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defaultThemeVersion="166925"/>
  <mc:AlternateContent xmlns:mc="http://schemas.openxmlformats.org/markup-compatibility/2006">
    <mc:Choice Requires="x15">
      <x15ac:absPath xmlns:x15ac="http://schemas.microsoft.com/office/spreadsheetml/2010/11/ac" url="D:\Users\jsanmartin\Desktop\Consolidado REM 2024\"/>
    </mc:Choice>
  </mc:AlternateContent>
  <xr:revisionPtr revIDLastSave="0" documentId="13_ncr:1_{7039746A-EB0A-4719-B9A8-B379265E7740}" xr6:coauthVersionLast="47" xr6:coauthVersionMax="47" xr10:uidLastSave="{00000000-0000-0000-0000-000000000000}"/>
  <bookViews>
    <workbookView xWindow="-110" yWindow="-110" windowWidth="19420" windowHeight="10300" tabRatio="914" activeTab="22" xr2:uid="{602B178E-28C1-4122-91FC-9187D6DA5FBC}"/>
  </bookViews>
  <sheets>
    <sheet name="A01" sheetId="4" r:id="rId1"/>
    <sheet name="A02" sheetId="6" r:id="rId2"/>
    <sheet name="A03" sheetId="11" r:id="rId3"/>
    <sheet name="A04" sheetId="2" r:id="rId4"/>
    <sheet name="A04 Sección J" sheetId="12" r:id="rId5"/>
    <sheet name="A05" sheetId="3" r:id="rId6"/>
    <sheet name="A06 " sheetId="5" r:id="rId7"/>
    <sheet name="A06 Seccion E" sheetId="7" r:id="rId8"/>
    <sheet name="A07" sheetId="8" r:id="rId9"/>
    <sheet name="A08" sheetId="10" r:id="rId10"/>
    <sheet name="A09" sheetId="13" r:id="rId11"/>
    <sheet name="A11" sheetId="14" r:id="rId12"/>
    <sheet name="A11a" sheetId="15" r:id="rId13"/>
    <sheet name="A19a" sheetId="16" r:id="rId14"/>
    <sheet name="A19b" sheetId="17" r:id="rId15"/>
    <sheet name="A23" sheetId="18" r:id="rId16"/>
    <sheet name="A24" sheetId="19" r:id="rId17"/>
    <sheet name="A26" sheetId="20" r:id="rId18"/>
    <sheet name="A27" sheetId="21" r:id="rId19"/>
    <sheet name="A28" sheetId="22" r:id="rId20"/>
    <sheet name="A29" sheetId="24" r:id="rId21"/>
    <sheet name="A30" sheetId="23" r:id="rId22"/>
    <sheet name="A31" sheetId="26" r:id="rId23"/>
    <sheet name="A32" sheetId="25" r:id="rId24"/>
    <sheet name="A33" sheetId="27" r:id="rId25"/>
  </sheets>
  <externalReferences>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s>
  <definedNames>
    <definedName name="_xlnm._FilterDatabase" localSheetId="4" hidden="1">'A04 Sección J'!$A$5:$H$5</definedName>
    <definedName name="FAMILIA_CON_NIÑO_NANEAS" localSheetId="1">#REF!</definedName>
    <definedName name="FAMILIA_CON_NIÑO_NANEAS" localSheetId="4">#REF!</definedName>
    <definedName name="FAMILIA_CON_NIÑO_NANEAS" localSheetId="7">#REF!</definedName>
    <definedName name="FAMILIA_CON_NIÑO_NANEAS" localSheetId="8">#REF!</definedName>
    <definedName name="FAMILIA_CON_NIÑO_NANEAS" localSheetId="9">#REF!</definedName>
    <definedName name="FAMILIA_CON_NIÑO_NANEAS" localSheetId="10">#REF!</definedName>
    <definedName name="FAMILIA_CON_NIÑO_NANEAS" localSheetId="11">#REF!</definedName>
    <definedName name="FAMILIA_CON_NIÑO_NANEAS" localSheetId="12">#REF!</definedName>
    <definedName name="FAMILIA_CON_NIÑO_NANEAS" localSheetId="13">#REF!</definedName>
    <definedName name="FAMILIA_CON_NIÑO_NANEAS" localSheetId="14">#REF!</definedName>
    <definedName name="FAMILIA_CON_NIÑO_NANEAS" localSheetId="16">#REF!</definedName>
    <definedName name="FAMILIA_CON_NIÑO_NANEAS" localSheetId="19">#REF!</definedName>
    <definedName name="FAMILIA_CON_NIÑO_NANEAS" localSheetId="20">#REF!</definedName>
    <definedName name="FAMILIA_CON_NIÑO_NANEAS" localSheetId="21">#REF!</definedName>
    <definedName name="FAMILIA_CON_NIÑO_NANEAS" localSheetId="22">#REF!</definedName>
    <definedName name="FAMILIA_CON_NIÑO_NANEAS" localSheetId="23">#REF!</definedName>
    <definedName name="FAMILIA_CON_NIÑO_NANEAS" localSheetId="24">#REF!</definedName>
    <definedName name="FAMILIA_CON_NIÑO_NANEA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06" i="27" l="1"/>
  <c r="C106" i="27"/>
  <c r="B106" i="27" s="1"/>
  <c r="D105" i="27"/>
  <c r="C105" i="27"/>
  <c r="B105" i="27" s="1"/>
  <c r="D104" i="27"/>
  <c r="C104" i="27"/>
  <c r="B104" i="27" s="1"/>
  <c r="D103" i="27"/>
  <c r="C103" i="27"/>
  <c r="B103" i="27"/>
  <c r="D102" i="27"/>
  <c r="C102" i="27"/>
  <c r="B102" i="27" s="1"/>
  <c r="D101" i="27"/>
  <c r="C101" i="27"/>
  <c r="B101" i="27" s="1"/>
  <c r="D100" i="27"/>
  <c r="C100" i="27"/>
  <c r="B100" i="27" s="1"/>
  <c r="D99" i="27"/>
  <c r="C99" i="27"/>
  <c r="B99" i="27"/>
  <c r="D98" i="27"/>
  <c r="C98" i="27"/>
  <c r="B98" i="27" s="1"/>
  <c r="D97" i="27"/>
  <c r="C97" i="27"/>
  <c r="B97" i="27" s="1"/>
  <c r="D96" i="27"/>
  <c r="C96" i="27"/>
  <c r="B96" i="27" s="1"/>
  <c r="D95" i="27"/>
  <c r="C95" i="27"/>
  <c r="B95" i="27" s="1"/>
  <c r="AP89" i="27"/>
  <c r="E89" i="27"/>
  <c r="D89" i="27"/>
  <c r="C89" i="27" s="1"/>
  <c r="AP88" i="27"/>
  <c r="E88" i="27"/>
  <c r="D88" i="27"/>
  <c r="C88" i="27"/>
  <c r="AP87" i="27"/>
  <c r="E87" i="27"/>
  <c r="D87" i="27"/>
  <c r="C87" i="27"/>
  <c r="AP86" i="27"/>
  <c r="E86" i="27"/>
  <c r="D86" i="27"/>
  <c r="C86" i="27" s="1"/>
  <c r="AP85" i="27"/>
  <c r="E85" i="27"/>
  <c r="D85" i="27"/>
  <c r="C85" i="27"/>
  <c r="AP84" i="27"/>
  <c r="E84" i="27"/>
  <c r="D84" i="27"/>
  <c r="C84" i="27"/>
  <c r="AP83" i="27"/>
  <c r="E83" i="27"/>
  <c r="D83" i="27"/>
  <c r="C83" i="27" s="1"/>
  <c r="AP82" i="27"/>
  <c r="E82" i="27"/>
  <c r="D82" i="27"/>
  <c r="C82" i="27"/>
  <c r="AP81" i="27"/>
  <c r="E81" i="27"/>
  <c r="D81" i="27"/>
  <c r="C81" i="27"/>
  <c r="AP80" i="27"/>
  <c r="E80" i="27"/>
  <c r="D80" i="27"/>
  <c r="C80" i="27" s="1"/>
  <c r="AP79" i="27"/>
  <c r="E79" i="27"/>
  <c r="D79" i="27"/>
  <c r="C79" i="27"/>
  <c r="AP78" i="27"/>
  <c r="E78" i="27"/>
  <c r="D78" i="27"/>
  <c r="C78" i="27"/>
  <c r="AP77" i="27"/>
  <c r="E77" i="27"/>
  <c r="D77" i="27"/>
  <c r="C77" i="27" s="1"/>
  <c r="AP76" i="27"/>
  <c r="E76" i="27"/>
  <c r="D76" i="27"/>
  <c r="C76" i="27"/>
  <c r="AP75" i="27"/>
  <c r="E75" i="27"/>
  <c r="D75" i="27"/>
  <c r="C75" i="27"/>
  <c r="AP74" i="27"/>
  <c r="E74" i="27"/>
  <c r="D74" i="27"/>
  <c r="C74" i="27" s="1"/>
  <c r="AP73" i="27"/>
  <c r="E73" i="27"/>
  <c r="D73" i="27"/>
  <c r="C73" i="27"/>
  <c r="AP72" i="27"/>
  <c r="E72" i="27"/>
  <c r="D72" i="27"/>
  <c r="C72" i="27"/>
  <c r="AP71" i="27"/>
  <c r="E71" i="27"/>
  <c r="D71" i="27"/>
  <c r="C71" i="27" s="1"/>
  <c r="AP70" i="27"/>
  <c r="E70" i="27"/>
  <c r="D70" i="27"/>
  <c r="C70" i="27"/>
  <c r="AP69" i="27"/>
  <c r="E69" i="27"/>
  <c r="D69" i="27"/>
  <c r="C69" i="27"/>
  <c r="AP68" i="27"/>
  <c r="E68" i="27"/>
  <c r="D68" i="27"/>
  <c r="C68" i="27" s="1"/>
  <c r="AP67" i="27"/>
  <c r="E67" i="27"/>
  <c r="D67" i="27"/>
  <c r="C67" i="27"/>
  <c r="AP66" i="27"/>
  <c r="E66" i="27"/>
  <c r="D66" i="27"/>
  <c r="C66" i="27"/>
  <c r="AP65" i="27"/>
  <c r="E65" i="27"/>
  <c r="D65" i="27"/>
  <c r="C65" i="27" s="1"/>
  <c r="AP64" i="27"/>
  <c r="E64" i="27"/>
  <c r="D64" i="27"/>
  <c r="C64" i="27"/>
  <c r="AP63" i="27"/>
  <c r="E63" i="27"/>
  <c r="D63" i="27"/>
  <c r="C63" i="27"/>
  <c r="D57" i="27"/>
  <c r="C57" i="27"/>
  <c r="B57" i="27" s="1"/>
  <c r="D56" i="27"/>
  <c r="C56" i="27"/>
  <c r="B56" i="27" s="1"/>
  <c r="D55" i="27"/>
  <c r="C55" i="27"/>
  <c r="B55" i="27"/>
  <c r="D54" i="27"/>
  <c r="C54" i="27"/>
  <c r="B54" i="27"/>
  <c r="D53" i="27"/>
  <c r="C53" i="27"/>
  <c r="B53" i="27" s="1"/>
  <c r="D52" i="27"/>
  <c r="C52" i="27"/>
  <c r="B52" i="27" s="1"/>
  <c r="D51" i="27"/>
  <c r="C51" i="27"/>
  <c r="B51" i="27"/>
  <c r="D50" i="27"/>
  <c r="C50" i="27"/>
  <c r="B50" i="27"/>
  <c r="D49" i="27"/>
  <c r="C49" i="27"/>
  <c r="B49" i="27" s="1"/>
  <c r="D48" i="27"/>
  <c r="C48" i="27"/>
  <c r="B48" i="27" s="1"/>
  <c r="D47" i="27"/>
  <c r="C47" i="27"/>
  <c r="B47" i="27"/>
  <c r="D46" i="27"/>
  <c r="C46" i="27"/>
  <c r="B46" i="27"/>
  <c r="AP41" i="27"/>
  <c r="E41" i="27"/>
  <c r="D41" i="27"/>
  <c r="C41" i="27"/>
  <c r="AP40" i="27"/>
  <c r="E40" i="27"/>
  <c r="D40" i="27"/>
  <c r="C40" i="27"/>
  <c r="AP39" i="27"/>
  <c r="E39" i="27"/>
  <c r="D39" i="27"/>
  <c r="C39" i="27"/>
  <c r="AP38" i="27"/>
  <c r="E38" i="27"/>
  <c r="D38" i="27"/>
  <c r="C38" i="27"/>
  <c r="AP37" i="27"/>
  <c r="E37" i="27"/>
  <c r="D37" i="27"/>
  <c r="C37" i="27"/>
  <c r="AP36" i="27"/>
  <c r="E36" i="27"/>
  <c r="D36" i="27"/>
  <c r="C36" i="27"/>
  <c r="AP35" i="27"/>
  <c r="E35" i="27"/>
  <c r="D35" i="27"/>
  <c r="C35" i="27" s="1"/>
  <c r="AP34" i="27"/>
  <c r="E34" i="27"/>
  <c r="D34" i="27"/>
  <c r="C34" i="27"/>
  <c r="AP33" i="27"/>
  <c r="E33" i="27"/>
  <c r="D33" i="27"/>
  <c r="C33" i="27"/>
  <c r="AP32" i="27"/>
  <c r="E32" i="27"/>
  <c r="D32" i="27"/>
  <c r="C32" i="27" s="1"/>
  <c r="AP31" i="27"/>
  <c r="E31" i="27"/>
  <c r="D31" i="27"/>
  <c r="C31" i="27"/>
  <c r="AP30" i="27"/>
  <c r="E30" i="27"/>
  <c r="D30" i="27"/>
  <c r="C30" i="27"/>
  <c r="AP29" i="27"/>
  <c r="E29" i="27"/>
  <c r="D29" i="27"/>
  <c r="C29" i="27" s="1"/>
  <c r="AP28" i="27"/>
  <c r="E28" i="27"/>
  <c r="D28" i="27"/>
  <c r="C28" i="27"/>
  <c r="AP27" i="27"/>
  <c r="E27" i="27"/>
  <c r="D27" i="27"/>
  <c r="C27" i="27"/>
  <c r="AP26" i="27"/>
  <c r="E26" i="27"/>
  <c r="D26" i="27"/>
  <c r="C26" i="27" s="1"/>
  <c r="AP25" i="27"/>
  <c r="E25" i="27"/>
  <c r="D25" i="27"/>
  <c r="C25" i="27"/>
  <c r="AP24" i="27"/>
  <c r="E24" i="27"/>
  <c r="D24" i="27"/>
  <c r="C24" i="27"/>
  <c r="AP23" i="27"/>
  <c r="E23" i="27"/>
  <c r="D23" i="27"/>
  <c r="C23" i="27" s="1"/>
  <c r="AP22" i="27"/>
  <c r="E22" i="27"/>
  <c r="D22" i="27"/>
  <c r="C22" i="27"/>
  <c r="AP21" i="27"/>
  <c r="E21" i="27"/>
  <c r="D21" i="27"/>
  <c r="C21" i="27"/>
  <c r="AP20" i="27"/>
  <c r="E20" i="27"/>
  <c r="D20" i="27"/>
  <c r="C20" i="27" s="1"/>
  <c r="AP19" i="27"/>
  <c r="E19" i="27"/>
  <c r="D19" i="27"/>
  <c r="C19" i="27"/>
  <c r="AP18" i="27"/>
  <c r="E18" i="27"/>
  <c r="D18" i="27"/>
  <c r="C18" i="27"/>
  <c r="AP17" i="27"/>
  <c r="E17" i="27"/>
  <c r="D17" i="27"/>
  <c r="C17" i="27" s="1"/>
  <c r="AP16" i="27"/>
  <c r="E16" i="27"/>
  <c r="D16" i="27"/>
  <c r="C16" i="27"/>
  <c r="AP15" i="27"/>
  <c r="E15" i="27"/>
  <c r="D15" i="27"/>
  <c r="C15" i="27"/>
  <c r="B92" i="26"/>
  <c r="B91" i="26"/>
  <c r="B90" i="26"/>
  <c r="U86" i="26"/>
  <c r="T86" i="26"/>
  <c r="R86" i="26"/>
  <c r="Q86" i="26"/>
  <c r="P86" i="26"/>
  <c r="O86" i="26"/>
  <c r="N86" i="26"/>
  <c r="M86" i="26"/>
  <c r="L86" i="26"/>
  <c r="K86" i="26"/>
  <c r="J86" i="26"/>
  <c r="I86" i="26"/>
  <c r="H86" i="26"/>
  <c r="G86" i="26"/>
  <c r="F86" i="26"/>
  <c r="E86" i="26"/>
  <c r="D86" i="26"/>
  <c r="C86" i="26"/>
  <c r="S85" i="26"/>
  <c r="D85" i="26"/>
  <c r="S84" i="26"/>
  <c r="D84" i="26"/>
  <c r="S83" i="26"/>
  <c r="D83" i="26"/>
  <c r="S82" i="26"/>
  <c r="D82" i="26"/>
  <c r="D81" i="26"/>
  <c r="D80" i="26"/>
  <c r="S79" i="26"/>
  <c r="D79" i="26"/>
  <c r="S78" i="26"/>
  <c r="S86" i="26" s="1"/>
  <c r="D78" i="26"/>
  <c r="D77" i="26"/>
  <c r="D76" i="26"/>
  <c r="D75" i="26"/>
  <c r="D74" i="26"/>
  <c r="D73" i="26"/>
  <c r="D72" i="26"/>
  <c r="AG67" i="26"/>
  <c r="AF67" i="26"/>
  <c r="AE67" i="26"/>
  <c r="AD67" i="26"/>
  <c r="AC67" i="26"/>
  <c r="AB67" i="26"/>
  <c r="AA67" i="26"/>
  <c r="Z67" i="26"/>
  <c r="Y67" i="26"/>
  <c r="X67" i="26"/>
  <c r="W67" i="26"/>
  <c r="V67" i="26"/>
  <c r="U67" i="26"/>
  <c r="T67" i="26"/>
  <c r="S67" i="26"/>
  <c r="R67" i="26"/>
  <c r="Q67" i="26"/>
  <c r="P67" i="26"/>
  <c r="O67" i="26"/>
  <c r="N67" i="26"/>
  <c r="M67" i="26"/>
  <c r="L67" i="26"/>
  <c r="K67" i="26"/>
  <c r="J67" i="26"/>
  <c r="I67" i="26"/>
  <c r="H67" i="26"/>
  <c r="G67" i="26"/>
  <c r="F67" i="26"/>
  <c r="E67" i="26"/>
  <c r="D67" i="26"/>
  <c r="C66" i="26"/>
  <c r="C65" i="26"/>
  <c r="C64" i="26"/>
  <c r="C63" i="26"/>
  <c r="C62" i="26"/>
  <c r="C61" i="26"/>
  <c r="C60" i="26"/>
  <c r="C59" i="26"/>
  <c r="C58" i="26"/>
  <c r="C57" i="26"/>
  <c r="C56" i="26"/>
  <c r="C55" i="26"/>
  <c r="C54" i="26"/>
  <c r="C53" i="26"/>
  <c r="C52" i="26"/>
  <c r="C51" i="26"/>
  <c r="C67" i="26" s="1"/>
  <c r="AF47" i="26"/>
  <c r="AE47" i="26"/>
  <c r="AD47" i="26"/>
  <c r="AC47" i="26"/>
  <c r="AB47" i="26"/>
  <c r="AA47" i="26"/>
  <c r="Z47" i="26"/>
  <c r="Y47" i="26"/>
  <c r="X47" i="26"/>
  <c r="W47" i="26"/>
  <c r="V47" i="26"/>
  <c r="U47" i="26"/>
  <c r="T47" i="26"/>
  <c r="S47" i="26"/>
  <c r="R47" i="26"/>
  <c r="Q47" i="26"/>
  <c r="P47" i="26"/>
  <c r="O47" i="26"/>
  <c r="N47" i="26"/>
  <c r="M47" i="26"/>
  <c r="L47" i="26"/>
  <c r="K47" i="26"/>
  <c r="J47" i="26"/>
  <c r="I47" i="26"/>
  <c r="H47" i="26"/>
  <c r="G47" i="26"/>
  <c r="F47" i="26"/>
  <c r="E47" i="26"/>
  <c r="D47" i="26"/>
  <c r="C47" i="26"/>
  <c r="B46" i="26"/>
  <c r="B45" i="26"/>
  <c r="B44" i="26"/>
  <c r="B43" i="26"/>
  <c r="B42" i="26"/>
  <c r="B41" i="26"/>
  <c r="B40" i="26"/>
  <c r="B39" i="26"/>
  <c r="B38" i="26"/>
  <c r="B37" i="26"/>
  <c r="B36" i="26"/>
  <c r="B35" i="26"/>
  <c r="B47" i="26" s="1"/>
  <c r="B34" i="26"/>
  <c r="B33" i="26"/>
  <c r="AW29" i="26"/>
  <c r="AV29" i="26"/>
  <c r="AT29" i="26"/>
  <c r="AS29" i="26"/>
  <c r="AR29" i="26"/>
  <c r="AQ29" i="26"/>
  <c r="AP29" i="26"/>
  <c r="AO29" i="26"/>
  <c r="AN29" i="26"/>
  <c r="AM29" i="26"/>
  <c r="AL29" i="26"/>
  <c r="AK29" i="26"/>
  <c r="AJ29" i="26"/>
  <c r="AI29" i="26"/>
  <c r="AH29" i="26"/>
  <c r="AG29" i="26"/>
  <c r="AF29" i="26"/>
  <c r="AE29" i="26"/>
  <c r="AD29" i="26"/>
  <c r="AC29" i="26"/>
  <c r="AB29" i="26"/>
  <c r="AA29" i="26"/>
  <c r="Z29" i="26"/>
  <c r="Y29" i="26"/>
  <c r="X29" i="26"/>
  <c r="W29" i="26"/>
  <c r="V29" i="26"/>
  <c r="U29" i="26"/>
  <c r="T29" i="26"/>
  <c r="S29" i="26"/>
  <c r="R29" i="26"/>
  <c r="Q29" i="26"/>
  <c r="P29" i="26"/>
  <c r="O29" i="26"/>
  <c r="N29" i="26"/>
  <c r="M29" i="26"/>
  <c r="L29" i="26"/>
  <c r="K29" i="26"/>
  <c r="J29" i="26"/>
  <c r="I29" i="26"/>
  <c r="H29" i="26"/>
  <c r="G29" i="26"/>
  <c r="E29" i="26" s="1"/>
  <c r="F29" i="26"/>
  <c r="D29" i="26"/>
  <c r="AU28" i="26"/>
  <c r="E28" i="26"/>
  <c r="C28" i="26" s="1"/>
  <c r="D28" i="26"/>
  <c r="AU27" i="26"/>
  <c r="E27" i="26"/>
  <c r="D27" i="26"/>
  <c r="C27" i="26"/>
  <c r="AU26" i="26"/>
  <c r="E26" i="26"/>
  <c r="D26" i="26"/>
  <c r="C26" i="26" s="1"/>
  <c r="AU25" i="26"/>
  <c r="E25" i="26"/>
  <c r="C25" i="26" s="1"/>
  <c r="D25" i="26"/>
  <c r="AU24" i="26"/>
  <c r="E24" i="26"/>
  <c r="D24" i="26"/>
  <c r="C24" i="26"/>
  <c r="AU23" i="26"/>
  <c r="E23" i="26"/>
  <c r="D23" i="26"/>
  <c r="C23" i="26" s="1"/>
  <c r="AU22" i="26"/>
  <c r="E22" i="26"/>
  <c r="C22" i="26" s="1"/>
  <c r="D22" i="26"/>
  <c r="AU21" i="26"/>
  <c r="E21" i="26"/>
  <c r="D21" i="26"/>
  <c r="C21" i="26"/>
  <c r="AU20" i="26"/>
  <c r="E20" i="26"/>
  <c r="D20" i="26"/>
  <c r="C20" i="26" s="1"/>
  <c r="AU19" i="26"/>
  <c r="E19" i="26"/>
  <c r="C19" i="26" s="1"/>
  <c r="D19" i="26"/>
  <c r="AU18" i="26"/>
  <c r="E18" i="26"/>
  <c r="D18" i="26"/>
  <c r="C18" i="26"/>
  <c r="AU17" i="26"/>
  <c r="E17" i="26"/>
  <c r="D17" i="26"/>
  <c r="C17" i="26" s="1"/>
  <c r="AU16" i="26"/>
  <c r="E16" i="26"/>
  <c r="C16" i="26" s="1"/>
  <c r="D16" i="26"/>
  <c r="AU15" i="26"/>
  <c r="AU29" i="26" s="1"/>
  <c r="E15" i="26"/>
  <c r="D15" i="26"/>
  <c r="C15" i="26"/>
  <c r="E14" i="26"/>
  <c r="D14" i="26"/>
  <c r="C14" i="26"/>
  <c r="E13" i="26"/>
  <c r="D13" i="26"/>
  <c r="C13" i="26"/>
  <c r="A249" i="25"/>
  <c r="CC215" i="25"/>
  <c r="M215" i="25" s="1"/>
  <c r="CC214" i="25"/>
  <c r="M214" i="25" s="1"/>
  <c r="CC210" i="25"/>
  <c r="CC209" i="25"/>
  <c r="CC208" i="25"/>
  <c r="CL177" i="25"/>
  <c r="CB177" i="25" s="1"/>
  <c r="CK177" i="25"/>
  <c r="CA177" i="25" s="1"/>
  <c r="AJ177" i="25" s="1"/>
  <c r="CC177" i="25"/>
  <c r="CL176" i="25"/>
  <c r="CK176" i="25"/>
  <c r="CC176" i="25"/>
  <c r="CB176" i="25"/>
  <c r="CA176" i="25"/>
  <c r="AJ176" i="25"/>
  <c r="CL175" i="25"/>
  <c r="CB175" i="25" s="1"/>
  <c r="CK175" i="25"/>
  <c r="CA175" i="25" s="1"/>
  <c r="CC175" i="25"/>
  <c r="CL170" i="25"/>
  <c r="CK170" i="25"/>
  <c r="CC170" i="25"/>
  <c r="CB170" i="25"/>
  <c r="CA170" i="25"/>
  <c r="AJ170" i="25"/>
  <c r="CL169" i="25"/>
  <c r="CB169" i="25" s="1"/>
  <c r="CK169" i="25"/>
  <c r="CA169" i="25" s="1"/>
  <c r="CC169" i="25"/>
  <c r="CL168" i="25"/>
  <c r="CK168" i="25"/>
  <c r="CC168" i="25"/>
  <c r="CB168" i="25"/>
  <c r="CA168" i="25"/>
  <c r="AJ168" i="25"/>
  <c r="CL167" i="25"/>
  <c r="CB167" i="25" s="1"/>
  <c r="CK167" i="25"/>
  <c r="CA167" i="25" s="1"/>
  <c r="CC167" i="25"/>
  <c r="CL166" i="25"/>
  <c r="CK166" i="25"/>
  <c r="CC166" i="25"/>
  <c r="CB166" i="25"/>
  <c r="CA166" i="25"/>
  <c r="AJ166" i="25"/>
  <c r="CL165" i="25"/>
  <c r="CB165" i="25" s="1"/>
  <c r="CK165" i="25"/>
  <c r="CA165" i="25" s="1"/>
  <c r="CC165" i="25"/>
  <c r="CL164" i="25"/>
  <c r="CK164" i="25"/>
  <c r="CC164" i="25"/>
  <c r="CB164" i="25"/>
  <c r="CA164" i="25"/>
  <c r="AJ164" i="25"/>
  <c r="CL163" i="25"/>
  <c r="CB163" i="25" s="1"/>
  <c r="CK163" i="25"/>
  <c r="CA163" i="25" s="1"/>
  <c r="CC163" i="25"/>
  <c r="AR160" i="25"/>
  <c r="CN157" i="25"/>
  <c r="CD157" i="25" s="1"/>
  <c r="CM157" i="25"/>
  <c r="CC157" i="25" s="1"/>
  <c r="CL157" i="25"/>
  <c r="CK157" i="25"/>
  <c r="CA157" i="25" s="1"/>
  <c r="CG157" i="25"/>
  <c r="CB157" i="25"/>
  <c r="CN156" i="25"/>
  <c r="CM156" i="25"/>
  <c r="CL156" i="25"/>
  <c r="CB156" i="25" s="1"/>
  <c r="CK156" i="25"/>
  <c r="CA156" i="25" s="1"/>
  <c r="CG156" i="25"/>
  <c r="CD156" i="25"/>
  <c r="CC156" i="25"/>
  <c r="AS156" i="25"/>
  <c r="CN155" i="25"/>
  <c r="CM155" i="25"/>
  <c r="CL155" i="25"/>
  <c r="CK155" i="25"/>
  <c r="CG155" i="25"/>
  <c r="CD155" i="25"/>
  <c r="CC155" i="25"/>
  <c r="CB155" i="25"/>
  <c r="CA155" i="25"/>
  <c r="AS155" i="25" s="1"/>
  <c r="CN154" i="25"/>
  <c r="CD154" i="25" s="1"/>
  <c r="CM154" i="25"/>
  <c r="CC154" i="25" s="1"/>
  <c r="CL154" i="25"/>
  <c r="CK154" i="25"/>
  <c r="CG154" i="25"/>
  <c r="CB154" i="25"/>
  <c r="CA154" i="25"/>
  <c r="CN153" i="25"/>
  <c r="CD153" i="25" s="1"/>
  <c r="CM153" i="25"/>
  <c r="CL153" i="25"/>
  <c r="CK153" i="25"/>
  <c r="CA153" i="25" s="1"/>
  <c r="AS153" i="25" s="1"/>
  <c r="CG153" i="25"/>
  <c r="CC153" i="25"/>
  <c r="CB153" i="25"/>
  <c r="CN152" i="25"/>
  <c r="CM152" i="25"/>
  <c r="CL152" i="25"/>
  <c r="CB152" i="25" s="1"/>
  <c r="CK152" i="25"/>
  <c r="CG152" i="25"/>
  <c r="CD152" i="25"/>
  <c r="CC152" i="25"/>
  <c r="CA152" i="25"/>
  <c r="CN151" i="25"/>
  <c r="CD151" i="25" s="1"/>
  <c r="CM151" i="25"/>
  <c r="CL151" i="25"/>
  <c r="CK151" i="25"/>
  <c r="CG151" i="25"/>
  <c r="CC151" i="25"/>
  <c r="CB151" i="25"/>
  <c r="CA151" i="25"/>
  <c r="AS151" i="25" s="1"/>
  <c r="CN150" i="25"/>
  <c r="CM150" i="25"/>
  <c r="CL150" i="25"/>
  <c r="CB150" i="25" s="1"/>
  <c r="CK150" i="25"/>
  <c r="CG150" i="25"/>
  <c r="CD150" i="25"/>
  <c r="CC150" i="25"/>
  <c r="CA150" i="25"/>
  <c r="AS150" i="25"/>
  <c r="CN149" i="25"/>
  <c r="CD149" i="25" s="1"/>
  <c r="CM149" i="25"/>
  <c r="CL149" i="25"/>
  <c r="CK149" i="25"/>
  <c r="CG149" i="25"/>
  <c r="CC149" i="25"/>
  <c r="CB149" i="25"/>
  <c r="CA149" i="25"/>
  <c r="CN148" i="25"/>
  <c r="CD148" i="25" s="1"/>
  <c r="CM148" i="25"/>
  <c r="CC148" i="25" s="1"/>
  <c r="CL148" i="25"/>
  <c r="CB148" i="25" s="1"/>
  <c r="CK148" i="25"/>
  <c r="CG148" i="25"/>
  <c r="CA148" i="25"/>
  <c r="AS148" i="25" s="1"/>
  <c r="CN146" i="25"/>
  <c r="CD146" i="25" s="1"/>
  <c r="CM146" i="25"/>
  <c r="CL146" i="25"/>
  <c r="CB146" i="25" s="1"/>
  <c r="CK146" i="25"/>
  <c r="CA146" i="25" s="1"/>
  <c r="CG146" i="25"/>
  <c r="CC146" i="25"/>
  <c r="CN145" i="25"/>
  <c r="CM145" i="25"/>
  <c r="CL145" i="25"/>
  <c r="CB145" i="25" s="1"/>
  <c r="CK145" i="25"/>
  <c r="CG145" i="25"/>
  <c r="CD145" i="25"/>
  <c r="CC145" i="25"/>
  <c r="CA145" i="25"/>
  <c r="CN144" i="25"/>
  <c r="CD144" i="25" s="1"/>
  <c r="CM144" i="25"/>
  <c r="CL144" i="25"/>
  <c r="CK144" i="25"/>
  <c r="CG144" i="25"/>
  <c r="CC144" i="25"/>
  <c r="CB144" i="25"/>
  <c r="CA144" i="25"/>
  <c r="AS144" i="25" s="1"/>
  <c r="CN143" i="25"/>
  <c r="CM143" i="25"/>
  <c r="CL143" i="25"/>
  <c r="CB143" i="25" s="1"/>
  <c r="AS143" i="25" s="1"/>
  <c r="CK143" i="25"/>
  <c r="CG143" i="25"/>
  <c r="CD143" i="25"/>
  <c r="CC143" i="25"/>
  <c r="CA143" i="25"/>
  <c r="CN142" i="25"/>
  <c r="CD142" i="25" s="1"/>
  <c r="CM142" i="25"/>
  <c r="CL142" i="25"/>
  <c r="CK142" i="25"/>
  <c r="CG142" i="25"/>
  <c r="CC142" i="25"/>
  <c r="CB142" i="25"/>
  <c r="CA142" i="25"/>
  <c r="CN141" i="25"/>
  <c r="CD141" i="25" s="1"/>
  <c r="CM141" i="25"/>
  <c r="CC141" i="25" s="1"/>
  <c r="CL141" i="25"/>
  <c r="CB141" i="25" s="1"/>
  <c r="CK141" i="25"/>
  <c r="CG141" i="25"/>
  <c r="CA141" i="25"/>
  <c r="AS141" i="25" s="1"/>
  <c r="CN140" i="25"/>
  <c r="CD140" i="25" s="1"/>
  <c r="CM140" i="25"/>
  <c r="CL140" i="25"/>
  <c r="CB140" i="25" s="1"/>
  <c r="CK140" i="25"/>
  <c r="CA140" i="25" s="1"/>
  <c r="AS140" i="25" s="1"/>
  <c r="CG140" i="25"/>
  <c r="CC140" i="25"/>
  <c r="CN139" i="25"/>
  <c r="CM139" i="25"/>
  <c r="CL139" i="25"/>
  <c r="CB139" i="25" s="1"/>
  <c r="CK139" i="25"/>
  <c r="CG139" i="25"/>
  <c r="CD139" i="25"/>
  <c r="CC139" i="25"/>
  <c r="CA139" i="25"/>
  <c r="CN138" i="25"/>
  <c r="CD138" i="25" s="1"/>
  <c r="CM138" i="25"/>
  <c r="CL138" i="25"/>
  <c r="CK138" i="25"/>
  <c r="CG138" i="25"/>
  <c r="CC138" i="25"/>
  <c r="CB138" i="25"/>
  <c r="CA138" i="25"/>
  <c r="CN137" i="25"/>
  <c r="CM137" i="25"/>
  <c r="CL137" i="25"/>
  <c r="CB137" i="25" s="1"/>
  <c r="AS137" i="25" s="1"/>
  <c r="CK137" i="25"/>
  <c r="CG137" i="25"/>
  <c r="CD137" i="25"/>
  <c r="CC137" i="25"/>
  <c r="CA137" i="25"/>
  <c r="CP132" i="25"/>
  <c r="CF132" i="25" s="1"/>
  <c r="CO132" i="25"/>
  <c r="CN132" i="25"/>
  <c r="CD132" i="25" s="1"/>
  <c r="CM132" i="25"/>
  <c r="CL132" i="25"/>
  <c r="CK132" i="25"/>
  <c r="CG132" i="25"/>
  <c r="CE132" i="25"/>
  <c r="CC132" i="25"/>
  <c r="CB132" i="25"/>
  <c r="CA132" i="25"/>
  <c r="CP131" i="25"/>
  <c r="CO131" i="25"/>
  <c r="CE131" i="25" s="1"/>
  <c r="CN131" i="25"/>
  <c r="CM131" i="25"/>
  <c r="CL131" i="25"/>
  <c r="CK131" i="25"/>
  <c r="CA131" i="25" s="1"/>
  <c r="CG131" i="25"/>
  <c r="CF131" i="25"/>
  <c r="CD131" i="25"/>
  <c r="CC131" i="25"/>
  <c r="CB131" i="25"/>
  <c r="CP130" i="25"/>
  <c r="CF130" i="25" s="1"/>
  <c r="CO130" i="25"/>
  <c r="CN130" i="25"/>
  <c r="CM130" i="25"/>
  <c r="CL130" i="25"/>
  <c r="CB130" i="25" s="1"/>
  <c r="CK130" i="25"/>
  <c r="CA130" i="25" s="1"/>
  <c r="CG130" i="25"/>
  <c r="CE130" i="25"/>
  <c r="CD130" i="25"/>
  <c r="CC130" i="25"/>
  <c r="CS125" i="25"/>
  <c r="CR125" i="25"/>
  <c r="CH125" i="25" s="1"/>
  <c r="CQ125" i="25"/>
  <c r="CP125" i="25"/>
  <c r="CF125" i="25" s="1"/>
  <c r="CO125" i="25"/>
  <c r="CE125" i="25" s="1"/>
  <c r="CN125" i="25"/>
  <c r="CD125" i="25" s="1"/>
  <c r="CM125" i="25"/>
  <c r="CL125" i="25"/>
  <c r="CK125" i="25"/>
  <c r="CA125" i="25" s="1"/>
  <c r="CI125" i="25"/>
  <c r="CG125" i="25"/>
  <c r="CC125" i="25"/>
  <c r="CB125" i="25"/>
  <c r="CS124" i="25"/>
  <c r="CR124" i="25"/>
  <c r="CQ124" i="25"/>
  <c r="CG124" i="25" s="1"/>
  <c r="CP124" i="25"/>
  <c r="CF124" i="25" s="1"/>
  <c r="CO124" i="25"/>
  <c r="CN124" i="25"/>
  <c r="CM124" i="25"/>
  <c r="CL124" i="25"/>
  <c r="CK124" i="25"/>
  <c r="CA124" i="25" s="1"/>
  <c r="CJ124" i="25"/>
  <c r="CI124" i="25"/>
  <c r="CH124" i="25"/>
  <c r="CE124" i="25"/>
  <c r="CD124" i="25"/>
  <c r="CC124" i="25"/>
  <c r="CB124" i="25"/>
  <c r="CS123" i="25"/>
  <c r="CR123" i="25"/>
  <c r="CH123" i="25" s="1"/>
  <c r="CQ123" i="25"/>
  <c r="CG123" i="25" s="1"/>
  <c r="CP123" i="25"/>
  <c r="CF123" i="25" s="1"/>
  <c r="CO123" i="25"/>
  <c r="CE123" i="25" s="1"/>
  <c r="CN123" i="25"/>
  <c r="CM123" i="25"/>
  <c r="CL123" i="25"/>
  <c r="CB123" i="25" s="1"/>
  <c r="CK123" i="25"/>
  <c r="CA123" i="25" s="1"/>
  <c r="CJ123" i="25"/>
  <c r="CI123" i="25"/>
  <c r="CD123" i="25"/>
  <c r="CC123" i="25"/>
  <c r="CR119" i="25"/>
  <c r="CH119" i="25" s="1"/>
  <c r="CQ119" i="25"/>
  <c r="CP119" i="25"/>
  <c r="CF119" i="25" s="1"/>
  <c r="CO119" i="25"/>
  <c r="CN119" i="25"/>
  <c r="CM119" i="25"/>
  <c r="CL119" i="25"/>
  <c r="CK119" i="25"/>
  <c r="CA119" i="25" s="1"/>
  <c r="CG119" i="25"/>
  <c r="CE119" i="25"/>
  <c r="CD119" i="25"/>
  <c r="CC119" i="25"/>
  <c r="CB119" i="25"/>
  <c r="CR118" i="25"/>
  <c r="CQ118" i="25"/>
  <c r="CP118" i="25"/>
  <c r="CO118" i="25"/>
  <c r="CE118" i="25" s="1"/>
  <c r="CN118" i="25"/>
  <c r="CD118" i="25" s="1"/>
  <c r="CM118" i="25"/>
  <c r="CC118" i="25" s="1"/>
  <c r="CL118" i="25"/>
  <c r="CK118" i="25"/>
  <c r="CJ118" i="25"/>
  <c r="CH118" i="25"/>
  <c r="CG118" i="25"/>
  <c r="CF118" i="25"/>
  <c r="CB118" i="25"/>
  <c r="CA118" i="25"/>
  <c r="CR117" i="25"/>
  <c r="CH117" i="25" s="1"/>
  <c r="CQ117" i="25"/>
  <c r="CP117" i="25"/>
  <c r="CO117" i="25"/>
  <c r="CN117" i="25"/>
  <c r="CD117" i="25" s="1"/>
  <c r="CM117" i="25"/>
  <c r="CC117" i="25" s="1"/>
  <c r="CL117" i="25"/>
  <c r="CK117" i="25"/>
  <c r="CJ117" i="25"/>
  <c r="CG117" i="25"/>
  <c r="CF117" i="25"/>
  <c r="CE117" i="25"/>
  <c r="CB117" i="25"/>
  <c r="CA117" i="25"/>
  <c r="CR116" i="25"/>
  <c r="CH116" i="25" s="1"/>
  <c r="CQ116" i="25"/>
  <c r="CP116" i="25"/>
  <c r="CO116" i="25"/>
  <c r="CN116" i="25"/>
  <c r="CM116" i="25"/>
  <c r="CC116" i="25" s="1"/>
  <c r="CL116" i="25"/>
  <c r="CB116" i="25" s="1"/>
  <c r="CK116" i="25"/>
  <c r="CA116" i="25" s="1"/>
  <c r="CJ116" i="25"/>
  <c r="CG116" i="25"/>
  <c r="CF116" i="25"/>
  <c r="CE116" i="25"/>
  <c r="CD116" i="25"/>
  <c r="CP110" i="25"/>
  <c r="CF110" i="25" s="1"/>
  <c r="CO110" i="25"/>
  <c r="CN110" i="25"/>
  <c r="CD110" i="25" s="1"/>
  <c r="CM110" i="25"/>
  <c r="CE110" i="25"/>
  <c r="CC110" i="25"/>
  <c r="AV110" i="25" s="1"/>
  <c r="CP109" i="25"/>
  <c r="CF109" i="25" s="1"/>
  <c r="CO109" i="25"/>
  <c r="CN109" i="25"/>
  <c r="CD109" i="25" s="1"/>
  <c r="CM109" i="25"/>
  <c r="CC109" i="25" s="1"/>
  <c r="CE109" i="25"/>
  <c r="AV109" i="25"/>
  <c r="CP108" i="25"/>
  <c r="CF108" i="25" s="1"/>
  <c r="CO108" i="25"/>
  <c r="CE108" i="25" s="1"/>
  <c r="CN108" i="25"/>
  <c r="CM108" i="25"/>
  <c r="CC108" i="25" s="1"/>
  <c r="AV108" i="25" s="1"/>
  <c r="CD108" i="25"/>
  <c r="CP107" i="25"/>
  <c r="CO107" i="25"/>
  <c r="CE107" i="25" s="1"/>
  <c r="CN107" i="25"/>
  <c r="CD107" i="25" s="1"/>
  <c r="CM107" i="25"/>
  <c r="CC107" i="25" s="1"/>
  <c r="CF107" i="25"/>
  <c r="CP106" i="25"/>
  <c r="CF106" i="25" s="1"/>
  <c r="CO106" i="25"/>
  <c r="CN106" i="25"/>
  <c r="CD106" i="25" s="1"/>
  <c r="CM106" i="25"/>
  <c r="CE106" i="25"/>
  <c r="CC106" i="25"/>
  <c r="CP105" i="25"/>
  <c r="CF105" i="25" s="1"/>
  <c r="CO105" i="25"/>
  <c r="CN105" i="25"/>
  <c r="CD105" i="25" s="1"/>
  <c r="CM105" i="25"/>
  <c r="CC105" i="25" s="1"/>
  <c r="CE105" i="25"/>
  <c r="AV105" i="25"/>
  <c r="CP104" i="25"/>
  <c r="CF104" i="25" s="1"/>
  <c r="CO104" i="25"/>
  <c r="CE104" i="25" s="1"/>
  <c r="CN104" i="25"/>
  <c r="CM104" i="25"/>
  <c r="CC104" i="25" s="1"/>
  <c r="CD104" i="25"/>
  <c r="AV104" i="25" s="1"/>
  <c r="CP103" i="25"/>
  <c r="CO103" i="25"/>
  <c r="CE103" i="25" s="1"/>
  <c r="CN103" i="25"/>
  <c r="CD103" i="25" s="1"/>
  <c r="CM103" i="25"/>
  <c r="CC103" i="25" s="1"/>
  <c r="AV103" i="25" s="1"/>
  <c r="CF103" i="25"/>
  <c r="CP102" i="25"/>
  <c r="CF102" i="25" s="1"/>
  <c r="CO102" i="25"/>
  <c r="CN102" i="25"/>
  <c r="CD102" i="25" s="1"/>
  <c r="CM102" i="25"/>
  <c r="CE102" i="25"/>
  <c r="CC102" i="25"/>
  <c r="CR96" i="25"/>
  <c r="CH96" i="25" s="1"/>
  <c r="CQ96" i="25"/>
  <c r="CP96" i="25"/>
  <c r="CO96" i="25"/>
  <c r="CE96" i="25" s="1"/>
  <c r="CN96" i="25"/>
  <c r="CD96" i="25" s="1"/>
  <c r="CM96" i="25"/>
  <c r="CC96" i="25" s="1"/>
  <c r="CL96" i="25"/>
  <c r="CG96" i="25"/>
  <c r="CF96" i="25"/>
  <c r="CB96" i="25"/>
  <c r="CR95" i="25"/>
  <c r="CH95" i="25" s="1"/>
  <c r="CQ95" i="25"/>
  <c r="CG95" i="25" s="1"/>
  <c r="CP95" i="25"/>
  <c r="CF95" i="25" s="1"/>
  <c r="CO95" i="25"/>
  <c r="CN95" i="25"/>
  <c r="CD95" i="25" s="1"/>
  <c r="CM95" i="25"/>
  <c r="CL95" i="25"/>
  <c r="CB95" i="25" s="1"/>
  <c r="CE95" i="25"/>
  <c r="CC95" i="25"/>
  <c r="AR95" i="25"/>
  <c r="CR94" i="25"/>
  <c r="CQ94" i="25"/>
  <c r="CG94" i="25" s="1"/>
  <c r="CP94" i="25"/>
  <c r="CO94" i="25"/>
  <c r="CE94" i="25" s="1"/>
  <c r="CN94" i="25"/>
  <c r="CM94" i="25"/>
  <c r="CC94" i="25" s="1"/>
  <c r="CL94" i="25"/>
  <c r="CB94" i="25" s="1"/>
  <c r="CH94" i="25"/>
  <c r="CF94" i="25"/>
  <c r="CD94" i="25"/>
  <c r="AR94" i="25"/>
  <c r="CR93" i="25"/>
  <c r="CH93" i="25" s="1"/>
  <c r="CQ93" i="25"/>
  <c r="CP93" i="25"/>
  <c r="CF93" i="25" s="1"/>
  <c r="CO93" i="25"/>
  <c r="CE93" i="25" s="1"/>
  <c r="CN93" i="25"/>
  <c r="CM93" i="25"/>
  <c r="CL93" i="25"/>
  <c r="CB93" i="25" s="1"/>
  <c r="CG93" i="25"/>
  <c r="CD93" i="25"/>
  <c r="CC93" i="25"/>
  <c r="CR92" i="25"/>
  <c r="CH92" i="25" s="1"/>
  <c r="CQ92" i="25"/>
  <c r="CP92" i="25"/>
  <c r="CO92" i="25"/>
  <c r="CE92" i="25" s="1"/>
  <c r="CN92" i="25"/>
  <c r="CD92" i="25" s="1"/>
  <c r="CM92" i="25"/>
  <c r="CC92" i="25" s="1"/>
  <c r="CL92" i="25"/>
  <c r="CG92" i="25"/>
  <c r="CF92" i="25"/>
  <c r="CB92" i="25"/>
  <c r="CR91" i="25"/>
  <c r="CH91" i="25" s="1"/>
  <c r="CQ91" i="25"/>
  <c r="CG91" i="25" s="1"/>
  <c r="CP91" i="25"/>
  <c r="CF91" i="25" s="1"/>
  <c r="CO91" i="25"/>
  <c r="CN91" i="25"/>
  <c r="CD91" i="25" s="1"/>
  <c r="CM91" i="25"/>
  <c r="CL91" i="25"/>
  <c r="CB91" i="25" s="1"/>
  <c r="CE91" i="25"/>
  <c r="CC91" i="25"/>
  <c r="AR91" i="25" s="1"/>
  <c r="CR90" i="25"/>
  <c r="CQ90" i="25"/>
  <c r="CG90" i="25" s="1"/>
  <c r="CP90" i="25"/>
  <c r="CF90" i="25" s="1"/>
  <c r="CO90" i="25"/>
  <c r="CE90" i="25" s="1"/>
  <c r="CN90" i="25"/>
  <c r="CM90" i="25"/>
  <c r="CC90" i="25" s="1"/>
  <c r="CL90" i="25"/>
  <c r="CB90" i="25" s="1"/>
  <c r="AR90" i="25" s="1"/>
  <c r="CH90" i="25"/>
  <c r="CD90" i="25"/>
  <c r="CR89" i="25"/>
  <c r="CH89" i="25" s="1"/>
  <c r="CQ89" i="25"/>
  <c r="CP89" i="25"/>
  <c r="CF89" i="25" s="1"/>
  <c r="CO89" i="25"/>
  <c r="CE89" i="25" s="1"/>
  <c r="CN89" i="25"/>
  <c r="CM89" i="25"/>
  <c r="CL89" i="25"/>
  <c r="CB89" i="25" s="1"/>
  <c r="CG89" i="25"/>
  <c r="CD89" i="25"/>
  <c r="CC89" i="25"/>
  <c r="CR88" i="25"/>
  <c r="CH88" i="25" s="1"/>
  <c r="CQ88" i="25"/>
  <c r="CP88" i="25"/>
  <c r="CO88" i="25"/>
  <c r="CE88" i="25" s="1"/>
  <c r="CN88" i="25"/>
  <c r="CD88" i="25" s="1"/>
  <c r="CM88" i="25"/>
  <c r="CC88" i="25" s="1"/>
  <c r="CL88" i="25"/>
  <c r="CG88" i="25"/>
  <c r="CF88" i="25"/>
  <c r="CB88" i="25"/>
  <c r="AR88" i="25" s="1"/>
  <c r="CR87" i="25"/>
  <c r="CH87" i="25" s="1"/>
  <c r="CQ87" i="25"/>
  <c r="CG87" i="25" s="1"/>
  <c r="CP87" i="25"/>
  <c r="CF87" i="25" s="1"/>
  <c r="CO87" i="25"/>
  <c r="CN87" i="25"/>
  <c r="CD87" i="25" s="1"/>
  <c r="CM87" i="25"/>
  <c r="CL87" i="25"/>
  <c r="CB87" i="25" s="1"/>
  <c r="CE87" i="25"/>
  <c r="CC87" i="25"/>
  <c r="AR87" i="25" s="1"/>
  <c r="CR86" i="25"/>
  <c r="CQ86" i="25"/>
  <c r="CG86" i="25" s="1"/>
  <c r="AR86" i="25" s="1"/>
  <c r="CP86" i="25"/>
  <c r="CO86" i="25"/>
  <c r="CE86" i="25" s="1"/>
  <c r="CN86" i="25"/>
  <c r="CM86" i="25"/>
  <c r="CC86" i="25" s="1"/>
  <c r="CL86" i="25"/>
  <c r="CB86" i="25" s="1"/>
  <c r="CH86" i="25"/>
  <c r="CF86" i="25"/>
  <c r="CD86" i="25"/>
  <c r="CR85" i="25"/>
  <c r="CH85" i="25" s="1"/>
  <c r="CQ85" i="25"/>
  <c r="CP85" i="25"/>
  <c r="CF85" i="25" s="1"/>
  <c r="CO85" i="25"/>
  <c r="CE85" i="25" s="1"/>
  <c r="CN85" i="25"/>
  <c r="CM85" i="25"/>
  <c r="CL85" i="25"/>
  <c r="CB85" i="25" s="1"/>
  <c r="CG85" i="25"/>
  <c r="CD85" i="25"/>
  <c r="CC85" i="25"/>
  <c r="CR84" i="25"/>
  <c r="CH84" i="25" s="1"/>
  <c r="CQ84" i="25"/>
  <c r="CP84" i="25"/>
  <c r="CO84" i="25"/>
  <c r="CE84" i="25" s="1"/>
  <c r="CN84" i="25"/>
  <c r="CD84" i="25" s="1"/>
  <c r="CM84" i="25"/>
  <c r="CC84" i="25" s="1"/>
  <c r="CL84" i="25"/>
  <c r="CG84" i="25"/>
  <c r="CF84" i="25"/>
  <c r="CB84" i="25"/>
  <c r="CR83" i="25"/>
  <c r="CH83" i="25" s="1"/>
  <c r="CQ83" i="25"/>
  <c r="CG83" i="25" s="1"/>
  <c r="CP83" i="25"/>
  <c r="CF83" i="25" s="1"/>
  <c r="CO83" i="25"/>
  <c r="CN83" i="25"/>
  <c r="CD83" i="25" s="1"/>
  <c r="CM83" i="25"/>
  <c r="CC83" i="25" s="1"/>
  <c r="CL83" i="25"/>
  <c r="CB83" i="25" s="1"/>
  <c r="CE83" i="25"/>
  <c r="CR82" i="25"/>
  <c r="CQ82" i="25"/>
  <c r="CG82" i="25" s="1"/>
  <c r="CP82" i="25"/>
  <c r="CO82" i="25"/>
  <c r="CE82" i="25" s="1"/>
  <c r="CN82" i="25"/>
  <c r="CM82" i="25"/>
  <c r="CC82" i="25" s="1"/>
  <c r="CL82" i="25"/>
  <c r="CB82" i="25" s="1"/>
  <c r="AR82" i="25" s="1"/>
  <c r="CH82" i="25"/>
  <c r="CF82" i="25"/>
  <c r="CD82" i="25"/>
  <c r="CR81" i="25"/>
  <c r="CH81" i="25" s="1"/>
  <c r="CQ81" i="25"/>
  <c r="CP81" i="25"/>
  <c r="CF81" i="25" s="1"/>
  <c r="CO81" i="25"/>
  <c r="CE81" i="25" s="1"/>
  <c r="CN81" i="25"/>
  <c r="CM81" i="25"/>
  <c r="CL81" i="25"/>
  <c r="CB81" i="25" s="1"/>
  <c r="CG81" i="25"/>
  <c r="CD81" i="25"/>
  <c r="CC81" i="25"/>
  <c r="CR80" i="25"/>
  <c r="CH80" i="25" s="1"/>
  <c r="CQ80" i="25"/>
  <c r="CP80" i="25"/>
  <c r="CO80" i="25"/>
  <c r="CE80" i="25" s="1"/>
  <c r="CN80" i="25"/>
  <c r="CD80" i="25" s="1"/>
  <c r="CM80" i="25"/>
  <c r="CC80" i="25" s="1"/>
  <c r="CL80" i="25"/>
  <c r="CG80" i="25"/>
  <c r="CF80" i="25"/>
  <c r="CB80" i="25"/>
  <c r="CR79" i="25"/>
  <c r="CH79" i="25" s="1"/>
  <c r="CQ79" i="25"/>
  <c r="CG79" i="25" s="1"/>
  <c r="CP79" i="25"/>
  <c r="CF79" i="25" s="1"/>
  <c r="CO79" i="25"/>
  <c r="CN79" i="25"/>
  <c r="CD79" i="25" s="1"/>
  <c r="CM79" i="25"/>
  <c r="CC79" i="25" s="1"/>
  <c r="AR79" i="25" s="1"/>
  <c r="CL79" i="25"/>
  <c r="CB79" i="25" s="1"/>
  <c r="CE79" i="25"/>
  <c r="CR78" i="25"/>
  <c r="CQ78" i="25"/>
  <c r="CG78" i="25" s="1"/>
  <c r="CP78" i="25"/>
  <c r="CF78" i="25" s="1"/>
  <c r="CO78" i="25"/>
  <c r="CE78" i="25" s="1"/>
  <c r="CN78" i="25"/>
  <c r="CM78" i="25"/>
  <c r="CC78" i="25" s="1"/>
  <c r="CL78" i="25"/>
  <c r="CB78" i="25" s="1"/>
  <c r="CH78" i="25"/>
  <c r="CD78" i="25"/>
  <c r="CR77" i="25"/>
  <c r="CH77" i="25" s="1"/>
  <c r="CQ77" i="25"/>
  <c r="CP77" i="25"/>
  <c r="CF77" i="25" s="1"/>
  <c r="CO77" i="25"/>
  <c r="CE77" i="25" s="1"/>
  <c r="CN77" i="25"/>
  <c r="CM77" i="25"/>
  <c r="CL77" i="25"/>
  <c r="CB77" i="25" s="1"/>
  <c r="CG77" i="25"/>
  <c r="CD77" i="25"/>
  <c r="CC77" i="25"/>
  <c r="CR76" i="25"/>
  <c r="CH76" i="25" s="1"/>
  <c r="CQ76" i="25"/>
  <c r="CP76" i="25"/>
  <c r="CO76" i="25"/>
  <c r="CE76" i="25" s="1"/>
  <c r="CN76" i="25"/>
  <c r="CD76" i="25" s="1"/>
  <c r="CM76" i="25"/>
  <c r="CC76" i="25" s="1"/>
  <c r="CL76" i="25"/>
  <c r="CG76" i="25"/>
  <c r="CF76" i="25"/>
  <c r="CB76" i="25"/>
  <c r="CR75" i="25"/>
  <c r="CH75" i="25" s="1"/>
  <c r="CQ75" i="25"/>
  <c r="CG75" i="25" s="1"/>
  <c r="CP75" i="25"/>
  <c r="CF75" i="25" s="1"/>
  <c r="CO75" i="25"/>
  <c r="CN75" i="25"/>
  <c r="CD75" i="25" s="1"/>
  <c r="CM75" i="25"/>
  <c r="CL75" i="25"/>
  <c r="CB75" i="25" s="1"/>
  <c r="AR75" i="25" s="1"/>
  <c r="CE75" i="25"/>
  <c r="CC75" i="25"/>
  <c r="CR74" i="25"/>
  <c r="CQ74" i="25"/>
  <c r="CG74" i="25" s="1"/>
  <c r="CP74" i="25"/>
  <c r="CO74" i="25"/>
  <c r="CE74" i="25" s="1"/>
  <c r="CN74" i="25"/>
  <c r="CM74" i="25"/>
  <c r="CC74" i="25" s="1"/>
  <c r="CL74" i="25"/>
  <c r="CB74" i="25" s="1"/>
  <c r="CH74" i="25"/>
  <c r="CF74" i="25"/>
  <c r="CD74" i="25"/>
  <c r="AR74" i="25"/>
  <c r="CR73" i="25"/>
  <c r="CH73" i="25" s="1"/>
  <c r="CQ73" i="25"/>
  <c r="CP73" i="25"/>
  <c r="CF73" i="25" s="1"/>
  <c r="CO73" i="25"/>
  <c r="CE73" i="25" s="1"/>
  <c r="CN73" i="25"/>
  <c r="CM73" i="25"/>
  <c r="CL73" i="25"/>
  <c r="CB73" i="25" s="1"/>
  <c r="CG73" i="25"/>
  <c r="CD73" i="25"/>
  <c r="CC73" i="25"/>
  <c r="CR72" i="25"/>
  <c r="CH72" i="25" s="1"/>
  <c r="CQ72" i="25"/>
  <c r="CP72" i="25"/>
  <c r="CO72" i="25"/>
  <c r="CE72" i="25" s="1"/>
  <c r="CN72" i="25"/>
  <c r="CD72" i="25" s="1"/>
  <c r="CM72" i="25"/>
  <c r="CC72" i="25" s="1"/>
  <c r="CL72" i="25"/>
  <c r="CG72" i="25"/>
  <c r="CF72" i="25"/>
  <c r="CB72" i="25"/>
  <c r="CR71" i="25"/>
  <c r="CH71" i="25" s="1"/>
  <c r="CQ71" i="25"/>
  <c r="CG71" i="25" s="1"/>
  <c r="CP71" i="25"/>
  <c r="CF71" i="25" s="1"/>
  <c r="CO71" i="25"/>
  <c r="CN71" i="25"/>
  <c r="CD71" i="25" s="1"/>
  <c r="CM71" i="25"/>
  <c r="CL71" i="25"/>
  <c r="CE71" i="25"/>
  <c r="CC71" i="25"/>
  <c r="CB71" i="25"/>
  <c r="AR71" i="25" s="1"/>
  <c r="CR70" i="25"/>
  <c r="CQ70" i="25"/>
  <c r="CG70" i="25" s="1"/>
  <c r="CP70" i="25"/>
  <c r="CF70" i="25" s="1"/>
  <c r="CO70" i="25"/>
  <c r="CN70" i="25"/>
  <c r="CM70" i="25"/>
  <c r="CC70" i="25" s="1"/>
  <c r="CL70" i="25"/>
  <c r="CB70" i="25" s="1"/>
  <c r="CH70" i="25"/>
  <c r="CE70" i="25"/>
  <c r="CD70" i="25"/>
  <c r="AR70" i="25" s="1"/>
  <c r="CR69" i="25"/>
  <c r="CQ69" i="25"/>
  <c r="CP69" i="25"/>
  <c r="CF69" i="25" s="1"/>
  <c r="CO69" i="25"/>
  <c r="CE69" i="25" s="1"/>
  <c r="CN69" i="25"/>
  <c r="CM69" i="25"/>
  <c r="CL69" i="25"/>
  <c r="CB69" i="25" s="1"/>
  <c r="CH69" i="25"/>
  <c r="CG69" i="25"/>
  <c r="CD69" i="25"/>
  <c r="CC69" i="25"/>
  <c r="CR68" i="25"/>
  <c r="CH68" i="25" s="1"/>
  <c r="CQ68" i="25"/>
  <c r="CP68" i="25"/>
  <c r="CO68" i="25"/>
  <c r="CE68" i="25" s="1"/>
  <c r="CN68" i="25"/>
  <c r="CD68" i="25" s="1"/>
  <c r="CM68" i="25"/>
  <c r="CC68" i="25" s="1"/>
  <c r="CL68" i="25"/>
  <c r="CG68" i="25"/>
  <c r="CF68" i="25"/>
  <c r="CB68" i="25"/>
  <c r="CR67" i="25"/>
  <c r="CH67" i="25" s="1"/>
  <c r="CQ67" i="25"/>
  <c r="CG67" i="25" s="1"/>
  <c r="CP67" i="25"/>
  <c r="CF67" i="25" s="1"/>
  <c r="CO67" i="25"/>
  <c r="CN67" i="25"/>
  <c r="CD67" i="25" s="1"/>
  <c r="CM67" i="25"/>
  <c r="CC67" i="25" s="1"/>
  <c r="AR67" i="25" s="1"/>
  <c r="CL67" i="25"/>
  <c r="CE67" i="25"/>
  <c r="CB67" i="25"/>
  <c r="CR66" i="25"/>
  <c r="CQ66" i="25"/>
  <c r="CG66" i="25" s="1"/>
  <c r="CP66" i="25"/>
  <c r="CO66" i="25"/>
  <c r="CN66" i="25"/>
  <c r="CM66" i="25"/>
  <c r="CC66" i="25" s="1"/>
  <c r="CL66" i="25"/>
  <c r="CB66" i="25" s="1"/>
  <c r="AR66" i="25" s="1"/>
  <c r="CH66" i="25"/>
  <c r="CF66" i="25"/>
  <c r="CE66" i="25"/>
  <c r="CD66" i="25"/>
  <c r="CR65" i="25"/>
  <c r="CQ65" i="25"/>
  <c r="CP65" i="25"/>
  <c r="CF65" i="25" s="1"/>
  <c r="CO65" i="25"/>
  <c r="CE65" i="25" s="1"/>
  <c r="CN65" i="25"/>
  <c r="CM65" i="25"/>
  <c r="CL65" i="25"/>
  <c r="CB65" i="25" s="1"/>
  <c r="CH65" i="25"/>
  <c r="CG65" i="25"/>
  <c r="CD65" i="25"/>
  <c r="CC65" i="25"/>
  <c r="CR64" i="25"/>
  <c r="CH64" i="25" s="1"/>
  <c r="CQ64" i="25"/>
  <c r="CP64" i="25"/>
  <c r="CO64" i="25"/>
  <c r="CE64" i="25" s="1"/>
  <c r="CN64" i="25"/>
  <c r="CD64" i="25" s="1"/>
  <c r="CM64" i="25"/>
  <c r="CC64" i="25" s="1"/>
  <c r="CL64" i="25"/>
  <c r="CG64" i="25"/>
  <c r="CF64" i="25"/>
  <c r="CB64" i="25"/>
  <c r="AR64" i="25" s="1"/>
  <c r="CR63" i="25"/>
  <c r="CH63" i="25" s="1"/>
  <c r="CQ63" i="25"/>
  <c r="CG63" i="25" s="1"/>
  <c r="CP63" i="25"/>
  <c r="CF63" i="25" s="1"/>
  <c r="CO63" i="25"/>
  <c r="CN63" i="25"/>
  <c r="CD63" i="25" s="1"/>
  <c r="CM63" i="25"/>
  <c r="CC63" i="25" s="1"/>
  <c r="AR63" i="25" s="1"/>
  <c r="CL63" i="25"/>
  <c r="CE63" i="25"/>
  <c r="CB63" i="25"/>
  <c r="CR62" i="25"/>
  <c r="CQ62" i="25"/>
  <c r="CG62" i="25" s="1"/>
  <c r="CP62" i="25"/>
  <c r="CO62" i="25"/>
  <c r="CN62" i="25"/>
  <c r="CM62" i="25"/>
  <c r="CC62" i="25" s="1"/>
  <c r="CL62" i="25"/>
  <c r="CB62" i="25" s="1"/>
  <c r="CH62" i="25"/>
  <c r="CF62" i="25"/>
  <c r="CE62" i="25"/>
  <c r="CD62" i="25"/>
  <c r="AR62" i="25"/>
  <c r="CR61" i="25"/>
  <c r="CH61" i="25" s="1"/>
  <c r="CQ61" i="25"/>
  <c r="CP61" i="25"/>
  <c r="CF61" i="25" s="1"/>
  <c r="CO61" i="25"/>
  <c r="CE61" i="25" s="1"/>
  <c r="CN61" i="25"/>
  <c r="CM61" i="25"/>
  <c r="CL61" i="25"/>
  <c r="CB61" i="25" s="1"/>
  <c r="CG61" i="25"/>
  <c r="CD61" i="25"/>
  <c r="CC61" i="25"/>
  <c r="CR60" i="25"/>
  <c r="CH60" i="25" s="1"/>
  <c r="CQ60" i="25"/>
  <c r="CP60" i="25"/>
  <c r="CO60" i="25"/>
  <c r="CE60" i="25" s="1"/>
  <c r="CN60" i="25"/>
  <c r="CD60" i="25" s="1"/>
  <c r="CM60" i="25"/>
  <c r="CC60" i="25" s="1"/>
  <c r="CL60" i="25"/>
  <c r="CG60" i="25"/>
  <c r="CF60" i="25"/>
  <c r="CB60" i="25"/>
  <c r="CR59" i="25"/>
  <c r="CH59" i="25" s="1"/>
  <c r="CQ59" i="25"/>
  <c r="CG59" i="25" s="1"/>
  <c r="CP59" i="25"/>
  <c r="CF59" i="25" s="1"/>
  <c r="CO59" i="25"/>
  <c r="CN59" i="25"/>
  <c r="CD59" i="25" s="1"/>
  <c r="CM59" i="25"/>
  <c r="CL59" i="25"/>
  <c r="CE59" i="25"/>
  <c r="CC59" i="25"/>
  <c r="CB59" i="25"/>
  <c r="AR59" i="25" s="1"/>
  <c r="CR58" i="25"/>
  <c r="CQ58" i="25"/>
  <c r="CG58" i="25" s="1"/>
  <c r="CP58" i="25"/>
  <c r="CF58" i="25" s="1"/>
  <c r="CO58" i="25"/>
  <c r="CE58" i="25" s="1"/>
  <c r="CN58" i="25"/>
  <c r="CM58" i="25"/>
  <c r="CC58" i="25" s="1"/>
  <c r="CL58" i="25"/>
  <c r="CB58" i="25" s="1"/>
  <c r="CH58" i="25"/>
  <c r="CD58" i="25"/>
  <c r="AR58" i="25" s="1"/>
  <c r="CR57" i="25"/>
  <c r="CH57" i="25" s="1"/>
  <c r="CQ57" i="25"/>
  <c r="CP57" i="25"/>
  <c r="CF57" i="25" s="1"/>
  <c r="CO57" i="25"/>
  <c r="CE57" i="25" s="1"/>
  <c r="CN57" i="25"/>
  <c r="CM57" i="25"/>
  <c r="CL57" i="25"/>
  <c r="CB57" i="25" s="1"/>
  <c r="CG57" i="25"/>
  <c r="CD57" i="25"/>
  <c r="CC57" i="25"/>
  <c r="CR56" i="25"/>
  <c r="CH56" i="25" s="1"/>
  <c r="CQ56" i="25"/>
  <c r="CP56" i="25"/>
  <c r="CO56" i="25"/>
  <c r="CE56" i="25" s="1"/>
  <c r="CN56" i="25"/>
  <c r="CD56" i="25" s="1"/>
  <c r="CM56" i="25"/>
  <c r="CC56" i="25" s="1"/>
  <c r="CL56" i="25"/>
  <c r="CG56" i="25"/>
  <c r="CF56" i="25"/>
  <c r="CB56" i="25"/>
  <c r="CR55" i="25"/>
  <c r="CH55" i="25" s="1"/>
  <c r="CQ55" i="25"/>
  <c r="CG55" i="25" s="1"/>
  <c r="CP55" i="25"/>
  <c r="CF55" i="25" s="1"/>
  <c r="CO55" i="25"/>
  <c r="CN55" i="25"/>
  <c r="CD55" i="25" s="1"/>
  <c r="CM55" i="25"/>
  <c r="CC55" i="25" s="1"/>
  <c r="CL55" i="25"/>
  <c r="CB55" i="25" s="1"/>
  <c r="CE55" i="25"/>
  <c r="CR54" i="25"/>
  <c r="CQ54" i="25"/>
  <c r="CG54" i="25" s="1"/>
  <c r="CP54" i="25"/>
  <c r="CF54" i="25" s="1"/>
  <c r="CO54" i="25"/>
  <c r="CE54" i="25" s="1"/>
  <c r="CN54" i="25"/>
  <c r="CM54" i="25"/>
  <c r="CC54" i="25" s="1"/>
  <c r="CL54" i="25"/>
  <c r="CB54" i="25" s="1"/>
  <c r="AR54" i="25" s="1"/>
  <c r="CH54" i="25"/>
  <c r="CD54" i="25"/>
  <c r="CR53" i="25"/>
  <c r="CH53" i="25" s="1"/>
  <c r="CQ53" i="25"/>
  <c r="CP53" i="25"/>
  <c r="CF53" i="25" s="1"/>
  <c r="CO53" i="25"/>
  <c r="CE53" i="25" s="1"/>
  <c r="CN53" i="25"/>
  <c r="CM53" i="25"/>
  <c r="CL53" i="25"/>
  <c r="CB53" i="25" s="1"/>
  <c r="CG53" i="25"/>
  <c r="CD53" i="25"/>
  <c r="CC53" i="25"/>
  <c r="CR52" i="25"/>
  <c r="CH52" i="25" s="1"/>
  <c r="CQ52" i="25"/>
  <c r="CP52" i="25"/>
  <c r="CO52" i="25"/>
  <c r="CE52" i="25" s="1"/>
  <c r="CN52" i="25"/>
  <c r="CD52" i="25" s="1"/>
  <c r="CM52" i="25"/>
  <c r="CC52" i="25" s="1"/>
  <c r="CL52" i="25"/>
  <c r="CG52" i="25"/>
  <c r="CF52" i="25"/>
  <c r="CB52" i="25"/>
  <c r="CR51" i="25"/>
  <c r="CH51" i="25" s="1"/>
  <c r="CQ51" i="25"/>
  <c r="CG51" i="25" s="1"/>
  <c r="CP51" i="25"/>
  <c r="CO51" i="25"/>
  <c r="CN51" i="25"/>
  <c r="CD51" i="25" s="1"/>
  <c r="CM51" i="25"/>
  <c r="CC51" i="25" s="1"/>
  <c r="CL51" i="25"/>
  <c r="CB51" i="25" s="1"/>
  <c r="CF51" i="25"/>
  <c r="CE51" i="25"/>
  <c r="CR50" i="25"/>
  <c r="CQ50" i="25"/>
  <c r="CG50" i="25" s="1"/>
  <c r="CP50" i="25"/>
  <c r="CO50" i="25"/>
  <c r="CE50" i="25" s="1"/>
  <c r="CN50" i="25"/>
  <c r="CM50" i="25"/>
  <c r="CL50" i="25"/>
  <c r="CB50" i="25" s="1"/>
  <c r="CH50" i="25"/>
  <c r="CF50" i="25"/>
  <c r="CD50" i="25"/>
  <c r="CC50" i="25"/>
  <c r="CR49" i="25"/>
  <c r="CQ49" i="25"/>
  <c r="CP49" i="25"/>
  <c r="CO49" i="25"/>
  <c r="CE49" i="25" s="1"/>
  <c r="CN49" i="25"/>
  <c r="CM49" i="25"/>
  <c r="CL49" i="25"/>
  <c r="CB49" i="25" s="1"/>
  <c r="CH49" i="25"/>
  <c r="CG49" i="25"/>
  <c r="CF49" i="25"/>
  <c r="CD49" i="25"/>
  <c r="CC49" i="25"/>
  <c r="CR48" i="25"/>
  <c r="CH48" i="25" s="1"/>
  <c r="CQ48" i="25"/>
  <c r="CP48" i="25"/>
  <c r="CO48" i="25"/>
  <c r="CE48" i="25" s="1"/>
  <c r="CN48" i="25"/>
  <c r="CD48" i="25" s="1"/>
  <c r="CM48" i="25"/>
  <c r="CC48" i="25" s="1"/>
  <c r="CL48" i="25"/>
  <c r="CG48" i="25"/>
  <c r="CF48" i="25"/>
  <c r="CB48" i="25"/>
  <c r="CR47" i="25"/>
  <c r="CH47" i="25" s="1"/>
  <c r="CQ47" i="25"/>
  <c r="CG47" i="25" s="1"/>
  <c r="CP47" i="25"/>
  <c r="CO47" i="25"/>
  <c r="CE47" i="25" s="1"/>
  <c r="CN47" i="25"/>
  <c r="CD47" i="25" s="1"/>
  <c r="CM47" i="25"/>
  <c r="CL47" i="25"/>
  <c r="CB47" i="25" s="1"/>
  <c r="AR47" i="25" s="1"/>
  <c r="CF47" i="25"/>
  <c r="CC47" i="25"/>
  <c r="CR46" i="25"/>
  <c r="CH46" i="25" s="1"/>
  <c r="CQ46" i="25"/>
  <c r="CG46" i="25" s="1"/>
  <c r="CP46" i="25"/>
  <c r="CO46" i="25"/>
  <c r="CN46" i="25"/>
  <c r="CM46" i="25"/>
  <c r="CL46" i="25"/>
  <c r="CB46" i="25" s="1"/>
  <c r="AR46" i="25" s="1"/>
  <c r="CF46" i="25"/>
  <c r="CE46" i="25"/>
  <c r="CD46" i="25"/>
  <c r="CC46" i="25"/>
  <c r="CR45" i="25"/>
  <c r="CQ45" i="25"/>
  <c r="CP45" i="25"/>
  <c r="CF45" i="25" s="1"/>
  <c r="CO45" i="25"/>
  <c r="CE45" i="25" s="1"/>
  <c r="CN45" i="25"/>
  <c r="CM45" i="25"/>
  <c r="CL45" i="25"/>
  <c r="CB45" i="25" s="1"/>
  <c r="CH45" i="25"/>
  <c r="CG45" i="25"/>
  <c r="CD45" i="25"/>
  <c r="CC45" i="25"/>
  <c r="CR44" i="25"/>
  <c r="CH44" i="25" s="1"/>
  <c r="CQ44" i="25"/>
  <c r="CP44" i="25"/>
  <c r="CO44" i="25"/>
  <c r="CE44" i="25" s="1"/>
  <c r="CN44" i="25"/>
  <c r="CD44" i="25" s="1"/>
  <c r="CM44" i="25"/>
  <c r="CL44" i="25"/>
  <c r="CG44" i="25"/>
  <c r="CF44" i="25"/>
  <c r="CC44" i="25"/>
  <c r="CB44" i="25"/>
  <c r="AR44" i="25" s="1"/>
  <c r="CR43" i="25"/>
  <c r="CH43" i="25" s="1"/>
  <c r="CQ43" i="25"/>
  <c r="CG43" i="25" s="1"/>
  <c r="CP43" i="25"/>
  <c r="CO43" i="25"/>
  <c r="CE43" i="25" s="1"/>
  <c r="CN43" i="25"/>
  <c r="CD43" i="25" s="1"/>
  <c r="CM43" i="25"/>
  <c r="CC43" i="25" s="1"/>
  <c r="AR43" i="25" s="1"/>
  <c r="CL43" i="25"/>
  <c r="CF43" i="25"/>
  <c r="CB43" i="25"/>
  <c r="CR42" i="25"/>
  <c r="CH42" i="25" s="1"/>
  <c r="AR42" i="25" s="1"/>
  <c r="CQ42" i="25"/>
  <c r="CG42" i="25" s="1"/>
  <c r="CP42" i="25"/>
  <c r="CO42" i="25"/>
  <c r="CN42" i="25"/>
  <c r="CM42" i="25"/>
  <c r="CL42" i="25"/>
  <c r="CB42" i="25" s="1"/>
  <c r="CF42" i="25"/>
  <c r="CE42" i="25"/>
  <c r="CD42" i="25"/>
  <c r="CC42" i="25"/>
  <c r="CR41" i="25"/>
  <c r="CH41" i="25" s="1"/>
  <c r="CQ41" i="25"/>
  <c r="CP41" i="25"/>
  <c r="CO41" i="25"/>
  <c r="CE41" i="25" s="1"/>
  <c r="CN41" i="25"/>
  <c r="CM41" i="25"/>
  <c r="CL41" i="25"/>
  <c r="CB41" i="25" s="1"/>
  <c r="CG41" i="25"/>
  <c r="CF41" i="25"/>
  <c r="CD41" i="25"/>
  <c r="CC41" i="25"/>
  <c r="CR40" i="25"/>
  <c r="CH40" i="25" s="1"/>
  <c r="CQ40" i="25"/>
  <c r="CP40" i="25"/>
  <c r="CO40" i="25"/>
  <c r="CE40" i="25" s="1"/>
  <c r="CN40" i="25"/>
  <c r="CD40" i="25" s="1"/>
  <c r="CM40" i="25"/>
  <c r="CC40" i="25" s="1"/>
  <c r="CL40" i="25"/>
  <c r="CB40" i="25" s="1"/>
  <c r="CG40" i="25"/>
  <c r="CF40" i="25"/>
  <c r="CR39" i="25"/>
  <c r="CH39" i="25" s="1"/>
  <c r="CQ39" i="25"/>
  <c r="CG39" i="25" s="1"/>
  <c r="CP39" i="25"/>
  <c r="CF39" i="25" s="1"/>
  <c r="CO39" i="25"/>
  <c r="CE39" i="25" s="1"/>
  <c r="CN39" i="25"/>
  <c r="CD39" i="25" s="1"/>
  <c r="CM39" i="25"/>
  <c r="CL39" i="25"/>
  <c r="CC39" i="25"/>
  <c r="CB39" i="25"/>
  <c r="AR39" i="25" s="1"/>
  <c r="CR38" i="25"/>
  <c r="CH38" i="25" s="1"/>
  <c r="CQ38" i="25"/>
  <c r="CG38" i="25" s="1"/>
  <c r="CP38" i="25"/>
  <c r="CF38" i="25" s="1"/>
  <c r="CO38" i="25"/>
  <c r="CE38" i="25" s="1"/>
  <c r="CN38" i="25"/>
  <c r="CM38" i="25"/>
  <c r="CL38" i="25"/>
  <c r="CB38" i="25" s="1"/>
  <c r="CD38" i="25"/>
  <c r="AR38" i="25" s="1"/>
  <c r="CC38" i="25"/>
  <c r="CR37" i="25"/>
  <c r="CH37" i="25" s="1"/>
  <c r="CQ37" i="25"/>
  <c r="CP37" i="25"/>
  <c r="CO37" i="25"/>
  <c r="CE37" i="25" s="1"/>
  <c r="CN37" i="25"/>
  <c r="CM37" i="25"/>
  <c r="CL37" i="25"/>
  <c r="CB37" i="25" s="1"/>
  <c r="CG37" i="25"/>
  <c r="CF37" i="25"/>
  <c r="CD37" i="25"/>
  <c r="CC37" i="25"/>
  <c r="CM31" i="25"/>
  <c r="CC31" i="25" s="1"/>
  <c r="CL31" i="25"/>
  <c r="CK31" i="25"/>
  <c r="CD31" i="25"/>
  <c r="CB31" i="25"/>
  <c r="CA31" i="25"/>
  <c r="CN26" i="25"/>
  <c r="CD26" i="25" s="1"/>
  <c r="CM26" i="25"/>
  <c r="CC26" i="25" s="1"/>
  <c r="CL26" i="25"/>
  <c r="CK26" i="25"/>
  <c r="CE26" i="25"/>
  <c r="CB26" i="25"/>
  <c r="CA26" i="25"/>
  <c r="M26" i="25"/>
  <c r="CN25" i="25"/>
  <c r="CM25" i="25"/>
  <c r="CL25" i="25"/>
  <c r="CB25" i="25" s="1"/>
  <c r="CK25" i="25"/>
  <c r="CA25" i="25" s="1"/>
  <c r="CE25" i="25"/>
  <c r="CD25" i="25"/>
  <c r="CC25" i="25"/>
  <c r="M25" i="25" s="1"/>
  <c r="CN24" i="25"/>
  <c r="CD24" i="25" s="1"/>
  <c r="CM24" i="25"/>
  <c r="CC24" i="25" s="1"/>
  <c r="CL24" i="25"/>
  <c r="CK24" i="25"/>
  <c r="CE24" i="25"/>
  <c r="CB24" i="25"/>
  <c r="CA24" i="25"/>
  <c r="CO18" i="25"/>
  <c r="CN18" i="25"/>
  <c r="CM18" i="25"/>
  <c r="CC18" i="25" s="1"/>
  <c r="CL18" i="25"/>
  <c r="CB18" i="25" s="1"/>
  <c r="CK18" i="25"/>
  <c r="CF18" i="25"/>
  <c r="CE18" i="25"/>
  <c r="CD18" i="25"/>
  <c r="CA18" i="25"/>
  <c r="AA18" i="25" s="1"/>
  <c r="CO17" i="25"/>
  <c r="CN17" i="25"/>
  <c r="CM17" i="25"/>
  <c r="CC17" i="25" s="1"/>
  <c r="CL17" i="25"/>
  <c r="CB17" i="25" s="1"/>
  <c r="CK17" i="25"/>
  <c r="CF17" i="25"/>
  <c r="CE17" i="25"/>
  <c r="CD17" i="25"/>
  <c r="CA17" i="25"/>
  <c r="AA17" i="25" s="1"/>
  <c r="CO16" i="25"/>
  <c r="CN16" i="25"/>
  <c r="CD16" i="25" s="1"/>
  <c r="CM16" i="25"/>
  <c r="CC16" i="25" s="1"/>
  <c r="CL16" i="25"/>
  <c r="CB16" i="25" s="1"/>
  <c r="CK16" i="25"/>
  <c r="CF16" i="25"/>
  <c r="CE16" i="25"/>
  <c r="CA16" i="25"/>
  <c r="CO15" i="25"/>
  <c r="CN15" i="25"/>
  <c r="CD15" i="25" s="1"/>
  <c r="CM15" i="25"/>
  <c r="CC15" i="25" s="1"/>
  <c r="CL15" i="25"/>
  <c r="CB15" i="25" s="1"/>
  <c r="CK15" i="25"/>
  <c r="CF15" i="25"/>
  <c r="CE15" i="25"/>
  <c r="CA15" i="25"/>
  <c r="CO14" i="25"/>
  <c r="CN14" i="25"/>
  <c r="CD14" i="25" s="1"/>
  <c r="CM14" i="25"/>
  <c r="CC14" i="25" s="1"/>
  <c r="CL14" i="25"/>
  <c r="CB14" i="25" s="1"/>
  <c r="CK14" i="25"/>
  <c r="CF14" i="25"/>
  <c r="CE14" i="25"/>
  <c r="CA14" i="25"/>
  <c r="C29" i="26" l="1"/>
  <c r="AR51" i="25"/>
  <c r="AR55" i="25"/>
  <c r="AR78" i="25"/>
  <c r="AR83" i="25"/>
  <c r="AR50" i="25"/>
  <c r="AR89" i="25"/>
  <c r="B249" i="25"/>
  <c r="AR65" i="25"/>
  <c r="AR80" i="25"/>
  <c r="AV107" i="25"/>
  <c r="AS139" i="25"/>
  <c r="AJ167" i="25"/>
  <c r="AR45" i="25"/>
  <c r="AR81" i="25"/>
  <c r="AR49" i="25"/>
  <c r="AR60" i="25"/>
  <c r="AR72" i="25"/>
  <c r="AJ165" i="25"/>
  <c r="AA16" i="25"/>
  <c r="AR73" i="25"/>
  <c r="AR92" i="25"/>
  <c r="AR40" i="25"/>
  <c r="AR41" i="25"/>
  <c r="AR61" i="25"/>
  <c r="AR93" i="25"/>
  <c r="AS138" i="25"/>
  <c r="AR56" i="25"/>
  <c r="AR84" i="25"/>
  <c r="AV106" i="25"/>
  <c r="AS149" i="25"/>
  <c r="AJ163" i="25"/>
  <c r="AJ175" i="25"/>
  <c r="AS157" i="25"/>
  <c r="AR68" i="25"/>
  <c r="AR85" i="25"/>
  <c r="AV102" i="25"/>
  <c r="AS152" i="25"/>
  <c r="AA14" i="25"/>
  <c r="M24" i="25"/>
  <c r="AR37" i="25"/>
  <c r="AR48" i="25"/>
  <c r="AR52" i="25"/>
  <c r="AR76" i="25"/>
  <c r="AS146" i="25"/>
  <c r="X31" i="25"/>
  <c r="AR57" i="25"/>
  <c r="AR69" i="25"/>
  <c r="AR77" i="25"/>
  <c r="AR96" i="25"/>
  <c r="AS142" i="25"/>
  <c r="AJ169" i="25"/>
  <c r="AR53" i="25"/>
  <c r="AA15" i="25"/>
  <c r="AS145" i="25"/>
  <c r="AS154" i="25"/>
  <c r="CD59" i="24"/>
  <c r="CA59" i="24" s="1"/>
  <c r="CD55" i="24"/>
  <c r="CA55" i="24" s="1"/>
  <c r="L55" i="24"/>
  <c r="K55" i="24"/>
  <c r="J55" i="24"/>
  <c r="I55" i="24"/>
  <c r="H55" i="24"/>
  <c r="CD51" i="24"/>
  <c r="CA51" i="24" s="1"/>
  <c r="CD45" i="24"/>
  <c r="CA45" i="24" s="1"/>
  <c r="CD39" i="24"/>
  <c r="CA39" i="24" s="1"/>
  <c r="CD36" i="24"/>
  <c r="CA36" i="24" s="1"/>
  <c r="CD28" i="24"/>
  <c r="CA28" i="24" s="1"/>
  <c r="L28" i="24"/>
  <c r="K28" i="24"/>
  <c r="J28" i="24"/>
  <c r="I28" i="24"/>
  <c r="H28" i="24"/>
  <c r="N134" i="23"/>
  <c r="M134" i="23"/>
  <c r="L134" i="23"/>
  <c r="K134" i="23"/>
  <c r="J134" i="23"/>
  <c r="I134" i="23"/>
  <c r="H134" i="23"/>
  <c r="G134" i="23"/>
  <c r="F134" i="23"/>
  <c r="E134" i="23"/>
  <c r="D134" i="23"/>
  <c r="C134" i="23"/>
  <c r="B134" i="23"/>
  <c r="P125" i="23"/>
  <c r="O125" i="23"/>
  <c r="N125" i="23"/>
  <c r="M125" i="23"/>
  <c r="L125" i="23"/>
  <c r="K125" i="23"/>
  <c r="J125" i="23"/>
  <c r="I125" i="23"/>
  <c r="H125" i="23"/>
  <c r="G125" i="23"/>
  <c r="F125" i="23"/>
  <c r="E125" i="23"/>
  <c r="D125" i="23"/>
  <c r="C125" i="23"/>
  <c r="B125" i="23"/>
  <c r="S119" i="23"/>
  <c r="R119" i="23"/>
  <c r="Q119" i="23"/>
  <c r="P119" i="23"/>
  <c r="O119" i="23"/>
  <c r="N119" i="23"/>
  <c r="S118" i="23"/>
  <c r="R118" i="23"/>
  <c r="Q118" i="23"/>
  <c r="P118" i="23"/>
  <c r="O118" i="23"/>
  <c r="N118" i="23"/>
  <c r="S117" i="23"/>
  <c r="R117" i="23"/>
  <c r="Q117" i="23"/>
  <c r="P117" i="23"/>
  <c r="O117" i="23"/>
  <c r="N117" i="23"/>
  <c r="S116" i="23"/>
  <c r="R116" i="23"/>
  <c r="Q116" i="23"/>
  <c r="P116" i="23"/>
  <c r="O116" i="23"/>
  <c r="N116" i="23"/>
  <c r="S115" i="23"/>
  <c r="R115" i="23"/>
  <c r="Q115" i="23"/>
  <c r="P115" i="23"/>
  <c r="O115" i="23"/>
  <c r="N115" i="23"/>
  <c r="S114" i="23"/>
  <c r="R114" i="23"/>
  <c r="Q114" i="23"/>
  <c r="P114" i="23"/>
  <c r="O114" i="23"/>
  <c r="N114" i="23"/>
  <c r="S113" i="23"/>
  <c r="R113" i="23"/>
  <c r="Q113" i="23"/>
  <c r="P113" i="23"/>
  <c r="O113" i="23"/>
  <c r="N113" i="23"/>
  <c r="S112" i="23"/>
  <c r="R112" i="23"/>
  <c r="Q112" i="23"/>
  <c r="P112" i="23"/>
  <c r="O112" i="23"/>
  <c r="N112" i="23"/>
  <c r="S111" i="23"/>
  <c r="R111" i="23"/>
  <c r="Q111" i="23"/>
  <c r="P111" i="23"/>
  <c r="O111" i="23"/>
  <c r="N111" i="23"/>
  <c r="S110" i="23"/>
  <c r="S108" i="23" s="1"/>
  <c r="R110" i="23"/>
  <c r="R108" i="23" s="1"/>
  <c r="Q110" i="23"/>
  <c r="P110" i="23"/>
  <c r="O110" i="23"/>
  <c r="N110" i="23"/>
  <c r="S109" i="23"/>
  <c r="R109" i="23"/>
  <c r="Q109" i="23"/>
  <c r="P109" i="23"/>
  <c r="O109" i="23"/>
  <c r="N109" i="23"/>
  <c r="N108" i="23" s="1"/>
  <c r="AB108" i="23"/>
  <c r="AA108" i="23"/>
  <c r="Z108" i="23"/>
  <c r="Y108" i="23"/>
  <c r="X108" i="23"/>
  <c r="W108" i="23"/>
  <c r="V108" i="23"/>
  <c r="U108" i="23"/>
  <c r="T108" i="23"/>
  <c r="Q108" i="23"/>
  <c r="P108" i="23"/>
  <c r="O108" i="23"/>
  <c r="M108" i="23"/>
  <c r="L108" i="23"/>
  <c r="K108" i="23"/>
  <c r="J108" i="23"/>
  <c r="I108" i="23"/>
  <c r="H108" i="23"/>
  <c r="G108" i="23"/>
  <c r="F108" i="23"/>
  <c r="E108" i="23"/>
  <c r="D108" i="23"/>
  <c r="C108" i="23"/>
  <c r="B108" i="23"/>
  <c r="S90" i="23"/>
  <c r="R90" i="23"/>
  <c r="Q90" i="23"/>
  <c r="P90" i="23"/>
  <c r="O90" i="23"/>
  <c r="N90" i="23"/>
  <c r="M90" i="23"/>
  <c r="L90" i="23"/>
  <c r="K90" i="23"/>
  <c r="J90" i="23"/>
  <c r="I90" i="23"/>
  <c r="H90" i="23"/>
  <c r="G90" i="23"/>
  <c r="F90" i="23"/>
  <c r="E90" i="23"/>
  <c r="D90" i="23"/>
  <c r="C90" i="23"/>
  <c r="B90" i="23"/>
  <c r="S77" i="23"/>
  <c r="R77" i="23"/>
  <c r="Q77" i="23"/>
  <c r="P77" i="23"/>
  <c r="O77" i="23"/>
  <c r="N77" i="23"/>
  <c r="S76" i="23"/>
  <c r="R76" i="23"/>
  <c r="Q76" i="23"/>
  <c r="P76" i="23"/>
  <c r="O76" i="23"/>
  <c r="N76" i="23"/>
  <c r="S75" i="23"/>
  <c r="R75" i="23"/>
  <c r="Q75" i="23"/>
  <c r="P75" i="23"/>
  <c r="O75" i="23"/>
  <c r="N75" i="23"/>
  <c r="S74" i="23"/>
  <c r="R74" i="23"/>
  <c r="Q74" i="23"/>
  <c r="P74" i="23"/>
  <c r="O74" i="23"/>
  <c r="N74" i="23"/>
  <c r="S73" i="23"/>
  <c r="R73" i="23"/>
  <c r="Q73" i="23"/>
  <c r="P73" i="23"/>
  <c r="O73" i="23"/>
  <c r="N73" i="23"/>
  <c r="S72" i="23"/>
  <c r="R72" i="23"/>
  <c r="Q72" i="23"/>
  <c r="P72" i="23"/>
  <c r="O72" i="23"/>
  <c r="N72" i="23"/>
  <c r="S71" i="23"/>
  <c r="R71" i="23"/>
  <c r="Q71" i="23"/>
  <c r="P71" i="23"/>
  <c r="O71" i="23"/>
  <c r="N71" i="23"/>
  <c r="S70" i="23"/>
  <c r="R70" i="23"/>
  <c r="Q70" i="23"/>
  <c r="P70" i="23"/>
  <c r="O70" i="23"/>
  <c r="N70" i="23"/>
  <c r="S69" i="23"/>
  <c r="R69" i="23"/>
  <c r="Q69" i="23"/>
  <c r="P69" i="23"/>
  <c r="O69" i="23"/>
  <c r="N69" i="23"/>
  <c r="S68" i="23"/>
  <c r="R68" i="23"/>
  <c r="Q68" i="23"/>
  <c r="P68" i="23"/>
  <c r="O68" i="23"/>
  <c r="N68" i="23"/>
  <c r="S67" i="23"/>
  <c r="R67" i="23"/>
  <c r="Q67" i="23"/>
  <c r="P67" i="23"/>
  <c r="O67" i="23"/>
  <c r="N67" i="23"/>
  <c r="S66" i="23"/>
  <c r="R66" i="23"/>
  <c r="Q66" i="23"/>
  <c r="P66" i="23"/>
  <c r="O66" i="23"/>
  <c r="N66" i="23"/>
  <c r="S65" i="23"/>
  <c r="R65" i="23"/>
  <c r="Q65" i="23"/>
  <c r="P65" i="23"/>
  <c r="O65" i="23"/>
  <c r="N65" i="23"/>
  <c r="S64" i="23"/>
  <c r="R64" i="23"/>
  <c r="Q64" i="23"/>
  <c r="P64" i="23"/>
  <c r="O64" i="23"/>
  <c r="N64" i="23"/>
  <c r="S63" i="23"/>
  <c r="R63" i="23"/>
  <c r="Q63" i="23"/>
  <c r="P63" i="23"/>
  <c r="O63" i="23"/>
  <c r="N63" i="23"/>
  <c r="S62" i="23"/>
  <c r="R62" i="23"/>
  <c r="Q62" i="23"/>
  <c r="P62" i="23"/>
  <c r="O62" i="23"/>
  <c r="N62" i="23"/>
  <c r="S61" i="23"/>
  <c r="R61" i="23"/>
  <c r="Q61" i="23"/>
  <c r="P61" i="23"/>
  <c r="O61" i="23"/>
  <c r="N61" i="23"/>
  <c r="S60" i="23"/>
  <c r="R60" i="23"/>
  <c r="Q60" i="23"/>
  <c r="P60" i="23"/>
  <c r="O60" i="23"/>
  <c r="N60" i="23"/>
  <c r="S59" i="23"/>
  <c r="R59" i="23"/>
  <c r="Q59" i="23"/>
  <c r="P59" i="23"/>
  <c r="O59" i="23"/>
  <c r="N59" i="23"/>
  <c r="S58" i="23"/>
  <c r="R58" i="23"/>
  <c r="Q58" i="23"/>
  <c r="P58" i="23"/>
  <c r="O58" i="23"/>
  <c r="N58" i="23"/>
  <c r="S57" i="23"/>
  <c r="R57" i="23"/>
  <c r="Q57" i="23"/>
  <c r="P57" i="23"/>
  <c r="O57" i="23"/>
  <c r="N57" i="23"/>
  <c r="S56" i="23"/>
  <c r="R56" i="23"/>
  <c r="Q56" i="23"/>
  <c r="P56" i="23"/>
  <c r="O56" i="23"/>
  <c r="N56" i="23"/>
  <c r="S55" i="23"/>
  <c r="R55" i="23"/>
  <c r="Q55" i="23"/>
  <c r="P55" i="23"/>
  <c r="O55" i="23"/>
  <c r="N55" i="23"/>
  <c r="S54" i="23"/>
  <c r="R54" i="23"/>
  <c r="Q54" i="23"/>
  <c r="P54" i="23"/>
  <c r="O54" i="23"/>
  <c r="N54" i="23"/>
  <c r="S53" i="23"/>
  <c r="R53" i="23"/>
  <c r="Q53" i="23"/>
  <c r="P53" i="23"/>
  <c r="O53" i="23"/>
  <c r="N53" i="23"/>
  <c r="S52" i="23"/>
  <c r="R52" i="23"/>
  <c r="Q52" i="23"/>
  <c r="P52" i="23"/>
  <c r="O52" i="23"/>
  <c r="N52" i="23"/>
  <c r="S51" i="23"/>
  <c r="R51" i="23"/>
  <c r="Q51" i="23"/>
  <c r="P51" i="23"/>
  <c r="O51" i="23"/>
  <c r="N51" i="23"/>
  <c r="S50" i="23"/>
  <c r="R50" i="23"/>
  <c r="Q50" i="23"/>
  <c r="P50" i="23"/>
  <c r="O50" i="23"/>
  <c r="N50" i="23"/>
  <c r="S49" i="23"/>
  <c r="R49" i="23"/>
  <c r="Q49" i="23"/>
  <c r="P49" i="23"/>
  <c r="O49" i="23"/>
  <c r="N49" i="23"/>
  <c r="S48" i="23"/>
  <c r="R48" i="23"/>
  <c r="Q48" i="23"/>
  <c r="P48" i="23"/>
  <c r="O48" i="23"/>
  <c r="N48" i="23"/>
  <c r="S47" i="23"/>
  <c r="R47" i="23"/>
  <c r="Q47" i="23"/>
  <c r="P47" i="23"/>
  <c r="O47" i="23"/>
  <c r="N47" i="23"/>
  <c r="S46" i="23"/>
  <c r="R46" i="23"/>
  <c r="Q46" i="23"/>
  <c r="P46" i="23"/>
  <c r="O46" i="23"/>
  <c r="N46" i="23"/>
  <c r="S45" i="23"/>
  <c r="R45" i="23"/>
  <c r="Q45" i="23"/>
  <c r="P45" i="23"/>
  <c r="O45" i="23"/>
  <c r="N45" i="23"/>
  <c r="S44" i="23"/>
  <c r="R44" i="23"/>
  <c r="Q44" i="23"/>
  <c r="P44" i="23"/>
  <c r="O44" i="23"/>
  <c r="N44" i="23"/>
  <c r="S43" i="23"/>
  <c r="R43" i="23"/>
  <c r="Q43" i="23"/>
  <c r="P43" i="23"/>
  <c r="O43" i="23"/>
  <c r="N43" i="23"/>
  <c r="S42" i="23"/>
  <c r="R42" i="23"/>
  <c r="Q42" i="23"/>
  <c r="P42" i="23"/>
  <c r="O42" i="23"/>
  <c r="N42" i="23"/>
  <c r="S41" i="23"/>
  <c r="R41" i="23"/>
  <c r="Q41" i="23"/>
  <c r="P41" i="23"/>
  <c r="O41" i="23"/>
  <c r="N41" i="23"/>
  <c r="S40" i="23"/>
  <c r="R40" i="23"/>
  <c r="Q40" i="23"/>
  <c r="P40" i="23"/>
  <c r="O40" i="23"/>
  <c r="N40" i="23"/>
  <c r="S39" i="23"/>
  <c r="R39" i="23"/>
  <c r="Q39" i="23"/>
  <c r="P39" i="23"/>
  <c r="O39" i="23"/>
  <c r="N39" i="23"/>
  <c r="S38" i="23"/>
  <c r="R38" i="23"/>
  <c r="Q38" i="23"/>
  <c r="P38" i="23"/>
  <c r="O38" i="23"/>
  <c r="N38" i="23"/>
  <c r="S37" i="23"/>
  <c r="R37" i="23"/>
  <c r="Q37" i="23"/>
  <c r="P37" i="23"/>
  <c r="O37" i="23"/>
  <c r="N37" i="23"/>
  <c r="S36" i="23"/>
  <c r="R36" i="23"/>
  <c r="Q36" i="23"/>
  <c r="P36" i="23"/>
  <c r="O36" i="23"/>
  <c r="N36" i="23"/>
  <c r="S35" i="23"/>
  <c r="R35" i="23"/>
  <c r="Q35" i="23"/>
  <c r="P35" i="23"/>
  <c r="O35" i="23"/>
  <c r="N35" i="23"/>
  <c r="S34" i="23"/>
  <c r="R34" i="23"/>
  <c r="Q34" i="23"/>
  <c r="P34" i="23"/>
  <c r="O34" i="23"/>
  <c r="N34" i="23"/>
  <c r="S33" i="23"/>
  <c r="R33" i="23"/>
  <c r="Q33" i="23"/>
  <c r="P33" i="23"/>
  <c r="O33" i="23"/>
  <c r="N33" i="23"/>
  <c r="S32" i="23"/>
  <c r="R32" i="23"/>
  <c r="Q32" i="23"/>
  <c r="P32" i="23"/>
  <c r="O32" i="23"/>
  <c r="N32" i="23"/>
  <c r="S31" i="23"/>
  <c r="R31" i="23"/>
  <c r="Q31" i="23"/>
  <c r="P31" i="23"/>
  <c r="O31" i="23"/>
  <c r="N31" i="23"/>
  <c r="S30" i="23"/>
  <c r="R30" i="23"/>
  <c r="Q30" i="23"/>
  <c r="P30" i="23"/>
  <c r="O30" i="23"/>
  <c r="N30" i="23"/>
  <c r="S29" i="23"/>
  <c r="R29" i="23"/>
  <c r="Q29" i="23"/>
  <c r="P29" i="23"/>
  <c r="O29" i="23"/>
  <c r="N29" i="23"/>
  <c r="S28" i="23"/>
  <c r="R28" i="23"/>
  <c r="Q28" i="23"/>
  <c r="P28" i="23"/>
  <c r="O28" i="23"/>
  <c r="N28" i="23"/>
  <c r="S27" i="23"/>
  <c r="R27" i="23"/>
  <c r="Q27" i="23"/>
  <c r="P27" i="23"/>
  <c r="O27" i="23"/>
  <c r="N27" i="23"/>
  <c r="S26" i="23"/>
  <c r="R26" i="23"/>
  <c r="Q26" i="23"/>
  <c r="P26" i="23"/>
  <c r="O26" i="23"/>
  <c r="N26" i="23"/>
  <c r="S25" i="23"/>
  <c r="R25" i="23"/>
  <c r="Q25" i="23"/>
  <c r="P25" i="23"/>
  <c r="O25" i="23"/>
  <c r="N25" i="23"/>
  <c r="S24" i="23"/>
  <c r="R24" i="23"/>
  <c r="Q24" i="23"/>
  <c r="P24" i="23"/>
  <c r="O24" i="23"/>
  <c r="N24" i="23"/>
  <c r="S23" i="23"/>
  <c r="R23" i="23"/>
  <c r="Q23" i="23"/>
  <c r="P23" i="23"/>
  <c r="O23" i="23"/>
  <c r="N23" i="23"/>
  <c r="S22" i="23"/>
  <c r="R22" i="23"/>
  <c r="Q22" i="23"/>
  <c r="P22" i="23"/>
  <c r="O22" i="23"/>
  <c r="N22" i="23"/>
  <c r="S21" i="23"/>
  <c r="R21" i="23"/>
  <c r="Q21" i="23"/>
  <c r="P21" i="23"/>
  <c r="O21" i="23"/>
  <c r="N21" i="23"/>
  <c r="S20" i="23"/>
  <c r="R20" i="23"/>
  <c r="Q20" i="23"/>
  <c r="P20" i="23"/>
  <c r="O20" i="23"/>
  <c r="N20" i="23"/>
  <c r="S19" i="23"/>
  <c r="S17" i="23" s="1"/>
  <c r="R19" i="23"/>
  <c r="R17" i="23" s="1"/>
  <c r="Q19" i="23"/>
  <c r="Q17" i="23" s="1"/>
  <c r="P19" i="23"/>
  <c r="P17" i="23" s="1"/>
  <c r="O19" i="23"/>
  <c r="O17" i="23" s="1"/>
  <c r="N19" i="23"/>
  <c r="S18" i="23"/>
  <c r="R18" i="23"/>
  <c r="Q18" i="23"/>
  <c r="P18" i="23"/>
  <c r="O18" i="23"/>
  <c r="N18" i="23"/>
  <c r="AK17" i="23"/>
  <c r="AJ17" i="23"/>
  <c r="AI17" i="23"/>
  <c r="AH17" i="23"/>
  <c r="AG17" i="23"/>
  <c r="AF17" i="23"/>
  <c r="AE17" i="23"/>
  <c r="AD17" i="23"/>
  <c r="AC17" i="23"/>
  <c r="AB17" i="23"/>
  <c r="AA17" i="23"/>
  <c r="Z17" i="23"/>
  <c r="Y17" i="23"/>
  <c r="X17" i="23"/>
  <c r="W17" i="23"/>
  <c r="V17" i="23"/>
  <c r="U17" i="23"/>
  <c r="T17" i="23"/>
  <c r="N17" i="23"/>
  <c r="M17" i="23"/>
  <c r="L17" i="23"/>
  <c r="K17" i="23"/>
  <c r="J17" i="23"/>
  <c r="I17" i="23"/>
  <c r="H17" i="23"/>
  <c r="G17" i="23"/>
  <c r="F17" i="23"/>
  <c r="E17" i="23"/>
  <c r="D17" i="23"/>
  <c r="C17" i="23"/>
  <c r="B17" i="23"/>
  <c r="BX17" i="22"/>
  <c r="CD17" i="22"/>
  <c r="CE17" i="22"/>
  <c r="BY17" i="22" s="1"/>
  <c r="CF17" i="22"/>
  <c r="BZ17" i="22" s="1"/>
  <c r="CG17" i="22"/>
  <c r="CA17" i="22" s="1"/>
  <c r="E19" i="22"/>
  <c r="F19" i="22"/>
  <c r="G19" i="22"/>
  <c r="H19" i="22"/>
  <c r="I19" i="22"/>
  <c r="J19" i="22"/>
  <c r="K19" i="22"/>
  <c r="L19" i="22"/>
  <c r="M19" i="22"/>
  <c r="N19" i="22"/>
  <c r="O19" i="22"/>
  <c r="P19" i="22"/>
  <c r="Q19" i="22"/>
  <c r="R19" i="22"/>
  <c r="S19" i="22"/>
  <c r="T19" i="22"/>
  <c r="U19" i="22"/>
  <c r="V19" i="22"/>
  <c r="W19" i="22"/>
  <c r="X19" i="22"/>
  <c r="Y19" i="22"/>
  <c r="Z19" i="22"/>
  <c r="AA19" i="22"/>
  <c r="AB19" i="22"/>
  <c r="AC19" i="22"/>
  <c r="AD19" i="22"/>
  <c r="AE19" i="22"/>
  <c r="AF19" i="22"/>
  <c r="AG19" i="22"/>
  <c r="AH19" i="22"/>
  <c r="AI19" i="22"/>
  <c r="AJ19" i="22"/>
  <c r="AK19" i="22"/>
  <c r="AL19" i="22"/>
  <c r="AM19" i="22"/>
  <c r="AN19" i="22"/>
  <c r="AO19" i="22"/>
  <c r="AP19" i="22"/>
  <c r="AQ19" i="22"/>
  <c r="AR19" i="22"/>
  <c r="AS19" i="22"/>
  <c r="B55" i="22"/>
  <c r="B60" i="22" s="1"/>
  <c r="B56" i="22"/>
  <c r="B57" i="22"/>
  <c r="B58" i="22"/>
  <c r="B59" i="22"/>
  <c r="C60" i="22"/>
  <c r="D60" i="22"/>
  <c r="E60" i="22"/>
  <c r="F60" i="22"/>
  <c r="G60" i="22"/>
  <c r="H60" i="22"/>
  <c r="B64" i="22"/>
  <c r="B65" i="22"/>
  <c r="B66" i="22"/>
  <c r="B67" i="22"/>
  <c r="B68" i="22"/>
  <c r="C68" i="22"/>
  <c r="D68" i="22"/>
  <c r="E68" i="22"/>
  <c r="F68" i="22"/>
  <c r="G68" i="22"/>
  <c r="H68" i="22"/>
  <c r="I68" i="22"/>
  <c r="J68" i="22"/>
  <c r="K68" i="22"/>
  <c r="L68" i="22"/>
  <c r="M68" i="22"/>
  <c r="N68" i="22"/>
  <c r="O68" i="22"/>
  <c r="P68" i="22"/>
  <c r="Q68" i="22"/>
  <c r="R68" i="22"/>
  <c r="S68" i="22"/>
  <c r="B72" i="22"/>
  <c r="B76" i="22" s="1"/>
  <c r="B73" i="22"/>
  <c r="B74" i="22"/>
  <c r="B75" i="22"/>
  <c r="C76" i="22"/>
  <c r="D76" i="22"/>
  <c r="E76" i="22"/>
  <c r="F76" i="22"/>
  <c r="G76" i="22"/>
  <c r="H76" i="22"/>
  <c r="I76" i="22"/>
  <c r="J76" i="22"/>
  <c r="K76" i="22"/>
  <c r="L76" i="22"/>
  <c r="M76" i="22"/>
  <c r="N76" i="22"/>
  <c r="O76" i="22"/>
  <c r="P76" i="22"/>
  <c r="Q76" i="22"/>
  <c r="R76" i="22"/>
  <c r="S76" i="22"/>
  <c r="B96" i="22"/>
  <c r="C96" i="22"/>
  <c r="D96" i="22"/>
  <c r="E96" i="22"/>
  <c r="B104" i="22"/>
  <c r="C104" i="22"/>
  <c r="D104" i="22"/>
  <c r="E104" i="22"/>
  <c r="B112" i="22"/>
  <c r="C112" i="22"/>
  <c r="D112" i="22"/>
  <c r="E112" i="22"/>
  <c r="B116" i="22"/>
  <c r="B117" i="22"/>
  <c r="B121" i="22"/>
  <c r="B122" i="22"/>
  <c r="B123" i="22"/>
  <c r="C148" i="22"/>
  <c r="B148" i="22" s="1"/>
  <c r="D148" i="22"/>
  <c r="B149" i="22"/>
  <c r="C149" i="22"/>
  <c r="D149" i="22"/>
  <c r="D150" i="22"/>
  <c r="C150" i="22" s="1"/>
  <c r="B150" i="22" s="1"/>
  <c r="B151" i="22"/>
  <c r="C151" i="22"/>
  <c r="D151" i="22"/>
  <c r="C152" i="22"/>
  <c r="B152" i="22" s="1"/>
  <c r="D152" i="22"/>
  <c r="B153" i="22"/>
  <c r="C153" i="22"/>
  <c r="D153" i="22"/>
  <c r="D154" i="22"/>
  <c r="C154" i="22" s="1"/>
  <c r="B154" i="22" s="1"/>
  <c r="B155" i="22"/>
  <c r="C155" i="22"/>
  <c r="D155" i="22"/>
  <c r="C156" i="22"/>
  <c r="B156" i="22" s="1"/>
  <c r="D156" i="22"/>
  <c r="B157" i="22"/>
  <c r="C157" i="22"/>
  <c r="D157" i="22"/>
  <c r="D158" i="22"/>
  <c r="C158" i="22" s="1"/>
  <c r="B158" i="22" s="1"/>
  <c r="B159" i="22"/>
  <c r="C159" i="22"/>
  <c r="D159" i="22"/>
  <c r="D160" i="22"/>
  <c r="C160" i="22" s="1"/>
  <c r="B160" i="22" s="1"/>
  <c r="D161" i="22"/>
  <c r="C161" i="22" s="1"/>
  <c r="B161" i="22" s="1"/>
  <c r="D162" i="22"/>
  <c r="C162" i="22" s="1"/>
  <c r="B162" i="22" s="1"/>
  <c r="B163" i="22"/>
  <c r="C163" i="22"/>
  <c r="D163" i="22"/>
  <c r="D164" i="22"/>
  <c r="C164" i="22" s="1"/>
  <c r="B164" i="22" s="1"/>
  <c r="D165" i="22"/>
  <c r="C165" i="22" s="1"/>
  <c r="B165" i="22" s="1"/>
  <c r="D166" i="22"/>
  <c r="C166" i="22" s="1"/>
  <c r="B166" i="22" s="1"/>
  <c r="B167" i="22"/>
  <c r="C167" i="22"/>
  <c r="D167" i="22"/>
  <c r="D168" i="22"/>
  <c r="C168" i="22" s="1"/>
  <c r="B168" i="22" s="1"/>
  <c r="D169" i="22"/>
  <c r="C169" i="22" s="1"/>
  <c r="B169" i="22" s="1"/>
  <c r="D170" i="22"/>
  <c r="C170" i="22" s="1"/>
  <c r="B170" i="22" s="1"/>
  <c r="B171" i="22"/>
  <c r="C171" i="22"/>
  <c r="D171" i="22"/>
  <c r="D172" i="22"/>
  <c r="C172" i="22" s="1"/>
  <c r="B172" i="22" s="1"/>
  <c r="D173" i="22"/>
  <c r="C173" i="22" s="1"/>
  <c r="B173" i="22" s="1"/>
  <c r="D174" i="22"/>
  <c r="C174" i="22" s="1"/>
  <c r="B174" i="22" s="1"/>
  <c r="B175" i="22"/>
  <c r="C175" i="22"/>
  <c r="D175" i="22"/>
  <c r="D176" i="22"/>
  <c r="C176" i="22" s="1"/>
  <c r="B176" i="22" s="1"/>
  <c r="E177" i="22"/>
  <c r="F177" i="22"/>
  <c r="G177" i="22"/>
  <c r="H177" i="22"/>
  <c r="I177" i="22"/>
  <c r="J177" i="22"/>
  <c r="K177" i="22"/>
  <c r="L177" i="22"/>
  <c r="M177" i="22"/>
  <c r="N177" i="22"/>
  <c r="O177" i="22"/>
  <c r="P177" i="22"/>
  <c r="Q177" i="22"/>
  <c r="R177" i="22"/>
  <c r="S177" i="22"/>
  <c r="T177" i="22"/>
  <c r="U177" i="22"/>
  <c r="V177" i="22"/>
  <c r="W177" i="22"/>
  <c r="X177" i="22"/>
  <c r="Y177" i="22"/>
  <c r="Z177" i="22"/>
  <c r="AA177" i="22"/>
  <c r="AB177" i="22"/>
  <c r="AC177" i="22"/>
  <c r="AD177" i="22"/>
  <c r="AE177" i="22"/>
  <c r="AF177" i="22"/>
  <c r="AG177" i="22"/>
  <c r="AH177" i="22"/>
  <c r="AI177" i="22"/>
  <c r="AJ177" i="22"/>
  <c r="AK177" i="22"/>
  <c r="AL177" i="22"/>
  <c r="AM177" i="22"/>
  <c r="AN177" i="22"/>
  <c r="AO177" i="22"/>
  <c r="D178" i="22"/>
  <c r="D177" i="22" s="1"/>
  <c r="B179" i="22"/>
  <c r="C179" i="22"/>
  <c r="D179" i="22"/>
  <c r="D180" i="22"/>
  <c r="C180" i="22" s="1"/>
  <c r="B180" i="22" s="1"/>
  <c r="D181" i="22"/>
  <c r="C181" i="22" s="1"/>
  <c r="B181" i="22" s="1"/>
  <c r="D182" i="22"/>
  <c r="C182" i="22" s="1"/>
  <c r="B182" i="22" s="1"/>
  <c r="B187" i="22"/>
  <c r="B194" i="22" s="1"/>
  <c r="B188" i="22"/>
  <c r="B189" i="22"/>
  <c r="B190" i="22"/>
  <c r="B191" i="22"/>
  <c r="B192" i="22"/>
  <c r="B193" i="22"/>
  <c r="C194" i="22"/>
  <c r="D194" i="22"/>
  <c r="E194" i="22"/>
  <c r="F194" i="22"/>
  <c r="G194" i="22"/>
  <c r="H194" i="22"/>
  <c r="I194" i="22"/>
  <c r="J194" i="22"/>
  <c r="K194" i="22"/>
  <c r="L194" i="22"/>
  <c r="M194" i="22"/>
  <c r="N194" i="22"/>
  <c r="O194" i="22"/>
  <c r="P194" i="22"/>
  <c r="Q194" i="22"/>
  <c r="R194" i="22"/>
  <c r="S194" i="22"/>
  <c r="T194" i="22"/>
  <c r="U194" i="22"/>
  <c r="V194" i="22"/>
  <c r="W194" i="22"/>
  <c r="X194" i="22"/>
  <c r="B199" i="22"/>
  <c r="B200" i="22"/>
  <c r="B201" i="22"/>
  <c r="B202" i="22"/>
  <c r="B203" i="22"/>
  <c r="B204" i="22"/>
  <c r="B205" i="22" s="1"/>
  <c r="C205" i="22"/>
  <c r="D205" i="22"/>
  <c r="E205" i="22"/>
  <c r="F205" i="22"/>
  <c r="G205" i="22"/>
  <c r="H205" i="22"/>
  <c r="I205" i="22"/>
  <c r="J205" i="22"/>
  <c r="K205" i="22"/>
  <c r="L205" i="22"/>
  <c r="M205" i="22"/>
  <c r="N205" i="22"/>
  <c r="O205" i="22"/>
  <c r="P205" i="22"/>
  <c r="Q205" i="22"/>
  <c r="R205" i="22"/>
  <c r="S205" i="22"/>
  <c r="T205" i="22"/>
  <c r="U205" i="22"/>
  <c r="V205" i="22"/>
  <c r="W205" i="22"/>
  <c r="X205" i="22"/>
  <c r="B210" i="22"/>
  <c r="B214" i="22" s="1"/>
  <c r="B211" i="22"/>
  <c r="B212" i="22"/>
  <c r="B213" i="22"/>
  <c r="C214" i="22"/>
  <c r="D214" i="22"/>
  <c r="E214" i="22"/>
  <c r="F214" i="22"/>
  <c r="G214" i="22"/>
  <c r="H214" i="22"/>
  <c r="I214" i="22"/>
  <c r="J214" i="22"/>
  <c r="K214" i="22"/>
  <c r="L214" i="22"/>
  <c r="M214" i="22"/>
  <c r="N214" i="22"/>
  <c r="O214" i="22"/>
  <c r="P214" i="22"/>
  <c r="Q214" i="22"/>
  <c r="R214" i="22"/>
  <c r="S214" i="22"/>
  <c r="T214" i="22"/>
  <c r="U214" i="22"/>
  <c r="V214" i="22"/>
  <c r="W214" i="22"/>
  <c r="X214" i="22"/>
  <c r="B248" i="22"/>
  <c r="B254" i="22"/>
  <c r="B259" i="22"/>
  <c r="B260" i="22"/>
  <c r="B261" i="22"/>
  <c r="B262" i="22"/>
  <c r="B263" i="22"/>
  <c r="B264" i="22"/>
  <c r="B265" i="22"/>
  <c r="B266" i="22"/>
  <c r="B267" i="22"/>
  <c r="B268" i="22"/>
  <c r="B269" i="22"/>
  <c r="B270" i="22"/>
  <c r="B271" i="22"/>
  <c r="B272" i="22"/>
  <c r="B273" i="22"/>
  <c r="B274" i="22"/>
  <c r="B275" i="22"/>
  <c r="B276" i="22"/>
  <c r="B277" i="22"/>
  <c r="B278" i="22"/>
  <c r="B279" i="22"/>
  <c r="B280" i="22"/>
  <c r="B281" i="22"/>
  <c r="B282" i="22"/>
  <c r="B283" i="22"/>
  <c r="B284" i="22"/>
  <c r="B285" i="22"/>
  <c r="B289" i="22"/>
  <c r="B290" i="22"/>
  <c r="B291" i="22"/>
  <c r="B292" i="22"/>
  <c r="B293" i="22"/>
  <c r="B294" i="22"/>
  <c r="B295" i="22"/>
  <c r="B296" i="22"/>
  <c r="B297" i="22"/>
  <c r="B298" i="22"/>
  <c r="B299" i="22"/>
  <c r="B300" i="22"/>
  <c r="B301" i="22"/>
  <c r="B302" i="22"/>
  <c r="B303" i="22"/>
  <c r="B304" i="22"/>
  <c r="B305" i="22"/>
  <c r="B306" i="22"/>
  <c r="B307" i="22"/>
  <c r="B308" i="22"/>
  <c r="B309" i="22"/>
  <c r="E197" i="21"/>
  <c r="D197" i="21"/>
  <c r="C197" i="21" s="1"/>
  <c r="E196" i="21"/>
  <c r="D196" i="21"/>
  <c r="C196" i="21" s="1"/>
  <c r="CH195" i="21"/>
  <c r="CB195" i="21" s="1"/>
  <c r="E195" i="21"/>
  <c r="D195" i="21"/>
  <c r="C195" i="21"/>
  <c r="CG195" i="21" s="1"/>
  <c r="CA195" i="21" s="1"/>
  <c r="AI195" i="21" s="1"/>
  <c r="E194" i="21"/>
  <c r="D194" i="21"/>
  <c r="C194" i="21" s="1"/>
  <c r="E193" i="21"/>
  <c r="D193" i="21"/>
  <c r="C193" i="21" s="1"/>
  <c r="CH192" i="21"/>
  <c r="CB192" i="21" s="1"/>
  <c r="E192" i="21"/>
  <c r="D192" i="21"/>
  <c r="C192" i="21"/>
  <c r="CG192" i="21" s="1"/>
  <c r="CA192" i="21" s="1"/>
  <c r="AI192" i="21" s="1"/>
  <c r="E191" i="21"/>
  <c r="D191" i="21"/>
  <c r="C191" i="21" s="1"/>
  <c r="I186" i="21"/>
  <c r="H186" i="21"/>
  <c r="G186" i="21"/>
  <c r="F186" i="21"/>
  <c r="E186" i="21"/>
  <c r="D186" i="21"/>
  <c r="D184" i="21"/>
  <c r="D183" i="21"/>
  <c r="D182" i="21"/>
  <c r="D181" i="21"/>
  <c r="D180" i="21"/>
  <c r="D179" i="21"/>
  <c r="D178" i="21"/>
  <c r="D176" i="21"/>
  <c r="D175" i="21"/>
  <c r="D174" i="21"/>
  <c r="D173" i="21"/>
  <c r="D172" i="21"/>
  <c r="D171" i="21"/>
  <c r="D170" i="21"/>
  <c r="D169" i="21"/>
  <c r="D168" i="21"/>
  <c r="D167" i="21"/>
  <c r="D165" i="21"/>
  <c r="D164" i="21"/>
  <c r="D163" i="21"/>
  <c r="D162" i="21"/>
  <c r="D161" i="21"/>
  <c r="D160" i="21"/>
  <c r="D159" i="21"/>
  <c r="D157" i="21"/>
  <c r="D156" i="21"/>
  <c r="D155" i="21"/>
  <c r="D154" i="21"/>
  <c r="D151" i="21"/>
  <c r="CG151" i="21" s="1"/>
  <c r="CA151" i="21" s="1"/>
  <c r="Q151" i="21" s="1"/>
  <c r="D150" i="21"/>
  <c r="CG150" i="21" s="1"/>
  <c r="CA150" i="21" s="1"/>
  <c r="Q150" i="21" s="1"/>
  <c r="CG149" i="21"/>
  <c r="CA149" i="21"/>
  <c r="Q149" i="21" s="1"/>
  <c r="D149" i="21"/>
  <c r="D148" i="21"/>
  <c r="CG148" i="21" s="1"/>
  <c r="CA148" i="21" s="1"/>
  <c r="Q148" i="21" s="1"/>
  <c r="D147" i="21"/>
  <c r="CG147" i="21" s="1"/>
  <c r="CA147" i="21" s="1"/>
  <c r="Q147" i="21" s="1"/>
  <c r="CG146" i="21"/>
  <c r="CA146" i="21"/>
  <c r="Q146" i="21" s="1"/>
  <c r="D146" i="21"/>
  <c r="D145" i="21"/>
  <c r="CG145" i="21" s="1"/>
  <c r="CA145" i="21" s="1"/>
  <c r="Q145" i="21" s="1"/>
  <c r="D144" i="21"/>
  <c r="CG144" i="21" s="1"/>
  <c r="CA144" i="21" s="1"/>
  <c r="Q144" i="21" s="1"/>
  <c r="CG143" i="21"/>
  <c r="CA143" i="21"/>
  <c r="Q143" i="21" s="1"/>
  <c r="D143" i="21"/>
  <c r="D142" i="21"/>
  <c r="CG142" i="21" s="1"/>
  <c r="CA142" i="21" s="1"/>
  <c r="Q142" i="21" s="1"/>
  <c r="D141" i="21"/>
  <c r="CG141" i="21" s="1"/>
  <c r="CA141" i="21" s="1"/>
  <c r="Q141" i="21" s="1"/>
  <c r="CG140" i="21"/>
  <c r="CA140" i="21"/>
  <c r="Q140" i="21" s="1"/>
  <c r="D140" i="21"/>
  <c r="D139" i="21"/>
  <c r="CG139" i="21" s="1"/>
  <c r="CA139" i="21" s="1"/>
  <c r="Q139" i="21" s="1"/>
  <c r="D138" i="21"/>
  <c r="CG138" i="21" s="1"/>
  <c r="CA138" i="21" s="1"/>
  <c r="Q138" i="21" s="1"/>
  <c r="CG137" i="21"/>
  <c r="CA137" i="21"/>
  <c r="Q137" i="21" s="1"/>
  <c r="D137" i="21"/>
  <c r="CG136" i="21"/>
  <c r="CA136" i="21" s="1"/>
  <c r="Q136" i="21" s="1"/>
  <c r="D136" i="21"/>
  <c r="I85" i="21"/>
  <c r="H85" i="21"/>
  <c r="G85" i="21"/>
  <c r="F85" i="21"/>
  <c r="E85" i="21"/>
  <c r="D85" i="21"/>
  <c r="D83" i="21"/>
  <c r="D80" i="21"/>
  <c r="D79" i="21"/>
  <c r="D78" i="21"/>
  <c r="D77" i="21"/>
  <c r="D76" i="21"/>
  <c r="D75" i="21"/>
  <c r="D73" i="21"/>
  <c r="D72" i="21"/>
  <c r="D71" i="21"/>
  <c r="D70" i="21"/>
  <c r="D69" i="21"/>
  <c r="D68" i="21"/>
  <c r="D67" i="21"/>
  <c r="D66" i="21"/>
  <c r="D65" i="21"/>
  <c r="D64" i="21"/>
  <c r="D62" i="21"/>
  <c r="D60" i="21"/>
  <c r="D59" i="21"/>
  <c r="D58" i="21"/>
  <c r="D57" i="21"/>
  <c r="D56" i="21"/>
  <c r="D54" i="21"/>
  <c r="D53" i="21"/>
  <c r="D52" i="21"/>
  <c r="D51" i="21"/>
  <c r="AE48" i="21"/>
  <c r="AD48" i="21"/>
  <c r="AC48" i="21"/>
  <c r="AB48" i="21"/>
  <c r="AA48" i="21"/>
  <c r="Z48" i="21"/>
  <c r="Y48" i="21"/>
  <c r="X48" i="21"/>
  <c r="W48" i="21"/>
  <c r="V48" i="21"/>
  <c r="U48" i="21"/>
  <c r="T48" i="21"/>
  <c r="S48" i="21"/>
  <c r="R48" i="21"/>
  <c r="Q48" i="21"/>
  <c r="P48" i="21"/>
  <c r="O48" i="21"/>
  <c r="N48" i="21"/>
  <c r="M48" i="21"/>
  <c r="D48" i="21" s="1"/>
  <c r="L48" i="21"/>
  <c r="K48" i="21"/>
  <c r="J48" i="21"/>
  <c r="I48" i="21"/>
  <c r="H48" i="21"/>
  <c r="G48" i="21"/>
  <c r="F48" i="21"/>
  <c r="E48" i="21"/>
  <c r="AJ46" i="21"/>
  <c r="AI46" i="21"/>
  <c r="D46" i="21"/>
  <c r="D43" i="21"/>
  <c r="D42" i="21"/>
  <c r="D41" i="21"/>
  <c r="D40" i="21"/>
  <c r="D39" i="21"/>
  <c r="D38" i="21"/>
  <c r="D36" i="21"/>
  <c r="D35" i="21"/>
  <c r="D34" i="21"/>
  <c r="D33" i="21"/>
  <c r="D32" i="21"/>
  <c r="D31" i="21"/>
  <c r="D30" i="21"/>
  <c r="D29" i="21"/>
  <c r="D28" i="21"/>
  <c r="D27" i="21"/>
  <c r="D25" i="21"/>
  <c r="D19" i="21"/>
  <c r="D18" i="21"/>
  <c r="D17" i="21"/>
  <c r="D16" i="21"/>
  <c r="D14" i="21"/>
  <c r="D13" i="21"/>
  <c r="D12" i="21"/>
  <c r="D11" i="21"/>
  <c r="A180" i="23" l="1"/>
  <c r="C178" i="22"/>
  <c r="CH194" i="21"/>
  <c r="CB194" i="21" s="1"/>
  <c r="CG194" i="21"/>
  <c r="CA194" i="21" s="1"/>
  <c r="AI194" i="21" s="1"/>
  <c r="CH193" i="21"/>
  <c r="CB193" i="21" s="1"/>
  <c r="CG193" i="21"/>
  <c r="CA193" i="21" s="1"/>
  <c r="AI193" i="21" s="1"/>
  <c r="CH196" i="21"/>
  <c r="CB196" i="21" s="1"/>
  <c r="CG196" i="21"/>
  <c r="CA196" i="21" s="1"/>
  <c r="AI196" i="21" s="1"/>
  <c r="CH191" i="21"/>
  <c r="CB191" i="21" s="1"/>
  <c r="CG191" i="21"/>
  <c r="CA191" i="21" s="1"/>
  <c r="AI191" i="21" s="1"/>
  <c r="U118" i="20"/>
  <c r="T118" i="20"/>
  <c r="S118" i="20"/>
  <c r="R118" i="20"/>
  <c r="Q118" i="20"/>
  <c r="P118" i="20"/>
  <c r="O118" i="20"/>
  <c r="N118" i="20"/>
  <c r="M118" i="20"/>
  <c r="L118" i="20"/>
  <c r="K118" i="20"/>
  <c r="J118" i="20"/>
  <c r="I118" i="20"/>
  <c r="H118" i="20"/>
  <c r="G118" i="20"/>
  <c r="F118" i="20"/>
  <c r="E118" i="20"/>
  <c r="D118" i="20"/>
  <c r="C118" i="20"/>
  <c r="B118" i="20" s="1"/>
  <c r="B117" i="20"/>
  <c r="BW117" i="20" s="1"/>
  <c r="BW116" i="20"/>
  <c r="B116" i="20"/>
  <c r="BQ116" i="20" s="1"/>
  <c r="V116" i="20" s="1"/>
  <c r="BW115" i="20"/>
  <c r="B115" i="20"/>
  <c r="BQ115" i="20" s="1"/>
  <c r="V115" i="20" s="1"/>
  <c r="BQ114" i="20"/>
  <c r="V114" i="20" s="1"/>
  <c r="B114" i="20"/>
  <c r="BW114" i="20" s="1"/>
  <c r="BW113" i="20"/>
  <c r="B113" i="20"/>
  <c r="BQ113" i="20" s="1"/>
  <c r="V113" i="20" s="1"/>
  <c r="BW112" i="20"/>
  <c r="B112" i="20"/>
  <c r="BQ112" i="20" s="1"/>
  <c r="V112" i="20" s="1"/>
  <c r="BQ111" i="20"/>
  <c r="V111" i="20" s="1"/>
  <c r="B111" i="20"/>
  <c r="BW111" i="20" s="1"/>
  <c r="BW110" i="20"/>
  <c r="B110" i="20"/>
  <c r="BQ110" i="20" s="1"/>
  <c r="V110" i="20" s="1"/>
  <c r="BW109" i="20"/>
  <c r="B109" i="20"/>
  <c r="BQ109" i="20" s="1"/>
  <c r="V109" i="20" s="1"/>
  <c r="BQ108" i="20"/>
  <c r="V108" i="20" s="1"/>
  <c r="B108" i="20"/>
  <c r="BW108" i="20" s="1"/>
  <c r="BW107" i="20"/>
  <c r="BQ107" i="20"/>
  <c r="V107" i="20"/>
  <c r="BQ106" i="20"/>
  <c r="V106" i="20" s="1"/>
  <c r="B106" i="20"/>
  <c r="BW106" i="20" s="1"/>
  <c r="BW105" i="20"/>
  <c r="BQ105" i="20"/>
  <c r="V105" i="20"/>
  <c r="B105" i="20"/>
  <c r="B104" i="20"/>
  <c r="BW104" i="20" s="1"/>
  <c r="BQ103" i="20"/>
  <c r="V103" i="20" s="1"/>
  <c r="B103" i="20"/>
  <c r="BW103" i="20" s="1"/>
  <c r="B95" i="20"/>
  <c r="B94" i="20"/>
  <c r="C89" i="20"/>
  <c r="C88" i="20"/>
  <c r="C87" i="20"/>
  <c r="C86" i="20"/>
  <c r="C85" i="20"/>
  <c r="C84" i="20"/>
  <c r="C83" i="20"/>
  <c r="C82" i="20"/>
  <c r="BX77" i="20"/>
  <c r="BW77" i="20"/>
  <c r="BR77" i="20"/>
  <c r="BQ77" i="20"/>
  <c r="K77" i="20"/>
  <c r="C77" i="20"/>
  <c r="C76" i="20"/>
  <c r="BX76" i="20" s="1"/>
  <c r="BX75" i="20"/>
  <c r="BW75" i="20"/>
  <c r="BR75" i="20"/>
  <c r="BQ75" i="20"/>
  <c r="K75" i="20"/>
  <c r="C75" i="20"/>
  <c r="C74" i="20"/>
  <c r="BX74" i="20" s="1"/>
  <c r="BX73" i="20"/>
  <c r="BW73" i="20"/>
  <c r="BR73" i="20"/>
  <c r="BQ73" i="20"/>
  <c r="K73" i="20"/>
  <c r="C73" i="20"/>
  <c r="C72" i="20"/>
  <c r="BX72" i="20" s="1"/>
  <c r="BX71" i="20"/>
  <c r="BW71" i="20"/>
  <c r="BR71" i="20"/>
  <c r="BQ71" i="20"/>
  <c r="K71" i="20"/>
  <c r="C71" i="20"/>
  <c r="C70" i="20"/>
  <c r="BX70" i="20" s="1"/>
  <c r="BX69" i="20"/>
  <c r="BW69" i="20"/>
  <c r="BR69" i="20"/>
  <c r="BQ69" i="20"/>
  <c r="K69" i="20"/>
  <c r="C69" i="20"/>
  <c r="C68" i="20"/>
  <c r="BX68" i="20" s="1"/>
  <c r="BX67" i="20"/>
  <c r="BW67" i="20"/>
  <c r="BR67" i="20"/>
  <c r="BQ67" i="20"/>
  <c r="K67" i="20"/>
  <c r="C67" i="20"/>
  <c r="C66" i="20"/>
  <c r="BX66" i="20" s="1"/>
  <c r="BX65" i="20"/>
  <c r="BW65" i="20"/>
  <c r="BR65" i="20"/>
  <c r="BQ65" i="20"/>
  <c r="K65" i="20"/>
  <c r="C65" i="20"/>
  <c r="M61" i="20"/>
  <c r="L61" i="20"/>
  <c r="K61" i="20"/>
  <c r="J61" i="20"/>
  <c r="I61" i="20"/>
  <c r="H61" i="20"/>
  <c r="G61" i="20"/>
  <c r="F61" i="20"/>
  <c r="E61" i="20"/>
  <c r="D61" i="20"/>
  <c r="BY60" i="20"/>
  <c r="BX60" i="20"/>
  <c r="BT60" i="20"/>
  <c r="BR60" i="20"/>
  <c r="C60" i="20"/>
  <c r="BZ60" i="20" s="1"/>
  <c r="BZ59" i="20"/>
  <c r="BY59" i="20"/>
  <c r="BW59" i="20"/>
  <c r="BT59" i="20"/>
  <c r="BR59" i="20"/>
  <c r="C59" i="20"/>
  <c r="BX59" i="20" s="1"/>
  <c r="BZ58" i="20"/>
  <c r="BY58" i="20"/>
  <c r="BX58" i="20"/>
  <c r="BW58" i="20"/>
  <c r="BS58" i="20"/>
  <c r="BR58" i="20"/>
  <c r="C58" i="20"/>
  <c r="BT58" i="20" s="1"/>
  <c r="BZ57" i="20"/>
  <c r="BY57" i="20"/>
  <c r="BX57" i="20"/>
  <c r="BW57" i="20"/>
  <c r="BT57" i="20"/>
  <c r="BS57" i="20"/>
  <c r="BQ57" i="20"/>
  <c r="C57" i="20"/>
  <c r="BR57" i="20" s="1"/>
  <c r="N57" i="20" s="1"/>
  <c r="BZ56" i="20"/>
  <c r="BX56" i="20"/>
  <c r="BQ56" i="20"/>
  <c r="C56" i="20"/>
  <c r="BY56" i="20" s="1"/>
  <c r="BT55" i="20"/>
  <c r="C55" i="20"/>
  <c r="BZ55" i="20" s="1"/>
  <c r="BY54" i="20"/>
  <c r="BX54" i="20"/>
  <c r="BT54" i="20"/>
  <c r="BR54" i="20"/>
  <c r="C54" i="20"/>
  <c r="BZ54" i="20" s="1"/>
  <c r="BZ53" i="20"/>
  <c r="BY53" i="20"/>
  <c r="BW53" i="20"/>
  <c r="BT53" i="20"/>
  <c r="BR53" i="20"/>
  <c r="C53" i="20"/>
  <c r="BX53" i="20" s="1"/>
  <c r="BZ52" i="20"/>
  <c r="BY52" i="20"/>
  <c r="BX52" i="20"/>
  <c r="BW52" i="20"/>
  <c r="BS52" i="20"/>
  <c r="BR52" i="20"/>
  <c r="C52" i="20"/>
  <c r="BT52" i="20" s="1"/>
  <c r="D49" i="20"/>
  <c r="B49" i="20" s="1"/>
  <c r="C49" i="20"/>
  <c r="D48" i="20"/>
  <c r="C48" i="20"/>
  <c r="B48" i="20"/>
  <c r="BW48" i="20" s="1"/>
  <c r="D47" i="20"/>
  <c r="C47" i="20"/>
  <c r="B47" i="20" s="1"/>
  <c r="D46" i="20"/>
  <c r="B46" i="20" s="1"/>
  <c r="C46" i="20"/>
  <c r="BX41" i="20"/>
  <c r="BW41" i="20"/>
  <c r="BR41" i="20"/>
  <c r="O41" i="20" s="1"/>
  <c r="BQ41" i="20"/>
  <c r="BX40" i="20"/>
  <c r="BW40" i="20"/>
  <c r="BR40" i="20"/>
  <c r="BQ40" i="20"/>
  <c r="O40" i="20"/>
  <c r="BX39" i="20"/>
  <c r="BW39" i="20"/>
  <c r="BR39" i="20"/>
  <c r="BQ39" i="20"/>
  <c r="O39" i="20"/>
  <c r="BX38" i="20"/>
  <c r="BW38" i="20"/>
  <c r="BR38" i="20"/>
  <c r="O38" i="20" s="1"/>
  <c r="BQ38" i="20"/>
  <c r="BZ35" i="20"/>
  <c r="BT35" i="20"/>
  <c r="BQ35" i="20"/>
  <c r="C35" i="20"/>
  <c r="BS35" i="20" s="1"/>
  <c r="BZ34" i="20"/>
  <c r="BT34" i="20"/>
  <c r="BQ34" i="20"/>
  <c r="C34" i="20"/>
  <c r="BS34" i="20" s="1"/>
  <c r="BZ33" i="20"/>
  <c r="BT33" i="20"/>
  <c r="BQ33" i="20"/>
  <c r="C33" i="20"/>
  <c r="BS33" i="20" s="1"/>
  <c r="BZ32" i="20"/>
  <c r="BT32" i="20"/>
  <c r="BQ32" i="20"/>
  <c r="C32" i="20"/>
  <c r="BS32" i="20" s="1"/>
  <c r="CA31" i="20"/>
  <c r="BZ31" i="20"/>
  <c r="BY31" i="20"/>
  <c r="BX31" i="20"/>
  <c r="BW31" i="20"/>
  <c r="BU31" i="20"/>
  <c r="BT31" i="20"/>
  <c r="BS31" i="20"/>
  <c r="BR31" i="20"/>
  <c r="BQ31" i="20"/>
  <c r="Q31" i="20" s="1"/>
  <c r="CA30" i="20"/>
  <c r="BZ30" i="20"/>
  <c r="BY30" i="20"/>
  <c r="BX30" i="20"/>
  <c r="BW30" i="20"/>
  <c r="BU30" i="20"/>
  <c r="BT30" i="20"/>
  <c r="BS30" i="20"/>
  <c r="BR30" i="20"/>
  <c r="BQ30" i="20"/>
  <c r="Q30" i="20"/>
  <c r="CA29" i="20"/>
  <c r="BZ29" i="20"/>
  <c r="BY29" i="20"/>
  <c r="BX29" i="20"/>
  <c r="BW29" i="20"/>
  <c r="BU29" i="20"/>
  <c r="BT29" i="20"/>
  <c r="BS29" i="20"/>
  <c r="BR29" i="20"/>
  <c r="Q29" i="20" s="1"/>
  <c r="BQ29" i="20"/>
  <c r="CA28" i="20"/>
  <c r="BZ28" i="20"/>
  <c r="BY28" i="20"/>
  <c r="BW28" i="20"/>
  <c r="BU28" i="20"/>
  <c r="BT28" i="20"/>
  <c r="BS28" i="20"/>
  <c r="BQ28" i="20"/>
  <c r="Q28" i="20" s="1"/>
  <c r="CA27" i="20"/>
  <c r="BZ27" i="20"/>
  <c r="BY27" i="20"/>
  <c r="BW27" i="20"/>
  <c r="BU27" i="20"/>
  <c r="BT27" i="20"/>
  <c r="BS27" i="20"/>
  <c r="BQ27" i="20"/>
  <c r="Q27" i="20" s="1"/>
  <c r="CA26" i="20"/>
  <c r="BZ26" i="20"/>
  <c r="BY26" i="20"/>
  <c r="BW26" i="20"/>
  <c r="BU26" i="20"/>
  <c r="BT26" i="20"/>
  <c r="BS26" i="20"/>
  <c r="Q26" i="20" s="1"/>
  <c r="BQ26" i="20"/>
  <c r="CA25" i="20"/>
  <c r="BZ25" i="20"/>
  <c r="BY25" i="20"/>
  <c r="BX25" i="20"/>
  <c r="BW25" i="20"/>
  <c r="BU25" i="20"/>
  <c r="BT25" i="20"/>
  <c r="BS25" i="20"/>
  <c r="BR25" i="20"/>
  <c r="BQ25" i="20"/>
  <c r="Q25" i="20" s="1"/>
  <c r="CA24" i="20"/>
  <c r="BZ24" i="20"/>
  <c r="BY24" i="20"/>
  <c r="BX24" i="20"/>
  <c r="BW24" i="20"/>
  <c r="BU24" i="20"/>
  <c r="BT24" i="20"/>
  <c r="BS24" i="20"/>
  <c r="BR24" i="20"/>
  <c r="BQ24" i="20"/>
  <c r="Q24" i="20"/>
  <c r="CA23" i="20"/>
  <c r="BZ23" i="20"/>
  <c r="BY23" i="20"/>
  <c r="BX23" i="20"/>
  <c r="BW23" i="20"/>
  <c r="BU23" i="20"/>
  <c r="BT23" i="20"/>
  <c r="BS23" i="20"/>
  <c r="BR23" i="20"/>
  <c r="Q23" i="20" s="1"/>
  <c r="BQ23" i="20"/>
  <c r="CA22" i="20"/>
  <c r="BZ22" i="20"/>
  <c r="BY22" i="20"/>
  <c r="BW22" i="20"/>
  <c r="BU22" i="20"/>
  <c r="BT22" i="20"/>
  <c r="BS22" i="20"/>
  <c r="BQ22" i="20"/>
  <c r="Q22" i="20" s="1"/>
  <c r="CA21" i="20"/>
  <c r="BZ21" i="20"/>
  <c r="BY21" i="20"/>
  <c r="BW21" i="20"/>
  <c r="BU21" i="20"/>
  <c r="BT21" i="20"/>
  <c r="BS21" i="20"/>
  <c r="BQ21" i="20"/>
  <c r="Q21" i="20" s="1"/>
  <c r="CA20" i="20"/>
  <c r="BZ20" i="20"/>
  <c r="BY20" i="20"/>
  <c r="BX20" i="20"/>
  <c r="BW20" i="20"/>
  <c r="BU20" i="20"/>
  <c r="BT20" i="20"/>
  <c r="BS20" i="20"/>
  <c r="BR20" i="20"/>
  <c r="BQ20" i="20"/>
  <c r="Q20" i="20"/>
  <c r="CA19" i="20"/>
  <c r="BZ19" i="20"/>
  <c r="BY19" i="20"/>
  <c r="BX19" i="20"/>
  <c r="BW19" i="20"/>
  <c r="BU19" i="20"/>
  <c r="BT19" i="20"/>
  <c r="BS19" i="20"/>
  <c r="BR19" i="20"/>
  <c r="BQ19" i="20"/>
  <c r="Q19" i="20" s="1"/>
  <c r="CA18" i="20"/>
  <c r="BZ18" i="20"/>
  <c r="BY18" i="20"/>
  <c r="BX18" i="20"/>
  <c r="BW18" i="20"/>
  <c r="BU18" i="20"/>
  <c r="BT18" i="20"/>
  <c r="BS18" i="20"/>
  <c r="BR18" i="20"/>
  <c r="Q18" i="20" s="1"/>
  <c r="BQ18" i="20"/>
  <c r="CA17" i="20"/>
  <c r="BZ17" i="20"/>
  <c r="BY17" i="20"/>
  <c r="BW17" i="20"/>
  <c r="BU17" i="20"/>
  <c r="BT17" i="20"/>
  <c r="BS17" i="20"/>
  <c r="Q17" i="20" s="1"/>
  <c r="BQ17" i="20"/>
  <c r="CA16" i="20"/>
  <c r="BZ16" i="20"/>
  <c r="BY16" i="20"/>
  <c r="BW16" i="20"/>
  <c r="BU16" i="20"/>
  <c r="BT16" i="20"/>
  <c r="BS16" i="20"/>
  <c r="BQ16" i="20"/>
  <c r="Q16" i="20" s="1"/>
  <c r="CA15" i="20"/>
  <c r="BZ15" i="20"/>
  <c r="BY15" i="20"/>
  <c r="BW15" i="20"/>
  <c r="BU15" i="20"/>
  <c r="BT15" i="20"/>
  <c r="BS15" i="20"/>
  <c r="BQ15" i="20"/>
  <c r="Q15" i="20" s="1"/>
  <c r="CA14" i="20"/>
  <c r="BZ14" i="20"/>
  <c r="BY14" i="20"/>
  <c r="BW14" i="20"/>
  <c r="BU14" i="20"/>
  <c r="BT14" i="20"/>
  <c r="BS14" i="20"/>
  <c r="Q14" i="20" s="1"/>
  <c r="BQ14" i="20"/>
  <c r="CA13" i="20"/>
  <c r="BZ13" i="20"/>
  <c r="BY13" i="20"/>
  <c r="BW13" i="20"/>
  <c r="BU13" i="20"/>
  <c r="BT13" i="20"/>
  <c r="BS13" i="20"/>
  <c r="Q13" i="20" s="1"/>
  <c r="BQ13" i="20"/>
  <c r="CA12" i="20"/>
  <c r="BZ12" i="20"/>
  <c r="BY12" i="20"/>
  <c r="BW12" i="20"/>
  <c r="BU12" i="20"/>
  <c r="BT12" i="20"/>
  <c r="BS12" i="20"/>
  <c r="BQ12" i="20"/>
  <c r="Q12" i="20" s="1"/>
  <c r="CA11" i="20"/>
  <c r="BZ11" i="20"/>
  <c r="BY11" i="20"/>
  <c r="BW11" i="20"/>
  <c r="BU11" i="20"/>
  <c r="BT11" i="20"/>
  <c r="BS11" i="20"/>
  <c r="BQ11" i="20"/>
  <c r="Q11" i="20" s="1"/>
  <c r="CA10" i="20"/>
  <c r="BZ10" i="20"/>
  <c r="BY10" i="20"/>
  <c r="BW10" i="20"/>
  <c r="BU10" i="20"/>
  <c r="BT10" i="20"/>
  <c r="BS10" i="20"/>
  <c r="Q10" i="20" s="1"/>
  <c r="BQ10" i="20"/>
  <c r="A5" i="20"/>
  <c r="A4" i="20"/>
  <c r="A3" i="20"/>
  <c r="A2" i="20"/>
  <c r="C177" i="22" l="1"/>
  <c r="B178" i="22"/>
  <c r="B177" i="22" s="1"/>
  <c r="C61" i="20"/>
  <c r="BQ117" i="20"/>
  <c r="V117" i="20" s="1"/>
  <c r="BU32" i="20"/>
  <c r="BU33" i="20"/>
  <c r="BU34" i="20"/>
  <c r="BU35" i="20"/>
  <c r="BQ48" i="20"/>
  <c r="AP48" i="20" s="1"/>
  <c r="BR56" i="20"/>
  <c r="BW32" i="20"/>
  <c r="BW33" i="20"/>
  <c r="BW34" i="20"/>
  <c r="BW35" i="20"/>
  <c r="BQ55" i="20"/>
  <c r="BS56" i="20"/>
  <c r="N56" i="20" s="1"/>
  <c r="BX32" i="20"/>
  <c r="B149" i="20" s="1"/>
  <c r="BX33" i="20"/>
  <c r="BX34" i="20"/>
  <c r="BX35" i="20"/>
  <c r="BR55" i="20"/>
  <c r="BT56" i="20"/>
  <c r="BY32" i="20"/>
  <c r="BY33" i="20"/>
  <c r="BY34" i="20"/>
  <c r="BY35" i="20"/>
  <c r="BQ54" i="20"/>
  <c r="N54" i="20" s="1"/>
  <c r="BS55" i="20"/>
  <c r="BW56" i="20"/>
  <c r="BQ60" i="20"/>
  <c r="N60" i="20" s="1"/>
  <c r="CA32" i="20"/>
  <c r="CA33" i="20"/>
  <c r="CA34" i="20"/>
  <c r="CA35" i="20"/>
  <c r="BQ53" i="20"/>
  <c r="BS54" i="20"/>
  <c r="BW55" i="20"/>
  <c r="BQ59" i="20"/>
  <c r="BS60" i="20"/>
  <c r="BX55" i="20"/>
  <c r="BQ66" i="20"/>
  <c r="BQ68" i="20"/>
  <c r="BQ70" i="20"/>
  <c r="BQ72" i="20"/>
  <c r="BQ74" i="20"/>
  <c r="K74" i="20" s="1"/>
  <c r="BQ76" i="20"/>
  <c r="K76" i="20" s="1"/>
  <c r="BQ52" i="20"/>
  <c r="N52" i="20" s="1"/>
  <c r="BS53" i="20"/>
  <c r="BW54" i="20"/>
  <c r="BY55" i="20"/>
  <c r="BQ58" i="20"/>
  <c r="N58" i="20" s="1"/>
  <c r="BS59" i="20"/>
  <c r="BW60" i="20"/>
  <c r="BR66" i="20"/>
  <c r="BR68" i="20"/>
  <c r="BR70" i="20"/>
  <c r="BR72" i="20"/>
  <c r="BR74" i="20"/>
  <c r="BR76" i="20"/>
  <c r="BW66" i="20"/>
  <c r="BW68" i="20"/>
  <c r="BW70" i="20"/>
  <c r="BW72" i="20"/>
  <c r="BW74" i="20"/>
  <c r="BW76" i="20"/>
  <c r="BQ104" i="20"/>
  <c r="V104" i="20" s="1"/>
  <c r="BR33" i="20"/>
  <c r="Q33" i="20" s="1"/>
  <c r="BR34" i="20"/>
  <c r="Q34" i="20" s="1"/>
  <c r="BR35" i="20"/>
  <c r="Q35" i="20" s="1"/>
  <c r="A149" i="20"/>
  <c r="BR32" i="20"/>
  <c r="Q32" i="20" s="1"/>
  <c r="K72" i="20" l="1"/>
  <c r="K68" i="20"/>
  <c r="K66" i="20"/>
  <c r="K70" i="20"/>
  <c r="N55" i="20"/>
  <c r="N59" i="20"/>
  <c r="N53" i="20"/>
  <c r="E71" i="19" l="1"/>
  <c r="E70" i="19"/>
  <c r="E69" i="19"/>
  <c r="E66" i="19"/>
  <c r="D66" i="19"/>
  <c r="C66" i="19"/>
  <c r="E65" i="19"/>
  <c r="D65" i="19"/>
  <c r="C65" i="19" s="1"/>
  <c r="R64" i="19"/>
  <c r="E64" i="19"/>
  <c r="D64" i="19"/>
  <c r="C64" i="19" s="1"/>
  <c r="R63" i="19"/>
  <c r="E63" i="19"/>
  <c r="D63" i="19"/>
  <c r="C63" i="19"/>
  <c r="R62" i="19"/>
  <c r="E62" i="19"/>
  <c r="D62" i="19"/>
  <c r="C62" i="19" s="1"/>
  <c r="R61" i="19"/>
  <c r="E61" i="19"/>
  <c r="D61" i="19"/>
  <c r="C61" i="19" s="1"/>
  <c r="B51" i="19"/>
  <c r="B50" i="19"/>
  <c r="B38" i="19"/>
  <c r="M37" i="19"/>
  <c r="B37" i="19"/>
  <c r="U28" i="19"/>
  <c r="B28" i="19"/>
  <c r="B25" i="19" s="1"/>
  <c r="U27" i="19"/>
  <c r="B27" i="19"/>
  <c r="U26" i="19"/>
  <c r="B26" i="19"/>
  <c r="T25" i="19"/>
  <c r="S25" i="19"/>
  <c r="R25" i="19"/>
  <c r="Q25" i="19"/>
  <c r="P25" i="19"/>
  <c r="O25" i="19"/>
  <c r="N25" i="19"/>
  <c r="M25" i="19"/>
  <c r="L25" i="19"/>
  <c r="K25" i="19"/>
  <c r="J25" i="19"/>
  <c r="I25" i="19"/>
  <c r="H25" i="19"/>
  <c r="G25" i="19"/>
  <c r="F25" i="19"/>
  <c r="E25" i="19"/>
  <c r="D25" i="19"/>
  <c r="C25" i="19"/>
  <c r="M16" i="19"/>
  <c r="H16" i="19"/>
  <c r="M15" i="19"/>
  <c r="H15" i="19"/>
  <c r="M14" i="19"/>
  <c r="H14" i="19"/>
  <c r="M13" i="19"/>
  <c r="H13" i="19"/>
  <c r="M12" i="19"/>
  <c r="H12" i="19"/>
  <c r="H11" i="19" s="1"/>
  <c r="X11" i="19"/>
  <c r="W11" i="19"/>
  <c r="V11" i="19"/>
  <c r="U11" i="19"/>
  <c r="T11" i="19"/>
  <c r="S11" i="19"/>
  <c r="R11" i="19"/>
  <c r="Q11" i="19"/>
  <c r="P11" i="19"/>
  <c r="O11" i="19"/>
  <c r="N11" i="19"/>
  <c r="M11" i="19"/>
  <c r="L11" i="19"/>
  <c r="K11" i="19"/>
  <c r="J11" i="19"/>
  <c r="I11" i="19"/>
  <c r="G11" i="19"/>
  <c r="F11" i="19"/>
  <c r="E11" i="19"/>
  <c r="D11" i="19"/>
  <c r="C11" i="19"/>
  <c r="B11" i="19"/>
  <c r="F188" i="18"/>
  <c r="E188" i="18"/>
  <c r="D188" i="18" s="1"/>
  <c r="F187" i="18"/>
  <c r="D187" i="18" s="1"/>
  <c r="E187" i="18"/>
  <c r="F186" i="18"/>
  <c r="E186" i="18"/>
  <c r="D186" i="18" s="1"/>
  <c r="F185" i="18"/>
  <c r="E185" i="18"/>
  <c r="D185" i="18"/>
  <c r="F184" i="18"/>
  <c r="E184" i="18"/>
  <c r="D184" i="18" s="1"/>
  <c r="F183" i="18"/>
  <c r="D183" i="18" s="1"/>
  <c r="E183" i="18"/>
  <c r="E178" i="18"/>
  <c r="C178" i="18" s="1"/>
  <c r="D178" i="18"/>
  <c r="E177" i="18"/>
  <c r="D177" i="18"/>
  <c r="C177" i="18"/>
  <c r="E176" i="18"/>
  <c r="D176" i="18"/>
  <c r="C176" i="18" s="1"/>
  <c r="E175" i="18"/>
  <c r="C175" i="18" s="1"/>
  <c r="D175" i="18"/>
  <c r="C170" i="18"/>
  <c r="C169" i="18"/>
  <c r="C168" i="18"/>
  <c r="C167" i="18"/>
  <c r="C166" i="18"/>
  <c r="C165" i="18"/>
  <c r="D162" i="18"/>
  <c r="C162" i="18"/>
  <c r="B162" i="18" s="1"/>
  <c r="D161" i="18"/>
  <c r="B161" i="18" s="1"/>
  <c r="C161" i="18"/>
  <c r="D160" i="18"/>
  <c r="B160" i="18" s="1"/>
  <c r="C160" i="18"/>
  <c r="D159" i="18"/>
  <c r="C159" i="18"/>
  <c r="B159" i="18"/>
  <c r="D158" i="18"/>
  <c r="C158" i="18"/>
  <c r="B158" i="18" s="1"/>
  <c r="D153" i="18"/>
  <c r="C153" i="18"/>
  <c r="AJ142" i="18"/>
  <c r="AI142" i="18"/>
  <c r="AH142" i="18"/>
  <c r="AG142" i="18"/>
  <c r="AF142" i="18"/>
  <c r="AE142" i="18"/>
  <c r="AD142" i="18"/>
  <c r="AC142" i="18"/>
  <c r="AB142" i="18"/>
  <c r="AA142" i="18"/>
  <c r="Z142" i="18"/>
  <c r="Y142" i="18"/>
  <c r="X142" i="18"/>
  <c r="W142" i="18"/>
  <c r="V142" i="18"/>
  <c r="U142" i="18"/>
  <c r="T142" i="18"/>
  <c r="S142" i="18"/>
  <c r="R142" i="18"/>
  <c r="Q142" i="18"/>
  <c r="P142" i="18"/>
  <c r="O142" i="18"/>
  <c r="N142" i="18"/>
  <c r="M142" i="18"/>
  <c r="L142" i="18"/>
  <c r="K142" i="18"/>
  <c r="J142" i="18"/>
  <c r="I142" i="18"/>
  <c r="H142" i="18"/>
  <c r="G142" i="18"/>
  <c r="F142" i="18"/>
  <c r="E142" i="18"/>
  <c r="D141" i="18"/>
  <c r="C141" i="18"/>
  <c r="B141" i="18"/>
  <c r="D140" i="18"/>
  <c r="C140" i="18"/>
  <c r="B140" i="18" s="1"/>
  <c r="D139" i="18"/>
  <c r="C139" i="18"/>
  <c r="B139" i="18" s="1"/>
  <c r="D138" i="18"/>
  <c r="D142" i="18" s="1"/>
  <c r="C138" i="18"/>
  <c r="B138" i="18"/>
  <c r="D137" i="18"/>
  <c r="C137" i="18"/>
  <c r="C142" i="18" s="1"/>
  <c r="D136" i="18"/>
  <c r="C136" i="18"/>
  <c r="B136" i="18" s="1"/>
  <c r="AK130" i="18"/>
  <c r="AJ130" i="18"/>
  <c r="AI130" i="18"/>
  <c r="AH130" i="18"/>
  <c r="AG130" i="18"/>
  <c r="AF130" i="18"/>
  <c r="AE130" i="18"/>
  <c r="AD130" i="18"/>
  <c r="AC130" i="18"/>
  <c r="AB130" i="18"/>
  <c r="AA130" i="18"/>
  <c r="Z130" i="18"/>
  <c r="Y130" i="18"/>
  <c r="X130" i="18"/>
  <c r="W130" i="18"/>
  <c r="V130" i="18"/>
  <c r="U130" i="18"/>
  <c r="T130" i="18"/>
  <c r="S130" i="18"/>
  <c r="R130" i="18"/>
  <c r="Q130" i="18"/>
  <c r="P130" i="18"/>
  <c r="O130" i="18"/>
  <c r="N130" i="18"/>
  <c r="M130" i="18"/>
  <c r="L130" i="18"/>
  <c r="K130" i="18"/>
  <c r="J130" i="18"/>
  <c r="I130" i="18"/>
  <c r="H130" i="18"/>
  <c r="G130" i="18"/>
  <c r="F130" i="18"/>
  <c r="E130" i="18"/>
  <c r="AL129" i="18"/>
  <c r="D129" i="18"/>
  <c r="B129" i="18" s="1"/>
  <c r="C129" i="18"/>
  <c r="AL128" i="18"/>
  <c r="D128" i="18"/>
  <c r="B128" i="18" s="1"/>
  <c r="C128" i="18"/>
  <c r="AL127" i="18"/>
  <c r="D127" i="18"/>
  <c r="C127" i="18"/>
  <c r="B127" i="18" s="1"/>
  <c r="AL126" i="18"/>
  <c r="D126" i="18"/>
  <c r="B126" i="18" s="1"/>
  <c r="C126" i="18"/>
  <c r="AL125" i="18"/>
  <c r="D125" i="18"/>
  <c r="B125" i="18" s="1"/>
  <c r="C125" i="18"/>
  <c r="AL124" i="18"/>
  <c r="D124" i="18"/>
  <c r="D130" i="18" s="1"/>
  <c r="C124" i="18"/>
  <c r="C130" i="18" s="1"/>
  <c r="D119" i="18"/>
  <c r="C119" i="18"/>
  <c r="B119" i="18" s="1"/>
  <c r="D118" i="18"/>
  <c r="C118" i="18"/>
  <c r="B118" i="18"/>
  <c r="D117" i="18"/>
  <c r="C117" i="18"/>
  <c r="B117" i="18"/>
  <c r="D116" i="18"/>
  <c r="C116" i="18"/>
  <c r="B116" i="18" s="1"/>
  <c r="D115" i="18"/>
  <c r="C115" i="18"/>
  <c r="B115" i="18" s="1"/>
  <c r="D110" i="18"/>
  <c r="C110" i="18"/>
  <c r="B110" i="18"/>
  <c r="D109" i="18"/>
  <c r="C109" i="18"/>
  <c r="B109" i="18"/>
  <c r="D108" i="18"/>
  <c r="C108" i="18"/>
  <c r="B108" i="18" s="1"/>
  <c r="D103" i="18"/>
  <c r="C103" i="18"/>
  <c r="B103" i="18" s="1"/>
  <c r="D102" i="18"/>
  <c r="C102" i="18"/>
  <c r="B102" i="18"/>
  <c r="D101" i="18"/>
  <c r="C101" i="18"/>
  <c r="B101" i="18"/>
  <c r="D100" i="18"/>
  <c r="C100" i="18"/>
  <c r="B100" i="18" s="1"/>
  <c r="D99" i="18"/>
  <c r="C99" i="18"/>
  <c r="B99" i="18" s="1"/>
  <c r="D98" i="18"/>
  <c r="C98" i="18"/>
  <c r="B98" i="18"/>
  <c r="D97" i="18"/>
  <c r="C97" i="18"/>
  <c r="B97" i="18"/>
  <c r="D96" i="18"/>
  <c r="C96" i="18"/>
  <c r="B96" i="18" s="1"/>
  <c r="D95" i="18"/>
  <c r="C95" i="18"/>
  <c r="B95" i="18" s="1"/>
  <c r="E90" i="18"/>
  <c r="D90" i="18"/>
  <c r="C90" i="18"/>
  <c r="C89" i="18"/>
  <c r="C88" i="18"/>
  <c r="C87" i="18"/>
  <c r="AJ84" i="18"/>
  <c r="AI84" i="18"/>
  <c r="AH84" i="18"/>
  <c r="AG84" i="18"/>
  <c r="AF84" i="18"/>
  <c r="AE84" i="18"/>
  <c r="AD84" i="18"/>
  <c r="AC84" i="18"/>
  <c r="AB84" i="18"/>
  <c r="AA84" i="18"/>
  <c r="Z84" i="18"/>
  <c r="Y84" i="18"/>
  <c r="X84" i="18"/>
  <c r="W84" i="18"/>
  <c r="V84" i="18"/>
  <c r="U84" i="18"/>
  <c r="T84" i="18"/>
  <c r="S84" i="18"/>
  <c r="R84" i="18"/>
  <c r="Q84" i="18"/>
  <c r="P84" i="18"/>
  <c r="O84" i="18"/>
  <c r="N84" i="18"/>
  <c r="M84" i="18"/>
  <c r="L84" i="18"/>
  <c r="K84" i="18"/>
  <c r="J84" i="18"/>
  <c r="I84" i="18"/>
  <c r="H84" i="18"/>
  <c r="G84" i="18"/>
  <c r="F84" i="18"/>
  <c r="E84" i="18"/>
  <c r="D83" i="18"/>
  <c r="C83" i="18"/>
  <c r="B83" i="18" s="1"/>
  <c r="D82" i="18"/>
  <c r="C82" i="18"/>
  <c r="B82" i="18"/>
  <c r="D81" i="18"/>
  <c r="C81" i="18"/>
  <c r="B81" i="18"/>
  <c r="D80" i="18"/>
  <c r="B80" i="18" s="1"/>
  <c r="C80" i="18"/>
  <c r="D79" i="18"/>
  <c r="C79" i="18"/>
  <c r="B79" i="18" s="1"/>
  <c r="D78" i="18"/>
  <c r="C78" i="18"/>
  <c r="C84" i="18" s="1"/>
  <c r="B78" i="18"/>
  <c r="AL73" i="18"/>
  <c r="AK73" i="18"/>
  <c r="AJ73" i="18"/>
  <c r="AI73" i="18"/>
  <c r="AH73" i="18"/>
  <c r="AG73" i="18"/>
  <c r="AF73" i="18"/>
  <c r="AE73" i="18"/>
  <c r="AD73" i="18"/>
  <c r="AC73" i="18"/>
  <c r="AB73" i="18"/>
  <c r="AA73" i="18"/>
  <c r="Z73" i="18"/>
  <c r="Y73" i="18"/>
  <c r="X73" i="18"/>
  <c r="W73" i="18"/>
  <c r="V73" i="18"/>
  <c r="U73" i="18"/>
  <c r="T73" i="18"/>
  <c r="S73" i="18"/>
  <c r="R73" i="18"/>
  <c r="Q73" i="18"/>
  <c r="P73" i="18"/>
  <c r="O73" i="18"/>
  <c r="N73" i="18"/>
  <c r="M73" i="18"/>
  <c r="L73" i="18"/>
  <c r="K73" i="18"/>
  <c r="J73" i="18"/>
  <c r="I73" i="18"/>
  <c r="H73" i="18"/>
  <c r="G73" i="18"/>
  <c r="F73" i="18"/>
  <c r="E73" i="18"/>
  <c r="AM72" i="18"/>
  <c r="D72" i="18"/>
  <c r="C72" i="18"/>
  <c r="B72" i="18" s="1"/>
  <c r="AM71" i="18"/>
  <c r="D71" i="18"/>
  <c r="D73" i="18" s="1"/>
  <c r="C71" i="18"/>
  <c r="B71" i="18" s="1"/>
  <c r="B73" i="18" s="1"/>
  <c r="AK66" i="18"/>
  <c r="AJ66" i="18"/>
  <c r="AI66" i="18"/>
  <c r="AH66" i="18"/>
  <c r="AG66" i="18"/>
  <c r="AF66" i="18"/>
  <c r="AE66" i="18"/>
  <c r="AD66" i="18"/>
  <c r="AC66" i="18"/>
  <c r="AB66" i="18"/>
  <c r="AA66" i="18"/>
  <c r="Z66" i="18"/>
  <c r="Y66" i="18"/>
  <c r="X66" i="18"/>
  <c r="W66" i="18"/>
  <c r="V66" i="18"/>
  <c r="U66" i="18"/>
  <c r="T66" i="18"/>
  <c r="S66" i="18"/>
  <c r="R66" i="18"/>
  <c r="Q66" i="18"/>
  <c r="P66" i="18"/>
  <c r="O66" i="18"/>
  <c r="N66" i="18"/>
  <c r="M66" i="18"/>
  <c r="L66" i="18"/>
  <c r="K66" i="18"/>
  <c r="J66" i="18"/>
  <c r="I66" i="18"/>
  <c r="H66" i="18"/>
  <c r="G66" i="18"/>
  <c r="F66" i="18"/>
  <c r="E66" i="18"/>
  <c r="AL65" i="18"/>
  <c r="D65" i="18"/>
  <c r="C65" i="18"/>
  <c r="B65" i="18" s="1"/>
  <c r="AL64" i="18"/>
  <c r="D64" i="18"/>
  <c r="C64" i="18"/>
  <c r="B64" i="18" s="1"/>
  <c r="AL63" i="18"/>
  <c r="D63" i="18"/>
  <c r="D66" i="18" s="1"/>
  <c r="C63" i="18"/>
  <c r="C66" i="18" s="1"/>
  <c r="AL58" i="18"/>
  <c r="D58" i="18"/>
  <c r="C58" i="18"/>
  <c r="B58" i="18" s="1"/>
  <c r="AM53" i="18"/>
  <c r="D53" i="18"/>
  <c r="C53" i="18"/>
  <c r="B53" i="18" s="1"/>
  <c r="AM52" i="18"/>
  <c r="D52" i="18"/>
  <c r="C52" i="18"/>
  <c r="B52" i="18" s="1"/>
  <c r="AM51" i="18"/>
  <c r="D51" i="18"/>
  <c r="C51" i="18"/>
  <c r="B51" i="18" s="1"/>
  <c r="AM50" i="18"/>
  <c r="D50" i="18"/>
  <c r="C50" i="18"/>
  <c r="B50" i="18" s="1"/>
  <c r="AM49" i="18"/>
  <c r="D49" i="18"/>
  <c r="C49" i="18"/>
  <c r="B49" i="18" s="1"/>
  <c r="AM48" i="18"/>
  <c r="D48" i="18"/>
  <c r="C48" i="18"/>
  <c r="B48" i="18" s="1"/>
  <c r="AM47" i="18"/>
  <c r="D47" i="18"/>
  <c r="C47" i="18"/>
  <c r="B47" i="18" s="1"/>
  <c r="AM46" i="18"/>
  <c r="D46" i="18"/>
  <c r="C46" i="18"/>
  <c r="B46" i="18" s="1"/>
  <c r="AN41" i="18"/>
  <c r="AM41" i="18"/>
  <c r="AL41" i="18"/>
  <c r="AK41" i="18"/>
  <c r="AJ41" i="18"/>
  <c r="AI41" i="18"/>
  <c r="AH41" i="18"/>
  <c r="AG41" i="18"/>
  <c r="AF41" i="18"/>
  <c r="AE41" i="18"/>
  <c r="AD41" i="18"/>
  <c r="AC41" i="18"/>
  <c r="AB41" i="18"/>
  <c r="AA41" i="18"/>
  <c r="Z41" i="18"/>
  <c r="Y41" i="18"/>
  <c r="X41" i="18"/>
  <c r="W41" i="18"/>
  <c r="V41" i="18"/>
  <c r="U41" i="18"/>
  <c r="T41" i="18"/>
  <c r="S41" i="18"/>
  <c r="R41" i="18"/>
  <c r="Q41" i="18"/>
  <c r="P41" i="18"/>
  <c r="O41" i="18"/>
  <c r="N41" i="18"/>
  <c r="M41" i="18"/>
  <c r="L41" i="18"/>
  <c r="K41" i="18"/>
  <c r="J41" i="18"/>
  <c r="I41" i="18"/>
  <c r="H41" i="18"/>
  <c r="G41" i="18"/>
  <c r="F41" i="18"/>
  <c r="E40" i="18"/>
  <c r="C40" i="18" s="1"/>
  <c r="D40" i="18"/>
  <c r="E39" i="18"/>
  <c r="D39" i="18"/>
  <c r="C39" i="18" s="1"/>
  <c r="E38" i="18"/>
  <c r="D38" i="18"/>
  <c r="C38" i="18"/>
  <c r="E37" i="18"/>
  <c r="D37" i="18"/>
  <c r="C37" i="18"/>
  <c r="E36" i="18"/>
  <c r="C36" i="18" s="1"/>
  <c r="D36" i="18"/>
  <c r="E35" i="18"/>
  <c r="D35" i="18"/>
  <c r="C35" i="18" s="1"/>
  <c r="E34" i="18"/>
  <c r="D34" i="18"/>
  <c r="C34" i="18"/>
  <c r="E33" i="18"/>
  <c r="D33" i="18"/>
  <c r="C33" i="18"/>
  <c r="E32" i="18"/>
  <c r="C32" i="18" s="1"/>
  <c r="D32" i="18"/>
  <c r="E31" i="18"/>
  <c r="D31" i="18"/>
  <c r="C31" i="18" s="1"/>
  <c r="E30" i="18"/>
  <c r="D30" i="18"/>
  <c r="C30" i="18"/>
  <c r="E29" i="18"/>
  <c r="D29" i="18"/>
  <c r="D41" i="18" s="1"/>
  <c r="C29" i="18"/>
  <c r="E28" i="18"/>
  <c r="C28" i="18" s="1"/>
  <c r="C41" i="18" s="1"/>
  <c r="D28" i="18"/>
  <c r="AM23" i="18"/>
  <c r="AL23" i="18"/>
  <c r="AK23" i="18"/>
  <c r="AJ23" i="18"/>
  <c r="AI23" i="18"/>
  <c r="AH23" i="18"/>
  <c r="AG23" i="18"/>
  <c r="AF23" i="18"/>
  <c r="AE23" i="18"/>
  <c r="AD23" i="18"/>
  <c r="AC23" i="18"/>
  <c r="AB23" i="18"/>
  <c r="AA23" i="18"/>
  <c r="Z23" i="18"/>
  <c r="Y23" i="18"/>
  <c r="X23" i="18"/>
  <c r="W23" i="18"/>
  <c r="V23" i="18"/>
  <c r="U23" i="18"/>
  <c r="T23" i="18"/>
  <c r="S23" i="18"/>
  <c r="R23" i="18"/>
  <c r="Q23" i="18"/>
  <c r="P23" i="18"/>
  <c r="O23" i="18"/>
  <c r="N23" i="18"/>
  <c r="M23" i="18"/>
  <c r="L23" i="18"/>
  <c r="K23" i="18"/>
  <c r="J23" i="18"/>
  <c r="I23" i="18"/>
  <c r="H23" i="18"/>
  <c r="G23" i="18"/>
  <c r="F23" i="18"/>
  <c r="E23" i="18"/>
  <c r="AN22" i="18"/>
  <c r="D22" i="18"/>
  <c r="C22" i="18"/>
  <c r="B22" i="18"/>
  <c r="AN21" i="18"/>
  <c r="D21" i="18"/>
  <c r="C21" i="18"/>
  <c r="B21" i="18"/>
  <c r="AN20" i="18"/>
  <c r="D20" i="18"/>
  <c r="C20" i="18"/>
  <c r="B20" i="18"/>
  <c r="AN19" i="18"/>
  <c r="D19" i="18"/>
  <c r="C19" i="18"/>
  <c r="B19" i="18"/>
  <c r="AN18" i="18"/>
  <c r="D18" i="18"/>
  <c r="C18" i="18"/>
  <c r="B18" i="18"/>
  <c r="AN17" i="18"/>
  <c r="D17" i="18"/>
  <c r="C17" i="18"/>
  <c r="B17" i="18"/>
  <c r="AN16" i="18"/>
  <c r="D16" i="18"/>
  <c r="C16" i="18"/>
  <c r="B16" i="18"/>
  <c r="AN15" i="18"/>
  <c r="D15" i="18"/>
  <c r="C15" i="18"/>
  <c r="B15" i="18"/>
  <c r="AN14" i="18"/>
  <c r="D14" i="18"/>
  <c r="D23" i="18" s="1"/>
  <c r="C14" i="18"/>
  <c r="B14" i="18"/>
  <c r="B23" i="18" s="1"/>
  <c r="AN13" i="18"/>
  <c r="D13" i="18"/>
  <c r="C13" i="18"/>
  <c r="C23" i="18" s="1"/>
  <c r="B13" i="18"/>
  <c r="AN12" i="18"/>
  <c r="D12" i="18"/>
  <c r="C12" i="18"/>
  <c r="B12" i="18"/>
  <c r="A5" i="18"/>
  <c r="A4" i="18"/>
  <c r="A3" i="18"/>
  <c r="A2" i="18"/>
  <c r="B84" i="18" l="1"/>
  <c r="D84" i="18"/>
  <c r="C73" i="18"/>
  <c r="B124" i="18"/>
  <c r="B130" i="18" s="1"/>
  <c r="E41" i="18"/>
  <c r="B63" i="18"/>
  <c r="B66" i="18" s="1"/>
  <c r="B137" i="18"/>
  <c r="B142" i="18" s="1"/>
  <c r="C11" i="17"/>
  <c r="B11" i="17" s="1"/>
  <c r="D11" i="17"/>
  <c r="E11" i="17"/>
  <c r="F11" i="17"/>
  <c r="G11" i="17"/>
  <c r="H11" i="17"/>
  <c r="I11" i="17"/>
  <c r="J11" i="17"/>
  <c r="K11" i="17"/>
  <c r="B12" i="17"/>
  <c r="B13" i="17"/>
  <c r="B14" i="17"/>
  <c r="B15" i="17"/>
  <c r="B16" i="17"/>
  <c r="B17" i="17"/>
  <c r="B18" i="17"/>
  <c r="B19" i="17"/>
  <c r="B20" i="17"/>
  <c r="B21" i="17"/>
  <c r="B22" i="17"/>
  <c r="B23" i="17"/>
  <c r="B24" i="17"/>
  <c r="B25" i="17"/>
  <c r="B26" i="17"/>
  <c r="B27" i="17"/>
  <c r="B28" i="17"/>
  <c r="B29" i="17"/>
  <c r="L33" i="17"/>
  <c r="L34" i="17"/>
  <c r="L35" i="17"/>
  <c r="L44" i="17" s="1"/>
  <c r="L36" i="17"/>
  <c r="L41" i="17"/>
  <c r="L43" i="17"/>
  <c r="C44" i="17"/>
  <c r="D44" i="17"/>
  <c r="G44" i="17"/>
  <c r="H44" i="17"/>
  <c r="I44" i="17"/>
  <c r="J44" i="17"/>
  <c r="K44" i="17"/>
  <c r="M44" i="17"/>
  <c r="N44" i="17"/>
  <c r="C169" i="16" l="1"/>
  <c r="C168" i="16"/>
  <c r="C167" i="16"/>
  <c r="C166" i="16"/>
  <c r="C165" i="16"/>
  <c r="C164" i="16"/>
  <c r="C163" i="16"/>
  <c r="C162" i="16"/>
  <c r="C161" i="16"/>
  <c r="C160" i="16"/>
  <c r="C159" i="16"/>
  <c r="C158" i="16"/>
  <c r="C157" i="16"/>
  <c r="C156" i="16"/>
  <c r="C155" i="16"/>
  <c r="C154" i="16"/>
  <c r="B145" i="16"/>
  <c r="B144" i="16"/>
  <c r="B143" i="16"/>
  <c r="B142" i="16"/>
  <c r="B141" i="16"/>
  <c r="B140" i="16"/>
  <c r="C131" i="16"/>
  <c r="C130" i="16"/>
  <c r="C129" i="16"/>
  <c r="C128" i="16"/>
  <c r="C127" i="16"/>
  <c r="C126" i="16"/>
  <c r="C125" i="16"/>
  <c r="C124" i="16"/>
  <c r="C123" i="16"/>
  <c r="C122" i="16"/>
  <c r="C121" i="16"/>
  <c r="C120" i="16"/>
  <c r="C119" i="16"/>
  <c r="C118" i="16"/>
  <c r="C117" i="16"/>
  <c r="C116" i="16"/>
  <c r="E111" i="16"/>
  <c r="D111" i="16"/>
  <c r="C111" i="16" s="1"/>
  <c r="E110" i="16"/>
  <c r="D110" i="16"/>
  <c r="C110" i="16"/>
  <c r="E109" i="16"/>
  <c r="D109" i="16"/>
  <c r="C109" i="16"/>
  <c r="E104" i="16"/>
  <c r="E103" i="16"/>
  <c r="E102" i="16"/>
  <c r="E101" i="16"/>
  <c r="E98" i="16"/>
  <c r="E97" i="16"/>
  <c r="E96" i="16"/>
  <c r="AT93" i="16"/>
  <c r="E93" i="16"/>
  <c r="D93" i="16"/>
  <c r="C93" i="16" s="1"/>
  <c r="AT92" i="16"/>
  <c r="E92" i="16"/>
  <c r="D92" i="16"/>
  <c r="C92" i="16"/>
  <c r="AT91" i="16"/>
  <c r="E91" i="16"/>
  <c r="D91" i="16"/>
  <c r="C91" i="16" s="1"/>
  <c r="AT90" i="16"/>
  <c r="E90" i="16"/>
  <c r="D90" i="16"/>
  <c r="C90" i="16" s="1"/>
  <c r="AT89" i="16"/>
  <c r="E89" i="16"/>
  <c r="D89" i="16"/>
  <c r="C89" i="16"/>
  <c r="AT88" i="16"/>
  <c r="E88" i="16"/>
  <c r="D88" i="16"/>
  <c r="C88" i="16"/>
  <c r="AT87" i="16"/>
  <c r="E87" i="16"/>
  <c r="D87" i="16"/>
  <c r="C87" i="16" s="1"/>
  <c r="AT86" i="16"/>
  <c r="E86" i="16"/>
  <c r="D86" i="16"/>
  <c r="C86" i="16"/>
  <c r="AT85" i="16"/>
  <c r="E85" i="16"/>
  <c r="D85" i="16"/>
  <c r="C85" i="16"/>
  <c r="AT84" i="16"/>
  <c r="E84" i="16"/>
  <c r="D84" i="16"/>
  <c r="C84" i="16" s="1"/>
  <c r="AT83" i="16"/>
  <c r="E83" i="16"/>
  <c r="D83" i="16"/>
  <c r="C83" i="16"/>
  <c r="AT82" i="16"/>
  <c r="E82" i="16"/>
  <c r="D82" i="16"/>
  <c r="C82" i="16"/>
  <c r="E77" i="16"/>
  <c r="D77" i="16"/>
  <c r="C77" i="16" s="1"/>
  <c r="E76" i="16"/>
  <c r="D76" i="16"/>
  <c r="C76" i="16"/>
  <c r="E75" i="16"/>
  <c r="D75" i="16"/>
  <c r="C75" i="16" s="1"/>
  <c r="E74" i="16"/>
  <c r="D74" i="16"/>
  <c r="C74" i="16"/>
  <c r="E73" i="16"/>
  <c r="D73" i="16"/>
  <c r="C73" i="16" s="1"/>
  <c r="E72" i="16"/>
  <c r="D72" i="16"/>
  <c r="C72" i="16"/>
  <c r="E71" i="16"/>
  <c r="D71" i="16"/>
  <c r="C71" i="16" s="1"/>
  <c r="E70" i="16"/>
  <c r="D70" i="16"/>
  <c r="C70" i="16"/>
  <c r="E69" i="16"/>
  <c r="D69" i="16"/>
  <c r="E68" i="16"/>
  <c r="E67" i="16"/>
  <c r="E66" i="16"/>
  <c r="E65" i="16"/>
  <c r="E64" i="16"/>
  <c r="E63" i="16"/>
  <c r="D63" i="16"/>
  <c r="E62" i="16"/>
  <c r="D62" i="16"/>
  <c r="E61" i="16"/>
  <c r="D61" i="16"/>
  <c r="E60" i="16"/>
  <c r="D60" i="16"/>
  <c r="E59" i="16"/>
  <c r="D59" i="16"/>
  <c r="E58" i="16"/>
  <c r="D58" i="16"/>
  <c r="E57" i="16"/>
  <c r="D57" i="16"/>
  <c r="E56" i="16"/>
  <c r="D56" i="16"/>
  <c r="E55" i="16"/>
  <c r="D55" i="16"/>
  <c r="E54" i="16"/>
  <c r="D54" i="16"/>
  <c r="E53" i="16"/>
  <c r="D53" i="16"/>
  <c r="E52" i="16"/>
  <c r="D52" i="16"/>
  <c r="E51" i="16"/>
  <c r="D51" i="16"/>
  <c r="E50" i="16"/>
  <c r="D50" i="16"/>
  <c r="E49" i="16"/>
  <c r="D49" i="16"/>
  <c r="E48" i="16"/>
  <c r="D48" i="16"/>
  <c r="E47" i="16"/>
  <c r="D47" i="16"/>
  <c r="E46" i="16"/>
  <c r="D46" i="16"/>
  <c r="E45" i="16"/>
  <c r="D45" i="16"/>
  <c r="E44" i="16"/>
  <c r="D44" i="16"/>
  <c r="E43" i="16"/>
  <c r="D43" i="16"/>
  <c r="E42" i="16"/>
  <c r="D42" i="16"/>
  <c r="E41" i="16"/>
  <c r="D41" i="16"/>
  <c r="E40" i="16"/>
  <c r="D40" i="16"/>
  <c r="E39" i="16"/>
  <c r="D39" i="16"/>
  <c r="E38" i="16"/>
  <c r="D38" i="16"/>
  <c r="E37" i="16"/>
  <c r="D37" i="16"/>
  <c r="E36" i="16"/>
  <c r="D36" i="16"/>
  <c r="E35" i="16"/>
  <c r="D35" i="16"/>
  <c r="E34" i="16"/>
  <c r="D34" i="16"/>
  <c r="E33" i="16"/>
  <c r="D33" i="16"/>
  <c r="E32" i="16"/>
  <c r="D32" i="16"/>
  <c r="E31" i="16"/>
  <c r="D31" i="16"/>
  <c r="E30" i="16"/>
  <c r="D30" i="16"/>
  <c r="E29" i="16"/>
  <c r="D29" i="16"/>
  <c r="E28" i="16"/>
  <c r="D28" i="16"/>
  <c r="E27" i="16"/>
  <c r="D27" i="16"/>
  <c r="E26" i="16"/>
  <c r="D26" i="16"/>
  <c r="E25" i="16"/>
  <c r="D25" i="16"/>
  <c r="E24" i="16"/>
  <c r="D24" i="16"/>
  <c r="E23" i="16"/>
  <c r="D23" i="16"/>
  <c r="E22" i="16"/>
  <c r="D22" i="16"/>
  <c r="E21" i="16"/>
  <c r="D21" i="16"/>
  <c r="E20" i="16"/>
  <c r="D20" i="16"/>
  <c r="E19" i="16"/>
  <c r="D19" i="16"/>
  <c r="E18" i="16"/>
  <c r="D18" i="16"/>
  <c r="E17" i="16"/>
  <c r="D17" i="16"/>
  <c r="E16" i="16"/>
  <c r="D16" i="16"/>
  <c r="E15" i="16"/>
  <c r="D15" i="16"/>
  <c r="E14" i="16"/>
  <c r="D14" i="16"/>
  <c r="E96" i="15" l="1"/>
  <c r="E95" i="15"/>
  <c r="E92" i="15"/>
  <c r="E91" i="15"/>
  <c r="B88" i="15"/>
  <c r="B87" i="15"/>
  <c r="B86" i="15"/>
  <c r="B84" i="15"/>
  <c r="B83" i="15"/>
  <c r="B82" i="15"/>
  <c r="B80" i="15"/>
  <c r="B79" i="15"/>
  <c r="B78" i="15"/>
  <c r="B73" i="15"/>
  <c r="B71" i="15"/>
  <c r="B70" i="15"/>
  <c r="B68" i="15"/>
  <c r="B67" i="15"/>
  <c r="B65" i="15"/>
  <c r="B64" i="15"/>
  <c r="E59" i="15"/>
  <c r="E58" i="15"/>
  <c r="E57" i="15"/>
  <c r="E56" i="15"/>
  <c r="E53" i="15"/>
  <c r="E52" i="15"/>
  <c r="E51" i="15"/>
  <c r="E50" i="15"/>
  <c r="B47" i="15"/>
  <c r="B46" i="15"/>
  <c r="B45" i="15"/>
  <c r="B44" i="15"/>
  <c r="B43" i="15"/>
  <c r="B42" i="15"/>
  <c r="B41" i="15"/>
  <c r="B40" i="15"/>
  <c r="E36" i="15"/>
  <c r="E35" i="15"/>
  <c r="B32" i="15"/>
  <c r="B31" i="15"/>
  <c r="B30" i="15"/>
  <c r="B29" i="15"/>
  <c r="B28" i="15"/>
  <c r="B27" i="15"/>
  <c r="E23" i="15"/>
  <c r="E22" i="15"/>
  <c r="B19" i="15"/>
  <c r="B18" i="15"/>
  <c r="B16" i="15"/>
  <c r="B15" i="15"/>
  <c r="B13" i="15"/>
  <c r="B12" i="15"/>
  <c r="DB298" i="14"/>
  <c r="DA298" i="14"/>
  <c r="CB298" i="14"/>
  <c r="CA298" i="14"/>
  <c r="AM298" i="14" s="1"/>
  <c r="D298" i="14"/>
  <c r="C298" i="14"/>
  <c r="DB297" i="14"/>
  <c r="DA297" i="14"/>
  <c r="CB297" i="14"/>
  <c r="CA297" i="14"/>
  <c r="AM297" i="14" s="1"/>
  <c r="D297" i="14"/>
  <c r="C297" i="14"/>
  <c r="D296" i="14"/>
  <c r="C296" i="14"/>
  <c r="DB291" i="14"/>
  <c r="DA291" i="14"/>
  <c r="CB291" i="14"/>
  <c r="CA291" i="14"/>
  <c r="AE291" i="14"/>
  <c r="D291" i="14"/>
  <c r="C291" i="14"/>
  <c r="DB290" i="14"/>
  <c r="DA290" i="14"/>
  <c r="CB290" i="14"/>
  <c r="CA290" i="14"/>
  <c r="AE290" i="14" s="1"/>
  <c r="D290" i="14"/>
  <c r="C290" i="14"/>
  <c r="D285" i="14"/>
  <c r="C285" i="14"/>
  <c r="D284" i="14"/>
  <c r="C284" i="14"/>
  <c r="D283" i="14"/>
  <c r="C283" i="14"/>
  <c r="D282" i="14"/>
  <c r="C282" i="14"/>
  <c r="D281" i="14"/>
  <c r="C281" i="14"/>
  <c r="D280" i="14"/>
  <c r="C280" i="14"/>
  <c r="DB274" i="14"/>
  <c r="DA274" i="14"/>
  <c r="CB274" i="14"/>
  <c r="U274" i="14" s="1"/>
  <c r="CA274" i="14"/>
  <c r="DB273" i="14"/>
  <c r="DA273" i="14"/>
  <c r="CB273" i="14"/>
  <c r="CA273" i="14"/>
  <c r="U273" i="14" s="1"/>
  <c r="DB272" i="14"/>
  <c r="DA272" i="14"/>
  <c r="CB272" i="14"/>
  <c r="CA272" i="14"/>
  <c r="U272" i="14"/>
  <c r="DB271" i="14"/>
  <c r="DA271" i="14"/>
  <c r="CB271" i="14"/>
  <c r="CA271" i="14"/>
  <c r="U271" i="14" s="1"/>
  <c r="DB270" i="14"/>
  <c r="DA270" i="14"/>
  <c r="CB270" i="14"/>
  <c r="CA270" i="14"/>
  <c r="U270" i="14"/>
  <c r="DB266" i="14"/>
  <c r="DA266" i="14"/>
  <c r="CB266" i="14"/>
  <c r="CA266" i="14"/>
  <c r="O266" i="14" s="1"/>
  <c r="DB265" i="14"/>
  <c r="DA265" i="14"/>
  <c r="CB265" i="14"/>
  <c r="O265" i="14" s="1"/>
  <c r="CA265" i="14"/>
  <c r="DB264" i="14"/>
  <c r="DA264" i="14"/>
  <c r="CB264" i="14"/>
  <c r="CA264" i="14"/>
  <c r="O264" i="14" s="1"/>
  <c r="DB263" i="14"/>
  <c r="DA263" i="14"/>
  <c r="CB263" i="14"/>
  <c r="CA263" i="14"/>
  <c r="O263" i="14"/>
  <c r="DB262" i="14"/>
  <c r="DA262" i="14"/>
  <c r="CB262" i="14"/>
  <c r="CA262" i="14"/>
  <c r="O262" i="14" s="1"/>
  <c r="DX258" i="14"/>
  <c r="DW258" i="14"/>
  <c r="DV258" i="14"/>
  <c r="DU258" i="14"/>
  <c r="DT258" i="14"/>
  <c r="DS258" i="14"/>
  <c r="DR258" i="14"/>
  <c r="DQ258" i="14"/>
  <c r="DP258" i="14"/>
  <c r="DO258" i="14"/>
  <c r="DN258" i="14"/>
  <c r="DM258" i="14"/>
  <c r="DL258" i="14"/>
  <c r="DK258" i="14"/>
  <c r="DJ258" i="14"/>
  <c r="DI258" i="14"/>
  <c r="DH258" i="14"/>
  <c r="DG258" i="14"/>
  <c r="DF258" i="14"/>
  <c r="DE258" i="14"/>
  <c r="DD258" i="14"/>
  <c r="DC258" i="14"/>
  <c r="DB258" i="14"/>
  <c r="DA258" i="14"/>
  <c r="CX258" i="14"/>
  <c r="CW258" i="14"/>
  <c r="CV258" i="14"/>
  <c r="CU258" i="14"/>
  <c r="CT258" i="14"/>
  <c r="CS258" i="14"/>
  <c r="CR258" i="14"/>
  <c r="CQ258" i="14"/>
  <c r="CP258" i="14"/>
  <c r="CO258" i="14"/>
  <c r="CN258" i="14"/>
  <c r="CM258" i="14"/>
  <c r="CL258" i="14"/>
  <c r="CK258" i="14"/>
  <c r="CJ258" i="14"/>
  <c r="CI258" i="14"/>
  <c r="CH258" i="14"/>
  <c r="CG258" i="14"/>
  <c r="CF258" i="14"/>
  <c r="CE258" i="14"/>
  <c r="CD258" i="14"/>
  <c r="CC258" i="14"/>
  <c r="CB258" i="14"/>
  <c r="CA258" i="14"/>
  <c r="AY258" i="14"/>
  <c r="DX257" i="14"/>
  <c r="DW257" i="14"/>
  <c r="DV257" i="14"/>
  <c r="DU257" i="14"/>
  <c r="DT257" i="14"/>
  <c r="DS257" i="14"/>
  <c r="DR257" i="14"/>
  <c r="DQ257" i="14"/>
  <c r="DP257" i="14"/>
  <c r="DO257" i="14"/>
  <c r="DN257" i="14"/>
  <c r="DM257" i="14"/>
  <c r="DL257" i="14"/>
  <c r="DK257" i="14"/>
  <c r="DJ257" i="14"/>
  <c r="DI257" i="14"/>
  <c r="DH257" i="14"/>
  <c r="DG257" i="14"/>
  <c r="DF257" i="14"/>
  <c r="DE257" i="14"/>
  <c r="DD257" i="14"/>
  <c r="DC257" i="14"/>
  <c r="DB257" i="14"/>
  <c r="DA257" i="14"/>
  <c r="CX257" i="14"/>
  <c r="CW257" i="14"/>
  <c r="CV257" i="14"/>
  <c r="CU257" i="14"/>
  <c r="CT257" i="14"/>
  <c r="CS257" i="14"/>
  <c r="CR257" i="14"/>
  <c r="CQ257" i="14"/>
  <c r="CP257" i="14"/>
  <c r="CO257" i="14"/>
  <c r="CN257" i="14"/>
  <c r="CM257" i="14"/>
  <c r="CL257" i="14"/>
  <c r="CK257" i="14"/>
  <c r="CJ257" i="14"/>
  <c r="CI257" i="14"/>
  <c r="CH257" i="14"/>
  <c r="CG257" i="14"/>
  <c r="CF257" i="14"/>
  <c r="CE257" i="14"/>
  <c r="CD257" i="14"/>
  <c r="CC257" i="14"/>
  <c r="CB257" i="14"/>
  <c r="CA257" i="14"/>
  <c r="AY257" i="14" s="1"/>
  <c r="DX256" i="14"/>
  <c r="DW256" i="14"/>
  <c r="DV256" i="14"/>
  <c r="DU256" i="14"/>
  <c r="DT256" i="14"/>
  <c r="DS256" i="14"/>
  <c r="DR256" i="14"/>
  <c r="DQ256" i="14"/>
  <c r="DP256" i="14"/>
  <c r="DO256" i="14"/>
  <c r="DN256" i="14"/>
  <c r="DM256" i="14"/>
  <c r="DL256" i="14"/>
  <c r="DK256" i="14"/>
  <c r="DJ256" i="14"/>
  <c r="DI256" i="14"/>
  <c r="DH256" i="14"/>
  <c r="DG256" i="14"/>
  <c r="DF256" i="14"/>
  <c r="DE256" i="14"/>
  <c r="DD256" i="14"/>
  <c r="DC256" i="14"/>
  <c r="DB256" i="14"/>
  <c r="DA256" i="14"/>
  <c r="CX256" i="14"/>
  <c r="CW256" i="14"/>
  <c r="CV256" i="14"/>
  <c r="CU256" i="14"/>
  <c r="CT256" i="14"/>
  <c r="CS256" i="14"/>
  <c r="CR256" i="14"/>
  <c r="CQ256" i="14"/>
  <c r="CP256" i="14"/>
  <c r="CO256" i="14"/>
  <c r="CN256" i="14"/>
  <c r="CM256" i="14"/>
  <c r="CL256" i="14"/>
  <c r="CK256" i="14"/>
  <c r="CJ256" i="14"/>
  <c r="CI256" i="14"/>
  <c r="CH256" i="14"/>
  <c r="CG256" i="14"/>
  <c r="CF256" i="14"/>
  <c r="CE256" i="14"/>
  <c r="CD256" i="14"/>
  <c r="CC256" i="14"/>
  <c r="CB256" i="14"/>
  <c r="AY256" i="14" s="1"/>
  <c r="CA256" i="14"/>
  <c r="DX255" i="14"/>
  <c r="DW255" i="14"/>
  <c r="DV255" i="14"/>
  <c r="DU255" i="14"/>
  <c r="DT255" i="14"/>
  <c r="DS255" i="14"/>
  <c r="DR255" i="14"/>
  <c r="DQ255" i="14"/>
  <c r="DP255" i="14"/>
  <c r="DO255" i="14"/>
  <c r="DN255" i="14"/>
  <c r="DM255" i="14"/>
  <c r="DL255" i="14"/>
  <c r="DK255" i="14"/>
  <c r="DJ255" i="14"/>
  <c r="DI255" i="14"/>
  <c r="DH255" i="14"/>
  <c r="DG255" i="14"/>
  <c r="DF255" i="14"/>
  <c r="DE255" i="14"/>
  <c r="DD255" i="14"/>
  <c r="DC255" i="14"/>
  <c r="DB255" i="14"/>
  <c r="DA255" i="14"/>
  <c r="CX255" i="14"/>
  <c r="CW255" i="14"/>
  <c r="CV255" i="14"/>
  <c r="CU255" i="14"/>
  <c r="CT255" i="14"/>
  <c r="CS255" i="14"/>
  <c r="CR255" i="14"/>
  <c r="CQ255" i="14"/>
  <c r="CP255" i="14"/>
  <c r="CO255" i="14"/>
  <c r="CN255" i="14"/>
  <c r="CM255" i="14"/>
  <c r="CL255" i="14"/>
  <c r="CK255" i="14"/>
  <c r="CJ255" i="14"/>
  <c r="CI255" i="14"/>
  <c r="CH255" i="14"/>
  <c r="CG255" i="14"/>
  <c r="CF255" i="14"/>
  <c r="CE255" i="14"/>
  <c r="CD255" i="14"/>
  <c r="CC255" i="14"/>
  <c r="CB255" i="14"/>
  <c r="CA255" i="14"/>
  <c r="AY255" i="14" s="1"/>
  <c r="DX254" i="14"/>
  <c r="DW254" i="14"/>
  <c r="DV254" i="14"/>
  <c r="DU254" i="14"/>
  <c r="DT254" i="14"/>
  <c r="DS254" i="14"/>
  <c r="DR254" i="14"/>
  <c r="DQ254" i="14"/>
  <c r="DP254" i="14"/>
  <c r="DO254" i="14"/>
  <c r="DN254" i="14"/>
  <c r="DM254" i="14"/>
  <c r="DL254" i="14"/>
  <c r="DK254" i="14"/>
  <c r="DJ254" i="14"/>
  <c r="DI254" i="14"/>
  <c r="DH254" i="14"/>
  <c r="DG254" i="14"/>
  <c r="DF254" i="14"/>
  <c r="DE254" i="14"/>
  <c r="DD254" i="14"/>
  <c r="DC254" i="14"/>
  <c r="DB254" i="14"/>
  <c r="DA254" i="14"/>
  <c r="CX254" i="14"/>
  <c r="CW254" i="14"/>
  <c r="CV254" i="14"/>
  <c r="CU254" i="14"/>
  <c r="CT254" i="14"/>
  <c r="CS254" i="14"/>
  <c r="CR254" i="14"/>
  <c r="CQ254" i="14"/>
  <c r="CP254" i="14"/>
  <c r="CO254" i="14"/>
  <c r="CN254" i="14"/>
  <c r="CM254" i="14"/>
  <c r="CL254" i="14"/>
  <c r="CK254" i="14"/>
  <c r="CJ254" i="14"/>
  <c r="CI254" i="14"/>
  <c r="CH254" i="14"/>
  <c r="CG254" i="14"/>
  <c r="CF254" i="14"/>
  <c r="CE254" i="14"/>
  <c r="CD254" i="14"/>
  <c r="CC254" i="14"/>
  <c r="CB254" i="14"/>
  <c r="AY254" i="14" s="1"/>
  <c r="CA254" i="14"/>
  <c r="DX253" i="14"/>
  <c r="DW253" i="14"/>
  <c r="DV253" i="14"/>
  <c r="DU253" i="14"/>
  <c r="DT253" i="14"/>
  <c r="DS253" i="14"/>
  <c r="DR253" i="14"/>
  <c r="DQ253" i="14"/>
  <c r="DP253" i="14"/>
  <c r="DO253" i="14"/>
  <c r="DN253" i="14"/>
  <c r="DM253" i="14"/>
  <c r="DL253" i="14"/>
  <c r="DK253" i="14"/>
  <c r="DJ253" i="14"/>
  <c r="DI253" i="14"/>
  <c r="DH253" i="14"/>
  <c r="DG253" i="14"/>
  <c r="DF253" i="14"/>
  <c r="DE253" i="14"/>
  <c r="DD253" i="14"/>
  <c r="DC253" i="14"/>
  <c r="DB253" i="14"/>
  <c r="DA253" i="14"/>
  <c r="CX253" i="14"/>
  <c r="CW253" i="14"/>
  <c r="CV253" i="14"/>
  <c r="CU253" i="14"/>
  <c r="CT253" i="14"/>
  <c r="CS253" i="14"/>
  <c r="CR253" i="14"/>
  <c r="CQ253" i="14"/>
  <c r="CP253" i="14"/>
  <c r="CO253" i="14"/>
  <c r="CN253" i="14"/>
  <c r="CM253" i="14"/>
  <c r="CL253" i="14"/>
  <c r="CK253" i="14"/>
  <c r="CJ253" i="14"/>
  <c r="CI253" i="14"/>
  <c r="CH253" i="14"/>
  <c r="CG253" i="14"/>
  <c r="CF253" i="14"/>
  <c r="CE253" i="14"/>
  <c r="CD253" i="14"/>
  <c r="CC253" i="14"/>
  <c r="AY253" i="14" s="1"/>
  <c r="CB253" i="14"/>
  <c r="CA253" i="14"/>
  <c r="DX252" i="14"/>
  <c r="DW252" i="14"/>
  <c r="DV252" i="14"/>
  <c r="DU252" i="14"/>
  <c r="DT252" i="14"/>
  <c r="DS252" i="14"/>
  <c r="DR252" i="14"/>
  <c r="DQ252" i="14"/>
  <c r="DP252" i="14"/>
  <c r="DO252" i="14"/>
  <c r="DN252" i="14"/>
  <c r="DM252" i="14"/>
  <c r="DL252" i="14"/>
  <c r="DK252" i="14"/>
  <c r="DJ252" i="14"/>
  <c r="DI252" i="14"/>
  <c r="DH252" i="14"/>
  <c r="DG252" i="14"/>
  <c r="DF252" i="14"/>
  <c r="DE252" i="14"/>
  <c r="DD252" i="14"/>
  <c r="DC252" i="14"/>
  <c r="DB252" i="14"/>
  <c r="DA252" i="14"/>
  <c r="CX252" i="14"/>
  <c r="CW252" i="14"/>
  <c r="CV252" i="14"/>
  <c r="CU252" i="14"/>
  <c r="CT252" i="14"/>
  <c r="CS252" i="14"/>
  <c r="CR252" i="14"/>
  <c r="CQ252" i="14"/>
  <c r="CP252" i="14"/>
  <c r="CO252" i="14"/>
  <c r="CN252" i="14"/>
  <c r="CM252" i="14"/>
  <c r="CL252" i="14"/>
  <c r="CK252" i="14"/>
  <c r="CJ252" i="14"/>
  <c r="CI252" i="14"/>
  <c r="CH252" i="14"/>
  <c r="CG252" i="14"/>
  <c r="CF252" i="14"/>
  <c r="CE252" i="14"/>
  <c r="CD252" i="14"/>
  <c r="AY252" i="14" s="1"/>
  <c r="CC252" i="14"/>
  <c r="CB252" i="14"/>
  <c r="CA252" i="14"/>
  <c r="DX251" i="14"/>
  <c r="DW251" i="14"/>
  <c r="DV251" i="14"/>
  <c r="DU251" i="14"/>
  <c r="DT251" i="14"/>
  <c r="DS251" i="14"/>
  <c r="DR251" i="14"/>
  <c r="DQ251" i="14"/>
  <c r="DP251" i="14"/>
  <c r="DO251" i="14"/>
  <c r="DN251" i="14"/>
  <c r="DM251" i="14"/>
  <c r="DL251" i="14"/>
  <c r="DK251" i="14"/>
  <c r="DJ251" i="14"/>
  <c r="DI251" i="14"/>
  <c r="DH251" i="14"/>
  <c r="DG251" i="14"/>
  <c r="DF251" i="14"/>
  <c r="DE251" i="14"/>
  <c r="DD251" i="14"/>
  <c r="DC251" i="14"/>
  <c r="DB251" i="14"/>
  <c r="DA251" i="14"/>
  <c r="CX251" i="14"/>
  <c r="CW251" i="14"/>
  <c r="CV251" i="14"/>
  <c r="CU251" i="14"/>
  <c r="CT251" i="14"/>
  <c r="CS251" i="14"/>
  <c r="CR251" i="14"/>
  <c r="CQ251" i="14"/>
  <c r="CP251" i="14"/>
  <c r="CO251" i="14"/>
  <c r="CN251" i="14"/>
  <c r="CM251" i="14"/>
  <c r="CL251" i="14"/>
  <c r="CK251" i="14"/>
  <c r="CJ251" i="14"/>
  <c r="CI251" i="14"/>
  <c r="CH251" i="14"/>
  <c r="CG251" i="14"/>
  <c r="CF251" i="14"/>
  <c r="CE251" i="14"/>
  <c r="CD251" i="14"/>
  <c r="CC251" i="14"/>
  <c r="CB251" i="14"/>
  <c r="CA251" i="14"/>
  <c r="DX250" i="14"/>
  <c r="DW250" i="14"/>
  <c r="DV250" i="14"/>
  <c r="DU250" i="14"/>
  <c r="DT250" i="14"/>
  <c r="DS250" i="14"/>
  <c r="DR250" i="14"/>
  <c r="DQ250" i="14"/>
  <c r="DP250" i="14"/>
  <c r="DO250" i="14"/>
  <c r="DN250" i="14"/>
  <c r="DM250" i="14"/>
  <c r="DL250" i="14"/>
  <c r="DK250" i="14"/>
  <c r="DJ250" i="14"/>
  <c r="DI250" i="14"/>
  <c r="DH250" i="14"/>
  <c r="DG250" i="14"/>
  <c r="DF250" i="14"/>
  <c r="DE250" i="14"/>
  <c r="DD250" i="14"/>
  <c r="DC250" i="14"/>
  <c r="DB250" i="14"/>
  <c r="DA250" i="14"/>
  <c r="CX250" i="14"/>
  <c r="CW250" i="14"/>
  <c r="CV250" i="14"/>
  <c r="CU250" i="14"/>
  <c r="CT250" i="14"/>
  <c r="CS250" i="14"/>
  <c r="CR250" i="14"/>
  <c r="CQ250" i="14"/>
  <c r="CP250" i="14"/>
  <c r="CO250" i="14"/>
  <c r="CN250" i="14"/>
  <c r="CM250" i="14"/>
  <c r="CL250" i="14"/>
  <c r="CK250" i="14"/>
  <c r="CJ250" i="14"/>
  <c r="CI250" i="14"/>
  <c r="CH250" i="14"/>
  <c r="CG250" i="14"/>
  <c r="CF250" i="14"/>
  <c r="CE250" i="14"/>
  <c r="AY250" i="14" s="1"/>
  <c r="CD250" i="14"/>
  <c r="CC250" i="14"/>
  <c r="CB250" i="14"/>
  <c r="CA250" i="14"/>
  <c r="DX249" i="14"/>
  <c r="DW249" i="14"/>
  <c r="DV249" i="14"/>
  <c r="DU249" i="14"/>
  <c r="DT249" i="14"/>
  <c r="DS249" i="14"/>
  <c r="DR249" i="14"/>
  <c r="DQ249" i="14"/>
  <c r="DP249" i="14"/>
  <c r="DO249" i="14"/>
  <c r="DN249" i="14"/>
  <c r="DM249" i="14"/>
  <c r="DL249" i="14"/>
  <c r="DK249" i="14"/>
  <c r="DJ249" i="14"/>
  <c r="DI249" i="14"/>
  <c r="DH249" i="14"/>
  <c r="DG249" i="14"/>
  <c r="DF249" i="14"/>
  <c r="DE249" i="14"/>
  <c r="DD249" i="14"/>
  <c r="DC249" i="14"/>
  <c r="DB249" i="14"/>
  <c r="DA249" i="14"/>
  <c r="CX249" i="14"/>
  <c r="CW249" i="14"/>
  <c r="CV249" i="14"/>
  <c r="CU249" i="14"/>
  <c r="CT249" i="14"/>
  <c r="CS249" i="14"/>
  <c r="CR249" i="14"/>
  <c r="CQ249" i="14"/>
  <c r="CP249" i="14"/>
  <c r="CO249" i="14"/>
  <c r="CN249" i="14"/>
  <c r="CM249" i="14"/>
  <c r="CL249" i="14"/>
  <c r="CK249" i="14"/>
  <c r="CJ249" i="14"/>
  <c r="CI249" i="14"/>
  <c r="CH249" i="14"/>
  <c r="CG249" i="14"/>
  <c r="CF249" i="14"/>
  <c r="AY249" i="14" s="1"/>
  <c r="CE249" i="14"/>
  <c r="CD249" i="14"/>
  <c r="CC249" i="14"/>
  <c r="CB249" i="14"/>
  <c r="CA249" i="14"/>
  <c r="DX248" i="14"/>
  <c r="DW248" i="14"/>
  <c r="DV248" i="14"/>
  <c r="DU248" i="14"/>
  <c r="DT248" i="14"/>
  <c r="DS248" i="14"/>
  <c r="DR248" i="14"/>
  <c r="DQ248" i="14"/>
  <c r="DP248" i="14"/>
  <c r="DO248" i="14"/>
  <c r="DN248" i="14"/>
  <c r="DM248" i="14"/>
  <c r="DL248" i="14"/>
  <c r="DK248" i="14"/>
  <c r="DJ248" i="14"/>
  <c r="DI248" i="14"/>
  <c r="DH248" i="14"/>
  <c r="DG248" i="14"/>
  <c r="DF248" i="14"/>
  <c r="DE248" i="14"/>
  <c r="DD248" i="14"/>
  <c r="DC248" i="14"/>
  <c r="DB248" i="14"/>
  <c r="DA248" i="14"/>
  <c r="CX248" i="14"/>
  <c r="CW248" i="14"/>
  <c r="CV248" i="14"/>
  <c r="CU248" i="14"/>
  <c r="CT248" i="14"/>
  <c r="CS248" i="14"/>
  <c r="CR248" i="14"/>
  <c r="CQ248" i="14"/>
  <c r="CP248" i="14"/>
  <c r="CO248" i="14"/>
  <c r="CN248" i="14"/>
  <c r="CM248" i="14"/>
  <c r="CL248" i="14"/>
  <c r="CK248" i="14"/>
  <c r="CJ248" i="14"/>
  <c r="CI248" i="14"/>
  <c r="CH248" i="14"/>
  <c r="CG248" i="14"/>
  <c r="CF248" i="14"/>
  <c r="CE248" i="14"/>
  <c r="CD248" i="14"/>
  <c r="CC248" i="14"/>
  <c r="CB248" i="14"/>
  <c r="CA248" i="14"/>
  <c r="DX247" i="14"/>
  <c r="DW247" i="14"/>
  <c r="DV247" i="14"/>
  <c r="DU247" i="14"/>
  <c r="DT247" i="14"/>
  <c r="DS247" i="14"/>
  <c r="DR247" i="14"/>
  <c r="DQ247" i="14"/>
  <c r="DP247" i="14"/>
  <c r="DO247" i="14"/>
  <c r="DN247" i="14"/>
  <c r="DM247" i="14"/>
  <c r="DL247" i="14"/>
  <c r="DK247" i="14"/>
  <c r="DJ247" i="14"/>
  <c r="DI247" i="14"/>
  <c r="DH247" i="14"/>
  <c r="DG247" i="14"/>
  <c r="DF247" i="14"/>
  <c r="DE247" i="14"/>
  <c r="DD247" i="14"/>
  <c r="DC247" i="14"/>
  <c r="DB247" i="14"/>
  <c r="DA247" i="14"/>
  <c r="CX247" i="14"/>
  <c r="CW247" i="14"/>
  <c r="CV247" i="14"/>
  <c r="CU247" i="14"/>
  <c r="CT247" i="14"/>
  <c r="CS247" i="14"/>
  <c r="CR247" i="14"/>
  <c r="CQ247" i="14"/>
  <c r="CP247" i="14"/>
  <c r="CO247" i="14"/>
  <c r="CN247" i="14"/>
  <c r="CM247" i="14"/>
  <c r="CL247" i="14"/>
  <c r="CK247" i="14"/>
  <c r="CJ247" i="14"/>
  <c r="CI247" i="14"/>
  <c r="CH247" i="14"/>
  <c r="CG247" i="14"/>
  <c r="CF247" i="14"/>
  <c r="CE247" i="14"/>
  <c r="CD247" i="14"/>
  <c r="CC247" i="14"/>
  <c r="CB247" i="14"/>
  <c r="CA247" i="14"/>
  <c r="DX246" i="14"/>
  <c r="DW246" i="14"/>
  <c r="DV246" i="14"/>
  <c r="DU246" i="14"/>
  <c r="DT246" i="14"/>
  <c r="DS246" i="14"/>
  <c r="DR246" i="14"/>
  <c r="DQ246" i="14"/>
  <c r="DP246" i="14"/>
  <c r="DO246" i="14"/>
  <c r="DN246" i="14"/>
  <c r="DM246" i="14"/>
  <c r="DL246" i="14"/>
  <c r="DK246" i="14"/>
  <c r="DJ246" i="14"/>
  <c r="DI246" i="14"/>
  <c r="DH246" i="14"/>
  <c r="DG246" i="14"/>
  <c r="DF246" i="14"/>
  <c r="DE246" i="14"/>
  <c r="DD246" i="14"/>
  <c r="DC246" i="14"/>
  <c r="DB246" i="14"/>
  <c r="DA246" i="14"/>
  <c r="CX246" i="14"/>
  <c r="CW246" i="14"/>
  <c r="CV246" i="14"/>
  <c r="CU246" i="14"/>
  <c r="CT246" i="14"/>
  <c r="CS246" i="14"/>
  <c r="CR246" i="14"/>
  <c r="CQ246" i="14"/>
  <c r="CP246" i="14"/>
  <c r="CO246" i="14"/>
  <c r="CN246" i="14"/>
  <c r="CM246" i="14"/>
  <c r="CL246" i="14"/>
  <c r="CK246" i="14"/>
  <c r="CJ246" i="14"/>
  <c r="CI246" i="14"/>
  <c r="CH246" i="14"/>
  <c r="AY246" i="14" s="1"/>
  <c r="CG246" i="14"/>
  <c r="CF246" i="14"/>
  <c r="CE246" i="14"/>
  <c r="CD246" i="14"/>
  <c r="CC246" i="14"/>
  <c r="CB246" i="14"/>
  <c r="CA246" i="14"/>
  <c r="DX245" i="14"/>
  <c r="DW245" i="14"/>
  <c r="DV245" i="14"/>
  <c r="DU245" i="14"/>
  <c r="DT245" i="14"/>
  <c r="DS245" i="14"/>
  <c r="DR245" i="14"/>
  <c r="DQ245" i="14"/>
  <c r="DP245" i="14"/>
  <c r="DO245" i="14"/>
  <c r="DN245" i="14"/>
  <c r="DM245" i="14"/>
  <c r="DL245" i="14"/>
  <c r="DK245" i="14"/>
  <c r="DJ245" i="14"/>
  <c r="DI245" i="14"/>
  <c r="DH245" i="14"/>
  <c r="DG245" i="14"/>
  <c r="DF245" i="14"/>
  <c r="DE245" i="14"/>
  <c r="DD245" i="14"/>
  <c r="DC245" i="14"/>
  <c r="DB245" i="14"/>
  <c r="DA245" i="14"/>
  <c r="CX245" i="14"/>
  <c r="CW245" i="14"/>
  <c r="CV245" i="14"/>
  <c r="CU245" i="14"/>
  <c r="CT245" i="14"/>
  <c r="CS245" i="14"/>
  <c r="CR245" i="14"/>
  <c r="CQ245" i="14"/>
  <c r="CP245" i="14"/>
  <c r="CO245" i="14"/>
  <c r="CN245" i="14"/>
  <c r="CM245" i="14"/>
  <c r="CL245" i="14"/>
  <c r="CK245" i="14"/>
  <c r="CJ245" i="14"/>
  <c r="CI245" i="14"/>
  <c r="CH245" i="14"/>
  <c r="CG245" i="14"/>
  <c r="CF245" i="14"/>
  <c r="CE245" i="14"/>
  <c r="CD245" i="14"/>
  <c r="CC245" i="14"/>
  <c r="CB245" i="14"/>
  <c r="CA245" i="14"/>
  <c r="DX244" i="14"/>
  <c r="DW244" i="14"/>
  <c r="DV244" i="14"/>
  <c r="DU244" i="14"/>
  <c r="DT244" i="14"/>
  <c r="DS244" i="14"/>
  <c r="DR244" i="14"/>
  <c r="DQ244" i="14"/>
  <c r="DP244" i="14"/>
  <c r="DO244" i="14"/>
  <c r="DN244" i="14"/>
  <c r="DM244" i="14"/>
  <c r="DL244" i="14"/>
  <c r="DK244" i="14"/>
  <c r="DJ244" i="14"/>
  <c r="DI244" i="14"/>
  <c r="DH244" i="14"/>
  <c r="DG244" i="14"/>
  <c r="DF244" i="14"/>
  <c r="DE244" i="14"/>
  <c r="DD244" i="14"/>
  <c r="DC244" i="14"/>
  <c r="DB244" i="14"/>
  <c r="DA244" i="14"/>
  <c r="CX244" i="14"/>
  <c r="CW244" i="14"/>
  <c r="CV244" i="14"/>
  <c r="CU244" i="14"/>
  <c r="CT244" i="14"/>
  <c r="CS244" i="14"/>
  <c r="CR244" i="14"/>
  <c r="CQ244" i="14"/>
  <c r="CP244" i="14"/>
  <c r="CO244" i="14"/>
  <c r="CN244" i="14"/>
  <c r="CM244" i="14"/>
  <c r="CL244" i="14"/>
  <c r="CK244" i="14"/>
  <c r="CJ244" i="14"/>
  <c r="CI244" i="14"/>
  <c r="AY244" i="14" s="1"/>
  <c r="CH244" i="14"/>
  <c r="CG244" i="14"/>
  <c r="CF244" i="14"/>
  <c r="CE244" i="14"/>
  <c r="CD244" i="14"/>
  <c r="CC244" i="14"/>
  <c r="CB244" i="14"/>
  <c r="CA244" i="14"/>
  <c r="DX243" i="14"/>
  <c r="DW243" i="14"/>
  <c r="DV243" i="14"/>
  <c r="DU243" i="14"/>
  <c r="DT243" i="14"/>
  <c r="DS243" i="14"/>
  <c r="DR243" i="14"/>
  <c r="DQ243" i="14"/>
  <c r="DP243" i="14"/>
  <c r="DO243" i="14"/>
  <c r="DN243" i="14"/>
  <c r="DM243" i="14"/>
  <c r="DL243" i="14"/>
  <c r="DK243" i="14"/>
  <c r="DJ243" i="14"/>
  <c r="DI243" i="14"/>
  <c r="DH243" i="14"/>
  <c r="DG243" i="14"/>
  <c r="DF243" i="14"/>
  <c r="DE243" i="14"/>
  <c r="DD243" i="14"/>
  <c r="DC243" i="14"/>
  <c r="DB243" i="14"/>
  <c r="DA243" i="14"/>
  <c r="CX243" i="14"/>
  <c r="CW243" i="14"/>
  <c r="CV243" i="14"/>
  <c r="CU243" i="14"/>
  <c r="CT243" i="14"/>
  <c r="CS243" i="14"/>
  <c r="CR243" i="14"/>
  <c r="CQ243" i="14"/>
  <c r="CP243" i="14"/>
  <c r="CO243" i="14"/>
  <c r="CN243" i="14"/>
  <c r="CM243" i="14"/>
  <c r="CL243" i="14"/>
  <c r="CK243" i="14"/>
  <c r="CJ243" i="14"/>
  <c r="CI243" i="14"/>
  <c r="CH243" i="14"/>
  <c r="CG243" i="14"/>
  <c r="CF243" i="14"/>
  <c r="CE243" i="14"/>
  <c r="CD243" i="14"/>
  <c r="CC243" i="14"/>
  <c r="CB243" i="14"/>
  <c r="CA243" i="14"/>
  <c r="AY243" i="14" s="1"/>
  <c r="DX242" i="14"/>
  <c r="DW242" i="14"/>
  <c r="DV242" i="14"/>
  <c r="DU242" i="14"/>
  <c r="DT242" i="14"/>
  <c r="DS242" i="14"/>
  <c r="DR242" i="14"/>
  <c r="DQ242" i="14"/>
  <c r="DP242" i="14"/>
  <c r="DO242" i="14"/>
  <c r="DN242" i="14"/>
  <c r="DM242" i="14"/>
  <c r="DL242" i="14"/>
  <c r="DK242" i="14"/>
  <c r="DJ242" i="14"/>
  <c r="DI242" i="14"/>
  <c r="DH242" i="14"/>
  <c r="DG242" i="14"/>
  <c r="DF242" i="14"/>
  <c r="DE242" i="14"/>
  <c r="DD242" i="14"/>
  <c r="DC242" i="14"/>
  <c r="DB242" i="14"/>
  <c r="DA242" i="14"/>
  <c r="CX242" i="14"/>
  <c r="CW242" i="14"/>
  <c r="CV242" i="14"/>
  <c r="CU242" i="14"/>
  <c r="CT242" i="14"/>
  <c r="CS242" i="14"/>
  <c r="CR242" i="14"/>
  <c r="CQ242" i="14"/>
  <c r="CP242" i="14"/>
  <c r="CO242" i="14"/>
  <c r="CN242" i="14"/>
  <c r="CM242" i="14"/>
  <c r="CL242" i="14"/>
  <c r="CK242" i="14"/>
  <c r="CJ242" i="14"/>
  <c r="CI242" i="14"/>
  <c r="CH242" i="14"/>
  <c r="CG242" i="14"/>
  <c r="CF242" i="14"/>
  <c r="CE242" i="14"/>
  <c r="CD242" i="14"/>
  <c r="CC242" i="14"/>
  <c r="CB242" i="14"/>
  <c r="CA242" i="14"/>
  <c r="DX241" i="14"/>
  <c r="DW241" i="14"/>
  <c r="DV241" i="14"/>
  <c r="DU241" i="14"/>
  <c r="DT241" i="14"/>
  <c r="DS241" i="14"/>
  <c r="DR241" i="14"/>
  <c r="DQ241" i="14"/>
  <c r="DP241" i="14"/>
  <c r="DO241" i="14"/>
  <c r="DN241" i="14"/>
  <c r="DM241" i="14"/>
  <c r="DL241" i="14"/>
  <c r="DK241" i="14"/>
  <c r="DJ241" i="14"/>
  <c r="DI241" i="14"/>
  <c r="DH241" i="14"/>
  <c r="DG241" i="14"/>
  <c r="DF241" i="14"/>
  <c r="DE241" i="14"/>
  <c r="DD241" i="14"/>
  <c r="DC241" i="14"/>
  <c r="DB241" i="14"/>
  <c r="DA241" i="14"/>
  <c r="CX241" i="14"/>
  <c r="CW241" i="14"/>
  <c r="CV241" i="14"/>
  <c r="CU241" i="14"/>
  <c r="CT241" i="14"/>
  <c r="CS241" i="14"/>
  <c r="CR241" i="14"/>
  <c r="CQ241" i="14"/>
  <c r="CP241" i="14"/>
  <c r="CO241" i="14"/>
  <c r="CN241" i="14"/>
  <c r="CM241" i="14"/>
  <c r="CL241" i="14"/>
  <c r="CK241" i="14"/>
  <c r="CJ241" i="14"/>
  <c r="CI241" i="14"/>
  <c r="CH241" i="14"/>
  <c r="CG241" i="14"/>
  <c r="CF241" i="14"/>
  <c r="CE241" i="14"/>
  <c r="CD241" i="14"/>
  <c r="CC241" i="14"/>
  <c r="CB241" i="14"/>
  <c r="CA241" i="14"/>
  <c r="AY241" i="14"/>
  <c r="DX240" i="14"/>
  <c r="DW240" i="14"/>
  <c r="DV240" i="14"/>
  <c r="DU240" i="14"/>
  <c r="DT240" i="14"/>
  <c r="DS240" i="14"/>
  <c r="DR240" i="14"/>
  <c r="DQ240" i="14"/>
  <c r="DP240" i="14"/>
  <c r="DO240" i="14"/>
  <c r="DN240" i="14"/>
  <c r="DM240" i="14"/>
  <c r="DL240" i="14"/>
  <c r="DK240" i="14"/>
  <c r="DJ240" i="14"/>
  <c r="DI240" i="14"/>
  <c r="DH240" i="14"/>
  <c r="DG240" i="14"/>
  <c r="DF240" i="14"/>
  <c r="DE240" i="14"/>
  <c r="DD240" i="14"/>
  <c r="DC240" i="14"/>
  <c r="DB240" i="14"/>
  <c r="DA240" i="14"/>
  <c r="CX240" i="14"/>
  <c r="CW240" i="14"/>
  <c r="CV240" i="14"/>
  <c r="CU240" i="14"/>
  <c r="CT240" i="14"/>
  <c r="CS240" i="14"/>
  <c r="CR240" i="14"/>
  <c r="CQ240" i="14"/>
  <c r="CP240" i="14"/>
  <c r="CO240" i="14"/>
  <c r="CN240" i="14"/>
  <c r="CM240" i="14"/>
  <c r="CL240" i="14"/>
  <c r="CK240" i="14"/>
  <c r="CJ240" i="14"/>
  <c r="CI240" i="14"/>
  <c r="CH240" i="14"/>
  <c r="CG240" i="14"/>
  <c r="CF240" i="14"/>
  <c r="CE240" i="14"/>
  <c r="CD240" i="14"/>
  <c r="CC240" i="14"/>
  <c r="CB240" i="14"/>
  <c r="CA240" i="14"/>
  <c r="AY240" i="14" s="1"/>
  <c r="DX239" i="14"/>
  <c r="DW239" i="14"/>
  <c r="DV239" i="14"/>
  <c r="DU239" i="14"/>
  <c r="DT239" i="14"/>
  <c r="DS239" i="14"/>
  <c r="DR239" i="14"/>
  <c r="DQ239" i="14"/>
  <c r="DP239" i="14"/>
  <c r="DO239" i="14"/>
  <c r="DN239" i="14"/>
  <c r="DM239" i="14"/>
  <c r="DL239" i="14"/>
  <c r="DK239" i="14"/>
  <c r="DJ239" i="14"/>
  <c r="DI239" i="14"/>
  <c r="DH239" i="14"/>
  <c r="DG239" i="14"/>
  <c r="DF239" i="14"/>
  <c r="DE239" i="14"/>
  <c r="DD239" i="14"/>
  <c r="DC239" i="14"/>
  <c r="DB239" i="14"/>
  <c r="DA239" i="14"/>
  <c r="CX239" i="14"/>
  <c r="CW239" i="14"/>
  <c r="CV239" i="14"/>
  <c r="CU239" i="14"/>
  <c r="CT239" i="14"/>
  <c r="CS239" i="14"/>
  <c r="CR239" i="14"/>
  <c r="CQ239" i="14"/>
  <c r="CP239" i="14"/>
  <c r="CO239" i="14"/>
  <c r="CN239" i="14"/>
  <c r="CM239" i="14"/>
  <c r="CL239" i="14"/>
  <c r="CK239" i="14"/>
  <c r="CJ239" i="14"/>
  <c r="CI239" i="14"/>
  <c r="CH239" i="14"/>
  <c r="CG239" i="14"/>
  <c r="CF239" i="14"/>
  <c r="CE239" i="14"/>
  <c r="CD239" i="14"/>
  <c r="CC239" i="14"/>
  <c r="CB239" i="14"/>
  <c r="CA239" i="14"/>
  <c r="DX238" i="14"/>
  <c r="DW238" i="14"/>
  <c r="DV238" i="14"/>
  <c r="DU238" i="14"/>
  <c r="DT238" i="14"/>
  <c r="DS238" i="14"/>
  <c r="DR238" i="14"/>
  <c r="DQ238" i="14"/>
  <c r="DP238" i="14"/>
  <c r="DO238" i="14"/>
  <c r="DN238" i="14"/>
  <c r="DM238" i="14"/>
  <c r="DL238" i="14"/>
  <c r="DK238" i="14"/>
  <c r="DJ238" i="14"/>
  <c r="DI238" i="14"/>
  <c r="DH238" i="14"/>
  <c r="DG238" i="14"/>
  <c r="DF238" i="14"/>
  <c r="DE238" i="14"/>
  <c r="DD238" i="14"/>
  <c r="DC238" i="14"/>
  <c r="DB238" i="14"/>
  <c r="DA238" i="14"/>
  <c r="CX238" i="14"/>
  <c r="CW238" i="14"/>
  <c r="CV238" i="14"/>
  <c r="CU238" i="14"/>
  <c r="CT238" i="14"/>
  <c r="CS238" i="14"/>
  <c r="CR238" i="14"/>
  <c r="CQ238" i="14"/>
  <c r="CP238" i="14"/>
  <c r="CO238" i="14"/>
  <c r="CN238" i="14"/>
  <c r="CM238" i="14"/>
  <c r="CL238" i="14"/>
  <c r="CK238" i="14"/>
  <c r="CJ238" i="14"/>
  <c r="CI238" i="14"/>
  <c r="CH238" i="14"/>
  <c r="CG238" i="14"/>
  <c r="CF238" i="14"/>
  <c r="CE238" i="14"/>
  <c r="CD238" i="14"/>
  <c r="CC238" i="14"/>
  <c r="CB238" i="14"/>
  <c r="CA238" i="14"/>
  <c r="DX237" i="14"/>
  <c r="DW237" i="14"/>
  <c r="DV237" i="14"/>
  <c r="DU237" i="14"/>
  <c r="DT237" i="14"/>
  <c r="DS237" i="14"/>
  <c r="DR237" i="14"/>
  <c r="DQ237" i="14"/>
  <c r="DP237" i="14"/>
  <c r="DO237" i="14"/>
  <c r="DN237" i="14"/>
  <c r="DM237" i="14"/>
  <c r="DL237" i="14"/>
  <c r="DK237" i="14"/>
  <c r="DJ237" i="14"/>
  <c r="DI237" i="14"/>
  <c r="DH237" i="14"/>
  <c r="DG237" i="14"/>
  <c r="DF237" i="14"/>
  <c r="DE237" i="14"/>
  <c r="DD237" i="14"/>
  <c r="DC237" i="14"/>
  <c r="DB237" i="14"/>
  <c r="DA237" i="14"/>
  <c r="CX237" i="14"/>
  <c r="CW237" i="14"/>
  <c r="CV237" i="14"/>
  <c r="CU237" i="14"/>
  <c r="CT237" i="14"/>
  <c r="CS237" i="14"/>
  <c r="CR237" i="14"/>
  <c r="CQ237" i="14"/>
  <c r="CP237" i="14"/>
  <c r="CO237" i="14"/>
  <c r="CN237" i="14"/>
  <c r="CM237" i="14"/>
  <c r="CL237" i="14"/>
  <c r="CK237" i="14"/>
  <c r="CJ237" i="14"/>
  <c r="CI237" i="14"/>
  <c r="CH237" i="14"/>
  <c r="CG237" i="14"/>
  <c r="CF237" i="14"/>
  <c r="CE237" i="14"/>
  <c r="AY237" i="14" s="1"/>
  <c r="CD237" i="14"/>
  <c r="CC237" i="14"/>
  <c r="CB237" i="14"/>
  <c r="CA237" i="14"/>
  <c r="DX236" i="14"/>
  <c r="DW236" i="14"/>
  <c r="DV236" i="14"/>
  <c r="DU236" i="14"/>
  <c r="DT236" i="14"/>
  <c r="DS236" i="14"/>
  <c r="DR236" i="14"/>
  <c r="DQ236" i="14"/>
  <c r="DP236" i="14"/>
  <c r="DO236" i="14"/>
  <c r="DN236" i="14"/>
  <c r="DM236" i="14"/>
  <c r="DL236" i="14"/>
  <c r="DK236" i="14"/>
  <c r="DJ236" i="14"/>
  <c r="DI236" i="14"/>
  <c r="DH236" i="14"/>
  <c r="DG236" i="14"/>
  <c r="DF236" i="14"/>
  <c r="DE236" i="14"/>
  <c r="DD236" i="14"/>
  <c r="DC236" i="14"/>
  <c r="DB236" i="14"/>
  <c r="DA236" i="14"/>
  <c r="CX236" i="14"/>
  <c r="CW236" i="14"/>
  <c r="CV236" i="14"/>
  <c r="CU236" i="14"/>
  <c r="CT236" i="14"/>
  <c r="CS236" i="14"/>
  <c r="CR236" i="14"/>
  <c r="CQ236" i="14"/>
  <c r="CP236" i="14"/>
  <c r="CO236" i="14"/>
  <c r="CN236" i="14"/>
  <c r="CM236" i="14"/>
  <c r="CL236" i="14"/>
  <c r="CK236" i="14"/>
  <c r="CJ236" i="14"/>
  <c r="CI236" i="14"/>
  <c r="CH236" i="14"/>
  <c r="CG236" i="14"/>
  <c r="CF236" i="14"/>
  <c r="CE236" i="14"/>
  <c r="CD236" i="14"/>
  <c r="CC236" i="14"/>
  <c r="CB236" i="14"/>
  <c r="CA236" i="14"/>
  <c r="DV231" i="14"/>
  <c r="DU231" i="14"/>
  <c r="DT231" i="14"/>
  <c r="DS231" i="14"/>
  <c r="DR231" i="14"/>
  <c r="DQ231" i="14"/>
  <c r="DP231" i="14"/>
  <c r="DO231" i="14"/>
  <c r="DN231" i="14"/>
  <c r="DM231" i="14"/>
  <c r="DL231" i="14"/>
  <c r="DK231" i="14"/>
  <c r="DJ231" i="14"/>
  <c r="DI231" i="14"/>
  <c r="DH231" i="14"/>
  <c r="DG231" i="14"/>
  <c r="DF231" i="14"/>
  <c r="CV231" i="14"/>
  <c r="CU231" i="14"/>
  <c r="CT231" i="14"/>
  <c r="CS231" i="14"/>
  <c r="CR231" i="14"/>
  <c r="CQ231" i="14"/>
  <c r="CP231" i="14"/>
  <c r="CO231" i="14"/>
  <c r="CN231" i="14"/>
  <c r="CM231" i="14"/>
  <c r="CL231" i="14"/>
  <c r="CK231" i="14"/>
  <c r="CJ231" i="14"/>
  <c r="CI231" i="14"/>
  <c r="CH231" i="14"/>
  <c r="CG231" i="14"/>
  <c r="CF231" i="14"/>
  <c r="CC231" i="14"/>
  <c r="CB231" i="14"/>
  <c r="C231" i="14"/>
  <c r="B231" i="14"/>
  <c r="DV230" i="14"/>
  <c r="DU230" i="14"/>
  <c r="DT230" i="14"/>
  <c r="DS230" i="14"/>
  <c r="DR230" i="14"/>
  <c r="DQ230" i="14"/>
  <c r="DP230" i="14"/>
  <c r="DO230" i="14"/>
  <c r="DN230" i="14"/>
  <c r="DM230" i="14"/>
  <c r="DL230" i="14"/>
  <c r="DK230" i="14"/>
  <c r="DJ230" i="14"/>
  <c r="DI230" i="14"/>
  <c r="DH230" i="14"/>
  <c r="DG230" i="14"/>
  <c r="DF230" i="14"/>
  <c r="CV230" i="14"/>
  <c r="CU230" i="14"/>
  <c r="CT230" i="14"/>
  <c r="CS230" i="14"/>
  <c r="CR230" i="14"/>
  <c r="CQ230" i="14"/>
  <c r="CP230" i="14"/>
  <c r="CO230" i="14"/>
  <c r="CN230" i="14"/>
  <c r="CM230" i="14"/>
  <c r="CL230" i="14"/>
  <c r="CK230" i="14"/>
  <c r="CJ230" i="14"/>
  <c r="CI230" i="14"/>
  <c r="CH230" i="14"/>
  <c r="CG230" i="14"/>
  <c r="CF230" i="14"/>
  <c r="CE230" i="14"/>
  <c r="CA230" i="14"/>
  <c r="C230" i="14"/>
  <c r="B230" i="14"/>
  <c r="DV229" i="14"/>
  <c r="DU229" i="14"/>
  <c r="DT229" i="14"/>
  <c r="DS229" i="14"/>
  <c r="DR229" i="14"/>
  <c r="DQ229" i="14"/>
  <c r="DP229" i="14"/>
  <c r="DO229" i="14"/>
  <c r="DN229" i="14"/>
  <c r="DM229" i="14"/>
  <c r="DL229" i="14"/>
  <c r="DK229" i="14"/>
  <c r="DJ229" i="14"/>
  <c r="DI229" i="14"/>
  <c r="DH229" i="14"/>
  <c r="DG229" i="14"/>
  <c r="DF229" i="14"/>
  <c r="CV229" i="14"/>
  <c r="CU229" i="14"/>
  <c r="CT229" i="14"/>
  <c r="CS229" i="14"/>
  <c r="CR229" i="14"/>
  <c r="CQ229" i="14"/>
  <c r="CP229" i="14"/>
  <c r="CO229" i="14"/>
  <c r="CN229" i="14"/>
  <c r="CM229" i="14"/>
  <c r="CL229" i="14"/>
  <c r="CK229" i="14"/>
  <c r="CJ229" i="14"/>
  <c r="CI229" i="14"/>
  <c r="CH229" i="14"/>
  <c r="CG229" i="14"/>
  <c r="CF229" i="14"/>
  <c r="CE229" i="14"/>
  <c r="CD229" i="14"/>
  <c r="CC229" i="14"/>
  <c r="C229" i="14"/>
  <c r="CA229" i="14" s="1"/>
  <c r="B229" i="14"/>
  <c r="CB229" i="14" s="1"/>
  <c r="DV228" i="14"/>
  <c r="DU228" i="14"/>
  <c r="DT228" i="14"/>
  <c r="DS228" i="14"/>
  <c r="DR228" i="14"/>
  <c r="DQ228" i="14"/>
  <c r="DP228" i="14"/>
  <c r="DO228" i="14"/>
  <c r="DN228" i="14"/>
  <c r="DM228" i="14"/>
  <c r="DL228" i="14"/>
  <c r="DK228" i="14"/>
  <c r="DJ228" i="14"/>
  <c r="DI228" i="14"/>
  <c r="DH228" i="14"/>
  <c r="DG228" i="14"/>
  <c r="DF228" i="14"/>
  <c r="CV228" i="14"/>
  <c r="CU228" i="14"/>
  <c r="CT228" i="14"/>
  <c r="CS228" i="14"/>
  <c r="CR228" i="14"/>
  <c r="CQ228" i="14"/>
  <c r="CP228" i="14"/>
  <c r="CO228" i="14"/>
  <c r="CN228" i="14"/>
  <c r="CM228" i="14"/>
  <c r="CL228" i="14"/>
  <c r="CK228" i="14"/>
  <c r="CJ228" i="14"/>
  <c r="CI228" i="14"/>
  <c r="CH228" i="14"/>
  <c r="CG228" i="14"/>
  <c r="CF228" i="14"/>
  <c r="CB228" i="14"/>
  <c r="CA228" i="14"/>
  <c r="C228" i="14"/>
  <c r="B228" i="14"/>
  <c r="DV227" i="14"/>
  <c r="DU227" i="14"/>
  <c r="DT227" i="14"/>
  <c r="DS227" i="14"/>
  <c r="DR227" i="14"/>
  <c r="DQ227" i="14"/>
  <c r="DP227" i="14"/>
  <c r="DO227" i="14"/>
  <c r="DN227" i="14"/>
  <c r="DM227" i="14"/>
  <c r="DL227" i="14"/>
  <c r="DK227" i="14"/>
  <c r="DJ227" i="14"/>
  <c r="DI227" i="14"/>
  <c r="DH227" i="14"/>
  <c r="DG227" i="14"/>
  <c r="DF227" i="14"/>
  <c r="CV227" i="14"/>
  <c r="CU227" i="14"/>
  <c r="CT227" i="14"/>
  <c r="CS227" i="14"/>
  <c r="CR227" i="14"/>
  <c r="CQ227" i="14"/>
  <c r="CP227" i="14"/>
  <c r="CO227" i="14"/>
  <c r="CN227" i="14"/>
  <c r="CM227" i="14"/>
  <c r="CL227" i="14"/>
  <c r="CK227" i="14"/>
  <c r="CJ227" i="14"/>
  <c r="CI227" i="14"/>
  <c r="CH227" i="14"/>
  <c r="CG227" i="14"/>
  <c r="CF227" i="14"/>
  <c r="C227" i="14"/>
  <c r="B227" i="14"/>
  <c r="DV226" i="14"/>
  <c r="DU226" i="14"/>
  <c r="DT226" i="14"/>
  <c r="DS226" i="14"/>
  <c r="DR226" i="14"/>
  <c r="DQ226" i="14"/>
  <c r="DP226" i="14"/>
  <c r="DO226" i="14"/>
  <c r="DN226" i="14"/>
  <c r="DM226" i="14"/>
  <c r="DL226" i="14"/>
  <c r="DK226" i="14"/>
  <c r="DJ226" i="14"/>
  <c r="DI226" i="14"/>
  <c r="DH226" i="14"/>
  <c r="DG226" i="14"/>
  <c r="DF226" i="14"/>
  <c r="CV226" i="14"/>
  <c r="CU226" i="14"/>
  <c r="CT226" i="14"/>
  <c r="CS226" i="14"/>
  <c r="CR226" i="14"/>
  <c r="CQ226" i="14"/>
  <c r="CP226" i="14"/>
  <c r="CO226" i="14"/>
  <c r="CN226" i="14"/>
  <c r="CM226" i="14"/>
  <c r="CL226" i="14"/>
  <c r="CK226" i="14"/>
  <c r="CJ226" i="14"/>
  <c r="CI226" i="14"/>
  <c r="CH226" i="14"/>
  <c r="CG226" i="14"/>
  <c r="CF226" i="14"/>
  <c r="C226" i="14"/>
  <c r="B226" i="14"/>
  <c r="DV225" i="14"/>
  <c r="DU225" i="14"/>
  <c r="DT225" i="14"/>
  <c r="DS225" i="14"/>
  <c r="DR225" i="14"/>
  <c r="DQ225" i="14"/>
  <c r="DP225" i="14"/>
  <c r="DO225" i="14"/>
  <c r="DN225" i="14"/>
  <c r="DM225" i="14"/>
  <c r="DL225" i="14"/>
  <c r="DK225" i="14"/>
  <c r="DJ225" i="14"/>
  <c r="DI225" i="14"/>
  <c r="DH225" i="14"/>
  <c r="DG225" i="14"/>
  <c r="DF225" i="14"/>
  <c r="CV225" i="14"/>
  <c r="CU225" i="14"/>
  <c r="CT225" i="14"/>
  <c r="CS225" i="14"/>
  <c r="CR225" i="14"/>
  <c r="CQ225" i="14"/>
  <c r="CP225" i="14"/>
  <c r="CO225" i="14"/>
  <c r="CN225" i="14"/>
  <c r="CM225" i="14"/>
  <c r="CL225" i="14"/>
  <c r="CK225" i="14"/>
  <c r="CJ225" i="14"/>
  <c r="CI225" i="14"/>
  <c r="CH225" i="14"/>
  <c r="CG225" i="14"/>
  <c r="CF225" i="14"/>
  <c r="CD225" i="14"/>
  <c r="CC225" i="14"/>
  <c r="CB225" i="14"/>
  <c r="CA225" i="14"/>
  <c r="C225" i="14"/>
  <c r="B225" i="14"/>
  <c r="DV220" i="14"/>
  <c r="DU220" i="14"/>
  <c r="DT220" i="14"/>
  <c r="DS220" i="14"/>
  <c r="DR220" i="14"/>
  <c r="DQ220" i="14"/>
  <c r="DP220" i="14"/>
  <c r="DO220" i="14"/>
  <c r="DN220" i="14"/>
  <c r="DM220" i="14"/>
  <c r="DL220" i="14"/>
  <c r="DK220" i="14"/>
  <c r="DJ220" i="14"/>
  <c r="DI220" i="14"/>
  <c r="DH220" i="14"/>
  <c r="DG220" i="14"/>
  <c r="DF220" i="14"/>
  <c r="DC220" i="14"/>
  <c r="DB220" i="14"/>
  <c r="DA220" i="14"/>
  <c r="CV220" i="14"/>
  <c r="CU220" i="14"/>
  <c r="CT220" i="14"/>
  <c r="CS220" i="14"/>
  <c r="CR220" i="14"/>
  <c r="CQ220" i="14"/>
  <c r="CP220" i="14"/>
  <c r="CO220" i="14"/>
  <c r="CN220" i="14"/>
  <c r="CM220" i="14"/>
  <c r="CL220" i="14"/>
  <c r="CK220" i="14"/>
  <c r="CJ220" i="14"/>
  <c r="CI220" i="14"/>
  <c r="CH220" i="14"/>
  <c r="CG220" i="14"/>
  <c r="CF220" i="14"/>
  <c r="CD220" i="14"/>
  <c r="C220" i="14"/>
  <c r="B220" i="14"/>
  <c r="DD220" i="14" s="1"/>
  <c r="DV219" i="14"/>
  <c r="DU219" i="14"/>
  <c r="DT219" i="14"/>
  <c r="DS219" i="14"/>
  <c r="DR219" i="14"/>
  <c r="DQ219" i="14"/>
  <c r="DP219" i="14"/>
  <c r="DO219" i="14"/>
  <c r="DN219" i="14"/>
  <c r="DM219" i="14"/>
  <c r="DL219" i="14"/>
  <c r="DK219" i="14"/>
  <c r="DJ219" i="14"/>
  <c r="DI219" i="14"/>
  <c r="DH219" i="14"/>
  <c r="DG219" i="14"/>
  <c r="DF219" i="14"/>
  <c r="DD219" i="14"/>
  <c r="DC219" i="14"/>
  <c r="CV219" i="14"/>
  <c r="CU219" i="14"/>
  <c r="CT219" i="14"/>
  <c r="CS219" i="14"/>
  <c r="CR219" i="14"/>
  <c r="CQ219" i="14"/>
  <c r="CP219" i="14"/>
  <c r="CO219" i="14"/>
  <c r="CN219" i="14"/>
  <c r="CM219" i="14"/>
  <c r="CL219" i="14"/>
  <c r="CK219" i="14"/>
  <c r="CJ219" i="14"/>
  <c r="CI219" i="14"/>
  <c r="CH219" i="14"/>
  <c r="CG219" i="14"/>
  <c r="CF219" i="14"/>
  <c r="CE219" i="14"/>
  <c r="CD219" i="14"/>
  <c r="CB219" i="14"/>
  <c r="C219" i="14"/>
  <c r="DA219" i="14" s="1"/>
  <c r="B219" i="14"/>
  <c r="DV218" i="14"/>
  <c r="DU218" i="14"/>
  <c r="DT218" i="14"/>
  <c r="DS218" i="14"/>
  <c r="DR218" i="14"/>
  <c r="DQ218" i="14"/>
  <c r="DP218" i="14"/>
  <c r="DO218" i="14"/>
  <c r="DN218" i="14"/>
  <c r="DM218" i="14"/>
  <c r="DL218" i="14"/>
  <c r="DK218" i="14"/>
  <c r="DJ218" i="14"/>
  <c r="DI218" i="14"/>
  <c r="DH218" i="14"/>
  <c r="DG218" i="14"/>
  <c r="DF218" i="14"/>
  <c r="DB218" i="14"/>
  <c r="DA218" i="14"/>
  <c r="CV218" i="14"/>
  <c r="CU218" i="14"/>
  <c r="CT218" i="14"/>
  <c r="CS218" i="14"/>
  <c r="CR218" i="14"/>
  <c r="CQ218" i="14"/>
  <c r="CP218" i="14"/>
  <c r="CO218" i="14"/>
  <c r="CN218" i="14"/>
  <c r="CM218" i="14"/>
  <c r="CL218" i="14"/>
  <c r="CK218" i="14"/>
  <c r="CJ218" i="14"/>
  <c r="CI218" i="14"/>
  <c r="CH218" i="14"/>
  <c r="CG218" i="14"/>
  <c r="CF218" i="14"/>
  <c r="CE218" i="14"/>
  <c r="CB218" i="14"/>
  <c r="C218" i="14"/>
  <c r="B218" i="14"/>
  <c r="DD218" i="14" s="1"/>
  <c r="DV217" i="14"/>
  <c r="DU217" i="14"/>
  <c r="DT217" i="14"/>
  <c r="DS217" i="14"/>
  <c r="DR217" i="14"/>
  <c r="DQ217" i="14"/>
  <c r="DP217" i="14"/>
  <c r="DO217" i="14"/>
  <c r="DN217" i="14"/>
  <c r="DM217" i="14"/>
  <c r="DL217" i="14"/>
  <c r="DK217" i="14"/>
  <c r="DJ217" i="14"/>
  <c r="DI217" i="14"/>
  <c r="DH217" i="14"/>
  <c r="DG217" i="14"/>
  <c r="DF217" i="14"/>
  <c r="DC217" i="14"/>
  <c r="DB217" i="14"/>
  <c r="CV217" i="14"/>
  <c r="CU217" i="14"/>
  <c r="CT217" i="14"/>
  <c r="CS217" i="14"/>
  <c r="CR217" i="14"/>
  <c r="CQ217" i="14"/>
  <c r="CP217" i="14"/>
  <c r="CO217" i="14"/>
  <c r="CN217" i="14"/>
  <c r="CM217" i="14"/>
  <c r="CL217" i="14"/>
  <c r="CK217" i="14"/>
  <c r="CJ217" i="14"/>
  <c r="CI217" i="14"/>
  <c r="CH217" i="14"/>
  <c r="CG217" i="14"/>
  <c r="CF217" i="14"/>
  <c r="CE217" i="14"/>
  <c r="C217" i="14"/>
  <c r="DA217" i="14" s="1"/>
  <c r="B217" i="14"/>
  <c r="DV216" i="14"/>
  <c r="DU216" i="14"/>
  <c r="DT216" i="14"/>
  <c r="DS216" i="14"/>
  <c r="DR216" i="14"/>
  <c r="DQ216" i="14"/>
  <c r="DP216" i="14"/>
  <c r="DO216" i="14"/>
  <c r="DN216" i="14"/>
  <c r="DM216" i="14"/>
  <c r="DL216" i="14"/>
  <c r="DK216" i="14"/>
  <c r="DJ216" i="14"/>
  <c r="DI216" i="14"/>
  <c r="DH216" i="14"/>
  <c r="DG216" i="14"/>
  <c r="DF216" i="14"/>
  <c r="DE216" i="14"/>
  <c r="DD216" i="14"/>
  <c r="CV216" i="14"/>
  <c r="CU216" i="14"/>
  <c r="CT216" i="14"/>
  <c r="CS216" i="14"/>
  <c r="CR216" i="14"/>
  <c r="CQ216" i="14"/>
  <c r="CP216" i="14"/>
  <c r="CO216" i="14"/>
  <c r="CN216" i="14"/>
  <c r="CM216" i="14"/>
  <c r="CL216" i="14"/>
  <c r="CK216" i="14"/>
  <c r="CJ216" i="14"/>
  <c r="CI216" i="14"/>
  <c r="CH216" i="14"/>
  <c r="CG216" i="14"/>
  <c r="CF216" i="14"/>
  <c r="CE216" i="14"/>
  <c r="CD216" i="14"/>
  <c r="CC216" i="14"/>
  <c r="CB216" i="14"/>
  <c r="CA216" i="14"/>
  <c r="C216" i="14"/>
  <c r="B216" i="14"/>
  <c r="DB216" i="14" s="1"/>
  <c r="DV215" i="14"/>
  <c r="DU215" i="14"/>
  <c r="DT215" i="14"/>
  <c r="DS215" i="14"/>
  <c r="DR215" i="14"/>
  <c r="DQ215" i="14"/>
  <c r="DP215" i="14"/>
  <c r="DO215" i="14"/>
  <c r="DN215" i="14"/>
  <c r="DM215" i="14"/>
  <c r="DL215" i="14"/>
  <c r="DK215" i="14"/>
  <c r="DJ215" i="14"/>
  <c r="DI215" i="14"/>
  <c r="DH215" i="14"/>
  <c r="DG215" i="14"/>
  <c r="DF215" i="14"/>
  <c r="DC215" i="14"/>
  <c r="DB215" i="14"/>
  <c r="CV215" i="14"/>
  <c r="CU215" i="14"/>
  <c r="CT215" i="14"/>
  <c r="CS215" i="14"/>
  <c r="CR215" i="14"/>
  <c r="CQ215" i="14"/>
  <c r="CP215" i="14"/>
  <c r="CO215" i="14"/>
  <c r="CN215" i="14"/>
  <c r="CM215" i="14"/>
  <c r="CL215" i="14"/>
  <c r="CK215" i="14"/>
  <c r="CJ215" i="14"/>
  <c r="CI215" i="14"/>
  <c r="CH215" i="14"/>
  <c r="CG215" i="14"/>
  <c r="CF215" i="14"/>
  <c r="C215" i="14"/>
  <c r="B215" i="14"/>
  <c r="DV214" i="14"/>
  <c r="DU214" i="14"/>
  <c r="DT214" i="14"/>
  <c r="DS214" i="14"/>
  <c r="DR214" i="14"/>
  <c r="DQ214" i="14"/>
  <c r="DP214" i="14"/>
  <c r="DO214" i="14"/>
  <c r="DN214" i="14"/>
  <c r="DM214" i="14"/>
  <c r="DL214" i="14"/>
  <c r="DK214" i="14"/>
  <c r="DJ214" i="14"/>
  <c r="DI214" i="14"/>
  <c r="DH214" i="14"/>
  <c r="DG214" i="14"/>
  <c r="DF214" i="14"/>
  <c r="DC214" i="14"/>
  <c r="DA214" i="14"/>
  <c r="CV214" i="14"/>
  <c r="CU214" i="14"/>
  <c r="CT214" i="14"/>
  <c r="CS214" i="14"/>
  <c r="CR214" i="14"/>
  <c r="CQ214" i="14"/>
  <c r="CP214" i="14"/>
  <c r="CO214" i="14"/>
  <c r="CN214" i="14"/>
  <c r="CM214" i="14"/>
  <c r="CL214" i="14"/>
  <c r="CK214" i="14"/>
  <c r="CJ214" i="14"/>
  <c r="CI214" i="14"/>
  <c r="CH214" i="14"/>
  <c r="CG214" i="14"/>
  <c r="CF214" i="14"/>
  <c r="CE214" i="14"/>
  <c r="CC214" i="14"/>
  <c r="CA214" i="14"/>
  <c r="C214" i="14"/>
  <c r="B214" i="14"/>
  <c r="DX209" i="14"/>
  <c r="CX209" i="14" s="1"/>
  <c r="DD209" i="14"/>
  <c r="DC209" i="14"/>
  <c r="DB209" i="14"/>
  <c r="CW209" i="14"/>
  <c r="CD209" i="14"/>
  <c r="CC209" i="14"/>
  <c r="CB209" i="14"/>
  <c r="D209" i="14"/>
  <c r="C209" i="14"/>
  <c r="DW209" i="14" s="1"/>
  <c r="DX208" i="14"/>
  <c r="DH208" i="14"/>
  <c r="CH208" i="14" s="1"/>
  <c r="DC208" i="14"/>
  <c r="CC208" i="14" s="1"/>
  <c r="DB208" i="14"/>
  <c r="DA208" i="14"/>
  <c r="CA208" i="14" s="1"/>
  <c r="CX208" i="14"/>
  <c r="CB208" i="14"/>
  <c r="D208" i="14"/>
  <c r="C208" i="14"/>
  <c r="DW207" i="14"/>
  <c r="CW207" i="14" s="1"/>
  <c r="DI207" i="14"/>
  <c r="CI207" i="14" s="1"/>
  <c r="DH207" i="14"/>
  <c r="CH207" i="14" s="1"/>
  <c r="DG207" i="14"/>
  <c r="CG207" i="14" s="1"/>
  <c r="DF207" i="14"/>
  <c r="DD207" i="14"/>
  <c r="CD207" i="14" s="1"/>
  <c r="DB207" i="14"/>
  <c r="DA207" i="14"/>
  <c r="CF207" i="14"/>
  <c r="CB207" i="14"/>
  <c r="CA207" i="14"/>
  <c r="D207" i="14"/>
  <c r="C207" i="14"/>
  <c r="DX206" i="14"/>
  <c r="CX206" i="14" s="1"/>
  <c r="DW206" i="14"/>
  <c r="CW206" i="14" s="1"/>
  <c r="DI206" i="14"/>
  <c r="DH206" i="14"/>
  <c r="CH206" i="14" s="1"/>
  <c r="DG206" i="14"/>
  <c r="CG206" i="14" s="1"/>
  <c r="DE206" i="14"/>
  <c r="DC206" i="14"/>
  <c r="CC206" i="14" s="1"/>
  <c r="CI206" i="14"/>
  <c r="CE206" i="14"/>
  <c r="D206" i="14"/>
  <c r="C206" i="14"/>
  <c r="D205" i="14"/>
  <c r="C205" i="14"/>
  <c r="DW204" i="14"/>
  <c r="DH204" i="14"/>
  <c r="DG204" i="14"/>
  <c r="CG204" i="14" s="1"/>
  <c r="DF204" i="14"/>
  <c r="CF204" i="14" s="1"/>
  <c r="CW204" i="14"/>
  <c r="CH204" i="14"/>
  <c r="D204" i="14"/>
  <c r="C204" i="14"/>
  <c r="DH203" i="14"/>
  <c r="CH203" i="14" s="1"/>
  <c r="DF203" i="14"/>
  <c r="CF203" i="14" s="1"/>
  <c r="D203" i="14"/>
  <c r="C203" i="14"/>
  <c r="DX202" i="14"/>
  <c r="DI202" i="14"/>
  <c r="CI202" i="14" s="1"/>
  <c r="DG202" i="14"/>
  <c r="DE202" i="14"/>
  <c r="DC202" i="14"/>
  <c r="CC202" i="14" s="1"/>
  <c r="CX202" i="14"/>
  <c r="CG202" i="14"/>
  <c r="CE202" i="14"/>
  <c r="D202" i="14"/>
  <c r="C202" i="14"/>
  <c r="DX201" i="14"/>
  <c r="CX201" i="14" s="1"/>
  <c r="DW201" i="14"/>
  <c r="CW201" i="14" s="1"/>
  <c r="DI201" i="14"/>
  <c r="CI201" i="14" s="1"/>
  <c r="DH201" i="14"/>
  <c r="CH201" i="14" s="1"/>
  <c r="DG201" i="14"/>
  <c r="CG201" i="14" s="1"/>
  <c r="DF201" i="14"/>
  <c r="DD201" i="14"/>
  <c r="CD201" i="14" s="1"/>
  <c r="DC201" i="14"/>
  <c r="CC201" i="14" s="1"/>
  <c r="DB201" i="14"/>
  <c r="CF201" i="14"/>
  <c r="CE201" i="14"/>
  <c r="CB201" i="14"/>
  <c r="CA201" i="14"/>
  <c r="AY201" i="14"/>
  <c r="D201" i="14"/>
  <c r="DE201" i="14" s="1"/>
  <c r="C201" i="14"/>
  <c r="DA201" i="14" s="1"/>
  <c r="DX200" i="14"/>
  <c r="CX200" i="14" s="1"/>
  <c r="DW200" i="14"/>
  <c r="CW200" i="14" s="1"/>
  <c r="DH200" i="14"/>
  <c r="CH200" i="14" s="1"/>
  <c r="DG200" i="14"/>
  <c r="DE200" i="14"/>
  <c r="CE200" i="14" s="1"/>
  <c r="DD200" i="14"/>
  <c r="CD200" i="14" s="1"/>
  <c r="DC200" i="14"/>
  <c r="CC200" i="14" s="1"/>
  <c r="DB200" i="14"/>
  <c r="CB200" i="14" s="1"/>
  <c r="DA200" i="14"/>
  <c r="CA200" i="14" s="1"/>
  <c r="CI200" i="14"/>
  <c r="CG200" i="14"/>
  <c r="CF200" i="14"/>
  <c r="D200" i="14"/>
  <c r="DI200" i="14" s="1"/>
  <c r="C200" i="14"/>
  <c r="DF200" i="14" s="1"/>
  <c r="DW199" i="14"/>
  <c r="CW199" i="14" s="1"/>
  <c r="DI199" i="14"/>
  <c r="CI199" i="14" s="1"/>
  <c r="DF199" i="14"/>
  <c r="CF199" i="14" s="1"/>
  <c r="DD199" i="14"/>
  <c r="CD199" i="14" s="1"/>
  <c r="DC199" i="14"/>
  <c r="CC199" i="14" s="1"/>
  <c r="D199" i="14"/>
  <c r="C199" i="14"/>
  <c r="DF198" i="14"/>
  <c r="DD198" i="14"/>
  <c r="CD198" i="14" s="1"/>
  <c r="CF198" i="14"/>
  <c r="D198" i="14"/>
  <c r="C198" i="14"/>
  <c r="D197" i="14"/>
  <c r="C197" i="14"/>
  <c r="DX196" i="14"/>
  <c r="CX196" i="14" s="1"/>
  <c r="DI196" i="14"/>
  <c r="CI196" i="14" s="1"/>
  <c r="DF196" i="14"/>
  <c r="CF196" i="14" s="1"/>
  <c r="D196" i="14"/>
  <c r="C196" i="14"/>
  <c r="DW195" i="14"/>
  <c r="CW195" i="14" s="1"/>
  <c r="DH195" i="14"/>
  <c r="CH195" i="14" s="1"/>
  <c r="DF195" i="14"/>
  <c r="DD195" i="14"/>
  <c r="CD195" i="14" s="1"/>
  <c r="DB195" i="14"/>
  <c r="CB195" i="14" s="1"/>
  <c r="CF195" i="14"/>
  <c r="D195" i="14"/>
  <c r="C195" i="14"/>
  <c r="DX194" i="14"/>
  <c r="CX194" i="14" s="1"/>
  <c r="DI194" i="14"/>
  <c r="CI194" i="14" s="1"/>
  <c r="DG194" i="14"/>
  <c r="DE194" i="14"/>
  <c r="CE194" i="14" s="1"/>
  <c r="DD194" i="14"/>
  <c r="CD194" i="14" s="1"/>
  <c r="DC194" i="14"/>
  <c r="CC194" i="14" s="1"/>
  <c r="CG194" i="14"/>
  <c r="D194" i="14"/>
  <c r="C194" i="14"/>
  <c r="DW193" i="14"/>
  <c r="DI193" i="14"/>
  <c r="DH193" i="14"/>
  <c r="DD193" i="14"/>
  <c r="CD193" i="14" s="1"/>
  <c r="DB193" i="14"/>
  <c r="CB193" i="14" s="1"/>
  <c r="CW193" i="14"/>
  <c r="CI193" i="14"/>
  <c r="CH193" i="14"/>
  <c r="D193" i="14"/>
  <c r="C193" i="14"/>
  <c r="DI192" i="14"/>
  <c r="CI192" i="14" s="1"/>
  <c r="DH192" i="14"/>
  <c r="CH192" i="14" s="1"/>
  <c r="DG192" i="14"/>
  <c r="DD192" i="14"/>
  <c r="CD192" i="14" s="1"/>
  <c r="DC192" i="14"/>
  <c r="CC192" i="14" s="1"/>
  <c r="DA192" i="14"/>
  <c r="CA192" i="14" s="1"/>
  <c r="CG192" i="14"/>
  <c r="CE192" i="14"/>
  <c r="D192" i="14"/>
  <c r="DE192" i="14" s="1"/>
  <c r="C192" i="14"/>
  <c r="DX191" i="14"/>
  <c r="DW191" i="14"/>
  <c r="DH191" i="14"/>
  <c r="DA191" i="14"/>
  <c r="CA191" i="14" s="1"/>
  <c r="CX191" i="14"/>
  <c r="CW191" i="14"/>
  <c r="CH191" i="14"/>
  <c r="D191" i="14"/>
  <c r="C191" i="14"/>
  <c r="DI190" i="14"/>
  <c r="CI190" i="14" s="1"/>
  <c r="DH190" i="14"/>
  <c r="DG190" i="14"/>
  <c r="DE190" i="14"/>
  <c r="CE190" i="14" s="1"/>
  <c r="CH190" i="14"/>
  <c r="CG190" i="14"/>
  <c r="D190" i="14"/>
  <c r="C190" i="14"/>
  <c r="DX189" i="14"/>
  <c r="DW189" i="14"/>
  <c r="CW189" i="14" s="1"/>
  <c r="DI189" i="14"/>
  <c r="DG189" i="14"/>
  <c r="CG189" i="14" s="1"/>
  <c r="DF189" i="14"/>
  <c r="CF189" i="14" s="1"/>
  <c r="DD189" i="14"/>
  <c r="CD189" i="14" s="1"/>
  <c r="DC189" i="14"/>
  <c r="CX189" i="14"/>
  <c r="CI189" i="14"/>
  <c r="CE189" i="14"/>
  <c r="CC189" i="14"/>
  <c r="D189" i="14"/>
  <c r="DE189" i="14" s="1"/>
  <c r="C189" i="14"/>
  <c r="DX188" i="14"/>
  <c r="CX188" i="14" s="1"/>
  <c r="DW188" i="14"/>
  <c r="DI188" i="14"/>
  <c r="CI188" i="14" s="1"/>
  <c r="DH188" i="14"/>
  <c r="DG188" i="14"/>
  <c r="DE188" i="14"/>
  <c r="CE188" i="14" s="1"/>
  <c r="DD188" i="14"/>
  <c r="DC188" i="14"/>
  <c r="CC188" i="14" s="1"/>
  <c r="DB188" i="14"/>
  <c r="CB188" i="14" s="1"/>
  <c r="CW188" i="14"/>
  <c r="CH188" i="14"/>
  <c r="CG188" i="14"/>
  <c r="CF188" i="14"/>
  <c r="CD188" i="14"/>
  <c r="D188" i="14"/>
  <c r="C188" i="14"/>
  <c r="DF188" i="14" s="1"/>
  <c r="DX187" i="14"/>
  <c r="CX187" i="14" s="1"/>
  <c r="DW187" i="14"/>
  <c r="CW187" i="14" s="1"/>
  <c r="DI187" i="14"/>
  <c r="CI187" i="14" s="1"/>
  <c r="DH187" i="14"/>
  <c r="CH187" i="14" s="1"/>
  <c r="DF187" i="14"/>
  <c r="CF187" i="14" s="1"/>
  <c r="DE187" i="14"/>
  <c r="DD187" i="14"/>
  <c r="DB187" i="14"/>
  <c r="DA187" i="14"/>
  <c r="CG187" i="14"/>
  <c r="CE187" i="14"/>
  <c r="CD187" i="14"/>
  <c r="CB187" i="14"/>
  <c r="CA187" i="14"/>
  <c r="D187" i="14"/>
  <c r="DG187" i="14" s="1"/>
  <c r="C187" i="14"/>
  <c r="D182" i="14"/>
  <c r="C182" i="14"/>
  <c r="DH181" i="14"/>
  <c r="CH181" i="14" s="1"/>
  <c r="D181" i="14"/>
  <c r="C181" i="14"/>
  <c r="DX180" i="14"/>
  <c r="CX180" i="14"/>
  <c r="D180" i="14"/>
  <c r="C180" i="14"/>
  <c r="DW179" i="14"/>
  <c r="CW179" i="14" s="1"/>
  <c r="DH179" i="14"/>
  <c r="DF179" i="14"/>
  <c r="CF179" i="14" s="1"/>
  <c r="DD179" i="14"/>
  <c r="CD179" i="14" s="1"/>
  <c r="DC179" i="14"/>
  <c r="CC179" i="14" s="1"/>
  <c r="DB179" i="14"/>
  <c r="CB179" i="14" s="1"/>
  <c r="CH179" i="14"/>
  <c r="D179" i="14"/>
  <c r="C179" i="14"/>
  <c r="DX178" i="14"/>
  <c r="CX178" i="14" s="1"/>
  <c r="DI178" i="14"/>
  <c r="DG178" i="14"/>
  <c r="DE178" i="14"/>
  <c r="CE178" i="14" s="1"/>
  <c r="DC178" i="14"/>
  <c r="CC178" i="14" s="1"/>
  <c r="CI178" i="14"/>
  <c r="CG178" i="14"/>
  <c r="D178" i="14"/>
  <c r="C178" i="14"/>
  <c r="DX177" i="14"/>
  <c r="DW177" i="14"/>
  <c r="CW177" i="14" s="1"/>
  <c r="DF177" i="14"/>
  <c r="CF177" i="14" s="1"/>
  <c r="DE177" i="14"/>
  <c r="CE177" i="14" s="1"/>
  <c r="DD177" i="14"/>
  <c r="CD177" i="14" s="1"/>
  <c r="DC177" i="14"/>
  <c r="CC177" i="14" s="1"/>
  <c r="CX177" i="14"/>
  <c r="D177" i="14"/>
  <c r="C177" i="14"/>
  <c r="D176" i="14"/>
  <c r="C176" i="14"/>
  <c r="DX175" i="14"/>
  <c r="CX175" i="14" s="1"/>
  <c r="DI175" i="14"/>
  <c r="DG175" i="14"/>
  <c r="CG175" i="14" s="1"/>
  <c r="CI175" i="14"/>
  <c r="D175" i="14"/>
  <c r="C175" i="14"/>
  <c r="DW174" i="14"/>
  <c r="CW174" i="14" s="1"/>
  <c r="DH174" i="14"/>
  <c r="CH174" i="14" s="1"/>
  <c r="D174" i="14"/>
  <c r="C174" i="14"/>
  <c r="DX173" i="14"/>
  <c r="DI173" i="14"/>
  <c r="CI173" i="14" s="1"/>
  <c r="DG173" i="14"/>
  <c r="CG173" i="14" s="1"/>
  <c r="CX173" i="14"/>
  <c r="D173" i="14"/>
  <c r="C173" i="14"/>
  <c r="DX172" i="14"/>
  <c r="CX172" i="14" s="1"/>
  <c r="DI172" i="14"/>
  <c r="CI172" i="14" s="1"/>
  <c r="DH172" i="14"/>
  <c r="CH172" i="14" s="1"/>
  <c r="DG172" i="14"/>
  <c r="CG172" i="14" s="1"/>
  <c r="DE172" i="14"/>
  <c r="CE172" i="14" s="1"/>
  <c r="DD172" i="14"/>
  <c r="CD172" i="14" s="1"/>
  <c r="DC172" i="14"/>
  <c r="CC172" i="14" s="1"/>
  <c r="D172" i="14"/>
  <c r="C172" i="14"/>
  <c r="DX171" i="14"/>
  <c r="CX171" i="14" s="1"/>
  <c r="DW171" i="14"/>
  <c r="CW171" i="14" s="1"/>
  <c r="DI171" i="14"/>
  <c r="DH171" i="14"/>
  <c r="CH171" i="14" s="1"/>
  <c r="DF171" i="14"/>
  <c r="CF171" i="14" s="1"/>
  <c r="DE171" i="14"/>
  <c r="DD171" i="14"/>
  <c r="CD171" i="14" s="1"/>
  <c r="DC171" i="14"/>
  <c r="DB171" i="14"/>
  <c r="CB171" i="14" s="1"/>
  <c r="CI171" i="14"/>
  <c r="CG171" i="14"/>
  <c r="CE171" i="14"/>
  <c r="CC171" i="14"/>
  <c r="CA171" i="14"/>
  <c r="AY171" i="14" s="1"/>
  <c r="D171" i="14"/>
  <c r="DG171" i="14" s="1"/>
  <c r="C171" i="14"/>
  <c r="DA171" i="14" s="1"/>
  <c r="DX170" i="14"/>
  <c r="CX170" i="14" s="1"/>
  <c r="DW170" i="14"/>
  <c r="CW170" i="14" s="1"/>
  <c r="DI170" i="14"/>
  <c r="CI170" i="14" s="1"/>
  <c r="DF170" i="14"/>
  <c r="CF170" i="14" s="1"/>
  <c r="DD170" i="14"/>
  <c r="DC170" i="14"/>
  <c r="CC170" i="14" s="1"/>
  <c r="DB170" i="14"/>
  <c r="DA170" i="14"/>
  <c r="CA170" i="14" s="1"/>
  <c r="CH170" i="14"/>
  <c r="CD170" i="14"/>
  <c r="CB170" i="14"/>
  <c r="D170" i="14"/>
  <c r="C170" i="14"/>
  <c r="DH170" i="14" s="1"/>
  <c r="DW169" i="14"/>
  <c r="CW169" i="14" s="1"/>
  <c r="DH169" i="14"/>
  <c r="CH169" i="14" s="1"/>
  <c r="DG169" i="14"/>
  <c r="DF169" i="14"/>
  <c r="DE169" i="14"/>
  <c r="CE169" i="14" s="1"/>
  <c r="DB169" i="14"/>
  <c r="CG169" i="14"/>
  <c r="CF169" i="14"/>
  <c r="CB169" i="14"/>
  <c r="CA169" i="14"/>
  <c r="D169" i="14"/>
  <c r="C169" i="14"/>
  <c r="DA169" i="14" s="1"/>
  <c r="DB168" i="14"/>
  <c r="CB168" i="14" s="1"/>
  <c r="DA168" i="14"/>
  <c r="CA168" i="14" s="1"/>
  <c r="D168" i="14"/>
  <c r="C168" i="14"/>
  <c r="DW167" i="14"/>
  <c r="CW167" i="14" s="1"/>
  <c r="DH167" i="14"/>
  <c r="DF167" i="14"/>
  <c r="CF167" i="14" s="1"/>
  <c r="DE167" i="14"/>
  <c r="CE167" i="14" s="1"/>
  <c r="DD167" i="14"/>
  <c r="DC167" i="14"/>
  <c r="CC167" i="14" s="1"/>
  <c r="DB167" i="14"/>
  <c r="CB167" i="14" s="1"/>
  <c r="CH167" i="14"/>
  <c r="CD167" i="14"/>
  <c r="D167" i="14"/>
  <c r="C167" i="14"/>
  <c r="DX166" i="14"/>
  <c r="CX166" i="14" s="1"/>
  <c r="DW166" i="14"/>
  <c r="CW166" i="14" s="1"/>
  <c r="DF166" i="14"/>
  <c r="CF166" i="14" s="1"/>
  <c r="DE166" i="14"/>
  <c r="CE166" i="14" s="1"/>
  <c r="DD166" i="14"/>
  <c r="CD166" i="14" s="1"/>
  <c r="DA166" i="14"/>
  <c r="CA166" i="14" s="1"/>
  <c r="CH166" i="14"/>
  <c r="D166" i="14"/>
  <c r="C166" i="14"/>
  <c r="DH166" i="14" s="1"/>
  <c r="DG165" i="14"/>
  <c r="CG165" i="14" s="1"/>
  <c r="DF165" i="14"/>
  <c r="CF165" i="14" s="1"/>
  <c r="DE165" i="14"/>
  <c r="CE165" i="14" s="1"/>
  <c r="DD165" i="14"/>
  <c r="CD165" i="14" s="1"/>
  <c r="DC165" i="14"/>
  <c r="DB165" i="14"/>
  <c r="CC165" i="14"/>
  <c r="CB165" i="14"/>
  <c r="D165" i="14"/>
  <c r="C165" i="14"/>
  <c r="DF164" i="14"/>
  <c r="DE164" i="14"/>
  <c r="CE164" i="14" s="1"/>
  <c r="DD164" i="14"/>
  <c r="CD164" i="14" s="1"/>
  <c r="CF164" i="14"/>
  <c r="D164" i="14"/>
  <c r="C164" i="14"/>
  <c r="DX163" i="14"/>
  <c r="DI163" i="14"/>
  <c r="CI163" i="14" s="1"/>
  <c r="DG163" i="14"/>
  <c r="DE163" i="14"/>
  <c r="DD163" i="14"/>
  <c r="CD163" i="14" s="1"/>
  <c r="DA163" i="14"/>
  <c r="CA163" i="14" s="1"/>
  <c r="CX163" i="14"/>
  <c r="CG163" i="14"/>
  <c r="CE163" i="14"/>
  <c r="CC163" i="14"/>
  <c r="D163" i="14"/>
  <c r="DC163" i="14" s="1"/>
  <c r="C163" i="14"/>
  <c r="DW162" i="14"/>
  <c r="CW162" i="14" s="1"/>
  <c r="DH162" i="14"/>
  <c r="CH162" i="14" s="1"/>
  <c r="DD162" i="14"/>
  <c r="CD162" i="14" s="1"/>
  <c r="DC162" i="14"/>
  <c r="CC162" i="14" s="1"/>
  <c r="DB162" i="14"/>
  <c r="CB162" i="14" s="1"/>
  <c r="DA162" i="14"/>
  <c r="CA162" i="14" s="1"/>
  <c r="D162" i="14"/>
  <c r="DI162" i="14" s="1"/>
  <c r="CI162" i="14" s="1"/>
  <c r="C162" i="14"/>
  <c r="DF162" i="14" s="1"/>
  <c r="CF162" i="14" s="1"/>
  <c r="DX161" i="14"/>
  <c r="CX161" i="14" s="1"/>
  <c r="DW161" i="14"/>
  <c r="CW161" i="14" s="1"/>
  <c r="DI161" i="14"/>
  <c r="CI161" i="14" s="1"/>
  <c r="DD161" i="14"/>
  <c r="CD161" i="14" s="1"/>
  <c r="DC161" i="14"/>
  <c r="CC161" i="14" s="1"/>
  <c r="DB161" i="14"/>
  <c r="CB161" i="14" s="1"/>
  <c r="D161" i="14"/>
  <c r="C161" i="14"/>
  <c r="DH161" i="14" s="1"/>
  <c r="CH161" i="14" s="1"/>
  <c r="DX160" i="14"/>
  <c r="CX160" i="14" s="1"/>
  <c r="DW160" i="14"/>
  <c r="CW160" i="14" s="1"/>
  <c r="DI160" i="14"/>
  <c r="CI160" i="14" s="1"/>
  <c r="DG160" i="14"/>
  <c r="CG160" i="14" s="1"/>
  <c r="DE160" i="14"/>
  <c r="CE160" i="14" s="1"/>
  <c r="DD160" i="14"/>
  <c r="CD160" i="14" s="1"/>
  <c r="DA160" i="14"/>
  <c r="CA160" i="14" s="1"/>
  <c r="CC160" i="14"/>
  <c r="D160" i="14"/>
  <c r="DC160" i="14" s="1"/>
  <c r="C160" i="14"/>
  <c r="DE155" i="14"/>
  <c r="DD155" i="14"/>
  <c r="DC155" i="14"/>
  <c r="DB155" i="14"/>
  <c r="DA155" i="14"/>
  <c r="CE155" i="14"/>
  <c r="CD155" i="14"/>
  <c r="CC155" i="14"/>
  <c r="CB155" i="14"/>
  <c r="CA155" i="14"/>
  <c r="DE154" i="14"/>
  <c r="DD154" i="14"/>
  <c r="DC154" i="14"/>
  <c r="DB154" i="14"/>
  <c r="DA154" i="14"/>
  <c r="CE154" i="14"/>
  <c r="CD154" i="14"/>
  <c r="CC154" i="14"/>
  <c r="CB154" i="14"/>
  <c r="CA154" i="14"/>
  <c r="Q154" i="14" s="1"/>
  <c r="DE153" i="14"/>
  <c r="DD153" i="14"/>
  <c r="DC153" i="14"/>
  <c r="DB153" i="14"/>
  <c r="DA153" i="14"/>
  <c r="CE153" i="14"/>
  <c r="Q153" i="14" s="1"/>
  <c r="CD153" i="14"/>
  <c r="CC153" i="14"/>
  <c r="CB153" i="14"/>
  <c r="CA153" i="14"/>
  <c r="DE152" i="14"/>
  <c r="DD152" i="14"/>
  <c r="DC152" i="14"/>
  <c r="DB152" i="14"/>
  <c r="DA152" i="14"/>
  <c r="CE152" i="14"/>
  <c r="CD152" i="14"/>
  <c r="Q152" i="14" s="1"/>
  <c r="CC152" i="14"/>
  <c r="CB152" i="14"/>
  <c r="CA152" i="14"/>
  <c r="DE151" i="14"/>
  <c r="DD151" i="14"/>
  <c r="DC151" i="14"/>
  <c r="DB151" i="14"/>
  <c r="DA151" i="14"/>
  <c r="CE151" i="14"/>
  <c r="CD151" i="14"/>
  <c r="CC151" i="14"/>
  <c r="Q151" i="14" s="1"/>
  <c r="CB151" i="14"/>
  <c r="CA151" i="14"/>
  <c r="DE147" i="14"/>
  <c r="DD147" i="14"/>
  <c r="DC147" i="14"/>
  <c r="DB147" i="14"/>
  <c r="DA147" i="14"/>
  <c r="CE147" i="14"/>
  <c r="CD147" i="14"/>
  <c r="CC147" i="14"/>
  <c r="CB147" i="14"/>
  <c r="Q147" i="14" s="1"/>
  <c r="CA147" i="14"/>
  <c r="DE146" i="14"/>
  <c r="DD146" i="14"/>
  <c r="DC146" i="14"/>
  <c r="DB146" i="14"/>
  <c r="DA146" i="14"/>
  <c r="CE146" i="14"/>
  <c r="CD146" i="14"/>
  <c r="CC146" i="14"/>
  <c r="CB146" i="14"/>
  <c r="CA146" i="14"/>
  <c r="Q146" i="14" s="1"/>
  <c r="DE145" i="14"/>
  <c r="DD145" i="14"/>
  <c r="DC145" i="14"/>
  <c r="DB145" i="14"/>
  <c r="DA145" i="14"/>
  <c r="CE145" i="14"/>
  <c r="CD145" i="14"/>
  <c r="CC145" i="14"/>
  <c r="CB145" i="14"/>
  <c r="Q145" i="14" s="1"/>
  <c r="CA145" i="14"/>
  <c r="DE144" i="14"/>
  <c r="DD144" i="14"/>
  <c r="DC144" i="14"/>
  <c r="DB144" i="14"/>
  <c r="DA144" i="14"/>
  <c r="CE144" i="14"/>
  <c r="CD144" i="14"/>
  <c r="CC144" i="14"/>
  <c r="CB144" i="14"/>
  <c r="CA144" i="14"/>
  <c r="DE143" i="14"/>
  <c r="DD143" i="14"/>
  <c r="DC143" i="14"/>
  <c r="DB143" i="14"/>
  <c r="DA143" i="14"/>
  <c r="CE143" i="14"/>
  <c r="CD143" i="14"/>
  <c r="CC143" i="14"/>
  <c r="Q143" i="14" s="1"/>
  <c r="CB143" i="14"/>
  <c r="CA143" i="14"/>
  <c r="DY139" i="14"/>
  <c r="DX139" i="14"/>
  <c r="DW139" i="14"/>
  <c r="DV139" i="14"/>
  <c r="DU139" i="14"/>
  <c r="DT139" i="14"/>
  <c r="DS139" i="14"/>
  <c r="DR139" i="14"/>
  <c r="DQ139" i="14"/>
  <c r="DP139" i="14"/>
  <c r="DO139" i="14"/>
  <c r="DN139" i="14"/>
  <c r="DM139" i="14"/>
  <c r="DL139" i="14"/>
  <c r="DK139" i="14"/>
  <c r="DJ139" i="14"/>
  <c r="DI139" i="14"/>
  <c r="DH139" i="14"/>
  <c r="DG139" i="14"/>
  <c r="DF139" i="14"/>
  <c r="CY139" i="14"/>
  <c r="CX139" i="14"/>
  <c r="CW139" i="14"/>
  <c r="CV139" i="14"/>
  <c r="CU139" i="14"/>
  <c r="CT139" i="14"/>
  <c r="CS139" i="14"/>
  <c r="CR139" i="14"/>
  <c r="CQ139" i="14"/>
  <c r="CP139" i="14"/>
  <c r="CO139" i="14"/>
  <c r="CN139" i="14"/>
  <c r="CM139" i="14"/>
  <c r="CL139" i="14"/>
  <c r="CK139" i="14"/>
  <c r="CJ139" i="14"/>
  <c r="CI139" i="14"/>
  <c r="CH139" i="14"/>
  <c r="CG139" i="14"/>
  <c r="CF139" i="14"/>
  <c r="C139" i="14"/>
  <c r="B139" i="14"/>
  <c r="DY138" i="14"/>
  <c r="DX138" i="14"/>
  <c r="DW138" i="14"/>
  <c r="DV138" i="14"/>
  <c r="DU138" i="14"/>
  <c r="DT138" i="14"/>
  <c r="DS138" i="14"/>
  <c r="DR138" i="14"/>
  <c r="DQ138" i="14"/>
  <c r="DP138" i="14"/>
  <c r="DO138" i="14"/>
  <c r="DN138" i="14"/>
  <c r="DM138" i="14"/>
  <c r="DL138" i="14"/>
  <c r="DK138" i="14"/>
  <c r="DJ138" i="14"/>
  <c r="DI138" i="14"/>
  <c r="DH138" i="14"/>
  <c r="DG138" i="14"/>
  <c r="DF138" i="14"/>
  <c r="DE138" i="14"/>
  <c r="DD138" i="14"/>
  <c r="DC138" i="14"/>
  <c r="DA138" i="14"/>
  <c r="CZ138" i="14"/>
  <c r="CY138" i="14"/>
  <c r="CX138" i="14"/>
  <c r="CW138" i="14"/>
  <c r="CV138" i="14"/>
  <c r="CU138" i="14"/>
  <c r="CT138" i="14"/>
  <c r="CS138" i="14"/>
  <c r="CR138" i="14"/>
  <c r="CQ138" i="14"/>
  <c r="CP138" i="14"/>
  <c r="CO138" i="14"/>
  <c r="CN138" i="14"/>
  <c r="CM138" i="14"/>
  <c r="CL138" i="14"/>
  <c r="CK138" i="14"/>
  <c r="CJ138" i="14"/>
  <c r="CI138" i="14"/>
  <c r="CH138" i="14"/>
  <c r="CG138" i="14"/>
  <c r="CF138" i="14"/>
  <c r="CE138" i="14"/>
  <c r="CC138" i="14"/>
  <c r="CB138" i="14"/>
  <c r="CA138" i="14"/>
  <c r="C138" i="14"/>
  <c r="B138" i="14"/>
  <c r="DY137" i="14"/>
  <c r="DX137" i="14"/>
  <c r="DW137" i="14"/>
  <c r="DV137" i="14"/>
  <c r="DU137" i="14"/>
  <c r="DT137" i="14"/>
  <c r="DS137" i="14"/>
  <c r="DR137" i="14"/>
  <c r="DQ137" i="14"/>
  <c r="DP137" i="14"/>
  <c r="DO137" i="14"/>
  <c r="DN137" i="14"/>
  <c r="DM137" i="14"/>
  <c r="DL137" i="14"/>
  <c r="DK137" i="14"/>
  <c r="DJ137" i="14"/>
  <c r="DI137" i="14"/>
  <c r="DH137" i="14"/>
  <c r="DG137" i="14"/>
  <c r="DF137" i="14"/>
  <c r="DE137" i="14"/>
  <c r="CY137" i="14"/>
  <c r="CX137" i="14"/>
  <c r="CW137" i="14"/>
  <c r="CV137" i="14"/>
  <c r="CU137" i="14"/>
  <c r="CT137" i="14"/>
  <c r="CS137" i="14"/>
  <c r="CR137" i="14"/>
  <c r="CQ137" i="14"/>
  <c r="CP137" i="14"/>
  <c r="CO137" i="14"/>
  <c r="CN137" i="14"/>
  <c r="CM137" i="14"/>
  <c r="CL137" i="14"/>
  <c r="CK137" i="14"/>
  <c r="CJ137" i="14"/>
  <c r="CI137" i="14"/>
  <c r="CH137" i="14"/>
  <c r="CG137" i="14"/>
  <c r="CF137" i="14"/>
  <c r="CE137" i="14"/>
  <c r="CC137" i="14"/>
  <c r="C137" i="14"/>
  <c r="B137" i="14"/>
  <c r="DZ136" i="14"/>
  <c r="DY136" i="14"/>
  <c r="DX136" i="14"/>
  <c r="DW136" i="14"/>
  <c r="DV136" i="14"/>
  <c r="DU136" i="14"/>
  <c r="DT136" i="14"/>
  <c r="DS136" i="14"/>
  <c r="DR136" i="14"/>
  <c r="DQ136" i="14"/>
  <c r="DP136" i="14"/>
  <c r="DO136" i="14"/>
  <c r="DN136" i="14"/>
  <c r="DM136" i="14"/>
  <c r="DL136" i="14"/>
  <c r="DK136" i="14"/>
  <c r="DJ136" i="14"/>
  <c r="DI136" i="14"/>
  <c r="DH136" i="14"/>
  <c r="DG136" i="14"/>
  <c r="DF136" i="14"/>
  <c r="DA136" i="14"/>
  <c r="CY136" i="14"/>
  <c r="CX136" i="14"/>
  <c r="CW136" i="14"/>
  <c r="CV136" i="14"/>
  <c r="CU136" i="14"/>
  <c r="CT136" i="14"/>
  <c r="CS136" i="14"/>
  <c r="CR136" i="14"/>
  <c r="CQ136" i="14"/>
  <c r="CP136" i="14"/>
  <c r="CO136" i="14"/>
  <c r="CN136" i="14"/>
  <c r="CM136" i="14"/>
  <c r="CL136" i="14"/>
  <c r="CK136" i="14"/>
  <c r="CJ136" i="14"/>
  <c r="CI136" i="14"/>
  <c r="CH136" i="14"/>
  <c r="CG136" i="14"/>
  <c r="CF136" i="14"/>
  <c r="C136" i="14"/>
  <c r="B136" i="14"/>
  <c r="DY135" i="14"/>
  <c r="DX135" i="14"/>
  <c r="DW135" i="14"/>
  <c r="DV135" i="14"/>
  <c r="DU135" i="14"/>
  <c r="DT135" i="14"/>
  <c r="DS135" i="14"/>
  <c r="DR135" i="14"/>
  <c r="DQ135" i="14"/>
  <c r="DP135" i="14"/>
  <c r="DO135" i="14"/>
  <c r="DN135" i="14"/>
  <c r="DM135" i="14"/>
  <c r="DL135" i="14"/>
  <c r="DK135" i="14"/>
  <c r="DJ135" i="14"/>
  <c r="DI135" i="14"/>
  <c r="DH135" i="14"/>
  <c r="DG135" i="14"/>
  <c r="DF135" i="14"/>
  <c r="CY135" i="14"/>
  <c r="CX135" i="14"/>
  <c r="CW135" i="14"/>
  <c r="CV135" i="14"/>
  <c r="CU135" i="14"/>
  <c r="CT135" i="14"/>
  <c r="CS135" i="14"/>
  <c r="CR135" i="14"/>
  <c r="CQ135" i="14"/>
  <c r="CP135" i="14"/>
  <c r="CO135" i="14"/>
  <c r="CN135" i="14"/>
  <c r="CM135" i="14"/>
  <c r="CL135" i="14"/>
  <c r="CK135" i="14"/>
  <c r="CJ135" i="14"/>
  <c r="CI135" i="14"/>
  <c r="CH135" i="14"/>
  <c r="CG135" i="14"/>
  <c r="CF135" i="14"/>
  <c r="C135" i="14"/>
  <c r="B135" i="14"/>
  <c r="CZ135" i="14" s="1"/>
  <c r="DZ134" i="14"/>
  <c r="DY134" i="14"/>
  <c r="DX134" i="14"/>
  <c r="DW134" i="14"/>
  <c r="DV134" i="14"/>
  <c r="DU134" i="14"/>
  <c r="DT134" i="14"/>
  <c r="DS134" i="14"/>
  <c r="DR134" i="14"/>
  <c r="DQ134" i="14"/>
  <c r="DP134" i="14"/>
  <c r="DO134" i="14"/>
  <c r="DN134" i="14"/>
  <c r="DM134" i="14"/>
  <c r="DL134" i="14"/>
  <c r="DK134" i="14"/>
  <c r="DJ134" i="14"/>
  <c r="DI134" i="14"/>
  <c r="DH134" i="14"/>
  <c r="DG134" i="14"/>
  <c r="DF134" i="14"/>
  <c r="CY134" i="14"/>
  <c r="CX134" i="14"/>
  <c r="CW134" i="14"/>
  <c r="CV134" i="14"/>
  <c r="CU134" i="14"/>
  <c r="CT134" i="14"/>
  <c r="CS134" i="14"/>
  <c r="CR134" i="14"/>
  <c r="CQ134" i="14"/>
  <c r="CP134" i="14"/>
  <c r="CO134" i="14"/>
  <c r="CN134" i="14"/>
  <c r="CM134" i="14"/>
  <c r="CL134" i="14"/>
  <c r="CK134" i="14"/>
  <c r="CJ134" i="14"/>
  <c r="CI134" i="14"/>
  <c r="CH134" i="14"/>
  <c r="CG134" i="14"/>
  <c r="CF134" i="14"/>
  <c r="C134" i="14"/>
  <c r="B134" i="14"/>
  <c r="DZ133" i="14"/>
  <c r="DY133" i="14"/>
  <c r="DX133" i="14"/>
  <c r="DW133" i="14"/>
  <c r="DV133" i="14"/>
  <c r="DU133" i="14"/>
  <c r="DT133" i="14"/>
  <c r="DS133" i="14"/>
  <c r="DR133" i="14"/>
  <c r="DQ133" i="14"/>
  <c r="DP133" i="14"/>
  <c r="DO133" i="14"/>
  <c r="DN133" i="14"/>
  <c r="DM133" i="14"/>
  <c r="DL133" i="14"/>
  <c r="DK133" i="14"/>
  <c r="DJ133" i="14"/>
  <c r="DI133" i="14"/>
  <c r="DH133" i="14"/>
  <c r="DG133" i="14"/>
  <c r="DF133" i="14"/>
  <c r="DE133" i="14"/>
  <c r="DD133" i="14"/>
  <c r="DC133" i="14"/>
  <c r="DB133" i="14"/>
  <c r="DA133" i="14"/>
  <c r="CZ133" i="14"/>
  <c r="CY133" i="14"/>
  <c r="CX133" i="14"/>
  <c r="CW133" i="14"/>
  <c r="CV133" i="14"/>
  <c r="CU133" i="14"/>
  <c r="CT133" i="14"/>
  <c r="CS133" i="14"/>
  <c r="CR133" i="14"/>
  <c r="CQ133" i="14"/>
  <c r="CP133" i="14"/>
  <c r="CO133" i="14"/>
  <c r="CN133" i="14"/>
  <c r="CM133" i="14"/>
  <c r="CL133" i="14"/>
  <c r="CK133" i="14"/>
  <c r="CJ133" i="14"/>
  <c r="CI133" i="14"/>
  <c r="CH133" i="14"/>
  <c r="CG133" i="14"/>
  <c r="CF133" i="14"/>
  <c r="CE133" i="14"/>
  <c r="AX133" i="14" s="1"/>
  <c r="CD133" i="14"/>
  <c r="CC133" i="14"/>
  <c r="CB133" i="14"/>
  <c r="CA133" i="14"/>
  <c r="C133" i="14"/>
  <c r="B133" i="14"/>
  <c r="DZ132" i="14"/>
  <c r="DY132" i="14"/>
  <c r="DX132" i="14"/>
  <c r="DW132" i="14"/>
  <c r="DV132" i="14"/>
  <c r="DU132" i="14"/>
  <c r="DT132" i="14"/>
  <c r="DS132" i="14"/>
  <c r="DR132" i="14"/>
  <c r="DQ132" i="14"/>
  <c r="DP132" i="14"/>
  <c r="DO132" i="14"/>
  <c r="DN132" i="14"/>
  <c r="DM132" i="14"/>
  <c r="DL132" i="14"/>
  <c r="DK132" i="14"/>
  <c r="DJ132" i="14"/>
  <c r="DI132" i="14"/>
  <c r="DH132" i="14"/>
  <c r="DG132" i="14"/>
  <c r="DF132" i="14"/>
  <c r="CZ132" i="14"/>
  <c r="CY132" i="14"/>
  <c r="CX132" i="14"/>
  <c r="CW132" i="14"/>
  <c r="CV132" i="14"/>
  <c r="CU132" i="14"/>
  <c r="CT132" i="14"/>
  <c r="CS132" i="14"/>
  <c r="CR132" i="14"/>
  <c r="CQ132" i="14"/>
  <c r="CP132" i="14"/>
  <c r="CO132" i="14"/>
  <c r="CN132" i="14"/>
  <c r="CM132" i="14"/>
  <c r="CL132" i="14"/>
  <c r="CK132" i="14"/>
  <c r="CJ132" i="14"/>
  <c r="CI132" i="14"/>
  <c r="CH132" i="14"/>
  <c r="CG132" i="14"/>
  <c r="CF132" i="14"/>
  <c r="C132" i="14"/>
  <c r="B132" i="14"/>
  <c r="DZ131" i="14"/>
  <c r="DY131" i="14"/>
  <c r="DX131" i="14"/>
  <c r="DW131" i="14"/>
  <c r="DV131" i="14"/>
  <c r="DU131" i="14"/>
  <c r="DT131" i="14"/>
  <c r="DS131" i="14"/>
  <c r="DR131" i="14"/>
  <c r="DQ131" i="14"/>
  <c r="DP131" i="14"/>
  <c r="DO131" i="14"/>
  <c r="DN131" i="14"/>
  <c r="DM131" i="14"/>
  <c r="DL131" i="14"/>
  <c r="DK131" i="14"/>
  <c r="DJ131" i="14"/>
  <c r="DI131" i="14"/>
  <c r="DH131" i="14"/>
  <c r="DG131" i="14"/>
  <c r="DF131" i="14"/>
  <c r="DE131" i="14"/>
  <c r="DD131" i="14"/>
  <c r="DC131" i="14"/>
  <c r="DB131" i="14"/>
  <c r="CZ131" i="14"/>
  <c r="CY131" i="14"/>
  <c r="CX131" i="14"/>
  <c r="CW131" i="14"/>
  <c r="CV131" i="14"/>
  <c r="CU131" i="14"/>
  <c r="CT131" i="14"/>
  <c r="CS131" i="14"/>
  <c r="CR131" i="14"/>
  <c r="CQ131" i="14"/>
  <c r="CP131" i="14"/>
  <c r="CO131" i="14"/>
  <c r="CN131" i="14"/>
  <c r="CM131" i="14"/>
  <c r="CL131" i="14"/>
  <c r="CK131" i="14"/>
  <c r="CJ131" i="14"/>
  <c r="CI131" i="14"/>
  <c r="CH131" i="14"/>
  <c r="CG131" i="14"/>
  <c r="CF131" i="14"/>
  <c r="CE131" i="14"/>
  <c r="CD131" i="14"/>
  <c r="CC131" i="14"/>
  <c r="CB131" i="14"/>
  <c r="C131" i="14"/>
  <c r="B131" i="14"/>
  <c r="DY130" i="14"/>
  <c r="DX130" i="14"/>
  <c r="DW130" i="14"/>
  <c r="DV130" i="14"/>
  <c r="DU130" i="14"/>
  <c r="DT130" i="14"/>
  <c r="DS130" i="14"/>
  <c r="DR130" i="14"/>
  <c r="DQ130" i="14"/>
  <c r="DP130" i="14"/>
  <c r="DO130" i="14"/>
  <c r="DN130" i="14"/>
  <c r="DM130" i="14"/>
  <c r="DL130" i="14"/>
  <c r="DK130" i="14"/>
  <c r="DJ130" i="14"/>
  <c r="DI130" i="14"/>
  <c r="DH130" i="14"/>
  <c r="DG130" i="14"/>
  <c r="DF130" i="14"/>
  <c r="DD130" i="14"/>
  <c r="DB130" i="14"/>
  <c r="DA130" i="14"/>
  <c r="CY130" i="14"/>
  <c r="CX130" i="14"/>
  <c r="CW130" i="14"/>
  <c r="CV130" i="14"/>
  <c r="CU130" i="14"/>
  <c r="CT130" i="14"/>
  <c r="CS130" i="14"/>
  <c r="CR130" i="14"/>
  <c r="CQ130" i="14"/>
  <c r="CP130" i="14"/>
  <c r="CO130" i="14"/>
  <c r="CN130" i="14"/>
  <c r="CM130" i="14"/>
  <c r="CL130" i="14"/>
  <c r="CK130" i="14"/>
  <c r="CJ130" i="14"/>
  <c r="CI130" i="14"/>
  <c r="CH130" i="14"/>
  <c r="CG130" i="14"/>
  <c r="CF130" i="14"/>
  <c r="CD130" i="14"/>
  <c r="CC130" i="14"/>
  <c r="CB130" i="14"/>
  <c r="C130" i="14"/>
  <c r="B130" i="14"/>
  <c r="DZ129" i="14"/>
  <c r="DY129" i="14"/>
  <c r="DX129" i="14"/>
  <c r="DW129" i="14"/>
  <c r="DV129" i="14"/>
  <c r="DU129" i="14"/>
  <c r="DT129" i="14"/>
  <c r="DS129" i="14"/>
  <c r="DR129" i="14"/>
  <c r="DQ129" i="14"/>
  <c r="DP129" i="14"/>
  <c r="DO129" i="14"/>
  <c r="DN129" i="14"/>
  <c r="DM129" i="14"/>
  <c r="DL129" i="14"/>
  <c r="DK129" i="14"/>
  <c r="DJ129" i="14"/>
  <c r="DI129" i="14"/>
  <c r="DH129" i="14"/>
  <c r="DG129" i="14"/>
  <c r="DF129" i="14"/>
  <c r="CY129" i="14"/>
  <c r="CX129" i="14"/>
  <c r="CW129" i="14"/>
  <c r="CV129" i="14"/>
  <c r="CU129" i="14"/>
  <c r="CT129" i="14"/>
  <c r="CS129" i="14"/>
  <c r="CR129" i="14"/>
  <c r="CQ129" i="14"/>
  <c r="CP129" i="14"/>
  <c r="CO129" i="14"/>
  <c r="CN129" i="14"/>
  <c r="CM129" i="14"/>
  <c r="CL129" i="14"/>
  <c r="CK129" i="14"/>
  <c r="CJ129" i="14"/>
  <c r="CI129" i="14"/>
  <c r="CH129" i="14"/>
  <c r="CG129" i="14"/>
  <c r="CF129" i="14"/>
  <c r="C129" i="14"/>
  <c r="B129" i="14"/>
  <c r="DZ128" i="14"/>
  <c r="DY128" i="14"/>
  <c r="DX128" i="14"/>
  <c r="DW128" i="14"/>
  <c r="DV128" i="14"/>
  <c r="DU128" i="14"/>
  <c r="DT128" i="14"/>
  <c r="DS128" i="14"/>
  <c r="DR128" i="14"/>
  <c r="DQ128" i="14"/>
  <c r="DP128" i="14"/>
  <c r="DO128" i="14"/>
  <c r="DN128" i="14"/>
  <c r="DM128" i="14"/>
  <c r="DL128" i="14"/>
  <c r="DK128" i="14"/>
  <c r="DJ128" i="14"/>
  <c r="DI128" i="14"/>
  <c r="DH128" i="14"/>
  <c r="DG128" i="14"/>
  <c r="DF128" i="14"/>
  <c r="DD128" i="14"/>
  <c r="DC128" i="14"/>
  <c r="DB128" i="14"/>
  <c r="DA128" i="14"/>
  <c r="CZ128" i="14"/>
  <c r="CY128" i="14"/>
  <c r="CX128" i="14"/>
  <c r="CW128" i="14"/>
  <c r="CV128" i="14"/>
  <c r="CU128" i="14"/>
  <c r="CT128" i="14"/>
  <c r="CS128" i="14"/>
  <c r="CR128" i="14"/>
  <c r="CQ128" i="14"/>
  <c r="CP128" i="14"/>
  <c r="CO128" i="14"/>
  <c r="CN128" i="14"/>
  <c r="CM128" i="14"/>
  <c r="CL128" i="14"/>
  <c r="CK128" i="14"/>
  <c r="CJ128" i="14"/>
  <c r="CI128" i="14"/>
  <c r="CH128" i="14"/>
  <c r="CG128" i="14"/>
  <c r="CF128" i="14"/>
  <c r="CE128" i="14"/>
  <c r="CD128" i="14"/>
  <c r="CC128" i="14"/>
  <c r="CB128" i="14"/>
  <c r="CA128" i="14"/>
  <c r="AX128" i="14" s="1"/>
  <c r="C128" i="14"/>
  <c r="B128" i="14"/>
  <c r="DE128" i="14" s="1"/>
  <c r="DY127" i="14"/>
  <c r="DX127" i="14"/>
  <c r="DW127" i="14"/>
  <c r="DV127" i="14"/>
  <c r="DU127" i="14"/>
  <c r="DT127" i="14"/>
  <c r="DS127" i="14"/>
  <c r="DR127" i="14"/>
  <c r="DQ127" i="14"/>
  <c r="DP127" i="14"/>
  <c r="DO127" i="14"/>
  <c r="DN127" i="14"/>
  <c r="DM127" i="14"/>
  <c r="DL127" i="14"/>
  <c r="DK127" i="14"/>
  <c r="DJ127" i="14"/>
  <c r="DI127" i="14"/>
  <c r="DH127" i="14"/>
  <c r="DG127" i="14"/>
  <c r="DF127" i="14"/>
  <c r="DE127" i="14"/>
  <c r="CY127" i="14"/>
  <c r="CX127" i="14"/>
  <c r="CW127" i="14"/>
  <c r="CV127" i="14"/>
  <c r="CU127" i="14"/>
  <c r="CT127" i="14"/>
  <c r="CS127" i="14"/>
  <c r="CR127" i="14"/>
  <c r="CQ127" i="14"/>
  <c r="CP127" i="14"/>
  <c r="CO127" i="14"/>
  <c r="CN127" i="14"/>
  <c r="CM127" i="14"/>
  <c r="CL127" i="14"/>
  <c r="CK127" i="14"/>
  <c r="CJ127" i="14"/>
  <c r="CI127" i="14"/>
  <c r="CH127" i="14"/>
  <c r="CG127" i="14"/>
  <c r="CF127" i="14"/>
  <c r="CB127" i="14"/>
  <c r="CA127" i="14"/>
  <c r="C127" i="14"/>
  <c r="DA127" i="14" s="1"/>
  <c r="B127" i="14"/>
  <c r="DZ126" i="14"/>
  <c r="DY126" i="14"/>
  <c r="DX126" i="14"/>
  <c r="DW126" i="14"/>
  <c r="DV126" i="14"/>
  <c r="DU126" i="14"/>
  <c r="DT126" i="14"/>
  <c r="DS126" i="14"/>
  <c r="DR126" i="14"/>
  <c r="DQ126" i="14"/>
  <c r="DP126" i="14"/>
  <c r="DO126" i="14"/>
  <c r="DN126" i="14"/>
  <c r="DM126" i="14"/>
  <c r="DL126" i="14"/>
  <c r="DK126" i="14"/>
  <c r="DJ126" i="14"/>
  <c r="DI126" i="14"/>
  <c r="DH126" i="14"/>
  <c r="DG126" i="14"/>
  <c r="DF126" i="14"/>
  <c r="DE126" i="14"/>
  <c r="DD126" i="14"/>
  <c r="DC126" i="14"/>
  <c r="DB126" i="14"/>
  <c r="DA126" i="14"/>
  <c r="CZ126" i="14"/>
  <c r="CY126" i="14"/>
  <c r="CX126" i="14"/>
  <c r="CW126" i="14"/>
  <c r="CV126" i="14"/>
  <c r="CU126" i="14"/>
  <c r="CT126" i="14"/>
  <c r="CS126" i="14"/>
  <c r="CR126" i="14"/>
  <c r="CQ126" i="14"/>
  <c r="CP126" i="14"/>
  <c r="CO126" i="14"/>
  <c r="CN126" i="14"/>
  <c r="CM126" i="14"/>
  <c r="CL126" i="14"/>
  <c r="CK126" i="14"/>
  <c r="CJ126" i="14"/>
  <c r="CI126" i="14"/>
  <c r="CH126" i="14"/>
  <c r="CG126" i="14"/>
  <c r="CF126" i="14"/>
  <c r="CE126" i="14"/>
  <c r="CD126" i="14"/>
  <c r="CC126" i="14"/>
  <c r="CB126" i="14"/>
  <c r="CA126" i="14"/>
  <c r="C126" i="14"/>
  <c r="B126" i="14"/>
  <c r="DY125" i="14"/>
  <c r="DX125" i="14"/>
  <c r="DW125" i="14"/>
  <c r="DV125" i="14"/>
  <c r="DU125" i="14"/>
  <c r="DT125" i="14"/>
  <c r="DS125" i="14"/>
  <c r="DR125" i="14"/>
  <c r="DQ125" i="14"/>
  <c r="DP125" i="14"/>
  <c r="DO125" i="14"/>
  <c r="DN125" i="14"/>
  <c r="DM125" i="14"/>
  <c r="DL125" i="14"/>
  <c r="DK125" i="14"/>
  <c r="DJ125" i="14"/>
  <c r="DI125" i="14"/>
  <c r="DH125" i="14"/>
  <c r="DG125" i="14"/>
  <c r="DF125" i="14"/>
  <c r="CZ125" i="14"/>
  <c r="CY125" i="14"/>
  <c r="CX125" i="14"/>
  <c r="CW125" i="14"/>
  <c r="CV125" i="14"/>
  <c r="CU125" i="14"/>
  <c r="CT125" i="14"/>
  <c r="CS125" i="14"/>
  <c r="CR125" i="14"/>
  <c r="CQ125" i="14"/>
  <c r="CP125" i="14"/>
  <c r="CO125" i="14"/>
  <c r="CN125" i="14"/>
  <c r="CM125" i="14"/>
  <c r="CL125" i="14"/>
  <c r="CK125" i="14"/>
  <c r="CJ125" i="14"/>
  <c r="CI125" i="14"/>
  <c r="CH125" i="14"/>
  <c r="CG125" i="14"/>
  <c r="CF125" i="14"/>
  <c r="C125" i="14"/>
  <c r="B125" i="14"/>
  <c r="DZ124" i="14"/>
  <c r="DY124" i="14"/>
  <c r="DX124" i="14"/>
  <c r="DW124" i="14"/>
  <c r="DV124" i="14"/>
  <c r="DU124" i="14"/>
  <c r="DT124" i="14"/>
  <c r="DS124" i="14"/>
  <c r="DR124" i="14"/>
  <c r="DQ124" i="14"/>
  <c r="DP124" i="14"/>
  <c r="DO124" i="14"/>
  <c r="DN124" i="14"/>
  <c r="DM124" i="14"/>
  <c r="DL124" i="14"/>
  <c r="DK124" i="14"/>
  <c r="DJ124" i="14"/>
  <c r="DI124" i="14"/>
  <c r="DH124" i="14"/>
  <c r="DG124" i="14"/>
  <c r="DF124" i="14"/>
  <c r="DE124" i="14"/>
  <c r="DD124" i="14"/>
  <c r="DC124" i="14"/>
  <c r="DB124" i="14"/>
  <c r="DA124" i="14"/>
  <c r="CY124" i="14"/>
  <c r="CX124" i="14"/>
  <c r="CW124" i="14"/>
  <c r="CV124" i="14"/>
  <c r="CU124" i="14"/>
  <c r="CT124" i="14"/>
  <c r="CS124" i="14"/>
  <c r="CR124" i="14"/>
  <c r="CQ124" i="14"/>
  <c r="CP124" i="14"/>
  <c r="CO124" i="14"/>
  <c r="CN124" i="14"/>
  <c r="CM124" i="14"/>
  <c r="CL124" i="14"/>
  <c r="CK124" i="14"/>
  <c r="CJ124" i="14"/>
  <c r="CI124" i="14"/>
  <c r="CH124" i="14"/>
  <c r="CG124" i="14"/>
  <c r="CF124" i="14"/>
  <c r="CE124" i="14"/>
  <c r="CD124" i="14"/>
  <c r="CC124" i="14"/>
  <c r="C124" i="14"/>
  <c r="B124" i="14"/>
  <c r="DY123" i="14"/>
  <c r="DX123" i="14"/>
  <c r="DW123" i="14"/>
  <c r="DV123" i="14"/>
  <c r="DU123" i="14"/>
  <c r="DT123" i="14"/>
  <c r="DS123" i="14"/>
  <c r="DR123" i="14"/>
  <c r="DQ123" i="14"/>
  <c r="DP123" i="14"/>
  <c r="DO123" i="14"/>
  <c r="DN123" i="14"/>
  <c r="DM123" i="14"/>
  <c r="DL123" i="14"/>
  <c r="DK123" i="14"/>
  <c r="DJ123" i="14"/>
  <c r="DI123" i="14"/>
  <c r="DH123" i="14"/>
  <c r="DG123" i="14"/>
  <c r="DF123" i="14"/>
  <c r="DA123" i="14"/>
  <c r="CZ123" i="14"/>
  <c r="CY123" i="14"/>
  <c r="CX123" i="14"/>
  <c r="CW123" i="14"/>
  <c r="CV123" i="14"/>
  <c r="CU123" i="14"/>
  <c r="CT123" i="14"/>
  <c r="CS123" i="14"/>
  <c r="CR123" i="14"/>
  <c r="CQ123" i="14"/>
  <c r="CP123" i="14"/>
  <c r="CO123" i="14"/>
  <c r="CN123" i="14"/>
  <c r="CM123" i="14"/>
  <c r="CL123" i="14"/>
  <c r="CK123" i="14"/>
  <c r="CJ123" i="14"/>
  <c r="CI123" i="14"/>
  <c r="CH123" i="14"/>
  <c r="CG123" i="14"/>
  <c r="CF123" i="14"/>
  <c r="CC123" i="14"/>
  <c r="CB123" i="14"/>
  <c r="CA123" i="14"/>
  <c r="C123" i="14"/>
  <c r="B123" i="14"/>
  <c r="DY122" i="14"/>
  <c r="DX122" i="14"/>
  <c r="DW122" i="14"/>
  <c r="DV122" i="14"/>
  <c r="DU122" i="14"/>
  <c r="DT122" i="14"/>
  <c r="DS122" i="14"/>
  <c r="DR122" i="14"/>
  <c r="DQ122" i="14"/>
  <c r="DP122" i="14"/>
  <c r="DO122" i="14"/>
  <c r="DN122" i="14"/>
  <c r="DM122" i="14"/>
  <c r="DL122" i="14"/>
  <c r="DK122" i="14"/>
  <c r="DJ122" i="14"/>
  <c r="DI122" i="14"/>
  <c r="DH122" i="14"/>
  <c r="DG122" i="14"/>
  <c r="DF122" i="14"/>
  <c r="DE122" i="14"/>
  <c r="CY122" i="14"/>
  <c r="CX122" i="14"/>
  <c r="CW122" i="14"/>
  <c r="CV122" i="14"/>
  <c r="CU122" i="14"/>
  <c r="CT122" i="14"/>
  <c r="CS122" i="14"/>
  <c r="CR122" i="14"/>
  <c r="CQ122" i="14"/>
  <c r="CP122" i="14"/>
  <c r="CO122" i="14"/>
  <c r="CN122" i="14"/>
  <c r="CM122" i="14"/>
  <c r="CL122" i="14"/>
  <c r="CK122" i="14"/>
  <c r="CJ122" i="14"/>
  <c r="CI122" i="14"/>
  <c r="CH122" i="14"/>
  <c r="CG122" i="14"/>
  <c r="CF122" i="14"/>
  <c r="C122" i="14"/>
  <c r="B122" i="14"/>
  <c r="DZ117" i="14"/>
  <c r="DY117" i="14"/>
  <c r="DX117" i="14"/>
  <c r="DW117" i="14"/>
  <c r="DV117" i="14"/>
  <c r="DU117" i="14"/>
  <c r="DT117" i="14"/>
  <c r="DS117" i="14"/>
  <c r="DR117" i="14"/>
  <c r="DQ117" i="14"/>
  <c r="DP117" i="14"/>
  <c r="DO117" i="14"/>
  <c r="DN117" i="14"/>
  <c r="DM117" i="14"/>
  <c r="DL117" i="14"/>
  <c r="DK117" i="14"/>
  <c r="DJ117" i="14"/>
  <c r="DI117" i="14"/>
  <c r="DH117" i="14"/>
  <c r="DG117" i="14"/>
  <c r="DF117" i="14"/>
  <c r="DE117" i="14"/>
  <c r="DD117" i="14"/>
  <c r="DC117" i="14"/>
  <c r="DB117" i="14"/>
  <c r="CZ117" i="14"/>
  <c r="CY117" i="14"/>
  <c r="CX117" i="14"/>
  <c r="CW117" i="14"/>
  <c r="CV117" i="14"/>
  <c r="CU117" i="14"/>
  <c r="CT117" i="14"/>
  <c r="CS117" i="14"/>
  <c r="CR117" i="14"/>
  <c r="CQ117" i="14"/>
  <c r="CP117" i="14"/>
  <c r="CO117" i="14"/>
  <c r="CN117" i="14"/>
  <c r="CM117" i="14"/>
  <c r="CL117" i="14"/>
  <c r="CK117" i="14"/>
  <c r="CJ117" i="14"/>
  <c r="CI117" i="14"/>
  <c r="CH117" i="14"/>
  <c r="CG117" i="14"/>
  <c r="CF117" i="14"/>
  <c r="CE117" i="14"/>
  <c r="CD117" i="14"/>
  <c r="CC117" i="14"/>
  <c r="CB117" i="14"/>
  <c r="CA117" i="14"/>
  <c r="AX117" i="14"/>
  <c r="C117" i="14"/>
  <c r="DA117" i="14" s="1"/>
  <c r="B117" i="14"/>
  <c r="DY116" i="14"/>
  <c r="DX116" i="14"/>
  <c r="DW116" i="14"/>
  <c r="DV116" i="14"/>
  <c r="DU116" i="14"/>
  <c r="DT116" i="14"/>
  <c r="DS116" i="14"/>
  <c r="DR116" i="14"/>
  <c r="DQ116" i="14"/>
  <c r="DP116" i="14"/>
  <c r="DO116" i="14"/>
  <c r="DN116" i="14"/>
  <c r="DM116" i="14"/>
  <c r="DL116" i="14"/>
  <c r="DK116" i="14"/>
  <c r="DJ116" i="14"/>
  <c r="DI116" i="14"/>
  <c r="DH116" i="14"/>
  <c r="DG116" i="14"/>
  <c r="DF116" i="14"/>
  <c r="DE116" i="14"/>
  <c r="DD116" i="14"/>
  <c r="CZ116" i="14"/>
  <c r="CY116" i="14"/>
  <c r="CX116" i="14"/>
  <c r="CW116" i="14"/>
  <c r="CV116" i="14"/>
  <c r="CU116" i="14"/>
  <c r="CT116" i="14"/>
  <c r="CS116" i="14"/>
  <c r="CR116" i="14"/>
  <c r="CQ116" i="14"/>
  <c r="CP116" i="14"/>
  <c r="CO116" i="14"/>
  <c r="CN116" i="14"/>
  <c r="CM116" i="14"/>
  <c r="CL116" i="14"/>
  <c r="CK116" i="14"/>
  <c r="CJ116" i="14"/>
  <c r="CI116" i="14"/>
  <c r="CH116" i="14"/>
  <c r="CG116" i="14"/>
  <c r="CF116" i="14"/>
  <c r="CC116" i="14"/>
  <c r="CB116" i="14"/>
  <c r="C116" i="14"/>
  <c r="DA116" i="14" s="1"/>
  <c r="B116" i="14"/>
  <c r="DZ115" i="14"/>
  <c r="DY115" i="14"/>
  <c r="DX115" i="14"/>
  <c r="DW115" i="14"/>
  <c r="DV115" i="14"/>
  <c r="DU115" i="14"/>
  <c r="DT115" i="14"/>
  <c r="DS115" i="14"/>
  <c r="DR115" i="14"/>
  <c r="DQ115" i="14"/>
  <c r="DP115" i="14"/>
  <c r="DO115" i="14"/>
  <c r="DN115" i="14"/>
  <c r="DM115" i="14"/>
  <c r="DL115" i="14"/>
  <c r="DK115" i="14"/>
  <c r="DJ115" i="14"/>
  <c r="DI115" i="14"/>
  <c r="DH115" i="14"/>
  <c r="DG115" i="14"/>
  <c r="DF115" i="14"/>
  <c r="DE115" i="14"/>
  <c r="DD115" i="14"/>
  <c r="DC115" i="14"/>
  <c r="DB115" i="14"/>
  <c r="DA115" i="14"/>
  <c r="CZ115" i="14"/>
  <c r="CY115" i="14"/>
  <c r="CX115" i="14"/>
  <c r="CW115" i="14"/>
  <c r="CV115" i="14"/>
  <c r="CU115" i="14"/>
  <c r="CT115" i="14"/>
  <c r="CS115" i="14"/>
  <c r="CR115" i="14"/>
  <c r="CQ115" i="14"/>
  <c r="CP115" i="14"/>
  <c r="CO115" i="14"/>
  <c r="CN115" i="14"/>
  <c r="CM115" i="14"/>
  <c r="CL115" i="14"/>
  <c r="CK115" i="14"/>
  <c r="CJ115" i="14"/>
  <c r="CI115" i="14"/>
  <c r="CH115" i="14"/>
  <c r="CG115" i="14"/>
  <c r="CF115" i="14"/>
  <c r="CE115" i="14"/>
  <c r="CD115" i="14"/>
  <c r="CC115" i="14"/>
  <c r="CB115" i="14"/>
  <c r="C115" i="14"/>
  <c r="B115" i="14"/>
  <c r="CA115" i="14" s="1"/>
  <c r="DZ114" i="14"/>
  <c r="DY114" i="14"/>
  <c r="DX114" i="14"/>
  <c r="DW114" i="14"/>
  <c r="DV114" i="14"/>
  <c r="DU114" i="14"/>
  <c r="DT114" i="14"/>
  <c r="DS114" i="14"/>
  <c r="DR114" i="14"/>
  <c r="DQ114" i="14"/>
  <c r="DP114" i="14"/>
  <c r="DO114" i="14"/>
  <c r="DN114" i="14"/>
  <c r="DM114" i="14"/>
  <c r="DL114" i="14"/>
  <c r="DK114" i="14"/>
  <c r="DJ114" i="14"/>
  <c r="DI114" i="14"/>
  <c r="DH114" i="14"/>
  <c r="DG114" i="14"/>
  <c r="DF114" i="14"/>
  <c r="CZ114" i="14"/>
  <c r="CY114" i="14"/>
  <c r="CX114" i="14"/>
  <c r="CW114" i="14"/>
  <c r="CV114" i="14"/>
  <c r="CU114" i="14"/>
  <c r="CT114" i="14"/>
  <c r="CS114" i="14"/>
  <c r="CR114" i="14"/>
  <c r="CQ114" i="14"/>
  <c r="CP114" i="14"/>
  <c r="CO114" i="14"/>
  <c r="CN114" i="14"/>
  <c r="CM114" i="14"/>
  <c r="CL114" i="14"/>
  <c r="CK114" i="14"/>
  <c r="CJ114" i="14"/>
  <c r="CI114" i="14"/>
  <c r="CH114" i="14"/>
  <c r="CG114" i="14"/>
  <c r="CF114" i="14"/>
  <c r="C114" i="14"/>
  <c r="B114" i="14"/>
  <c r="DY113" i="14"/>
  <c r="DX113" i="14"/>
  <c r="DW113" i="14"/>
  <c r="DV113" i="14"/>
  <c r="DU113" i="14"/>
  <c r="DT113" i="14"/>
  <c r="DS113" i="14"/>
  <c r="DR113" i="14"/>
  <c r="DQ113" i="14"/>
  <c r="DP113" i="14"/>
  <c r="DO113" i="14"/>
  <c r="DN113" i="14"/>
  <c r="DM113" i="14"/>
  <c r="DL113" i="14"/>
  <c r="DK113" i="14"/>
  <c r="DJ113" i="14"/>
  <c r="DI113" i="14"/>
  <c r="DH113" i="14"/>
  <c r="DG113" i="14"/>
  <c r="DF113" i="14"/>
  <c r="CY113" i="14"/>
  <c r="CX113" i="14"/>
  <c r="CW113" i="14"/>
  <c r="CV113" i="14"/>
  <c r="CU113" i="14"/>
  <c r="CT113" i="14"/>
  <c r="CS113" i="14"/>
  <c r="CR113" i="14"/>
  <c r="CQ113" i="14"/>
  <c r="CP113" i="14"/>
  <c r="CO113" i="14"/>
  <c r="CN113" i="14"/>
  <c r="CM113" i="14"/>
  <c r="CL113" i="14"/>
  <c r="CK113" i="14"/>
  <c r="CJ113" i="14"/>
  <c r="CI113" i="14"/>
  <c r="CH113" i="14"/>
  <c r="CG113" i="14"/>
  <c r="CF113" i="14"/>
  <c r="C113" i="14"/>
  <c r="B113" i="14"/>
  <c r="DY112" i="14"/>
  <c r="DX112" i="14"/>
  <c r="DW112" i="14"/>
  <c r="DV112" i="14"/>
  <c r="DU112" i="14"/>
  <c r="DT112" i="14"/>
  <c r="DS112" i="14"/>
  <c r="DR112" i="14"/>
  <c r="DQ112" i="14"/>
  <c r="DP112" i="14"/>
  <c r="DO112" i="14"/>
  <c r="DN112" i="14"/>
  <c r="DM112" i="14"/>
  <c r="DL112" i="14"/>
  <c r="DK112" i="14"/>
  <c r="DJ112" i="14"/>
  <c r="DI112" i="14"/>
  <c r="DH112" i="14"/>
  <c r="DG112" i="14"/>
  <c r="DF112" i="14"/>
  <c r="DD112" i="14"/>
  <c r="CY112" i="14"/>
  <c r="CX112" i="14"/>
  <c r="CW112" i="14"/>
  <c r="CV112" i="14"/>
  <c r="CU112" i="14"/>
  <c r="CT112" i="14"/>
  <c r="CS112" i="14"/>
  <c r="CR112" i="14"/>
  <c r="CQ112" i="14"/>
  <c r="CP112" i="14"/>
  <c r="CO112" i="14"/>
  <c r="CN112" i="14"/>
  <c r="CM112" i="14"/>
  <c r="CL112" i="14"/>
  <c r="CK112" i="14"/>
  <c r="CJ112" i="14"/>
  <c r="CI112" i="14"/>
  <c r="CH112" i="14"/>
  <c r="CG112" i="14"/>
  <c r="CF112" i="14"/>
  <c r="CE112" i="14"/>
  <c r="C112" i="14"/>
  <c r="B112" i="14"/>
  <c r="DY111" i="14"/>
  <c r="DX111" i="14"/>
  <c r="DW111" i="14"/>
  <c r="DV111" i="14"/>
  <c r="DU111" i="14"/>
  <c r="DT111" i="14"/>
  <c r="DS111" i="14"/>
  <c r="DR111" i="14"/>
  <c r="DQ111" i="14"/>
  <c r="DP111" i="14"/>
  <c r="DO111" i="14"/>
  <c r="DN111" i="14"/>
  <c r="DM111" i="14"/>
  <c r="DL111" i="14"/>
  <c r="DK111" i="14"/>
  <c r="DJ111" i="14"/>
  <c r="DI111" i="14"/>
  <c r="DH111" i="14"/>
  <c r="DG111" i="14"/>
  <c r="DF111" i="14"/>
  <c r="DD111" i="14"/>
  <c r="CZ111" i="14"/>
  <c r="CY111" i="14"/>
  <c r="CX111" i="14"/>
  <c r="CW111" i="14"/>
  <c r="CV111" i="14"/>
  <c r="CU111" i="14"/>
  <c r="CT111" i="14"/>
  <c r="CS111" i="14"/>
  <c r="CR111" i="14"/>
  <c r="CQ111" i="14"/>
  <c r="CP111" i="14"/>
  <c r="CO111" i="14"/>
  <c r="CN111" i="14"/>
  <c r="CM111" i="14"/>
  <c r="CL111" i="14"/>
  <c r="CK111" i="14"/>
  <c r="CJ111" i="14"/>
  <c r="CI111" i="14"/>
  <c r="CH111" i="14"/>
  <c r="CG111" i="14"/>
  <c r="CF111" i="14"/>
  <c r="CB111" i="14"/>
  <c r="CA111" i="14"/>
  <c r="C111" i="14"/>
  <c r="B111" i="14"/>
  <c r="DZ110" i="14"/>
  <c r="DY110" i="14"/>
  <c r="DX110" i="14"/>
  <c r="DW110" i="14"/>
  <c r="DV110" i="14"/>
  <c r="DU110" i="14"/>
  <c r="DT110" i="14"/>
  <c r="DS110" i="14"/>
  <c r="DR110" i="14"/>
  <c r="DQ110" i="14"/>
  <c r="DP110" i="14"/>
  <c r="DO110" i="14"/>
  <c r="DN110" i="14"/>
  <c r="DM110" i="14"/>
  <c r="DL110" i="14"/>
  <c r="DK110" i="14"/>
  <c r="DJ110" i="14"/>
  <c r="DI110" i="14"/>
  <c r="DH110" i="14"/>
  <c r="DG110" i="14"/>
  <c r="DF110" i="14"/>
  <c r="DE110" i="14"/>
  <c r="DD110" i="14"/>
  <c r="DC110" i="14"/>
  <c r="DB110" i="14"/>
  <c r="DA110" i="14"/>
  <c r="CZ110" i="14"/>
  <c r="CY110" i="14"/>
  <c r="CX110" i="14"/>
  <c r="CW110" i="14"/>
  <c r="CV110" i="14"/>
  <c r="CU110" i="14"/>
  <c r="CT110" i="14"/>
  <c r="CS110" i="14"/>
  <c r="CR110" i="14"/>
  <c r="CQ110" i="14"/>
  <c r="CP110" i="14"/>
  <c r="CO110" i="14"/>
  <c r="CN110" i="14"/>
  <c r="CM110" i="14"/>
  <c r="CL110" i="14"/>
  <c r="CK110" i="14"/>
  <c r="CJ110" i="14"/>
  <c r="CI110" i="14"/>
  <c r="CH110" i="14"/>
  <c r="CG110" i="14"/>
  <c r="CF110" i="14"/>
  <c r="CE110" i="14"/>
  <c r="CD110" i="14"/>
  <c r="CC110" i="14"/>
  <c r="CB110" i="14"/>
  <c r="CA110" i="14"/>
  <c r="C110" i="14"/>
  <c r="B110" i="14"/>
  <c r="DY109" i="14"/>
  <c r="DX109" i="14"/>
  <c r="DW109" i="14"/>
  <c r="DV109" i="14"/>
  <c r="DU109" i="14"/>
  <c r="DT109" i="14"/>
  <c r="DS109" i="14"/>
  <c r="DR109" i="14"/>
  <c r="DQ109" i="14"/>
  <c r="DP109" i="14"/>
  <c r="DO109" i="14"/>
  <c r="DN109" i="14"/>
  <c r="DM109" i="14"/>
  <c r="DL109" i="14"/>
  <c r="DK109" i="14"/>
  <c r="DJ109" i="14"/>
  <c r="DI109" i="14"/>
  <c r="DH109" i="14"/>
  <c r="DG109" i="14"/>
  <c r="DF109" i="14"/>
  <c r="CZ109" i="14"/>
  <c r="CY109" i="14"/>
  <c r="CX109" i="14"/>
  <c r="CW109" i="14"/>
  <c r="CV109" i="14"/>
  <c r="CU109" i="14"/>
  <c r="CT109" i="14"/>
  <c r="CS109" i="14"/>
  <c r="CR109" i="14"/>
  <c r="CQ109" i="14"/>
  <c r="CP109" i="14"/>
  <c r="CO109" i="14"/>
  <c r="CN109" i="14"/>
  <c r="CM109" i="14"/>
  <c r="CL109" i="14"/>
  <c r="CK109" i="14"/>
  <c r="CJ109" i="14"/>
  <c r="CI109" i="14"/>
  <c r="CH109" i="14"/>
  <c r="CG109" i="14"/>
  <c r="CF109" i="14"/>
  <c r="C109" i="14"/>
  <c r="B109" i="14"/>
  <c r="DZ108" i="14"/>
  <c r="DY108" i="14"/>
  <c r="DX108" i="14"/>
  <c r="DW108" i="14"/>
  <c r="DV108" i="14"/>
  <c r="DU108" i="14"/>
  <c r="DT108" i="14"/>
  <c r="DS108" i="14"/>
  <c r="DR108" i="14"/>
  <c r="DQ108" i="14"/>
  <c r="DP108" i="14"/>
  <c r="DO108" i="14"/>
  <c r="DN108" i="14"/>
  <c r="DM108" i="14"/>
  <c r="DL108" i="14"/>
  <c r="DK108" i="14"/>
  <c r="DJ108" i="14"/>
  <c r="DI108" i="14"/>
  <c r="DH108" i="14"/>
  <c r="DG108" i="14"/>
  <c r="DF108" i="14"/>
  <c r="DE108" i="14"/>
  <c r="DD108" i="14"/>
  <c r="DC108" i="14"/>
  <c r="DB108" i="14"/>
  <c r="CZ108" i="14"/>
  <c r="CY108" i="14"/>
  <c r="CX108" i="14"/>
  <c r="CW108" i="14"/>
  <c r="CV108" i="14"/>
  <c r="CU108" i="14"/>
  <c r="CT108" i="14"/>
  <c r="CS108" i="14"/>
  <c r="CR108" i="14"/>
  <c r="CQ108" i="14"/>
  <c r="CP108" i="14"/>
  <c r="CO108" i="14"/>
  <c r="CN108" i="14"/>
  <c r="CM108" i="14"/>
  <c r="CL108" i="14"/>
  <c r="CK108" i="14"/>
  <c r="CJ108" i="14"/>
  <c r="CI108" i="14"/>
  <c r="CH108" i="14"/>
  <c r="CG108" i="14"/>
  <c r="CF108" i="14"/>
  <c r="CE108" i="14"/>
  <c r="CD108" i="14"/>
  <c r="CC108" i="14"/>
  <c r="CB108" i="14"/>
  <c r="C108" i="14"/>
  <c r="DA108" i="14" s="1"/>
  <c r="B108" i="14"/>
  <c r="DY107" i="14"/>
  <c r="DX107" i="14"/>
  <c r="DW107" i="14"/>
  <c r="DV107" i="14"/>
  <c r="DU107" i="14"/>
  <c r="DT107" i="14"/>
  <c r="DS107" i="14"/>
  <c r="DR107" i="14"/>
  <c r="DQ107" i="14"/>
  <c r="DP107" i="14"/>
  <c r="DO107" i="14"/>
  <c r="DN107" i="14"/>
  <c r="DM107" i="14"/>
  <c r="DL107" i="14"/>
  <c r="DK107" i="14"/>
  <c r="DJ107" i="14"/>
  <c r="DI107" i="14"/>
  <c r="DH107" i="14"/>
  <c r="DG107" i="14"/>
  <c r="DF107" i="14"/>
  <c r="CY107" i="14"/>
  <c r="CX107" i="14"/>
  <c r="CW107" i="14"/>
  <c r="CV107" i="14"/>
  <c r="CU107" i="14"/>
  <c r="CT107" i="14"/>
  <c r="CS107" i="14"/>
  <c r="CR107" i="14"/>
  <c r="CQ107" i="14"/>
  <c r="CP107" i="14"/>
  <c r="CO107" i="14"/>
  <c r="CN107" i="14"/>
  <c r="CM107" i="14"/>
  <c r="CL107" i="14"/>
  <c r="CK107" i="14"/>
  <c r="CJ107" i="14"/>
  <c r="CI107" i="14"/>
  <c r="CH107" i="14"/>
  <c r="CG107" i="14"/>
  <c r="CF107" i="14"/>
  <c r="C107" i="14"/>
  <c r="B107" i="14"/>
  <c r="DZ106" i="14"/>
  <c r="DY106" i="14"/>
  <c r="DX106" i="14"/>
  <c r="DW106" i="14"/>
  <c r="DV106" i="14"/>
  <c r="DU106" i="14"/>
  <c r="DT106" i="14"/>
  <c r="DS106" i="14"/>
  <c r="DR106" i="14"/>
  <c r="DQ106" i="14"/>
  <c r="DP106" i="14"/>
  <c r="DO106" i="14"/>
  <c r="DN106" i="14"/>
  <c r="DM106" i="14"/>
  <c r="DL106" i="14"/>
  <c r="DK106" i="14"/>
  <c r="DJ106" i="14"/>
  <c r="DI106" i="14"/>
  <c r="DH106" i="14"/>
  <c r="DG106" i="14"/>
  <c r="DF106" i="14"/>
  <c r="DB106" i="14"/>
  <c r="CY106" i="14"/>
  <c r="CX106" i="14"/>
  <c r="CW106" i="14"/>
  <c r="CV106" i="14"/>
  <c r="CU106" i="14"/>
  <c r="CT106" i="14"/>
  <c r="CS106" i="14"/>
  <c r="CR106" i="14"/>
  <c r="CQ106" i="14"/>
  <c r="CP106" i="14"/>
  <c r="CO106" i="14"/>
  <c r="CN106" i="14"/>
  <c r="CM106" i="14"/>
  <c r="CL106" i="14"/>
  <c r="CK106" i="14"/>
  <c r="CJ106" i="14"/>
  <c r="CI106" i="14"/>
  <c r="CH106" i="14"/>
  <c r="CG106" i="14"/>
  <c r="CF106" i="14"/>
  <c r="C106" i="14"/>
  <c r="B106" i="14"/>
  <c r="DZ105" i="14"/>
  <c r="DY105" i="14"/>
  <c r="DX105" i="14"/>
  <c r="DW105" i="14"/>
  <c r="DV105" i="14"/>
  <c r="DU105" i="14"/>
  <c r="DT105" i="14"/>
  <c r="DS105" i="14"/>
  <c r="DR105" i="14"/>
  <c r="DQ105" i="14"/>
  <c r="DP105" i="14"/>
  <c r="DO105" i="14"/>
  <c r="DN105" i="14"/>
  <c r="DM105" i="14"/>
  <c r="DL105" i="14"/>
  <c r="DK105" i="14"/>
  <c r="DJ105" i="14"/>
  <c r="DI105" i="14"/>
  <c r="DH105" i="14"/>
  <c r="DG105" i="14"/>
  <c r="DF105" i="14"/>
  <c r="DE105" i="14"/>
  <c r="DD105" i="14"/>
  <c r="DC105" i="14"/>
  <c r="DB105" i="14"/>
  <c r="CZ105" i="14"/>
  <c r="CY105" i="14"/>
  <c r="CX105" i="14"/>
  <c r="CW105" i="14"/>
  <c r="CV105" i="14"/>
  <c r="CU105" i="14"/>
  <c r="CT105" i="14"/>
  <c r="CS105" i="14"/>
  <c r="CR105" i="14"/>
  <c r="CQ105" i="14"/>
  <c r="CP105" i="14"/>
  <c r="CO105" i="14"/>
  <c r="CN105" i="14"/>
  <c r="CM105" i="14"/>
  <c r="CL105" i="14"/>
  <c r="CK105" i="14"/>
  <c r="CJ105" i="14"/>
  <c r="CI105" i="14"/>
  <c r="CH105" i="14"/>
  <c r="CG105" i="14"/>
  <c r="CF105" i="14"/>
  <c r="CE105" i="14"/>
  <c r="CD105" i="14"/>
  <c r="CC105" i="14"/>
  <c r="CB105" i="14"/>
  <c r="C105" i="14"/>
  <c r="B105" i="14"/>
  <c r="DY104" i="14"/>
  <c r="DX104" i="14"/>
  <c r="DW104" i="14"/>
  <c r="DV104" i="14"/>
  <c r="DU104" i="14"/>
  <c r="DT104" i="14"/>
  <c r="DS104" i="14"/>
  <c r="DR104" i="14"/>
  <c r="DQ104" i="14"/>
  <c r="DP104" i="14"/>
  <c r="DO104" i="14"/>
  <c r="DN104" i="14"/>
  <c r="DM104" i="14"/>
  <c r="DL104" i="14"/>
  <c r="DK104" i="14"/>
  <c r="DJ104" i="14"/>
  <c r="DI104" i="14"/>
  <c r="DH104" i="14"/>
  <c r="DG104" i="14"/>
  <c r="DF104" i="14"/>
  <c r="CY104" i="14"/>
  <c r="CX104" i="14"/>
  <c r="CW104" i="14"/>
  <c r="CV104" i="14"/>
  <c r="CU104" i="14"/>
  <c r="CT104" i="14"/>
  <c r="CS104" i="14"/>
  <c r="CR104" i="14"/>
  <c r="CQ104" i="14"/>
  <c r="CP104" i="14"/>
  <c r="CO104" i="14"/>
  <c r="CN104" i="14"/>
  <c r="CM104" i="14"/>
  <c r="CL104" i="14"/>
  <c r="CK104" i="14"/>
  <c r="CJ104" i="14"/>
  <c r="CI104" i="14"/>
  <c r="CH104" i="14"/>
  <c r="CG104" i="14"/>
  <c r="CF104" i="14"/>
  <c r="CA104" i="14"/>
  <c r="C104" i="14"/>
  <c r="B104" i="14"/>
  <c r="DZ103" i="14"/>
  <c r="DY103" i="14"/>
  <c r="DX103" i="14"/>
  <c r="DW103" i="14"/>
  <c r="DV103" i="14"/>
  <c r="DU103" i="14"/>
  <c r="DT103" i="14"/>
  <c r="DS103" i="14"/>
  <c r="DR103" i="14"/>
  <c r="DQ103" i="14"/>
  <c r="DP103" i="14"/>
  <c r="DO103" i="14"/>
  <c r="DN103" i="14"/>
  <c r="DM103" i="14"/>
  <c r="DL103" i="14"/>
  <c r="DK103" i="14"/>
  <c r="DJ103" i="14"/>
  <c r="DI103" i="14"/>
  <c r="DH103" i="14"/>
  <c r="DG103" i="14"/>
  <c r="DF103" i="14"/>
  <c r="DE103" i="14"/>
  <c r="DD103" i="14"/>
  <c r="DC103" i="14"/>
  <c r="DB103" i="14"/>
  <c r="DA103" i="14"/>
  <c r="CZ103" i="14"/>
  <c r="CY103" i="14"/>
  <c r="CX103" i="14"/>
  <c r="CW103" i="14"/>
  <c r="CV103" i="14"/>
  <c r="CU103" i="14"/>
  <c r="CT103" i="14"/>
  <c r="CS103" i="14"/>
  <c r="CR103" i="14"/>
  <c r="CQ103" i="14"/>
  <c r="CP103" i="14"/>
  <c r="CO103" i="14"/>
  <c r="CN103" i="14"/>
  <c r="CM103" i="14"/>
  <c r="CL103" i="14"/>
  <c r="CK103" i="14"/>
  <c r="CJ103" i="14"/>
  <c r="CI103" i="14"/>
  <c r="CH103" i="14"/>
  <c r="CG103" i="14"/>
  <c r="CF103" i="14"/>
  <c r="CE103" i="14"/>
  <c r="CD103" i="14"/>
  <c r="CC103" i="14"/>
  <c r="AX103" i="14" s="1"/>
  <c r="CB103" i="14"/>
  <c r="CA103" i="14"/>
  <c r="C103" i="14"/>
  <c r="B103" i="14"/>
  <c r="DY102" i="14"/>
  <c r="DX102" i="14"/>
  <c r="DW102" i="14"/>
  <c r="DV102" i="14"/>
  <c r="DU102" i="14"/>
  <c r="DT102" i="14"/>
  <c r="DS102" i="14"/>
  <c r="DR102" i="14"/>
  <c r="DQ102" i="14"/>
  <c r="DP102" i="14"/>
  <c r="DO102" i="14"/>
  <c r="DN102" i="14"/>
  <c r="DM102" i="14"/>
  <c r="DL102" i="14"/>
  <c r="DK102" i="14"/>
  <c r="DJ102" i="14"/>
  <c r="DI102" i="14"/>
  <c r="DH102" i="14"/>
  <c r="DG102" i="14"/>
  <c r="DF102" i="14"/>
  <c r="CY102" i="14"/>
  <c r="CX102" i="14"/>
  <c r="CW102" i="14"/>
  <c r="CV102" i="14"/>
  <c r="CU102" i="14"/>
  <c r="CT102" i="14"/>
  <c r="CS102" i="14"/>
  <c r="CR102" i="14"/>
  <c r="CQ102" i="14"/>
  <c r="CP102" i="14"/>
  <c r="CO102" i="14"/>
  <c r="CN102" i="14"/>
  <c r="CM102" i="14"/>
  <c r="CL102" i="14"/>
  <c r="CK102" i="14"/>
  <c r="CJ102" i="14"/>
  <c r="CI102" i="14"/>
  <c r="CH102" i="14"/>
  <c r="CG102" i="14"/>
  <c r="CF102" i="14"/>
  <c r="CB102" i="14"/>
  <c r="C102" i="14"/>
  <c r="B102" i="14"/>
  <c r="DZ101" i="14"/>
  <c r="DY101" i="14"/>
  <c r="DX101" i="14"/>
  <c r="DW101" i="14"/>
  <c r="DV101" i="14"/>
  <c r="DU101" i="14"/>
  <c r="DT101" i="14"/>
  <c r="DS101" i="14"/>
  <c r="DR101" i="14"/>
  <c r="DQ101" i="14"/>
  <c r="DP101" i="14"/>
  <c r="DO101" i="14"/>
  <c r="DN101" i="14"/>
  <c r="DM101" i="14"/>
  <c r="DL101" i="14"/>
  <c r="DK101" i="14"/>
  <c r="DJ101" i="14"/>
  <c r="DI101" i="14"/>
  <c r="DH101" i="14"/>
  <c r="DG101" i="14"/>
  <c r="DF101" i="14"/>
  <c r="DE101" i="14"/>
  <c r="DD101" i="14"/>
  <c r="DC101" i="14"/>
  <c r="DB101" i="14"/>
  <c r="DA101" i="14"/>
  <c r="CZ101" i="14"/>
  <c r="CY101" i="14"/>
  <c r="CX101" i="14"/>
  <c r="CW101" i="14"/>
  <c r="CV101" i="14"/>
  <c r="CU101" i="14"/>
  <c r="CT101" i="14"/>
  <c r="CS101" i="14"/>
  <c r="CR101" i="14"/>
  <c r="CQ101" i="14"/>
  <c r="CP101" i="14"/>
  <c r="CO101" i="14"/>
  <c r="CN101" i="14"/>
  <c r="CM101" i="14"/>
  <c r="CL101" i="14"/>
  <c r="CK101" i="14"/>
  <c r="CJ101" i="14"/>
  <c r="CI101" i="14"/>
  <c r="CH101" i="14"/>
  <c r="CG101" i="14"/>
  <c r="CF101" i="14"/>
  <c r="CE101" i="14"/>
  <c r="CD101" i="14"/>
  <c r="CC101" i="14"/>
  <c r="CB101" i="14"/>
  <c r="C101" i="14"/>
  <c r="B101" i="14"/>
  <c r="CA101" i="14" s="1"/>
  <c r="DY100" i="14"/>
  <c r="DX100" i="14"/>
  <c r="DW100" i="14"/>
  <c r="DV100" i="14"/>
  <c r="DU100" i="14"/>
  <c r="DT100" i="14"/>
  <c r="DS100" i="14"/>
  <c r="DR100" i="14"/>
  <c r="DQ100" i="14"/>
  <c r="DP100" i="14"/>
  <c r="DO100" i="14"/>
  <c r="DN100" i="14"/>
  <c r="DM100" i="14"/>
  <c r="DL100" i="14"/>
  <c r="DK100" i="14"/>
  <c r="DJ100" i="14"/>
  <c r="DI100" i="14"/>
  <c r="DH100" i="14"/>
  <c r="DG100" i="14"/>
  <c r="DF100" i="14"/>
  <c r="CY100" i="14"/>
  <c r="CX100" i="14"/>
  <c r="CW100" i="14"/>
  <c r="CV100" i="14"/>
  <c r="CU100" i="14"/>
  <c r="CT100" i="14"/>
  <c r="CS100" i="14"/>
  <c r="CR100" i="14"/>
  <c r="CQ100" i="14"/>
  <c r="CP100" i="14"/>
  <c r="CO100" i="14"/>
  <c r="CN100" i="14"/>
  <c r="CM100" i="14"/>
  <c r="CL100" i="14"/>
  <c r="CK100" i="14"/>
  <c r="CJ100" i="14"/>
  <c r="CI100" i="14"/>
  <c r="CH100" i="14"/>
  <c r="CG100" i="14"/>
  <c r="CF100" i="14"/>
  <c r="C100" i="14"/>
  <c r="B100" i="14"/>
  <c r="DZ95" i="14"/>
  <c r="DY95" i="14"/>
  <c r="DX95" i="14"/>
  <c r="DW95" i="14"/>
  <c r="DV95" i="14"/>
  <c r="DU95" i="14"/>
  <c r="DT95" i="14"/>
  <c r="DS95" i="14"/>
  <c r="DR95" i="14"/>
  <c r="DQ95" i="14"/>
  <c r="DP95" i="14"/>
  <c r="DO95" i="14"/>
  <c r="DN95" i="14"/>
  <c r="DM95" i="14"/>
  <c r="DL95" i="14"/>
  <c r="DK95" i="14"/>
  <c r="DJ95" i="14"/>
  <c r="DI95" i="14"/>
  <c r="DH95" i="14"/>
  <c r="DG95" i="14"/>
  <c r="DF95" i="14"/>
  <c r="DE95" i="14"/>
  <c r="DD95" i="14"/>
  <c r="DC95" i="14"/>
  <c r="DB95" i="14"/>
  <c r="CZ95" i="14"/>
  <c r="CY95" i="14"/>
  <c r="CX95" i="14"/>
  <c r="CW95" i="14"/>
  <c r="CV95" i="14"/>
  <c r="CU95" i="14"/>
  <c r="CT95" i="14"/>
  <c r="CS95" i="14"/>
  <c r="CR95" i="14"/>
  <c r="CQ95" i="14"/>
  <c r="CP95" i="14"/>
  <c r="CO95" i="14"/>
  <c r="CN95" i="14"/>
  <c r="CM95" i="14"/>
  <c r="CL95" i="14"/>
  <c r="CK95" i="14"/>
  <c r="CJ95" i="14"/>
  <c r="CI95" i="14"/>
  <c r="CH95" i="14"/>
  <c r="CG95" i="14"/>
  <c r="CF95" i="14"/>
  <c r="CE95" i="14"/>
  <c r="CD95" i="14"/>
  <c r="CB95" i="14"/>
  <c r="CA95" i="14"/>
  <c r="C95" i="14"/>
  <c r="B95" i="14"/>
  <c r="DZ94" i="14"/>
  <c r="DY94" i="14"/>
  <c r="DX94" i="14"/>
  <c r="DW94" i="14"/>
  <c r="DV94" i="14"/>
  <c r="DU94" i="14"/>
  <c r="DT94" i="14"/>
  <c r="DS94" i="14"/>
  <c r="DR94" i="14"/>
  <c r="DQ94" i="14"/>
  <c r="DP94" i="14"/>
  <c r="DO94" i="14"/>
  <c r="DN94" i="14"/>
  <c r="DM94" i="14"/>
  <c r="DL94" i="14"/>
  <c r="DK94" i="14"/>
  <c r="DJ94" i="14"/>
  <c r="DI94" i="14"/>
  <c r="DH94" i="14"/>
  <c r="DG94" i="14"/>
  <c r="DF94" i="14"/>
  <c r="DE94" i="14"/>
  <c r="DD94" i="14"/>
  <c r="DC94" i="14"/>
  <c r="DB94" i="14"/>
  <c r="DA94" i="14"/>
  <c r="CZ94" i="14"/>
  <c r="CY94" i="14"/>
  <c r="CX94" i="14"/>
  <c r="CW94" i="14"/>
  <c r="CV94" i="14"/>
  <c r="CU94" i="14"/>
  <c r="CT94" i="14"/>
  <c r="CS94" i="14"/>
  <c r="CR94" i="14"/>
  <c r="CQ94" i="14"/>
  <c r="CP94" i="14"/>
  <c r="CO94" i="14"/>
  <c r="CN94" i="14"/>
  <c r="CM94" i="14"/>
  <c r="CL94" i="14"/>
  <c r="CK94" i="14"/>
  <c r="CJ94" i="14"/>
  <c r="CI94" i="14"/>
  <c r="CH94" i="14"/>
  <c r="CG94" i="14"/>
  <c r="CF94" i="14"/>
  <c r="CE94" i="14"/>
  <c r="CD94" i="14"/>
  <c r="CC94" i="14"/>
  <c r="CB94" i="14"/>
  <c r="C94" i="14"/>
  <c r="CA94" i="14" s="1"/>
  <c r="B94" i="14"/>
  <c r="DZ93" i="14"/>
  <c r="DY93" i="14"/>
  <c r="DX93" i="14"/>
  <c r="DW93" i="14"/>
  <c r="DV93" i="14"/>
  <c r="DU93" i="14"/>
  <c r="DT93" i="14"/>
  <c r="DS93" i="14"/>
  <c r="DR93" i="14"/>
  <c r="DQ93" i="14"/>
  <c r="DP93" i="14"/>
  <c r="DO93" i="14"/>
  <c r="DN93" i="14"/>
  <c r="DM93" i="14"/>
  <c r="DL93" i="14"/>
  <c r="DK93" i="14"/>
  <c r="DJ93" i="14"/>
  <c r="DI93" i="14"/>
  <c r="DH93" i="14"/>
  <c r="DG93" i="14"/>
  <c r="DF93" i="14"/>
  <c r="DE93" i="14"/>
  <c r="DD93" i="14"/>
  <c r="DB93" i="14"/>
  <c r="DA93" i="14"/>
  <c r="CZ93" i="14"/>
  <c r="CY93" i="14"/>
  <c r="CX93" i="14"/>
  <c r="CW93" i="14"/>
  <c r="CV93" i="14"/>
  <c r="CU93" i="14"/>
  <c r="CT93" i="14"/>
  <c r="CS93" i="14"/>
  <c r="CR93" i="14"/>
  <c r="CQ93" i="14"/>
  <c r="CP93" i="14"/>
  <c r="CO93" i="14"/>
  <c r="CN93" i="14"/>
  <c r="CM93" i="14"/>
  <c r="CL93" i="14"/>
  <c r="CK93" i="14"/>
  <c r="CJ93" i="14"/>
  <c r="CI93" i="14"/>
  <c r="CH93" i="14"/>
  <c r="CG93" i="14"/>
  <c r="CF93" i="14"/>
  <c r="CD93" i="14"/>
  <c r="CC93" i="14"/>
  <c r="CB93" i="14"/>
  <c r="CA93" i="14"/>
  <c r="C93" i="14"/>
  <c r="B93" i="14"/>
  <c r="DY92" i="14"/>
  <c r="DX92" i="14"/>
  <c r="DW92" i="14"/>
  <c r="DV92" i="14"/>
  <c r="DU92" i="14"/>
  <c r="DT92" i="14"/>
  <c r="DS92" i="14"/>
  <c r="DR92" i="14"/>
  <c r="DQ92" i="14"/>
  <c r="DP92" i="14"/>
  <c r="DO92" i="14"/>
  <c r="DN92" i="14"/>
  <c r="DM92" i="14"/>
  <c r="DL92" i="14"/>
  <c r="DK92" i="14"/>
  <c r="DJ92" i="14"/>
  <c r="DI92" i="14"/>
  <c r="DH92" i="14"/>
  <c r="DG92" i="14"/>
  <c r="DF92" i="14"/>
  <c r="CY92" i="14"/>
  <c r="CX92" i="14"/>
  <c r="CW92" i="14"/>
  <c r="CV92" i="14"/>
  <c r="CU92" i="14"/>
  <c r="CT92" i="14"/>
  <c r="CS92" i="14"/>
  <c r="CR92" i="14"/>
  <c r="CQ92" i="14"/>
  <c r="CP92" i="14"/>
  <c r="CO92" i="14"/>
  <c r="CN92" i="14"/>
  <c r="CM92" i="14"/>
  <c r="CL92" i="14"/>
  <c r="CK92" i="14"/>
  <c r="CJ92" i="14"/>
  <c r="CI92" i="14"/>
  <c r="CH92" i="14"/>
  <c r="CG92" i="14"/>
  <c r="CF92" i="14"/>
  <c r="C92" i="14"/>
  <c r="B92" i="14"/>
  <c r="DZ91" i="14"/>
  <c r="DY91" i="14"/>
  <c r="DX91" i="14"/>
  <c r="DW91" i="14"/>
  <c r="DV91" i="14"/>
  <c r="DU91" i="14"/>
  <c r="DT91" i="14"/>
  <c r="DS91" i="14"/>
  <c r="DR91" i="14"/>
  <c r="DQ91" i="14"/>
  <c r="DP91" i="14"/>
  <c r="DO91" i="14"/>
  <c r="DN91" i="14"/>
  <c r="DM91" i="14"/>
  <c r="DL91" i="14"/>
  <c r="DK91" i="14"/>
  <c r="DJ91" i="14"/>
  <c r="DI91" i="14"/>
  <c r="DH91" i="14"/>
  <c r="DG91" i="14"/>
  <c r="DF91" i="14"/>
  <c r="DD91" i="14"/>
  <c r="DC91" i="14"/>
  <c r="DB91" i="14"/>
  <c r="DA91" i="14"/>
  <c r="CZ91" i="14"/>
  <c r="CY91" i="14"/>
  <c r="CX91" i="14"/>
  <c r="CW91" i="14"/>
  <c r="CV91" i="14"/>
  <c r="CU91" i="14"/>
  <c r="CT91" i="14"/>
  <c r="CS91" i="14"/>
  <c r="CR91" i="14"/>
  <c r="CQ91" i="14"/>
  <c r="CP91" i="14"/>
  <c r="CO91" i="14"/>
  <c r="CN91" i="14"/>
  <c r="CM91" i="14"/>
  <c r="CL91" i="14"/>
  <c r="CK91" i="14"/>
  <c r="CJ91" i="14"/>
  <c r="CI91" i="14"/>
  <c r="CH91" i="14"/>
  <c r="CG91" i="14"/>
  <c r="CF91" i="14"/>
  <c r="CE91" i="14"/>
  <c r="CD91" i="14"/>
  <c r="CC91" i="14"/>
  <c r="CB91" i="14"/>
  <c r="CA91" i="14"/>
  <c r="AX91" i="14" s="1"/>
  <c r="C91" i="14"/>
  <c r="B91" i="14"/>
  <c r="DE91" i="14" s="1"/>
  <c r="DY90" i="14"/>
  <c r="DX90" i="14"/>
  <c r="DW90" i="14"/>
  <c r="DV90" i="14"/>
  <c r="DU90" i="14"/>
  <c r="DT90" i="14"/>
  <c r="DS90" i="14"/>
  <c r="DR90" i="14"/>
  <c r="DQ90" i="14"/>
  <c r="DP90" i="14"/>
  <c r="DO90" i="14"/>
  <c r="DN90" i="14"/>
  <c r="DM90" i="14"/>
  <c r="DL90" i="14"/>
  <c r="DK90" i="14"/>
  <c r="DJ90" i="14"/>
  <c r="DI90" i="14"/>
  <c r="DH90" i="14"/>
  <c r="DG90" i="14"/>
  <c r="DF90" i="14"/>
  <c r="DE90" i="14"/>
  <c r="CY90" i="14"/>
  <c r="CX90" i="14"/>
  <c r="CW90" i="14"/>
  <c r="CV90" i="14"/>
  <c r="CU90" i="14"/>
  <c r="CT90" i="14"/>
  <c r="CS90" i="14"/>
  <c r="CR90" i="14"/>
  <c r="CQ90" i="14"/>
  <c r="CP90" i="14"/>
  <c r="CO90" i="14"/>
  <c r="CN90" i="14"/>
  <c r="CM90" i="14"/>
  <c r="CL90" i="14"/>
  <c r="CK90" i="14"/>
  <c r="CJ90" i="14"/>
  <c r="CI90" i="14"/>
  <c r="CH90" i="14"/>
  <c r="CG90" i="14"/>
  <c r="CF90" i="14"/>
  <c r="C90" i="14"/>
  <c r="CA90" i="14" s="1"/>
  <c r="B90" i="14"/>
  <c r="DZ89" i="14"/>
  <c r="DY89" i="14"/>
  <c r="DX89" i="14"/>
  <c r="DW89" i="14"/>
  <c r="DV89" i="14"/>
  <c r="DU89" i="14"/>
  <c r="DT89" i="14"/>
  <c r="DS89" i="14"/>
  <c r="DR89" i="14"/>
  <c r="DQ89" i="14"/>
  <c r="DP89" i="14"/>
  <c r="DO89" i="14"/>
  <c r="DN89" i="14"/>
  <c r="DM89" i="14"/>
  <c r="DL89" i="14"/>
  <c r="DK89" i="14"/>
  <c r="DJ89" i="14"/>
  <c r="DI89" i="14"/>
  <c r="DH89" i="14"/>
  <c r="DG89" i="14"/>
  <c r="DF89" i="14"/>
  <c r="DE89" i="14"/>
  <c r="DD89" i="14"/>
  <c r="DC89" i="14"/>
  <c r="DB89" i="14"/>
  <c r="DA89" i="14"/>
  <c r="CZ89" i="14"/>
  <c r="CY89" i="14"/>
  <c r="CX89" i="14"/>
  <c r="CW89" i="14"/>
  <c r="CV89" i="14"/>
  <c r="CU89" i="14"/>
  <c r="CT89" i="14"/>
  <c r="CS89" i="14"/>
  <c r="CR89" i="14"/>
  <c r="CQ89" i="14"/>
  <c r="CP89" i="14"/>
  <c r="CO89" i="14"/>
  <c r="CN89" i="14"/>
  <c r="CM89" i="14"/>
  <c r="CL89" i="14"/>
  <c r="CK89" i="14"/>
  <c r="CJ89" i="14"/>
  <c r="CI89" i="14"/>
  <c r="CH89" i="14"/>
  <c r="CG89" i="14"/>
  <c r="CF89" i="14"/>
  <c r="CE89" i="14"/>
  <c r="CD89" i="14"/>
  <c r="CC89" i="14"/>
  <c r="CB89" i="14"/>
  <c r="CA89" i="14"/>
  <c r="AX89" i="14" s="1"/>
  <c r="C89" i="14"/>
  <c r="B89" i="14"/>
  <c r="DY88" i="14"/>
  <c r="DX88" i="14"/>
  <c r="DW88" i="14"/>
  <c r="DV88" i="14"/>
  <c r="DU88" i="14"/>
  <c r="DT88" i="14"/>
  <c r="DS88" i="14"/>
  <c r="DR88" i="14"/>
  <c r="DQ88" i="14"/>
  <c r="DP88" i="14"/>
  <c r="DO88" i="14"/>
  <c r="DN88" i="14"/>
  <c r="DM88" i="14"/>
  <c r="DL88" i="14"/>
  <c r="DK88" i="14"/>
  <c r="DJ88" i="14"/>
  <c r="DI88" i="14"/>
  <c r="DH88" i="14"/>
  <c r="DG88" i="14"/>
  <c r="DF88" i="14"/>
  <c r="CY88" i="14"/>
  <c r="CX88" i="14"/>
  <c r="CW88" i="14"/>
  <c r="CV88" i="14"/>
  <c r="CU88" i="14"/>
  <c r="CT88" i="14"/>
  <c r="CS88" i="14"/>
  <c r="CR88" i="14"/>
  <c r="CQ88" i="14"/>
  <c r="CP88" i="14"/>
  <c r="CO88" i="14"/>
  <c r="CN88" i="14"/>
  <c r="CM88" i="14"/>
  <c r="CL88" i="14"/>
  <c r="CK88" i="14"/>
  <c r="CJ88" i="14"/>
  <c r="CI88" i="14"/>
  <c r="CH88" i="14"/>
  <c r="CG88" i="14"/>
  <c r="CF88" i="14"/>
  <c r="C88" i="14"/>
  <c r="B88" i="14"/>
  <c r="DZ87" i="14"/>
  <c r="DY87" i="14"/>
  <c r="DX87" i="14"/>
  <c r="DW87" i="14"/>
  <c r="DV87" i="14"/>
  <c r="DU87" i="14"/>
  <c r="DT87" i="14"/>
  <c r="DS87" i="14"/>
  <c r="DR87" i="14"/>
  <c r="DQ87" i="14"/>
  <c r="DP87" i="14"/>
  <c r="DO87" i="14"/>
  <c r="DN87" i="14"/>
  <c r="DM87" i="14"/>
  <c r="DL87" i="14"/>
  <c r="DK87" i="14"/>
  <c r="DJ87" i="14"/>
  <c r="DI87" i="14"/>
  <c r="DH87" i="14"/>
  <c r="DG87" i="14"/>
  <c r="DF87" i="14"/>
  <c r="DE87" i="14"/>
  <c r="DD87" i="14"/>
  <c r="DC87" i="14"/>
  <c r="DB87" i="14"/>
  <c r="DA87" i="14"/>
  <c r="CZ87" i="14"/>
  <c r="CY87" i="14"/>
  <c r="CX87" i="14"/>
  <c r="CW87" i="14"/>
  <c r="CV87" i="14"/>
  <c r="CU87" i="14"/>
  <c r="CT87" i="14"/>
  <c r="CS87" i="14"/>
  <c r="CR87" i="14"/>
  <c r="CQ87" i="14"/>
  <c r="CP87" i="14"/>
  <c r="CO87" i="14"/>
  <c r="CN87" i="14"/>
  <c r="CM87" i="14"/>
  <c r="CL87" i="14"/>
  <c r="CK87" i="14"/>
  <c r="CJ87" i="14"/>
  <c r="CI87" i="14"/>
  <c r="CH87" i="14"/>
  <c r="CG87" i="14"/>
  <c r="CF87" i="14"/>
  <c r="CE87" i="14"/>
  <c r="CD87" i="14"/>
  <c r="CC87" i="14"/>
  <c r="CB87" i="14"/>
  <c r="C87" i="14"/>
  <c r="B87" i="14"/>
  <c r="CA87" i="14" s="1"/>
  <c r="DY86" i="14"/>
  <c r="DX86" i="14"/>
  <c r="DW86" i="14"/>
  <c r="DV86" i="14"/>
  <c r="DU86" i="14"/>
  <c r="DT86" i="14"/>
  <c r="DS86" i="14"/>
  <c r="DR86" i="14"/>
  <c r="DQ86" i="14"/>
  <c r="DP86" i="14"/>
  <c r="DO86" i="14"/>
  <c r="DN86" i="14"/>
  <c r="DM86" i="14"/>
  <c r="DL86" i="14"/>
  <c r="DK86" i="14"/>
  <c r="DJ86" i="14"/>
  <c r="DI86" i="14"/>
  <c r="DH86" i="14"/>
  <c r="DG86" i="14"/>
  <c r="DF86" i="14"/>
  <c r="DC86" i="14"/>
  <c r="CY86" i="14"/>
  <c r="CX86" i="14"/>
  <c r="CW86" i="14"/>
  <c r="CV86" i="14"/>
  <c r="CU86" i="14"/>
  <c r="CT86" i="14"/>
  <c r="CS86" i="14"/>
  <c r="CR86" i="14"/>
  <c r="CQ86" i="14"/>
  <c r="CP86" i="14"/>
  <c r="CO86" i="14"/>
  <c r="CN86" i="14"/>
  <c r="CM86" i="14"/>
  <c r="CL86" i="14"/>
  <c r="CK86" i="14"/>
  <c r="CJ86" i="14"/>
  <c r="CI86" i="14"/>
  <c r="CH86" i="14"/>
  <c r="CG86" i="14"/>
  <c r="CF86" i="14"/>
  <c r="CE86" i="14"/>
  <c r="CA86" i="14"/>
  <c r="C86" i="14"/>
  <c r="B86" i="14"/>
  <c r="DZ85" i="14"/>
  <c r="DY85" i="14"/>
  <c r="DX85" i="14"/>
  <c r="DW85" i="14"/>
  <c r="DV85" i="14"/>
  <c r="DU85" i="14"/>
  <c r="DT85" i="14"/>
  <c r="DS85" i="14"/>
  <c r="DR85" i="14"/>
  <c r="DQ85" i="14"/>
  <c r="DP85" i="14"/>
  <c r="DO85" i="14"/>
  <c r="DN85" i="14"/>
  <c r="DM85" i="14"/>
  <c r="DL85" i="14"/>
  <c r="DK85" i="14"/>
  <c r="DJ85" i="14"/>
  <c r="DI85" i="14"/>
  <c r="DH85" i="14"/>
  <c r="DG85" i="14"/>
  <c r="DF85" i="14"/>
  <c r="DC85" i="14"/>
  <c r="CY85" i="14"/>
  <c r="CX85" i="14"/>
  <c r="CW85" i="14"/>
  <c r="CV85" i="14"/>
  <c r="CU85" i="14"/>
  <c r="CT85" i="14"/>
  <c r="CS85" i="14"/>
  <c r="CR85" i="14"/>
  <c r="CQ85" i="14"/>
  <c r="CP85" i="14"/>
  <c r="CO85" i="14"/>
  <c r="CN85" i="14"/>
  <c r="CM85" i="14"/>
  <c r="CL85" i="14"/>
  <c r="CK85" i="14"/>
  <c r="CJ85" i="14"/>
  <c r="CI85" i="14"/>
  <c r="CH85" i="14"/>
  <c r="CG85" i="14"/>
  <c r="CF85" i="14"/>
  <c r="CE85" i="14"/>
  <c r="C85" i="14"/>
  <c r="B85" i="14"/>
  <c r="DZ84" i="14"/>
  <c r="DY84" i="14"/>
  <c r="DX84" i="14"/>
  <c r="DW84" i="14"/>
  <c r="DV84" i="14"/>
  <c r="DU84" i="14"/>
  <c r="DT84" i="14"/>
  <c r="DS84" i="14"/>
  <c r="DR84" i="14"/>
  <c r="DQ84" i="14"/>
  <c r="DP84" i="14"/>
  <c r="DO84" i="14"/>
  <c r="DN84" i="14"/>
  <c r="DM84" i="14"/>
  <c r="DL84" i="14"/>
  <c r="DK84" i="14"/>
  <c r="DJ84" i="14"/>
  <c r="DI84" i="14"/>
  <c r="DH84" i="14"/>
  <c r="DG84" i="14"/>
  <c r="DF84" i="14"/>
  <c r="DE84" i="14"/>
  <c r="DD84" i="14"/>
  <c r="DC84" i="14"/>
  <c r="DB84" i="14"/>
  <c r="DA84" i="14"/>
  <c r="CZ84" i="14"/>
  <c r="CY84" i="14"/>
  <c r="CX84" i="14"/>
  <c r="CW84" i="14"/>
  <c r="CV84" i="14"/>
  <c r="CU84" i="14"/>
  <c r="CT84" i="14"/>
  <c r="CS84" i="14"/>
  <c r="CR84" i="14"/>
  <c r="CQ84" i="14"/>
  <c r="CP84" i="14"/>
  <c r="CO84" i="14"/>
  <c r="CN84" i="14"/>
  <c r="CM84" i="14"/>
  <c r="CL84" i="14"/>
  <c r="CK84" i="14"/>
  <c r="CJ84" i="14"/>
  <c r="CI84" i="14"/>
  <c r="CH84" i="14"/>
  <c r="CG84" i="14"/>
  <c r="CF84" i="14"/>
  <c r="CE84" i="14"/>
  <c r="CD84" i="14"/>
  <c r="CC84" i="14"/>
  <c r="CB84" i="14"/>
  <c r="C84" i="14"/>
  <c r="CA84" i="14" s="1"/>
  <c r="AX84" i="14" s="1"/>
  <c r="B84" i="14"/>
  <c r="DY83" i="14"/>
  <c r="DX83" i="14"/>
  <c r="DW83" i="14"/>
  <c r="DV83" i="14"/>
  <c r="DU83" i="14"/>
  <c r="DT83" i="14"/>
  <c r="DS83" i="14"/>
  <c r="DR83" i="14"/>
  <c r="DQ83" i="14"/>
  <c r="DP83" i="14"/>
  <c r="DO83" i="14"/>
  <c r="DN83" i="14"/>
  <c r="DM83" i="14"/>
  <c r="DL83" i="14"/>
  <c r="DK83" i="14"/>
  <c r="DJ83" i="14"/>
  <c r="DI83" i="14"/>
  <c r="DH83" i="14"/>
  <c r="DG83" i="14"/>
  <c r="DF83" i="14"/>
  <c r="CY83" i="14"/>
  <c r="CX83" i="14"/>
  <c r="CW83" i="14"/>
  <c r="CV83" i="14"/>
  <c r="CU83" i="14"/>
  <c r="CT83" i="14"/>
  <c r="CS83" i="14"/>
  <c r="CR83" i="14"/>
  <c r="CQ83" i="14"/>
  <c r="CP83" i="14"/>
  <c r="CO83" i="14"/>
  <c r="CN83" i="14"/>
  <c r="CM83" i="14"/>
  <c r="CL83" i="14"/>
  <c r="CK83" i="14"/>
  <c r="CJ83" i="14"/>
  <c r="CI83" i="14"/>
  <c r="CH83" i="14"/>
  <c r="CG83" i="14"/>
  <c r="CF83" i="14"/>
  <c r="C83" i="14"/>
  <c r="B83" i="14"/>
  <c r="DZ82" i="14"/>
  <c r="DY82" i="14"/>
  <c r="DX82" i="14"/>
  <c r="DW82" i="14"/>
  <c r="DV82" i="14"/>
  <c r="DU82" i="14"/>
  <c r="DT82" i="14"/>
  <c r="DS82" i="14"/>
  <c r="DR82" i="14"/>
  <c r="DQ82" i="14"/>
  <c r="DP82" i="14"/>
  <c r="DO82" i="14"/>
  <c r="DN82" i="14"/>
  <c r="DM82" i="14"/>
  <c r="DL82" i="14"/>
  <c r="DK82" i="14"/>
  <c r="DJ82" i="14"/>
  <c r="DI82" i="14"/>
  <c r="DH82" i="14"/>
  <c r="DG82" i="14"/>
  <c r="DF82" i="14"/>
  <c r="DE82" i="14"/>
  <c r="DD82" i="14"/>
  <c r="DC82" i="14"/>
  <c r="DB82" i="14"/>
  <c r="DA82" i="14"/>
  <c r="CZ82" i="14"/>
  <c r="CY82" i="14"/>
  <c r="CX82" i="14"/>
  <c r="CW82" i="14"/>
  <c r="CV82" i="14"/>
  <c r="CU82" i="14"/>
  <c r="CT82" i="14"/>
  <c r="CS82" i="14"/>
  <c r="CR82" i="14"/>
  <c r="CQ82" i="14"/>
  <c r="CP82" i="14"/>
  <c r="CO82" i="14"/>
  <c r="CN82" i="14"/>
  <c r="CM82" i="14"/>
  <c r="CL82" i="14"/>
  <c r="CK82" i="14"/>
  <c r="CJ82" i="14"/>
  <c r="CI82" i="14"/>
  <c r="CH82" i="14"/>
  <c r="CG82" i="14"/>
  <c r="CF82" i="14"/>
  <c r="CE82" i="14"/>
  <c r="CD82" i="14"/>
  <c r="CC82" i="14"/>
  <c r="CB82" i="14"/>
  <c r="CA82" i="14"/>
  <c r="C82" i="14"/>
  <c r="B82" i="14"/>
  <c r="DZ81" i="14"/>
  <c r="DY81" i="14"/>
  <c r="DX81" i="14"/>
  <c r="DW81" i="14"/>
  <c r="DV81" i="14"/>
  <c r="DU81" i="14"/>
  <c r="DT81" i="14"/>
  <c r="DS81" i="14"/>
  <c r="DR81" i="14"/>
  <c r="DQ81" i="14"/>
  <c r="DP81" i="14"/>
  <c r="DO81" i="14"/>
  <c r="DN81" i="14"/>
  <c r="DM81" i="14"/>
  <c r="DL81" i="14"/>
  <c r="DK81" i="14"/>
  <c r="DJ81" i="14"/>
  <c r="DI81" i="14"/>
  <c r="DH81" i="14"/>
  <c r="DG81" i="14"/>
  <c r="DF81" i="14"/>
  <c r="DB81" i="14"/>
  <c r="DA81" i="14"/>
  <c r="CZ81" i="14"/>
  <c r="CY81" i="14"/>
  <c r="CX81" i="14"/>
  <c r="CW81" i="14"/>
  <c r="CV81" i="14"/>
  <c r="CU81" i="14"/>
  <c r="CT81" i="14"/>
  <c r="CS81" i="14"/>
  <c r="CR81" i="14"/>
  <c r="CQ81" i="14"/>
  <c r="CP81" i="14"/>
  <c r="CO81" i="14"/>
  <c r="CN81" i="14"/>
  <c r="CM81" i="14"/>
  <c r="CL81" i="14"/>
  <c r="CK81" i="14"/>
  <c r="CJ81" i="14"/>
  <c r="CI81" i="14"/>
  <c r="CH81" i="14"/>
  <c r="CG81" i="14"/>
  <c r="CF81" i="14"/>
  <c r="CD81" i="14"/>
  <c r="CC81" i="14"/>
  <c r="CB81" i="14"/>
  <c r="CA81" i="14"/>
  <c r="C81" i="14"/>
  <c r="B81" i="14"/>
  <c r="DY80" i="14"/>
  <c r="DX80" i="14"/>
  <c r="DW80" i="14"/>
  <c r="DV80" i="14"/>
  <c r="DU80" i="14"/>
  <c r="DT80" i="14"/>
  <c r="DS80" i="14"/>
  <c r="DR80" i="14"/>
  <c r="DQ80" i="14"/>
  <c r="DP80" i="14"/>
  <c r="DO80" i="14"/>
  <c r="DN80" i="14"/>
  <c r="DM80" i="14"/>
  <c r="DL80" i="14"/>
  <c r="DK80" i="14"/>
  <c r="DJ80" i="14"/>
  <c r="DI80" i="14"/>
  <c r="DH80" i="14"/>
  <c r="DG80" i="14"/>
  <c r="DF80" i="14"/>
  <c r="CY80" i="14"/>
  <c r="CX80" i="14"/>
  <c r="CW80" i="14"/>
  <c r="CV80" i="14"/>
  <c r="CU80" i="14"/>
  <c r="CT80" i="14"/>
  <c r="CS80" i="14"/>
  <c r="CR80" i="14"/>
  <c r="CQ80" i="14"/>
  <c r="CP80" i="14"/>
  <c r="CO80" i="14"/>
  <c r="CN80" i="14"/>
  <c r="CM80" i="14"/>
  <c r="CL80" i="14"/>
  <c r="CK80" i="14"/>
  <c r="CJ80" i="14"/>
  <c r="CI80" i="14"/>
  <c r="CH80" i="14"/>
  <c r="CG80" i="14"/>
  <c r="CF80" i="14"/>
  <c r="C80" i="14"/>
  <c r="B80" i="14"/>
  <c r="DY79" i="14"/>
  <c r="DX79" i="14"/>
  <c r="DW79" i="14"/>
  <c r="DV79" i="14"/>
  <c r="DU79" i="14"/>
  <c r="DT79" i="14"/>
  <c r="DS79" i="14"/>
  <c r="DR79" i="14"/>
  <c r="DQ79" i="14"/>
  <c r="DP79" i="14"/>
  <c r="DO79" i="14"/>
  <c r="DN79" i="14"/>
  <c r="DM79" i="14"/>
  <c r="DL79" i="14"/>
  <c r="DK79" i="14"/>
  <c r="DJ79" i="14"/>
  <c r="DI79" i="14"/>
  <c r="DH79" i="14"/>
  <c r="DG79" i="14"/>
  <c r="DF79" i="14"/>
  <c r="CY79" i="14"/>
  <c r="CX79" i="14"/>
  <c r="CW79" i="14"/>
  <c r="CV79" i="14"/>
  <c r="CU79" i="14"/>
  <c r="CT79" i="14"/>
  <c r="CS79" i="14"/>
  <c r="CR79" i="14"/>
  <c r="CQ79" i="14"/>
  <c r="CP79" i="14"/>
  <c r="CO79" i="14"/>
  <c r="CN79" i="14"/>
  <c r="CM79" i="14"/>
  <c r="CL79" i="14"/>
  <c r="CK79" i="14"/>
  <c r="CJ79" i="14"/>
  <c r="CI79" i="14"/>
  <c r="CH79" i="14"/>
  <c r="CG79" i="14"/>
  <c r="CF79" i="14"/>
  <c r="C79" i="14"/>
  <c r="B79" i="14"/>
  <c r="DY78" i="14"/>
  <c r="DX78" i="14"/>
  <c r="DW78" i="14"/>
  <c r="DV78" i="14"/>
  <c r="DU78" i="14"/>
  <c r="DT78" i="14"/>
  <c r="DS78" i="14"/>
  <c r="DR78" i="14"/>
  <c r="DQ78" i="14"/>
  <c r="DP78" i="14"/>
  <c r="DO78" i="14"/>
  <c r="DN78" i="14"/>
  <c r="DM78" i="14"/>
  <c r="DL78" i="14"/>
  <c r="DK78" i="14"/>
  <c r="DJ78" i="14"/>
  <c r="DI78" i="14"/>
  <c r="DH78" i="14"/>
  <c r="DG78" i="14"/>
  <c r="DF78" i="14"/>
  <c r="DC78" i="14"/>
  <c r="CY78" i="14"/>
  <c r="CX78" i="14"/>
  <c r="CW78" i="14"/>
  <c r="CV78" i="14"/>
  <c r="CU78" i="14"/>
  <c r="CT78" i="14"/>
  <c r="CS78" i="14"/>
  <c r="CR78" i="14"/>
  <c r="CQ78" i="14"/>
  <c r="CP78" i="14"/>
  <c r="CO78" i="14"/>
  <c r="CN78" i="14"/>
  <c r="CM78" i="14"/>
  <c r="CL78" i="14"/>
  <c r="CK78" i="14"/>
  <c r="CJ78" i="14"/>
  <c r="CI78" i="14"/>
  <c r="CH78" i="14"/>
  <c r="CG78" i="14"/>
  <c r="CF78" i="14"/>
  <c r="C78" i="14"/>
  <c r="B78" i="14"/>
  <c r="DZ73" i="14"/>
  <c r="DY73" i="14"/>
  <c r="DX73" i="14"/>
  <c r="DW73" i="14"/>
  <c r="DV73" i="14"/>
  <c r="DU73" i="14"/>
  <c r="DT73" i="14"/>
  <c r="DS73" i="14"/>
  <c r="DR73" i="14"/>
  <c r="DQ73" i="14"/>
  <c r="DP73" i="14"/>
  <c r="DO73" i="14"/>
  <c r="DN73" i="14"/>
  <c r="DM73" i="14"/>
  <c r="DL73" i="14"/>
  <c r="DK73" i="14"/>
  <c r="DJ73" i="14"/>
  <c r="DI73" i="14"/>
  <c r="DH73" i="14"/>
  <c r="DG73" i="14"/>
  <c r="DF73" i="14"/>
  <c r="DE73" i="14"/>
  <c r="DD73" i="14"/>
  <c r="DC73" i="14"/>
  <c r="DB73" i="14"/>
  <c r="DA73" i="14"/>
  <c r="CZ73" i="14"/>
  <c r="CY73" i="14"/>
  <c r="CX73" i="14"/>
  <c r="CW73" i="14"/>
  <c r="CV73" i="14"/>
  <c r="CU73" i="14"/>
  <c r="CT73" i="14"/>
  <c r="CS73" i="14"/>
  <c r="CR73" i="14"/>
  <c r="CQ73" i="14"/>
  <c r="CP73" i="14"/>
  <c r="CO73" i="14"/>
  <c r="CN73" i="14"/>
  <c r="CM73" i="14"/>
  <c r="CL73" i="14"/>
  <c r="CK73" i="14"/>
  <c r="CJ73" i="14"/>
  <c r="CI73" i="14"/>
  <c r="CH73" i="14"/>
  <c r="CG73" i="14"/>
  <c r="CF73" i="14"/>
  <c r="CE73" i="14"/>
  <c r="CD73" i="14"/>
  <c r="CC73" i="14"/>
  <c r="AX73" i="14" s="1"/>
  <c r="CB73" i="14"/>
  <c r="CA73" i="14"/>
  <c r="C73" i="14"/>
  <c r="B73" i="14"/>
  <c r="DY72" i="14"/>
  <c r="DX72" i="14"/>
  <c r="DW72" i="14"/>
  <c r="DV72" i="14"/>
  <c r="DU72" i="14"/>
  <c r="DT72" i="14"/>
  <c r="DS72" i="14"/>
  <c r="DR72" i="14"/>
  <c r="DQ72" i="14"/>
  <c r="DP72" i="14"/>
  <c r="DO72" i="14"/>
  <c r="DN72" i="14"/>
  <c r="DM72" i="14"/>
  <c r="DL72" i="14"/>
  <c r="DK72" i="14"/>
  <c r="DJ72" i="14"/>
  <c r="DI72" i="14"/>
  <c r="DH72" i="14"/>
  <c r="DG72" i="14"/>
  <c r="DF72" i="14"/>
  <c r="CZ72" i="14"/>
  <c r="CY72" i="14"/>
  <c r="CX72" i="14"/>
  <c r="CW72" i="14"/>
  <c r="CV72" i="14"/>
  <c r="CU72" i="14"/>
  <c r="CT72" i="14"/>
  <c r="CS72" i="14"/>
  <c r="CR72" i="14"/>
  <c r="CQ72" i="14"/>
  <c r="CP72" i="14"/>
  <c r="CO72" i="14"/>
  <c r="CN72" i="14"/>
  <c r="CM72" i="14"/>
  <c r="CL72" i="14"/>
  <c r="CK72" i="14"/>
  <c r="CJ72" i="14"/>
  <c r="CI72" i="14"/>
  <c r="CH72" i="14"/>
  <c r="CG72" i="14"/>
  <c r="CF72" i="14"/>
  <c r="C72" i="14"/>
  <c r="B72" i="14"/>
  <c r="DZ71" i="14"/>
  <c r="DY71" i="14"/>
  <c r="DX71" i="14"/>
  <c r="DW71" i="14"/>
  <c r="DV71" i="14"/>
  <c r="DU71" i="14"/>
  <c r="DT71" i="14"/>
  <c r="DS71" i="14"/>
  <c r="DR71" i="14"/>
  <c r="DQ71" i="14"/>
  <c r="DP71" i="14"/>
  <c r="DO71" i="14"/>
  <c r="DN71" i="14"/>
  <c r="DM71" i="14"/>
  <c r="DL71" i="14"/>
  <c r="DK71" i="14"/>
  <c r="DJ71" i="14"/>
  <c r="DI71" i="14"/>
  <c r="DH71" i="14"/>
  <c r="DG71" i="14"/>
  <c r="DF71" i="14"/>
  <c r="DE71" i="14"/>
  <c r="DD71" i="14"/>
  <c r="DB71" i="14"/>
  <c r="DA71" i="14"/>
  <c r="CY71" i="14"/>
  <c r="CX71" i="14"/>
  <c r="CW71" i="14"/>
  <c r="CV71" i="14"/>
  <c r="CU71" i="14"/>
  <c r="CT71" i="14"/>
  <c r="CS71" i="14"/>
  <c r="CR71" i="14"/>
  <c r="CQ71" i="14"/>
  <c r="CP71" i="14"/>
  <c r="CO71" i="14"/>
  <c r="CN71" i="14"/>
  <c r="CM71" i="14"/>
  <c r="CL71" i="14"/>
  <c r="CK71" i="14"/>
  <c r="CJ71" i="14"/>
  <c r="CI71" i="14"/>
  <c r="CH71" i="14"/>
  <c r="CG71" i="14"/>
  <c r="CF71" i="14"/>
  <c r="CD71" i="14"/>
  <c r="CC71" i="14"/>
  <c r="CB71" i="14"/>
  <c r="C71" i="14"/>
  <c r="B71" i="14"/>
  <c r="DY70" i="14"/>
  <c r="DX70" i="14"/>
  <c r="DW70" i="14"/>
  <c r="DV70" i="14"/>
  <c r="DU70" i="14"/>
  <c r="DT70" i="14"/>
  <c r="DS70" i="14"/>
  <c r="DR70" i="14"/>
  <c r="DQ70" i="14"/>
  <c r="DP70" i="14"/>
  <c r="DO70" i="14"/>
  <c r="DN70" i="14"/>
  <c r="DM70" i="14"/>
  <c r="DL70" i="14"/>
  <c r="DK70" i="14"/>
  <c r="DJ70" i="14"/>
  <c r="DI70" i="14"/>
  <c r="DH70" i="14"/>
  <c r="DG70" i="14"/>
  <c r="DF70" i="14"/>
  <c r="DC70" i="14"/>
  <c r="CY70" i="14"/>
  <c r="CX70" i="14"/>
  <c r="CW70" i="14"/>
  <c r="CV70" i="14"/>
  <c r="CU70" i="14"/>
  <c r="CT70" i="14"/>
  <c r="CS70" i="14"/>
  <c r="CR70" i="14"/>
  <c r="CQ70" i="14"/>
  <c r="CP70" i="14"/>
  <c r="CO70" i="14"/>
  <c r="CN70" i="14"/>
  <c r="CM70" i="14"/>
  <c r="CL70" i="14"/>
  <c r="CK70" i="14"/>
  <c r="CJ70" i="14"/>
  <c r="CI70" i="14"/>
  <c r="CH70" i="14"/>
  <c r="CG70" i="14"/>
  <c r="CF70" i="14"/>
  <c r="CE70" i="14"/>
  <c r="C70" i="14"/>
  <c r="B70" i="14"/>
  <c r="DZ69" i="14"/>
  <c r="DY69" i="14"/>
  <c r="DX69" i="14"/>
  <c r="DW69" i="14"/>
  <c r="DV69" i="14"/>
  <c r="DU69" i="14"/>
  <c r="DT69" i="14"/>
  <c r="DS69" i="14"/>
  <c r="DR69" i="14"/>
  <c r="DQ69" i="14"/>
  <c r="DP69" i="14"/>
  <c r="DO69" i="14"/>
  <c r="DN69" i="14"/>
  <c r="DM69" i="14"/>
  <c r="DL69" i="14"/>
  <c r="DK69" i="14"/>
  <c r="DJ69" i="14"/>
  <c r="DI69" i="14"/>
  <c r="DH69" i="14"/>
  <c r="DG69" i="14"/>
  <c r="DF69" i="14"/>
  <c r="DD69" i="14"/>
  <c r="DC69" i="14"/>
  <c r="DB69" i="14"/>
  <c r="CY69" i="14"/>
  <c r="CX69" i="14"/>
  <c r="CW69" i="14"/>
  <c r="CV69" i="14"/>
  <c r="CU69" i="14"/>
  <c r="CT69" i="14"/>
  <c r="CS69" i="14"/>
  <c r="CR69" i="14"/>
  <c r="CQ69" i="14"/>
  <c r="CP69" i="14"/>
  <c r="CO69" i="14"/>
  <c r="CN69" i="14"/>
  <c r="CM69" i="14"/>
  <c r="CL69" i="14"/>
  <c r="CK69" i="14"/>
  <c r="CJ69" i="14"/>
  <c r="CI69" i="14"/>
  <c r="CH69" i="14"/>
  <c r="CG69" i="14"/>
  <c r="CF69" i="14"/>
  <c r="CD69" i="14"/>
  <c r="C69" i="14"/>
  <c r="B69" i="14"/>
  <c r="DZ68" i="14"/>
  <c r="DY68" i="14"/>
  <c r="DX68" i="14"/>
  <c r="DW68" i="14"/>
  <c r="DV68" i="14"/>
  <c r="DU68" i="14"/>
  <c r="DT68" i="14"/>
  <c r="DS68" i="14"/>
  <c r="DR68" i="14"/>
  <c r="DQ68" i="14"/>
  <c r="DP68" i="14"/>
  <c r="DO68" i="14"/>
  <c r="DN68" i="14"/>
  <c r="DM68" i="14"/>
  <c r="DL68" i="14"/>
  <c r="DK68" i="14"/>
  <c r="DJ68" i="14"/>
  <c r="DI68" i="14"/>
  <c r="DH68" i="14"/>
  <c r="DG68" i="14"/>
  <c r="DF68" i="14"/>
  <c r="DE68" i="14"/>
  <c r="DD68" i="14"/>
  <c r="DC68" i="14"/>
  <c r="DB68" i="14"/>
  <c r="DA68" i="14"/>
  <c r="CZ68" i="14"/>
  <c r="CY68" i="14"/>
  <c r="CX68" i="14"/>
  <c r="CW68" i="14"/>
  <c r="CV68" i="14"/>
  <c r="CU68" i="14"/>
  <c r="CT68" i="14"/>
  <c r="CS68" i="14"/>
  <c r="CR68" i="14"/>
  <c r="CQ68" i="14"/>
  <c r="CP68" i="14"/>
  <c r="CO68" i="14"/>
  <c r="CN68" i="14"/>
  <c r="CM68" i="14"/>
  <c r="CL68" i="14"/>
  <c r="CK68" i="14"/>
  <c r="CJ68" i="14"/>
  <c r="CI68" i="14"/>
  <c r="CH68" i="14"/>
  <c r="CG68" i="14"/>
  <c r="CF68" i="14"/>
  <c r="CE68" i="14"/>
  <c r="CD68" i="14"/>
  <c r="CC68" i="14"/>
  <c r="CB68" i="14"/>
  <c r="CA68" i="14"/>
  <c r="AX68" i="14" s="1"/>
  <c r="C68" i="14"/>
  <c r="B68" i="14"/>
  <c r="DY67" i="14"/>
  <c r="DX67" i="14"/>
  <c r="DW67" i="14"/>
  <c r="DV67" i="14"/>
  <c r="DU67" i="14"/>
  <c r="DT67" i="14"/>
  <c r="DS67" i="14"/>
  <c r="DR67" i="14"/>
  <c r="DQ67" i="14"/>
  <c r="DP67" i="14"/>
  <c r="DO67" i="14"/>
  <c r="DN67" i="14"/>
  <c r="DM67" i="14"/>
  <c r="DL67" i="14"/>
  <c r="DK67" i="14"/>
  <c r="DJ67" i="14"/>
  <c r="DI67" i="14"/>
  <c r="DH67" i="14"/>
  <c r="DG67" i="14"/>
  <c r="DF67" i="14"/>
  <c r="DE67" i="14"/>
  <c r="DD67" i="14"/>
  <c r="CZ67" i="14"/>
  <c r="CY67" i="14"/>
  <c r="CX67" i="14"/>
  <c r="CW67" i="14"/>
  <c r="CV67" i="14"/>
  <c r="CU67" i="14"/>
  <c r="CT67" i="14"/>
  <c r="CS67" i="14"/>
  <c r="CR67" i="14"/>
  <c r="CQ67" i="14"/>
  <c r="CP67" i="14"/>
  <c r="CO67" i="14"/>
  <c r="CN67" i="14"/>
  <c r="CM67" i="14"/>
  <c r="CL67" i="14"/>
  <c r="CK67" i="14"/>
  <c r="CJ67" i="14"/>
  <c r="CI67" i="14"/>
  <c r="CH67" i="14"/>
  <c r="CG67" i="14"/>
  <c r="CF67" i="14"/>
  <c r="CB67" i="14"/>
  <c r="CA67" i="14"/>
  <c r="C67" i="14"/>
  <c r="B67" i="14"/>
  <c r="DZ66" i="14"/>
  <c r="DY66" i="14"/>
  <c r="DX66" i="14"/>
  <c r="DW66" i="14"/>
  <c r="DV66" i="14"/>
  <c r="DU66" i="14"/>
  <c r="DT66" i="14"/>
  <c r="DS66" i="14"/>
  <c r="DR66" i="14"/>
  <c r="DQ66" i="14"/>
  <c r="DP66" i="14"/>
  <c r="DO66" i="14"/>
  <c r="DN66" i="14"/>
  <c r="DM66" i="14"/>
  <c r="DL66" i="14"/>
  <c r="DK66" i="14"/>
  <c r="DJ66" i="14"/>
  <c r="DI66" i="14"/>
  <c r="DH66" i="14"/>
  <c r="DG66" i="14"/>
  <c r="DF66" i="14"/>
  <c r="DE66" i="14"/>
  <c r="DD66" i="14"/>
  <c r="DC66" i="14"/>
  <c r="DB66" i="14"/>
  <c r="DA66" i="14"/>
  <c r="CZ66" i="14"/>
  <c r="CY66" i="14"/>
  <c r="CX66" i="14"/>
  <c r="CW66" i="14"/>
  <c r="CV66" i="14"/>
  <c r="CU66" i="14"/>
  <c r="CT66" i="14"/>
  <c r="CS66" i="14"/>
  <c r="CR66" i="14"/>
  <c r="CQ66" i="14"/>
  <c r="CP66" i="14"/>
  <c r="CO66" i="14"/>
  <c r="CN66" i="14"/>
  <c r="CM66" i="14"/>
  <c r="CL66" i="14"/>
  <c r="CK66" i="14"/>
  <c r="CJ66" i="14"/>
  <c r="CI66" i="14"/>
  <c r="CH66" i="14"/>
  <c r="CG66" i="14"/>
  <c r="CF66" i="14"/>
  <c r="CE66" i="14"/>
  <c r="CD66" i="14"/>
  <c r="CC66" i="14"/>
  <c r="CB66" i="14"/>
  <c r="CA66" i="14"/>
  <c r="C66" i="14"/>
  <c r="B66" i="14"/>
  <c r="DZ65" i="14"/>
  <c r="DY65" i="14"/>
  <c r="DX65" i="14"/>
  <c r="DW65" i="14"/>
  <c r="DV65" i="14"/>
  <c r="DU65" i="14"/>
  <c r="DT65" i="14"/>
  <c r="DS65" i="14"/>
  <c r="DR65" i="14"/>
  <c r="DQ65" i="14"/>
  <c r="DP65" i="14"/>
  <c r="DO65" i="14"/>
  <c r="DN65" i="14"/>
  <c r="DM65" i="14"/>
  <c r="DL65" i="14"/>
  <c r="DK65" i="14"/>
  <c r="DJ65" i="14"/>
  <c r="DI65" i="14"/>
  <c r="DH65" i="14"/>
  <c r="DG65" i="14"/>
  <c r="DF65" i="14"/>
  <c r="CY65" i="14"/>
  <c r="CX65" i="14"/>
  <c r="CW65" i="14"/>
  <c r="CV65" i="14"/>
  <c r="CU65" i="14"/>
  <c r="CT65" i="14"/>
  <c r="CS65" i="14"/>
  <c r="CR65" i="14"/>
  <c r="CQ65" i="14"/>
  <c r="CP65" i="14"/>
  <c r="CO65" i="14"/>
  <c r="CN65" i="14"/>
  <c r="CM65" i="14"/>
  <c r="CL65" i="14"/>
  <c r="CK65" i="14"/>
  <c r="CJ65" i="14"/>
  <c r="CI65" i="14"/>
  <c r="CH65" i="14"/>
  <c r="CG65" i="14"/>
  <c r="CF65" i="14"/>
  <c r="C65" i="14"/>
  <c r="B65" i="14"/>
  <c r="DZ64" i="14"/>
  <c r="DY64" i="14"/>
  <c r="DX64" i="14"/>
  <c r="DW64" i="14"/>
  <c r="DV64" i="14"/>
  <c r="DU64" i="14"/>
  <c r="DT64" i="14"/>
  <c r="DS64" i="14"/>
  <c r="DR64" i="14"/>
  <c r="DQ64" i="14"/>
  <c r="DP64" i="14"/>
  <c r="DO64" i="14"/>
  <c r="DN64" i="14"/>
  <c r="DM64" i="14"/>
  <c r="DL64" i="14"/>
  <c r="DK64" i="14"/>
  <c r="DJ64" i="14"/>
  <c r="DI64" i="14"/>
  <c r="DH64" i="14"/>
  <c r="DG64" i="14"/>
  <c r="DF64" i="14"/>
  <c r="DE64" i="14"/>
  <c r="DD64" i="14"/>
  <c r="DC64" i="14"/>
  <c r="DB64" i="14"/>
  <c r="CY64" i="14"/>
  <c r="CX64" i="14"/>
  <c r="CW64" i="14"/>
  <c r="CV64" i="14"/>
  <c r="CU64" i="14"/>
  <c r="CT64" i="14"/>
  <c r="CS64" i="14"/>
  <c r="CR64" i="14"/>
  <c r="CQ64" i="14"/>
  <c r="CP64" i="14"/>
  <c r="CO64" i="14"/>
  <c r="CN64" i="14"/>
  <c r="CM64" i="14"/>
  <c r="CL64" i="14"/>
  <c r="CK64" i="14"/>
  <c r="CJ64" i="14"/>
  <c r="CI64" i="14"/>
  <c r="CH64" i="14"/>
  <c r="CG64" i="14"/>
  <c r="CF64" i="14"/>
  <c r="CE64" i="14"/>
  <c r="CD64" i="14"/>
  <c r="CC64" i="14"/>
  <c r="C64" i="14"/>
  <c r="DA64" i="14" s="1"/>
  <c r="B64" i="14"/>
  <c r="DY63" i="14"/>
  <c r="DX63" i="14"/>
  <c r="DW63" i="14"/>
  <c r="DV63" i="14"/>
  <c r="DU63" i="14"/>
  <c r="DT63" i="14"/>
  <c r="DS63" i="14"/>
  <c r="DR63" i="14"/>
  <c r="DQ63" i="14"/>
  <c r="DP63" i="14"/>
  <c r="DO63" i="14"/>
  <c r="DN63" i="14"/>
  <c r="DM63" i="14"/>
  <c r="DL63" i="14"/>
  <c r="DK63" i="14"/>
  <c r="DJ63" i="14"/>
  <c r="DI63" i="14"/>
  <c r="DH63" i="14"/>
  <c r="DG63" i="14"/>
  <c r="DF63" i="14"/>
  <c r="DC63" i="14"/>
  <c r="CY63" i="14"/>
  <c r="CX63" i="14"/>
  <c r="CW63" i="14"/>
  <c r="CV63" i="14"/>
  <c r="CU63" i="14"/>
  <c r="CT63" i="14"/>
  <c r="CS63" i="14"/>
  <c r="CR63" i="14"/>
  <c r="CQ63" i="14"/>
  <c r="CP63" i="14"/>
  <c r="CO63" i="14"/>
  <c r="CN63" i="14"/>
  <c r="CM63" i="14"/>
  <c r="CL63" i="14"/>
  <c r="CK63" i="14"/>
  <c r="CJ63" i="14"/>
  <c r="CI63" i="14"/>
  <c r="CH63" i="14"/>
  <c r="CG63" i="14"/>
  <c r="CF63" i="14"/>
  <c r="C63" i="14"/>
  <c r="B63" i="14"/>
  <c r="DY62" i="14"/>
  <c r="DX62" i="14"/>
  <c r="DW62" i="14"/>
  <c r="DV62" i="14"/>
  <c r="DU62" i="14"/>
  <c r="DT62" i="14"/>
  <c r="DS62" i="14"/>
  <c r="DR62" i="14"/>
  <c r="DQ62" i="14"/>
  <c r="DP62" i="14"/>
  <c r="DO62" i="14"/>
  <c r="DN62" i="14"/>
  <c r="DM62" i="14"/>
  <c r="DL62" i="14"/>
  <c r="DK62" i="14"/>
  <c r="DJ62" i="14"/>
  <c r="DI62" i="14"/>
  <c r="DH62" i="14"/>
  <c r="DG62" i="14"/>
  <c r="DF62" i="14"/>
  <c r="CY62" i="14"/>
  <c r="CX62" i="14"/>
  <c r="CW62" i="14"/>
  <c r="CV62" i="14"/>
  <c r="CU62" i="14"/>
  <c r="CT62" i="14"/>
  <c r="CS62" i="14"/>
  <c r="CR62" i="14"/>
  <c r="CQ62" i="14"/>
  <c r="CP62" i="14"/>
  <c r="CO62" i="14"/>
  <c r="CN62" i="14"/>
  <c r="CM62" i="14"/>
  <c r="CL62" i="14"/>
  <c r="CK62" i="14"/>
  <c r="CJ62" i="14"/>
  <c r="CI62" i="14"/>
  <c r="CH62" i="14"/>
  <c r="CG62" i="14"/>
  <c r="CF62" i="14"/>
  <c r="C62" i="14"/>
  <c r="B62" i="14"/>
  <c r="DZ61" i="14"/>
  <c r="DY61" i="14"/>
  <c r="DX61" i="14"/>
  <c r="DW61" i="14"/>
  <c r="DV61" i="14"/>
  <c r="DU61" i="14"/>
  <c r="DT61" i="14"/>
  <c r="DS61" i="14"/>
  <c r="DR61" i="14"/>
  <c r="DQ61" i="14"/>
  <c r="DP61" i="14"/>
  <c r="DO61" i="14"/>
  <c r="DN61" i="14"/>
  <c r="DM61" i="14"/>
  <c r="DL61" i="14"/>
  <c r="DK61" i="14"/>
  <c r="DJ61" i="14"/>
  <c r="DI61" i="14"/>
  <c r="DH61" i="14"/>
  <c r="DG61" i="14"/>
  <c r="DF61" i="14"/>
  <c r="DE61" i="14"/>
  <c r="DD61" i="14"/>
  <c r="DC61" i="14"/>
  <c r="DB61" i="14"/>
  <c r="DA61" i="14"/>
  <c r="CZ61" i="14"/>
  <c r="CY61" i="14"/>
  <c r="CX61" i="14"/>
  <c r="CW61" i="14"/>
  <c r="CV61" i="14"/>
  <c r="CU61" i="14"/>
  <c r="CT61" i="14"/>
  <c r="CS61" i="14"/>
  <c r="CR61" i="14"/>
  <c r="CQ61" i="14"/>
  <c r="CP61" i="14"/>
  <c r="CO61" i="14"/>
  <c r="CN61" i="14"/>
  <c r="CM61" i="14"/>
  <c r="CL61" i="14"/>
  <c r="CK61" i="14"/>
  <c r="CJ61" i="14"/>
  <c r="CI61" i="14"/>
  <c r="CH61" i="14"/>
  <c r="CG61" i="14"/>
  <c r="CF61" i="14"/>
  <c r="CE61" i="14"/>
  <c r="CD61" i="14"/>
  <c r="CC61" i="14"/>
  <c r="CB61" i="14"/>
  <c r="CA61" i="14"/>
  <c r="C61" i="14"/>
  <c r="B61" i="14"/>
  <c r="DY60" i="14"/>
  <c r="DX60" i="14"/>
  <c r="DW60" i="14"/>
  <c r="DV60" i="14"/>
  <c r="DU60" i="14"/>
  <c r="DT60" i="14"/>
  <c r="DS60" i="14"/>
  <c r="DR60" i="14"/>
  <c r="DQ60" i="14"/>
  <c r="DP60" i="14"/>
  <c r="DO60" i="14"/>
  <c r="DN60" i="14"/>
  <c r="DM60" i="14"/>
  <c r="DL60" i="14"/>
  <c r="DK60" i="14"/>
  <c r="DJ60" i="14"/>
  <c r="DI60" i="14"/>
  <c r="DH60" i="14"/>
  <c r="DG60" i="14"/>
  <c r="DF60" i="14"/>
  <c r="CY60" i="14"/>
  <c r="CX60" i="14"/>
  <c r="CW60" i="14"/>
  <c r="CV60" i="14"/>
  <c r="CU60" i="14"/>
  <c r="CT60" i="14"/>
  <c r="CS60" i="14"/>
  <c r="CR60" i="14"/>
  <c r="CQ60" i="14"/>
  <c r="CP60" i="14"/>
  <c r="CO60" i="14"/>
  <c r="CN60" i="14"/>
  <c r="CM60" i="14"/>
  <c r="CL60" i="14"/>
  <c r="CK60" i="14"/>
  <c r="CJ60" i="14"/>
  <c r="CI60" i="14"/>
  <c r="CH60" i="14"/>
  <c r="CG60" i="14"/>
  <c r="CF60" i="14"/>
  <c r="CA60" i="14"/>
  <c r="C60" i="14"/>
  <c r="B60" i="14"/>
  <c r="DZ59" i="14"/>
  <c r="DY59" i="14"/>
  <c r="DX59" i="14"/>
  <c r="DW59" i="14"/>
  <c r="DV59" i="14"/>
  <c r="DU59" i="14"/>
  <c r="DT59" i="14"/>
  <c r="DS59" i="14"/>
  <c r="DR59" i="14"/>
  <c r="DQ59" i="14"/>
  <c r="DP59" i="14"/>
  <c r="DO59" i="14"/>
  <c r="DN59" i="14"/>
  <c r="DM59" i="14"/>
  <c r="DL59" i="14"/>
  <c r="DK59" i="14"/>
  <c r="DJ59" i="14"/>
  <c r="DI59" i="14"/>
  <c r="DH59" i="14"/>
  <c r="DG59" i="14"/>
  <c r="DF59" i="14"/>
  <c r="DE59" i="14"/>
  <c r="DC59" i="14"/>
  <c r="DB59" i="14"/>
  <c r="DA59" i="14"/>
  <c r="CY59" i="14"/>
  <c r="CX59" i="14"/>
  <c r="CW59" i="14"/>
  <c r="CV59" i="14"/>
  <c r="CU59" i="14"/>
  <c r="CT59" i="14"/>
  <c r="CS59" i="14"/>
  <c r="CR59" i="14"/>
  <c r="CQ59" i="14"/>
  <c r="CP59" i="14"/>
  <c r="CO59" i="14"/>
  <c r="CN59" i="14"/>
  <c r="CM59" i="14"/>
  <c r="CL59" i="14"/>
  <c r="CK59" i="14"/>
  <c r="CJ59" i="14"/>
  <c r="CI59" i="14"/>
  <c r="CH59" i="14"/>
  <c r="CG59" i="14"/>
  <c r="CF59" i="14"/>
  <c r="CE59" i="14"/>
  <c r="CD59" i="14"/>
  <c r="CC59" i="14"/>
  <c r="C59" i="14"/>
  <c r="B59" i="14"/>
  <c r="DY58" i="14"/>
  <c r="DX58" i="14"/>
  <c r="DW58" i="14"/>
  <c r="DV58" i="14"/>
  <c r="DU58" i="14"/>
  <c r="DT58" i="14"/>
  <c r="DS58" i="14"/>
  <c r="DR58" i="14"/>
  <c r="DQ58" i="14"/>
  <c r="DP58" i="14"/>
  <c r="DO58" i="14"/>
  <c r="DN58" i="14"/>
  <c r="DM58" i="14"/>
  <c r="DL58" i="14"/>
  <c r="DK58" i="14"/>
  <c r="DJ58" i="14"/>
  <c r="DI58" i="14"/>
  <c r="DH58" i="14"/>
  <c r="DG58" i="14"/>
  <c r="DF58" i="14"/>
  <c r="DD58" i="14"/>
  <c r="DC58" i="14"/>
  <c r="DB58" i="14"/>
  <c r="CY58" i="14"/>
  <c r="CX58" i="14"/>
  <c r="CW58" i="14"/>
  <c r="CV58" i="14"/>
  <c r="CU58" i="14"/>
  <c r="CT58" i="14"/>
  <c r="CS58" i="14"/>
  <c r="CR58" i="14"/>
  <c r="CQ58" i="14"/>
  <c r="CP58" i="14"/>
  <c r="CO58" i="14"/>
  <c r="CN58" i="14"/>
  <c r="CM58" i="14"/>
  <c r="CL58" i="14"/>
  <c r="CK58" i="14"/>
  <c r="CJ58" i="14"/>
  <c r="CI58" i="14"/>
  <c r="CH58" i="14"/>
  <c r="CG58" i="14"/>
  <c r="CF58" i="14"/>
  <c r="CE58" i="14"/>
  <c r="CD58" i="14"/>
  <c r="C58" i="14"/>
  <c r="CA58" i="14" s="1"/>
  <c r="B58" i="14"/>
  <c r="DE58" i="14" s="1"/>
  <c r="DY57" i="14"/>
  <c r="DX57" i="14"/>
  <c r="DW57" i="14"/>
  <c r="DV57" i="14"/>
  <c r="DU57" i="14"/>
  <c r="DT57" i="14"/>
  <c r="DS57" i="14"/>
  <c r="DR57" i="14"/>
  <c r="DQ57" i="14"/>
  <c r="DP57" i="14"/>
  <c r="DO57" i="14"/>
  <c r="DN57" i="14"/>
  <c r="DM57" i="14"/>
  <c r="DL57" i="14"/>
  <c r="DK57" i="14"/>
  <c r="DJ57" i="14"/>
  <c r="DI57" i="14"/>
  <c r="DH57" i="14"/>
  <c r="DG57" i="14"/>
  <c r="DF57" i="14"/>
  <c r="CY57" i="14"/>
  <c r="CX57" i="14"/>
  <c r="CW57" i="14"/>
  <c r="CV57" i="14"/>
  <c r="CU57" i="14"/>
  <c r="CT57" i="14"/>
  <c r="CS57" i="14"/>
  <c r="CR57" i="14"/>
  <c r="CQ57" i="14"/>
  <c r="CP57" i="14"/>
  <c r="CO57" i="14"/>
  <c r="CN57" i="14"/>
  <c r="CM57" i="14"/>
  <c r="CL57" i="14"/>
  <c r="CK57" i="14"/>
  <c r="CJ57" i="14"/>
  <c r="CI57" i="14"/>
  <c r="CH57" i="14"/>
  <c r="CG57" i="14"/>
  <c r="CF57" i="14"/>
  <c r="CE57" i="14"/>
  <c r="C57" i="14"/>
  <c r="B57" i="14"/>
  <c r="DZ56" i="14"/>
  <c r="DY56" i="14"/>
  <c r="DX56" i="14"/>
  <c r="DW56" i="14"/>
  <c r="DV56" i="14"/>
  <c r="DU56" i="14"/>
  <c r="DT56" i="14"/>
  <c r="DS56" i="14"/>
  <c r="DR56" i="14"/>
  <c r="DQ56" i="14"/>
  <c r="DP56" i="14"/>
  <c r="DO56" i="14"/>
  <c r="DN56" i="14"/>
  <c r="DM56" i="14"/>
  <c r="DL56" i="14"/>
  <c r="DK56" i="14"/>
  <c r="DJ56" i="14"/>
  <c r="DI56" i="14"/>
  <c r="DH56" i="14"/>
  <c r="DG56" i="14"/>
  <c r="DF56" i="14"/>
  <c r="DE56" i="14"/>
  <c r="DD56" i="14"/>
  <c r="DC56" i="14"/>
  <c r="DB56" i="14"/>
  <c r="DA56" i="14"/>
  <c r="CZ56" i="14"/>
  <c r="CY56" i="14"/>
  <c r="CX56" i="14"/>
  <c r="CW56" i="14"/>
  <c r="CV56" i="14"/>
  <c r="CU56" i="14"/>
  <c r="CT56" i="14"/>
  <c r="CS56" i="14"/>
  <c r="CR56" i="14"/>
  <c r="CQ56" i="14"/>
  <c r="CP56" i="14"/>
  <c r="CO56" i="14"/>
  <c r="CN56" i="14"/>
  <c r="CM56" i="14"/>
  <c r="CL56" i="14"/>
  <c r="CK56" i="14"/>
  <c r="CJ56" i="14"/>
  <c r="CI56" i="14"/>
  <c r="CH56" i="14"/>
  <c r="CG56" i="14"/>
  <c r="CF56" i="14"/>
  <c r="CE56" i="14"/>
  <c r="CD56" i="14"/>
  <c r="CC56" i="14"/>
  <c r="CB56" i="14"/>
  <c r="C56" i="14"/>
  <c r="CA56" i="14" s="1"/>
  <c r="B56" i="14"/>
  <c r="DY51" i="14"/>
  <c r="DX51" i="14"/>
  <c r="DW51" i="14"/>
  <c r="DV51" i="14"/>
  <c r="DU51" i="14"/>
  <c r="DT51" i="14"/>
  <c r="DS51" i="14"/>
  <c r="DR51" i="14"/>
  <c r="DQ51" i="14"/>
  <c r="DP51" i="14"/>
  <c r="DO51" i="14"/>
  <c r="DN51" i="14"/>
  <c r="DM51" i="14"/>
  <c r="DL51" i="14"/>
  <c r="DK51" i="14"/>
  <c r="DJ51" i="14"/>
  <c r="DI51" i="14"/>
  <c r="DH51" i="14"/>
  <c r="DG51" i="14"/>
  <c r="DF51" i="14"/>
  <c r="CZ51" i="14"/>
  <c r="CY51" i="14"/>
  <c r="CX51" i="14"/>
  <c r="CW51" i="14"/>
  <c r="CV51" i="14"/>
  <c r="CU51" i="14"/>
  <c r="CT51" i="14"/>
  <c r="CS51" i="14"/>
  <c r="CR51" i="14"/>
  <c r="CQ51" i="14"/>
  <c r="CP51" i="14"/>
  <c r="CO51" i="14"/>
  <c r="CN51" i="14"/>
  <c r="CM51" i="14"/>
  <c r="CL51" i="14"/>
  <c r="CK51" i="14"/>
  <c r="CJ51" i="14"/>
  <c r="CI51" i="14"/>
  <c r="CH51" i="14"/>
  <c r="CG51" i="14"/>
  <c r="CF51" i="14"/>
  <c r="C51" i="14"/>
  <c r="B51" i="14"/>
  <c r="DY50" i="14"/>
  <c r="DX50" i="14"/>
  <c r="DW50" i="14"/>
  <c r="DV50" i="14"/>
  <c r="DU50" i="14"/>
  <c r="DT50" i="14"/>
  <c r="DS50" i="14"/>
  <c r="DR50" i="14"/>
  <c r="DQ50" i="14"/>
  <c r="DP50" i="14"/>
  <c r="DO50" i="14"/>
  <c r="DN50" i="14"/>
  <c r="DM50" i="14"/>
  <c r="DL50" i="14"/>
  <c r="DK50" i="14"/>
  <c r="DJ50" i="14"/>
  <c r="DI50" i="14"/>
  <c r="DH50" i="14"/>
  <c r="DG50" i="14"/>
  <c r="DF50" i="14"/>
  <c r="CZ50" i="14"/>
  <c r="CY50" i="14"/>
  <c r="CX50" i="14"/>
  <c r="CW50" i="14"/>
  <c r="CV50" i="14"/>
  <c r="CU50" i="14"/>
  <c r="CT50" i="14"/>
  <c r="CS50" i="14"/>
  <c r="CR50" i="14"/>
  <c r="CQ50" i="14"/>
  <c r="CP50" i="14"/>
  <c r="CO50" i="14"/>
  <c r="CN50" i="14"/>
  <c r="CM50" i="14"/>
  <c r="CL50" i="14"/>
  <c r="CK50" i="14"/>
  <c r="CJ50" i="14"/>
  <c r="CI50" i="14"/>
  <c r="CH50" i="14"/>
  <c r="CG50" i="14"/>
  <c r="CF50" i="14"/>
  <c r="C50" i="14"/>
  <c r="B50" i="14"/>
  <c r="DY49" i="14"/>
  <c r="DX49" i="14"/>
  <c r="DW49" i="14"/>
  <c r="DV49" i="14"/>
  <c r="DU49" i="14"/>
  <c r="DT49" i="14"/>
  <c r="DS49" i="14"/>
  <c r="DR49" i="14"/>
  <c r="DQ49" i="14"/>
  <c r="DP49" i="14"/>
  <c r="DO49" i="14"/>
  <c r="DN49" i="14"/>
  <c r="DM49" i="14"/>
  <c r="DL49" i="14"/>
  <c r="DK49" i="14"/>
  <c r="DJ49" i="14"/>
  <c r="DI49" i="14"/>
  <c r="DH49" i="14"/>
  <c r="DG49" i="14"/>
  <c r="DF49" i="14"/>
  <c r="DA49" i="14"/>
  <c r="CY49" i="14"/>
  <c r="CX49" i="14"/>
  <c r="CW49" i="14"/>
  <c r="CV49" i="14"/>
  <c r="CU49" i="14"/>
  <c r="CT49" i="14"/>
  <c r="CS49" i="14"/>
  <c r="CR49" i="14"/>
  <c r="CQ49" i="14"/>
  <c r="CP49" i="14"/>
  <c r="CO49" i="14"/>
  <c r="CN49" i="14"/>
  <c r="CM49" i="14"/>
  <c r="CL49" i="14"/>
  <c r="CK49" i="14"/>
  <c r="CJ49" i="14"/>
  <c r="CI49" i="14"/>
  <c r="CH49" i="14"/>
  <c r="CG49" i="14"/>
  <c r="CF49" i="14"/>
  <c r="CC49" i="14"/>
  <c r="C49" i="14"/>
  <c r="B49" i="14"/>
  <c r="DY48" i="14"/>
  <c r="DX48" i="14"/>
  <c r="DW48" i="14"/>
  <c r="DV48" i="14"/>
  <c r="DU48" i="14"/>
  <c r="DT48" i="14"/>
  <c r="DS48" i="14"/>
  <c r="DR48" i="14"/>
  <c r="DQ48" i="14"/>
  <c r="DP48" i="14"/>
  <c r="DO48" i="14"/>
  <c r="DN48" i="14"/>
  <c r="DM48" i="14"/>
  <c r="DL48" i="14"/>
  <c r="DK48" i="14"/>
  <c r="DJ48" i="14"/>
  <c r="DI48" i="14"/>
  <c r="DH48" i="14"/>
  <c r="DG48" i="14"/>
  <c r="DF48" i="14"/>
  <c r="CY48" i="14"/>
  <c r="CX48" i="14"/>
  <c r="CW48" i="14"/>
  <c r="CV48" i="14"/>
  <c r="CU48" i="14"/>
  <c r="CT48" i="14"/>
  <c r="CS48" i="14"/>
  <c r="CR48" i="14"/>
  <c r="CQ48" i="14"/>
  <c r="CP48" i="14"/>
  <c r="CO48" i="14"/>
  <c r="CN48" i="14"/>
  <c r="CM48" i="14"/>
  <c r="CL48" i="14"/>
  <c r="CK48" i="14"/>
  <c r="CJ48" i="14"/>
  <c r="CI48" i="14"/>
  <c r="CH48" i="14"/>
  <c r="CG48" i="14"/>
  <c r="CF48" i="14"/>
  <c r="C48" i="14"/>
  <c r="B48" i="14"/>
  <c r="DZ47" i="14"/>
  <c r="DY47" i="14"/>
  <c r="DX47" i="14"/>
  <c r="DW47" i="14"/>
  <c r="DV47" i="14"/>
  <c r="DU47" i="14"/>
  <c r="DT47" i="14"/>
  <c r="DS47" i="14"/>
  <c r="DR47" i="14"/>
  <c r="DQ47" i="14"/>
  <c r="DP47" i="14"/>
  <c r="DO47" i="14"/>
  <c r="DN47" i="14"/>
  <c r="DM47" i="14"/>
  <c r="DL47" i="14"/>
  <c r="DK47" i="14"/>
  <c r="DJ47" i="14"/>
  <c r="DI47" i="14"/>
  <c r="DH47" i="14"/>
  <c r="DG47" i="14"/>
  <c r="DF47" i="14"/>
  <c r="DE47" i="14"/>
  <c r="DD47" i="14"/>
  <c r="DC47" i="14"/>
  <c r="DB47" i="14"/>
  <c r="DA47" i="14"/>
  <c r="CZ47" i="14"/>
  <c r="CY47" i="14"/>
  <c r="CX47" i="14"/>
  <c r="CW47" i="14"/>
  <c r="CV47" i="14"/>
  <c r="CU47" i="14"/>
  <c r="CT47" i="14"/>
  <c r="CS47" i="14"/>
  <c r="CR47" i="14"/>
  <c r="CQ47" i="14"/>
  <c r="CP47" i="14"/>
  <c r="CO47" i="14"/>
  <c r="CN47" i="14"/>
  <c r="CM47" i="14"/>
  <c r="CL47" i="14"/>
  <c r="CK47" i="14"/>
  <c r="CJ47" i="14"/>
  <c r="CI47" i="14"/>
  <c r="CH47" i="14"/>
  <c r="CG47" i="14"/>
  <c r="CF47" i="14"/>
  <c r="CE47" i="14"/>
  <c r="CD47" i="14"/>
  <c r="CC47" i="14"/>
  <c r="CB47" i="14"/>
  <c r="C47" i="14"/>
  <c r="B47" i="14"/>
  <c r="CA47" i="14" s="1"/>
  <c r="DY46" i="14"/>
  <c r="DX46" i="14"/>
  <c r="DW46" i="14"/>
  <c r="DV46" i="14"/>
  <c r="DU46" i="14"/>
  <c r="DT46" i="14"/>
  <c r="DS46" i="14"/>
  <c r="DR46" i="14"/>
  <c r="DQ46" i="14"/>
  <c r="DP46" i="14"/>
  <c r="DO46" i="14"/>
  <c r="DN46" i="14"/>
  <c r="DM46" i="14"/>
  <c r="DL46" i="14"/>
  <c r="DK46" i="14"/>
  <c r="DJ46" i="14"/>
  <c r="DI46" i="14"/>
  <c r="DH46" i="14"/>
  <c r="DG46" i="14"/>
  <c r="DF46" i="14"/>
  <c r="DC46" i="14"/>
  <c r="CZ46" i="14"/>
  <c r="CY46" i="14"/>
  <c r="CX46" i="14"/>
  <c r="CW46" i="14"/>
  <c r="CV46" i="14"/>
  <c r="CU46" i="14"/>
  <c r="CT46" i="14"/>
  <c r="CS46" i="14"/>
  <c r="CR46" i="14"/>
  <c r="CQ46" i="14"/>
  <c r="CP46" i="14"/>
  <c r="CO46" i="14"/>
  <c r="CN46" i="14"/>
  <c r="CM46" i="14"/>
  <c r="CL46" i="14"/>
  <c r="CK46" i="14"/>
  <c r="CJ46" i="14"/>
  <c r="CI46" i="14"/>
  <c r="CH46" i="14"/>
  <c r="CG46" i="14"/>
  <c r="CF46" i="14"/>
  <c r="C46" i="14"/>
  <c r="CA46" i="14" s="1"/>
  <c r="B46" i="14"/>
  <c r="DZ45" i="14"/>
  <c r="DY45" i="14"/>
  <c r="DX45" i="14"/>
  <c r="DW45" i="14"/>
  <c r="DV45" i="14"/>
  <c r="DU45" i="14"/>
  <c r="DT45" i="14"/>
  <c r="DS45" i="14"/>
  <c r="DR45" i="14"/>
  <c r="DQ45" i="14"/>
  <c r="DP45" i="14"/>
  <c r="DO45" i="14"/>
  <c r="DN45" i="14"/>
  <c r="DM45" i="14"/>
  <c r="DL45" i="14"/>
  <c r="DK45" i="14"/>
  <c r="DJ45" i="14"/>
  <c r="DI45" i="14"/>
  <c r="DH45" i="14"/>
  <c r="DG45" i="14"/>
  <c r="DF45" i="14"/>
  <c r="DE45" i="14"/>
  <c r="DD45" i="14"/>
  <c r="DC45" i="14"/>
  <c r="DB45" i="14"/>
  <c r="DA45" i="14"/>
  <c r="CZ45" i="14"/>
  <c r="CY45" i="14"/>
  <c r="CX45" i="14"/>
  <c r="CW45" i="14"/>
  <c r="CV45" i="14"/>
  <c r="CU45" i="14"/>
  <c r="CT45" i="14"/>
  <c r="CS45" i="14"/>
  <c r="CR45" i="14"/>
  <c r="CQ45" i="14"/>
  <c r="CP45" i="14"/>
  <c r="CO45" i="14"/>
  <c r="CN45" i="14"/>
  <c r="CM45" i="14"/>
  <c r="CL45" i="14"/>
  <c r="CK45" i="14"/>
  <c r="CJ45" i="14"/>
  <c r="CI45" i="14"/>
  <c r="CH45" i="14"/>
  <c r="CG45" i="14"/>
  <c r="CF45" i="14"/>
  <c r="CE45" i="14"/>
  <c r="CD45" i="14"/>
  <c r="CC45" i="14"/>
  <c r="CB45" i="14"/>
  <c r="CA45" i="14"/>
  <c r="C45" i="14"/>
  <c r="B45" i="14"/>
  <c r="DY44" i="14"/>
  <c r="DX44" i="14"/>
  <c r="DW44" i="14"/>
  <c r="DV44" i="14"/>
  <c r="DU44" i="14"/>
  <c r="DT44" i="14"/>
  <c r="DS44" i="14"/>
  <c r="DR44" i="14"/>
  <c r="DQ44" i="14"/>
  <c r="DP44" i="14"/>
  <c r="DO44" i="14"/>
  <c r="DN44" i="14"/>
  <c r="DM44" i="14"/>
  <c r="DL44" i="14"/>
  <c r="DK44" i="14"/>
  <c r="DJ44" i="14"/>
  <c r="DI44" i="14"/>
  <c r="DH44" i="14"/>
  <c r="DG44" i="14"/>
  <c r="DF44" i="14"/>
  <c r="CY44" i="14"/>
  <c r="CX44" i="14"/>
  <c r="CW44" i="14"/>
  <c r="CV44" i="14"/>
  <c r="CU44" i="14"/>
  <c r="CT44" i="14"/>
  <c r="CS44" i="14"/>
  <c r="CR44" i="14"/>
  <c r="CQ44" i="14"/>
  <c r="CP44" i="14"/>
  <c r="CO44" i="14"/>
  <c r="CN44" i="14"/>
  <c r="CM44" i="14"/>
  <c r="CL44" i="14"/>
  <c r="CK44" i="14"/>
  <c r="CJ44" i="14"/>
  <c r="CI44" i="14"/>
  <c r="CH44" i="14"/>
  <c r="CG44" i="14"/>
  <c r="CF44" i="14"/>
  <c r="C44" i="14"/>
  <c r="B44" i="14"/>
  <c r="DY43" i="14"/>
  <c r="DX43" i="14"/>
  <c r="DW43" i="14"/>
  <c r="DV43" i="14"/>
  <c r="DU43" i="14"/>
  <c r="DT43" i="14"/>
  <c r="DS43" i="14"/>
  <c r="DR43" i="14"/>
  <c r="DQ43" i="14"/>
  <c r="DP43" i="14"/>
  <c r="DO43" i="14"/>
  <c r="DN43" i="14"/>
  <c r="DM43" i="14"/>
  <c r="DL43" i="14"/>
  <c r="DK43" i="14"/>
  <c r="DJ43" i="14"/>
  <c r="DI43" i="14"/>
  <c r="DH43" i="14"/>
  <c r="DG43" i="14"/>
  <c r="DF43" i="14"/>
  <c r="CY43" i="14"/>
  <c r="CX43" i="14"/>
  <c r="CW43" i="14"/>
  <c r="CV43" i="14"/>
  <c r="CU43" i="14"/>
  <c r="CT43" i="14"/>
  <c r="CS43" i="14"/>
  <c r="CR43" i="14"/>
  <c r="CQ43" i="14"/>
  <c r="CP43" i="14"/>
  <c r="CO43" i="14"/>
  <c r="CN43" i="14"/>
  <c r="CM43" i="14"/>
  <c r="CL43" i="14"/>
  <c r="CK43" i="14"/>
  <c r="CJ43" i="14"/>
  <c r="CI43" i="14"/>
  <c r="CH43" i="14"/>
  <c r="CG43" i="14"/>
  <c r="CF43" i="14"/>
  <c r="C43" i="14"/>
  <c r="B43" i="14"/>
  <c r="DY42" i="14"/>
  <c r="DX42" i="14"/>
  <c r="DW42" i="14"/>
  <c r="DV42" i="14"/>
  <c r="DU42" i="14"/>
  <c r="DT42" i="14"/>
  <c r="DS42" i="14"/>
  <c r="DR42" i="14"/>
  <c r="DQ42" i="14"/>
  <c r="DP42" i="14"/>
  <c r="DO42" i="14"/>
  <c r="DN42" i="14"/>
  <c r="DM42" i="14"/>
  <c r="DL42" i="14"/>
  <c r="DK42" i="14"/>
  <c r="DJ42" i="14"/>
  <c r="DI42" i="14"/>
  <c r="DH42" i="14"/>
  <c r="DG42" i="14"/>
  <c r="DF42" i="14"/>
  <c r="CZ42" i="14"/>
  <c r="CY42" i="14"/>
  <c r="CX42" i="14"/>
  <c r="CW42" i="14"/>
  <c r="CV42" i="14"/>
  <c r="CU42" i="14"/>
  <c r="CT42" i="14"/>
  <c r="CS42" i="14"/>
  <c r="CR42" i="14"/>
  <c r="CQ42" i="14"/>
  <c r="CP42" i="14"/>
  <c r="CO42" i="14"/>
  <c r="CN42" i="14"/>
  <c r="CM42" i="14"/>
  <c r="CL42" i="14"/>
  <c r="CK42" i="14"/>
  <c r="CJ42" i="14"/>
  <c r="CI42" i="14"/>
  <c r="CH42" i="14"/>
  <c r="CG42" i="14"/>
  <c r="CF42" i="14"/>
  <c r="C42" i="14"/>
  <c r="B42" i="14"/>
  <c r="DZ41" i="14"/>
  <c r="DY41" i="14"/>
  <c r="DX41" i="14"/>
  <c r="DW41" i="14"/>
  <c r="DV41" i="14"/>
  <c r="DU41" i="14"/>
  <c r="DT41" i="14"/>
  <c r="DS41" i="14"/>
  <c r="DR41" i="14"/>
  <c r="DQ41" i="14"/>
  <c r="DP41" i="14"/>
  <c r="DO41" i="14"/>
  <c r="DN41" i="14"/>
  <c r="DM41" i="14"/>
  <c r="DL41" i="14"/>
  <c r="DK41" i="14"/>
  <c r="DJ41" i="14"/>
  <c r="DI41" i="14"/>
  <c r="DH41" i="14"/>
  <c r="DG41" i="14"/>
  <c r="DF41" i="14"/>
  <c r="CY41" i="14"/>
  <c r="CX41" i="14"/>
  <c r="CW41" i="14"/>
  <c r="CV41" i="14"/>
  <c r="CU41" i="14"/>
  <c r="CT41" i="14"/>
  <c r="CS41" i="14"/>
  <c r="CR41" i="14"/>
  <c r="CQ41" i="14"/>
  <c r="CP41" i="14"/>
  <c r="CO41" i="14"/>
  <c r="CN41" i="14"/>
  <c r="CM41" i="14"/>
  <c r="CL41" i="14"/>
  <c r="CK41" i="14"/>
  <c r="CJ41" i="14"/>
  <c r="CI41" i="14"/>
  <c r="CH41" i="14"/>
  <c r="CG41" i="14"/>
  <c r="CF41" i="14"/>
  <c r="C41" i="14"/>
  <c r="B41" i="14"/>
  <c r="DC41" i="14" s="1"/>
  <c r="DZ40" i="14"/>
  <c r="DY40" i="14"/>
  <c r="DX40" i="14"/>
  <c r="DW40" i="14"/>
  <c r="DV40" i="14"/>
  <c r="DU40" i="14"/>
  <c r="DT40" i="14"/>
  <c r="DS40" i="14"/>
  <c r="DR40" i="14"/>
  <c r="DQ40" i="14"/>
  <c r="DP40" i="14"/>
  <c r="DO40" i="14"/>
  <c r="DN40" i="14"/>
  <c r="DM40" i="14"/>
  <c r="DL40" i="14"/>
  <c r="DK40" i="14"/>
  <c r="DJ40" i="14"/>
  <c r="DI40" i="14"/>
  <c r="DH40" i="14"/>
  <c r="DG40" i="14"/>
  <c r="DF40" i="14"/>
  <c r="DE40" i="14"/>
  <c r="DD40" i="14"/>
  <c r="DC40" i="14"/>
  <c r="DB40" i="14"/>
  <c r="DA40" i="14"/>
  <c r="CZ40" i="14"/>
  <c r="CY40" i="14"/>
  <c r="CX40" i="14"/>
  <c r="CW40" i="14"/>
  <c r="CV40" i="14"/>
  <c r="CU40" i="14"/>
  <c r="CT40" i="14"/>
  <c r="CS40" i="14"/>
  <c r="CR40" i="14"/>
  <c r="CQ40" i="14"/>
  <c r="CP40" i="14"/>
  <c r="CO40" i="14"/>
  <c r="CN40" i="14"/>
  <c r="CM40" i="14"/>
  <c r="CL40" i="14"/>
  <c r="CK40" i="14"/>
  <c r="CJ40" i="14"/>
  <c r="CI40" i="14"/>
  <c r="CH40" i="14"/>
  <c r="CG40" i="14"/>
  <c r="CF40" i="14"/>
  <c r="CE40" i="14"/>
  <c r="CD40" i="14"/>
  <c r="CC40" i="14"/>
  <c r="CB40" i="14"/>
  <c r="CA40" i="14"/>
  <c r="C40" i="14"/>
  <c r="B40" i="14"/>
  <c r="DY39" i="14"/>
  <c r="DX39" i="14"/>
  <c r="DW39" i="14"/>
  <c r="DV39" i="14"/>
  <c r="DU39" i="14"/>
  <c r="DT39" i="14"/>
  <c r="DS39" i="14"/>
  <c r="DR39" i="14"/>
  <c r="DQ39" i="14"/>
  <c r="DP39" i="14"/>
  <c r="DO39" i="14"/>
  <c r="DN39" i="14"/>
  <c r="DM39" i="14"/>
  <c r="DL39" i="14"/>
  <c r="DK39" i="14"/>
  <c r="DJ39" i="14"/>
  <c r="DI39" i="14"/>
  <c r="DH39" i="14"/>
  <c r="DG39" i="14"/>
  <c r="DF39" i="14"/>
  <c r="DE39" i="14"/>
  <c r="CY39" i="14"/>
  <c r="CX39" i="14"/>
  <c r="CW39" i="14"/>
  <c r="CV39" i="14"/>
  <c r="CU39" i="14"/>
  <c r="CT39" i="14"/>
  <c r="CS39" i="14"/>
  <c r="CR39" i="14"/>
  <c r="CQ39" i="14"/>
  <c r="CP39" i="14"/>
  <c r="CO39" i="14"/>
  <c r="CN39" i="14"/>
  <c r="CM39" i="14"/>
  <c r="CL39" i="14"/>
  <c r="CK39" i="14"/>
  <c r="CJ39" i="14"/>
  <c r="CI39" i="14"/>
  <c r="CH39" i="14"/>
  <c r="CG39" i="14"/>
  <c r="CF39" i="14"/>
  <c r="CC39" i="14"/>
  <c r="CB39" i="14"/>
  <c r="C39" i="14"/>
  <c r="B39" i="14"/>
  <c r="DY38" i="14"/>
  <c r="DX38" i="14"/>
  <c r="DW38" i="14"/>
  <c r="DV38" i="14"/>
  <c r="DU38" i="14"/>
  <c r="DT38" i="14"/>
  <c r="DS38" i="14"/>
  <c r="DR38" i="14"/>
  <c r="DQ38" i="14"/>
  <c r="DP38" i="14"/>
  <c r="DO38" i="14"/>
  <c r="DN38" i="14"/>
  <c r="DM38" i="14"/>
  <c r="DL38" i="14"/>
  <c r="DK38" i="14"/>
  <c r="DJ38" i="14"/>
  <c r="DI38" i="14"/>
  <c r="DH38" i="14"/>
  <c r="DG38" i="14"/>
  <c r="DF38" i="14"/>
  <c r="DC38" i="14"/>
  <c r="DB38" i="14"/>
  <c r="CY38" i="14"/>
  <c r="CX38" i="14"/>
  <c r="CW38" i="14"/>
  <c r="CV38" i="14"/>
  <c r="CU38" i="14"/>
  <c r="CT38" i="14"/>
  <c r="CS38" i="14"/>
  <c r="CR38" i="14"/>
  <c r="CQ38" i="14"/>
  <c r="CP38" i="14"/>
  <c r="CO38" i="14"/>
  <c r="CN38" i="14"/>
  <c r="CM38" i="14"/>
  <c r="CL38" i="14"/>
  <c r="CK38" i="14"/>
  <c r="CJ38" i="14"/>
  <c r="CI38" i="14"/>
  <c r="CH38" i="14"/>
  <c r="CG38" i="14"/>
  <c r="CF38" i="14"/>
  <c r="CE38" i="14"/>
  <c r="CD38" i="14"/>
  <c r="C38" i="14"/>
  <c r="B38" i="14"/>
  <c r="DZ37" i="14"/>
  <c r="DY37" i="14"/>
  <c r="DX37" i="14"/>
  <c r="DW37" i="14"/>
  <c r="DV37" i="14"/>
  <c r="DU37" i="14"/>
  <c r="DT37" i="14"/>
  <c r="DS37" i="14"/>
  <c r="DR37" i="14"/>
  <c r="DQ37" i="14"/>
  <c r="DP37" i="14"/>
  <c r="DO37" i="14"/>
  <c r="DN37" i="14"/>
  <c r="DM37" i="14"/>
  <c r="DL37" i="14"/>
  <c r="DK37" i="14"/>
  <c r="DJ37" i="14"/>
  <c r="DI37" i="14"/>
  <c r="DH37" i="14"/>
  <c r="DG37" i="14"/>
  <c r="DF37" i="14"/>
  <c r="DC37" i="14"/>
  <c r="DB37" i="14"/>
  <c r="DA37" i="14"/>
  <c r="CZ37" i="14"/>
  <c r="CY37" i="14"/>
  <c r="CX37" i="14"/>
  <c r="CW37" i="14"/>
  <c r="CV37" i="14"/>
  <c r="CU37" i="14"/>
  <c r="CT37" i="14"/>
  <c r="CS37" i="14"/>
  <c r="CR37" i="14"/>
  <c r="CQ37" i="14"/>
  <c r="CP37" i="14"/>
  <c r="CO37" i="14"/>
  <c r="CN37" i="14"/>
  <c r="CM37" i="14"/>
  <c r="CL37" i="14"/>
  <c r="CK37" i="14"/>
  <c r="CJ37" i="14"/>
  <c r="CI37" i="14"/>
  <c r="CH37" i="14"/>
  <c r="CG37" i="14"/>
  <c r="CF37" i="14"/>
  <c r="CE37" i="14"/>
  <c r="CD37" i="14"/>
  <c r="CC37" i="14"/>
  <c r="CB37" i="14"/>
  <c r="CA37" i="14"/>
  <c r="C37" i="14"/>
  <c r="B37" i="14"/>
  <c r="DZ36" i="14"/>
  <c r="DY36" i="14"/>
  <c r="DX36" i="14"/>
  <c r="DW36" i="14"/>
  <c r="DV36" i="14"/>
  <c r="DU36" i="14"/>
  <c r="DT36" i="14"/>
  <c r="DS36" i="14"/>
  <c r="DR36" i="14"/>
  <c r="DQ36" i="14"/>
  <c r="DP36" i="14"/>
  <c r="DO36" i="14"/>
  <c r="DN36" i="14"/>
  <c r="DM36" i="14"/>
  <c r="DL36" i="14"/>
  <c r="DK36" i="14"/>
  <c r="DJ36" i="14"/>
  <c r="DI36" i="14"/>
  <c r="DH36" i="14"/>
  <c r="DG36" i="14"/>
  <c r="DF36" i="14"/>
  <c r="DB36" i="14"/>
  <c r="DA36" i="14"/>
  <c r="CY36" i="14"/>
  <c r="CX36" i="14"/>
  <c r="CW36" i="14"/>
  <c r="CV36" i="14"/>
  <c r="CU36" i="14"/>
  <c r="CT36" i="14"/>
  <c r="CS36" i="14"/>
  <c r="CR36" i="14"/>
  <c r="CQ36" i="14"/>
  <c r="CP36" i="14"/>
  <c r="CO36" i="14"/>
  <c r="CN36" i="14"/>
  <c r="CM36" i="14"/>
  <c r="CL36" i="14"/>
  <c r="CK36" i="14"/>
  <c r="CJ36" i="14"/>
  <c r="CI36" i="14"/>
  <c r="CH36" i="14"/>
  <c r="CG36" i="14"/>
  <c r="CF36" i="14"/>
  <c r="C36" i="14"/>
  <c r="B36" i="14"/>
  <c r="DZ35" i="14"/>
  <c r="DY35" i="14"/>
  <c r="DX35" i="14"/>
  <c r="DW35" i="14"/>
  <c r="DV35" i="14"/>
  <c r="DU35" i="14"/>
  <c r="DT35" i="14"/>
  <c r="DS35" i="14"/>
  <c r="DR35" i="14"/>
  <c r="DQ35" i="14"/>
  <c r="DP35" i="14"/>
  <c r="DO35" i="14"/>
  <c r="DN35" i="14"/>
  <c r="DM35" i="14"/>
  <c r="DL35" i="14"/>
  <c r="DK35" i="14"/>
  <c r="DJ35" i="14"/>
  <c r="DI35" i="14"/>
  <c r="DH35" i="14"/>
  <c r="DG35" i="14"/>
  <c r="DF35" i="14"/>
  <c r="DE35" i="14"/>
  <c r="DD35" i="14"/>
  <c r="DC35" i="14"/>
  <c r="DB35" i="14"/>
  <c r="DA35" i="14"/>
  <c r="CZ35" i="14"/>
  <c r="CY35" i="14"/>
  <c r="CX35" i="14"/>
  <c r="CW35" i="14"/>
  <c r="CV35" i="14"/>
  <c r="CU35" i="14"/>
  <c r="CT35" i="14"/>
  <c r="CS35" i="14"/>
  <c r="CR35" i="14"/>
  <c r="CQ35" i="14"/>
  <c r="CP35" i="14"/>
  <c r="CO35" i="14"/>
  <c r="CN35" i="14"/>
  <c r="CM35" i="14"/>
  <c r="CL35" i="14"/>
  <c r="CK35" i="14"/>
  <c r="CJ35" i="14"/>
  <c r="CI35" i="14"/>
  <c r="CH35" i="14"/>
  <c r="CG35" i="14"/>
  <c r="CF35" i="14"/>
  <c r="CE35" i="14"/>
  <c r="CD35" i="14"/>
  <c r="CC35" i="14"/>
  <c r="CB35" i="14"/>
  <c r="CA35" i="14"/>
  <c r="AX35" i="14" s="1"/>
  <c r="C35" i="14"/>
  <c r="B35" i="14"/>
  <c r="DY34" i="14"/>
  <c r="DX34" i="14"/>
  <c r="DW34" i="14"/>
  <c r="DV34" i="14"/>
  <c r="DU34" i="14"/>
  <c r="DT34" i="14"/>
  <c r="DS34" i="14"/>
  <c r="DR34" i="14"/>
  <c r="DQ34" i="14"/>
  <c r="DP34" i="14"/>
  <c r="DO34" i="14"/>
  <c r="DN34" i="14"/>
  <c r="DM34" i="14"/>
  <c r="DL34" i="14"/>
  <c r="DK34" i="14"/>
  <c r="DJ34" i="14"/>
  <c r="DI34" i="14"/>
  <c r="DH34" i="14"/>
  <c r="DG34" i="14"/>
  <c r="DF34" i="14"/>
  <c r="DE34" i="14"/>
  <c r="CY34" i="14"/>
  <c r="CX34" i="14"/>
  <c r="CW34" i="14"/>
  <c r="CV34" i="14"/>
  <c r="CU34" i="14"/>
  <c r="CT34" i="14"/>
  <c r="CS34" i="14"/>
  <c r="CR34" i="14"/>
  <c r="CQ34" i="14"/>
  <c r="CP34" i="14"/>
  <c r="CO34" i="14"/>
  <c r="CN34" i="14"/>
  <c r="CM34" i="14"/>
  <c r="CL34" i="14"/>
  <c r="CK34" i="14"/>
  <c r="CJ34" i="14"/>
  <c r="CI34" i="14"/>
  <c r="CH34" i="14"/>
  <c r="CG34" i="14"/>
  <c r="CF34" i="14"/>
  <c r="CE34" i="14"/>
  <c r="CB34" i="14"/>
  <c r="C34" i="14"/>
  <c r="B34" i="14"/>
  <c r="DZ29" i="14"/>
  <c r="DY29" i="14"/>
  <c r="DX29" i="14"/>
  <c r="DW29" i="14"/>
  <c r="DV29" i="14"/>
  <c r="DU29" i="14"/>
  <c r="DT29" i="14"/>
  <c r="DS29" i="14"/>
  <c r="DR29" i="14"/>
  <c r="DQ29" i="14"/>
  <c r="DP29" i="14"/>
  <c r="DO29" i="14"/>
  <c r="DN29" i="14"/>
  <c r="DM29" i="14"/>
  <c r="DL29" i="14"/>
  <c r="DK29" i="14"/>
  <c r="DJ29" i="14"/>
  <c r="DI29" i="14"/>
  <c r="DH29" i="14"/>
  <c r="DG29" i="14"/>
  <c r="DF29" i="14"/>
  <c r="DE29" i="14"/>
  <c r="DD29" i="14"/>
  <c r="DC29" i="14"/>
  <c r="DB29" i="14"/>
  <c r="DA29" i="14"/>
  <c r="CZ29" i="14"/>
  <c r="CY29" i="14"/>
  <c r="CX29" i="14"/>
  <c r="CW29" i="14"/>
  <c r="CV29" i="14"/>
  <c r="CU29" i="14"/>
  <c r="CT29" i="14"/>
  <c r="CS29" i="14"/>
  <c r="CR29" i="14"/>
  <c r="CQ29" i="14"/>
  <c r="CP29" i="14"/>
  <c r="CO29" i="14"/>
  <c r="CN29" i="14"/>
  <c r="CM29" i="14"/>
  <c r="CL29" i="14"/>
  <c r="CK29" i="14"/>
  <c r="CJ29" i="14"/>
  <c r="CI29" i="14"/>
  <c r="AX29" i="14" s="1"/>
  <c r="CH29" i="14"/>
  <c r="CG29" i="14"/>
  <c r="CF29" i="14"/>
  <c r="CE29" i="14"/>
  <c r="CD29" i="14"/>
  <c r="CC29" i="14"/>
  <c r="CB29" i="14"/>
  <c r="CA29" i="14"/>
  <c r="C29" i="14"/>
  <c r="B29" i="14"/>
  <c r="DZ28" i="14"/>
  <c r="DY28" i="14"/>
  <c r="DX28" i="14"/>
  <c r="DW28" i="14"/>
  <c r="DV28" i="14"/>
  <c r="DU28" i="14"/>
  <c r="DT28" i="14"/>
  <c r="DS28" i="14"/>
  <c r="DR28" i="14"/>
  <c r="DQ28" i="14"/>
  <c r="DP28" i="14"/>
  <c r="DO28" i="14"/>
  <c r="DN28" i="14"/>
  <c r="DM28" i="14"/>
  <c r="DL28" i="14"/>
  <c r="DK28" i="14"/>
  <c r="DJ28" i="14"/>
  <c r="DI28" i="14"/>
  <c r="DH28" i="14"/>
  <c r="DG28" i="14"/>
  <c r="DF28" i="14"/>
  <c r="DE28" i="14"/>
  <c r="DB28" i="14"/>
  <c r="DA28" i="14"/>
  <c r="CZ28" i="14"/>
  <c r="CY28" i="14"/>
  <c r="CX28" i="14"/>
  <c r="CW28" i="14"/>
  <c r="CV28" i="14"/>
  <c r="CU28" i="14"/>
  <c r="CT28" i="14"/>
  <c r="CS28" i="14"/>
  <c r="CR28" i="14"/>
  <c r="CQ28" i="14"/>
  <c r="CP28" i="14"/>
  <c r="CO28" i="14"/>
  <c r="CN28" i="14"/>
  <c r="CM28" i="14"/>
  <c r="CL28" i="14"/>
  <c r="CK28" i="14"/>
  <c r="CJ28" i="14"/>
  <c r="CI28" i="14"/>
  <c r="CH28" i="14"/>
  <c r="CG28" i="14"/>
  <c r="CF28" i="14"/>
  <c r="CD28" i="14"/>
  <c r="CC28" i="14"/>
  <c r="CB28" i="14"/>
  <c r="CA28" i="14"/>
  <c r="C28" i="14"/>
  <c r="B28" i="14"/>
  <c r="DY27" i="14"/>
  <c r="DX27" i="14"/>
  <c r="DW27" i="14"/>
  <c r="DV27" i="14"/>
  <c r="DU27" i="14"/>
  <c r="DT27" i="14"/>
  <c r="DS27" i="14"/>
  <c r="DR27" i="14"/>
  <c r="DQ27" i="14"/>
  <c r="DP27" i="14"/>
  <c r="DO27" i="14"/>
  <c r="DN27" i="14"/>
  <c r="DM27" i="14"/>
  <c r="DL27" i="14"/>
  <c r="DK27" i="14"/>
  <c r="DJ27" i="14"/>
  <c r="DI27" i="14"/>
  <c r="DH27" i="14"/>
  <c r="DG27" i="14"/>
  <c r="DF27" i="14"/>
  <c r="CY27" i="14"/>
  <c r="CX27" i="14"/>
  <c r="CW27" i="14"/>
  <c r="CV27" i="14"/>
  <c r="CU27" i="14"/>
  <c r="CT27" i="14"/>
  <c r="CS27" i="14"/>
  <c r="CR27" i="14"/>
  <c r="CQ27" i="14"/>
  <c r="CP27" i="14"/>
  <c r="CO27" i="14"/>
  <c r="CN27" i="14"/>
  <c r="CM27" i="14"/>
  <c r="CL27" i="14"/>
  <c r="CK27" i="14"/>
  <c r="CJ27" i="14"/>
  <c r="CI27" i="14"/>
  <c r="CH27" i="14"/>
  <c r="CG27" i="14"/>
  <c r="CF27" i="14"/>
  <c r="CD27" i="14"/>
  <c r="C27" i="14"/>
  <c r="B27" i="14"/>
  <c r="CZ27" i="14" s="1"/>
  <c r="DZ26" i="14"/>
  <c r="DY26" i="14"/>
  <c r="DX26" i="14"/>
  <c r="DW26" i="14"/>
  <c r="DV26" i="14"/>
  <c r="DU26" i="14"/>
  <c r="DT26" i="14"/>
  <c r="DS26" i="14"/>
  <c r="DR26" i="14"/>
  <c r="DQ26" i="14"/>
  <c r="DP26" i="14"/>
  <c r="DO26" i="14"/>
  <c r="DN26" i="14"/>
  <c r="DM26" i="14"/>
  <c r="DL26" i="14"/>
  <c r="DK26" i="14"/>
  <c r="DJ26" i="14"/>
  <c r="DI26" i="14"/>
  <c r="DH26" i="14"/>
  <c r="DG26" i="14"/>
  <c r="DF26" i="14"/>
  <c r="DD26" i="14"/>
  <c r="DC26" i="14"/>
  <c r="DB26" i="14"/>
  <c r="DA26" i="14"/>
  <c r="CZ26" i="14"/>
  <c r="CY26" i="14"/>
  <c r="CX26" i="14"/>
  <c r="CW26" i="14"/>
  <c r="CV26" i="14"/>
  <c r="CU26" i="14"/>
  <c r="CT26" i="14"/>
  <c r="CS26" i="14"/>
  <c r="CR26" i="14"/>
  <c r="CQ26" i="14"/>
  <c r="CP26" i="14"/>
  <c r="CO26" i="14"/>
  <c r="CN26" i="14"/>
  <c r="CM26" i="14"/>
  <c r="CL26" i="14"/>
  <c r="CK26" i="14"/>
  <c r="CJ26" i="14"/>
  <c r="CI26" i="14"/>
  <c r="CH26" i="14"/>
  <c r="CG26" i="14"/>
  <c r="CF26" i="14"/>
  <c r="CE26" i="14"/>
  <c r="CD26" i="14"/>
  <c r="AX26" i="14" s="1"/>
  <c r="CC26" i="14"/>
  <c r="CB26" i="14"/>
  <c r="CA26" i="14"/>
  <c r="C26" i="14"/>
  <c r="B26" i="14"/>
  <c r="DE26" i="14" s="1"/>
  <c r="DY25" i="14"/>
  <c r="DX25" i="14"/>
  <c r="DW25" i="14"/>
  <c r="DV25" i="14"/>
  <c r="DU25" i="14"/>
  <c r="DT25" i="14"/>
  <c r="DS25" i="14"/>
  <c r="DR25" i="14"/>
  <c r="DQ25" i="14"/>
  <c r="DP25" i="14"/>
  <c r="DO25" i="14"/>
  <c r="DN25" i="14"/>
  <c r="DM25" i="14"/>
  <c r="DL25" i="14"/>
  <c r="DK25" i="14"/>
  <c r="DJ25" i="14"/>
  <c r="DI25" i="14"/>
  <c r="DH25" i="14"/>
  <c r="DG25" i="14"/>
  <c r="DF25" i="14"/>
  <c r="CY25" i="14"/>
  <c r="CX25" i="14"/>
  <c r="CW25" i="14"/>
  <c r="CV25" i="14"/>
  <c r="CU25" i="14"/>
  <c r="CT25" i="14"/>
  <c r="CS25" i="14"/>
  <c r="CR25" i="14"/>
  <c r="CQ25" i="14"/>
  <c r="CP25" i="14"/>
  <c r="CO25" i="14"/>
  <c r="CN25" i="14"/>
  <c r="CM25" i="14"/>
  <c r="CL25" i="14"/>
  <c r="CK25" i="14"/>
  <c r="CJ25" i="14"/>
  <c r="CI25" i="14"/>
  <c r="CH25" i="14"/>
  <c r="CG25" i="14"/>
  <c r="CF25" i="14"/>
  <c r="CE25" i="14"/>
  <c r="C25" i="14"/>
  <c r="B25" i="14"/>
  <c r="DE25" i="14" s="1"/>
  <c r="DZ24" i="14"/>
  <c r="DY24" i="14"/>
  <c r="DX24" i="14"/>
  <c r="DW24" i="14"/>
  <c r="DV24" i="14"/>
  <c r="DU24" i="14"/>
  <c r="DT24" i="14"/>
  <c r="DS24" i="14"/>
  <c r="DR24" i="14"/>
  <c r="DQ24" i="14"/>
  <c r="DP24" i="14"/>
  <c r="DO24" i="14"/>
  <c r="DN24" i="14"/>
  <c r="DM24" i="14"/>
  <c r="DL24" i="14"/>
  <c r="DK24" i="14"/>
  <c r="DJ24" i="14"/>
  <c r="DI24" i="14"/>
  <c r="DH24" i="14"/>
  <c r="DG24" i="14"/>
  <c r="DF24" i="14"/>
  <c r="DE24" i="14"/>
  <c r="DD24" i="14"/>
  <c r="DC24" i="14"/>
  <c r="DB24" i="14"/>
  <c r="CZ24" i="14"/>
  <c r="CY24" i="14"/>
  <c r="CX24" i="14"/>
  <c r="CW24" i="14"/>
  <c r="CV24" i="14"/>
  <c r="CU24" i="14"/>
  <c r="CT24" i="14"/>
  <c r="CS24" i="14"/>
  <c r="CR24" i="14"/>
  <c r="CQ24" i="14"/>
  <c r="CP24" i="14"/>
  <c r="CO24" i="14"/>
  <c r="CN24" i="14"/>
  <c r="CM24" i="14"/>
  <c r="CL24" i="14"/>
  <c r="CK24" i="14"/>
  <c r="CJ24" i="14"/>
  <c r="CI24" i="14"/>
  <c r="CH24" i="14"/>
  <c r="CG24" i="14"/>
  <c r="CF24" i="14"/>
  <c r="CE24" i="14"/>
  <c r="CD24" i="14"/>
  <c r="CC24" i="14"/>
  <c r="CB24" i="14"/>
  <c r="C24" i="14"/>
  <c r="B24" i="14"/>
  <c r="DY23" i="14"/>
  <c r="DX23" i="14"/>
  <c r="DW23" i="14"/>
  <c r="DV23" i="14"/>
  <c r="DU23" i="14"/>
  <c r="DT23" i="14"/>
  <c r="DS23" i="14"/>
  <c r="DR23" i="14"/>
  <c r="DQ23" i="14"/>
  <c r="DP23" i="14"/>
  <c r="DO23" i="14"/>
  <c r="DN23" i="14"/>
  <c r="DM23" i="14"/>
  <c r="DL23" i="14"/>
  <c r="DK23" i="14"/>
  <c r="DJ23" i="14"/>
  <c r="DI23" i="14"/>
  <c r="DH23" i="14"/>
  <c r="DG23" i="14"/>
  <c r="DF23" i="14"/>
  <c r="DE23" i="14"/>
  <c r="DD23" i="14"/>
  <c r="DA23" i="14"/>
  <c r="CZ23" i="14"/>
  <c r="CY23" i="14"/>
  <c r="CX23" i="14"/>
  <c r="CW23" i="14"/>
  <c r="CV23" i="14"/>
  <c r="CU23" i="14"/>
  <c r="CT23" i="14"/>
  <c r="CS23" i="14"/>
  <c r="CR23" i="14"/>
  <c r="CQ23" i="14"/>
  <c r="CP23" i="14"/>
  <c r="CO23" i="14"/>
  <c r="CN23" i="14"/>
  <c r="CM23" i="14"/>
  <c r="CL23" i="14"/>
  <c r="CK23" i="14"/>
  <c r="CJ23" i="14"/>
  <c r="CI23" i="14"/>
  <c r="CH23" i="14"/>
  <c r="CG23" i="14"/>
  <c r="CF23" i="14"/>
  <c r="CC23" i="14"/>
  <c r="CB23" i="14"/>
  <c r="CA23" i="14"/>
  <c r="C23" i="14"/>
  <c r="B23" i="14"/>
  <c r="DY22" i="14"/>
  <c r="DX22" i="14"/>
  <c r="DW22" i="14"/>
  <c r="DV22" i="14"/>
  <c r="DU22" i="14"/>
  <c r="DT22" i="14"/>
  <c r="DS22" i="14"/>
  <c r="DR22" i="14"/>
  <c r="DQ22" i="14"/>
  <c r="DP22" i="14"/>
  <c r="DO22" i="14"/>
  <c r="DN22" i="14"/>
  <c r="DM22" i="14"/>
  <c r="DL22" i="14"/>
  <c r="DK22" i="14"/>
  <c r="DJ22" i="14"/>
  <c r="DI22" i="14"/>
  <c r="DH22" i="14"/>
  <c r="DG22" i="14"/>
  <c r="DF22" i="14"/>
  <c r="CY22" i="14"/>
  <c r="CX22" i="14"/>
  <c r="CW22" i="14"/>
  <c r="CV22" i="14"/>
  <c r="CU22" i="14"/>
  <c r="CT22" i="14"/>
  <c r="CS22" i="14"/>
  <c r="CR22" i="14"/>
  <c r="CQ22" i="14"/>
  <c r="CP22" i="14"/>
  <c r="CO22" i="14"/>
  <c r="CN22" i="14"/>
  <c r="CM22" i="14"/>
  <c r="CL22" i="14"/>
  <c r="CK22" i="14"/>
  <c r="CJ22" i="14"/>
  <c r="CI22" i="14"/>
  <c r="CH22" i="14"/>
  <c r="CG22" i="14"/>
  <c r="CF22" i="14"/>
  <c r="C22" i="14"/>
  <c r="B22" i="14"/>
  <c r="DZ21" i="14"/>
  <c r="DY21" i="14"/>
  <c r="DX21" i="14"/>
  <c r="DW21" i="14"/>
  <c r="DV21" i="14"/>
  <c r="DU21" i="14"/>
  <c r="DT21" i="14"/>
  <c r="DS21" i="14"/>
  <c r="DR21" i="14"/>
  <c r="DQ21" i="14"/>
  <c r="DP21" i="14"/>
  <c r="DO21" i="14"/>
  <c r="DN21" i="14"/>
  <c r="DM21" i="14"/>
  <c r="DL21" i="14"/>
  <c r="DK21" i="14"/>
  <c r="DJ21" i="14"/>
  <c r="DI21" i="14"/>
  <c r="DH21" i="14"/>
  <c r="DG21" i="14"/>
  <c r="DF21" i="14"/>
  <c r="DC21" i="14"/>
  <c r="DB21" i="14"/>
  <c r="DA21" i="14"/>
  <c r="CZ21" i="14"/>
  <c r="CY21" i="14"/>
  <c r="CX21" i="14"/>
  <c r="CW21" i="14"/>
  <c r="CV21" i="14"/>
  <c r="CU21" i="14"/>
  <c r="CT21" i="14"/>
  <c r="CS21" i="14"/>
  <c r="CR21" i="14"/>
  <c r="CQ21" i="14"/>
  <c r="CP21" i="14"/>
  <c r="CO21" i="14"/>
  <c r="CN21" i="14"/>
  <c r="CM21" i="14"/>
  <c r="CL21" i="14"/>
  <c r="CK21" i="14"/>
  <c r="CJ21" i="14"/>
  <c r="CI21" i="14"/>
  <c r="CH21" i="14"/>
  <c r="CG21" i="14"/>
  <c r="CF21" i="14"/>
  <c r="CE21" i="14"/>
  <c r="CD21" i="14"/>
  <c r="CC21" i="14"/>
  <c r="CB21" i="14"/>
  <c r="C21" i="14"/>
  <c r="CA21" i="14" s="1"/>
  <c r="B21" i="14"/>
  <c r="DY20" i="14"/>
  <c r="DX20" i="14"/>
  <c r="DW20" i="14"/>
  <c r="DV20" i="14"/>
  <c r="DU20" i="14"/>
  <c r="DT20" i="14"/>
  <c r="DS20" i="14"/>
  <c r="DR20" i="14"/>
  <c r="DQ20" i="14"/>
  <c r="DP20" i="14"/>
  <c r="DO20" i="14"/>
  <c r="DN20" i="14"/>
  <c r="DM20" i="14"/>
  <c r="DL20" i="14"/>
  <c r="DK20" i="14"/>
  <c r="DJ20" i="14"/>
  <c r="DI20" i="14"/>
  <c r="DH20" i="14"/>
  <c r="DG20" i="14"/>
  <c r="DF20" i="14"/>
  <c r="DD20" i="14"/>
  <c r="CY20" i="14"/>
  <c r="CX20" i="14"/>
  <c r="CW20" i="14"/>
  <c r="CV20" i="14"/>
  <c r="CU20" i="14"/>
  <c r="CT20" i="14"/>
  <c r="CS20" i="14"/>
  <c r="CR20" i="14"/>
  <c r="CQ20" i="14"/>
  <c r="CP20" i="14"/>
  <c r="CO20" i="14"/>
  <c r="CN20" i="14"/>
  <c r="CM20" i="14"/>
  <c r="CL20" i="14"/>
  <c r="CK20" i="14"/>
  <c r="CJ20" i="14"/>
  <c r="CI20" i="14"/>
  <c r="CH20" i="14"/>
  <c r="CG20" i="14"/>
  <c r="CF20" i="14"/>
  <c r="CE20" i="14"/>
  <c r="C20" i="14"/>
  <c r="B20" i="14"/>
  <c r="DY19" i="14"/>
  <c r="DX19" i="14"/>
  <c r="DW19" i="14"/>
  <c r="DV19" i="14"/>
  <c r="DU19" i="14"/>
  <c r="DT19" i="14"/>
  <c r="DS19" i="14"/>
  <c r="DR19" i="14"/>
  <c r="DQ19" i="14"/>
  <c r="DP19" i="14"/>
  <c r="DO19" i="14"/>
  <c r="DN19" i="14"/>
  <c r="DM19" i="14"/>
  <c r="DL19" i="14"/>
  <c r="DK19" i="14"/>
  <c r="DJ19" i="14"/>
  <c r="DI19" i="14"/>
  <c r="DH19" i="14"/>
  <c r="DG19" i="14"/>
  <c r="DF19" i="14"/>
  <c r="DC19" i="14"/>
  <c r="CY19" i="14"/>
  <c r="CX19" i="14"/>
  <c r="CW19" i="14"/>
  <c r="CV19" i="14"/>
  <c r="CU19" i="14"/>
  <c r="CT19" i="14"/>
  <c r="CS19" i="14"/>
  <c r="CR19" i="14"/>
  <c r="CQ19" i="14"/>
  <c r="CP19" i="14"/>
  <c r="CO19" i="14"/>
  <c r="CN19" i="14"/>
  <c r="CM19" i="14"/>
  <c r="CL19" i="14"/>
  <c r="CK19" i="14"/>
  <c r="CJ19" i="14"/>
  <c r="CI19" i="14"/>
  <c r="CH19" i="14"/>
  <c r="CG19" i="14"/>
  <c r="CF19" i="14"/>
  <c r="C19" i="14"/>
  <c r="B19" i="14"/>
  <c r="DY18" i="14"/>
  <c r="DX18" i="14"/>
  <c r="DW18" i="14"/>
  <c r="DV18" i="14"/>
  <c r="DU18" i="14"/>
  <c r="DT18" i="14"/>
  <c r="DS18" i="14"/>
  <c r="DR18" i="14"/>
  <c r="DQ18" i="14"/>
  <c r="DP18" i="14"/>
  <c r="DO18" i="14"/>
  <c r="DN18" i="14"/>
  <c r="DM18" i="14"/>
  <c r="DL18" i="14"/>
  <c r="DK18" i="14"/>
  <c r="DJ18" i="14"/>
  <c r="DI18" i="14"/>
  <c r="DH18" i="14"/>
  <c r="DG18" i="14"/>
  <c r="DF18" i="14"/>
  <c r="DE18" i="14"/>
  <c r="DD18" i="14"/>
  <c r="DC18" i="14"/>
  <c r="CZ18" i="14"/>
  <c r="CY18" i="14"/>
  <c r="CX18" i="14"/>
  <c r="CW18" i="14"/>
  <c r="CV18" i="14"/>
  <c r="CU18" i="14"/>
  <c r="CT18" i="14"/>
  <c r="CS18" i="14"/>
  <c r="CR18" i="14"/>
  <c r="CQ18" i="14"/>
  <c r="CP18" i="14"/>
  <c r="CO18" i="14"/>
  <c r="CN18" i="14"/>
  <c r="CM18" i="14"/>
  <c r="CL18" i="14"/>
  <c r="CK18" i="14"/>
  <c r="CJ18" i="14"/>
  <c r="CI18" i="14"/>
  <c r="CH18" i="14"/>
  <c r="CG18" i="14"/>
  <c r="CF18" i="14"/>
  <c r="CE18" i="14"/>
  <c r="CB18" i="14"/>
  <c r="CA18" i="14"/>
  <c r="C18" i="14"/>
  <c r="B18" i="14"/>
  <c r="DZ17" i="14"/>
  <c r="DY17" i="14"/>
  <c r="DX17" i="14"/>
  <c r="DW17" i="14"/>
  <c r="DV17" i="14"/>
  <c r="DU17" i="14"/>
  <c r="DT17" i="14"/>
  <c r="DS17" i="14"/>
  <c r="DR17" i="14"/>
  <c r="DQ17" i="14"/>
  <c r="DP17" i="14"/>
  <c r="DO17" i="14"/>
  <c r="DN17" i="14"/>
  <c r="DM17" i="14"/>
  <c r="DL17" i="14"/>
  <c r="DK17" i="14"/>
  <c r="DJ17" i="14"/>
  <c r="DI17" i="14"/>
  <c r="DH17" i="14"/>
  <c r="DG17" i="14"/>
  <c r="DF17" i="14"/>
  <c r="DE17" i="14"/>
  <c r="DD17" i="14"/>
  <c r="DC17" i="14"/>
  <c r="DB17" i="14"/>
  <c r="DA17" i="14"/>
  <c r="CZ17" i="14"/>
  <c r="CY17" i="14"/>
  <c r="CX17" i="14"/>
  <c r="CW17" i="14"/>
  <c r="CV17" i="14"/>
  <c r="CU17" i="14"/>
  <c r="CT17" i="14"/>
  <c r="CS17" i="14"/>
  <c r="CR17" i="14"/>
  <c r="CQ17" i="14"/>
  <c r="CP17" i="14"/>
  <c r="CO17" i="14"/>
  <c r="CN17" i="14"/>
  <c r="CM17" i="14"/>
  <c r="CL17" i="14"/>
  <c r="CK17" i="14"/>
  <c r="CJ17" i="14"/>
  <c r="CI17" i="14"/>
  <c r="CH17" i="14"/>
  <c r="CG17" i="14"/>
  <c r="CF17" i="14"/>
  <c r="CE17" i="14"/>
  <c r="CD17" i="14"/>
  <c r="CC17" i="14"/>
  <c r="CB17" i="14"/>
  <c r="AX17" i="14" s="1"/>
  <c r="CA17" i="14"/>
  <c r="C17" i="14"/>
  <c r="B17" i="14"/>
  <c r="DZ16" i="14"/>
  <c r="DY16" i="14"/>
  <c r="DX16" i="14"/>
  <c r="DW16" i="14"/>
  <c r="DV16" i="14"/>
  <c r="DU16" i="14"/>
  <c r="DT16" i="14"/>
  <c r="DS16" i="14"/>
  <c r="DR16" i="14"/>
  <c r="DQ16" i="14"/>
  <c r="DP16" i="14"/>
  <c r="DO16" i="14"/>
  <c r="DN16" i="14"/>
  <c r="DM16" i="14"/>
  <c r="DL16" i="14"/>
  <c r="DK16" i="14"/>
  <c r="DJ16" i="14"/>
  <c r="DI16" i="14"/>
  <c r="DH16" i="14"/>
  <c r="DG16" i="14"/>
  <c r="DF16" i="14"/>
  <c r="DE16" i="14"/>
  <c r="DB16" i="14"/>
  <c r="CZ16" i="14"/>
  <c r="CY16" i="14"/>
  <c r="CX16" i="14"/>
  <c r="CW16" i="14"/>
  <c r="CV16" i="14"/>
  <c r="CU16" i="14"/>
  <c r="CT16" i="14"/>
  <c r="CS16" i="14"/>
  <c r="CR16" i="14"/>
  <c r="CQ16" i="14"/>
  <c r="CP16" i="14"/>
  <c r="CO16" i="14"/>
  <c r="CN16" i="14"/>
  <c r="CM16" i="14"/>
  <c r="CL16" i="14"/>
  <c r="CK16" i="14"/>
  <c r="CJ16" i="14"/>
  <c r="CI16" i="14"/>
  <c r="CH16" i="14"/>
  <c r="CG16" i="14"/>
  <c r="CF16" i="14"/>
  <c r="CD16" i="14"/>
  <c r="CC16" i="14"/>
  <c r="CB16" i="14"/>
  <c r="C16" i="14"/>
  <c r="B16" i="14"/>
  <c r="DY15" i="14"/>
  <c r="DX15" i="14"/>
  <c r="DW15" i="14"/>
  <c r="DV15" i="14"/>
  <c r="DU15" i="14"/>
  <c r="DT15" i="14"/>
  <c r="DS15" i="14"/>
  <c r="DR15" i="14"/>
  <c r="DQ15" i="14"/>
  <c r="DP15" i="14"/>
  <c r="DO15" i="14"/>
  <c r="DN15" i="14"/>
  <c r="DM15" i="14"/>
  <c r="DL15" i="14"/>
  <c r="DK15" i="14"/>
  <c r="DJ15" i="14"/>
  <c r="DI15" i="14"/>
  <c r="DH15" i="14"/>
  <c r="DG15" i="14"/>
  <c r="DF15" i="14"/>
  <c r="CZ15" i="14"/>
  <c r="CY15" i="14"/>
  <c r="CX15" i="14"/>
  <c r="CW15" i="14"/>
  <c r="CV15" i="14"/>
  <c r="CU15" i="14"/>
  <c r="CT15" i="14"/>
  <c r="CS15" i="14"/>
  <c r="CR15" i="14"/>
  <c r="CQ15" i="14"/>
  <c r="CP15" i="14"/>
  <c r="CO15" i="14"/>
  <c r="CN15" i="14"/>
  <c r="CM15" i="14"/>
  <c r="CL15" i="14"/>
  <c r="CK15" i="14"/>
  <c r="CJ15" i="14"/>
  <c r="CI15" i="14"/>
  <c r="CH15" i="14"/>
  <c r="CG15" i="14"/>
  <c r="CF15" i="14"/>
  <c r="C15" i="14"/>
  <c r="B15" i="14"/>
  <c r="DY14" i="14"/>
  <c r="DX14" i="14"/>
  <c r="DW14" i="14"/>
  <c r="DV14" i="14"/>
  <c r="DU14" i="14"/>
  <c r="DT14" i="14"/>
  <c r="DS14" i="14"/>
  <c r="DR14" i="14"/>
  <c r="DQ14" i="14"/>
  <c r="DP14" i="14"/>
  <c r="DO14" i="14"/>
  <c r="DN14" i="14"/>
  <c r="DM14" i="14"/>
  <c r="DL14" i="14"/>
  <c r="DK14" i="14"/>
  <c r="DJ14" i="14"/>
  <c r="DI14" i="14"/>
  <c r="DH14" i="14"/>
  <c r="DG14" i="14"/>
  <c r="DF14" i="14"/>
  <c r="CY14" i="14"/>
  <c r="CX14" i="14"/>
  <c r="CW14" i="14"/>
  <c r="CV14" i="14"/>
  <c r="CU14" i="14"/>
  <c r="CT14" i="14"/>
  <c r="CS14" i="14"/>
  <c r="CR14" i="14"/>
  <c r="CQ14" i="14"/>
  <c r="CP14" i="14"/>
  <c r="CO14" i="14"/>
  <c r="CN14" i="14"/>
  <c r="CM14" i="14"/>
  <c r="CL14" i="14"/>
  <c r="CK14" i="14"/>
  <c r="CJ14" i="14"/>
  <c r="CI14" i="14"/>
  <c r="CH14" i="14"/>
  <c r="CG14" i="14"/>
  <c r="CF14" i="14"/>
  <c r="C14" i="14"/>
  <c r="B14" i="14"/>
  <c r="DY13" i="14"/>
  <c r="DX13" i="14"/>
  <c r="DW13" i="14"/>
  <c r="DV13" i="14"/>
  <c r="DU13" i="14"/>
  <c r="DT13" i="14"/>
  <c r="DS13" i="14"/>
  <c r="DR13" i="14"/>
  <c r="DQ13" i="14"/>
  <c r="DP13" i="14"/>
  <c r="DO13" i="14"/>
  <c r="DN13" i="14"/>
  <c r="DM13" i="14"/>
  <c r="DL13" i="14"/>
  <c r="DK13" i="14"/>
  <c r="DJ13" i="14"/>
  <c r="DI13" i="14"/>
  <c r="DH13" i="14"/>
  <c r="DG13" i="14"/>
  <c r="DF13" i="14"/>
  <c r="DE13" i="14"/>
  <c r="DD13" i="14"/>
  <c r="DC13" i="14"/>
  <c r="CY13" i="14"/>
  <c r="CX13" i="14"/>
  <c r="CW13" i="14"/>
  <c r="CV13" i="14"/>
  <c r="CU13" i="14"/>
  <c r="CT13" i="14"/>
  <c r="CS13" i="14"/>
  <c r="CR13" i="14"/>
  <c r="CQ13" i="14"/>
  <c r="CP13" i="14"/>
  <c r="CO13" i="14"/>
  <c r="CN13" i="14"/>
  <c r="CM13" i="14"/>
  <c r="CL13" i="14"/>
  <c r="CK13" i="14"/>
  <c r="CJ13" i="14"/>
  <c r="CI13" i="14"/>
  <c r="CH13" i="14"/>
  <c r="CG13" i="14"/>
  <c r="CF13" i="14"/>
  <c r="CE13" i="14"/>
  <c r="CD13" i="14"/>
  <c r="CA13" i="14"/>
  <c r="C13" i="14"/>
  <c r="B13" i="14"/>
  <c r="DZ12" i="14"/>
  <c r="DY12" i="14"/>
  <c r="DX12" i="14"/>
  <c r="DW12" i="14"/>
  <c r="DV12" i="14"/>
  <c r="DU12" i="14"/>
  <c r="DT12" i="14"/>
  <c r="DS12" i="14"/>
  <c r="DR12" i="14"/>
  <c r="DQ12" i="14"/>
  <c r="DP12" i="14"/>
  <c r="DO12" i="14"/>
  <c r="DN12" i="14"/>
  <c r="DM12" i="14"/>
  <c r="DL12" i="14"/>
  <c r="DK12" i="14"/>
  <c r="DJ12" i="14"/>
  <c r="DI12" i="14"/>
  <c r="DH12" i="14"/>
  <c r="DG12" i="14"/>
  <c r="DF12" i="14"/>
  <c r="DE12" i="14"/>
  <c r="DD12" i="14"/>
  <c r="DC12" i="14"/>
  <c r="DB12" i="14"/>
  <c r="CZ12" i="14"/>
  <c r="CY12" i="14"/>
  <c r="CX12" i="14"/>
  <c r="CW12" i="14"/>
  <c r="CV12" i="14"/>
  <c r="CU12" i="14"/>
  <c r="CT12" i="14"/>
  <c r="CS12" i="14"/>
  <c r="CR12" i="14"/>
  <c r="CQ12" i="14"/>
  <c r="CP12" i="14"/>
  <c r="CO12" i="14"/>
  <c r="CN12" i="14"/>
  <c r="CM12" i="14"/>
  <c r="CL12" i="14"/>
  <c r="CK12" i="14"/>
  <c r="CJ12" i="14"/>
  <c r="CI12" i="14"/>
  <c r="CH12" i="14"/>
  <c r="CG12" i="14"/>
  <c r="CF12" i="14"/>
  <c r="CE12" i="14"/>
  <c r="CD12" i="14"/>
  <c r="CC12" i="14"/>
  <c r="CB12" i="14"/>
  <c r="C12" i="14"/>
  <c r="DA12" i="14" s="1"/>
  <c r="B12" i="14"/>
  <c r="F313" i="13"/>
  <c r="E313" i="13"/>
  <c r="D313" i="13"/>
  <c r="F312" i="13"/>
  <c r="E312" i="13"/>
  <c r="D312" i="13"/>
  <c r="F311" i="13"/>
  <c r="E311" i="13"/>
  <c r="D311" i="13"/>
  <c r="F310" i="13"/>
  <c r="E310" i="13"/>
  <c r="D310" i="13" s="1"/>
  <c r="F309" i="13"/>
  <c r="E309" i="13"/>
  <c r="D309" i="13"/>
  <c r="AX304" i="13"/>
  <c r="AW304" i="13"/>
  <c r="AV304" i="13"/>
  <c r="AU304" i="13"/>
  <c r="AT304" i="13"/>
  <c r="AP304" i="13"/>
  <c r="AO304" i="13"/>
  <c r="AN304" i="13"/>
  <c r="AM304" i="13"/>
  <c r="AL304" i="13"/>
  <c r="AK304" i="13"/>
  <c r="AJ304" i="13"/>
  <c r="AI304" i="13"/>
  <c r="AH304" i="13"/>
  <c r="AG304" i="13"/>
  <c r="AF304" i="13"/>
  <c r="AE304" i="13"/>
  <c r="AD304" i="13"/>
  <c r="AC304" i="13"/>
  <c r="AB304" i="13"/>
  <c r="AA304" i="13"/>
  <c r="Z304" i="13"/>
  <c r="Y304" i="13"/>
  <c r="X304" i="13"/>
  <c r="W304" i="13"/>
  <c r="V304" i="13"/>
  <c r="U304" i="13"/>
  <c r="T304" i="13"/>
  <c r="S304" i="13"/>
  <c r="R304" i="13"/>
  <c r="Q304" i="13"/>
  <c r="P304" i="13"/>
  <c r="O304" i="13"/>
  <c r="N304" i="13"/>
  <c r="M304" i="13"/>
  <c r="L304" i="13"/>
  <c r="K304" i="13"/>
  <c r="J304" i="13"/>
  <c r="I304" i="13"/>
  <c r="E304" i="13" s="1"/>
  <c r="D304" i="13" s="1"/>
  <c r="H304" i="13"/>
  <c r="G304" i="13"/>
  <c r="F304" i="13"/>
  <c r="AX303" i="13"/>
  <c r="AW303" i="13"/>
  <c r="AV303" i="13"/>
  <c r="AU303" i="13"/>
  <c r="AT303" i="13"/>
  <c r="AP303" i="13"/>
  <c r="AO303" i="13"/>
  <c r="AN303" i="13"/>
  <c r="AM303" i="13"/>
  <c r="AL303" i="13"/>
  <c r="AK303" i="13"/>
  <c r="AJ303" i="13"/>
  <c r="AI303" i="13"/>
  <c r="AH303" i="13"/>
  <c r="AG303" i="13"/>
  <c r="AF303" i="13"/>
  <c r="AE303" i="13"/>
  <c r="AD303" i="13"/>
  <c r="AC303" i="13"/>
  <c r="AB303" i="13"/>
  <c r="AA303" i="13"/>
  <c r="Z303" i="13"/>
  <c r="Y303" i="13"/>
  <c r="X303" i="13"/>
  <c r="W303" i="13"/>
  <c r="V303" i="13"/>
  <c r="U303" i="13"/>
  <c r="T303" i="13"/>
  <c r="S303" i="13"/>
  <c r="R303" i="13"/>
  <c r="Q303" i="13"/>
  <c r="P303" i="13"/>
  <c r="O303" i="13"/>
  <c r="N303" i="13"/>
  <c r="M303" i="13"/>
  <c r="E303" i="13" s="1"/>
  <c r="L303" i="13"/>
  <c r="K303" i="13"/>
  <c r="J303" i="13"/>
  <c r="I303" i="13"/>
  <c r="H303" i="13"/>
  <c r="F303" i="13" s="1"/>
  <c r="G303" i="13"/>
  <c r="AX302" i="13"/>
  <c r="AW302" i="13"/>
  <c r="AV302" i="13"/>
  <c r="AU302" i="13"/>
  <c r="AT302" i="13"/>
  <c r="AP302" i="13"/>
  <c r="AO302" i="13"/>
  <c r="AN302" i="13"/>
  <c r="AM302" i="13"/>
  <c r="AL302" i="13"/>
  <c r="AK302" i="13"/>
  <c r="AJ302" i="13"/>
  <c r="AI302" i="13"/>
  <c r="AH302" i="13"/>
  <c r="AG302" i="13"/>
  <c r="AF302" i="13"/>
  <c r="AE302" i="13"/>
  <c r="AD302" i="13"/>
  <c r="AC302" i="13"/>
  <c r="AB302" i="13"/>
  <c r="AA302" i="13"/>
  <c r="Z302" i="13"/>
  <c r="Y302" i="13"/>
  <c r="X302" i="13"/>
  <c r="W302" i="13"/>
  <c r="V302" i="13"/>
  <c r="U302" i="13"/>
  <c r="T302" i="13"/>
  <c r="S302" i="13"/>
  <c r="R302" i="13"/>
  <c r="Q302" i="13"/>
  <c r="P302" i="13"/>
  <c r="O302" i="13"/>
  <c r="N302" i="13"/>
  <c r="M302" i="13"/>
  <c r="L302" i="13"/>
  <c r="K302" i="13"/>
  <c r="J302" i="13"/>
  <c r="I302" i="13"/>
  <c r="H302" i="13"/>
  <c r="F302" i="13" s="1"/>
  <c r="G302" i="13"/>
  <c r="E302" i="13" s="1"/>
  <c r="D302" i="13" s="1"/>
  <c r="AX301" i="13"/>
  <c r="AW301" i="13"/>
  <c r="AV301" i="13"/>
  <c r="AU301" i="13"/>
  <c r="AT301" i="13"/>
  <c r="AP301" i="13"/>
  <c r="AO301" i="13"/>
  <c r="AN301" i="13"/>
  <c r="AM301" i="13"/>
  <c r="AL301" i="13"/>
  <c r="AK301" i="13"/>
  <c r="AJ301" i="13"/>
  <c r="AI301" i="13"/>
  <c r="AH301" i="13"/>
  <c r="AG301" i="13"/>
  <c r="AF301" i="13"/>
  <c r="AE301" i="13"/>
  <c r="AD301" i="13"/>
  <c r="AC301" i="13"/>
  <c r="AB301" i="13"/>
  <c r="AA301" i="13"/>
  <c r="Z301" i="13"/>
  <c r="Y301" i="13"/>
  <c r="X301" i="13"/>
  <c r="W301" i="13"/>
  <c r="V301" i="13"/>
  <c r="U301" i="13"/>
  <c r="T301" i="13"/>
  <c r="S301" i="13"/>
  <c r="R301" i="13"/>
  <c r="Q301" i="13"/>
  <c r="P301" i="13"/>
  <c r="O301" i="13"/>
  <c r="N301" i="13"/>
  <c r="M301" i="13"/>
  <c r="L301" i="13"/>
  <c r="K301" i="13"/>
  <c r="J301" i="13"/>
  <c r="I301" i="13"/>
  <c r="E301" i="13" s="1"/>
  <c r="H301" i="13"/>
  <c r="F301" i="13" s="1"/>
  <c r="G301" i="13"/>
  <c r="AX300" i="13"/>
  <c r="AW300" i="13"/>
  <c r="AV300" i="13"/>
  <c r="AU300" i="13"/>
  <c r="AT300" i="13"/>
  <c r="AS300" i="13"/>
  <c r="AP300" i="13"/>
  <c r="AO300" i="13"/>
  <c r="AN300" i="13"/>
  <c r="AM300" i="13"/>
  <c r="AL300" i="13"/>
  <c r="AK300" i="13"/>
  <c r="AJ300" i="13"/>
  <c r="AI300" i="13"/>
  <c r="AH300" i="13"/>
  <c r="AG300" i="13"/>
  <c r="AF300" i="13"/>
  <c r="AE300" i="13"/>
  <c r="AD300" i="13"/>
  <c r="AC300" i="13"/>
  <c r="AB300" i="13"/>
  <c r="AA300" i="13"/>
  <c r="Z300" i="13"/>
  <c r="Y300" i="13"/>
  <c r="X300" i="13"/>
  <c r="W300" i="13"/>
  <c r="V300" i="13"/>
  <c r="U300" i="13"/>
  <c r="T300" i="13"/>
  <c r="S300" i="13"/>
  <c r="R300" i="13"/>
  <c r="Q300" i="13"/>
  <c r="P300" i="13"/>
  <c r="O300" i="13"/>
  <c r="E300" i="13" s="1"/>
  <c r="D300" i="13" s="1"/>
  <c r="N300" i="13"/>
  <c r="M300" i="13"/>
  <c r="L300" i="13"/>
  <c r="K300" i="13"/>
  <c r="J300" i="13"/>
  <c r="I300" i="13"/>
  <c r="H300" i="13"/>
  <c r="G300" i="13"/>
  <c r="F300" i="13"/>
  <c r="AX299" i="13"/>
  <c r="AW299" i="13"/>
  <c r="AV299" i="13"/>
  <c r="AU299" i="13"/>
  <c r="AT299" i="13"/>
  <c r="AS299" i="13"/>
  <c r="AR299" i="13"/>
  <c r="AQ299" i="13"/>
  <c r="AP299" i="13"/>
  <c r="AO299" i="13"/>
  <c r="AN299" i="13"/>
  <c r="AM299" i="13"/>
  <c r="AL299" i="13"/>
  <c r="AK299" i="13"/>
  <c r="AJ299" i="13"/>
  <c r="AI299" i="13"/>
  <c r="AH299" i="13"/>
  <c r="AG299" i="13"/>
  <c r="AF299" i="13"/>
  <c r="AE299" i="13"/>
  <c r="AD299" i="13"/>
  <c r="AC299" i="13"/>
  <c r="AB299" i="13"/>
  <c r="AA299" i="13"/>
  <c r="Z299" i="13"/>
  <c r="Y299" i="13"/>
  <c r="X299" i="13"/>
  <c r="W299" i="13"/>
  <c r="V299" i="13"/>
  <c r="U299" i="13"/>
  <c r="T299" i="13"/>
  <c r="S299" i="13"/>
  <c r="R299" i="13"/>
  <c r="Q299" i="13"/>
  <c r="P299" i="13"/>
  <c r="O299" i="13"/>
  <c r="N299" i="13"/>
  <c r="M299" i="13"/>
  <c r="L299" i="13"/>
  <c r="K299" i="13"/>
  <c r="J299" i="13"/>
  <c r="I299" i="13"/>
  <c r="H299" i="13"/>
  <c r="F299" i="13" s="1"/>
  <c r="G299" i="13"/>
  <c r="E299" i="13"/>
  <c r="D299" i="13" s="1"/>
  <c r="F298" i="13"/>
  <c r="E298" i="13"/>
  <c r="D298" i="13" s="1"/>
  <c r="F297" i="13"/>
  <c r="E297" i="13"/>
  <c r="D297" i="13" s="1"/>
  <c r="F296" i="13"/>
  <c r="E296" i="13"/>
  <c r="D296" i="13"/>
  <c r="F295" i="13"/>
  <c r="E295" i="13"/>
  <c r="D295" i="13" s="1"/>
  <c r="F294" i="13"/>
  <c r="E294" i="13"/>
  <c r="D294" i="13" s="1"/>
  <c r="F293" i="13"/>
  <c r="E293" i="13"/>
  <c r="D293" i="13" s="1"/>
  <c r="F292" i="13"/>
  <c r="E292" i="13"/>
  <c r="D292" i="13"/>
  <c r="F291" i="13"/>
  <c r="E291" i="13"/>
  <c r="D291" i="13" s="1"/>
  <c r="F290" i="13"/>
  <c r="E290" i="13"/>
  <c r="D290" i="13" s="1"/>
  <c r="F289" i="13"/>
  <c r="E289" i="13"/>
  <c r="D289" i="13" s="1"/>
  <c r="F288" i="13"/>
  <c r="E288" i="13"/>
  <c r="D288" i="13"/>
  <c r="F287" i="13"/>
  <c r="E287" i="13"/>
  <c r="D287" i="13" s="1"/>
  <c r="F286" i="13"/>
  <c r="E286" i="13"/>
  <c r="D286" i="13" s="1"/>
  <c r="F285" i="13"/>
  <c r="E285" i="13"/>
  <c r="D285" i="13" s="1"/>
  <c r="F284" i="13"/>
  <c r="E284" i="13"/>
  <c r="D284" i="13"/>
  <c r="F283" i="13"/>
  <c r="E283" i="13"/>
  <c r="D283" i="13" s="1"/>
  <c r="F282" i="13"/>
  <c r="E282" i="13"/>
  <c r="D282" i="13" s="1"/>
  <c r="F281" i="13"/>
  <c r="E281" i="13"/>
  <c r="D281" i="13" s="1"/>
  <c r="F280" i="13"/>
  <c r="E280" i="13"/>
  <c r="D280" i="13"/>
  <c r="F279" i="13"/>
  <c r="E279" i="13"/>
  <c r="D279" i="13" s="1"/>
  <c r="F278" i="13"/>
  <c r="E278" i="13"/>
  <c r="D278" i="13" s="1"/>
  <c r="F277" i="13"/>
  <c r="E277" i="13"/>
  <c r="D277" i="13" s="1"/>
  <c r="F276" i="13"/>
  <c r="E276" i="13"/>
  <c r="D276" i="13"/>
  <c r="F275" i="13"/>
  <c r="E275" i="13"/>
  <c r="D275" i="13" s="1"/>
  <c r="F274" i="13"/>
  <c r="E274" i="13"/>
  <c r="D274" i="13" s="1"/>
  <c r="F273" i="13"/>
  <c r="E273" i="13"/>
  <c r="D273" i="13" s="1"/>
  <c r="F272" i="13"/>
  <c r="E272" i="13"/>
  <c r="D272" i="13"/>
  <c r="F271" i="13"/>
  <c r="E271" i="13"/>
  <c r="D271" i="13" s="1"/>
  <c r="F270" i="13"/>
  <c r="E270" i="13"/>
  <c r="D270" i="13" s="1"/>
  <c r="F269" i="13"/>
  <c r="E269" i="13"/>
  <c r="D269" i="13" s="1"/>
  <c r="F268" i="13"/>
  <c r="E268" i="13"/>
  <c r="D268" i="13"/>
  <c r="F267" i="13"/>
  <c r="E267" i="13"/>
  <c r="D267" i="13" s="1"/>
  <c r="F266" i="13"/>
  <c r="E266" i="13"/>
  <c r="D266" i="13" s="1"/>
  <c r="F265" i="13"/>
  <c r="E265" i="13"/>
  <c r="D265" i="13" s="1"/>
  <c r="F264" i="13"/>
  <c r="E264" i="13"/>
  <c r="D264" i="13"/>
  <c r="F263" i="13"/>
  <c r="E263" i="13"/>
  <c r="D263" i="13" s="1"/>
  <c r="F262" i="13"/>
  <c r="E262" i="13"/>
  <c r="D262" i="13" s="1"/>
  <c r="F261" i="13"/>
  <c r="E261" i="13"/>
  <c r="D261" i="13" s="1"/>
  <c r="F260" i="13"/>
  <c r="E260" i="13"/>
  <c r="D260" i="13"/>
  <c r="F259" i="13"/>
  <c r="E259" i="13"/>
  <c r="D259" i="13" s="1"/>
  <c r="F258" i="13"/>
  <c r="E258" i="13"/>
  <c r="D258" i="13" s="1"/>
  <c r="F257" i="13"/>
  <c r="E257" i="13"/>
  <c r="D257" i="13" s="1"/>
  <c r="F256" i="13"/>
  <c r="E256" i="13"/>
  <c r="D256" i="13"/>
  <c r="F255" i="13"/>
  <c r="E255" i="13"/>
  <c r="D255" i="13" s="1"/>
  <c r="F254" i="13"/>
  <c r="E254" i="13"/>
  <c r="D254" i="13" s="1"/>
  <c r="F253" i="13"/>
  <c r="E253" i="13"/>
  <c r="D253" i="13" s="1"/>
  <c r="F252" i="13"/>
  <c r="E252" i="13"/>
  <c r="D252" i="13"/>
  <c r="F251" i="13"/>
  <c r="E251" i="13"/>
  <c r="D251" i="13" s="1"/>
  <c r="F250" i="13"/>
  <c r="E250" i="13"/>
  <c r="D250" i="13" s="1"/>
  <c r="F249" i="13"/>
  <c r="E249" i="13"/>
  <c r="D249" i="13" s="1"/>
  <c r="F248" i="13"/>
  <c r="E248" i="13"/>
  <c r="D248" i="13"/>
  <c r="F247" i="13"/>
  <c r="E247" i="13"/>
  <c r="D247" i="13" s="1"/>
  <c r="F246" i="13"/>
  <c r="E246" i="13"/>
  <c r="D246" i="13" s="1"/>
  <c r="F245" i="13"/>
  <c r="E245" i="13"/>
  <c r="D245" i="13" s="1"/>
  <c r="F244" i="13"/>
  <c r="E244" i="13"/>
  <c r="D244" i="13"/>
  <c r="F243" i="13"/>
  <c r="E243" i="13"/>
  <c r="D243" i="13" s="1"/>
  <c r="F242" i="13"/>
  <c r="E242" i="13"/>
  <c r="D242" i="13" s="1"/>
  <c r="F241" i="13"/>
  <c r="E241" i="13"/>
  <c r="D241" i="13" s="1"/>
  <c r="F240" i="13"/>
  <c r="E240" i="13"/>
  <c r="D240" i="13"/>
  <c r="F239" i="13"/>
  <c r="E239" i="13"/>
  <c r="D239" i="13" s="1"/>
  <c r="F238" i="13"/>
  <c r="E238" i="13"/>
  <c r="D238" i="13" s="1"/>
  <c r="F237" i="13"/>
  <c r="E237" i="13"/>
  <c r="D237" i="13" s="1"/>
  <c r="F236" i="13"/>
  <c r="E236" i="13"/>
  <c r="D236" i="13"/>
  <c r="F235" i="13"/>
  <c r="E235" i="13"/>
  <c r="D235" i="13" s="1"/>
  <c r="F234" i="13"/>
  <c r="E234" i="13"/>
  <c r="D234" i="13" s="1"/>
  <c r="F233" i="13"/>
  <c r="E233" i="13"/>
  <c r="D233" i="13" s="1"/>
  <c r="F232" i="13"/>
  <c r="E232" i="13"/>
  <c r="D232" i="13"/>
  <c r="F231" i="13"/>
  <c r="E231" i="13"/>
  <c r="D231" i="13" s="1"/>
  <c r="F230" i="13"/>
  <c r="E230" i="13"/>
  <c r="D230" i="13" s="1"/>
  <c r="F229" i="13"/>
  <c r="E229" i="13"/>
  <c r="D229" i="13" s="1"/>
  <c r="F228" i="13"/>
  <c r="E228" i="13"/>
  <c r="D228" i="13"/>
  <c r="F227" i="13"/>
  <c r="E227" i="13"/>
  <c r="D227" i="13" s="1"/>
  <c r="F226" i="13"/>
  <c r="E226" i="13"/>
  <c r="D226" i="13" s="1"/>
  <c r="F225" i="13"/>
  <c r="E225" i="13"/>
  <c r="D225" i="13" s="1"/>
  <c r="F224" i="13"/>
  <c r="E224" i="13"/>
  <c r="D224" i="13"/>
  <c r="F223" i="13"/>
  <c r="E223" i="13"/>
  <c r="D223" i="13" s="1"/>
  <c r="F222" i="13"/>
  <c r="E222" i="13"/>
  <c r="D222" i="13" s="1"/>
  <c r="F221" i="13"/>
  <c r="E221" i="13"/>
  <c r="D221" i="13" s="1"/>
  <c r="F220" i="13"/>
  <c r="E220" i="13"/>
  <c r="D220" i="13"/>
  <c r="F219" i="13"/>
  <c r="E219" i="13"/>
  <c r="D219" i="13" s="1"/>
  <c r="F214" i="13"/>
  <c r="E214" i="13"/>
  <c r="D214" i="13" s="1"/>
  <c r="F213" i="13"/>
  <c r="D213" i="13" s="1"/>
  <c r="E213" i="13"/>
  <c r="F212" i="13"/>
  <c r="E212" i="13"/>
  <c r="D212" i="13"/>
  <c r="F211" i="13"/>
  <c r="E211" i="13"/>
  <c r="D211" i="13" s="1"/>
  <c r="AD206" i="13"/>
  <c r="BQ205" i="13"/>
  <c r="BP205" i="13"/>
  <c r="BO205" i="13"/>
  <c r="BN205" i="13"/>
  <c r="BM205" i="13"/>
  <c r="AD205" i="13"/>
  <c r="AD204" i="13"/>
  <c r="F204" i="13"/>
  <c r="E204" i="13"/>
  <c r="D204" i="13"/>
  <c r="AD203" i="13"/>
  <c r="F203" i="13"/>
  <c r="E203" i="13"/>
  <c r="D203" i="13" s="1"/>
  <c r="AD202" i="13"/>
  <c r="F202" i="13"/>
  <c r="E202" i="13"/>
  <c r="D202" i="13" s="1"/>
  <c r="AD201" i="13"/>
  <c r="F201" i="13"/>
  <c r="E201" i="13"/>
  <c r="D201" i="13"/>
  <c r="F196" i="13"/>
  <c r="E196" i="13"/>
  <c r="D196" i="13"/>
  <c r="F195" i="13"/>
  <c r="E195" i="13"/>
  <c r="D195" i="13"/>
  <c r="F194" i="13"/>
  <c r="D194" i="13" s="1"/>
  <c r="E194" i="13"/>
  <c r="F193" i="13"/>
  <c r="E193" i="13"/>
  <c r="D193" i="13"/>
  <c r="F192" i="13"/>
  <c r="E192" i="13"/>
  <c r="D192" i="13"/>
  <c r="F191" i="13"/>
  <c r="E191" i="13"/>
  <c r="D191" i="13"/>
  <c r="F190" i="13"/>
  <c r="D190" i="13" s="1"/>
  <c r="E190" i="13"/>
  <c r="F189" i="13"/>
  <c r="E189" i="13"/>
  <c r="D189" i="13"/>
  <c r="F188" i="13"/>
  <c r="E188" i="13"/>
  <c r="D188" i="13"/>
  <c r="F187" i="13"/>
  <c r="E187" i="13"/>
  <c r="D187" i="13"/>
  <c r="F186" i="13"/>
  <c r="D186" i="13" s="1"/>
  <c r="E186" i="13"/>
  <c r="F185" i="13"/>
  <c r="E185" i="13"/>
  <c r="D185" i="13"/>
  <c r="F184" i="13"/>
  <c r="E184" i="13"/>
  <c r="D184" i="13"/>
  <c r="F183" i="13"/>
  <c r="E183" i="13"/>
  <c r="D183" i="13"/>
  <c r="F182" i="13"/>
  <c r="D182" i="13" s="1"/>
  <c r="E182" i="13"/>
  <c r="F181" i="13"/>
  <c r="E181" i="13"/>
  <c r="D181" i="13"/>
  <c r="F180" i="13"/>
  <c r="E180" i="13"/>
  <c r="D180" i="13"/>
  <c r="F179" i="13"/>
  <c r="E179" i="13"/>
  <c r="D179" i="13"/>
  <c r="F178" i="13"/>
  <c r="D178" i="13" s="1"/>
  <c r="E178" i="13"/>
  <c r="F177" i="13"/>
  <c r="E177" i="13"/>
  <c r="D177" i="13"/>
  <c r="AW176" i="13"/>
  <c r="AV176" i="13"/>
  <c r="AU176" i="13"/>
  <c r="AT176" i="13"/>
  <c r="AS176" i="13"/>
  <c r="AR176" i="13"/>
  <c r="AQ176" i="13"/>
  <c r="AP176" i="13"/>
  <c r="AO176" i="13"/>
  <c r="AN176" i="13"/>
  <c r="AM176" i="13"/>
  <c r="AL176" i="13"/>
  <c r="AK176" i="13"/>
  <c r="AJ176" i="13"/>
  <c r="AI176" i="13"/>
  <c r="AH176" i="13"/>
  <c r="AG176" i="13"/>
  <c r="AF176" i="13"/>
  <c r="AE176" i="13"/>
  <c r="AD176" i="13"/>
  <c r="AC176" i="13"/>
  <c r="AB176" i="13"/>
  <c r="AA176" i="13"/>
  <c r="Z176" i="13"/>
  <c r="Y176" i="13"/>
  <c r="X176" i="13"/>
  <c r="W176" i="13"/>
  <c r="V176" i="13"/>
  <c r="U176" i="13"/>
  <c r="T176" i="13"/>
  <c r="S176" i="13"/>
  <c r="R176" i="13"/>
  <c r="Q176" i="13"/>
  <c r="P176" i="13"/>
  <c r="O176" i="13"/>
  <c r="N176" i="13"/>
  <c r="M176" i="13"/>
  <c r="L176" i="13"/>
  <c r="K176" i="13"/>
  <c r="J176" i="13"/>
  <c r="I176" i="13"/>
  <c r="H176" i="13"/>
  <c r="F176" i="13" s="1"/>
  <c r="G176" i="13"/>
  <c r="E176" i="13" s="1"/>
  <c r="D176" i="13" s="1"/>
  <c r="E175" i="13"/>
  <c r="D175" i="13"/>
  <c r="E174" i="13"/>
  <c r="D174" i="13" s="1"/>
  <c r="E173" i="13"/>
  <c r="D173" i="13" s="1"/>
  <c r="E172" i="13"/>
  <c r="D172" i="13"/>
  <c r="E171" i="13"/>
  <c r="D171" i="13" s="1"/>
  <c r="F170" i="13"/>
  <c r="D170" i="13"/>
  <c r="F169" i="13"/>
  <c r="D169" i="13"/>
  <c r="F168" i="13"/>
  <c r="D168" i="13" s="1"/>
  <c r="F167" i="13"/>
  <c r="D167" i="13" s="1"/>
  <c r="F166" i="13"/>
  <c r="D166" i="13"/>
  <c r="F165" i="13"/>
  <c r="D165" i="13" s="1"/>
  <c r="AW164" i="13"/>
  <c r="AV164" i="13"/>
  <c r="AU164" i="13"/>
  <c r="AT164" i="13"/>
  <c r="AS164" i="13"/>
  <c r="AR164" i="13"/>
  <c r="AQ164" i="13"/>
  <c r="AP164" i="13"/>
  <c r="AN164" i="13"/>
  <c r="AL164" i="13"/>
  <c r="AJ164" i="13"/>
  <c r="AH164" i="13"/>
  <c r="AF164" i="13"/>
  <c r="AD164" i="13"/>
  <c r="F164" i="13" s="1"/>
  <c r="D164" i="13" s="1"/>
  <c r="F163" i="13"/>
  <c r="D163" i="13" s="1"/>
  <c r="F162" i="13"/>
  <c r="D162" i="13" s="1"/>
  <c r="F161" i="13"/>
  <c r="D161" i="13" s="1"/>
  <c r="F160" i="13"/>
  <c r="D160" i="13"/>
  <c r="AX155" i="13"/>
  <c r="AW155" i="13"/>
  <c r="AV155" i="13"/>
  <c r="AU155" i="13"/>
  <c r="AT155" i="13"/>
  <c r="AS155" i="13"/>
  <c r="AR155" i="13"/>
  <c r="AQ155" i="13"/>
  <c r="AP155" i="13"/>
  <c r="AO155" i="13"/>
  <c r="AN155" i="13"/>
  <c r="AM155" i="13"/>
  <c r="AL155" i="13"/>
  <c r="AK155" i="13"/>
  <c r="AJ155" i="13"/>
  <c r="AI155" i="13"/>
  <c r="AH155" i="13"/>
  <c r="AG155" i="13"/>
  <c r="AF155" i="13"/>
  <c r="AE155" i="13"/>
  <c r="AD155" i="13"/>
  <c r="AC155" i="13"/>
  <c r="AB155" i="13"/>
  <c r="AA155" i="13"/>
  <c r="Z155" i="13"/>
  <c r="Y155" i="13"/>
  <c r="X155" i="13"/>
  <c r="W155" i="13"/>
  <c r="V155" i="13"/>
  <c r="U155" i="13"/>
  <c r="T155" i="13"/>
  <c r="S155" i="13"/>
  <c r="R155" i="13"/>
  <c r="Q155" i="13"/>
  <c r="P155" i="13"/>
  <c r="O155" i="13"/>
  <c r="N155" i="13"/>
  <c r="M155" i="13"/>
  <c r="L155" i="13"/>
  <c r="K155" i="13"/>
  <c r="J155" i="13"/>
  <c r="I155" i="13"/>
  <c r="H155" i="13"/>
  <c r="G155" i="13"/>
  <c r="F154" i="13"/>
  <c r="E154" i="13"/>
  <c r="D154" i="13" s="1"/>
  <c r="F153" i="13"/>
  <c r="E153" i="13"/>
  <c r="D153" i="13" s="1"/>
  <c r="F152" i="13"/>
  <c r="E152" i="13"/>
  <c r="D152" i="13" s="1"/>
  <c r="F151" i="13"/>
  <c r="D151" i="13" s="1"/>
  <c r="E151" i="13"/>
  <c r="F150" i="13"/>
  <c r="E150" i="13"/>
  <c r="D150" i="13" s="1"/>
  <c r="F149" i="13"/>
  <c r="E149" i="13"/>
  <c r="D149" i="13" s="1"/>
  <c r="F148" i="13"/>
  <c r="E148" i="13"/>
  <c r="D148" i="13" s="1"/>
  <c r="F147" i="13"/>
  <c r="F155" i="13" s="1"/>
  <c r="E147" i="13"/>
  <c r="F146" i="13"/>
  <c r="E146" i="13"/>
  <c r="D146" i="13" s="1"/>
  <c r="AW141" i="13"/>
  <c r="AV141" i="13"/>
  <c r="AU141" i="13"/>
  <c r="AT141" i="13"/>
  <c r="AS141" i="13"/>
  <c r="AR141" i="13"/>
  <c r="AQ141" i="13"/>
  <c r="AP141" i="13"/>
  <c r="AO141" i="13"/>
  <c r="AN141" i="13"/>
  <c r="AM141" i="13"/>
  <c r="AL141" i="13"/>
  <c r="AK141" i="13"/>
  <c r="AJ141" i="13"/>
  <c r="AI141" i="13"/>
  <c r="AH141" i="13"/>
  <c r="AG141" i="13"/>
  <c r="AF141" i="13"/>
  <c r="AE141" i="13"/>
  <c r="AD141" i="13"/>
  <c r="AC141" i="13"/>
  <c r="AB141" i="13"/>
  <c r="AA141" i="13"/>
  <c r="Z141" i="13"/>
  <c r="Y141" i="13"/>
  <c r="X141" i="13"/>
  <c r="W141" i="13"/>
  <c r="V141" i="13"/>
  <c r="U141" i="13"/>
  <c r="T141" i="13"/>
  <c r="S141" i="13"/>
  <c r="R141" i="13"/>
  <c r="Q141" i="13"/>
  <c r="P141" i="13"/>
  <c r="O141" i="13"/>
  <c r="N141" i="13"/>
  <c r="M141" i="13"/>
  <c r="L141" i="13"/>
  <c r="K141" i="13"/>
  <c r="J141" i="13"/>
  <c r="I141" i="13"/>
  <c r="H141" i="13"/>
  <c r="F141" i="13" s="1"/>
  <c r="G141" i="13"/>
  <c r="E141" i="13" s="1"/>
  <c r="D141" i="13" s="1"/>
  <c r="F140" i="13"/>
  <c r="D140" i="13" s="1"/>
  <c r="E140" i="13"/>
  <c r="CO139" i="13"/>
  <c r="CN139" i="13"/>
  <c r="CM139" i="13"/>
  <c r="F139" i="13"/>
  <c r="E139" i="13"/>
  <c r="D139" i="13"/>
  <c r="F138" i="13"/>
  <c r="E138" i="13"/>
  <c r="D138" i="13"/>
  <c r="F137" i="13"/>
  <c r="D137" i="13" s="1"/>
  <c r="E137" i="13"/>
  <c r="F136" i="13"/>
  <c r="E136" i="13"/>
  <c r="D136" i="13"/>
  <c r="F135" i="13"/>
  <c r="E135" i="13"/>
  <c r="D135" i="13"/>
  <c r="F134" i="13"/>
  <c r="E134" i="13"/>
  <c r="D134" i="13"/>
  <c r="F133" i="13"/>
  <c r="D133" i="13" s="1"/>
  <c r="E133" i="13"/>
  <c r="F132" i="13"/>
  <c r="E132" i="13"/>
  <c r="D132" i="13"/>
  <c r="F131" i="13"/>
  <c r="E131" i="13"/>
  <c r="D131" i="13"/>
  <c r="CO130" i="13"/>
  <c r="CN130" i="13"/>
  <c r="CM130" i="13"/>
  <c r="F130" i="13"/>
  <c r="D130" i="13" s="1"/>
  <c r="E130" i="13"/>
  <c r="CO129" i="13"/>
  <c r="CN129" i="13"/>
  <c r="CM129" i="13"/>
  <c r="F129" i="13"/>
  <c r="E129" i="13"/>
  <c r="D129" i="13"/>
  <c r="F128" i="13"/>
  <c r="E128" i="13"/>
  <c r="D128" i="13"/>
  <c r="F127" i="13"/>
  <c r="D127" i="13" s="1"/>
  <c r="E127" i="13"/>
  <c r="F126" i="13"/>
  <c r="E126" i="13"/>
  <c r="D126" i="13"/>
  <c r="F125" i="13"/>
  <c r="E125" i="13"/>
  <c r="D125" i="13"/>
  <c r="F124" i="13"/>
  <c r="E124" i="13"/>
  <c r="D124" i="13"/>
  <c r="F123" i="13"/>
  <c r="D123" i="13" s="1"/>
  <c r="E123" i="13"/>
  <c r="F122" i="13"/>
  <c r="E122" i="13"/>
  <c r="D122" i="13"/>
  <c r="F121" i="13"/>
  <c r="E121" i="13"/>
  <c r="D121" i="13"/>
  <c r="F120" i="13"/>
  <c r="E120" i="13"/>
  <c r="D120" i="13"/>
  <c r="F119" i="13"/>
  <c r="D119" i="13" s="1"/>
  <c r="E119" i="13"/>
  <c r="F118" i="13"/>
  <c r="E118" i="13"/>
  <c r="D118" i="13"/>
  <c r="F117" i="13"/>
  <c r="E117" i="13"/>
  <c r="D117" i="13"/>
  <c r="F116" i="13"/>
  <c r="E116" i="13"/>
  <c r="D116" i="13"/>
  <c r="F115" i="13"/>
  <c r="D115" i="13" s="1"/>
  <c r="E115" i="13"/>
  <c r="F114" i="13"/>
  <c r="E114" i="13"/>
  <c r="D114" i="13"/>
  <c r="F113" i="13"/>
  <c r="E113" i="13"/>
  <c r="D113" i="13"/>
  <c r="F112" i="13"/>
  <c r="E112" i="13"/>
  <c r="D112" i="13"/>
  <c r="F111" i="13"/>
  <c r="D111" i="13" s="1"/>
  <c r="E111" i="13"/>
  <c r="F110" i="13"/>
  <c r="E110" i="13"/>
  <c r="D110" i="13"/>
  <c r="F109" i="13"/>
  <c r="E109" i="13"/>
  <c r="D109" i="13"/>
  <c r="F108" i="13"/>
  <c r="E108" i="13"/>
  <c r="D108" i="13"/>
  <c r="F107" i="13"/>
  <c r="D107" i="13" s="1"/>
  <c r="E107" i="13"/>
  <c r="F106" i="13"/>
  <c r="E106" i="13"/>
  <c r="D106" i="13"/>
  <c r="F105" i="13"/>
  <c r="E105" i="13"/>
  <c r="D105" i="13"/>
  <c r="F104" i="13"/>
  <c r="E104" i="13"/>
  <c r="D104" i="13"/>
  <c r="F103" i="13"/>
  <c r="D103" i="13" s="1"/>
  <c r="E103" i="13"/>
  <c r="F102" i="13"/>
  <c r="E102" i="13"/>
  <c r="D102" i="13"/>
  <c r="F101" i="13"/>
  <c r="E101" i="13"/>
  <c r="D101" i="13"/>
  <c r="F100" i="13"/>
  <c r="E100" i="13"/>
  <c r="D100" i="13"/>
  <c r="F99" i="13"/>
  <c r="D99" i="13" s="1"/>
  <c r="E99" i="13"/>
  <c r="F98" i="13"/>
  <c r="E98" i="13"/>
  <c r="D98" i="13"/>
  <c r="F97" i="13"/>
  <c r="E97" i="13"/>
  <c r="D97" i="13"/>
  <c r="F96" i="13"/>
  <c r="E96" i="13"/>
  <c r="D96" i="13"/>
  <c r="F95" i="13"/>
  <c r="D95" i="13" s="1"/>
  <c r="E95" i="13"/>
  <c r="F94" i="13"/>
  <c r="E94" i="13"/>
  <c r="D94" i="13"/>
  <c r="F93" i="13"/>
  <c r="E93" i="13"/>
  <c r="D93" i="13"/>
  <c r="F92" i="13"/>
  <c r="E92" i="13"/>
  <c r="D92" i="13"/>
  <c r="F91" i="13"/>
  <c r="D91" i="13" s="1"/>
  <c r="E91" i="13"/>
  <c r="F90" i="13"/>
  <c r="E90" i="13"/>
  <c r="D90" i="13"/>
  <c r="F89" i="13"/>
  <c r="E89" i="13"/>
  <c r="D89" i="13"/>
  <c r="F88" i="13"/>
  <c r="E88" i="13"/>
  <c r="D88" i="13"/>
  <c r="D83" i="13"/>
  <c r="D82" i="13"/>
  <c r="CK73" i="13"/>
  <c r="CJ73" i="13"/>
  <c r="CI73" i="13"/>
  <c r="CB73" i="13" s="1"/>
  <c r="CH73" i="13"/>
  <c r="CA73" i="13" s="1"/>
  <c r="CG73" i="13"/>
  <c r="CD73" i="13"/>
  <c r="CC73" i="13"/>
  <c r="BZ73" i="13"/>
  <c r="AX64" i="13"/>
  <c r="AW64" i="13"/>
  <c r="AV64" i="13"/>
  <c r="AU64" i="13"/>
  <c r="AT64" i="13"/>
  <c r="AS64" i="13"/>
  <c r="AR64" i="13"/>
  <c r="AQ64" i="13"/>
  <c r="AP64" i="13"/>
  <c r="AO64" i="13"/>
  <c r="AN64" i="13"/>
  <c r="AM64" i="13"/>
  <c r="AL64" i="13"/>
  <c r="AK64" i="13"/>
  <c r="AJ64" i="13"/>
  <c r="AI64" i="13"/>
  <c r="AH64" i="13"/>
  <c r="AG64" i="13"/>
  <c r="AF64" i="13"/>
  <c r="AE64" i="13"/>
  <c r="AD64" i="13"/>
  <c r="AC64" i="13"/>
  <c r="AB64" i="13"/>
  <c r="AA64" i="13"/>
  <c r="Z64" i="13"/>
  <c r="Y64" i="13"/>
  <c r="AX60" i="13"/>
  <c r="AW60" i="13"/>
  <c r="AV60" i="13"/>
  <c r="AU60" i="13"/>
  <c r="AT60" i="13"/>
  <c r="AS60" i="13"/>
  <c r="AR60" i="13"/>
  <c r="AQ60" i="13"/>
  <c r="AP60" i="13"/>
  <c r="AO60" i="13"/>
  <c r="AN60" i="13"/>
  <c r="AM60" i="13"/>
  <c r="AL60" i="13"/>
  <c r="AK60" i="13"/>
  <c r="AJ60" i="13"/>
  <c r="AI60" i="13"/>
  <c r="AH60" i="13"/>
  <c r="AG60" i="13"/>
  <c r="AF60" i="13"/>
  <c r="AE60" i="13"/>
  <c r="AD60" i="13"/>
  <c r="AC60" i="13"/>
  <c r="AB60" i="13"/>
  <c r="AA60" i="13"/>
  <c r="Z60" i="13"/>
  <c r="Y60" i="13"/>
  <c r="X60" i="13"/>
  <c r="W60" i="13"/>
  <c r="V60" i="13"/>
  <c r="U60" i="13"/>
  <c r="T60" i="13"/>
  <c r="S60" i="13"/>
  <c r="R60" i="13"/>
  <c r="Q60" i="13"/>
  <c r="P60" i="13"/>
  <c r="O60" i="13"/>
  <c r="N60" i="13"/>
  <c r="M60" i="13"/>
  <c r="L60" i="13"/>
  <c r="K60" i="13"/>
  <c r="J60" i="13"/>
  <c r="I60" i="13"/>
  <c r="H60" i="13"/>
  <c r="G60" i="13"/>
  <c r="CO59" i="13"/>
  <c r="CN59" i="13"/>
  <c r="CM59" i="13"/>
  <c r="CL59" i="13"/>
  <c r="CK59" i="13"/>
  <c r="CJ59" i="13"/>
  <c r="CI59" i="13"/>
  <c r="CH59" i="13"/>
  <c r="CG59" i="13"/>
  <c r="CF59" i="13"/>
  <c r="AY59" i="13" s="1"/>
  <c r="CE59" i="13"/>
  <c r="CD59" i="13"/>
  <c r="CC59" i="13"/>
  <c r="CB59" i="13"/>
  <c r="CO58" i="13"/>
  <c r="CN58" i="13"/>
  <c r="CM58" i="13"/>
  <c r="CL58" i="13"/>
  <c r="CK58" i="13"/>
  <c r="CJ58" i="13"/>
  <c r="CI58" i="13"/>
  <c r="CH58" i="13"/>
  <c r="AY58" i="13" s="1"/>
  <c r="CG58" i="13"/>
  <c r="CF58" i="13"/>
  <c r="CE58" i="13"/>
  <c r="CD58" i="13"/>
  <c r="CC58" i="13"/>
  <c r="CB58" i="13"/>
  <c r="CO57" i="13"/>
  <c r="CN57" i="13"/>
  <c r="CM57" i="13"/>
  <c r="CL57" i="13"/>
  <c r="CK57" i="13"/>
  <c r="CJ57" i="13"/>
  <c r="CI57" i="13"/>
  <c r="CH57" i="13"/>
  <c r="CG57" i="13"/>
  <c r="CF57" i="13"/>
  <c r="CE57" i="13"/>
  <c r="CD57" i="13"/>
  <c r="CC57" i="13"/>
  <c r="AY57" i="13" s="1"/>
  <c r="CB57" i="13"/>
  <c r="CO56" i="13"/>
  <c r="CN56" i="13"/>
  <c r="CM56" i="13"/>
  <c r="CL56" i="13"/>
  <c r="CK56" i="13"/>
  <c r="CJ56" i="13"/>
  <c r="CI56" i="13"/>
  <c r="CH56" i="13"/>
  <c r="CG56" i="13"/>
  <c r="CF56" i="13"/>
  <c r="CE56" i="13"/>
  <c r="CD56" i="13"/>
  <c r="CC56" i="13"/>
  <c r="CB56" i="13"/>
  <c r="AY56" i="13" s="1"/>
  <c r="CO55" i="13"/>
  <c r="CN55" i="13"/>
  <c r="CM55" i="13"/>
  <c r="CL55" i="13"/>
  <c r="CK55" i="13"/>
  <c r="CD55" i="13" s="1"/>
  <c r="CJ55" i="13"/>
  <c r="CC55" i="13" s="1"/>
  <c r="CI55" i="13"/>
  <c r="CB55" i="13" s="1"/>
  <c r="AY55" i="13" s="1"/>
  <c r="CH55" i="13"/>
  <c r="CG55" i="13"/>
  <c r="CF55" i="13"/>
  <c r="CE55" i="13"/>
  <c r="AX54" i="13"/>
  <c r="AW54" i="13"/>
  <c r="AV54" i="13"/>
  <c r="AU54" i="13"/>
  <c r="AT54" i="13"/>
  <c r="AS54" i="13"/>
  <c r="AR54" i="13"/>
  <c r="AQ54" i="13"/>
  <c r="AP54" i="13"/>
  <c r="AO54" i="13"/>
  <c r="AN54" i="13"/>
  <c r="AM54" i="13"/>
  <c r="AL54" i="13"/>
  <c r="AK54" i="13"/>
  <c r="AJ54" i="13"/>
  <c r="AI54" i="13"/>
  <c r="AH54" i="13"/>
  <c r="AG54" i="13"/>
  <c r="AF54" i="13"/>
  <c r="AE54" i="13"/>
  <c r="AD54" i="13"/>
  <c r="AC54" i="13"/>
  <c r="AB54" i="13"/>
  <c r="AA54" i="13"/>
  <c r="Z54" i="13"/>
  <c r="Y54" i="13"/>
  <c r="X54" i="13"/>
  <c r="W54" i="13"/>
  <c r="V54" i="13"/>
  <c r="U54" i="13"/>
  <c r="T54" i="13"/>
  <c r="S54" i="13"/>
  <c r="R54" i="13"/>
  <c r="Q54" i="13"/>
  <c r="P54" i="13"/>
  <c r="O54" i="13"/>
  <c r="N54" i="13"/>
  <c r="M54" i="13"/>
  <c r="L54" i="13"/>
  <c r="K54" i="13"/>
  <c r="J54" i="13"/>
  <c r="I54" i="13"/>
  <c r="H54" i="13"/>
  <c r="G54" i="13"/>
  <c r="AX46" i="13"/>
  <c r="AW46" i="13"/>
  <c r="AV46" i="13"/>
  <c r="AU46" i="13"/>
  <c r="AT46" i="13"/>
  <c r="AS46" i="13"/>
  <c r="AR46" i="13"/>
  <c r="AQ46" i="13"/>
  <c r="AP46" i="13"/>
  <c r="AO46" i="13"/>
  <c r="AN46" i="13"/>
  <c r="AM46" i="13"/>
  <c r="AL46" i="13"/>
  <c r="AK46" i="13"/>
  <c r="AJ46" i="13"/>
  <c r="AI46" i="13"/>
  <c r="AH46" i="13"/>
  <c r="AG46" i="13"/>
  <c r="AF46" i="13"/>
  <c r="AE46" i="13"/>
  <c r="AD46" i="13"/>
  <c r="AC46" i="13"/>
  <c r="AB46" i="13"/>
  <c r="AA46" i="13"/>
  <c r="Z46" i="13"/>
  <c r="Y46" i="13"/>
  <c r="X46" i="13"/>
  <c r="W46" i="13"/>
  <c r="V46" i="13"/>
  <c r="U46" i="13"/>
  <c r="T46" i="13"/>
  <c r="S46" i="13"/>
  <c r="AX36" i="13"/>
  <c r="AW36" i="13"/>
  <c r="AV36" i="13"/>
  <c r="AU36" i="13"/>
  <c r="AT36" i="13"/>
  <c r="AS36" i="13"/>
  <c r="AR36" i="13"/>
  <c r="AQ36" i="13"/>
  <c r="AP36" i="13"/>
  <c r="AO36" i="13"/>
  <c r="AN36" i="13"/>
  <c r="AM36" i="13"/>
  <c r="AL36" i="13"/>
  <c r="AK36" i="13"/>
  <c r="AJ36" i="13"/>
  <c r="AI36" i="13"/>
  <c r="AH36" i="13"/>
  <c r="AG36" i="13"/>
  <c r="AF36" i="13"/>
  <c r="AE36" i="13"/>
  <c r="AD36" i="13"/>
  <c r="AC36" i="13"/>
  <c r="AB36" i="13"/>
  <c r="AA36" i="13"/>
  <c r="Z36" i="13"/>
  <c r="Y36" i="13"/>
  <c r="X36" i="13"/>
  <c r="W36" i="13"/>
  <c r="V36" i="13"/>
  <c r="U36" i="13"/>
  <c r="T36" i="13"/>
  <c r="S36" i="13"/>
  <c r="R36" i="13"/>
  <c r="Q36" i="13"/>
  <c r="P36" i="13"/>
  <c r="O36" i="13"/>
  <c r="N36" i="13"/>
  <c r="M36" i="13"/>
  <c r="L36" i="13"/>
  <c r="K36" i="13"/>
  <c r="J36" i="13"/>
  <c r="I36" i="13"/>
  <c r="H36" i="13"/>
  <c r="G36" i="13"/>
  <c r="CI33" i="13"/>
  <c r="CH33" i="13"/>
  <c r="CG33" i="13"/>
  <c r="CF33" i="13"/>
  <c r="CE33" i="13"/>
  <c r="CD33" i="13"/>
  <c r="CC33" i="13"/>
  <c r="CB33" i="13"/>
  <c r="CA33" i="13"/>
  <c r="BZ33" i="13"/>
  <c r="BY33" i="13"/>
  <c r="BX33" i="13"/>
  <c r="BW33" i="13"/>
  <c r="BV33" i="13"/>
  <c r="CI28" i="13"/>
  <c r="CH28" i="13"/>
  <c r="CG28" i="13"/>
  <c r="CF28" i="13"/>
  <c r="CE28" i="13"/>
  <c r="CD28" i="13"/>
  <c r="CC28" i="13"/>
  <c r="CB28" i="13"/>
  <c r="CA28" i="13"/>
  <c r="BZ28" i="13"/>
  <c r="BY28" i="13"/>
  <c r="BX28" i="13"/>
  <c r="BW28" i="13"/>
  <c r="BV28" i="13"/>
  <c r="W346" i="11"/>
  <c r="V346" i="11"/>
  <c r="U346" i="11" s="1"/>
  <c r="E346" i="11"/>
  <c r="D346" i="11"/>
  <c r="C346" i="11"/>
  <c r="W345" i="11"/>
  <c r="V345" i="11"/>
  <c r="U345" i="11"/>
  <c r="N345" i="11"/>
  <c r="M345" i="11"/>
  <c r="L345" i="11"/>
  <c r="E345" i="11"/>
  <c r="D345" i="11"/>
  <c r="C345" i="11" s="1"/>
  <c r="B345" i="11" s="1"/>
  <c r="W344" i="11"/>
  <c r="V344" i="11"/>
  <c r="U344" i="11"/>
  <c r="E344" i="11"/>
  <c r="D344" i="11"/>
  <c r="C344" i="11" s="1"/>
  <c r="B344" i="11" s="1"/>
  <c r="W343" i="11"/>
  <c r="V343" i="11"/>
  <c r="U343" i="11"/>
  <c r="N343" i="11"/>
  <c r="M343" i="11"/>
  <c r="L343" i="11" s="1"/>
  <c r="E343" i="11"/>
  <c r="D343" i="11"/>
  <c r="C343" i="11"/>
  <c r="W342" i="11"/>
  <c r="V342" i="11"/>
  <c r="U342" i="11" s="1"/>
  <c r="E342" i="11"/>
  <c r="D342" i="11"/>
  <c r="C342" i="11"/>
  <c r="W341" i="11"/>
  <c r="V341" i="11"/>
  <c r="U341" i="11" s="1"/>
  <c r="N341" i="11"/>
  <c r="M341" i="11"/>
  <c r="L341" i="11"/>
  <c r="E341" i="11"/>
  <c r="D341" i="11"/>
  <c r="C341" i="11" s="1"/>
  <c r="W340" i="11"/>
  <c r="V340" i="11"/>
  <c r="U340" i="11"/>
  <c r="E340" i="11"/>
  <c r="D340" i="11"/>
  <c r="C340" i="11" s="1"/>
  <c r="B340" i="11" s="1"/>
  <c r="W339" i="11"/>
  <c r="V339" i="11"/>
  <c r="U339" i="11"/>
  <c r="N339" i="11"/>
  <c r="M339" i="11"/>
  <c r="L339" i="11" s="1"/>
  <c r="B339" i="11" s="1"/>
  <c r="E339" i="11"/>
  <c r="D339" i="11"/>
  <c r="C339" i="11"/>
  <c r="AP333" i="11"/>
  <c r="AC333" i="11"/>
  <c r="Q333" i="11"/>
  <c r="AM332" i="11"/>
  <c r="AL332" i="11"/>
  <c r="AK332" i="11"/>
  <c r="AJ332" i="11"/>
  <c r="AI332" i="11"/>
  <c r="AH332" i="11"/>
  <c r="AG332" i="11"/>
  <c r="AF332" i="11"/>
  <c r="AE332" i="11"/>
  <c r="AD332" i="11"/>
  <c r="AC332" i="11"/>
  <c r="AB332" i="11"/>
  <c r="AA332" i="11"/>
  <c r="Z332" i="11"/>
  <c r="Y332" i="11"/>
  <c r="X332" i="11"/>
  <c r="W332" i="11"/>
  <c r="V332" i="11"/>
  <c r="U332" i="11"/>
  <c r="T332" i="11"/>
  <c r="S332" i="11"/>
  <c r="R332" i="11"/>
  <c r="Q332" i="11"/>
  <c r="P332" i="11"/>
  <c r="O332" i="11"/>
  <c r="N332" i="11"/>
  <c r="M332" i="11"/>
  <c r="L332" i="11"/>
  <c r="K332" i="11"/>
  <c r="J332" i="11"/>
  <c r="I332" i="11"/>
  <c r="H332" i="11"/>
  <c r="G332" i="11"/>
  <c r="E332" i="11" s="1"/>
  <c r="F332" i="11"/>
  <c r="D332" i="11" s="1"/>
  <c r="C332" i="11" s="1"/>
  <c r="E331" i="11"/>
  <c r="D331" i="11"/>
  <c r="C331" i="11"/>
  <c r="E330" i="11"/>
  <c r="D330" i="11"/>
  <c r="C330" i="11" s="1"/>
  <c r="E329" i="11"/>
  <c r="D329" i="11"/>
  <c r="C329" i="11"/>
  <c r="E328" i="11"/>
  <c r="D328" i="11"/>
  <c r="C328" i="11" s="1"/>
  <c r="E327" i="11"/>
  <c r="D327" i="11"/>
  <c r="C327" i="11"/>
  <c r="E326" i="11"/>
  <c r="D326" i="11"/>
  <c r="C326" i="11" s="1"/>
  <c r="AM325" i="11"/>
  <c r="AL325" i="11"/>
  <c r="AK325" i="11"/>
  <c r="AJ325" i="11"/>
  <c r="AI325" i="11"/>
  <c r="AH325" i="11"/>
  <c r="AG325" i="11"/>
  <c r="AF325" i="11"/>
  <c r="AE325" i="11"/>
  <c r="AD325" i="11"/>
  <c r="AD333" i="11" s="1"/>
  <c r="AC325" i="11"/>
  <c r="AB325" i="11"/>
  <c r="AA325" i="11"/>
  <c r="Z325" i="11"/>
  <c r="Y325" i="11"/>
  <c r="X325" i="11"/>
  <c r="W325" i="11"/>
  <c r="V325" i="11"/>
  <c r="U325" i="11"/>
  <c r="T325" i="11"/>
  <c r="S325" i="11"/>
  <c r="R325" i="11"/>
  <c r="R333" i="11" s="1"/>
  <c r="Q325" i="11"/>
  <c r="P325" i="11"/>
  <c r="O325" i="11"/>
  <c r="N325" i="11"/>
  <c r="M325" i="11"/>
  <c r="L325" i="11"/>
  <c r="K325" i="11"/>
  <c r="J325" i="11"/>
  <c r="I325" i="11"/>
  <c r="H325" i="11"/>
  <c r="G325" i="11"/>
  <c r="E325" i="11" s="1"/>
  <c r="F325" i="11"/>
  <c r="D325" i="11" s="1"/>
  <c r="E324" i="11"/>
  <c r="D324" i="11"/>
  <c r="C324" i="11" s="1"/>
  <c r="E323" i="11"/>
  <c r="D323" i="11"/>
  <c r="C323" i="11" s="1"/>
  <c r="E322" i="11"/>
  <c r="D322" i="11"/>
  <c r="C322" i="11" s="1"/>
  <c r="E321" i="11"/>
  <c r="D321" i="11"/>
  <c r="C321" i="11" s="1"/>
  <c r="E320" i="11"/>
  <c r="D320" i="11"/>
  <c r="C320" i="11" s="1"/>
  <c r="E319" i="11"/>
  <c r="D319" i="11"/>
  <c r="C319" i="11" s="1"/>
  <c r="E318" i="11"/>
  <c r="D318" i="11"/>
  <c r="C318" i="11" s="1"/>
  <c r="E313" i="11"/>
  <c r="D313" i="11"/>
  <c r="C313" i="11" s="1"/>
  <c r="E312" i="11"/>
  <c r="D312" i="11"/>
  <c r="C312" i="11" s="1"/>
  <c r="E311" i="11"/>
  <c r="D311" i="11"/>
  <c r="C311" i="11" s="1"/>
  <c r="E310" i="11"/>
  <c r="D310" i="11"/>
  <c r="C310" i="11" s="1"/>
  <c r="AM309" i="11"/>
  <c r="AL309" i="11"/>
  <c r="AK309" i="11"/>
  <c r="AJ309" i="11"/>
  <c r="AI309" i="11"/>
  <c r="AH309" i="11"/>
  <c r="AG309" i="11"/>
  <c r="AF309" i="11"/>
  <c r="AE309" i="11"/>
  <c r="AD309" i="11"/>
  <c r="AC309" i="11"/>
  <c r="AB309" i="11"/>
  <c r="AA309" i="11"/>
  <c r="Z309" i="11"/>
  <c r="Y309" i="11"/>
  <c r="X309" i="11"/>
  <c r="W309" i="11"/>
  <c r="V309" i="11"/>
  <c r="U309" i="11"/>
  <c r="T309" i="11"/>
  <c r="S309" i="11"/>
  <c r="R309" i="11"/>
  <c r="Q309" i="11"/>
  <c r="P309" i="11"/>
  <c r="O309" i="11"/>
  <c r="N309" i="11"/>
  <c r="M309" i="11"/>
  <c r="L309" i="11"/>
  <c r="D309" i="11" s="1"/>
  <c r="K309" i="11"/>
  <c r="E309" i="11" s="1"/>
  <c r="J309" i="11"/>
  <c r="I309" i="11"/>
  <c r="H309" i="11"/>
  <c r="G309" i="11"/>
  <c r="F309" i="11"/>
  <c r="E308" i="11"/>
  <c r="D308" i="11"/>
  <c r="C308" i="11"/>
  <c r="E307" i="11"/>
  <c r="C307" i="11" s="1"/>
  <c r="D307" i="11"/>
  <c r="E306" i="11"/>
  <c r="D306" i="11"/>
  <c r="C306" i="11"/>
  <c r="E305" i="11"/>
  <c r="D305" i="11"/>
  <c r="C305" i="11" s="1"/>
  <c r="E304" i="11"/>
  <c r="D304" i="11"/>
  <c r="C304" i="11"/>
  <c r="E303" i="11"/>
  <c r="C303" i="11" s="1"/>
  <c r="D303" i="11"/>
  <c r="E302" i="11"/>
  <c r="D302" i="11"/>
  <c r="C302" i="11"/>
  <c r="E301" i="11"/>
  <c r="D301" i="11"/>
  <c r="C301" i="11" s="1"/>
  <c r="E300" i="11"/>
  <c r="D300" i="11"/>
  <c r="C300" i="11"/>
  <c r="E299" i="11"/>
  <c r="C299" i="11" s="1"/>
  <c r="D299" i="11"/>
  <c r="E298" i="11"/>
  <c r="D298" i="11"/>
  <c r="C298" i="11"/>
  <c r="AM297" i="11"/>
  <c r="AL297" i="11"/>
  <c r="AK297" i="11"/>
  <c r="AJ297" i="11"/>
  <c r="AI297" i="11"/>
  <c r="AH297" i="11"/>
  <c r="AG297" i="11"/>
  <c r="AF297" i="11"/>
  <c r="AE297" i="11"/>
  <c r="AD297" i="11"/>
  <c r="AC297" i="11"/>
  <c r="AB297" i="11"/>
  <c r="AA297" i="11"/>
  <c r="AA333" i="11" s="1"/>
  <c r="Z297" i="11"/>
  <c r="Y297" i="11"/>
  <c r="X297" i="11"/>
  <c r="W297" i="11"/>
  <c r="V297" i="11"/>
  <c r="U297" i="11"/>
  <c r="T297" i="11"/>
  <c r="S297" i="11"/>
  <c r="R297" i="11"/>
  <c r="Q297" i="11"/>
  <c r="P297" i="11"/>
  <c r="O297" i="11"/>
  <c r="O333" i="11" s="1"/>
  <c r="N297" i="11"/>
  <c r="M297" i="11"/>
  <c r="L297" i="11"/>
  <c r="K297" i="11"/>
  <c r="J297" i="11"/>
  <c r="I297" i="11"/>
  <c r="H297" i="11"/>
  <c r="D297" i="11" s="1"/>
  <c r="G297" i="11"/>
  <c r="E297" i="11" s="1"/>
  <c r="F297" i="11"/>
  <c r="E296" i="11"/>
  <c r="C296" i="11" s="1"/>
  <c r="D296" i="11"/>
  <c r="E295" i="11"/>
  <c r="D295" i="11"/>
  <c r="C295" i="11"/>
  <c r="E294" i="11"/>
  <c r="D294" i="11"/>
  <c r="C294" i="11" s="1"/>
  <c r="E293" i="11"/>
  <c r="D293" i="11"/>
  <c r="C293" i="11"/>
  <c r="E292" i="11"/>
  <c r="C292" i="11" s="1"/>
  <c r="D292" i="11"/>
  <c r="E291" i="11"/>
  <c r="D291" i="11"/>
  <c r="C291" i="11"/>
  <c r="AM290" i="11"/>
  <c r="AL290" i="11"/>
  <c r="AK290" i="11"/>
  <c r="AJ290" i="11"/>
  <c r="AI290" i="11"/>
  <c r="AH290" i="11"/>
  <c r="AG290" i="11"/>
  <c r="AF290" i="11"/>
  <c r="AE290" i="11"/>
  <c r="AD290" i="11"/>
  <c r="AC290" i="11"/>
  <c r="AB290" i="11"/>
  <c r="AA290" i="11"/>
  <c r="Z290" i="11"/>
  <c r="Y290" i="11"/>
  <c r="X290" i="11"/>
  <c r="W290" i="11"/>
  <c r="V290" i="11"/>
  <c r="U290" i="11"/>
  <c r="T290" i="11"/>
  <c r="S290" i="11"/>
  <c r="R290" i="11"/>
  <c r="Q290" i="11"/>
  <c r="P290" i="11"/>
  <c r="O290" i="11"/>
  <c r="N290" i="11"/>
  <c r="M290" i="11"/>
  <c r="L290" i="11"/>
  <c r="K290" i="11"/>
  <c r="J290" i="11"/>
  <c r="I290" i="11"/>
  <c r="H290" i="11"/>
  <c r="G290" i="11"/>
  <c r="F290" i="11"/>
  <c r="E290" i="11"/>
  <c r="D290" i="11"/>
  <c r="C290" i="11" s="1"/>
  <c r="E289" i="11"/>
  <c r="D289" i="11"/>
  <c r="C289" i="11" s="1"/>
  <c r="E288" i="11"/>
  <c r="D288" i="11"/>
  <c r="C288" i="11" s="1"/>
  <c r="E287" i="11"/>
  <c r="D287" i="11"/>
  <c r="C287" i="11" s="1"/>
  <c r="E286" i="11"/>
  <c r="D286" i="11"/>
  <c r="C286" i="11" s="1"/>
  <c r="E285" i="11"/>
  <c r="D285" i="11"/>
  <c r="C285" i="11" s="1"/>
  <c r="E284" i="11"/>
  <c r="D284" i="11"/>
  <c r="C284" i="11" s="1"/>
  <c r="AX283" i="11"/>
  <c r="AX333" i="11" s="1"/>
  <c r="AW283" i="11"/>
  <c r="AW333" i="11" s="1"/>
  <c r="AV283" i="11"/>
  <c r="AV333" i="11" s="1"/>
  <c r="AU283" i="11"/>
  <c r="AU333" i="11" s="1"/>
  <c r="AT283" i="11"/>
  <c r="AT333" i="11" s="1"/>
  <c r="AS283" i="11"/>
  <c r="AS333" i="11" s="1"/>
  <c r="AR283" i="11"/>
  <c r="AR333" i="11" s="1"/>
  <c r="AQ283" i="11"/>
  <c r="AQ333" i="11" s="1"/>
  <c r="AP283" i="11"/>
  <c r="AN283" i="11"/>
  <c r="AN333" i="11" s="1"/>
  <c r="AM283" i="11"/>
  <c r="AM333" i="11" s="1"/>
  <c r="AL283" i="11"/>
  <c r="AL333" i="11" s="1"/>
  <c r="AK283" i="11"/>
  <c r="AK333" i="11" s="1"/>
  <c r="AJ283" i="11"/>
  <c r="AJ333" i="11" s="1"/>
  <c r="AI283" i="11"/>
  <c r="AI333" i="11" s="1"/>
  <c r="AH283" i="11"/>
  <c r="AH333" i="11" s="1"/>
  <c r="AG283" i="11"/>
  <c r="AG333" i="11" s="1"/>
  <c r="AF283" i="11"/>
  <c r="AF333" i="11" s="1"/>
  <c r="AE283" i="11"/>
  <c r="AE333" i="11" s="1"/>
  <c r="AD283" i="11"/>
  <c r="AC283" i="11"/>
  <c r="AB283" i="11"/>
  <c r="AB333" i="11" s="1"/>
  <c r="AA283" i="11"/>
  <c r="Z283" i="11"/>
  <c r="Z333" i="11" s="1"/>
  <c r="Y283" i="11"/>
  <c r="Y333" i="11" s="1"/>
  <c r="X283" i="11"/>
  <c r="X333" i="11" s="1"/>
  <c r="W283" i="11"/>
  <c r="W333" i="11" s="1"/>
  <c r="V283" i="11"/>
  <c r="V333" i="11" s="1"/>
  <c r="U283" i="11"/>
  <c r="U333" i="11" s="1"/>
  <c r="T283" i="11"/>
  <c r="T333" i="11" s="1"/>
  <c r="S283" i="11"/>
  <c r="S333" i="11" s="1"/>
  <c r="R283" i="11"/>
  <c r="Q283" i="11"/>
  <c r="P283" i="11"/>
  <c r="P333" i="11" s="1"/>
  <c r="O283" i="11"/>
  <c r="N283" i="11"/>
  <c r="N333" i="11" s="1"/>
  <c r="M283" i="11"/>
  <c r="M333" i="11" s="1"/>
  <c r="L283" i="11"/>
  <c r="L333" i="11" s="1"/>
  <c r="K283" i="11"/>
  <c r="K333" i="11" s="1"/>
  <c r="J283" i="11"/>
  <c r="D283" i="11" s="1"/>
  <c r="I283" i="11"/>
  <c r="E283" i="11" s="1"/>
  <c r="H283" i="11"/>
  <c r="H333" i="11" s="1"/>
  <c r="G283" i="11"/>
  <c r="G333" i="11" s="1"/>
  <c r="F283" i="11"/>
  <c r="AO282" i="11"/>
  <c r="AN282" i="11"/>
  <c r="E282" i="11"/>
  <c r="D282" i="11"/>
  <c r="C282" i="11"/>
  <c r="AO281" i="11"/>
  <c r="AO283" i="11" s="1"/>
  <c r="AO333" i="11" s="1"/>
  <c r="AN281" i="11"/>
  <c r="E281" i="11"/>
  <c r="D281" i="11"/>
  <c r="C281" i="11"/>
  <c r="E276" i="11"/>
  <c r="D276" i="11"/>
  <c r="C276" i="11" s="1"/>
  <c r="E275" i="11"/>
  <c r="D275" i="11"/>
  <c r="C275" i="11"/>
  <c r="E274" i="11"/>
  <c r="C274" i="11" s="1"/>
  <c r="D274" i="11"/>
  <c r="E273" i="11"/>
  <c r="D273" i="11"/>
  <c r="C273" i="11"/>
  <c r="E272" i="11"/>
  <c r="D272" i="11"/>
  <c r="C272" i="11" s="1"/>
  <c r="E271" i="11"/>
  <c r="D271" i="11"/>
  <c r="C271" i="11"/>
  <c r="E266" i="11"/>
  <c r="C266" i="11" s="1"/>
  <c r="D266" i="11"/>
  <c r="E265" i="11"/>
  <c r="C265" i="11" s="1"/>
  <c r="D265" i="11"/>
  <c r="E264" i="11"/>
  <c r="D264" i="11"/>
  <c r="C264" i="11" s="1"/>
  <c r="E263" i="11"/>
  <c r="D263" i="11"/>
  <c r="C263" i="11"/>
  <c r="E262" i="11"/>
  <c r="C262" i="11" s="1"/>
  <c r="D262" i="11"/>
  <c r="E261" i="11"/>
  <c r="C261" i="11" s="1"/>
  <c r="D261" i="11"/>
  <c r="E260" i="11"/>
  <c r="D260" i="11"/>
  <c r="C260" i="11" s="1"/>
  <c r="E259" i="11"/>
  <c r="D259" i="11"/>
  <c r="C259" i="11"/>
  <c r="E258" i="11"/>
  <c r="C258" i="11" s="1"/>
  <c r="D258" i="11"/>
  <c r="E257" i="11"/>
  <c r="C257" i="11" s="1"/>
  <c r="D257" i="11"/>
  <c r="CN242" i="11"/>
  <c r="CM242" i="11"/>
  <c r="CL242" i="11"/>
  <c r="CK242" i="11"/>
  <c r="CD242" i="11"/>
  <c r="CC242" i="11"/>
  <c r="CB242" i="11"/>
  <c r="CA242" i="11"/>
  <c r="G242" i="11" s="1"/>
  <c r="CN241" i="11"/>
  <c r="CM241" i="11"/>
  <c r="CL241" i="11"/>
  <c r="CK241" i="11"/>
  <c r="CD241" i="11"/>
  <c r="CC241" i="11"/>
  <c r="CB241" i="11"/>
  <c r="CA241" i="11"/>
  <c r="G241" i="11"/>
  <c r="CN240" i="11"/>
  <c r="CM240" i="11"/>
  <c r="CL240" i="11"/>
  <c r="CK240" i="11"/>
  <c r="CD240" i="11"/>
  <c r="CC240" i="11"/>
  <c r="CB240" i="11"/>
  <c r="CA240" i="11"/>
  <c r="G240" i="11"/>
  <c r="CN239" i="11"/>
  <c r="CM239" i="11"/>
  <c r="CL239" i="11"/>
  <c r="CK239" i="11"/>
  <c r="CD239" i="11"/>
  <c r="CC239" i="11"/>
  <c r="CB239" i="11"/>
  <c r="G239" i="11" s="1"/>
  <c r="CA239" i="11"/>
  <c r="CN238" i="11"/>
  <c r="CM238" i="11"/>
  <c r="CL238" i="11"/>
  <c r="CK238" i="11"/>
  <c r="CD238" i="11"/>
  <c r="CC238" i="11"/>
  <c r="CB238" i="11"/>
  <c r="CA238" i="11"/>
  <c r="G238" i="11" s="1"/>
  <c r="CN237" i="11"/>
  <c r="CM237" i="11"/>
  <c r="CL237" i="11"/>
  <c r="CK237" i="11"/>
  <c r="CD237" i="11"/>
  <c r="CC237" i="11"/>
  <c r="CB237" i="11"/>
  <c r="CA237" i="11"/>
  <c r="G237" i="11"/>
  <c r="F236" i="11"/>
  <c r="E236" i="11"/>
  <c r="D236" i="11"/>
  <c r="C236" i="11"/>
  <c r="E219" i="11"/>
  <c r="D219" i="11"/>
  <c r="C219" i="11"/>
  <c r="CL219" i="11" s="1"/>
  <c r="E218" i="11"/>
  <c r="C218" i="11" s="1"/>
  <c r="D218" i="11"/>
  <c r="E217" i="11"/>
  <c r="D217" i="11"/>
  <c r="C217" i="11"/>
  <c r="CL217" i="11" s="1"/>
  <c r="AI212" i="11"/>
  <c r="AH212" i="11"/>
  <c r="AG212" i="11"/>
  <c r="AF212" i="11"/>
  <c r="AE212" i="11"/>
  <c r="AD212" i="11"/>
  <c r="AC212" i="11"/>
  <c r="AB212" i="11"/>
  <c r="AA212" i="11"/>
  <c r="Z212" i="11"/>
  <c r="Y212" i="11"/>
  <c r="X212" i="11"/>
  <c r="W212" i="11"/>
  <c r="V212" i="11"/>
  <c r="U212" i="11"/>
  <c r="T212" i="11"/>
  <c r="S212" i="11"/>
  <c r="R212" i="11"/>
  <c r="Q212" i="11"/>
  <c r="P212" i="11"/>
  <c r="O212" i="11"/>
  <c r="N212" i="11"/>
  <c r="M212" i="11"/>
  <c r="L212" i="11"/>
  <c r="K212" i="11"/>
  <c r="J212" i="11"/>
  <c r="I212" i="11"/>
  <c r="H212" i="11"/>
  <c r="G212" i="11"/>
  <c r="F212" i="11"/>
  <c r="D212" i="11"/>
  <c r="E211" i="11"/>
  <c r="E212" i="11" s="1"/>
  <c r="C212" i="11" s="1"/>
  <c r="D211" i="11"/>
  <c r="C211" i="11"/>
  <c r="E210" i="11"/>
  <c r="D210" i="11"/>
  <c r="C210" i="11" s="1"/>
  <c r="U205" i="11"/>
  <c r="T205" i="11"/>
  <c r="S205" i="11"/>
  <c r="R205" i="11"/>
  <c r="Q205" i="11"/>
  <c r="P205" i="11"/>
  <c r="O205" i="11"/>
  <c r="N205" i="11"/>
  <c r="M205" i="11"/>
  <c r="E205" i="11" s="1"/>
  <c r="L205" i="11"/>
  <c r="K205" i="11"/>
  <c r="J205" i="11"/>
  <c r="I205" i="11"/>
  <c r="H205" i="11"/>
  <c r="G205" i="11"/>
  <c r="F205" i="11"/>
  <c r="D205" i="11"/>
  <c r="C205" i="11" s="1"/>
  <c r="E204" i="11"/>
  <c r="D204" i="11"/>
  <c r="C204" i="11" s="1"/>
  <c r="E203" i="11"/>
  <c r="D203" i="11"/>
  <c r="C203" i="11" s="1"/>
  <c r="F197" i="11"/>
  <c r="Q196" i="11"/>
  <c r="P196" i="11"/>
  <c r="O196" i="11"/>
  <c r="N196" i="11"/>
  <c r="M196" i="11"/>
  <c r="L196" i="11"/>
  <c r="K196" i="11"/>
  <c r="J196" i="11"/>
  <c r="I196" i="11"/>
  <c r="H196" i="11"/>
  <c r="G196" i="11"/>
  <c r="E196" i="11"/>
  <c r="D196" i="11"/>
  <c r="D197" i="11" s="1"/>
  <c r="C196" i="11"/>
  <c r="E195" i="11"/>
  <c r="D195" i="11"/>
  <c r="C195" i="11"/>
  <c r="C197" i="11" s="1"/>
  <c r="E188" i="11"/>
  <c r="D188" i="11"/>
  <c r="C188" i="11" s="1"/>
  <c r="E187" i="11"/>
  <c r="D187" i="11"/>
  <c r="C187" i="11" s="1"/>
  <c r="E186" i="11"/>
  <c r="D186" i="11"/>
  <c r="C186" i="11"/>
  <c r="E185" i="11"/>
  <c r="D185" i="11"/>
  <c r="C185" i="11"/>
  <c r="E184" i="11"/>
  <c r="D184" i="11"/>
  <c r="C184" i="11" s="1"/>
  <c r="D183" i="11"/>
  <c r="E178" i="11"/>
  <c r="D178" i="11"/>
  <c r="C178" i="11" s="1"/>
  <c r="E177" i="11"/>
  <c r="D177" i="11"/>
  <c r="C177" i="11" s="1"/>
  <c r="E176" i="11"/>
  <c r="D176" i="11"/>
  <c r="C176" i="11" s="1"/>
  <c r="E175" i="11"/>
  <c r="D175" i="11"/>
  <c r="C175" i="11" s="1"/>
  <c r="E174" i="11"/>
  <c r="D174" i="11"/>
  <c r="C174" i="11" s="1"/>
  <c r="E173" i="11"/>
  <c r="D173" i="11"/>
  <c r="C173" i="11" s="1"/>
  <c r="AA167" i="11"/>
  <c r="Z167" i="11"/>
  <c r="Y167" i="11"/>
  <c r="X167" i="11"/>
  <c r="W167" i="11"/>
  <c r="V167" i="11"/>
  <c r="U167" i="11"/>
  <c r="T167" i="11"/>
  <c r="S167" i="11"/>
  <c r="R167" i="11"/>
  <c r="Q167" i="11"/>
  <c r="P167" i="11"/>
  <c r="O167" i="11"/>
  <c r="N167" i="11"/>
  <c r="M167" i="11"/>
  <c r="L167" i="11"/>
  <c r="K167" i="11"/>
  <c r="J167" i="11"/>
  <c r="I167" i="11"/>
  <c r="H167" i="11"/>
  <c r="G167" i="11"/>
  <c r="F167" i="11"/>
  <c r="E166" i="11"/>
  <c r="C166" i="11" s="1"/>
  <c r="D166" i="11"/>
  <c r="E165" i="11"/>
  <c r="D165" i="11"/>
  <c r="C165" i="11"/>
  <c r="E164" i="11"/>
  <c r="D164" i="11"/>
  <c r="C164" i="11"/>
  <c r="E163" i="11"/>
  <c r="D163" i="11"/>
  <c r="C163" i="11" s="1"/>
  <c r="E162" i="11"/>
  <c r="C162" i="11" s="1"/>
  <c r="D162" i="11"/>
  <c r="E161" i="11"/>
  <c r="D161" i="11"/>
  <c r="C161" i="11"/>
  <c r="E160" i="11"/>
  <c r="D160" i="11"/>
  <c r="C160" i="11"/>
  <c r="E159" i="11"/>
  <c r="D159" i="11"/>
  <c r="C159" i="11" s="1"/>
  <c r="E158" i="11"/>
  <c r="C158" i="11" s="1"/>
  <c r="D158" i="11"/>
  <c r="AA156" i="11"/>
  <c r="Z156" i="11"/>
  <c r="Y156" i="11"/>
  <c r="X156" i="11"/>
  <c r="W156" i="11"/>
  <c r="V156" i="11"/>
  <c r="U156" i="11"/>
  <c r="T156" i="11"/>
  <c r="S156" i="11"/>
  <c r="R156" i="11"/>
  <c r="Q156" i="11"/>
  <c r="P156" i="11"/>
  <c r="O156" i="11"/>
  <c r="N156" i="11"/>
  <c r="M156" i="11"/>
  <c r="L156" i="11"/>
  <c r="K156" i="11"/>
  <c r="J156" i="11"/>
  <c r="I156" i="11"/>
  <c r="H156" i="11"/>
  <c r="D157" i="11" s="1"/>
  <c r="G156" i="11"/>
  <c r="E157" i="11" s="1"/>
  <c r="E167" i="11" s="1"/>
  <c r="F156" i="11"/>
  <c r="E155" i="11"/>
  <c r="D155" i="11"/>
  <c r="C155" i="11"/>
  <c r="E154" i="11"/>
  <c r="D154" i="11"/>
  <c r="C154" i="11"/>
  <c r="E153" i="11"/>
  <c r="D153" i="11"/>
  <c r="C153" i="11" s="1"/>
  <c r="E152" i="11"/>
  <c r="D152" i="11"/>
  <c r="C152" i="11" s="1"/>
  <c r="E151" i="11"/>
  <c r="D151" i="11"/>
  <c r="C151" i="11"/>
  <c r="E150" i="11"/>
  <c r="D150" i="11"/>
  <c r="C150" i="11"/>
  <c r="E149" i="11"/>
  <c r="D149" i="11"/>
  <c r="C149" i="11" s="1"/>
  <c r="E148" i="11"/>
  <c r="D148" i="11"/>
  <c r="C148" i="11" s="1"/>
  <c r="E147" i="11"/>
  <c r="D147" i="11"/>
  <c r="C147" i="11"/>
  <c r="E146" i="11"/>
  <c r="D146" i="11"/>
  <c r="C146" i="11"/>
  <c r="E145" i="11"/>
  <c r="D145" i="11"/>
  <c r="C145" i="11" s="1"/>
  <c r="E144" i="11"/>
  <c r="D144" i="11"/>
  <c r="C144" i="11" s="1"/>
  <c r="E143" i="11"/>
  <c r="D143" i="11"/>
  <c r="C143" i="11"/>
  <c r="E142" i="11"/>
  <c r="D142" i="11"/>
  <c r="C142" i="11"/>
  <c r="E141" i="11"/>
  <c r="D141" i="11"/>
  <c r="C141" i="11" s="1"/>
  <c r="E140" i="11"/>
  <c r="D140" i="11"/>
  <c r="C140" i="11" s="1"/>
  <c r="E139" i="11"/>
  <c r="D139" i="11"/>
  <c r="C139" i="11"/>
  <c r="E138" i="11"/>
  <c r="D138" i="11"/>
  <c r="C138" i="11"/>
  <c r="E137" i="11"/>
  <c r="D137" i="11"/>
  <c r="C137" i="11" s="1"/>
  <c r="E136" i="11"/>
  <c r="D136" i="11"/>
  <c r="C136" i="11" s="1"/>
  <c r="E135" i="11"/>
  <c r="D135" i="11"/>
  <c r="C135" i="11"/>
  <c r="E134" i="11"/>
  <c r="D134" i="11"/>
  <c r="C134" i="11"/>
  <c r="E133" i="11"/>
  <c r="D133" i="11"/>
  <c r="C133" i="11" s="1"/>
  <c r="E132" i="11"/>
  <c r="D132" i="11"/>
  <c r="C132" i="11" s="1"/>
  <c r="E131" i="11"/>
  <c r="D131" i="11"/>
  <c r="C131" i="11"/>
  <c r="E130" i="11"/>
  <c r="D130" i="11"/>
  <c r="C130" i="11"/>
  <c r="E129" i="11"/>
  <c r="D129" i="11"/>
  <c r="C129" i="11" s="1"/>
  <c r="E128" i="11"/>
  <c r="D128" i="11"/>
  <c r="C128" i="11" s="1"/>
  <c r="E127" i="11"/>
  <c r="D127" i="11"/>
  <c r="D156" i="11" s="1"/>
  <c r="C127" i="11"/>
  <c r="E126" i="11"/>
  <c r="E156" i="11" s="1"/>
  <c r="D126" i="11"/>
  <c r="C126" i="11"/>
  <c r="E121" i="11"/>
  <c r="D121" i="11"/>
  <c r="C121" i="11" s="1"/>
  <c r="E120" i="11"/>
  <c r="D120" i="11"/>
  <c r="C120" i="11" s="1"/>
  <c r="E119" i="11"/>
  <c r="D119" i="11"/>
  <c r="C119" i="11"/>
  <c r="E117" i="11"/>
  <c r="D117" i="11"/>
  <c r="C117" i="11"/>
  <c r="E115" i="11"/>
  <c r="D115" i="11"/>
  <c r="C115" i="11" s="1"/>
  <c r="E114" i="11"/>
  <c r="D114" i="11"/>
  <c r="C114" i="11" s="1"/>
  <c r="E113" i="11"/>
  <c r="D113" i="11"/>
  <c r="C113" i="11"/>
  <c r="E106" i="11"/>
  <c r="D106" i="11"/>
  <c r="C106" i="11"/>
  <c r="E105" i="11"/>
  <c r="D105" i="11"/>
  <c r="C105" i="11" s="1"/>
  <c r="E104" i="11"/>
  <c r="D104" i="11"/>
  <c r="C104" i="11" s="1"/>
  <c r="E103" i="11"/>
  <c r="D103" i="11"/>
  <c r="C103" i="11"/>
  <c r="E102" i="11"/>
  <c r="D102" i="11"/>
  <c r="D101" i="11" s="1"/>
  <c r="C102" i="11"/>
  <c r="C101" i="11" s="1"/>
  <c r="I101" i="11"/>
  <c r="H101" i="11"/>
  <c r="G101" i="11"/>
  <c r="F101" i="11"/>
  <c r="E101" i="11"/>
  <c r="C82" i="11"/>
  <c r="D76" i="11"/>
  <c r="B76" i="11" s="1"/>
  <c r="C76" i="11"/>
  <c r="D75" i="11"/>
  <c r="C75" i="11"/>
  <c r="B75" i="11"/>
  <c r="CL75" i="11" s="1"/>
  <c r="CL74" i="11"/>
  <c r="D74" i="11"/>
  <c r="C74" i="11"/>
  <c r="B74" i="11"/>
  <c r="CK74" i="11" s="1"/>
  <c r="CL69" i="11"/>
  <c r="CK69" i="11"/>
  <c r="CB69" i="11"/>
  <c r="CA69" i="11"/>
  <c r="M69" i="11"/>
  <c r="C69" i="11"/>
  <c r="C68" i="11"/>
  <c r="CL68" i="11" s="1"/>
  <c r="CL67" i="11"/>
  <c r="CK67" i="11"/>
  <c r="CB67" i="11"/>
  <c r="CA67" i="11"/>
  <c r="M67" i="11"/>
  <c r="C67" i="11"/>
  <c r="C66" i="11"/>
  <c r="CL66" i="11" s="1"/>
  <c r="CL65" i="11"/>
  <c r="CK65" i="11"/>
  <c r="CB65" i="11"/>
  <c r="CA65" i="11"/>
  <c r="M65" i="11"/>
  <c r="C65" i="11"/>
  <c r="C64" i="11"/>
  <c r="CL64" i="11" s="1"/>
  <c r="CL63" i="11"/>
  <c r="CK63" i="11"/>
  <c r="CB63" i="11"/>
  <c r="CA63" i="11"/>
  <c r="M63" i="11"/>
  <c r="C63" i="11"/>
  <c r="E59" i="11"/>
  <c r="D59" i="11"/>
  <c r="C59" i="11"/>
  <c r="E58" i="11"/>
  <c r="D58" i="11"/>
  <c r="C58" i="11"/>
  <c r="E57" i="11"/>
  <c r="C57" i="11" s="1"/>
  <c r="D57" i="11"/>
  <c r="K56" i="11"/>
  <c r="J56" i="11"/>
  <c r="I56" i="11"/>
  <c r="E56" i="11" s="1"/>
  <c r="H56" i="11"/>
  <c r="G56" i="11"/>
  <c r="F56" i="11"/>
  <c r="D56" i="11" s="1"/>
  <c r="C56" i="11" s="1"/>
  <c r="CL50" i="11"/>
  <c r="CK50" i="11"/>
  <c r="CB50" i="11"/>
  <c r="CA50" i="11"/>
  <c r="D50" i="11"/>
  <c r="C50" i="11" s="1"/>
  <c r="E49" i="11"/>
  <c r="D49" i="11"/>
  <c r="C49" i="11"/>
  <c r="E48" i="11"/>
  <c r="D48" i="11"/>
  <c r="C48" i="11"/>
  <c r="E47" i="11"/>
  <c r="C47" i="11" s="1"/>
  <c r="D47" i="11"/>
  <c r="E41" i="11"/>
  <c r="D41" i="11"/>
  <c r="E40" i="11"/>
  <c r="D40" i="11"/>
  <c r="E39" i="11"/>
  <c r="D39" i="11"/>
  <c r="E38" i="11"/>
  <c r="D38" i="11"/>
  <c r="E37" i="11"/>
  <c r="D37" i="11"/>
  <c r="E34" i="11"/>
  <c r="D34" i="11"/>
  <c r="C34" i="11"/>
  <c r="E32" i="11"/>
  <c r="D32" i="11" s="1"/>
  <c r="C32" i="11" s="1"/>
  <c r="E31" i="11"/>
  <c r="D31" i="11"/>
  <c r="C31" i="11" s="1"/>
  <c r="E30" i="11"/>
  <c r="D30" i="11"/>
  <c r="C30" i="11"/>
  <c r="E29" i="11"/>
  <c r="D29" i="11"/>
  <c r="C29" i="11"/>
  <c r="E28" i="11"/>
  <c r="D28" i="11" s="1"/>
  <c r="C28" i="11" s="1"/>
  <c r="E27" i="11"/>
  <c r="D27" i="11"/>
  <c r="C27" i="11" s="1"/>
  <c r="E26" i="11"/>
  <c r="D26" i="11"/>
  <c r="C26" i="11"/>
  <c r="E25" i="11"/>
  <c r="D25" i="11"/>
  <c r="C25" i="11"/>
  <c r="E24" i="11"/>
  <c r="D24" i="11"/>
  <c r="C24" i="11" s="1"/>
  <c r="E23" i="11"/>
  <c r="D23" i="11"/>
  <c r="C23" i="11" s="1"/>
  <c r="E22" i="11"/>
  <c r="D22" i="11"/>
  <c r="C22" i="11"/>
  <c r="E21" i="11"/>
  <c r="D21" i="11"/>
  <c r="C21" i="11"/>
  <c r="E20" i="11"/>
  <c r="D20" i="11"/>
  <c r="C20" i="11" s="1"/>
  <c r="E14" i="11"/>
  <c r="D14" i="11"/>
  <c r="C14" i="11" s="1"/>
  <c r="E13" i="11"/>
  <c r="D13" i="11"/>
  <c r="C13" i="11"/>
  <c r="E12" i="11"/>
  <c r="D12" i="11"/>
  <c r="C12" i="11"/>
  <c r="DE14" i="14" l="1"/>
  <c r="CE14" i="14"/>
  <c r="DD14" i="14"/>
  <c r="DC14" i="14"/>
  <c r="DB14" i="14"/>
  <c r="CD14" i="14"/>
  <c r="DZ14" i="14"/>
  <c r="CZ48" i="14"/>
  <c r="CB48" i="14"/>
  <c r="CA48" i="14"/>
  <c r="AX48" i="14" s="1"/>
  <c r="DE48" i="14"/>
  <c r="DZ48" i="14"/>
  <c r="DB48" i="14"/>
  <c r="CC48" i="14"/>
  <c r="CD48" i="14"/>
  <c r="CE48" i="14"/>
  <c r="DD48" i="14"/>
  <c r="DC48" i="14"/>
  <c r="CZ80" i="14"/>
  <c r="CB80" i="14"/>
  <c r="CA80" i="14"/>
  <c r="AX80" i="14" s="1"/>
  <c r="DC80" i="14"/>
  <c r="CD80" i="14"/>
  <c r="DZ80" i="14"/>
  <c r="DB80" i="14"/>
  <c r="CC80" i="14"/>
  <c r="DA80" i="14"/>
  <c r="DE80" i="14"/>
  <c r="DD22" i="14"/>
  <c r="DZ22" i="14"/>
  <c r="DB22" i="14"/>
  <c r="CD22" i="14"/>
  <c r="DC22" i="14"/>
  <c r="CE22" i="14"/>
  <c r="DZ62" i="14"/>
  <c r="DB62" i="14"/>
  <c r="CD62" i="14"/>
  <c r="CZ62" i="14"/>
  <c r="DA62" i="14"/>
  <c r="CC62" i="14"/>
  <c r="CE62" i="14"/>
  <c r="DC62" i="14"/>
  <c r="CB62" i="14"/>
  <c r="CA62" i="14"/>
  <c r="AX62" i="14" s="1"/>
  <c r="DE62" i="14"/>
  <c r="DE79" i="14"/>
  <c r="CE79" i="14"/>
  <c r="DD79" i="14"/>
  <c r="DC79" i="14"/>
  <c r="CZ79" i="14"/>
  <c r="CB79" i="14"/>
  <c r="CC79" i="14"/>
  <c r="CD79" i="14"/>
  <c r="DA79" i="14"/>
  <c r="DH182" i="14"/>
  <c r="CH182" i="14" s="1"/>
  <c r="DW182" i="14"/>
  <c r="CW182" i="14" s="1"/>
  <c r="DF182" i="14"/>
  <c r="CF182" i="14" s="1"/>
  <c r="DD182" i="14"/>
  <c r="CD182" i="14" s="1"/>
  <c r="DB182" i="14"/>
  <c r="CB182" i="14" s="1"/>
  <c r="DA182" i="14"/>
  <c r="CA182" i="14" s="1"/>
  <c r="CZ14" i="14"/>
  <c r="CZ22" i="14"/>
  <c r="DA72" i="14"/>
  <c r="CA72" i="14"/>
  <c r="DB79" i="14"/>
  <c r="CE80" i="14"/>
  <c r="DF175" i="14"/>
  <c r="CF175" i="14" s="1"/>
  <c r="DD175" i="14"/>
  <c r="CD175" i="14" s="1"/>
  <c r="DA175" i="14"/>
  <c r="CA175" i="14" s="1"/>
  <c r="DW175" i="14"/>
  <c r="CW175" i="14" s="1"/>
  <c r="DH175" i="14"/>
  <c r="CH175" i="14" s="1"/>
  <c r="DB175" i="14"/>
  <c r="CB175" i="14" s="1"/>
  <c r="DX182" i="14"/>
  <c r="CX182" i="14" s="1"/>
  <c r="DE182" i="14"/>
  <c r="CE182" i="14" s="1"/>
  <c r="DC182" i="14"/>
  <c r="CC182" i="14" s="1"/>
  <c r="DI182" i="14"/>
  <c r="CI182" i="14" s="1"/>
  <c r="DG182" i="14"/>
  <c r="CG182" i="14" s="1"/>
  <c r="CA14" i="14"/>
  <c r="DA14" i="14"/>
  <c r="B308" i="14" s="1"/>
  <c r="CA22" i="14"/>
  <c r="AX22" i="14" s="1"/>
  <c r="DA22" i="14"/>
  <c r="DZ78" i="14"/>
  <c r="DB78" i="14"/>
  <c r="CD78" i="14"/>
  <c r="DA78" i="14"/>
  <c r="CC78" i="14"/>
  <c r="CZ78" i="14"/>
  <c r="CB78" i="14"/>
  <c r="CE78" i="14"/>
  <c r="CA78" i="14"/>
  <c r="AX78" i="14" s="1"/>
  <c r="DD78" i="14"/>
  <c r="DB173" i="14"/>
  <c r="CB173" i="14" s="1"/>
  <c r="DH173" i="14"/>
  <c r="CH173" i="14" s="1"/>
  <c r="DF173" i="14"/>
  <c r="CF173" i="14" s="1"/>
  <c r="DD173" i="14"/>
  <c r="CD173" i="14" s="1"/>
  <c r="DA173" i="14"/>
  <c r="CA173" i="14" s="1"/>
  <c r="DW173" i="14"/>
  <c r="CW173" i="14" s="1"/>
  <c r="CA219" i="14"/>
  <c r="CE226" i="14"/>
  <c r="CB226" i="14"/>
  <c r="CA226" i="14"/>
  <c r="CD226" i="14"/>
  <c r="CC226" i="14"/>
  <c r="CB14" i="14"/>
  <c r="CB22" i="14"/>
  <c r="DE22" i="14"/>
  <c r="DA24" i="14"/>
  <c r="CA24" i="14"/>
  <c r="AX24" i="14" s="1"/>
  <c r="DE78" i="14"/>
  <c r="CA79" i="14"/>
  <c r="DD88" i="14"/>
  <c r="DC88" i="14"/>
  <c r="CE88" i="14"/>
  <c r="DZ88" i="14"/>
  <c r="DB88" i="14"/>
  <c r="CD88" i="14"/>
  <c r="DA88" i="14"/>
  <c r="CA88" i="14"/>
  <c r="DA106" i="14"/>
  <c r="CC106" i="14"/>
  <c r="CZ106" i="14"/>
  <c r="CB106" i="14"/>
  <c r="DE106" i="14"/>
  <c r="CE106" i="14"/>
  <c r="DD106" i="14"/>
  <c r="CD106" i="14"/>
  <c r="DC106" i="14"/>
  <c r="CA106" i="14"/>
  <c r="DD125" i="14"/>
  <c r="DC125" i="14"/>
  <c r="CE125" i="14"/>
  <c r="DE125" i="14"/>
  <c r="CD125" i="14"/>
  <c r="DA125" i="14"/>
  <c r="CB125" i="14"/>
  <c r="CC125" i="14"/>
  <c r="CA125" i="14"/>
  <c r="AX125" i="14" s="1"/>
  <c r="DB125" i="14"/>
  <c r="AY200" i="14"/>
  <c r="DC203" i="14"/>
  <c r="CC203" i="14" s="1"/>
  <c r="DI203" i="14"/>
  <c r="CI203" i="14" s="1"/>
  <c r="DX203" i="14"/>
  <c r="CX203" i="14" s="1"/>
  <c r="DG203" i="14"/>
  <c r="CG203" i="14" s="1"/>
  <c r="DE203" i="14"/>
  <c r="CE203" i="14" s="1"/>
  <c r="CC14" i="14"/>
  <c r="DE19" i="14"/>
  <c r="DB19" i="14"/>
  <c r="CD19" i="14"/>
  <c r="DZ19" i="14"/>
  <c r="DA19" i="14"/>
  <c r="CC19" i="14"/>
  <c r="CZ19" i="14"/>
  <c r="CB19" i="14"/>
  <c r="CA19" i="14"/>
  <c r="DD19" i="14"/>
  <c r="CC22" i="14"/>
  <c r="CZ88" i="14"/>
  <c r="DA203" i="14"/>
  <c r="CA203" i="14" s="1"/>
  <c r="DA122" i="14"/>
  <c r="CC122" i="14"/>
  <c r="CZ122" i="14"/>
  <c r="CB122" i="14"/>
  <c r="DD122" i="14"/>
  <c r="CD122" i="14"/>
  <c r="DC122" i="14"/>
  <c r="CA122" i="14"/>
  <c r="DZ122" i="14"/>
  <c r="DB122" i="14"/>
  <c r="CE122" i="14"/>
  <c r="CE19" i="14"/>
  <c r="AX40" i="14"/>
  <c r="CB88" i="14"/>
  <c r="DE65" i="14"/>
  <c r="DC65" i="14"/>
  <c r="CE65" i="14"/>
  <c r="DD65" i="14"/>
  <c r="DA65" i="14"/>
  <c r="CB65" i="14"/>
  <c r="CD65" i="14"/>
  <c r="CC65" i="14"/>
  <c r="DB65" i="14"/>
  <c r="CA65" i="14"/>
  <c r="CZ65" i="14"/>
  <c r="DA16" i="14"/>
  <c r="CA16" i="14"/>
  <c r="AX16" i="14" s="1"/>
  <c r="CZ36" i="14"/>
  <c r="CB36" i="14"/>
  <c r="CA36" i="14"/>
  <c r="DE36" i="14"/>
  <c r="DD36" i="14"/>
  <c r="CE36" i="14"/>
  <c r="DC36" i="14"/>
  <c r="CD36" i="14"/>
  <c r="CC36" i="14"/>
  <c r="DB41" i="14"/>
  <c r="AX45" i="14"/>
  <c r="DE49" i="14"/>
  <c r="DD49" i="14"/>
  <c r="DZ49" i="14"/>
  <c r="CZ49" i="14"/>
  <c r="CB49" i="14"/>
  <c r="CA49" i="14"/>
  <c r="CE49" i="14"/>
  <c r="DC49" i="14"/>
  <c r="CD49" i="14"/>
  <c r="DB49" i="14"/>
  <c r="AX61" i="14"/>
  <c r="DG176" i="14"/>
  <c r="CG176" i="14" s="1"/>
  <c r="DX176" i="14"/>
  <c r="CX176" i="14" s="1"/>
  <c r="DI176" i="14"/>
  <c r="CI176" i="14" s="1"/>
  <c r="DC176" i="14"/>
  <c r="CC176" i="14" s="1"/>
  <c r="DE176" i="14"/>
  <c r="CE176" i="14" s="1"/>
  <c r="DD135" i="14"/>
  <c r="DE135" i="14"/>
  <c r="DB135" i="14"/>
  <c r="CD135" i="14"/>
  <c r="DC135" i="14"/>
  <c r="CE135" i="14"/>
  <c r="DZ135" i="14"/>
  <c r="DA135" i="14"/>
  <c r="CC135" i="14"/>
  <c r="CA135" i="14"/>
  <c r="CB135" i="14"/>
  <c r="DD202" i="14"/>
  <c r="CD202" i="14" s="1"/>
  <c r="DB202" i="14"/>
  <c r="CB202" i="14" s="1"/>
  <c r="DA202" i="14"/>
  <c r="CA202" i="14" s="1"/>
  <c r="DF202" i="14"/>
  <c r="CF202" i="14" s="1"/>
  <c r="DW202" i="14"/>
  <c r="CW202" i="14" s="1"/>
  <c r="DH202" i="14"/>
  <c r="CH202" i="14" s="1"/>
  <c r="DC50" i="14"/>
  <c r="CE50" i="14"/>
  <c r="DA50" i="14"/>
  <c r="DE50" i="14"/>
  <c r="DD50" i="14"/>
  <c r="CD50" i="14"/>
  <c r="DB50" i="14"/>
  <c r="CC50" i="14"/>
  <c r="DZ50" i="14"/>
  <c r="CB50" i="14"/>
  <c r="DE88" i="14"/>
  <c r="DX198" i="14"/>
  <c r="CX198" i="14" s="1"/>
  <c r="DG198" i="14"/>
  <c r="CG198" i="14" s="1"/>
  <c r="DA198" i="14"/>
  <c r="CA198" i="14" s="1"/>
  <c r="DI198" i="14"/>
  <c r="CI198" i="14" s="1"/>
  <c r="DE198" i="14"/>
  <c r="CE198" i="14" s="1"/>
  <c r="DC198" i="14"/>
  <c r="CC198" i="14" s="1"/>
  <c r="CA27" i="14"/>
  <c r="DE27" i="14"/>
  <c r="DC27" i="14"/>
  <c r="CE27" i="14"/>
  <c r="DD27" i="14"/>
  <c r="DZ27" i="14"/>
  <c r="AX37" i="14"/>
  <c r="DE42" i="14"/>
  <c r="CA42" i="14"/>
  <c r="AX42" i="14" s="1"/>
  <c r="DA42" i="14"/>
  <c r="DD42" i="14"/>
  <c r="DC42" i="14"/>
  <c r="CE42" i="14"/>
  <c r="DB42" i="14"/>
  <c r="CD42" i="14"/>
  <c r="DZ42" i="14"/>
  <c r="CC42" i="14"/>
  <c r="CA50" i="14"/>
  <c r="DE63" i="14"/>
  <c r="DB63" i="14"/>
  <c r="CD63" i="14"/>
  <c r="CZ63" i="14"/>
  <c r="DZ63" i="14"/>
  <c r="DA63" i="14"/>
  <c r="CC63" i="14"/>
  <c r="CB63" i="14"/>
  <c r="CE63" i="14"/>
  <c r="CA63" i="14"/>
  <c r="DD63" i="14"/>
  <c r="CC88" i="14"/>
  <c r="DB176" i="14"/>
  <c r="CB176" i="14" s="1"/>
  <c r="DF176" i="14"/>
  <c r="CF176" i="14" s="1"/>
  <c r="DA176" i="14"/>
  <c r="CA176" i="14" s="1"/>
  <c r="DW176" i="14"/>
  <c r="CW176" i="14" s="1"/>
  <c r="DH176" i="14"/>
  <c r="CH176" i="14" s="1"/>
  <c r="DD176" i="14"/>
  <c r="CD176" i="14" s="1"/>
  <c r="CB27" i="14"/>
  <c r="DA27" i="14"/>
  <c r="CB42" i="14"/>
  <c r="AX56" i="14"/>
  <c r="AX58" i="14"/>
  <c r="DD60" i="14"/>
  <c r="DC60" i="14"/>
  <c r="CE60" i="14"/>
  <c r="DE60" i="14"/>
  <c r="CD60" i="14"/>
  <c r="DA60" i="14"/>
  <c r="CB60" i="14"/>
  <c r="DB60" i="14"/>
  <c r="CC60" i="14"/>
  <c r="DZ60" i="14"/>
  <c r="CZ60" i="14"/>
  <c r="DH178" i="14"/>
  <c r="CH178" i="14" s="1"/>
  <c r="DF178" i="14"/>
  <c r="CF178" i="14" s="1"/>
  <c r="DD178" i="14"/>
  <c r="CD178" i="14" s="1"/>
  <c r="DA178" i="14"/>
  <c r="CA178" i="14" s="1"/>
  <c r="DW178" i="14"/>
  <c r="CW178" i="14" s="1"/>
  <c r="DB178" i="14"/>
  <c r="CB178" i="14" s="1"/>
  <c r="AX21" i="14"/>
  <c r="CC27" i="14"/>
  <c r="DB27" i="14"/>
  <c r="DA41" i="14"/>
  <c r="CC41" i="14"/>
  <c r="CZ41" i="14"/>
  <c r="CB41" i="14"/>
  <c r="DE41" i="14"/>
  <c r="CE41" i="14"/>
  <c r="DD41" i="14"/>
  <c r="CD41" i="14"/>
  <c r="CA41" i="14"/>
  <c r="DA48" i="14"/>
  <c r="DD62" i="14"/>
  <c r="DZ79" i="14"/>
  <c r="DD80" i="14"/>
  <c r="DZ125" i="14"/>
  <c r="AX82" i="14"/>
  <c r="DE107" i="14"/>
  <c r="DB107" i="14"/>
  <c r="CD107" i="14"/>
  <c r="DZ107" i="14"/>
  <c r="DA107" i="14"/>
  <c r="CC107" i="14"/>
  <c r="CZ107" i="14"/>
  <c r="CB107" i="14"/>
  <c r="CA107" i="14"/>
  <c r="DC107" i="14"/>
  <c r="DA134" i="14"/>
  <c r="CC134" i="14"/>
  <c r="CA134" i="14"/>
  <c r="DE134" i="14"/>
  <c r="DD134" i="14"/>
  <c r="CE134" i="14"/>
  <c r="DC134" i="14"/>
  <c r="CB134" i="14"/>
  <c r="CZ134" i="14"/>
  <c r="DX195" i="14"/>
  <c r="CX195" i="14" s="1"/>
  <c r="DG195" i="14"/>
  <c r="CG195" i="14" s="1"/>
  <c r="DI195" i="14"/>
  <c r="CI195" i="14" s="1"/>
  <c r="DA195" i="14"/>
  <c r="CA195" i="14" s="1"/>
  <c r="DC195" i="14"/>
  <c r="CC195" i="14" s="1"/>
  <c r="CA15" i="14"/>
  <c r="DC15" i="14"/>
  <c r="CE15" i="14"/>
  <c r="DZ15" i="14"/>
  <c r="DB15" i="14"/>
  <c r="CD15" i="14"/>
  <c r="DA15" i="14"/>
  <c r="CC15" i="14"/>
  <c r="DD15" i="14"/>
  <c r="DD107" i="14"/>
  <c r="DB134" i="14"/>
  <c r="DA205" i="14"/>
  <c r="CA205" i="14" s="1"/>
  <c r="DF205" i="14"/>
  <c r="CF205" i="14" s="1"/>
  <c r="DW205" i="14"/>
  <c r="CW205" i="14" s="1"/>
  <c r="DH205" i="14"/>
  <c r="CH205" i="14" s="1"/>
  <c r="DB205" i="14"/>
  <c r="CB205" i="14" s="1"/>
  <c r="CD215" i="14"/>
  <c r="DD215" i="14"/>
  <c r="CB215" i="14"/>
  <c r="CA215" i="14"/>
  <c r="DE215" i="14"/>
  <c r="DA215" i="14"/>
  <c r="DD38" i="14"/>
  <c r="DE38" i="14"/>
  <c r="CA43" i="14"/>
  <c r="DE43" i="14"/>
  <c r="DZ43" i="14"/>
  <c r="DB43" i="14"/>
  <c r="CD43" i="14"/>
  <c r="DD70" i="14"/>
  <c r="DE70" i="14"/>
  <c r="CA70" i="14"/>
  <c r="DD92" i="14"/>
  <c r="DC92" i="14"/>
  <c r="CE92" i="14"/>
  <c r="DZ92" i="14"/>
  <c r="DB92" i="14"/>
  <c r="CD92" i="14"/>
  <c r="DE92" i="14"/>
  <c r="CB92" i="14"/>
  <c r="CZ92" i="14"/>
  <c r="AX101" i="14"/>
  <c r="CZ113" i="14"/>
  <c r="CB113" i="14"/>
  <c r="CA113" i="14"/>
  <c r="DE113" i="14"/>
  <c r="DZ113" i="14"/>
  <c r="DB113" i="14"/>
  <c r="CC113" i="14"/>
  <c r="DE114" i="14"/>
  <c r="DD114" i="14"/>
  <c r="DC114" i="14"/>
  <c r="CE114" i="14"/>
  <c r="DB114" i="14"/>
  <c r="CD114" i="14"/>
  <c r="DA114" i="14"/>
  <c r="CC114" i="14"/>
  <c r="CB114" i="14"/>
  <c r="CA114" i="14"/>
  <c r="AX114" i="14" s="1"/>
  <c r="AX138" i="14"/>
  <c r="AY162" i="14"/>
  <c r="CA217" i="14"/>
  <c r="CA12" i="14"/>
  <c r="AX12" i="14" s="1"/>
  <c r="CB15" i="14"/>
  <c r="CZ43" i="14"/>
  <c r="DD44" i="14"/>
  <c r="DC44" i="14"/>
  <c r="CE44" i="14"/>
  <c r="DA44" i="14"/>
  <c r="CB44" i="14"/>
  <c r="DZ44" i="14"/>
  <c r="CZ44" i="14"/>
  <c r="CA44" i="14"/>
  <c r="DB44" i="14"/>
  <c r="DA51" i="14"/>
  <c r="CA51" i="14"/>
  <c r="DA57" i="14"/>
  <c r="CC57" i="14"/>
  <c r="CZ57" i="14"/>
  <c r="CB57" i="14"/>
  <c r="DC57" i="14"/>
  <c r="CA57" i="14"/>
  <c r="AX57" i="14" s="1"/>
  <c r="DZ57" i="14"/>
  <c r="AX66" i="14"/>
  <c r="DA92" i="14"/>
  <c r="DD100" i="14"/>
  <c r="DC100" i="14"/>
  <c r="CE100" i="14"/>
  <c r="DZ100" i="14"/>
  <c r="DB100" i="14"/>
  <c r="CD100" i="14"/>
  <c r="DA100" i="14"/>
  <c r="CA100" i="14"/>
  <c r="CZ100" i="14"/>
  <c r="DE100" i="14"/>
  <c r="CE107" i="14"/>
  <c r="DD109" i="14"/>
  <c r="DC109" i="14"/>
  <c r="CE109" i="14"/>
  <c r="DE109" i="14"/>
  <c r="CD109" i="14"/>
  <c r="DB109" i="14"/>
  <c r="CC109" i="14"/>
  <c r="CB109" i="14"/>
  <c r="CA109" i="14"/>
  <c r="DA109" i="14"/>
  <c r="DZ109" i="14"/>
  <c r="DA113" i="14"/>
  <c r="AX126" i="14"/>
  <c r="CD134" i="14"/>
  <c r="DW181" i="14"/>
  <c r="CW181" i="14" s="1"/>
  <c r="DF181" i="14"/>
  <c r="CF181" i="14" s="1"/>
  <c r="DD181" i="14"/>
  <c r="CD181" i="14" s="1"/>
  <c r="DB181" i="14"/>
  <c r="CB181" i="14" s="1"/>
  <c r="DA181" i="14"/>
  <c r="CA181" i="14" s="1"/>
  <c r="AY187" i="14"/>
  <c r="DW197" i="14"/>
  <c r="CW197" i="14" s="1"/>
  <c r="DH197" i="14"/>
  <c r="CH197" i="14" s="1"/>
  <c r="DF197" i="14"/>
  <c r="CF197" i="14" s="1"/>
  <c r="DD197" i="14"/>
  <c r="CD197" i="14" s="1"/>
  <c r="DA197" i="14"/>
  <c r="CA197" i="14" s="1"/>
  <c r="AY197" i="14" s="1"/>
  <c r="CC215" i="14"/>
  <c r="CA38" i="14"/>
  <c r="CB43" i="14"/>
  <c r="DA43" i="14"/>
  <c r="DE44" i="14"/>
  <c r="DB57" i="14"/>
  <c r="CA59" i="14"/>
  <c r="AX59" i="14" s="1"/>
  <c r="DD59" i="14"/>
  <c r="CB70" i="14"/>
  <c r="CZ70" i="14"/>
  <c r="DZ70" i="14"/>
  <c r="DC83" i="14"/>
  <c r="CE83" i="14"/>
  <c r="DZ83" i="14"/>
  <c r="DB83" i="14"/>
  <c r="CD83" i="14"/>
  <c r="DA83" i="14"/>
  <c r="CC83" i="14"/>
  <c r="DE83" i="14"/>
  <c r="CA83" i="14"/>
  <c r="CZ83" i="14"/>
  <c r="DD83" i="14"/>
  <c r="DA85" i="14"/>
  <c r="CC85" i="14"/>
  <c r="CZ85" i="14"/>
  <c r="CB85" i="14"/>
  <c r="CA85" i="14"/>
  <c r="DD85" i="14"/>
  <c r="CD85" i="14"/>
  <c r="DB85" i="14"/>
  <c r="DE86" i="14"/>
  <c r="DD86" i="14"/>
  <c r="DB86" i="14"/>
  <c r="CD86" i="14"/>
  <c r="DA86" i="14"/>
  <c r="CC86" i="14"/>
  <c r="AX86" i="14" s="1"/>
  <c r="DZ86" i="14"/>
  <c r="CZ86" i="14"/>
  <c r="CB86" i="14"/>
  <c r="CA92" i="14"/>
  <c r="DZ111" i="14"/>
  <c r="DB111" i="14"/>
  <c r="CD111" i="14"/>
  <c r="DA111" i="14"/>
  <c r="CC111" i="14"/>
  <c r="DE111" i="14"/>
  <c r="CE111" i="14"/>
  <c r="AX111" i="14" s="1"/>
  <c r="DZ112" i="14"/>
  <c r="DB112" i="14"/>
  <c r="CD112" i="14"/>
  <c r="DA112" i="14"/>
  <c r="CC112" i="14"/>
  <c r="CZ112" i="14"/>
  <c r="CB112" i="14"/>
  <c r="DE112" i="14"/>
  <c r="CA112" i="14"/>
  <c r="AX112" i="14" s="1"/>
  <c r="DC112" i="14"/>
  <c r="DC113" i="14"/>
  <c r="CZ127" i="14"/>
  <c r="DC127" i="14"/>
  <c r="CD127" i="14"/>
  <c r="AX127" i="14" s="1"/>
  <c r="DZ127" i="14"/>
  <c r="DB127" i="14"/>
  <c r="CC127" i="14"/>
  <c r="CE127" i="14"/>
  <c r="DI197" i="14"/>
  <c r="CI197" i="14" s="1"/>
  <c r="DG197" i="14"/>
  <c r="CG197" i="14" s="1"/>
  <c r="DX197" i="14"/>
  <c r="CX197" i="14" s="1"/>
  <c r="DE197" i="14"/>
  <c r="CE197" i="14" s="1"/>
  <c r="DC197" i="14"/>
  <c r="CC197" i="14" s="1"/>
  <c r="CE215" i="14"/>
  <c r="DE15" i="14"/>
  <c r="DA25" i="14"/>
  <c r="CC25" i="14"/>
  <c r="CZ25" i="14"/>
  <c r="CB25" i="14"/>
  <c r="DD25" i="14"/>
  <c r="CD25" i="14"/>
  <c r="DZ25" i="14"/>
  <c r="DB25" i="14"/>
  <c r="DC25" i="14"/>
  <c r="CA25" i="14"/>
  <c r="AX25" i="14" s="1"/>
  <c r="CB38" i="14"/>
  <c r="CZ38" i="14"/>
  <c r="DZ38" i="14"/>
  <c r="CC43" i="14"/>
  <c r="DC43" i="14"/>
  <c r="CC44" i="14"/>
  <c r="AX47" i="14"/>
  <c r="DD57" i="14"/>
  <c r="CC70" i="14"/>
  <c r="DA70" i="14"/>
  <c r="CA71" i="14"/>
  <c r="DC71" i="14"/>
  <c r="CE71" i="14"/>
  <c r="CC92" i="14"/>
  <c r="CB100" i="14"/>
  <c r="DD102" i="14"/>
  <c r="DC102" i="14"/>
  <c r="CE102" i="14"/>
  <c r="DB102" i="14"/>
  <c r="CD102" i="14"/>
  <c r="DZ102" i="14"/>
  <c r="DA102" i="14"/>
  <c r="CC102" i="14"/>
  <c r="CA102" i="14"/>
  <c r="CZ102" i="14"/>
  <c r="CD113" i="14"/>
  <c r="DD113" i="14"/>
  <c r="DE195" i="14"/>
  <c r="CE195" i="14" s="1"/>
  <c r="DD205" i="14"/>
  <c r="CD205" i="14" s="1"/>
  <c r="CZ20" i="14"/>
  <c r="CB20" i="14"/>
  <c r="CA20" i="14"/>
  <c r="DC20" i="14"/>
  <c r="CD20" i="14"/>
  <c r="DZ20" i="14"/>
  <c r="DB20" i="14"/>
  <c r="CC20" i="14"/>
  <c r="DA20" i="14"/>
  <c r="DE20" i="14"/>
  <c r="DZ34" i="14"/>
  <c r="DB34" i="14"/>
  <c r="CD34" i="14"/>
  <c r="DA34" i="14"/>
  <c r="CC34" i="14"/>
  <c r="DC34" i="14"/>
  <c r="CA34" i="14"/>
  <c r="CZ34" i="14"/>
  <c r="DD34" i="14"/>
  <c r="CC38" i="14"/>
  <c r="DA38" i="14"/>
  <c r="DC39" i="14"/>
  <c r="CE39" i="14"/>
  <c r="DZ39" i="14"/>
  <c r="DB39" i="14"/>
  <c r="CD39" i="14"/>
  <c r="DA39" i="14"/>
  <c r="CA39" i="14"/>
  <c r="CZ39" i="14"/>
  <c r="DD39" i="14"/>
  <c r="CE43" i="14"/>
  <c r="DD43" i="14"/>
  <c r="CD44" i="14"/>
  <c r="CD57" i="14"/>
  <c r="DE57" i="14"/>
  <c r="CB59" i="14"/>
  <c r="CZ59" i="14"/>
  <c r="CD70" i="14"/>
  <c r="DB70" i="14"/>
  <c r="CZ71" i="14"/>
  <c r="CB83" i="14"/>
  <c r="DE85" i="14"/>
  <c r="AX94" i="14"/>
  <c r="CC100" i="14"/>
  <c r="DE102" i="14"/>
  <c r="CA105" i="14"/>
  <c r="AX105" i="14" s="1"/>
  <c r="DA105" i="14"/>
  <c r="DC111" i="14"/>
  <c r="CE113" i="14"/>
  <c r="CA116" i="14"/>
  <c r="DD127" i="14"/>
  <c r="DA131" i="14"/>
  <c r="CA131" i="14"/>
  <c r="AX131" i="14" s="1"/>
  <c r="DD174" i="14"/>
  <c r="CD174" i="14" s="1"/>
  <c r="DF174" i="14"/>
  <c r="CF174" i="14" s="1"/>
  <c r="DB174" i="14"/>
  <c r="CB174" i="14" s="1"/>
  <c r="DA174" i="14"/>
  <c r="CA174" i="14" s="1"/>
  <c r="DB197" i="14"/>
  <c r="CB197" i="14" s="1"/>
  <c r="DF206" i="14"/>
  <c r="CF206" i="14" s="1"/>
  <c r="DD206" i="14"/>
  <c r="CD206" i="14" s="1"/>
  <c r="DB206" i="14"/>
  <c r="CB206" i="14" s="1"/>
  <c r="DA206" i="14"/>
  <c r="CA206" i="14" s="1"/>
  <c r="AY206" i="14" s="1"/>
  <c r="DZ46" i="14"/>
  <c r="DB46" i="14"/>
  <c r="CD46" i="14"/>
  <c r="DA46" i="14"/>
  <c r="CC46" i="14"/>
  <c r="DC51" i="14"/>
  <c r="CE51" i="14"/>
  <c r="DZ51" i="14"/>
  <c r="DB51" i="14"/>
  <c r="CD51" i="14"/>
  <c r="DA69" i="14"/>
  <c r="CC69" i="14"/>
  <c r="CA69" i="14"/>
  <c r="CZ69" i="14"/>
  <c r="CB69" i="14"/>
  <c r="DD72" i="14"/>
  <c r="CD72" i="14"/>
  <c r="DC72" i="14"/>
  <c r="CE72" i="14"/>
  <c r="DZ72" i="14"/>
  <c r="DB72" i="14"/>
  <c r="AX115" i="14"/>
  <c r="DD137" i="14"/>
  <c r="DZ137" i="14"/>
  <c r="DB137" i="14"/>
  <c r="CD137" i="14"/>
  <c r="DA137" i="14"/>
  <c r="CB137" i="14"/>
  <c r="CZ137" i="14"/>
  <c r="CA137" i="14"/>
  <c r="AX137" i="14" s="1"/>
  <c r="DC137" i="14"/>
  <c r="Q155" i="14"/>
  <c r="DE174" i="14"/>
  <c r="CE174" i="14" s="1"/>
  <c r="DC174" i="14"/>
  <c r="CC174" i="14" s="1"/>
  <c r="DX174" i="14"/>
  <c r="CX174" i="14" s="1"/>
  <c r="DI174" i="14"/>
  <c r="CI174" i="14" s="1"/>
  <c r="DI181" i="14"/>
  <c r="CI181" i="14" s="1"/>
  <c r="DX181" i="14"/>
  <c r="CX181" i="14" s="1"/>
  <c r="DG181" i="14"/>
  <c r="CG181" i="14" s="1"/>
  <c r="DE181" i="14"/>
  <c r="CE181" i="14" s="1"/>
  <c r="DC181" i="14"/>
  <c r="CC181" i="14" s="1"/>
  <c r="DG196" i="14"/>
  <c r="CG196" i="14" s="1"/>
  <c r="DC196" i="14"/>
  <c r="CC196" i="14" s="1"/>
  <c r="DA196" i="14"/>
  <c r="CA196" i="14" s="1"/>
  <c r="DE204" i="14"/>
  <c r="CE204" i="14" s="1"/>
  <c r="DC204" i="14"/>
  <c r="CC204" i="14" s="1"/>
  <c r="DI204" i="14"/>
  <c r="CI204" i="14" s="1"/>
  <c r="DA204" i="14"/>
  <c r="CA204" i="14" s="1"/>
  <c r="DX204" i="14"/>
  <c r="CX204" i="14" s="1"/>
  <c r="DE205" i="14"/>
  <c r="CE205" i="14" s="1"/>
  <c r="DC205" i="14"/>
  <c r="CC205" i="14" s="1"/>
  <c r="DX205" i="14"/>
  <c r="CX205" i="14" s="1"/>
  <c r="DI205" i="14"/>
  <c r="CI205" i="14" s="1"/>
  <c r="DG205" i="14"/>
  <c r="CG205" i="14" s="1"/>
  <c r="CD230" i="14"/>
  <c r="CC230" i="14"/>
  <c r="CB230" i="14"/>
  <c r="AY247" i="14"/>
  <c r="CZ129" i="14"/>
  <c r="CB129" i="14"/>
  <c r="DE129" i="14"/>
  <c r="DD129" i="14"/>
  <c r="CE129" i="14"/>
  <c r="DC129" i="14"/>
  <c r="CC129" i="14"/>
  <c r="DB129" i="14"/>
  <c r="CA129" i="14"/>
  <c r="DA129" i="14"/>
  <c r="DZ139" i="14"/>
  <c r="DB139" i="14"/>
  <c r="CD139" i="14"/>
  <c r="CZ139" i="14"/>
  <c r="CB139" i="14"/>
  <c r="DD139" i="14"/>
  <c r="CC139" i="14"/>
  <c r="DC139" i="14"/>
  <c r="CA139" i="14"/>
  <c r="DA139" i="14"/>
  <c r="DG161" i="14"/>
  <c r="CG161" i="14" s="1"/>
  <c r="DE161" i="14"/>
  <c r="CE161" i="14" s="1"/>
  <c r="DX179" i="14"/>
  <c r="CX179" i="14" s="1"/>
  <c r="DG179" i="14"/>
  <c r="CG179" i="14" s="1"/>
  <c r="DA179" i="14"/>
  <c r="CA179" i="14" s="1"/>
  <c r="DI179" i="14"/>
  <c r="CI179" i="14" s="1"/>
  <c r="DE179" i="14"/>
  <c r="CE179" i="14" s="1"/>
  <c r="DW180" i="14"/>
  <c r="CW180" i="14" s="1"/>
  <c r="DH180" i="14"/>
  <c r="CH180" i="14" s="1"/>
  <c r="DA180" i="14"/>
  <c r="CA180" i="14" s="1"/>
  <c r="DF180" i="14"/>
  <c r="CF180" i="14" s="1"/>
  <c r="DB180" i="14"/>
  <c r="CB180" i="14" s="1"/>
  <c r="DD180" i="14"/>
  <c r="CD180" i="14" s="1"/>
  <c r="DD28" i="14"/>
  <c r="DC28" i="14"/>
  <c r="CE28" i="14"/>
  <c r="AX28" i="14" s="1"/>
  <c r="DC104" i="14"/>
  <c r="CE104" i="14"/>
  <c r="DZ104" i="14"/>
  <c r="DB104" i="14"/>
  <c r="CD104" i="14"/>
  <c r="DE104" i="14"/>
  <c r="CC104" i="14"/>
  <c r="AX104" i="14" s="1"/>
  <c r="DD104" i="14"/>
  <c r="CB104" i="14"/>
  <c r="CZ104" i="14"/>
  <c r="CA136" i="14"/>
  <c r="DE136" i="14"/>
  <c r="DD136" i="14"/>
  <c r="CZ136" i="14"/>
  <c r="CB136" i="14"/>
  <c r="CE136" i="14"/>
  <c r="DC136" i="14"/>
  <c r="CD136" i="14"/>
  <c r="DB136" i="14"/>
  <c r="CC136" i="14"/>
  <c r="DX162" i="14"/>
  <c r="CX162" i="14" s="1"/>
  <c r="DG162" i="14"/>
  <c r="CG162" i="14" s="1"/>
  <c r="DE162" i="14"/>
  <c r="CE162" i="14" s="1"/>
  <c r="DA177" i="14"/>
  <c r="CA177" i="14" s="1"/>
  <c r="DH177" i="14"/>
  <c r="CH177" i="14" s="1"/>
  <c r="DB177" i="14"/>
  <c r="CB177" i="14" s="1"/>
  <c r="DI180" i="14"/>
  <c r="CI180" i="14" s="1"/>
  <c r="DG180" i="14"/>
  <c r="CG180" i="14" s="1"/>
  <c r="DE180" i="14"/>
  <c r="CE180" i="14" s="1"/>
  <c r="DC180" i="14"/>
  <c r="CC180" i="14" s="1"/>
  <c r="DZ18" i="14"/>
  <c r="DB18" i="14"/>
  <c r="CD18" i="14"/>
  <c r="DA18" i="14"/>
  <c r="CC18" i="14"/>
  <c r="AX18" i="14" s="1"/>
  <c r="DC23" i="14"/>
  <c r="CE23" i="14"/>
  <c r="DB23" i="14"/>
  <c r="CD23" i="14"/>
  <c r="AX23" i="14" s="1"/>
  <c r="DZ23" i="14"/>
  <c r="CB46" i="14"/>
  <c r="DD46" i="14"/>
  <c r="CB51" i="14"/>
  <c r="DD51" i="14"/>
  <c r="CB58" i="14"/>
  <c r="CZ58" i="14"/>
  <c r="CE69" i="14"/>
  <c r="DE69" i="14"/>
  <c r="CB72" i="14"/>
  <c r="DE72" i="14"/>
  <c r="AX87" i="14"/>
  <c r="DA104" i="14"/>
  <c r="AX110" i="14"/>
  <c r="DE123" i="14"/>
  <c r="DD123" i="14"/>
  <c r="DC123" i="14"/>
  <c r="CE123" i="14"/>
  <c r="DB123" i="14"/>
  <c r="CD123" i="14"/>
  <c r="AX123" i="14" s="1"/>
  <c r="DZ123" i="14"/>
  <c r="CD129" i="14"/>
  <c r="DC132" i="14"/>
  <c r="CE132" i="14"/>
  <c r="DA132" i="14"/>
  <c r="CC132" i="14"/>
  <c r="DD132" i="14"/>
  <c r="CB132" i="14"/>
  <c r="DB132" i="14"/>
  <c r="CA132" i="14"/>
  <c r="CD132" i="14"/>
  <c r="DE132" i="14"/>
  <c r="DH165" i="14"/>
  <c r="CH165" i="14" s="1"/>
  <c r="DW165" i="14"/>
  <c r="CW165" i="14" s="1"/>
  <c r="DA165" i="14"/>
  <c r="CA165" i="14" s="1"/>
  <c r="AY165" i="14" s="1"/>
  <c r="DW168" i="14"/>
  <c r="CW168" i="14" s="1"/>
  <c r="DH168" i="14"/>
  <c r="CH168" i="14" s="1"/>
  <c r="DF168" i="14"/>
  <c r="CF168" i="14" s="1"/>
  <c r="DD168" i="14"/>
  <c r="CD168" i="14" s="1"/>
  <c r="DG177" i="14"/>
  <c r="CG177" i="14" s="1"/>
  <c r="DI177" i="14"/>
  <c r="CI177" i="14" s="1"/>
  <c r="DB189" i="14"/>
  <c r="CB189" i="14" s="1"/>
  <c r="DA189" i="14"/>
  <c r="CA189" i="14" s="1"/>
  <c r="DH189" i="14"/>
  <c r="CH189" i="14" s="1"/>
  <c r="DH199" i="14"/>
  <c r="CH199" i="14" s="1"/>
  <c r="DB199" i="14"/>
  <c r="CB199" i="14" s="1"/>
  <c r="DA199" i="14"/>
  <c r="CA199" i="14" s="1"/>
  <c r="AY199" i="14" s="1"/>
  <c r="AY236" i="14"/>
  <c r="DA13" i="14"/>
  <c r="CC13" i="14"/>
  <c r="CZ13" i="14"/>
  <c r="CB13" i="14"/>
  <c r="AX13" i="14" s="1"/>
  <c r="DE37" i="14"/>
  <c r="DD37" i="14"/>
  <c r="DE139" i="14"/>
  <c r="DB13" i="14"/>
  <c r="DZ13" i="14"/>
  <c r="DD16" i="14"/>
  <c r="DC16" i="14"/>
  <c r="CE16" i="14"/>
  <c r="DE21" i="14"/>
  <c r="DD21" i="14"/>
  <c r="CE46" i="14"/>
  <c r="DE46" i="14"/>
  <c r="CC51" i="14"/>
  <c r="DE51" i="14"/>
  <c r="CC58" i="14"/>
  <c r="DA58" i="14"/>
  <c r="DZ58" i="14"/>
  <c r="CZ64" i="14"/>
  <c r="CB64" i="14"/>
  <c r="CA64" i="14"/>
  <c r="AX64" i="14" s="1"/>
  <c r="DC67" i="14"/>
  <c r="CE67" i="14"/>
  <c r="DA67" i="14"/>
  <c r="CC67" i="14"/>
  <c r="AX67" i="14" s="1"/>
  <c r="DZ67" i="14"/>
  <c r="DB67" i="14"/>
  <c r="CD67" i="14"/>
  <c r="CC72" i="14"/>
  <c r="DE81" i="14"/>
  <c r="DD81" i="14"/>
  <c r="DC81" i="14"/>
  <c r="CE81" i="14"/>
  <c r="AX81" i="14" s="1"/>
  <c r="CZ90" i="14"/>
  <c r="CB90" i="14"/>
  <c r="AX90" i="14" s="1"/>
  <c r="DD90" i="14"/>
  <c r="CE90" i="14"/>
  <c r="DC90" i="14"/>
  <c r="CD90" i="14"/>
  <c r="DZ90" i="14"/>
  <c r="DB90" i="14"/>
  <c r="CC90" i="14"/>
  <c r="DA90" i="14"/>
  <c r="DC116" i="14"/>
  <c r="CE116" i="14"/>
  <c r="DZ116" i="14"/>
  <c r="DB116" i="14"/>
  <c r="CD116" i="14"/>
  <c r="CE139" i="14"/>
  <c r="DW164" i="14"/>
  <c r="CW164" i="14" s="1"/>
  <c r="DH164" i="14"/>
  <c r="CH164" i="14" s="1"/>
  <c r="DB164" i="14"/>
  <c r="CB164" i="14" s="1"/>
  <c r="DA164" i="14"/>
  <c r="CA164" i="14" s="1"/>
  <c r="DI165" i="14"/>
  <c r="CI165" i="14" s="1"/>
  <c r="DX165" i="14"/>
  <c r="CX165" i="14" s="1"/>
  <c r="DI166" i="14"/>
  <c r="CI166" i="14" s="1"/>
  <c r="DG166" i="14"/>
  <c r="CG166" i="14" s="1"/>
  <c r="DC166" i="14"/>
  <c r="CC166" i="14" s="1"/>
  <c r="DX168" i="14"/>
  <c r="CX168" i="14" s="1"/>
  <c r="DI168" i="14"/>
  <c r="CI168" i="14" s="1"/>
  <c r="DG168" i="14"/>
  <c r="CG168" i="14" s="1"/>
  <c r="DC168" i="14"/>
  <c r="CC168" i="14" s="1"/>
  <c r="DE168" i="14"/>
  <c r="CE168" i="14" s="1"/>
  <c r="DG174" i="14"/>
  <c r="CG174" i="14" s="1"/>
  <c r="DE196" i="14"/>
  <c r="CE196" i="14" s="1"/>
  <c r="CA124" i="14"/>
  <c r="AX124" i="14" s="1"/>
  <c r="DE130" i="14"/>
  <c r="DC130" i="14"/>
  <c r="CE130" i="14"/>
  <c r="DH160" i="14"/>
  <c r="CH160" i="14" s="1"/>
  <c r="DF160" i="14"/>
  <c r="CF160" i="14" s="1"/>
  <c r="DB160" i="14"/>
  <c r="CB160" i="14" s="1"/>
  <c r="AY160" i="14" s="1"/>
  <c r="DX167" i="14"/>
  <c r="CX167" i="14" s="1"/>
  <c r="DI167" i="14"/>
  <c r="CI167" i="14" s="1"/>
  <c r="DA167" i="14"/>
  <c r="CA167" i="14" s="1"/>
  <c r="DG167" i="14"/>
  <c r="CG167" i="14" s="1"/>
  <c r="DD190" i="14"/>
  <c r="CD190" i="14" s="1"/>
  <c r="DB190" i="14"/>
  <c r="CB190" i="14" s="1"/>
  <c r="DA190" i="14"/>
  <c r="CA190" i="14" s="1"/>
  <c r="DW190" i="14"/>
  <c r="CW190" i="14" s="1"/>
  <c r="DF190" i="14"/>
  <c r="CF190" i="14" s="1"/>
  <c r="DD191" i="14"/>
  <c r="CD191" i="14" s="1"/>
  <c r="DF191" i="14"/>
  <c r="CF191" i="14" s="1"/>
  <c r="DB191" i="14"/>
  <c r="CB191" i="14" s="1"/>
  <c r="AY191" i="14" s="1"/>
  <c r="DB192" i="14"/>
  <c r="CB192" i="14" s="1"/>
  <c r="AY192" i="14" s="1"/>
  <c r="DF192" i="14"/>
  <c r="CF192" i="14" s="1"/>
  <c r="DW192" i="14"/>
  <c r="CW192" i="14" s="1"/>
  <c r="DX192" i="14"/>
  <c r="CX192" i="14" s="1"/>
  <c r="DG199" i="14"/>
  <c r="CG199" i="14" s="1"/>
  <c r="DX199" i="14"/>
  <c r="CX199" i="14" s="1"/>
  <c r="DE199" i="14"/>
  <c r="CE199" i="14" s="1"/>
  <c r="CC227" i="14"/>
  <c r="CB227" i="14"/>
  <c r="CA227" i="14"/>
  <c r="CD227" i="14"/>
  <c r="AY242" i="14"/>
  <c r="DC93" i="14"/>
  <c r="CE93" i="14"/>
  <c r="AX93" i="14" s="1"/>
  <c r="DA95" i="14"/>
  <c r="CC95" i="14"/>
  <c r="AX95" i="14" s="1"/>
  <c r="DZ138" i="14"/>
  <c r="DB138" i="14"/>
  <c r="CD138" i="14"/>
  <c r="DC190" i="14"/>
  <c r="CC190" i="14" s="1"/>
  <c r="DX190" i="14"/>
  <c r="CX190" i="14" s="1"/>
  <c r="DC191" i="14"/>
  <c r="CC191" i="14" s="1"/>
  <c r="DE191" i="14"/>
  <c r="CE191" i="14" s="1"/>
  <c r="DI191" i="14"/>
  <c r="CI191" i="14" s="1"/>
  <c r="DG191" i="14"/>
  <c r="CG191" i="14" s="1"/>
  <c r="DH209" i="14"/>
  <c r="CH209" i="14" s="1"/>
  <c r="DF209" i="14"/>
  <c r="CF209" i="14" s="1"/>
  <c r="DA209" i="14"/>
  <c r="CA209" i="14" s="1"/>
  <c r="CD218" i="14"/>
  <c r="DC218" i="14"/>
  <c r="CC218" i="14"/>
  <c r="CA218" i="14"/>
  <c r="DE218" i="14"/>
  <c r="CE220" i="14"/>
  <c r="CC220" i="14"/>
  <c r="DE220" i="14"/>
  <c r="CB220" i="14"/>
  <c r="CA220" i="14"/>
  <c r="CA108" i="14"/>
  <c r="AX108" i="14" s="1"/>
  <c r="CB124" i="14"/>
  <c r="CZ124" i="14"/>
  <c r="CA130" i="14"/>
  <c r="CZ130" i="14"/>
  <c r="DZ130" i="14"/>
  <c r="Q144" i="14"/>
  <c r="DG193" i="14"/>
  <c r="CG193" i="14" s="1"/>
  <c r="DE193" i="14"/>
  <c r="CE193" i="14" s="1"/>
  <c r="DC193" i="14"/>
  <c r="CC193" i="14" s="1"/>
  <c r="DX193" i="14"/>
  <c r="CX193" i="14" s="1"/>
  <c r="DF194" i="14"/>
  <c r="CF194" i="14" s="1"/>
  <c r="DW194" i="14"/>
  <c r="CW194" i="14" s="1"/>
  <c r="DH194" i="14"/>
  <c r="CH194" i="14" s="1"/>
  <c r="DB194" i="14"/>
  <c r="CB194" i="14" s="1"/>
  <c r="DA194" i="14"/>
  <c r="CA194" i="14" s="1"/>
  <c r="AY194" i="14" s="1"/>
  <c r="DD203" i="14"/>
  <c r="CD203" i="14" s="1"/>
  <c r="DB203" i="14"/>
  <c r="CB203" i="14" s="1"/>
  <c r="DW203" i="14"/>
  <c r="CW203" i="14" s="1"/>
  <c r="DG208" i="14"/>
  <c r="CG208" i="14" s="1"/>
  <c r="DI208" i="14"/>
  <c r="CI208" i="14" s="1"/>
  <c r="DE208" i="14"/>
  <c r="CE208" i="14" s="1"/>
  <c r="AY208" i="14" s="1"/>
  <c r="DD214" i="14"/>
  <c r="CB214" i="14"/>
  <c r="DB214" i="14"/>
  <c r="CD214" i="14"/>
  <c r="DE214" i="14"/>
  <c r="CE227" i="14"/>
  <c r="AY245" i="14"/>
  <c r="DA161" i="14"/>
  <c r="CA161" i="14" s="1"/>
  <c r="DI164" i="14"/>
  <c r="CI164" i="14" s="1"/>
  <c r="DG164" i="14"/>
  <c r="CG164" i="14" s="1"/>
  <c r="DC164" i="14"/>
  <c r="CC164" i="14" s="1"/>
  <c r="DG170" i="14"/>
  <c r="CG170" i="14" s="1"/>
  <c r="DE170" i="14"/>
  <c r="CE170" i="14" s="1"/>
  <c r="AY170" i="14" s="1"/>
  <c r="DF172" i="14"/>
  <c r="CF172" i="14" s="1"/>
  <c r="DB172" i="14"/>
  <c r="CB172" i="14" s="1"/>
  <c r="DA172" i="14"/>
  <c r="CA172" i="14" s="1"/>
  <c r="DW208" i="14"/>
  <c r="CW208" i="14" s="1"/>
  <c r="DF208" i="14"/>
  <c r="CF208" i="14" s="1"/>
  <c r="DD208" i="14"/>
  <c r="CD208" i="14" s="1"/>
  <c r="CD228" i="14"/>
  <c r="CE228" i="14"/>
  <c r="AY238" i="14"/>
  <c r="DF161" i="14"/>
  <c r="CF161" i="14" s="1"/>
  <c r="DW163" i="14"/>
  <c r="CW163" i="14" s="1"/>
  <c r="DH163" i="14"/>
  <c r="CH163" i="14" s="1"/>
  <c r="AY163" i="14" s="1"/>
  <c r="DF163" i="14"/>
  <c r="CF163" i="14" s="1"/>
  <c r="DB163" i="14"/>
  <c r="CB163" i="14" s="1"/>
  <c r="DW172" i="14"/>
  <c r="CW172" i="14" s="1"/>
  <c r="DI209" i="14"/>
  <c r="CI209" i="14" s="1"/>
  <c r="DG209" i="14"/>
  <c r="CG209" i="14" s="1"/>
  <c r="DE209" i="14"/>
  <c r="CE209" i="14" s="1"/>
  <c r="A308" i="14"/>
  <c r="CE225" i="14"/>
  <c r="CC228" i="14"/>
  <c r="DX164" i="14"/>
  <c r="CX164" i="14" s="1"/>
  <c r="DD169" i="14"/>
  <c r="CD169" i="14" s="1"/>
  <c r="AY248" i="14"/>
  <c r="DE173" i="14"/>
  <c r="CE173" i="14" s="1"/>
  <c r="DC173" i="14"/>
  <c r="CC173" i="14" s="1"/>
  <c r="DA193" i="14"/>
  <c r="CA193" i="14" s="1"/>
  <c r="DF193" i="14"/>
  <c r="CF193" i="14" s="1"/>
  <c r="DW196" i="14"/>
  <c r="CW196" i="14" s="1"/>
  <c r="DH196" i="14"/>
  <c r="CH196" i="14" s="1"/>
  <c r="DB196" i="14"/>
  <c r="CB196" i="14" s="1"/>
  <c r="AY251" i="14"/>
  <c r="DB166" i="14"/>
  <c r="CB166" i="14" s="1"/>
  <c r="AY166" i="14" s="1"/>
  <c r="DI169" i="14"/>
  <c r="CI169" i="14" s="1"/>
  <c r="DX169" i="14"/>
  <c r="CX169" i="14" s="1"/>
  <c r="DC169" i="14"/>
  <c r="CC169" i="14" s="1"/>
  <c r="AY169" i="14" s="1"/>
  <c r="DC175" i="14"/>
  <c r="CC175" i="14" s="1"/>
  <c r="DE175" i="14"/>
  <c r="CE175" i="14" s="1"/>
  <c r="DC187" i="14"/>
  <c r="CC187" i="14" s="1"/>
  <c r="DD196" i="14"/>
  <c r="CD196" i="14" s="1"/>
  <c r="DH198" i="14"/>
  <c r="CH198" i="14" s="1"/>
  <c r="DW198" i="14"/>
  <c r="CW198" i="14" s="1"/>
  <c r="DB198" i="14"/>
  <c r="CB198" i="14" s="1"/>
  <c r="DB204" i="14"/>
  <c r="CB204" i="14" s="1"/>
  <c r="DD204" i="14"/>
  <c r="CD204" i="14" s="1"/>
  <c r="DX207" i="14"/>
  <c r="CX207" i="14" s="1"/>
  <c r="DE207" i="14"/>
  <c r="CE207" i="14" s="1"/>
  <c r="DC207" i="14"/>
  <c r="CC207" i="14" s="1"/>
  <c r="AY207" i="14" s="1"/>
  <c r="DD217" i="14"/>
  <c r="CB217" i="14"/>
  <c r="CD217" i="14"/>
  <c r="CC217" i="14"/>
  <c r="DE217" i="14"/>
  <c r="CD231" i="14"/>
  <c r="CA231" i="14"/>
  <c r="CE231" i="14"/>
  <c r="DA216" i="14"/>
  <c r="DA188" i="14"/>
  <c r="CA188" i="14" s="1"/>
  <c r="AY188" i="14" s="1"/>
  <c r="DC216" i="14"/>
  <c r="DE219" i="14"/>
  <c r="CC219" i="14"/>
  <c r="DB219" i="14"/>
  <c r="AY239" i="14"/>
  <c r="D301" i="13"/>
  <c r="CX162" i="13"/>
  <c r="BX162" i="13" s="1"/>
  <c r="DB162" i="13"/>
  <c r="CB162" i="13" s="1"/>
  <c r="DA162" i="13"/>
  <c r="CA162" i="13" s="1"/>
  <c r="CZ162" i="13"/>
  <c r="BZ162" i="13" s="1"/>
  <c r="CY162" i="13"/>
  <c r="BY162" i="13" s="1"/>
  <c r="D303" i="13"/>
  <c r="D147" i="13"/>
  <c r="D155" i="13" s="1"/>
  <c r="E155" i="13"/>
  <c r="CA218" i="11"/>
  <c r="CL218" i="11"/>
  <c r="CK218" i="11"/>
  <c r="CB218" i="11"/>
  <c r="C283" i="11"/>
  <c r="CL76" i="11"/>
  <c r="CK76" i="11"/>
  <c r="CA76" i="11"/>
  <c r="CB76" i="11"/>
  <c r="C309" i="11"/>
  <c r="C156" i="11"/>
  <c r="CL344" i="11"/>
  <c r="CK344" i="11"/>
  <c r="CB344" i="11"/>
  <c r="CA344" i="11"/>
  <c r="AF344" i="11" s="1"/>
  <c r="CA339" i="11"/>
  <c r="AF339" i="11" s="1"/>
  <c r="CL339" i="11"/>
  <c r="CK339" i="11"/>
  <c r="CB339" i="11"/>
  <c r="CA340" i="11"/>
  <c r="CL340" i="11"/>
  <c r="CK340" i="11"/>
  <c r="CB340" i="11"/>
  <c r="B342" i="11"/>
  <c r="C325" i="11"/>
  <c r="B346" i="11"/>
  <c r="B341" i="11"/>
  <c r="B343" i="11"/>
  <c r="C157" i="11"/>
  <c r="C167" i="11" s="1"/>
  <c r="D167" i="11"/>
  <c r="C297" i="11"/>
  <c r="CL345" i="11"/>
  <c r="CK345" i="11"/>
  <c r="CB345" i="11"/>
  <c r="CA345" i="11"/>
  <c r="AF345" i="11" s="1"/>
  <c r="CA75" i="11"/>
  <c r="CA217" i="11"/>
  <c r="U217" i="11" s="1"/>
  <c r="F333" i="11"/>
  <c r="CB75" i="11"/>
  <c r="CB217" i="11"/>
  <c r="CA64" i="11"/>
  <c r="CA66" i="11"/>
  <c r="CA68" i="11"/>
  <c r="M68" i="11" s="1"/>
  <c r="CK75" i="11"/>
  <c r="CK217" i="11"/>
  <c r="CB66" i="11"/>
  <c r="I333" i="11"/>
  <c r="E333" i="11" s="1"/>
  <c r="CB68" i="11"/>
  <c r="CK64" i="11"/>
  <c r="CK66" i="11"/>
  <c r="CK68" i="11"/>
  <c r="CA74" i="11"/>
  <c r="CA219" i="11"/>
  <c r="J333" i="11"/>
  <c r="CB64" i="11"/>
  <c r="CB74" i="11"/>
  <c r="CB219" i="11"/>
  <c r="CK219" i="11"/>
  <c r="AX51" i="14" l="1"/>
  <c r="AX139" i="14"/>
  <c r="AX46" i="14"/>
  <c r="AY180" i="14"/>
  <c r="AX44" i="14"/>
  <c r="AX15" i="14"/>
  <c r="AX34" i="14"/>
  <c r="AY161" i="14"/>
  <c r="AX69" i="14"/>
  <c r="AY195" i="14"/>
  <c r="AX50" i="14"/>
  <c r="AX65" i="14"/>
  <c r="AX79" i="14"/>
  <c r="AX109" i="14"/>
  <c r="AX113" i="14"/>
  <c r="AX107" i="14"/>
  <c r="AX63" i="14"/>
  <c r="AY202" i="14"/>
  <c r="AX136" i="14"/>
  <c r="AY181" i="14"/>
  <c r="AX70" i="14"/>
  <c r="AY173" i="14"/>
  <c r="AY193" i="14"/>
  <c r="AY172" i="14"/>
  <c r="AY209" i="14"/>
  <c r="AY189" i="14"/>
  <c r="AX92" i="14"/>
  <c r="AX36" i="14"/>
  <c r="AX122" i="14"/>
  <c r="AX19" i="14"/>
  <c r="AX88" i="14"/>
  <c r="AX43" i="14"/>
  <c r="AX83" i="14"/>
  <c r="AY204" i="14"/>
  <c r="AX20" i="14"/>
  <c r="AY179" i="14"/>
  <c r="AY167" i="14"/>
  <c r="AX102" i="14"/>
  <c r="AY178" i="14"/>
  <c r="AY176" i="14"/>
  <c r="AY198" i="14"/>
  <c r="AX14" i="14"/>
  <c r="AX71" i="14"/>
  <c r="AX134" i="14"/>
  <c r="AY205" i="14"/>
  <c r="AX39" i="14"/>
  <c r="AY203" i="14"/>
  <c r="AX72" i="14"/>
  <c r="AY190" i="14"/>
  <c r="AX130" i="14"/>
  <c r="AY177" i="14"/>
  <c r="AX116" i="14"/>
  <c r="AX100" i="14"/>
  <c r="AX49" i="14"/>
  <c r="AY164" i="14"/>
  <c r="AX132" i="14"/>
  <c r="AY196" i="14"/>
  <c r="AX85" i="14"/>
  <c r="AX27" i="14"/>
  <c r="AY182" i="14"/>
  <c r="AY168" i="14"/>
  <c r="AX129" i="14"/>
  <c r="AY174" i="14"/>
  <c r="AX38" i="14"/>
  <c r="AX41" i="14"/>
  <c r="AX60" i="14"/>
  <c r="AX135" i="14"/>
  <c r="AX106" i="14"/>
  <c r="AY175" i="14"/>
  <c r="K76" i="11"/>
  <c r="U219" i="11"/>
  <c r="M64" i="11"/>
  <c r="CL342" i="11"/>
  <c r="CK342" i="11"/>
  <c r="CB342" i="11"/>
  <c r="CA342" i="11"/>
  <c r="AF342" i="11" s="1"/>
  <c r="AF340" i="11"/>
  <c r="M66" i="11"/>
  <c r="K74" i="11"/>
  <c r="D333" i="11"/>
  <c r="C333" i="11" s="1"/>
  <c r="CL341" i="11"/>
  <c r="CK341" i="11"/>
  <c r="CB341" i="11"/>
  <c r="CA341" i="11"/>
  <c r="CL346" i="11"/>
  <c r="CK346" i="11"/>
  <c r="CB346" i="11"/>
  <c r="CA346" i="11"/>
  <c r="CL343" i="11"/>
  <c r="CK343" i="11"/>
  <c r="CB343" i="11"/>
  <c r="CA343" i="11"/>
  <c r="AF343" i="11" s="1"/>
  <c r="K75" i="11"/>
  <c r="U218" i="11"/>
  <c r="AF346" i="11" l="1"/>
  <c r="AF341" i="11"/>
  <c r="A208" i="10" l="1"/>
  <c r="D203" i="10"/>
  <c r="C203" i="10"/>
  <c r="B203" i="10"/>
  <c r="D202" i="10"/>
  <c r="C202" i="10"/>
  <c r="B202" i="10" s="1"/>
  <c r="D201" i="10"/>
  <c r="C201" i="10"/>
  <c r="B201" i="10" s="1"/>
  <c r="D200" i="10"/>
  <c r="B200" i="10" s="1"/>
  <c r="C200" i="10"/>
  <c r="D199" i="10"/>
  <c r="C199" i="10"/>
  <c r="B199" i="10"/>
  <c r="O198" i="10"/>
  <c r="N198" i="10"/>
  <c r="M198" i="10"/>
  <c r="L198" i="10"/>
  <c r="K198" i="10"/>
  <c r="J198" i="10"/>
  <c r="D198" i="10" s="1"/>
  <c r="I198" i="10"/>
  <c r="H198" i="10"/>
  <c r="G198" i="10"/>
  <c r="C198" i="10" s="1"/>
  <c r="B198" i="10" s="1"/>
  <c r="F198" i="10"/>
  <c r="E198" i="10"/>
  <c r="D193" i="10"/>
  <c r="B193" i="10" s="1"/>
  <c r="C193" i="10"/>
  <c r="B188" i="10"/>
  <c r="B187" i="10"/>
  <c r="E183" i="10"/>
  <c r="D183" i="10"/>
  <c r="C183" i="10" s="1"/>
  <c r="E182" i="10"/>
  <c r="D182" i="10"/>
  <c r="C182" i="10"/>
  <c r="E177" i="10"/>
  <c r="D177" i="10"/>
  <c r="C177" i="10" s="1"/>
  <c r="E176" i="10"/>
  <c r="D176" i="10"/>
  <c r="C176" i="10"/>
  <c r="E175" i="10"/>
  <c r="D175" i="10"/>
  <c r="C175" i="10" s="1"/>
  <c r="E174" i="10"/>
  <c r="D174" i="10"/>
  <c r="C174" i="10"/>
  <c r="D169" i="10"/>
  <c r="D168" i="10"/>
  <c r="D167" i="10"/>
  <c r="D166" i="10"/>
  <c r="D165" i="10"/>
  <c r="D164" i="10"/>
  <c r="D152" i="10"/>
  <c r="D151" i="10"/>
  <c r="CG147" i="10"/>
  <c r="CA147" i="10"/>
  <c r="G147" i="10"/>
  <c r="B144" i="10"/>
  <c r="C128" i="10"/>
  <c r="C127" i="10"/>
  <c r="E118" i="10"/>
  <c r="D118" i="10"/>
  <c r="C118" i="10"/>
  <c r="E117" i="10"/>
  <c r="C117" i="10" s="1"/>
  <c r="D117" i="10"/>
  <c r="E113" i="10"/>
  <c r="D113" i="10"/>
  <c r="C113" i="10" s="1"/>
  <c r="E112" i="10"/>
  <c r="C112" i="10" s="1"/>
  <c r="D112" i="10"/>
  <c r="E111" i="10"/>
  <c r="D111" i="10"/>
  <c r="C111" i="10"/>
  <c r="E101" i="10"/>
  <c r="C101" i="10" s="1"/>
  <c r="D101" i="10"/>
  <c r="E100" i="10"/>
  <c r="D100" i="10"/>
  <c r="D94" i="10" s="1"/>
  <c r="E99" i="10"/>
  <c r="C99" i="10" s="1"/>
  <c r="D99" i="10"/>
  <c r="E98" i="10"/>
  <c r="D98" i="10"/>
  <c r="C98" i="10"/>
  <c r="E97" i="10"/>
  <c r="C97" i="10" s="1"/>
  <c r="D97" i="10"/>
  <c r="E96" i="10"/>
  <c r="D96" i="10"/>
  <c r="C96" i="10" s="1"/>
  <c r="E95" i="10"/>
  <c r="C95" i="10" s="1"/>
  <c r="D95" i="10"/>
  <c r="AO94" i="10"/>
  <c r="AN94" i="10"/>
  <c r="AM94" i="10"/>
  <c r="AL94" i="10"/>
  <c r="AK94" i="10"/>
  <c r="AJ94" i="10"/>
  <c r="AI94" i="10"/>
  <c r="AH94" i="10"/>
  <c r="AG94" i="10"/>
  <c r="AF94" i="10"/>
  <c r="AE94" i="10"/>
  <c r="AD94" i="10"/>
  <c r="AC94" i="10"/>
  <c r="AB94" i="10"/>
  <c r="AA94" i="10"/>
  <c r="Z94" i="10"/>
  <c r="Y94" i="10"/>
  <c r="X94" i="10"/>
  <c r="W94" i="10"/>
  <c r="V94" i="10"/>
  <c r="U94" i="10"/>
  <c r="T94" i="10"/>
  <c r="S94" i="10"/>
  <c r="R94" i="10"/>
  <c r="Q94" i="10"/>
  <c r="P94" i="10"/>
  <c r="O94" i="10"/>
  <c r="N94" i="10"/>
  <c r="M94" i="10"/>
  <c r="L94" i="10"/>
  <c r="K94" i="10"/>
  <c r="J94" i="10"/>
  <c r="I94" i="10"/>
  <c r="H94" i="10"/>
  <c r="G94" i="10"/>
  <c r="F94" i="10"/>
  <c r="E89" i="10"/>
  <c r="D89" i="10"/>
  <c r="C89" i="10"/>
  <c r="B87" i="10"/>
  <c r="B86" i="10"/>
  <c r="B85" i="10"/>
  <c r="B84" i="10"/>
  <c r="B83" i="10"/>
  <c r="B82" i="10"/>
  <c r="B81" i="10"/>
  <c r="B80" i="10"/>
  <c r="B79" i="10"/>
  <c r="B78" i="10"/>
  <c r="B77" i="10"/>
  <c r="B76" i="10"/>
  <c r="B75" i="10"/>
  <c r="B74" i="10"/>
  <c r="B73" i="10"/>
  <c r="B72" i="10"/>
  <c r="B71" i="10"/>
  <c r="B70" i="10"/>
  <c r="B69" i="10"/>
  <c r="B89" i="10" s="1"/>
  <c r="AN66" i="10"/>
  <c r="AM66" i="10"/>
  <c r="AL66" i="10"/>
  <c r="AK66" i="10"/>
  <c r="AJ66" i="10"/>
  <c r="AI66" i="10"/>
  <c r="AH66" i="10"/>
  <c r="AG66" i="10"/>
  <c r="AF66" i="10"/>
  <c r="AE66" i="10"/>
  <c r="AD66" i="10"/>
  <c r="AC66" i="10"/>
  <c r="AB66" i="10"/>
  <c r="AA66" i="10"/>
  <c r="Z66" i="10"/>
  <c r="Y66" i="10"/>
  <c r="X66" i="10"/>
  <c r="W66" i="10"/>
  <c r="V66" i="10"/>
  <c r="U66" i="10"/>
  <c r="T66" i="10"/>
  <c r="S66" i="10"/>
  <c r="R66" i="10"/>
  <c r="Q66" i="10"/>
  <c r="P66" i="10"/>
  <c r="O66" i="10"/>
  <c r="N66" i="10"/>
  <c r="M66" i="10"/>
  <c r="L66" i="10"/>
  <c r="K66" i="10"/>
  <c r="J66" i="10"/>
  <c r="I66" i="10"/>
  <c r="H66" i="10"/>
  <c r="G66" i="10"/>
  <c r="F66" i="10"/>
  <c r="E66" i="10"/>
  <c r="D66" i="10"/>
  <c r="C66" i="10"/>
  <c r="D65" i="10"/>
  <c r="C65" i="10"/>
  <c r="B65" i="10"/>
  <c r="D64" i="10"/>
  <c r="C64" i="10"/>
  <c r="B64" i="10"/>
  <c r="CG64" i="10" s="1"/>
  <c r="CA64" i="10" s="1"/>
  <c r="AO64" i="10" s="1"/>
  <c r="CG63" i="10"/>
  <c r="CA63" i="10" s="1"/>
  <c r="AO63" i="10" s="1"/>
  <c r="D63" i="10"/>
  <c r="C63" i="10"/>
  <c r="B63" i="10"/>
  <c r="D62" i="10"/>
  <c r="C62" i="10"/>
  <c r="B62" i="10"/>
  <c r="CG62" i="10" s="1"/>
  <c r="CA62" i="10" s="1"/>
  <c r="AO62" i="10" s="1"/>
  <c r="CG61" i="10"/>
  <c r="CA61" i="10" s="1"/>
  <c r="AO61" i="10" s="1"/>
  <c r="D61" i="10"/>
  <c r="C61" i="10"/>
  <c r="B61" i="10"/>
  <c r="D60" i="10"/>
  <c r="C60" i="10"/>
  <c r="B60" i="10"/>
  <c r="CG60" i="10" s="1"/>
  <c r="D55" i="10"/>
  <c r="C55" i="10"/>
  <c r="B55" i="10" s="1"/>
  <c r="D54" i="10"/>
  <c r="C54" i="10"/>
  <c r="B54" i="10"/>
  <c r="D53" i="10"/>
  <c r="C53" i="10"/>
  <c r="B53" i="10" s="1"/>
  <c r="D52" i="10"/>
  <c r="C52" i="10"/>
  <c r="B52" i="10"/>
  <c r="D51" i="10"/>
  <c r="C51" i="10"/>
  <c r="B51" i="10" s="1"/>
  <c r="D50" i="10"/>
  <c r="C50" i="10"/>
  <c r="B50" i="10"/>
  <c r="D45" i="10"/>
  <c r="C45" i="10"/>
  <c r="B45" i="10" s="1"/>
  <c r="D44" i="10"/>
  <c r="C44" i="10"/>
  <c r="B44" i="10"/>
  <c r="D43" i="10"/>
  <c r="C43" i="10"/>
  <c r="B43" i="10" s="1"/>
  <c r="D42" i="10"/>
  <c r="C42" i="10"/>
  <c r="B42" i="10"/>
  <c r="D41" i="10"/>
  <c r="C41" i="10"/>
  <c r="B41" i="10" s="1"/>
  <c r="D40" i="10"/>
  <c r="C40" i="10"/>
  <c r="B40" i="10"/>
  <c r="D35" i="10"/>
  <c r="C35" i="10"/>
  <c r="D34" i="10"/>
  <c r="C34" i="10"/>
  <c r="D33" i="10"/>
  <c r="C33" i="10"/>
  <c r="D32" i="10"/>
  <c r="C32" i="10"/>
  <c r="D31" i="10"/>
  <c r="C31" i="10"/>
  <c r="D30" i="10"/>
  <c r="C30" i="10"/>
  <c r="D25" i="10"/>
  <c r="C25" i="10"/>
  <c r="B25" i="10" s="1"/>
  <c r="D24" i="10"/>
  <c r="C24" i="10"/>
  <c r="B24" i="10"/>
  <c r="D23" i="10"/>
  <c r="C23" i="10"/>
  <c r="B23" i="10" s="1"/>
  <c r="D22" i="10"/>
  <c r="C22" i="10"/>
  <c r="B22" i="10"/>
  <c r="D21" i="10"/>
  <c r="C21" i="10"/>
  <c r="B21" i="10" s="1"/>
  <c r="D20" i="10"/>
  <c r="C20" i="10"/>
  <c r="B20" i="10"/>
  <c r="D15" i="10"/>
  <c r="C15" i="10"/>
  <c r="B15" i="10" s="1"/>
  <c r="D14" i="10"/>
  <c r="C14" i="10"/>
  <c r="B14" i="10"/>
  <c r="D13" i="10"/>
  <c r="C13" i="10"/>
  <c r="B13" i="10" s="1"/>
  <c r="D12" i="10"/>
  <c r="C12" i="10"/>
  <c r="B12" i="10"/>
  <c r="AQ172" i="8"/>
  <c r="AP172" i="8"/>
  <c r="AO172" i="8"/>
  <c r="AN172" i="8"/>
  <c r="AM172" i="8"/>
  <c r="AL172" i="8"/>
  <c r="AK172" i="8"/>
  <c r="AJ172" i="8"/>
  <c r="AI172" i="8"/>
  <c r="AH172" i="8"/>
  <c r="AG172" i="8"/>
  <c r="AF172" i="8"/>
  <c r="AE172" i="8"/>
  <c r="AD172" i="8"/>
  <c r="AC172" i="8"/>
  <c r="AB172" i="8"/>
  <c r="AA172" i="8"/>
  <c r="Z172" i="8"/>
  <c r="Y172" i="8"/>
  <c r="X172" i="8"/>
  <c r="W172" i="8"/>
  <c r="V172" i="8"/>
  <c r="U172" i="8"/>
  <c r="T172" i="8"/>
  <c r="S172" i="8"/>
  <c r="R172" i="8"/>
  <c r="Q172" i="8"/>
  <c r="P172" i="8"/>
  <c r="O172" i="8"/>
  <c r="N172" i="8"/>
  <c r="M172" i="8"/>
  <c r="L172" i="8"/>
  <c r="K172" i="8"/>
  <c r="J172" i="8"/>
  <c r="I172" i="8"/>
  <c r="H172" i="8"/>
  <c r="G172" i="8"/>
  <c r="F172" i="8"/>
  <c r="U155" i="8"/>
  <c r="T155" i="8"/>
  <c r="S155" i="8"/>
  <c r="R155" i="8"/>
  <c r="Q155" i="8"/>
  <c r="P155" i="8"/>
  <c r="O155" i="8"/>
  <c r="N155" i="8"/>
  <c r="M155" i="8"/>
  <c r="L155" i="8"/>
  <c r="K155" i="8"/>
  <c r="J155" i="8"/>
  <c r="I155" i="8"/>
  <c r="H155" i="8"/>
  <c r="G155" i="8"/>
  <c r="F155" i="8"/>
  <c r="E155" i="8"/>
  <c r="D155" i="8"/>
  <c r="AI136" i="8"/>
  <c r="AH136" i="8"/>
  <c r="AG136" i="8"/>
  <c r="AF136" i="8"/>
  <c r="AE136" i="8"/>
  <c r="AD136" i="8"/>
  <c r="AC136" i="8"/>
  <c r="AB136" i="8"/>
  <c r="AA136" i="8"/>
  <c r="Z136" i="8"/>
  <c r="Y136" i="8"/>
  <c r="X136" i="8"/>
  <c r="W136" i="8"/>
  <c r="V136" i="8"/>
  <c r="U136" i="8"/>
  <c r="T136" i="8"/>
  <c r="S136" i="8"/>
  <c r="E136" i="8"/>
  <c r="D136" i="8"/>
  <c r="AF71" i="8"/>
  <c r="AE71" i="8"/>
  <c r="AD71" i="8"/>
  <c r="AC71" i="8"/>
  <c r="AB71" i="8"/>
  <c r="Z71" i="8"/>
  <c r="Y71" i="8"/>
  <c r="X71" i="8"/>
  <c r="V71" i="8"/>
  <c r="U71" i="8"/>
  <c r="T71" i="8"/>
  <c r="S71" i="8"/>
  <c r="R71" i="8"/>
  <c r="Q71" i="8"/>
  <c r="P71" i="8"/>
  <c r="O71" i="8"/>
  <c r="N71" i="8"/>
  <c r="M71" i="8"/>
  <c r="L71" i="8"/>
  <c r="K71" i="8"/>
  <c r="J71" i="8"/>
  <c r="I71" i="8"/>
  <c r="H71" i="8"/>
  <c r="G71" i="8"/>
  <c r="F71" i="8"/>
  <c r="E71" i="8"/>
  <c r="D71" i="8"/>
  <c r="C71" i="8"/>
  <c r="AW70" i="8"/>
  <c r="AA70" i="8"/>
  <c r="W70" i="8"/>
  <c r="B70" i="8"/>
  <c r="AW69" i="8"/>
  <c r="AA69" i="8"/>
  <c r="W69" i="8"/>
  <c r="B69" i="8"/>
  <c r="AW68" i="8"/>
  <c r="AA68" i="8"/>
  <c r="W68" i="8"/>
  <c r="B68" i="8"/>
  <c r="AW67" i="8"/>
  <c r="AA67" i="8"/>
  <c r="W67" i="8"/>
  <c r="B67" i="8"/>
  <c r="AW66" i="8"/>
  <c r="AA66" i="8"/>
  <c r="W66" i="8"/>
  <c r="B66" i="8"/>
  <c r="AW65" i="8"/>
  <c r="AA65" i="8"/>
  <c r="W65" i="8"/>
  <c r="B65" i="8"/>
  <c r="AW64" i="8"/>
  <c r="AA64" i="8"/>
  <c r="W64" i="8"/>
  <c r="B64" i="8"/>
  <c r="AW63" i="8"/>
  <c r="AA63" i="8"/>
  <c r="W63" i="8"/>
  <c r="B63" i="8"/>
  <c r="AW62" i="8"/>
  <c r="AA62" i="8"/>
  <c r="W62" i="8"/>
  <c r="B62" i="8"/>
  <c r="AW61" i="8"/>
  <c r="AA61" i="8"/>
  <c r="W61" i="8"/>
  <c r="B61" i="8"/>
  <c r="AW60" i="8"/>
  <c r="AA60" i="8"/>
  <c r="W60" i="8"/>
  <c r="B60" i="8"/>
  <c r="AW59" i="8"/>
  <c r="AA59" i="8"/>
  <c r="W59" i="8"/>
  <c r="B59" i="8"/>
  <c r="AW58" i="8"/>
  <c r="AA58" i="8"/>
  <c r="W58" i="8"/>
  <c r="B58" i="8"/>
  <c r="AW57" i="8"/>
  <c r="AA57" i="8"/>
  <c r="W57" i="8"/>
  <c r="B57" i="8"/>
  <c r="AW56" i="8"/>
  <c r="AA56" i="8"/>
  <c r="W56" i="8"/>
  <c r="B56" i="8"/>
  <c r="AW55" i="8"/>
  <c r="AA55" i="8"/>
  <c r="W55" i="8"/>
  <c r="B55" i="8"/>
  <c r="AW54" i="8"/>
  <c r="AA54" i="8"/>
  <c r="W54" i="8"/>
  <c r="B54" i="8"/>
  <c r="AW53" i="8"/>
  <c r="AA53" i="8"/>
  <c r="W53" i="8"/>
  <c r="B53" i="8"/>
  <c r="AW52" i="8"/>
  <c r="AA52" i="8"/>
  <c r="W52" i="8"/>
  <c r="B52" i="8"/>
  <c r="AW51" i="8"/>
  <c r="AA51" i="8"/>
  <c r="W51" i="8"/>
  <c r="B51" i="8"/>
  <c r="AW50" i="8"/>
  <c r="AA50" i="8"/>
  <c r="W50" i="8"/>
  <c r="B50" i="8"/>
  <c r="AW49" i="8"/>
  <c r="AA49" i="8"/>
  <c r="W49" i="8"/>
  <c r="B49" i="8"/>
  <c r="AW48" i="8"/>
  <c r="AA48" i="8"/>
  <c r="W48" i="8"/>
  <c r="B48" i="8"/>
  <c r="AW47" i="8"/>
  <c r="AA47" i="8"/>
  <c r="W47" i="8"/>
  <c r="B47" i="8"/>
  <c r="AW46" i="8"/>
  <c r="AA46" i="8"/>
  <c r="W46" i="8"/>
  <c r="B46" i="8"/>
  <c r="AW45" i="8"/>
  <c r="AA45" i="8"/>
  <c r="W45" i="8"/>
  <c r="B45" i="8"/>
  <c r="AW44" i="8"/>
  <c r="AA44" i="8"/>
  <c r="W44" i="8"/>
  <c r="B44" i="8"/>
  <c r="AW43" i="8"/>
  <c r="AA43" i="8"/>
  <c r="W43" i="8"/>
  <c r="B43" i="8"/>
  <c r="AW42" i="8"/>
  <c r="AA42" i="8"/>
  <c r="W42" i="8"/>
  <c r="B42" i="8"/>
  <c r="AW41" i="8"/>
  <c r="AA41" i="8"/>
  <c r="W41" i="8"/>
  <c r="B41" i="8"/>
  <c r="AW40" i="8"/>
  <c r="AA40" i="8"/>
  <c r="W40" i="8"/>
  <c r="B40" i="8"/>
  <c r="AW39" i="8"/>
  <c r="AA39" i="8"/>
  <c r="W39" i="8"/>
  <c r="B39" i="8"/>
  <c r="AW38" i="8"/>
  <c r="AA38" i="8"/>
  <c r="W38" i="8"/>
  <c r="B38" i="8"/>
  <c r="AW37" i="8"/>
  <c r="AA37" i="8"/>
  <c r="W37" i="8"/>
  <c r="B37" i="8"/>
  <c r="AW36" i="8"/>
  <c r="AA36" i="8"/>
  <c r="W36" i="8"/>
  <c r="B36" i="8"/>
  <c r="AW35" i="8"/>
  <c r="AA35" i="8"/>
  <c r="W35" i="8"/>
  <c r="B35" i="8"/>
  <c r="AW34" i="8"/>
  <c r="AA34" i="8"/>
  <c r="W34" i="8"/>
  <c r="B34" i="8"/>
  <c r="AW33" i="8"/>
  <c r="AA33" i="8"/>
  <c r="W33" i="8"/>
  <c r="B33" i="8"/>
  <c r="AW32" i="8"/>
  <c r="AA32" i="8"/>
  <c r="W32" i="8"/>
  <c r="B32" i="8"/>
  <c r="AW31" i="8"/>
  <c r="AA31" i="8"/>
  <c r="W31" i="8"/>
  <c r="B31" i="8"/>
  <c r="AW30" i="8"/>
  <c r="AA30" i="8"/>
  <c r="W30" i="8"/>
  <c r="B30" i="8"/>
  <c r="AW29" i="8"/>
  <c r="AA29" i="8"/>
  <c r="W29" i="8"/>
  <c r="B29" i="8"/>
  <c r="AW28" i="8"/>
  <c r="AA28" i="8"/>
  <c r="W28" i="8"/>
  <c r="B28" i="8"/>
  <c r="AW27" i="8"/>
  <c r="AA27" i="8"/>
  <c r="W27" i="8"/>
  <c r="B27" i="8"/>
  <c r="AW26" i="8"/>
  <c r="AA26" i="8"/>
  <c r="W26" i="8"/>
  <c r="B26" i="8"/>
  <c r="AW25" i="8"/>
  <c r="AA25" i="8"/>
  <c r="W25" i="8"/>
  <c r="B25" i="8"/>
  <c r="AW24" i="8"/>
  <c r="AA24" i="8"/>
  <c r="W24" i="8"/>
  <c r="B24" i="8"/>
  <c r="AW23" i="8"/>
  <c r="AA23" i="8"/>
  <c r="W23" i="8"/>
  <c r="B23" i="8"/>
  <c r="AW22" i="8"/>
  <c r="AA22" i="8"/>
  <c r="W22" i="8"/>
  <c r="B22" i="8"/>
  <c r="AW21" i="8"/>
  <c r="AA21" i="8"/>
  <c r="W21" i="8"/>
  <c r="B21" i="8"/>
  <c r="AW20" i="8"/>
  <c r="AA20" i="8"/>
  <c r="W20" i="8"/>
  <c r="B20" i="8"/>
  <c r="AW19" i="8"/>
  <c r="AA19" i="8"/>
  <c r="W19" i="8"/>
  <c r="B19" i="8"/>
  <c r="AW18" i="8"/>
  <c r="AA18" i="8"/>
  <c r="W18" i="8"/>
  <c r="B18" i="8"/>
  <c r="AW17" i="8"/>
  <c r="AA17" i="8"/>
  <c r="W17" i="8"/>
  <c r="B17" i="8"/>
  <c r="AW16" i="8"/>
  <c r="AA16" i="8"/>
  <c r="W16" i="8"/>
  <c r="B16" i="8"/>
  <c r="AW15" i="8"/>
  <c r="AA15" i="8"/>
  <c r="W15" i="8"/>
  <c r="B15" i="8"/>
  <c r="AW14" i="8"/>
  <c r="AA14" i="8"/>
  <c r="W14" i="8"/>
  <c r="B14" i="8"/>
  <c r="AW13" i="8"/>
  <c r="AA13" i="8"/>
  <c r="W13" i="8"/>
  <c r="B13" i="8"/>
  <c r="AW12" i="8"/>
  <c r="AA12" i="8"/>
  <c r="W12" i="8"/>
  <c r="B12" i="8"/>
  <c r="AW11" i="8"/>
  <c r="AA11" i="8"/>
  <c r="AA71" i="8" s="1"/>
  <c r="W11" i="8"/>
  <c r="W71" i="8" s="1"/>
  <c r="B11" i="8"/>
  <c r="B71" i="8" s="1"/>
  <c r="CG101" i="10" l="1"/>
  <c r="CA101" i="10"/>
  <c r="CB101" i="10"/>
  <c r="CH101" i="10"/>
  <c r="CA112" i="10"/>
  <c r="CG112" i="10"/>
  <c r="CB112" i="10"/>
  <c r="CH112" i="10"/>
  <c r="CH113" i="10"/>
  <c r="CG113" i="10"/>
  <c r="CB113" i="10"/>
  <c r="CA113" i="10"/>
  <c r="CA99" i="10"/>
  <c r="CH99" i="10"/>
  <c r="CG99" i="10"/>
  <c r="CB99" i="10"/>
  <c r="CA60" i="10"/>
  <c r="AO60" i="10" s="1"/>
  <c r="B66" i="10"/>
  <c r="C100" i="10"/>
  <c r="E94" i="10"/>
  <c r="D35" i="6"/>
  <c r="C35" i="6"/>
  <c r="B35" i="6" s="1"/>
  <c r="AH34" i="6"/>
  <c r="AH29" i="6" s="1"/>
  <c r="AG34" i="6"/>
  <c r="AG29" i="6" s="1"/>
  <c r="D34" i="6"/>
  <c r="B34" i="6" s="1"/>
  <c r="C34" i="6"/>
  <c r="D30" i="6"/>
  <c r="B30" i="6" s="1"/>
  <c r="C30" i="6"/>
  <c r="D29" i="6"/>
  <c r="C29" i="6"/>
  <c r="B29" i="6"/>
  <c r="D25" i="6"/>
  <c r="C25" i="6"/>
  <c r="B25" i="6" s="1"/>
  <c r="D24" i="6"/>
  <c r="D21" i="6" s="1"/>
  <c r="C24" i="6"/>
  <c r="B24" i="6" s="1"/>
  <c r="D23" i="6"/>
  <c r="C23" i="6"/>
  <c r="B23" i="6" s="1"/>
  <c r="D22" i="6"/>
  <c r="C22" i="6"/>
  <c r="B22" i="6"/>
  <c r="AH21" i="6"/>
  <c r="AG21" i="6"/>
  <c r="AF21" i="6"/>
  <c r="AE21" i="6"/>
  <c r="AD21" i="6"/>
  <c r="AC21" i="6"/>
  <c r="AB21" i="6"/>
  <c r="AA21" i="6"/>
  <c r="Z21" i="6"/>
  <c r="Y21" i="6"/>
  <c r="X21" i="6"/>
  <c r="W21" i="6"/>
  <c r="V21" i="6"/>
  <c r="U21" i="6"/>
  <c r="T21" i="6"/>
  <c r="S21" i="6"/>
  <c r="R21" i="6"/>
  <c r="Q21" i="6"/>
  <c r="P21" i="6"/>
  <c r="O21" i="6"/>
  <c r="N21" i="6"/>
  <c r="M21" i="6"/>
  <c r="L21" i="6"/>
  <c r="K21" i="6"/>
  <c r="J21" i="6"/>
  <c r="I21" i="6"/>
  <c r="H21" i="6"/>
  <c r="G21" i="6"/>
  <c r="F21" i="6"/>
  <c r="E21" i="6"/>
  <c r="B17" i="6"/>
  <c r="B16" i="6"/>
  <c r="B15" i="6"/>
  <c r="B14" i="6"/>
  <c r="B13" i="6"/>
  <c r="B11" i="6" s="1"/>
  <c r="B12" i="6"/>
  <c r="F11" i="6"/>
  <c r="E11" i="6"/>
  <c r="D11" i="6"/>
  <c r="C11" i="6"/>
  <c r="CH100" i="10" l="1"/>
  <c r="CG100" i="10"/>
  <c r="B208" i="10" s="1"/>
  <c r="CB100" i="10"/>
  <c r="CA100" i="10"/>
  <c r="C94" i="10"/>
  <c r="B21" i="6"/>
  <c r="C21" i="6"/>
  <c r="E163" i="5" l="1"/>
  <c r="D163" i="5"/>
  <c r="C163" i="5" s="1"/>
  <c r="X162" i="5"/>
  <c r="W162" i="5"/>
  <c r="V162" i="5"/>
  <c r="U162" i="5"/>
  <c r="T162" i="5"/>
  <c r="S162" i="5"/>
  <c r="R162" i="5"/>
  <c r="Q162" i="5"/>
  <c r="P162" i="5"/>
  <c r="O162" i="5"/>
  <c r="N162" i="5"/>
  <c r="M162" i="5"/>
  <c r="L162" i="5"/>
  <c r="K162" i="5"/>
  <c r="E162" i="5" s="1"/>
  <c r="J162" i="5"/>
  <c r="D162" i="5" s="1"/>
  <c r="C162" i="5" s="1"/>
  <c r="I162" i="5"/>
  <c r="H162" i="5"/>
  <c r="G162" i="5"/>
  <c r="F162" i="5"/>
  <c r="E161" i="5"/>
  <c r="D161" i="5"/>
  <c r="C161" i="5"/>
  <c r="E160" i="5"/>
  <c r="D160" i="5"/>
  <c r="C160" i="5" s="1"/>
  <c r="E159" i="5"/>
  <c r="C159" i="5" s="1"/>
  <c r="D159" i="5"/>
  <c r="X158" i="5"/>
  <c r="W158" i="5"/>
  <c r="V158" i="5"/>
  <c r="U158" i="5"/>
  <c r="T158" i="5"/>
  <c r="S158" i="5"/>
  <c r="R158" i="5"/>
  <c r="Q158" i="5"/>
  <c r="P158" i="5"/>
  <c r="O158" i="5"/>
  <c r="N158" i="5"/>
  <c r="M158" i="5"/>
  <c r="L158" i="5"/>
  <c r="K158" i="5"/>
  <c r="J158" i="5"/>
  <c r="I158" i="5"/>
  <c r="H158" i="5"/>
  <c r="G158" i="5"/>
  <c r="F158" i="5"/>
  <c r="E158" i="5"/>
  <c r="E157" i="5"/>
  <c r="D157" i="5"/>
  <c r="C157" i="5"/>
  <c r="E156" i="5"/>
  <c r="C156" i="5" s="1"/>
  <c r="D156" i="5"/>
  <c r="E155" i="5"/>
  <c r="D155" i="5"/>
  <c r="C155" i="5" s="1"/>
  <c r="B145" i="5"/>
  <c r="B144" i="5"/>
  <c r="B143" i="5"/>
  <c r="B142" i="5"/>
  <c r="B141" i="5"/>
  <c r="B140" i="5"/>
  <c r="B139" i="5"/>
  <c r="B138" i="5"/>
  <c r="AR133" i="5"/>
  <c r="AQ133" i="5"/>
  <c r="AP133" i="5"/>
  <c r="AO133" i="5"/>
  <c r="AN133" i="5"/>
  <c r="AM133" i="5"/>
  <c r="AL133" i="5"/>
  <c r="AK133" i="5"/>
  <c r="AJ133" i="5"/>
  <c r="AI133" i="5"/>
  <c r="AH133" i="5"/>
  <c r="AG133" i="5"/>
  <c r="AF133" i="5"/>
  <c r="AE133" i="5"/>
  <c r="AD133" i="5"/>
  <c r="AC133" i="5"/>
  <c r="AB133" i="5"/>
  <c r="AA133" i="5"/>
  <c r="Z133" i="5"/>
  <c r="Y133" i="5"/>
  <c r="X133" i="5"/>
  <c r="W133" i="5"/>
  <c r="V133" i="5"/>
  <c r="U133" i="5"/>
  <c r="T133" i="5"/>
  <c r="S133" i="5"/>
  <c r="R133" i="5"/>
  <c r="Q133" i="5"/>
  <c r="P133" i="5"/>
  <c r="O133" i="5"/>
  <c r="N133" i="5"/>
  <c r="M133" i="5"/>
  <c r="L133" i="5"/>
  <c r="K133" i="5"/>
  <c r="J133" i="5"/>
  <c r="I133" i="5"/>
  <c r="H133" i="5"/>
  <c r="G133" i="5"/>
  <c r="F133" i="5"/>
  <c r="E133" i="5"/>
  <c r="D133" i="5"/>
  <c r="C133" i="5" s="1"/>
  <c r="E132" i="5"/>
  <c r="C132" i="5" s="1"/>
  <c r="D132" i="5"/>
  <c r="E131" i="5"/>
  <c r="D131" i="5"/>
  <c r="C131" i="5" s="1"/>
  <c r="E130" i="5"/>
  <c r="D130" i="5"/>
  <c r="C130" i="5"/>
  <c r="B125" i="5"/>
  <c r="D121" i="5"/>
  <c r="B121" i="5" s="1"/>
  <c r="C121" i="5"/>
  <c r="D120" i="5"/>
  <c r="C120" i="5"/>
  <c r="B120" i="5"/>
  <c r="D119" i="5"/>
  <c r="B119" i="5" s="1"/>
  <c r="C119" i="5"/>
  <c r="D110" i="5"/>
  <c r="C110" i="5"/>
  <c r="B110" i="5"/>
  <c r="D109" i="5"/>
  <c r="B109" i="5" s="1"/>
  <c r="C109" i="5"/>
  <c r="D108" i="5"/>
  <c r="C108" i="5"/>
  <c r="B108" i="5"/>
  <c r="F103" i="5"/>
  <c r="E103" i="5"/>
  <c r="D103" i="5"/>
  <c r="C103" i="5"/>
  <c r="B103" i="5"/>
  <c r="E77" i="5"/>
  <c r="D77" i="5"/>
  <c r="C77" i="5" s="1"/>
  <c r="E76" i="5"/>
  <c r="D76" i="5"/>
  <c r="C76" i="5" s="1"/>
  <c r="E75" i="5"/>
  <c r="D75" i="5"/>
  <c r="C75" i="5" s="1"/>
  <c r="E74" i="5"/>
  <c r="D74" i="5"/>
  <c r="C74" i="5"/>
  <c r="E73" i="5"/>
  <c r="D73" i="5"/>
  <c r="C73" i="5" s="1"/>
  <c r="E72" i="5"/>
  <c r="D72" i="5"/>
  <c r="C72" i="5" s="1"/>
  <c r="E71" i="5"/>
  <c r="D71" i="5"/>
  <c r="C71" i="5" s="1"/>
  <c r="E70" i="5"/>
  <c r="D70" i="5"/>
  <c r="C70" i="5"/>
  <c r="E69" i="5"/>
  <c r="D69" i="5"/>
  <c r="C69" i="5" s="1"/>
  <c r="E68" i="5"/>
  <c r="D68" i="5"/>
  <c r="C68" i="5" s="1"/>
  <c r="E67" i="5"/>
  <c r="D67" i="5"/>
  <c r="C67" i="5" s="1"/>
  <c r="E66" i="5"/>
  <c r="D66" i="5"/>
  <c r="C66" i="5"/>
  <c r="E65" i="5"/>
  <c r="D65" i="5"/>
  <c r="C65" i="5" s="1"/>
  <c r="E64" i="5"/>
  <c r="D64" i="5"/>
  <c r="C64" i="5" s="1"/>
  <c r="E63" i="5"/>
  <c r="D63" i="5"/>
  <c r="C63" i="5" s="1"/>
  <c r="E62" i="5"/>
  <c r="D62" i="5"/>
  <c r="C62" i="5"/>
  <c r="E61" i="5"/>
  <c r="D61" i="5"/>
  <c r="C61" i="5" s="1"/>
  <c r="E60" i="5"/>
  <c r="D60" i="5"/>
  <c r="C60" i="5" s="1"/>
  <c r="E59" i="5"/>
  <c r="D59" i="5"/>
  <c r="C59" i="5" s="1"/>
  <c r="E58" i="5"/>
  <c r="D58" i="5"/>
  <c r="C58" i="5"/>
  <c r="E57" i="5"/>
  <c r="D57" i="5"/>
  <c r="C57" i="5" s="1"/>
  <c r="E56" i="5"/>
  <c r="D56" i="5"/>
  <c r="C56" i="5" s="1"/>
  <c r="E51" i="5"/>
  <c r="D51" i="5"/>
  <c r="C51" i="5" s="1"/>
  <c r="E50" i="5"/>
  <c r="D50" i="5"/>
  <c r="C50" i="5"/>
  <c r="M38" i="5"/>
  <c r="L38" i="5"/>
  <c r="K38" i="5"/>
  <c r="J38" i="5"/>
  <c r="I38" i="5"/>
  <c r="H38" i="5"/>
  <c r="G38" i="5"/>
  <c r="F38" i="5"/>
  <c r="D38" i="5"/>
  <c r="C38" i="5"/>
  <c r="E37" i="5"/>
  <c r="E38" i="5" s="1"/>
  <c r="B37" i="5"/>
  <c r="B38" i="5" s="1"/>
  <c r="E36" i="5"/>
  <c r="B36" i="5"/>
  <c r="AU32" i="5"/>
  <c r="AT32" i="5"/>
  <c r="AS32" i="5"/>
  <c r="AR32" i="5"/>
  <c r="AQ32" i="5"/>
  <c r="AP32" i="5"/>
  <c r="AO32" i="5"/>
  <c r="AN32" i="5"/>
  <c r="AM32" i="5"/>
  <c r="AL32" i="5"/>
  <c r="AK32" i="5"/>
  <c r="AJ32" i="5"/>
  <c r="AI32" i="5"/>
  <c r="AH32" i="5"/>
  <c r="AG32" i="5"/>
  <c r="AF32" i="5"/>
  <c r="AE32" i="5"/>
  <c r="AD32" i="5"/>
  <c r="AC32" i="5"/>
  <c r="AB32" i="5"/>
  <c r="AA32" i="5"/>
  <c r="Z32" i="5"/>
  <c r="Y32" i="5"/>
  <c r="X32" i="5"/>
  <c r="W32" i="5"/>
  <c r="V32" i="5"/>
  <c r="U32" i="5"/>
  <c r="T32" i="5"/>
  <c r="S32" i="5"/>
  <c r="R32" i="5"/>
  <c r="Q32" i="5"/>
  <c r="P32" i="5"/>
  <c r="O32" i="5"/>
  <c r="N32" i="5"/>
  <c r="M32" i="5"/>
  <c r="L32" i="5"/>
  <c r="K32" i="5"/>
  <c r="J32" i="5"/>
  <c r="I32" i="5"/>
  <c r="H32" i="5"/>
  <c r="D32" i="5"/>
  <c r="C32" i="5"/>
  <c r="B32" i="5"/>
  <c r="G31" i="5"/>
  <c r="F31" i="5"/>
  <c r="E31" i="5" s="1"/>
  <c r="B31" i="5"/>
  <c r="G30" i="5"/>
  <c r="G32" i="5" s="1"/>
  <c r="F30" i="5"/>
  <c r="E30" i="5" s="1"/>
  <c r="B30" i="5"/>
  <c r="E26" i="5"/>
  <c r="D26" i="5"/>
  <c r="C26" i="5"/>
  <c r="E25" i="5"/>
  <c r="C25" i="5" s="1"/>
  <c r="D25" i="5"/>
  <c r="E24" i="5"/>
  <c r="D24" i="5"/>
  <c r="C24" i="5"/>
  <c r="E23" i="5"/>
  <c r="C23" i="5" s="1"/>
  <c r="D23"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D22" i="5" s="1"/>
  <c r="I22" i="5"/>
  <c r="H22" i="5"/>
  <c r="G22" i="5"/>
  <c r="E22" i="5" s="1"/>
  <c r="F22" i="5"/>
  <c r="E21" i="5"/>
  <c r="D21" i="5"/>
  <c r="C21" i="5"/>
  <c r="E20" i="5"/>
  <c r="D20" i="5"/>
  <c r="C20" i="5"/>
  <c r="E19" i="5"/>
  <c r="D19" i="5"/>
  <c r="C19" i="5" s="1"/>
  <c r="E18" i="5"/>
  <c r="D18" i="5"/>
  <c r="C18" i="5"/>
  <c r="E17" i="5"/>
  <c r="D17" i="5"/>
  <c r="C17" i="5"/>
  <c r="E16" i="5"/>
  <c r="D16" i="5"/>
  <c r="C16" i="5"/>
  <c r="E15" i="5"/>
  <c r="D15" i="5"/>
  <c r="C15" i="5" s="1"/>
  <c r="E14" i="5"/>
  <c r="D14" i="5"/>
  <c r="C14" i="5"/>
  <c r="E13" i="5"/>
  <c r="D13" i="5"/>
  <c r="C13" i="5"/>
  <c r="E12" i="5"/>
  <c r="D12" i="5"/>
  <c r="C12" i="5"/>
  <c r="E32" i="5" l="1"/>
  <c r="C22" i="5"/>
  <c r="C158" i="5"/>
  <c r="D158" i="5"/>
  <c r="F32" i="5"/>
  <c r="B93" i="4" l="1"/>
  <c r="B92" i="4"/>
  <c r="B91" i="4"/>
  <c r="B90" i="4"/>
  <c r="B89" i="4"/>
  <c r="B88" i="4"/>
  <c r="C73" i="4"/>
  <c r="C72" i="4"/>
  <c r="C71" i="4"/>
  <c r="C70" i="4"/>
  <c r="C66" i="4"/>
  <c r="C65" i="4"/>
  <c r="C64" i="4"/>
  <c r="C63" i="4"/>
  <c r="C62" i="4"/>
  <c r="C61" i="4"/>
  <c r="C60" i="4"/>
  <c r="C59" i="4"/>
  <c r="C58" i="4"/>
  <c r="C57" i="4"/>
  <c r="C56" i="4"/>
  <c r="C55" i="4"/>
  <c r="C54" i="4"/>
  <c r="C53" i="4"/>
  <c r="C52" i="4"/>
  <c r="C51" i="4"/>
  <c r="C50" i="4"/>
  <c r="C49" i="4"/>
  <c r="C48" i="4"/>
  <c r="C47" i="4"/>
  <c r="C46" i="4"/>
  <c r="C45" i="4"/>
  <c r="C44" i="4"/>
  <c r="C39" i="4"/>
  <c r="C38" i="4"/>
  <c r="C37" i="4"/>
  <c r="C36" i="4"/>
  <c r="C32" i="4"/>
  <c r="C31" i="4"/>
  <c r="C30" i="4"/>
  <c r="C29" i="4"/>
  <c r="C28" i="4"/>
  <c r="C27" i="4"/>
  <c r="C26" i="4"/>
  <c r="C25" i="4"/>
  <c r="C24" i="4"/>
  <c r="C23" i="4"/>
  <c r="C22" i="4"/>
  <c r="C21" i="4"/>
  <c r="C20" i="4"/>
  <c r="C19" i="4"/>
  <c r="C18" i="4"/>
  <c r="C17" i="4"/>
  <c r="C16" i="4"/>
  <c r="C15" i="4"/>
  <c r="C14" i="4"/>
  <c r="C13" i="4"/>
  <c r="C12" i="4"/>
  <c r="C11" i="4"/>
  <c r="O370" i="3"/>
  <c r="N370" i="3"/>
  <c r="M370" i="3"/>
  <c r="L370" i="3"/>
  <c r="K370" i="3"/>
  <c r="J370" i="3"/>
  <c r="I370" i="3"/>
  <c r="H370" i="3"/>
  <c r="G370" i="3"/>
  <c r="F370" i="3"/>
  <c r="E370" i="3"/>
  <c r="D370" i="3"/>
  <c r="C370" i="3"/>
  <c r="B367" i="3"/>
  <c r="B366" i="3"/>
  <c r="B365" i="3"/>
  <c r="B370" i="3" s="1"/>
  <c r="AO360" i="3"/>
  <c r="AN360" i="3"/>
  <c r="AM360" i="3"/>
  <c r="AL360" i="3"/>
  <c r="AK360" i="3"/>
  <c r="AJ360" i="3"/>
  <c r="AI360" i="3"/>
  <c r="AH360" i="3"/>
  <c r="AG360" i="3"/>
  <c r="AF360" i="3"/>
  <c r="AE360" i="3"/>
  <c r="AD360" i="3"/>
  <c r="AC360" i="3"/>
  <c r="AB360" i="3"/>
  <c r="AA360" i="3"/>
  <c r="Z360" i="3"/>
  <c r="Y360" i="3"/>
  <c r="X360" i="3"/>
  <c r="W360" i="3"/>
  <c r="V360" i="3"/>
  <c r="U360" i="3"/>
  <c r="T360" i="3"/>
  <c r="S360" i="3"/>
  <c r="R360" i="3"/>
  <c r="Q360" i="3"/>
  <c r="P360" i="3"/>
  <c r="O360" i="3"/>
  <c r="N360" i="3"/>
  <c r="M360" i="3"/>
  <c r="L360" i="3"/>
  <c r="K360" i="3"/>
  <c r="J360" i="3"/>
  <c r="I360" i="3"/>
  <c r="H360" i="3"/>
  <c r="G360" i="3"/>
  <c r="F360" i="3"/>
  <c r="D360" i="3" s="1"/>
  <c r="C360" i="3" s="1"/>
  <c r="E360" i="3"/>
  <c r="CB359" i="3"/>
  <c r="E359" i="3"/>
  <c r="D359" i="3"/>
  <c r="C359" i="3"/>
  <c r="BR359" i="3" s="1"/>
  <c r="E358" i="3"/>
  <c r="C358" i="3" s="1"/>
  <c r="D358" i="3"/>
  <c r="E357" i="3"/>
  <c r="C357" i="3" s="1"/>
  <c r="D357" i="3"/>
  <c r="CC351" i="3"/>
  <c r="CB351" i="3"/>
  <c r="BR351" i="3"/>
  <c r="BQ351" i="3"/>
  <c r="AN351" i="3" s="1"/>
  <c r="E351" i="3"/>
  <c r="D351" i="3"/>
  <c r="CC350" i="3"/>
  <c r="CB350" i="3"/>
  <c r="BR350" i="3"/>
  <c r="BQ350" i="3"/>
  <c r="AN350" i="3" s="1"/>
  <c r="E350" i="3"/>
  <c r="D350" i="3"/>
  <c r="CC349" i="3"/>
  <c r="CB349" i="3"/>
  <c r="BR349" i="3"/>
  <c r="BQ349" i="3"/>
  <c r="AN349" i="3" s="1"/>
  <c r="E349" i="3"/>
  <c r="D349" i="3"/>
  <c r="CC348" i="3"/>
  <c r="CB348" i="3"/>
  <c r="BR348" i="3"/>
  <c r="BQ348" i="3"/>
  <c r="AN348" i="3"/>
  <c r="E348" i="3"/>
  <c r="D348" i="3"/>
  <c r="CC347" i="3"/>
  <c r="CB347" i="3"/>
  <c r="BR347" i="3"/>
  <c r="BQ347" i="3"/>
  <c r="AN347" i="3"/>
  <c r="E347" i="3"/>
  <c r="D347" i="3"/>
  <c r="CC346" i="3"/>
  <c r="CB346" i="3"/>
  <c r="BR346" i="3"/>
  <c r="BQ346" i="3"/>
  <c r="E346" i="3"/>
  <c r="D346" i="3"/>
  <c r="CC345" i="3"/>
  <c r="CB345" i="3"/>
  <c r="BR345" i="3"/>
  <c r="BQ345" i="3"/>
  <c r="AN345" i="3"/>
  <c r="E345" i="3"/>
  <c r="D345" i="3"/>
  <c r="CC344" i="3"/>
  <c r="CB344" i="3"/>
  <c r="BR344" i="3"/>
  <c r="BQ344" i="3"/>
  <c r="AN344" i="3" s="1"/>
  <c r="E344" i="3"/>
  <c r="D344" i="3"/>
  <c r="CC343" i="3"/>
  <c r="CB343" i="3"/>
  <c r="BR343" i="3"/>
  <c r="BQ343" i="3"/>
  <c r="AN343" i="3"/>
  <c r="E343" i="3"/>
  <c r="D343" i="3"/>
  <c r="CC342" i="3"/>
  <c r="CB342" i="3"/>
  <c r="BR342" i="3"/>
  <c r="BQ342" i="3"/>
  <c r="AN342" i="3"/>
  <c r="E342" i="3"/>
  <c r="D342" i="3"/>
  <c r="CE337" i="3"/>
  <c r="CD337" i="3"/>
  <c r="CC337" i="3"/>
  <c r="CB337" i="3"/>
  <c r="BR337" i="3"/>
  <c r="S337" i="3" s="1"/>
  <c r="BQ337" i="3"/>
  <c r="D337" i="3"/>
  <c r="BS337" i="3" s="1"/>
  <c r="C337" i="3"/>
  <c r="BT337" i="3" s="1"/>
  <c r="CC336" i="3"/>
  <c r="CB336" i="3"/>
  <c r="BT336" i="3"/>
  <c r="BR336" i="3"/>
  <c r="BQ336" i="3"/>
  <c r="D336" i="3"/>
  <c r="C336" i="3"/>
  <c r="CE336" i="3" s="1"/>
  <c r="BS331" i="3"/>
  <c r="E331" i="3"/>
  <c r="D331" i="3"/>
  <c r="C331" i="3" s="1"/>
  <c r="E330" i="3"/>
  <c r="BQ330" i="3" s="1"/>
  <c r="D330" i="3"/>
  <c r="C330" i="3"/>
  <c r="CC329" i="3"/>
  <c r="CB329" i="3"/>
  <c r="E329" i="3"/>
  <c r="BQ329" i="3" s="1"/>
  <c r="D329" i="3"/>
  <c r="BR329" i="3" s="1"/>
  <c r="CE324" i="3"/>
  <c r="CD324" i="3"/>
  <c r="CC324" i="3"/>
  <c r="CB324" i="3"/>
  <c r="BT324" i="3"/>
  <c r="BS324" i="3"/>
  <c r="BR324" i="3"/>
  <c r="BQ324" i="3"/>
  <c r="E324" i="3"/>
  <c r="D324" i="3"/>
  <c r="C324" i="3"/>
  <c r="CG323" i="3"/>
  <c r="CF323" i="3"/>
  <c r="CC323" i="3"/>
  <c r="CB323" i="3"/>
  <c r="BV323" i="3"/>
  <c r="BU323" i="3"/>
  <c r="BT323" i="3"/>
  <c r="BR323" i="3"/>
  <c r="BQ323" i="3"/>
  <c r="E323" i="3"/>
  <c r="D323" i="3"/>
  <c r="C323" i="3" s="1"/>
  <c r="CG322" i="3"/>
  <c r="CC322" i="3"/>
  <c r="E322" i="3"/>
  <c r="D322" i="3"/>
  <c r="BR322" i="3" s="1"/>
  <c r="C322" i="3"/>
  <c r="CG321" i="3"/>
  <c r="CD321" i="3"/>
  <c r="CC321" i="3"/>
  <c r="CB321" i="3"/>
  <c r="BQ321" i="3"/>
  <c r="E321" i="3"/>
  <c r="D321" i="3"/>
  <c r="BR321" i="3" s="1"/>
  <c r="C321" i="3"/>
  <c r="CC320" i="3"/>
  <c r="BR320" i="3"/>
  <c r="E320" i="3"/>
  <c r="D320" i="3"/>
  <c r="CG319" i="3"/>
  <c r="CF319" i="3"/>
  <c r="CE319" i="3"/>
  <c r="CD319" i="3"/>
  <c r="CC319" i="3"/>
  <c r="E319" i="3"/>
  <c r="D319" i="3"/>
  <c r="C319" i="3"/>
  <c r="CB318" i="3"/>
  <c r="E318" i="3"/>
  <c r="D318" i="3"/>
  <c r="E317" i="3"/>
  <c r="D317" i="3"/>
  <c r="C317" i="3"/>
  <c r="CD316" i="3"/>
  <c r="CC316" i="3"/>
  <c r="CB316" i="3"/>
  <c r="BR316" i="3"/>
  <c r="BQ316" i="3"/>
  <c r="E316" i="3"/>
  <c r="D316" i="3"/>
  <c r="C316" i="3"/>
  <c r="E315" i="3"/>
  <c r="D315" i="3"/>
  <c r="C315" i="3" s="1"/>
  <c r="E314" i="3"/>
  <c r="CH309" i="3"/>
  <c r="CG309" i="3"/>
  <c r="CF309" i="3"/>
  <c r="CE309" i="3"/>
  <c r="CB309" i="3"/>
  <c r="BW309" i="3"/>
  <c r="BV309" i="3"/>
  <c r="BU309" i="3"/>
  <c r="BT309" i="3"/>
  <c r="BQ309" i="3"/>
  <c r="E309" i="3"/>
  <c r="D309" i="3"/>
  <c r="CD309" i="3" s="1"/>
  <c r="CH308" i="3"/>
  <c r="CG308" i="3"/>
  <c r="CF308" i="3"/>
  <c r="CE308" i="3"/>
  <c r="CB308" i="3"/>
  <c r="BW308" i="3"/>
  <c r="BV308" i="3"/>
  <c r="BU308" i="3"/>
  <c r="BT308" i="3"/>
  <c r="BQ308" i="3"/>
  <c r="E308" i="3"/>
  <c r="D308" i="3"/>
  <c r="CH307" i="3"/>
  <c r="CG307" i="3"/>
  <c r="CF307" i="3"/>
  <c r="CE307" i="3"/>
  <c r="CC307" i="3"/>
  <c r="CB307" i="3"/>
  <c r="BW307" i="3"/>
  <c r="BV307" i="3"/>
  <c r="BU307" i="3"/>
  <c r="BT307" i="3"/>
  <c r="BS307" i="3"/>
  <c r="BR307" i="3"/>
  <c r="BQ307" i="3"/>
  <c r="E307" i="3"/>
  <c r="D307" i="3"/>
  <c r="CD307" i="3" s="1"/>
  <c r="CH306" i="3"/>
  <c r="CG306" i="3"/>
  <c r="CF306" i="3"/>
  <c r="CE306" i="3"/>
  <c r="CD306" i="3"/>
  <c r="CB306" i="3"/>
  <c r="BW306" i="3"/>
  <c r="BV306" i="3"/>
  <c r="BU306" i="3"/>
  <c r="BT306" i="3"/>
  <c r="BQ306" i="3"/>
  <c r="E306" i="3"/>
  <c r="D306" i="3"/>
  <c r="BS306" i="3" s="1"/>
  <c r="CH305" i="3"/>
  <c r="CG305" i="3"/>
  <c r="CF305" i="3"/>
  <c r="CE305" i="3"/>
  <c r="CC305" i="3"/>
  <c r="CB305" i="3"/>
  <c r="BW305" i="3"/>
  <c r="BV305" i="3"/>
  <c r="BU305" i="3"/>
  <c r="BT305" i="3"/>
  <c r="BS305" i="3"/>
  <c r="BR305" i="3"/>
  <c r="AW305" i="3" s="1"/>
  <c r="BQ305" i="3"/>
  <c r="E305" i="3"/>
  <c r="D305" i="3"/>
  <c r="CD305" i="3" s="1"/>
  <c r="CH304" i="3"/>
  <c r="CG304" i="3"/>
  <c r="CF304" i="3"/>
  <c r="CE304" i="3"/>
  <c r="CC304" i="3"/>
  <c r="CB304" i="3"/>
  <c r="BW304" i="3"/>
  <c r="BV304" i="3"/>
  <c r="BU304" i="3"/>
  <c r="BT304" i="3"/>
  <c r="BS304" i="3"/>
  <c r="BR304" i="3"/>
  <c r="BQ304" i="3"/>
  <c r="E304" i="3"/>
  <c r="D304" i="3"/>
  <c r="CD304" i="3" s="1"/>
  <c r="CH303" i="3"/>
  <c r="CG303" i="3"/>
  <c r="CF303" i="3"/>
  <c r="CE303" i="3"/>
  <c r="CD303" i="3"/>
  <c r="CB303" i="3"/>
  <c r="BW303" i="3"/>
  <c r="BV303" i="3"/>
  <c r="BU303" i="3"/>
  <c r="BT303" i="3"/>
  <c r="BQ303" i="3"/>
  <c r="E303" i="3"/>
  <c r="D303" i="3"/>
  <c r="BS303" i="3" s="1"/>
  <c r="CH302" i="3"/>
  <c r="CG302" i="3"/>
  <c r="CF302" i="3"/>
  <c r="CE302" i="3"/>
  <c r="CB302" i="3"/>
  <c r="BW302" i="3"/>
  <c r="BV302" i="3"/>
  <c r="BU302" i="3"/>
  <c r="BT302" i="3"/>
  <c r="BQ302" i="3"/>
  <c r="E302" i="3"/>
  <c r="D302" i="3"/>
  <c r="CH301" i="3"/>
  <c r="CG301" i="3"/>
  <c r="CF301" i="3"/>
  <c r="CE301" i="3"/>
  <c r="CD301" i="3"/>
  <c r="CC301" i="3"/>
  <c r="CB301" i="3"/>
  <c r="BW301" i="3"/>
  <c r="BV301" i="3"/>
  <c r="BU301" i="3"/>
  <c r="BT301" i="3"/>
  <c r="BS301" i="3"/>
  <c r="AW301" i="3" s="1"/>
  <c r="BQ301" i="3"/>
  <c r="E301" i="3"/>
  <c r="BR301" i="3" s="1"/>
  <c r="D301" i="3"/>
  <c r="CH300" i="3"/>
  <c r="CG300" i="3"/>
  <c r="CF300" i="3"/>
  <c r="CE300" i="3"/>
  <c r="CB300" i="3"/>
  <c r="BW300" i="3"/>
  <c r="BV300" i="3"/>
  <c r="BU300" i="3"/>
  <c r="BT300" i="3"/>
  <c r="BQ300" i="3"/>
  <c r="E300" i="3"/>
  <c r="CH299" i="3"/>
  <c r="CG299" i="3"/>
  <c r="CF299" i="3"/>
  <c r="CE299" i="3"/>
  <c r="CB299" i="3"/>
  <c r="BW299" i="3"/>
  <c r="BV299" i="3"/>
  <c r="BU299" i="3"/>
  <c r="BT299" i="3"/>
  <c r="BQ299" i="3"/>
  <c r="E299" i="3"/>
  <c r="CH298" i="3"/>
  <c r="CG298" i="3"/>
  <c r="CF298" i="3"/>
  <c r="CE298" i="3"/>
  <c r="CB298" i="3"/>
  <c r="BW298" i="3"/>
  <c r="BV298" i="3"/>
  <c r="BU298" i="3"/>
  <c r="BT298" i="3"/>
  <c r="BQ298" i="3"/>
  <c r="E298" i="3"/>
  <c r="CH297" i="3"/>
  <c r="CG297" i="3"/>
  <c r="CF297" i="3"/>
  <c r="CE297" i="3"/>
  <c r="CC297" i="3"/>
  <c r="CB297" i="3"/>
  <c r="BW297" i="3"/>
  <c r="BV297" i="3"/>
  <c r="BU297" i="3"/>
  <c r="BT297" i="3"/>
  <c r="BR297" i="3"/>
  <c r="BQ297" i="3"/>
  <c r="AW297" i="3" s="1"/>
  <c r="E297" i="3"/>
  <c r="CH296" i="3"/>
  <c r="CG296" i="3"/>
  <c r="CF296" i="3"/>
  <c r="CE296" i="3"/>
  <c r="CB296" i="3"/>
  <c r="BW296" i="3"/>
  <c r="BV296" i="3"/>
  <c r="BU296" i="3"/>
  <c r="BT296" i="3"/>
  <c r="BQ296" i="3"/>
  <c r="E296" i="3"/>
  <c r="CH295" i="3"/>
  <c r="CG295" i="3"/>
  <c r="CF295" i="3"/>
  <c r="CE295" i="3"/>
  <c r="CB295" i="3"/>
  <c r="BW295" i="3"/>
  <c r="BV295" i="3"/>
  <c r="BU295" i="3"/>
  <c r="BT295" i="3"/>
  <c r="BQ295" i="3"/>
  <c r="E295" i="3"/>
  <c r="CH294" i="3"/>
  <c r="CG294" i="3"/>
  <c r="CF294" i="3"/>
  <c r="CE294" i="3"/>
  <c r="CB294" i="3"/>
  <c r="BW294" i="3"/>
  <c r="BV294" i="3"/>
  <c r="BU294" i="3"/>
  <c r="BT294" i="3"/>
  <c r="BQ294" i="3"/>
  <c r="E294" i="3"/>
  <c r="CH293" i="3"/>
  <c r="CG293" i="3"/>
  <c r="CF293" i="3"/>
  <c r="CE293" i="3"/>
  <c r="CC293" i="3"/>
  <c r="CB293" i="3"/>
  <c r="BW293" i="3"/>
  <c r="BV293" i="3"/>
  <c r="BU293" i="3"/>
  <c r="BT293" i="3"/>
  <c r="BR293" i="3"/>
  <c r="BQ293" i="3"/>
  <c r="AW293" i="3" s="1"/>
  <c r="E293" i="3"/>
  <c r="CH292" i="3"/>
  <c r="CG292" i="3"/>
  <c r="CF292" i="3"/>
  <c r="CE292" i="3"/>
  <c r="CB292" i="3"/>
  <c r="BW292" i="3"/>
  <c r="BV292" i="3"/>
  <c r="BU292" i="3"/>
  <c r="BT292" i="3"/>
  <c r="BQ292" i="3"/>
  <c r="E292" i="3"/>
  <c r="AV291" i="3"/>
  <c r="AU291" i="3"/>
  <c r="AT291" i="3"/>
  <c r="AS291" i="3"/>
  <c r="AR291" i="3"/>
  <c r="AQ291" i="3"/>
  <c r="AP291" i="3"/>
  <c r="AO291" i="3"/>
  <c r="AN291" i="3"/>
  <c r="AM291" i="3"/>
  <c r="AL291" i="3"/>
  <c r="AK291" i="3"/>
  <c r="AJ291" i="3"/>
  <c r="AI291" i="3"/>
  <c r="AH291" i="3"/>
  <c r="AG291" i="3"/>
  <c r="AF291" i="3"/>
  <c r="AE291" i="3"/>
  <c r="AD291" i="3"/>
  <c r="AC291" i="3"/>
  <c r="AB291" i="3"/>
  <c r="AA291" i="3"/>
  <c r="Z291" i="3"/>
  <c r="Y291" i="3"/>
  <c r="X291" i="3"/>
  <c r="W291" i="3"/>
  <c r="V291" i="3"/>
  <c r="U291" i="3"/>
  <c r="T291" i="3"/>
  <c r="S291" i="3"/>
  <c r="R291" i="3"/>
  <c r="Q291" i="3"/>
  <c r="P291" i="3"/>
  <c r="O291" i="3"/>
  <c r="N291" i="3"/>
  <c r="M291" i="3"/>
  <c r="L291" i="3"/>
  <c r="K291" i="3"/>
  <c r="J291" i="3"/>
  <c r="I291" i="3"/>
  <c r="H291" i="3"/>
  <c r="G291" i="3"/>
  <c r="F291" i="3"/>
  <c r="CE286" i="3"/>
  <c r="CD286" i="3"/>
  <c r="CC286" i="3"/>
  <c r="CB286" i="3"/>
  <c r="BT286" i="3"/>
  <c r="BS286" i="3"/>
  <c r="BR286" i="3"/>
  <c r="BQ286" i="3"/>
  <c r="AP286" i="3"/>
  <c r="E286" i="3"/>
  <c r="D286" i="3"/>
  <c r="CE285" i="3"/>
  <c r="CD285" i="3"/>
  <c r="CC285" i="3"/>
  <c r="CB285" i="3"/>
  <c r="BT285" i="3"/>
  <c r="BS285" i="3"/>
  <c r="BR285" i="3"/>
  <c r="BQ285" i="3"/>
  <c r="AP285" i="3"/>
  <c r="E285" i="3"/>
  <c r="D285" i="3"/>
  <c r="CE284" i="3"/>
  <c r="CD284" i="3"/>
  <c r="CC284" i="3"/>
  <c r="CB284" i="3"/>
  <c r="BT284" i="3"/>
  <c r="BS284" i="3"/>
  <c r="BR284" i="3"/>
  <c r="BQ284" i="3"/>
  <c r="AP284" i="3"/>
  <c r="E284" i="3"/>
  <c r="D284" i="3"/>
  <c r="CE283" i="3"/>
  <c r="CD283" i="3"/>
  <c r="CC283" i="3"/>
  <c r="CB283" i="3"/>
  <c r="BT283" i="3"/>
  <c r="BS283" i="3"/>
  <c r="BR283" i="3"/>
  <c r="BQ283" i="3"/>
  <c r="E283" i="3"/>
  <c r="D283" i="3"/>
  <c r="CI278" i="3"/>
  <c r="CH278" i="3"/>
  <c r="CG278" i="3"/>
  <c r="CF278" i="3"/>
  <c r="BY278" i="3"/>
  <c r="BX278" i="3"/>
  <c r="BW278" i="3"/>
  <c r="BV278" i="3"/>
  <c r="BU278" i="3"/>
  <c r="BT278" i="3"/>
  <c r="BR278" i="3"/>
  <c r="E278" i="3"/>
  <c r="D278" i="3"/>
  <c r="CD278" i="3" s="1"/>
  <c r="CI277" i="3"/>
  <c r="CH277" i="3"/>
  <c r="CG277" i="3"/>
  <c r="CF277" i="3"/>
  <c r="CD277" i="3"/>
  <c r="CC277" i="3"/>
  <c r="BY277" i="3"/>
  <c r="BX277" i="3"/>
  <c r="BW277" i="3"/>
  <c r="BV277" i="3"/>
  <c r="BS277" i="3"/>
  <c r="BR277" i="3"/>
  <c r="E277" i="3"/>
  <c r="CE277" i="3" s="1"/>
  <c r="D277" i="3"/>
  <c r="BT277" i="3" s="1"/>
  <c r="CI276" i="3"/>
  <c r="CH276" i="3"/>
  <c r="CG276" i="3"/>
  <c r="CF276" i="3"/>
  <c r="CE276" i="3"/>
  <c r="CD276" i="3"/>
  <c r="CB276" i="3"/>
  <c r="BY276" i="3"/>
  <c r="BX276" i="3"/>
  <c r="BW276" i="3"/>
  <c r="BV276" i="3"/>
  <c r="BT276" i="3"/>
  <c r="BS276" i="3"/>
  <c r="BR276" i="3"/>
  <c r="E276" i="3"/>
  <c r="CC276" i="3" s="1"/>
  <c r="D276" i="3"/>
  <c r="CI275" i="3"/>
  <c r="CH275" i="3"/>
  <c r="CG275" i="3"/>
  <c r="CF275" i="3"/>
  <c r="CE275" i="3"/>
  <c r="CC275" i="3"/>
  <c r="CB275" i="3"/>
  <c r="BY275" i="3"/>
  <c r="BX275" i="3"/>
  <c r="BW275" i="3"/>
  <c r="BV275" i="3"/>
  <c r="BU275" i="3"/>
  <c r="BT275" i="3"/>
  <c r="BS275" i="3"/>
  <c r="BR275" i="3"/>
  <c r="E275" i="3"/>
  <c r="D275" i="3"/>
  <c r="CD275" i="3" s="1"/>
  <c r="CI274" i="3"/>
  <c r="CH274" i="3"/>
  <c r="CG274" i="3"/>
  <c r="CF274" i="3"/>
  <c r="CD274" i="3"/>
  <c r="CC274" i="3"/>
  <c r="CB274" i="3"/>
  <c r="BY274" i="3"/>
  <c r="BX274" i="3"/>
  <c r="BW274" i="3"/>
  <c r="BV274" i="3"/>
  <c r="E274" i="3"/>
  <c r="D274" i="3"/>
  <c r="BT274" i="3" s="1"/>
  <c r="CI273" i="3"/>
  <c r="CH273" i="3"/>
  <c r="CG273" i="3"/>
  <c r="CF273" i="3"/>
  <c r="CE273" i="3"/>
  <c r="CD273" i="3"/>
  <c r="BY273" i="3"/>
  <c r="BX273" i="3"/>
  <c r="BW273" i="3"/>
  <c r="BV273" i="3"/>
  <c r="BS273" i="3"/>
  <c r="E273" i="3"/>
  <c r="D273" i="3"/>
  <c r="BT273" i="3" s="1"/>
  <c r="CI272" i="3"/>
  <c r="CH272" i="3"/>
  <c r="CG272" i="3"/>
  <c r="CF272" i="3"/>
  <c r="CE272" i="3"/>
  <c r="CD272" i="3"/>
  <c r="CC272" i="3"/>
  <c r="CB272" i="3"/>
  <c r="BY272" i="3"/>
  <c r="BX272" i="3"/>
  <c r="BW272" i="3"/>
  <c r="BV272" i="3"/>
  <c r="BU272" i="3"/>
  <c r="BR272" i="3"/>
  <c r="E272" i="3"/>
  <c r="BS272" i="3" s="1"/>
  <c r="D272" i="3"/>
  <c r="BT272" i="3" s="1"/>
  <c r="CI271" i="3"/>
  <c r="CH271" i="3"/>
  <c r="CG271" i="3"/>
  <c r="CF271" i="3"/>
  <c r="CD271" i="3"/>
  <c r="BY271" i="3"/>
  <c r="BX271" i="3"/>
  <c r="BW271" i="3"/>
  <c r="BV271" i="3"/>
  <c r="E271" i="3"/>
  <c r="D271" i="3"/>
  <c r="BT271" i="3" s="1"/>
  <c r="CI270" i="3"/>
  <c r="CH270" i="3"/>
  <c r="CG270" i="3"/>
  <c r="CF270" i="3"/>
  <c r="CE270" i="3"/>
  <c r="CD270" i="3"/>
  <c r="BY270" i="3"/>
  <c r="BX270" i="3"/>
  <c r="BW270" i="3"/>
  <c r="BV270" i="3"/>
  <c r="BT270" i="3"/>
  <c r="BS270" i="3"/>
  <c r="BR270" i="3"/>
  <c r="E270" i="3"/>
  <c r="CB270" i="3" s="1"/>
  <c r="D270" i="3"/>
  <c r="CI269" i="3"/>
  <c r="CH269" i="3"/>
  <c r="CG269" i="3"/>
  <c r="CF269" i="3"/>
  <c r="CE269" i="3"/>
  <c r="CC269" i="3"/>
  <c r="CB269" i="3"/>
  <c r="BY269" i="3"/>
  <c r="BX269" i="3"/>
  <c r="BW269" i="3"/>
  <c r="BV269" i="3"/>
  <c r="BU269" i="3"/>
  <c r="BS269" i="3"/>
  <c r="BR269" i="3"/>
  <c r="E269" i="3"/>
  <c r="D269" i="3"/>
  <c r="CI268" i="3"/>
  <c r="CH268" i="3"/>
  <c r="CG268" i="3"/>
  <c r="CF268" i="3"/>
  <c r="BY268" i="3"/>
  <c r="BX268" i="3"/>
  <c r="BW268" i="3"/>
  <c r="BV268" i="3"/>
  <c r="BT268" i="3"/>
  <c r="E268" i="3"/>
  <c r="D268" i="3"/>
  <c r="CD268" i="3" s="1"/>
  <c r="CI267" i="3"/>
  <c r="CH267" i="3"/>
  <c r="CG267" i="3"/>
  <c r="CF267" i="3"/>
  <c r="CC267" i="3"/>
  <c r="CB267" i="3"/>
  <c r="BY267" i="3"/>
  <c r="BX267" i="3"/>
  <c r="BW267" i="3"/>
  <c r="BV267" i="3"/>
  <c r="E267" i="3"/>
  <c r="BR267" i="3" s="1"/>
  <c r="D267" i="3"/>
  <c r="CI266" i="3"/>
  <c r="CH266" i="3"/>
  <c r="CG266" i="3"/>
  <c r="CF266" i="3"/>
  <c r="CE266" i="3"/>
  <c r="CD266" i="3"/>
  <c r="BY266" i="3"/>
  <c r="BX266" i="3"/>
  <c r="BW266" i="3"/>
  <c r="BV266" i="3"/>
  <c r="BT266" i="3"/>
  <c r="AY266" i="3" s="1"/>
  <c r="E266" i="3"/>
  <c r="BU266" i="3" s="1"/>
  <c r="D266" i="3"/>
  <c r="CI265" i="3"/>
  <c r="CH265" i="3"/>
  <c r="CG265" i="3"/>
  <c r="CF265" i="3"/>
  <c r="BY265" i="3"/>
  <c r="BX265" i="3"/>
  <c r="BW265" i="3"/>
  <c r="BV265" i="3"/>
  <c r="BU265" i="3"/>
  <c r="E265" i="3"/>
  <c r="CE265" i="3" s="1"/>
  <c r="D265" i="3"/>
  <c r="CI264" i="3"/>
  <c r="CH264" i="3"/>
  <c r="CG264" i="3"/>
  <c r="CF264" i="3"/>
  <c r="CD264" i="3"/>
  <c r="BY264" i="3"/>
  <c r="BX264" i="3"/>
  <c r="BW264" i="3"/>
  <c r="BV264" i="3"/>
  <c r="BU264" i="3"/>
  <c r="BT264" i="3"/>
  <c r="E264" i="3"/>
  <c r="CE264" i="3" s="1"/>
  <c r="D264" i="3"/>
  <c r="CI263" i="3"/>
  <c r="CH263" i="3"/>
  <c r="CG263" i="3"/>
  <c r="CF263" i="3"/>
  <c r="CE263" i="3"/>
  <c r="CC263" i="3"/>
  <c r="CB263" i="3"/>
  <c r="BY263" i="3"/>
  <c r="BX263" i="3"/>
  <c r="BW263" i="3"/>
  <c r="BV263" i="3"/>
  <c r="BU263" i="3"/>
  <c r="BS263" i="3"/>
  <c r="BR263" i="3"/>
  <c r="E263" i="3"/>
  <c r="D263" i="3"/>
  <c r="CI262" i="3"/>
  <c r="CH262" i="3"/>
  <c r="CG262" i="3"/>
  <c r="CF262" i="3"/>
  <c r="BY262" i="3"/>
  <c r="BX262" i="3"/>
  <c r="BW262" i="3"/>
  <c r="BV262" i="3"/>
  <c r="E262" i="3"/>
  <c r="BS262" i="3" s="1"/>
  <c r="D262" i="3"/>
  <c r="CI261" i="3"/>
  <c r="CH261" i="3"/>
  <c r="CG261" i="3"/>
  <c r="CF261" i="3"/>
  <c r="CC261" i="3"/>
  <c r="CB261" i="3"/>
  <c r="BY261" i="3"/>
  <c r="BX261" i="3"/>
  <c r="BW261" i="3"/>
  <c r="BV261" i="3"/>
  <c r="E261" i="3"/>
  <c r="BR261" i="3" s="1"/>
  <c r="D261" i="3"/>
  <c r="CI260" i="3"/>
  <c r="CH260" i="3"/>
  <c r="CG260" i="3"/>
  <c r="CF260" i="3"/>
  <c r="CD260" i="3"/>
  <c r="BY260" i="3"/>
  <c r="BX260" i="3"/>
  <c r="BW260" i="3"/>
  <c r="BV260" i="3"/>
  <c r="BT260" i="3"/>
  <c r="E260" i="3"/>
  <c r="D260" i="3"/>
  <c r="CI259" i="3"/>
  <c r="CH259" i="3"/>
  <c r="CG259" i="3"/>
  <c r="CF259" i="3"/>
  <c r="CE259" i="3"/>
  <c r="CD259" i="3"/>
  <c r="CC259" i="3"/>
  <c r="BY259" i="3"/>
  <c r="BX259" i="3"/>
  <c r="BW259" i="3"/>
  <c r="BV259" i="3"/>
  <c r="BU259" i="3"/>
  <c r="BS259" i="3"/>
  <c r="BR259" i="3"/>
  <c r="E259" i="3"/>
  <c r="CB259" i="3" s="1"/>
  <c r="D259" i="3"/>
  <c r="BT259" i="3" s="1"/>
  <c r="CI258" i="3"/>
  <c r="CH258" i="3"/>
  <c r="CG258" i="3"/>
  <c r="CF258" i="3"/>
  <c r="CD258" i="3"/>
  <c r="BY258" i="3"/>
  <c r="BX258" i="3"/>
  <c r="BW258" i="3"/>
  <c r="BV258" i="3"/>
  <c r="BR258" i="3"/>
  <c r="E258" i="3"/>
  <c r="D258" i="3"/>
  <c r="BT258" i="3" s="1"/>
  <c r="CI257" i="3"/>
  <c r="CH257" i="3"/>
  <c r="CG257" i="3"/>
  <c r="CF257" i="3"/>
  <c r="BY257" i="3"/>
  <c r="BX257" i="3"/>
  <c r="BW257" i="3"/>
  <c r="BV257" i="3"/>
  <c r="E257" i="3"/>
  <c r="D257" i="3"/>
  <c r="CI256" i="3"/>
  <c r="CH256" i="3"/>
  <c r="CG256" i="3"/>
  <c r="CF256" i="3"/>
  <c r="CE256" i="3"/>
  <c r="CD256" i="3"/>
  <c r="CB256" i="3"/>
  <c r="BY256" i="3"/>
  <c r="BX256" i="3"/>
  <c r="BW256" i="3"/>
  <c r="BV256" i="3"/>
  <c r="BU256" i="3"/>
  <c r="BT256" i="3"/>
  <c r="BR256" i="3"/>
  <c r="E256" i="3"/>
  <c r="D256" i="3"/>
  <c r="CI255" i="3"/>
  <c r="CH255" i="3"/>
  <c r="CG255" i="3"/>
  <c r="CF255" i="3"/>
  <c r="CE255" i="3"/>
  <c r="CB255" i="3"/>
  <c r="BY255" i="3"/>
  <c r="BX255" i="3"/>
  <c r="BW255" i="3"/>
  <c r="BV255" i="3"/>
  <c r="BU255" i="3"/>
  <c r="BT255" i="3"/>
  <c r="AY255" i="3" s="1"/>
  <c r="BR255" i="3"/>
  <c r="E255" i="3"/>
  <c r="D255" i="3"/>
  <c r="CD255" i="3" s="1"/>
  <c r="CI254" i="3"/>
  <c r="CH254" i="3"/>
  <c r="CG254" i="3"/>
  <c r="CF254" i="3"/>
  <c r="BY254" i="3"/>
  <c r="BX254" i="3"/>
  <c r="BW254" i="3"/>
  <c r="BV254" i="3"/>
  <c r="BU254" i="3"/>
  <c r="BS254" i="3"/>
  <c r="BR254" i="3"/>
  <c r="E254" i="3"/>
  <c r="CE254" i="3" s="1"/>
  <c r="D254" i="3"/>
  <c r="CD254" i="3" s="1"/>
  <c r="CI253" i="3"/>
  <c r="CH253" i="3"/>
  <c r="CG253" i="3"/>
  <c r="CF253" i="3"/>
  <c r="BY253" i="3"/>
  <c r="BX253" i="3"/>
  <c r="BW253" i="3"/>
  <c r="BV253" i="3"/>
  <c r="E253" i="3"/>
  <c r="D253" i="3"/>
  <c r="CI252" i="3"/>
  <c r="CH252" i="3"/>
  <c r="CG252" i="3"/>
  <c r="CF252" i="3"/>
  <c r="BY252" i="3"/>
  <c r="BX252" i="3"/>
  <c r="BW252" i="3"/>
  <c r="BV252" i="3"/>
  <c r="E252" i="3"/>
  <c r="BR252" i="3" s="1"/>
  <c r="D252" i="3"/>
  <c r="CD252" i="3" s="1"/>
  <c r="CI251" i="3"/>
  <c r="CH251" i="3"/>
  <c r="CG251" i="3"/>
  <c r="CF251" i="3"/>
  <c r="BY251" i="3"/>
  <c r="BX251" i="3"/>
  <c r="BW251" i="3"/>
  <c r="BV251" i="3"/>
  <c r="E251" i="3"/>
  <c r="D251" i="3"/>
  <c r="CI250" i="3"/>
  <c r="CH250" i="3"/>
  <c r="CG250" i="3"/>
  <c r="CF250" i="3"/>
  <c r="CE250" i="3"/>
  <c r="CD250" i="3"/>
  <c r="BY250" i="3"/>
  <c r="BX250" i="3"/>
  <c r="BW250" i="3"/>
  <c r="BV250" i="3"/>
  <c r="BT250" i="3"/>
  <c r="BR250" i="3"/>
  <c r="E250" i="3"/>
  <c r="D250" i="3"/>
  <c r="CI249" i="3"/>
  <c r="CH249" i="3"/>
  <c r="CG249" i="3"/>
  <c r="CF249" i="3"/>
  <c r="CE249" i="3"/>
  <c r="CC249" i="3"/>
  <c r="CB249" i="3"/>
  <c r="BY249" i="3"/>
  <c r="BX249" i="3"/>
  <c r="BW249" i="3"/>
  <c r="BV249" i="3"/>
  <c r="BU249" i="3"/>
  <c r="BS249" i="3"/>
  <c r="BR249" i="3"/>
  <c r="E249" i="3"/>
  <c r="D249" i="3"/>
  <c r="CI248" i="3"/>
  <c r="CH248" i="3"/>
  <c r="CG248" i="3"/>
  <c r="CF248" i="3"/>
  <c r="BY248" i="3"/>
  <c r="BX248" i="3"/>
  <c r="BW248" i="3"/>
  <c r="BV248" i="3"/>
  <c r="BT248" i="3"/>
  <c r="E248" i="3"/>
  <c r="BU248" i="3" s="1"/>
  <c r="D248" i="3"/>
  <c r="CD248" i="3" s="1"/>
  <c r="CI247" i="3"/>
  <c r="CH247" i="3"/>
  <c r="CG247" i="3"/>
  <c r="CF247" i="3"/>
  <c r="CD247" i="3"/>
  <c r="CC247" i="3"/>
  <c r="CB247" i="3"/>
  <c r="BY247" i="3"/>
  <c r="BX247" i="3"/>
  <c r="BW247" i="3"/>
  <c r="BV247" i="3"/>
  <c r="BU247" i="3"/>
  <c r="BT247" i="3"/>
  <c r="BS247" i="3"/>
  <c r="E247" i="3"/>
  <c r="BR247" i="3" s="1"/>
  <c r="D247" i="3"/>
  <c r="CI246" i="3"/>
  <c r="CH246" i="3"/>
  <c r="CG246" i="3"/>
  <c r="CF246" i="3"/>
  <c r="CD246" i="3"/>
  <c r="CC246" i="3"/>
  <c r="BY246" i="3"/>
  <c r="BX246" i="3"/>
  <c r="BW246" i="3"/>
  <c r="BV246" i="3"/>
  <c r="BR246" i="3"/>
  <c r="E246" i="3"/>
  <c r="CE246" i="3" s="1"/>
  <c r="D246" i="3"/>
  <c r="BT246" i="3" s="1"/>
  <c r="CI245" i="3"/>
  <c r="CH245" i="3"/>
  <c r="CG245" i="3"/>
  <c r="CF245" i="3"/>
  <c r="CD245" i="3"/>
  <c r="CC245" i="3"/>
  <c r="BY245" i="3"/>
  <c r="BX245" i="3"/>
  <c r="BW245" i="3"/>
  <c r="BV245" i="3"/>
  <c r="BU245" i="3"/>
  <c r="BR245" i="3"/>
  <c r="E245" i="3"/>
  <c r="CI244" i="3"/>
  <c r="CH244" i="3"/>
  <c r="CG244" i="3"/>
  <c r="CF244" i="3"/>
  <c r="CD244" i="3"/>
  <c r="CC244" i="3"/>
  <c r="CB244" i="3"/>
  <c r="BY244" i="3"/>
  <c r="BX244" i="3"/>
  <c r="BW244" i="3"/>
  <c r="BV244" i="3"/>
  <c r="E244" i="3"/>
  <c r="CE244" i="3" s="1"/>
  <c r="D244" i="3"/>
  <c r="BT244" i="3" s="1"/>
  <c r="CI243" i="3"/>
  <c r="CH243" i="3"/>
  <c r="CG243" i="3"/>
  <c r="CF243" i="3"/>
  <c r="CE243" i="3"/>
  <c r="CD243" i="3"/>
  <c r="BY243" i="3"/>
  <c r="BX243" i="3"/>
  <c r="BW243" i="3"/>
  <c r="BV243" i="3"/>
  <c r="E243" i="3"/>
  <c r="D243" i="3"/>
  <c r="BT243" i="3" s="1"/>
  <c r="CI242" i="3"/>
  <c r="CH242" i="3"/>
  <c r="CG242" i="3"/>
  <c r="CF242" i="3"/>
  <c r="CE242" i="3"/>
  <c r="CD242" i="3"/>
  <c r="BY242" i="3"/>
  <c r="BX242" i="3"/>
  <c r="BW242" i="3"/>
  <c r="BV242" i="3"/>
  <c r="BT242" i="3"/>
  <c r="E242" i="3"/>
  <c r="D242" i="3"/>
  <c r="CI241" i="3"/>
  <c r="CH241" i="3"/>
  <c r="CG241" i="3"/>
  <c r="CF241" i="3"/>
  <c r="CE241" i="3"/>
  <c r="CC241" i="3"/>
  <c r="CB241" i="3"/>
  <c r="BY241" i="3"/>
  <c r="BX241" i="3"/>
  <c r="BW241" i="3"/>
  <c r="BV241" i="3"/>
  <c r="BU241" i="3"/>
  <c r="BS241" i="3"/>
  <c r="BR241" i="3"/>
  <c r="E241" i="3"/>
  <c r="D241" i="3"/>
  <c r="CI240" i="3"/>
  <c r="CH240" i="3"/>
  <c r="CG240" i="3"/>
  <c r="CF240" i="3"/>
  <c r="CC240" i="3"/>
  <c r="CB240" i="3"/>
  <c r="BY240" i="3"/>
  <c r="BX240" i="3"/>
  <c r="BW240" i="3"/>
  <c r="BV240" i="3"/>
  <c r="BU240" i="3"/>
  <c r="BS240" i="3"/>
  <c r="E240" i="3"/>
  <c r="CE240" i="3" s="1"/>
  <c r="D240" i="3"/>
  <c r="BT240" i="3" s="1"/>
  <c r="CI239" i="3"/>
  <c r="CH239" i="3"/>
  <c r="CG239" i="3"/>
  <c r="CF239" i="3"/>
  <c r="CE239" i="3"/>
  <c r="BY239" i="3"/>
  <c r="BX239" i="3"/>
  <c r="BW239" i="3"/>
  <c r="BV239" i="3"/>
  <c r="BU239" i="3"/>
  <c r="BT239" i="3"/>
  <c r="E239" i="3"/>
  <c r="D239" i="3"/>
  <c r="CD239" i="3" s="1"/>
  <c r="CI238" i="3"/>
  <c r="CH238" i="3"/>
  <c r="CG238" i="3"/>
  <c r="CF238" i="3"/>
  <c r="CD238" i="3"/>
  <c r="CC238" i="3"/>
  <c r="CB238" i="3"/>
  <c r="BY238" i="3"/>
  <c r="BX238" i="3"/>
  <c r="BW238" i="3"/>
  <c r="BV238" i="3"/>
  <c r="BU238" i="3"/>
  <c r="BR238" i="3"/>
  <c r="AY238" i="3" s="1"/>
  <c r="E238" i="3"/>
  <c r="BS238" i="3" s="1"/>
  <c r="D238" i="3"/>
  <c r="BT238" i="3" s="1"/>
  <c r="CI237" i="3"/>
  <c r="CH237" i="3"/>
  <c r="CG237" i="3"/>
  <c r="CF237" i="3"/>
  <c r="CD237" i="3"/>
  <c r="CC237" i="3"/>
  <c r="BY237" i="3"/>
  <c r="BX237" i="3"/>
  <c r="BW237" i="3"/>
  <c r="BV237" i="3"/>
  <c r="BS237" i="3"/>
  <c r="BR237" i="3"/>
  <c r="E237" i="3"/>
  <c r="D237" i="3"/>
  <c r="BT237" i="3" s="1"/>
  <c r="CI236" i="3"/>
  <c r="CH236" i="3"/>
  <c r="CG236" i="3"/>
  <c r="CF236" i="3"/>
  <c r="CD236" i="3"/>
  <c r="BY236" i="3"/>
  <c r="BX236" i="3"/>
  <c r="BW236" i="3"/>
  <c r="BV236" i="3"/>
  <c r="BT236" i="3"/>
  <c r="E236" i="3"/>
  <c r="D236" i="3"/>
  <c r="CE234" i="3"/>
  <c r="CC234" i="3"/>
  <c r="CB234" i="3"/>
  <c r="BU234" i="3"/>
  <c r="BS234" i="3"/>
  <c r="BR234" i="3"/>
  <c r="E234" i="3"/>
  <c r="D234" i="3"/>
  <c r="CK230" i="3"/>
  <c r="CI230" i="3"/>
  <c r="CG230" i="3"/>
  <c r="CF230" i="3"/>
  <c r="CE230" i="3"/>
  <c r="CC230" i="3"/>
  <c r="BZ230" i="3"/>
  <c r="BY230" i="3"/>
  <c r="BX230" i="3"/>
  <c r="BW230" i="3"/>
  <c r="BV230" i="3"/>
  <c r="BU230" i="3"/>
  <c r="BT230" i="3"/>
  <c r="BR230" i="3"/>
  <c r="BQ230" i="3"/>
  <c r="E230" i="3"/>
  <c r="CB230" i="3" s="1"/>
  <c r="D230" i="3"/>
  <c r="CJ229" i="3"/>
  <c r="CI229" i="3"/>
  <c r="CH229" i="3"/>
  <c r="CG229" i="3"/>
  <c r="CF229" i="3"/>
  <c r="CD229" i="3"/>
  <c r="BY229" i="3"/>
  <c r="BW229" i="3"/>
  <c r="BV229" i="3"/>
  <c r="BU229" i="3"/>
  <c r="BS229" i="3"/>
  <c r="E229" i="3"/>
  <c r="D229" i="3"/>
  <c r="CJ228" i="3"/>
  <c r="CH228" i="3"/>
  <c r="CG228" i="3"/>
  <c r="CF228" i="3"/>
  <c r="CD228" i="3"/>
  <c r="CC228" i="3"/>
  <c r="CB228" i="3"/>
  <c r="BZ228" i="3"/>
  <c r="BV228" i="3"/>
  <c r="BU228" i="3"/>
  <c r="BT228" i="3"/>
  <c r="E228" i="3"/>
  <c r="D228" i="3"/>
  <c r="CG227" i="3"/>
  <c r="CF227" i="3"/>
  <c r="CC227" i="3"/>
  <c r="CB227" i="3"/>
  <c r="BV227" i="3"/>
  <c r="BU227" i="3"/>
  <c r="E227" i="3"/>
  <c r="D227" i="3"/>
  <c r="CG226" i="3"/>
  <c r="CF226" i="3"/>
  <c r="BV226" i="3"/>
  <c r="BU226" i="3"/>
  <c r="E226" i="3"/>
  <c r="D226" i="3"/>
  <c r="CJ225" i="3"/>
  <c r="CG225" i="3"/>
  <c r="CF225" i="3"/>
  <c r="CD225" i="3"/>
  <c r="BZ225" i="3"/>
  <c r="BY225" i="3"/>
  <c r="BW225" i="3"/>
  <c r="BV225" i="3"/>
  <c r="BU225" i="3"/>
  <c r="BS225" i="3"/>
  <c r="BR225" i="3"/>
  <c r="E225" i="3"/>
  <c r="CE225" i="3" s="1"/>
  <c r="D225" i="3"/>
  <c r="CH225" i="3" s="1"/>
  <c r="CK224" i="3"/>
  <c r="CI224" i="3"/>
  <c r="CG224" i="3"/>
  <c r="CF224" i="3"/>
  <c r="CE224" i="3"/>
  <c r="CC224" i="3"/>
  <c r="BZ224" i="3"/>
  <c r="BY224" i="3"/>
  <c r="BX224" i="3"/>
  <c r="BV224" i="3"/>
  <c r="BU224" i="3"/>
  <c r="BT224" i="3"/>
  <c r="BR224" i="3"/>
  <c r="BQ224" i="3"/>
  <c r="E224" i="3"/>
  <c r="CB224" i="3" s="1"/>
  <c r="D224" i="3"/>
  <c r="CK223" i="3"/>
  <c r="CJ223" i="3"/>
  <c r="CI223" i="3"/>
  <c r="CH223" i="3"/>
  <c r="CG223" i="3"/>
  <c r="CF223" i="3"/>
  <c r="CE223" i="3"/>
  <c r="CD223" i="3"/>
  <c r="CC223" i="3"/>
  <c r="CB223" i="3"/>
  <c r="BY223" i="3"/>
  <c r="BX223" i="3"/>
  <c r="BW223" i="3"/>
  <c r="BV223" i="3"/>
  <c r="BU223" i="3"/>
  <c r="BS223" i="3"/>
  <c r="BR223" i="3"/>
  <c r="BQ223" i="3"/>
  <c r="E223" i="3"/>
  <c r="D223" i="3"/>
  <c r="CJ222" i="3"/>
  <c r="CH222" i="3"/>
  <c r="CG222" i="3"/>
  <c r="CF222" i="3"/>
  <c r="CD222" i="3"/>
  <c r="BW222" i="3"/>
  <c r="BV222" i="3"/>
  <c r="BU222" i="3"/>
  <c r="E222" i="3"/>
  <c r="BR222" i="3" s="1"/>
  <c r="D222" i="3"/>
  <c r="CH221" i="3"/>
  <c r="CG221" i="3"/>
  <c r="CF221" i="3"/>
  <c r="CB221" i="3"/>
  <c r="BZ221" i="3"/>
  <c r="BY221" i="3"/>
  <c r="BW221" i="3"/>
  <c r="BV221" i="3"/>
  <c r="BU221" i="3"/>
  <c r="BQ221" i="3"/>
  <c r="E221" i="3"/>
  <c r="CC221" i="3" s="1"/>
  <c r="D221" i="3"/>
  <c r="CJ221" i="3" s="1"/>
  <c r="CH220" i="3"/>
  <c r="CG220" i="3"/>
  <c r="CF220" i="3"/>
  <c r="BY220" i="3"/>
  <c r="BV220" i="3"/>
  <c r="BU220" i="3"/>
  <c r="BS220" i="3"/>
  <c r="E220" i="3"/>
  <c r="D220" i="3"/>
  <c r="CK219" i="3"/>
  <c r="CG219" i="3"/>
  <c r="CF219" i="3"/>
  <c r="CB219" i="3"/>
  <c r="BZ219" i="3"/>
  <c r="BX219" i="3"/>
  <c r="BV219" i="3"/>
  <c r="BU219" i="3"/>
  <c r="BS219" i="3"/>
  <c r="BR219" i="3"/>
  <c r="BQ219" i="3"/>
  <c r="E219" i="3"/>
  <c r="D219" i="3"/>
  <c r="CJ218" i="3"/>
  <c r="CG218" i="3"/>
  <c r="CF218" i="3"/>
  <c r="CE218" i="3"/>
  <c r="CD218" i="3"/>
  <c r="BZ218" i="3"/>
  <c r="BX218" i="3"/>
  <c r="BW218" i="3"/>
  <c r="BV218" i="3"/>
  <c r="BU218" i="3"/>
  <c r="E218" i="3"/>
  <c r="CK218" i="3" s="1"/>
  <c r="D218" i="3"/>
  <c r="CK217" i="3"/>
  <c r="CG217" i="3"/>
  <c r="CF217" i="3"/>
  <c r="CE217" i="3"/>
  <c r="BY217" i="3"/>
  <c r="BX217" i="3"/>
  <c r="BW217" i="3"/>
  <c r="BV217" i="3"/>
  <c r="BU217" i="3"/>
  <c r="E217" i="3"/>
  <c r="D217" i="3"/>
  <c r="CK216" i="3"/>
  <c r="CI216" i="3"/>
  <c r="CG216" i="3"/>
  <c r="CF216" i="3"/>
  <c r="CE216" i="3"/>
  <c r="BZ216" i="3"/>
  <c r="BX216" i="3"/>
  <c r="BV216" i="3"/>
  <c r="BU216" i="3"/>
  <c r="BT216" i="3"/>
  <c r="BS216" i="3"/>
  <c r="E216" i="3"/>
  <c r="D216" i="3"/>
  <c r="CJ215" i="3"/>
  <c r="CI215" i="3"/>
  <c r="CG215" i="3"/>
  <c r="CF215" i="3"/>
  <c r="CD215" i="3"/>
  <c r="CB215" i="3"/>
  <c r="BY215" i="3"/>
  <c r="BW215" i="3"/>
  <c r="BV215" i="3"/>
  <c r="BU215" i="3"/>
  <c r="BS215" i="3"/>
  <c r="BR215" i="3"/>
  <c r="BQ215" i="3"/>
  <c r="E215" i="3"/>
  <c r="BZ215" i="3" s="1"/>
  <c r="D215" i="3"/>
  <c r="CH215" i="3" s="1"/>
  <c r="CG214" i="3"/>
  <c r="CF214" i="3"/>
  <c r="BV214" i="3"/>
  <c r="BU214" i="3"/>
  <c r="E214" i="3"/>
  <c r="CC214" i="3" s="1"/>
  <c r="D214" i="3"/>
  <c r="CK213" i="3"/>
  <c r="CJ213" i="3"/>
  <c r="CI213" i="3"/>
  <c r="CG213" i="3"/>
  <c r="CF213" i="3"/>
  <c r="CE213" i="3"/>
  <c r="CB213" i="3"/>
  <c r="BZ213" i="3"/>
  <c r="BY213" i="3"/>
  <c r="BX213" i="3"/>
  <c r="BW213" i="3"/>
  <c r="BV213" i="3"/>
  <c r="BU213" i="3"/>
  <c r="BS213" i="3"/>
  <c r="BR213" i="3"/>
  <c r="E213" i="3"/>
  <c r="BQ213" i="3" s="1"/>
  <c r="D213" i="3"/>
  <c r="CI212" i="3"/>
  <c r="CH212" i="3"/>
  <c r="CG212" i="3"/>
  <c r="CF212" i="3"/>
  <c r="CD212" i="3"/>
  <c r="CB212" i="3"/>
  <c r="BZ212" i="3"/>
  <c r="BV212" i="3"/>
  <c r="BU212" i="3"/>
  <c r="BS212" i="3"/>
  <c r="BR212" i="3"/>
  <c r="E212" i="3"/>
  <c r="D212" i="3"/>
  <c r="CK211" i="3"/>
  <c r="CJ211" i="3"/>
  <c r="CI211" i="3"/>
  <c r="CH211" i="3"/>
  <c r="CG211" i="3"/>
  <c r="CF211" i="3"/>
  <c r="CE211" i="3"/>
  <c r="CD211" i="3"/>
  <c r="CC211" i="3"/>
  <c r="BZ211" i="3"/>
  <c r="BY211" i="3"/>
  <c r="BX211" i="3"/>
  <c r="BW211" i="3"/>
  <c r="BV211" i="3"/>
  <c r="BU211" i="3"/>
  <c r="BT211" i="3"/>
  <c r="BS211" i="3"/>
  <c r="BR211" i="3"/>
  <c r="BQ211" i="3"/>
  <c r="AX211" i="3" s="1"/>
  <c r="E211" i="3"/>
  <c r="CB211" i="3" s="1"/>
  <c r="D211" i="3"/>
  <c r="CG210" i="3"/>
  <c r="CF210" i="3"/>
  <c r="BV210" i="3"/>
  <c r="BU210" i="3"/>
  <c r="E210" i="3"/>
  <c r="CK210" i="3" s="1"/>
  <c r="D210" i="3"/>
  <c r="CI209" i="3"/>
  <c r="CH209" i="3"/>
  <c r="CG209" i="3"/>
  <c r="CF209" i="3"/>
  <c r="CE209" i="3"/>
  <c r="CD209" i="3"/>
  <c r="BZ209" i="3"/>
  <c r="BY209" i="3"/>
  <c r="BX209" i="3"/>
  <c r="BW209" i="3"/>
  <c r="BV209" i="3"/>
  <c r="BU209" i="3"/>
  <c r="BT209" i="3"/>
  <c r="BQ209" i="3"/>
  <c r="E209" i="3"/>
  <c r="CB209" i="3" s="1"/>
  <c r="D209" i="3"/>
  <c r="CJ209" i="3" s="1"/>
  <c r="CJ208" i="3"/>
  <c r="CI208" i="3"/>
  <c r="CH208" i="3"/>
  <c r="CG208" i="3"/>
  <c r="CF208" i="3"/>
  <c r="BY208" i="3"/>
  <c r="BW208" i="3"/>
  <c r="BV208" i="3"/>
  <c r="BU208" i="3"/>
  <c r="BT208" i="3"/>
  <c r="BQ208" i="3"/>
  <c r="E208" i="3"/>
  <c r="D208" i="3"/>
  <c r="BS208" i="3" s="1"/>
  <c r="CK207" i="3"/>
  <c r="CJ207" i="3"/>
  <c r="CI207" i="3"/>
  <c r="CG207" i="3"/>
  <c r="CF207" i="3"/>
  <c r="CE207" i="3"/>
  <c r="CB207" i="3"/>
  <c r="BZ207" i="3"/>
  <c r="BY207" i="3"/>
  <c r="BX207" i="3"/>
  <c r="BV207" i="3"/>
  <c r="BU207" i="3"/>
  <c r="BT207" i="3"/>
  <c r="BQ207" i="3"/>
  <c r="E207" i="3"/>
  <c r="D207" i="3"/>
  <c r="CK206" i="3"/>
  <c r="CJ206" i="3"/>
  <c r="CH206" i="3"/>
  <c r="CG206" i="3"/>
  <c r="CF206" i="3"/>
  <c r="CD206" i="3"/>
  <c r="BY206" i="3"/>
  <c r="BW206" i="3"/>
  <c r="BV206" i="3"/>
  <c r="BU206" i="3"/>
  <c r="BS206" i="3"/>
  <c r="BR206" i="3"/>
  <c r="E206" i="3"/>
  <c r="CE206" i="3" s="1"/>
  <c r="D206" i="3"/>
  <c r="CJ205" i="3"/>
  <c r="CH205" i="3"/>
  <c r="CG205" i="3"/>
  <c r="CF205" i="3"/>
  <c r="CE205" i="3"/>
  <c r="CD205" i="3"/>
  <c r="CC205" i="3"/>
  <c r="BZ205" i="3"/>
  <c r="BX205" i="3"/>
  <c r="BW205" i="3"/>
  <c r="BV205" i="3"/>
  <c r="BU205" i="3"/>
  <c r="BS205" i="3"/>
  <c r="E205" i="3"/>
  <c r="D205" i="3"/>
  <c r="BY205" i="3" s="1"/>
  <c r="CJ204" i="3"/>
  <c r="CI204" i="3"/>
  <c r="CH204" i="3"/>
  <c r="CG204" i="3"/>
  <c r="CF204" i="3"/>
  <c r="CE204" i="3"/>
  <c r="CB204" i="3"/>
  <c r="BZ204" i="3"/>
  <c r="BY204" i="3"/>
  <c r="BV204" i="3"/>
  <c r="BU204" i="3"/>
  <c r="BT204" i="3"/>
  <c r="BS204" i="3"/>
  <c r="BR204" i="3"/>
  <c r="BQ204" i="3"/>
  <c r="E204" i="3"/>
  <c r="D204" i="3"/>
  <c r="BW204" i="3" s="1"/>
  <c r="CG203" i="3"/>
  <c r="CF203" i="3"/>
  <c r="CD203" i="3"/>
  <c r="CC203" i="3"/>
  <c r="CB203" i="3"/>
  <c r="BV203" i="3"/>
  <c r="BU203" i="3"/>
  <c r="BR203" i="3"/>
  <c r="BQ203" i="3"/>
  <c r="E203" i="3"/>
  <c r="CE203" i="3" s="1"/>
  <c r="D203" i="3"/>
  <c r="CK202" i="3"/>
  <c r="CH202" i="3"/>
  <c r="CG202" i="3"/>
  <c r="CF202" i="3"/>
  <c r="CD202" i="3"/>
  <c r="BZ202" i="3"/>
  <c r="BY202" i="3"/>
  <c r="BX202" i="3"/>
  <c r="BW202" i="3"/>
  <c r="BV202" i="3"/>
  <c r="BU202" i="3"/>
  <c r="BT202" i="3"/>
  <c r="E202" i="3"/>
  <c r="CB202" i="3" s="1"/>
  <c r="D202" i="3"/>
  <c r="CJ202" i="3" s="1"/>
  <c r="CJ201" i="3"/>
  <c r="CI201" i="3"/>
  <c r="CG201" i="3"/>
  <c r="CF201" i="3"/>
  <c r="CE201" i="3"/>
  <c r="BV201" i="3"/>
  <c r="BU201" i="3"/>
  <c r="E201" i="3"/>
  <c r="D201" i="3"/>
  <c r="CJ200" i="3"/>
  <c r="CH200" i="3"/>
  <c r="CG200" i="3"/>
  <c r="CF200" i="3"/>
  <c r="CE200" i="3"/>
  <c r="CD200" i="3"/>
  <c r="BY200" i="3"/>
  <c r="BW200" i="3"/>
  <c r="BV200" i="3"/>
  <c r="BU200" i="3"/>
  <c r="BS200" i="3"/>
  <c r="E200" i="3"/>
  <c r="D200" i="3"/>
  <c r="CK199" i="3"/>
  <c r="CJ199" i="3"/>
  <c r="CI199" i="3"/>
  <c r="CH199" i="3"/>
  <c r="CG199" i="3"/>
  <c r="CF199" i="3"/>
  <c r="CC199" i="3"/>
  <c r="BZ199" i="3"/>
  <c r="BX199" i="3"/>
  <c r="BW199" i="3"/>
  <c r="BV199" i="3"/>
  <c r="BU199" i="3"/>
  <c r="BT199" i="3"/>
  <c r="BR199" i="3"/>
  <c r="E199" i="3"/>
  <c r="BQ199" i="3" s="1"/>
  <c r="D199" i="3"/>
  <c r="CG198" i="3"/>
  <c r="CF198" i="3"/>
  <c r="CD198" i="3"/>
  <c r="CC198" i="3"/>
  <c r="CB198" i="3"/>
  <c r="BY198" i="3"/>
  <c r="BV198" i="3"/>
  <c r="BU198" i="3"/>
  <c r="BQ198" i="3"/>
  <c r="E198" i="3"/>
  <c r="D198" i="3"/>
  <c r="CI197" i="3"/>
  <c r="CG197" i="3"/>
  <c r="CF197" i="3"/>
  <c r="BV197" i="3"/>
  <c r="BU197" i="3"/>
  <c r="BT197" i="3"/>
  <c r="E197" i="3"/>
  <c r="CJ196" i="3"/>
  <c r="CG196" i="3"/>
  <c r="CF196" i="3"/>
  <c r="CD196" i="3"/>
  <c r="CC196" i="3"/>
  <c r="CB196" i="3"/>
  <c r="BY196" i="3"/>
  <c r="BX196" i="3"/>
  <c r="BW196" i="3"/>
  <c r="BV196" i="3"/>
  <c r="BU196" i="3"/>
  <c r="BS196" i="3"/>
  <c r="E196" i="3"/>
  <c r="D196" i="3"/>
  <c r="CH196" i="3" s="1"/>
  <c r="CK195" i="3"/>
  <c r="CJ195" i="3"/>
  <c r="CI195" i="3"/>
  <c r="CG195" i="3"/>
  <c r="CF195" i="3"/>
  <c r="CD195" i="3"/>
  <c r="CB195" i="3"/>
  <c r="BX195" i="3"/>
  <c r="BW195" i="3"/>
  <c r="BV195" i="3"/>
  <c r="BU195" i="3"/>
  <c r="BS195" i="3"/>
  <c r="BR195" i="3"/>
  <c r="BQ195" i="3"/>
  <c r="E195" i="3"/>
  <c r="BT195" i="3" s="1"/>
  <c r="D195" i="3"/>
  <c r="CH194" i="3"/>
  <c r="CG194" i="3"/>
  <c r="CF194" i="3"/>
  <c r="CD194" i="3"/>
  <c r="BV194" i="3"/>
  <c r="BU194" i="3"/>
  <c r="E194" i="3"/>
  <c r="BR194" i="3" s="1"/>
  <c r="D194" i="3"/>
  <c r="CK193" i="3"/>
  <c r="CI193" i="3"/>
  <c r="CG193" i="3"/>
  <c r="CF193" i="3"/>
  <c r="CC193" i="3"/>
  <c r="CB193" i="3"/>
  <c r="BZ193" i="3"/>
  <c r="BY193" i="3"/>
  <c r="BX193" i="3"/>
  <c r="BW193" i="3"/>
  <c r="BV193" i="3"/>
  <c r="BU193" i="3"/>
  <c r="BQ193" i="3"/>
  <c r="E193" i="3"/>
  <c r="D193" i="3"/>
  <c r="CJ192" i="3"/>
  <c r="CI192" i="3"/>
  <c r="CH192" i="3"/>
  <c r="CG192" i="3"/>
  <c r="CF192" i="3"/>
  <c r="BY192" i="3"/>
  <c r="BW192" i="3"/>
  <c r="BV192" i="3"/>
  <c r="BU192" i="3"/>
  <c r="BS192" i="3"/>
  <c r="E192" i="3"/>
  <c r="D192" i="3"/>
  <c r="CD192" i="3" s="1"/>
  <c r="CG191" i="3"/>
  <c r="CF191" i="3"/>
  <c r="CD191" i="3"/>
  <c r="BV191" i="3"/>
  <c r="BU191" i="3"/>
  <c r="E191" i="3"/>
  <c r="D191" i="3"/>
  <c r="CK190" i="3"/>
  <c r="CJ190" i="3"/>
  <c r="CI190" i="3"/>
  <c r="CG190" i="3"/>
  <c r="CF190" i="3"/>
  <c r="CE190" i="3"/>
  <c r="CC190" i="3"/>
  <c r="BZ190" i="3"/>
  <c r="BY190" i="3"/>
  <c r="BX190" i="3"/>
  <c r="BV190" i="3"/>
  <c r="BU190" i="3"/>
  <c r="BT190" i="3"/>
  <c r="BR190" i="3"/>
  <c r="BQ190" i="3"/>
  <c r="E190" i="3"/>
  <c r="CB190" i="3" s="1"/>
  <c r="D190" i="3"/>
  <c r="CK189" i="3"/>
  <c r="CJ189" i="3"/>
  <c r="CH189" i="3"/>
  <c r="CG189" i="3"/>
  <c r="CF189" i="3"/>
  <c r="CE189" i="3"/>
  <c r="BY189" i="3"/>
  <c r="BW189" i="3"/>
  <c r="BV189" i="3"/>
  <c r="BU189" i="3"/>
  <c r="BT189" i="3"/>
  <c r="BS189" i="3"/>
  <c r="BR189" i="3"/>
  <c r="BQ189" i="3"/>
  <c r="E189" i="3"/>
  <c r="CB189" i="3" s="1"/>
  <c r="D189" i="3"/>
  <c r="CD189" i="3" s="1"/>
  <c r="CJ188" i="3"/>
  <c r="CI188" i="3"/>
  <c r="CH188" i="3"/>
  <c r="CG188" i="3"/>
  <c r="CF188" i="3"/>
  <c r="CE188" i="3"/>
  <c r="CD188" i="3"/>
  <c r="BY188" i="3"/>
  <c r="BW188" i="3"/>
  <c r="BV188" i="3"/>
  <c r="BU188" i="3"/>
  <c r="BS188" i="3"/>
  <c r="BR188" i="3"/>
  <c r="BQ188" i="3"/>
  <c r="E188" i="3"/>
  <c r="D188" i="3"/>
  <c r="E186" i="3"/>
  <c r="BR186" i="3" s="1"/>
  <c r="D186" i="3"/>
  <c r="C186" i="3"/>
  <c r="CC180" i="3"/>
  <c r="CB180" i="3"/>
  <c r="BR180" i="3"/>
  <c r="BQ180" i="3"/>
  <c r="R180" i="3"/>
  <c r="E180" i="3"/>
  <c r="D180" i="3"/>
  <c r="CC179" i="3"/>
  <c r="CB179" i="3"/>
  <c r="BR179" i="3"/>
  <c r="BQ179" i="3"/>
  <c r="R179" i="3"/>
  <c r="E179" i="3"/>
  <c r="D179" i="3"/>
  <c r="CC178" i="3"/>
  <c r="CB178" i="3"/>
  <c r="BR178" i="3"/>
  <c r="BQ178" i="3"/>
  <c r="R178" i="3"/>
  <c r="E178" i="3"/>
  <c r="D178" i="3"/>
  <c r="CC177" i="3"/>
  <c r="CB177" i="3"/>
  <c r="BR177" i="3"/>
  <c r="BQ177" i="3"/>
  <c r="E177" i="3"/>
  <c r="D177" i="3"/>
  <c r="Q176" i="3"/>
  <c r="P176" i="3"/>
  <c r="O176" i="3"/>
  <c r="N176" i="3"/>
  <c r="M176" i="3"/>
  <c r="L176" i="3"/>
  <c r="K176" i="3"/>
  <c r="J176" i="3"/>
  <c r="I176" i="3"/>
  <c r="H176" i="3"/>
  <c r="G176" i="3"/>
  <c r="F176" i="3"/>
  <c r="CC175" i="3"/>
  <c r="CB175" i="3"/>
  <c r="BR175" i="3"/>
  <c r="BQ175" i="3"/>
  <c r="R175" i="3"/>
  <c r="E175" i="3"/>
  <c r="D175" i="3"/>
  <c r="CC174" i="3"/>
  <c r="CB174" i="3"/>
  <c r="BR174" i="3"/>
  <c r="BQ174" i="3"/>
  <c r="E174" i="3"/>
  <c r="D174" i="3"/>
  <c r="CC173" i="3"/>
  <c r="CB173" i="3"/>
  <c r="BR173" i="3"/>
  <c r="BQ173" i="3"/>
  <c r="R173" i="3"/>
  <c r="E173" i="3"/>
  <c r="E176" i="3" s="1"/>
  <c r="D173" i="3"/>
  <c r="D176" i="3" s="1"/>
  <c r="L169" i="3"/>
  <c r="R168" i="3"/>
  <c r="Q168" i="3"/>
  <c r="P168" i="3"/>
  <c r="O168" i="3"/>
  <c r="O169" i="3" s="1"/>
  <c r="N168" i="3"/>
  <c r="N169" i="3" s="1"/>
  <c r="M168" i="3"/>
  <c r="L168" i="3"/>
  <c r="K168" i="3"/>
  <c r="K169" i="3" s="1"/>
  <c r="J168" i="3"/>
  <c r="I168" i="3"/>
  <c r="H168" i="3"/>
  <c r="G168" i="3"/>
  <c r="F168" i="3"/>
  <c r="C168" i="3"/>
  <c r="C169" i="3" s="1"/>
  <c r="CC167" i="3"/>
  <c r="CB167" i="3"/>
  <c r="BR167" i="3"/>
  <c r="BQ167" i="3"/>
  <c r="E167" i="3"/>
  <c r="D167" i="3"/>
  <c r="CC166" i="3"/>
  <c r="CB166" i="3"/>
  <c r="BR166" i="3"/>
  <c r="BQ166" i="3"/>
  <c r="S166" i="3"/>
  <c r="E166" i="3"/>
  <c r="D166" i="3"/>
  <c r="CC165" i="3"/>
  <c r="CB165" i="3"/>
  <c r="BR165" i="3"/>
  <c r="BQ165" i="3"/>
  <c r="S165" i="3" s="1"/>
  <c r="E165" i="3"/>
  <c r="D165" i="3"/>
  <c r="CC164" i="3"/>
  <c r="CB164" i="3"/>
  <c r="BR164" i="3"/>
  <c r="BQ164" i="3"/>
  <c r="S164" i="3"/>
  <c r="E164" i="3"/>
  <c r="D164" i="3"/>
  <c r="R163" i="3"/>
  <c r="R169" i="3" s="1"/>
  <c r="Q163" i="3"/>
  <c r="Q169" i="3" s="1"/>
  <c r="P163" i="3"/>
  <c r="P169" i="3" s="1"/>
  <c r="O163" i="3"/>
  <c r="N163" i="3"/>
  <c r="M163" i="3"/>
  <c r="L163" i="3"/>
  <c r="K163" i="3"/>
  <c r="J163" i="3"/>
  <c r="J169" i="3" s="1"/>
  <c r="I163" i="3"/>
  <c r="I169" i="3" s="1"/>
  <c r="H163" i="3"/>
  <c r="H169" i="3" s="1"/>
  <c r="G163" i="3"/>
  <c r="G169" i="3" s="1"/>
  <c r="F163" i="3"/>
  <c r="F169" i="3" s="1"/>
  <c r="C163" i="3"/>
  <c r="CC162" i="3"/>
  <c r="CB162" i="3"/>
  <c r="BR162" i="3"/>
  <c r="BQ162" i="3"/>
  <c r="S162" i="3"/>
  <c r="E162" i="3"/>
  <c r="D162" i="3"/>
  <c r="CC161" i="3"/>
  <c r="CB161" i="3"/>
  <c r="BR161" i="3"/>
  <c r="BQ161" i="3"/>
  <c r="S161" i="3" s="1"/>
  <c r="E161" i="3"/>
  <c r="D161" i="3"/>
  <c r="CC160" i="3"/>
  <c r="CB160" i="3"/>
  <c r="BR160" i="3"/>
  <c r="BQ160" i="3"/>
  <c r="S160" i="3"/>
  <c r="E160" i="3"/>
  <c r="E163" i="3" s="1"/>
  <c r="D160" i="3"/>
  <c r="D163" i="3" s="1"/>
  <c r="O156" i="3"/>
  <c r="G156" i="3"/>
  <c r="C156" i="3"/>
  <c r="O155" i="3"/>
  <c r="N155" i="3"/>
  <c r="M155" i="3"/>
  <c r="L155" i="3"/>
  <c r="K155" i="3"/>
  <c r="J155" i="3"/>
  <c r="I155" i="3"/>
  <c r="H155" i="3"/>
  <c r="G155" i="3"/>
  <c r="F155" i="3"/>
  <c r="F156" i="3" s="1"/>
  <c r="E155" i="3"/>
  <c r="C155" i="3"/>
  <c r="CC154" i="3"/>
  <c r="CB154" i="3"/>
  <c r="BR154" i="3"/>
  <c r="BQ154" i="3"/>
  <c r="P154" i="3" s="1"/>
  <c r="E154" i="3"/>
  <c r="D154" i="3"/>
  <c r="CC153" i="3"/>
  <c r="CB153" i="3"/>
  <c r="BR153" i="3"/>
  <c r="BQ153" i="3"/>
  <c r="P153" i="3"/>
  <c r="E153" i="3"/>
  <c r="D153" i="3"/>
  <c r="CC152" i="3"/>
  <c r="CB152" i="3"/>
  <c r="BR152" i="3"/>
  <c r="BQ152" i="3"/>
  <c r="P152" i="3"/>
  <c r="E152" i="3"/>
  <c r="D152" i="3"/>
  <c r="CC151" i="3"/>
  <c r="CB151" i="3"/>
  <c r="BR151" i="3"/>
  <c r="P151" i="3" s="1"/>
  <c r="BQ151" i="3"/>
  <c r="E151" i="3"/>
  <c r="D151" i="3"/>
  <c r="D155" i="3" s="1"/>
  <c r="O150" i="3"/>
  <c r="N150" i="3"/>
  <c r="N156" i="3" s="1"/>
  <c r="M150" i="3"/>
  <c r="M156" i="3" s="1"/>
  <c r="L150" i="3"/>
  <c r="L156" i="3" s="1"/>
  <c r="K150" i="3"/>
  <c r="K156" i="3" s="1"/>
  <c r="J150" i="3"/>
  <c r="J156" i="3" s="1"/>
  <c r="I150" i="3"/>
  <c r="H150" i="3"/>
  <c r="H156" i="3" s="1"/>
  <c r="G150" i="3"/>
  <c r="F150" i="3"/>
  <c r="C150" i="3"/>
  <c r="CC149" i="3"/>
  <c r="CB149" i="3"/>
  <c r="BR149" i="3"/>
  <c r="P149" i="3" s="1"/>
  <c r="BQ149" i="3"/>
  <c r="E149" i="3"/>
  <c r="D149" i="3"/>
  <c r="CC148" i="3"/>
  <c r="CB148" i="3"/>
  <c r="BR148" i="3"/>
  <c r="BQ148" i="3"/>
  <c r="P148" i="3" s="1"/>
  <c r="E148" i="3"/>
  <c r="E150" i="3" s="1"/>
  <c r="E156" i="3" s="1"/>
  <c r="D148" i="3"/>
  <c r="D150" i="3" s="1"/>
  <c r="CC147" i="3"/>
  <c r="CB147" i="3"/>
  <c r="BR147" i="3"/>
  <c r="BQ147" i="3"/>
  <c r="P147" i="3"/>
  <c r="E147" i="3"/>
  <c r="D147" i="3"/>
  <c r="CC143" i="3"/>
  <c r="CB143" i="3"/>
  <c r="BR143" i="3"/>
  <c r="BQ143" i="3"/>
  <c r="AS143" i="3"/>
  <c r="E143" i="3"/>
  <c r="D143" i="3"/>
  <c r="CC142" i="3"/>
  <c r="CB142" i="3"/>
  <c r="BR142" i="3"/>
  <c r="AS142" i="3" s="1"/>
  <c r="BQ142" i="3"/>
  <c r="E142" i="3"/>
  <c r="D142" i="3"/>
  <c r="CC141" i="3"/>
  <c r="CB141" i="3"/>
  <c r="BR141" i="3"/>
  <c r="BQ141" i="3"/>
  <c r="AS141" i="3"/>
  <c r="E141" i="3"/>
  <c r="D141" i="3"/>
  <c r="CC140" i="3"/>
  <c r="CB140" i="3"/>
  <c r="BR140" i="3"/>
  <c r="BQ140" i="3"/>
  <c r="AS140" i="3"/>
  <c r="E140" i="3"/>
  <c r="D140" i="3"/>
  <c r="CC139" i="3"/>
  <c r="CB139" i="3"/>
  <c r="BR139" i="3"/>
  <c r="BQ139" i="3"/>
  <c r="AS139" i="3" s="1"/>
  <c r="E139" i="3"/>
  <c r="D139" i="3"/>
  <c r="CD134" i="3"/>
  <c r="CC134" i="3"/>
  <c r="CB134" i="3"/>
  <c r="BS134" i="3"/>
  <c r="BR134" i="3"/>
  <c r="BQ134" i="3"/>
  <c r="AN134" i="3" s="1"/>
  <c r="E134" i="3"/>
  <c r="D134" i="3"/>
  <c r="CD133" i="3"/>
  <c r="CC133" i="3"/>
  <c r="CB133" i="3"/>
  <c r="BS133" i="3"/>
  <c r="BR133" i="3"/>
  <c r="BQ133" i="3"/>
  <c r="AN133" i="3" s="1"/>
  <c r="E133" i="3"/>
  <c r="D133" i="3"/>
  <c r="CD132" i="3"/>
  <c r="CC132" i="3"/>
  <c r="CB132" i="3"/>
  <c r="BS132" i="3"/>
  <c r="BR132" i="3"/>
  <c r="BQ132" i="3"/>
  <c r="E132" i="3"/>
  <c r="D132" i="3"/>
  <c r="CD131" i="3"/>
  <c r="CC131" i="3"/>
  <c r="CB131" i="3"/>
  <c r="BS131" i="3"/>
  <c r="BR131" i="3"/>
  <c r="BQ131" i="3"/>
  <c r="AN131" i="3"/>
  <c r="E131" i="3"/>
  <c r="D131" i="3"/>
  <c r="CD130" i="3"/>
  <c r="CC130" i="3"/>
  <c r="CB130" i="3"/>
  <c r="BS130" i="3"/>
  <c r="BR130" i="3"/>
  <c r="BQ130" i="3"/>
  <c r="AN130" i="3" s="1"/>
  <c r="E130" i="3"/>
  <c r="D130" i="3"/>
  <c r="CD129" i="3"/>
  <c r="CC129" i="3"/>
  <c r="CB129" i="3"/>
  <c r="BS129" i="3"/>
  <c r="BR129" i="3"/>
  <c r="BQ129" i="3"/>
  <c r="AN129" i="3" s="1"/>
  <c r="E129" i="3"/>
  <c r="D129" i="3"/>
  <c r="CD128" i="3"/>
  <c r="CC128" i="3"/>
  <c r="CB128" i="3"/>
  <c r="BS128" i="3"/>
  <c r="BR128" i="3"/>
  <c r="AN128" i="3" s="1"/>
  <c r="BQ128" i="3"/>
  <c r="E128" i="3"/>
  <c r="D128" i="3"/>
  <c r="CD127" i="3"/>
  <c r="CC127" i="3"/>
  <c r="CB127" i="3"/>
  <c r="BS127" i="3"/>
  <c r="BR127" i="3"/>
  <c r="AN127" i="3" s="1"/>
  <c r="BQ127" i="3"/>
  <c r="E127" i="3"/>
  <c r="D127" i="3"/>
  <c r="CC122" i="3"/>
  <c r="CB122" i="3"/>
  <c r="BR122" i="3"/>
  <c r="AJ122" i="3" s="1"/>
  <c r="BQ122" i="3"/>
  <c r="E122" i="3"/>
  <c r="D122" i="3"/>
  <c r="CC121" i="3"/>
  <c r="CB121" i="3"/>
  <c r="BR121" i="3"/>
  <c r="BQ121" i="3"/>
  <c r="AJ121" i="3" s="1"/>
  <c r="E121" i="3"/>
  <c r="D121" i="3"/>
  <c r="CC120" i="3"/>
  <c r="CB120" i="3"/>
  <c r="BR120" i="3"/>
  <c r="AJ120" i="3" s="1"/>
  <c r="BQ120" i="3"/>
  <c r="E120" i="3"/>
  <c r="D120" i="3"/>
  <c r="CC119" i="3"/>
  <c r="CB119" i="3"/>
  <c r="BR119" i="3"/>
  <c r="BQ119" i="3"/>
  <c r="AJ119" i="3" s="1"/>
  <c r="E119" i="3"/>
  <c r="D119" i="3"/>
  <c r="CC118" i="3"/>
  <c r="CB118" i="3"/>
  <c r="BR118" i="3"/>
  <c r="BQ118" i="3"/>
  <c r="AJ118" i="3"/>
  <c r="E118" i="3"/>
  <c r="D118" i="3"/>
  <c r="CC117" i="3"/>
  <c r="CB117" i="3"/>
  <c r="BR117" i="3"/>
  <c r="BQ117" i="3"/>
  <c r="AJ117" i="3" s="1"/>
  <c r="E117" i="3"/>
  <c r="D117" i="3"/>
  <c r="CC116" i="3"/>
  <c r="CB116" i="3"/>
  <c r="BR116" i="3"/>
  <c r="BQ116" i="3"/>
  <c r="AJ116" i="3"/>
  <c r="E116" i="3"/>
  <c r="D116" i="3"/>
  <c r="CC115" i="3"/>
  <c r="CB115" i="3"/>
  <c r="BR115" i="3"/>
  <c r="BQ115" i="3"/>
  <c r="AJ115" i="3"/>
  <c r="E115" i="3"/>
  <c r="D115" i="3"/>
  <c r="CC114" i="3"/>
  <c r="CB114" i="3"/>
  <c r="BR114" i="3"/>
  <c r="AJ114" i="3" s="1"/>
  <c r="BQ114" i="3"/>
  <c r="E114" i="3"/>
  <c r="D114" i="3"/>
  <c r="E109" i="3"/>
  <c r="D109" i="3"/>
  <c r="C109" i="3" s="1"/>
  <c r="E108" i="3"/>
  <c r="D108" i="3"/>
  <c r="C108" i="3" s="1"/>
  <c r="E107" i="3"/>
  <c r="D107" i="3"/>
  <c r="C107" i="3" s="1"/>
  <c r="M106" i="3"/>
  <c r="L106" i="3"/>
  <c r="K106" i="3"/>
  <c r="J106" i="3"/>
  <c r="I106" i="3"/>
  <c r="H106" i="3"/>
  <c r="G106" i="3"/>
  <c r="F106" i="3"/>
  <c r="D106" i="3" s="1"/>
  <c r="CC101" i="3"/>
  <c r="CB101" i="3"/>
  <c r="BR101" i="3"/>
  <c r="BQ101" i="3"/>
  <c r="AF101" i="3" s="1"/>
  <c r="E101" i="3"/>
  <c r="D101" i="3"/>
  <c r="CC100" i="3"/>
  <c r="CB100" i="3"/>
  <c r="BR100" i="3"/>
  <c r="BQ100" i="3"/>
  <c r="AF100" i="3" s="1"/>
  <c r="E100" i="3"/>
  <c r="D100" i="3"/>
  <c r="CC99" i="3"/>
  <c r="CB99" i="3"/>
  <c r="BR99" i="3"/>
  <c r="BQ99" i="3"/>
  <c r="AF99" i="3"/>
  <c r="E99" i="3"/>
  <c r="D99" i="3"/>
  <c r="CC98" i="3"/>
  <c r="CB98" i="3"/>
  <c r="BR98" i="3"/>
  <c r="AF98" i="3" s="1"/>
  <c r="BQ98" i="3"/>
  <c r="E98" i="3"/>
  <c r="D98" i="3"/>
  <c r="CC93" i="3"/>
  <c r="CB93" i="3"/>
  <c r="BR93" i="3"/>
  <c r="BQ93" i="3"/>
  <c r="AF93" i="3"/>
  <c r="E93" i="3"/>
  <c r="D93" i="3"/>
  <c r="CC92" i="3"/>
  <c r="CB92" i="3"/>
  <c r="BR92" i="3"/>
  <c r="BQ92" i="3"/>
  <c r="AF92" i="3"/>
  <c r="E92" i="3"/>
  <c r="D92" i="3"/>
  <c r="CC91" i="3"/>
  <c r="CB91" i="3"/>
  <c r="BR91" i="3"/>
  <c r="AF91" i="3" s="1"/>
  <c r="BQ91" i="3"/>
  <c r="E91" i="3"/>
  <c r="D91" i="3"/>
  <c r="CC90" i="3"/>
  <c r="CB90" i="3"/>
  <c r="BR90" i="3"/>
  <c r="BQ90" i="3"/>
  <c r="AF90" i="3"/>
  <c r="E90" i="3"/>
  <c r="D90" i="3"/>
  <c r="CC79" i="3"/>
  <c r="CB79" i="3"/>
  <c r="BR79" i="3"/>
  <c r="BQ79" i="3"/>
  <c r="S79" i="3" s="1"/>
  <c r="CC78" i="3"/>
  <c r="CB78" i="3"/>
  <c r="BR78" i="3"/>
  <c r="BQ78" i="3"/>
  <c r="S78" i="3"/>
  <c r="CC77" i="3"/>
  <c r="CB77" i="3"/>
  <c r="BR77" i="3"/>
  <c r="BQ77" i="3"/>
  <c r="S77" i="3" s="1"/>
  <c r="CC76" i="3"/>
  <c r="CB76" i="3"/>
  <c r="BR76" i="3"/>
  <c r="BQ76" i="3"/>
  <c r="S76" i="3"/>
  <c r="CC75" i="3"/>
  <c r="CB75" i="3"/>
  <c r="BR75" i="3"/>
  <c r="BQ75" i="3"/>
  <c r="S75" i="3"/>
  <c r="CC74" i="3"/>
  <c r="CB74" i="3"/>
  <c r="BR74" i="3"/>
  <c r="S74" i="3" s="1"/>
  <c r="BQ74" i="3"/>
  <c r="CC73" i="3"/>
  <c r="CB73" i="3"/>
  <c r="BR73" i="3"/>
  <c r="BQ73" i="3"/>
  <c r="S73" i="3" s="1"/>
  <c r="CC72" i="3"/>
  <c r="CB72" i="3"/>
  <c r="BR72" i="3"/>
  <c r="BQ72" i="3"/>
  <c r="S72" i="3" s="1"/>
  <c r="CC71" i="3"/>
  <c r="CB71" i="3"/>
  <c r="BR71" i="3"/>
  <c r="BQ71" i="3"/>
  <c r="S71" i="3" s="1"/>
  <c r="CC70" i="3"/>
  <c r="CB70" i="3"/>
  <c r="BR70" i="3"/>
  <c r="BQ70" i="3"/>
  <c r="S70" i="3"/>
  <c r="CC69" i="3"/>
  <c r="CB69" i="3"/>
  <c r="BR69" i="3"/>
  <c r="BQ69" i="3"/>
  <c r="S69" i="3" s="1"/>
  <c r="CC68" i="3"/>
  <c r="CB68" i="3"/>
  <c r="BR68" i="3"/>
  <c r="BQ68" i="3"/>
  <c r="S68" i="3"/>
  <c r="CC67" i="3"/>
  <c r="CB67" i="3"/>
  <c r="BR67" i="3"/>
  <c r="BQ67" i="3"/>
  <c r="S67" i="3" s="1"/>
  <c r="CC66" i="3"/>
  <c r="CB66" i="3"/>
  <c r="BR66" i="3"/>
  <c r="S66" i="3" s="1"/>
  <c r="BQ66" i="3"/>
  <c r="CC65" i="3"/>
  <c r="CB65" i="3"/>
  <c r="BR65" i="3"/>
  <c r="S65" i="3" s="1"/>
  <c r="BQ65" i="3"/>
  <c r="CC64" i="3"/>
  <c r="CB64" i="3"/>
  <c r="BR64" i="3"/>
  <c r="BQ64" i="3"/>
  <c r="S64" i="3"/>
  <c r="CC63" i="3"/>
  <c r="CB63" i="3"/>
  <c r="BR63" i="3"/>
  <c r="BQ63" i="3"/>
  <c r="S63" i="3"/>
  <c r="CC62" i="3"/>
  <c r="CB62" i="3"/>
  <c r="BR62" i="3"/>
  <c r="S62" i="3" s="1"/>
  <c r="BQ62" i="3"/>
  <c r="CC61" i="3"/>
  <c r="CB61" i="3"/>
  <c r="BR61" i="3"/>
  <c r="BQ61" i="3"/>
  <c r="S61" i="3" s="1"/>
  <c r="CC60" i="3"/>
  <c r="CB60" i="3"/>
  <c r="BR60" i="3"/>
  <c r="BQ60" i="3"/>
  <c r="S60" i="3" s="1"/>
  <c r="R59" i="3"/>
  <c r="Q59" i="3"/>
  <c r="P59" i="3"/>
  <c r="O59" i="3"/>
  <c r="N59" i="3"/>
  <c r="M59" i="3"/>
  <c r="L59" i="3"/>
  <c r="K59" i="3"/>
  <c r="J59" i="3"/>
  <c r="I59" i="3"/>
  <c r="H59" i="3"/>
  <c r="G59" i="3"/>
  <c r="F59" i="3"/>
  <c r="E59" i="3"/>
  <c r="D59" i="3"/>
  <c r="CF55" i="3"/>
  <c r="CE55" i="3"/>
  <c r="CD55" i="3"/>
  <c r="CC55" i="3"/>
  <c r="CB55" i="3"/>
  <c r="BU55" i="3"/>
  <c r="BT55" i="3"/>
  <c r="BS55" i="3"/>
  <c r="BR55" i="3"/>
  <c r="BQ55" i="3"/>
  <c r="CF54" i="3"/>
  <c r="CE54" i="3"/>
  <c r="CD54" i="3"/>
  <c r="CC54" i="3"/>
  <c r="CB54" i="3"/>
  <c r="BU54" i="3"/>
  <c r="BT54" i="3"/>
  <c r="BS54" i="3"/>
  <c r="BR54" i="3"/>
  <c r="BQ54" i="3"/>
  <c r="CF53" i="3"/>
  <c r="CE53" i="3"/>
  <c r="CD53" i="3"/>
  <c r="CC53" i="3"/>
  <c r="CB53" i="3"/>
  <c r="BU53" i="3"/>
  <c r="BT53" i="3"/>
  <c r="BS53" i="3"/>
  <c r="BR53" i="3"/>
  <c r="BQ53" i="3"/>
  <c r="V53" i="3"/>
  <c r="CF52" i="3"/>
  <c r="CE52" i="3"/>
  <c r="CD52" i="3"/>
  <c r="CC52" i="3"/>
  <c r="CB52" i="3"/>
  <c r="BU52" i="3"/>
  <c r="BT52" i="3"/>
  <c r="BS52" i="3"/>
  <c r="BR52" i="3"/>
  <c r="BQ52" i="3"/>
  <c r="V52" i="3"/>
  <c r="CF51" i="3"/>
  <c r="CE51" i="3"/>
  <c r="CD51" i="3"/>
  <c r="CC51" i="3"/>
  <c r="CB51" i="3"/>
  <c r="BU51" i="3"/>
  <c r="BT51" i="3"/>
  <c r="BS51" i="3"/>
  <c r="BR51" i="3"/>
  <c r="V51" i="3" s="1"/>
  <c r="BQ51" i="3"/>
  <c r="CF50" i="3"/>
  <c r="CE50" i="3"/>
  <c r="CD50" i="3"/>
  <c r="CC50" i="3"/>
  <c r="CB50" i="3"/>
  <c r="BU50" i="3"/>
  <c r="BT50" i="3"/>
  <c r="BS50" i="3"/>
  <c r="BR50" i="3"/>
  <c r="BQ50" i="3"/>
  <c r="V50" i="3" s="1"/>
  <c r="CF49" i="3"/>
  <c r="CE49" i="3"/>
  <c r="CD49" i="3"/>
  <c r="CC49" i="3"/>
  <c r="CB49" i="3"/>
  <c r="BU49" i="3"/>
  <c r="BT49" i="3"/>
  <c r="V49" i="3" s="1"/>
  <c r="BS49" i="3"/>
  <c r="BR49" i="3"/>
  <c r="BQ49" i="3"/>
  <c r="CF48" i="3"/>
  <c r="CE48" i="3"/>
  <c r="CD48" i="3"/>
  <c r="CC48" i="3"/>
  <c r="CB48" i="3"/>
  <c r="BU48" i="3"/>
  <c r="BT48" i="3"/>
  <c r="BS48" i="3"/>
  <c r="V48" i="3" s="1"/>
  <c r="BR48" i="3"/>
  <c r="BQ48" i="3"/>
  <c r="CF47" i="3"/>
  <c r="CE47" i="3"/>
  <c r="CD47" i="3"/>
  <c r="CC47" i="3"/>
  <c r="CB47" i="3"/>
  <c r="BU47" i="3"/>
  <c r="BT47" i="3"/>
  <c r="BS47" i="3"/>
  <c r="BR47" i="3"/>
  <c r="V47" i="3" s="1"/>
  <c r="BQ47" i="3"/>
  <c r="CF46" i="3"/>
  <c r="CE46" i="3"/>
  <c r="CD46" i="3"/>
  <c r="CC46" i="3"/>
  <c r="CB46" i="3"/>
  <c r="BU46" i="3"/>
  <c r="BT46" i="3"/>
  <c r="BS46" i="3"/>
  <c r="BR46" i="3"/>
  <c r="BQ46" i="3"/>
  <c r="V46" i="3" s="1"/>
  <c r="CF45" i="3"/>
  <c r="CE45" i="3"/>
  <c r="CD45" i="3"/>
  <c r="CC45" i="3"/>
  <c r="CB45" i="3"/>
  <c r="BU45" i="3"/>
  <c r="BT45" i="3"/>
  <c r="BS45" i="3"/>
  <c r="BR45" i="3"/>
  <c r="BQ45" i="3"/>
  <c r="V45" i="3"/>
  <c r="CF44" i="3"/>
  <c r="CE44" i="3"/>
  <c r="CD44" i="3"/>
  <c r="CC44" i="3"/>
  <c r="CB44" i="3"/>
  <c r="BU44" i="3"/>
  <c r="BT44" i="3"/>
  <c r="BS44" i="3"/>
  <c r="V44" i="3" s="1"/>
  <c r="BR44" i="3"/>
  <c r="BQ44" i="3"/>
  <c r="CF43" i="3"/>
  <c r="CE43" i="3"/>
  <c r="CD43" i="3"/>
  <c r="CC43" i="3"/>
  <c r="CB43" i="3"/>
  <c r="BU43" i="3"/>
  <c r="BT43" i="3"/>
  <c r="BS43" i="3"/>
  <c r="BR43" i="3"/>
  <c r="BQ43" i="3"/>
  <c r="CF42" i="3"/>
  <c r="CE42" i="3"/>
  <c r="CD42" i="3"/>
  <c r="CC42" i="3"/>
  <c r="CB42" i="3"/>
  <c r="BU42" i="3"/>
  <c r="BT42" i="3"/>
  <c r="BS42" i="3"/>
  <c r="BR42" i="3"/>
  <c r="BQ42" i="3"/>
  <c r="CF41" i="3"/>
  <c r="CE41" i="3"/>
  <c r="CD41" i="3"/>
  <c r="CC41" i="3"/>
  <c r="CB41" i="3"/>
  <c r="BU41" i="3"/>
  <c r="BT41" i="3"/>
  <c r="BS41" i="3"/>
  <c r="V41" i="3" s="1"/>
  <c r="BR41" i="3"/>
  <c r="BQ41" i="3"/>
  <c r="CF40" i="3"/>
  <c r="CE40" i="3"/>
  <c r="CD40" i="3"/>
  <c r="CC40" i="3"/>
  <c r="CB40" i="3"/>
  <c r="BU40" i="3"/>
  <c r="BT40" i="3"/>
  <c r="BS40" i="3"/>
  <c r="BR40" i="3"/>
  <c r="V40" i="3" s="1"/>
  <c r="BQ40" i="3"/>
  <c r="CF39" i="3"/>
  <c r="CE39" i="3"/>
  <c r="CD39" i="3"/>
  <c r="CC39" i="3"/>
  <c r="CB39" i="3"/>
  <c r="BU39" i="3"/>
  <c r="BT39" i="3"/>
  <c r="BS39" i="3"/>
  <c r="BR39" i="3"/>
  <c r="BQ39" i="3"/>
  <c r="V39" i="3" s="1"/>
  <c r="CF38" i="3"/>
  <c r="CE38" i="3"/>
  <c r="CD38" i="3"/>
  <c r="CC38" i="3"/>
  <c r="CB38" i="3"/>
  <c r="BU38" i="3"/>
  <c r="BT38" i="3"/>
  <c r="BS38" i="3"/>
  <c r="BR38" i="3"/>
  <c r="BQ38" i="3"/>
  <c r="V38" i="3"/>
  <c r="CF37" i="3"/>
  <c r="CE37" i="3"/>
  <c r="CD37" i="3"/>
  <c r="CC37" i="3"/>
  <c r="CB37" i="3"/>
  <c r="BU37" i="3"/>
  <c r="BT37" i="3"/>
  <c r="BS37" i="3"/>
  <c r="BR37" i="3"/>
  <c r="BQ37" i="3"/>
  <c r="V37" i="3"/>
  <c r="CF36" i="3"/>
  <c r="CE36" i="3"/>
  <c r="CD36" i="3"/>
  <c r="CC36" i="3"/>
  <c r="CB36" i="3"/>
  <c r="BU36" i="3"/>
  <c r="BT36" i="3"/>
  <c r="BS36" i="3"/>
  <c r="BR36" i="3"/>
  <c r="BQ36" i="3"/>
  <c r="V36" i="3"/>
  <c r="U35" i="3"/>
  <c r="T35" i="3"/>
  <c r="S35" i="3"/>
  <c r="R35" i="3"/>
  <c r="Q35" i="3"/>
  <c r="P35" i="3"/>
  <c r="O35" i="3"/>
  <c r="N35" i="3"/>
  <c r="M35" i="3"/>
  <c r="L35" i="3"/>
  <c r="K35" i="3"/>
  <c r="J35" i="3"/>
  <c r="I35" i="3"/>
  <c r="H35" i="3"/>
  <c r="G35" i="3"/>
  <c r="F35" i="3"/>
  <c r="E35" i="3"/>
  <c r="D35" i="3"/>
  <c r="CD31" i="3"/>
  <c r="CC31" i="3"/>
  <c r="CB31" i="3"/>
  <c r="BS31" i="3"/>
  <c r="BR31" i="3"/>
  <c r="BQ31" i="3"/>
  <c r="G31" i="3"/>
  <c r="CD30" i="3"/>
  <c r="CC30" i="3"/>
  <c r="CB30" i="3"/>
  <c r="BS30" i="3"/>
  <c r="G30" i="3" s="1"/>
  <c r="BR30" i="3"/>
  <c r="BQ30" i="3"/>
  <c r="CD29" i="3"/>
  <c r="CC29" i="3"/>
  <c r="CB29" i="3"/>
  <c r="BS29" i="3"/>
  <c r="BR29" i="3"/>
  <c r="BQ29" i="3"/>
  <c r="G29" i="3"/>
  <c r="CD28" i="3"/>
  <c r="CC28" i="3"/>
  <c r="CB28" i="3"/>
  <c r="BS28" i="3"/>
  <c r="BR28" i="3"/>
  <c r="BQ28" i="3"/>
  <c r="G28" i="3" s="1"/>
  <c r="CD27" i="3"/>
  <c r="CC27" i="3"/>
  <c r="CB27" i="3"/>
  <c r="BS27" i="3"/>
  <c r="BR27" i="3"/>
  <c r="BQ27" i="3"/>
  <c r="G27" i="3" s="1"/>
  <c r="CD26" i="3"/>
  <c r="CC26" i="3"/>
  <c r="CB26" i="3"/>
  <c r="BS26" i="3"/>
  <c r="BR26" i="3"/>
  <c r="BQ26" i="3"/>
  <c r="G26" i="3" s="1"/>
  <c r="CD25" i="3"/>
  <c r="CC25" i="3"/>
  <c r="CB25" i="3"/>
  <c r="BS25" i="3"/>
  <c r="BR25" i="3"/>
  <c r="BQ25" i="3"/>
  <c r="CD24" i="3"/>
  <c r="CC24" i="3"/>
  <c r="CB24" i="3"/>
  <c r="BS24" i="3"/>
  <c r="BR24" i="3"/>
  <c r="BQ24" i="3"/>
  <c r="G24" i="3"/>
  <c r="CD23" i="3"/>
  <c r="CC23" i="3"/>
  <c r="CB23" i="3"/>
  <c r="BS23" i="3"/>
  <c r="BR23" i="3"/>
  <c r="BQ23" i="3"/>
  <c r="G23" i="3"/>
  <c r="CD22" i="3"/>
  <c r="CC22" i="3"/>
  <c r="CB22" i="3"/>
  <c r="BS22" i="3"/>
  <c r="BR22" i="3"/>
  <c r="BQ22" i="3"/>
  <c r="G22" i="3"/>
  <c r="CD21" i="3"/>
  <c r="CC21" i="3"/>
  <c r="CB21" i="3"/>
  <c r="BS21" i="3"/>
  <c r="BR21" i="3"/>
  <c r="BQ21" i="3"/>
  <c r="G21" i="3"/>
  <c r="CD20" i="3"/>
  <c r="CC20" i="3"/>
  <c r="CB20" i="3"/>
  <c r="BS20" i="3"/>
  <c r="BR20" i="3"/>
  <c r="BQ20" i="3"/>
  <c r="G20" i="3" s="1"/>
  <c r="CD19" i="3"/>
  <c r="CC19" i="3"/>
  <c r="CB19" i="3"/>
  <c r="BS19" i="3"/>
  <c r="BR19" i="3"/>
  <c r="BQ19" i="3"/>
  <c r="G19" i="3"/>
  <c r="CD18" i="3"/>
  <c r="CC18" i="3"/>
  <c r="CB18" i="3"/>
  <c r="BS18" i="3"/>
  <c r="G18" i="3" s="1"/>
  <c r="BR18" i="3"/>
  <c r="BQ18" i="3"/>
  <c r="CF14" i="3"/>
  <c r="CE14" i="3"/>
  <c r="CD14" i="3"/>
  <c r="CC14" i="3"/>
  <c r="CB14" i="3"/>
  <c r="BU14" i="3"/>
  <c r="BT14" i="3"/>
  <c r="BS14" i="3"/>
  <c r="BR14" i="3"/>
  <c r="S14" i="3" s="1"/>
  <c r="BQ14" i="3"/>
  <c r="CF13" i="3"/>
  <c r="CE13" i="3"/>
  <c r="CD13" i="3"/>
  <c r="CC13" i="3"/>
  <c r="CB13" i="3"/>
  <c r="BU13" i="3"/>
  <c r="BT13" i="3"/>
  <c r="BS13" i="3"/>
  <c r="BR13" i="3"/>
  <c r="BQ13" i="3"/>
  <c r="S13" i="3" s="1"/>
  <c r="CF12" i="3"/>
  <c r="CE12" i="3"/>
  <c r="CD12" i="3"/>
  <c r="CC12" i="3"/>
  <c r="CB12" i="3"/>
  <c r="BU12" i="3"/>
  <c r="BT12" i="3"/>
  <c r="BS12" i="3"/>
  <c r="BR12" i="3"/>
  <c r="BQ12" i="3"/>
  <c r="S12" i="3" s="1"/>
  <c r="CF11" i="3"/>
  <c r="CE11" i="3"/>
  <c r="CD11" i="3"/>
  <c r="CC11" i="3"/>
  <c r="CB11" i="3"/>
  <c r="BU11" i="3"/>
  <c r="BT11" i="3"/>
  <c r="BS11" i="3"/>
  <c r="BR11" i="3"/>
  <c r="BQ11" i="3"/>
  <c r="S11" i="3"/>
  <c r="A5" i="3"/>
  <c r="A4" i="3"/>
  <c r="A3" i="3"/>
  <c r="A2" i="3"/>
  <c r="BS315" i="3" l="1"/>
  <c r="CD315" i="3"/>
  <c r="BV315" i="3"/>
  <c r="BU315" i="3"/>
  <c r="BT315" i="3"/>
  <c r="CE315" i="3"/>
  <c r="CG315" i="3"/>
  <c r="CF315" i="3"/>
  <c r="CC357" i="3"/>
  <c r="CB357" i="3"/>
  <c r="BR357" i="3"/>
  <c r="BQ357" i="3"/>
  <c r="AP357" i="3" s="1"/>
  <c r="CC358" i="3"/>
  <c r="CB358" i="3"/>
  <c r="BR358" i="3"/>
  <c r="BQ358" i="3"/>
  <c r="AP358" i="3" s="1"/>
  <c r="D156" i="3"/>
  <c r="AY246" i="3"/>
  <c r="BU252" i="3"/>
  <c r="AY278" i="3"/>
  <c r="BR299" i="3"/>
  <c r="CC299" i="3"/>
  <c r="BV317" i="3"/>
  <c r="CG317" i="3"/>
  <c r="BU317" i="3"/>
  <c r="BT317" i="3"/>
  <c r="BS317" i="3"/>
  <c r="CF317" i="3"/>
  <c r="CE317" i="3"/>
  <c r="CD317" i="3"/>
  <c r="CJ214" i="3"/>
  <c r="BW214" i="3"/>
  <c r="BS214" i="3"/>
  <c r="BY214" i="3"/>
  <c r="CI222" i="3"/>
  <c r="CH227" i="3"/>
  <c r="BS227" i="3"/>
  <c r="BW227" i="3"/>
  <c r="CJ227" i="3"/>
  <c r="CD227" i="3"/>
  <c r="BY227" i="3"/>
  <c r="AY241" i="3"/>
  <c r="AX221" i="3"/>
  <c r="BS260" i="3"/>
  <c r="CC260" i="3"/>
  <c r="CB260" i="3"/>
  <c r="BR260" i="3"/>
  <c r="CE260" i="3"/>
  <c r="CF186" i="3"/>
  <c r="BV186" i="3"/>
  <c r="BU186" i="3"/>
  <c r="BQ194" i="3"/>
  <c r="BQ220" i="3"/>
  <c r="CC220" i="3"/>
  <c r="BZ220" i="3"/>
  <c r="BT220" i="3"/>
  <c r="CK220" i="3"/>
  <c r="CI220" i="3"/>
  <c r="BR220" i="3"/>
  <c r="CE220" i="3"/>
  <c r="CB220" i="3"/>
  <c r="BU236" i="3"/>
  <c r="CC236" i="3"/>
  <c r="CE236" i="3"/>
  <c r="BS236" i="3"/>
  <c r="BR236" i="3"/>
  <c r="AY236" i="3" s="1"/>
  <c r="CB236" i="3"/>
  <c r="CD262" i="3"/>
  <c r="BT262" i="3"/>
  <c r="BS186" i="3"/>
  <c r="BW186" i="3"/>
  <c r="CJ186" i="3"/>
  <c r="CH186" i="3"/>
  <c r="CD186" i="3"/>
  <c r="BY186" i="3"/>
  <c r="CJ226" i="3"/>
  <c r="BW226" i="3"/>
  <c r="CD226" i="3"/>
  <c r="BY226" i="3"/>
  <c r="BS226" i="3"/>
  <c r="BX186" i="3"/>
  <c r="CK186" i="3"/>
  <c r="CI186" i="3"/>
  <c r="BT186" i="3"/>
  <c r="CE186" i="3"/>
  <c r="CC186" i="3"/>
  <c r="CB186" i="3"/>
  <c r="BZ186" i="3"/>
  <c r="BT200" i="3"/>
  <c r="BR200" i="3"/>
  <c r="CB200" i="3"/>
  <c r="CK200" i="3"/>
  <c r="CI200" i="3"/>
  <c r="BQ200" i="3"/>
  <c r="CC200" i="3"/>
  <c r="BZ200" i="3"/>
  <c r="BX200" i="3"/>
  <c r="CD234" i="3"/>
  <c r="BT234" i="3"/>
  <c r="C234" i="3"/>
  <c r="BT253" i="3"/>
  <c r="CD253" i="3"/>
  <c r="BU260" i="3"/>
  <c r="BR262" i="3"/>
  <c r="CH201" i="3"/>
  <c r="BY201" i="3"/>
  <c r="BW201" i="3"/>
  <c r="BS201" i="3"/>
  <c r="BQ186" i="3"/>
  <c r="BX220" i="3"/>
  <c r="BT252" i="3"/>
  <c r="AY252" i="3" s="1"/>
  <c r="S167" i="3"/>
  <c r="CG186" i="3"/>
  <c r="CH214" i="3"/>
  <c r="AY275" i="3"/>
  <c r="CC296" i="3"/>
  <c r="BR296" i="3"/>
  <c r="AW296" i="3" s="1"/>
  <c r="CC298" i="3"/>
  <c r="BR298" i="3"/>
  <c r="AW298" i="3" s="1"/>
  <c r="CD201" i="3"/>
  <c r="AX213" i="3"/>
  <c r="CH226" i="3"/>
  <c r="CC294" i="3"/>
  <c r="BR294" i="3"/>
  <c r="AW294" i="3" s="1"/>
  <c r="BR295" i="3"/>
  <c r="CC295" i="3"/>
  <c r="BR315" i="3"/>
  <c r="CC315" i="3"/>
  <c r="D169" i="3"/>
  <c r="CC191" i="3"/>
  <c r="BZ191" i="3"/>
  <c r="CK191" i="3"/>
  <c r="CI191" i="3"/>
  <c r="BT191" i="3"/>
  <c r="BX191" i="3"/>
  <c r="BR191" i="3"/>
  <c r="BQ191" i="3"/>
  <c r="BZ194" i="3"/>
  <c r="BX194" i="3"/>
  <c r="CK194" i="3"/>
  <c r="CI194" i="3"/>
  <c r="CE194" i="3"/>
  <c r="CC194" i="3"/>
  <c r="CB194" i="3"/>
  <c r="CE210" i="3"/>
  <c r="CB210" i="3"/>
  <c r="BZ210" i="3"/>
  <c r="BX210" i="3"/>
  <c r="CI210" i="3"/>
  <c r="BZ222" i="3"/>
  <c r="CC222" i="3"/>
  <c r="CK222" i="3"/>
  <c r="CE222" i="3"/>
  <c r="CB222" i="3"/>
  <c r="BX222" i="3"/>
  <c r="AX224" i="3"/>
  <c r="E169" i="3"/>
  <c r="CE214" i="3"/>
  <c r="BR214" i="3"/>
  <c r="BX214" i="3"/>
  <c r="CK214" i="3"/>
  <c r="CI214" i="3"/>
  <c r="BT214" i="3"/>
  <c r="CB214" i="3"/>
  <c r="BZ214" i="3"/>
  <c r="BQ214" i="3"/>
  <c r="BQ210" i="3"/>
  <c r="AX210" i="3" s="1"/>
  <c r="BQ222" i="3"/>
  <c r="AX222" i="3" s="1"/>
  <c r="BT261" i="3"/>
  <c r="CD261" i="3"/>
  <c r="CD263" i="3"/>
  <c r="BT263" i="3"/>
  <c r="AY263" i="3" s="1"/>
  <c r="CB191" i="3"/>
  <c r="BT210" i="3"/>
  <c r="CE262" i="3"/>
  <c r="CC262" i="3"/>
  <c r="CB262" i="3"/>
  <c r="BU262" i="3"/>
  <c r="BS336" i="3"/>
  <c r="S336" i="3" s="1"/>
  <c r="CD336" i="3"/>
  <c r="BT194" i="3"/>
  <c r="BT222" i="3"/>
  <c r="BQ226" i="3"/>
  <c r="CB226" i="3"/>
  <c r="BZ226" i="3"/>
  <c r="CE226" i="3"/>
  <c r="CC226" i="3"/>
  <c r="BX226" i="3"/>
  <c r="BT226" i="3"/>
  <c r="BR226" i="3"/>
  <c r="CB251" i="3"/>
  <c r="BS251" i="3"/>
  <c r="BR251" i="3"/>
  <c r="CE251" i="3"/>
  <c r="CC251" i="3"/>
  <c r="BS252" i="3"/>
  <c r="CC252" i="3"/>
  <c r="CB252" i="3"/>
  <c r="CE252" i="3"/>
  <c r="CE191" i="3"/>
  <c r="CD214" i="3"/>
  <c r="BR253" i="3"/>
  <c r="BU253" i="3"/>
  <c r="CB253" i="3"/>
  <c r="BS253" i="3"/>
  <c r="CE253" i="3"/>
  <c r="CC253" i="3"/>
  <c r="BU251" i="3"/>
  <c r="V55" i="3"/>
  <c r="D168" i="3"/>
  <c r="BT188" i="3"/>
  <c r="CB188" i="3"/>
  <c r="BZ188" i="3"/>
  <c r="CK188" i="3"/>
  <c r="BX188" i="3"/>
  <c r="AX188" i="3" s="1"/>
  <c r="CC188" i="3"/>
  <c r="BR205" i="3"/>
  <c r="CB205" i="3"/>
  <c r="CK205" i="3"/>
  <c r="CI205" i="3"/>
  <c r="BT205" i="3"/>
  <c r="BQ205" i="3"/>
  <c r="AX205" i="3" s="1"/>
  <c r="CI226" i="3"/>
  <c r="BZ229" i="3"/>
  <c r="BT229" i="3"/>
  <c r="CC229" i="3"/>
  <c r="CB229" i="3"/>
  <c r="CK229" i="3"/>
  <c r="CE229" i="3"/>
  <c r="BX229" i="3"/>
  <c r="BR229" i="3"/>
  <c r="BQ229" i="3"/>
  <c r="AP283" i="3"/>
  <c r="CB315" i="3"/>
  <c r="BQ315" i="3"/>
  <c r="AX315" i="3" s="1"/>
  <c r="V54" i="3"/>
  <c r="E106" i="3"/>
  <c r="C106" i="3" s="1"/>
  <c r="A400" i="3" s="1"/>
  <c r="E168" i="3"/>
  <c r="BW191" i="3"/>
  <c r="CJ191" i="3"/>
  <c r="CH191" i="3"/>
  <c r="BS191" i="3"/>
  <c r="BY191" i="3"/>
  <c r="BY210" i="3"/>
  <c r="BW210" i="3"/>
  <c r="CH210" i="3"/>
  <c r="BS210" i="3"/>
  <c r="CD210" i="3"/>
  <c r="CJ210" i="3"/>
  <c r="CK226" i="3"/>
  <c r="AX223" i="3"/>
  <c r="CC242" i="3"/>
  <c r="BU242" i="3"/>
  <c r="BR242" i="3"/>
  <c r="CB242" i="3"/>
  <c r="CC271" i="3"/>
  <c r="CB271" i="3"/>
  <c r="BU271" i="3"/>
  <c r="BS271" i="3"/>
  <c r="CE271" i="3"/>
  <c r="BR317" i="3"/>
  <c r="CC317" i="3"/>
  <c r="AX323" i="3"/>
  <c r="BQ192" i="3"/>
  <c r="CE192" i="3"/>
  <c r="CC192" i="3"/>
  <c r="CB192" i="3"/>
  <c r="BZ192" i="3"/>
  <c r="BX192" i="3"/>
  <c r="CJ198" i="3"/>
  <c r="BW198" i="3"/>
  <c r="BT201" i="3"/>
  <c r="CC201" i="3"/>
  <c r="CB201" i="3"/>
  <c r="BZ201" i="3"/>
  <c r="BX201" i="3"/>
  <c r="CK201" i="3"/>
  <c r="CH230" i="3"/>
  <c r="CD230" i="3"/>
  <c r="CJ230" i="3"/>
  <c r="BS230" i="3"/>
  <c r="BS242" i="3"/>
  <c r="BR248" i="3"/>
  <c r="AY248" i="3" s="1"/>
  <c r="CD249" i="3"/>
  <c r="BT249" i="3"/>
  <c r="AY249" i="3" s="1"/>
  <c r="AX324" i="3"/>
  <c r="V43" i="3"/>
  <c r="I156" i="3"/>
  <c r="M169" i="3"/>
  <c r="BR192" i="3"/>
  <c r="CK192" i="3"/>
  <c r="BZ196" i="3"/>
  <c r="CI196" i="3"/>
  <c r="BT196" i="3"/>
  <c r="BR196" i="3"/>
  <c r="CE196" i="3"/>
  <c r="BQ196" i="3"/>
  <c r="AX196" i="3" s="1"/>
  <c r="CE198" i="3"/>
  <c r="BR198" i="3"/>
  <c r="AX198" i="3" s="1"/>
  <c r="BZ198" i="3"/>
  <c r="BX198" i="3"/>
  <c r="CK198" i="3"/>
  <c r="CI198" i="3"/>
  <c r="BT198" i="3"/>
  <c r="CH198" i="3"/>
  <c r="BQ201" i="3"/>
  <c r="BX208" i="3"/>
  <c r="AX208" i="3" s="1"/>
  <c r="CE208" i="3"/>
  <c r="CB208" i="3"/>
  <c r="BZ208" i="3"/>
  <c r="CD240" i="3"/>
  <c r="BS248" i="3"/>
  <c r="BR271" i="3"/>
  <c r="AY272" i="3"/>
  <c r="E291" i="3"/>
  <c r="CD330" i="3"/>
  <c r="BT330" i="3"/>
  <c r="BS330" i="3"/>
  <c r="CE330" i="3"/>
  <c r="V42" i="3"/>
  <c r="CH193" i="3"/>
  <c r="CJ193" i="3"/>
  <c r="BS193" i="3"/>
  <c r="CD193" i="3"/>
  <c r="CK196" i="3"/>
  <c r="BR201" i="3"/>
  <c r="CK208" i="3"/>
  <c r="CD216" i="3"/>
  <c r="CJ216" i="3"/>
  <c r="BY216" i="3"/>
  <c r="CH216" i="3"/>
  <c r="BW216" i="3"/>
  <c r="AX216" i="3" s="1"/>
  <c r="BR239" i="3"/>
  <c r="AY239" i="3" s="1"/>
  <c r="BS239" i="3"/>
  <c r="CC239" i="3"/>
  <c r="CB239" i="3"/>
  <c r="AY264" i="3"/>
  <c r="BT267" i="3"/>
  <c r="CD267" i="3"/>
  <c r="BQ318" i="3"/>
  <c r="C318" i="3"/>
  <c r="BT192" i="3"/>
  <c r="BZ197" i="3"/>
  <c r="CK197" i="3"/>
  <c r="BQ197" i="3"/>
  <c r="CE197" i="3"/>
  <c r="CC197" i="3"/>
  <c r="CB197" i="3"/>
  <c r="BX197" i="3"/>
  <c r="CJ203" i="3"/>
  <c r="BW203" i="3"/>
  <c r="BY203" i="3"/>
  <c r="CH203" i="3"/>
  <c r="BS203" i="3"/>
  <c r="AX203" i="3" s="1"/>
  <c r="BW219" i="3"/>
  <c r="AX219" i="3" s="1"/>
  <c r="CJ219" i="3"/>
  <c r="CD219" i="3"/>
  <c r="BY219" i="3"/>
  <c r="CH219" i="3"/>
  <c r="CD257" i="3"/>
  <c r="BT257" i="3"/>
  <c r="CE268" i="3"/>
  <c r="CC268" i="3"/>
  <c r="CB268" i="3"/>
  <c r="BU268" i="3"/>
  <c r="CD269" i="3"/>
  <c r="BT269" i="3"/>
  <c r="CE248" i="3"/>
  <c r="CC248" i="3"/>
  <c r="CB248" i="3"/>
  <c r="BS198" i="3"/>
  <c r="BT203" i="3"/>
  <c r="BZ203" i="3"/>
  <c r="BX203" i="3"/>
  <c r="CK203" i="3"/>
  <c r="CI203" i="3"/>
  <c r="BZ206" i="3"/>
  <c r="BT206" i="3"/>
  <c r="CC206" i="3"/>
  <c r="CB206" i="3"/>
  <c r="BX206" i="3"/>
  <c r="BY212" i="3"/>
  <c r="BW212" i="3"/>
  <c r="CJ212" i="3"/>
  <c r="CH217" i="3"/>
  <c r="CD217" i="3"/>
  <c r="BS217" i="3"/>
  <c r="AX217" i="3" s="1"/>
  <c r="CJ217" i="3"/>
  <c r="CH224" i="3"/>
  <c r="CD224" i="3"/>
  <c r="BW224" i="3"/>
  <c r="CJ224" i="3"/>
  <c r="BS224" i="3"/>
  <c r="BS246" i="3"/>
  <c r="CB246" i="3"/>
  <c r="BU246" i="3"/>
  <c r="BR268" i="3"/>
  <c r="CC306" i="3"/>
  <c r="BR306" i="3"/>
  <c r="BQ320" i="3"/>
  <c r="CB320" i="3"/>
  <c r="BT322" i="3"/>
  <c r="BS322" i="3"/>
  <c r="CD322" i="3"/>
  <c r="CF322" i="3"/>
  <c r="CE322" i="3"/>
  <c r="BV322" i="3"/>
  <c r="BU322" i="3"/>
  <c r="CD331" i="3"/>
  <c r="CE331" i="3"/>
  <c r="BT331" i="3"/>
  <c r="G25" i="3"/>
  <c r="AN132" i="3"/>
  <c r="R177" i="3"/>
  <c r="BW190" i="3"/>
  <c r="CH190" i="3"/>
  <c r="BS190" i="3"/>
  <c r="AX190" i="3" s="1"/>
  <c r="CD190" i="3"/>
  <c r="BS194" i="3"/>
  <c r="CJ194" i="3"/>
  <c r="BW194" i="3"/>
  <c r="BY194" i="3"/>
  <c r="BR197" i="3"/>
  <c r="BQ206" i="3"/>
  <c r="CI206" i="3"/>
  <c r="CC212" i="3"/>
  <c r="CE212" i="3"/>
  <c r="BQ212" i="3"/>
  <c r="BX212" i="3"/>
  <c r="CK212" i="3"/>
  <c r="BT212" i="3"/>
  <c r="BS268" i="3"/>
  <c r="BR300" i="3"/>
  <c r="AW300" i="3" s="1"/>
  <c r="CC300" i="3"/>
  <c r="AW306" i="3"/>
  <c r="CK227" i="3"/>
  <c r="BX227" i="3"/>
  <c r="CE227" i="3"/>
  <c r="BR227" i="3"/>
  <c r="BQ227" i="3"/>
  <c r="BZ227" i="3"/>
  <c r="CI227" i="3"/>
  <c r="CB243" i="3"/>
  <c r="CC243" i="3"/>
  <c r="BS243" i="3"/>
  <c r="BR257" i="3"/>
  <c r="CE257" i="3"/>
  <c r="CB257" i="3"/>
  <c r="AW295" i="3"/>
  <c r="AW299" i="3"/>
  <c r="CD302" i="3"/>
  <c r="BS302" i="3"/>
  <c r="CB317" i="3"/>
  <c r="BQ317" i="3"/>
  <c r="BR330" i="3"/>
  <c r="CC330" i="3"/>
  <c r="BX189" i="3"/>
  <c r="AX189" i="3" s="1"/>
  <c r="CE193" i="3"/>
  <c r="BR193" i="3"/>
  <c r="BT193" i="3"/>
  <c r="BZ195" i="3"/>
  <c r="CB199" i="3"/>
  <c r="CD207" i="3"/>
  <c r="BW207" i="3"/>
  <c r="CH207" i="3"/>
  <c r="BS207" i="3"/>
  <c r="AX207" i="3" s="1"/>
  <c r="CB225" i="3"/>
  <c r="CB237" i="3"/>
  <c r="CE237" i="3"/>
  <c r="CB258" i="3"/>
  <c r="BU258" i="3"/>
  <c r="AY258" i="3" s="1"/>
  <c r="CE258" i="3"/>
  <c r="CC302" i="3"/>
  <c r="BR302" i="3"/>
  <c r="CF316" i="3"/>
  <c r="CE316" i="3"/>
  <c r="BT316" i="3"/>
  <c r="BV316" i="3"/>
  <c r="BU316" i="3"/>
  <c r="BS316" i="3"/>
  <c r="AX316" i="3" s="1"/>
  <c r="CG316" i="3"/>
  <c r="AL330" i="3"/>
  <c r="CI202" i="3"/>
  <c r="CE202" i="3"/>
  <c r="BR202" i="3"/>
  <c r="CC202" i="3"/>
  <c r="CD204" i="3"/>
  <c r="BT227" i="3"/>
  <c r="BR243" i="3"/>
  <c r="AY247" i="3"/>
  <c r="AY254" i="3"/>
  <c r="D291" i="3"/>
  <c r="C291" i="3" s="1"/>
  <c r="CC303" i="3"/>
  <c r="BR303" i="3"/>
  <c r="AW307" i="3"/>
  <c r="BS308" i="3"/>
  <c r="CD308" i="3"/>
  <c r="BV321" i="3"/>
  <c r="BU321" i="3"/>
  <c r="CF321" i="3"/>
  <c r="BS321" i="3"/>
  <c r="CE321" i="3"/>
  <c r="BT321" i="3"/>
  <c r="AX321" i="3" s="1"/>
  <c r="R174" i="3"/>
  <c r="BY195" i="3"/>
  <c r="AX195" i="3" s="1"/>
  <c r="CH195" i="3"/>
  <c r="CC195" i="3"/>
  <c r="BS199" i="3"/>
  <c r="AX199" i="3" s="1"/>
  <c r="CD199" i="3"/>
  <c r="BY199" i="3"/>
  <c r="CE199" i="3"/>
  <c r="CD213" i="3"/>
  <c r="CH213" i="3"/>
  <c r="CI218" i="3"/>
  <c r="BX228" i="3"/>
  <c r="CK228" i="3"/>
  <c r="CI228" i="3"/>
  <c r="BR228" i="3"/>
  <c r="CE228" i="3"/>
  <c r="CD241" i="3"/>
  <c r="BT241" i="3"/>
  <c r="BU243" i="3"/>
  <c r="BS244" i="3"/>
  <c r="BU244" i="3"/>
  <c r="BU250" i="3"/>
  <c r="CC250" i="3"/>
  <c r="CB250" i="3"/>
  <c r="BU257" i="3"/>
  <c r="AY259" i="3"/>
  <c r="AY277" i="3"/>
  <c r="AW303" i="3"/>
  <c r="BR308" i="3"/>
  <c r="CC308" i="3"/>
  <c r="C314" i="3"/>
  <c r="CB314" i="3"/>
  <c r="BQ314" i="3"/>
  <c r="BZ189" i="3"/>
  <c r="CI189" i="3"/>
  <c r="CC189" i="3"/>
  <c r="BQ202" i="3"/>
  <c r="AX202" i="3" s="1"/>
  <c r="CK215" i="3"/>
  <c r="BX215" i="3"/>
  <c r="BT215" i="3"/>
  <c r="AX215" i="3" s="1"/>
  <c r="CC215" i="3"/>
  <c r="CE215" i="3"/>
  <c r="CE221" i="3"/>
  <c r="BR221" i="3"/>
  <c r="CK221" i="3"/>
  <c r="BX221" i="3"/>
  <c r="CI221" i="3"/>
  <c r="BT221" i="3"/>
  <c r="CI225" i="3"/>
  <c r="CC225" i="3"/>
  <c r="CK225" i="3"/>
  <c r="BX225" i="3"/>
  <c r="BT225" i="3"/>
  <c r="BT254" i="3"/>
  <c r="CD265" i="3"/>
  <c r="BT265" i="3"/>
  <c r="AY265" i="3" s="1"/>
  <c r="CB278" i="3"/>
  <c r="BS278" i="3"/>
  <c r="CC278" i="3"/>
  <c r="CE278" i="3"/>
  <c r="CC309" i="3"/>
  <c r="BR309" i="3"/>
  <c r="AW309" i="3" s="1"/>
  <c r="BR331" i="3"/>
  <c r="CC331" i="3"/>
  <c r="CE195" i="3"/>
  <c r="BS202" i="3"/>
  <c r="CK209" i="3"/>
  <c r="BT218" i="3"/>
  <c r="BS222" i="3"/>
  <c r="BY222" i="3"/>
  <c r="BQ225" i="3"/>
  <c r="BQ228" i="3"/>
  <c r="BU237" i="3"/>
  <c r="AY237" i="3" s="1"/>
  <c r="BR244" i="3"/>
  <c r="AY244" i="3" s="1"/>
  <c r="BS250" i="3"/>
  <c r="AY250" i="3" s="1"/>
  <c r="BT251" i="3"/>
  <c r="CD251" i="3"/>
  <c r="AW304" i="3"/>
  <c r="BR318" i="3"/>
  <c r="CC318" i="3"/>
  <c r="CC213" i="3"/>
  <c r="CC219" i="3"/>
  <c r="CI219" i="3"/>
  <c r="CE219" i="3"/>
  <c r="CD221" i="3"/>
  <c r="BY228" i="3"/>
  <c r="BS228" i="3"/>
  <c r="BW228" i="3"/>
  <c r="BR273" i="3"/>
  <c r="CC273" i="3"/>
  <c r="CB273" i="3"/>
  <c r="C320" i="3"/>
  <c r="CK204" i="3"/>
  <c r="BX204" i="3"/>
  <c r="AX204" i="3" s="1"/>
  <c r="CC204" i="3"/>
  <c r="CD208" i="3"/>
  <c r="BS209" i="3"/>
  <c r="AX209" i="3" s="1"/>
  <c r="BT213" i="3"/>
  <c r="CI217" i="3"/>
  <c r="BT217" i="3"/>
  <c r="BZ217" i="3"/>
  <c r="BT219" i="3"/>
  <c r="BS221" i="3"/>
  <c r="AX230" i="3"/>
  <c r="BS245" i="3"/>
  <c r="AY245" i="3" s="1"/>
  <c r="CB245" i="3"/>
  <c r="CE245" i="3"/>
  <c r="AY256" i="3"/>
  <c r="BU273" i="3"/>
  <c r="BV319" i="3"/>
  <c r="BU319" i="3"/>
  <c r="BT319" i="3"/>
  <c r="BS319" i="3"/>
  <c r="AX319" i="3" s="1"/>
  <c r="BQ331" i="3"/>
  <c r="CB331" i="3"/>
  <c r="CE261" i="3"/>
  <c r="CE267" i="3"/>
  <c r="AY269" i="3"/>
  <c r="BR274" i="3"/>
  <c r="CE274" i="3"/>
  <c r="CE323" i="3"/>
  <c r="CD323" i="3"/>
  <c r="BS323" i="3"/>
  <c r="BV324" i="3"/>
  <c r="BU324" i="3"/>
  <c r="CF324" i="3"/>
  <c r="CG324" i="3"/>
  <c r="CE238" i="3"/>
  <c r="CE247" i="3"/>
  <c r="CB254" i="3"/>
  <c r="BS274" i="3"/>
  <c r="BQ322" i="3"/>
  <c r="AX322" i="3" s="1"/>
  <c r="CB322" i="3"/>
  <c r="C329" i="3"/>
  <c r="BY218" i="3"/>
  <c r="CH218" i="3"/>
  <c r="BS218" i="3"/>
  <c r="AX218" i="3" s="1"/>
  <c r="CD220" i="3"/>
  <c r="CJ220" i="3"/>
  <c r="BW220" i="3"/>
  <c r="BT223" i="3"/>
  <c r="BZ223" i="3"/>
  <c r="BR240" i="3"/>
  <c r="AY240" i="3" s="1"/>
  <c r="CC254" i="3"/>
  <c r="BS261" i="3"/>
  <c r="AY261" i="3" s="1"/>
  <c r="BS267" i="3"/>
  <c r="BU274" i="3"/>
  <c r="BU277" i="3"/>
  <c r="CB277" i="3"/>
  <c r="BU261" i="3"/>
  <c r="BU267" i="3"/>
  <c r="AY267" i="3" s="1"/>
  <c r="BU270" i="3"/>
  <c r="AY270" i="3" s="1"/>
  <c r="CC270" i="3"/>
  <c r="CC292" i="3"/>
  <c r="BR292" i="3"/>
  <c r="AW292" i="3" s="1"/>
  <c r="CB330" i="3"/>
  <c r="AN346" i="3"/>
  <c r="CC359" i="3"/>
  <c r="BU276" i="3"/>
  <c r="AY276" i="3" s="1"/>
  <c r="BS309" i="3"/>
  <c r="BQ359" i="3"/>
  <c r="AP359" i="3" s="1"/>
  <c r="B400" i="3" l="1"/>
  <c r="AY253" i="3"/>
  <c r="AX214" i="3"/>
  <c r="AX186" i="3"/>
  <c r="AX220" i="3"/>
  <c r="AX228" i="3"/>
  <c r="AY257" i="3"/>
  <c r="AW308" i="3"/>
  <c r="AY234" i="3"/>
  <c r="AX206" i="3"/>
  <c r="BS318" i="3"/>
  <c r="AX318" i="3" s="1"/>
  <c r="BV318" i="3"/>
  <c r="BU318" i="3"/>
  <c r="BT318" i="3"/>
  <c r="CD318" i="3"/>
  <c r="CF318" i="3"/>
  <c r="CE318" i="3"/>
  <c r="CG318" i="3"/>
  <c r="AX194" i="3"/>
  <c r="CE320" i="3"/>
  <c r="CD320" i="3"/>
  <c r="BS320" i="3"/>
  <c r="AX320" i="3" s="1"/>
  <c r="BU320" i="3"/>
  <c r="BT320" i="3"/>
  <c r="CG320" i="3"/>
  <c r="CF320" i="3"/>
  <c r="BV320" i="3"/>
  <c r="AY243" i="3"/>
  <c r="AX317" i="3"/>
  <c r="AX200" i="3"/>
  <c r="AY273" i="3"/>
  <c r="AY271" i="3"/>
  <c r="AX229" i="3"/>
  <c r="AX191" i="3"/>
  <c r="AY262" i="3"/>
  <c r="AX227" i="3"/>
  <c r="AX226" i="3"/>
  <c r="AY260" i="3"/>
  <c r="AL331" i="3"/>
  <c r="BV314" i="3"/>
  <c r="BU314" i="3"/>
  <c r="CG314" i="3"/>
  <c r="CD314" i="3"/>
  <c r="BT314" i="3"/>
  <c r="BS314" i="3"/>
  <c r="AX314" i="3" s="1"/>
  <c r="CF314" i="3"/>
  <c r="CE314" i="3"/>
  <c r="AW302" i="3"/>
  <c r="AX212" i="3"/>
  <c r="AY242" i="3"/>
  <c r="BV234" i="3"/>
  <c r="CI234" i="3"/>
  <c r="BX234" i="3"/>
  <c r="BY234" i="3"/>
  <c r="BW234" i="3"/>
  <c r="CH234" i="3"/>
  <c r="CG234" i="3"/>
  <c r="CF234" i="3"/>
  <c r="AY274" i="3"/>
  <c r="AX193" i="3"/>
  <c r="AX225" i="3"/>
  <c r="AY268" i="3"/>
  <c r="AX201" i="3"/>
  <c r="CD329" i="3"/>
  <c r="BS329" i="3"/>
  <c r="CE329" i="3"/>
  <c r="BT329" i="3"/>
  <c r="AX197" i="3"/>
  <c r="AX192" i="3"/>
  <c r="AY251" i="3"/>
  <c r="AL329" i="3" l="1"/>
  <c r="C133" i="2"/>
  <c r="C132" i="2"/>
  <c r="C131" i="2"/>
  <c r="C130" i="2"/>
  <c r="C129" i="2"/>
  <c r="C128" i="2"/>
  <c r="C127" i="2"/>
  <c r="C126" i="2"/>
  <c r="C125" i="2"/>
  <c r="R108" i="2"/>
  <c r="Q108" i="2"/>
  <c r="P108" i="2"/>
  <c r="O108" i="2"/>
  <c r="N108" i="2"/>
  <c r="M108" i="2"/>
  <c r="L108" i="2"/>
  <c r="K108" i="2"/>
  <c r="J108" i="2"/>
  <c r="I108" i="2"/>
  <c r="H108" i="2"/>
  <c r="G108" i="2"/>
  <c r="F108" i="2"/>
  <c r="E108" i="2"/>
  <c r="D108" i="2"/>
  <c r="C108" i="2"/>
  <c r="B108" i="2"/>
  <c r="B107" i="2"/>
  <c r="B106" i="2"/>
  <c r="B105" i="2"/>
  <c r="B79" i="2"/>
  <c r="X59" i="2"/>
  <c r="W59" i="2"/>
  <c r="X56" i="2"/>
  <c r="W56" i="2"/>
  <c r="AS12" i="2"/>
  <c r="AR12" i="2"/>
  <c r="AQ12" i="2"/>
  <c r="AP12" i="2"/>
  <c r="AO12" i="2"/>
  <c r="AF48" i="21" l="1"/>
  <c r="AG48" i="21"/>
  <c r="AH48"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Priscilla Acuña</author>
    <author>Ines Kohnenkamp</author>
    <author>Carolina Velasquez Ordonez</author>
    <author>Natalia Arancibia</author>
    <author>Nicole Cisternas</author>
  </authors>
  <commentList>
    <comment ref="Z9" authorId="0" shapeId="0" xr:uid="{D91CC558-EB05-41F8-AD7F-BEC5C30FAD22}">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A9" authorId="0" shapeId="0" xr:uid="{8C04D5AD-88E6-4826-AC85-B7B7A94643B2}">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B9" authorId="0" shapeId="0" xr:uid="{EA480DAC-0D92-4A64-AECB-5B303A12E1D2}">
      <text>
        <r>
          <rPr>
            <sz val="9"/>
            <color indexed="81"/>
            <rFont val="Tahoma"/>
            <family val="2"/>
          </rPr>
          <t xml:space="preserve">
Se contabilizara a los usuarios  que en el </t>
        </r>
        <r>
          <rPr>
            <b/>
            <sz val="9"/>
            <color indexed="81"/>
            <rFont val="Tahoma"/>
            <family val="2"/>
          </rPr>
          <t>Módulo Admisión</t>
        </r>
        <r>
          <rPr>
            <sz val="9"/>
            <color indexed="81"/>
            <rFont val="Tahoma"/>
            <family val="2"/>
          </rPr>
          <t>, tengan registrado en el campo</t>
        </r>
        <r>
          <rPr>
            <b/>
            <sz val="9"/>
            <color indexed="81"/>
            <rFont val="Tahoma"/>
            <family val="2"/>
          </rPr>
          <t xml:space="preserve"> Pertenece a  Pueblo Indigena </t>
        </r>
        <r>
          <rPr>
            <sz val="9"/>
            <color indexed="81"/>
            <rFont val="Tahoma"/>
            <family val="2"/>
          </rPr>
          <t>el valor</t>
        </r>
        <r>
          <rPr>
            <b/>
            <sz val="9"/>
            <color indexed="81"/>
            <rFont val="Tahoma"/>
            <family val="2"/>
          </rPr>
          <t xml:space="preserve"> si</t>
        </r>
        <r>
          <rPr>
            <sz val="9"/>
            <color indexed="81"/>
            <rFont val="Tahoma"/>
            <family val="2"/>
          </rPr>
          <t xml:space="preserve"> y ademas </t>
        </r>
        <r>
          <rPr>
            <b/>
            <sz val="9"/>
            <color indexed="81"/>
            <rFont val="Tahoma"/>
            <family val="2"/>
          </rPr>
          <t xml:space="preserve">tenga seleccionado algun Pueblo indigena del listado. </t>
        </r>
      </text>
    </comment>
    <comment ref="AC9" authorId="0" shapeId="0" xr:uid="{F59CEA97-3A98-4438-A19B-0D00EBACF59F}">
      <text>
        <r>
          <rPr>
            <sz val="9"/>
            <color indexed="81"/>
            <rFont val="Tahoma"/>
            <family val="2"/>
          </rPr>
          <t xml:space="preserve">
Se contabilizara a los usuarios que tengan  registrada desde </t>
        </r>
        <r>
          <rPr>
            <b/>
            <sz val="9"/>
            <color indexed="81"/>
            <rFont val="Tahoma"/>
            <family val="2"/>
          </rPr>
          <t>box o desde el modulo de inscripcion</t>
        </r>
        <r>
          <rPr>
            <sz val="9"/>
            <color indexed="81"/>
            <rFont val="Tahoma"/>
            <family val="2"/>
          </rPr>
          <t xml:space="preserve"> la alerta administrativa </t>
        </r>
        <r>
          <rPr>
            <b/>
            <sz val="9"/>
            <color indexed="81"/>
            <rFont val="Tahoma"/>
            <family val="2"/>
          </rPr>
          <t>MIGRANTE</t>
        </r>
        <r>
          <rPr>
            <sz val="9"/>
            <color indexed="81"/>
            <rFont val="Tahoma"/>
            <family val="2"/>
          </rPr>
          <t xml:space="preserve">
</t>
        </r>
      </text>
    </comment>
    <comment ref="C11" authorId="1" shapeId="0" xr:uid="{D3714415-C2DE-4BF9-854E-F31F4C028810}">
      <text>
        <r>
          <rPr>
            <sz val="9"/>
            <color indexed="81"/>
            <rFont val="Tahoma"/>
            <family val="2"/>
          </rPr>
          <t xml:space="preserve">
Este dato aparecerá  luego de que en la atención registrada en el módulo Box - Pacientes Citados o en Atención - Registro Atención Individual se registre la actividad:
</t>
        </r>
        <r>
          <rPr>
            <b/>
            <sz val="9"/>
            <color indexed="81"/>
            <rFont val="Tahoma"/>
            <family val="2"/>
          </rPr>
          <t>Control Preconcepcional 
o 
Control Preconcepcional - Espacios Amigables</t>
        </r>
        <r>
          <rPr>
            <sz val="9"/>
            <color indexed="81"/>
            <rFont val="Tahoma"/>
            <family val="2"/>
          </rPr>
          <t xml:space="preserve">
</t>
        </r>
      </text>
    </comment>
    <comment ref="C12" authorId="1" shapeId="0" xr:uid="{81763D61-6492-4892-82BA-ABE95BA10AA0}">
      <text>
        <r>
          <rPr>
            <sz val="9"/>
            <color indexed="81"/>
            <rFont val="Tahoma"/>
            <family val="2"/>
          </rPr>
          <t xml:space="preserve">Este dato aparecerá  luego de que en la atención registrada en el módulo Box - Pacientes Citados o en Atención - Registro Atención Individual se registre la actividad:
</t>
        </r>
        <r>
          <rPr>
            <b/>
            <sz val="9"/>
            <color indexed="81"/>
            <rFont val="Tahoma"/>
            <family val="2"/>
          </rPr>
          <t>Control Preconcepcional 
o 
Control Preconcepcional - Espacios Amigable</t>
        </r>
        <r>
          <rPr>
            <sz val="9"/>
            <color indexed="81"/>
            <rFont val="Tahoma"/>
            <family val="2"/>
          </rPr>
          <t xml:space="preserve">s
</t>
        </r>
      </text>
    </comment>
    <comment ref="C13" authorId="1" shapeId="0" xr:uid="{57292E18-1EF7-4FD7-A8D1-D32712717DC1}">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Control Prenatal</t>
        </r>
        <r>
          <rPr>
            <sz val="9"/>
            <color indexed="81"/>
            <rFont val="Tahoma"/>
            <family val="2"/>
          </rPr>
          <t xml:space="preserve">
o
</t>
        </r>
        <r>
          <rPr>
            <b/>
            <sz val="9"/>
            <color indexed="81"/>
            <rFont val="Tahoma"/>
            <family val="2"/>
          </rPr>
          <t xml:space="preserve">Control Prenatal con Pareja, Familiar u Otro </t>
        </r>
      </text>
    </comment>
    <comment ref="C14" authorId="1" shapeId="0" xr:uid="{E61B272F-3EFC-4417-B2DF-86348BBA15BD}">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Control Prenatal</t>
        </r>
        <r>
          <rPr>
            <sz val="9"/>
            <color indexed="81"/>
            <rFont val="Tahoma"/>
            <family val="2"/>
          </rPr>
          <t xml:space="preserve">
o
</t>
        </r>
        <r>
          <rPr>
            <b/>
            <sz val="9"/>
            <color indexed="81"/>
            <rFont val="Tahoma"/>
            <family val="2"/>
          </rPr>
          <t>Control Prenatal Con Pareja, Familiar u Otro</t>
        </r>
      </text>
    </comment>
    <comment ref="C15" authorId="2" shapeId="0" xr:uid="{8B269716-1E5E-4C35-9BBC-A6970769FD1C}">
      <text>
        <r>
          <rPr>
            <sz val="9"/>
            <color indexed="81"/>
            <rFont val="Tahoma"/>
            <family val="2"/>
          </rPr>
          <t xml:space="preserve">Este dato aparecerá  luego de que en la atención 
Registrada en el </t>
        </r>
        <r>
          <rPr>
            <b/>
            <sz val="9"/>
            <color indexed="81"/>
            <rFont val="Tahoma"/>
            <family val="2"/>
          </rPr>
          <t>módulo Box</t>
        </r>
        <r>
          <rPr>
            <sz val="9"/>
            <color indexed="81"/>
            <rFont val="Tahoma"/>
            <family val="2"/>
          </rPr>
          <t xml:space="preserve"> - </t>
        </r>
        <r>
          <rPr>
            <b/>
            <sz val="9"/>
            <color indexed="81"/>
            <rFont val="Tahoma"/>
            <family val="2"/>
          </rPr>
          <t>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Post Parto</t>
        </r>
        <r>
          <rPr>
            <sz val="9"/>
            <color indexed="81"/>
            <rFont val="Tahoma"/>
            <family val="2"/>
          </rPr>
          <t xml:space="preserve">
</t>
        </r>
      </text>
    </comment>
    <comment ref="C16" authorId="2" shapeId="0" xr:uid="{FBB782F5-D018-4486-8E8A-9441A22F0638}">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Post Parto</t>
        </r>
        <r>
          <rPr>
            <sz val="9"/>
            <color indexed="81"/>
            <rFont val="Tahoma"/>
            <family val="2"/>
          </rPr>
          <t xml:space="preserve">
</t>
        </r>
      </text>
    </comment>
    <comment ref="C17" authorId="2" shapeId="0" xr:uid="{F4D2231E-5B06-4ED0-A59E-E9B98EA3C27D}">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Atención - Registro Atención Individual</t>
        </r>
        <r>
          <rPr>
            <sz val="9"/>
            <color indexed="81"/>
            <rFont val="Tahoma"/>
            <family val="2"/>
          </rPr>
          <t xml:space="preserve"> se registre la actividad </t>
        </r>
        <r>
          <rPr>
            <b/>
            <sz val="9"/>
            <color indexed="81"/>
            <rFont val="Tahoma"/>
            <family val="2"/>
          </rPr>
          <t>Control Post Aborto</t>
        </r>
        <r>
          <rPr>
            <sz val="9"/>
            <color indexed="81"/>
            <rFont val="Tahoma"/>
            <family val="2"/>
          </rPr>
          <t xml:space="preserve">
</t>
        </r>
      </text>
    </comment>
    <comment ref="C18" authorId="2" shapeId="0" xr:uid="{239CAAC8-AAE1-4A4B-971A-286F4D82E03F}">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Post Aborto</t>
        </r>
        <r>
          <rPr>
            <sz val="9"/>
            <color indexed="81"/>
            <rFont val="Tahoma"/>
            <family val="2"/>
          </rPr>
          <t xml:space="preserve">
</t>
        </r>
      </text>
    </comment>
    <comment ref="C19" authorId="1" shapeId="0" xr:uid="{46A29915-C01C-4424-A3E1-2C5C4CF5E56B}">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t>
        </r>
        <r>
          <rPr>
            <b/>
            <sz val="9"/>
            <color indexed="81"/>
            <rFont val="Tahoma"/>
            <family val="2"/>
          </rPr>
          <t xml:space="preserve"> Atención - Registro Atención Individua</t>
        </r>
        <r>
          <rPr>
            <sz val="9"/>
            <color indexed="81"/>
            <rFont val="Tahoma"/>
            <family val="2"/>
          </rPr>
          <t xml:space="preserve">l se registre alguna de las siguientes actividades:
</t>
        </r>
        <r>
          <rPr>
            <b/>
            <sz val="9"/>
            <color indexed="81"/>
            <rFont val="Tahoma"/>
            <family val="2"/>
          </rPr>
          <t>Control Puérpera y Recién Nacido Hasta 10 Días de Vida</t>
        </r>
        <r>
          <rPr>
            <sz val="9"/>
            <color indexed="81"/>
            <rFont val="Tahoma"/>
            <family val="2"/>
          </rPr>
          <t xml:space="preserve">
o
</t>
        </r>
        <r>
          <rPr>
            <b/>
            <sz val="9"/>
            <color indexed="81"/>
            <rFont val="Tahoma"/>
            <family val="2"/>
          </rPr>
          <t xml:space="preserve">Control Puérpera y Recién Nacido Hasta 10 Días de Vida con Presencia del Padre
o
Control Puérpera y Recién Nacido Hasta 10 Días de Vida Con Pareja, Familiar u Otro
</t>
        </r>
        <r>
          <rPr>
            <sz val="9"/>
            <color indexed="81"/>
            <rFont val="Tahoma"/>
            <family val="2"/>
          </rPr>
          <t xml:space="preserve">
</t>
        </r>
      </text>
    </comment>
    <comment ref="C20" authorId="1" shapeId="0" xr:uid="{CF857AE0-1552-44A5-A3E9-663E3ED38F83}">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t>
        </r>
        <r>
          <rPr>
            <b/>
            <sz val="9"/>
            <color indexed="81"/>
            <rFont val="Tahoma"/>
            <family val="2"/>
          </rPr>
          <t xml:space="preserve"> Atención - Registro Atención Individual</t>
        </r>
        <r>
          <rPr>
            <sz val="9"/>
            <color indexed="81"/>
            <rFont val="Tahoma"/>
            <family val="2"/>
          </rPr>
          <t xml:space="preserve"> se registre alguna de las siguientes actividades:
</t>
        </r>
        <r>
          <rPr>
            <b/>
            <sz val="9"/>
            <color indexed="81"/>
            <rFont val="Tahoma"/>
            <family val="2"/>
          </rPr>
          <t>Control Puérpera y Recién Nacido Hasta 10 Días de Vida</t>
        </r>
        <r>
          <rPr>
            <sz val="9"/>
            <color indexed="81"/>
            <rFont val="Tahoma"/>
            <family val="2"/>
          </rPr>
          <t xml:space="preserve">
</t>
        </r>
        <r>
          <rPr>
            <b/>
            <sz val="9"/>
            <color indexed="81"/>
            <rFont val="Tahoma"/>
            <family val="2"/>
          </rPr>
          <t>o
Control Puérpera y Recién Nacido Hasta 10 Días de Vida con Presencia del Padre
o
Control Puérpera y Recién Nacido Hasta 10 Días de Vida Con Pareja, Familiar u Otro</t>
        </r>
      </text>
    </comment>
    <comment ref="C21" authorId="1" shapeId="0" xr:uid="{21C00F03-A447-4A12-AC90-0D6D76688ACD}">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 xml:space="preserve">Atención - Registro Atención Individual </t>
        </r>
        <r>
          <rPr>
            <sz val="9"/>
            <color indexed="81"/>
            <rFont val="Tahoma"/>
            <family val="2"/>
          </rPr>
          <t xml:space="preserve">se registre alguna de las siguientes actividades:
</t>
        </r>
        <r>
          <rPr>
            <b/>
            <sz val="9"/>
            <color indexed="81"/>
            <rFont val="Tahoma"/>
            <family val="2"/>
          </rPr>
          <t>Control Puérpera y Recién Nacido Entre 11 y 28 Días de Vida</t>
        </r>
        <r>
          <rPr>
            <sz val="9"/>
            <color indexed="81"/>
            <rFont val="Tahoma"/>
            <family val="2"/>
          </rPr>
          <t xml:space="preserve">
o
</t>
        </r>
        <r>
          <rPr>
            <b/>
            <sz val="9"/>
            <color indexed="81"/>
            <rFont val="Tahoma"/>
            <family val="2"/>
          </rPr>
          <t xml:space="preserve">Control Puérpera y Recién Nacido Entre 11 y 28 Días de Vida con Presencia del Padre
o
Control Puérpera y Recién Nacido Entre 11 y 28 Días de Vida Con Pareja, Familiar u Otro
</t>
        </r>
      </text>
    </comment>
    <comment ref="C22" authorId="1" shapeId="0" xr:uid="{12D44787-6A3C-4AE9-9158-C9087511B437}">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Control Puérpera y Recién Nacido Entre 11 y 28 Días de Vida</t>
        </r>
        <r>
          <rPr>
            <sz val="9"/>
            <color indexed="81"/>
            <rFont val="Tahoma"/>
            <family val="2"/>
          </rPr>
          <t xml:space="preserve">
o
</t>
        </r>
        <r>
          <rPr>
            <b/>
            <sz val="9"/>
            <color indexed="81"/>
            <rFont val="Tahoma"/>
            <family val="2"/>
          </rPr>
          <t>Control Puérpera y Recién Nacido Entre 11 y 28 Días de Vida con Presencia del Padre
o
Control Puérpera y Recién Nacido Entre 11 y 28 Días de Vida Con Pareja, Familiar u Otro</t>
        </r>
      </text>
    </comment>
    <comment ref="C23" authorId="2" shapeId="0" xr:uid="{26684167-3469-4C8D-A8D1-F5E5D0F05775}">
      <text>
        <r>
          <rPr>
            <sz val="9"/>
            <color indexed="81"/>
            <rFont val="Tahoma"/>
            <family val="2"/>
          </rPr>
          <t>Este dato aparecerá luego de que en la atención
Registrada en el módulo</t>
        </r>
        <r>
          <rPr>
            <b/>
            <sz val="9"/>
            <color indexed="81"/>
            <rFont val="Tahoma"/>
            <family val="2"/>
          </rPr>
          <t xml:space="preserve"> Box-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 xml:space="preserve">Recién Nacido Hasta 10 Días de Vida
o
Recién Nacido Hasta 10 días de Vida Con Pareja, Familiar u Otro
o
Recién Nacido Hasta 10 días de Vida con Presencia del Padre
o
Recién Nacido Hasta 10 días de Vida - Espacios Amigables
</t>
        </r>
        <r>
          <rPr>
            <sz val="9"/>
            <color indexed="81"/>
            <rFont val="Tahoma"/>
            <family val="2"/>
          </rPr>
          <t xml:space="preserve">
</t>
        </r>
      </text>
    </comment>
    <comment ref="C24" authorId="2" shapeId="0" xr:uid="{67642C59-A2B5-4C58-BB64-78BD904C6497}">
      <text>
        <r>
          <rPr>
            <sz val="9"/>
            <color indexed="81"/>
            <rFont val="Tahoma"/>
            <family val="2"/>
          </rPr>
          <t>Este dato aparecerá luego de que en la atención
Registrada en el módulo</t>
        </r>
        <r>
          <rPr>
            <b/>
            <sz val="9"/>
            <color indexed="81"/>
            <rFont val="Tahoma"/>
            <family val="2"/>
          </rPr>
          <t xml:space="preserve"> Box-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Recién Nacido Hasta 10 Días de Vida
o
Recién Nacido Hasta 10 días de Vida Con Pareja, Familiar u Otro
o
Recién Nacido Hasta 10 días de Vida con Presencia del Padre
o
Recién Nacido Hasta 10 días de Vida - Espacios Amigables</t>
        </r>
        <r>
          <rPr>
            <sz val="9"/>
            <color indexed="81"/>
            <rFont val="Tahoma"/>
            <family val="2"/>
          </rPr>
          <t xml:space="preserve">
</t>
        </r>
      </text>
    </comment>
    <comment ref="C25" authorId="2" shapeId="0" xr:uid="{F0E629A2-0D9B-47F8-B173-EECEFFF979E3}">
      <text>
        <r>
          <rPr>
            <sz val="9"/>
            <color indexed="81"/>
            <rFont val="Tahoma"/>
            <family val="2"/>
          </rPr>
          <t xml:space="preserve">Este dato aparecerá luego de que en la atención
Registrada en el módulo </t>
        </r>
        <r>
          <rPr>
            <b/>
            <sz val="9"/>
            <color indexed="81"/>
            <rFont val="Tahoma"/>
            <family val="2"/>
          </rPr>
          <t>Box-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 xml:space="preserve">Recién Nacido 11 y 28 Días de Vida
o
Recién Nacido 11 y 28 días de Vida Con Pareja, Familiar u Otro
o
Recién Nacido 11 y 28 días de Vida con Presencia del Padre
o
Recién Nacido 11 y 28 días de Vida - Espacios Amigables
</t>
        </r>
        <r>
          <rPr>
            <sz val="9"/>
            <color indexed="81"/>
            <rFont val="Tahoma"/>
            <family val="2"/>
          </rPr>
          <t xml:space="preserve">
</t>
        </r>
      </text>
    </comment>
    <comment ref="C26" authorId="2" shapeId="0" xr:uid="{CD081002-0001-4436-A301-42369E3D93E4}">
      <text>
        <r>
          <rPr>
            <sz val="9"/>
            <color indexed="81"/>
            <rFont val="Tahoma"/>
            <family val="2"/>
          </rPr>
          <t xml:space="preserve">Este dato aparecerá luego de que en la atención
Registrada en el módulo </t>
        </r>
        <r>
          <rPr>
            <b/>
            <sz val="9"/>
            <color indexed="81"/>
            <rFont val="Tahoma"/>
            <family val="2"/>
          </rPr>
          <t>Box-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alguna de las siguientes actividades:
</t>
        </r>
        <r>
          <rPr>
            <b/>
            <sz val="9"/>
            <color indexed="81"/>
            <rFont val="Tahoma"/>
            <family val="2"/>
          </rPr>
          <t xml:space="preserve">Recién Nacido 11 y 28 Días de Vida
o
Recién Nacido 11 y 28 días de Vida Con Pareja, Familiar u Otro
o
Recién Nacido 11 y 28 días de Vida con Presencia del Padre
o
Recién Nacido 11 y 28 días de Vida - Espacios Amigables
</t>
        </r>
      </text>
    </comment>
    <comment ref="C27" authorId="1" shapeId="0" xr:uid="{8B1F4280-5B75-47C6-8D53-FCE85B25459B}">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Ginecológico
o
Control Ginecológico - Espacios Amigables</t>
        </r>
        <r>
          <rPr>
            <sz val="9"/>
            <color indexed="81"/>
            <rFont val="Tahoma"/>
            <family val="2"/>
          </rPr>
          <t xml:space="preserve">
</t>
        </r>
      </text>
    </comment>
    <comment ref="C28" authorId="1" shapeId="0" xr:uid="{7A16BE73-9960-4F0F-9B90-77018D270B23}">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Ginecológico
o
Control Ginecológico - Espacios Amigables</t>
        </r>
        <r>
          <rPr>
            <sz val="9"/>
            <color indexed="81"/>
            <rFont val="Tahoma"/>
            <family val="2"/>
          </rPr>
          <t xml:space="preserve">
</t>
        </r>
      </text>
    </comment>
    <comment ref="C29" authorId="1" shapeId="0" xr:uid="{8457E224-1AC3-4D08-A4D8-3123A579BB3A}">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Climaterio</t>
        </r>
        <r>
          <rPr>
            <sz val="9"/>
            <color indexed="81"/>
            <rFont val="Tahoma"/>
            <family val="2"/>
          </rPr>
          <t xml:space="preserve">
</t>
        </r>
      </text>
    </comment>
    <comment ref="C30" authorId="1" shapeId="0" xr:uid="{281EF344-C911-4702-8B77-D7705301F83B}">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Climaterio</t>
        </r>
        <r>
          <rPr>
            <sz val="9"/>
            <color indexed="81"/>
            <rFont val="Tahoma"/>
            <family val="2"/>
          </rPr>
          <t xml:space="preserve">
</t>
        </r>
      </text>
    </comment>
    <comment ref="C31" authorId="1" shapeId="0" xr:uid="{0F7ED788-E2D6-46FB-B6FC-10B8E5F6C3C3}">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Regulación Fecundidad
o
Control Regulacion Fecundidad- Espacios Amigables</t>
        </r>
        <r>
          <rPr>
            <sz val="9"/>
            <color indexed="81"/>
            <rFont val="Tahoma"/>
            <family val="2"/>
          </rPr>
          <t xml:space="preserve">
</t>
        </r>
      </text>
    </comment>
    <comment ref="C32" authorId="1" shapeId="0" xr:uid="{A237E32F-2EF7-4567-9122-6402AA4727B8}">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 xml:space="preserve">Control Regulación Fecundidad
o
Control Regulacion Fecundidad- Espacios Amigables
</t>
        </r>
        <r>
          <rPr>
            <sz val="9"/>
            <color indexed="81"/>
            <rFont val="Tahoma"/>
            <family val="2"/>
          </rPr>
          <t xml:space="preserve">
</t>
        </r>
      </text>
    </comment>
    <comment ref="AI34" authorId="2" shapeId="0" xr:uid="{BFF51A84-7A0A-4AB4-A374-FFB20F01BA80}">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se registre la actividad</t>
        </r>
        <r>
          <rPr>
            <b/>
            <sz val="9"/>
            <color indexed="81"/>
            <rFont val="Tahoma"/>
            <family val="2"/>
          </rPr>
          <t xml:space="preserve"> Control de Salud con Presencia de Padre </t>
        </r>
        <r>
          <rPr>
            <sz val="9"/>
            <color indexed="81"/>
            <rFont val="Tahoma"/>
            <family val="2"/>
          </rPr>
          <t xml:space="preserve">
</t>
        </r>
      </text>
    </comment>
    <comment ref="AK34" authorId="0" shapeId="0" xr:uid="{1165E313-65DD-4F90-A055-8AEED5F1221E}">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L34" authorId="0" shapeId="0" xr:uid="{FD617CFD-D021-4A66-A09B-CC488D8B0FBF}">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M34" authorId="0" shapeId="0" xr:uid="{7C58FB42-2B48-4581-8B58-68F43F0EAF5F}">
      <text>
        <r>
          <rPr>
            <sz val="9"/>
            <color indexed="81"/>
            <rFont val="Tahoma"/>
            <family val="2"/>
          </rPr>
          <t xml:space="preserve">
Se contabilizara a los usuarios  que en el </t>
        </r>
        <r>
          <rPr>
            <b/>
            <sz val="9"/>
            <color indexed="81"/>
            <rFont val="Tahoma"/>
            <family val="2"/>
          </rPr>
          <t>Módulo Admisión</t>
        </r>
        <r>
          <rPr>
            <sz val="9"/>
            <color indexed="81"/>
            <rFont val="Tahoma"/>
            <family val="2"/>
          </rPr>
          <t>, tengan registrado en el campo</t>
        </r>
        <r>
          <rPr>
            <b/>
            <sz val="9"/>
            <color indexed="81"/>
            <rFont val="Tahoma"/>
            <family val="2"/>
          </rPr>
          <t xml:space="preserve"> Pertenece a  Pueblo Indigena </t>
        </r>
        <r>
          <rPr>
            <sz val="9"/>
            <color indexed="81"/>
            <rFont val="Tahoma"/>
            <family val="2"/>
          </rPr>
          <t>el valor</t>
        </r>
        <r>
          <rPr>
            <b/>
            <sz val="9"/>
            <color indexed="81"/>
            <rFont val="Tahoma"/>
            <family val="2"/>
          </rPr>
          <t xml:space="preserve"> si</t>
        </r>
        <r>
          <rPr>
            <sz val="9"/>
            <color indexed="81"/>
            <rFont val="Tahoma"/>
            <family val="2"/>
          </rPr>
          <t xml:space="preserve"> y ademas </t>
        </r>
        <r>
          <rPr>
            <b/>
            <sz val="9"/>
            <color indexed="81"/>
            <rFont val="Tahoma"/>
            <family val="2"/>
          </rPr>
          <t xml:space="preserve">tenga seleccionado algun Pueblo indigena del listado. </t>
        </r>
      </text>
    </comment>
    <comment ref="AN34" authorId="0" shapeId="0" xr:uid="{9FCAEFF0-815A-4703-BE1F-0046D5FD0647}">
      <text>
        <r>
          <rPr>
            <sz val="9"/>
            <color indexed="81"/>
            <rFont val="Tahoma"/>
            <family val="2"/>
          </rPr>
          <t xml:space="preserve">
Se contabilizara a los usuarios que tengan  registrada desde </t>
        </r>
        <r>
          <rPr>
            <b/>
            <sz val="9"/>
            <color indexed="81"/>
            <rFont val="Tahoma"/>
            <family val="2"/>
          </rPr>
          <t>box o desde el modulo de inscripcion</t>
        </r>
        <r>
          <rPr>
            <sz val="9"/>
            <color indexed="81"/>
            <rFont val="Tahoma"/>
            <family val="2"/>
          </rPr>
          <t xml:space="preserve"> la alerta administrativa </t>
        </r>
        <r>
          <rPr>
            <b/>
            <sz val="9"/>
            <color indexed="81"/>
            <rFont val="Tahoma"/>
            <family val="2"/>
          </rPr>
          <t>MIGRANTE</t>
        </r>
        <r>
          <rPr>
            <sz val="9"/>
            <color indexed="81"/>
            <rFont val="Tahoma"/>
            <family val="2"/>
          </rPr>
          <t xml:space="preserve">
</t>
        </r>
      </text>
    </comment>
    <comment ref="C36" authorId="2" shapeId="0" xr:uid="{5211F09A-AA4C-4F47-8E74-1755805C3DEA}">
      <text>
        <r>
          <rPr>
            <sz val="9"/>
            <color indexed="81"/>
            <rFont val="Tahoma"/>
            <family val="2"/>
          </rPr>
          <t xml:space="preserve">Este dato aparecerá  luego de que en la atención 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 xml:space="preserve">Atención - Registro Atención Individual </t>
        </r>
        <r>
          <rPr>
            <sz val="9"/>
            <color indexed="81"/>
            <rFont val="Tahoma"/>
            <family val="2"/>
          </rPr>
          <t>se registre alguna de las actividades:</t>
        </r>
        <r>
          <rPr>
            <b/>
            <sz val="9"/>
            <color indexed="81"/>
            <rFont val="Tahoma"/>
            <family val="2"/>
          </rPr>
          <t xml:space="preserve">
- Control de Salud 
- Control de Salud con Presencia de Padre Control de Salud - Espacios Amigables 
- Control de Salud Individual - Establecimiento Educacional - Kinder 
- Control de Salud Individual - Establecimiento Educacional - Primero Básico 
- Control de Salud Individual - Establecimiento Educacional - Segundo Básico 
- Control de Salud Individual - Establecimiento Educacional - Tercero Básico 
- Control de Salud Individual - Establecimiento Educacional - Cuarto Básico 
- Control de Salud Integral de Adolecentes Prog. Joven Sano - En otros lugares fuera del establecimiento de Salud 
- Control de Salud Integral de Adolecentes Prog. Joven Sano - En establecimientos educacionales 
- Control de Salud Integral de Adolecentes Prog. Joven Sano - En otros espacios del establecimiento de salud 
- Control de Salud Integral de Adolecentes Prog. Joven Sano - En espacio Amigable/diferenciado 
</t>
        </r>
        <r>
          <rPr>
            <sz val="9"/>
            <color indexed="81"/>
            <rFont val="Tahoma"/>
            <family val="2"/>
          </rPr>
          <t xml:space="preserve">
</t>
        </r>
      </text>
    </comment>
    <comment ref="C37" authorId="2" shapeId="0" xr:uid="{9F149704-EEC5-4268-AAF6-E7F33EF31484}">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t>
        </r>
        <r>
          <rPr>
            <b/>
            <sz val="9"/>
            <color indexed="81"/>
            <rFont val="Tahoma"/>
            <family val="2"/>
          </rPr>
          <t xml:space="preserve"> Atención - Registro Atención Individual </t>
        </r>
        <r>
          <rPr>
            <sz val="9"/>
            <color indexed="81"/>
            <rFont val="Tahoma"/>
            <family val="2"/>
          </rPr>
          <t>se registre alguna de las actividades:</t>
        </r>
        <r>
          <rPr>
            <b/>
            <sz val="9"/>
            <color indexed="81"/>
            <rFont val="Tahoma"/>
            <family val="2"/>
          </rPr>
          <t xml:space="preserve">
- Control de Salud 
- Control de Salud con Presencia de Padre
- Control de Salud - Espacios Amigables 
- Control de Salud Individual - Establecimiento Educacional - Kinder 
- Control de Salud Individual - Establecimiento Educacional - Primero Básico 
- Control de Salud Individual - Establecimiento Educacional - Segundo Básico 
- Control de Salud Individual - Establecimiento Educacional - Tercero Básico 
- Control de Salud Individual - Establecimiento Educacional - Cuarto Básico 
- Control de Salud Integral de Adolecentes Prog. Joven Sano - En otros lugares fuera del establecimiento de Salud 
- Control de Salud Integral de Adolecentes Prog. Joven Sano - En establecimientos educacionales 
- Control de Salud Integral de Adolecentes Prog. Joven Sano - En otros espacios del establecimiento de salud 
- Control de Salud Integral de Adolecentes Prog. Joven Sano - En espacio Amigable/diferenciado </t>
        </r>
        <r>
          <rPr>
            <sz val="9"/>
            <color indexed="81"/>
            <rFont val="Tahoma"/>
            <family val="2"/>
          </rPr>
          <t xml:space="preserve">
</t>
        </r>
      </text>
    </comment>
    <comment ref="C38" authorId="2" shapeId="0" xr:uid="{EE1C24CC-D344-478C-9BE1-15A6A9D3C665}">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t>
        </r>
        <r>
          <rPr>
            <b/>
            <sz val="9"/>
            <color indexed="81"/>
            <rFont val="Tahoma"/>
            <family val="2"/>
          </rPr>
          <t xml:space="preserve"> Atención - Registro Atención Individual </t>
        </r>
        <r>
          <rPr>
            <sz val="9"/>
            <color indexed="81"/>
            <rFont val="Tahoma"/>
            <family val="2"/>
          </rPr>
          <t>se registre alguna de las actividades:</t>
        </r>
        <r>
          <rPr>
            <b/>
            <sz val="9"/>
            <color indexed="81"/>
            <rFont val="Tahoma"/>
            <family val="2"/>
          </rPr>
          <t xml:space="preserve">
- Control de Salud 
- Control de Salud con Presencia de Padre 
- Control de Salud - Espacios Amigables 
- Control de Salud Individual - Establecimiento Educacional - Kinder 
- Control de Salud Individual - Establecimiento Educacional - Primero Básico 
- Control de Salud Individual - Establecimiento Educacional - Segundo Básico 
- Control de Salud Individual - Establecimiento Educacional - Tercero Básico 
- Control de Salud Individual - Establecimiento Educacional - Cuarto Básico 
- Control de Salud Integral de Adolecentes Prog. Joven Sano - En otros lugares fuera del establecimiento de Salud 
- Control de Salud Integral de Adolecentes Prog. Joven Sano - En establecimientos educacionales 
- Control de Salud Integral de Adolecentes Prog. Joven Sano - En otros espacios del establecimiento de salud 
- Control de Salud Integral de Adolecentes Prog. Joven Sano - En espacio Amigable/diferenciado</t>
        </r>
        <r>
          <rPr>
            <sz val="9"/>
            <color indexed="81"/>
            <rFont val="Tahoma"/>
            <family val="2"/>
          </rPr>
          <t xml:space="preserve">
</t>
        </r>
      </text>
    </comment>
    <comment ref="C39" authorId="2" shapeId="0" xr:uid="{45352EA7-BB48-4C62-80A8-0F664505E104}">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t>
        </r>
        <r>
          <rPr>
            <sz val="9"/>
            <color indexed="81"/>
            <rFont val="Tahoma"/>
            <family val="2"/>
          </rPr>
          <t xml:space="preserve"> se registre alguna de las actividades:</t>
        </r>
        <r>
          <rPr>
            <b/>
            <sz val="9"/>
            <color indexed="81"/>
            <rFont val="Tahoma"/>
            <family val="2"/>
          </rPr>
          <t xml:space="preserve">
</t>
        </r>
        <r>
          <rPr>
            <sz val="9"/>
            <color indexed="81"/>
            <rFont val="Tahoma"/>
            <family val="2"/>
          </rPr>
          <t>- Control de Salud 
- Control de Salud con Presencia de Padre 
- Control de Salud - Espacios Amigables 
- Control de Salud Individual - Establecimiento Educacional - Kinder 
- Control de Salud Individual - Establecimiento Educacional - Primero Básico 
- Control de Salud Individual - Establecimiento Educacional - Segundo Básico 
- Control de Salud Individual - Establecimiento Educacional - Tercero Básico 
- Control de Salud Individual - Establecimiento Educacional - Cuarto Básico 
- Control de Salud Integral de Adolecentes Prog. Joven Sano - En otros lugares fuera del establecimiento de Salud 
- Control de Salud Integral de Adolecentes Prog. Joven Sano - En establecimientos educacionales 
- Control de Salud Integral de Adolecentes Prog. Joven Sano - En otros espacios del establecimiento de salud 
- Control de Salud Integral de Adolecentes Prog. Joven Sano - En espacio Amigable/diferenciad</t>
        </r>
        <r>
          <rPr>
            <b/>
            <sz val="9"/>
            <color indexed="81"/>
            <rFont val="Tahoma"/>
            <family val="2"/>
          </rPr>
          <t>o</t>
        </r>
        <r>
          <rPr>
            <sz val="9"/>
            <color indexed="81"/>
            <rFont val="Tahoma"/>
            <family val="2"/>
          </rPr>
          <t xml:space="preserve">
</t>
        </r>
        <r>
          <rPr>
            <b/>
            <sz val="9"/>
            <color indexed="81"/>
            <rFont val="Tahoma"/>
            <family val="2"/>
          </rPr>
          <t>Nota:Se Contabilizarán las</t>
        </r>
        <r>
          <rPr>
            <sz val="9"/>
            <color indexed="81"/>
            <rFont val="Tahoma"/>
            <family val="2"/>
          </rPr>
          <t xml:space="preserve"> </t>
        </r>
        <r>
          <rPr>
            <b/>
            <sz val="9"/>
            <color indexed="81"/>
            <rFont val="Tahoma"/>
            <family val="2"/>
          </rPr>
          <t>Atenciones</t>
        </r>
        <r>
          <rPr>
            <sz val="9"/>
            <color indexed="81"/>
            <rFont val="Tahoma"/>
            <family val="2"/>
          </rPr>
          <t xml:space="preserve"> </t>
        </r>
        <r>
          <rPr>
            <b/>
            <sz val="9"/>
            <color indexed="81"/>
            <rFont val="Tahoma"/>
            <family val="2"/>
          </rPr>
          <t>Registradas por Tecnico en Enfermeria  en nodos de tipo rural (PSR)</t>
        </r>
        <r>
          <rPr>
            <sz val="9"/>
            <color indexed="81"/>
            <rFont val="Tahoma"/>
            <family val="2"/>
          </rPr>
          <t xml:space="preserve">
</t>
        </r>
      </text>
    </comment>
    <comment ref="AN41" authorId="0" shapeId="0" xr:uid="{2C81F87C-C242-4880-B726-C6870A27B90C}">
      <text>
        <r>
          <rPr>
            <sz val="9"/>
            <color indexed="81"/>
            <rFont val="Tahoma"/>
            <family val="2"/>
          </rPr>
          <t xml:space="preserve">
Se contabilizara a los usuarios  que en el </t>
        </r>
        <r>
          <rPr>
            <b/>
            <sz val="9"/>
            <color indexed="81"/>
            <rFont val="Tahoma"/>
            <family val="2"/>
          </rPr>
          <t>Módulo Admisión</t>
        </r>
        <r>
          <rPr>
            <sz val="9"/>
            <color indexed="81"/>
            <rFont val="Tahoma"/>
            <family val="2"/>
          </rPr>
          <t xml:space="preserve">, tengan registrado en el campo </t>
        </r>
        <r>
          <rPr>
            <b/>
            <sz val="9"/>
            <color indexed="81"/>
            <rFont val="Tahoma"/>
            <family val="2"/>
          </rPr>
          <t>Pertenece a  Pueblo Indigena</t>
        </r>
        <r>
          <rPr>
            <sz val="9"/>
            <color indexed="81"/>
            <rFont val="Tahoma"/>
            <family val="2"/>
          </rPr>
          <t xml:space="preserve"> el valor </t>
        </r>
        <r>
          <rPr>
            <b/>
            <sz val="9"/>
            <color indexed="81"/>
            <rFont val="Tahoma"/>
            <family val="2"/>
          </rPr>
          <t xml:space="preserve">si </t>
        </r>
        <r>
          <rPr>
            <sz val="9"/>
            <color indexed="81"/>
            <rFont val="Tahoma"/>
            <family val="2"/>
          </rPr>
          <t xml:space="preserve">y ademas </t>
        </r>
        <r>
          <rPr>
            <b/>
            <sz val="9"/>
            <color indexed="81"/>
            <rFont val="Tahoma"/>
            <family val="2"/>
          </rPr>
          <t>tenga seleccionado algun Pueblo indigena del listado.</t>
        </r>
      </text>
    </comment>
    <comment ref="AO41" authorId="0" shapeId="0" xr:uid="{C7265C74-EB4E-4B53-9D69-988F04524E42}">
      <text>
        <r>
          <rPr>
            <sz val="9"/>
            <color indexed="81"/>
            <rFont val="Tahoma"/>
            <family val="2"/>
          </rPr>
          <t xml:space="preserve">
Se contabilizara a los usuarios que tengan  registrada desde </t>
        </r>
        <r>
          <rPr>
            <b/>
            <sz val="9"/>
            <color indexed="81"/>
            <rFont val="Tahoma"/>
            <family val="2"/>
          </rPr>
          <t>box</t>
        </r>
        <r>
          <rPr>
            <sz val="9"/>
            <color indexed="81"/>
            <rFont val="Tahoma"/>
            <family val="2"/>
          </rPr>
          <t xml:space="preserve"> o desde el modulo de</t>
        </r>
        <r>
          <rPr>
            <b/>
            <sz val="9"/>
            <color indexed="81"/>
            <rFont val="Tahoma"/>
            <family val="2"/>
          </rPr>
          <t xml:space="preserve"> inscripcion</t>
        </r>
        <r>
          <rPr>
            <sz val="9"/>
            <color indexed="81"/>
            <rFont val="Tahoma"/>
            <family val="2"/>
          </rPr>
          <t xml:space="preserve"> la alerta administrativa </t>
        </r>
        <r>
          <rPr>
            <b/>
            <sz val="9"/>
            <color indexed="81"/>
            <rFont val="Tahoma"/>
            <family val="2"/>
          </rPr>
          <t>MIGRANTE</t>
        </r>
      </text>
    </comment>
    <comment ref="C44" authorId="1" shapeId="0" xr:uid="{3FDC2E2D-BF28-4086-8BE2-5F24545BEF6A}">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las siguiente actividad: 
- </t>
        </r>
        <r>
          <rPr>
            <b/>
            <sz val="9"/>
            <color indexed="81"/>
            <rFont val="Tahoma"/>
            <family val="2"/>
          </rPr>
          <t xml:space="preserve">Control de Salud Cardiovascular
</t>
        </r>
        <r>
          <rPr>
            <sz val="9"/>
            <color indexed="81"/>
            <rFont val="Tahoma"/>
            <family val="2"/>
          </rPr>
          <t xml:space="preserve">
</t>
        </r>
      </text>
    </comment>
    <comment ref="C45" authorId="1" shapeId="0" xr:uid="{A8F771F2-6B81-4C18-9D28-9F1869542829}">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las siguiente actividad: 
- </t>
        </r>
        <r>
          <rPr>
            <b/>
            <sz val="9"/>
            <color indexed="81"/>
            <rFont val="Tahoma"/>
            <family val="2"/>
          </rPr>
          <t xml:space="preserve">Control de Salud Cardiovascular
</t>
        </r>
        <r>
          <rPr>
            <sz val="9"/>
            <color indexed="81"/>
            <rFont val="Tahoma"/>
            <family val="2"/>
          </rPr>
          <t xml:space="preserve">
</t>
        </r>
      </text>
    </comment>
    <comment ref="C46" authorId="1" shapeId="0" xr:uid="{FC89B868-F88D-4DAE-99A5-0EDC81F5E72E}">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las siguiente actividad: 
- </t>
        </r>
        <r>
          <rPr>
            <b/>
            <sz val="9"/>
            <color indexed="81"/>
            <rFont val="Tahoma"/>
            <family val="2"/>
          </rPr>
          <t xml:space="preserve">Control de Salud Cardiovascular
</t>
        </r>
        <r>
          <rPr>
            <sz val="9"/>
            <color indexed="81"/>
            <rFont val="Tahoma"/>
            <family val="2"/>
          </rPr>
          <t xml:space="preserve">
</t>
        </r>
      </text>
    </comment>
    <comment ref="C47" authorId="1" shapeId="0" xr:uid="{824C3364-731C-4A27-8540-E4A5BD7D7CAB}">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las siguiente actividad: 
- </t>
        </r>
        <r>
          <rPr>
            <b/>
            <sz val="9"/>
            <color indexed="81"/>
            <rFont val="Tahoma"/>
            <family val="2"/>
          </rPr>
          <t xml:space="preserve">Control de Salud Cardiovascular
Nota:Se Contabilizarán las Atenciones Registradas por Tecnico en Enfermeria  en nodos de tipo rural (PSR)
</t>
        </r>
      </text>
    </comment>
    <comment ref="C48" authorId="1" shapeId="0" xr:uid="{0D7691DF-51EF-43C2-BB10-2802DDAE7244}">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registren la siguiente actividad:
- </t>
        </r>
        <r>
          <rPr>
            <b/>
            <sz val="9"/>
            <color indexed="81"/>
            <rFont val="Tahoma"/>
            <family val="2"/>
          </rPr>
          <t>Control de Salud Seguimiento autovalente con Riesgo</t>
        </r>
        <r>
          <rPr>
            <sz val="9"/>
            <color indexed="81"/>
            <rFont val="Tahoma"/>
            <family val="2"/>
          </rPr>
          <t xml:space="preserve">
</t>
        </r>
      </text>
    </comment>
    <comment ref="C49" authorId="1" shapeId="0" xr:uid="{2BB2CD8E-80ED-4298-AE62-2D07901EBC7F}">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registren la siguiente actividad:
- </t>
        </r>
        <r>
          <rPr>
            <b/>
            <sz val="9"/>
            <color indexed="81"/>
            <rFont val="Tahoma"/>
            <family val="2"/>
          </rPr>
          <t>Control de Salud Seguimiento autovalente con Riesgo</t>
        </r>
        <r>
          <rPr>
            <sz val="9"/>
            <color indexed="81"/>
            <rFont val="Tahoma"/>
            <family val="2"/>
          </rPr>
          <t xml:space="preserve">
</t>
        </r>
      </text>
    </comment>
    <comment ref="C50" authorId="1" shapeId="0" xr:uid="{8A188694-1B50-4516-9062-ED1E170664DE}">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registren la siguiente actividad:
- </t>
        </r>
        <r>
          <rPr>
            <b/>
            <sz val="9"/>
            <color indexed="81"/>
            <rFont val="Tahoma"/>
            <family val="2"/>
          </rPr>
          <t>Control de Salud Seguimiento autovalente con Riesgo</t>
        </r>
        <r>
          <rPr>
            <sz val="9"/>
            <color indexed="81"/>
            <rFont val="Tahoma"/>
            <family val="2"/>
          </rPr>
          <t xml:space="preserve">
Nota: Se considera otros profesionales capacitados a aquellos que cuentan con capacitación formal o acreditada en el tema de la sección respectiva.(Ref. Manual DEIS)
</t>
        </r>
      </text>
    </comment>
    <comment ref="C51" authorId="1" shapeId="0" xr:uid="{1AD8D1A5-7F00-431D-8852-67CF862A028C}">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 siguiente actividad:
- </t>
        </r>
        <r>
          <rPr>
            <b/>
            <sz val="9"/>
            <color indexed="81"/>
            <rFont val="Tahoma"/>
            <family val="2"/>
          </rPr>
          <t>Control de Salud Seguimiento  Riesgo Dependencia</t>
        </r>
        <r>
          <rPr>
            <sz val="9"/>
            <color indexed="81"/>
            <rFont val="Tahoma"/>
            <family val="2"/>
          </rPr>
          <t xml:space="preserve">
</t>
        </r>
      </text>
    </comment>
    <comment ref="C52" authorId="1" shapeId="0" xr:uid="{66F8C087-4004-4FC3-ABC3-7B377847B873}">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 siguiente actividad:
- </t>
        </r>
        <r>
          <rPr>
            <b/>
            <sz val="9"/>
            <color indexed="81"/>
            <rFont val="Tahoma"/>
            <family val="2"/>
          </rPr>
          <t>Control de Salud Seguimiento  Riesgo Dependencia</t>
        </r>
        <r>
          <rPr>
            <sz val="9"/>
            <color indexed="81"/>
            <rFont val="Tahoma"/>
            <family val="2"/>
          </rPr>
          <t xml:space="preserve">
</t>
        </r>
      </text>
    </comment>
    <comment ref="C53" authorId="1" shapeId="0" xr:uid="{6E023B58-DA79-4AD8-BD9F-CFE320C87F8F}">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 siguiente actividad:
- </t>
        </r>
        <r>
          <rPr>
            <b/>
            <sz val="9"/>
            <color indexed="81"/>
            <rFont val="Tahoma"/>
            <family val="2"/>
          </rPr>
          <t>Control de Salud Seguimiento  Riesgo Dependencia</t>
        </r>
        <r>
          <rPr>
            <sz val="9"/>
            <color indexed="81"/>
            <rFont val="Tahoma"/>
            <family val="2"/>
          </rPr>
          <t xml:space="preserve">
Nota: Se considera otros profesionales capacitados a aquellos que cuentan con capacitación formal o acreditada en el tema de la sección respectiva.(Ref. Manual DEIS)</t>
        </r>
      </text>
    </comment>
    <comment ref="C54" authorId="1" shapeId="0" xr:uid="{23680628-8B39-4047-9AE1-67A1830381BA}">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de Infección Transmisión Sexual
</t>
        </r>
      </text>
    </comment>
    <comment ref="C55" authorId="1" shapeId="0" xr:uid="{02FDCDD0-0466-4202-8304-D01D98CA6020}">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de Infección Transmisión Sexual
</t>
        </r>
      </text>
    </comment>
    <comment ref="C56" authorId="1" shapeId="0" xr:uid="{CEA1A2B1-5EDC-4AF6-8FCB-CB2499459216}">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de Infección Transmisión Sexual
</t>
        </r>
      </text>
    </comment>
    <comment ref="C57" authorId="1" shapeId="0" xr:uid="{9ACF2197-7805-4E6C-9F19-016BADDAD737}">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t>
        </r>
        <r>
          <rPr>
            <sz val="9"/>
            <color indexed="81"/>
            <rFont val="Tahoma"/>
            <family val="2"/>
          </rPr>
          <t xml:space="preserve">
</t>
        </r>
      </text>
    </comment>
    <comment ref="C58" authorId="1" shapeId="0" xr:uid="{BF40C8FF-5B39-404D-9453-656DA5F25B89}">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t>
        </r>
        <r>
          <rPr>
            <sz val="9"/>
            <color indexed="81"/>
            <rFont val="Tahoma"/>
            <family val="2"/>
          </rPr>
          <t xml:space="preserve">
</t>
        </r>
      </text>
    </comment>
    <comment ref="C59" authorId="1" shapeId="0" xr:uid="{4C2B3DCD-4E72-4F37-9EFE-468313D62D59}">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t>
        </r>
        <r>
          <rPr>
            <sz val="9"/>
            <color indexed="81"/>
            <rFont val="Tahoma"/>
            <family val="2"/>
          </rPr>
          <t xml:space="preserve">
</t>
        </r>
        <r>
          <rPr>
            <b/>
            <sz val="9"/>
            <color indexed="81"/>
            <rFont val="Tahoma"/>
            <family val="2"/>
          </rPr>
          <t xml:space="preserve"> </t>
        </r>
      </text>
    </comment>
    <comment ref="C60" authorId="1" shapeId="0" xr:uid="{F604ED51-3A6D-4CCD-81E3-A952A97DF2A2}">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t>
        </r>
        <r>
          <rPr>
            <sz val="9"/>
            <color indexed="81"/>
            <rFont val="Tahoma"/>
            <family val="2"/>
          </rPr>
          <t xml:space="preserve">
</t>
        </r>
      </text>
    </comment>
    <comment ref="C61" authorId="1" shapeId="0" xr:uid="{2806D230-6C9F-40E3-BBCE-BA72B8321AAB}">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
Nota: Se Contabilizarán las Atenciones Registradas por Tecnico en Enfermeria  en nodos de tipo rural (PSR)</t>
        </r>
        <r>
          <rPr>
            <sz val="9"/>
            <color indexed="81"/>
            <rFont val="Tahoma"/>
            <family val="2"/>
          </rPr>
          <t xml:space="preserve">
</t>
        </r>
      </text>
    </comment>
    <comment ref="C62" authorId="1" shapeId="0" xr:uid="{FD9444CF-78FD-4500-AE63-AB72D1810FD8}">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Control Otros Problemas de Salud (No Cardiovasculares)</t>
        </r>
        <r>
          <rPr>
            <sz val="9"/>
            <color indexed="81"/>
            <rFont val="Tahoma"/>
            <family val="2"/>
          </rPr>
          <t xml:space="preserve">
Nota: Se considera otros profesionales capacitados a aquellos que cuentan con capacitación formal o acreditada en el tema de la sección respectiva.(Ref. Manual DEIS)</t>
        </r>
      </text>
    </comment>
    <comment ref="C63" authorId="3" shapeId="0" xr:uid="{47100D89-F852-4DA5-BCD4-82E890070206}">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Niños y Adolescentes con Necesidades Especiales
</t>
        </r>
      </text>
    </comment>
    <comment ref="C64" authorId="3" shapeId="0" xr:uid="{DB38B135-D409-4C5A-BAEB-C3E99F7222DF}">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Niños y Adolescentes con Necesidades Especiales
</t>
        </r>
      </text>
    </comment>
    <comment ref="C65" authorId="3" shapeId="0" xr:uid="{08AF6339-E555-41EA-9E41-6010AB506D5E}">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Niños y Adolescentes con Necesidades Especiales
</t>
        </r>
      </text>
    </comment>
    <comment ref="C66" authorId="3" shapeId="0" xr:uid="{02CDD7D0-90F4-4893-91BF-D6D44D4F4FE8}">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siguiente actividad:
-  </t>
        </r>
        <r>
          <rPr>
            <b/>
            <sz val="9"/>
            <color indexed="81"/>
            <rFont val="Tahoma"/>
            <family val="2"/>
          </rPr>
          <t xml:space="preserve">Control Niños y Adolescentes con Necesidades Especiales
</t>
        </r>
      </text>
    </comment>
    <comment ref="I68" authorId="0" shapeId="0" xr:uid="{95FC73B8-6431-4980-91B4-1E81E4785F6D}">
      <text>
        <r>
          <rPr>
            <sz val="9"/>
            <color indexed="81"/>
            <rFont val="Tahoma"/>
            <family val="2"/>
          </rPr>
          <t xml:space="preserve">
Se contabilizara a los usuarios  que en el </t>
        </r>
        <r>
          <rPr>
            <b/>
            <sz val="9"/>
            <color indexed="81"/>
            <rFont val="Tahoma"/>
            <family val="2"/>
          </rPr>
          <t>Módulo Admisión,</t>
        </r>
        <r>
          <rPr>
            <sz val="9"/>
            <color indexed="81"/>
            <rFont val="Tahoma"/>
            <family val="2"/>
          </rPr>
          <t xml:space="preserve"> tengan registrado en el campo </t>
        </r>
        <r>
          <rPr>
            <b/>
            <sz val="9"/>
            <color indexed="81"/>
            <rFont val="Tahoma"/>
            <family val="2"/>
          </rPr>
          <t>Pertenece a  Pueblo Indigena el valor si</t>
        </r>
        <r>
          <rPr>
            <sz val="9"/>
            <color indexed="81"/>
            <rFont val="Tahoma"/>
            <family val="2"/>
          </rPr>
          <t xml:space="preserve"> y ademas tenga </t>
        </r>
        <r>
          <rPr>
            <b/>
            <sz val="9"/>
            <color indexed="81"/>
            <rFont val="Tahoma"/>
            <family val="2"/>
          </rPr>
          <t xml:space="preserve">seleccionado algun Pueblo indigena del listado. </t>
        </r>
      </text>
    </comment>
    <comment ref="J68" authorId="0" shapeId="0" xr:uid="{F0D8D5F7-7850-4317-A7F0-02F5A0DC2E5F}">
      <text>
        <r>
          <rPr>
            <sz val="9"/>
            <color indexed="81"/>
            <rFont val="Tahoma"/>
            <family val="2"/>
          </rPr>
          <t xml:space="preserve">
Se contabilizara a los usuarios que tengan  registrada </t>
        </r>
        <r>
          <rPr>
            <b/>
            <sz val="9"/>
            <color indexed="81"/>
            <rFont val="Tahoma"/>
            <family val="2"/>
          </rPr>
          <t xml:space="preserve">desde box </t>
        </r>
        <r>
          <rPr>
            <sz val="9"/>
            <color indexed="81"/>
            <rFont val="Tahoma"/>
            <family val="2"/>
          </rPr>
          <t xml:space="preserve">o desde el </t>
        </r>
        <r>
          <rPr>
            <b/>
            <sz val="9"/>
            <color indexed="81"/>
            <rFont val="Tahoma"/>
            <family val="2"/>
          </rPr>
          <t>modulo</t>
        </r>
        <r>
          <rPr>
            <sz val="9"/>
            <color indexed="81"/>
            <rFont val="Tahoma"/>
            <family val="2"/>
          </rPr>
          <t xml:space="preserve"> </t>
        </r>
        <r>
          <rPr>
            <b/>
            <sz val="9"/>
            <color indexed="81"/>
            <rFont val="Tahoma"/>
            <family val="2"/>
          </rPr>
          <t>de inscripcion</t>
        </r>
        <r>
          <rPr>
            <sz val="9"/>
            <color indexed="81"/>
            <rFont val="Tahoma"/>
            <family val="2"/>
          </rPr>
          <t xml:space="preserve"> la </t>
        </r>
        <r>
          <rPr>
            <b/>
            <sz val="9"/>
            <color indexed="81"/>
            <rFont val="Tahoma"/>
            <family val="2"/>
          </rPr>
          <t>alerta administrativa MIGRANTE</t>
        </r>
        <r>
          <rPr>
            <sz val="9"/>
            <color indexed="81"/>
            <rFont val="Tahoma"/>
            <family val="2"/>
          </rPr>
          <t xml:space="preserve">
</t>
        </r>
      </text>
    </comment>
    <comment ref="K68" authorId="0" shapeId="0" xr:uid="{DD934FBB-FF74-49B2-89D0-FF44B8B69E2B}">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L68" authorId="0" shapeId="0" xr:uid="{4AD8A231-8933-4816-B655-0A9AAFDB2B08}">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C70" authorId="2" shapeId="0" xr:uid="{B73C475F-98C1-4D59-A438-0856CE3268F3}">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 xml:space="preserve">Atención - Registro Atención Individual </t>
        </r>
        <r>
          <rPr>
            <sz val="9"/>
            <color indexed="81"/>
            <rFont val="Tahoma"/>
            <family val="2"/>
          </rPr>
          <t xml:space="preserve">se registre la actividad </t>
        </r>
        <r>
          <rPr>
            <b/>
            <sz val="9"/>
            <color indexed="81"/>
            <rFont val="Tahoma"/>
            <family val="2"/>
          </rPr>
          <t>Control de Salud Integral de Adolecentes Prog. Joven Sano - En espacio Amigable/diferenciado</t>
        </r>
        <r>
          <rPr>
            <sz val="9"/>
            <color indexed="81"/>
            <rFont val="Tahoma"/>
            <family val="2"/>
          </rPr>
          <t xml:space="preserve">
</t>
        </r>
      </text>
    </comment>
    <comment ref="C71" authorId="2" shapeId="0" xr:uid="{2AF3EC97-17C6-4374-BAF1-6E7A94F69402}">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t>
        </r>
        <r>
          <rPr>
            <b/>
            <sz val="9"/>
            <color indexed="81"/>
            <rFont val="Tahoma"/>
            <family val="2"/>
          </rPr>
          <t xml:space="preserve"> Atención - Registro Atención Individual</t>
        </r>
        <r>
          <rPr>
            <sz val="9"/>
            <color indexed="81"/>
            <rFont val="Tahoma"/>
            <family val="2"/>
          </rPr>
          <t xml:space="preserve"> se registre la actividad</t>
        </r>
        <r>
          <rPr>
            <b/>
            <sz val="9"/>
            <color indexed="81"/>
            <rFont val="Tahoma"/>
            <family val="2"/>
          </rPr>
          <t xml:space="preserve"> Control de Salud Integral de Adolecentes Prog. Joven Sano - En otros espacios del establecimiento de salud
</t>
        </r>
      </text>
    </comment>
    <comment ref="C72" authorId="2" shapeId="0" xr:uid="{AB5A90F6-83B4-4F8E-954E-A1A1959C7FAE}">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 xml:space="preserve">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se registre la actividad</t>
        </r>
        <r>
          <rPr>
            <b/>
            <sz val="9"/>
            <color indexed="81"/>
            <rFont val="Tahoma"/>
            <family val="2"/>
          </rPr>
          <t xml:space="preserve"> Control de Salud Integral de Adolecentes Prog. Joven Sano - En establecimientos educacionales</t>
        </r>
        <r>
          <rPr>
            <sz val="9"/>
            <color indexed="81"/>
            <rFont val="Tahoma"/>
            <family val="2"/>
          </rPr>
          <t xml:space="preserve">
</t>
        </r>
      </text>
    </comment>
    <comment ref="C73" authorId="2" shapeId="0" xr:uid="{64F8C3DD-63E9-4D06-9D59-9246EC6C25B3}">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Registrada en el módulo</t>
        </r>
        <r>
          <rPr>
            <b/>
            <sz val="9"/>
            <color indexed="81"/>
            <rFont val="Tahoma"/>
            <family val="2"/>
          </rPr>
          <t xml:space="preserve"> Box - Pacientes Citados </t>
        </r>
        <r>
          <rPr>
            <sz val="9"/>
            <color indexed="81"/>
            <rFont val="Tahoma"/>
            <family val="2"/>
          </rPr>
          <t xml:space="preserve">o en </t>
        </r>
        <r>
          <rPr>
            <b/>
            <sz val="9"/>
            <color indexed="81"/>
            <rFont val="Tahoma"/>
            <family val="2"/>
          </rPr>
          <t xml:space="preserve">Atención - Registro Atención Individual </t>
        </r>
        <r>
          <rPr>
            <sz val="9"/>
            <color indexed="81"/>
            <rFont val="Tahoma"/>
            <family val="2"/>
          </rPr>
          <t xml:space="preserve">se registre la actividad </t>
        </r>
        <r>
          <rPr>
            <b/>
            <sz val="9"/>
            <color indexed="81"/>
            <rFont val="Tahoma"/>
            <family val="2"/>
          </rPr>
          <t>Control de Salud Integral de Adolecentes Prog. Joven Sano -En otros lugares fuera del establecimiento de Salud</t>
        </r>
        <r>
          <rPr>
            <sz val="9"/>
            <color indexed="81"/>
            <rFont val="Tahoma"/>
            <family val="2"/>
          </rPr>
          <t xml:space="preserve">
</t>
        </r>
      </text>
    </comment>
    <comment ref="E76" authorId="0" shapeId="0" xr:uid="{7B8308FD-C54A-4B30-81F6-54587155BD4E}">
      <text>
        <r>
          <rPr>
            <b/>
            <sz val="9"/>
            <color indexed="81"/>
            <rFont val="Tahoma"/>
            <family val="2"/>
          </rPr>
          <t>No disponible.</t>
        </r>
      </text>
    </comment>
    <comment ref="G76" authorId="0" shapeId="0" xr:uid="{472E9DA1-DAF3-44B6-8638-4F0046879515}">
      <text>
        <r>
          <rPr>
            <b/>
            <sz val="9"/>
            <color indexed="81"/>
            <rFont val="Tahoma"/>
            <family val="2"/>
          </rPr>
          <t>No Disponible.</t>
        </r>
        <r>
          <rPr>
            <sz val="9"/>
            <color indexed="81"/>
            <rFont val="Tahoma"/>
            <family val="2"/>
          </rPr>
          <t xml:space="preserve">
</t>
        </r>
      </text>
    </comment>
    <comment ref="J76" authorId="0" shapeId="0" xr:uid="{28D6111D-320A-40E9-9C93-61F6E0D3916A}">
      <text>
        <r>
          <rPr>
            <sz val="9"/>
            <color indexed="81"/>
            <rFont val="Tahoma"/>
            <family val="2"/>
          </rPr>
          <t xml:space="preserve">
Se contabilizara a los usuarios  que en el </t>
        </r>
        <r>
          <rPr>
            <b/>
            <sz val="9"/>
            <color indexed="81"/>
            <rFont val="Tahoma"/>
            <family val="2"/>
          </rPr>
          <t>Módulo Admisión</t>
        </r>
        <r>
          <rPr>
            <sz val="9"/>
            <color indexed="81"/>
            <rFont val="Tahoma"/>
            <family val="2"/>
          </rPr>
          <t>, tengan registrado en el campo</t>
        </r>
        <r>
          <rPr>
            <b/>
            <sz val="9"/>
            <color indexed="81"/>
            <rFont val="Tahoma"/>
            <family val="2"/>
          </rPr>
          <t xml:space="preserve"> Pertenece a  Pueblo Indigena </t>
        </r>
        <r>
          <rPr>
            <sz val="9"/>
            <color indexed="81"/>
            <rFont val="Tahoma"/>
            <family val="2"/>
          </rPr>
          <t>el valor</t>
        </r>
        <r>
          <rPr>
            <b/>
            <sz val="9"/>
            <color indexed="81"/>
            <rFont val="Tahoma"/>
            <family val="2"/>
          </rPr>
          <t xml:space="preserve"> si</t>
        </r>
        <r>
          <rPr>
            <sz val="9"/>
            <color indexed="81"/>
            <rFont val="Tahoma"/>
            <family val="2"/>
          </rPr>
          <t xml:space="preserve"> y ademas </t>
        </r>
        <r>
          <rPr>
            <b/>
            <sz val="9"/>
            <color indexed="81"/>
            <rFont val="Tahoma"/>
            <family val="2"/>
          </rPr>
          <t xml:space="preserve">tenga seleccionado algun Pueblo indigena del listado. </t>
        </r>
      </text>
    </comment>
    <comment ref="K76" authorId="0" shapeId="0" xr:uid="{932DF540-D4CE-459F-85ED-37BA8CAC3AAF}">
      <text>
        <r>
          <rPr>
            <sz val="9"/>
            <color indexed="81"/>
            <rFont val="Tahoma"/>
            <family val="2"/>
          </rPr>
          <t xml:space="preserve">
Se contabilizara a los usuarios que tengan  registrada desde </t>
        </r>
        <r>
          <rPr>
            <b/>
            <sz val="9"/>
            <color indexed="81"/>
            <rFont val="Tahoma"/>
            <family val="2"/>
          </rPr>
          <t>box o desde el modulo de inscripcion</t>
        </r>
        <r>
          <rPr>
            <sz val="9"/>
            <color indexed="81"/>
            <rFont val="Tahoma"/>
            <family val="2"/>
          </rPr>
          <t xml:space="preserve"> la alerta administrativa </t>
        </r>
        <r>
          <rPr>
            <b/>
            <sz val="9"/>
            <color indexed="81"/>
            <rFont val="Tahoma"/>
            <family val="2"/>
          </rPr>
          <t>MIGRANTE</t>
        </r>
        <r>
          <rPr>
            <sz val="9"/>
            <color indexed="81"/>
            <rFont val="Tahoma"/>
            <family val="2"/>
          </rPr>
          <t xml:space="preserve">
</t>
        </r>
      </text>
    </comment>
    <comment ref="L76" authorId="0" shapeId="0" xr:uid="{17882A4D-719F-46E5-A222-B11D05343699}">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M76" authorId="0" shapeId="0" xr:uid="{0873F23E-340E-439C-9E6C-B930F4A0D7EA}">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B78" authorId="1" shapeId="0" xr:uid="{D91122B5-68F8-40F8-8B5A-E0562E6ACD16}">
      <text>
        <r>
          <rPr>
            <sz val="9"/>
            <color indexed="81"/>
            <rFont val="Tahoma"/>
            <family val="2"/>
          </rPr>
          <t>Este dato aparecerá  luego de que en la atención 
Registrada en el módulo</t>
        </r>
        <r>
          <rPr>
            <b/>
            <sz val="9"/>
            <color indexed="81"/>
            <rFont val="Tahoma"/>
            <family val="2"/>
          </rPr>
          <t xml:space="preserve"> 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 xml:space="preserve">Control de Salud Individual - Establecimiento Educacional - Kinder
</t>
        </r>
      </text>
    </comment>
    <comment ref="B79" authorId="1" shapeId="0" xr:uid="{65156E8F-0D16-4762-8333-BDD968F104B9}">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de Salud Individual - Establecimiento Educacional - Primero Básico</t>
        </r>
        <r>
          <rPr>
            <sz val="9"/>
            <color indexed="81"/>
            <rFont val="Tahoma"/>
            <family val="2"/>
          </rPr>
          <t xml:space="preserve">
</t>
        </r>
      </text>
    </comment>
    <comment ref="B80" authorId="1" shapeId="0" xr:uid="{C4AE5851-C899-4213-A4F1-4C90968903E9}">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 </t>
        </r>
        <r>
          <rPr>
            <b/>
            <sz val="9"/>
            <color indexed="81"/>
            <rFont val="Tahoma"/>
            <family val="2"/>
          </rPr>
          <t>Control de Salud Individual - Establecimiento Educacional - Segundo Básico</t>
        </r>
        <r>
          <rPr>
            <sz val="9"/>
            <color indexed="81"/>
            <rFont val="Tahoma"/>
            <family val="2"/>
          </rPr>
          <t xml:space="preserve">
</t>
        </r>
      </text>
    </comment>
    <comment ref="B81" authorId="1" shapeId="0" xr:uid="{B794D698-DC6B-4CD8-A2D8-F7B42FC92062}">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t>
        </r>
        <r>
          <rPr>
            <sz val="9"/>
            <color indexed="81"/>
            <rFont val="Tahoma"/>
            <family val="2"/>
          </rPr>
          <t xml:space="preserve">l se registre la actividad </t>
        </r>
        <r>
          <rPr>
            <b/>
            <sz val="9"/>
            <color indexed="81"/>
            <rFont val="Tahoma"/>
            <family val="2"/>
          </rPr>
          <t>Control de Salud Individual - Establecimiento Educacional - Tercero Básico</t>
        </r>
        <r>
          <rPr>
            <sz val="9"/>
            <color indexed="81"/>
            <rFont val="Tahoma"/>
            <family val="2"/>
          </rPr>
          <t xml:space="preserve">
</t>
        </r>
      </text>
    </comment>
    <comment ref="B82" authorId="1" shapeId="0" xr:uid="{7FE7AB7C-8C15-4E70-AEB0-EBE06FCAC237}">
      <text>
        <r>
          <rPr>
            <sz val="9"/>
            <color indexed="81"/>
            <rFont val="Tahoma"/>
            <family val="2"/>
          </rPr>
          <t xml:space="preserve">Este dato aparecerá  luego de que en la atención 
Registrada en el módulo </t>
        </r>
        <r>
          <rPr>
            <b/>
            <sz val="9"/>
            <color indexed="81"/>
            <rFont val="Tahoma"/>
            <family val="2"/>
          </rPr>
          <t>Box - Pacientes Citados</t>
        </r>
        <r>
          <rPr>
            <sz val="9"/>
            <color indexed="81"/>
            <rFont val="Tahoma"/>
            <family val="2"/>
          </rPr>
          <t xml:space="preserve"> o en </t>
        </r>
        <r>
          <rPr>
            <b/>
            <sz val="9"/>
            <color indexed="81"/>
            <rFont val="Tahoma"/>
            <family val="2"/>
          </rPr>
          <t>Atención - Registro Atención Individual</t>
        </r>
        <r>
          <rPr>
            <sz val="9"/>
            <color indexed="81"/>
            <rFont val="Tahoma"/>
            <family val="2"/>
          </rPr>
          <t xml:space="preserve"> se registre la actividad</t>
        </r>
        <r>
          <rPr>
            <b/>
            <sz val="9"/>
            <color indexed="81"/>
            <rFont val="Tahoma"/>
            <family val="2"/>
          </rPr>
          <t xml:space="preserve"> 
Control de Salud Individual - Establecimiento Educacional - Cuarto Básico</t>
        </r>
        <r>
          <rPr>
            <sz val="9"/>
            <color indexed="81"/>
            <rFont val="Tahoma"/>
            <family val="2"/>
          </rPr>
          <t xml:space="preserve">
</t>
        </r>
      </text>
    </comment>
    <comment ref="B83" authorId="0" shapeId="0" xr:uid="{F5B0AD1A-3C52-4265-90C8-517408274E6A}">
      <text>
        <r>
          <rPr>
            <b/>
            <sz val="9"/>
            <color indexed="81"/>
            <rFont val="Tahoma"/>
            <family val="2"/>
          </rPr>
          <t>No Disponible.</t>
        </r>
        <r>
          <rPr>
            <sz val="9"/>
            <color indexed="81"/>
            <rFont val="Tahoma"/>
            <family val="2"/>
          </rPr>
          <t xml:space="preserve">
</t>
        </r>
      </text>
    </comment>
    <comment ref="A85" authorId="0" shapeId="0" xr:uid="{19D62385-FA41-4674-8005-024C76E3BC7D}">
      <text>
        <r>
          <rPr>
            <sz val="9"/>
            <color indexed="81"/>
            <rFont val="Tahoma"/>
            <family val="2"/>
          </rPr>
          <t xml:space="preserve">
</t>
        </r>
        <r>
          <rPr>
            <b/>
            <sz val="9"/>
            <color indexed="81"/>
            <rFont val="Tahoma"/>
            <family val="2"/>
          </rPr>
          <t>Ref. Manual Deis</t>
        </r>
        <r>
          <rPr>
            <sz val="9"/>
            <color indexed="81"/>
            <rFont val="Tahoma"/>
            <family val="2"/>
          </rPr>
          <t xml:space="preserve">
Reglas de Consistencia 
R.3: Los controles registrados en esta sección según corresponda deben ser incluidos en el REM A01 
secciones B y C, en el REM A06 sección A.1 y en el REM A23 sección F.
Ejemplo:
Si en una atención de un paciente G1,G2 o G3 y este control es INTEGRAL se debe registrar alguna  actividad del REM A01 (Sección A o B) , A06 (Sección A.1) y A23 (Sección E)  y además alguna de las actividades de la Sección F.</t>
        </r>
      </text>
    </comment>
    <comment ref="AG85" authorId="4" shapeId="0" xr:uid="{3E5C43D4-E610-4E7B-97E8-399024BC7A82}">
      <text>
        <r>
          <rPr>
            <sz val="9"/>
            <color indexed="81"/>
            <rFont val="Tahoma"/>
            <family val="2"/>
          </rPr>
          <t xml:space="preserve">Se contabilizara a los usuarios que tengan  registrada desde </t>
        </r>
        <r>
          <rPr>
            <b/>
            <sz val="9"/>
            <color indexed="81"/>
            <rFont val="Tahoma"/>
            <family val="2"/>
          </rPr>
          <t>box</t>
        </r>
        <r>
          <rPr>
            <sz val="9"/>
            <color indexed="81"/>
            <rFont val="Tahoma"/>
            <family val="2"/>
          </rPr>
          <t xml:space="preserve"> o desde el modulo de </t>
        </r>
        <r>
          <rPr>
            <b/>
            <sz val="9"/>
            <color indexed="81"/>
            <rFont val="Tahoma"/>
            <family val="2"/>
          </rPr>
          <t>inscripcion</t>
        </r>
        <r>
          <rPr>
            <sz val="9"/>
            <color indexed="81"/>
            <rFont val="Tahoma"/>
            <family val="2"/>
          </rPr>
          <t xml:space="preserve"> la alerta administrativa </t>
        </r>
        <r>
          <rPr>
            <b/>
            <sz val="9"/>
            <color indexed="81"/>
            <rFont val="Tahoma"/>
            <family val="2"/>
          </rPr>
          <t>MIGRANTE</t>
        </r>
        <r>
          <rPr>
            <sz val="9"/>
            <color indexed="81"/>
            <rFont val="Tahoma"/>
            <family val="2"/>
          </rPr>
          <t xml:space="preserve">
</t>
        </r>
      </text>
    </comment>
    <comment ref="AH85" authorId="4" shapeId="0" xr:uid="{0B11A2D6-8A4C-46DD-9019-4F3C5CE56416}">
      <text>
        <r>
          <rPr>
            <sz val="9"/>
            <color indexed="81"/>
            <rFont val="Tahoma"/>
            <family val="2"/>
          </rPr>
          <t xml:space="preserve">Se contabilizara a los usuarios  que en el </t>
        </r>
        <r>
          <rPr>
            <b/>
            <sz val="9"/>
            <color indexed="81"/>
            <rFont val="Tahoma"/>
            <family val="2"/>
          </rPr>
          <t>Módulo Admisión</t>
        </r>
        <r>
          <rPr>
            <sz val="9"/>
            <color indexed="81"/>
            <rFont val="Tahoma"/>
            <family val="2"/>
          </rPr>
          <t>, tengan registrado en el campo</t>
        </r>
        <r>
          <rPr>
            <b/>
            <sz val="9"/>
            <color indexed="81"/>
            <rFont val="Tahoma"/>
            <family val="2"/>
          </rPr>
          <t xml:space="preserve"> Pertenece a  Pueblo Indigena</t>
        </r>
        <r>
          <rPr>
            <sz val="9"/>
            <color indexed="81"/>
            <rFont val="Tahoma"/>
            <family val="2"/>
          </rPr>
          <t xml:space="preserve"> el valor </t>
        </r>
        <r>
          <rPr>
            <b/>
            <sz val="9"/>
            <color indexed="81"/>
            <rFont val="Tahoma"/>
            <family val="2"/>
          </rPr>
          <t>si</t>
        </r>
        <r>
          <rPr>
            <sz val="9"/>
            <color indexed="81"/>
            <rFont val="Tahoma"/>
            <family val="2"/>
          </rPr>
          <t xml:space="preserve"> y ademas </t>
        </r>
        <r>
          <rPr>
            <b/>
            <sz val="9"/>
            <color indexed="81"/>
            <rFont val="Tahoma"/>
            <family val="2"/>
          </rPr>
          <t xml:space="preserve">tenga seleccionado algun Pueblo indigena del listado. </t>
        </r>
        <r>
          <rPr>
            <sz val="9"/>
            <color indexed="81"/>
            <rFont val="Tahoma"/>
            <family val="2"/>
          </rPr>
          <t xml:space="preserve">
</t>
        </r>
      </text>
    </comment>
    <comment ref="B88" authorId="0" shapeId="0" xr:uid="{5CDB9D86-7841-4D97-8C0C-043506B6759D}">
      <text>
        <r>
          <rPr>
            <sz val="9"/>
            <color indexed="81"/>
            <rFont val="Tahoma"/>
            <family val="2"/>
          </rPr>
          <t xml:space="preserve">
Este dato aparecerá  luego de que la atención registrada en Módulo de Box/Pacientes citados, o en Atención/Registro Atención Individual, se registre la siguiente actividad: 
</t>
        </r>
        <r>
          <rPr>
            <b/>
            <sz val="9"/>
            <color indexed="81"/>
            <rFont val="Tahoma"/>
            <family val="2"/>
          </rPr>
          <t>- Control Integral con Riesgo Leve (G1)</t>
        </r>
      </text>
    </comment>
    <comment ref="B89" authorId="0" shapeId="0" xr:uid="{58AC3347-56C5-4B86-8EE9-FF514D0EF620}">
      <text>
        <r>
          <rPr>
            <b/>
            <sz val="9"/>
            <color indexed="81"/>
            <rFont val="Tahoma"/>
            <family val="2"/>
          </rPr>
          <t>Priscilla Acuña:</t>
        </r>
        <r>
          <rPr>
            <sz val="9"/>
            <color indexed="81"/>
            <rFont val="Tahoma"/>
            <family val="2"/>
          </rPr>
          <t xml:space="preserve">
Este dato aparecerá  luego de que la atención registrada en Módulo de Box/Pacientes citados, o en Atención/Registro Atención Individual, se registre la actividad: 
</t>
        </r>
        <r>
          <rPr>
            <b/>
            <sz val="9"/>
            <color indexed="81"/>
            <rFont val="Tahoma"/>
            <family val="2"/>
          </rPr>
          <t>- Control Integral con Riesgo Moderado (G2)</t>
        </r>
      </text>
    </comment>
    <comment ref="B90" authorId="0" shapeId="0" xr:uid="{D438D657-C755-4261-B683-2E058D60FF54}">
      <text>
        <r>
          <rPr>
            <sz val="9"/>
            <color indexed="81"/>
            <rFont val="Tahoma"/>
            <family val="2"/>
          </rPr>
          <t xml:space="preserve">
Este dato aparecerá  luego de que la atención registrada en Módulo de Box/Pacientes citados, o en Atención/Registro Atención Individual, se registre la actividad: 
</t>
        </r>
        <r>
          <rPr>
            <b/>
            <sz val="9"/>
            <color indexed="81"/>
            <rFont val="Tahoma"/>
            <family val="2"/>
          </rPr>
          <t>- Control Integral con Riesgo Alto (G3)</t>
        </r>
      </text>
    </comment>
    <comment ref="B91" authorId="0" shapeId="0" xr:uid="{624A4F6F-B548-4615-8AFE-34FFBE36ED66}">
      <text>
        <r>
          <rPr>
            <sz val="9"/>
            <color indexed="81"/>
            <rFont val="Tahoma"/>
            <family val="2"/>
          </rPr>
          <t xml:space="preserve">
Este dato aparecerá  luego de que la atención registrada en módulo Box/Pacientes citados, o en Atención/Registro Atención Individual, se registre la siguiente actividad: 
</t>
        </r>
        <r>
          <rPr>
            <b/>
            <sz val="9"/>
            <color indexed="81"/>
            <rFont val="Tahoma"/>
            <family val="2"/>
          </rPr>
          <t>- Seguimiento a distancia con Riesgo Leve (G1)</t>
        </r>
      </text>
    </comment>
    <comment ref="B92" authorId="0" shapeId="0" xr:uid="{AE0FA315-AE7A-4524-9CFD-B22682077105}">
      <text>
        <r>
          <rPr>
            <sz val="9"/>
            <color indexed="81"/>
            <rFont val="Tahoma"/>
            <family val="2"/>
          </rPr>
          <t xml:space="preserve">
Este dato aparecerá  luego de que la atención registrada en módulo Box/Pacientes citados, o en Atención/Registro Atención Individual, se registre la siguiente actividad: 
</t>
        </r>
        <r>
          <rPr>
            <b/>
            <sz val="9"/>
            <color indexed="81"/>
            <rFont val="Tahoma"/>
            <family val="2"/>
          </rPr>
          <t>- Seguimiento a distancia con Riesgo Moderado (G2)</t>
        </r>
      </text>
    </comment>
    <comment ref="B93" authorId="0" shapeId="0" xr:uid="{C257FC18-D485-4A8C-A20D-ACC15D655477}">
      <text>
        <r>
          <rPr>
            <sz val="9"/>
            <color indexed="81"/>
            <rFont val="Tahoma"/>
            <family val="2"/>
          </rPr>
          <t xml:space="preserve">
Este dato aparecerá  luego de que la atención registrada en Módulo de Box/Pacientes citados, o en Atención/Registro Atención Individual, se registre la actividad: 
</t>
        </r>
        <r>
          <rPr>
            <b/>
            <sz val="9"/>
            <color indexed="81"/>
            <rFont val="Tahoma"/>
            <family val="2"/>
          </rPr>
          <t>- Seguimiento a distancia con Riesgo Alto (G3)</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Nicole Cisternas</author>
    <author>Carolina Velasquez Ordonez</author>
    <author>John San Martin Retamal</author>
  </authors>
  <commentList>
    <comment ref="A9" authorId="0" shapeId="0" xr:uid="{F69CD55E-D434-4FE1-8530-66F3FA94F720}">
      <text>
        <r>
          <rPr>
            <b/>
            <sz val="9"/>
            <color indexed="81"/>
            <rFont val="Tahoma"/>
            <family val="2"/>
          </rPr>
          <t>Seccion No Disponible</t>
        </r>
        <r>
          <rPr>
            <sz val="9"/>
            <color indexed="81"/>
            <rFont val="Tahoma"/>
            <family val="2"/>
          </rPr>
          <t xml:space="preserve">
</t>
        </r>
      </text>
    </comment>
    <comment ref="A31" authorId="0" shapeId="0" xr:uid="{1E424912-9357-433A-B25C-A1317A37A17B}">
      <text>
        <r>
          <rPr>
            <b/>
            <sz val="9"/>
            <color indexed="81"/>
            <rFont val="Tahoma"/>
            <family val="2"/>
          </rPr>
          <t>Seccion No Disponible</t>
        </r>
        <r>
          <rPr>
            <sz val="9"/>
            <color indexed="81"/>
            <rFont val="Tahoma"/>
            <family val="2"/>
          </rPr>
          <t xml:space="preserve">
</t>
        </r>
      </text>
    </comment>
    <comment ref="A53" authorId="0" shapeId="0" xr:uid="{065506DF-F66A-4EC8-AD63-E94038CECD46}">
      <text>
        <r>
          <rPr>
            <b/>
            <sz val="9"/>
            <color indexed="81"/>
            <rFont val="Tahoma"/>
            <family val="2"/>
          </rPr>
          <t>Seccion No Disponible</t>
        </r>
        <r>
          <rPr>
            <sz val="9"/>
            <color indexed="81"/>
            <rFont val="Tahoma"/>
            <family val="2"/>
          </rPr>
          <t xml:space="preserve">
</t>
        </r>
      </text>
    </comment>
    <comment ref="A75" authorId="0" shapeId="0" xr:uid="{76633D3C-078D-451E-9C42-7AFE6E099A0D}">
      <text>
        <r>
          <rPr>
            <b/>
            <sz val="9"/>
            <color indexed="81"/>
            <rFont val="Tahoma"/>
            <family val="2"/>
          </rPr>
          <t>Seccion No Disponible</t>
        </r>
        <r>
          <rPr>
            <sz val="9"/>
            <color indexed="81"/>
            <rFont val="Tahoma"/>
            <family val="2"/>
          </rPr>
          <t xml:space="preserve">
</t>
        </r>
      </text>
    </comment>
    <comment ref="A97" authorId="0" shapeId="0" xr:uid="{E7031363-6342-4A86-8885-559EE4B778D5}">
      <text>
        <r>
          <rPr>
            <b/>
            <sz val="9"/>
            <color indexed="81"/>
            <rFont val="Tahoma"/>
            <family val="2"/>
          </rPr>
          <t>Seccion No Disponible</t>
        </r>
        <r>
          <rPr>
            <sz val="9"/>
            <color indexed="81"/>
            <rFont val="Tahoma"/>
            <family val="2"/>
          </rPr>
          <t xml:space="preserve">
</t>
        </r>
      </text>
    </comment>
    <comment ref="A119" authorId="0" shapeId="0" xr:uid="{9C9B7511-2BC7-4834-9A51-7F5448D4FB14}">
      <text>
        <r>
          <rPr>
            <b/>
            <sz val="9"/>
            <color indexed="81"/>
            <rFont val="Tahoma"/>
            <family val="2"/>
          </rPr>
          <t>Seccion No Disponible</t>
        </r>
      </text>
    </comment>
    <comment ref="A141" authorId="0" shapeId="0" xr:uid="{F4B9C710-EBC8-47BE-8F61-C21FB63A19B6}">
      <text>
        <r>
          <rPr>
            <b/>
            <sz val="9"/>
            <color indexed="81"/>
            <rFont val="Tahoma"/>
            <family val="2"/>
          </rPr>
          <t>Seccion No Disponible</t>
        </r>
      </text>
    </comment>
    <comment ref="A149" authorId="0" shapeId="0" xr:uid="{DE63A9E8-757E-43C5-8891-32A1D963A7B5}">
      <text>
        <r>
          <rPr>
            <b/>
            <sz val="9"/>
            <color indexed="81"/>
            <rFont val="Tahoma"/>
            <family val="2"/>
          </rPr>
          <t>Seccion No Disponible</t>
        </r>
        <r>
          <rPr>
            <sz val="9"/>
            <color indexed="81"/>
            <rFont val="Tahoma"/>
            <family val="2"/>
          </rPr>
          <t xml:space="preserve">
</t>
        </r>
      </text>
    </comment>
    <comment ref="A157" authorId="0" shapeId="0" xr:uid="{882671AE-4BA0-4350-809C-C6C9EF43CBC9}">
      <text>
        <r>
          <rPr>
            <b/>
            <sz val="9"/>
            <color indexed="81"/>
            <rFont val="Tahoma"/>
            <family val="2"/>
          </rPr>
          <t>Seccion No Disponible</t>
        </r>
        <r>
          <rPr>
            <sz val="9"/>
            <color indexed="81"/>
            <rFont val="Tahoma"/>
            <family val="2"/>
          </rPr>
          <t xml:space="preserve">
</t>
        </r>
      </text>
    </comment>
    <comment ref="A184" authorId="0" shapeId="0" xr:uid="{D2997F7D-F28E-4F26-82FF-05EE5AC2C426}">
      <text>
        <r>
          <rPr>
            <b/>
            <sz val="9"/>
            <color indexed="81"/>
            <rFont val="Tahoma"/>
            <family val="2"/>
          </rPr>
          <t>Seccion No Disponible</t>
        </r>
        <r>
          <rPr>
            <sz val="9"/>
            <color indexed="81"/>
            <rFont val="Tahoma"/>
            <family val="2"/>
          </rPr>
          <t xml:space="preserve">
</t>
        </r>
      </text>
    </comment>
    <comment ref="A211" authorId="0" shapeId="0" xr:uid="{0AD06300-DCB4-4D53-A50D-1EFA9F699ED0}">
      <text>
        <r>
          <rPr>
            <b/>
            <sz val="9"/>
            <color indexed="81"/>
            <rFont val="Tahoma"/>
            <family val="2"/>
          </rPr>
          <t>Seccion No Disponible</t>
        </r>
      </text>
    </comment>
    <comment ref="A222" authorId="0" shapeId="0" xr:uid="{DF379A03-2A7D-4CDA-99E5-72BB5E1D0EF1}">
      <text>
        <r>
          <rPr>
            <b/>
            <sz val="9"/>
            <color indexed="81"/>
            <rFont val="Tahoma"/>
            <family val="2"/>
          </rPr>
          <t>Seccion No Disponible</t>
        </r>
        <r>
          <rPr>
            <sz val="9"/>
            <color indexed="81"/>
            <rFont val="Tahoma"/>
            <family val="2"/>
          </rPr>
          <t xml:space="preserve">
</t>
        </r>
      </text>
    </comment>
    <comment ref="AO233" authorId="1" shapeId="0" xr:uid="{4565719F-E1AB-42F0-A4ED-9019D23BF8BD}">
      <text>
        <r>
          <rPr>
            <b/>
            <sz val="9"/>
            <color indexed="81"/>
            <rFont val="Tahoma"/>
            <family val="2"/>
          </rPr>
          <t>No dsponible</t>
        </r>
        <r>
          <rPr>
            <sz val="9"/>
            <color indexed="81"/>
            <rFont val="Tahoma"/>
            <family val="2"/>
          </rPr>
          <t xml:space="preserve">
</t>
        </r>
      </text>
    </comment>
    <comment ref="AS233" authorId="1" shapeId="0" xr:uid="{93F097D7-1A76-4C85-AA0D-4927EAA0D7E5}">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AU233" authorId="1" shapeId="0" xr:uid="{3FFA9928-EF0E-448F-9106-18882D5236C9}">
      <text>
        <r>
          <rPr>
            <sz val="9"/>
            <color indexed="81"/>
            <rFont val="Tahoma"/>
            <family val="2"/>
          </rPr>
          <t>Se contabilizara a los</t>
        </r>
        <r>
          <rPr>
            <b/>
            <sz val="9"/>
            <color indexed="81"/>
            <rFont val="Tahoma"/>
            <family val="2"/>
          </rPr>
          <t xml:space="preserve"> </t>
        </r>
        <r>
          <rPr>
            <sz val="9"/>
            <color indexed="81"/>
            <rFont val="Tahoma"/>
            <family val="2"/>
          </rPr>
          <t xml:space="preserve">pacientes que tengan en  Antecedentes del usuario APS / Pestaña </t>
        </r>
        <r>
          <rPr>
            <b/>
            <sz val="9"/>
            <color indexed="81"/>
            <rFont val="Tahoma"/>
            <family val="2"/>
          </rPr>
          <t>"Identificacion"</t>
        </r>
        <r>
          <rPr>
            <sz val="9"/>
            <color indexed="81"/>
            <rFont val="Tahoma"/>
            <family val="2"/>
          </rPr>
          <t xml:space="preserve">  Item  Alertas Adm.  </t>
        </r>
        <r>
          <rPr>
            <b/>
            <sz val="9"/>
            <color indexed="81"/>
            <rFont val="Tahoma"/>
            <family val="2"/>
          </rPr>
          <t>"MIGRANTE"</t>
        </r>
        <r>
          <rPr>
            <sz val="9"/>
            <color indexed="81"/>
            <rFont val="Tahoma"/>
            <family val="2"/>
          </rPr>
          <t xml:space="preserve">
</t>
        </r>
      </text>
    </comment>
    <comment ref="C236" authorId="2" shapeId="0" xr:uid="{3F8D4ADA-BB34-4CE6-94C9-C5524FB6460A}">
      <text>
        <r>
          <rPr>
            <sz val="9"/>
            <color indexed="81"/>
            <rFont val="Tahoma"/>
            <family val="2"/>
          </rPr>
          <t xml:space="preserve">Este dato aparecerá  luego de que en la atención  Registrada en el Modulo </t>
        </r>
        <r>
          <rPr>
            <b/>
            <sz val="9"/>
            <color indexed="81"/>
            <rFont val="Tahoma"/>
            <family val="2"/>
          </rPr>
          <t>Box / Pacientes citados o en Atención / Registro Atención Individual</t>
        </r>
        <r>
          <rPr>
            <sz val="9"/>
            <color indexed="81"/>
            <rFont val="Tahoma"/>
            <family val="2"/>
          </rPr>
          <t xml:space="preserve"> </t>
        </r>
        <r>
          <rPr>
            <b/>
            <sz val="9"/>
            <color indexed="81"/>
            <rFont val="Tahoma"/>
            <family val="2"/>
          </rPr>
          <t xml:space="preserve">
</t>
        </r>
        <r>
          <rPr>
            <sz val="9"/>
            <color indexed="81"/>
            <rFont val="Tahoma"/>
            <family val="2"/>
          </rPr>
          <t>Registre el siguiente Procedimiento</t>
        </r>
        <r>
          <rPr>
            <b/>
            <sz val="9"/>
            <color indexed="81"/>
            <rFont val="Tahoma"/>
            <family val="2"/>
          </rPr>
          <t>:
Técnica Visual/Rapido VIH (INTRAMURO) - Gestantes Primer Exámen</t>
        </r>
      </text>
    </comment>
    <comment ref="C237" authorId="2" shapeId="0" xr:uid="{40EC3F21-A5E6-4059-BA60-BB45BF44A7DF}">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Gestantes Segundo Exámen</t>
        </r>
      </text>
    </comment>
    <comment ref="C238" authorId="2" shapeId="0" xr:uid="{0E56B06B-C5BB-4489-BE64-A5CAFC7574CC}">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Mujer en trabajo de pre parto o parto</t>
        </r>
      </text>
    </comment>
    <comment ref="C239" authorId="2" shapeId="0" xr:uid="{3126DD51-1C90-489D-A7B6-AF1D690A689A}">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 xml:space="preserve">Registre el siguiente Procedimiento:
</t>
        </r>
        <r>
          <rPr>
            <b/>
            <sz val="9"/>
            <color indexed="81"/>
            <rFont val="Tahoma"/>
            <family val="2"/>
          </rPr>
          <t xml:space="preserve">
Técnica Visual/Rapido VIH (INTRAMURO) - Personas en Control por comercio sexual</t>
        </r>
      </text>
    </comment>
    <comment ref="C240" authorId="2" shapeId="0" xr:uid="{1C761907-78E8-4640-93DB-87EEFDEB9D4A}">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 xml:space="preserve">Registre el siguiente Procedimiento:
</t>
        </r>
        <r>
          <rPr>
            <b/>
            <sz val="9"/>
            <color indexed="81"/>
            <rFont val="Tahoma"/>
            <family val="2"/>
          </rPr>
          <t xml:space="preserve">
Técnica Visual/Rapido VIH (INTRAMURO) - Por Consulta ITS</t>
        </r>
      </text>
    </comment>
    <comment ref="C241" authorId="2" shapeId="0" xr:uid="{548DCD56-4918-452A-A4CA-4B8BE66C6C3F}">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Personas En Control de Regulacion Fecundidad, Ginecologico, Climaterio</t>
        </r>
      </text>
    </comment>
    <comment ref="C242" authorId="2" shapeId="0" xr:uid="{15884190-00EB-43D6-BCA2-D10975BC50D8}">
      <text>
        <r>
          <rPr>
            <sz val="9"/>
            <color indexed="81"/>
            <rFont val="Tahoma"/>
            <family val="2"/>
          </rPr>
          <t>Este dato aparecerá  luego de que en la atención  Registrada en el Modulo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Personas EMP/EMPAM</t>
        </r>
      </text>
    </comment>
    <comment ref="C243" authorId="2" shapeId="0" xr:uid="{E61DDCDD-EF86-427E-B173-BA57C99DE365}">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 xml:space="preserve"> 
Registre el siguiente Procedimiento:
</t>
        </r>
        <r>
          <rPr>
            <b/>
            <sz val="9"/>
            <color indexed="81"/>
            <rFont val="Tahoma"/>
            <family val="2"/>
          </rPr>
          <t xml:space="preserve">
Técnica Visual/Rapido VIH (INTRAMURO) - Personas en Control de Salud según Ciclo Vital</t>
        </r>
      </text>
    </comment>
    <comment ref="C244" authorId="2" shapeId="0" xr:uid="{915B7D2A-720C-4859-8398-4B6512BB15BF}">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Donantes de Órganos y/o Tejidos</t>
        </r>
      </text>
    </comment>
    <comment ref="C245" authorId="2" shapeId="0" xr:uid="{523E7433-03C5-4D58-B13B-622052E324C5}">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Persona en Control por TBC</t>
        </r>
      </text>
    </comment>
    <comment ref="C246" authorId="2" shapeId="0" xr:uid="{2CB51D57-A5E8-4167-9166-6E2F93572CCE}">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 xml:space="preserve"> 
Registre el siguiente Procedimiento:
</t>
        </r>
        <r>
          <rPr>
            <b/>
            <sz val="9"/>
            <color indexed="81"/>
            <rFont val="Tahoma"/>
            <family val="2"/>
          </rPr>
          <t xml:space="preserve">
Técnica Visual/Rapido VIH (INTRAMURO) - Víctima de Violencia Sexual</t>
        </r>
      </text>
    </comment>
    <comment ref="C247" authorId="2" shapeId="0" xr:uid="{3F90E069-FED8-4E2A-B993-96C7A7B0826F}">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 xml:space="preserve"> 
Registre el siguiente Procedimiento:</t>
        </r>
        <r>
          <rPr>
            <b/>
            <sz val="9"/>
            <color indexed="81"/>
            <rFont val="Tahoma"/>
            <family val="2"/>
          </rPr>
          <t xml:space="preserve">
Técnica Visual/Rapido VIH (INTRAMURO) - Pareja Serodiscordante</t>
        </r>
      </text>
    </comment>
    <comment ref="C248" authorId="2" shapeId="0" xr:uid="{9F954A1D-7B31-4C9F-9A69-07925C5F35F6}">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Pareja de Gestante VIH Positivo</t>
        </r>
      </text>
    </comment>
    <comment ref="C249" authorId="2" shapeId="0" xr:uid="{F941E81C-EFAA-4C6A-B64F-F2FC4CF035E1}">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Registre el siguiente Procedimiento:
Técnica Visual/Rapido VIH (INTRAMURO) - Personal de Salud Expuesto a Accidente Cortopunzante</t>
        </r>
      </text>
    </comment>
    <comment ref="C250" authorId="2" shapeId="0" xr:uid="{B8DBDA59-8DBF-4DD7-80B6-1CC444709858}">
      <text>
        <r>
          <rPr>
            <sz val="9"/>
            <color indexed="81"/>
            <rFont val="Tahoma"/>
            <family val="2"/>
          </rPr>
          <t xml:space="preserve">Este dato aparecerá luego de que en la atención Registrada en el Módulo </t>
        </r>
        <r>
          <rPr>
            <b/>
            <sz val="9"/>
            <color indexed="81"/>
            <rFont val="Tahoma"/>
            <family val="2"/>
          </rPr>
          <t xml:space="preserve">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Pacientes Fuente de Accidentes Cortopunzante</t>
        </r>
      </text>
    </comment>
    <comment ref="C251" authorId="2" shapeId="0" xr:uid="{AA4C44E2-3BA8-4856-9280-F583FC8B3F24}">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Persona en Control por Hepatitis B</t>
        </r>
      </text>
    </comment>
    <comment ref="C252" authorId="2" shapeId="0" xr:uid="{5F72906F-57A6-4537-96D0-B89D39D0FBA1}">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(INTRAMURO) - Persona en Control por Hepatitis C</t>
        </r>
      </text>
    </comment>
    <comment ref="C253" authorId="2" shapeId="0" xr:uid="{99861A14-5F70-4853-A287-97F0B263F52A}">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 xml:space="preserve"> 
Registre el siguiente Procedimiento:</t>
        </r>
        <r>
          <rPr>
            <b/>
            <sz val="9"/>
            <color indexed="81"/>
            <rFont val="Tahoma"/>
            <family val="2"/>
          </rPr>
          <t xml:space="preserve">
Técnica Visual/Rapido VIH (INTRAMURO) - Consultantes por Morbilidad</t>
        </r>
      </text>
    </comment>
    <comment ref="C254" authorId="2" shapeId="0" xr:uid="{E9DEFEEF-2CA0-4C43-8161-A82AD6C17C0D}">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 xml:space="preserve"> 
Registre el siguiente Procedimiento:</t>
        </r>
        <r>
          <rPr>
            <b/>
            <sz val="9"/>
            <color indexed="81"/>
            <rFont val="Tahoma"/>
            <family val="2"/>
          </rPr>
          <t xml:space="preserve">
Técnica Visual/Rapido VIH (INTRAMURO) - Por Consulta Espontánea</t>
        </r>
      </text>
    </comment>
    <comment ref="C255" authorId="2" shapeId="0" xr:uid="{5299A6AD-51EF-44E7-9484-C5ECD040B003}">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(EXTRAMURO) - Centros Penitenciarios</t>
        </r>
      </text>
    </comment>
    <comment ref="C256" authorId="2" shapeId="0" xr:uid="{9049E299-DAD8-49DF-8DA8-9781446365FD}">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(EXTRAMURO) - Centros Sename</t>
        </r>
      </text>
    </comment>
    <comment ref="C257" authorId="2" shapeId="0" xr:uid="{ECFCFB86-7B3D-4AE5-82E3-16C299AD1B54}">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(EXTRAMURO) - Centros educacionales</t>
        </r>
      </text>
    </comment>
    <comment ref="C258" authorId="2" shapeId="0" xr:uid="{F797751D-4A74-4F99-886E-5F0F5B97BB2E}">
      <text>
        <r>
          <rPr>
            <sz val="9"/>
            <color indexed="81"/>
            <rFont val="Tahoma"/>
            <family val="2"/>
          </rPr>
          <t>Este dato aparecerá luego de que en la atención Registrada en el Módulo</t>
        </r>
        <r>
          <rPr>
            <b/>
            <sz val="9"/>
            <color indexed="81"/>
            <rFont val="Tahoma"/>
            <family val="2"/>
          </rPr>
          <t xml:space="preserve"> Box / Pacientes citados o en Atención / Registro Atención Individual. 
</t>
        </r>
        <r>
          <rPr>
            <sz val="9"/>
            <color indexed="81"/>
            <rFont val="Tahoma"/>
            <family val="2"/>
          </rPr>
          <t>Registre el siguiente Procedimiento:</t>
        </r>
        <r>
          <rPr>
            <b/>
            <sz val="9"/>
            <color indexed="81"/>
            <rFont val="Tahoma"/>
            <family val="2"/>
          </rPr>
          <t xml:space="preserve">
Técnica Visual/Rapido VIH (EXTRAMURO) - Otros </t>
        </r>
      </text>
    </comment>
    <comment ref="M260" authorId="1" shapeId="0" xr:uid="{704F7B05-D038-46AF-94A9-E89820FE6D55}">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N260" authorId="1" shapeId="0" xr:uid="{6A019D17-1AB2-410A-A7A3-95019D40B537}">
      <text>
        <r>
          <rPr>
            <sz val="9"/>
            <color indexed="81"/>
            <rFont val="Tahoma"/>
            <family val="2"/>
          </rPr>
          <t xml:space="preserve">Se contabilizara a los pacientes que tengan en  Antecedentes del usuario APS / Pestaña </t>
        </r>
        <r>
          <rPr>
            <b/>
            <sz val="9"/>
            <color indexed="81"/>
            <rFont val="Tahoma"/>
            <family val="2"/>
          </rPr>
          <t xml:space="preserve">"Identificacion" </t>
        </r>
        <r>
          <rPr>
            <sz val="9"/>
            <color indexed="81"/>
            <rFont val="Tahoma"/>
            <family val="2"/>
          </rPr>
          <t xml:space="preserve"> Item  Alertas Adm. </t>
        </r>
        <r>
          <rPr>
            <b/>
            <sz val="9"/>
            <color indexed="81"/>
            <rFont val="Tahoma"/>
            <family val="2"/>
          </rPr>
          <t xml:space="preserve"> "MIGRANTE"</t>
        </r>
      </text>
    </comment>
    <comment ref="B262" authorId="2" shapeId="0" xr:uid="{1E2EE905-6A68-4828-BFC6-9B7E23635B15}">
      <text>
        <r>
          <rPr>
            <sz val="9"/>
            <color indexed="81"/>
            <rFont val="Tahoma"/>
            <family val="2"/>
          </rPr>
          <t>Este dato aparecerá luego de que en la atención 
Registrada en el Módulo</t>
        </r>
        <r>
          <rPr>
            <b/>
            <sz val="9"/>
            <color indexed="81"/>
            <rFont val="Tahoma"/>
            <family val="2"/>
          </rPr>
          <t xml:space="preserve"> Box / Pacientes citados o Agregar Documentos a una Atención
</t>
        </r>
        <r>
          <rPr>
            <sz val="9"/>
            <color indexed="81"/>
            <rFont val="Tahoma"/>
            <family val="2"/>
          </rPr>
          <t xml:space="preserve">Se complete el Formulario </t>
        </r>
        <r>
          <rPr>
            <b/>
            <sz val="9"/>
            <color indexed="81"/>
            <rFont val="Tahoma"/>
            <family val="2"/>
          </rPr>
          <t>Gestante y Puérpera</t>
        </r>
        <r>
          <rPr>
            <sz val="9"/>
            <color indexed="81"/>
            <rFont val="Tahoma"/>
            <family val="2"/>
          </rPr>
          <t xml:space="preserve"> en la Sección</t>
        </r>
        <r>
          <rPr>
            <b/>
            <sz val="9"/>
            <color indexed="81"/>
            <rFont val="Tahoma"/>
            <family val="2"/>
          </rPr>
          <t xml:space="preserve"> Resultado Control Prenatal </t>
        </r>
        <r>
          <rPr>
            <sz val="9"/>
            <color indexed="81"/>
            <rFont val="Tahoma"/>
            <family val="2"/>
          </rPr>
          <t>en el campo</t>
        </r>
        <r>
          <rPr>
            <b/>
            <sz val="9"/>
            <color indexed="81"/>
            <rFont val="Tahoma"/>
            <family val="2"/>
          </rPr>
          <t xml:space="preserve"> ¿Primer control de embarazo? </t>
        </r>
        <r>
          <rPr>
            <sz val="9"/>
            <color indexed="81"/>
            <rFont val="Tahoma"/>
            <family val="2"/>
          </rPr>
          <t>el valor</t>
        </r>
        <r>
          <rPr>
            <b/>
            <sz val="9"/>
            <color indexed="81"/>
            <rFont val="Tahoma"/>
            <family val="2"/>
          </rPr>
          <t xml:space="preserve"> "SI"
</t>
        </r>
        <r>
          <rPr>
            <sz val="9"/>
            <color indexed="81"/>
            <rFont val="Tahoma"/>
            <family val="2"/>
          </rPr>
          <t xml:space="preserve">Además agregar la actividad </t>
        </r>
        <r>
          <rPr>
            <b/>
            <sz val="9"/>
            <color indexed="81"/>
            <rFont val="Tahoma"/>
            <family val="2"/>
          </rPr>
          <t xml:space="preserve">Examen de Chagas Solicitado
(Se Considerara la Fecha del Formulario Para Ser Contabilizado en el Mes que Corresponde)
</t>
        </r>
      </text>
    </comment>
    <comment ref="B263" authorId="2" shapeId="0" xr:uid="{FCC819F8-94B9-45F9-9417-B39D94DD7F0A}">
      <text>
        <r>
          <rPr>
            <sz val="9"/>
            <color indexed="81"/>
            <rFont val="Tahoma"/>
            <family val="2"/>
          </rPr>
          <t xml:space="preserve">Este dato aparecerá luego de que en la atención 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Atención / Registro Atención Individual</t>
        </r>
        <r>
          <rPr>
            <sz val="9"/>
            <color indexed="81"/>
            <rFont val="Tahoma"/>
            <family val="2"/>
          </rPr>
          <t xml:space="preserve">. 
Registre las actividades: </t>
        </r>
        <r>
          <rPr>
            <b/>
            <sz val="9"/>
            <color indexed="81"/>
            <rFont val="Tahoma"/>
            <family val="2"/>
          </rPr>
          <t>Control Prenatal</t>
        </r>
        <r>
          <rPr>
            <sz val="9"/>
            <color indexed="81"/>
            <rFont val="Tahoma"/>
            <family val="2"/>
          </rPr>
          <t xml:space="preserve"> y </t>
        </r>
        <r>
          <rPr>
            <b/>
            <sz val="9"/>
            <color indexed="81"/>
            <rFont val="Tahoma"/>
            <family val="2"/>
          </rPr>
          <t>Examen de Chagas Informado.</t>
        </r>
      </text>
    </comment>
    <comment ref="B264" authorId="2" shapeId="0" xr:uid="{2C3676AF-D03D-4468-9D71-F0A13854331E}">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Registre las actividades:</t>
        </r>
        <r>
          <rPr>
            <b/>
            <sz val="9"/>
            <color indexed="81"/>
            <rFont val="Tahoma"/>
            <family val="2"/>
          </rPr>
          <t xml:space="preserve"> Control Prenatal </t>
        </r>
        <r>
          <rPr>
            <sz val="9"/>
            <color indexed="81"/>
            <rFont val="Tahoma"/>
            <family val="2"/>
          </rPr>
          <t xml:space="preserve">y </t>
        </r>
        <r>
          <rPr>
            <b/>
            <sz val="9"/>
            <color indexed="81"/>
            <rFont val="Tahoma"/>
            <family val="2"/>
          </rPr>
          <t>Examen de Chagas Confirmado</t>
        </r>
        <r>
          <rPr>
            <sz val="9"/>
            <color indexed="81"/>
            <rFont val="Tahoma"/>
            <family val="2"/>
          </rPr>
          <t>.</t>
        </r>
      </text>
    </comment>
    <comment ref="B265" authorId="2" shapeId="0" xr:uid="{622A5CEC-1EB4-453E-9022-D68E4F4A72CF}">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Gestantes que ingresan a maternidad sin examen de enfermedad de Chagas.</t>
        </r>
      </text>
    </comment>
    <comment ref="B266" authorId="2" shapeId="0" xr:uid="{97FA6B00-AAF6-4951-BE19-BADB3DAB6DF3}">
      <text>
        <r>
          <rPr>
            <sz val="9"/>
            <color indexed="81"/>
            <rFont val="Tahoma"/>
            <family val="2"/>
          </rPr>
          <t>Este dato aparecerá luego de que en la atención 
Registrada en el Módulo</t>
        </r>
        <r>
          <rPr>
            <b/>
            <sz val="9"/>
            <color indexed="81"/>
            <rFont val="Tahoma"/>
            <family val="2"/>
          </rPr>
          <t xml:space="preserve"> Box / Pacientes citados o Atención - Atención Individual
</t>
        </r>
        <r>
          <rPr>
            <sz val="9"/>
            <color indexed="81"/>
            <rFont val="Tahoma"/>
            <family val="2"/>
          </rPr>
          <t>Se registre las actividades:</t>
        </r>
        <r>
          <rPr>
            <b/>
            <sz val="9"/>
            <color indexed="81"/>
            <rFont val="Tahoma"/>
            <family val="2"/>
          </rPr>
          <t xml:space="preserve">  Examen de Chagas Solicitado </t>
        </r>
        <r>
          <rPr>
            <sz val="9"/>
            <color indexed="81"/>
            <rFont val="Tahoma"/>
            <family val="2"/>
          </rPr>
          <t xml:space="preserve">y </t>
        </r>
        <r>
          <rPr>
            <b/>
            <sz val="9"/>
            <color indexed="81"/>
            <rFont val="Tahoma"/>
            <family val="2"/>
          </rPr>
          <t xml:space="preserve">Control Preconcepcional.
</t>
        </r>
      </text>
    </comment>
    <comment ref="S268" authorId="1" shapeId="0" xr:uid="{6D17250E-4587-41FC-BB27-65C58E86D39C}">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T268" authorId="1" shapeId="0" xr:uid="{D0A33C8F-3A75-4932-9762-242DE827B22C}">
      <text>
        <r>
          <rPr>
            <sz val="9"/>
            <color indexed="81"/>
            <rFont val="Tahoma"/>
            <family val="2"/>
          </rPr>
          <t xml:space="preserve">Se contabilizara a los pacientes que tengan en  Antecedentes del usuario APS / Pestaña </t>
        </r>
        <r>
          <rPr>
            <b/>
            <sz val="9"/>
            <color indexed="81"/>
            <rFont val="Tahoma"/>
            <family val="2"/>
          </rPr>
          <t xml:space="preserve">"Identificacion" </t>
        </r>
        <r>
          <rPr>
            <sz val="9"/>
            <color indexed="81"/>
            <rFont val="Tahoma"/>
            <family val="2"/>
          </rPr>
          <t xml:space="preserve"> Item  Alertas Adm. </t>
        </r>
        <r>
          <rPr>
            <b/>
            <sz val="9"/>
            <color indexed="81"/>
            <rFont val="Tahoma"/>
            <family val="2"/>
          </rPr>
          <t xml:space="preserve"> "MIGRANTE"</t>
        </r>
      </text>
    </comment>
    <comment ref="B270" authorId="2" shapeId="0" xr:uid="{BB3B3C69-02FC-4FC4-B5A3-2BCE05E65BEE}">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Hijos/as de Madre con Enfermedad de Chagas nacidos en el periodo.</t>
        </r>
      </text>
    </comment>
    <comment ref="B271" authorId="2" shapeId="0" xr:uid="{D3781F46-F4C9-4C89-A0A6-1CACCFF0235F}">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Hijos/as de Madre con Enfermedad de Chagas con diagnóstico directo realizado.</t>
        </r>
      </text>
    </comment>
    <comment ref="B272" authorId="2" shapeId="0" xr:uid="{275DB17A-4CC4-4C6D-AAB8-57BDC68B017F}">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Hijos/as de Madre con Enfermedad de Chagas con diagnóstico finalizado e informado (1° muestra).</t>
        </r>
      </text>
    </comment>
    <comment ref="B273" authorId="2" shapeId="0" xr:uid="{E0ADBF77-DD12-4C07-9443-D9619E6B801C}">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Hijos/as de Madre con Enfermedad de Chagas con diagnóstico finalizado e informado (2° muestra).</t>
        </r>
      </text>
    </comment>
    <comment ref="B274" authorId="2" shapeId="0" xr:uid="{5AE728AA-7EEE-433A-B7DB-D96DC178275C}">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Hijos/as de Madre con enfermedad de Chagas con diagnóstico finalizado e informado (3° muestra).</t>
        </r>
      </text>
    </comment>
    <comment ref="B280" authorId="2" shapeId="0" xr:uid="{233A60FA-1C36-4500-994C-FC2B79FBEF3D}">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ingresan a tratamiento farmacológico en el periodo (nifurtimox).</t>
        </r>
      </text>
    </comment>
    <comment ref="B281" authorId="2" shapeId="0" xr:uid="{088E0BEF-B9C1-4798-BA0A-4C5A61FEBD96}">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suspenden o rechazan tratamiento farmacológico en el periodo (nifurtimox).</t>
        </r>
      </text>
    </comment>
    <comment ref="B282" authorId="2" shapeId="0" xr:uid="{FC64CF06-4A49-4B59-99A4-7348B01BB980}">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finalizan tratamiento farmacológico en el periodo (nifurtimox).</t>
        </r>
      </text>
    </comment>
    <comment ref="B283" authorId="2" shapeId="0" xr:uid="{764E617A-BFD9-45F9-849C-C5CBDC455E15}">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ingresan a tratamiento farmacológico en el periodo (benznidazol).</t>
        </r>
      </text>
    </comment>
    <comment ref="B284" authorId="2" shapeId="0" xr:uid="{F6D76298-AA73-4856-B431-C114394D79E7}">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suspenden o rechazan tratamiento farmacológico en el periodo (benznidazol).</t>
        </r>
      </text>
    </comment>
    <comment ref="B285" authorId="2" shapeId="0" xr:uid="{E9A2F861-42E2-4E5F-9F98-85C013B75723}">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Personas con enfermedad de Chagas que finalizan tratamiento farmacológico en el periodo (benznidazol).</t>
        </r>
      </text>
    </comment>
    <comment ref="AC287" authorId="1" shapeId="0" xr:uid="{F1F77D2B-ED15-4255-AAAD-EA91394C3B99}">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AD287" authorId="1" shapeId="0" xr:uid="{E5BAF993-8568-4F5D-B7A9-22C17A9836AC}">
      <text>
        <r>
          <rPr>
            <sz val="9"/>
            <color indexed="81"/>
            <rFont val="Tahoma"/>
            <family val="2"/>
          </rPr>
          <t xml:space="preserve">Se contabilizara a los pacientes que tengan en  Antecedentes del usuario APS / Pestaña </t>
        </r>
        <r>
          <rPr>
            <b/>
            <sz val="9"/>
            <color indexed="81"/>
            <rFont val="Tahoma"/>
            <family val="2"/>
          </rPr>
          <t xml:space="preserve">"Identificacion" </t>
        </r>
        <r>
          <rPr>
            <sz val="9"/>
            <color indexed="81"/>
            <rFont val="Tahoma"/>
            <family val="2"/>
          </rPr>
          <t xml:space="preserve"> Item  Alertas Adm. </t>
        </r>
        <r>
          <rPr>
            <b/>
            <sz val="9"/>
            <color indexed="81"/>
            <rFont val="Tahoma"/>
            <family val="2"/>
          </rPr>
          <t xml:space="preserve"> "MIGRANTE"</t>
        </r>
      </text>
    </comment>
    <comment ref="B290" authorId="2" shapeId="0" xr:uid="{B39437D0-F898-46AF-9B32-BEE20F6005F1}">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Donantes confirmados con enfermedad de Chagas en el periodo.</t>
        </r>
      </text>
    </comment>
    <comment ref="B291" authorId="2" shapeId="0" xr:uid="{10F5A02F-A715-4531-BB4D-5562B1BFF531}">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Donantes confirmados e  informados de su condición serologica para enfermedad de Chagas.</t>
        </r>
      </text>
    </comment>
    <comment ref="AK293" authorId="1" shapeId="0" xr:uid="{5E58C641-060F-4A33-9C9E-BC43B079B8ED}">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AL293" authorId="1" shapeId="0" xr:uid="{D10DFD61-6152-47D7-9518-85E5E0AA2A1B}">
      <text>
        <r>
          <rPr>
            <sz val="9"/>
            <color indexed="81"/>
            <rFont val="Tahoma"/>
            <family val="2"/>
          </rPr>
          <t xml:space="preserve">Se contabilizara a los pacientes que tengan en  Antecedentes del usuario APS / Pestaña </t>
        </r>
        <r>
          <rPr>
            <b/>
            <sz val="9"/>
            <color indexed="81"/>
            <rFont val="Tahoma"/>
            <family val="2"/>
          </rPr>
          <t xml:space="preserve">"Identificacion" </t>
        </r>
        <r>
          <rPr>
            <sz val="9"/>
            <color indexed="81"/>
            <rFont val="Tahoma"/>
            <family val="2"/>
          </rPr>
          <t xml:space="preserve"> Item  Alertas Adm. </t>
        </r>
        <r>
          <rPr>
            <b/>
            <sz val="9"/>
            <color indexed="81"/>
            <rFont val="Tahoma"/>
            <family val="2"/>
          </rPr>
          <t xml:space="preserve"> "MIGRANTE"</t>
        </r>
      </text>
    </comment>
    <comment ref="B296" authorId="2" shapeId="0" xr:uid="{EC8E6D7D-9CF7-428D-8669-D372A2718D98}">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Control Con Chagas Crónico.</t>
        </r>
      </text>
    </comment>
    <comment ref="B297" authorId="2" shapeId="0" xr:uid="{FE933EC4-C0AB-48D0-B31F-B10ADA754939}">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Estudio de  contactos familiares de un caso por Infección por T cruzi.</t>
        </r>
      </text>
    </comment>
    <comment ref="B298" authorId="2" shapeId="0" xr:uid="{28E2B0CD-C1B8-4225-A95F-DB6A694A8531}">
      <text>
        <r>
          <rPr>
            <sz val="9"/>
            <color indexed="81"/>
            <rFont val="Tahoma"/>
            <family val="2"/>
          </rPr>
          <t>Este dato aparecerá luego de que en la atención Registrada 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Atención / Registro Atención Individual. 
</t>
        </r>
        <r>
          <rPr>
            <sz val="9"/>
            <color indexed="81"/>
            <rFont val="Tahoma"/>
            <family val="2"/>
          </rPr>
          <t xml:space="preserve">Registre la actividad: </t>
        </r>
        <r>
          <rPr>
            <b/>
            <sz val="9"/>
            <color indexed="81"/>
            <rFont val="Tahoma"/>
            <family val="2"/>
          </rPr>
          <t>Casos contactos familiares confirmados por Infección por T cruzi.</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Rene Figueroa Rocha</author>
  </authors>
  <commentList>
    <comment ref="L9" authorId="0" shapeId="0" xr:uid="{B2B9529B-AD3D-4955-B5FF-F23CE1866036}">
      <text>
        <r>
          <rPr>
            <sz val="9"/>
            <color indexed="81"/>
            <rFont val="Tahoma"/>
            <family val="2"/>
          </rPr>
          <t>Este dato aparecera luego 
que el Modulo Admisión el paciente indique un</t>
        </r>
        <r>
          <rPr>
            <b/>
            <sz val="9"/>
            <color indexed="81"/>
            <rFont val="Tahoma"/>
            <family val="2"/>
          </rPr>
          <t xml:space="preserve"> Pueblo Originario</t>
        </r>
      </text>
    </comment>
    <comment ref="M9" authorId="0" shapeId="0" xr:uid="{2EFE6E52-E18F-4C9D-B3C3-261D17F607C4}">
      <text>
        <r>
          <rPr>
            <sz val="9"/>
            <color indexed="81"/>
            <rFont val="Tahoma"/>
            <family val="2"/>
          </rPr>
          <t xml:space="preserve">Se contabilizarán a los pacientes que tengan en  </t>
        </r>
        <r>
          <rPr>
            <b/>
            <sz val="9"/>
            <color indexed="81"/>
            <rFont val="Tahoma"/>
            <family val="2"/>
          </rPr>
          <t>Antecedentes del usuario APS / Pestaña "Identificacion"  Item  Alertas Adm.  "MIGRANTE"</t>
        </r>
      </text>
    </comment>
    <comment ref="A12" authorId="0" shapeId="0" xr:uid="{60A7B672-5646-4D9B-B494-BCF2BCB45C22}">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"Gestantes con 1° test no treponémico reactivo en este embarazo con  penicilina administrada en APS"</t>
        </r>
      </text>
    </comment>
    <comment ref="A13" authorId="0" shapeId="0" xr:uid="{F9C2EE4C-24E4-47C7-A50B-9F59B0830207}">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t>
        </r>
        <r>
          <rPr>
            <sz val="9"/>
            <color indexed="81"/>
            <rFont val="Tahoma"/>
            <family val="2"/>
          </rPr>
          <t>l el profesional registre la actividad</t>
        </r>
        <r>
          <rPr>
            <b/>
            <sz val="9"/>
            <color indexed="81"/>
            <rFont val="Tahoma"/>
            <family val="2"/>
          </rPr>
          <t xml:space="preserve"> "Gestantes con 1° test no treponémico reactivo - en APS"</t>
        </r>
      </text>
    </comment>
    <comment ref="A15" authorId="0" shapeId="0" xr:uid="{D720D5E5-EE8F-4A12-AF3B-9FBDDECD6A3E}">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 "</t>
        </r>
        <r>
          <rPr>
            <b/>
            <sz val="9"/>
            <color indexed="81"/>
            <rFont val="Tahoma"/>
            <family val="2"/>
          </rPr>
          <t>Gestantes con 1° test no treponémico reactivo en este embarazo  con penicilina administrada en especialidades"</t>
        </r>
      </text>
    </comment>
    <comment ref="A16" authorId="0" shapeId="0" xr:uid="{CFABA912-C8C4-4700-88BB-5DD1991A539D}">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Gestantes con 1° test no treponémico reactivo - en especialidades</t>
        </r>
      </text>
    </comment>
    <comment ref="A18" authorId="0" shapeId="0" xr:uid="{7C12A9EE-6C5C-4C43-9323-CA32E92470E7}">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 "</t>
        </r>
        <r>
          <rPr>
            <b/>
            <sz val="9"/>
            <color indexed="81"/>
            <rFont val="Tahoma"/>
            <family val="2"/>
          </rPr>
          <t>Gestantes con 1° test no treponemico reactivo en le embarazo con  penicilina administrada al parto"</t>
        </r>
      </text>
    </comment>
    <comment ref="A19" authorId="0" shapeId="0" xr:uid="{578F3C6A-9AE3-4E57-B53F-47F1EE7E152F}">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"Gestantes con 1° test no treponémico reactivo - en parto"</t>
        </r>
      </text>
    </comment>
    <comment ref="C21" authorId="0" shapeId="0" xr:uid="{9E6FB61D-0857-46F6-9AB9-328CAE9D112E}">
      <text>
        <r>
          <rPr>
            <sz val="9"/>
            <color indexed="81"/>
            <rFont val="Tahoma"/>
            <family val="2"/>
          </rPr>
          <t>Este dato aparecera luego 
que el Modulo Admisión el paciente indique un</t>
        </r>
        <r>
          <rPr>
            <b/>
            <sz val="9"/>
            <color indexed="81"/>
            <rFont val="Tahoma"/>
            <family val="2"/>
          </rPr>
          <t xml:space="preserve"> Pueblo Originario</t>
        </r>
      </text>
    </comment>
    <comment ref="D21" authorId="0" shapeId="0" xr:uid="{61E9B489-0962-4733-A4E1-C38614B841D6}">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22" authorId="0" shapeId="0" xr:uid="{0CF09F63-74BC-486D-9775-9DEF2C65D8DE}">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Recién nacido/a expuesto a sífilis  - Resive tratamiento para sífilis congénita al nacer"</t>
        </r>
      </text>
    </comment>
    <comment ref="A23" authorId="0" shapeId="0" xr:uid="{54BFE6FC-4877-4950-8DC1-4C8942DD944F}">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"Recién nacido/a expuesto a sífilis"</t>
        </r>
      </text>
    </comment>
    <comment ref="L25" authorId="0" shapeId="0" xr:uid="{12E9652A-19C3-4F98-9905-441A5D19315F}">
      <text>
        <r>
          <rPr>
            <sz val="9"/>
            <color indexed="81"/>
            <rFont val="Tahoma"/>
            <family val="2"/>
          </rPr>
          <t>Este dato aparecera luego 
que el Modulo Admisión el paciente indique un</t>
        </r>
        <r>
          <rPr>
            <b/>
            <sz val="9"/>
            <color indexed="81"/>
            <rFont val="Tahoma"/>
            <family val="2"/>
          </rPr>
          <t xml:space="preserve"> Pueblo Originario</t>
        </r>
      </text>
    </comment>
    <comment ref="M25" authorId="0" shapeId="0" xr:uid="{93D29B3A-D3ED-4679-930F-31F3DA0329D8}">
      <text>
        <r>
          <rPr>
            <sz val="9"/>
            <color indexed="81"/>
            <rFont val="Tahoma"/>
            <family val="2"/>
          </rPr>
          <t xml:space="preserve">Se contabilizarán a los pacientes que tengan en  Antecedentes del usuario </t>
        </r>
        <r>
          <rPr>
            <b/>
            <sz val="9"/>
            <color indexed="81"/>
            <rFont val="Tahoma"/>
            <family val="2"/>
          </rPr>
          <t>APS / Pestaña "Identificacion"  Item  Alertas Adm.  "MIGRANTE"</t>
        </r>
      </text>
    </comment>
    <comment ref="A27" authorId="0" shapeId="0" xr:uid="{063B2978-CD8A-4A7E-8861-4BE6EEF5296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Mujer con serología reactiva para sífilis con aborto menor o igual a 19+6 semanas o  menor a 500 grs"</t>
        </r>
      </text>
    </comment>
    <comment ref="A28" authorId="0" shapeId="0" xr:uid="{E84096F2-ABC3-4EB3-A60D-6F4C6FF41675}">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Mujer con aborto menor o igual a 19+6 semanas o  menor a 500 grs"</t>
        </r>
      </text>
    </comment>
    <comment ref="A29" authorId="0" shapeId="0" xr:uid="{920F3B16-C60A-4A8D-94AD-4A788D276A02}">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con serología reactiva para sífilis con aborto entre 20 y 21+6 semanas o  mayor a 500 grs"</t>
        </r>
      </text>
    </comment>
    <comment ref="A30" authorId="0" shapeId="0" xr:uid="{74CD95E0-A638-46EB-B286-94020AE8AE7B}">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 "</t>
        </r>
        <r>
          <rPr>
            <b/>
            <sz val="9"/>
            <color indexed="81"/>
            <rFont val="Tahoma"/>
            <family val="2"/>
          </rPr>
          <t>Mujer con aborto entre 20 y 21+6 semanas o  mayor a 500 grs"</t>
        </r>
      </text>
    </comment>
    <comment ref="A31" authorId="0" shapeId="0" xr:uid="{997CD3C1-58F0-40B1-B2E7-B6165AE9866C}">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con serología reactiva para sífilis con mortinato mayor o igual a 22 semanas"</t>
        </r>
      </text>
    </comment>
    <comment ref="A32" authorId="0" shapeId="0" xr:uid="{C16C021E-48E4-4A9A-B2F8-964F31740DF4}">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 "</t>
        </r>
        <r>
          <rPr>
            <b/>
            <sz val="9"/>
            <color indexed="81"/>
            <rFont val="Tahoma"/>
            <family val="2"/>
          </rPr>
          <t>Mujer con mortinato mayor o igual a 22 semanas"</t>
        </r>
      </text>
    </comment>
    <comment ref="C34" authorId="0" shapeId="0" xr:uid="{B8C30DD6-E87C-4FCC-B7BA-772F66C6F67C}">
      <text>
        <r>
          <rPr>
            <sz val="9"/>
            <color indexed="81"/>
            <rFont val="Tahoma"/>
            <family val="2"/>
          </rPr>
          <t>Este dato aparecera luego 
que el Modulo Admisión el paciente indique un</t>
        </r>
        <r>
          <rPr>
            <b/>
            <sz val="9"/>
            <color indexed="81"/>
            <rFont val="Tahoma"/>
            <family val="2"/>
          </rPr>
          <t xml:space="preserve"> Pueblo Originario</t>
        </r>
      </text>
    </comment>
    <comment ref="D34" authorId="0" shapeId="0" xr:uid="{7A490CCD-9E8A-4FE6-AE3F-D567F83F0838}">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35" authorId="0" shapeId="0" xr:uid="{74E7616A-C2A0-4F23-9302-15B8219159B3}">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"Recien nacido/a vivo- Recibe profilaxis ocular para gonorrea al nacer"</t>
        </r>
      </text>
    </comment>
    <comment ref="A36" authorId="0" shapeId="0" xr:uid="{FD168F3B-28ED-40E0-8959-A00A3D104AE2}">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t>
        </r>
      </text>
    </comment>
    <comment ref="L38" authorId="0" shapeId="0" xr:uid="{95D9BC90-A232-4044-9801-FCC001580ED2}">
      <text>
        <r>
          <rPr>
            <sz val="9"/>
            <color indexed="81"/>
            <rFont val="Tahoma"/>
            <family val="2"/>
          </rPr>
          <t xml:space="preserve">Este dato aparecera luego 
que el Modulo Admisión el paciente indique un </t>
        </r>
        <r>
          <rPr>
            <b/>
            <sz val="9"/>
            <color indexed="81"/>
            <rFont val="Tahoma"/>
            <family val="2"/>
          </rPr>
          <t>Pueblo Originario</t>
        </r>
      </text>
    </comment>
    <comment ref="M38" authorId="0" shapeId="0" xr:uid="{DCADA2F3-EDF5-4366-A183-F0EB8E12889C}">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40" authorId="0" shapeId="0" xr:uid="{514EA4A5-5690-49FA-A36A-46093779D479}">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VIH (+) confirmada por ISP - recibe protocolo PTV completo al parto"</t>
        </r>
      </text>
    </comment>
    <comment ref="A41" authorId="0" shapeId="0" xr:uid="{0877E7C3-5E8D-48E0-9B01-9202CCC38548}">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VIH (+) confirmada por ISP - recibe protocolo PTV imcompleto al parto"</t>
        </r>
      </text>
    </comment>
    <comment ref="A42" authorId="0" shapeId="0" xr:uid="{D7421552-E81B-420B-A422-DC8DC398D3E1}">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VIH (+) confirmada por ISP - no recibe protocolo PTV al parto"</t>
        </r>
      </text>
    </comment>
    <comment ref="A43" authorId="0" shapeId="0" xr:uid="{41497FBE-2E9E-4B08-9C34-E6F3026DB2F2}">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VIH (+) confirmada por ISP - atendida por parto"</t>
        </r>
      </text>
    </comment>
    <comment ref="A44" authorId="0" shapeId="0" xr:uid="{0B7EBB32-E77C-4035-9BF4-98FDEB2FB5B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Mujer con seroligía VIH (+) no confirmada por ISP - recibe protocolo PTV completo al parto"</t>
        </r>
      </text>
    </comment>
    <comment ref="A45" authorId="0" shapeId="0" xr:uid="{8C80321A-1550-4CF8-881A-CC1C727F6152}">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con seroligía VIH (+) no confirmada por ISP - recibe protocolo PTV imcompleto al parto"</t>
        </r>
      </text>
    </comment>
    <comment ref="A46" authorId="0" shapeId="0" xr:uid="{7FE90758-3136-4068-A7FE-4F861A4ABF0B}">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e</t>
        </r>
        <r>
          <rPr>
            <sz val="9"/>
            <color indexed="81"/>
            <rFont val="Tahoma"/>
            <family val="2"/>
          </rPr>
          <t>l profesional registre la actividad</t>
        </r>
        <r>
          <rPr>
            <b/>
            <sz val="9"/>
            <color indexed="81"/>
            <rFont val="Tahoma"/>
            <family val="2"/>
          </rPr>
          <t xml:space="preserve"> "Mujer con seroligía VIH (+) no confirmada por ISP - no recibe protocolo PTV al parto"</t>
        </r>
      </text>
    </comment>
    <comment ref="A47" authorId="0" shapeId="0" xr:uid="{4512515E-C1C2-41CE-93BF-FDCC5844197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"Mujer con seroligía VIH (+) no confirmada por ISP - atendida por parto"</t>
        </r>
        <r>
          <rPr>
            <sz val="9"/>
            <color indexed="81"/>
            <rFont val="Tahoma"/>
            <family val="2"/>
          </rPr>
          <t xml:space="preserve">
</t>
        </r>
      </text>
    </comment>
    <comment ref="C49" authorId="0" shapeId="0" xr:uid="{E7607130-42AA-4CF2-93AA-8A1057F42C28}">
      <text>
        <r>
          <rPr>
            <sz val="9"/>
            <color indexed="81"/>
            <rFont val="Tahoma"/>
            <family val="2"/>
          </rPr>
          <t>Este dato aparecera luego 
que el Modulo Admisión el paciente indique un</t>
        </r>
        <r>
          <rPr>
            <b/>
            <sz val="9"/>
            <color indexed="81"/>
            <rFont val="Tahoma"/>
            <family val="2"/>
          </rPr>
          <t xml:space="preserve"> Pueblo Originario</t>
        </r>
      </text>
    </comment>
    <comment ref="D49" authorId="0" shapeId="0" xr:uid="{85B6D72F-CDC8-42EC-9731-DFD5B56F6E21}">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50" authorId="0" shapeId="0" xr:uid="{F08E3835-0938-4827-BA1E-5991B2494D1F}">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de madre VIH (+) confirmada por ISP - inicia profilaxis durante las primeras 12 hrs. De vida"</t>
        </r>
      </text>
    </comment>
    <comment ref="A51" authorId="0" shapeId="0" xr:uid="{F5E3A1DF-211A-4D76-A481-71FBA4693698}">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Recien nacido/a vivo de madre VIH (+) confirmada por ISP"</t>
        </r>
      </text>
    </comment>
    <comment ref="A52" authorId="0" shapeId="0" xr:uid="{E78C886E-3994-4D1A-90BA-50F2E0D467DC}">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de madre VIH (+) no confirmada por ISP - inicia profilaxis durante las primeras 12 hrs. De vida"</t>
        </r>
      </text>
    </comment>
    <comment ref="A53" authorId="0" shapeId="0" xr:uid="{53D66223-BC05-4F5F-8BF6-03CE495543F8}">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t>
        </r>
        <r>
          <rPr>
            <sz val="9"/>
            <color indexed="81"/>
            <rFont val="Tahoma"/>
            <family val="2"/>
          </rPr>
          <t>l el profesional registre la actividad</t>
        </r>
        <r>
          <rPr>
            <b/>
            <sz val="9"/>
            <color indexed="81"/>
            <rFont val="Tahoma"/>
            <family val="2"/>
          </rPr>
          <t xml:space="preserve"> "Recien nacido/a vivo de madre VIH (+) no confirmada por ISP"</t>
        </r>
      </text>
    </comment>
    <comment ref="C55" authorId="0" shapeId="0" xr:uid="{0C50C6AE-04EB-46E0-B18D-A7F88FF411F3}">
      <text>
        <r>
          <rPr>
            <sz val="9"/>
            <color indexed="81"/>
            <rFont val="Tahoma"/>
            <family val="2"/>
          </rPr>
          <t>Este dato aparecera luego 
que el Modulo Admisión el paciente indique un</t>
        </r>
        <r>
          <rPr>
            <b/>
            <sz val="9"/>
            <color indexed="81"/>
            <rFont val="Tahoma"/>
            <family val="2"/>
          </rPr>
          <t xml:space="preserve"> Pueblo Originario</t>
        </r>
      </text>
    </comment>
    <comment ref="D55" authorId="0" shapeId="0" xr:uid="{EB240DAA-A23C-4335-836A-0CFD24BF51CB}">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56" authorId="0" shapeId="0" xr:uid="{E80E99E6-A3AC-4F83-8CC7-35ABBD2B5BC1}">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"Recien nacido/a vivo de madre VIH (+) confirmada por ISP - recibe leche maternizada al alta para consumo en el hogar"</t>
        </r>
      </text>
    </comment>
    <comment ref="A57" authorId="0" shapeId="0" xr:uid="{996C41F0-DC44-43E7-B604-1EBBAFB3CD4E}">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 "</t>
        </r>
        <r>
          <rPr>
            <b/>
            <sz val="9"/>
            <color indexed="81"/>
            <rFont val="Tahoma"/>
            <family val="2"/>
          </rPr>
          <t>Recien nacido/a vivo de madre VIH (+) confirmada por ISP"</t>
        </r>
      </text>
    </comment>
    <comment ref="A58" authorId="0" shapeId="0" xr:uid="{681B0D88-B313-4C93-BABC-B39675E1D90C}">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de madre con serología VIH (+) no confirmada por ISP - recibe leche maternizada al alta para consumo en el hogar"</t>
        </r>
      </text>
    </comment>
    <comment ref="A59" authorId="0" shapeId="0" xr:uid="{2D0234AB-1390-4182-84A8-98EC9165677F}">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de madre con serología VIH (+) no confirmada por ISP"</t>
        </r>
      </text>
    </comment>
    <comment ref="L61" authorId="0" shapeId="0" xr:uid="{2A113873-DB57-4604-BC5C-BC79E0A7EEE6}">
      <text>
        <r>
          <rPr>
            <sz val="9"/>
            <color indexed="81"/>
            <rFont val="Tahoma"/>
            <family val="2"/>
          </rPr>
          <t xml:space="preserve">Este dato aparecera luego 
que el Modulo Admisión el paciente indique un </t>
        </r>
        <r>
          <rPr>
            <b/>
            <sz val="9"/>
            <color indexed="81"/>
            <rFont val="Tahoma"/>
            <family val="2"/>
          </rPr>
          <t>Pueblo Originario</t>
        </r>
      </text>
    </comment>
    <comment ref="M61" authorId="0" shapeId="0" xr:uid="{CFC06D0F-BB6F-4C0F-A490-25480E39B9EA}">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64" authorId="0" shapeId="0" xr:uid="{41D0D2D7-D09D-40F0-8C1B-1E31689F2EA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para EGB en APS"</t>
        </r>
      </text>
    </comment>
    <comment ref="A65" authorId="0" shapeId="0" xr:uid="{D99B2045-AC4D-4106-B20F-33BDA4B9A378}">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EGB (+) en APS"</t>
        </r>
      </text>
    </comment>
    <comment ref="A67" authorId="0" shapeId="0" xr:uid="{FE1A0FFC-6319-4C0B-BB77-47EDACA36F11}">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"Gestante con estudio para EGB en Especialidad"</t>
        </r>
      </text>
    </comment>
    <comment ref="A68" authorId="0" shapeId="0" xr:uid="{5CD80102-B920-45F8-8011-81B550EFEF1C}">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EGB (+) en Especialidad"</t>
        </r>
      </text>
    </comment>
    <comment ref="A70" authorId="0" shapeId="0" xr:uid="{FA31FF83-33CA-433F-A060-BED00A7CFAF5}">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para EGB en Nivel Hospitalario"</t>
        </r>
      </text>
    </comment>
    <comment ref="A71" authorId="0" shapeId="0" xr:uid="{443E107B-4240-4DB7-9F81-D21BE8CD588F}">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EGB (+) en Nivel Hospitalario"</t>
        </r>
      </text>
    </comment>
    <comment ref="A73" authorId="0" shapeId="0" xr:uid="{7602831F-2536-4BB5-985B-843BA9B9F3F4}">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profilaxis para EGB (+) al parto"</t>
        </r>
      </text>
    </comment>
    <comment ref="L75" authorId="0" shapeId="0" xr:uid="{5A17A655-A5EB-4B87-BDE4-8D46DEC5BA8D}">
      <text>
        <r>
          <rPr>
            <sz val="9"/>
            <color indexed="81"/>
            <rFont val="Tahoma"/>
            <family val="2"/>
          </rPr>
          <t xml:space="preserve">Este dato aparecera luego 
que el Modulo Admisión el paciente indique un </t>
        </r>
        <r>
          <rPr>
            <b/>
            <sz val="9"/>
            <color indexed="81"/>
            <rFont val="Tahoma"/>
            <family val="2"/>
          </rPr>
          <t>Pueblo Originario</t>
        </r>
      </text>
    </comment>
    <comment ref="M75" authorId="0" shapeId="0" xr:uid="{A3D9F7DE-F605-4353-8A4A-93ABE162B3CC}">
      <text>
        <r>
          <rPr>
            <sz val="9"/>
            <color indexed="81"/>
            <rFont val="Tahoma"/>
            <family val="2"/>
          </rPr>
          <t xml:space="preserve">Se contabilizarán a los pacientes que tengan en  Antecedentes del usuario </t>
        </r>
        <r>
          <rPr>
            <b/>
            <sz val="9"/>
            <color indexed="81"/>
            <rFont val="Tahoma"/>
            <family val="2"/>
          </rPr>
          <t>APS / Pestaña "Identificacion"  Item  Alertas Adm.  "MIGRANTE"</t>
        </r>
      </text>
    </comment>
    <comment ref="A78" authorId="0" shapeId="0" xr:uid="{6BCF0C47-979C-4321-BB09-A43DC11C3BFC}">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"Gestante con estudio serológico para Hepatitis B en APS"</t>
        </r>
      </text>
    </comment>
    <comment ref="A79" authorId="0" shapeId="0" xr:uid="{07C73D2C-4D66-410C-9AE4-2F2B5A5E5316}">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serológico para Hepatitis B (+) en APS"</t>
        </r>
      </text>
    </comment>
    <comment ref="A80" authorId="0" shapeId="0" xr:uid="{ADCDDE37-B995-43E1-90B4-B4C7A73D40B6}">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serológico para Hepatitis B (+) en APS, derivada a Especialidad"</t>
        </r>
      </text>
    </comment>
    <comment ref="A82" authorId="0" shapeId="0" xr:uid="{50D04BF2-6E3C-47C6-A991-2F781C13D38A}">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t>
        </r>
        <r>
          <rPr>
            <b/>
            <sz val="9"/>
            <color indexed="81"/>
            <rFont val="Tahoma"/>
            <family val="2"/>
          </rPr>
          <t>d "Gestante con estudio serológico para Hepatitis B en Especialidad"</t>
        </r>
      </text>
    </comment>
    <comment ref="A83" authorId="0" shapeId="0" xr:uid="{98110279-3043-4F2B-894A-B994CC5833B6}">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e</t>
        </r>
        <r>
          <rPr>
            <sz val="9"/>
            <color indexed="81"/>
            <rFont val="Tahoma"/>
            <family val="2"/>
          </rPr>
          <t>l profesional registre la actividad</t>
        </r>
        <r>
          <rPr>
            <b/>
            <sz val="9"/>
            <color indexed="81"/>
            <rFont val="Tahoma"/>
            <family val="2"/>
          </rPr>
          <t xml:space="preserve"> "Gestante con estudio serológico para Hepatitis B (+) en Especialidad"</t>
        </r>
      </text>
    </comment>
    <comment ref="A84" authorId="0" shapeId="0" xr:uid="{854DB5EF-CE94-4557-8C0C-8E3D16452AFB}">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"Gestante con estudio serológico para Hepatitis B (+) en Especialidad, derivada a Especialidad"</t>
        </r>
      </text>
    </comment>
    <comment ref="A86" authorId="0" shapeId="0" xr:uid="{CDB18D81-7395-40A4-9774-D11D6B4741E7}">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el profesional registre la activida</t>
        </r>
        <r>
          <rPr>
            <b/>
            <sz val="9"/>
            <color indexed="81"/>
            <rFont val="Tahoma"/>
            <family val="2"/>
          </rPr>
          <t>d "Gestante con estudio serológico para Hepatitis B al parto"</t>
        </r>
      </text>
    </comment>
    <comment ref="A87" authorId="0" shapeId="0" xr:uid="{F4E48F6E-CFEC-4D2A-AE3A-B569569F0FD2}">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serológico para Hepatitis B (+) al parto"</t>
        </r>
      </text>
    </comment>
    <comment ref="A88" authorId="0" shapeId="0" xr:uid="{B95253DD-85D5-435A-9232-52D1E6543EE8}">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"Gestante con estudio serológico para Hepatitis B (+) al parto, derivada a Especialidad"</t>
        </r>
      </text>
    </comment>
    <comment ref="C90" authorId="0" shapeId="0" xr:uid="{77258FFF-640D-4BDF-B1C2-2CA36CB74DF5}">
      <text>
        <r>
          <rPr>
            <sz val="9"/>
            <color indexed="81"/>
            <rFont val="Tahoma"/>
            <family val="2"/>
          </rPr>
          <t>Este dato aparecera luego 
que el Modulo Admisión el paciente indique un</t>
        </r>
        <r>
          <rPr>
            <b/>
            <sz val="9"/>
            <color indexed="81"/>
            <rFont val="Tahoma"/>
            <family val="2"/>
          </rPr>
          <t xml:space="preserve"> Pueblo Originario</t>
        </r>
      </text>
    </comment>
    <comment ref="D90" authorId="0" shapeId="0" xr:uid="{2C10D6FE-DAA6-4A19-A14F-FA8A3AB34919}">
      <text>
        <r>
          <rPr>
            <sz val="9"/>
            <color indexed="81"/>
            <rFont val="Tahoma"/>
            <family val="2"/>
          </rPr>
          <t>Se contabilizarán a los pacientes que tengan en  Antecedentes del usuario</t>
        </r>
        <r>
          <rPr>
            <b/>
            <sz val="9"/>
            <color indexed="81"/>
            <rFont val="Tahoma"/>
            <family val="2"/>
          </rPr>
          <t xml:space="preserve"> APS / Pestaña "Identificacion"  Item  Alertas Adm.  "MIGRANTE"</t>
        </r>
      </text>
    </comment>
    <comment ref="A91" authorId="0" shapeId="0" xr:uid="{5A872B83-0F8D-4512-9032-84FBD7ABFF0E}">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Madre Hepatitis B (+)"</t>
        </r>
      </text>
    </comment>
    <comment ref="A92" authorId="0" shapeId="0" xr:uid="{34499730-15F4-40C7-8241-8D8DDDA5D5CD}">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"Recien nacido/a vivo Madre Hepatitis B (+) - Recibe profilaxis completa"</t>
        </r>
      </text>
    </comment>
    <comment ref="C94" authorId="0" shapeId="0" xr:uid="{5621710F-EA7C-44A8-B8D1-20C516E285D2}">
      <text>
        <r>
          <rPr>
            <sz val="9"/>
            <color indexed="81"/>
            <rFont val="Tahoma"/>
            <family val="2"/>
          </rPr>
          <t>Este dato aparecera luego 
que el Modulo Admisión el paciente indique un</t>
        </r>
        <r>
          <rPr>
            <b/>
            <sz val="9"/>
            <color indexed="81"/>
            <rFont val="Tahoma"/>
            <family val="2"/>
          </rPr>
          <t xml:space="preserve"> Pueblo Originario</t>
        </r>
      </text>
    </comment>
    <comment ref="D94" authorId="0" shapeId="0" xr:uid="{9532E65D-B302-4999-9018-92F5BA6DCD52}">
      <text>
        <r>
          <rPr>
            <sz val="9"/>
            <color indexed="81"/>
            <rFont val="Tahoma"/>
            <family val="2"/>
          </rPr>
          <t xml:space="preserve">Se contabilizarán a los pacientes que tengan en  Antecedentes del usuario </t>
        </r>
        <r>
          <rPr>
            <b/>
            <sz val="9"/>
            <color indexed="81"/>
            <rFont val="Tahoma"/>
            <family val="2"/>
          </rPr>
          <t>APS / Pestaña "Identificacion"  Item  Alertas Adm.  "MIGRANTE"</t>
        </r>
      </text>
    </comment>
    <comment ref="A95" authorId="0" shapeId="0" xr:uid="{36F6A0AB-128D-401C-B344-882BAC8A1BB0}">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"Hijo de madre Hepatitis B (+) evaluado al año de vida"</t>
        </r>
      </text>
    </comment>
    <comment ref="A96" authorId="0" shapeId="0" xr:uid="{BD8D8FCD-02CA-4544-B4CF-29EABF58B618}">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"Hijo de madre Hepatitis B (+) evaluado al año de vida - confirmado (+) de transmisión vertical"</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Rene Figueroa Rocha</author>
    <author>Priscilla Acuña</author>
    <author>azavala</author>
    <author>Camila Puebla</author>
    <author>Soledad Paredes Bascuñan</author>
    <author>Andrea Gonzalez</author>
    <author>Cristian Astudillo</author>
    <author>Ines Kohnenkamp</author>
    <author>Maria Paz Fernanda Llanten Vasquez</author>
    <author>Natalia Arancibia</author>
  </authors>
  <commentList>
    <comment ref="AQ10" authorId="0" shapeId="0" xr:uid="{101696C3-2B81-4896-99FA-482B72CAE64D}">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R10" authorId="0" shapeId="0" xr:uid="{10E0E3CC-216F-4CB8-BB43-4D9FF3746DEB}">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AT10" authorId="1" shapeId="0" xr:uid="{A275EDB6-F72D-4293-9624-3D106DA02EB9}">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U10" authorId="1" shapeId="0" xr:uid="{BD511154-3F06-4C10-8F3F-2CCBA8D065D4}">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O13" authorId="0" shapeId="0" xr:uid="{E596B689-6386-45BE-B200-FFB9BE3F5397}">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el paciente indique campo genero</t>
        </r>
        <r>
          <rPr>
            <b/>
            <sz val="9"/>
            <color indexed="81"/>
            <rFont val="Tahoma"/>
            <family val="2"/>
          </rPr>
          <t xml:space="preserve"> "Masculino Trans"</t>
        </r>
      </text>
    </comment>
    <comment ref="AP13" authorId="0" shapeId="0" xr:uid="{A2B59ADE-6CED-4A0A-A81F-538DB5574245}">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 xml:space="preserve">el paciente indique campo genero </t>
        </r>
        <r>
          <rPr>
            <b/>
            <sz val="9"/>
            <color indexed="81"/>
            <rFont val="Tahoma"/>
            <family val="2"/>
          </rPr>
          <t>"Femenino Trans"</t>
        </r>
      </text>
    </comment>
    <comment ref="B14" authorId="2" shapeId="0" xr:uid="{577B798F-7AAE-4FB7-8374-07BA54C6B912}">
      <text>
        <r>
          <rPr>
            <sz val="9"/>
            <color indexed="81"/>
            <rFont val="Tahoma"/>
            <family val="2"/>
          </rPr>
          <t xml:space="preserve">Este dato aparecerá  luego de que en la atención 
Registrada en </t>
        </r>
        <r>
          <rPr>
            <b/>
            <sz val="9"/>
            <color indexed="81"/>
            <rFont val="Tahoma"/>
            <family val="2"/>
          </rPr>
          <t>Modulo Box</t>
        </r>
        <r>
          <rPr>
            <sz val="9"/>
            <color indexed="81"/>
            <rFont val="Tahoma"/>
            <family val="2"/>
          </rPr>
          <t xml:space="preserve"> /</t>
        </r>
        <r>
          <rPr>
            <b/>
            <sz val="9"/>
            <color indexed="81"/>
            <rFont val="Tahoma"/>
            <family val="2"/>
          </rPr>
          <t xml:space="preserve"> Pacientes citados </t>
        </r>
        <r>
          <rPr>
            <sz val="9"/>
            <color indexed="81"/>
            <rFont val="Tahoma"/>
            <family val="2"/>
          </rPr>
          <t xml:space="preserve">o en </t>
        </r>
        <r>
          <rPr>
            <b/>
            <sz val="9"/>
            <color indexed="81"/>
            <rFont val="Tahoma"/>
            <family val="2"/>
          </rPr>
          <t>Modulo Atención / Registro Atención Individual</t>
        </r>
        <r>
          <rPr>
            <sz val="9"/>
            <color indexed="81"/>
            <rFont val="Tahoma"/>
            <family val="2"/>
          </rPr>
          <t xml:space="preserve">  el estamento</t>
        </r>
        <r>
          <rPr>
            <b/>
            <sz val="9"/>
            <color indexed="81"/>
            <rFont val="Tahoma"/>
            <family val="2"/>
          </rPr>
          <t xml:space="preserve"> Médico. </t>
        </r>
        <r>
          <rPr>
            <sz val="9"/>
            <color indexed="81"/>
            <rFont val="Tahoma"/>
            <family val="2"/>
          </rPr>
          <t xml:space="preserve">
Se registre la actividad
</t>
        </r>
        <r>
          <rPr>
            <b/>
            <sz val="9"/>
            <color indexed="81"/>
            <rFont val="Tahoma"/>
            <family val="2"/>
          </rPr>
          <t xml:space="preserve">Consejerías individuales Actividad Física -Alimentación Saludable 
o
Consejerías Individuales Actividad Fisica - Alimentación saludable - En Espacios Amigables
</t>
        </r>
      </text>
    </comment>
    <comment ref="AN14" authorId="2" shapeId="0" xr:uid="{DB3ABF2A-9CE6-4A23-B65A-2AF76D8BACF6}">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Actividad Fisica - Alimentación saludable - En Espacios Amigables
</t>
        </r>
      </text>
    </comment>
    <comment ref="B15" authorId="2" shapeId="0" xr:uid="{2E59C128-CE80-4B55-A1B0-EB5B41E204BA}">
      <text>
        <r>
          <rPr>
            <sz val="9"/>
            <color indexed="81"/>
            <rFont val="Tahoma"/>
            <family val="2"/>
          </rPr>
          <t xml:space="preserve">Este dato aparecerá  luego de que en la atención 
Registrada en </t>
        </r>
        <r>
          <rPr>
            <b/>
            <sz val="9"/>
            <color indexed="81"/>
            <rFont val="Tahoma"/>
            <family val="2"/>
          </rPr>
          <t xml:space="preserve">Modulo Box </t>
        </r>
        <r>
          <rPr>
            <sz val="9"/>
            <color indexed="81"/>
            <rFont val="Tahoma"/>
            <family val="2"/>
          </rPr>
          <t xml:space="preserve">/ </t>
        </r>
        <r>
          <rPr>
            <b/>
            <sz val="9"/>
            <color indexed="81"/>
            <rFont val="Tahoma"/>
            <family val="2"/>
          </rPr>
          <t>Pacientes citados</t>
        </r>
        <r>
          <rPr>
            <sz val="9"/>
            <color indexed="81"/>
            <rFont val="Tahoma"/>
            <family val="2"/>
          </rPr>
          <t xml:space="preserve"> o en </t>
        </r>
        <r>
          <rPr>
            <b/>
            <sz val="9"/>
            <color indexed="81"/>
            <rFont val="Tahoma"/>
            <family val="2"/>
          </rPr>
          <t xml:space="preserve">Modulo Atención </t>
        </r>
        <r>
          <rPr>
            <sz val="9"/>
            <color indexed="81"/>
            <rFont val="Tahoma"/>
            <family val="2"/>
          </rPr>
          <t xml:space="preserve">/ Registro Atención Individual  el estamento </t>
        </r>
        <r>
          <rPr>
            <b/>
            <sz val="9"/>
            <color indexed="81"/>
            <rFont val="Tahoma"/>
            <family val="2"/>
          </rPr>
          <t xml:space="preserve">Enfermero/a </t>
        </r>
        <r>
          <rPr>
            <sz val="9"/>
            <color indexed="81"/>
            <rFont val="Tahoma"/>
            <family val="2"/>
          </rPr>
          <t xml:space="preserve">
Se registre la actividad
</t>
        </r>
        <r>
          <rPr>
            <b/>
            <sz val="9"/>
            <color indexed="81"/>
            <rFont val="Tahoma"/>
            <family val="2"/>
          </rPr>
          <t xml:space="preserve">Consejerías individuales Actividad Física -Alimentación Saludable </t>
        </r>
        <r>
          <rPr>
            <b/>
            <sz val="9"/>
            <color indexed="81"/>
            <rFont val="Tahoma"/>
            <family val="2"/>
          </rPr>
          <t xml:space="preserve">
o
Consejerías Individuales Actividad Fisica - Alimentación saludable - En Espacios Amigables</t>
        </r>
      </text>
    </comment>
    <comment ref="AN15" authorId="2" shapeId="0" xr:uid="{305E02A7-276F-4D5F-8244-CB4DB0330257}">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Actividad Fisica - Alimentación saludable - En Espacios Amigables
</t>
        </r>
      </text>
    </comment>
    <comment ref="B16" authorId="2" shapeId="0" xr:uid="{69A885B8-F893-411F-BB61-3D414DB403B5}">
      <text>
        <r>
          <rPr>
            <sz val="9"/>
            <color indexed="81"/>
            <rFont val="Tahoma"/>
            <family val="2"/>
          </rPr>
          <t>Este dato aparecerá  luego de que en la atención 
Registrada en</t>
        </r>
        <r>
          <rPr>
            <b/>
            <sz val="9"/>
            <color indexed="81"/>
            <rFont val="Tahoma"/>
            <family val="2"/>
          </rPr>
          <t xml:space="preserve"> Modulo Box </t>
        </r>
        <r>
          <rPr>
            <sz val="9"/>
            <color indexed="81"/>
            <rFont val="Tahoma"/>
            <family val="2"/>
          </rPr>
          <t xml:space="preserve">/ </t>
        </r>
        <r>
          <rPr>
            <b/>
            <sz val="9"/>
            <color indexed="81"/>
            <rFont val="Tahoma"/>
            <family val="2"/>
          </rPr>
          <t>Pacientes citados</t>
        </r>
        <r>
          <rPr>
            <sz val="9"/>
            <color indexed="81"/>
            <rFont val="Tahoma"/>
            <family val="2"/>
          </rPr>
          <t xml:space="preserve"> o en </t>
        </r>
        <r>
          <rPr>
            <b/>
            <sz val="9"/>
            <color indexed="81"/>
            <rFont val="Tahoma"/>
            <family val="2"/>
          </rPr>
          <t>Modulo Atención</t>
        </r>
        <r>
          <rPr>
            <sz val="9"/>
            <color indexed="81"/>
            <rFont val="Tahoma"/>
            <family val="2"/>
          </rPr>
          <t xml:space="preserve"> / </t>
        </r>
        <r>
          <rPr>
            <b/>
            <sz val="9"/>
            <color indexed="81"/>
            <rFont val="Tahoma"/>
            <family val="2"/>
          </rPr>
          <t xml:space="preserve">Registro Atención Individual </t>
        </r>
        <r>
          <rPr>
            <sz val="9"/>
            <color indexed="81"/>
            <rFont val="Tahoma"/>
            <family val="2"/>
          </rPr>
          <t xml:space="preserve"> el estamento </t>
        </r>
        <r>
          <rPr>
            <b/>
            <sz val="9"/>
            <color indexed="81"/>
            <rFont val="Tahoma"/>
            <family val="2"/>
          </rPr>
          <t>Matrona/ón</t>
        </r>
        <r>
          <rPr>
            <sz val="9"/>
            <color indexed="81"/>
            <rFont val="Tahoma"/>
            <family val="2"/>
          </rPr>
          <t xml:space="preserve"> 
Se registre la actividad
</t>
        </r>
        <r>
          <rPr>
            <b/>
            <sz val="9"/>
            <color indexed="81"/>
            <rFont val="Tahoma"/>
            <family val="2"/>
          </rPr>
          <t xml:space="preserve">Consejerías individuales Actividad Física -Alimentación Saludable </t>
        </r>
        <r>
          <rPr>
            <sz val="9"/>
            <color indexed="81"/>
            <rFont val="Tahoma"/>
            <family val="2"/>
          </rPr>
          <t xml:space="preserve">
</t>
        </r>
        <r>
          <rPr>
            <b/>
            <sz val="9"/>
            <color indexed="81"/>
            <rFont val="Tahoma"/>
            <family val="2"/>
          </rPr>
          <t>o
Consejerías Individuales Actividad Fisica - Alimentación saludable - En Espacios Amigables</t>
        </r>
      </text>
    </comment>
    <comment ref="AN16" authorId="2" shapeId="0" xr:uid="{19E97641-E562-4213-BD3E-F057E22E105A}">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17" authorId="2" shapeId="0" xr:uid="{C50294F4-85D9-46BE-842E-9A2DDF1D33C0}">
      <text>
        <r>
          <rPr>
            <sz val="9"/>
            <color indexed="81"/>
            <rFont val="Tahoma"/>
            <family val="2"/>
          </rPr>
          <t xml:space="preserve">Este dato aparecerá  luego de que en la atención 
Registrada en </t>
        </r>
        <r>
          <rPr>
            <b/>
            <sz val="9"/>
            <color indexed="81"/>
            <rFont val="Tahoma"/>
            <family val="2"/>
          </rPr>
          <t>Modulo Box</t>
        </r>
        <r>
          <rPr>
            <sz val="9"/>
            <color indexed="81"/>
            <rFont val="Tahoma"/>
            <family val="2"/>
          </rPr>
          <t xml:space="preserve"> /</t>
        </r>
        <r>
          <rPr>
            <b/>
            <sz val="9"/>
            <color indexed="81"/>
            <rFont val="Tahoma"/>
            <family val="2"/>
          </rPr>
          <t xml:space="preserve"> Pacientes citados</t>
        </r>
        <r>
          <rPr>
            <sz val="9"/>
            <color indexed="81"/>
            <rFont val="Tahoma"/>
            <family val="2"/>
          </rPr>
          <t xml:space="preserve"> o en </t>
        </r>
        <r>
          <rPr>
            <b/>
            <sz val="9"/>
            <color indexed="81"/>
            <rFont val="Tahoma"/>
            <family val="2"/>
          </rPr>
          <t>Modulo Atención</t>
        </r>
        <r>
          <rPr>
            <sz val="9"/>
            <color indexed="81"/>
            <rFont val="Tahoma"/>
            <family val="2"/>
          </rPr>
          <t xml:space="preserve"> / </t>
        </r>
        <r>
          <rPr>
            <b/>
            <sz val="9"/>
            <color indexed="81"/>
            <rFont val="Tahoma"/>
            <family val="2"/>
          </rPr>
          <t xml:space="preserve">Registro Atención Individual </t>
        </r>
        <r>
          <rPr>
            <sz val="9"/>
            <color indexed="81"/>
            <rFont val="Tahoma"/>
            <family val="2"/>
          </rPr>
          <t xml:space="preserve"> el estamento</t>
        </r>
        <r>
          <rPr>
            <b/>
            <sz val="9"/>
            <color indexed="81"/>
            <rFont val="Tahoma"/>
            <family val="2"/>
          </rPr>
          <t xml:space="preserve"> Nutricionista.</t>
        </r>
        <r>
          <rPr>
            <sz val="9"/>
            <color indexed="81"/>
            <rFont val="Tahoma"/>
            <family val="2"/>
          </rPr>
          <t xml:space="preserve"> 
Se registre la actividad
</t>
        </r>
        <r>
          <rPr>
            <b/>
            <sz val="9"/>
            <color indexed="81"/>
            <rFont val="Tahoma"/>
            <family val="2"/>
          </rPr>
          <t xml:space="preserve">Consejerías individuales Actividad Física -Alimentación Saludable </t>
        </r>
        <r>
          <rPr>
            <sz val="9"/>
            <color indexed="81"/>
            <rFont val="Tahoma"/>
            <family val="2"/>
          </rPr>
          <t xml:space="preserve">
</t>
        </r>
        <r>
          <rPr>
            <b/>
            <sz val="9"/>
            <color indexed="81"/>
            <rFont val="Tahoma"/>
            <family val="2"/>
          </rPr>
          <t>o
Consejerías Individuales Actividad Fisica - Alimentación saludable - En Espacios Amigables</t>
        </r>
      </text>
    </comment>
    <comment ref="AN17" authorId="2" shapeId="0" xr:uid="{FB57CB8B-BF09-485E-9AC5-AF6BE4CC3BE4}">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18" authorId="2" shapeId="0" xr:uid="{532A2405-466B-44BB-99A2-854B5ACAF5EF}">
      <text>
        <r>
          <rPr>
            <sz val="9"/>
            <color indexed="81"/>
            <rFont val="Tahoma"/>
            <family val="2"/>
          </rPr>
          <t xml:space="preserve">Este dato aparecerá  luego de que en la atención 
Registrada en </t>
        </r>
        <r>
          <rPr>
            <b/>
            <sz val="9"/>
            <color indexed="81"/>
            <rFont val="Tahoma"/>
            <family val="2"/>
          </rPr>
          <t>Modulo Box</t>
        </r>
        <r>
          <rPr>
            <sz val="9"/>
            <color indexed="81"/>
            <rFont val="Tahoma"/>
            <family val="2"/>
          </rPr>
          <t xml:space="preserve"> / </t>
        </r>
        <r>
          <rPr>
            <b/>
            <sz val="9"/>
            <color indexed="81"/>
            <rFont val="Tahoma"/>
            <family val="2"/>
          </rPr>
          <t>Pacientes citados</t>
        </r>
        <r>
          <rPr>
            <sz val="9"/>
            <color indexed="81"/>
            <rFont val="Tahoma"/>
            <family val="2"/>
          </rPr>
          <t xml:space="preserve"> o en </t>
        </r>
        <r>
          <rPr>
            <b/>
            <sz val="9"/>
            <color indexed="81"/>
            <rFont val="Tahoma"/>
            <family val="2"/>
          </rPr>
          <t>Modulo Atención</t>
        </r>
        <r>
          <rPr>
            <sz val="9"/>
            <color indexed="81"/>
            <rFont val="Tahoma"/>
            <family val="2"/>
          </rPr>
          <t xml:space="preserve"> / </t>
        </r>
        <r>
          <rPr>
            <b/>
            <sz val="9"/>
            <color indexed="81"/>
            <rFont val="Tahoma"/>
            <family val="2"/>
          </rPr>
          <t xml:space="preserve">Registro Atención Individual </t>
        </r>
        <r>
          <rPr>
            <sz val="9"/>
            <color indexed="81"/>
            <rFont val="Tahoma"/>
            <family val="2"/>
          </rPr>
          <t xml:space="preserve"> el estamento </t>
        </r>
        <r>
          <rPr>
            <b/>
            <sz val="9"/>
            <color indexed="81"/>
            <rFont val="Tahoma"/>
            <family val="2"/>
          </rPr>
          <t xml:space="preserve">Asistente Social y/o Trabajador(a) Social </t>
        </r>
        <r>
          <rPr>
            <sz val="9"/>
            <color indexed="81"/>
            <rFont val="Tahoma"/>
            <family val="2"/>
          </rPr>
          <t xml:space="preserve">
Se registre la actividad
</t>
        </r>
        <r>
          <rPr>
            <b/>
            <sz val="9"/>
            <color indexed="81"/>
            <rFont val="Tahoma"/>
            <family val="2"/>
          </rPr>
          <t xml:space="preserve">Consejerías individuales Actividad Física -Alimentación Saludable </t>
        </r>
        <r>
          <rPr>
            <sz val="9"/>
            <color indexed="81"/>
            <rFont val="Tahoma"/>
            <family val="2"/>
          </rPr>
          <t xml:space="preserve">
</t>
        </r>
        <r>
          <rPr>
            <b/>
            <sz val="9"/>
            <color indexed="81"/>
            <rFont val="Tahoma"/>
            <family val="2"/>
          </rPr>
          <t>o
Consejerías Individuales Actividad Fisica - Alimentación saludable - En Espacios Amigables</t>
        </r>
      </text>
    </comment>
    <comment ref="AN18" authorId="2" shapeId="0" xr:uid="{2B8D5ED8-2EFD-4306-945E-8CC0A9936E36}">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19" authorId="2" shapeId="0" xr:uid="{941B0E65-01B8-4B03-B15E-DFC3FE2FE09A}">
      <text>
        <r>
          <rPr>
            <sz val="9"/>
            <color indexed="81"/>
            <rFont val="Tahoma"/>
            <family val="2"/>
          </rPr>
          <t>Este dato aparecerá  luego de que en la atención 
Registrada en</t>
        </r>
        <r>
          <rPr>
            <b/>
            <sz val="9"/>
            <color indexed="81"/>
            <rFont val="Tahoma"/>
            <family val="2"/>
          </rPr>
          <t xml:space="preserve"> Modulo Box</t>
        </r>
        <r>
          <rPr>
            <sz val="9"/>
            <color indexed="81"/>
            <rFont val="Tahoma"/>
            <family val="2"/>
          </rPr>
          <t xml:space="preserve"> /</t>
        </r>
        <r>
          <rPr>
            <b/>
            <sz val="9"/>
            <color indexed="81"/>
            <rFont val="Tahoma"/>
            <family val="2"/>
          </rPr>
          <t xml:space="preserve"> Pacientes citados</t>
        </r>
        <r>
          <rPr>
            <sz val="9"/>
            <color indexed="81"/>
            <rFont val="Tahoma"/>
            <family val="2"/>
          </rPr>
          <t xml:space="preserve"> o en Modulo Atención / </t>
        </r>
        <r>
          <rPr>
            <b/>
            <sz val="9"/>
            <color indexed="81"/>
            <rFont val="Tahoma"/>
            <family val="2"/>
          </rPr>
          <t xml:space="preserve">Registro Atención Individual </t>
        </r>
        <r>
          <rPr>
            <sz val="9"/>
            <color indexed="81"/>
            <rFont val="Tahoma"/>
            <family val="2"/>
          </rPr>
          <t xml:space="preserve"> el estamento </t>
        </r>
        <r>
          <rPr>
            <b/>
            <sz val="9"/>
            <color indexed="81"/>
            <rFont val="Tahoma"/>
            <family val="2"/>
          </rPr>
          <t xml:space="preserve">Psicólogo/a </t>
        </r>
        <r>
          <rPr>
            <sz val="9"/>
            <color indexed="81"/>
            <rFont val="Tahoma"/>
            <family val="2"/>
          </rPr>
          <t xml:space="preserve">
Se registre la actividad
</t>
        </r>
        <r>
          <rPr>
            <b/>
            <sz val="9"/>
            <color indexed="81"/>
            <rFont val="Tahoma"/>
            <family val="2"/>
          </rPr>
          <t xml:space="preserve">
Consejerías individuales Actividad Física -Alimentación Saludable </t>
        </r>
        <r>
          <rPr>
            <sz val="9"/>
            <color indexed="81"/>
            <rFont val="Tahoma"/>
            <family val="2"/>
          </rPr>
          <t xml:space="preserve">
</t>
        </r>
        <r>
          <rPr>
            <b/>
            <sz val="9"/>
            <color indexed="81"/>
            <rFont val="Tahoma"/>
            <family val="2"/>
          </rPr>
          <t>o
Consejerías Individuales Actividad Fisica - Alimentación saludable - En Espacios Amigables</t>
        </r>
        <r>
          <rPr>
            <sz val="9"/>
            <color indexed="81"/>
            <rFont val="Tahoma"/>
            <family val="2"/>
          </rPr>
          <t xml:space="preserve">
</t>
        </r>
      </text>
    </comment>
    <comment ref="AN19" authorId="2" shapeId="0" xr:uid="{5D9FFADF-18B5-40E9-A574-E82E5BA8A36B}">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20" authorId="2" shapeId="0" xr:uid="{A42C78F0-4A46-4C38-9CB6-EB1787B1D1C9}">
      <text>
        <r>
          <rPr>
            <sz val="9"/>
            <color indexed="81"/>
            <rFont val="Tahoma"/>
            <family val="2"/>
          </rPr>
          <t xml:space="preserve">Este dato aparecerá  luego de que en la atención 
Registrada en </t>
        </r>
        <r>
          <rPr>
            <b/>
            <sz val="9"/>
            <color indexed="81"/>
            <rFont val="Tahoma"/>
            <family val="2"/>
          </rPr>
          <t>Modulo Box</t>
        </r>
        <r>
          <rPr>
            <sz val="9"/>
            <color indexed="81"/>
            <rFont val="Tahoma"/>
            <family val="2"/>
          </rPr>
          <t xml:space="preserve"> / Pacientes citados o en</t>
        </r>
        <r>
          <rPr>
            <b/>
            <sz val="9"/>
            <color indexed="81"/>
            <rFont val="Tahoma"/>
            <family val="2"/>
          </rPr>
          <t xml:space="preserve"> Modulo Atención / Registro Atención Individual</t>
        </r>
        <r>
          <rPr>
            <sz val="9"/>
            <color indexed="81"/>
            <rFont val="Tahoma"/>
            <family val="2"/>
          </rPr>
          <t xml:space="preserve">  el estamento </t>
        </r>
        <r>
          <rPr>
            <b/>
            <sz val="9"/>
            <color indexed="81"/>
            <rFont val="Tahoma"/>
            <family val="2"/>
          </rPr>
          <t xml:space="preserve">Kinesiólogo. </t>
        </r>
        <r>
          <rPr>
            <sz val="9"/>
            <color indexed="81"/>
            <rFont val="Tahoma"/>
            <family val="2"/>
          </rPr>
          <t xml:space="preserve">
Se registre la actividad
</t>
        </r>
        <r>
          <rPr>
            <b/>
            <sz val="9"/>
            <color indexed="81"/>
            <rFont val="Tahoma"/>
            <family val="2"/>
          </rPr>
          <t xml:space="preserve">Consejerías individuales Actividad Física -Alimentación Saludable </t>
        </r>
        <r>
          <rPr>
            <sz val="9"/>
            <color indexed="81"/>
            <rFont val="Tahoma"/>
            <family val="2"/>
          </rPr>
          <t xml:space="preserve">
</t>
        </r>
        <r>
          <rPr>
            <b/>
            <sz val="9"/>
            <color indexed="81"/>
            <rFont val="Tahoma"/>
            <family val="2"/>
          </rPr>
          <t>o
Consejerías Individuales Actividad Fisica - Alimentación saludable - En Espacios Amigables</t>
        </r>
      </text>
    </comment>
    <comment ref="AN20" authorId="2" shapeId="0" xr:uid="{36465E6E-95AB-4CF0-9B73-3A0B58D1723C}">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21" authorId="2" shapeId="0" xr:uid="{9769E9FA-4349-41D5-A859-E0DAD5F867F2}">
      <text>
        <r>
          <rPr>
            <sz val="9"/>
            <color indexed="81"/>
            <rFont val="Tahoma"/>
            <family val="2"/>
          </rPr>
          <t xml:space="preserve">Este dato aparecerá  luego de que en la atención 
Registrada en </t>
        </r>
        <r>
          <rPr>
            <b/>
            <sz val="9"/>
            <color indexed="81"/>
            <rFont val="Tahoma"/>
            <family val="2"/>
          </rPr>
          <t>Modulo Box</t>
        </r>
        <r>
          <rPr>
            <sz val="9"/>
            <color indexed="81"/>
            <rFont val="Tahoma"/>
            <family val="2"/>
          </rPr>
          <t xml:space="preserve"> / </t>
        </r>
        <r>
          <rPr>
            <b/>
            <sz val="9"/>
            <color indexed="81"/>
            <rFont val="Tahoma"/>
            <family val="2"/>
          </rPr>
          <t>Pacientes citados</t>
        </r>
        <r>
          <rPr>
            <sz val="9"/>
            <color indexed="81"/>
            <rFont val="Tahoma"/>
            <family val="2"/>
          </rPr>
          <t xml:space="preserve"> o en </t>
        </r>
        <r>
          <rPr>
            <b/>
            <sz val="9"/>
            <color indexed="81"/>
            <rFont val="Tahoma"/>
            <family val="2"/>
          </rPr>
          <t>Modulo Atención / Registro Atención Individual</t>
        </r>
        <r>
          <rPr>
            <sz val="9"/>
            <color indexed="81"/>
            <rFont val="Tahoma"/>
            <family val="2"/>
          </rPr>
          <t xml:space="preserve">  el estamento </t>
        </r>
        <r>
          <rPr>
            <b/>
            <sz val="9"/>
            <color indexed="81"/>
            <rFont val="Tahoma"/>
            <family val="2"/>
          </rPr>
          <t xml:space="preserve">Terapeuta Ocupacional  </t>
        </r>
        <r>
          <rPr>
            <sz val="9"/>
            <color indexed="81"/>
            <rFont val="Tahoma"/>
            <family val="2"/>
          </rPr>
          <t xml:space="preserve">
. 
Se registre la actividad
</t>
        </r>
        <r>
          <rPr>
            <b/>
            <sz val="9"/>
            <color indexed="81"/>
            <rFont val="Tahoma"/>
            <family val="2"/>
          </rPr>
          <t xml:space="preserve">Consejerías individuales Actividad Física -Alimentación Saludable </t>
        </r>
        <r>
          <rPr>
            <sz val="9"/>
            <color indexed="81"/>
            <rFont val="Tahoma"/>
            <family val="2"/>
          </rPr>
          <t xml:space="preserve">
</t>
        </r>
        <r>
          <rPr>
            <b/>
            <sz val="9"/>
            <color indexed="81"/>
            <rFont val="Tahoma"/>
            <family val="2"/>
          </rPr>
          <t>o
Consejerías Individuales Actividad Fisica - Alimentación saludable - En Espacios Amigables</t>
        </r>
      </text>
    </comment>
    <comment ref="AN21" authorId="2" shapeId="0" xr:uid="{B6315E3B-85C3-4595-B1EC-3FF47FEC98B6}">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22" authorId="2" shapeId="0" xr:uid="{BDCE6154-D3ED-4144-9361-CD169D0AC7A6}">
      <text>
        <r>
          <rPr>
            <sz val="9"/>
            <color indexed="81"/>
            <rFont val="Tahoma"/>
            <family val="2"/>
          </rPr>
          <t xml:space="preserve">Este dato aparecerá  luego de que en la atención 
Registrada en </t>
        </r>
        <r>
          <rPr>
            <b/>
            <sz val="9"/>
            <color indexed="81"/>
            <rFont val="Tahoma"/>
            <family val="2"/>
          </rPr>
          <t xml:space="preserve">Modulo Box </t>
        </r>
        <r>
          <rPr>
            <sz val="9"/>
            <color indexed="81"/>
            <rFont val="Tahoma"/>
            <family val="2"/>
          </rPr>
          <t>/</t>
        </r>
        <r>
          <rPr>
            <b/>
            <sz val="9"/>
            <color indexed="81"/>
            <rFont val="Tahoma"/>
            <family val="2"/>
          </rPr>
          <t xml:space="preserve"> Pacientes citados</t>
        </r>
        <r>
          <rPr>
            <sz val="9"/>
            <color indexed="81"/>
            <rFont val="Tahoma"/>
            <family val="2"/>
          </rPr>
          <t xml:space="preserve"> o en</t>
        </r>
        <r>
          <rPr>
            <b/>
            <sz val="9"/>
            <color indexed="81"/>
            <rFont val="Tahoma"/>
            <family val="2"/>
          </rPr>
          <t xml:space="preserve"> Modulo Atención / Registro Atención Individual</t>
        </r>
        <r>
          <rPr>
            <sz val="9"/>
            <color indexed="81"/>
            <rFont val="Tahoma"/>
            <family val="2"/>
          </rPr>
          <t xml:space="preserve">  el estamento </t>
        </r>
        <r>
          <rPr>
            <b/>
            <sz val="9"/>
            <color indexed="81"/>
            <rFont val="Tahoma"/>
            <family val="2"/>
          </rPr>
          <t>Otro Profesional</t>
        </r>
        <r>
          <rPr>
            <sz val="9"/>
            <color indexed="81"/>
            <rFont val="Tahoma"/>
            <family val="2"/>
          </rPr>
          <t xml:space="preserve">
Se registre la actividad
</t>
        </r>
        <r>
          <rPr>
            <b/>
            <sz val="9"/>
            <color indexed="81"/>
            <rFont val="Tahoma"/>
            <family val="2"/>
          </rPr>
          <t xml:space="preserve">Consejerías individuales Actividad Física -Alimentación Saludable
o
Consejerías Individuales Actividad Fisica - Alimentación saludable - En Espacios Amigables </t>
        </r>
        <r>
          <rPr>
            <sz val="9"/>
            <color indexed="81"/>
            <rFont val="Tahoma"/>
            <family val="2"/>
          </rPr>
          <t xml:space="preserve">
</t>
        </r>
      </text>
    </comment>
    <comment ref="AN22" authorId="2" shapeId="0" xr:uid="{E2F2873A-FE05-4D27-A3B0-08D7AADEDAA0}">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Actividad Fisica - Alimentación saludable - En Espacios Amigables
</t>
        </r>
      </text>
    </comment>
    <comment ref="B23" authorId="2" shapeId="0" xr:uid="{8A3D0C3D-C78F-4560-A666-4762AEB7F447}">
      <text>
        <r>
          <rPr>
            <sz val="9"/>
            <color indexed="81"/>
            <rFont val="Tahoma"/>
            <family val="2"/>
          </rPr>
          <t xml:space="preserve">Este dato aparecerá  luego de que en la atención 
Registrada en </t>
        </r>
        <r>
          <rPr>
            <b/>
            <sz val="9"/>
            <color indexed="81"/>
            <rFont val="Tahoma"/>
            <family val="2"/>
          </rPr>
          <t>Modulo Box</t>
        </r>
        <r>
          <rPr>
            <sz val="9"/>
            <color indexed="81"/>
            <rFont val="Tahoma"/>
            <family val="2"/>
          </rPr>
          <t xml:space="preserve"> / </t>
        </r>
        <r>
          <rPr>
            <b/>
            <sz val="9"/>
            <color indexed="81"/>
            <rFont val="Tahoma"/>
            <family val="2"/>
          </rPr>
          <t>Pacientes citados</t>
        </r>
        <r>
          <rPr>
            <sz val="9"/>
            <color indexed="81"/>
            <rFont val="Tahoma"/>
            <family val="2"/>
          </rPr>
          <t xml:space="preserve"> o en </t>
        </r>
        <r>
          <rPr>
            <b/>
            <sz val="9"/>
            <color indexed="81"/>
            <rFont val="Tahoma"/>
            <family val="2"/>
          </rPr>
          <t xml:space="preserve">Modulo Atención / Registro Atención Individual </t>
        </r>
        <r>
          <rPr>
            <sz val="9"/>
            <color indexed="81"/>
            <rFont val="Tahoma"/>
            <family val="2"/>
          </rPr>
          <t xml:space="preserve"> el estamento </t>
        </r>
        <r>
          <rPr>
            <b/>
            <sz val="9"/>
            <color indexed="81"/>
            <rFont val="Tahoma"/>
            <family val="2"/>
          </rPr>
          <t>Facilitador/a Intercultural</t>
        </r>
        <r>
          <rPr>
            <sz val="9"/>
            <color indexed="81"/>
            <rFont val="Tahoma"/>
            <family val="2"/>
          </rPr>
          <t xml:space="preserve">
Se registre la actividad
</t>
        </r>
        <r>
          <rPr>
            <b/>
            <sz val="9"/>
            <color indexed="81"/>
            <rFont val="Tahoma"/>
            <family val="2"/>
          </rPr>
          <t>Consejerías individuales Actividad Física -Alimentación Saludable
o
Consejerías Individuales Actividad Fisica - Alimentación saludable - En Espacios Amigables</t>
        </r>
        <r>
          <rPr>
            <sz val="9"/>
            <color indexed="81"/>
            <rFont val="Tahoma"/>
            <family val="2"/>
          </rPr>
          <t xml:space="preserve">
</t>
        </r>
      </text>
    </comment>
    <comment ref="AN23" authorId="2" shapeId="0" xr:uid="{D0547221-CE20-450F-9CF9-C6766EB15541}">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24" authorId="2" shapeId="0" xr:uid="{031B5E42-D9B1-44F5-B9F9-88DB50FC4E79}">
      <text>
        <r>
          <rPr>
            <sz val="9"/>
            <color indexed="81"/>
            <rFont val="Tahoma"/>
            <family val="2"/>
          </rPr>
          <t xml:space="preserve">
Este dato aparecerá  luego de que en la atención 
Registrada en </t>
        </r>
        <r>
          <rPr>
            <b/>
            <sz val="9"/>
            <color indexed="81"/>
            <rFont val="Tahoma"/>
            <family val="2"/>
          </rPr>
          <t>Modulo Box</t>
        </r>
        <r>
          <rPr>
            <sz val="9"/>
            <color indexed="81"/>
            <rFont val="Tahoma"/>
            <family val="2"/>
          </rPr>
          <t xml:space="preserve"> / </t>
        </r>
        <r>
          <rPr>
            <b/>
            <sz val="9"/>
            <color indexed="81"/>
            <rFont val="Tahoma"/>
            <family val="2"/>
          </rPr>
          <t>Pacientes citados</t>
        </r>
        <r>
          <rPr>
            <sz val="9"/>
            <color indexed="81"/>
            <rFont val="Tahoma"/>
            <family val="2"/>
          </rPr>
          <t xml:space="preserve"> o en</t>
        </r>
        <r>
          <rPr>
            <b/>
            <sz val="9"/>
            <color indexed="81"/>
            <rFont val="Tahoma"/>
            <family val="2"/>
          </rPr>
          <t xml:space="preserve"> Modulo Atención / Registro Atención Individual</t>
        </r>
        <r>
          <rPr>
            <sz val="9"/>
            <color indexed="81"/>
            <rFont val="Tahoma"/>
            <family val="2"/>
          </rPr>
          <t xml:space="preserve">  el estamento </t>
        </r>
        <r>
          <rPr>
            <b/>
            <sz val="9"/>
            <color indexed="81"/>
            <rFont val="Tahoma"/>
            <family val="2"/>
          </rPr>
          <t>Técnico Paramédico</t>
        </r>
        <r>
          <rPr>
            <sz val="9"/>
            <color indexed="81"/>
            <rFont val="Tahoma"/>
            <family val="2"/>
          </rPr>
          <t xml:space="preserve">
Se registre la actividad
</t>
        </r>
        <r>
          <rPr>
            <b/>
            <sz val="9"/>
            <color indexed="81"/>
            <rFont val="Tahoma"/>
            <family val="2"/>
          </rPr>
          <t>Consejerías individuales Actividad Física -Alimentación Saludable
o
Consejerías Individuales Actividad Fisica - Alimentación saludable - En Espacios Amigables</t>
        </r>
        <r>
          <rPr>
            <sz val="9"/>
            <color indexed="81"/>
            <rFont val="Tahoma"/>
            <family val="2"/>
          </rPr>
          <t xml:space="preserve">
</t>
        </r>
      </text>
    </comment>
    <comment ref="AN24" authorId="2" shapeId="0" xr:uid="{65388753-222C-4DB8-BCDF-56C7719EAC09}">
      <text>
        <r>
          <rPr>
            <sz val="9"/>
            <color indexed="81"/>
            <rFont val="Tahoma"/>
            <family val="2"/>
          </rPr>
          <t xml:space="preserve">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Actividad Fisica - Alimentación saludable - En Espacios Amigables
</t>
        </r>
      </text>
    </comment>
    <comment ref="B25" authorId="2" shapeId="0" xr:uid="{020D0A30-E969-49DC-A4C2-125C217DEDB9}">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25" authorId="2" shapeId="0" xr:uid="{60E8BE98-1AC9-49F0-A4FC-D3973087416D}">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26" authorId="2" shapeId="0" xr:uid="{49CA7B68-0E75-4F37-BD94-424149FC792C}">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26" authorId="2" shapeId="0" xr:uid="{33B0617F-3D7C-4552-93DA-FCDF3E537988}">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27" authorId="2" shapeId="0" xr:uid="{403CB0C3-2655-4BC4-96D6-163B2FCA50F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27" authorId="2" shapeId="0" xr:uid="{189F63F8-FD7F-4359-8E54-261A6A90243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28" authorId="2" shapeId="0" xr:uid="{114DF2C8-2811-40FE-9AA4-6C9BD7FAECFE}">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28" authorId="2" shapeId="0" xr:uid="{0D4237A4-54E8-41C3-BD1C-4D3C0C4CE46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29" authorId="2" shapeId="0" xr:uid="{0D7F6C20-D081-44D4-A264-B4974CE2A91F}">
      <text>
        <r>
          <rPr>
            <sz val="9"/>
            <color indexed="81"/>
            <rFont val="Tahoma"/>
            <family val="2"/>
          </rPr>
          <t xml:space="preserve">Este dato aparecerá  luego de que en la atención 
Registrada en </t>
        </r>
        <r>
          <rPr>
            <b/>
            <sz val="9"/>
            <color indexed="81"/>
            <rFont val="Tahoma"/>
            <family val="2"/>
          </rPr>
          <t>Modulo Box</t>
        </r>
        <r>
          <rPr>
            <sz val="9"/>
            <color indexed="81"/>
            <rFont val="Tahoma"/>
            <family val="2"/>
          </rPr>
          <t xml:space="preserve"> / </t>
        </r>
        <r>
          <rPr>
            <b/>
            <sz val="9"/>
            <color indexed="81"/>
            <rFont val="Tahoma"/>
            <family val="2"/>
          </rPr>
          <t>Pacientes citados</t>
        </r>
        <r>
          <rPr>
            <sz val="9"/>
            <color indexed="81"/>
            <rFont val="Tahoma"/>
            <family val="2"/>
          </rPr>
          <t xml:space="preserve"> o en </t>
        </r>
        <r>
          <rPr>
            <b/>
            <sz val="9"/>
            <color indexed="81"/>
            <rFont val="Tahoma"/>
            <family val="2"/>
          </rPr>
          <t>Modulo Atención</t>
        </r>
        <r>
          <rPr>
            <sz val="9"/>
            <color indexed="81"/>
            <rFont val="Tahoma"/>
            <family val="2"/>
          </rPr>
          <t xml:space="preserve"> / </t>
        </r>
        <r>
          <rPr>
            <b/>
            <sz val="9"/>
            <color indexed="81"/>
            <rFont val="Tahoma"/>
            <family val="2"/>
          </rPr>
          <t xml:space="preserve">Registro Atención Individual </t>
        </r>
        <r>
          <rPr>
            <sz val="9"/>
            <color indexed="81"/>
            <rFont val="Tahoma"/>
            <family val="2"/>
          </rPr>
          <t xml:space="preserve"> el estamento </t>
        </r>
        <r>
          <rPr>
            <b/>
            <sz val="9"/>
            <color indexed="81"/>
            <rFont val="Tahoma"/>
            <family val="2"/>
          </rPr>
          <t>Asistente Social y/o Trabajador (a) Social</t>
        </r>
        <r>
          <rPr>
            <sz val="9"/>
            <color indexed="81"/>
            <rFont val="Tahoma"/>
            <family val="2"/>
          </rPr>
          <t xml:space="preserve">
Se registre la actividad
</t>
        </r>
        <r>
          <rPr>
            <b/>
            <sz val="9"/>
            <color indexed="81"/>
            <rFont val="Tahoma"/>
            <family val="2"/>
          </rPr>
          <t xml:space="preserve">Consejerías individuales Actividad Física -Alimentación Saludable </t>
        </r>
        <r>
          <rPr>
            <sz val="9"/>
            <color indexed="81"/>
            <rFont val="Tahoma"/>
            <family val="2"/>
          </rPr>
          <t xml:space="preserve">
</t>
        </r>
        <r>
          <rPr>
            <b/>
            <sz val="9"/>
            <color indexed="81"/>
            <rFont val="Tahoma"/>
            <family val="2"/>
          </rPr>
          <t>o
Consejerías Individuales Actividad Fisica - Alimentación saludable - En Espacios Amigables</t>
        </r>
      </text>
    </comment>
    <comment ref="AN29" authorId="2" shapeId="0" xr:uid="{09712BEF-1EC8-4083-A2D0-53C3E2350B9C}">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30" authorId="2" shapeId="0" xr:uid="{983DA107-C9D7-40ED-9F3E-1C1396361FE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30" authorId="2" shapeId="0" xr:uid="{9188897E-6327-4D35-BF0E-AB3292A4825C}">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31" authorId="2" shapeId="0" xr:uid="{53448014-B8CE-49B7-AECA-76545D8FFCAB}">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31" authorId="2" shapeId="0" xr:uid="{BA552A3A-82AD-4734-ABCD-6CD53FEC1B2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32" authorId="2" shapeId="0" xr:uid="{341E5F1A-7DE2-4205-96F5-4F31C1DFB78E}">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32" authorId="2" shapeId="0" xr:uid="{A4DC58E1-A3E6-4B93-9987-F8ADF0860D38}">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33" authorId="2" shapeId="0" xr:uid="{2B2704CA-F46A-4BBA-AE37-9311F44D4FF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33" authorId="2" shapeId="0" xr:uid="{DC15FB7E-8304-4686-B187-B967E2E53E9B}">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34" authorId="2" shapeId="0" xr:uid="{5ECBCEEB-BE26-4503-BE73-62C6A43E6186}">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Tabaquismo
o 
Consejerías Individuales Tabaquismo - En Espacios Amigables
</t>
        </r>
      </text>
    </comment>
    <comment ref="AN34" authorId="2" shapeId="0" xr:uid="{C414330F-D57D-48FA-9E8E-DAC2B58AACA6}">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35" authorId="2" shapeId="0" xr:uid="{C3D67DF5-6997-44AF-B8CB-F91EB97A6866}">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Tabaquismo
o
Consejerías Individuales Tabaquismo - En Espacios Amigables</t>
        </r>
      </text>
    </comment>
    <comment ref="AN35" authorId="2" shapeId="0" xr:uid="{48C8B30C-5C7C-4D9B-A8E8-B347EB52303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Tabaquismo - En Espacios Amigables</t>
        </r>
      </text>
    </comment>
    <comment ref="B36" authorId="2" shapeId="0" xr:uid="{56A11403-8658-4EFA-A479-A9ED7D2B5F3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36" authorId="2" shapeId="0" xr:uid="{A269630A-6A67-43A9-977A-B3151E6D222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37" authorId="2" shapeId="0" xr:uid="{0F64CEE4-37D9-47B6-92EE-D12692C6B99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37" authorId="2" shapeId="0" xr:uid="{8B43A7B5-C5AF-4609-B2CA-E1C73AF491E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38" authorId="2" shapeId="0" xr:uid="{5D071DC6-E534-48CF-BCE8-325A601FD17C}">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38" authorId="2" shapeId="0" xr:uid="{49BA0373-C56A-4861-9013-0ADBC305F1C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39" authorId="2" shapeId="0" xr:uid="{895C7E4E-05B2-4C3A-B5CF-A7E2E9C6F936}">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39" authorId="2" shapeId="0" xr:uid="{D46D3C75-BAF6-46E2-8748-C2E9D0F037EA}">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0" authorId="2" shapeId="0" xr:uid="{68E2DE99-867F-4E27-9FB8-F8F3E2B4A101}">
      <text>
        <r>
          <rPr>
            <sz val="9"/>
            <color indexed="81"/>
            <rFont val="Tahoma"/>
            <family val="2"/>
          </rPr>
          <t xml:space="preserve">Este dato aparecerá  luego de que en la atención 
Registrada en </t>
        </r>
        <r>
          <rPr>
            <b/>
            <sz val="9"/>
            <color indexed="81"/>
            <rFont val="Tahoma"/>
            <family val="2"/>
          </rPr>
          <t>Modulo Box</t>
        </r>
        <r>
          <rPr>
            <sz val="9"/>
            <color indexed="81"/>
            <rFont val="Tahoma"/>
            <family val="2"/>
          </rPr>
          <t xml:space="preserve"> / </t>
        </r>
        <r>
          <rPr>
            <b/>
            <sz val="9"/>
            <color indexed="81"/>
            <rFont val="Tahoma"/>
            <family val="2"/>
          </rPr>
          <t>Pacientes citados</t>
        </r>
        <r>
          <rPr>
            <sz val="9"/>
            <color indexed="81"/>
            <rFont val="Tahoma"/>
            <family val="2"/>
          </rPr>
          <t xml:space="preserve"> o en </t>
        </r>
        <r>
          <rPr>
            <b/>
            <sz val="9"/>
            <color indexed="81"/>
            <rFont val="Tahoma"/>
            <family val="2"/>
          </rPr>
          <t>Modulo Atención</t>
        </r>
        <r>
          <rPr>
            <sz val="9"/>
            <color indexed="81"/>
            <rFont val="Tahoma"/>
            <family val="2"/>
          </rPr>
          <t xml:space="preserve"> / </t>
        </r>
        <r>
          <rPr>
            <b/>
            <sz val="9"/>
            <color indexed="81"/>
            <rFont val="Tahoma"/>
            <family val="2"/>
          </rPr>
          <t xml:space="preserve">Registro Atención Individual </t>
        </r>
        <r>
          <rPr>
            <sz val="9"/>
            <color indexed="81"/>
            <rFont val="Tahoma"/>
            <family val="2"/>
          </rPr>
          <t xml:space="preserve"> el estamento </t>
        </r>
        <r>
          <rPr>
            <b/>
            <sz val="9"/>
            <color indexed="81"/>
            <rFont val="Tahoma"/>
            <family val="2"/>
          </rPr>
          <t xml:space="preserve">Asistente Social. </t>
        </r>
        <r>
          <rPr>
            <sz val="9"/>
            <color indexed="81"/>
            <rFont val="Tahoma"/>
            <family val="2"/>
          </rPr>
          <t xml:space="preserve">
Se registre la actividad
</t>
        </r>
        <r>
          <rPr>
            <b/>
            <sz val="9"/>
            <color indexed="81"/>
            <rFont val="Tahoma"/>
            <family val="2"/>
          </rPr>
          <t xml:space="preserve">Consejerías individuales Actividad Física -Alimentación Saludable </t>
        </r>
        <r>
          <rPr>
            <sz val="9"/>
            <color indexed="81"/>
            <rFont val="Tahoma"/>
            <family val="2"/>
          </rPr>
          <t xml:space="preserve">
</t>
        </r>
        <r>
          <rPr>
            <b/>
            <sz val="9"/>
            <color indexed="81"/>
            <rFont val="Tahoma"/>
            <family val="2"/>
          </rPr>
          <t>o
Consejerías Individuales Actividad Fisica - Alimentación saludable - En Espacios Amigables</t>
        </r>
      </text>
    </comment>
    <comment ref="AN40" authorId="2" shapeId="0" xr:uid="{845BDF99-CB18-455A-A746-A61548281D69}">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1" authorId="2" shapeId="0" xr:uid="{E2C41FB4-F246-42C2-8B38-30A2966F8C22}">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41" authorId="2" shapeId="0" xr:uid="{ED2BA7CA-0568-494E-8CF0-F5B8A2FB0B9C}">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2" authorId="2" shapeId="0" xr:uid="{639E7397-2B81-496F-BE21-C73B3DE39A67}">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42" authorId="2" shapeId="0" xr:uid="{2B6BEB89-1A45-4046-B532-FEE977A85439}">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3" authorId="2" shapeId="0" xr:uid="{9272102D-7885-4B5D-B65D-92AAAC4C6E4E}">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43" authorId="2" shapeId="0" xr:uid="{80B1BCBD-4C7A-439D-B16F-CA2AB4F12962}">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4" authorId="2" shapeId="0" xr:uid="{394B7E85-1A7C-4C2F-BCFB-2E273B579BD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r>
          <rPr>
            <sz val="9"/>
            <color indexed="81"/>
            <rFont val="Tahoma"/>
            <family val="2"/>
          </rPr>
          <t xml:space="preserve">*Se considera el instrumento Otros Profesionales y los otros instrumentos que no estén abordados dentros listado de ésta sección.
</t>
        </r>
      </text>
    </comment>
    <comment ref="AN44" authorId="2" shapeId="0" xr:uid="{762D0599-07B4-43EB-93BE-ECB846B5AB4E}">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5" authorId="2" shapeId="0" xr:uid="{EA0DDCC0-C748-4800-A1B8-EA6E95828C2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Consejerias individuales Consumo de drogas</t>
        </r>
        <r>
          <rPr>
            <sz val="9"/>
            <color indexed="81"/>
            <rFont val="Tahoma"/>
            <family val="2"/>
          </rPr>
          <t xml:space="preserve">
</t>
        </r>
        <r>
          <rPr>
            <b/>
            <sz val="9"/>
            <color indexed="81"/>
            <rFont val="Tahoma"/>
            <family val="2"/>
          </rPr>
          <t xml:space="preserve">o
Consejerias Individuales Consumo de drogas - En Espacios Amigables </t>
        </r>
      </text>
    </comment>
    <comment ref="AN45" authorId="2" shapeId="0" xr:uid="{4BD0EF6F-CC00-4680-A324-DE82EDE8566A}">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6" authorId="2" shapeId="0" xr:uid="{2A3D1FD5-8D23-4ABA-BDC0-F8C3D6E09E12}">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Consumo de Drogas
o
Consejerias Individuales Consumo de drogas - En Espacios Amigables </t>
        </r>
      </text>
    </comment>
    <comment ref="AN46" authorId="2" shapeId="0" xr:uid="{36FC72CE-F7EB-464C-9935-5923135DE623}">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Consejerias Individuales Consumo de drogas - En Espacios Amigables </t>
        </r>
      </text>
    </comment>
    <comment ref="B47" authorId="2" shapeId="0" xr:uid="{7B802CC1-F954-4AD1-BABC-08EFD58540F5}">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Salud Sexual y Reproductiva
o
Consejerías Individuales Salud Sexual y Reproductiva - En Espacios Amigables</t>
        </r>
      </text>
    </comment>
    <comment ref="AN47" authorId="2" shapeId="0" xr:uid="{01226086-22C3-4B69-8B83-152A2C10790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B48" authorId="2" shapeId="0" xr:uid="{8129B708-31B6-4F13-9F9D-D02464C33383}">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Salud Sexual y Reproductiva
o
Consejerías Individuales Salud Sexual y Reproductiva - En Espacios Amigables</t>
        </r>
      </text>
    </comment>
    <comment ref="AN48" authorId="2" shapeId="0" xr:uid="{710E885E-6CD9-426F-9410-44059C10B8D3}">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B49" authorId="2" shapeId="0" xr:uid="{4FF36919-5CC7-4E0C-86A7-E5EA6F18CEB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Salud Sexual y Reproductiva
o
Consejerías Individuales Salud Sexual y Reproductiva - En Espacios Amigables</t>
        </r>
      </text>
    </comment>
    <comment ref="AN49" authorId="2" shapeId="0" xr:uid="{AE250E37-51C5-414C-B215-8741AF396CCC}">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B50" authorId="2" shapeId="0" xr:uid="{A2D481DF-E0F3-4F4E-BBAC-E09D6FACA61E}">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Salud Sexual y Reproductiva
o
Consejerías Individuales Salud Sexual y Reproductiva - En Espacios Amigables</t>
        </r>
      </text>
    </comment>
    <comment ref="AN50" authorId="2" shapeId="0" xr:uid="{91AABD69-4ABA-4F36-BFFF-9C59EC6C6AD3}">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B51" authorId="2" shapeId="0" xr:uid="{CDF050FC-A490-4BCB-B09C-FB59A934184C}">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Salud Sexual y Reproductiva
o
Consejerías Individuales Salud Sexual y Reproductiva - En Espacios Amigables</t>
        </r>
      </text>
    </comment>
    <comment ref="AN51" authorId="2" shapeId="0" xr:uid="{A3B5BE1D-927D-4935-8F01-4AAAE97F93A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B52" authorId="2" shapeId="0" xr:uid="{EF99B546-AC72-4911-9698-D11D3988A4E6}">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Salud Sexual y Reproductiva
o
Consejerías Individuales Salud Sexual y Reproductiva - En Espacios Amigables</t>
        </r>
      </text>
    </comment>
    <comment ref="AN52" authorId="2" shapeId="0" xr:uid="{F9CBE34A-468F-4960-AFDE-25FE00C01B9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Salud Sexual y Reproductiva - En Espacios Amigables</t>
        </r>
      </text>
    </comment>
    <comment ref="B53" authorId="2" shapeId="0" xr:uid="{132D4A92-02CF-47C9-AF4B-E90B33F0B10D}">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Regulación de Fertilidad
o
Consejerías Individuales Regulación de Fertilidad - En Espacios Amigables</t>
        </r>
      </text>
    </comment>
    <comment ref="AN53" authorId="2" shapeId="0" xr:uid="{C7144C82-E87D-49E3-9A80-0A3C3658730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Regulación de Fertilidad - En Espacios Amigables</t>
        </r>
      </text>
    </comment>
    <comment ref="B54" authorId="2" shapeId="0" xr:uid="{3D7C2114-D475-4DF1-BA82-7C823024FCB7}">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Regulación de Fertilidad
o
Consejerías Individuales Regulación de Fertilidad - En Espacios Amigables</t>
        </r>
      </text>
    </comment>
    <comment ref="AN54" authorId="2" shapeId="0" xr:uid="{9A2B9EAC-AF4E-439D-8CDA-E5FEB16F205D}">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Regulación de Fertilidad - En Espacios Amigables</t>
        </r>
      </text>
    </comment>
    <comment ref="B55" authorId="2" shapeId="0" xr:uid="{15B1F694-AD85-4257-8078-41C542CDA1EA}">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Regulación de Fertilidad
o
Consejerías Individuales Regulación de Fertilidad - En Espacios Amigables</t>
        </r>
      </text>
    </comment>
    <comment ref="AN55" authorId="2" shapeId="0" xr:uid="{577D90CD-CDA5-466D-B217-440EAE4AE9E6}">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Regulación de Fertilidad - En Espacios Amigables</t>
        </r>
      </text>
    </comment>
    <comment ref="B56" authorId="2" shapeId="0" xr:uid="{F8F25271-21A4-4E6B-B389-D602A68DBA0E}">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Regulación de Fertilidad
o
Consejerías Individuales Regulación de Fertilidad - En Espacios Amigables</t>
        </r>
      </text>
    </comment>
    <comment ref="AN56" authorId="2" shapeId="0" xr:uid="{ADD981D8-44F6-49FD-83D0-62AA636A1D0E}">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Regulación de Fertilidad - En Espacios Amigables</t>
        </r>
      </text>
    </comment>
    <comment ref="B57" authorId="2" shapeId="0" xr:uid="{532446FB-532E-4DC6-B986-E7E4F9596463}">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57" authorId="2" shapeId="0" xr:uid="{94FBBFA9-608C-4473-824E-D45E95258C1A}">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B58" authorId="2" shapeId="0" xr:uid="{DF92C52D-5F38-4675-9F0B-FB6A6920CF0A}">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58" authorId="2" shapeId="0" xr:uid="{A73E90BD-CE19-46F3-940C-42EB11F2FA4D}">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B59" authorId="2" shapeId="0" xr:uid="{C40EB89D-C2B5-4086-B119-2DCBC736139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59" authorId="2" shapeId="0" xr:uid="{FD569E96-0FD5-4F1A-8B61-70268FE5DA4D}">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B60" authorId="2" shapeId="0" xr:uid="{E422C3BE-6F9C-4B6D-A5DB-66239BDA1F13}">
      <text>
        <r>
          <rPr>
            <sz val="9"/>
            <color indexed="81"/>
            <rFont val="Tahoma"/>
            <family val="2"/>
          </rPr>
          <t xml:space="preserve">Este dato aparecerá  luego de que en la atención 
Registrada en </t>
        </r>
        <r>
          <rPr>
            <b/>
            <sz val="9"/>
            <color indexed="81"/>
            <rFont val="Tahoma"/>
            <family val="2"/>
          </rPr>
          <t>Modulo Box</t>
        </r>
        <r>
          <rPr>
            <sz val="9"/>
            <color indexed="81"/>
            <rFont val="Tahoma"/>
            <family val="2"/>
          </rPr>
          <t xml:space="preserve"> / </t>
        </r>
        <r>
          <rPr>
            <b/>
            <sz val="9"/>
            <color indexed="81"/>
            <rFont val="Tahoma"/>
            <family val="2"/>
          </rPr>
          <t>Pacientes citados</t>
        </r>
        <r>
          <rPr>
            <sz val="9"/>
            <color indexed="81"/>
            <rFont val="Tahoma"/>
            <family val="2"/>
          </rPr>
          <t xml:space="preserve"> o en </t>
        </r>
        <r>
          <rPr>
            <b/>
            <sz val="9"/>
            <color indexed="81"/>
            <rFont val="Tahoma"/>
            <family val="2"/>
          </rPr>
          <t>Modulo Atención</t>
        </r>
        <r>
          <rPr>
            <sz val="9"/>
            <color indexed="81"/>
            <rFont val="Tahoma"/>
            <family val="2"/>
          </rPr>
          <t xml:space="preserve"> / </t>
        </r>
        <r>
          <rPr>
            <b/>
            <sz val="9"/>
            <color indexed="81"/>
            <rFont val="Tahoma"/>
            <family val="2"/>
          </rPr>
          <t xml:space="preserve">Registro Atención Individual </t>
        </r>
        <r>
          <rPr>
            <sz val="9"/>
            <color indexed="81"/>
            <rFont val="Tahoma"/>
            <family val="2"/>
          </rPr>
          <t xml:space="preserve"> el estamento </t>
        </r>
        <r>
          <rPr>
            <b/>
            <sz val="9"/>
            <color indexed="81"/>
            <rFont val="Tahoma"/>
            <family val="2"/>
          </rPr>
          <t xml:space="preserve">Asistente Social o Trabajador (a) Social. </t>
        </r>
        <r>
          <rPr>
            <sz val="9"/>
            <color indexed="81"/>
            <rFont val="Tahoma"/>
            <family val="2"/>
          </rPr>
          <t xml:space="preserve">
Se registre la actividad
</t>
        </r>
        <r>
          <rPr>
            <b/>
            <sz val="9"/>
            <color indexed="81"/>
            <rFont val="Tahoma"/>
            <family val="2"/>
          </rPr>
          <t xml:space="preserve">Consejerías individuales Actividad Física -Alimentación Saludable </t>
        </r>
        <r>
          <rPr>
            <sz val="9"/>
            <color indexed="81"/>
            <rFont val="Tahoma"/>
            <family val="2"/>
          </rPr>
          <t xml:space="preserve">
</t>
        </r>
        <r>
          <rPr>
            <b/>
            <sz val="9"/>
            <color indexed="81"/>
            <rFont val="Tahoma"/>
            <family val="2"/>
          </rPr>
          <t>o
Consejerías Individuales Actividad Fisica - Alimentación saludable - En Espacios Amigables</t>
        </r>
      </text>
    </comment>
    <comment ref="AN60" authorId="2" shapeId="0" xr:uid="{5FB121AC-1D54-44AA-8B7C-C1EBA1031179}">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B61" authorId="2" shapeId="0" xr:uid="{E219EAAE-A5F7-4EFE-BEDE-20009766F15F}">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61" authorId="2" shapeId="0" xr:uid="{BB11C420-BF1A-4B12-BF71-685B0C7E9603}">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B62" authorId="2" shapeId="0" xr:uid="{D4C27AE1-E0C7-42E6-BC98-6D858CFBD10E}">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t>
        </r>
        <r>
          <rPr>
            <sz val="9"/>
            <color indexed="81"/>
            <rFont val="Tahoma"/>
            <family val="2"/>
          </rPr>
          <t xml:space="preserve"> </t>
        </r>
        <r>
          <rPr>
            <b/>
            <sz val="9"/>
            <color indexed="81"/>
            <rFont val="Tahoma"/>
            <family val="2"/>
          </rPr>
          <t>Prevención VIH e Infección de Transmisión Sexual (ITS)
o
Consejerías Individuales Prevención VIH e Infección de Transmisión Sexual (ITS)  - En Espacios Amigables</t>
        </r>
      </text>
    </comment>
    <comment ref="AN62" authorId="2" shapeId="0" xr:uid="{2B9A96E3-B66B-4644-9963-404C1BFAF790}">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B63" authorId="3" shapeId="0" xr:uid="{3E32B2CA-63BF-4F87-AB25-22E941C288A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Prevención VIH e Infección de Transmisión Sexual (ITS)</t>
        </r>
        <r>
          <rPr>
            <sz val="9"/>
            <color indexed="81"/>
            <rFont val="Tahoma"/>
            <family val="2"/>
          </rPr>
          <t xml:space="preserve">
</t>
        </r>
        <r>
          <rPr>
            <b/>
            <sz val="9"/>
            <color indexed="81"/>
            <rFont val="Tahoma"/>
            <family val="2"/>
          </rPr>
          <t>o
Consejerías Individuales Prevención VIH e Infección de Transmisión Sexual (ITS)  - En Espacios Amigables</t>
        </r>
      </text>
    </comment>
    <comment ref="AN63" authorId="2" shapeId="0" xr:uid="{CEE7F103-1891-4B1A-91E7-3EFD46A2DFDA}">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VIH e Infección de Transmisión Sexual (ITS)  - En Espacios Amigables</t>
        </r>
      </text>
    </comment>
    <comment ref="B64" authorId="2" shapeId="0" xr:uid="{4811A5B3-9C65-4E69-B50B-F9D4A4A90EF7}">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Prevención De la Trasmisión Vertical Del VIH (Embarazadas) Pre Test
o 
Consejerías Individuales Prevención de la Transmisión vertical del VIH (Embarazada) Pre Test - En Espacios Amigables
</t>
        </r>
      </text>
    </comment>
    <comment ref="AN64" authorId="2" shapeId="0" xr:uid="{8FD61A29-E24C-4B4C-8F2B-CBB38713504D}">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de la Transmisión vertical del VIH (Embarazada) Pre Test - En Espacios Amigables
</t>
        </r>
      </text>
    </comment>
    <comment ref="B65" authorId="2" shapeId="0" xr:uid="{968D8124-1FA9-4B0F-869C-EDB80DCFDDC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Prevención De la Trasmisión Vertical Del VIH (Embarazadas) Pre Test
o
Consejerías Individuales Prevención de la Transmisión vertical del VIH (Embarazada) Pre Test - En Espacios Amigables
</t>
        </r>
      </text>
    </comment>
    <comment ref="AN65" authorId="2" shapeId="0" xr:uid="{6CFDA94E-69AC-4F0D-9B98-136782B8485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de la Transmisión vertical del VIH (Embarazada) Pre Test - En Espacios Amigables
</t>
        </r>
      </text>
    </comment>
    <comment ref="B66" authorId="2" shapeId="0" xr:uid="{A64F3E26-8A72-4137-8067-4E871D13AFD8}">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Prevención De la Trasmisión Vertical Del VIH (Embarazadas) Post Test
o
Consejerías Individuales Prevención de la Transmisión vertical del VIH (Embarazada) Pre Test - En Espacios Amigables
</t>
        </r>
      </text>
    </comment>
    <comment ref="AN66" authorId="2" shapeId="0" xr:uid="{CC5CB911-BC93-4815-9179-2C9225306057}">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de la Transmisión vertical del VIH (Embarazada) Pre Test - En Espacios Amigables
</t>
        </r>
      </text>
    </comment>
    <comment ref="B67" authorId="2" shapeId="0" xr:uid="{FDBF3128-6E5C-4A2F-8A25-4B3613EA8541}">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Prevención De la Trasmisión Vertical Del VIH (Embarazadas) Post Test
o
Consejerías Individuales Prevención de la Transmisión vertical del VIH (Embarazada) Pre Test - En Espacios Amigables
</t>
        </r>
      </text>
    </comment>
    <comment ref="AN67" authorId="2" shapeId="0" xr:uid="{45742318-4323-4B13-8E62-CA8F8204B547}">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de la Transmisión vertical del VIH (Embarazada) Pre Test - En Espacios Amigables
</t>
        </r>
      </text>
    </comment>
    <comment ref="B68" authorId="2" shapeId="0" xr:uid="{C7A0A21A-286F-42B1-B69E-FF9AE3D6C5BD}">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Consejerías Individuales Prevención De la Trasmisión Vertical Del VIH (Embarazadas) Pre Test
o
Consejerías Individuales Prevención de la Transmisión vertical del VIH (Embarazada) Pre Test - En Espacios Amigables
</t>
        </r>
      </text>
    </comment>
    <comment ref="AN68" authorId="2" shapeId="0" xr:uid="{1FA32C50-505C-4198-92A8-185D0C86E6B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Prevención de la Transmisión vertical del VIH (Embarazada) Pre Test - En Espacios Amigables
</t>
        </r>
      </text>
    </comment>
    <comment ref="B69" authorId="4" shapeId="0" xr:uid="{C99488C3-4F02-49CF-B139-4DD26A4C0E34}">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Consejerías Individuales Desarrollo Infantil Integral.</t>
        </r>
        <r>
          <rPr>
            <sz val="9"/>
            <color indexed="81"/>
            <rFont val="Tahoma"/>
            <family val="2"/>
          </rPr>
          <t xml:space="preserve">
o</t>
        </r>
        <r>
          <rPr>
            <b/>
            <sz val="9"/>
            <color indexed="81"/>
            <rFont val="Tahoma"/>
            <family val="2"/>
          </rPr>
          <t xml:space="preserve">
Consejerías Individuales Desarrollo Infantil Integral - En Espacios Amigables.</t>
        </r>
        <r>
          <rPr>
            <sz val="9"/>
            <color indexed="81"/>
            <rFont val="Tahoma"/>
            <family val="2"/>
          </rPr>
          <t xml:space="preserve">
*Para el profesional que tenga el Instrumento</t>
        </r>
        <r>
          <rPr>
            <b/>
            <sz val="9"/>
            <color indexed="81"/>
            <rFont val="Tahoma"/>
            <family val="2"/>
          </rPr>
          <t xml:space="preserve"> Enfermera.
</t>
        </r>
      </text>
    </comment>
    <comment ref="AN69" authorId="4" shapeId="0" xr:uid="{CE370E5D-6C8B-4865-82CD-6D4BCC73A3FE}">
      <text>
        <r>
          <rPr>
            <sz val="9"/>
            <color indexed="81"/>
            <rFont val="Tahoma"/>
            <family val="2"/>
          </rPr>
          <t xml:space="preserve">
Este dato aparecerá  luego de que en la atención 
Registrada en Modulo Box / Pacientes citados o en Modulo Atención / Registro Atención Individual
Se registre la actividad
</t>
        </r>
        <r>
          <rPr>
            <b/>
            <sz val="9"/>
            <color indexed="81"/>
            <rFont val="Tahoma"/>
            <family val="2"/>
          </rPr>
          <t xml:space="preserve">
Consejerías Individuales Desarrollo Infantil Integral - En Espacios Amigables.</t>
        </r>
        <r>
          <rPr>
            <sz val="9"/>
            <color indexed="81"/>
            <rFont val="Tahoma"/>
            <family val="2"/>
          </rPr>
          <t xml:space="preserve">
*Para el profesional que tenga el Instrumento</t>
        </r>
        <r>
          <rPr>
            <b/>
            <sz val="9"/>
            <color indexed="81"/>
            <rFont val="Tahoma"/>
            <family val="2"/>
          </rPr>
          <t xml:space="preserve"> Enfermera.
</t>
        </r>
      </text>
    </comment>
    <comment ref="B70" authorId="5" shapeId="0" xr:uid="{FC56FF53-416D-4D06-B483-49D3F0F01083}">
      <text>
        <r>
          <rPr>
            <sz val="9"/>
            <color indexed="81"/>
            <rFont val="Tahoma"/>
            <family val="2"/>
          </rPr>
          <t xml:space="preserve">Este dato aparecerá  luego de que en la atención 
Registrada en Modulo Box / Pacientes citados o en Modulo Atención / Registro Atención Individual
Se registre la actividad
Consejerías Individual en Otras Areas
o
Consejerías Individual en Otras Areas  - En Espacios Amigables
</t>
        </r>
      </text>
    </comment>
    <comment ref="AN70" authorId="5" shapeId="0" xr:uid="{21ED21F9-E574-4FD6-A670-D2068C22BB74}">
      <text>
        <r>
          <rPr>
            <sz val="9"/>
            <color indexed="81"/>
            <rFont val="Tahoma"/>
            <family val="2"/>
          </rPr>
          <t xml:space="preserve">Este dato aparecerá  luego de que en la atención 
Registrada en Modulo Box / Pacientes citados o en Modulo Atención / Registro Atención Individual
Consejerías Individual en Otras Areas  - En Espacios Amigables
</t>
        </r>
      </text>
    </comment>
    <comment ref="B71" authorId="5" shapeId="0" xr:uid="{B3880A11-E154-48F0-B445-5236CC20F2A1}">
      <text>
        <r>
          <rPr>
            <sz val="9"/>
            <color indexed="81"/>
            <rFont val="Tahoma"/>
            <family val="2"/>
          </rPr>
          <t xml:space="preserve">Este dato aparecerá  luego de que en la atención 
Registrada en Modulo Box / Pacientes citados o en Modulo Atención / Registro Atención Individual
Se registre la actividad
Consejerías Individual en Otras Areas
o
Consejerías Individual en Otras Areas  - En Espacios Amigables
</t>
        </r>
      </text>
    </comment>
    <comment ref="AN71" authorId="5" shapeId="0" xr:uid="{9B7B9DBF-AB83-45D5-8496-56638C0AB502}">
      <text>
        <r>
          <rPr>
            <sz val="9"/>
            <color indexed="81"/>
            <rFont val="Tahoma"/>
            <family val="2"/>
          </rPr>
          <t xml:space="preserve">Este dato aparecerá  luego de que en la atención 
Registrada en Modulo Box / Pacientes citados o en Modulo Atención / Registro Atención Individual
Consejerías Individual en Otras Areas  - En Espacios Amigables
</t>
        </r>
      </text>
    </comment>
    <comment ref="B72" authorId="5" shapeId="0" xr:uid="{20E17415-8BA2-4391-9413-FAB5AC865C7B}">
      <text>
        <r>
          <rPr>
            <sz val="9"/>
            <color indexed="81"/>
            <rFont val="Tahoma"/>
            <family val="2"/>
          </rPr>
          <t>Este dato aparecerá  luego de que en la atención 
Registrada en Modulo Box / Pacientes citados o en Modulo Atención / Registro Atención Individual
Se registre la actividad
Consejerías Individual en Otras Areas
o
Consejerías Individual en Otras Areas  - En Espacios Amigables</t>
        </r>
      </text>
    </comment>
    <comment ref="AN72" authorId="5" shapeId="0" xr:uid="{3AD69B83-52C3-42B8-8401-00F61F7273CE}">
      <text>
        <r>
          <rPr>
            <sz val="9"/>
            <color indexed="81"/>
            <rFont val="Tahoma"/>
            <family val="2"/>
          </rPr>
          <t xml:space="preserve">Este dato aparecerá  luego de que en la atención 
Registrada en Modulo Box / Pacientes citados o en Modulo Atención / Registro Atención Individual
Consejerías Individual en Otras Areas  - En Espacios Amigables
</t>
        </r>
      </text>
    </comment>
    <comment ref="B73" authorId="5" shapeId="0" xr:uid="{94F71B4E-6973-4000-BEBA-767B73F74EF6}">
      <text>
        <r>
          <rPr>
            <sz val="9"/>
            <color indexed="81"/>
            <rFont val="Tahoma"/>
            <family val="2"/>
          </rPr>
          <t>Este dato aparecerá  luego de que en la atención 
Registrada en Modulo Box / Pacientes citados o en Modulo Atención / Registro Atención Individual
Se registre la actividad
Consejerías Individual en Otras Areas
o
Consejerías Individual en Otras Areas  - En Espacios Amigables</t>
        </r>
      </text>
    </comment>
    <comment ref="AN73" authorId="5" shapeId="0" xr:uid="{4FD41A5B-DC66-40DA-8CB3-BA98E3A3B98D}">
      <text>
        <r>
          <rPr>
            <sz val="9"/>
            <color indexed="81"/>
            <rFont val="Tahoma"/>
            <family val="2"/>
          </rPr>
          <t xml:space="preserve">Este dato aparecerá  luego de que en la atención 
Registrada en Modulo Box / Pacientes citados o en Modulo Atención / Registro Atención Individual
Consejerías Individual en Otras Areas  - En Espacios Amigables
</t>
        </r>
      </text>
    </comment>
    <comment ref="B74" authorId="5" shapeId="0" xr:uid="{73CC8008-D947-42FE-AD79-85D8EE3EC653}">
      <text>
        <r>
          <rPr>
            <sz val="9"/>
            <color indexed="81"/>
            <rFont val="Tahoma"/>
            <family val="2"/>
          </rPr>
          <t>Este dato aparecerá  luego de que en la atención 
Registrada en Modulo Box / Pacientes citados o en Modulo Atención / Registro Atención Individual
Se registre la actividad
Consejerías Individual en Otras Areas
o
Consejerías Individual en Otras Areas  - En Espacios Amigables</t>
        </r>
      </text>
    </comment>
    <comment ref="AN74" authorId="5" shapeId="0" xr:uid="{0713B73A-5390-45E7-9A7A-7A81FFB48CA0}">
      <text>
        <r>
          <rPr>
            <sz val="9"/>
            <color indexed="81"/>
            <rFont val="Tahoma"/>
            <family val="2"/>
          </rPr>
          <t xml:space="preserve">Este dato aparecerá  luego de que en la atención 
Registrada en Modulo Box / Pacientes citados o en Modulo Atención / Registro Atención Individual
Consejerías Individual en Otras Areas  - En Espacios Amigables
</t>
        </r>
      </text>
    </comment>
    <comment ref="B75" authorId="5" shapeId="0" xr:uid="{8EA6B01D-B62E-47A2-9623-F576AAEE6E06}">
      <text>
        <r>
          <rPr>
            <sz val="9"/>
            <color indexed="81"/>
            <rFont val="Tahoma"/>
            <family val="2"/>
          </rPr>
          <t>Este dato aparecerá  luego de que en la atención 
Registrada en Modulo Box / Pacientes citados o en Modulo Atención / Registro Atención Individual
Se registre la actividad
Consejerías Individual en Otras Areas
o
Consejerías Individual en Otras Areas  - En Espacios Amigables</t>
        </r>
      </text>
    </comment>
    <comment ref="AN75" authorId="5" shapeId="0" xr:uid="{2DEC1B4B-A0B4-4559-B4E8-CA7EA6962DB3}">
      <text>
        <r>
          <rPr>
            <sz val="9"/>
            <color indexed="81"/>
            <rFont val="Tahoma"/>
            <family val="2"/>
          </rPr>
          <t xml:space="preserve">Este dato aparecerá  luego de que en la atención 
Registrada en Modulo Box / Pacientes citados o en Modulo Atención / Registro Atención Individual
Consejerías Individual en Otras Areas  - En Espacios Amigables
</t>
        </r>
      </text>
    </comment>
    <comment ref="B76" authorId="5" shapeId="0" xr:uid="{3BAAF471-E7AD-496E-8C13-42BA59677B04}">
      <text>
        <r>
          <rPr>
            <sz val="9"/>
            <color indexed="81"/>
            <rFont val="Tahoma"/>
            <family val="2"/>
          </rPr>
          <t xml:space="preserve">Este dato aparecerá  luego de que en la atención 
Registrada en Modulo Box / Pacientes citados o en Modulo Atención / Registro Atención Individual
Se registre la actividad
Consejerías Individual en Otras Areas
o
Consejerías Individual en Otras Areas  - En Espacios Amigables
</t>
        </r>
      </text>
    </comment>
    <comment ref="AN76" authorId="5" shapeId="0" xr:uid="{4168844E-4C1D-4A71-BECE-350255F5F662}">
      <text>
        <r>
          <rPr>
            <sz val="9"/>
            <color indexed="81"/>
            <rFont val="Tahoma"/>
            <family val="2"/>
          </rPr>
          <t xml:space="preserve">Este dato aparecerá  luego de que en la atención 
Registrada en Modulo Box / Pacientes citados o en Modulo Atención / Registro Atención Individual
Consejerías Individual en Otras Areas  - En Espacios Amigables
</t>
        </r>
      </text>
    </comment>
    <comment ref="B77" authorId="5" shapeId="0" xr:uid="{5BDF10AD-68E7-497C-9763-762F65AD84F3}">
      <text>
        <r>
          <rPr>
            <sz val="9"/>
            <color indexed="81"/>
            <rFont val="Tahoma"/>
            <family val="2"/>
          </rPr>
          <t xml:space="preserve">Este dato aparecerá  luego de que en la atención 
Registrada en Modulo Box / Pacientes citados o en Modulo Atención / Registro Atención Individual
Se registre la actividad
Consejerías Individual en Otras Areas
o
Consejerías Individual en Otras Areas  - En Espacios Amigables
</t>
        </r>
      </text>
    </comment>
    <comment ref="AN77" authorId="5" shapeId="0" xr:uid="{00E949B6-C345-452B-A435-6EE1343C3BA9}">
      <text>
        <r>
          <rPr>
            <sz val="9"/>
            <color indexed="81"/>
            <rFont val="Tahoma"/>
            <family val="2"/>
          </rPr>
          <t xml:space="preserve">Este dato aparecerá  luego de que en la atención 
Registrada en Modulo Box / Pacientes citados o en Modulo Atención / Registro Atención Individual
Consejerías Individual en Otras Areas  - En Espacios Amigables
</t>
        </r>
      </text>
    </comment>
    <comment ref="AP79" authorId="0" shapeId="0" xr:uid="{438FA98C-7B99-42A9-B5CC-BDE81BEA63BA}">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Q79" authorId="0" shapeId="0" xr:uid="{50E8FEF1-575E-4692-A65F-05743DFD53C9}">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AR79" authorId="1" shapeId="0" xr:uid="{82859D6F-AE8A-4901-B9BF-AC6554D0EFA9}">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S79" authorId="1" shapeId="0" xr:uid="{25A35D44-09B8-4595-AABB-7D00ED5F5BF6}">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N81" authorId="0" shapeId="0" xr:uid="{26598288-A68A-491D-8A35-E722BD591B02}">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el paciente indique campo genero</t>
        </r>
        <r>
          <rPr>
            <b/>
            <sz val="9"/>
            <color indexed="81"/>
            <rFont val="Tahoma"/>
            <family val="2"/>
          </rPr>
          <t xml:space="preserve"> "Masculino Trans"</t>
        </r>
      </text>
    </comment>
    <comment ref="AO81" authorId="0" shapeId="0" xr:uid="{ACC4C1DA-063A-4FE4-81BF-09B2D03C8E6E}">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 xml:space="preserve">el paciente indique campo genero </t>
        </r>
        <r>
          <rPr>
            <b/>
            <sz val="9"/>
            <color indexed="81"/>
            <rFont val="Tahoma"/>
            <family val="2"/>
          </rPr>
          <t>"Femenino Trans"</t>
        </r>
      </text>
    </comment>
    <comment ref="C82" authorId="6" shapeId="0" xr:uid="{BC65B5D7-0B7F-4ABD-BB2E-66FD7EF51232}">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Pre Test en Banco de Sangre (Donantes)</t>
        </r>
      </text>
    </comment>
    <comment ref="C83" authorId="2" shapeId="0" xr:uid="{13ED2001-DA38-4538-A3EB-4D6F00F25822}">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Pre Test en Hospitalización</t>
        </r>
        <r>
          <rPr>
            <sz val="9"/>
            <color indexed="81"/>
            <rFont val="Tahoma"/>
            <family val="2"/>
          </rPr>
          <t xml:space="preserve">
</t>
        </r>
      </text>
    </comment>
    <comment ref="C84" authorId="2" shapeId="0" xr:uid="{498E8810-3112-412A-9D65-7A9955C1558B}">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Pre Test en CDT-CRS</t>
        </r>
        <r>
          <rPr>
            <sz val="9"/>
            <color indexed="81"/>
            <rFont val="Tahoma"/>
            <family val="2"/>
          </rPr>
          <t xml:space="preserve">
</t>
        </r>
      </text>
    </comment>
    <comment ref="C85" authorId="2" shapeId="0" xr:uid="{A75E9FDF-BE06-4D70-88B2-AF34F4E81EDB}">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Pre Test en APS</t>
        </r>
        <r>
          <rPr>
            <sz val="9"/>
            <color indexed="81"/>
            <rFont val="Tahoma"/>
            <family val="2"/>
          </rPr>
          <t xml:space="preserve">
</t>
        </r>
      </text>
    </comment>
    <comment ref="C86" authorId="2" shapeId="0" xr:uid="{B6CA8976-AEE6-4F6A-BB28-6553FEE0F9C7}">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VIH / SIDA Pre test en APS- Espacios Amigables</t>
        </r>
        <r>
          <rPr>
            <sz val="9"/>
            <color indexed="81"/>
            <rFont val="Tahoma"/>
            <family val="2"/>
          </rPr>
          <t xml:space="preserve">
</t>
        </r>
      </text>
    </comment>
    <comment ref="C87" authorId="2" shapeId="0" xr:uid="{76706B90-F3B7-4382-82CC-D31BE5FB926A}">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Pre Test en Otras Instancias</t>
        </r>
        <r>
          <rPr>
            <sz val="9"/>
            <color indexed="81"/>
            <rFont val="Tahoma"/>
            <family val="2"/>
          </rPr>
          <t xml:space="preserve">
</t>
        </r>
      </text>
    </comment>
    <comment ref="C88" authorId="6" shapeId="0" xr:uid="{7F72E115-EBEE-4B15-B0E2-DCDAED3CC958}">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Post Test en Banco de Sangre (Donantes).</t>
        </r>
      </text>
    </comment>
    <comment ref="C89" authorId="2" shapeId="0" xr:uid="{90169F6F-8EA3-4C77-9496-F145C434FC4D}">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Post Test en Hospitalización</t>
        </r>
        <r>
          <rPr>
            <sz val="9"/>
            <color indexed="81"/>
            <rFont val="Tahoma"/>
            <family val="2"/>
          </rPr>
          <t xml:space="preserve">
</t>
        </r>
      </text>
    </comment>
    <comment ref="C90" authorId="2" shapeId="0" xr:uid="{EA9CCB06-C9BB-4537-95A2-52B4D90B6DED}">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Post Test en CDT-CRS</t>
        </r>
        <r>
          <rPr>
            <sz val="9"/>
            <color indexed="81"/>
            <rFont val="Tahoma"/>
            <family val="2"/>
          </rPr>
          <t xml:space="preserve">
</t>
        </r>
      </text>
    </comment>
    <comment ref="C91" authorId="2" shapeId="0" xr:uid="{652ADED4-C497-4E67-BB32-E8EABE736E33}">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por VIH/SIDA Post Test en APS</t>
        </r>
        <r>
          <rPr>
            <sz val="9"/>
            <color indexed="81"/>
            <rFont val="Tahoma"/>
            <family val="2"/>
          </rPr>
          <t xml:space="preserve">
</t>
        </r>
      </text>
    </comment>
    <comment ref="C92" authorId="2" shapeId="0" xr:uid="{CA912464-1F64-4497-AAD6-D87C15AD0F8A}">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Consejerias Individuales VIH / SIDA Post Test en APS-Espacios Amigables</t>
        </r>
        <r>
          <rPr>
            <sz val="9"/>
            <color indexed="81"/>
            <rFont val="Tahoma"/>
            <family val="2"/>
          </rPr>
          <t xml:space="preserve">
</t>
        </r>
      </text>
    </comment>
    <comment ref="C93" authorId="2" shapeId="0" xr:uid="{1123AD03-E2DD-4A5F-BD07-2EDE0BEB4054}">
      <text>
        <r>
          <rPr>
            <sz val="9"/>
            <color indexed="81"/>
            <rFont val="Tahoma"/>
            <family val="2"/>
          </rPr>
          <t xml:space="preserve">
Este dato aparecerá  luego de que en la atención  Registrada en el box ó en Atención / Registro Atención Individual. 
Se registre la actividad
</t>
        </r>
        <r>
          <rPr>
            <b/>
            <sz val="9"/>
            <color indexed="81"/>
            <rFont val="Tahoma"/>
            <family val="2"/>
          </rPr>
          <t>Consejerias individuales por VIH/SIDA Post Test en Otras Instancias</t>
        </r>
        <r>
          <rPr>
            <sz val="9"/>
            <color indexed="81"/>
            <rFont val="Tahoma"/>
            <family val="2"/>
          </rPr>
          <t xml:space="preserve">
</t>
        </r>
      </text>
    </comment>
    <comment ref="C96" authorId="2" shapeId="0" xr:uid="{0C9634A9-AEFB-4C9F-BB49-F214F1145C9C}">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temas prioridad Con riesgo psicosocial (Individual)
ó
</t>
        </r>
        <r>
          <rPr>
            <sz val="9"/>
            <color indexed="81"/>
            <rFont val="Tahoma"/>
            <family val="2"/>
          </rPr>
          <t>en Modulo Atención / Registro Atención Grupal se registre la actividad</t>
        </r>
        <r>
          <rPr>
            <b/>
            <sz val="9"/>
            <color indexed="81"/>
            <rFont val="Tahoma"/>
            <family val="2"/>
          </rPr>
          <t xml:space="preserve">
Consejerías familiares temas prioridad Con riesgo psicosocial (Grp)
 </t>
        </r>
        <r>
          <rPr>
            <sz val="9"/>
            <color indexed="81"/>
            <rFont val="Tahoma"/>
            <family val="2"/>
          </rPr>
          <t xml:space="preserve">
</t>
        </r>
      </text>
    </comment>
    <comment ref="D96" authorId="2" shapeId="0" xr:uid="{8B83223D-50CE-417E-BDCC-B810A16B1837}">
      <text>
        <r>
          <rPr>
            <sz val="9"/>
            <color indexed="81"/>
            <rFont val="Tahoma"/>
            <family val="2"/>
          </rPr>
          <t xml:space="preserve">
Este dato aparecerá  luego de que en la atención Registrada en el Modulo box/ Pacientes Citados o en Modulo Atención / Registro Atención Individual.l
</t>
        </r>
        <r>
          <rPr>
            <b/>
            <sz val="9"/>
            <color indexed="81"/>
            <rFont val="Tahoma"/>
            <family val="2"/>
          </rPr>
          <t xml:space="preserve">
</t>
        </r>
        <r>
          <rPr>
            <sz val="9"/>
            <color indexed="81"/>
            <rFont val="Tahoma"/>
            <family val="2"/>
          </rPr>
          <t>Se registre la actividad:</t>
        </r>
        <r>
          <rPr>
            <b/>
            <sz val="9"/>
            <color indexed="81"/>
            <rFont val="Tahoma"/>
            <family val="2"/>
          </rPr>
          <t xml:space="preserve">
Consejerías Familiares Con Riesgo Psicosocial - Espacios Amigables/Diferenciado(Individual)
ó
</t>
        </r>
        <r>
          <rPr>
            <sz val="9"/>
            <color indexed="81"/>
            <rFont val="Tahoma"/>
            <family val="2"/>
          </rPr>
          <t>en Modulo Atención / Registro Atención Grupal se registre la actividad</t>
        </r>
        <r>
          <rPr>
            <b/>
            <sz val="9"/>
            <color indexed="81"/>
            <rFont val="Tahoma"/>
            <family val="2"/>
          </rPr>
          <t xml:space="preserve">
Consejerías Familiares Con Riesgo Psicosocial - Espacios Amigables(Grupal)</t>
        </r>
      </text>
    </comment>
    <comment ref="C97" authorId="2" shapeId="0" xr:uid="{9DC9DE23-79FC-49F1-BCB0-9A83CAB7EF5C}">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Consejerias Familiares Con Integrante de Patología Crónica (individual) 
ó
</t>
        </r>
        <r>
          <rPr>
            <sz val="9"/>
            <color indexed="81"/>
            <rFont val="Tahoma"/>
            <family val="2"/>
          </rPr>
          <t xml:space="preserve">en Modulo Atención / Registro Atención Grupal se registre la actividad
</t>
        </r>
        <r>
          <rPr>
            <b/>
            <sz val="9"/>
            <color indexed="81"/>
            <rFont val="Tahoma"/>
            <family val="2"/>
          </rPr>
          <t xml:space="preserve">Consejerías Familiares Con Integrante de Patología Crónica (Grp)
</t>
        </r>
      </text>
    </comment>
    <comment ref="D97" authorId="2" shapeId="0" xr:uid="{C1A62F53-3A01-4972-9B6F-7842E71CF412}">
      <text>
        <r>
          <rPr>
            <sz val="9"/>
            <color indexed="81"/>
            <rFont val="Tahoma"/>
            <family val="2"/>
          </rPr>
          <t xml:space="preserve">
Este dato aparecerá  luego de que en la atención Registrada en el Modulo box/ Pacientes Citados o en Modulo Atención / Registro Atención Individual.
Registre la actividad
</t>
        </r>
        <r>
          <rPr>
            <b/>
            <sz val="9"/>
            <color indexed="81"/>
            <rFont val="Tahoma"/>
            <family val="2"/>
          </rPr>
          <t xml:space="preserve">Consejerías Familiares Con Integrante de Patología Crónica  - Espacios Amigables/Diferenciado(Individual)
ó
</t>
        </r>
        <r>
          <rPr>
            <sz val="9"/>
            <color indexed="81"/>
            <rFont val="Tahoma"/>
            <family val="2"/>
          </rPr>
          <t>en Modulo Atención / Registro Atención Grupal se registre la actividad</t>
        </r>
        <r>
          <rPr>
            <b/>
            <sz val="9"/>
            <color indexed="81"/>
            <rFont val="Tahoma"/>
            <family val="2"/>
          </rPr>
          <t xml:space="preserve">
Consejerías Familiares Con Integrante de Patología Crónica  - Espacios Amigables(Grupal)
</t>
        </r>
      </text>
    </comment>
    <comment ref="C98" authorId="2" shapeId="0" xr:uid="{23AA16C4-1BAB-4D7A-8A0D-60215C40E59D}">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Con Problema de Salud Mental (individual)
ó
</t>
        </r>
        <r>
          <rPr>
            <sz val="9"/>
            <color indexed="81"/>
            <rFont val="Tahoma"/>
            <family val="2"/>
          </rPr>
          <t>en Modulo Atención / Registro Atención Grupal se registre la actividad</t>
        </r>
        <r>
          <rPr>
            <b/>
            <sz val="9"/>
            <color indexed="81"/>
            <rFont val="Tahoma"/>
            <family val="2"/>
          </rPr>
          <t xml:space="preserve">
Consejerías Familiares Con Integrante Con Problema de Salud Mental(Grp)
</t>
        </r>
        <r>
          <rPr>
            <sz val="9"/>
            <color indexed="81"/>
            <rFont val="Tahoma"/>
            <family val="2"/>
          </rPr>
          <t xml:space="preserve">
</t>
        </r>
      </text>
    </comment>
    <comment ref="D98" authorId="2" shapeId="0" xr:uid="{44229B94-8471-4A6C-9E57-CAF74147BC21}">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con Problema de Salud Mental - Espacios Amigables/Diferenciado(Individual)
ó
</t>
        </r>
        <r>
          <rPr>
            <sz val="9"/>
            <color indexed="81"/>
            <rFont val="Tahoma"/>
            <family val="2"/>
          </rPr>
          <t xml:space="preserve">
En Modulo Atención / Registro Atención Grupal se registre la actividad</t>
        </r>
        <r>
          <rPr>
            <b/>
            <sz val="9"/>
            <color indexed="81"/>
            <rFont val="Tahoma"/>
            <family val="2"/>
          </rPr>
          <t xml:space="preserve">
Consejerías Familiares Con Integrante con Problema de Salud Mental - Espacios Amigables(Grupal)</t>
        </r>
      </text>
    </comment>
    <comment ref="C99" authorId="2" shapeId="0" xr:uid="{1FF8BF8C-6A33-486A-B4FB-2E983B5DE3A5}">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Adulto Mayor Dependiente (individual)
ó 
</t>
        </r>
        <r>
          <rPr>
            <sz val="9"/>
            <color indexed="81"/>
            <rFont val="Tahoma"/>
            <family val="2"/>
          </rPr>
          <t>en Modulo Atención / Registro Atención Grupal se registre la actividad</t>
        </r>
        <r>
          <rPr>
            <b/>
            <sz val="9"/>
            <color indexed="81"/>
            <rFont val="Tahoma"/>
            <family val="2"/>
          </rPr>
          <t xml:space="preserve">
Consejerías Familiares Con Adulto Mayor Dependiente(Grp)</t>
        </r>
      </text>
    </comment>
    <comment ref="C100" authorId="2" shapeId="0" xr:uid="{55EE9660-81A8-46EA-9C3F-09B2089F89B7}">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Adulto Mayor Con Demencia (individual) o 
ó
</t>
        </r>
        <r>
          <rPr>
            <sz val="9"/>
            <color indexed="81"/>
            <rFont val="Tahoma"/>
            <family val="2"/>
          </rPr>
          <t xml:space="preserve">
en Modulo Atención / Registro Atención Grupal se registre la actividad</t>
        </r>
        <r>
          <rPr>
            <b/>
            <sz val="9"/>
            <color indexed="81"/>
            <rFont val="Tahoma"/>
            <family val="2"/>
          </rPr>
          <t xml:space="preserve">
Consejerías Familiares Con Adulto Mayor Con Demencia(Grp)</t>
        </r>
      </text>
    </comment>
    <comment ref="C101" authorId="2" shapeId="0" xr:uid="{FCEA83F1-1C0D-439E-B883-61320B79B477}">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Con Enfermedad Terminal (individual) o 
ó
</t>
        </r>
        <r>
          <rPr>
            <sz val="9"/>
            <color indexed="81"/>
            <rFont val="Tahoma"/>
            <family val="2"/>
          </rPr>
          <t>en Modulo Atención / Registro Atención Grupal se registre la actividad</t>
        </r>
        <r>
          <rPr>
            <b/>
            <sz val="9"/>
            <color indexed="81"/>
            <rFont val="Tahoma"/>
            <family val="2"/>
          </rPr>
          <t xml:space="preserve">
Consejerías Familiares Con Integrante Con Enfermedad Terminal(Grp)</t>
        </r>
      </text>
    </comment>
    <comment ref="D101" authorId="2" shapeId="0" xr:uid="{2702C1E9-359C-4190-9731-20DE681BF82D}">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con Enfermedad Terminal - Espacios Amigables/Diferenciado(Individual) 
ó
</t>
        </r>
        <r>
          <rPr>
            <sz val="9"/>
            <color indexed="81"/>
            <rFont val="Tahoma"/>
            <family val="2"/>
          </rPr>
          <t>en Modulo Atención / Registro Atención Grupal se registre la actividad</t>
        </r>
        <r>
          <rPr>
            <b/>
            <sz val="9"/>
            <color indexed="81"/>
            <rFont val="Tahoma"/>
            <family val="2"/>
          </rPr>
          <t xml:space="preserve">
Consejerías Familiares Con Integrante con Enfermedad Terminal - Espacios Amigables(Grupal)</t>
        </r>
      </text>
    </comment>
    <comment ref="C102" authorId="2" shapeId="0" xr:uid="{C4B79878-3932-495B-A76A-4080A3F2626F}">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Dependiente Severo  (Individual)
ó 
</t>
        </r>
        <r>
          <rPr>
            <sz val="9"/>
            <color indexed="81"/>
            <rFont val="Tahoma"/>
            <family val="2"/>
          </rPr>
          <t xml:space="preserve">
en Modulo Atención / Registro Atención Grupal se registre la actividad</t>
        </r>
        <r>
          <rPr>
            <b/>
            <sz val="9"/>
            <color indexed="81"/>
            <rFont val="Tahoma"/>
            <family val="2"/>
          </rPr>
          <t xml:space="preserve">
Consejerías Familiares Con Integrante Dependiente Severo (Grupal)</t>
        </r>
      </text>
    </comment>
    <comment ref="D102" authorId="2" shapeId="0" xr:uid="{C7C639E6-494C-4BF2-AB51-5E530F203530}">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Integrante Dependiente Severo - Espacios Amigables/Diferenciado(Individual)
ó
</t>
        </r>
        <r>
          <rPr>
            <sz val="9"/>
            <color indexed="81"/>
            <rFont val="Tahoma"/>
            <family val="2"/>
          </rPr>
          <t>en Modulo Atención / Registro Atención Grupal se registre la actividad</t>
        </r>
        <r>
          <rPr>
            <b/>
            <sz val="9"/>
            <color indexed="81"/>
            <rFont val="Tahoma"/>
            <family val="2"/>
          </rPr>
          <t xml:space="preserve">
Consejerías Familiares Con Integrante Dependiente Severo - Espacios Amigables(Grupal)</t>
        </r>
      </text>
    </comment>
    <comment ref="C103" authorId="2" shapeId="0" xr:uid="{42AF8726-E945-4D71-803B-0C45F070F785}">
      <text>
        <r>
          <rPr>
            <sz val="9"/>
            <color indexed="81"/>
            <rFont val="Tahoma"/>
            <family val="2"/>
          </rPr>
          <t xml:space="preserve">
Este dato aparecerá  luego de que en la atención Registrada en el Modulo box/ Pacientes Citados o en Modulo Atención / Registro Atención Individual.
Registre la actividad
</t>
        </r>
        <r>
          <rPr>
            <b/>
            <sz val="9"/>
            <color indexed="81"/>
            <rFont val="Tahoma"/>
            <family val="2"/>
          </rPr>
          <t xml:space="preserve">Consejerías Familiares Otras Areas Intervencion (individual) 
ó
</t>
        </r>
        <r>
          <rPr>
            <sz val="9"/>
            <color indexed="81"/>
            <rFont val="Tahoma"/>
            <family val="2"/>
          </rPr>
          <t>en Modulo Atención / Registro Atención Grupal se registre la actividad</t>
        </r>
        <r>
          <rPr>
            <b/>
            <sz val="9"/>
            <color indexed="81"/>
            <rFont val="Tahoma"/>
            <family val="2"/>
          </rPr>
          <t xml:space="preserve">
Consejerías Familiares Otras Áreas Intervención(Grp)</t>
        </r>
      </text>
    </comment>
    <comment ref="D103" authorId="2" shapeId="0" xr:uid="{382D841E-CE73-4332-A198-B2C1000500C3}">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Otras Areas Intervencion  - Espacios Amigables/Diferenciado(Individual)
ó
</t>
        </r>
        <r>
          <rPr>
            <sz val="9"/>
            <color indexed="81"/>
            <rFont val="Tahoma"/>
            <family val="2"/>
          </rPr>
          <t xml:space="preserve">
en Modulo Atención / Registro Atención Grupal se registre la actividad</t>
        </r>
        <r>
          <rPr>
            <b/>
            <sz val="9"/>
            <color indexed="81"/>
            <rFont val="Tahoma"/>
            <family val="2"/>
          </rPr>
          <t xml:space="preserve">
Consejerías Familiares Otras Areas Intervencion  - Espacios Amigables(Grupal)</t>
        </r>
      </text>
    </comment>
    <comment ref="C104" authorId="3" shapeId="0" xr:uid="{C2F37FF8-B2CE-41CC-A523-FB3871E03F78}">
      <text>
        <r>
          <rPr>
            <b/>
            <sz val="9"/>
            <color indexed="81"/>
            <rFont val="Tahoma"/>
            <family val="2"/>
          </rPr>
          <t xml:space="preserve">
</t>
        </r>
        <r>
          <rPr>
            <sz val="9"/>
            <color indexed="81"/>
            <rFont val="Tahoma"/>
            <family val="2"/>
          </rPr>
          <t>Este dato aparecerá  luego de que en la atención Registrada en el Modulo box/ Pacientes Citados o en Modulo Atención / Registro Atención Individual.</t>
        </r>
        <r>
          <rPr>
            <b/>
            <sz val="9"/>
            <color indexed="81"/>
            <rFont val="Tahoma"/>
            <family val="2"/>
          </rPr>
          <t xml:space="preserve">
</t>
        </r>
        <r>
          <rPr>
            <sz val="9"/>
            <color indexed="81"/>
            <rFont val="Tahoma"/>
            <family val="2"/>
          </rPr>
          <t>Se registre la actividad</t>
        </r>
        <r>
          <rPr>
            <b/>
            <sz val="9"/>
            <color indexed="81"/>
            <rFont val="Tahoma"/>
            <family val="2"/>
          </rPr>
          <t xml:space="preserve">
Consejerías Familiares Con Adolescente VIH (+) (individual) 
ó
</t>
        </r>
        <r>
          <rPr>
            <sz val="9"/>
            <color indexed="81"/>
            <rFont val="Tahoma"/>
            <family val="2"/>
          </rPr>
          <t>en Modulo Atención / Registro Atención Grupal se registre la actividad</t>
        </r>
        <r>
          <rPr>
            <b/>
            <sz val="9"/>
            <color indexed="81"/>
            <rFont val="Tahoma"/>
            <family val="2"/>
          </rPr>
          <t xml:space="preserve">
Consejerías Familiares Con Adolescente (VIH) (+) (Grp)</t>
        </r>
        <r>
          <rPr>
            <sz val="9"/>
            <color indexed="81"/>
            <rFont val="Tahoma"/>
            <family val="2"/>
          </rPr>
          <t xml:space="preserve">
</t>
        </r>
      </text>
    </comment>
    <comment ref="D104" authorId="3" shapeId="0" xr:uid="{1704AD8A-8E86-414F-A457-E89DDAD47411}">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Consejerías Familiares Con Adolescente VIH (+) - Espacios Amigables/Diferenciado(Individual) </t>
        </r>
        <r>
          <rPr>
            <sz val="9"/>
            <color indexed="81"/>
            <rFont val="Tahoma"/>
            <family val="2"/>
          </rPr>
          <t xml:space="preserve">
ó
en Modulo Atención / Registro Atención Grupal se registre la actividad
</t>
        </r>
        <r>
          <rPr>
            <b/>
            <sz val="9"/>
            <color indexed="81"/>
            <rFont val="Tahoma"/>
            <family val="2"/>
          </rPr>
          <t>Consejerías Familiares Con Adolescente VIH (+)- Espacios Amigables(Grupal)</t>
        </r>
        <r>
          <rPr>
            <sz val="9"/>
            <color indexed="81"/>
            <rFont val="Tahoma"/>
            <family val="2"/>
          </rPr>
          <t xml:space="preserve">
</t>
        </r>
      </text>
    </comment>
    <comment ref="B109" authorId="3" shapeId="0" xr:uid="{B096C3C1-C854-4C8C-ACE8-5720470707C8}">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 individual con entrega de Preservativos - Condones Maculinos"  o 
"Consejeria individual con entrega de Preservativos - Condones Maculinos - Espacios Amigables/ Adolescentes"</t>
        </r>
      </text>
    </comment>
    <comment ref="AL109" authorId="3" shapeId="0" xr:uid="{4F1BDB50-E706-421C-BD22-07BE44FD24C2}">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"Consejeria individual con entrega de Preservativos - Condones Maculinos - Espacios Amigables/ Adolescentes"</t>
        </r>
      </text>
    </comment>
    <comment ref="B110" authorId="3" shapeId="0" xr:uid="{C083DDBB-313E-4FE9-BF34-2A31176DF020}">
      <text>
        <r>
          <rPr>
            <b/>
            <sz val="9"/>
            <color indexed="81"/>
            <rFont val="Tahoma"/>
            <family val="2"/>
          </rPr>
          <t xml:space="preserve">
</t>
        </r>
        <r>
          <rPr>
            <sz val="9"/>
            <color indexed="81"/>
            <rFont val="Tahoma"/>
            <family val="2"/>
          </rPr>
          <t xml:space="preserve">Este dato aparecerá  luego de que en la atención Registrada en el Modulo box/ Pacientes Citados o en Modulo Atención / Registro Atención Individual. </t>
        </r>
        <r>
          <rPr>
            <b/>
            <sz val="9"/>
            <color indexed="81"/>
            <rFont val="Tahoma"/>
            <family val="2"/>
          </rPr>
          <t xml:space="preserve">
</t>
        </r>
        <r>
          <rPr>
            <sz val="9"/>
            <color indexed="81"/>
            <rFont val="Tahoma"/>
            <family val="2"/>
          </rPr>
          <t>Se registre la actividad</t>
        </r>
        <r>
          <rPr>
            <b/>
            <sz val="9"/>
            <color indexed="81"/>
            <rFont val="Tahoma"/>
            <family val="2"/>
          </rPr>
          <t xml:space="preserve">
"Consejeria individual con entrega de Preservativos - Condones Femeninos" o 
"Consejeria individual con entrega de Preservativos - Condones Femeninos- Espacios Amigables/ Adolescentes" </t>
        </r>
        <r>
          <rPr>
            <sz val="9"/>
            <color indexed="81"/>
            <rFont val="Tahoma"/>
            <family val="2"/>
          </rPr>
          <t xml:space="preserve">
</t>
        </r>
      </text>
    </comment>
    <comment ref="AL110" authorId="3" shapeId="0" xr:uid="{1DEDEB48-D802-4B26-B661-8AFDFE0F9427}">
      <text>
        <r>
          <rPr>
            <b/>
            <sz val="9"/>
            <color indexed="81"/>
            <rFont val="Tahoma"/>
            <family val="2"/>
          </rPr>
          <t xml:space="preserve">
</t>
        </r>
        <r>
          <rPr>
            <sz val="9"/>
            <color indexed="81"/>
            <rFont val="Tahoma"/>
            <family val="2"/>
          </rPr>
          <t xml:space="preserve">Este dato aparecerá  luego de que en la atención Registrada en el Modulo box/ Pacientes Citados o en Modulo Atención / Registro Atención Individual. </t>
        </r>
        <r>
          <rPr>
            <b/>
            <sz val="9"/>
            <color indexed="81"/>
            <rFont val="Tahoma"/>
            <family val="2"/>
          </rPr>
          <t xml:space="preserve">
</t>
        </r>
        <r>
          <rPr>
            <sz val="9"/>
            <color indexed="81"/>
            <rFont val="Tahoma"/>
            <family val="2"/>
          </rPr>
          <t>Se registre la actividad</t>
        </r>
        <r>
          <rPr>
            <b/>
            <sz val="9"/>
            <color indexed="81"/>
            <rFont val="Tahoma"/>
            <family val="2"/>
          </rPr>
          <t xml:space="preserve">
"Consejeria individual con entrega de Preservativos - Condones Femeninos- Espacios Amigables/ Adolescentes" </t>
        </r>
        <r>
          <rPr>
            <sz val="9"/>
            <color indexed="81"/>
            <rFont val="Tahoma"/>
            <family val="2"/>
          </rPr>
          <t xml:space="preserve">
</t>
        </r>
      </text>
    </comment>
    <comment ref="B111" authorId="3" shapeId="0" xr:uid="{3BD81917-514D-4D5C-A0EB-9FB7C47E03DC}">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Consejeria individual con entrega de Preservativos - Ambos tipos de condones" o 
"Consejeria individual con entrega de Preservativos - Ambos tipos de condones- Espacios Amigables/ Adolescentes" </t>
        </r>
        <r>
          <rPr>
            <sz val="9"/>
            <color indexed="81"/>
            <rFont val="Tahoma"/>
            <family val="2"/>
          </rPr>
          <t xml:space="preserve">
</t>
        </r>
      </text>
    </comment>
    <comment ref="AL111" authorId="3" shapeId="0" xr:uid="{0289F745-F245-4B38-99C0-6E58AE8BEFC6}">
      <text>
        <r>
          <rPr>
            <sz val="9"/>
            <color indexed="81"/>
            <rFont val="Tahoma"/>
            <family val="2"/>
          </rPr>
          <t xml:space="preserve">
Este dato aparecerá  luego de que en la atención Registrada en el Modulo box/ Pacientes Citados o en Modulo Atención / Registro Atención Individual. 
Se registre la actividad
</t>
        </r>
        <r>
          <rPr>
            <b/>
            <sz val="9"/>
            <color indexed="81"/>
            <rFont val="Tahoma"/>
            <family val="2"/>
          </rPr>
          <t xml:space="preserve">"Consejeria individual con entrega de Preservativos - Ambos tipos de condones- Espacios Amigables/ Adolescentes" </t>
        </r>
        <r>
          <rPr>
            <sz val="9"/>
            <color indexed="81"/>
            <rFont val="Tahoma"/>
            <family val="2"/>
          </rPr>
          <t xml:space="preserve">
</t>
        </r>
      </text>
    </comment>
    <comment ref="L114" authorId="3" shapeId="0" xr:uid="{FEC2B6D7-7766-4C5B-B620-D73D58EF6245}">
      <text>
        <r>
          <rPr>
            <sz val="9"/>
            <color indexed="81"/>
            <rFont val="Tahoma"/>
            <family val="2"/>
          </rPr>
          <t xml:space="preserve">Sumatoria participantes que fueron registrados en las actividades 
</t>
        </r>
      </text>
    </comment>
    <comment ref="C116" authorId="2" shapeId="0" xr:uid="{F0B2A900-F257-408A-8599-1D9FD5D87F04}">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6" authorId="2" shapeId="0" xr:uid="{97278340-4507-46AE-BC50-C1E22D2F66A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-Actividad Fisica</t>
        </r>
      </text>
    </comment>
    <comment ref="E116" authorId="2" shapeId="0" xr:uid="{23153861-2B29-46E9-9FFB-241D92FADCF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-Alimentacion</t>
        </r>
      </text>
    </comment>
    <comment ref="F116" authorId="2" shapeId="0" xr:uid="{8C138C48-7626-49FF-BE12-775380D8EEF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-Ambiente Libre del Humo del Tabaco-</t>
        </r>
      </text>
    </comment>
    <comment ref="G116" authorId="2" shapeId="0" xr:uid="{DE3FA248-3E45-4C6B-8057-CFBF20E5D12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-Factores Protectores Psicosociales-</t>
        </r>
      </text>
    </comment>
    <comment ref="H116" authorId="2" shapeId="0" xr:uid="{ABAC7AF8-2197-42F6-B679-76733CB9F85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-Factores Protectores Ambientales-</t>
        </r>
      </text>
    </comment>
    <comment ref="I116" authorId="2" shapeId="0" xr:uid="{DE0DAB93-DDA4-411E-88D4-D37703B1CAE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-Derechos Humanos-</t>
        </r>
      </text>
    </comment>
    <comment ref="J116" authorId="2" shapeId="0" xr:uid="{47EA6730-365E-471C-8BD8-9BCB891EDC0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-Salud Sexual y Prevención de VIH/Sida e ITS</t>
        </r>
      </text>
    </comment>
    <comment ref="K116" authorId="2" shapeId="0" xr:uid="{006ED5ED-299C-4C7E-AB6E-E0038065E87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En Comunas, Comunidades - Chile Crece Contigo </t>
        </r>
      </text>
    </comment>
    <comment ref="C117" authorId="2" shapeId="0" xr:uid="{CBCC729E-1EEC-4874-9581-A3CD387A032E}">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7" authorId="2" shapeId="0" xr:uid="{EC93D2B4-F739-4696-884F-4A4F42C2F2C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 Actividad Fisica</t>
        </r>
      </text>
    </comment>
    <comment ref="E117" authorId="2" shapeId="0" xr:uid="{C9466130-2766-4409-B893-103B4E85910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 Alimentacion</t>
        </r>
      </text>
    </comment>
    <comment ref="F117" authorId="2" shapeId="0" xr:uid="{8DB33A88-ADB0-4F7D-A3E1-DF15995A8E7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 Ambiente Libre del Humo del Tabaco</t>
        </r>
      </text>
    </comment>
    <comment ref="G117" authorId="2" shapeId="0" xr:uid="{A291A065-537B-4AE0-8EA5-2A79951BA6A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-Factores Protectores Psicosociales-</t>
        </r>
      </text>
    </comment>
    <comment ref="H117" authorId="2" shapeId="0" xr:uid="{E472438D-80C6-4BAC-9CBE-2BB9A163F07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-Factores Protectores Ambientales-</t>
        </r>
      </text>
    </comment>
    <comment ref="I117" authorId="2" shapeId="0" xr:uid="{C057C1A4-A2D4-4129-AB39-8C79C5CFACC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Derechos Humanos-</t>
        </r>
      </text>
    </comment>
    <comment ref="J117" authorId="2" shapeId="0" xr:uid="{E2126E6C-A958-45AB-8807-B256FEFB4C8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-Salud Sexual y Prevención de VIH/Sida e ITS</t>
        </r>
      </text>
    </comment>
    <comment ref="K117" authorId="2" shapeId="0" xr:uid="{6523C8E6-B9F4-4EA4-84F3-2E6D5AE08A5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 Espacios Amigables en APS/Diferenciado - Chile Crece Contigo </t>
        </r>
      </text>
    </comment>
    <comment ref="C118" authorId="2" shapeId="0" xr:uid="{5C38C54B-EF3D-47B7-8668-A60087056328}">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8" authorId="2" shapeId="0" xr:uid="{0C2DF4C4-2701-46BF-9FA6-558848CC260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Actividad Fisica</t>
        </r>
      </text>
    </comment>
    <comment ref="E118" authorId="2" shapeId="0" xr:uid="{3F5C12E8-7CB0-4720-95E6-9D371EAF409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Alimentacion</t>
        </r>
      </text>
    </comment>
    <comment ref="F118" authorId="2" shapeId="0" xr:uid="{92726E83-C3FB-4019-82B7-77F23E042D3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Ambiente Libre del Humo del Tabaco-</t>
        </r>
      </text>
    </comment>
    <comment ref="G118" authorId="2" shapeId="0" xr:uid="{00ED8ABB-3AE3-408F-859F-F0469EF95C2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-Factores Protectores Psicosociales-</t>
        </r>
      </text>
    </comment>
    <comment ref="H118" authorId="2" shapeId="0" xr:uid="{71C0DE16-C9DE-48CD-BB1E-715F9B53773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-Factores Protectores Ambientales-</t>
        </r>
      </text>
    </comment>
    <comment ref="I118" authorId="2" shapeId="0" xr:uid="{7AE95EF1-394F-4EBE-9B7D-D136FCFDCC1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Derechos Humanos-</t>
        </r>
      </text>
    </comment>
    <comment ref="J118" authorId="2" shapeId="0" xr:uid="{21F63BF0-9424-4728-9D60-C39AAF49336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-Salud Sexual y Prevención de VIH/Sida e ITS</t>
        </r>
      </text>
    </comment>
    <comment ref="K118" authorId="2" shapeId="0" xr:uid="{C60F32A7-4E96-4D0B-9128-6EC501E096A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En Lugares de Trabajo - Chile Crece Contigo </t>
        </r>
      </text>
    </comment>
    <comment ref="C119" authorId="2" shapeId="0" xr:uid="{CC7A3C8D-AD4C-4160-AFCB-2CB1FC1769EE}">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19" authorId="2" shapeId="0" xr:uid="{7BBD6F8B-4C12-4104-8FDE-DE57AC95CCA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Actividad Fisica</t>
        </r>
      </text>
    </comment>
    <comment ref="E119" authorId="2" shapeId="0" xr:uid="{56A1ACC4-293A-47DA-8292-CF3DB2C9B21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Alimentacion-</t>
        </r>
      </text>
    </comment>
    <comment ref="F119" authorId="2" shapeId="0" xr:uid="{C25AA814-3F1F-43F4-A5C0-477F7B352F1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Ambiente Libre del Humo del Tabaco-</t>
        </r>
      </text>
    </comment>
    <comment ref="G119" authorId="2" shapeId="0" xr:uid="{268ED434-6D9F-4077-A024-609A33217EC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-Factores Protectores Psicosociales-</t>
        </r>
      </text>
    </comment>
    <comment ref="H119" authorId="2" shapeId="0" xr:uid="{CC7591AA-801D-4A29-AAB5-5606D163D8B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-Factores Protectores Ambientales-</t>
        </r>
      </text>
    </comment>
    <comment ref="I119" authorId="2" shapeId="0" xr:uid="{B29C9B6B-1973-45AA-8E25-CA40C8495A6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Derechos Humanos-</t>
        </r>
      </text>
    </comment>
    <comment ref="J119" authorId="2" shapeId="0" xr:uid="{219418FD-79CB-49B1-A145-A32D1CB4F99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-Salud Sexual y Prevención de VIH/Sida e ITS</t>
        </r>
      </text>
    </comment>
    <comment ref="K119" authorId="2" shapeId="0" xr:uid="{783B02D5-7D4A-461D-A67C-45C3F2BD5FF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Chile Crece Contigo</t>
        </r>
      </text>
    </comment>
    <comment ref="C120" authorId="2" shapeId="0" xr:uid="{59C3E0E0-2D05-4368-AEC5-9E80D39EFE17}">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20" authorId="2" shapeId="0" xr:uid="{94935F7A-27EC-41A0-A2FF-E68FD8F4C87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-Actividad Física</t>
        </r>
      </text>
    </comment>
    <comment ref="E120" authorId="2" shapeId="0" xr:uid="{A21E7554-2697-4601-935F-B9DE7F65DF1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-Alimentación-</t>
        </r>
      </text>
    </comment>
    <comment ref="F120" authorId="2" shapeId="0" xr:uid="{77EB3EE6-BF97-49BD-A91A-71219369D30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-Ambiente Libre del Humo del Tabaco-</t>
        </r>
      </text>
    </comment>
    <comment ref="G120" authorId="2" shapeId="0" xr:uid="{515130CA-0340-4299-96C8-4FE55BA9C70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-Factores Protectores Psicosociales-</t>
        </r>
      </text>
    </comment>
    <comment ref="H120" authorId="2" shapeId="0" xr:uid="{8574E747-5B51-43D4-8660-E9AFE8D5E8F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-Factores Protectores Ambientales-</t>
        </r>
      </text>
    </comment>
    <comment ref="I120" authorId="2" shapeId="0" xr:uid="{FC172512-D356-4E69-864B-67380C907F4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 Derechos Humanos -</t>
        </r>
      </text>
    </comment>
    <comment ref="J120" authorId="2" shapeId="0" xr:uid="{1754F76D-D6E9-4491-8583-4AA91E88DDC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 Salud Sexual y Prevención de VIH/Sida e ITS</t>
        </r>
      </text>
    </comment>
    <comment ref="K120" authorId="2" shapeId="0" xr:uid="{15666A93-9FC7-4464-90F0-8844DACC982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 Chile Crece Contigo</t>
        </r>
      </text>
    </comment>
    <comment ref="C121" authorId="2" shapeId="0" xr:uid="{4E5DDF1B-40B1-440F-9F33-5E32039F253F}">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21" authorId="2" shapeId="0" xr:uid="{3DEB2A6E-7EC8-4F30-8A0F-1A1D24CA769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-Actividad Física</t>
        </r>
      </text>
    </comment>
    <comment ref="E121" authorId="2" shapeId="0" xr:uid="{8A037E3E-B47F-4A3F-84BE-747F5947E9C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-Alimentación-</t>
        </r>
      </text>
    </comment>
    <comment ref="F121" authorId="2" shapeId="0" xr:uid="{0DFF36AC-F6F8-481A-A976-BF9901F7AF6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-Ambiente Libre del Humo del Tabaco-</t>
        </r>
      </text>
    </comment>
    <comment ref="G121" authorId="2" shapeId="0" xr:uid="{439EC298-6883-4291-BEEF-05DC2032CDD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-Factores Protectores Psicosociales-</t>
        </r>
      </text>
    </comment>
    <comment ref="H121" authorId="2" shapeId="0" xr:uid="{8623F06E-6F1B-4E60-8CBE-8C540337454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-Factores Protectores Ambientales-</t>
        </r>
      </text>
    </comment>
    <comment ref="I121" authorId="2" shapeId="0" xr:uid="{5F5F0F8A-8FC5-40D0-BF70-98A127390C5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 Derechos Humanos -</t>
        </r>
      </text>
    </comment>
    <comment ref="J121" authorId="2" shapeId="0" xr:uid="{CCEED149-4BC2-412D-9B3B-0160897F015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 Salud Sexual y Prevención de VIH/Sida e ITS</t>
        </r>
      </text>
    </comment>
    <comment ref="K121" authorId="2" shapeId="0" xr:uid="{B1A4580E-A60F-4A7F-875C-B7572CB3879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Chile Crece Contigo</t>
        </r>
      </text>
    </comment>
    <comment ref="C122" authorId="2" shapeId="0" xr:uid="{89DD1625-A3BF-4BCB-9510-060F06B0ADD3}">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22" authorId="2" shapeId="0" xr:uid="{AE864B3B-17FB-4B2A-8482-9FCFCEB6D0D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Lugares de Trabajo -Actividad Física</t>
        </r>
      </text>
    </comment>
    <comment ref="E122" authorId="2" shapeId="0" xr:uid="{90E7BF70-3E18-4872-B0BB-FB0E9D24A7D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-Alimentación-</t>
        </r>
      </text>
    </comment>
    <comment ref="F122" authorId="2" shapeId="0" xr:uid="{78DA9EB1-63F1-4C16-A923-828C6DF85C5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-Ambiente Libre del Humo del Tabaco-</t>
        </r>
      </text>
    </comment>
    <comment ref="G122" authorId="2" shapeId="0" xr:uid="{755927CE-F9E5-4E1F-84A2-9CEC1787079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-Factores Protectores Psicosociales-</t>
        </r>
      </text>
    </comment>
    <comment ref="H122" authorId="2" shapeId="0" xr:uid="{05046A34-2B8D-4CE3-999F-E84A5663682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-Factores Protectores Ambientales-</t>
        </r>
      </text>
    </comment>
    <comment ref="I122" authorId="2" shapeId="0" xr:uid="{BD820A89-25F2-4E00-9B38-9DEB186BC81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 Derechos Humanos -</t>
        </r>
      </text>
    </comment>
    <comment ref="J122" authorId="2" shapeId="0" xr:uid="{F3073E5D-5818-4270-9AFF-B11C962880B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 Salud Sexual y Prevención de VIH/Sida e ITS</t>
        </r>
      </text>
    </comment>
    <comment ref="K122" authorId="2" shapeId="0" xr:uid="{76D30E05-3223-4AC1-BEC4-561C03C6E4F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 Chile Crece Contigo</t>
        </r>
      </text>
    </comment>
    <comment ref="C123" authorId="2" shapeId="0" xr:uid="{2FFD95BC-7E0E-438B-8F56-471EA167E01A}">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23" authorId="2" shapeId="0" xr:uid="{929B9B32-DFE0-4F37-B779-89BF6D74013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Establecimientos Educación -Actividad Física</t>
        </r>
      </text>
    </comment>
    <comment ref="E123" authorId="2" shapeId="0" xr:uid="{E7359B2D-89FE-4BEA-B7EA-7D717E4C00A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Alimentacion-</t>
        </r>
      </text>
    </comment>
    <comment ref="F123" authorId="2" shapeId="0" xr:uid="{01210C00-8C34-43E5-B383-8E567969BB1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-Ambiente Libre del Humo del Tabaco-</t>
        </r>
      </text>
    </comment>
    <comment ref="G123" authorId="2" shapeId="0" xr:uid="{DE07D5BA-8A8C-434C-BDD2-7BDD18110F5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-Factores Protectores Psicosociales-</t>
        </r>
      </text>
    </comment>
    <comment ref="H123" authorId="2" shapeId="0" xr:uid="{146DDF7A-7A3A-40DA-8529-3ADFB55B530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-Factores Protectores Ambientales-</t>
        </r>
      </text>
    </comment>
    <comment ref="I123" authorId="2" shapeId="0" xr:uid="{7FB92641-78EC-4684-8005-13C6B160754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Derechos Humanos -</t>
        </r>
      </text>
    </comment>
    <comment ref="J123" authorId="2" shapeId="0" xr:uid="{DCF73C24-4CC8-45BD-8F41-264FEB68728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Salud Sexual y Prevención de VIH/Sida e ITS</t>
        </r>
      </text>
    </comment>
    <comment ref="K123" authorId="2" shapeId="0" xr:uid="{BFC9B033-0780-4473-ADC7-222E196422D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Chile Crece Contigo</t>
        </r>
      </text>
    </comment>
    <comment ref="C124" authorId="2" shapeId="0" xr:uid="{B1946573-FE06-4556-9229-538D99750BC6}">
      <text>
        <r>
          <rPr>
            <b/>
            <sz val="9"/>
            <color indexed="81"/>
            <rFont val="Tahoma"/>
            <family val="2"/>
          </rPr>
          <t>Cristian Astudillo:</t>
        </r>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24" authorId="2" shapeId="0" xr:uid="{2F94609D-1CF0-4BB2-9326-D26A0E42330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-Actividad Física</t>
        </r>
      </text>
    </comment>
    <comment ref="E124" authorId="2" shapeId="0" xr:uid="{40AA5999-3091-4349-AFF2-351074C12CB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-Alimentación-</t>
        </r>
      </text>
    </comment>
    <comment ref="F124" authorId="2" shapeId="0" xr:uid="{C6E2501E-CC94-4D0C-83BD-25FEF89B127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-Ambiente Libre del Humo del Tabaco-</t>
        </r>
      </text>
    </comment>
    <comment ref="G124" authorId="2" shapeId="0" xr:uid="{EC6F3A29-161C-4C5F-86F9-6106D2B6628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-Factores Protectores Psicosociales-</t>
        </r>
      </text>
    </comment>
    <comment ref="H124" authorId="2" shapeId="0" xr:uid="{4FABBB7C-3036-4121-851D-CEAD8BB3D6C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-Factores Protectores Ambientales-</t>
        </r>
      </text>
    </comment>
    <comment ref="I124" authorId="2" shapeId="0" xr:uid="{B1A9D2A2-7526-4359-B4CC-AE1BE0E4969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  Derechos Humanos</t>
        </r>
      </text>
    </comment>
    <comment ref="J124" authorId="2" shapeId="0" xr:uid="{D0AC49CC-82BB-4D77-BE98-290245CFC7F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  Salud Sexual y Prevención de VIH/Sida e ITS</t>
        </r>
      </text>
    </comment>
    <comment ref="K124" authorId="2" shapeId="0" xr:uid="{8C5F86AC-7953-4BD5-AB25-727C6981864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 Chile Crece Contigo</t>
        </r>
      </text>
    </comment>
    <comment ref="C125" authorId="2" shapeId="0" xr:uid="{3AC4AA9E-45F7-4ADB-BC8A-B03C70D327A4}">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25" authorId="2" shapeId="0" xr:uid="{0AC4E67B-8F67-4233-84EF-88C217BB01C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APS/Differenciado -Actividad Física</t>
        </r>
      </text>
    </comment>
    <comment ref="E125" authorId="2" shapeId="0" xr:uid="{1FA8F1DD-20B3-45C4-A805-EAC7B9D4FF6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-Alimentación-</t>
        </r>
      </text>
    </comment>
    <comment ref="F125" authorId="2" shapeId="0" xr:uid="{1676D126-5552-4FBD-91CB-BD37201FD04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APS/Diferenciado-Ambiente Libre del Humo del Tabaco-</t>
        </r>
      </text>
    </comment>
    <comment ref="G125" authorId="2" shapeId="0" xr:uid="{66565676-B8FD-46C7-9432-C7C9353DCA7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-Factores Protectores Psicosociales-</t>
        </r>
      </text>
    </comment>
    <comment ref="H125" authorId="2" shapeId="0" xr:uid="{00D5CCA4-0A0F-47EF-A204-75FDDBD1E58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-Factores Protectores Ambientales-</t>
        </r>
      </text>
    </comment>
    <comment ref="I125" authorId="2" shapeId="0" xr:uid="{2C459518-2EE2-4F28-8624-16CDAE1AF8D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  Derechos Humanos</t>
        </r>
      </text>
    </comment>
    <comment ref="J125" authorId="2" shapeId="0" xr:uid="{05BCFB06-4F3F-4F63-A0F8-67C674941F6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  Salud Sexual y Prevención de VIH/Sida e ITS</t>
        </r>
      </text>
    </comment>
    <comment ref="K125" authorId="2" shapeId="0" xr:uid="{4DD6C3F2-F8BD-4561-B3F6-53A7AF56683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APS/Diferenciado - Espacios Amigables - Chile Crece Contigo</t>
        </r>
      </text>
    </comment>
    <comment ref="C126" authorId="2" shapeId="0" xr:uid="{7B74CCF8-9019-4339-8569-28BF65CED0E3}">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26" authorId="2" shapeId="0" xr:uid="{92FAC917-A6E3-4AD0-9BFB-76DCE0A4EBF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-Actividad Física</t>
        </r>
      </text>
    </comment>
    <comment ref="E126" authorId="2" shapeId="0" xr:uid="{2E35478C-749F-481C-B1EC-0A35096051A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-Alimentación-</t>
        </r>
      </text>
    </comment>
    <comment ref="F126" authorId="2" shapeId="0" xr:uid="{D7127570-F4A5-4B6A-9F1F-E65B7EAE4D2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-Ambiente Libre del Humo del Tabaco-</t>
        </r>
      </text>
    </comment>
    <comment ref="G126" authorId="2" shapeId="0" xr:uid="{CF625655-9AB3-482C-A28C-9E035528703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-Factores Protectores Psicosociales-</t>
        </r>
      </text>
    </comment>
    <comment ref="H126" authorId="2" shapeId="0" xr:uid="{A0B99CEF-8FFF-490C-A4E7-4CE783BA1AB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-Factores Protectores Ambientales-</t>
        </r>
      </text>
    </comment>
    <comment ref="I126" authorId="2" shapeId="0" xr:uid="{82FBDC32-98F4-4290-A087-FC146DBDAB4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 Derechos Humanos</t>
        </r>
      </text>
    </comment>
    <comment ref="J126" authorId="2" shapeId="0" xr:uid="{47D4AA64-3DDE-41A5-826B-158DC84745F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  Salud Sexual y Prevención de VIH/Sida e ITS</t>
        </r>
      </text>
    </comment>
    <comment ref="K126" authorId="2" shapeId="0" xr:uid="{208AE869-0E3B-46EA-B530-E0AF04FF970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 Chile Crece Contigo</t>
        </r>
      </text>
    </comment>
    <comment ref="C127" authorId="2" shapeId="0" xr:uid="{67B37DB1-4102-4E5E-90E4-53772EE1DE45}">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27" authorId="2" shapeId="0" xr:uid="{785B2FA5-98BA-4E7F-8A42-E653B25C1D1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-Actividad Física</t>
        </r>
      </text>
    </comment>
    <comment ref="E127" authorId="2" shapeId="0" xr:uid="{2D62DB28-5DAF-4186-8542-E0A248D57C0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y Seminarios - En Establecimientos Educación - Alimentacion-</t>
        </r>
      </text>
    </comment>
    <comment ref="F127" authorId="2" shapeId="0" xr:uid="{B750C54E-9403-4E22-AB85-E075A9AE810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-Ambiente Libre del Humo del Tabaco-</t>
        </r>
      </text>
    </comment>
    <comment ref="G127" authorId="2" shapeId="0" xr:uid="{5C188C36-013C-41B8-8A93-C6913596E7D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-Factores Protectores Psicosociales-</t>
        </r>
      </text>
    </comment>
    <comment ref="H127" authorId="2" shapeId="0" xr:uid="{210F2217-3DC5-48FD-86F5-1754B0BAA3E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-Factores Protectores Ambientales-</t>
        </r>
      </text>
    </comment>
    <comment ref="I127" authorId="2" shapeId="0" xr:uid="{03C01889-CA35-48ED-B3B7-9DAF2809F70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 Derechos Humanos</t>
        </r>
      </text>
    </comment>
    <comment ref="J127" authorId="2" shapeId="0" xr:uid="{A53E6056-29A0-4386-9BC0-C62FFF542E1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  Salud Sexual y Prevención de VIH/Sida e ITS</t>
        </r>
      </text>
    </comment>
    <comment ref="K127" authorId="2" shapeId="0" xr:uid="{69AF3586-87BA-47FC-ABD9-4C0BA084204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 Chile Crece Contigo</t>
        </r>
      </text>
    </comment>
    <comment ref="C128" authorId="2" shapeId="0" xr:uid="{EDC5C035-287B-4495-AB00-3F54A1F237BE}">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28" authorId="2" shapeId="0" xr:uid="{3FD08D5C-535F-4A3B-8BF6-49225F5BC83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-Actividad Física</t>
        </r>
      </text>
    </comment>
    <comment ref="E128" authorId="2" shapeId="0" xr:uid="{65F37B5D-79A5-413F-93EA-65F1AD93BA5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-Alimentación-</t>
        </r>
      </text>
    </comment>
    <comment ref="F128" authorId="2" shapeId="0" xr:uid="{FD094389-7C0E-45AE-838F-13CB1BB1DE8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-Ambiente Libre del Humo del Tabaco-</t>
        </r>
      </text>
    </comment>
    <comment ref="G128" authorId="2" shapeId="0" xr:uid="{5E1E8863-5A68-4DF3-B76F-2C35CD9B3AB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-Factores Protectores Psicosociales-</t>
        </r>
      </text>
    </comment>
    <comment ref="H128" authorId="2" shapeId="0" xr:uid="{398156C4-6762-47DB-94A5-6F5BE2AA18F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-Factores Protectores Ambientales-</t>
        </r>
      </text>
    </comment>
    <comment ref="I128" authorId="2" shapeId="0" xr:uid="{498952C2-138D-4712-900C-2F67AFA57CA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 Derechos Humanos</t>
        </r>
      </text>
    </comment>
    <comment ref="J128" authorId="2" shapeId="0" xr:uid="{9BE8250E-C5A5-41AA-A126-533E1266D26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 Salud Sexual y Prevención de VIH/Sida e ITS</t>
        </r>
      </text>
    </comment>
    <comment ref="K128" authorId="2" shapeId="0" xr:uid="{7558DBEF-9EAF-4FD2-BC68-CDE05F3E1D9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 Chile Crece Contigo</t>
        </r>
      </text>
    </comment>
    <comment ref="C129" authorId="2" shapeId="0" xr:uid="{77EC86E6-3450-42D8-AE5A-A24255DFFB73}">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29" authorId="2" shapeId="0" xr:uid="{4497DED9-8409-449C-8739-1F607DE54F73}">
      <text>
        <r>
          <rPr>
            <sz val="9"/>
            <color indexed="81"/>
            <rFont val="Tahoma"/>
            <family val="2"/>
          </rPr>
          <t xml:space="preserve">
Este dato aparecerá  luego de que en la atención registrada en Modulo Atención / Registro Atención Comunitaria.
Registre la actividad</t>
        </r>
        <r>
          <rPr>
            <b/>
            <sz val="9"/>
            <color indexed="81"/>
            <rFont val="Tahoma"/>
            <family val="2"/>
          </rPr>
          <t xml:space="preserve">
Actividades de Promoción Educación Grupal - Espacios Amigables en APS/Diferenciado-Actividad Física</t>
        </r>
      </text>
    </comment>
    <comment ref="E129" authorId="2" shapeId="0" xr:uid="{1579DA7C-A057-436E-B431-70282291AFA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APS/Diferenciado-Alimentación-</t>
        </r>
      </text>
    </comment>
    <comment ref="F129" authorId="2" shapeId="0" xr:uid="{299350FD-C380-4B1F-90B0-7A882F5B377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APS/Diferenciado-Ambiente Libre del Humo del Tabaco-</t>
        </r>
      </text>
    </comment>
    <comment ref="G129" authorId="2" shapeId="0" xr:uid="{E0C58EB6-7222-4500-9CB6-8B845A562D3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-Factores Protectores Psicosociales-</t>
        </r>
      </text>
    </comment>
    <comment ref="H129" authorId="2" shapeId="0" xr:uid="{14B664C1-8C38-4667-A9AE-C1FBBB90258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-Factores Protectores Ambientales-</t>
        </r>
      </text>
    </comment>
    <comment ref="I129" authorId="2" shapeId="0" xr:uid="{D701723D-BBB2-4E2B-A4A1-CFEDC1DBF23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 Derechos Humanos</t>
        </r>
      </text>
    </comment>
    <comment ref="J129" authorId="2" shapeId="0" xr:uid="{B61ABF4D-4459-40CB-AF3D-35C951E3538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Salud Sexual y Prevención de VIH/Sida e ITS</t>
        </r>
      </text>
    </comment>
    <comment ref="K129" authorId="2" shapeId="0" xr:uid="{DA49D273-A255-4DF5-B2C9-9354BBA66D8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 Chile Crece Contigo</t>
        </r>
      </text>
    </comment>
    <comment ref="C130" authorId="2" shapeId="0" xr:uid="{4A023B48-7DDA-4C14-A282-180117205EE2}">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30" authorId="2" shapeId="0" xr:uid="{14FF6494-CD1D-4525-B713-3B4F4386BC6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-Actividad Física</t>
        </r>
      </text>
    </comment>
    <comment ref="E130" authorId="2" shapeId="0" xr:uid="{CA47A0E2-F716-4A2A-8BE9-CDF47AE9100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-Alimentación-</t>
        </r>
      </text>
    </comment>
    <comment ref="F130" authorId="2" shapeId="0" xr:uid="{D40765BF-1F4D-41AB-BD97-92AD7AC94C8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-Ambiente Libre del Humo del Tabaco-</t>
        </r>
      </text>
    </comment>
    <comment ref="G130" authorId="2" shapeId="0" xr:uid="{4ADBF648-87F5-459B-9756-44287CF6F4C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Factores Protectores Psicosociales-</t>
        </r>
      </text>
    </comment>
    <comment ref="H130" authorId="2" shapeId="0" xr:uid="{16EE1654-67F4-4521-AEE0-B1773A24DFB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Factores Protectores Ambientales-</t>
        </r>
      </text>
    </comment>
    <comment ref="I130" authorId="2" shapeId="0" xr:uid="{0A4F00D6-67C2-4DDB-BA22-3E041090CE9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Derechos Humanos</t>
        </r>
      </text>
    </comment>
    <comment ref="J130" authorId="2" shapeId="0" xr:uid="{A8169C55-0C5B-45F5-B189-6ACE2DAE899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Salud Sexual y Prevención de VIH/Sida e ITS</t>
        </r>
      </text>
    </comment>
    <comment ref="K130" authorId="2" shapeId="0" xr:uid="{C9133BD8-5B4B-4A9E-B543-3F840CA6BE6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Chile Crece Contigo</t>
        </r>
      </text>
    </comment>
    <comment ref="C131" authorId="2" shapeId="0" xr:uid="{84BA5196-3D3B-4743-B7D0-B2F8516DC6D0}">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31" authorId="2" shapeId="0" xr:uid="{B6093BBF-F3B5-4260-A0F2-B23A624B75E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-Actividad Física</t>
        </r>
      </text>
    </comment>
    <comment ref="E131" authorId="2" shapeId="0" xr:uid="{FF17458B-D785-418D-A184-BB003B42D4C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Educacion Grupal - En Establecimientos Educación - Alimentacion-</t>
        </r>
      </text>
    </comment>
    <comment ref="F131" authorId="2" shapeId="0" xr:uid="{5313DBAA-46E3-4494-8849-C79CBE1ED84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-Ambiente Libre del Humo del Tabaco-</t>
        </r>
      </text>
    </comment>
    <comment ref="G131" authorId="2" shapeId="0" xr:uid="{4C5C7A96-B4C9-4829-A8A5-74696598995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Factores Protectores Psicosociales-</t>
        </r>
      </text>
    </comment>
    <comment ref="H131" authorId="2" shapeId="0" xr:uid="{6AAD73D6-69D4-494E-A20F-86C6F1E7245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Factores Protectores Ambientales-</t>
        </r>
      </text>
    </comment>
    <comment ref="I131" authorId="2" shapeId="0" xr:uid="{E7E464FF-04FD-4736-8A7B-7BF3A8C31E0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Derechos Humanos</t>
        </r>
      </text>
    </comment>
    <comment ref="J131" authorId="2" shapeId="0" xr:uid="{37A52CE9-6CDD-4B23-AB50-FC992A6FB31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Salud Sexual y Prevención de VIH/Sida e ITS</t>
        </r>
      </text>
    </comment>
    <comment ref="K131" authorId="2" shapeId="0" xr:uid="{F30A3B27-F42B-4EC5-AD4B-433EC21502C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Chile Crece Contigo</t>
        </r>
      </text>
    </comment>
    <comment ref="B134" authorId="2" shapeId="0" xr:uid="{A6EE1218-6C18-4734-92FC-B8763957C4CC}">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34" authorId="2" shapeId="0" xr:uid="{44947A02-CA1D-40B1-B1FB-D6BB4409E5C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Comunas, Comunidades -Autoestima y  Autocuidado-</t>
        </r>
      </text>
    </comment>
    <comment ref="D134" authorId="2" shapeId="0" xr:uid="{39493251-68CB-4D33-9567-F83F109DB86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Comunas, Comunidades - Mente Sana y Cuerpo Sano</t>
        </r>
      </text>
    </comment>
    <comment ref="E134" authorId="2" shapeId="0" xr:uid="{F9167469-67A4-4124-9C81-6F9AD507D68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Comunas, Comunidades -Comunicación</t>
        </r>
      </text>
    </comment>
    <comment ref="F134" authorId="2" shapeId="0" xr:uid="{BC68E794-B7F5-479C-9875-B62B92CD0AD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Comunas, Comunidades -Yo Me Cuido</t>
        </r>
      </text>
    </comment>
    <comment ref="G134" authorId="2" shapeId="0" xr:uid="{ADCFC71E-1D17-44E3-9FB6-D184A82E885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Comunas, Comunidades -Control de Tabaco</t>
        </r>
      </text>
    </comment>
    <comment ref="H134" authorId="2" shapeId="0" xr:uid="{74FC40B7-23FE-4704-92CD-7DDA302287BD}">
      <text>
        <r>
          <rPr>
            <sz val="9"/>
            <color indexed="81"/>
            <rFont val="Tahoma"/>
            <family val="2"/>
          </rPr>
          <t xml:space="preserve">
Este dato aparecerá  luego de que en la atención registrada en Modulo Atención / Registro Atención Comunitaria</t>
        </r>
        <r>
          <rPr>
            <b/>
            <sz val="9"/>
            <color indexed="81"/>
            <rFont val="Tahoma"/>
            <family val="2"/>
          </rPr>
          <t>.</t>
        </r>
        <r>
          <rPr>
            <sz val="9"/>
            <color indexed="81"/>
            <rFont val="Tahoma"/>
            <family val="2"/>
          </rPr>
          <t xml:space="preserve">
Registre la actividad
</t>
        </r>
        <r>
          <rPr>
            <b/>
            <sz val="9"/>
            <color indexed="81"/>
            <rFont val="Tahoma"/>
            <family val="2"/>
          </rPr>
          <t>Talleres Grupales De Vida Sana En Comunas, Comunidades -Otros Tipos de Talleres</t>
        </r>
      </text>
    </comment>
    <comment ref="B135" authorId="2" shapeId="0" xr:uid="{D113D985-CD8F-40CE-A349-7BB5658ECF18}">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35" authorId="2" shapeId="0" xr:uid="{6A7EC18E-4425-4AD8-8132-558E3AD1D12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-Autoestima y  Autocuidado</t>
        </r>
      </text>
    </comment>
    <comment ref="D135" authorId="2" shapeId="0" xr:uid="{61AA26FD-424A-42AB-A96F-48AC86D729E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 Mente Sana y Cuerpo Sano</t>
        </r>
      </text>
    </comment>
    <comment ref="E135" authorId="2" shapeId="0" xr:uid="{87742E04-711B-4CD8-90C6-B040DBBDFDE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Comunicación</t>
        </r>
      </text>
    </comment>
    <comment ref="F135" authorId="2" shapeId="0" xr:uid="{569D8CB8-1B91-4F9B-9874-81971478314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 Yo Me Cuido</t>
        </r>
      </text>
    </comment>
    <comment ref="G135" authorId="2" shapeId="0" xr:uid="{6393BE76-FC97-48D0-8F23-1E89FBDC670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Control de Tabaco</t>
        </r>
      </text>
    </comment>
    <comment ref="H135" authorId="2" shapeId="0" xr:uid="{4B7AE932-F44B-4E11-A41E-8081951EC00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 Espacios Amigables en APS- Otros Tipos de Talleres -</t>
        </r>
      </text>
    </comment>
    <comment ref="B136" authorId="2" shapeId="0" xr:uid="{26489216-3568-419D-94E8-48AEABEEAD2D}">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36" authorId="2" shapeId="0" xr:uid="{29E4D1BB-9DA9-4B47-AF17-E2466038777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-Autoestima y  Autocuidado</t>
        </r>
      </text>
    </comment>
    <comment ref="D136" authorId="2" shapeId="0" xr:uid="{5CCD0F52-59CB-4F34-B0A8-E424DE5DC08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-Mente Sana y Cuerpo Sano</t>
        </r>
      </text>
    </comment>
    <comment ref="E136" authorId="2" shapeId="0" xr:uid="{A52AFDED-E05F-405B-A48B-A442AF77D25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-Comunicación</t>
        </r>
      </text>
    </comment>
    <comment ref="F136" authorId="2" shapeId="0" xr:uid="{07F5426A-D3AA-4795-B1AF-8182935EC55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 Yo Me Cuido</t>
        </r>
      </text>
    </comment>
    <comment ref="G136" authorId="2" shapeId="0" xr:uid="{AEA23144-05AC-4373-B2FB-97D3EFE6701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 Control de Tabaco</t>
        </r>
      </text>
    </comment>
    <comment ref="H136" authorId="2" shapeId="0" xr:uid="{537B4F7D-25E2-4CE6-AC5C-2AB184EB03F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Lugares de Trabajo - Otros Tipos de Talleres</t>
        </r>
      </text>
    </comment>
    <comment ref="B137" authorId="2" shapeId="0" xr:uid="{B4DD962C-CE70-4038-AF71-2CD0EACEA998}">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37" authorId="2" shapeId="0" xr:uid="{018FB2B0-BF95-4A15-A39B-736C03396A1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-Autoestima y  Autocuidado</t>
        </r>
      </text>
    </comment>
    <comment ref="D137" authorId="2" shapeId="0" xr:uid="{B69761D8-7C8E-4F65-9E22-A56A4BC8F39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 Mente Sana y Cuerpo Sano -</t>
        </r>
      </text>
    </comment>
    <comment ref="E137" authorId="2" shapeId="0" xr:uid="{0B0CB305-403B-42E0-ACA5-DB817AE36CC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 Comunicación</t>
        </r>
      </text>
    </comment>
    <comment ref="F137" authorId="2" shapeId="0" xr:uid="{109D2C7E-504D-4F15-8AC4-29E9D7C5248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 Yo Me Cuido -</t>
        </r>
      </text>
    </comment>
    <comment ref="G137" authorId="2" shapeId="0" xr:uid="{D2D73BAF-6614-495E-9052-3E8298391DC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-Control de Tabaco</t>
        </r>
      </text>
    </comment>
    <comment ref="H137" authorId="2" shapeId="0" xr:uid="{5C224F95-96E2-4195-A68E-63F6E3281C3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Talleres Grupales De Vida Sana En Establecimientos Eduación -Otros Tipo de Talleres</t>
        </r>
      </text>
    </comment>
    <comment ref="B140" authorId="2" shapeId="0" xr:uid="{3232A9A7-1383-412F-BE66-E998E7D42366}">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40" authorId="2" shapeId="0" xr:uid="{A0128B94-C67B-4546-BCA5-5B56D42B50C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-Reuniones De Gestión-</t>
        </r>
      </text>
    </comment>
    <comment ref="D140" authorId="2" shapeId="0" xr:uid="{AAECF858-BB7B-4E0F-B5E1-80D10505F5B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-Reuniones Masivas de Gestión</t>
        </r>
      </text>
    </comment>
    <comment ref="E140" authorId="2" shapeId="0" xr:uid="{7847FFF1-66A1-4F88-9BC5-40B7EA35106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-Acciones de Comunicación y Difusión -</t>
        </r>
      </text>
    </comment>
    <comment ref="F140" authorId="2" shapeId="0" xr:uid="{BB707A06-C7FB-4519-8992-BF548FDDADC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-Preparación Actividades Educativas</t>
        </r>
      </text>
    </comment>
    <comment ref="G140" authorId="2" shapeId="0" xr:uid="{3874560D-4EEB-4E1D-8417-95FE74FADF5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 Entrevistas</t>
        </r>
      </text>
    </comment>
    <comment ref="H140" authorId="2" shapeId="0" xr:uid="{E93F3235-2643-4B8C-A7F3-3FF21266D02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Comunas, Comunidades - Investigación y Capacitación de RR.HH</t>
        </r>
      </text>
    </comment>
    <comment ref="B141" authorId="2" shapeId="0" xr:uid="{499258A5-2283-46A4-A7E3-A2F4AE96FC06}">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41" authorId="2" shapeId="0" xr:uid="{4DBBF0C7-90FC-4969-A51E-977C88E9539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Reuniones De Gestión</t>
        </r>
      </text>
    </comment>
    <comment ref="D141" authorId="2" shapeId="0" xr:uid="{10D70D58-BCD7-40C5-8438-4ECA03B1B66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Reuniones Masivas de Gestión</t>
        </r>
      </text>
    </comment>
    <comment ref="E141" authorId="2" shapeId="0" xr:uid="{AB8932EB-CC2B-4AF2-8EA6-A19FF5F2882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 Acciones de Comunicación y Difusión</t>
        </r>
      </text>
    </comment>
    <comment ref="F141" authorId="2" shapeId="0" xr:uid="{D978581A-8CD1-4434-8C33-D99B0E6A34E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-Preparación Actividades Educativas</t>
        </r>
      </text>
    </comment>
    <comment ref="G141" authorId="2" shapeId="0" xr:uid="{5C32E3B1-4DAB-4BAA-B720-A26B61D0285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Entrevistas</t>
        </r>
      </text>
    </comment>
    <comment ref="H141" authorId="2" shapeId="0" xr:uid="{4ACDC258-6DCA-40FF-8DCE-EBCDEF42CB7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 Espacios Amigables en APS- Investigación y Capacitación de RR.HH</t>
        </r>
      </text>
    </comment>
    <comment ref="B142" authorId="2" shapeId="0" xr:uid="{3D84ADBC-81B6-4E0A-ADB3-0370F07BA379}">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42" authorId="2" shapeId="0" xr:uid="{5D1DE9C3-6D34-4B27-8868-50E5F51CD3C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 Reuniones De Gestión</t>
        </r>
      </text>
    </comment>
    <comment ref="D142" authorId="2" shapeId="0" xr:uid="{7DB9ABB1-7F1A-42AC-8719-F70BBC31915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 Reuniones Masivas de Gestión</t>
        </r>
      </text>
    </comment>
    <comment ref="E142" authorId="2" shapeId="0" xr:uid="{0A2E21E7-4828-427B-B5BC-A7F5CF9E0F5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 Acciones de Comunicación y Difusión</t>
        </r>
      </text>
    </comment>
    <comment ref="F142" authorId="2" shapeId="0" xr:uid="{224CA858-914B-485E-9D41-DD403BEB88F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-Preparación Actividades Educativas</t>
        </r>
      </text>
    </comment>
    <comment ref="G142" authorId="2" shapeId="0" xr:uid="{1D4176F2-57AD-4CDF-899A-168C0695C80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Entrevistas</t>
        </r>
      </text>
    </comment>
    <comment ref="H142" authorId="2" shapeId="0" xr:uid="{21F9E38E-3736-4FBB-95F3-7E9B0DAF249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Lugares de Trabajo - Investigación y Capacitación de RR.HH</t>
        </r>
      </text>
    </comment>
    <comment ref="B143" authorId="2" shapeId="0" xr:uid="{8A8A61E3-DBF6-40A8-AFA6-7D8CEE188B72}">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43" authorId="2" shapeId="0" xr:uid="{E685C0AF-18A8-4C6A-A0BA-F072440C73A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Establecimientos Educación - Reuniones De Gestión</t>
        </r>
      </text>
    </comment>
    <comment ref="D143" authorId="2" shapeId="0" xr:uid="{9AFC4BEC-968E-49CD-95C0-A5A0BBFAAFD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Establecimientos Educación- Reuniones Masivas de Gestión</t>
        </r>
      </text>
    </comment>
    <comment ref="E143" authorId="2" shapeId="0" xr:uid="{297BC17A-F14C-49BF-A616-5DF74F838CC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EnEstablecimientos Educación - Acciones de Comunicación y Difusión</t>
        </r>
      </text>
    </comment>
    <comment ref="F143" authorId="2" shapeId="0" xr:uid="{19FBB7DD-9B1A-4672-9A9F-50E2662A711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Establecimientos Educación -Preparación Actividades Educativas</t>
        </r>
      </text>
    </comment>
    <comment ref="G143" authorId="2" shapeId="0" xr:uid="{F4B41940-F1C6-44D7-AB04-A56F442D42F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Establecimientos Educación - Entrevistas</t>
        </r>
      </text>
    </comment>
    <comment ref="H143" authorId="2" shapeId="0" xr:uid="{2B64CF7F-1BE7-45BB-B5F4-CDDCC9CAD86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Establecimientos Educación - Investigación y Capacitación de RR.HH</t>
        </r>
      </text>
    </comment>
    <comment ref="B144" authorId="2" shapeId="0" xr:uid="{48D366A9-5088-46AA-A694-41FA4364E5F9}">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44" authorId="2" shapeId="0" xr:uid="{488F1994-755D-4CD7-9F6B-199698B2A17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Oficina Intercultural - Reuniones De Gestión</t>
        </r>
      </text>
    </comment>
    <comment ref="D144" authorId="2" shapeId="0" xr:uid="{77F63C25-C402-422F-A4E3-3BDA74A2BF5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Oficina Intercultural- Reuniones Masivas de Gestión</t>
        </r>
      </text>
    </comment>
    <comment ref="E144" authorId="2" shapeId="0" xr:uid="{8BA73C83-201A-491E-8696-D3C23C4A03C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Oficina Intercultural - Acciones de Comunicación y Difusión</t>
        </r>
      </text>
    </comment>
    <comment ref="F144" authorId="2" shapeId="0" xr:uid="{0D168DD5-00DD-49FE-AC0F-D9DCBC18670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Oficina Intercultural -Preparación Actividades Educativas</t>
        </r>
      </text>
    </comment>
    <comment ref="G144" authorId="2" shapeId="0" xr:uid="{0B4F8879-309F-4212-A503-B14EA368C21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Oficina Intercultural - Entrevistas</t>
        </r>
      </text>
    </comment>
    <comment ref="H144" authorId="2" shapeId="0" xr:uid="{BD45B2DF-A27F-40EA-A494-58545EDA894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Oficina Intercultural - Investigación y Capacitación de RR.HH</t>
        </r>
      </text>
    </comment>
    <comment ref="B145" authorId="2" shapeId="0" xr:uid="{69CA8BEA-96D2-4A11-B5D8-F2D04A881A07}">
      <text>
        <r>
          <rPr>
            <sz val="9"/>
            <color indexed="81"/>
            <rFont val="Tahoma"/>
            <family val="2"/>
          </rPr>
          <t xml:space="preserve">
Es la Sumatoria de todas la Actividades según </t>
        </r>
        <r>
          <rPr>
            <b/>
            <sz val="9"/>
            <color indexed="81"/>
            <rFont val="Tahoma"/>
            <family val="2"/>
          </rPr>
          <t>Estrategias, Espacios o Líneas de Acción en Común</t>
        </r>
      </text>
    </comment>
    <comment ref="C145" authorId="2" shapeId="0" xr:uid="{C41129A6-007F-4420-9DA7-40FDECD6BA8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 Reuniones De Gestión</t>
        </r>
      </text>
    </comment>
    <comment ref="D145" authorId="2" shapeId="0" xr:uid="{EFC2763B-D6CB-487B-9614-2A2C3765421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 Reuniones Masivas de Gestión</t>
        </r>
      </text>
    </comment>
    <comment ref="E145" authorId="2" shapeId="0" xr:uid="{159D1B9F-1D2E-4B15-8FA8-360550BA007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 Acciones de Comunicación y Difusión</t>
        </r>
      </text>
    </comment>
    <comment ref="F145" authorId="2" shapeId="0" xr:uid="{6E5E42FE-6761-48EA-A1B5-258D01213D2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-Preparación Actividades Educativas</t>
        </r>
      </text>
    </comment>
    <comment ref="G145" authorId="2" shapeId="0" xr:uid="{FCECB6DB-61AE-4F06-9E23-6778A61AE25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 Entrevistas</t>
        </r>
      </text>
    </comment>
    <comment ref="H145" authorId="2" shapeId="0" xr:uid="{AA7AE688-299F-4FBC-8CDC-499607C8D80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Gestión En Otros - Investigación y Capacitación de RR.HH</t>
        </r>
      </text>
    </comment>
    <comment ref="C147" authorId="3" shapeId="0" xr:uid="{DF0A65A5-6AD7-4851-B513-3359131E602A}">
      <text>
        <r>
          <rPr>
            <sz val="9"/>
            <color indexed="81"/>
            <rFont val="Tahoma"/>
            <family val="2"/>
          </rPr>
          <t xml:space="preserve">Sumatoria participantes que fueron registrados en las actividades 
</t>
        </r>
      </text>
    </comment>
    <comment ref="B148" authorId="3" shapeId="0" xr:uid="{51B99742-A47D-4C4A-80E4-510F580F4B57}">
      <text>
        <r>
          <rPr>
            <sz val="9"/>
            <color indexed="81"/>
            <rFont val="Tahoma"/>
            <family val="2"/>
          </rPr>
          <t xml:space="preserve">Es la Sumatoria de todas la Actividades según Estrategias, Espacios o Líneas de Acción en Común
</t>
        </r>
      </text>
    </comment>
    <comment ref="D148" authorId="3" shapeId="0" xr:uid="{CF85E3DB-BB5B-4E49-8C63-4882E09C7EDC}">
      <text>
        <r>
          <rPr>
            <sz val="9"/>
            <color indexed="81"/>
            <rFont val="Tahoma"/>
            <family val="2"/>
          </rPr>
          <t xml:space="preserve">
Este dato aparecerá  luego de que en la atención registrada en Modulo Atención / Registro Atención Grupal.</t>
        </r>
        <r>
          <rPr>
            <b/>
            <sz val="9"/>
            <color indexed="81"/>
            <rFont val="Tahoma"/>
            <family val="2"/>
          </rPr>
          <t xml:space="preserve">
</t>
        </r>
        <r>
          <rPr>
            <sz val="9"/>
            <color indexed="81"/>
            <rFont val="Tahoma"/>
            <family val="2"/>
          </rPr>
          <t>Registre la actividad</t>
        </r>
        <r>
          <rPr>
            <b/>
            <sz val="9"/>
            <color indexed="81"/>
            <rFont val="Tahoma"/>
            <family val="2"/>
          </rPr>
          <t xml:space="preserve">
Talleres Grupales P. Espacios Amigables - Espacios comunitarios - Actividad Fisica </t>
        </r>
      </text>
    </comment>
    <comment ref="E148" authorId="3" shapeId="0" xr:uid="{DC8050BE-BE63-40BA-8E4F-A390E1E6D795}">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
Talleres Grupales P. Espacios Amigables - Espacios comunitarios - Alimentación 
</t>
        </r>
      </text>
    </comment>
    <comment ref="F148" authorId="3" shapeId="0" xr:uid="{A69296B3-48F3-4A9C-9757-D9543E8D9EB4}">
      <text>
        <r>
          <rPr>
            <sz val="9"/>
            <color indexed="81"/>
            <rFont val="Tahoma"/>
            <family val="2"/>
          </rPr>
          <t xml:space="preserve">Este dato aparecerá  luego de que en la atención registrada en Modulo Atención / Registro Atención Grupal.
</t>
        </r>
        <r>
          <rPr>
            <b/>
            <sz val="9"/>
            <color indexed="81"/>
            <rFont val="Tahoma"/>
            <family val="2"/>
          </rPr>
          <t>Talleres Grupales P. Espacios Amigables - Espacios comunitarios - Ambiente libre de humo de tabaco</t>
        </r>
        <r>
          <rPr>
            <sz val="9"/>
            <color indexed="81"/>
            <rFont val="Tahoma"/>
            <family val="2"/>
          </rPr>
          <t xml:space="preserve">
</t>
        </r>
      </text>
    </comment>
    <comment ref="G148" authorId="3" shapeId="0" xr:uid="{8EFD7A94-05C9-49C3-9A3A-C77970F8FA46}">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
Talleres Grupales P. Espacios Amigables - Espacios comunitarios - Factores Protectores Psicosociales
</t>
        </r>
        <r>
          <rPr>
            <sz val="9"/>
            <color indexed="81"/>
            <rFont val="Tahoma"/>
            <family val="2"/>
          </rPr>
          <t xml:space="preserve">
</t>
        </r>
      </text>
    </comment>
    <comment ref="H148" authorId="3" shapeId="0" xr:uid="{B77B5663-073B-4F47-8B99-7D78FDC46009}">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Talleres Grupales P. Espacios Amigables - Espacios comunitarios - Prevención Consumo de Alcohol y Otras Drogas</t>
        </r>
        <r>
          <rPr>
            <sz val="9"/>
            <color indexed="81"/>
            <rFont val="Tahoma"/>
            <family val="2"/>
          </rPr>
          <t xml:space="preserve">
</t>
        </r>
      </text>
    </comment>
    <comment ref="I148" authorId="3" shapeId="0" xr:uid="{4D5F11B3-08E8-4C90-A55C-3CA603DE2524}">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Talleres Grupales P. Espacios Amigables - Espacios comunitarios - Salud Sexual y Prevención de VIH/SIDA e ITS</t>
        </r>
        <r>
          <rPr>
            <sz val="9"/>
            <color indexed="81"/>
            <rFont val="Tahoma"/>
            <family val="2"/>
          </rPr>
          <t xml:space="preserve">
</t>
        </r>
      </text>
    </comment>
    <comment ref="J148" authorId="3" shapeId="0" xr:uid="{B4C8E657-6EC7-486A-BB62-A9D32A4B50DC}">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Talleres Grupales P. Espacios Amigables - Espacios comunitarios - Otros Tipos de Talleres </t>
        </r>
        <r>
          <rPr>
            <sz val="9"/>
            <color indexed="81"/>
            <rFont val="Tahoma"/>
            <family val="2"/>
          </rPr>
          <t xml:space="preserve">
</t>
        </r>
      </text>
    </comment>
    <comment ref="B149" authorId="3" shapeId="0" xr:uid="{57B4FE3E-1260-4F97-9CA2-6F9154E18EE6}">
      <text>
        <r>
          <rPr>
            <sz val="9"/>
            <color indexed="81"/>
            <rFont val="Tahoma"/>
            <family val="2"/>
          </rPr>
          <t xml:space="preserve">
Es la Sumatoria de todas la Actividades según Estrategias, Espacios o Líneas de Acción en Común
</t>
        </r>
      </text>
    </comment>
    <comment ref="D149" authorId="3" shapeId="0" xr:uid="{74882298-B64D-4956-A3D1-38FD748CEDDC}">
      <text>
        <r>
          <rPr>
            <sz val="9"/>
            <color indexed="81"/>
            <rFont val="Tahoma"/>
            <family val="2"/>
          </rPr>
          <t>Este dato aparecerá  luego de que en la atención registrada en Modulo Atención / Registro Atención Grupal.
Registre la actividad</t>
        </r>
        <r>
          <rPr>
            <b/>
            <sz val="9"/>
            <color indexed="81"/>
            <rFont val="Tahoma"/>
            <family val="2"/>
          </rPr>
          <t xml:space="preserve">
Talleres Grupales P. Espacios Amigables - Establecimientos Educacionales - Actividad Fisica </t>
        </r>
        <r>
          <rPr>
            <sz val="9"/>
            <color indexed="81"/>
            <rFont val="Tahoma"/>
            <family val="2"/>
          </rPr>
          <t xml:space="preserve">
</t>
        </r>
      </text>
    </comment>
    <comment ref="E149" authorId="3" shapeId="0" xr:uid="{8439CCAB-2F7C-416F-BAA3-D9224E10D8DD}">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Talleres Grupales P. Espacios Amigables - Establecimientos Educacionales - Alimentación </t>
        </r>
        <r>
          <rPr>
            <sz val="9"/>
            <color indexed="81"/>
            <rFont val="Tahoma"/>
            <family val="2"/>
          </rPr>
          <t xml:space="preserve">
</t>
        </r>
      </text>
    </comment>
    <comment ref="F149" authorId="3" shapeId="0" xr:uid="{4EBDA804-4647-4721-9AEE-53B44DA1DBAB}">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
Talleres Grupales P. Espacios Amigables - Establecimientos Educacionales - Ambiente libre de humo de tabaco</t>
        </r>
        <r>
          <rPr>
            <sz val="9"/>
            <color indexed="81"/>
            <rFont val="Tahoma"/>
            <family val="2"/>
          </rPr>
          <t xml:space="preserve">
</t>
        </r>
      </text>
    </comment>
    <comment ref="G149" authorId="3" shapeId="0" xr:uid="{F0D93B47-3251-48DC-889C-EAFFDEB30C43}">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
Talleres Grupales P. Espacios Amigables - Establecimientos Educacionales - Factores Protectores Psicosociales</t>
        </r>
        <r>
          <rPr>
            <sz val="9"/>
            <color indexed="81"/>
            <rFont val="Tahoma"/>
            <family val="2"/>
          </rPr>
          <t xml:space="preserve">
</t>
        </r>
      </text>
    </comment>
    <comment ref="H149" authorId="3" shapeId="0" xr:uid="{9F78814E-BC36-491D-9D61-94EFC551AD5C}">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Talleres Grupales P. Espacios Amigables - Establecimientos Educacionales - Prevención Consumo de Alcohol y Otras Drogas
</t>
        </r>
      </text>
    </comment>
    <comment ref="I149" authorId="3" shapeId="0" xr:uid="{B28A3A11-7091-4BC8-BC49-E551018610C4}">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Talleres Grupales P. Espacios Amigables - Establecimientos Educacionales - Salud Sexual y Prevención de VIH/SIDA e ITS</t>
        </r>
        <r>
          <rPr>
            <sz val="9"/>
            <color indexed="81"/>
            <rFont val="Tahoma"/>
            <family val="2"/>
          </rPr>
          <t xml:space="preserve">
</t>
        </r>
      </text>
    </comment>
    <comment ref="J149" authorId="3" shapeId="0" xr:uid="{74445A5B-E3A2-4E9D-88DE-37ACB0E452F0}">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
Talleres Grupales P. Espacios Amigables - Establecimientos Educacionales - Otros Tipos de Talleres </t>
        </r>
        <r>
          <rPr>
            <sz val="9"/>
            <color indexed="81"/>
            <rFont val="Tahoma"/>
            <family val="2"/>
          </rPr>
          <t xml:space="preserve">
</t>
        </r>
      </text>
    </comment>
    <comment ref="B150" authorId="3" shapeId="0" xr:uid="{C8D1F85F-CB60-4EE3-989C-E214801A8B63}">
      <text>
        <r>
          <rPr>
            <sz val="9"/>
            <color indexed="81"/>
            <rFont val="Tahoma"/>
            <family val="2"/>
          </rPr>
          <t xml:space="preserve">
Es la Sumatoria de todas la Actividades según Estrategias, Espacios o Líneas de Acción en Común
</t>
        </r>
      </text>
    </comment>
    <comment ref="D150" authorId="3" shapeId="0" xr:uid="{80B8D34D-9EFF-4009-A7D6-367CAACEFA54}">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Talleres Grupales P. Espacios Amigables - Centros de Salud - Actividad Fisica </t>
        </r>
        <r>
          <rPr>
            <sz val="9"/>
            <color indexed="81"/>
            <rFont val="Tahoma"/>
            <family val="2"/>
          </rPr>
          <t xml:space="preserve">
</t>
        </r>
      </text>
    </comment>
    <comment ref="E150" authorId="3" shapeId="0" xr:uid="{33FB7EB4-3A82-44AC-BE73-3DCC431CEA9B}">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Talleres Grupales P. Espacios Amigables - Centros de Salud - Alimentación </t>
        </r>
        <r>
          <rPr>
            <sz val="9"/>
            <color indexed="81"/>
            <rFont val="Tahoma"/>
            <family val="2"/>
          </rPr>
          <t xml:space="preserve">
</t>
        </r>
      </text>
    </comment>
    <comment ref="F150" authorId="3" shapeId="0" xr:uid="{4F794D19-1235-49C1-8DBB-5D12BBBAB841}">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Talleres Grupales P. Espacios Amigables - Centros de Salud - Ambiente libre de humo de tabaco</t>
        </r>
        <r>
          <rPr>
            <sz val="9"/>
            <color indexed="81"/>
            <rFont val="Tahoma"/>
            <family val="2"/>
          </rPr>
          <t xml:space="preserve">
</t>
        </r>
      </text>
    </comment>
    <comment ref="G150" authorId="3" shapeId="0" xr:uid="{9159DAEC-A728-4228-92EA-3EAEC9364837}">
      <text>
        <r>
          <rPr>
            <sz val="9"/>
            <color indexed="81"/>
            <rFont val="Tahoma"/>
            <family val="2"/>
          </rPr>
          <t>Este dato aparecerá  luego de que en la atención registrada en Modulo Atención / Registro Atención Grupal.
Registre la actividad</t>
        </r>
        <r>
          <rPr>
            <b/>
            <sz val="9"/>
            <color indexed="81"/>
            <rFont val="Tahoma"/>
            <family val="2"/>
          </rPr>
          <t xml:space="preserve">
Talleres Grupales P. Espacios Amigables - Centros de Salud - Factores Protectores Psicosociales</t>
        </r>
      </text>
    </comment>
    <comment ref="H150" authorId="3" shapeId="0" xr:uid="{E02E83F9-18E7-48E6-819E-33FF6EF1A437}">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Talleres Grupales P. Espacios Amigables - Centros de Salud - Prevención Consumo de Alcohol y Otras Drogas</t>
        </r>
        <r>
          <rPr>
            <sz val="9"/>
            <color indexed="81"/>
            <rFont val="Tahoma"/>
            <family val="2"/>
          </rPr>
          <t xml:space="preserve">
</t>
        </r>
      </text>
    </comment>
    <comment ref="I150" authorId="3" shapeId="0" xr:uid="{E23DD15D-B081-4E21-9B0C-948FD47B0B49}">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Talleres Grupales P. Espacios Amigables - Centros de Salud - Salud Sexual y Prevención de VIH/SIDA e ITS</t>
        </r>
        <r>
          <rPr>
            <sz val="9"/>
            <color indexed="81"/>
            <rFont val="Tahoma"/>
            <family val="2"/>
          </rPr>
          <t xml:space="preserve">
</t>
        </r>
      </text>
    </comment>
    <comment ref="J150" authorId="3" shapeId="0" xr:uid="{6BF24A20-AA39-4B95-BCB9-9FA6F2C50A93}">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Talleres Grupales P. Espacios Amigables - Centros de Salud - Otros Tipos de Talleres</t>
        </r>
        <r>
          <rPr>
            <sz val="9"/>
            <color indexed="81"/>
            <rFont val="Tahoma"/>
            <family val="2"/>
          </rPr>
          <t xml:space="preserve"> 
</t>
        </r>
      </text>
    </comment>
    <comment ref="L152" authorId="5" shapeId="0" xr:uid="{B88E0329-FB8C-4D53-9236-B85BD5049B53}">
      <text>
        <r>
          <rPr>
            <b/>
            <sz val="9"/>
            <color indexed="81"/>
            <rFont val="Tahoma"/>
            <family val="2"/>
          </rPr>
          <t xml:space="preserve">Sumatoria participantes que fueron registrados en las actividades 
</t>
        </r>
        <r>
          <rPr>
            <sz val="9"/>
            <color indexed="81"/>
            <rFont val="Tahoma"/>
            <family val="2"/>
          </rPr>
          <t xml:space="preserve">
</t>
        </r>
      </text>
    </comment>
    <comment ref="C154" authorId="2" shapeId="0" xr:uid="{72A5CE37-A546-4CA6-93B4-D5D4D40FB26F}">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4" authorId="2" shapeId="0" xr:uid="{25224334-3676-42AF-AA68-EDEEEE3A4FF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En Comunas, Comunidades -Actividad Fisica- PRAIS
</t>
        </r>
      </text>
    </comment>
    <comment ref="E154" authorId="2" shapeId="0" xr:uid="{AF0D4CB7-47F5-44AB-B44A-8B351A4C625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-Alimentacion - PRAIS</t>
        </r>
      </text>
    </comment>
    <comment ref="F154" authorId="2" shapeId="0" xr:uid="{D1FDA300-B030-47CF-992F-6C9874D7834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-Ambiente Libre del Humo del Tabaco-PRAIS</t>
        </r>
      </text>
    </comment>
    <comment ref="G154" authorId="2" shapeId="0" xr:uid="{4F875820-29FE-4E9F-88F9-3A0A39A3AC2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-Factores Protectores Psicosociales - PRAIS</t>
        </r>
      </text>
    </comment>
    <comment ref="H154" authorId="2" shapeId="0" xr:uid="{7582C8A5-4DA7-44CD-9AF5-F7B98082A90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-Factores Protectores Ambientales - PRAIS</t>
        </r>
      </text>
    </comment>
    <comment ref="I154" authorId="2" shapeId="0" xr:uid="{FE119BA2-2C4C-453C-82CD-2C838A1DE05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-Derechos Humanos - PRAIS</t>
        </r>
      </text>
    </comment>
    <comment ref="J154" authorId="2" shapeId="0" xr:uid="{EA77F6B1-8050-4509-9767-2E818A9870A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-Salud Sexual y Prevención de VIH/Sida e ITS - PRAIS</t>
        </r>
      </text>
    </comment>
    <comment ref="K154" authorId="2" shapeId="0" xr:uid="{34D3824F-2AA6-4A14-AAE8-9FACE6A912C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Comunas, Comunidades - Chile Crece Contigo - PRAIS</t>
        </r>
      </text>
    </comment>
    <comment ref="C155" authorId="2" shapeId="0" xr:uid="{38630720-8A0A-4916-97D9-5500D6CA02D6}">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5" authorId="2" shapeId="0" xr:uid="{1F793898-BE38-4DBA-9AF2-D471BA5F7E3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 Espacios Amigables en APS/Diferenciado - Actividad Fisica - PRAIS 
</t>
        </r>
      </text>
    </comment>
    <comment ref="E155" authorId="2" shapeId="0" xr:uid="{17E358E8-2EFA-4A30-ABBC-E79FF3A36DC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 Alimentacion - PRAIS</t>
        </r>
      </text>
    </comment>
    <comment ref="F155" authorId="2" shapeId="0" xr:uid="{BF2734D3-0230-4BAF-A0D4-711752A25B5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 Ambiente Libre del Humo del Tabaco - PRAIS</t>
        </r>
      </text>
    </comment>
    <comment ref="G155" authorId="2" shapeId="0" xr:uid="{02689A97-51FF-4667-A4F1-B890A629EE3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-Factores Protectores Psicosociales - PRAIS</t>
        </r>
      </text>
    </comment>
    <comment ref="H155" authorId="2" shapeId="0" xr:uid="{DC719C72-5BA7-421E-B6E3-FE1C3E63691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-Factores Protectores Ambientales - PRAIS</t>
        </r>
      </text>
    </comment>
    <comment ref="I155" authorId="2" shapeId="0" xr:uid="{C266C3B4-79AD-40BB-8C4B-6D868767A9E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Derechos Humanos - PRAIS</t>
        </r>
      </text>
    </comment>
    <comment ref="J155" authorId="2" shapeId="0" xr:uid="{9D4DEA8F-D899-44B1-87F5-7552D38E8F1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 Espacios Amigables en APS/Diferenciado -Salud Sexual y Prevención de VIH/Sida e ITS - PRAIS </t>
        </r>
      </text>
    </comment>
    <comment ref="K155" authorId="2" shapeId="0" xr:uid="{7516EA81-478F-46C9-8492-32A642BBC36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 Espacios Amigables en APS/Diferenciado - Chile Crece Contigo - PRAIS</t>
        </r>
      </text>
    </comment>
    <comment ref="C156" authorId="2" shapeId="0" xr:uid="{97054CA7-3A3E-43B2-91B0-AB273F60D4A6}">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6" authorId="2" shapeId="0" xr:uid="{5C5D1845-DE5E-4394-817F-A86758EA5FA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En Lugares de Trabajo - Actividad Fisica - PRAIS </t>
        </r>
      </text>
    </comment>
    <comment ref="E156" authorId="2" shapeId="0" xr:uid="{7DD03281-7BD7-4413-AF59-391E30A90D3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Alimentacion - PRAIS</t>
        </r>
      </text>
    </comment>
    <comment ref="F156" authorId="2" shapeId="0" xr:uid="{1A4CD79D-2FCE-45C7-9A78-0ABA0535263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Ambiente Libre del Humo del Tabaco  - PRAIS</t>
        </r>
      </text>
    </comment>
    <comment ref="G156" authorId="2" shapeId="0" xr:uid="{A1C97D2C-B7BC-4A1E-9220-BAE38FC3296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Eventos Masivos En Lugares de Trabajo -Factores Protectores Psicosociales-
Además debe tener check en alerta administrativa Ley 19.992 PRAIS. </t>
        </r>
      </text>
    </comment>
    <comment ref="H156" authorId="2" shapeId="0" xr:uid="{488CC27F-9E97-401F-B637-596DAA00CFD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-Factores Protectores Ambientales - PRAIS</t>
        </r>
      </text>
    </comment>
    <comment ref="I156" authorId="2" shapeId="0" xr:uid="{EAE55EF8-80A0-450D-BEF8-26EB8F3B3B0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Derechos Humanos - PRAIS</t>
        </r>
      </text>
    </comment>
    <comment ref="J156" authorId="2" shapeId="0" xr:uid="{85722CF9-9FD6-4C13-A4FC-370B9B09B2D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-Salud Sexual y Prevención de VIH/Sida e ITS - PRAIS</t>
        </r>
      </text>
    </comment>
    <comment ref="K156" authorId="2" shapeId="0" xr:uid="{4D4D903D-B7F4-4B78-AA5C-C772FE4CF13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Lugares de Trabajo - Chile Crece Contigo - PRAIS</t>
        </r>
      </text>
    </comment>
    <comment ref="C157" authorId="2" shapeId="0" xr:uid="{859D1D9A-B556-4BF9-A2FE-8292085B86DB}">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7" authorId="2" shapeId="0" xr:uid="{4B8FD1F8-083F-457E-A7F7-1A6C531A39F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Actividad Fisica - PRAIS</t>
        </r>
      </text>
    </comment>
    <comment ref="E157" authorId="2" shapeId="0" xr:uid="{42685A9A-5475-48AF-843C-16DA7F55D93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Alimentacion - PRAIS</t>
        </r>
      </text>
    </comment>
    <comment ref="F157" authorId="2" shapeId="0" xr:uid="{9346DA6A-F059-4678-9CD2-62EC338F44A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Ambiente Libre del Humo del Tabaco  - PRAIS</t>
        </r>
      </text>
    </comment>
    <comment ref="G157" authorId="2" shapeId="0" xr:uid="{041EE2AE-6573-404F-B0C2-B83BB8D0E1B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-Factores Protectores Psicosociales - PRAIS</t>
        </r>
      </text>
    </comment>
    <comment ref="H157" authorId="2" shapeId="0" xr:uid="{DFC1B805-3A27-41E6-9CEA-ADC191EA730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-Factores Protectores Ambientales - PRAIS</t>
        </r>
      </text>
    </comment>
    <comment ref="I157" authorId="2" shapeId="0" xr:uid="{5D9CDDA7-CC1F-4F49-A481-47F2B23E3B3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Derechos Humanos - PRAIS</t>
        </r>
      </text>
    </comment>
    <comment ref="J157" authorId="2" shapeId="0" xr:uid="{BBF9D51B-7741-4FC8-9C01-B6B997B24D7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-Salud Sexual y Prevención de VIH/Sida e ITS - PRAIS</t>
        </r>
      </text>
    </comment>
    <comment ref="K157" authorId="2" shapeId="0" xr:uid="{6A4E661F-D370-486B-A780-3D92A1554D0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Eventos Masivos En Establecimientos Educación - Chile Crece Contigo - PRAIS</t>
        </r>
      </text>
    </comment>
    <comment ref="C158" authorId="2" shapeId="0" xr:uid="{CE92D1DB-6E00-49EC-815E-82C30FA47656}">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8" authorId="2" shapeId="0" xr:uid="{7A4689C7-9FAE-476B-BF45-863A96909A7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Reuniones De Planificación Participativa En Comunas, Comunidades -Actividad Física - PRAIS 
</t>
        </r>
      </text>
    </comment>
    <comment ref="E158" authorId="2" shapeId="0" xr:uid="{BDB86765-6E50-48BD-A962-03A962986FA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-Alimentación-PRAIS</t>
        </r>
      </text>
    </comment>
    <comment ref="F158" authorId="2" shapeId="0" xr:uid="{1C74C08D-C5AA-410A-BAB4-369971B6381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-Ambiente Libre del Humo del Tabaco  - PRAIS</t>
        </r>
      </text>
    </comment>
    <comment ref="G158" authorId="2" shapeId="0" xr:uid="{F1E8AC88-DD10-4CA7-AA86-28160928129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-Factores Protectores Psicosociales - PRAIS</t>
        </r>
      </text>
    </comment>
    <comment ref="H158" authorId="2" shapeId="0" xr:uid="{2A5D9DE4-B63C-4D4F-A29C-FF88F120FE4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-Factores Protectores Ambientales - PRAIS</t>
        </r>
      </text>
    </comment>
    <comment ref="I158" authorId="2" shapeId="0" xr:uid="{B3C51CF8-FD81-42E6-923B-A251BF17015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 Derechos Humanos - PRAIS</t>
        </r>
      </text>
    </comment>
    <comment ref="J158" authorId="2" shapeId="0" xr:uid="{58FC1982-7B32-453B-BCA8-11AE49C2113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 Salud Sexual y Prevención de VIH/Sida e ITS - PRAIS</t>
        </r>
      </text>
    </comment>
    <comment ref="K158" authorId="2" shapeId="0" xr:uid="{E858A28B-6EF0-4084-8D81-41C92A51907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Comunas, Comunidades - Chile Crece Contigo - PRAIS</t>
        </r>
      </text>
    </comment>
    <comment ref="C159" authorId="2" shapeId="0" xr:uid="{976DC89F-05F8-4168-AABC-277838318072}">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59" authorId="2" shapeId="0" xr:uid="{22BDEA52-1F9C-4C2D-AECA-5FF0BFD9450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Reuniones De Planificación Participativa - Espacios Amigables en APS/Diferenciado -Actividad Física - PRAIS
. </t>
        </r>
      </text>
    </comment>
    <comment ref="E159" authorId="2" shapeId="0" xr:uid="{0549AEC2-BA5E-4F72-9ECD-1610B304EEB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-Alimentación-PRAIS</t>
        </r>
      </text>
    </comment>
    <comment ref="F159" authorId="2" shapeId="0" xr:uid="{D79A86C5-B3A0-490E-B12A-7B3A5F742C3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-Ambiente Libre del Humo del Tabaco  - PRAIS</t>
        </r>
      </text>
    </comment>
    <comment ref="G159" authorId="2" shapeId="0" xr:uid="{5ADEE2FD-28ED-4F6F-9948-DF32E08F70D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Reuniones De Planificación Participativa - Espacios Amigables en APS/Diferenciado -Factores Protectores Psicosociales - PRAIS </t>
        </r>
      </text>
    </comment>
    <comment ref="H159" authorId="2" shapeId="0" xr:uid="{2F2E411A-A6AD-4F90-8555-B7F3F19FB1D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Reuniones De Planificación Participativa - Espacios Amigables en APS/Diferenciado -Factores Protectores Ambientales - PRAIS </t>
        </r>
      </text>
    </comment>
    <comment ref="I159" authorId="2" shapeId="0" xr:uid="{ECA72D65-B997-4A59-AB5C-AF09C4A6F37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 Derechos Humanos - PRAIS</t>
        </r>
      </text>
    </comment>
    <comment ref="J159" authorId="2" shapeId="0" xr:uid="{AAD8591C-6FD4-416D-94F1-24109AF75DB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 Salud Sexual y Prevención de VIH/Sida e ITS - PRAIS</t>
        </r>
      </text>
    </comment>
    <comment ref="K159" authorId="2" shapeId="0" xr:uid="{C9F28C96-5E35-4972-8580-5579A27CD27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 Espacios Amigables en APS/Diferenciado- Chile Crece Contigo - PRAIS</t>
        </r>
      </text>
    </comment>
    <comment ref="C160" authorId="2" shapeId="0" xr:uid="{ECF6969D-8944-43AC-9158-A021A227EDA6}">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60" authorId="2" shapeId="0" xr:uid="{AA2A580D-E5EC-4703-AB99-629C87727A1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Lugares de Trabajo -Actividad Física - PRAIS</t>
        </r>
      </text>
    </comment>
    <comment ref="E160" authorId="2" shapeId="0" xr:uid="{498D6F27-C58B-49BB-9C54-C1159B125D4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-Alimentación-PRAIS</t>
        </r>
      </text>
    </comment>
    <comment ref="F160" authorId="2" shapeId="0" xr:uid="{DA220B8F-67B8-48EA-B35C-603CCD8CB13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-Ambiente Libre del Humo del Tabaco- PRAIS</t>
        </r>
      </text>
    </comment>
    <comment ref="G160" authorId="2" shapeId="0" xr:uid="{28C73841-88C3-4012-A95F-4FB2C631ADB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-Factores Protectores Psicosociales - PRAIS</t>
        </r>
      </text>
    </comment>
    <comment ref="H160" authorId="2" shapeId="0" xr:uid="{FC0B6853-D90E-400B-98E1-5E989928101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-Factores Protectores Ambientales - PRAIS</t>
        </r>
      </text>
    </comment>
    <comment ref="I160" authorId="2" shapeId="0" xr:uid="{8F279412-858D-43F1-9A06-9AA1378DD3A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 Derechos Humanos - PRAIS</t>
        </r>
      </text>
    </comment>
    <comment ref="J160" authorId="2" shapeId="0" xr:uid="{58E4573F-FB0F-4889-8C3B-7140A7124FE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 Salud Sexual y Prevención de VIH/Sida e ITS - PRAIS</t>
        </r>
      </text>
    </comment>
    <comment ref="K160" authorId="2" shapeId="0" xr:uid="{7A0117DF-EC37-43E2-9DF3-F83A92DC594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Lugares de Trabajo - Chile Crece Contigo - PRAIS</t>
        </r>
      </text>
    </comment>
    <comment ref="C161" authorId="2" shapeId="0" xr:uid="{36289B61-1333-4D82-9B4D-5A10762BD89A}">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61" authorId="2" shapeId="0" xr:uid="{01F57F1F-729F-41BF-A111-59D40AD39CF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Establecimientos Educación -Actividad Física - PRAIS</t>
        </r>
      </text>
    </comment>
    <comment ref="E161" authorId="2" shapeId="0" xr:uid="{3BCF84A6-2ED7-4638-B51E-EC9251B57D0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Alimentacion-PRAIS</t>
        </r>
      </text>
    </comment>
    <comment ref="F161" authorId="2" shapeId="0" xr:uid="{69AC992C-7BFE-44B7-B855-3EC2F4FC84C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-Ambiente Libre del Humo del Tabaco  - PRAIS</t>
        </r>
      </text>
    </comment>
    <comment ref="G161" authorId="2" shapeId="0" xr:uid="{14093DAE-B94F-4F58-B561-C52697C5C4E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-Factores Protectores Psicosociales - PRAIS</t>
        </r>
      </text>
    </comment>
    <comment ref="H161" authorId="2" shapeId="0" xr:uid="{5A220AAA-7901-40CA-96CD-2C0B7FE3B6C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-Factores Protectores Ambientales - PRAIS</t>
        </r>
      </text>
    </comment>
    <comment ref="I161" authorId="2" shapeId="0" xr:uid="{67532E42-E7BE-4E7D-9FFD-152D9C77087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Derechos Humanos - PRAIS</t>
        </r>
      </text>
    </comment>
    <comment ref="J161" authorId="2" shapeId="0" xr:uid="{6EF60374-B2C6-4649-86B9-F5771302F9D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Reuniones De Planificación Participativa En Establecimientos Educación - Salud Sexual y Prevención de VIH/Sida e ITS - PRAIS. </t>
        </r>
      </text>
    </comment>
    <comment ref="K161" authorId="2" shapeId="0" xr:uid="{66711C55-7743-4774-8BA0-C772A95B5F6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Reuniones De Planificación Participativa En Establecimientos Educación - Chile Crece Contigo - PRAIS</t>
        </r>
      </text>
    </comment>
    <comment ref="C162" authorId="2" shapeId="0" xr:uid="{3355A87D-16AE-45E6-886A-0A772F24B94A}">
      <text>
        <r>
          <rPr>
            <b/>
            <sz val="9"/>
            <color indexed="81"/>
            <rFont val="Tahoma"/>
            <family val="2"/>
          </rPr>
          <t>Cristian Astudillo:</t>
        </r>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62" authorId="2" shapeId="0" xr:uid="{2DDA9944-EF58-4352-8D1C-39E2AA5F650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-Actividad Física- PRAIS</t>
        </r>
      </text>
    </comment>
    <comment ref="E162" authorId="2" shapeId="0" xr:uid="{08EC3928-6E01-40FC-8059-0AC9B1275B2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Capacitaciones, Jornadas, Seminarios En Comunas, Comunidades -Alimentación - PRAIS </t>
        </r>
      </text>
    </comment>
    <comment ref="F162" authorId="2" shapeId="0" xr:uid="{B5BD29CD-C9B2-420B-A6F8-02FCCEFE91B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-Ambiente Libre del Humo del Tabaco  - PRAIS</t>
        </r>
      </text>
    </comment>
    <comment ref="G162" authorId="2" shapeId="0" xr:uid="{D348BC64-A90C-407D-830A-8B0A482C289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-Factores Protectores Psicosociales - PRAIS</t>
        </r>
      </text>
    </comment>
    <comment ref="H162" authorId="2" shapeId="0" xr:uid="{977C71DE-C9C7-4D5D-8A31-B2A3272607B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-Factores Protectores Ambientales - - PRAIS</t>
        </r>
      </text>
    </comment>
    <comment ref="I162" authorId="2" shapeId="0" xr:uid="{C8E17C60-3EA6-47D4-8C78-632F35E30E2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Capacitaciones, Jornadas, Seminarios En Comunas, Comunidades -  Derechos Humanos - PRAIS. </t>
        </r>
      </text>
    </comment>
    <comment ref="J162" authorId="2" shapeId="0" xr:uid="{B71CC7DE-43C1-4DB3-828C-BFF250F9046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  Salud Sexual y Prevención de VIH/Sida e ITS - PRAIS</t>
        </r>
      </text>
    </comment>
    <comment ref="K162" authorId="2" shapeId="0" xr:uid="{26380DC2-0574-4597-94D1-64546734C11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Comunas, Comunidades - Chile Crece Contigo - PRAIS</t>
        </r>
      </text>
    </comment>
    <comment ref="C163" authorId="2" shapeId="0" xr:uid="{2D6B9374-7A27-461A-BC6B-C38663F3457C}">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63" authorId="2" shapeId="0" xr:uid="{C925A891-AC4B-49DE-8706-72BFD9FFF74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APS/Differenciado -Actividad Física - PRAIS</t>
        </r>
      </text>
    </comment>
    <comment ref="E163" authorId="2" shapeId="0" xr:uid="{56B77458-E405-444B-8035-A90BDA0DB8D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-Alimentación- PRAIS</t>
        </r>
      </text>
    </comment>
    <comment ref="F163" authorId="2" shapeId="0" xr:uid="{C5694EFE-D6BB-4083-9E6D-B21892E3596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APS/Diferenciado-Ambiente Libre del Humo del Tabaco  - PRAIS</t>
        </r>
      </text>
    </comment>
    <comment ref="G163" authorId="2" shapeId="0" xr:uid="{8F0308E0-9374-4532-9006-D0F4D866D10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-Factores Protectores Psicosociales - PRAIS</t>
        </r>
      </text>
    </comment>
    <comment ref="H163" authorId="2" shapeId="0" xr:uid="{40FB8CAD-DC9A-4D92-8743-9695D93265F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 Espacios Amigables en APS/Diferenciado -Factores Protectores Ambientales - PRAIS</t>
        </r>
      </text>
    </comment>
    <comment ref="I163" authorId="2" shapeId="0" xr:uid="{1968919C-3D99-438F-B4F8-12AB9DA2FC20}">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Capacitaciones, Jornadas, Seminarios - Espacios Amigables en APS/Diferenciado -  Derechos Humanos - PRAIS. 
</t>
        </r>
      </text>
    </comment>
    <comment ref="J163" authorId="2" shapeId="0" xr:uid="{92820951-31F9-4064-B29C-274ACA4ADE9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Capacitaciones, Jornadas, Seminarios - Espacios Amigables en APS/Diferenciado -  Salud Sexual y Prevención de VIH/Sida e ITS - PRAIS. </t>
        </r>
      </text>
    </comment>
    <comment ref="K163" authorId="2" shapeId="0" xr:uid="{72EEAA03-EA50-4865-8F65-5FB19B735DE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APS/Diferenciado - Espacios Amigables - Chile Crece Contigo - PRAIS</t>
        </r>
      </text>
    </comment>
    <comment ref="C164" authorId="2" shapeId="0" xr:uid="{43BA571A-EB5A-4E09-B79E-37878917B924}">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64" authorId="2" shapeId="0" xr:uid="{542F8062-51BC-4D22-99BB-F9777C455D4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-Actividad Física - PRAIS</t>
        </r>
      </text>
    </comment>
    <comment ref="E164" authorId="2" shapeId="0" xr:uid="{29A46868-B111-43D5-B40C-1D901428D2D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-Alimentación-PRAIS</t>
        </r>
      </text>
    </comment>
    <comment ref="F164" authorId="2" shapeId="0" xr:uid="{078BBF95-C6D5-4A56-8202-025178F43D1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-Ambiente Libre del Humo del Tabaco  - PRAIS</t>
        </r>
      </text>
    </comment>
    <comment ref="G164" authorId="2" shapeId="0" xr:uid="{3B98DC91-C148-4D75-B29D-E6B281D866E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-Factores Protectores Psicosociales - PRAIS</t>
        </r>
      </text>
    </comment>
    <comment ref="H164" authorId="2" shapeId="0" xr:uid="{F050652C-2018-4FE7-93C7-535B392BF3B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-Factores Protectores Ambientales - PRAIS</t>
        </r>
      </text>
    </comment>
    <comment ref="I164" authorId="2" shapeId="0" xr:uid="{8A523355-3E44-4604-A4F5-6D9D4E70070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 Derechos Humanos - PRAIS</t>
        </r>
      </text>
    </comment>
    <comment ref="J164" authorId="2" shapeId="0" xr:uid="{B56B8E38-D335-4A47-8183-88DF8E2CE6E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  Salud Sexual y Prevención de VIH/Sida e ITS - PRAIS</t>
        </r>
      </text>
    </comment>
    <comment ref="K164" authorId="2" shapeId="0" xr:uid="{C8032C7E-7880-4530-BCB0-88F25FE4DA8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Lugares de Trabajo - Chile Crece Contigo - PRAIS</t>
        </r>
      </text>
    </comment>
    <comment ref="C165" authorId="2" shapeId="0" xr:uid="{51CFB356-FC51-409C-A21B-2DB996DAA2AB}">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65" authorId="2" shapeId="0" xr:uid="{F5A585A6-F7EB-4067-9012-FAF90ABCCD2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-Actividad Física - PRAIS</t>
        </r>
      </text>
    </comment>
    <comment ref="E165" authorId="2" shapeId="0" xr:uid="{C6E27D3C-5D82-48AB-9447-BE1E647B5F9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y Seminarios - En Establecimientos Educación - Alimentacion-PRAIS</t>
        </r>
      </text>
    </comment>
    <comment ref="F165" authorId="2" shapeId="0" xr:uid="{CACB452C-9F08-4A8A-A073-AE3C0FD9F7D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-Ambiente Libre del Humo del Tabaco  - PRAIS</t>
        </r>
      </text>
    </comment>
    <comment ref="G165" authorId="2" shapeId="0" xr:uid="{2323B811-5ACD-4B16-AF23-72204951A59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-Factores Protectores Psicosociales - PRAIS</t>
        </r>
      </text>
    </comment>
    <comment ref="H165" authorId="2" shapeId="0" xr:uid="{9C49D64A-3D0A-43CB-A633-5F34EAE25A9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-Factores Protectores Ambientales - PRAIS</t>
        </r>
      </text>
    </comment>
    <comment ref="I165" authorId="2" shapeId="0" xr:uid="{1539B3AC-3815-4876-B7D6-73FAF158578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 Derechos Humanos- PRAIS</t>
        </r>
      </text>
    </comment>
    <comment ref="J165" authorId="2" shapeId="0" xr:uid="{6A253518-0488-40DF-BDFD-2D89FDAB820E}">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Capacitaciones, Jornadas, Seminarios En Establecimientos Educación -  Salud Sexual y Prevención de VIH/Sida e ITS - PRAIS</t>
        </r>
      </text>
    </comment>
    <comment ref="K165" authorId="2" shapeId="0" xr:uid="{6454347B-4C28-449C-B7A1-75ED93A5F0E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 xml:space="preserve">Actividades de Promoción Capacitaciones, Jornadas, Seminarios En Establecimientos Educación - Chile Crece Contigo - PRAIS </t>
        </r>
      </text>
    </comment>
    <comment ref="C166" authorId="2" shapeId="0" xr:uid="{9F554327-0FAD-4989-AE5C-FDCB211B27CD}">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66" authorId="2" shapeId="0" xr:uid="{F9DCC9A0-A356-4AD3-B6BA-206A7646E4E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-Actividad Física - PRAIS</t>
        </r>
      </text>
    </comment>
    <comment ref="E166" authorId="2" shapeId="0" xr:uid="{3D58A0FF-686B-4309-8A2B-0E500C50FE5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-Alimentación-PRAIS</t>
        </r>
      </text>
    </comment>
    <comment ref="F166" authorId="2" shapeId="0" xr:uid="{753FDA11-5252-4CBB-9BD5-D9B3129188F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-Ambiente Libre del Humo del Tabaco  - PRAIS</t>
        </r>
      </text>
    </comment>
    <comment ref="G166" authorId="2" shapeId="0" xr:uid="{7943C269-5774-4264-97B8-38669C9DE4C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-Factores Protectores Psicosociales - PRAIS</t>
        </r>
      </text>
    </comment>
    <comment ref="H166" authorId="2" shapeId="0" xr:uid="{9DBC904F-FE4B-4D2C-A94F-7BF07A4A848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-Factores Protectores Ambientales - PRAIS</t>
        </r>
      </text>
    </comment>
    <comment ref="I166" authorId="2" shapeId="0" xr:uid="{A44649FE-5929-4921-B610-B69B2934196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 Derechos Humanos - PRAIS</t>
        </r>
      </text>
    </comment>
    <comment ref="J166" authorId="2" shapeId="0" xr:uid="{923952E9-2BCE-4C8D-88E0-103E8AC92E1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 Salud Sexual y Prevención de VIH/Sida e ITS - PRAIS</t>
        </r>
      </text>
    </comment>
    <comment ref="K166" authorId="2" shapeId="0" xr:uid="{38631DAE-58F8-4029-B001-CFBD1E0E3A8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Comunas, Comunidades - Chile Crece Contigo - PRAIS</t>
        </r>
      </text>
    </comment>
    <comment ref="C167" authorId="2" shapeId="0" xr:uid="{E8D031DE-9637-4B23-AC98-937E42610ED5}">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67" authorId="2" shapeId="0" xr:uid="{68E287E5-38A0-4F12-AAE1-58E4DBC221E0}">
      <text>
        <r>
          <rPr>
            <sz val="9"/>
            <color indexed="81"/>
            <rFont val="Tahoma"/>
            <family val="2"/>
          </rPr>
          <t xml:space="preserve">
Este dato aparecerá  luego de que en la atención registrada en Modulo Atención / Registro Atención Comunitaria.
Registre la actividad</t>
        </r>
        <r>
          <rPr>
            <b/>
            <sz val="9"/>
            <color indexed="81"/>
            <rFont val="Tahoma"/>
            <family val="2"/>
          </rPr>
          <t xml:space="preserve">
Actividades de Promoción Educación Grupal - Espacios Amigables en APS/Diferenciado-Actividad Física - PRAIS</t>
        </r>
      </text>
    </comment>
    <comment ref="E167" authorId="2" shapeId="0" xr:uid="{B544DDA3-6D70-44A8-A8F3-A9A1A75736F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APS/Diferenciado-Alimentación-PRAIS</t>
        </r>
      </text>
    </comment>
    <comment ref="F167" authorId="2" shapeId="0" xr:uid="{1CE199FF-3233-4AE2-B6CA-30F06DFC1714}">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APS/Diferenciado-Ambiente Libre del Humo del Tabaco  - PRAIS</t>
        </r>
      </text>
    </comment>
    <comment ref="G167" authorId="2" shapeId="0" xr:uid="{CE67D5D0-3593-40AC-9423-51E96B3637F5}">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-Factores Protectores Psicosociales - PRAIS</t>
        </r>
      </text>
    </comment>
    <comment ref="H167" authorId="2" shapeId="0" xr:uid="{2391D619-8A6B-4F80-88C6-6FEC122EC30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-Factores Protectores Ambientales - PRAIS</t>
        </r>
      </text>
    </comment>
    <comment ref="I167" authorId="2" shapeId="0" xr:uid="{0123A7B8-4F7E-4BB3-A3A3-87476FBFDCD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 Derechos Humanos - PRAIS</t>
        </r>
      </text>
    </comment>
    <comment ref="J167" authorId="2" shapeId="0" xr:uid="{F0B5B9C9-9E92-401B-BFE1-54C4F60B2CC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Salud Sexual y Prevención de VIH/Sida e ITS - PRAIS</t>
        </r>
      </text>
    </comment>
    <comment ref="K167" authorId="2" shapeId="0" xr:uid="{28DAA321-316D-457C-82DB-6F3CB31212D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 Espacios Amigables en APS/Diferenciado - Chile Crece Contigo - PRAIS</t>
        </r>
      </text>
    </comment>
    <comment ref="C168" authorId="2" shapeId="0" xr:uid="{6E8CC28B-AA30-4AFB-9DC0-4826D9C4043F}">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68" authorId="2" shapeId="0" xr:uid="{26E093F5-3A90-4400-89F5-5B7802E16251}">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-Actividad Física - PRAIS</t>
        </r>
      </text>
    </comment>
    <comment ref="E168" authorId="2" shapeId="0" xr:uid="{9B3D55ED-4464-4FDF-9554-61747BA05EDF}">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-Alimentación-PRAIS</t>
        </r>
      </text>
    </comment>
    <comment ref="F168" authorId="2" shapeId="0" xr:uid="{E1C4D562-FC53-48FC-B3FE-D82B0986FB0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-Ambiente Libre del Humo del Tabaco  - PRAIS</t>
        </r>
      </text>
    </comment>
    <comment ref="G168" authorId="2" shapeId="0" xr:uid="{E8928E2B-99AB-4BB6-88CA-82BD87B641B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Factores Protectores Psicosociales - PRAIS</t>
        </r>
      </text>
    </comment>
    <comment ref="H168" authorId="2" shapeId="0" xr:uid="{09E1F9BD-9709-4045-B331-105B4A8DED82}">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Factores Protectores Ambientales - PRAIS</t>
        </r>
      </text>
    </comment>
    <comment ref="I168" authorId="2" shapeId="0" xr:uid="{508825C6-57FF-4CA0-BF06-195851D7431B}">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Derechos Humanos - PRAIS</t>
        </r>
      </text>
    </comment>
    <comment ref="J168" authorId="2" shapeId="0" xr:uid="{8009C223-B59B-44D6-81C2-4D56DD99FBE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Salud Sexual y Prevención de VIH/Sida e ITS - PRAIS</t>
        </r>
      </text>
    </comment>
    <comment ref="K168" authorId="2" shapeId="0" xr:uid="{9EFDD8EB-FD80-41C1-83EE-35987735AEC7}">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Lugares de Trabajo - Chile Crece Contigo - PRAIS</t>
        </r>
      </text>
    </comment>
    <comment ref="C169" authorId="2" shapeId="0" xr:uid="{0984AA78-0644-4918-8C27-DF488448E73C}">
      <text>
        <r>
          <rPr>
            <sz val="9"/>
            <color indexed="81"/>
            <rFont val="Tahoma"/>
            <family val="2"/>
          </rPr>
          <t xml:space="preserve">
Es la Sumatoria de todas la Actividades según </t>
        </r>
        <r>
          <rPr>
            <b/>
            <sz val="9"/>
            <color indexed="81"/>
            <rFont val="Tahoma"/>
            <family val="2"/>
          </rPr>
          <t xml:space="preserve">Estrategias, Espacios o Líneas de Acción </t>
        </r>
        <r>
          <rPr>
            <sz val="9"/>
            <color indexed="81"/>
            <rFont val="Tahoma"/>
            <family val="2"/>
          </rPr>
          <t>en Común</t>
        </r>
      </text>
    </comment>
    <comment ref="D169" authorId="2" shapeId="0" xr:uid="{18BDB813-DB22-4992-A1B6-73C6C2945A56}">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-Actividad Física - PRAIS</t>
        </r>
      </text>
    </comment>
    <comment ref="E169" authorId="2" shapeId="0" xr:uid="{4113D5C0-DCFB-403A-936E-A6697785C7EA}">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Educacion Grupal - En Establecimientos Educación - Alimentacion-PRAIS</t>
        </r>
      </text>
    </comment>
    <comment ref="F169" authorId="2" shapeId="0" xr:uid="{940BF650-7491-4F9B-AC68-DEAC9A05A7D3}">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-Ambiente Libre del Humo del Tabaco  - PRAIS</t>
        </r>
      </text>
    </comment>
    <comment ref="G169" authorId="2" shapeId="0" xr:uid="{567FA22F-42B9-4F33-920E-5A888A2038D8}">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Factores Protectores Psicosociales - PRAIS</t>
        </r>
      </text>
    </comment>
    <comment ref="H169" authorId="2" shapeId="0" xr:uid="{BDFCBB73-102F-4074-A475-7697FD3DFAE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Factores Protectores Ambientales - PRAIS</t>
        </r>
      </text>
    </comment>
    <comment ref="I169" authorId="2" shapeId="0" xr:uid="{8609627D-9BFF-4AC0-8288-3AB60016B36C}">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Derechos Humanos - PRAIS</t>
        </r>
      </text>
    </comment>
    <comment ref="J169" authorId="2" shapeId="0" xr:uid="{6602EF10-9969-4F08-AEB5-7ACD89333B5D}">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Salud Sexual y Prevención de VIH/Sida e ITS - PRAIS</t>
        </r>
      </text>
    </comment>
    <comment ref="K169" authorId="2" shapeId="0" xr:uid="{3AE9CEE3-B458-4001-80C9-CF81BB6DCEB9}">
      <text>
        <r>
          <rPr>
            <sz val="9"/>
            <color indexed="81"/>
            <rFont val="Tahoma"/>
            <family val="2"/>
          </rPr>
          <t xml:space="preserve">
Este dato aparecerá  luego de que en la atención registrada en Modulo Atención / Registro Atención Comunitaria.
Registre la actividad
</t>
        </r>
        <r>
          <rPr>
            <b/>
            <sz val="9"/>
            <color indexed="81"/>
            <rFont val="Tahoma"/>
            <family val="2"/>
          </rPr>
          <t>Actividades de Promoción Educación Grupal En Establecimientos Educación - Chile Crece Contigo - PRAIS</t>
        </r>
      </text>
    </comment>
    <comment ref="B173" authorId="7" shapeId="0" xr:uid="{89022859-4ECE-4588-A7F9-5D5F08C6C5E2}">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Trabajo Intersectorial - PRAIS</t>
        </r>
      </text>
    </comment>
    <comment ref="B174" authorId="7" shapeId="0" xr:uid="{0ADB1AFD-0733-493E-8A15-A8FB3EAA5216}">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Trabajo con Organizaciones Comunitarias de Base - PRAIS</t>
        </r>
        <r>
          <rPr>
            <sz val="9"/>
            <color indexed="81"/>
            <rFont val="Tahoma"/>
            <family val="2"/>
          </rPr>
          <t xml:space="preserve">
</t>
        </r>
      </text>
    </comment>
    <comment ref="B175" authorId="7" shapeId="0" xr:uid="{46547F28-4981-4288-AD5D-05EE47665AC7}">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Trabajo con Organizaciones de Usuarios y Familiares - PRAIS</t>
        </r>
        <r>
          <rPr>
            <sz val="9"/>
            <color indexed="81"/>
            <rFont val="Tahoma"/>
            <family val="2"/>
          </rPr>
          <t xml:space="preserve">
</t>
        </r>
      </text>
    </comment>
    <comment ref="B176" authorId="8" shapeId="0" xr:uid="{0A3057E1-875D-429D-9F6E-8CDCC2DCC283}">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 xml:space="preserve">Colaboración con Grupo de Autoayuda - PRAIS
</t>
        </r>
      </text>
    </comment>
    <comment ref="B177" authorId="9" shapeId="0" xr:uid="{6632DAB4-6896-48BC-970F-FC628C6E901D}">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 xml:space="preserve">Reuniones con Instituciones del Sector Salud - Programa Acompañamiento Psicosocial - PRAIS
</t>
        </r>
        <r>
          <rPr>
            <sz val="9"/>
            <color indexed="81"/>
            <rFont val="Tahoma"/>
            <family val="2"/>
          </rPr>
          <t xml:space="preserve">
</t>
        </r>
      </text>
    </comment>
    <comment ref="B178" authorId="9" shapeId="0" xr:uid="{C20CA7F1-FB73-487E-8C0D-0F0E76CD24C0}">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 xml:space="preserve">Reuniones con Instituciones del Intersector Acompañamiento Psicosocial - PRAIS
</t>
        </r>
      </text>
    </comment>
    <comment ref="B179" authorId="9" shapeId="0" xr:uid="{E8C6B52C-B368-4DFF-9379-A10BB1CE7319}">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 xml:space="preserve">Reuniones con Organizaciones Comunitarias Acompamiento Psicosocial - PRAIS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Natalia Arancibia</author>
    <author>azavala</author>
    <author>Cristian Astudillo</author>
    <author>Camila Puebla</author>
    <author>Andrea Gonzalez</author>
  </authors>
  <commentList>
    <comment ref="A12" authorId="0" shapeId="0" xr:uid="{9970A28E-7910-4760-A0A0-ED0407D0ED16}">
      <text>
        <r>
          <rPr>
            <sz val="9"/>
            <color indexed="81"/>
            <rFont val="Tahoma"/>
            <family val="2"/>
          </rPr>
          <t>Este dato aparecerá  luego de que se registre en el modulo Atención / Registro de Atención Comunitaria
La actividad</t>
        </r>
        <r>
          <rPr>
            <b/>
            <sz val="9"/>
            <color indexed="81"/>
            <rFont val="Tahoma"/>
            <family val="2"/>
          </rPr>
          <t xml:space="preserve">
Reclamo por Trato</t>
        </r>
      </text>
    </comment>
    <comment ref="B12" authorId="1" shapeId="0" xr:uid="{52D968D1-7FAA-401F-9C17-85ED9F3F5186}">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trato.</t>
        </r>
      </text>
    </comment>
    <comment ref="A13" authorId="1" shapeId="0" xr:uid="{5A7207B7-507E-4F10-BD0F-4DC2D5C72451}">
      <text>
        <r>
          <rPr>
            <sz val="9"/>
            <color indexed="81"/>
            <rFont val="Tahoma"/>
            <family val="2"/>
          </rPr>
          <t xml:space="preserve">Este dato aparecerá  luego de que se registre en el modulo Atención / Registro de Atención Comunitaria
La actividad
</t>
        </r>
        <r>
          <rPr>
            <b/>
            <sz val="9"/>
            <color indexed="81"/>
            <rFont val="Tahoma"/>
            <family val="2"/>
          </rPr>
          <t>Reclamo por competencias Tecnicas.</t>
        </r>
      </text>
    </comment>
    <comment ref="B13" authorId="1" shapeId="0" xr:uid="{9C1A26BB-B20C-435C-882C-68A89D8A50CF}">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competencias Tecnicas.</t>
        </r>
      </text>
    </comment>
    <comment ref="A14" authorId="0" shapeId="0" xr:uid="{DAF7D100-95FF-4192-AF60-5FFF534561A0}">
      <text>
        <r>
          <rPr>
            <sz val="9"/>
            <color indexed="81"/>
            <rFont val="Tahoma"/>
            <family val="2"/>
          </rPr>
          <t>Este dato aparecerá  luego de que se registre en el modulo Atención / Registro de Atención Comunitaria
La actividad</t>
        </r>
        <r>
          <rPr>
            <b/>
            <sz val="9"/>
            <color indexed="81"/>
            <rFont val="Tahoma"/>
            <family val="2"/>
          </rPr>
          <t xml:space="preserve">
Reclamo por Infraestructura.</t>
        </r>
        <r>
          <rPr>
            <sz val="9"/>
            <color indexed="81"/>
            <rFont val="Tahoma"/>
            <family val="2"/>
          </rPr>
          <t xml:space="preserve">
</t>
        </r>
      </text>
    </comment>
    <comment ref="B14" authorId="1" shapeId="0" xr:uid="{75F8E06A-9531-41C8-8EBF-3DE89AF6F060}">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Infraestructura.</t>
        </r>
      </text>
    </comment>
    <comment ref="A15" authorId="1" shapeId="0" xr:uid="{F3CE096E-54EA-4BA9-BBB0-942B465C2CC8}">
      <text>
        <r>
          <rPr>
            <sz val="9"/>
            <color indexed="81"/>
            <rFont val="Tahoma"/>
            <family val="2"/>
          </rPr>
          <t xml:space="preserve">Este dato aparecerá  luego de que se registre en el modulo Atención / Registro de Atención Comunitarial
Se registre la actividad
</t>
        </r>
        <r>
          <rPr>
            <b/>
            <sz val="9"/>
            <color indexed="81"/>
            <rFont val="Tahoma"/>
            <family val="2"/>
          </rPr>
          <t>Tiempo de Espera (En Sala de Espera)</t>
        </r>
      </text>
    </comment>
    <comment ref="B15" authorId="1" shapeId="0" xr:uid="{E5E96267-6A6A-4C5F-AA12-34684AC1E55A}">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Tiempo de Espera (En Sala de Espera)</t>
        </r>
      </text>
    </comment>
    <comment ref="A16" authorId="1" shapeId="0" xr:uid="{42975FF0-E661-45C9-9E39-5F5AF0792FDA}">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Tiempo de Espera, por consulta  especialidad (Por Lista de Espera)</t>
        </r>
      </text>
    </comment>
    <comment ref="B16" authorId="1" shapeId="0" xr:uid="{9E627E63-ECA2-4A5E-B047-2E032FB8F207}">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Tiempo de Espera, por consulta  especialidad (Por Lista de Espera)</t>
        </r>
      </text>
    </comment>
    <comment ref="A17" authorId="2" shapeId="0" xr:uid="{2388F8C1-28B5-46F8-A8D7-6476CA272840}">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Tiempo de Espera, por procedimiento (Lista de Espera)</t>
        </r>
      </text>
    </comment>
    <comment ref="B17" authorId="2" shapeId="0" xr:uid="{A816B9AF-0D02-4942-B9B4-ED1BFECAE5EF}">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Tiempo de Espera, por procedimiento (Lista de Espera)</t>
        </r>
      </text>
    </comment>
    <comment ref="A18" authorId="1" shapeId="0" xr:uid="{CDC187DA-3F8D-4231-A015-C8EE6F0BD725}">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Tiempo de Espera, por cirugía  (Lista de Espera)</t>
        </r>
      </text>
    </comment>
    <comment ref="B18" authorId="1" shapeId="0" xr:uid="{D9B920CB-6363-4BBC-96E9-89C68ABD0E37}">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Tiempo de Espera, por cirugía  (Lista de Espera)</t>
        </r>
      </text>
    </comment>
    <comment ref="A19" authorId="1" shapeId="0" xr:uid="{51FD252A-C8BE-475A-9D98-88A36A442A84}">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Reclamo por Información</t>
        </r>
      </text>
    </comment>
    <comment ref="B19" authorId="1" shapeId="0" xr:uid="{3F579FA5-6AE7-4BF4-9BD1-56E35190EAEC}">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Información</t>
        </r>
      </text>
    </comment>
    <comment ref="A20" authorId="1" shapeId="0" xr:uid="{86A14308-B726-4AE7-BA37-F96FB39FA64D}">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Reclamo por Procedimientos Administrativos.</t>
        </r>
      </text>
    </comment>
    <comment ref="B20" authorId="1" shapeId="0" xr:uid="{0EEB401B-8A6D-4868-9DC5-733C4D00352C}">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Procedimientos Administrativos.</t>
        </r>
      </text>
    </comment>
    <comment ref="A21" authorId="1" shapeId="0" xr:uid="{69588F23-721B-4B5A-88EE-8CB8FB4BAC9D}">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Reclamo por Probidad Administrativa.</t>
        </r>
      </text>
    </comment>
    <comment ref="B21" authorId="1" shapeId="0" xr:uid="{E858E1A9-504B-41F3-8055-C6B3106C1340}">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Probidad Administrativa.</t>
        </r>
      </text>
    </comment>
    <comment ref="A22" authorId="1" shapeId="0" xr:uid="{91DE8100-F683-4096-82B4-E64B20883F8F}">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Incumplimiento Garantías Explícitas en Salud (GES)</t>
        </r>
      </text>
    </comment>
    <comment ref="B22" authorId="1" shapeId="0" xr:uid="{06758194-ED7C-4018-8FDF-A9CBB58B9293}">
      <text>
        <r>
          <rPr>
            <b/>
            <sz val="9"/>
            <color indexed="81"/>
            <rFont val="Tahoma"/>
            <family val="2"/>
          </rPr>
          <t xml:space="preserve">
</t>
        </r>
        <r>
          <rPr>
            <sz val="9"/>
            <color indexed="81"/>
            <rFont val="Tahoma"/>
            <family val="2"/>
          </rPr>
          <t>Este dato aparecerá  luego de que en la atención 
Registrada en el box ó en Atención / Registro Atención Individual
Se registre la actividad
INCUMPLIMIENTO GARANTÍAS EXPLÍCITAS EN SALUD (GES)</t>
        </r>
      </text>
    </comment>
    <comment ref="A23" authorId="1" shapeId="0" xr:uid="{1A5D27AB-3266-4982-90D5-A5C459FFC5EC}">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 xml:space="preserve">Incumplimiento Garantías LEY Ricarte Soto
</t>
        </r>
      </text>
    </comment>
    <comment ref="B23" authorId="1" shapeId="0" xr:uid="{78ED6824-DF07-4E83-A4CC-BF0F0DA7AAF5}">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INCUMPLIMIENTO DE GARANTÍAS LEY RICARTE SOTO</t>
        </r>
      </text>
    </comment>
    <comment ref="A24" authorId="1" shapeId="0" xr:uid="{73F92814-1556-40F6-80F8-49FCCE6DE8BF}">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 xml:space="preserve">Incumplimiento Garantías FOFAR
</t>
        </r>
      </text>
    </comment>
    <comment ref="B24" authorId="1" shapeId="0" xr:uid="{2F40B5BE-4FF8-4C07-B41A-97A4E9420904}">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INCUMPLIMIENTO DE GARANTÍAS FOFAR</t>
        </r>
      </text>
    </comment>
    <comment ref="A25" authorId="1" shapeId="0" xr:uid="{19978BAD-0CF8-4B71-92A0-27426ACD9835}">
      <text>
        <r>
          <rPr>
            <sz val="9"/>
            <color indexed="81"/>
            <rFont val="Tahoma"/>
            <family val="2"/>
          </rPr>
          <t xml:space="preserve">Este dato aparecerá  luego de que en la atención 
Registrada en el box / Pacientes citados ó en Atención / Registro de Atención Comunitaria
Se registre la actividad
</t>
        </r>
        <r>
          <rPr>
            <b/>
            <sz val="9"/>
            <color indexed="81"/>
            <rFont val="Tahoma"/>
            <family val="2"/>
          </rPr>
          <t>Consultas (Sistema Integral de Atención a Usuarios).</t>
        </r>
      </text>
    </comment>
    <comment ref="B25" authorId="1" shapeId="0" xr:uid="{5C3AD331-DADA-4052-9813-EE7DDE7B485B}">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Consultas (Sistema Integral de Atención a Usuarios).</t>
        </r>
      </text>
    </comment>
    <comment ref="A26" authorId="1" shapeId="0" xr:uid="{57CD637C-2E68-4F46-8372-289EDA820B35}">
      <text>
        <r>
          <rPr>
            <sz val="9"/>
            <color indexed="81"/>
            <rFont val="Tahoma"/>
            <family val="2"/>
          </rPr>
          <t xml:space="preserve">Este dato aparecerá  luego de que en la atención 
Registrada en el box / Pacientes citados ó en Atención / Registro de Atención Comunitaria
Se registre la actividad
</t>
        </r>
        <r>
          <rPr>
            <b/>
            <sz val="9"/>
            <color indexed="81"/>
            <rFont val="Tahoma"/>
            <family val="2"/>
          </rPr>
          <t>Sugerencias (Sistema Integral de Atención a Usuarios).</t>
        </r>
      </text>
    </comment>
    <comment ref="B26" authorId="1" shapeId="0" xr:uid="{C548168C-D363-4DC2-A683-138795404215}">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Sugerencias (Sistema Integral de Atención a Usuarios).</t>
        </r>
      </text>
    </comment>
    <comment ref="A27" authorId="1" shapeId="0" xr:uid="{449BC6B2-1D2E-4792-ACE1-AB6A0E1BD1D3}">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Felicitaciones (Sistema Integral de Atención a Usuarios).</t>
        </r>
      </text>
    </comment>
    <comment ref="B27" authorId="1" shapeId="0" xr:uid="{D63F2E1F-0306-4FD4-9EDA-D9253F3422FA}">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Felicitaciones (Sistema Integral de Atención a Usuarios).</t>
        </r>
      </text>
    </comment>
    <comment ref="A28" authorId="1" shapeId="0" xr:uid="{06D67CDA-F995-4817-BCCA-9B503054BC8E}">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Solicitudes</t>
        </r>
        <r>
          <rPr>
            <sz val="9"/>
            <color indexed="81"/>
            <rFont val="Tahoma"/>
            <family val="2"/>
          </rPr>
          <t xml:space="preserve"> </t>
        </r>
      </text>
    </comment>
    <comment ref="B28" authorId="1" shapeId="0" xr:uid="{D8E461DA-5358-4A21-A8BC-3C0EFA7C4789}">
      <text>
        <r>
          <rPr>
            <b/>
            <sz val="9"/>
            <color indexed="81"/>
            <rFont val="Tahoma"/>
            <family val="2"/>
          </rPr>
          <t xml:space="preserve">Cristian Astudillo: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trato.</t>
        </r>
      </text>
    </comment>
    <comment ref="A29" authorId="1" shapeId="0" xr:uid="{3DF25831-D1F1-4ACF-BF3B-BA1A17B5810E}">
      <text>
        <r>
          <rPr>
            <sz val="9"/>
            <color indexed="81"/>
            <rFont val="Tahoma"/>
            <family val="2"/>
          </rPr>
          <t xml:space="preserve">Este dato aparecerá  luego de que se registre en el modulo Atención / Registro de Atención Comunitaria
Se registre la actividad
</t>
        </r>
        <r>
          <rPr>
            <b/>
            <sz val="9"/>
            <color indexed="81"/>
            <rFont val="Tahoma"/>
            <family val="2"/>
          </rPr>
          <t>Solicitudes ley 20.285(Ley de Transparencia)</t>
        </r>
      </text>
    </comment>
    <comment ref="B29" authorId="1" shapeId="0" xr:uid="{04B1FFFF-C76C-4D9A-AA75-B971DE427306}">
      <text>
        <r>
          <rPr>
            <b/>
            <sz val="9"/>
            <color indexed="81"/>
            <rFont val="Tahoma"/>
            <family val="2"/>
          </rPr>
          <t xml:space="preserve">
</t>
        </r>
        <r>
          <rPr>
            <sz val="9"/>
            <color indexed="81"/>
            <rFont val="Tahoma"/>
            <family val="2"/>
          </rPr>
          <t xml:space="preserve">Este dato aparecerá  luego de que en la atención 
Registrada en el box ó en Atención / Registro Atención Individual
Se registre la actividad
</t>
        </r>
        <r>
          <rPr>
            <b/>
            <sz val="9"/>
            <color indexed="81"/>
            <rFont val="Tahoma"/>
            <family val="2"/>
          </rPr>
          <t>Reclamo por trato.</t>
        </r>
      </text>
    </comment>
    <comment ref="C33" authorId="1" shapeId="0" xr:uid="{50F4417A-105D-45CA-A504-701C7DCE3DA3}">
      <text>
        <r>
          <rPr>
            <sz val="9"/>
            <color indexed="81"/>
            <rFont val="Tahoma"/>
            <family val="2"/>
          </rPr>
          <t xml:space="preserve">Este dato aparecerá  luego de que se registre en modulo Atención / Registro de Atención Comunitaria
La actividad
</t>
        </r>
        <r>
          <rPr>
            <b/>
            <sz val="9"/>
            <color indexed="81"/>
            <rFont val="Tahoma"/>
            <family val="2"/>
          </rPr>
          <t>Administración y Gestión Consultas Ciudadanas</t>
        </r>
      </text>
    </comment>
    <comment ref="D33" authorId="1" shapeId="0" xr:uid="{ED2A176F-A32B-42C0-89C6-89791381442A}">
      <text>
        <r>
          <rPr>
            <sz val="9"/>
            <color indexed="81"/>
            <rFont val="Tahoma"/>
            <family val="2"/>
          </rPr>
          <t xml:space="preserve">Este dato aparecerá  luego de que se registre en el modulo Atención / Registro de Atención Comunitaria
La actividad
</t>
        </r>
        <r>
          <rPr>
            <b/>
            <sz val="9"/>
            <color indexed="81"/>
            <rFont val="Tahoma"/>
            <family val="2"/>
          </rPr>
          <t>Administración y Gestión Consejos Consultivos, De Desarrollo Y Comités Locales</t>
        </r>
      </text>
    </comment>
    <comment ref="E33" authorId="3" shapeId="0" xr:uid="{D90CCDA4-7073-4E36-B768-0366D0FF1164}">
      <text>
        <r>
          <rPr>
            <sz val="9"/>
            <color indexed="81"/>
            <rFont val="Tahoma"/>
            <family val="2"/>
          </rPr>
          <t>Este dato aparecerá  luego de que se registre en el modulo Atención / Registro de Atención Comunitaria
La actividad</t>
        </r>
        <r>
          <rPr>
            <b/>
            <sz val="9"/>
            <color indexed="81"/>
            <rFont val="Tahoma"/>
            <family val="2"/>
          </rPr>
          <t xml:space="preserve">
Administración y Gestión - Consejos Consultivos de Adolescentes y Jovenes</t>
        </r>
        <r>
          <rPr>
            <sz val="9"/>
            <color indexed="81"/>
            <rFont val="Tahoma"/>
            <family val="2"/>
          </rPr>
          <t xml:space="preserve">
</t>
        </r>
      </text>
    </comment>
    <comment ref="F33" authorId="3" shapeId="0" xr:uid="{2EFDD3DA-E535-4DF4-84E1-97C8A8CA629F}">
      <text>
        <r>
          <rPr>
            <sz val="9"/>
            <color indexed="81"/>
            <rFont val="Tahoma"/>
            <family val="2"/>
          </rPr>
          <t>Este dato aparecerá  luego de que se registre en el modulo Atención / Registro de Atención Comunitaria
La actividad</t>
        </r>
        <r>
          <rPr>
            <b/>
            <sz val="9"/>
            <color indexed="81"/>
            <rFont val="Tahoma"/>
            <family val="2"/>
          </rPr>
          <t xml:space="preserve">
Administración y Gestión - Otras instancias de participacion Juvenil </t>
        </r>
        <r>
          <rPr>
            <sz val="9"/>
            <color indexed="81"/>
            <rFont val="Tahoma"/>
            <family val="2"/>
          </rPr>
          <t xml:space="preserve">
</t>
        </r>
      </text>
    </comment>
    <comment ref="G33" authorId="1" shapeId="0" xr:uid="{ABD7BC29-4036-4AEF-ABA5-09109773511B}">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Administración y Gestión Mesas Territoriales
</t>
        </r>
        <r>
          <rPr>
            <sz val="9"/>
            <color indexed="81"/>
            <rFont val="Tahoma"/>
            <family val="2"/>
          </rPr>
          <t>ó</t>
        </r>
        <r>
          <rPr>
            <b/>
            <sz val="9"/>
            <color indexed="81"/>
            <rFont val="Tahoma"/>
            <family val="2"/>
          </rPr>
          <t xml:space="preserve">
Administración y Gestión Diálogos Ciudadanos 
</t>
        </r>
        <r>
          <rPr>
            <sz val="9"/>
            <color indexed="81"/>
            <rFont val="Tahoma"/>
            <family val="2"/>
          </rPr>
          <t>ó</t>
        </r>
        <r>
          <rPr>
            <b/>
            <sz val="9"/>
            <color indexed="81"/>
            <rFont val="Tahoma"/>
            <family val="2"/>
          </rPr>
          <t xml:space="preserve">
Administración y Gestión Mesas de Salud Intercultural</t>
        </r>
      </text>
    </comment>
    <comment ref="H33" authorId="1" shapeId="0" xr:uid="{8AA777D8-BC6D-4D5D-9ED5-63146957E16F}">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Administración y Gestión Cuentas Públicas Participativas </t>
        </r>
      </text>
    </comment>
    <comment ref="I33" authorId="1" shapeId="0" xr:uid="{104FD22A-36BB-4899-BD57-63A9A7C845F7}">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Administración y Gestión Presupuestos Participativos
</t>
        </r>
      </text>
    </comment>
    <comment ref="J33" authorId="1" shapeId="0" xr:uid="{78CC4CB7-E920-4D9A-87BE-F515E84AC6FB}">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Administración y Gestión Satisfacción Usuaria </t>
        </r>
      </text>
    </comment>
    <comment ref="K33" authorId="1" shapeId="0" xr:uid="{23C599C3-D385-4951-9A72-CE738873C7D4}">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Administración Planificación local participativa </t>
        </r>
      </text>
    </comment>
    <comment ref="C34" authorId="1" shapeId="0" xr:uid="{70298498-C500-41BE-A943-4FDBB4294849}">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Entrevistas Consultas Ciudadanas </t>
        </r>
      </text>
    </comment>
    <comment ref="D34" authorId="1" shapeId="0" xr:uid="{A5421E78-CF92-477B-92DD-17FA225DD320}">
      <text>
        <r>
          <rPr>
            <sz val="9"/>
            <color indexed="81"/>
            <rFont val="Tahoma"/>
            <family val="2"/>
          </rPr>
          <t xml:space="preserve">Este dato aparecerá  luego de que se registre en el modulo Atención / Registro de Atención Comunitaria
La actividad
</t>
        </r>
        <r>
          <rPr>
            <b/>
            <sz val="9"/>
            <color indexed="81"/>
            <rFont val="Tahoma"/>
            <family val="2"/>
          </rPr>
          <t>Entrevistas Consejos Consultivos, De Desarrollo Y Comités Locales</t>
        </r>
      </text>
    </comment>
    <comment ref="E34" authorId="3" shapeId="0" xr:uid="{FA7B37C9-B0EA-4A73-8F1C-F1488061DDCB}">
      <text>
        <r>
          <rPr>
            <sz val="9"/>
            <color indexed="81"/>
            <rFont val="Tahoma"/>
            <family val="2"/>
          </rPr>
          <t>Este dato aparecerá  luego de que se registre en el modulo Atención / Registro de Atención Comunitaria
La actividad</t>
        </r>
        <r>
          <rPr>
            <b/>
            <sz val="9"/>
            <color indexed="81"/>
            <rFont val="Tahoma"/>
            <family val="2"/>
          </rPr>
          <t xml:space="preserve">
Entrevistas - Consejos Consultivos de Adolescentes y Jovenes</t>
        </r>
        <r>
          <rPr>
            <sz val="9"/>
            <color indexed="81"/>
            <rFont val="Tahoma"/>
            <family val="2"/>
          </rPr>
          <t xml:space="preserve">
</t>
        </r>
      </text>
    </comment>
    <comment ref="F34" authorId="3" shapeId="0" xr:uid="{C572C071-CA7B-478A-B2E5-D734254AECA3}">
      <text>
        <r>
          <rPr>
            <sz val="9"/>
            <color indexed="81"/>
            <rFont val="Tahoma"/>
            <family val="2"/>
          </rPr>
          <t>Este dato aparecerá  luego de que se registre en el modulo Atención / Registro de Atención Comunitaria
La actividad</t>
        </r>
        <r>
          <rPr>
            <b/>
            <sz val="9"/>
            <color indexed="81"/>
            <rFont val="Tahoma"/>
            <family val="2"/>
          </rPr>
          <t xml:space="preserve">
Entrevistas - Otras instancias de participacion Juvenil </t>
        </r>
        <r>
          <rPr>
            <sz val="9"/>
            <color indexed="81"/>
            <rFont val="Tahoma"/>
            <family val="2"/>
          </rPr>
          <t xml:space="preserve">
</t>
        </r>
      </text>
    </comment>
    <comment ref="G34" authorId="1" shapeId="0" xr:uid="{ADAF44C7-2CDB-4C1E-B1B2-0479A3637CC1}">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Entrevistas Mesas Territoriales
</t>
        </r>
        <r>
          <rPr>
            <sz val="9"/>
            <color indexed="81"/>
            <rFont val="Tahoma"/>
            <family val="2"/>
          </rPr>
          <t xml:space="preserve">ó
</t>
        </r>
        <r>
          <rPr>
            <b/>
            <sz val="9"/>
            <color indexed="81"/>
            <rFont val="Tahoma"/>
            <family val="2"/>
          </rPr>
          <t xml:space="preserve">Entrevista Diálogos Ciudadanos </t>
        </r>
        <r>
          <rPr>
            <sz val="9"/>
            <color indexed="81"/>
            <rFont val="Tahoma"/>
            <family val="2"/>
          </rPr>
          <t xml:space="preserve">
ó</t>
        </r>
        <r>
          <rPr>
            <b/>
            <sz val="9"/>
            <color indexed="81"/>
            <rFont val="Tahoma"/>
            <family val="2"/>
          </rPr>
          <t xml:space="preserve">
Entrevistas Mesas de Salud Intercultural</t>
        </r>
      </text>
    </comment>
    <comment ref="H34" authorId="1" shapeId="0" xr:uid="{199338FA-8D62-4EB0-AFD3-69487CF2DDF9}">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Entrevistas Cuentas Públicas Participativas </t>
        </r>
      </text>
    </comment>
    <comment ref="I34" authorId="1" shapeId="0" xr:uid="{15952292-E4C5-421C-BE0C-A35ADEDF1411}">
      <text>
        <r>
          <rPr>
            <sz val="9"/>
            <color indexed="81"/>
            <rFont val="Tahoma"/>
            <family val="2"/>
          </rPr>
          <t xml:space="preserve">Este dato aparecerá  luego de que se registre en el modulo Atención / Registro de Atención Comunitaria
La actividad
</t>
        </r>
        <r>
          <rPr>
            <b/>
            <sz val="9"/>
            <color indexed="81"/>
            <rFont val="Tahoma"/>
            <family val="2"/>
          </rPr>
          <t>Entrevistas Presupuestos Participativos</t>
        </r>
        <r>
          <rPr>
            <sz val="9"/>
            <color indexed="81"/>
            <rFont val="Tahoma"/>
            <family val="2"/>
          </rPr>
          <t xml:space="preserve">
</t>
        </r>
      </text>
    </comment>
    <comment ref="J34" authorId="1" shapeId="0" xr:uid="{C0FCB4D0-8C38-4520-BEDB-2862CDB56BA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Entrevistas Satisfacción Usuaria </t>
        </r>
      </text>
    </comment>
    <comment ref="K34" authorId="1" shapeId="0" xr:uid="{0339D571-85E0-47FB-8F1B-24E077DAE259}">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Entrevistas Planificación local participativa </t>
        </r>
        <r>
          <rPr>
            <sz val="9"/>
            <color indexed="81"/>
            <rFont val="Tahoma"/>
            <family val="2"/>
          </rPr>
          <t xml:space="preserve">
</t>
        </r>
      </text>
    </comment>
    <comment ref="C35" authorId="1" shapeId="0" xr:uid="{2DA27993-DC8A-4387-84BC-48B9509241D6}">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Intrasector Consultas Ciudadanas</t>
        </r>
      </text>
    </comment>
    <comment ref="D35" authorId="1" shapeId="0" xr:uid="{C05B9E6B-A569-4DC6-A9E3-151C0C1FC65C}">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Intrasector Consejos Consultivos, De Desarrollo Y Comités Locales</t>
        </r>
      </text>
    </comment>
    <comment ref="E35" authorId="3" shapeId="0" xr:uid="{4C3C12D5-DF25-4D62-B26C-1CD7048F3C31}">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Intrasector - Consejos Consultivos de Adolescentes y Jovenes</t>
        </r>
        <r>
          <rPr>
            <sz val="9"/>
            <color indexed="81"/>
            <rFont val="Tahoma"/>
            <family val="2"/>
          </rPr>
          <t xml:space="preserve">
</t>
        </r>
      </text>
    </comment>
    <comment ref="F35" authorId="3" shapeId="0" xr:uid="{AF1B7043-1DBD-464A-981A-4A4A5316FA7A}">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Intrasector - Otras instancias de participacion Juvenil </t>
        </r>
        <r>
          <rPr>
            <sz val="9"/>
            <color indexed="81"/>
            <rFont val="Tahoma"/>
            <family val="2"/>
          </rPr>
          <t xml:space="preserve">
</t>
        </r>
      </text>
    </comment>
    <comment ref="G35" authorId="1" shapeId="0" xr:uid="{CA39AB52-16C5-425A-AE06-DFDCC74B0198}">
      <text>
        <r>
          <rPr>
            <sz val="9"/>
            <color indexed="81"/>
            <rFont val="Tahoma"/>
            <family val="2"/>
          </rPr>
          <t>Este dato aparecerá  luego de que se registre en el modulo Atención / Registro de Atención Comunitaria
La actividad</t>
        </r>
        <r>
          <rPr>
            <b/>
            <sz val="9"/>
            <color indexed="81"/>
            <rFont val="Tahoma"/>
            <family val="2"/>
          </rPr>
          <t xml:space="preserve">
Reuniones Intrasector Mesas Territoriales
</t>
        </r>
        <r>
          <rPr>
            <sz val="9"/>
            <color indexed="81"/>
            <rFont val="Tahoma"/>
            <family val="2"/>
          </rPr>
          <t>ó</t>
        </r>
        <r>
          <rPr>
            <b/>
            <sz val="9"/>
            <color indexed="81"/>
            <rFont val="Tahoma"/>
            <family val="2"/>
          </rPr>
          <t xml:space="preserve">
Reuniones Intrasector Diálogos Ciudadanos 
</t>
        </r>
        <r>
          <rPr>
            <sz val="9"/>
            <color indexed="81"/>
            <rFont val="Tahoma"/>
            <family val="2"/>
          </rPr>
          <t>ó</t>
        </r>
        <r>
          <rPr>
            <b/>
            <sz val="9"/>
            <color indexed="81"/>
            <rFont val="Tahoma"/>
            <family val="2"/>
          </rPr>
          <t xml:space="preserve">
Reuniones Intrasector Mesas de Salud Intercultural
</t>
        </r>
      </text>
    </comment>
    <comment ref="H35" authorId="1" shapeId="0" xr:uid="{60087EA4-E32F-4B40-9C46-1C4EE2863F81}">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Intrasector Cuentas Públicas Participativas 
</t>
        </r>
      </text>
    </comment>
    <comment ref="I35" authorId="1" shapeId="0" xr:uid="{D6B574E8-958E-4715-946E-0F46A61F94EA}">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Intrasector Presupuestos Participativos</t>
        </r>
        <r>
          <rPr>
            <sz val="9"/>
            <color indexed="81"/>
            <rFont val="Tahoma"/>
            <family val="2"/>
          </rPr>
          <t xml:space="preserve">
</t>
        </r>
      </text>
    </comment>
    <comment ref="J35" authorId="1" shapeId="0" xr:uid="{17A1254E-2D70-4EF8-93BA-217EA212DB07}">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Intrasector Satisfacción Usuaria </t>
        </r>
      </text>
    </comment>
    <comment ref="K35" authorId="1" shapeId="0" xr:uid="{5DADB303-C679-459E-A306-9D69CF087233}">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Intrasector Planificación local participativa </t>
        </r>
      </text>
    </comment>
    <comment ref="C36" authorId="1" shapeId="0" xr:uid="{2A096961-C23B-492D-B105-6712C6F9CF97}">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Intersector Consultas Ciudadanas</t>
        </r>
      </text>
    </comment>
    <comment ref="D36" authorId="1" shapeId="0" xr:uid="{9F777DED-8CBF-403D-B9A4-53C107CA19C6}">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Intersector Consejos Consultivos, De Desarrollo Y Comités Locales</t>
        </r>
      </text>
    </comment>
    <comment ref="E36" authorId="3" shapeId="0" xr:uid="{FE048976-A342-4BBD-BB5E-2BE8F4673A85}">
      <text>
        <r>
          <rPr>
            <sz val="9"/>
            <color indexed="81"/>
            <rFont val="Tahoma"/>
            <family val="2"/>
          </rPr>
          <t xml:space="preserve">Este dato aparecerá  luego de que se registre en el modulo Atención / Registro de Atención Comunitaria
La actividad
</t>
        </r>
        <r>
          <rPr>
            <b/>
            <sz val="9"/>
            <color indexed="81"/>
            <rFont val="Tahoma"/>
            <family val="2"/>
          </rPr>
          <t>Reuniones Intersector - Consejos Consultivos de Adolescentes y Jovenes</t>
        </r>
        <r>
          <rPr>
            <sz val="9"/>
            <color indexed="81"/>
            <rFont val="Tahoma"/>
            <family val="2"/>
          </rPr>
          <t xml:space="preserve">
</t>
        </r>
      </text>
    </comment>
    <comment ref="F36" authorId="3" shapeId="0" xr:uid="{CDE5077B-B460-4958-9C2C-82587856FC8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Intersector - Otras instancias de participacion Juvenil </t>
        </r>
        <r>
          <rPr>
            <sz val="9"/>
            <color indexed="81"/>
            <rFont val="Tahoma"/>
            <family val="2"/>
          </rPr>
          <t xml:space="preserve">
</t>
        </r>
      </text>
    </comment>
    <comment ref="G36" authorId="1" shapeId="0" xr:uid="{D2098084-A889-4A45-88D4-A032B85E8C7F}">
      <text>
        <r>
          <rPr>
            <sz val="9"/>
            <color indexed="81"/>
            <rFont val="Tahoma"/>
            <family val="2"/>
          </rPr>
          <t>Este dato aparecerá  luego de que se registre en el modulo Atención / Registro de Atención Comunitaria
La actividad</t>
        </r>
        <r>
          <rPr>
            <b/>
            <sz val="9"/>
            <color indexed="81"/>
            <rFont val="Tahoma"/>
            <family val="2"/>
          </rPr>
          <t xml:space="preserve">
Reuniones Intersector Mesas Territoriales
</t>
        </r>
        <r>
          <rPr>
            <sz val="9"/>
            <color indexed="81"/>
            <rFont val="Tahoma"/>
            <family val="2"/>
          </rPr>
          <t>ó</t>
        </r>
        <r>
          <rPr>
            <b/>
            <sz val="9"/>
            <color indexed="81"/>
            <rFont val="Tahoma"/>
            <family val="2"/>
          </rPr>
          <t xml:space="preserve">
Reuniones Intersector Diálogos Ciudadanos
</t>
        </r>
        <r>
          <rPr>
            <sz val="9"/>
            <color indexed="81"/>
            <rFont val="Tahoma"/>
            <family val="2"/>
          </rPr>
          <t>ó</t>
        </r>
        <r>
          <rPr>
            <b/>
            <sz val="9"/>
            <color indexed="81"/>
            <rFont val="Tahoma"/>
            <family val="2"/>
          </rPr>
          <t xml:space="preserve">
Reuniones Intersector Mesas de Salud Intercultural
</t>
        </r>
      </text>
    </comment>
    <comment ref="H36" authorId="1" shapeId="0" xr:uid="{1DE3FE24-BC60-4AE1-97D2-2FFEAE929297}">
      <text>
        <r>
          <rPr>
            <sz val="9"/>
            <color indexed="81"/>
            <rFont val="Tahoma"/>
            <family val="2"/>
          </rPr>
          <t>Este dato aparecerá  luego de que se registre en el modulo Atención / Registro de Atención Comunitaria
La actividad</t>
        </r>
        <r>
          <rPr>
            <b/>
            <sz val="9"/>
            <color indexed="81"/>
            <rFont val="Tahoma"/>
            <family val="2"/>
          </rPr>
          <t xml:space="preserve">
Reuniones Intersector Cuentas Públicas Participativas 
</t>
        </r>
      </text>
    </comment>
    <comment ref="I36" authorId="1" shapeId="0" xr:uid="{F317FB15-49CE-450F-B87D-48D360F014F5}">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Intersector Presupuestos participativos
</t>
        </r>
      </text>
    </comment>
    <comment ref="J36" authorId="1" shapeId="0" xr:uid="{2B3048E9-D037-4827-B1B6-CA18E36264DE}">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de Intersector Satisfacción Usuaria </t>
        </r>
      </text>
    </comment>
    <comment ref="K36" authorId="1" shapeId="0" xr:uid="{00E73914-B8E8-4549-AEDC-C2E91B2DEE9D}">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Reuniones Intersector Planificación local participativa </t>
        </r>
      </text>
    </comment>
    <comment ref="C37" authorId="1" shapeId="0" xr:uid="{CA4D00E4-9402-4E6D-94A0-98387E4E48E3}">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Monitoreo Consultas Ciudadanas</t>
        </r>
      </text>
    </comment>
    <comment ref="D37" authorId="1" shapeId="0" xr:uid="{E0B8EA4A-556B-46B8-B54B-A948EBCECB24}">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Monitoreo  Consejos Consultivos, De Desarrollo y Comités Locales</t>
        </r>
      </text>
    </comment>
    <comment ref="E37" authorId="3" shapeId="0" xr:uid="{102FF79B-F560-4476-A7CF-51F9D79F04E9}">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Monitoreo - Consejos Consultivos de Adolescentes y Jovenes</t>
        </r>
        <r>
          <rPr>
            <sz val="9"/>
            <color indexed="81"/>
            <rFont val="Tahoma"/>
            <family val="2"/>
          </rPr>
          <t xml:space="preserve">
</t>
        </r>
      </text>
    </comment>
    <comment ref="F37" authorId="3" shapeId="0" xr:uid="{0ABF5BA6-9656-4EB4-B25B-5D8E698F93AE}">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de Monitoreo - Otras instancias de participacion Juvenil </t>
        </r>
        <r>
          <rPr>
            <sz val="9"/>
            <color indexed="81"/>
            <rFont val="Tahoma"/>
            <family val="2"/>
          </rPr>
          <t xml:space="preserve">
</t>
        </r>
      </text>
    </comment>
    <comment ref="G37" authorId="1" shapeId="0" xr:uid="{FFE4A78B-C2E5-4F14-B2E7-DF22AC2CB7A9}">
      <text>
        <r>
          <rPr>
            <sz val="9"/>
            <color indexed="81"/>
            <rFont val="Tahoma"/>
            <family val="2"/>
          </rPr>
          <t>Este dato aparecerá  luego de que se registre en el modulo Atención / Registro de Atención Comunitaria
La actividad</t>
        </r>
        <r>
          <rPr>
            <b/>
            <sz val="9"/>
            <color indexed="81"/>
            <rFont val="Tahoma"/>
            <family val="2"/>
          </rPr>
          <t xml:space="preserve">
Actividades de Monitoreo Mesas Territoriales
</t>
        </r>
        <r>
          <rPr>
            <sz val="9"/>
            <color indexed="81"/>
            <rFont val="Tahoma"/>
            <family val="2"/>
          </rPr>
          <t>ó</t>
        </r>
        <r>
          <rPr>
            <b/>
            <sz val="9"/>
            <color indexed="81"/>
            <rFont val="Tahoma"/>
            <family val="2"/>
          </rPr>
          <t xml:space="preserve">
Actividades de Monitoreo Diálogos Ciudadanos 
</t>
        </r>
        <r>
          <rPr>
            <sz val="9"/>
            <color indexed="81"/>
            <rFont val="Tahoma"/>
            <family val="2"/>
          </rPr>
          <t>ó</t>
        </r>
        <r>
          <rPr>
            <b/>
            <sz val="9"/>
            <color indexed="81"/>
            <rFont val="Tahoma"/>
            <family val="2"/>
          </rPr>
          <t xml:space="preserve">
Actividades de Monitoreo Mesas de Salud Intercultural</t>
        </r>
      </text>
    </comment>
    <comment ref="H37" authorId="1" shapeId="0" xr:uid="{BFBD5E21-3BFA-4805-951D-1D1B65D3C7E8}">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Monitoreo Cuentas Públicas Participativas</t>
        </r>
      </text>
    </comment>
    <comment ref="I37" authorId="1" shapeId="0" xr:uid="{6750552B-3380-456A-AC57-62C8CD336AAD}">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monitoreo Presupuestos Participativos</t>
        </r>
        <r>
          <rPr>
            <sz val="9"/>
            <color indexed="81"/>
            <rFont val="Tahoma"/>
            <family val="2"/>
          </rPr>
          <t xml:space="preserve">
</t>
        </r>
      </text>
    </comment>
    <comment ref="J37" authorId="1" shapeId="0" xr:uid="{AE9ACAC5-5A0B-4DEE-88D3-089437EB0DDC}">
      <text>
        <r>
          <rPr>
            <sz val="9"/>
            <color indexed="81"/>
            <rFont val="Tahoma"/>
            <family val="2"/>
          </rPr>
          <t>Este dato aparecerá  luego de que se registre en el modulo Atención / Registro de Atención Comunitaria
La actividad</t>
        </r>
        <r>
          <rPr>
            <b/>
            <sz val="9"/>
            <color indexed="81"/>
            <rFont val="Tahoma"/>
            <family val="2"/>
          </rPr>
          <t xml:space="preserve">
Actividades de Monitoreo de Satisfacción Usuaria 
</t>
        </r>
      </text>
    </comment>
    <comment ref="K37" authorId="1" shapeId="0" xr:uid="{F726EAA4-F283-4C63-8297-566803DD6AF1}">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de Monitoreo Planificación local participativa 
</t>
        </r>
      </text>
    </comment>
    <comment ref="C38" authorId="1" shapeId="0" xr:uid="{73A58982-A184-411B-B7B8-DB928D987073}">
      <text>
        <r>
          <rPr>
            <sz val="9"/>
            <color indexed="81"/>
            <rFont val="Tahoma"/>
            <family val="2"/>
          </rPr>
          <t xml:space="preserve">Este dato aparecerá  luego de que se registre en el modulo Atención / Registro de Atención Comunitaria
La actividad
</t>
        </r>
        <r>
          <rPr>
            <b/>
            <sz val="9"/>
            <color indexed="81"/>
            <rFont val="Tahoma"/>
            <family val="2"/>
          </rPr>
          <t>Asesoría Técnica Consultas Ciudadanas</t>
        </r>
      </text>
    </comment>
    <comment ref="D38" authorId="1" shapeId="0" xr:uid="{C4BA53C4-6780-4646-B2F3-F020A71E0B7E}">
      <text>
        <r>
          <rPr>
            <sz val="9"/>
            <color indexed="81"/>
            <rFont val="Tahoma"/>
            <family val="2"/>
          </rPr>
          <t xml:space="preserve">Este dato aparecerá  luego de que se registre en el modulo Atención / Registro de Atención Comunitaria
La actividad
</t>
        </r>
        <r>
          <rPr>
            <b/>
            <sz val="9"/>
            <color indexed="81"/>
            <rFont val="Tahoma"/>
            <family val="2"/>
          </rPr>
          <t>Asesoría Técnica Consejos Consultivos, De Desarrollo Y Comités Locales</t>
        </r>
      </text>
    </comment>
    <comment ref="E38" authorId="3" shapeId="0" xr:uid="{953BDFD9-5C0C-4DFC-B9BB-CF58471B5F23}">
      <text>
        <r>
          <rPr>
            <sz val="9"/>
            <color indexed="81"/>
            <rFont val="Tahoma"/>
            <family val="2"/>
          </rPr>
          <t xml:space="preserve">Este dato aparecerá  luego de que se registre en el modulo Atención / Registro de Atención Comunitaria
La actividad
</t>
        </r>
        <r>
          <rPr>
            <b/>
            <sz val="9"/>
            <color indexed="81"/>
            <rFont val="Tahoma"/>
            <family val="2"/>
          </rPr>
          <t>Asesoria Tecnica - Consejos Consultivos de Adolescentes y Jovenes</t>
        </r>
        <r>
          <rPr>
            <sz val="9"/>
            <color indexed="81"/>
            <rFont val="Tahoma"/>
            <family val="2"/>
          </rPr>
          <t xml:space="preserve">
</t>
        </r>
      </text>
    </comment>
    <comment ref="F38" authorId="3" shapeId="0" xr:uid="{7D995324-49AB-45B5-B277-6A4745569BC4}">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Asesoria Tecnica - Otras instancias de participacion Juvenil </t>
        </r>
        <r>
          <rPr>
            <sz val="9"/>
            <color indexed="81"/>
            <rFont val="Tahoma"/>
            <family val="2"/>
          </rPr>
          <t xml:space="preserve">
</t>
        </r>
      </text>
    </comment>
    <comment ref="G38" authorId="1" shapeId="0" xr:uid="{CA505308-24B0-4ED2-8F7F-E6F5532C01D6}">
      <text>
        <r>
          <rPr>
            <sz val="9"/>
            <color indexed="81"/>
            <rFont val="Tahoma"/>
            <family val="2"/>
          </rPr>
          <t>Este dato aparecerá  luego de que se registre en el modulo Atención / Registro de Atención Comunitaria
La actividad</t>
        </r>
        <r>
          <rPr>
            <b/>
            <sz val="9"/>
            <color indexed="81"/>
            <rFont val="Tahoma"/>
            <family val="2"/>
          </rPr>
          <t xml:space="preserve">
Asesoría Técnica Mesas Territoriales
</t>
        </r>
        <r>
          <rPr>
            <sz val="9"/>
            <color indexed="81"/>
            <rFont val="Tahoma"/>
            <family val="2"/>
          </rPr>
          <t>ó</t>
        </r>
        <r>
          <rPr>
            <b/>
            <sz val="9"/>
            <color indexed="81"/>
            <rFont val="Tahoma"/>
            <family val="2"/>
          </rPr>
          <t xml:space="preserve">
Asesoría Técnica Diálogos Ciudadanos 
</t>
        </r>
        <r>
          <rPr>
            <sz val="9"/>
            <color indexed="81"/>
            <rFont val="Tahoma"/>
            <family val="2"/>
          </rPr>
          <t>ó</t>
        </r>
        <r>
          <rPr>
            <b/>
            <sz val="9"/>
            <color indexed="81"/>
            <rFont val="Tahoma"/>
            <family val="2"/>
          </rPr>
          <t xml:space="preserve">
Asesoría Técnica Mesas de Salud Intercultural</t>
        </r>
      </text>
    </comment>
    <comment ref="H38" authorId="1" shapeId="0" xr:uid="{7C761994-1236-423F-B3AD-13BCBA592BD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Asesoría Técnica Cuentas Públicas Participativas 
</t>
        </r>
        <r>
          <rPr>
            <sz val="9"/>
            <color indexed="81"/>
            <rFont val="Tahoma"/>
            <family val="2"/>
          </rPr>
          <t xml:space="preserve">
</t>
        </r>
      </text>
    </comment>
    <comment ref="I38" authorId="1" shapeId="0" xr:uid="{6732DA4A-9C6D-487D-B3C1-7C47C08DC5E7}">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Asesoría Técnica Presupuestos Participativos
</t>
        </r>
      </text>
    </comment>
    <comment ref="J38" authorId="1" shapeId="0" xr:uid="{C5DAB073-9461-43F6-A94F-AE92164EF309}">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Asesoría Técnica Satisfacción Usuaria
</t>
        </r>
      </text>
    </comment>
    <comment ref="K38" authorId="1" shapeId="0" xr:uid="{4DA8B1C6-370A-42E9-A1A6-18318D050F3F}">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Asesoría Técnica Planificación local participativa 
</t>
        </r>
      </text>
    </comment>
    <comment ref="C39" authorId="1" shapeId="0" xr:uid="{48129BA3-9C58-4239-81AD-373D50EC2893}">
      <text>
        <r>
          <rPr>
            <sz val="9"/>
            <color indexed="81"/>
            <rFont val="Tahoma"/>
            <family val="2"/>
          </rPr>
          <t xml:space="preserve">Este dato aparecerá  luego de que se registre en el modulo Atención / Registro de Atención Comunitaria
La actividad
</t>
        </r>
        <r>
          <rPr>
            <b/>
            <sz val="9"/>
            <color indexed="81"/>
            <rFont val="Tahoma"/>
            <family val="2"/>
          </rPr>
          <t>Jornadas de Intercambio de Experiencias Consultas Ciudadanas</t>
        </r>
      </text>
    </comment>
    <comment ref="D39" authorId="1" shapeId="0" xr:uid="{381B2173-39C8-402E-8453-046D65F0B14D}">
      <text>
        <r>
          <rPr>
            <sz val="9"/>
            <color indexed="81"/>
            <rFont val="Tahoma"/>
            <family val="2"/>
          </rPr>
          <t xml:space="preserve">Este dato aparecerá  luego de que se registre en el modulo Atención / Registro de Atención Comunitaria
La actividad
</t>
        </r>
        <r>
          <rPr>
            <b/>
            <sz val="9"/>
            <color indexed="81"/>
            <rFont val="Tahoma"/>
            <family val="2"/>
          </rPr>
          <t>Jornadas de Intercambio de Experiencias Consejos Consultivos, De Desarrollo Y Comités Locales</t>
        </r>
      </text>
    </comment>
    <comment ref="E39" authorId="3" shapeId="0" xr:uid="{36E9AEFD-CA50-4249-9E66-E4AE0CCED5BE}">
      <text>
        <r>
          <rPr>
            <sz val="9"/>
            <color indexed="81"/>
            <rFont val="Tahoma"/>
            <family val="2"/>
          </rPr>
          <t xml:space="preserve">Este dato aparecerá  luego de que se registre en el modulo Atención / Registro de Atención Comunitaria
La actividad
</t>
        </r>
        <r>
          <rPr>
            <b/>
            <sz val="9"/>
            <color indexed="81"/>
            <rFont val="Tahoma"/>
            <family val="2"/>
          </rPr>
          <t>Jornadas de Intercambio de Experiencias - Consejos Consultivos de Adolescentes y Jovenes</t>
        </r>
        <r>
          <rPr>
            <sz val="9"/>
            <color indexed="81"/>
            <rFont val="Tahoma"/>
            <family val="2"/>
          </rPr>
          <t xml:space="preserve">
</t>
        </r>
      </text>
    </comment>
    <comment ref="F39" authorId="3" shapeId="0" xr:uid="{4F84D6D5-A044-4D6E-A813-3874404A9610}">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Jornadas de Intercambio de Experiencias -  Otras instancias de participacion Juvenil </t>
        </r>
        <r>
          <rPr>
            <sz val="9"/>
            <color indexed="81"/>
            <rFont val="Tahoma"/>
            <family val="2"/>
          </rPr>
          <t xml:space="preserve">
</t>
        </r>
      </text>
    </comment>
    <comment ref="G39" authorId="1" shapeId="0" xr:uid="{20B42471-75D2-4AD3-A137-189E84DDA867}">
      <text>
        <r>
          <rPr>
            <sz val="9"/>
            <color indexed="81"/>
            <rFont val="Tahoma"/>
            <family val="2"/>
          </rPr>
          <t>Este dato aparecerá  luego de que se registre en el modulo Atención / Registro de Atención Comunitaria
La actividad</t>
        </r>
        <r>
          <rPr>
            <b/>
            <sz val="9"/>
            <color indexed="81"/>
            <rFont val="Tahoma"/>
            <family val="2"/>
          </rPr>
          <t xml:space="preserve">
Jornada de Intercambio de Experiencias Mesas Territoriales
</t>
        </r>
        <r>
          <rPr>
            <sz val="9"/>
            <color indexed="81"/>
            <rFont val="Tahoma"/>
            <family val="2"/>
          </rPr>
          <t>ó</t>
        </r>
        <r>
          <rPr>
            <b/>
            <sz val="9"/>
            <color indexed="81"/>
            <rFont val="Tahoma"/>
            <family val="2"/>
          </rPr>
          <t xml:space="preserve">
Jornada de Intercambio de Experiencias Diálogos Ciudadanos 
</t>
        </r>
        <r>
          <rPr>
            <sz val="9"/>
            <color indexed="81"/>
            <rFont val="Tahoma"/>
            <family val="2"/>
          </rPr>
          <t>ó</t>
        </r>
        <r>
          <rPr>
            <b/>
            <sz val="9"/>
            <color indexed="81"/>
            <rFont val="Tahoma"/>
            <family val="2"/>
          </rPr>
          <t xml:space="preserve">
Jornada de Intercambio de Experiencias Mesas de Salud Intercultural</t>
        </r>
      </text>
    </comment>
    <comment ref="H39" authorId="1" shapeId="0" xr:uid="{EEE91AAD-7441-4498-8E65-36E236710B4F}">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Jornadas de Intercambio de Experiencias Cuentas Públicas Participativas </t>
        </r>
      </text>
    </comment>
    <comment ref="I39" authorId="1" shapeId="0" xr:uid="{34F4528A-A9A0-4417-A4FB-34F21BDEBDFB}">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Jornadas de Intercambio de Experiencias Presupuestos Participativos </t>
        </r>
        <r>
          <rPr>
            <sz val="9"/>
            <color indexed="81"/>
            <rFont val="Tahoma"/>
            <family val="2"/>
          </rPr>
          <t xml:space="preserve">
</t>
        </r>
      </text>
    </comment>
    <comment ref="J39" authorId="1" shapeId="0" xr:uid="{200CDF3E-843E-4003-9FD2-CA2D406D7248}">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Jornadas de Intercamio de Experiencias Satisfacción Usuaria 
</t>
        </r>
      </text>
    </comment>
    <comment ref="K39" authorId="1" shapeId="0" xr:uid="{AF6A9356-315F-4795-BC1A-736682ED9106}">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Jornadas de Intercambio de Experiencias Planificación local participativa 
</t>
        </r>
      </text>
    </comment>
    <comment ref="C40" authorId="1" shapeId="0" xr:uid="{FEE85EC9-62A3-4305-907F-FCD48CA550C3}">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Difusión y Comunicación Consultas Ciudadanas</t>
        </r>
      </text>
    </comment>
    <comment ref="D40" authorId="1" shapeId="0" xr:uid="{BFE94704-948B-4F27-9D72-C0A0E1FEB30F}">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Difusión y Comunicación Consejos Consultivos, De Desarrollo y Comités Locales</t>
        </r>
      </text>
    </comment>
    <comment ref="E40" authorId="3" shapeId="0" xr:uid="{3A8828B9-3713-427A-98CC-E234CBA65650}">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de Difusión y Comunicación - Consejos Consultivos de Adolescentes y Jovenes</t>
        </r>
        <r>
          <rPr>
            <sz val="9"/>
            <color indexed="81"/>
            <rFont val="Tahoma"/>
            <family val="2"/>
          </rPr>
          <t xml:space="preserve">
</t>
        </r>
      </text>
    </comment>
    <comment ref="F40" authorId="3" shapeId="0" xr:uid="{CBBCEDB5-9DC9-499D-85AA-CE2E930A82EB}">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de Difusión y Comunicación - Otras instancias de participacion Juvenil </t>
        </r>
        <r>
          <rPr>
            <sz val="9"/>
            <color indexed="81"/>
            <rFont val="Tahoma"/>
            <family val="2"/>
          </rPr>
          <t xml:space="preserve">
</t>
        </r>
      </text>
    </comment>
    <comment ref="G40" authorId="1" shapeId="0" xr:uid="{23498613-79D9-4123-B4A0-9F262501AECC}">
      <text>
        <r>
          <rPr>
            <sz val="9"/>
            <color indexed="81"/>
            <rFont val="Tahoma"/>
            <family val="2"/>
          </rPr>
          <t>Este dato aparecerá  luego de que se registre en el modulo Atención / Registro de Atención Comunitaria
La actividad</t>
        </r>
        <r>
          <rPr>
            <b/>
            <sz val="9"/>
            <color indexed="81"/>
            <rFont val="Tahoma"/>
            <family val="2"/>
          </rPr>
          <t xml:space="preserve">
Actividades de Difusión y Comunicación Mesas Territoriales
</t>
        </r>
        <r>
          <rPr>
            <sz val="9"/>
            <color indexed="81"/>
            <rFont val="Tahoma"/>
            <family val="2"/>
          </rPr>
          <t>ó</t>
        </r>
        <r>
          <rPr>
            <b/>
            <sz val="9"/>
            <color indexed="81"/>
            <rFont val="Tahoma"/>
            <family val="2"/>
          </rPr>
          <t xml:space="preserve">
Actividades de Difusión y Comunicación Diálogos Ciudadanos 
</t>
        </r>
        <r>
          <rPr>
            <sz val="9"/>
            <color indexed="81"/>
            <rFont val="Tahoma"/>
            <family val="2"/>
          </rPr>
          <t>ó</t>
        </r>
        <r>
          <rPr>
            <b/>
            <sz val="9"/>
            <color indexed="81"/>
            <rFont val="Tahoma"/>
            <family val="2"/>
          </rPr>
          <t xml:space="preserve">
Actividades de Difusión y Comunicación Mesas de Salud Intercultural</t>
        </r>
      </text>
    </comment>
    <comment ref="H40" authorId="1" shapeId="0" xr:uid="{C95BF0B2-A54A-428D-9790-9CE0336234B3}">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de Difusión y Comunicación Cuentas Públicas Participativas 
</t>
        </r>
      </text>
    </comment>
    <comment ref="I40" authorId="1" shapeId="0" xr:uid="{9B619571-8546-4131-89F6-8E63480936C3}">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de Difusión y Comunicación Presupuestos Participativos
</t>
        </r>
      </text>
    </comment>
    <comment ref="J40" authorId="1" shapeId="0" xr:uid="{2397C1F6-09CC-4BFF-A1F1-411B6714D5A5}">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de difusión y Comunicación Satisfacción Usuaria 
</t>
        </r>
      </text>
    </comment>
    <comment ref="K40" authorId="1" shapeId="0" xr:uid="{97E97A9A-074E-459E-ABFE-B057E8AC9EEA}">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de difusión y Comunicación Planificación local participativa 
</t>
        </r>
      </text>
    </comment>
    <comment ref="C41" authorId="1" shapeId="0" xr:uid="{96D5A489-BD0C-451B-8D4D-869FEB52C85A}">
      <text>
        <r>
          <rPr>
            <sz val="9"/>
            <color indexed="81"/>
            <rFont val="Tahoma"/>
            <family val="2"/>
          </rPr>
          <t xml:space="preserve">Este dato aparecerá  luego de que se registre en el modulo Atención / Registro de Atención Comunitaria
La actividad
</t>
        </r>
        <r>
          <rPr>
            <b/>
            <sz val="9"/>
            <color indexed="81"/>
            <rFont val="Tahoma"/>
            <family val="2"/>
          </rPr>
          <t>Educación y Capacitación Comunitaria Consultas Ciudadanas</t>
        </r>
      </text>
    </comment>
    <comment ref="D41" authorId="1" shapeId="0" xr:uid="{25750DB5-1077-4837-8942-3DFCE385BC89}">
      <text>
        <r>
          <rPr>
            <sz val="9"/>
            <color indexed="81"/>
            <rFont val="Tahoma"/>
            <family val="2"/>
          </rPr>
          <t xml:space="preserve">Este dato aparecerá  luego de que se registre en el modulo Atención / Registro de Atención Comunitaria
La actividad
</t>
        </r>
        <r>
          <rPr>
            <b/>
            <sz val="9"/>
            <color indexed="81"/>
            <rFont val="Tahoma"/>
            <family val="2"/>
          </rPr>
          <t>Educación y Capacitación Comunitaria Consejos Consultivos, De Desarrollo Y Comités Locales</t>
        </r>
      </text>
    </comment>
    <comment ref="E41" authorId="3" shapeId="0" xr:uid="{B89F706B-0424-4226-A593-E994EAC25273}">
      <text>
        <r>
          <rPr>
            <sz val="9"/>
            <color indexed="81"/>
            <rFont val="Tahoma"/>
            <family val="2"/>
          </rPr>
          <t xml:space="preserve">Este dato aparecerá  luego de que se registre en el modulo Atención / Registro de Atención Comunitaria
La actividad
</t>
        </r>
        <r>
          <rPr>
            <b/>
            <sz val="9"/>
            <color indexed="81"/>
            <rFont val="Tahoma"/>
            <family val="2"/>
          </rPr>
          <t>Educación y Capacitación Comunitaria - Consejos Consultivos de Adolescentes y Jovenes</t>
        </r>
        <r>
          <rPr>
            <sz val="9"/>
            <color indexed="81"/>
            <rFont val="Tahoma"/>
            <family val="2"/>
          </rPr>
          <t xml:space="preserve">
</t>
        </r>
      </text>
    </comment>
    <comment ref="F41" authorId="3" shapeId="0" xr:uid="{A74FECF9-4142-4320-89E5-6D5626558771}">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Educación y Capacitación Comunitaria - Otras instancias de participacion Juvenil </t>
        </r>
        <r>
          <rPr>
            <sz val="9"/>
            <color indexed="81"/>
            <rFont val="Tahoma"/>
            <family val="2"/>
          </rPr>
          <t xml:space="preserve">
</t>
        </r>
      </text>
    </comment>
    <comment ref="G41" authorId="1" shapeId="0" xr:uid="{A9712A34-FA50-47C9-9AF8-EBA98C15CC6A}">
      <text>
        <r>
          <rPr>
            <sz val="9"/>
            <color indexed="81"/>
            <rFont val="Tahoma"/>
            <family val="2"/>
          </rPr>
          <t>Este dato aparecerá  luego de que se registre en el modulo Atención / Registro de Atención Comunitaria
La actividad</t>
        </r>
        <r>
          <rPr>
            <b/>
            <sz val="9"/>
            <color indexed="81"/>
            <rFont val="Tahoma"/>
            <family val="2"/>
          </rPr>
          <t xml:space="preserve">
Educación y Capacitación Comunitaria Mesas Territoriales
</t>
        </r>
        <r>
          <rPr>
            <sz val="9"/>
            <color indexed="81"/>
            <rFont val="Tahoma"/>
            <family val="2"/>
          </rPr>
          <t>ó</t>
        </r>
        <r>
          <rPr>
            <b/>
            <sz val="9"/>
            <color indexed="81"/>
            <rFont val="Tahoma"/>
            <family val="2"/>
          </rPr>
          <t xml:space="preserve">
Educación y Capacitación Comunitaria Diálogos Ciudadanos 
</t>
        </r>
        <r>
          <rPr>
            <sz val="9"/>
            <color indexed="81"/>
            <rFont val="Tahoma"/>
            <family val="2"/>
          </rPr>
          <t>ó</t>
        </r>
        <r>
          <rPr>
            <b/>
            <sz val="9"/>
            <color indexed="81"/>
            <rFont val="Tahoma"/>
            <family val="2"/>
          </rPr>
          <t xml:space="preserve">
Educación y Capacitación Comunitaria Mesas de Salud Intercultural</t>
        </r>
      </text>
    </comment>
    <comment ref="H41" authorId="1" shapeId="0" xr:uid="{31CEB431-EE72-43FD-A5A5-602B5769B538}">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Educación y Capacitación Comunitaria Cuentas Públicas Participativas </t>
        </r>
      </text>
    </comment>
    <comment ref="I41" authorId="1" shapeId="0" xr:uid="{3E3EF368-2D85-44DD-9EA8-9C7AB9D10054}">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Educación y Capacitación Comunitaria Presupuestos  Participativos </t>
        </r>
      </text>
    </comment>
    <comment ref="J41" authorId="1" shapeId="0" xr:uid="{7D1F820B-1DCC-4B70-8E3D-128781948B7C}">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Educación y Capacitación Comunitaria Satisfacción Usuaria 
</t>
        </r>
      </text>
    </comment>
    <comment ref="K41" authorId="1" shapeId="0" xr:uid="{FBEC75EC-4B5A-439F-9D3D-EC980253B59B}">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Educación y Capacitación Comunitaria Planificación local participativa </t>
        </r>
      </text>
    </comment>
    <comment ref="C42" authorId="1" shapeId="0" xr:uid="{9EECF7EC-5F3A-48D1-8BA0-793E7BA5E428}">
      <text>
        <r>
          <rPr>
            <sz val="9"/>
            <color indexed="81"/>
            <rFont val="Tahoma"/>
            <family val="2"/>
          </rPr>
          <t xml:space="preserve">Este dato aparecerá  luego de que se registre en el modulo Atención / Registro de Atención Comunitaria
La actividad
</t>
        </r>
        <r>
          <rPr>
            <b/>
            <sz val="9"/>
            <color indexed="81"/>
            <rFont val="Tahoma"/>
            <family val="2"/>
          </rPr>
          <t>Eventos Masivos (Asambleas, Cabildos, Otros) Consultas Ciudadanas</t>
        </r>
      </text>
    </comment>
    <comment ref="D42" authorId="1" shapeId="0" xr:uid="{DB6C4750-1144-4D2C-B924-DBC6A9B00762}">
      <text>
        <r>
          <rPr>
            <sz val="9"/>
            <color indexed="81"/>
            <rFont val="Tahoma"/>
            <family val="2"/>
          </rPr>
          <t xml:space="preserve">Este dato aparecerá  luego de que se registre en el modulo Atención / Registro de Atención Comunitaria
La actividad
</t>
        </r>
        <r>
          <rPr>
            <b/>
            <sz val="9"/>
            <color indexed="81"/>
            <rFont val="Tahoma"/>
            <family val="2"/>
          </rPr>
          <t>Eventos Masivos (Asambleas, Cabildos, Otros) Consejos Consultivos, De Desarrollo Y Comités Locales</t>
        </r>
      </text>
    </comment>
    <comment ref="E42" authorId="3" shapeId="0" xr:uid="{418FE67E-6076-436D-81D7-E5CF9A8016DF}">
      <text>
        <r>
          <rPr>
            <sz val="9"/>
            <color indexed="81"/>
            <rFont val="Tahoma"/>
            <family val="2"/>
          </rPr>
          <t>Este dato aparecerá  luego de que se registre en el modulo Atención / Registro de Atención Comunitaria
La actividad</t>
        </r>
        <r>
          <rPr>
            <b/>
            <sz val="9"/>
            <color indexed="81"/>
            <rFont val="Tahoma"/>
            <family val="2"/>
          </rPr>
          <t xml:space="preserve">
Eventos Masivos (Asambleas, Cabildos, Otros) - Consejos Consultivos de Adolescentes y Jovenes</t>
        </r>
      </text>
    </comment>
    <comment ref="F42" authorId="3" shapeId="0" xr:uid="{D7FAC243-14F0-434A-8E0E-2DD417329C8D}">
      <text>
        <r>
          <rPr>
            <sz val="9"/>
            <color indexed="81"/>
            <rFont val="Tahoma"/>
            <family val="2"/>
          </rPr>
          <t>Este dato aparecerá  luego de que se registre en el modulo Atención / Registro de Atención Comunitaria
La actividad</t>
        </r>
        <r>
          <rPr>
            <b/>
            <sz val="9"/>
            <color indexed="81"/>
            <rFont val="Tahoma"/>
            <family val="2"/>
          </rPr>
          <t xml:space="preserve">
Eventos Masivos (Asambleas, Cabildos, Otros) - Otras instancias de participacion Juvenil </t>
        </r>
      </text>
    </comment>
    <comment ref="G42" authorId="1" shapeId="0" xr:uid="{9F543E50-4820-4A88-9403-0396C37FC6D7}">
      <text>
        <r>
          <rPr>
            <sz val="9"/>
            <color indexed="81"/>
            <rFont val="Tahoma"/>
            <family val="2"/>
          </rPr>
          <t>Este dato aparecerá  luego de que se registre en el modulo Atención / Registro de Atención Comunitaria
La actividad</t>
        </r>
        <r>
          <rPr>
            <b/>
            <sz val="9"/>
            <color indexed="81"/>
            <rFont val="Tahoma"/>
            <family val="2"/>
          </rPr>
          <t xml:space="preserve">
Eventos Masivos (Asambleas, Cabildos, otros) Mesas Territoriales
</t>
        </r>
        <r>
          <rPr>
            <sz val="9"/>
            <color indexed="81"/>
            <rFont val="Tahoma"/>
            <family val="2"/>
          </rPr>
          <t>ó</t>
        </r>
        <r>
          <rPr>
            <b/>
            <sz val="9"/>
            <color indexed="81"/>
            <rFont val="Tahoma"/>
            <family val="2"/>
          </rPr>
          <t xml:space="preserve">
Eventos Masivos (Asambleas, Cabildos, otros) Diálogos Ciudadanos 
</t>
        </r>
        <r>
          <rPr>
            <sz val="9"/>
            <color indexed="81"/>
            <rFont val="Tahoma"/>
            <family val="2"/>
          </rPr>
          <t>ó</t>
        </r>
        <r>
          <rPr>
            <b/>
            <sz val="9"/>
            <color indexed="81"/>
            <rFont val="Tahoma"/>
            <family val="2"/>
          </rPr>
          <t xml:space="preserve">
Eventos Masivos (Asambleas, Cabildos, otros) Mesas de Salud Intercultural</t>
        </r>
      </text>
    </comment>
    <comment ref="H42" authorId="1" shapeId="0" xr:uid="{52C1C42F-0BF0-42BB-B967-090029968CB6}">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Eventos Masivos (Asambleas, Cabildos, Otros) cuentas publicas participativas 
</t>
        </r>
      </text>
    </comment>
    <comment ref="I42" authorId="1" shapeId="0" xr:uid="{F03755EA-7D02-4B68-8CF0-E577EF67C9F9}">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Eventos Masivos (Asambleas, Cabildos, Otros) Presupuestos Participativos 
</t>
        </r>
      </text>
    </comment>
    <comment ref="J42" authorId="1" shapeId="0" xr:uid="{09E50F91-DD7E-46BE-A123-4F16FD036FD0}">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Eventos Masivos (Asambleas, Cabildos, Otros) Satisfacción Usuaria
</t>
        </r>
      </text>
    </comment>
    <comment ref="K42" authorId="1" shapeId="0" xr:uid="{2136D998-7C1D-457C-9A69-431F07BB722A}">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Eventos Masivos (asambleas, cabildos, otros) Planificación local participativa 
</t>
        </r>
      </text>
    </comment>
    <comment ref="C43" authorId="1" shapeId="0" xr:uid="{CD033AB8-CFDD-49AD-B0D0-7AF356EEB353}">
      <text>
        <r>
          <rPr>
            <sz val="9"/>
            <color indexed="81"/>
            <rFont val="Tahoma"/>
            <family val="2"/>
          </rPr>
          <t xml:space="preserve">Este dato aparecerá  luego de que se registre en el modulo Atención / Registro de Atención Comunitaria
La actividad
</t>
        </r>
        <r>
          <rPr>
            <b/>
            <sz val="9"/>
            <color indexed="81"/>
            <rFont val="Tahoma"/>
            <family val="2"/>
          </rPr>
          <t>Pueblos Indigenas Consultas Ciudadanas</t>
        </r>
      </text>
    </comment>
    <comment ref="D43" authorId="1" shapeId="0" xr:uid="{4707C8A8-BE22-440F-ABBA-9B8DE410E446}">
      <text>
        <r>
          <rPr>
            <sz val="9"/>
            <color indexed="81"/>
            <rFont val="Tahoma"/>
            <family val="2"/>
          </rPr>
          <t xml:space="preserve">Este dato aparecerá  luego de que se registre en el modulo Atención / Registro de Atención Comunitaria
La actividad
</t>
        </r>
        <r>
          <rPr>
            <b/>
            <sz val="9"/>
            <color indexed="81"/>
            <rFont val="Tahoma"/>
            <family val="2"/>
          </rPr>
          <t>Pueblos Indigenas Consejos Consultivos, De Desarrollo Y Comités Locales</t>
        </r>
      </text>
    </comment>
    <comment ref="E43" authorId="3" shapeId="0" xr:uid="{648D689F-1BC9-4185-9678-413424C6A36B}">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a Pueblos Indigenas - Consejos Consultivos de Adolescentes y Jovenes</t>
        </r>
        <r>
          <rPr>
            <sz val="9"/>
            <color indexed="81"/>
            <rFont val="Tahoma"/>
            <family val="2"/>
          </rPr>
          <t xml:space="preserve">
</t>
        </r>
      </text>
    </comment>
    <comment ref="F43" authorId="3" shapeId="0" xr:uid="{20039551-F1A2-4B4E-BCAF-DDD796EEA4DD}">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a Pueblos Indigenas - Otras instancias de participacion Juvenil </t>
        </r>
        <r>
          <rPr>
            <sz val="9"/>
            <color indexed="81"/>
            <rFont val="Tahoma"/>
            <family val="2"/>
          </rPr>
          <t xml:space="preserve">
</t>
        </r>
      </text>
    </comment>
    <comment ref="G43" authorId="1" shapeId="0" xr:uid="{E3FE014F-C5ED-4506-B591-B70632799DB4}">
      <text>
        <r>
          <rPr>
            <sz val="9"/>
            <color indexed="81"/>
            <rFont val="Tahoma"/>
            <family val="2"/>
          </rPr>
          <t>Este dato aparecerá  luego de que se registre en el modulo Atención / Registro de Atención Comunitaria
La actividad</t>
        </r>
        <r>
          <rPr>
            <b/>
            <sz val="9"/>
            <color indexed="81"/>
            <rFont val="Tahoma"/>
            <family val="2"/>
          </rPr>
          <t xml:space="preserve">
Pueblos Indígenas Mesas Territoriales 
</t>
        </r>
        <r>
          <rPr>
            <sz val="9"/>
            <color indexed="81"/>
            <rFont val="Tahoma"/>
            <family val="2"/>
          </rPr>
          <t>ó</t>
        </r>
        <r>
          <rPr>
            <b/>
            <sz val="9"/>
            <color indexed="81"/>
            <rFont val="Tahoma"/>
            <family val="2"/>
          </rPr>
          <t xml:space="preserve">
Peblos Indígenas Diálogos Ciudadanos 
</t>
        </r>
        <r>
          <rPr>
            <sz val="9"/>
            <color indexed="81"/>
            <rFont val="Tahoma"/>
            <family val="2"/>
          </rPr>
          <t>ó</t>
        </r>
        <r>
          <rPr>
            <b/>
            <sz val="9"/>
            <color indexed="81"/>
            <rFont val="Tahoma"/>
            <family val="2"/>
          </rPr>
          <t xml:space="preserve">
Pueblos Indígenas Mesas de Salud Intercultural</t>
        </r>
      </text>
    </comment>
    <comment ref="I43" authorId="1" shapeId="0" xr:uid="{DF1A8B8A-3165-422C-BBD0-0781CEF0A705}">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a Pueblos Indígenas Presupuestos Participativos </t>
        </r>
        <r>
          <rPr>
            <sz val="9"/>
            <color indexed="81"/>
            <rFont val="Tahoma"/>
            <family val="2"/>
          </rPr>
          <t xml:space="preserve">
</t>
        </r>
      </text>
    </comment>
    <comment ref="J43" authorId="1" shapeId="0" xr:uid="{906D12A2-9295-41D6-9C95-CD46C282F6D4}">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a Pueblos Indígenas  Satisfacción Usuaria 
</t>
        </r>
      </text>
    </comment>
    <comment ref="K43" authorId="1" shapeId="0" xr:uid="{205C125C-3CE9-404E-8B07-4EA318FA3312}">
      <text>
        <r>
          <rPr>
            <sz val="9"/>
            <color indexed="81"/>
            <rFont val="Tahoma"/>
            <family val="2"/>
          </rPr>
          <t xml:space="preserve">
Este dato aparecerá  luego de que se registre en el modulo Atención / Registro de Atención Comunitaria
La actividad
</t>
        </r>
        <r>
          <rPr>
            <b/>
            <sz val="9"/>
            <color indexed="81"/>
            <rFont val="Tahoma"/>
            <family val="2"/>
          </rPr>
          <t xml:space="preserve">Actividades a Pueblos Indígenas Planificación local participativa (**no esta en rayen)
</t>
        </r>
      </text>
    </comment>
    <comment ref="A45" authorId="4" shapeId="0" xr:uid="{3D487028-1A40-45F2-8584-2B192B32B10E}">
      <text>
        <r>
          <rPr>
            <b/>
            <sz val="9"/>
            <color indexed="81"/>
            <rFont val="Tahoma"/>
            <family val="2"/>
          </rPr>
          <t xml:space="preserve">Este dato aparecerá  luego de que se registre en el modulo Atención / Registro de Atención Comunitaria
La actividad se reflejará si es registrada por el estamento Tecnico en enfermeria. 
</t>
        </r>
        <r>
          <rPr>
            <sz val="9"/>
            <color indexed="81"/>
            <rFont val="Tahoma"/>
            <family val="2"/>
          </rPr>
          <t xml:space="preserve">
</t>
        </r>
      </text>
    </comment>
    <comment ref="C45" authorId="1" shapeId="0" xr:uid="{A4D3B098-1406-4CA2-850F-1F2801103100}">
      <text>
        <r>
          <rPr>
            <sz val="9"/>
            <color indexed="81"/>
            <rFont val="Tahoma"/>
            <family val="2"/>
          </rPr>
          <t xml:space="preserve">Este dato aparecerá  luego de que se registre en el modulo Atención / Registro de Atención Comunitaria
La actividad
</t>
        </r>
        <r>
          <rPr>
            <b/>
            <sz val="9"/>
            <color indexed="81"/>
            <rFont val="Tahoma"/>
            <family val="2"/>
          </rPr>
          <t>Pueblos Indigenas Consultas Ciudadanas</t>
        </r>
      </text>
    </comment>
    <comment ref="D45" authorId="1" shapeId="0" xr:uid="{CF9B7B43-98F3-4383-97EE-99C1901D6D4D}">
      <text>
        <r>
          <rPr>
            <sz val="9"/>
            <color indexed="81"/>
            <rFont val="Tahoma"/>
            <family val="2"/>
          </rPr>
          <t xml:space="preserve">Este dato aparecerá  luego de que se registre en el modulo Atención / Registro de Atención Comunitaria
La actividad
</t>
        </r>
        <r>
          <rPr>
            <b/>
            <sz val="9"/>
            <color indexed="81"/>
            <rFont val="Tahoma"/>
            <family val="2"/>
          </rPr>
          <t>Pueblos Indigenas Consejos Consultivos, De Desarrollo Y Comités Locales</t>
        </r>
      </text>
    </comment>
    <comment ref="E45" authorId="3" shapeId="0" xr:uid="{18D1016F-760E-4CF2-AC5D-381E25CEDED6}">
      <text>
        <r>
          <rPr>
            <sz val="9"/>
            <color indexed="81"/>
            <rFont val="Tahoma"/>
            <family val="2"/>
          </rPr>
          <t xml:space="preserve">Este dato aparecerá  luego de que se registre en el modulo Atención / Registro de Atención Comunitaria
La actividad
</t>
        </r>
        <r>
          <rPr>
            <b/>
            <sz val="9"/>
            <color indexed="81"/>
            <rFont val="Tahoma"/>
            <family val="2"/>
          </rPr>
          <t>Actividades a Pueblos Indigenas - Consejos Consultivos de Adolescentes y Jovenes</t>
        </r>
        <r>
          <rPr>
            <sz val="9"/>
            <color indexed="81"/>
            <rFont val="Tahoma"/>
            <family val="2"/>
          </rPr>
          <t xml:space="preserve">
</t>
        </r>
      </text>
    </comment>
    <comment ref="G45" authorId="1" shapeId="0" xr:uid="{3E8DB24D-081D-4AD8-87B3-ED988BA3024F}">
      <text>
        <r>
          <rPr>
            <sz val="9"/>
            <color indexed="81"/>
            <rFont val="Tahoma"/>
            <family val="2"/>
          </rPr>
          <t>Este dato aparecerá  luego de que se registre en el modulo Atención / Registro de Atención Comunitaria
La actividad</t>
        </r>
        <r>
          <rPr>
            <b/>
            <sz val="9"/>
            <color indexed="81"/>
            <rFont val="Tahoma"/>
            <family val="2"/>
          </rPr>
          <t xml:space="preserve">
Pueblos Indígenas Mesas Territoriales 
</t>
        </r>
        <r>
          <rPr>
            <sz val="9"/>
            <color indexed="81"/>
            <rFont val="Tahoma"/>
            <family val="2"/>
          </rPr>
          <t>ó</t>
        </r>
        <r>
          <rPr>
            <b/>
            <sz val="9"/>
            <color indexed="81"/>
            <rFont val="Tahoma"/>
            <family val="2"/>
          </rPr>
          <t xml:space="preserve">
Peblos Indígenas Diálogos Ciudadanos 
</t>
        </r>
        <r>
          <rPr>
            <sz val="9"/>
            <color indexed="81"/>
            <rFont val="Tahoma"/>
            <family val="2"/>
          </rPr>
          <t>ó</t>
        </r>
        <r>
          <rPr>
            <b/>
            <sz val="9"/>
            <color indexed="81"/>
            <rFont val="Tahoma"/>
            <family val="2"/>
          </rPr>
          <t xml:space="preserve">
Pueblos Indígenas Mesas de Salud Intercultural</t>
        </r>
      </text>
    </comment>
    <comment ref="I45" authorId="1" shapeId="0" xr:uid="{8996F0D4-E6E5-47A8-AF20-433454FAB961}">
      <text>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a Pueblos Indígenas Presupuestos Participativos </t>
        </r>
        <r>
          <rPr>
            <sz val="9"/>
            <color indexed="81"/>
            <rFont val="Tahoma"/>
            <family val="2"/>
          </rPr>
          <t xml:space="preserve">
</t>
        </r>
      </text>
    </comment>
    <comment ref="J45" authorId="1" shapeId="0" xr:uid="{BE3E1191-8573-4EB5-9BD6-2EE0F6F95566}">
      <text>
        <r>
          <rPr>
            <b/>
            <sz val="9"/>
            <color indexed="81"/>
            <rFont val="Tahoma"/>
            <family val="2"/>
          </rPr>
          <t xml:space="preserve">
</t>
        </r>
        <r>
          <rPr>
            <sz val="9"/>
            <color indexed="81"/>
            <rFont val="Tahoma"/>
            <family val="2"/>
          </rPr>
          <t xml:space="preserve">Este dato aparecerá  luego de que se registre en el modulo Atención / Registro de Atención Comunitaria
La actividad
</t>
        </r>
        <r>
          <rPr>
            <b/>
            <sz val="9"/>
            <color indexed="81"/>
            <rFont val="Tahoma"/>
            <family val="2"/>
          </rPr>
          <t xml:space="preserve">Actividades a Pueblos Indígenas  Satisfacción Usuaria 
</t>
        </r>
      </text>
    </comment>
    <comment ref="K45" authorId="1" shapeId="0" xr:uid="{647A462D-A25A-4341-8E61-0F1D608D1470}">
      <text>
        <r>
          <rPr>
            <sz val="9"/>
            <color indexed="81"/>
            <rFont val="Tahoma"/>
            <family val="2"/>
          </rPr>
          <t xml:space="preserve">
Este dato aparecerá  luego de que se registre en el modulo Atención / Registro de Atención Comunitaria
La actividad
</t>
        </r>
        <r>
          <rPr>
            <b/>
            <sz val="9"/>
            <color indexed="81"/>
            <rFont val="Tahoma"/>
            <family val="2"/>
          </rPr>
          <t xml:space="preserve">Actividades a Pueblos Indígenas Planificación local participativa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Nicole Cisternas</author>
    <author>Ines Kohnenkamp</author>
    <author>Denis Corona</author>
    <author>Francisco Fuentes Salazar</author>
    <author>Rene Figueroa Rocha</author>
  </authors>
  <commentList>
    <comment ref="AK9" authorId="0" shapeId="0" xr:uid="{B1321D59-174C-4C21-88AE-6838362F234A}">
      <text>
        <r>
          <rPr>
            <sz val="9"/>
            <color indexed="81"/>
            <rFont val="Tahoma"/>
            <family val="2"/>
          </rPr>
          <t xml:space="preserve">Este dato aparecerá  luego de que en el Módulo </t>
        </r>
        <r>
          <rPr>
            <b/>
            <sz val="9"/>
            <color indexed="81"/>
            <rFont val="Tahoma"/>
            <family val="2"/>
          </rPr>
          <t>Admisión</t>
        </r>
        <r>
          <rPr>
            <sz val="9"/>
            <color indexed="81"/>
            <rFont val="Tahoma"/>
            <family val="2"/>
          </rPr>
          <t xml:space="preserve"> el Paciente indique un </t>
        </r>
        <r>
          <rPr>
            <b/>
            <sz val="9"/>
            <color indexed="81"/>
            <rFont val="Tahoma"/>
            <family val="2"/>
          </rPr>
          <t>Pueblo Originario</t>
        </r>
        <r>
          <rPr>
            <sz val="9"/>
            <color indexed="81"/>
            <rFont val="Tahoma"/>
            <family val="2"/>
          </rPr>
          <t xml:space="preserve">
</t>
        </r>
      </text>
    </comment>
    <comment ref="AL9" authorId="0" shapeId="0" xr:uid="{F707FF6E-FA39-42D7-A489-6DC3A220A005}">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12" authorId="1" shapeId="0" xr:uid="{0D4A74D9-FAA2-4FF7-94D1-9304DF932C72}">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IRA Alta?"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t>
        </r>
        <r>
          <rPr>
            <b/>
            <sz val="9"/>
            <color indexed="81"/>
            <rFont val="Tahoma"/>
            <family val="2"/>
          </rPr>
          <t xml:space="preserve"> Ingreso.</t>
        </r>
        <r>
          <rPr>
            <sz val="9"/>
            <color indexed="81"/>
            <rFont val="Tahoma"/>
            <family val="2"/>
          </rPr>
          <t xml:space="preserve">
</t>
        </r>
      </text>
    </comment>
    <comment ref="B13" authorId="1" shapeId="0" xr:uid="{F3350273-9B28-4195-A58A-A04316BFB07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Influenza?"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 </t>
        </r>
        <r>
          <rPr>
            <b/>
            <sz val="9"/>
            <color indexed="81"/>
            <rFont val="Tahoma"/>
            <family val="2"/>
          </rPr>
          <t>Ingreso.</t>
        </r>
        <r>
          <rPr>
            <sz val="9"/>
            <color indexed="81"/>
            <rFont val="Tahoma"/>
            <family val="2"/>
          </rPr>
          <t xml:space="preserve">
</t>
        </r>
      </text>
    </comment>
    <comment ref="B14" authorId="1" shapeId="0" xr:uid="{FDF37338-41A2-4492-9054-A77B0E7501BD}">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Neumonía?"</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Estado del mismo ítem el valor </t>
        </r>
        <r>
          <rPr>
            <b/>
            <sz val="9"/>
            <color indexed="81"/>
            <rFont val="Tahoma"/>
            <family val="2"/>
          </rPr>
          <t>Ingreso.</t>
        </r>
        <r>
          <rPr>
            <sz val="9"/>
            <color indexed="81"/>
            <rFont val="Tahoma"/>
            <family val="2"/>
          </rPr>
          <t xml:space="preserve">
</t>
        </r>
      </text>
    </comment>
    <comment ref="B15" authorId="1" shapeId="0" xr:uid="{1A0DBA8D-15BA-4F58-B2A1-C6804586BCFC}">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el Sindrome Coqueluchoide?"</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Estado del mismo ítem el valor </t>
        </r>
        <r>
          <rPr>
            <b/>
            <sz val="9"/>
            <color indexed="81"/>
            <rFont val="Tahoma"/>
            <family val="2"/>
          </rPr>
          <t>Ingreso</t>
        </r>
        <r>
          <rPr>
            <sz val="9"/>
            <color indexed="81"/>
            <rFont val="Tahoma"/>
            <family val="2"/>
          </rPr>
          <t xml:space="preserve">.
</t>
        </r>
      </text>
    </comment>
    <comment ref="B16" authorId="1" shapeId="0" xr:uid="{D97A18F1-3655-4E1A-B32E-533416D86498}">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“¿BRONQUITIS OBSTRUCTIVA AGUDA?"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item el valor </t>
        </r>
        <r>
          <rPr>
            <b/>
            <sz val="9"/>
            <color indexed="81"/>
            <rFont val="Tahoma"/>
            <family val="2"/>
          </rPr>
          <t>Ingreso.</t>
        </r>
        <r>
          <rPr>
            <sz val="9"/>
            <color indexed="81"/>
            <rFont val="Tahoma"/>
            <family val="2"/>
          </rPr>
          <t xml:space="preserve">
</t>
        </r>
      </text>
    </comment>
    <comment ref="B17" authorId="1" shapeId="0" xr:uid="{93033357-0E5F-424B-A8E6-1C62D1590EBF}">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IRA Baja?"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t>
        </r>
        <r>
          <rPr>
            <b/>
            <sz val="9"/>
            <color indexed="81"/>
            <rFont val="Tahoma"/>
            <family val="2"/>
          </rPr>
          <t xml:space="preserve"> Ingreso.</t>
        </r>
        <r>
          <rPr>
            <sz val="9"/>
            <color indexed="81"/>
            <rFont val="Tahoma"/>
            <family val="2"/>
          </rPr>
          <t xml:space="preserve">
</t>
        </r>
      </text>
    </comment>
    <comment ref="B18" authorId="1" shapeId="0" xr:uid="{2A316FF8-8AB6-4DAF-B561-B1966ED98F28}">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Sindrome Bronquial Obstructivo?"</t>
        </r>
        <r>
          <rPr>
            <sz val="9"/>
            <color indexed="81"/>
            <rFont val="Tahoma"/>
            <family val="2"/>
          </rPr>
          <t xml:space="preserve">  el valor </t>
        </r>
        <r>
          <rPr>
            <b/>
            <sz val="9"/>
            <color indexed="81"/>
            <rFont val="Tahoma"/>
            <family val="2"/>
          </rPr>
          <t>SI</t>
        </r>
        <r>
          <rPr>
            <sz val="9"/>
            <color indexed="81"/>
            <rFont val="Tahoma"/>
            <family val="2"/>
          </rPr>
          <t>, en el campo</t>
        </r>
        <r>
          <rPr>
            <b/>
            <sz val="9"/>
            <color indexed="81"/>
            <rFont val="Tahoma"/>
            <family val="2"/>
          </rPr>
          <t xml:space="preserve"> ¿Es Recurrente?</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Estado del mismo item el valor </t>
        </r>
        <r>
          <rPr>
            <b/>
            <sz val="9"/>
            <color indexed="81"/>
            <rFont val="Tahoma"/>
            <family val="2"/>
          </rPr>
          <t>Ingreso.</t>
        </r>
        <r>
          <rPr>
            <sz val="9"/>
            <color indexed="81"/>
            <rFont val="Tahoma"/>
            <family val="2"/>
          </rPr>
          <t xml:space="preserve">
</t>
        </r>
      </text>
    </comment>
    <comment ref="B19" authorId="1" shapeId="0" xr:uid="{4E6FD0C0-BCA9-4FD1-BB57-FD63A77BF164}">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ítem el valor</t>
        </r>
        <r>
          <rPr>
            <b/>
            <sz val="9"/>
            <color indexed="81"/>
            <rFont val="Tahoma"/>
            <family val="2"/>
          </rPr>
          <t xml:space="preserve"> Ingreso.</t>
        </r>
        <r>
          <rPr>
            <sz val="9"/>
            <color indexed="81"/>
            <rFont val="Tahoma"/>
            <family val="2"/>
          </rPr>
          <t xml:space="preserve">
</t>
        </r>
      </text>
    </comment>
    <comment ref="B20" authorId="1" shapeId="0" xr:uid="{AC3AF798-45A2-47B5-8B8D-D7C7BE1DC1CE}">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 xml:space="preserve">“¿Padece Enfermedad Pulmonar Crónica? "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Si</t>
        </r>
        <r>
          <rPr>
            <sz val="9"/>
            <color indexed="81"/>
            <rFont val="Tahoma"/>
            <family val="2"/>
          </rPr>
          <t xml:space="preserve"> y en el campo Estado del mismo item el valor </t>
        </r>
        <r>
          <rPr>
            <b/>
            <sz val="9"/>
            <color indexed="81"/>
            <rFont val="Tahoma"/>
            <family val="2"/>
          </rPr>
          <t>Ingreso.</t>
        </r>
        <r>
          <rPr>
            <sz val="9"/>
            <color indexed="81"/>
            <rFont val="Tahoma"/>
            <family val="2"/>
          </rPr>
          <t xml:space="preserve">
</t>
        </r>
      </text>
    </comment>
    <comment ref="B21" authorId="1" shapeId="0" xr:uid="{659731D5-0D58-4B33-A0CB-10C70225240E}">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Fibrosis Quistica?"</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Estado del mismo ítem el valor </t>
        </r>
        <r>
          <rPr>
            <b/>
            <sz val="9"/>
            <color indexed="81"/>
            <rFont val="Tahoma"/>
            <family val="2"/>
          </rPr>
          <t>Ingreso.</t>
        </r>
        <r>
          <rPr>
            <sz val="9"/>
            <color indexed="81"/>
            <rFont val="Tahoma"/>
            <family val="2"/>
          </rPr>
          <t xml:space="preserve">
</t>
        </r>
      </text>
    </comment>
    <comment ref="B22" authorId="1" shapeId="0" xr:uid="{FF8C82AC-224A-4F08-AA8D-6E994BD86414}">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Estado del mismo ítem el valor </t>
        </r>
        <r>
          <rPr>
            <b/>
            <sz val="9"/>
            <color indexed="81"/>
            <rFont val="Tahoma"/>
            <family val="2"/>
          </rPr>
          <t>Ingreso.</t>
        </r>
        <r>
          <rPr>
            <sz val="9"/>
            <color indexed="81"/>
            <rFont val="Tahoma"/>
            <family val="2"/>
          </rPr>
          <t xml:space="preserve">
</t>
        </r>
      </text>
    </comment>
    <comment ref="AM25" authorId="0" shapeId="0" xr:uid="{6BF85EAA-6D56-4B0D-8BAF-CBD03E3D2AC9}">
      <text>
        <r>
          <rPr>
            <sz val="9"/>
            <color indexed="81"/>
            <rFont val="Tahoma"/>
            <family val="2"/>
          </rPr>
          <t xml:space="preserve">Este dato aparecerá  luego de que en el Módulo </t>
        </r>
        <r>
          <rPr>
            <b/>
            <sz val="9"/>
            <color indexed="81"/>
            <rFont val="Tahoma"/>
            <family val="2"/>
          </rPr>
          <t>Admisión</t>
        </r>
        <r>
          <rPr>
            <sz val="9"/>
            <color indexed="81"/>
            <rFont val="Tahoma"/>
            <family val="2"/>
          </rPr>
          <t xml:space="preserve"> el Paciente indique un </t>
        </r>
        <r>
          <rPr>
            <b/>
            <sz val="9"/>
            <color indexed="81"/>
            <rFont val="Tahoma"/>
            <family val="2"/>
          </rPr>
          <t>Pueblo Originario</t>
        </r>
        <r>
          <rPr>
            <sz val="9"/>
            <color indexed="81"/>
            <rFont val="Tahoma"/>
            <family val="2"/>
          </rPr>
          <t xml:space="preserve">
</t>
        </r>
      </text>
    </comment>
    <comment ref="AN25" authorId="0" shapeId="0" xr:uid="{B3859818-D1B4-4194-8C72-F526F5A24003}">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C28" authorId="1" shapeId="0" xr:uid="{B4F69BA3-9305-41EC-A595-F9E5A67412D5}">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t>
        </r>
        <r>
          <rPr>
            <sz val="9"/>
            <color indexed="81"/>
            <rFont val="Tahoma"/>
            <family val="2"/>
          </rPr>
          <t>d el campo</t>
        </r>
        <r>
          <rPr>
            <b/>
            <sz val="9"/>
            <color indexed="81"/>
            <rFont val="Tahoma"/>
            <family val="2"/>
          </rPr>
          <t xml:space="preserve"> ““¿Padece de Sindrome Bronquial Obstructivo?</t>
        </r>
        <r>
          <rPr>
            <sz val="9"/>
            <color indexed="81"/>
            <rFont val="Tahoma"/>
            <family val="2"/>
          </rPr>
          <t xml:space="preserve">" el valor </t>
        </r>
        <r>
          <rPr>
            <b/>
            <sz val="9"/>
            <color indexed="81"/>
            <rFont val="Tahoma"/>
            <family val="2"/>
          </rPr>
          <t>SI</t>
        </r>
        <r>
          <rPr>
            <sz val="9"/>
            <color indexed="81"/>
            <rFont val="Tahoma"/>
            <family val="2"/>
          </rPr>
          <t xml:space="preserve"> en el campo</t>
        </r>
        <r>
          <rPr>
            <b/>
            <sz val="9"/>
            <color indexed="81"/>
            <rFont val="Tahoma"/>
            <family val="2"/>
          </rPr>
          <t xml:space="preserve"> ¿Es Recurrente?</t>
        </r>
        <r>
          <rPr>
            <sz val="9"/>
            <color indexed="81"/>
            <rFont val="Tahoma"/>
            <family val="2"/>
          </rPr>
          <t xml:space="preserve"> el valor </t>
        </r>
        <r>
          <rPr>
            <b/>
            <sz val="9"/>
            <color indexed="81"/>
            <rFont val="Tahoma"/>
            <family val="2"/>
          </rPr>
          <t>SI</t>
        </r>
        <r>
          <rPr>
            <sz val="9"/>
            <color indexed="81"/>
            <rFont val="Tahoma"/>
            <family val="2"/>
          </rPr>
          <t xml:space="preserve">, en el campo Estado del mismo item el valor </t>
        </r>
        <r>
          <rPr>
            <b/>
            <sz val="9"/>
            <color indexed="81"/>
            <rFont val="Tahoma"/>
            <family val="2"/>
          </rPr>
          <t>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 xml:space="preserve">Leve. 
</t>
        </r>
      </text>
    </comment>
    <comment ref="AL28" authorId="2" shapeId="0" xr:uid="{2FA70F25-612E-4480-AF8E-7A65F406F4E8}">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en el campo Estado del mismo item el valor </t>
        </r>
        <r>
          <rPr>
            <b/>
            <sz val="9"/>
            <color indexed="81"/>
            <rFont val="Tahoma"/>
            <family val="2"/>
          </rPr>
          <t>Reingreso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 xml:space="preserve">Leve. </t>
        </r>
        <r>
          <rPr>
            <sz val="9"/>
            <color indexed="81"/>
            <rFont val="Tahoma"/>
            <family val="2"/>
          </rPr>
          <t xml:space="preserve">
</t>
        </r>
      </text>
    </comment>
    <comment ref="C29" authorId="1" shapeId="0" xr:uid="{13C55249-F4A2-4CE6-B441-FC0716D75951}">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t>
        </r>
        <r>
          <rPr>
            <b/>
            <sz val="9"/>
            <color indexed="81"/>
            <rFont val="Tahoma"/>
            <family val="2"/>
          </rPr>
          <t xml:space="preserve">
Formulario de Control de Otros Programas de Salud el campo “¿Padece de Sindrome Bronquial Obstructivo?"</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Recurrente?</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 xml:space="preserve">Moderado. </t>
        </r>
        <r>
          <rPr>
            <sz val="9"/>
            <color indexed="81"/>
            <rFont val="Tahoma"/>
            <family val="2"/>
          </rPr>
          <t xml:space="preserve">
</t>
        </r>
      </text>
    </comment>
    <comment ref="AL29" authorId="2" shapeId="0" xr:uid="{DF136220-2090-4BE2-8B29-DA60C3C6BD45}">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t>
        </r>
        <r>
          <rPr>
            <b/>
            <sz val="9"/>
            <color indexed="81"/>
            <rFont val="Tahoma"/>
            <family val="2"/>
          </rPr>
          <t xml:space="preserve"> ¿Es Recurrente?</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Reingreso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 xml:space="preserve">Moderado. </t>
        </r>
      </text>
    </comment>
    <comment ref="C30" authorId="1" shapeId="0" xr:uid="{04353377-AB62-4C3E-9648-C93ED2A6526A}">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Sindrome Bronquial Obstructivo?"</t>
        </r>
        <r>
          <rPr>
            <sz val="9"/>
            <color indexed="81"/>
            <rFont val="Tahoma"/>
            <family val="2"/>
          </rPr>
          <t xml:space="preserve">  el valor</t>
        </r>
        <r>
          <rPr>
            <b/>
            <sz val="9"/>
            <color indexed="81"/>
            <rFont val="Tahoma"/>
            <family val="2"/>
          </rPr>
          <t xml:space="preserve"> SI</t>
        </r>
        <r>
          <rPr>
            <sz val="9"/>
            <color indexed="81"/>
            <rFont val="Tahoma"/>
            <family val="2"/>
          </rPr>
          <t xml:space="preserve"> en el campo</t>
        </r>
        <r>
          <rPr>
            <b/>
            <sz val="9"/>
            <color indexed="81"/>
            <rFont val="Tahoma"/>
            <family val="2"/>
          </rPr>
          <t xml:space="preserve"> ¿Es Recurrente?</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Severo</t>
        </r>
        <r>
          <rPr>
            <sz val="9"/>
            <color indexed="81"/>
            <rFont val="Tahoma"/>
            <family val="2"/>
          </rPr>
          <t xml:space="preserve">. 
</t>
        </r>
      </text>
    </comment>
    <comment ref="AL30" authorId="2" shapeId="0" xr:uid="{973B8695-47D3-4242-B725-C9AB0C89A912}">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en el campo Estado del mismo item el valor</t>
        </r>
        <r>
          <rPr>
            <b/>
            <sz val="9"/>
            <color indexed="81"/>
            <rFont val="Tahoma"/>
            <family val="2"/>
          </rPr>
          <t xml:space="preserve"> Reingreso</t>
        </r>
        <r>
          <rPr>
            <sz val="9"/>
            <color indexed="81"/>
            <rFont val="Tahoma"/>
            <family val="2"/>
          </rPr>
          <t xml:space="preserve"> y en el campo </t>
        </r>
        <r>
          <rPr>
            <b/>
            <sz val="9"/>
            <color indexed="81"/>
            <rFont val="Tahoma"/>
            <family val="2"/>
          </rPr>
          <t>Gravedad SBOR</t>
        </r>
        <r>
          <rPr>
            <sz val="9"/>
            <color indexed="81"/>
            <rFont val="Tahoma"/>
            <family val="2"/>
          </rPr>
          <t xml:space="preserve"> el valor </t>
        </r>
        <r>
          <rPr>
            <b/>
            <sz val="9"/>
            <color indexed="81"/>
            <rFont val="Tahoma"/>
            <family val="2"/>
          </rPr>
          <t xml:space="preserve">Severo. </t>
        </r>
        <r>
          <rPr>
            <sz val="9"/>
            <color indexed="81"/>
            <rFont val="Tahoma"/>
            <family val="2"/>
          </rPr>
          <t xml:space="preserve">
</t>
        </r>
      </text>
    </comment>
    <comment ref="C31" authorId="1" shapeId="0" xr:uid="{F24DA64E-D47E-421C-BBE4-A76898B1179D}">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el valor</t>
        </r>
        <r>
          <rPr>
            <b/>
            <sz val="9"/>
            <color indexed="81"/>
            <rFont val="Tahoma"/>
            <family val="2"/>
          </rPr>
          <t xml:space="preserve"> SI</t>
        </r>
        <r>
          <rPr>
            <sz val="9"/>
            <color indexed="81"/>
            <rFont val="Tahoma"/>
            <family val="2"/>
          </rPr>
          <t>, en el campo Estado del mismo item el valor</t>
        </r>
        <r>
          <rPr>
            <b/>
            <sz val="9"/>
            <color indexed="81"/>
            <rFont val="Tahoma"/>
            <family val="2"/>
          </rPr>
          <t xml:space="preserve"> Ingreso</t>
        </r>
        <r>
          <rPr>
            <sz val="9"/>
            <color indexed="81"/>
            <rFont val="Tahoma"/>
            <family val="2"/>
          </rPr>
          <t xml:space="preserve"> y en el campo</t>
        </r>
        <r>
          <rPr>
            <b/>
            <sz val="9"/>
            <color indexed="81"/>
            <rFont val="Tahoma"/>
            <family val="2"/>
          </rPr>
          <t xml:space="preserve"> “Gravedad Asma Bronquial”</t>
        </r>
        <r>
          <rPr>
            <sz val="9"/>
            <color indexed="81"/>
            <rFont val="Tahoma"/>
            <family val="2"/>
          </rPr>
          <t xml:space="preserve"> el valor </t>
        </r>
        <r>
          <rPr>
            <b/>
            <sz val="9"/>
            <color indexed="81"/>
            <rFont val="Tahoma"/>
            <family val="2"/>
          </rPr>
          <t>Leve.</t>
        </r>
        <r>
          <rPr>
            <sz val="9"/>
            <color indexed="81"/>
            <rFont val="Tahoma"/>
            <family val="2"/>
          </rPr>
          <t xml:space="preserve">
</t>
        </r>
      </text>
    </comment>
    <comment ref="AL31" authorId="2" shapeId="0" xr:uid="{ACFFBA5C-A492-4B39-BACD-9F457CB20275}">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Ingreso</t>
        </r>
        <r>
          <rPr>
            <sz val="9"/>
            <color indexed="81"/>
            <rFont val="Tahoma"/>
            <family val="2"/>
          </rPr>
          <t xml:space="preserve"> y en el campo</t>
        </r>
        <r>
          <rPr>
            <b/>
            <sz val="9"/>
            <color indexed="81"/>
            <rFont val="Tahoma"/>
            <family val="2"/>
          </rPr>
          <t xml:space="preserve"> “Gravedad Asma Bronquial”</t>
        </r>
        <r>
          <rPr>
            <sz val="9"/>
            <color indexed="81"/>
            <rFont val="Tahoma"/>
            <family val="2"/>
          </rPr>
          <t xml:space="preserve"> el valor </t>
        </r>
        <r>
          <rPr>
            <b/>
            <sz val="9"/>
            <color indexed="81"/>
            <rFont val="Tahoma"/>
            <family val="2"/>
          </rPr>
          <t>Leve.</t>
        </r>
      </text>
    </comment>
    <comment ref="C32" authorId="1" shapeId="0" xr:uid="{13074B5F-89FA-4716-B590-5DE8990040AF}">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en el campo Estado del mismo item el valor</t>
        </r>
        <r>
          <rPr>
            <b/>
            <sz val="9"/>
            <color indexed="81"/>
            <rFont val="Tahoma"/>
            <family val="2"/>
          </rPr>
          <t xml:space="preserve"> Ingreso</t>
        </r>
        <r>
          <rPr>
            <sz val="9"/>
            <color indexed="81"/>
            <rFont val="Tahoma"/>
            <family val="2"/>
          </rPr>
          <t xml:space="preserve"> y en el campo</t>
        </r>
        <r>
          <rPr>
            <b/>
            <sz val="9"/>
            <color indexed="81"/>
            <rFont val="Tahoma"/>
            <family val="2"/>
          </rPr>
          <t xml:space="preserve"> “Gravedad Asma Bronquial”</t>
        </r>
        <r>
          <rPr>
            <sz val="9"/>
            <color indexed="81"/>
            <rFont val="Tahoma"/>
            <family val="2"/>
          </rPr>
          <t xml:space="preserve"> el valor </t>
        </r>
        <r>
          <rPr>
            <b/>
            <sz val="9"/>
            <color indexed="81"/>
            <rFont val="Tahoma"/>
            <family val="2"/>
          </rPr>
          <t>Moderado.</t>
        </r>
        <r>
          <rPr>
            <sz val="9"/>
            <color indexed="81"/>
            <rFont val="Tahoma"/>
            <family val="2"/>
          </rPr>
          <t xml:space="preserve">
</t>
        </r>
      </text>
    </comment>
    <comment ref="AL32" authorId="2" shapeId="0" xr:uid="{2421344E-8874-4724-B52E-C93AB8A7D7BE}">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 xml:space="preserve">Control de Otros Programas de Salud </t>
        </r>
        <r>
          <rPr>
            <sz val="9"/>
            <color indexed="81"/>
            <rFont val="Tahoma"/>
            <family val="2"/>
          </rPr>
          <t xml:space="preserve">el campo </t>
        </r>
        <r>
          <rPr>
            <b/>
            <sz val="9"/>
            <color indexed="81"/>
            <rFont val="Tahoma"/>
            <family val="2"/>
          </rPr>
          <t>"¿Padece de Asma Bronquial?"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Reingreso</t>
        </r>
        <r>
          <rPr>
            <sz val="9"/>
            <color indexed="81"/>
            <rFont val="Tahoma"/>
            <family val="2"/>
          </rPr>
          <t xml:space="preserve"> y en el campo</t>
        </r>
        <r>
          <rPr>
            <b/>
            <sz val="9"/>
            <color indexed="81"/>
            <rFont val="Tahoma"/>
            <family val="2"/>
          </rPr>
          <t xml:space="preserve"> “Gravedad Asma Bronquial”</t>
        </r>
        <r>
          <rPr>
            <sz val="9"/>
            <color indexed="81"/>
            <rFont val="Tahoma"/>
            <family val="2"/>
          </rPr>
          <t xml:space="preserve"> el valor </t>
        </r>
        <r>
          <rPr>
            <b/>
            <sz val="9"/>
            <color indexed="81"/>
            <rFont val="Tahoma"/>
            <family val="2"/>
          </rPr>
          <t>Moderado.</t>
        </r>
      </text>
    </comment>
    <comment ref="C33" authorId="1" shapeId="0" xr:uid="{A988B879-4D3A-446D-82A0-CC44BC37CA89}">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xml:space="preserve">, en el campo Estado del mismo item el valor </t>
        </r>
        <r>
          <rPr>
            <b/>
            <sz val="9"/>
            <color indexed="81"/>
            <rFont val="Tahoma"/>
            <family val="2"/>
          </rPr>
          <t xml:space="preserve">Ingreso </t>
        </r>
        <r>
          <rPr>
            <sz val="9"/>
            <color indexed="81"/>
            <rFont val="Tahoma"/>
            <family val="2"/>
          </rPr>
          <t xml:space="preserve">y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Severo.</t>
        </r>
        <r>
          <rPr>
            <sz val="9"/>
            <color indexed="81"/>
            <rFont val="Tahoma"/>
            <family val="2"/>
          </rPr>
          <t xml:space="preserve">
</t>
        </r>
      </text>
    </comment>
    <comment ref="AL33" authorId="2" shapeId="0" xr:uid="{B54500EF-92AD-41AF-A8FA-DF43176DF5B9}">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Asma Bronquial?"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item el valor </t>
        </r>
        <r>
          <rPr>
            <b/>
            <sz val="9"/>
            <color indexed="81"/>
            <rFont val="Tahoma"/>
            <family val="2"/>
          </rPr>
          <t>Reingreso</t>
        </r>
        <r>
          <rPr>
            <sz val="9"/>
            <color indexed="81"/>
            <rFont val="Tahoma"/>
            <family val="2"/>
          </rPr>
          <t xml:space="preserve"> y en el campo </t>
        </r>
        <r>
          <rPr>
            <b/>
            <sz val="9"/>
            <color indexed="81"/>
            <rFont val="Tahoma"/>
            <family val="2"/>
          </rPr>
          <t xml:space="preserve">“Gravedad Asma Bronquial” </t>
        </r>
        <r>
          <rPr>
            <sz val="9"/>
            <color indexed="81"/>
            <rFont val="Tahoma"/>
            <family val="2"/>
          </rPr>
          <t>el valor</t>
        </r>
        <r>
          <rPr>
            <b/>
            <sz val="9"/>
            <color indexed="81"/>
            <rFont val="Tahoma"/>
            <family val="2"/>
          </rPr>
          <t xml:space="preserve"> Severo.</t>
        </r>
      </text>
    </comment>
    <comment ref="C34" authorId="1" shapeId="0" xr:uid="{6B8AC790-EAFB-498F-8545-DC6CB3D9C2D1}">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SI</t>
        </r>
        <r>
          <rPr>
            <sz val="9"/>
            <color indexed="81"/>
            <rFont val="Tahoma"/>
            <family val="2"/>
          </rPr>
          <t xml:space="preserve">, en el campo Estado del mismo ítem con el valor </t>
        </r>
        <r>
          <rPr>
            <b/>
            <sz val="9"/>
            <color indexed="81"/>
            <rFont val="Tahoma"/>
            <family val="2"/>
          </rPr>
          <t>Ingreso</t>
        </r>
        <r>
          <rPr>
            <sz val="9"/>
            <color indexed="81"/>
            <rFont val="Tahoma"/>
            <family val="2"/>
          </rPr>
          <t xml:space="preserve">. Y en el campo </t>
        </r>
        <r>
          <rPr>
            <b/>
            <sz val="9"/>
            <color indexed="81"/>
            <rFont val="Tahoma"/>
            <family val="2"/>
          </rPr>
          <t>Tipo EPOC</t>
        </r>
        <r>
          <rPr>
            <sz val="9"/>
            <color indexed="81"/>
            <rFont val="Tahoma"/>
            <family val="2"/>
          </rPr>
          <t xml:space="preserve"> el valor </t>
        </r>
        <r>
          <rPr>
            <b/>
            <sz val="9"/>
            <color indexed="81"/>
            <rFont val="Tahoma"/>
            <family val="2"/>
          </rPr>
          <t>Tipo A.</t>
        </r>
        <r>
          <rPr>
            <sz val="9"/>
            <color indexed="81"/>
            <rFont val="Tahoma"/>
            <family val="2"/>
          </rPr>
          <t xml:space="preserve"> 
</t>
        </r>
      </text>
    </comment>
    <comment ref="AL34" authorId="2" shapeId="0" xr:uid="{5A883477-4DB6-490B-A745-5B8A8077F63D}">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en el campo Estado del mismo ítem con el valor</t>
        </r>
        <r>
          <rPr>
            <b/>
            <sz val="9"/>
            <color indexed="81"/>
            <rFont val="Tahoma"/>
            <family val="2"/>
          </rPr>
          <t xml:space="preserve"> Reingreso</t>
        </r>
        <r>
          <rPr>
            <sz val="9"/>
            <color indexed="81"/>
            <rFont val="Tahoma"/>
            <family val="2"/>
          </rPr>
          <t xml:space="preserve">. Y en el campo </t>
        </r>
        <r>
          <rPr>
            <b/>
            <sz val="9"/>
            <color indexed="81"/>
            <rFont val="Tahoma"/>
            <family val="2"/>
          </rPr>
          <t xml:space="preserve">Tipo EPOC </t>
        </r>
        <r>
          <rPr>
            <sz val="9"/>
            <color indexed="81"/>
            <rFont val="Tahoma"/>
            <family val="2"/>
          </rPr>
          <t xml:space="preserve">el valor </t>
        </r>
        <r>
          <rPr>
            <b/>
            <sz val="9"/>
            <color indexed="81"/>
            <rFont val="Tahoma"/>
            <family val="2"/>
          </rPr>
          <t>Tipo A</t>
        </r>
        <r>
          <rPr>
            <sz val="9"/>
            <color indexed="81"/>
            <rFont val="Tahoma"/>
            <family val="2"/>
          </rPr>
          <t xml:space="preserve">. </t>
        </r>
      </text>
    </comment>
    <comment ref="C35" authorId="1" shapeId="0" xr:uid="{04549B1B-5E91-4258-8E2B-B01DE3CA44FD}">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SI</t>
        </r>
        <r>
          <rPr>
            <sz val="9"/>
            <color indexed="81"/>
            <rFont val="Tahoma"/>
            <family val="2"/>
          </rPr>
          <t xml:space="preserve">, en el campo Estado del mismo ítem con el valor </t>
        </r>
        <r>
          <rPr>
            <b/>
            <sz val="9"/>
            <color indexed="81"/>
            <rFont val="Tahoma"/>
            <family val="2"/>
          </rPr>
          <t>Ingreso</t>
        </r>
        <r>
          <rPr>
            <sz val="9"/>
            <color indexed="81"/>
            <rFont val="Tahoma"/>
            <family val="2"/>
          </rPr>
          <t xml:space="preserve">. Y en el campo </t>
        </r>
        <r>
          <rPr>
            <b/>
            <sz val="9"/>
            <color indexed="81"/>
            <rFont val="Tahoma"/>
            <family val="2"/>
          </rPr>
          <t>Tipo EPOC</t>
        </r>
        <r>
          <rPr>
            <sz val="9"/>
            <color indexed="81"/>
            <rFont val="Tahoma"/>
            <family val="2"/>
          </rPr>
          <t xml:space="preserve"> el valor </t>
        </r>
        <r>
          <rPr>
            <b/>
            <sz val="9"/>
            <color indexed="81"/>
            <rFont val="Tahoma"/>
            <family val="2"/>
          </rPr>
          <t xml:space="preserve">Tipo B. </t>
        </r>
        <r>
          <rPr>
            <sz val="9"/>
            <color indexed="81"/>
            <rFont val="Tahoma"/>
            <family val="2"/>
          </rPr>
          <t xml:space="preserve">
</t>
        </r>
      </text>
    </comment>
    <comment ref="AL35" authorId="2" shapeId="0" xr:uid="{5407F557-C69B-4288-92A0-3E4026E17625}">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SI</t>
        </r>
        <r>
          <rPr>
            <sz val="9"/>
            <color indexed="81"/>
            <rFont val="Tahoma"/>
            <family val="2"/>
          </rPr>
          <t xml:space="preserve">, en el campo Estado del mismo ítem con el valor </t>
        </r>
        <r>
          <rPr>
            <b/>
            <sz val="9"/>
            <color indexed="81"/>
            <rFont val="Tahoma"/>
            <family val="2"/>
          </rPr>
          <t>Reingreso</t>
        </r>
        <r>
          <rPr>
            <sz val="9"/>
            <color indexed="81"/>
            <rFont val="Tahoma"/>
            <family val="2"/>
          </rPr>
          <t xml:space="preserve">. Y en el campo </t>
        </r>
        <r>
          <rPr>
            <b/>
            <sz val="9"/>
            <color indexed="81"/>
            <rFont val="Tahoma"/>
            <family val="2"/>
          </rPr>
          <t>Tipo EPOC</t>
        </r>
        <r>
          <rPr>
            <sz val="9"/>
            <color indexed="81"/>
            <rFont val="Tahoma"/>
            <family val="2"/>
          </rPr>
          <t xml:space="preserve"> el valor </t>
        </r>
        <r>
          <rPr>
            <b/>
            <sz val="9"/>
            <color indexed="81"/>
            <rFont val="Tahoma"/>
            <family val="2"/>
          </rPr>
          <t xml:space="preserve">Tipo B. </t>
        </r>
      </text>
    </comment>
    <comment ref="C36" authorId="1" shapeId="0" xr:uid="{2CD931D2-CF74-4934-A5DD-AAEB73699CF2}">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ítem con el valor </t>
        </r>
        <r>
          <rPr>
            <b/>
            <sz val="9"/>
            <color indexed="81"/>
            <rFont val="Tahoma"/>
            <family val="2"/>
          </rPr>
          <t xml:space="preserve">Ingreso. </t>
        </r>
        <r>
          <rPr>
            <sz val="9"/>
            <color indexed="81"/>
            <rFont val="Tahoma"/>
            <family val="2"/>
          </rPr>
          <t xml:space="preserve">
</t>
        </r>
      </text>
    </comment>
    <comment ref="AL36" authorId="2" shapeId="0" xr:uid="{88513257-7087-413E-9CF0-B81AE60FFEFB}">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Reingreso.</t>
        </r>
        <r>
          <rPr>
            <sz val="9"/>
            <color indexed="81"/>
            <rFont val="Tahoma"/>
            <family val="2"/>
          </rPr>
          <t xml:space="preserve"> </t>
        </r>
      </text>
    </comment>
    <comment ref="C37" authorId="1" shapeId="0" xr:uid="{9D717033-5DFD-4CC9-A286-5502B00419E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Fibrosis Quistica?"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t>
        </r>
        <r>
          <rPr>
            <sz val="9"/>
            <color indexed="81"/>
            <rFont val="Tahoma"/>
            <family val="2"/>
          </rPr>
          <t xml:space="preserve">
</t>
        </r>
      </text>
    </comment>
    <comment ref="AL37" authorId="2" shapeId="0" xr:uid="{E89BD898-A445-4D32-B8F8-60274773843F}">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Fibrosis Quistica?"</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t>
        </r>
        <r>
          <rPr>
            <b/>
            <sz val="9"/>
            <color indexed="81"/>
            <rFont val="Tahoma"/>
            <family val="2"/>
          </rPr>
          <t xml:space="preserve"> Reingreso. </t>
        </r>
      </text>
    </comment>
    <comment ref="C38" authorId="1" shapeId="0" xr:uid="{75BACBBB-084C-4B0E-BD5A-363D2CB00695}">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“¿Es Oxigeno Dependiente?"</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t>
        </r>
        <r>
          <rPr>
            <sz val="9"/>
            <color indexed="81"/>
            <rFont val="Tahoma"/>
            <family val="2"/>
          </rPr>
          <t xml:space="preserve">
</t>
        </r>
      </text>
    </comment>
    <comment ref="AL38" authorId="2" shapeId="0" xr:uid="{EBAEFDC1-6377-4F34-B6C2-B77A7153CEE0}">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“¿Es Oxigeno Dependiente?"</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Reingreso.</t>
        </r>
        <r>
          <rPr>
            <sz val="9"/>
            <color indexed="81"/>
            <rFont val="Tahoma"/>
            <family val="2"/>
          </rPr>
          <t xml:space="preserve"> 
</t>
        </r>
      </text>
    </comment>
    <comment ref="C39" authorId="1" shapeId="0" xr:uid="{AF144DDF-A026-4D22-B403-94201668C139}">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“¿Necesita Asistencia Ventilatoria?"</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t>
        </r>
        <r>
          <rPr>
            <sz val="9"/>
            <color indexed="81"/>
            <rFont val="Tahoma"/>
            <family val="2"/>
          </rPr>
          <t xml:space="preserve">
</t>
        </r>
      </text>
    </comment>
    <comment ref="AL39" authorId="2" shapeId="0" xr:uid="{D143455D-0120-4E7B-8749-A0400CD46D72}">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“¿Necesita Asistencia Ventilatoria?"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t>
        </r>
        <r>
          <rPr>
            <b/>
            <sz val="9"/>
            <color indexed="81"/>
            <rFont val="Tahoma"/>
            <family val="2"/>
          </rPr>
          <t xml:space="preserve"> Reingreso. </t>
        </r>
      </text>
    </comment>
    <comment ref="C40" authorId="1" shapeId="0" xr:uid="{7F69CDDA-34BE-4BBF-B8C2-23E40D45228B}">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t>
        </r>
        <r>
          <rPr>
            <b/>
            <sz val="9"/>
            <color indexed="81"/>
            <rFont val="Tahoma"/>
            <family val="2"/>
          </rPr>
          <t xml:space="preserve"> Ingreso. 
</t>
        </r>
        <r>
          <rPr>
            <sz val="9"/>
            <color indexed="81"/>
            <rFont val="Tahoma"/>
            <family val="2"/>
          </rPr>
          <t xml:space="preserve">
</t>
        </r>
      </text>
    </comment>
    <comment ref="AL40" authorId="2" shapeId="0" xr:uid="{4451A1BC-FB6C-4D11-99F1-4D0DBAF9C0C5}">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Reingreso. </t>
        </r>
      </text>
    </comment>
    <comment ref="B46" authorId="1" shapeId="0" xr:uid="{ECF173A5-9C6B-4A77-957F-3C03E54CF93A}">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t>
        </r>
        <r>
          <rPr>
            <b/>
            <sz val="9"/>
            <color indexed="81"/>
            <rFont val="Tahoma"/>
            <family val="2"/>
          </rPr>
          <t xml:space="preserve">
</t>
        </r>
        <r>
          <rPr>
            <sz val="9"/>
            <color indexed="81"/>
            <rFont val="Tahoma"/>
            <family val="2"/>
          </rPr>
          <t>Formulario de</t>
        </r>
        <r>
          <rPr>
            <b/>
            <sz val="9"/>
            <color indexed="81"/>
            <rFont val="Tahoma"/>
            <family val="2"/>
          </rPr>
          <t xml:space="preserve"> Control de Otros Programas de Salud </t>
        </r>
        <r>
          <rPr>
            <sz val="9"/>
            <color indexed="81"/>
            <rFont val="Tahoma"/>
            <family val="2"/>
          </rPr>
          <t>el campo</t>
        </r>
        <r>
          <rPr>
            <b/>
            <sz val="9"/>
            <color indexed="81"/>
            <rFont val="Tahoma"/>
            <family val="2"/>
          </rPr>
          <t xml:space="preserve"> “¿Padece de Síndrome Bronquial Obstructivo?</t>
        </r>
        <r>
          <rPr>
            <sz val="9"/>
            <color indexed="81"/>
            <rFont val="Tahoma"/>
            <family val="2"/>
          </rPr>
          <t xml:space="preserve">" el valor </t>
        </r>
        <r>
          <rPr>
            <b/>
            <sz val="9"/>
            <color indexed="81"/>
            <rFont val="Tahoma"/>
            <family val="2"/>
          </rPr>
          <t xml:space="preserve">SI </t>
        </r>
        <r>
          <rPr>
            <sz val="9"/>
            <color indexed="81"/>
            <rFont val="Tahoma"/>
            <family val="2"/>
          </rPr>
          <t xml:space="preserve">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item el valor </t>
        </r>
        <r>
          <rPr>
            <b/>
            <sz val="9"/>
            <color indexed="81"/>
            <rFont val="Tahoma"/>
            <family val="2"/>
          </rPr>
          <t>Egreso por Alta o Egreso por Traslado.</t>
        </r>
        <r>
          <rPr>
            <sz val="9"/>
            <color indexed="81"/>
            <rFont val="Tahoma"/>
            <family val="2"/>
          </rPr>
          <t xml:space="preserve">
</t>
        </r>
      </text>
    </comment>
    <comment ref="AK46" authorId="2" shapeId="0" xr:uid="{3631C750-2349-44C6-B597-14A4E10586AD}">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Síndrome Bronquial Obstructivo?"</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item el valor  </t>
        </r>
        <r>
          <rPr>
            <b/>
            <sz val="9"/>
            <color indexed="81"/>
            <rFont val="Tahoma"/>
            <family val="2"/>
          </rPr>
          <t>Egreso por Abandono.</t>
        </r>
      </text>
    </comment>
    <comment ref="AL46" authorId="2" shapeId="0" xr:uid="{F9306D22-5AB4-4760-BEB9-72EBFEEB9E75}">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Síndrome Bronquial Obstructivo?"</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 xml:space="preserve">Egreso por Fallecido. </t>
        </r>
        <r>
          <rPr>
            <sz val="9"/>
            <color indexed="81"/>
            <rFont val="Tahoma"/>
            <family val="2"/>
          </rPr>
          <t xml:space="preserve">
</t>
        </r>
      </text>
    </comment>
    <comment ref="B47" authorId="1" shapeId="0" xr:uid="{1DBC456F-B93E-42DA-BD3F-A0296DBEEC77}">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Alta o Egreso por Traslado.</t>
        </r>
      </text>
    </comment>
    <comment ref="AK47" authorId="2" shapeId="0" xr:uid="{45D961C6-1D78-4C6F-AE1C-9C293F89C583}">
      <text>
        <r>
          <rPr>
            <sz val="9"/>
            <color indexed="81"/>
            <rFont val="Tahoma"/>
            <family val="2"/>
          </rPr>
          <t xml:space="preserve">Este dato aparecerá luego de que en la atención </t>
        </r>
        <r>
          <rPr>
            <b/>
            <sz val="9"/>
            <color indexed="81"/>
            <rFont val="Tahoma"/>
            <family val="2"/>
          </rPr>
          <t xml:space="preserve">Registrada Modulo box, Pacientes Citados o Agregar documentos a una atención </t>
        </r>
        <r>
          <rPr>
            <sz val="9"/>
            <color indexed="81"/>
            <rFont val="Tahoma"/>
            <family val="2"/>
          </rPr>
          <t xml:space="preserve">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Abandono.</t>
        </r>
        <r>
          <rPr>
            <sz val="9"/>
            <color indexed="81"/>
            <rFont val="Tahoma"/>
            <family val="2"/>
          </rPr>
          <t xml:space="preserve">
</t>
        </r>
      </text>
    </comment>
    <comment ref="AL47" authorId="2" shapeId="0" xr:uid="{A15AF3CA-DD53-455B-ADE4-699245626C05}">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el valor</t>
        </r>
        <r>
          <rPr>
            <b/>
            <sz val="9"/>
            <color indexed="81"/>
            <rFont val="Tahoma"/>
            <family val="2"/>
          </rPr>
          <t xml:space="preserve"> 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 xml:space="preserve">Egreso por Fallecido.
</t>
        </r>
      </text>
    </comment>
    <comment ref="B48" authorId="1" shapeId="0" xr:uid="{4958C0DC-685F-4DEB-B5B1-E9578EBD8F2B}">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Enfermedad Pulmonar Crónica?"</t>
        </r>
        <r>
          <rPr>
            <sz val="9"/>
            <color indexed="81"/>
            <rFont val="Tahoma"/>
            <family val="2"/>
          </rPr>
          <t xml:space="preserve"> el valor </t>
        </r>
        <r>
          <rPr>
            <b/>
            <sz val="9"/>
            <color indexed="81"/>
            <rFont val="Tahoma"/>
            <family val="2"/>
          </rPr>
          <t>SI</t>
        </r>
        <r>
          <rPr>
            <sz val="9"/>
            <color indexed="81"/>
            <rFont val="Tahoma"/>
            <family val="2"/>
          </rPr>
          <t>, en el campo</t>
        </r>
        <r>
          <rPr>
            <b/>
            <sz val="9"/>
            <color indexed="81"/>
            <rFont val="Tahoma"/>
            <family val="2"/>
          </rPr>
          <t xml:space="preserve"> ¿Es Obstructiva? </t>
        </r>
        <r>
          <rPr>
            <sz val="9"/>
            <color indexed="81"/>
            <rFont val="Tahoma"/>
            <family val="2"/>
          </rPr>
          <t>el valor</t>
        </r>
        <r>
          <rPr>
            <b/>
            <sz val="9"/>
            <color indexed="81"/>
            <rFont val="Tahoma"/>
            <family val="2"/>
          </rPr>
          <t xml:space="preserve"> 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Alta o Egreso por Traslado.</t>
        </r>
        <r>
          <rPr>
            <sz val="9"/>
            <color indexed="81"/>
            <rFont val="Tahoma"/>
            <family val="2"/>
          </rPr>
          <t xml:space="preserve">
</t>
        </r>
      </text>
    </comment>
    <comment ref="AK48" authorId="2" shapeId="0" xr:uid="{5F78D8C4-3375-4C93-866A-D372E205B1BD}">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t>
        </r>
        <r>
          <rPr>
            <b/>
            <sz val="9"/>
            <color indexed="81"/>
            <rFont val="Tahoma"/>
            <family val="2"/>
          </rPr>
          <t>Estad</t>
        </r>
        <r>
          <rPr>
            <sz val="9"/>
            <color indexed="81"/>
            <rFont val="Tahoma"/>
            <family val="2"/>
          </rPr>
          <t>o del mismo item el valor</t>
        </r>
        <r>
          <rPr>
            <b/>
            <sz val="9"/>
            <color indexed="81"/>
            <rFont val="Tahoma"/>
            <family val="2"/>
          </rPr>
          <t xml:space="preserve"> Egreso por Abandono.</t>
        </r>
      </text>
    </comment>
    <comment ref="AL48" authorId="2" shapeId="0" xr:uid="{F032B09F-EF40-42C8-A938-00D873F0DED6}">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Obstructiva?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Fallecido.</t>
        </r>
      </text>
    </comment>
    <comment ref="B49" authorId="1" shapeId="0" xr:uid="{38717BE1-0535-4339-A243-D7CE7757E56E}">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t>
        </r>
        <r>
          <rPr>
            <b/>
            <sz val="9"/>
            <color indexed="81"/>
            <rFont val="Tahoma"/>
            <family val="2"/>
          </rPr>
          <t xml:space="preserve"> Control de Otros Programas de Salud</t>
        </r>
        <r>
          <rPr>
            <sz val="9"/>
            <color indexed="81"/>
            <rFont val="Tahoma"/>
            <family val="2"/>
          </rPr>
          <t xml:space="preserve"> el campo </t>
        </r>
        <r>
          <rPr>
            <b/>
            <sz val="9"/>
            <color indexed="81"/>
            <rFont val="Tahoma"/>
            <family val="2"/>
          </rPr>
          <t>“¿Padece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Alta o Egreso por Traslado.</t>
        </r>
      </text>
    </comment>
    <comment ref="AK49" authorId="2" shapeId="0" xr:uid="{8971E2C9-EF65-4F06-9ABD-591DB4E5E1E2}">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t>
        </r>
        <r>
          <rPr>
            <b/>
            <sz val="9"/>
            <color indexed="81"/>
            <rFont val="Tahoma"/>
            <family val="2"/>
          </rPr>
          <t xml:space="preserve"> Egreso por Abandono.</t>
        </r>
        <r>
          <rPr>
            <sz val="9"/>
            <color indexed="81"/>
            <rFont val="Tahoma"/>
            <family val="2"/>
          </rPr>
          <t xml:space="preserve">
</t>
        </r>
      </text>
    </comment>
    <comment ref="AL49" authorId="2" shapeId="0" xr:uid="{13B6B2F0-6CE0-421C-A473-C5994D48A429}">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item el valor </t>
        </r>
        <r>
          <rPr>
            <b/>
            <sz val="9"/>
            <color indexed="81"/>
            <rFont val="Tahoma"/>
            <family val="2"/>
          </rPr>
          <t>Egreso por Fallecido.</t>
        </r>
        <r>
          <rPr>
            <sz val="9"/>
            <color indexed="81"/>
            <rFont val="Tahoma"/>
            <family val="2"/>
          </rPr>
          <t xml:space="preserve">
</t>
        </r>
      </text>
    </comment>
    <comment ref="B50" authorId="1" shapeId="0" xr:uid="{33DDD97D-79F4-46AD-9CDD-8BA5C0BA0DF7}">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Fibrosis Quística?"</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ítem el valor</t>
        </r>
        <r>
          <rPr>
            <b/>
            <sz val="9"/>
            <color indexed="81"/>
            <rFont val="Tahoma"/>
            <family val="2"/>
          </rPr>
          <t xml:space="preserve"> Egreso por Alta o Egreso por Traslado.</t>
        </r>
        <r>
          <rPr>
            <sz val="9"/>
            <color indexed="81"/>
            <rFont val="Tahoma"/>
            <family val="2"/>
          </rPr>
          <t xml:space="preserve">
</t>
        </r>
      </text>
    </comment>
    <comment ref="AK50" authorId="2" shapeId="0" xr:uid="{E1EFBB60-5960-42FE-A8E3-830E4332F3BE}">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Fibrosis Quística?"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t>
        </r>
        <r>
          <rPr>
            <b/>
            <sz val="9"/>
            <color indexed="81"/>
            <rFont val="Tahoma"/>
            <family val="2"/>
          </rPr>
          <t xml:space="preserve"> Egreso por Abandono</t>
        </r>
        <r>
          <rPr>
            <sz val="9"/>
            <color indexed="81"/>
            <rFont val="Tahoma"/>
            <family val="2"/>
          </rPr>
          <t xml:space="preserve">.
</t>
        </r>
      </text>
    </comment>
    <comment ref="AL50" authorId="2" shapeId="0" xr:uid="{17C746F9-7544-480F-9A54-05B3FD8DC9E0}">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Fibrosis Quística?"</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t>
        </r>
        <r>
          <rPr>
            <b/>
            <sz val="9"/>
            <color indexed="81"/>
            <rFont val="Tahoma"/>
            <family val="2"/>
          </rPr>
          <t>Estado</t>
        </r>
        <r>
          <rPr>
            <sz val="9"/>
            <color indexed="81"/>
            <rFont val="Tahoma"/>
            <family val="2"/>
          </rPr>
          <t xml:space="preserve"> del mismo ítem el valor </t>
        </r>
        <r>
          <rPr>
            <b/>
            <sz val="9"/>
            <color indexed="81"/>
            <rFont val="Tahoma"/>
            <family val="2"/>
          </rPr>
          <t>Egreso por Fallecido.</t>
        </r>
        <r>
          <rPr>
            <sz val="9"/>
            <color indexed="81"/>
            <rFont val="Tahoma"/>
            <family val="2"/>
          </rPr>
          <t xml:space="preserve">
</t>
        </r>
      </text>
    </comment>
    <comment ref="B51" authorId="1" shapeId="0" xr:uid="{4FBCA777-B2A7-46FF-869C-C8A730D6968E}">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“¿Es oxigeno dependiente?"</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ítem el valor </t>
        </r>
        <r>
          <rPr>
            <b/>
            <sz val="9"/>
            <color indexed="81"/>
            <rFont val="Tahoma"/>
            <family val="2"/>
          </rPr>
          <t>Egreso por Alta o Egreso por Taslado.</t>
        </r>
      </text>
    </comment>
    <comment ref="AK51" authorId="2" shapeId="0" xr:uid="{6E97A3A7-072A-495F-9AEA-17D38F1AE636}">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“¿Es oxigeno dependiente?"</t>
        </r>
        <r>
          <rPr>
            <sz val="9"/>
            <color indexed="81"/>
            <rFont val="Tahoma"/>
            <family val="2"/>
          </rPr>
          <t xml:space="preserve"> el valor</t>
        </r>
        <r>
          <rPr>
            <b/>
            <sz val="9"/>
            <color indexed="81"/>
            <rFont val="Tahoma"/>
            <family val="2"/>
          </rPr>
          <t xml:space="preserve"> SI</t>
        </r>
        <r>
          <rPr>
            <sz val="9"/>
            <color indexed="81"/>
            <rFont val="Tahoma"/>
            <family val="2"/>
          </rPr>
          <t xml:space="preserve"> y en el campo </t>
        </r>
        <r>
          <rPr>
            <b/>
            <sz val="9"/>
            <color indexed="81"/>
            <rFont val="Tahoma"/>
            <family val="2"/>
          </rPr>
          <t xml:space="preserve">Estado </t>
        </r>
        <r>
          <rPr>
            <sz val="9"/>
            <color indexed="81"/>
            <rFont val="Tahoma"/>
            <family val="2"/>
          </rPr>
          <t xml:space="preserve">del mismo ítem el valor </t>
        </r>
        <r>
          <rPr>
            <b/>
            <sz val="9"/>
            <color indexed="81"/>
            <rFont val="Tahoma"/>
            <family val="2"/>
          </rPr>
          <t>Egreso por Abandono.</t>
        </r>
      </text>
    </comment>
    <comment ref="AL51" authorId="2" shapeId="0" xr:uid="{92CEABDF-A020-4B6B-AC7A-9BB422BB16ED}">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“¿Es oxigeno dependiente?</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Egreso por Fallecido.</t>
        </r>
        <r>
          <rPr>
            <sz val="9"/>
            <color indexed="81"/>
            <rFont val="Tahoma"/>
            <family val="2"/>
          </rPr>
          <t xml:space="preserve">
</t>
        </r>
      </text>
    </comment>
    <comment ref="B52" authorId="1" shapeId="0" xr:uid="{EC90190C-E53A-4169-8705-32088D07C3E4}">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“¿Necesita Asistencia Ventilatoria?"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Egreso por Alta</t>
        </r>
        <r>
          <rPr>
            <sz val="9"/>
            <color indexed="81"/>
            <rFont val="Tahoma"/>
            <family val="2"/>
          </rPr>
          <t xml:space="preserve"> </t>
        </r>
        <r>
          <rPr>
            <b/>
            <sz val="9"/>
            <color indexed="81"/>
            <rFont val="Tahoma"/>
            <family val="2"/>
          </rPr>
          <t>o Egreso por Traslado.</t>
        </r>
      </text>
    </comment>
    <comment ref="AK52" authorId="2" shapeId="0" xr:uid="{F55A8E71-910D-43CC-8AE5-D8EF5C0E8F30}">
      <text>
        <r>
          <rPr>
            <sz val="9"/>
            <color indexed="81"/>
            <rFont val="Tahoma"/>
            <family val="2"/>
          </rPr>
          <t xml:space="preserve">Este dato aparecerá luego de que en la atención </t>
        </r>
        <r>
          <rPr>
            <b/>
            <sz val="9"/>
            <color indexed="81"/>
            <rFont val="Tahoma"/>
            <family val="2"/>
          </rPr>
          <t xml:space="preserve">Registrada Modulo box, Pacientes Citados o Agregar documentos a una atención </t>
        </r>
        <r>
          <rPr>
            <sz val="9"/>
            <color indexed="81"/>
            <rFont val="Tahoma"/>
            <family val="2"/>
          </rPr>
          <t xml:space="preserve">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“¿Necesita Asistencia Ventilatoria?"</t>
        </r>
        <r>
          <rPr>
            <sz val="9"/>
            <color indexed="81"/>
            <rFont val="Tahoma"/>
            <family val="2"/>
          </rPr>
          <t xml:space="preserve"> el valor</t>
        </r>
        <r>
          <rPr>
            <b/>
            <sz val="9"/>
            <color indexed="81"/>
            <rFont val="Tahoma"/>
            <family val="2"/>
          </rPr>
          <t xml:space="preserve"> SI </t>
        </r>
        <r>
          <rPr>
            <sz val="9"/>
            <color indexed="81"/>
            <rFont val="Tahoma"/>
            <family val="2"/>
          </rPr>
          <t xml:space="preserve">y en el campo Estado del mismo ítem el valor </t>
        </r>
        <r>
          <rPr>
            <b/>
            <sz val="9"/>
            <color indexed="81"/>
            <rFont val="Tahoma"/>
            <family val="2"/>
          </rPr>
          <t>Egreso por Abandono.</t>
        </r>
      </text>
    </comment>
    <comment ref="AL52" authorId="2" shapeId="0" xr:uid="{FA18B483-96F8-42BB-8C67-98950930A5A9}">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 xml:space="preserve">“¿Necesita Asistencia Ventilatoria?" </t>
        </r>
        <r>
          <rPr>
            <sz val="9"/>
            <color indexed="81"/>
            <rFont val="Tahoma"/>
            <family val="2"/>
          </rPr>
          <t xml:space="preserve">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Egreso por Fallecido.</t>
        </r>
        <r>
          <rPr>
            <sz val="9"/>
            <color indexed="81"/>
            <rFont val="Tahoma"/>
            <family val="2"/>
          </rPr>
          <t xml:space="preserve">
</t>
        </r>
      </text>
    </comment>
    <comment ref="B53" authorId="1" shapeId="0" xr:uid="{98CF9967-8F2E-4B35-98A8-42CAC029F02F}">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t>
        </r>
        <r>
          <rPr>
            <b/>
            <sz val="9"/>
            <color indexed="81"/>
            <rFont val="Tahoma"/>
            <family val="2"/>
          </rPr>
          <t xml:space="preserv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t>
        </r>
        <r>
          <rPr>
            <b/>
            <sz val="9"/>
            <color indexed="81"/>
            <rFont val="Tahoma"/>
            <family val="2"/>
          </rPr>
          <t>Estado</t>
        </r>
        <r>
          <rPr>
            <sz val="9"/>
            <color indexed="81"/>
            <rFont val="Tahoma"/>
            <family val="2"/>
          </rPr>
          <t xml:space="preserve"> del mismo ítem el valor</t>
        </r>
        <r>
          <rPr>
            <b/>
            <sz val="9"/>
            <color indexed="81"/>
            <rFont val="Tahoma"/>
            <family val="2"/>
          </rPr>
          <t xml:space="preserve"> Egreso por Alta o Egreso por Traslado.</t>
        </r>
      </text>
    </comment>
    <comment ref="AK53" authorId="2" shapeId="0" xr:uid="{C6C99593-CA31-4108-BBAD-ACDC627AEC7D}">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 xml:space="preserve"> Egreso por Abandono.</t>
        </r>
      </text>
    </comment>
    <comment ref="AL53" authorId="2" shapeId="0" xr:uid="{1BECAB8F-81CD-4410-B55D-3185A84CB51D}">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Otras Enfermedades Respiratorias?"</t>
        </r>
        <r>
          <rPr>
            <sz val="9"/>
            <color indexed="81"/>
            <rFont val="Tahoma"/>
            <family val="2"/>
          </rPr>
          <t xml:space="preserve"> el valor </t>
        </r>
        <r>
          <rPr>
            <b/>
            <sz val="9"/>
            <color indexed="81"/>
            <rFont val="Tahoma"/>
            <family val="2"/>
          </rPr>
          <t xml:space="preserve">SI </t>
        </r>
        <r>
          <rPr>
            <sz val="9"/>
            <color indexed="81"/>
            <rFont val="Tahoma"/>
            <family val="2"/>
          </rPr>
          <t xml:space="preserve">y en el campo </t>
        </r>
        <r>
          <rPr>
            <b/>
            <sz val="9"/>
            <color indexed="81"/>
            <rFont val="Tahoma"/>
            <family val="2"/>
          </rPr>
          <t>Estado</t>
        </r>
        <r>
          <rPr>
            <sz val="9"/>
            <color indexed="81"/>
            <rFont val="Tahoma"/>
            <family val="2"/>
          </rPr>
          <t xml:space="preserve"> del mismo ítem el valor  </t>
        </r>
        <r>
          <rPr>
            <b/>
            <sz val="9"/>
            <color indexed="81"/>
            <rFont val="Tahoma"/>
            <family val="2"/>
          </rPr>
          <t>Egreso por Fallecido.</t>
        </r>
        <r>
          <rPr>
            <sz val="9"/>
            <color indexed="81"/>
            <rFont val="Tahoma"/>
            <family val="2"/>
          </rPr>
          <t xml:space="preserve">
</t>
        </r>
      </text>
    </comment>
    <comment ref="AK55" authorId="2" shapeId="0" xr:uid="{3B96AEB7-EB41-463B-8F78-D151304230D5}">
      <text>
        <r>
          <rPr>
            <sz val="9"/>
            <color indexed="81"/>
            <rFont val="Tahoma"/>
            <family val="2"/>
          </rPr>
          <t>Todo usuario registrado como</t>
        </r>
        <r>
          <rPr>
            <b/>
            <sz val="9"/>
            <color indexed="81"/>
            <rFont val="Tahoma"/>
            <family val="2"/>
          </rPr>
          <t xml:space="preserve"> FONASA </t>
        </r>
        <r>
          <rPr>
            <sz val="9"/>
            <color indexed="81"/>
            <rFont val="Tahoma"/>
            <family val="2"/>
          </rPr>
          <t xml:space="preserve">en el campo </t>
        </r>
        <r>
          <rPr>
            <b/>
            <sz val="9"/>
            <color indexed="81"/>
            <rFont val="Tahoma"/>
            <family val="2"/>
          </rPr>
          <t>previsión</t>
        </r>
        <r>
          <rPr>
            <sz val="9"/>
            <color indexed="81"/>
            <rFont val="Tahoma"/>
            <family val="2"/>
          </rPr>
          <t xml:space="preserve"> de la inscripción RAYEN. 
</t>
        </r>
      </text>
    </comment>
    <comment ref="B58" authorId="1" shapeId="0" xr:uid="{58A219E2-21F1-488D-92C6-F1A4FA85EB35}">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Consulta Sala (Ira, Era o Mixta).
</t>
        </r>
        <r>
          <rPr>
            <sz val="9"/>
            <color indexed="81"/>
            <rFont val="Tahoma"/>
            <family val="2"/>
          </rPr>
          <t xml:space="preserve">
</t>
        </r>
        <r>
          <rPr>
            <b/>
            <sz val="9"/>
            <color indexed="81"/>
            <rFont val="Tahoma"/>
            <family val="2"/>
          </rPr>
          <t>Además, deberá cumplir como condición, lo solicitado en la sección B INGRESO CRÓNICO SEGÚN DIAGNÓSTICO.</t>
        </r>
        <r>
          <rPr>
            <sz val="9"/>
            <color indexed="81"/>
            <rFont val="Tahoma"/>
            <family val="2"/>
          </rPr>
          <t xml:space="preserve">
</t>
        </r>
      </text>
    </comment>
    <comment ref="AK60" authorId="2" shapeId="0" xr:uid="{9CAB5B98-06E3-4E8E-9D25-A27C2D24B87E}">
      <text>
        <r>
          <rPr>
            <sz val="9"/>
            <color indexed="81"/>
            <rFont val="Tahoma"/>
            <family val="2"/>
          </rPr>
          <t>Todo usuario registrado como</t>
        </r>
        <r>
          <rPr>
            <b/>
            <sz val="9"/>
            <color indexed="81"/>
            <rFont val="Tahoma"/>
            <family val="2"/>
          </rPr>
          <t xml:space="preserve"> FONASA </t>
        </r>
        <r>
          <rPr>
            <sz val="9"/>
            <color indexed="81"/>
            <rFont val="Tahoma"/>
            <family val="2"/>
          </rPr>
          <t xml:space="preserve">en el campo </t>
        </r>
        <r>
          <rPr>
            <b/>
            <sz val="9"/>
            <color indexed="81"/>
            <rFont val="Tahoma"/>
            <family val="2"/>
          </rPr>
          <t>previsión</t>
        </r>
        <r>
          <rPr>
            <sz val="9"/>
            <color indexed="81"/>
            <rFont val="Tahoma"/>
            <family val="2"/>
          </rPr>
          <t xml:space="preserve"> de la inscripción RAYEN. 
</t>
        </r>
      </text>
    </comment>
    <comment ref="B63" authorId="1" shapeId="0" xr:uid="{397C1E3A-264F-46C6-B329-61E9E05B38B2}">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Control Sala (Ira, Era o Mixta).
</t>
        </r>
        <r>
          <rPr>
            <sz val="9"/>
            <color indexed="81"/>
            <rFont val="Tahoma"/>
            <family val="2"/>
          </rPr>
          <t xml:space="preserve">
Además debe pertenecer al Programa: tener registros en </t>
        </r>
        <r>
          <rPr>
            <b/>
            <sz val="9"/>
            <color indexed="81"/>
            <rFont val="Tahoma"/>
            <family val="2"/>
          </rPr>
          <t xml:space="preserve">Formulario de Control de Otros Programas de Salud </t>
        </r>
        <r>
          <rPr>
            <sz val="9"/>
            <color indexed="81"/>
            <rFont val="Tahoma"/>
            <family val="2"/>
          </rPr>
          <t xml:space="preserve">una o más patologias cronicas y sus estados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que contengan los diagnósticos de la </t>
        </r>
        <r>
          <rPr>
            <b/>
            <sz val="9"/>
            <color indexed="81"/>
            <rFont val="Tahoma"/>
            <family val="2"/>
          </rPr>
          <t>Sección A</t>
        </r>
        <r>
          <rPr>
            <sz val="9"/>
            <color indexed="81"/>
            <rFont val="Tahoma"/>
            <family val="2"/>
          </rPr>
          <t xml:space="preserve"> o </t>
        </r>
        <r>
          <rPr>
            <b/>
            <sz val="9"/>
            <color indexed="81"/>
            <rFont val="Tahoma"/>
            <family val="2"/>
          </rPr>
          <t>B</t>
        </r>
        <r>
          <rPr>
            <sz val="9"/>
            <color indexed="81"/>
            <rFont val="Tahoma"/>
            <family val="2"/>
          </rPr>
          <t xml:space="preserve"> y además su </t>
        </r>
        <r>
          <rPr>
            <b/>
            <sz val="9"/>
            <color indexed="81"/>
            <rFont val="Tahoma"/>
            <family val="2"/>
          </rPr>
          <t>Fecha de Proximo Control</t>
        </r>
        <r>
          <rPr>
            <sz val="9"/>
            <color indexed="81"/>
            <rFont val="Tahoma"/>
            <family val="2"/>
          </rPr>
          <t xml:space="preserve">.
</t>
        </r>
      </text>
    </comment>
    <comment ref="B64" authorId="1" shapeId="0" xr:uid="{2CA5690F-EF03-4555-A357-DDD13C2FBB58}">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el profesional registre la</t>
        </r>
        <r>
          <rPr>
            <b/>
            <sz val="9"/>
            <color indexed="81"/>
            <rFont val="Tahoma"/>
            <family val="2"/>
          </rPr>
          <t xml:space="preserve"> </t>
        </r>
        <r>
          <rPr>
            <sz val="9"/>
            <color indexed="81"/>
            <rFont val="Tahoma"/>
            <family val="2"/>
          </rPr>
          <t xml:space="preserve">actividad </t>
        </r>
        <r>
          <rPr>
            <b/>
            <sz val="9"/>
            <color indexed="81"/>
            <rFont val="Tahoma"/>
            <family val="2"/>
          </rPr>
          <t>Control Sala (Ira, Era o Mixta).</t>
        </r>
        <r>
          <rPr>
            <sz val="9"/>
            <color indexed="81"/>
            <rFont val="Tahoma"/>
            <family val="2"/>
          </rPr>
          <t xml:space="preserve">
Además debe pertenecer al Programa: tener registros en </t>
        </r>
        <r>
          <rPr>
            <b/>
            <sz val="9"/>
            <color indexed="81"/>
            <rFont val="Tahoma"/>
            <family val="2"/>
          </rPr>
          <t xml:space="preserve">Formulario de Control de Otros Programas de Salud </t>
        </r>
        <r>
          <rPr>
            <sz val="9"/>
            <color indexed="81"/>
            <rFont val="Tahoma"/>
            <family val="2"/>
          </rPr>
          <t xml:space="preserve">una o más patologias cronicas y sus estados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que contengan los diagnósticos de la </t>
        </r>
        <r>
          <rPr>
            <b/>
            <sz val="9"/>
            <color indexed="81"/>
            <rFont val="Tahoma"/>
            <family val="2"/>
          </rPr>
          <t>Sección A</t>
        </r>
        <r>
          <rPr>
            <sz val="9"/>
            <color indexed="81"/>
            <rFont val="Tahoma"/>
            <family val="2"/>
          </rPr>
          <t xml:space="preserve"> o </t>
        </r>
        <r>
          <rPr>
            <b/>
            <sz val="9"/>
            <color indexed="81"/>
            <rFont val="Tahoma"/>
            <family val="2"/>
          </rPr>
          <t>B</t>
        </r>
        <r>
          <rPr>
            <sz val="9"/>
            <color indexed="81"/>
            <rFont val="Tahoma"/>
            <family val="2"/>
          </rPr>
          <t xml:space="preserve"> y además su </t>
        </r>
        <r>
          <rPr>
            <b/>
            <sz val="9"/>
            <color indexed="81"/>
            <rFont val="Tahoma"/>
            <family val="2"/>
          </rPr>
          <t>Fecha de Proximo Control.</t>
        </r>
      </text>
    </comment>
    <comment ref="B65" authorId="1" shapeId="0" xr:uid="{2FA77B00-67EC-4770-8828-277D7C4A3D08}">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Control Sala (Ira, Era o Mixta).
</t>
        </r>
        <r>
          <rPr>
            <sz val="9"/>
            <color indexed="81"/>
            <rFont val="Tahoma"/>
            <family val="2"/>
          </rPr>
          <t xml:space="preserve">
Además debe pertenecer al Programa: tener registros en </t>
        </r>
        <r>
          <rPr>
            <b/>
            <sz val="9"/>
            <color indexed="81"/>
            <rFont val="Tahoma"/>
            <family val="2"/>
          </rPr>
          <t>Formulario de Control de Otros Programas de Salud</t>
        </r>
        <r>
          <rPr>
            <sz val="9"/>
            <color indexed="81"/>
            <rFont val="Tahoma"/>
            <family val="2"/>
          </rPr>
          <t xml:space="preserve"> una o más patologias cronicas y sus estados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que contengan los diagnósticos de la </t>
        </r>
        <r>
          <rPr>
            <b/>
            <sz val="9"/>
            <color indexed="81"/>
            <rFont val="Tahoma"/>
            <family val="2"/>
          </rPr>
          <t>Sección A</t>
        </r>
        <r>
          <rPr>
            <sz val="9"/>
            <color indexed="81"/>
            <rFont val="Tahoma"/>
            <family val="2"/>
          </rPr>
          <t xml:space="preserve"> o </t>
        </r>
        <r>
          <rPr>
            <b/>
            <sz val="9"/>
            <color indexed="81"/>
            <rFont val="Tahoma"/>
            <family val="2"/>
          </rPr>
          <t>B</t>
        </r>
        <r>
          <rPr>
            <sz val="9"/>
            <color indexed="81"/>
            <rFont val="Tahoma"/>
            <family val="2"/>
          </rPr>
          <t xml:space="preserve"> y además su </t>
        </r>
        <r>
          <rPr>
            <b/>
            <sz val="9"/>
            <color indexed="81"/>
            <rFont val="Tahoma"/>
            <family val="2"/>
          </rPr>
          <t xml:space="preserve">Fecha de Proximo Control.
</t>
        </r>
      </text>
    </comment>
    <comment ref="AK68" authorId="2" shapeId="0" xr:uid="{0E01D7EB-9AB1-44C8-AA50-286FA7B3FDA7}">
      <text>
        <r>
          <rPr>
            <sz val="9"/>
            <color indexed="81"/>
            <rFont val="Tahoma"/>
            <family val="2"/>
          </rPr>
          <t>Todo usuario registrado como</t>
        </r>
        <r>
          <rPr>
            <b/>
            <sz val="9"/>
            <color indexed="81"/>
            <rFont val="Tahoma"/>
            <family val="2"/>
          </rPr>
          <t xml:space="preserve"> FONASA </t>
        </r>
        <r>
          <rPr>
            <sz val="9"/>
            <color indexed="81"/>
            <rFont val="Tahoma"/>
            <family val="2"/>
          </rPr>
          <t xml:space="preserve">en el campo </t>
        </r>
        <r>
          <rPr>
            <b/>
            <sz val="9"/>
            <color indexed="81"/>
            <rFont val="Tahoma"/>
            <family val="2"/>
          </rPr>
          <t>previsión</t>
        </r>
        <r>
          <rPr>
            <sz val="9"/>
            <color indexed="81"/>
            <rFont val="Tahoma"/>
            <family val="2"/>
          </rPr>
          <t xml:space="preserve"> de la inscripción RAYEN. 
</t>
        </r>
      </text>
    </comment>
    <comment ref="B71" authorId="1" shapeId="0" xr:uid="{9B92D650-59FC-4DF7-9CC5-FEC1034AD088}">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el profesional Estamento "</t>
        </r>
        <r>
          <rPr>
            <b/>
            <sz val="9"/>
            <color indexed="81"/>
            <rFont val="Tahoma"/>
            <family val="2"/>
          </rPr>
          <t xml:space="preserve">Enfermero/a"  </t>
        </r>
        <r>
          <rPr>
            <sz val="9"/>
            <color indexed="81"/>
            <rFont val="Tahoma"/>
            <family val="2"/>
          </rPr>
          <t xml:space="preserve">registre la actividad 
- </t>
        </r>
        <r>
          <rPr>
            <b/>
            <sz val="9"/>
            <color indexed="81"/>
            <rFont val="Tahoma"/>
            <family val="2"/>
          </rPr>
          <t xml:space="preserve">Consulta Espontánea Sala (Ira, Era o Mixta) 
O
- Consulta Atenciones Agudas Sala (Ira, Era o Mixta).
</t>
        </r>
        <r>
          <rPr>
            <sz val="9"/>
            <color indexed="81"/>
            <rFont val="Tahoma"/>
            <family val="2"/>
          </rPr>
          <t>Además debe pertenecer al Programa: tener registros en</t>
        </r>
        <r>
          <rPr>
            <b/>
            <sz val="9"/>
            <color indexed="81"/>
            <rFont val="Tahoma"/>
            <family val="2"/>
          </rPr>
          <t xml:space="preserve"> Formulario de Control de Otros Programas de Salud </t>
        </r>
        <r>
          <rPr>
            <sz val="9"/>
            <color indexed="81"/>
            <rFont val="Tahoma"/>
            <family val="2"/>
          </rPr>
          <t xml:space="preserve">una o más patologias cronicas y sus estados </t>
        </r>
        <r>
          <rPr>
            <b/>
            <sz val="9"/>
            <color indexed="81"/>
            <rFont val="Tahoma"/>
            <family val="2"/>
          </rPr>
          <t xml:space="preserve">Ingreso </t>
        </r>
        <r>
          <rPr>
            <sz val="9"/>
            <color indexed="81"/>
            <rFont val="Tahoma"/>
            <family val="2"/>
          </rPr>
          <t>o</t>
        </r>
        <r>
          <rPr>
            <b/>
            <sz val="9"/>
            <color indexed="81"/>
            <rFont val="Tahoma"/>
            <family val="2"/>
          </rPr>
          <t xml:space="preserve"> Seguimiento  </t>
        </r>
        <r>
          <rPr>
            <sz val="9"/>
            <color indexed="81"/>
            <rFont val="Tahoma"/>
            <family val="2"/>
          </rPr>
          <t>que contengan los diagnósticos de la</t>
        </r>
        <r>
          <rPr>
            <b/>
            <sz val="9"/>
            <color indexed="81"/>
            <rFont val="Tahoma"/>
            <family val="2"/>
          </rPr>
          <t xml:space="preserve"> Sección A </t>
        </r>
        <r>
          <rPr>
            <sz val="9"/>
            <color indexed="81"/>
            <rFont val="Tahoma"/>
            <family val="2"/>
          </rPr>
          <t>o</t>
        </r>
        <r>
          <rPr>
            <b/>
            <sz val="9"/>
            <color indexed="81"/>
            <rFont val="Tahoma"/>
            <family val="2"/>
          </rPr>
          <t xml:space="preserve"> B </t>
        </r>
        <r>
          <rPr>
            <sz val="9"/>
            <color indexed="81"/>
            <rFont val="Tahoma"/>
            <family val="2"/>
          </rPr>
          <t xml:space="preserve">y además su </t>
        </r>
        <r>
          <rPr>
            <b/>
            <sz val="9"/>
            <color indexed="81"/>
            <rFont val="Tahoma"/>
            <family val="2"/>
          </rPr>
          <t>Fecha de Proximo Control.</t>
        </r>
      </text>
    </comment>
    <comment ref="B72" authorId="1" shapeId="0" xr:uid="{A5B7BAA7-9AEA-4562-9CEC-E4024BCBBBC8}">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 xml:space="preserve">el profesional Estamento </t>
        </r>
        <r>
          <rPr>
            <b/>
            <sz val="9"/>
            <color indexed="81"/>
            <rFont val="Tahoma"/>
            <family val="2"/>
          </rPr>
          <t xml:space="preserve">"Kinesiologo/a"  </t>
        </r>
        <r>
          <rPr>
            <sz val="9"/>
            <color indexed="81"/>
            <rFont val="Tahoma"/>
            <family val="2"/>
          </rPr>
          <t xml:space="preserve">registre la actividad:
- </t>
        </r>
        <r>
          <rPr>
            <b/>
            <sz val="9"/>
            <color indexed="81"/>
            <rFont val="Tahoma"/>
            <family val="2"/>
          </rPr>
          <t>Consulta Espontánea Sala (Ira, Era o Mixta) 
O
- Consulta Atenciones Agudas Sala (Ira, Era o Mixta).</t>
        </r>
      </text>
    </comment>
    <comment ref="AL72" authorId="3" shapeId="0" xr:uid="{6EC8B412-9895-46B6-9130-9AEAF593FE22}">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estamento </t>
        </r>
        <r>
          <rPr>
            <b/>
            <sz val="9"/>
            <color indexed="81"/>
            <rFont val="Tahoma"/>
            <family val="2"/>
          </rPr>
          <t>"Kinesiologo/a</t>
        </r>
        <r>
          <rPr>
            <sz val="9"/>
            <color indexed="81"/>
            <rFont val="Tahoma"/>
            <family val="2"/>
          </rPr>
          <t xml:space="preserve"> "registre las </t>
        </r>
        <r>
          <rPr>
            <b/>
            <sz val="9"/>
            <color indexed="81"/>
            <rFont val="Tahoma"/>
            <family val="2"/>
          </rPr>
          <t>actividades:</t>
        </r>
        <r>
          <rPr>
            <sz val="9"/>
            <color indexed="81"/>
            <rFont val="Tahoma"/>
            <family val="2"/>
          </rPr>
          <t xml:space="preserve">
- </t>
        </r>
        <r>
          <rPr>
            <b/>
            <sz val="9"/>
            <color indexed="81"/>
            <rFont val="Tahoma"/>
            <family val="2"/>
          </rPr>
          <t xml:space="preserve">Consulta Espontánea Sala (Ira, Era o Mixta) 
</t>
        </r>
        <r>
          <rPr>
            <sz val="9"/>
            <color indexed="81"/>
            <rFont val="Tahoma"/>
            <family val="2"/>
          </rPr>
          <t xml:space="preserve">O 
 - </t>
        </r>
        <r>
          <rPr>
            <b/>
            <sz val="9"/>
            <color indexed="81"/>
            <rFont val="Tahoma"/>
            <family val="2"/>
          </rPr>
          <t xml:space="preserve">Consulta Atenciones Agudas Sala (Ira, Era o Mixta)
</t>
        </r>
        <r>
          <rPr>
            <sz val="9"/>
            <color indexed="81"/>
            <rFont val="Tahoma"/>
            <family val="2"/>
          </rPr>
          <t xml:space="preserve">Se debe sumar la </t>
        </r>
        <r>
          <rPr>
            <b/>
            <sz val="9"/>
            <color indexed="81"/>
            <rFont val="Tahoma"/>
            <family val="2"/>
          </rPr>
          <t>Actividad: 
 - Campaña de Invierno</t>
        </r>
      </text>
    </comment>
    <comment ref="B78" authorId="2" shapeId="0" xr:uid="{E33C6CF2-4364-433B-86BD-E536C076EC2B}">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Síndrome Bronquial Obstructivo?"</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ítem el valor</t>
        </r>
        <r>
          <rPr>
            <b/>
            <sz val="9"/>
            <color indexed="81"/>
            <rFont val="Tahoma"/>
            <family val="2"/>
          </rPr>
          <t xml:space="preserve"> Ingreso, Reingreso ò Seguimiento </t>
        </r>
        <r>
          <rPr>
            <sz val="9"/>
            <color indexed="81"/>
            <rFont val="Tahoma"/>
            <family val="2"/>
          </rPr>
          <t xml:space="preserve">y en campo </t>
        </r>
        <r>
          <rPr>
            <b/>
            <sz val="9"/>
            <color indexed="81"/>
            <rFont val="Tahoma"/>
            <family val="2"/>
          </rPr>
          <t>Gravedad SBOR</t>
        </r>
        <r>
          <rPr>
            <sz val="9"/>
            <color indexed="81"/>
            <rFont val="Tahoma"/>
            <family val="2"/>
          </rPr>
          <t xml:space="preserve"> registrar la opción</t>
        </r>
        <r>
          <rPr>
            <b/>
            <sz val="9"/>
            <color indexed="81"/>
            <rFont val="Tahoma"/>
            <family val="2"/>
          </rPr>
          <t xml:space="preserve"> Leve, Moderado o Grave.</t>
        </r>
        <r>
          <rPr>
            <sz val="9"/>
            <color indexed="81"/>
            <rFont val="Tahoma"/>
            <family val="2"/>
          </rPr>
          <t xml:space="preserve"> Además, Se considerará </t>
        </r>
        <r>
          <rPr>
            <b/>
            <sz val="9"/>
            <color indexed="81"/>
            <rFont val="Tahoma"/>
            <family val="2"/>
          </rPr>
          <t>Inasistente</t>
        </r>
        <r>
          <rPr>
            <sz val="9"/>
            <color indexed="81"/>
            <rFont val="Tahoma"/>
            <family val="2"/>
          </rPr>
          <t xml:space="preserve"> cuando en el Formulario en el campo </t>
        </r>
        <r>
          <rPr>
            <b/>
            <sz val="9"/>
            <color indexed="81"/>
            <rFont val="Tahoma"/>
            <family val="2"/>
          </rPr>
          <t xml:space="preserve">Fecha del Próximo Control se cumpla una de las siguientes condiciones:
Menores de 1 año: 2 meses 29 días de inasistencia desde la ultima Fecha de Próximo Control registrada.
De 12 a 23 meses: 5 meses 29 días de inasistencia desde la última Fecha de Próximo Control registrada.
De 2 años y más: 11 meses 29 días de inasistencia desde la última Fecha de Próximo Control registrada. </t>
        </r>
        <r>
          <rPr>
            <sz val="9"/>
            <color indexed="81"/>
            <rFont val="Tahoma"/>
            <family val="2"/>
          </rPr>
          <t xml:space="preserve">
</t>
        </r>
      </text>
    </comment>
    <comment ref="B79" authorId="2" shapeId="0" xr:uid="{E3634343-54D5-4600-BE73-1A94AECAB315}">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Displasia Broncopulmonar?"</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 xml:space="preserve">Ingreso. Reingreso o Seguimiento.
</t>
        </r>
        <r>
          <rPr>
            <sz val="9"/>
            <color indexed="81"/>
            <rFont val="Tahoma"/>
            <family val="2"/>
          </rPr>
          <t xml:space="preserve">Además, Se considerará </t>
        </r>
        <r>
          <rPr>
            <b/>
            <sz val="9"/>
            <color indexed="81"/>
            <rFont val="Tahoma"/>
            <family val="2"/>
          </rPr>
          <t>Inasistente</t>
        </r>
        <r>
          <rPr>
            <sz val="9"/>
            <color indexed="81"/>
            <rFont val="Tahoma"/>
            <family val="2"/>
          </rPr>
          <t xml:space="preserve"> cuando en el Formulario en el campo</t>
        </r>
        <r>
          <rPr>
            <b/>
            <sz val="9"/>
            <color indexed="81"/>
            <rFont val="Tahoma"/>
            <family val="2"/>
          </rPr>
          <t xml:space="preserve"> Fecha del Próximo Control</t>
        </r>
        <r>
          <rPr>
            <sz val="9"/>
            <color indexed="81"/>
            <rFont val="Tahoma"/>
            <family val="2"/>
          </rPr>
          <t xml:space="preserve"> se cumpla una de las siguientes condiciones:
</t>
        </r>
        <r>
          <rPr>
            <b/>
            <sz val="9"/>
            <color indexed="81"/>
            <rFont val="Tahoma"/>
            <family val="2"/>
          </rPr>
          <t xml:space="preserve">Menores de 1 año: 2 meses 29 días de inasistencia desde la ultima Fecha de Próximo Control registrada.
De 12 a 23 meses: 5 meses 29 días de inasistencia desde la última Fecha de Próximo Control registrada.
De 2 años y más: 11 meses 29 días de inasistencia desde la última Fecha de Próximo Control registrada. </t>
        </r>
        <r>
          <rPr>
            <sz val="9"/>
            <color indexed="81"/>
            <rFont val="Tahoma"/>
            <family val="2"/>
          </rPr>
          <t xml:space="preserve">
</t>
        </r>
      </text>
    </comment>
    <comment ref="B80" authorId="2" shapeId="0" xr:uid="{7ABE6F48-5752-40F0-86DE-0C51B6772E01}">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 xml:space="preserve">Control de Otros Programas de Salud </t>
        </r>
        <r>
          <rPr>
            <sz val="9"/>
            <color indexed="81"/>
            <rFont val="Tahoma"/>
            <family val="2"/>
          </rPr>
          <t xml:space="preserve">el campo </t>
        </r>
        <r>
          <rPr>
            <b/>
            <sz val="9"/>
            <color indexed="81"/>
            <rFont val="Tahoma"/>
            <family val="2"/>
          </rPr>
          <t>“¿Padece de Fibrosis Quística?"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el valor </t>
        </r>
        <r>
          <rPr>
            <b/>
            <sz val="9"/>
            <color indexed="81"/>
            <rFont val="Tahoma"/>
            <family val="2"/>
          </rPr>
          <t>Ingreso, Reingreso o Seguimiento</t>
        </r>
        <r>
          <rPr>
            <sz val="9"/>
            <color indexed="81"/>
            <rFont val="Tahoma"/>
            <family val="2"/>
          </rPr>
          <t xml:space="preserve">. 
Además, Se considerará </t>
        </r>
        <r>
          <rPr>
            <b/>
            <sz val="9"/>
            <color indexed="81"/>
            <rFont val="Tahoma"/>
            <family val="2"/>
          </rPr>
          <t>Inasistente</t>
        </r>
        <r>
          <rPr>
            <sz val="9"/>
            <color indexed="81"/>
            <rFont val="Tahoma"/>
            <family val="2"/>
          </rPr>
          <t xml:space="preserve"> cuando en el Formulario en el campo </t>
        </r>
        <r>
          <rPr>
            <b/>
            <sz val="9"/>
            <color indexed="81"/>
            <rFont val="Tahoma"/>
            <family val="2"/>
          </rPr>
          <t xml:space="preserve">Fecha del Próximo Control se cumpla una de las siguientes condiciones:
Menores de 1 año: 2 meses 29 días de inasistencia desde la ultima Fecha de Próximo Control registrada.
De 12 a 23 meses: 5 meses 29 días de inasistencia desde la última Fecha de Próximo Control registrada.
De 2 años y más: 11 meses 29 días de inasistencia desde la última Fecha de Próximo Control registrada. 
</t>
        </r>
      </text>
    </comment>
    <comment ref="B81" authorId="2" shapeId="0" xr:uid="{CF56904B-0164-4D44-8CCD-B942FCAC2535}">
      <text>
        <r>
          <rPr>
            <sz val="9"/>
            <color indexed="81"/>
            <rFont val="Tahoma"/>
            <family val="2"/>
          </rPr>
          <t>Este dato aparecerá luego de que en la atención</t>
        </r>
        <r>
          <rPr>
            <b/>
            <sz val="9"/>
            <color indexed="81"/>
            <rFont val="Tahoma"/>
            <family val="2"/>
          </rPr>
          <t xml:space="preserve"> Registrada Modulo box, Pacientes Citados o Agregar documentos a una atención </t>
        </r>
        <r>
          <rPr>
            <sz val="9"/>
            <color indexed="81"/>
            <rFont val="Tahoma"/>
            <family val="2"/>
          </rPr>
          <t xml:space="preserve">el profesional registre lo siguiente;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de Asma Bronquial?"</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Reingreso o Seguimiento</t>
        </r>
        <r>
          <rPr>
            <sz val="9"/>
            <color indexed="81"/>
            <rFont val="Tahoma"/>
            <family val="2"/>
          </rPr>
          <t xml:space="preserve"> y en el campo </t>
        </r>
        <r>
          <rPr>
            <b/>
            <sz val="9"/>
            <color indexed="81"/>
            <rFont val="Tahoma"/>
            <family val="2"/>
          </rPr>
          <t>“Gravedad Asma Bronquial”</t>
        </r>
        <r>
          <rPr>
            <sz val="9"/>
            <color indexed="81"/>
            <rFont val="Tahoma"/>
            <family val="2"/>
          </rPr>
          <t xml:space="preserve"> el valor </t>
        </r>
        <r>
          <rPr>
            <b/>
            <sz val="9"/>
            <color indexed="81"/>
            <rFont val="Tahoma"/>
            <family val="2"/>
          </rPr>
          <t>Leve o Moderado o Severo</t>
        </r>
        <r>
          <rPr>
            <sz val="9"/>
            <color indexed="81"/>
            <rFont val="Tahoma"/>
            <family val="2"/>
          </rPr>
          <t xml:space="preserve">. Además, Se considerará </t>
        </r>
        <r>
          <rPr>
            <b/>
            <sz val="9"/>
            <color indexed="81"/>
            <rFont val="Tahoma"/>
            <family val="2"/>
          </rPr>
          <t xml:space="preserve">Inasistente </t>
        </r>
        <r>
          <rPr>
            <sz val="9"/>
            <color indexed="81"/>
            <rFont val="Tahoma"/>
            <family val="2"/>
          </rPr>
          <t xml:space="preserve">cuando en el Formulario en el campo </t>
        </r>
        <r>
          <rPr>
            <b/>
            <sz val="9"/>
            <color indexed="81"/>
            <rFont val="Tahoma"/>
            <family val="2"/>
          </rPr>
          <t xml:space="preserve">Fecha del Próximo Control se cumpla una de las siguientes condiciones:
Menores de 1 año: 2 meses 29 días de inasistencia desde la ultima Fecha de Próximo Control registrada.
De 12 a 23 meses: 5 meses 29 días de inasistencia desde la última Fecha de Próximo Control registrada.
De 2 años y más: 11 meses 29 días de inasistencia desde la última Fecha de Próximo Control registrada. 
</t>
        </r>
        <r>
          <rPr>
            <sz val="9"/>
            <color indexed="81"/>
            <rFont val="Tahoma"/>
            <family val="2"/>
          </rPr>
          <t xml:space="preserve">
</t>
        </r>
      </text>
    </comment>
    <comment ref="B82" authorId="2" shapeId="0" xr:uid="{CCE74BEA-3A70-49DE-BF2D-4E5F239008DC}">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 xml:space="preserve">¿Es Obstructiva? </t>
        </r>
        <r>
          <rPr>
            <sz val="9"/>
            <color indexed="81"/>
            <rFont val="Tahoma"/>
            <family val="2"/>
          </rPr>
          <t xml:space="preserve">el valor </t>
        </r>
        <r>
          <rPr>
            <b/>
            <sz val="9"/>
            <color indexed="81"/>
            <rFont val="Tahoma"/>
            <family val="2"/>
          </rPr>
          <t>SI</t>
        </r>
        <r>
          <rPr>
            <sz val="9"/>
            <color indexed="81"/>
            <rFont val="Tahoma"/>
            <family val="2"/>
          </rPr>
          <t>, en el campo</t>
        </r>
        <r>
          <rPr>
            <b/>
            <sz val="9"/>
            <color indexed="81"/>
            <rFont val="Tahoma"/>
            <family val="2"/>
          </rPr>
          <t xml:space="preserve"> Estado</t>
        </r>
        <r>
          <rPr>
            <sz val="9"/>
            <color indexed="81"/>
            <rFont val="Tahoma"/>
            <family val="2"/>
          </rPr>
          <t xml:space="preserve"> del mismo ítem con el valor </t>
        </r>
        <r>
          <rPr>
            <b/>
            <sz val="9"/>
            <color indexed="81"/>
            <rFont val="Tahoma"/>
            <family val="2"/>
          </rPr>
          <t>Ingreso, Reingreso y Seguimiento. Y en el campo Tipo EPOC el valor Tipo A o B. Adem</t>
        </r>
        <r>
          <rPr>
            <sz val="9"/>
            <color indexed="81"/>
            <rFont val="Tahoma"/>
            <family val="2"/>
          </rPr>
          <t xml:space="preserve">ás, Se considerará </t>
        </r>
        <r>
          <rPr>
            <b/>
            <sz val="9"/>
            <color indexed="81"/>
            <rFont val="Tahoma"/>
            <family val="2"/>
          </rPr>
          <t>Inasistente</t>
        </r>
        <r>
          <rPr>
            <sz val="9"/>
            <color indexed="81"/>
            <rFont val="Tahoma"/>
            <family val="2"/>
          </rPr>
          <t xml:space="preserve"> cuando en el Formulario en el campo </t>
        </r>
        <r>
          <rPr>
            <b/>
            <sz val="9"/>
            <color indexed="81"/>
            <rFont val="Tahoma"/>
            <family val="2"/>
          </rPr>
          <t xml:space="preserve">Fecha del Próximo Control se cumpla una de las siguientes condiciones:
Menores de 1 año: 2 meses 29 días de inasistencia desde la ultima Fecha de Próximo Control registrada.
De 12 a 23 meses: 5 meses 29 días de inasistencia desde la última Fecha de Próximo Control registrada.
De 2 años y más: 11 meses 29 días de inasistencia desde la última Fecha de Próximo Control registrada. 
</t>
        </r>
      </text>
    </comment>
    <comment ref="B83" authorId="2" shapeId="0" xr:uid="{086358C7-1D3D-465D-BFD7-82C306249DB8}">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y en el campo</t>
        </r>
        <r>
          <rPr>
            <b/>
            <sz val="9"/>
            <color indexed="81"/>
            <rFont val="Tahoma"/>
            <family val="2"/>
          </rPr>
          <t xml:space="preserve"> Estado</t>
        </r>
        <r>
          <rPr>
            <sz val="9"/>
            <color indexed="81"/>
            <rFont val="Tahoma"/>
            <family val="2"/>
          </rPr>
          <t xml:space="preserve"> del mismo ítem el valor </t>
        </r>
        <r>
          <rPr>
            <b/>
            <sz val="9"/>
            <color indexed="81"/>
            <rFont val="Tahoma"/>
            <family val="2"/>
          </rPr>
          <t xml:space="preserve">Ingreso, Reingreso o Seguimiento.
</t>
        </r>
        <r>
          <rPr>
            <sz val="9"/>
            <color indexed="81"/>
            <rFont val="Tahoma"/>
            <family val="2"/>
          </rPr>
          <t xml:space="preserve"> Además, Se considerará </t>
        </r>
        <r>
          <rPr>
            <b/>
            <sz val="9"/>
            <color indexed="81"/>
            <rFont val="Tahoma"/>
            <family val="2"/>
          </rPr>
          <t>Inasistente</t>
        </r>
        <r>
          <rPr>
            <sz val="9"/>
            <color indexed="81"/>
            <rFont val="Tahoma"/>
            <family val="2"/>
          </rPr>
          <t xml:space="preserve"> cuando en el Formulario en el campo</t>
        </r>
        <r>
          <rPr>
            <b/>
            <sz val="9"/>
            <color indexed="81"/>
            <rFont val="Tahoma"/>
            <family val="2"/>
          </rPr>
          <t xml:space="preserve"> Fecha del Próximo Control se cumpla una de las siguientes condiciones:
Menores de 1 año: 2 meses 29 días de inasistencia desde la ultima Fecha de Próximo Control registrada.
De 12 a 23 meses: 5 meses 29 días de inasistencia desde la última Fecha de Próximo Control registrada.
De 2 años y más: 11 meses 29 días de inasistencia desde la última Fecha de Próximo Control registrada. 
</t>
        </r>
        <r>
          <rPr>
            <sz val="9"/>
            <color indexed="81"/>
            <rFont val="Tahoma"/>
            <family val="2"/>
          </rPr>
          <t xml:space="preserve">
</t>
        </r>
      </text>
    </comment>
    <comment ref="C87" authorId="2" shapeId="0" xr:uid="{CD50B412-4C6F-409A-BAF0-37204BB77E22}">
      <text>
        <r>
          <rPr>
            <sz val="9"/>
            <color indexed="81"/>
            <rFont val="Tahoma"/>
            <family val="2"/>
          </rPr>
          <t xml:space="preserve">Este dato aparecerá luego de regitrar las </t>
        </r>
        <r>
          <rPr>
            <b/>
            <sz val="9"/>
            <color indexed="81"/>
            <rFont val="Tahoma"/>
            <family val="2"/>
          </rPr>
          <t>citaciones como Inasistente</t>
        </r>
        <r>
          <rPr>
            <sz val="9"/>
            <color indexed="81"/>
            <rFont val="Tahoma"/>
            <family val="2"/>
          </rPr>
          <t xml:space="preserve"> </t>
        </r>
        <r>
          <rPr>
            <b/>
            <sz val="9"/>
            <color indexed="81"/>
            <rFont val="Tahoma"/>
            <family val="2"/>
          </rPr>
          <t>(NSP)</t>
        </r>
        <r>
          <rPr>
            <sz val="9"/>
            <color indexed="81"/>
            <rFont val="Tahoma"/>
            <family val="2"/>
          </rPr>
          <t xml:space="preserve"> desde el</t>
        </r>
        <r>
          <rPr>
            <b/>
            <sz val="9"/>
            <color indexed="81"/>
            <rFont val="Tahoma"/>
            <family val="2"/>
          </rPr>
          <t xml:space="preserve"> Modulo box, Pacientes Citados o Registro Atención Individua</t>
        </r>
        <r>
          <rPr>
            <sz val="9"/>
            <color indexed="81"/>
            <rFont val="Tahoma"/>
            <family val="2"/>
          </rPr>
          <t xml:space="preserve">l, por un funcionario tipo </t>
        </r>
        <r>
          <rPr>
            <b/>
            <sz val="9"/>
            <color indexed="81"/>
            <rFont val="Tahoma"/>
            <family val="2"/>
          </rPr>
          <t>Medico</t>
        </r>
        <r>
          <rPr>
            <sz val="9"/>
            <color indexed="81"/>
            <rFont val="Tahoma"/>
            <family val="2"/>
          </rPr>
          <t xml:space="preserve">. 
Además, las </t>
        </r>
        <r>
          <rPr>
            <b/>
            <sz val="9"/>
            <color indexed="81"/>
            <rFont val="Tahoma"/>
            <family val="2"/>
          </rPr>
          <t>Agendas</t>
        </r>
        <r>
          <rPr>
            <sz val="9"/>
            <color indexed="81"/>
            <rFont val="Tahoma"/>
            <family val="2"/>
          </rPr>
          <t xml:space="preserve"> deben estar creadas con un </t>
        </r>
        <r>
          <rPr>
            <b/>
            <sz val="9"/>
            <color indexed="81"/>
            <rFont val="Tahoma"/>
            <family val="2"/>
          </rPr>
          <t>tipo de atención</t>
        </r>
        <r>
          <rPr>
            <sz val="9"/>
            <color indexed="81"/>
            <rFont val="Tahoma"/>
            <family val="2"/>
          </rPr>
          <t xml:space="preserve"> 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 </t>
        </r>
        <r>
          <rPr>
            <b/>
            <sz val="9"/>
            <color indexed="81"/>
            <rFont val="Tahoma"/>
            <family val="2"/>
          </rPr>
          <t>1</t>
        </r>
      </text>
    </comment>
    <comment ref="D87" authorId="2" shapeId="0" xr:uid="{F41EC07A-D792-481C-AA2A-7BA2FD679488}">
      <text>
        <r>
          <rPr>
            <sz val="9"/>
            <color indexed="81"/>
            <rFont val="Tahoma"/>
            <family val="2"/>
          </rPr>
          <t xml:space="preserve">Este dato aparecerá luego de regitrar las </t>
        </r>
        <r>
          <rPr>
            <b/>
            <sz val="9"/>
            <color indexed="81"/>
            <rFont val="Tahoma"/>
            <family val="2"/>
          </rPr>
          <t>citaciones como Inasistente (NSP)</t>
        </r>
        <r>
          <rPr>
            <sz val="9"/>
            <color indexed="81"/>
            <rFont val="Tahoma"/>
            <family val="2"/>
          </rPr>
          <t xml:space="preserve"> desde el</t>
        </r>
        <r>
          <rPr>
            <b/>
            <sz val="9"/>
            <color indexed="81"/>
            <rFont val="Tahoma"/>
            <family val="2"/>
          </rPr>
          <t xml:space="preserve"> Modulo box, Pacientes Citados o Registro Atención Individual</t>
        </r>
        <r>
          <rPr>
            <sz val="9"/>
            <color indexed="81"/>
            <rFont val="Tahoma"/>
            <family val="2"/>
          </rPr>
          <t>, por un funcionario tipo</t>
        </r>
        <r>
          <rPr>
            <b/>
            <sz val="9"/>
            <color indexed="81"/>
            <rFont val="Tahoma"/>
            <family val="2"/>
          </rPr>
          <t xml:space="preserve"> Medico </t>
        </r>
        <r>
          <rPr>
            <sz val="9"/>
            <color indexed="81"/>
            <rFont val="Tahoma"/>
            <family val="2"/>
          </rPr>
          <t>en</t>
        </r>
        <r>
          <rPr>
            <b/>
            <sz val="9"/>
            <color indexed="81"/>
            <rFont val="Tahoma"/>
            <family val="2"/>
          </rPr>
          <t xml:space="preserve"> Pacentes Menores de 20 Años.</t>
        </r>
        <r>
          <rPr>
            <sz val="9"/>
            <color indexed="81"/>
            <rFont val="Tahoma"/>
            <family val="2"/>
          </rPr>
          <t xml:space="preserve">
Además, las Agendas deben estar creadas con un </t>
        </r>
        <r>
          <rPr>
            <b/>
            <sz val="9"/>
            <color indexed="81"/>
            <rFont val="Tahoma"/>
            <family val="2"/>
          </rPr>
          <t xml:space="preserve">Tipo de Atención </t>
        </r>
        <r>
          <rPr>
            <sz val="9"/>
            <color indexed="81"/>
            <rFont val="Tahoma"/>
            <family val="2"/>
          </rPr>
          <t xml:space="preserve">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 xml:space="preserve">Contabilización REM </t>
        </r>
        <r>
          <rPr>
            <sz val="9"/>
            <color indexed="81"/>
            <rFont val="Tahoma"/>
            <family val="2"/>
          </rPr>
          <t xml:space="preserve">debe contener el valor </t>
        </r>
        <r>
          <rPr>
            <b/>
            <sz val="9"/>
            <color indexed="81"/>
            <rFont val="Tahoma"/>
            <family val="2"/>
          </rPr>
          <t>1</t>
        </r>
      </text>
    </comment>
    <comment ref="E87" authorId="2" shapeId="0" xr:uid="{DC32E9CF-18B4-4CAD-85E0-7151BDEB2448}">
      <text>
        <r>
          <rPr>
            <sz val="9"/>
            <color indexed="81"/>
            <rFont val="Tahoma"/>
            <family val="2"/>
          </rPr>
          <t xml:space="preserve">Este dato aparecerá luego de regitrar las </t>
        </r>
        <r>
          <rPr>
            <b/>
            <sz val="9"/>
            <color indexed="81"/>
            <rFont val="Tahoma"/>
            <family val="2"/>
          </rPr>
          <t>citaciones como Inasistente (NSP)</t>
        </r>
        <r>
          <rPr>
            <sz val="9"/>
            <color indexed="81"/>
            <rFont val="Tahoma"/>
            <family val="2"/>
          </rPr>
          <t xml:space="preserve"> 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Medico</t>
        </r>
        <r>
          <rPr>
            <sz val="9"/>
            <color indexed="81"/>
            <rFont val="Tahoma"/>
            <family val="2"/>
          </rPr>
          <t xml:space="preserve"> en </t>
        </r>
        <r>
          <rPr>
            <b/>
            <sz val="9"/>
            <color indexed="81"/>
            <rFont val="Tahoma"/>
            <family val="2"/>
          </rPr>
          <t>Pacentes Mayores de 20 Años.</t>
        </r>
        <r>
          <rPr>
            <sz val="9"/>
            <color indexed="81"/>
            <rFont val="Tahoma"/>
            <family val="2"/>
          </rPr>
          <t xml:space="preserve">
Además, las Agendas deben estar creadas con un </t>
        </r>
        <r>
          <rPr>
            <b/>
            <sz val="9"/>
            <color indexed="81"/>
            <rFont val="Tahoma"/>
            <family val="2"/>
          </rPr>
          <t>Tipo de Atención</t>
        </r>
        <r>
          <rPr>
            <sz val="9"/>
            <color indexed="81"/>
            <rFont val="Tahoma"/>
            <family val="2"/>
          </rPr>
          <t xml:space="preserve"> 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t>
        </r>
        <r>
          <rPr>
            <b/>
            <sz val="9"/>
            <color indexed="81"/>
            <rFont val="Tahoma"/>
            <family val="2"/>
          </rPr>
          <t xml:space="preserve"> 1</t>
        </r>
      </text>
    </comment>
    <comment ref="C88" authorId="2" shapeId="0" xr:uid="{9E158862-2C2B-4DF6-84AA-246C104193C8}">
      <text>
        <r>
          <rPr>
            <sz val="9"/>
            <color indexed="81"/>
            <rFont val="Tahoma"/>
            <family val="2"/>
          </rPr>
          <t xml:space="preserve">Este dato aparecerá luego de haber registrado las </t>
        </r>
        <r>
          <rPr>
            <b/>
            <sz val="9"/>
            <color indexed="81"/>
            <rFont val="Tahoma"/>
            <family val="2"/>
          </rPr>
          <t>Citaciones como Inasistente (NSP)</t>
        </r>
        <r>
          <rPr>
            <sz val="9"/>
            <color indexed="81"/>
            <rFont val="Tahoma"/>
            <family val="2"/>
          </rPr>
          <t xml:space="preserve"> 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Kinesiólogo</t>
        </r>
        <r>
          <rPr>
            <sz val="9"/>
            <color indexed="81"/>
            <rFont val="Tahoma"/>
            <family val="2"/>
          </rPr>
          <t>. 
Además, las Agendas deben estar creadas con un</t>
        </r>
        <r>
          <rPr>
            <b/>
            <sz val="9"/>
            <color indexed="81"/>
            <rFont val="Tahoma"/>
            <family val="2"/>
          </rPr>
          <t xml:space="preserve"> Tipo de Atención</t>
        </r>
        <r>
          <rPr>
            <sz val="9"/>
            <color indexed="81"/>
            <rFont val="Tahoma"/>
            <family val="2"/>
          </rPr>
          <t xml:space="preserve"> 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t>
        </r>
        <r>
          <rPr>
            <b/>
            <sz val="9"/>
            <color indexed="81"/>
            <rFont val="Tahoma"/>
            <family val="2"/>
          </rPr>
          <t xml:space="preserve"> 1</t>
        </r>
      </text>
    </comment>
    <comment ref="D88" authorId="2" shapeId="0" xr:uid="{5D0EFDC6-3440-4591-B1CF-429784C5AAAE}">
      <text>
        <r>
          <rPr>
            <sz val="9"/>
            <color indexed="81"/>
            <rFont val="Tahoma"/>
            <family val="2"/>
          </rPr>
          <t xml:space="preserve">Este dato aparecerá luego de haber registrado las </t>
        </r>
        <r>
          <rPr>
            <b/>
            <sz val="9"/>
            <color indexed="81"/>
            <rFont val="Tahoma"/>
            <family val="2"/>
          </rPr>
          <t xml:space="preserve">Citaciones como Inasistente (NSP) </t>
        </r>
        <r>
          <rPr>
            <sz val="9"/>
            <color indexed="81"/>
            <rFont val="Tahoma"/>
            <family val="2"/>
          </rPr>
          <t xml:space="preserve">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 xml:space="preserve">Kinesiólogo </t>
        </r>
        <r>
          <rPr>
            <sz val="9"/>
            <color indexed="81"/>
            <rFont val="Tahoma"/>
            <family val="2"/>
          </rPr>
          <t>en P</t>
        </r>
        <r>
          <rPr>
            <b/>
            <sz val="9"/>
            <color indexed="81"/>
            <rFont val="Tahoma"/>
            <family val="2"/>
          </rPr>
          <t>acientes Menores de 20 Años.</t>
        </r>
        <r>
          <rPr>
            <sz val="9"/>
            <color indexed="81"/>
            <rFont val="Tahoma"/>
            <family val="2"/>
          </rPr>
          <t xml:space="preserve">
Además, las Agendas deben estar creadas con un </t>
        </r>
        <r>
          <rPr>
            <b/>
            <sz val="9"/>
            <color indexed="81"/>
            <rFont val="Tahoma"/>
            <family val="2"/>
          </rPr>
          <t>Tipo de Atención</t>
        </r>
        <r>
          <rPr>
            <sz val="9"/>
            <color indexed="81"/>
            <rFont val="Tahoma"/>
            <family val="2"/>
          </rPr>
          <t xml:space="preserve"> 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t>
        </r>
        <r>
          <rPr>
            <b/>
            <sz val="9"/>
            <color indexed="81"/>
            <rFont val="Tahoma"/>
            <family val="2"/>
          </rPr>
          <t xml:space="preserve"> 1</t>
        </r>
      </text>
    </comment>
    <comment ref="E88" authorId="2" shapeId="0" xr:uid="{8D68EA65-6B82-4D66-AAFB-157CBD0EC9BA}">
      <text>
        <r>
          <rPr>
            <sz val="9"/>
            <color indexed="81"/>
            <rFont val="Tahoma"/>
            <family val="2"/>
          </rPr>
          <t xml:space="preserve">Este dato aparecerá luego de haber registrado las </t>
        </r>
        <r>
          <rPr>
            <b/>
            <sz val="9"/>
            <color indexed="81"/>
            <rFont val="Tahoma"/>
            <family val="2"/>
          </rPr>
          <t xml:space="preserve">Citaciones como Inasistente (NSP) </t>
        </r>
        <r>
          <rPr>
            <sz val="9"/>
            <color indexed="81"/>
            <rFont val="Tahoma"/>
            <family val="2"/>
          </rPr>
          <t xml:space="preserve">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Kinesiólogo</t>
        </r>
        <r>
          <rPr>
            <sz val="9"/>
            <color indexed="81"/>
            <rFont val="Tahoma"/>
            <family val="2"/>
          </rPr>
          <t xml:space="preserve"> en </t>
        </r>
        <r>
          <rPr>
            <b/>
            <sz val="9"/>
            <color indexed="81"/>
            <rFont val="Tahoma"/>
            <family val="2"/>
          </rPr>
          <t>Pacientes Mayores de 20 Años.</t>
        </r>
        <r>
          <rPr>
            <sz val="9"/>
            <color indexed="81"/>
            <rFont val="Tahoma"/>
            <family val="2"/>
          </rPr>
          <t xml:space="preserve">
Además, las Agendas deben estar creadas con un </t>
        </r>
        <r>
          <rPr>
            <b/>
            <sz val="9"/>
            <color indexed="81"/>
            <rFont val="Tahoma"/>
            <family val="2"/>
          </rPr>
          <t xml:space="preserve">Tipo de Atención </t>
        </r>
        <r>
          <rPr>
            <sz val="9"/>
            <color indexed="81"/>
            <rFont val="Tahoma"/>
            <family val="2"/>
          </rPr>
          <t xml:space="preserve">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 </t>
        </r>
        <r>
          <rPr>
            <b/>
            <sz val="9"/>
            <color indexed="81"/>
            <rFont val="Tahoma"/>
            <family val="2"/>
          </rPr>
          <t>1</t>
        </r>
      </text>
    </comment>
    <comment ref="C89" authorId="2" shapeId="0" xr:uid="{E1C8FFFC-A2E2-4D23-A6C1-01CAF2203BA2}">
      <text>
        <r>
          <rPr>
            <sz val="9"/>
            <color indexed="81"/>
            <rFont val="Tahoma"/>
            <family val="2"/>
          </rPr>
          <t xml:space="preserve">Este dato aparecerá luego de haber registrado las </t>
        </r>
        <r>
          <rPr>
            <b/>
            <sz val="9"/>
            <color indexed="81"/>
            <rFont val="Tahoma"/>
            <family val="2"/>
          </rPr>
          <t xml:space="preserve">Citaciones como Inasistente (NSP) </t>
        </r>
        <r>
          <rPr>
            <sz val="9"/>
            <color indexed="81"/>
            <rFont val="Tahoma"/>
            <family val="2"/>
          </rPr>
          <t xml:space="preserve">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Enfermera</t>
        </r>
        <r>
          <rPr>
            <sz val="9"/>
            <color indexed="81"/>
            <rFont val="Tahoma"/>
            <family val="2"/>
          </rPr>
          <t xml:space="preserve">. 
Además, las Agendas deben estar creadas con un </t>
        </r>
        <r>
          <rPr>
            <b/>
            <sz val="9"/>
            <color indexed="81"/>
            <rFont val="Tahoma"/>
            <family val="2"/>
          </rPr>
          <t xml:space="preserve">Tipo de Atención </t>
        </r>
        <r>
          <rPr>
            <sz val="9"/>
            <color indexed="81"/>
            <rFont val="Tahoma"/>
            <family val="2"/>
          </rPr>
          <t xml:space="preserve">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 </t>
        </r>
        <r>
          <rPr>
            <b/>
            <sz val="9"/>
            <color indexed="81"/>
            <rFont val="Tahoma"/>
            <family val="2"/>
          </rPr>
          <t>1</t>
        </r>
      </text>
    </comment>
    <comment ref="D89" authorId="2" shapeId="0" xr:uid="{CD365ED7-A2C9-424F-8435-F93914FDEEF4}">
      <text>
        <r>
          <rPr>
            <sz val="9"/>
            <color indexed="81"/>
            <rFont val="Tahoma"/>
            <family val="2"/>
          </rPr>
          <t>Este dato aparecerá luego de haber registrado las</t>
        </r>
        <r>
          <rPr>
            <b/>
            <sz val="9"/>
            <color indexed="81"/>
            <rFont val="Tahoma"/>
            <family val="2"/>
          </rPr>
          <t xml:space="preserve"> Citaciones como Inasistente (NSP)</t>
        </r>
        <r>
          <rPr>
            <sz val="9"/>
            <color indexed="81"/>
            <rFont val="Tahoma"/>
            <family val="2"/>
          </rPr>
          <t xml:space="preserve"> 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 xml:space="preserve">Enfermera </t>
        </r>
        <r>
          <rPr>
            <sz val="9"/>
            <color indexed="81"/>
            <rFont val="Tahoma"/>
            <family val="2"/>
          </rPr>
          <t>en</t>
        </r>
        <r>
          <rPr>
            <b/>
            <sz val="9"/>
            <color indexed="81"/>
            <rFont val="Tahoma"/>
            <family val="2"/>
          </rPr>
          <t xml:space="preserve"> Pacientes Menores de 20 Años.</t>
        </r>
        <r>
          <rPr>
            <sz val="9"/>
            <color indexed="81"/>
            <rFont val="Tahoma"/>
            <family val="2"/>
          </rPr>
          <t xml:space="preserve">
Además, las Agendas deben estar creadas con un</t>
        </r>
        <r>
          <rPr>
            <b/>
            <sz val="9"/>
            <color indexed="81"/>
            <rFont val="Tahoma"/>
            <family val="2"/>
          </rPr>
          <t xml:space="preserve"> Tipo de Atención</t>
        </r>
        <r>
          <rPr>
            <sz val="9"/>
            <color indexed="81"/>
            <rFont val="Tahoma"/>
            <family val="2"/>
          </rPr>
          <t xml:space="preserve"> 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 </t>
        </r>
        <r>
          <rPr>
            <b/>
            <sz val="9"/>
            <color indexed="81"/>
            <rFont val="Tahoma"/>
            <family val="2"/>
          </rPr>
          <t>1.</t>
        </r>
      </text>
    </comment>
    <comment ref="E89" authorId="2" shapeId="0" xr:uid="{CC109F69-6914-4363-801D-533320CFAA88}">
      <text>
        <r>
          <rPr>
            <sz val="9"/>
            <color indexed="81"/>
            <rFont val="Tahoma"/>
            <family val="2"/>
          </rPr>
          <t xml:space="preserve">Este dato aparecerá luego de haber registrado las </t>
        </r>
        <r>
          <rPr>
            <b/>
            <sz val="9"/>
            <color indexed="81"/>
            <rFont val="Tahoma"/>
            <family val="2"/>
          </rPr>
          <t>Citaciones como Inasistente (NSP)</t>
        </r>
        <r>
          <rPr>
            <sz val="9"/>
            <color indexed="81"/>
            <rFont val="Tahoma"/>
            <family val="2"/>
          </rPr>
          <t xml:space="preserve"> desde el </t>
        </r>
        <r>
          <rPr>
            <b/>
            <sz val="9"/>
            <color indexed="81"/>
            <rFont val="Tahoma"/>
            <family val="2"/>
          </rPr>
          <t>Modulo box, Pacientes Citados o Registro Atención Individual</t>
        </r>
        <r>
          <rPr>
            <sz val="9"/>
            <color indexed="81"/>
            <rFont val="Tahoma"/>
            <family val="2"/>
          </rPr>
          <t xml:space="preserve">, por un funcionario tipo </t>
        </r>
        <r>
          <rPr>
            <b/>
            <sz val="9"/>
            <color indexed="81"/>
            <rFont val="Tahoma"/>
            <family val="2"/>
          </rPr>
          <t>Enfermera</t>
        </r>
        <r>
          <rPr>
            <sz val="9"/>
            <color indexed="81"/>
            <rFont val="Tahoma"/>
            <family val="2"/>
          </rPr>
          <t xml:space="preserve"> en </t>
        </r>
        <r>
          <rPr>
            <b/>
            <sz val="9"/>
            <color indexed="81"/>
            <rFont val="Tahoma"/>
            <family val="2"/>
          </rPr>
          <t xml:space="preserve">Pacientes Mayores de 20 Años.
</t>
        </r>
        <r>
          <rPr>
            <sz val="9"/>
            <color indexed="81"/>
            <rFont val="Tahoma"/>
            <family val="2"/>
          </rPr>
          <t xml:space="preserve">
Además, las Agendas deben estar creadas con un </t>
        </r>
        <r>
          <rPr>
            <b/>
            <sz val="9"/>
            <color indexed="81"/>
            <rFont val="Tahoma"/>
            <family val="2"/>
          </rPr>
          <t>Tipo de Atención</t>
        </r>
        <r>
          <rPr>
            <sz val="9"/>
            <color indexed="81"/>
            <rFont val="Tahoma"/>
            <family val="2"/>
          </rPr>
          <t xml:space="preserve"> diseñado especialmente para esta función, la cual se puede solicitar con la </t>
        </r>
        <r>
          <rPr>
            <b/>
            <sz val="9"/>
            <color indexed="81"/>
            <rFont val="Tahoma"/>
            <family val="2"/>
          </rPr>
          <t>Planilla Parametrización de Nodo</t>
        </r>
        <r>
          <rPr>
            <sz val="9"/>
            <color indexed="81"/>
            <rFont val="Tahoma"/>
            <family val="2"/>
          </rPr>
          <t xml:space="preserve">, pestaña </t>
        </r>
        <r>
          <rPr>
            <b/>
            <sz val="9"/>
            <color indexed="81"/>
            <rFont val="Tahoma"/>
            <family val="2"/>
          </rPr>
          <t>Tipo de Atención</t>
        </r>
        <r>
          <rPr>
            <sz val="9"/>
            <color indexed="81"/>
            <rFont val="Tahoma"/>
            <family val="2"/>
          </rPr>
          <t xml:space="preserve">, el campo </t>
        </r>
        <r>
          <rPr>
            <b/>
            <sz val="9"/>
            <color indexed="81"/>
            <rFont val="Tahoma"/>
            <family val="2"/>
          </rPr>
          <t>Contabilización REM</t>
        </r>
        <r>
          <rPr>
            <sz val="9"/>
            <color indexed="81"/>
            <rFont val="Tahoma"/>
            <family val="2"/>
          </rPr>
          <t xml:space="preserve"> debe contener el valor</t>
        </r>
        <r>
          <rPr>
            <b/>
            <sz val="9"/>
            <color indexed="81"/>
            <rFont val="Tahoma"/>
            <family val="2"/>
          </rPr>
          <t xml:space="preserve"> 1.</t>
        </r>
      </text>
    </comment>
    <comment ref="B95" authorId="1" shapeId="0" xr:uid="{7FD4ACCF-4DF3-44F5-BB87-D392F57FC9F5}">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"Espirometría Basal".</t>
        </r>
      </text>
    </comment>
    <comment ref="B96" authorId="1" shapeId="0" xr:uid="{DD927DD8-ACA8-4EDC-BE2B-0E07CEFD0822}">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“Espirometría Post Basal”.</t>
        </r>
      </text>
    </comment>
    <comment ref="B97" authorId="1" shapeId="0" xr:uid="{40D4D2FE-4420-4FC3-A3F5-DB80567C9736}">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“Flujometría Basal”.</t>
        </r>
      </text>
    </comment>
    <comment ref="B98" authorId="1" shapeId="0" xr:uid="{9DA462F5-6869-444F-B375-D18EEA2FAF63}">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el </t>
        </r>
        <r>
          <rPr>
            <b/>
            <sz val="9"/>
            <color indexed="81"/>
            <rFont val="Tahoma"/>
            <family val="2"/>
          </rPr>
          <t>procedimiento “Flujometría Post Basal”.</t>
        </r>
      </text>
    </comment>
    <comment ref="B99" authorId="1" shapeId="0" xr:uid="{2F490436-FD30-4043-B2E8-A1636DB1B6D3}">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“Pimometría”.</t>
        </r>
      </text>
    </comment>
    <comment ref="B100" authorId="1" shapeId="0" xr:uid="{53D25E81-9602-4D63-80B4-CE61BA2CFB60}">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“Test de Provocación con Ejercicio”.</t>
        </r>
      </text>
    </comment>
    <comment ref="B101" authorId="1" shapeId="0" xr:uid="{F5BCAB63-F0CC-4DF1-9BC0-EBDB05FC7B0A}">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“Test de Marcha 6 Minutos”.</t>
        </r>
      </text>
    </comment>
    <comment ref="B102" authorId="1" shapeId="0" xr:uid="{9C4B2803-39E4-4D07-BFB6-1E7B3A30A068}">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el </t>
        </r>
        <r>
          <rPr>
            <b/>
            <sz val="9"/>
            <color indexed="81"/>
            <rFont val="Tahoma"/>
            <family val="2"/>
          </rPr>
          <t>procedimiento “Sesiones de Kinesioterapia o Sesiones de Kinesioterapia Respiratoria”.</t>
        </r>
      </text>
    </comment>
    <comment ref="B103" authorId="4" shapeId="0" xr:uid="{AEDBCAF0-F251-413D-BE9A-254101E829B3}">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el procedimiento “</t>
        </r>
        <r>
          <rPr>
            <b/>
            <sz val="9"/>
            <color indexed="81"/>
            <rFont val="Tahoma"/>
            <family val="2"/>
          </rPr>
          <t>Toma de Muestra Secrición Mucosa o Bronquíal</t>
        </r>
        <r>
          <rPr>
            <sz val="9"/>
            <color indexed="81"/>
            <rFont val="Tahoma"/>
            <family val="2"/>
          </rPr>
          <t>”.</t>
        </r>
      </text>
    </comment>
    <comment ref="B108" authorId="1" shapeId="0" xr:uid="{0645FD32-4F48-4704-AC59-2C9F7592953E}">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“DERIVACION DE PACIENTES SEGÚN DESTINO"</t>
        </r>
        <r>
          <rPr>
            <sz val="9"/>
            <color indexed="81"/>
            <rFont val="Tahoma"/>
            <family val="2"/>
          </rPr>
          <t xml:space="preserve"> el valor </t>
        </r>
        <r>
          <rPr>
            <b/>
            <sz val="9"/>
            <color indexed="81"/>
            <rFont val="Tahoma"/>
            <family val="2"/>
          </rPr>
          <t>UNIDAD EMERGENCIA HOSPITALARIA.</t>
        </r>
        <r>
          <rPr>
            <sz val="9"/>
            <color indexed="81"/>
            <rFont val="Tahoma"/>
            <family val="2"/>
          </rPr>
          <t xml:space="preserve">
</t>
        </r>
      </text>
    </comment>
    <comment ref="B109" authorId="1" shapeId="0" xr:uid="{D05663CF-D4C8-4EAA-94B6-4B92E1491CFD}">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“DERIVACION DE PACIENTES SEGÚN DESTINO"</t>
        </r>
        <r>
          <rPr>
            <sz val="9"/>
            <color indexed="81"/>
            <rFont val="Tahoma"/>
            <family val="2"/>
          </rPr>
          <t xml:space="preserve"> el valor </t>
        </r>
        <r>
          <rPr>
            <b/>
            <sz val="9"/>
            <color indexed="81"/>
            <rFont val="Tahoma"/>
            <family val="2"/>
          </rPr>
          <t>SAPU.</t>
        </r>
        <r>
          <rPr>
            <sz val="9"/>
            <color indexed="81"/>
            <rFont val="Tahoma"/>
            <family val="2"/>
          </rPr>
          <t xml:space="preserve">
</t>
        </r>
      </text>
    </comment>
    <comment ref="B110" authorId="1" shapeId="0" xr:uid="{B7651245-D0C3-4F87-9283-68D99BA87C5D}">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“DERIVACION DE PACIENTES SEGÚN DESTINO"</t>
        </r>
        <r>
          <rPr>
            <sz val="9"/>
            <color indexed="81"/>
            <rFont val="Tahoma"/>
            <family val="2"/>
          </rPr>
          <t xml:space="preserve"> el valor </t>
        </r>
        <r>
          <rPr>
            <b/>
            <sz val="9"/>
            <color indexed="81"/>
            <rFont val="Tahoma"/>
            <family val="2"/>
          </rPr>
          <t>CAE/ CDT /CRS.</t>
        </r>
        <r>
          <rPr>
            <sz val="9"/>
            <color indexed="81"/>
            <rFont val="Tahoma"/>
            <family val="2"/>
          </rPr>
          <t xml:space="preserve">
</t>
        </r>
      </text>
    </comment>
    <comment ref="B115" authorId="4" shapeId="0" xr:uid="{FE05E495-33EC-46B8-BDFA-7212FD1F57B4}">
      <text>
        <r>
          <rPr>
            <sz val="9"/>
            <color indexed="81"/>
            <rFont val="Tahoma"/>
            <family val="2"/>
          </rPr>
          <t xml:space="preserve">Este dato aparecerá luego de que en la atención Registrada </t>
        </r>
        <r>
          <rPr>
            <b/>
            <sz val="9"/>
            <color indexed="81"/>
            <rFont val="Tahoma"/>
            <family val="2"/>
          </rPr>
          <t xml:space="preserve">Modulo box, Pacientes Citados o Agregar documentos a una atención </t>
        </r>
        <r>
          <rPr>
            <sz val="9"/>
            <color indexed="81"/>
            <rFont val="Tahoma"/>
            <family val="2"/>
          </rPr>
          <t xml:space="preserve">el profesional registre lo siguiente; </t>
        </r>
        <r>
          <rPr>
            <b/>
            <sz val="9"/>
            <color indexed="81"/>
            <rFont val="Tahoma"/>
            <family val="2"/>
          </rPr>
          <t xml:space="preserve">
</t>
        </r>
        <r>
          <rPr>
            <sz val="9"/>
            <color indexed="81"/>
            <rFont val="Tahoma"/>
            <family val="2"/>
          </rPr>
          <t xml:space="preserve">
Formulario de</t>
        </r>
        <r>
          <rPr>
            <b/>
            <sz val="9"/>
            <color indexed="81"/>
            <rFont val="Tahoma"/>
            <family val="2"/>
          </rPr>
          <t xml:space="preserve"> Control de Otros Programas de Salud </t>
        </r>
        <r>
          <rPr>
            <sz val="9"/>
            <color indexed="81"/>
            <rFont val="Tahoma"/>
            <family val="2"/>
          </rPr>
          <t xml:space="preserve">el campo </t>
        </r>
        <r>
          <rPr>
            <b/>
            <sz val="9"/>
            <color indexed="81"/>
            <rFont val="Tahoma"/>
            <family val="2"/>
          </rPr>
          <t xml:space="preserve">“Recepción de Pacientes Según Origen" </t>
        </r>
        <r>
          <rPr>
            <sz val="9"/>
            <color indexed="81"/>
            <rFont val="Tahoma"/>
            <family val="2"/>
          </rPr>
          <t>el valor</t>
        </r>
        <r>
          <rPr>
            <b/>
            <sz val="9"/>
            <color indexed="81"/>
            <rFont val="Tahoma"/>
            <family val="2"/>
          </rPr>
          <t xml:space="preserve"> Unidad de Emergencia Hospitalaria.</t>
        </r>
      </text>
    </comment>
    <comment ref="B116" authorId="4" shapeId="0" xr:uid="{07B1A1D2-2F5B-46E8-A9BF-78D10BA08BEF}">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t>
        </r>
        <r>
          <rPr>
            <sz val="9"/>
            <color indexed="81"/>
            <rFont val="Tahoma"/>
            <family val="2"/>
          </rPr>
          <t xml:space="preserve"> el profesional registre lo siguiente; </t>
        </r>
        <r>
          <rPr>
            <b/>
            <sz val="9"/>
            <color indexed="81"/>
            <rFont val="Tahoma"/>
            <family val="2"/>
          </rPr>
          <t xml:space="preserve">
</t>
        </r>
        <r>
          <rPr>
            <sz val="9"/>
            <color indexed="81"/>
            <rFont val="Tahoma"/>
            <family val="2"/>
          </rPr>
          <t xml:space="preserve">
Formulario de</t>
        </r>
        <r>
          <rPr>
            <b/>
            <sz val="9"/>
            <color indexed="81"/>
            <rFont val="Tahoma"/>
            <family val="2"/>
          </rPr>
          <t xml:space="preserve"> Control de Otros Programas de Salud</t>
        </r>
        <r>
          <rPr>
            <sz val="9"/>
            <color indexed="81"/>
            <rFont val="Tahoma"/>
            <family val="2"/>
          </rPr>
          <t xml:space="preserve"> el campo</t>
        </r>
        <r>
          <rPr>
            <b/>
            <sz val="9"/>
            <color indexed="81"/>
            <rFont val="Tahoma"/>
            <family val="2"/>
          </rPr>
          <t xml:space="preserve"> “Recepción de Pacientes Según Origen"</t>
        </r>
        <r>
          <rPr>
            <sz val="9"/>
            <color indexed="81"/>
            <rFont val="Tahoma"/>
            <family val="2"/>
          </rPr>
          <t xml:space="preserve"> el valor</t>
        </r>
        <r>
          <rPr>
            <b/>
            <sz val="9"/>
            <color indexed="81"/>
            <rFont val="Tahoma"/>
            <family val="2"/>
          </rPr>
          <t xml:space="preserve"> SAPU.</t>
        </r>
      </text>
    </comment>
    <comment ref="B117" authorId="4" shapeId="0" xr:uid="{BE036A7C-B0C4-4311-B3A6-ADE442A8C77B}">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 </t>
        </r>
        <r>
          <rPr>
            <sz val="9"/>
            <color indexed="81"/>
            <rFont val="Tahoma"/>
            <family val="2"/>
          </rPr>
          <t xml:space="preserve">el profesional registre lo siguiente; 
Formulario de </t>
        </r>
        <r>
          <rPr>
            <b/>
            <sz val="9"/>
            <color indexed="81"/>
            <rFont val="Tahoma"/>
            <family val="2"/>
          </rPr>
          <t xml:space="preserve">Control de Otros Programas de Salud el campo “Recepción de Pacientes Según Origen" </t>
        </r>
        <r>
          <rPr>
            <sz val="9"/>
            <color indexed="81"/>
            <rFont val="Tahoma"/>
            <family val="2"/>
          </rPr>
          <t>el valor</t>
        </r>
        <r>
          <rPr>
            <b/>
            <sz val="9"/>
            <color indexed="81"/>
            <rFont val="Tahoma"/>
            <family val="2"/>
          </rPr>
          <t xml:space="preserve"> Consulta de Morbilidad.</t>
        </r>
      </text>
    </comment>
    <comment ref="B118" authorId="4" shapeId="0" xr:uid="{888467D9-1D63-40AC-9AC8-0BF783FF8B04}">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 </t>
        </r>
        <r>
          <rPr>
            <sz val="9"/>
            <color indexed="81"/>
            <rFont val="Tahoma"/>
            <family val="2"/>
          </rPr>
          <t xml:space="preserve">el profesional registre lo siguiente; </t>
        </r>
        <r>
          <rPr>
            <b/>
            <sz val="9"/>
            <color indexed="81"/>
            <rFont val="Tahoma"/>
            <family val="2"/>
          </rPr>
          <t xml:space="preserve">
</t>
        </r>
        <r>
          <rPr>
            <sz val="9"/>
            <color indexed="81"/>
            <rFont val="Tahoma"/>
            <family val="2"/>
          </rPr>
          <t xml:space="preserve">Formulario de </t>
        </r>
        <r>
          <rPr>
            <b/>
            <sz val="9"/>
            <color indexed="81"/>
            <rFont val="Tahoma"/>
            <family val="2"/>
          </rPr>
          <t xml:space="preserve">Control de Otros Programas de Salud </t>
        </r>
        <r>
          <rPr>
            <sz val="9"/>
            <color indexed="81"/>
            <rFont val="Tahoma"/>
            <family val="2"/>
          </rPr>
          <t>el campo</t>
        </r>
        <r>
          <rPr>
            <b/>
            <sz val="9"/>
            <color indexed="81"/>
            <rFont val="Tahoma"/>
            <family val="2"/>
          </rPr>
          <t xml:space="preserve"> “Recepción de Pacientes Según Origen" </t>
        </r>
        <r>
          <rPr>
            <sz val="9"/>
            <color indexed="81"/>
            <rFont val="Tahoma"/>
            <family val="2"/>
          </rPr>
          <t xml:space="preserve">el valor </t>
        </r>
        <r>
          <rPr>
            <b/>
            <sz val="9"/>
            <color indexed="81"/>
            <rFont val="Tahoma"/>
            <family val="2"/>
          </rPr>
          <t>CAE/CDR/CRS.</t>
        </r>
      </text>
    </comment>
    <comment ref="B119" authorId="4" shapeId="0" xr:uid="{AD10A727-CC93-4093-9CA5-CEB9D2C4D0E8}">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 </t>
        </r>
        <r>
          <rPr>
            <sz val="9"/>
            <color indexed="81"/>
            <rFont val="Tahoma"/>
            <family val="2"/>
          </rPr>
          <t xml:space="preserve">el profesional registre lo siguiente; </t>
        </r>
        <r>
          <rPr>
            <b/>
            <sz val="9"/>
            <color indexed="81"/>
            <rFont val="Tahoma"/>
            <family val="2"/>
          </rPr>
          <t xml:space="preserve">
</t>
        </r>
        <r>
          <rPr>
            <sz val="9"/>
            <color indexed="81"/>
            <rFont val="Tahoma"/>
            <family val="2"/>
          </rPr>
          <t xml:space="preserve">Formulario de </t>
        </r>
        <r>
          <rPr>
            <b/>
            <sz val="9"/>
            <color indexed="81"/>
            <rFont val="Tahoma"/>
            <family val="2"/>
          </rPr>
          <t xml:space="preserve">Control de Otros Programas de Salud </t>
        </r>
        <r>
          <rPr>
            <sz val="9"/>
            <color indexed="81"/>
            <rFont val="Tahoma"/>
            <family val="2"/>
          </rPr>
          <t xml:space="preserve">el campo </t>
        </r>
        <r>
          <rPr>
            <b/>
            <sz val="9"/>
            <color indexed="81"/>
            <rFont val="Tahoma"/>
            <family val="2"/>
          </rPr>
          <t xml:space="preserve">“Recepción de Pacientes Según Origen" </t>
        </r>
        <r>
          <rPr>
            <sz val="9"/>
            <color indexed="81"/>
            <rFont val="Tahoma"/>
            <family val="2"/>
          </rPr>
          <t>el valor</t>
        </r>
        <r>
          <rPr>
            <b/>
            <sz val="9"/>
            <color indexed="81"/>
            <rFont val="Tahoma"/>
            <family val="2"/>
          </rPr>
          <t xml:space="preserve"> Extrasistema.</t>
        </r>
      </text>
    </comment>
    <comment ref="B124" authorId="1" shapeId="0" xr:uid="{2B35F2CE-D83B-4AD2-A613-E8ED8A890E6C}">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Hospitalización Abreviada</t>
        </r>
        <r>
          <rPr>
            <sz val="9"/>
            <color indexed="81"/>
            <rFont val="Tahoma"/>
            <family val="2"/>
          </rPr>
          <t xml:space="preserve"> o </t>
        </r>
        <r>
          <rPr>
            <b/>
            <sz val="9"/>
            <color indexed="81"/>
            <rFont val="Tahoma"/>
            <family val="2"/>
          </rPr>
          <t>Intervención en Crisis Respiratoria (Leve o Moderada).</t>
        </r>
        <r>
          <rPr>
            <sz val="9"/>
            <color indexed="81"/>
            <rFont val="Tahoma"/>
            <family val="2"/>
          </rPr>
          <t xml:space="preserve"> 
Y en el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Sindrome Bronquial Obstructivo?"</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 recurrente?</t>
        </r>
        <r>
          <rPr>
            <sz val="9"/>
            <color indexed="81"/>
            <rFont val="Tahoma"/>
            <family val="2"/>
          </rPr>
          <t xml:space="preserve"> el valor </t>
        </r>
        <r>
          <rPr>
            <b/>
            <sz val="9"/>
            <color indexed="81"/>
            <rFont val="Tahoma"/>
            <family val="2"/>
          </rPr>
          <t>No</t>
        </r>
        <r>
          <rPr>
            <sz val="9"/>
            <color indexed="81"/>
            <rFont val="Tahoma"/>
            <family val="2"/>
          </rPr>
          <t xml:space="preserve">.
</t>
        </r>
      </text>
    </comment>
    <comment ref="AK124" authorId="3" shapeId="0" xr:uid="{71325F25-3087-45DF-93EE-911A0676E989}">
      <text>
        <r>
          <rPr>
            <sz val="9"/>
            <color indexed="81"/>
            <rFont val="Tahoma"/>
            <family val="2"/>
          </rPr>
          <t xml:space="preserve">Este dato aparecerá luego de que en la atención Registrada Modulo box, </t>
        </r>
        <r>
          <rPr>
            <b/>
            <sz val="9"/>
            <color indexed="81"/>
            <rFont val="Tahoma"/>
            <family val="2"/>
          </rPr>
          <t>Pacientes Citados o en Módulo de Atención, Registro Atención Individua</t>
        </r>
        <r>
          <rPr>
            <sz val="9"/>
            <color indexed="81"/>
            <rFont val="Tahoma"/>
            <family val="2"/>
          </rPr>
          <t xml:space="preserve">l el profesional registre la actividad </t>
        </r>
        <r>
          <rPr>
            <b/>
            <sz val="9"/>
            <color indexed="81"/>
            <rFont val="Tahoma"/>
            <family val="2"/>
          </rPr>
          <t xml:space="preserve">Hospitalización Abreviada o Intervención en Crisis Respiratoria (Leve o Moderada) </t>
        </r>
        <r>
          <rPr>
            <sz val="9"/>
            <color indexed="81"/>
            <rFont val="Tahoma"/>
            <family val="2"/>
          </rPr>
          <t>mas la</t>
        </r>
        <r>
          <rPr>
            <b/>
            <sz val="9"/>
            <color indexed="81"/>
            <rFont val="Tahoma"/>
            <family val="2"/>
          </rPr>
          <t xml:space="preserve"> actividad: Campaña de Invierno.
</t>
        </r>
        <r>
          <rPr>
            <sz val="9"/>
            <color indexed="81"/>
            <rFont val="Tahoma"/>
            <family val="2"/>
          </rPr>
          <t xml:space="preserve">
Y en el </t>
        </r>
        <r>
          <rPr>
            <b/>
            <sz val="9"/>
            <color indexed="81"/>
            <rFont val="Tahoma"/>
            <family val="2"/>
          </rPr>
          <t>Formulario de Control de Otros Programas de Salud el campo “¿Padece de Sindrome Bronquial Obstructivo?" el valor SI y en el campo “¿Es recurrente? el valor No.</t>
        </r>
        <r>
          <rPr>
            <sz val="9"/>
            <color indexed="81"/>
            <rFont val="Tahoma"/>
            <family val="2"/>
          </rPr>
          <t xml:space="preserve">
</t>
        </r>
      </text>
    </comment>
    <comment ref="B125" authorId="1" shapeId="0" xr:uid="{51459A59-6D62-4C88-BD4D-247AC8C8BFAA}">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Hospitalización Abreviada</t>
        </r>
        <r>
          <rPr>
            <sz val="9"/>
            <color indexed="81"/>
            <rFont val="Tahoma"/>
            <family val="2"/>
          </rPr>
          <t xml:space="preserve"> o </t>
        </r>
        <r>
          <rPr>
            <b/>
            <sz val="9"/>
            <color indexed="81"/>
            <rFont val="Tahoma"/>
            <family val="2"/>
          </rPr>
          <t xml:space="preserve">Intervención en Crisis Respiratoria (Leve o Moderada). </t>
        </r>
        <r>
          <rPr>
            <sz val="9"/>
            <color indexed="81"/>
            <rFont val="Tahoma"/>
            <family val="2"/>
          </rPr>
          <t xml:space="preserve">
Y en el Formulario de</t>
        </r>
        <r>
          <rPr>
            <b/>
            <sz val="9"/>
            <color indexed="81"/>
            <rFont val="Tahoma"/>
            <family val="2"/>
          </rPr>
          <t xml:space="preserve"> Control de Otros Programas de Salud</t>
        </r>
        <r>
          <rPr>
            <sz val="9"/>
            <color indexed="81"/>
            <rFont val="Tahoma"/>
            <family val="2"/>
          </rPr>
          <t xml:space="preserve"> el campo </t>
        </r>
        <r>
          <rPr>
            <b/>
            <sz val="9"/>
            <color indexed="81"/>
            <rFont val="Tahoma"/>
            <family val="2"/>
          </rPr>
          <t>“¿Padece de Sindrome Bronquial Obstructivo?"</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 recurrente?</t>
        </r>
        <r>
          <rPr>
            <sz val="9"/>
            <color indexed="81"/>
            <rFont val="Tahoma"/>
            <family val="2"/>
          </rPr>
          <t xml:space="preserve"> el valor </t>
        </r>
        <r>
          <rPr>
            <b/>
            <sz val="9"/>
            <color indexed="81"/>
            <rFont val="Tahoma"/>
            <family val="2"/>
          </rPr>
          <t xml:space="preserve">Sí </t>
        </r>
        <r>
          <rPr>
            <sz val="9"/>
            <color indexed="81"/>
            <rFont val="Tahoma"/>
            <family val="2"/>
          </rPr>
          <t>y en el campo</t>
        </r>
        <r>
          <rPr>
            <b/>
            <sz val="9"/>
            <color indexed="81"/>
            <rFont val="Tahoma"/>
            <family val="2"/>
          </rPr>
          <t xml:space="preserve"> Gravedad SBOR </t>
        </r>
        <r>
          <rPr>
            <sz val="9"/>
            <color indexed="81"/>
            <rFont val="Tahoma"/>
            <family val="2"/>
          </rPr>
          <t xml:space="preserve">el valor </t>
        </r>
        <r>
          <rPr>
            <b/>
            <sz val="9"/>
            <color indexed="81"/>
            <rFont val="Tahoma"/>
            <family val="2"/>
          </rPr>
          <t>Leve, Moderado o Severo</t>
        </r>
        <r>
          <rPr>
            <sz val="9"/>
            <color indexed="81"/>
            <rFont val="Tahoma"/>
            <family val="2"/>
          </rPr>
          <t xml:space="preserve">
</t>
        </r>
      </text>
    </comment>
    <comment ref="AK125" authorId="3" shapeId="0" xr:uid="{ACC3D4CB-EA3D-4310-89D9-834411893458}">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t>
        </r>
        <r>
          <rPr>
            <sz val="9"/>
            <color indexed="81"/>
            <rFont val="Tahoma"/>
            <family val="2"/>
          </rPr>
          <t xml:space="preserve">l el profesional registre la </t>
        </r>
        <r>
          <rPr>
            <b/>
            <sz val="9"/>
            <color indexed="81"/>
            <rFont val="Tahoma"/>
            <family val="2"/>
          </rPr>
          <t xml:space="preserve">Actividad Hospitalización Abreviada o Intervención en Crisis Respiratoria (Leve o Moderada) </t>
        </r>
        <r>
          <rPr>
            <sz val="9"/>
            <color indexed="81"/>
            <rFont val="Tahoma"/>
            <family val="2"/>
          </rPr>
          <t xml:space="preserve">más la </t>
        </r>
        <r>
          <rPr>
            <b/>
            <sz val="9"/>
            <color indexed="81"/>
            <rFont val="Tahoma"/>
            <family val="2"/>
          </rPr>
          <t>Actividad: Campaña de Invierno.</t>
        </r>
        <r>
          <rPr>
            <sz val="9"/>
            <color indexed="81"/>
            <rFont val="Tahoma"/>
            <family val="2"/>
          </rPr>
          <t xml:space="preserve">
Y en el </t>
        </r>
        <r>
          <rPr>
            <b/>
            <sz val="9"/>
            <color indexed="81"/>
            <rFont val="Tahoma"/>
            <family val="2"/>
          </rPr>
          <t xml:space="preserve">Formulario de Control de Otros Programas de Salud el campo “¿Padece de Sindrome Bronquial Obstructivo?" el valor SI y en el campo “¿Es recurrente? el valor Sí.
</t>
        </r>
      </text>
    </comment>
    <comment ref="B126" authorId="1" shapeId="0" xr:uid="{F8F6E93E-8B99-4737-9272-CE96A329586B}">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Hospitalización Abreviada</t>
        </r>
        <r>
          <rPr>
            <sz val="9"/>
            <color indexed="81"/>
            <rFont val="Tahoma"/>
            <family val="2"/>
          </rPr>
          <t xml:space="preserve"> o </t>
        </r>
        <r>
          <rPr>
            <b/>
            <sz val="9"/>
            <color indexed="81"/>
            <rFont val="Tahoma"/>
            <family val="2"/>
          </rPr>
          <t>Intervención en Crisis Respiratoria (Leve o Moderada)</t>
        </r>
        <r>
          <rPr>
            <sz val="9"/>
            <color indexed="81"/>
            <rFont val="Tahoma"/>
            <family val="2"/>
          </rPr>
          <t xml:space="preserve">. 
Y en el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 xml:space="preserve">SI </t>
        </r>
        <r>
          <rPr>
            <sz val="9"/>
            <color indexed="81"/>
            <rFont val="Tahoma"/>
            <family val="2"/>
          </rPr>
          <t>y en el campo</t>
        </r>
        <r>
          <rPr>
            <b/>
            <sz val="9"/>
            <color indexed="81"/>
            <rFont val="Tahoma"/>
            <family val="2"/>
          </rPr>
          <t xml:space="preserve"> Gravedad SBOR </t>
        </r>
        <r>
          <rPr>
            <sz val="9"/>
            <color indexed="81"/>
            <rFont val="Tahoma"/>
            <family val="2"/>
          </rPr>
          <t xml:space="preserve">el valor </t>
        </r>
        <r>
          <rPr>
            <b/>
            <sz val="9"/>
            <color indexed="81"/>
            <rFont val="Tahoma"/>
            <family val="2"/>
          </rPr>
          <t xml:space="preserve">Leve, Moderado o Severo.
</t>
        </r>
        <r>
          <rPr>
            <sz val="9"/>
            <color indexed="81"/>
            <rFont val="Tahoma"/>
            <family val="2"/>
          </rPr>
          <t xml:space="preserve">
</t>
        </r>
      </text>
    </comment>
    <comment ref="AK126" authorId="3" shapeId="0" xr:uid="{8AE74760-3F76-4562-93B8-76995C0E5594}">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t>
        </r>
        <r>
          <rPr>
            <sz val="9"/>
            <color indexed="81"/>
            <rFont val="Tahoma"/>
            <family val="2"/>
          </rPr>
          <t xml:space="preserve">l el profesional registre la actividad </t>
        </r>
        <r>
          <rPr>
            <b/>
            <sz val="9"/>
            <color indexed="81"/>
            <rFont val="Tahoma"/>
            <family val="2"/>
          </rPr>
          <t xml:space="preserve">Hospitalización Abreviada o Intervención en Crisis Respiratoria (Leve o Moderada) </t>
        </r>
        <r>
          <rPr>
            <sz val="9"/>
            <color indexed="81"/>
            <rFont val="Tahoma"/>
            <family val="2"/>
          </rPr>
          <t xml:space="preserve">más la </t>
        </r>
        <r>
          <rPr>
            <b/>
            <sz val="9"/>
            <color indexed="81"/>
            <rFont val="Tahoma"/>
            <family val="2"/>
          </rPr>
          <t>Actividad: Campaña de Invierno.</t>
        </r>
        <r>
          <rPr>
            <sz val="9"/>
            <color indexed="81"/>
            <rFont val="Tahoma"/>
            <family val="2"/>
          </rPr>
          <t xml:space="preserve">
Y en el </t>
        </r>
        <r>
          <rPr>
            <b/>
            <sz val="9"/>
            <color indexed="81"/>
            <rFont val="Tahoma"/>
            <family val="2"/>
          </rPr>
          <t>Formulario de Control de Otros Programas de Salud el campo “¿Padece de Asma Bronquial?" el valor S</t>
        </r>
        <r>
          <rPr>
            <sz val="9"/>
            <color indexed="81"/>
            <rFont val="Tahoma"/>
            <family val="2"/>
          </rPr>
          <t xml:space="preserve">I.
</t>
        </r>
      </text>
    </comment>
    <comment ref="B127" authorId="1" shapeId="0" xr:uid="{78B5651F-B887-41C2-9D1C-A7D4FED10E62}">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t>
        </r>
        <r>
          <rPr>
            <b/>
            <sz val="9"/>
            <color indexed="81"/>
            <rFont val="Tahoma"/>
            <family val="2"/>
          </rPr>
          <t xml:space="preserve">actividad Hospitalización Abreviada o Intervención en Crisis Respiratoria (Leve o Moderada). </t>
        </r>
        <r>
          <rPr>
            <sz val="9"/>
            <color indexed="81"/>
            <rFont val="Tahoma"/>
            <family val="2"/>
          </rPr>
          <t xml:space="preserve">
Y en el Formulario de </t>
        </r>
        <r>
          <rPr>
            <b/>
            <sz val="9"/>
            <color indexed="81"/>
            <rFont val="Tahoma"/>
            <family val="2"/>
          </rPr>
          <t>Control de Otros Programas de Salu</t>
        </r>
        <r>
          <rPr>
            <sz val="9"/>
            <color indexed="81"/>
            <rFont val="Tahoma"/>
            <family val="2"/>
          </rPr>
          <t>d el campo</t>
        </r>
        <r>
          <rPr>
            <b/>
            <sz val="9"/>
            <color indexed="81"/>
            <rFont val="Tahoma"/>
            <family val="2"/>
          </rPr>
          <t xml:space="preserve"> “¿Padece de Neumonía?"</t>
        </r>
        <r>
          <rPr>
            <sz val="9"/>
            <color indexed="81"/>
            <rFont val="Tahoma"/>
            <family val="2"/>
          </rPr>
          <t xml:space="preserve"> el valor </t>
        </r>
        <r>
          <rPr>
            <b/>
            <sz val="9"/>
            <color indexed="81"/>
            <rFont val="Tahoma"/>
            <family val="2"/>
          </rPr>
          <t>SI</t>
        </r>
        <r>
          <rPr>
            <sz val="9"/>
            <color indexed="81"/>
            <rFont val="Tahoma"/>
            <family val="2"/>
          </rPr>
          <t xml:space="preserve">.
</t>
        </r>
      </text>
    </comment>
    <comment ref="AK127" authorId="3" shapeId="0" xr:uid="{BB67CC1B-BC1E-4D02-B8F9-D0293A2C2769}">
      <text>
        <r>
          <rPr>
            <sz val="9"/>
            <color indexed="81"/>
            <rFont val="Tahoma"/>
            <family val="2"/>
          </rPr>
          <t xml:space="preserve">Este dato aparecerá luego de que en la atención Registrada Modulo box, Pacientes Citados o en Módulo de Atención, Registro Atención Individual el profesional registre la actividad </t>
        </r>
        <r>
          <rPr>
            <b/>
            <sz val="9"/>
            <color indexed="81"/>
            <rFont val="Tahoma"/>
            <family val="2"/>
          </rPr>
          <t xml:space="preserve">Hospitalización Abreviada o Intervención en Crisis Respiratoria (Leve o Moderada) </t>
        </r>
        <r>
          <rPr>
            <sz val="9"/>
            <color indexed="81"/>
            <rFont val="Tahoma"/>
            <family val="2"/>
          </rPr>
          <t xml:space="preserve">más la </t>
        </r>
        <r>
          <rPr>
            <b/>
            <sz val="9"/>
            <color indexed="81"/>
            <rFont val="Tahoma"/>
            <family val="2"/>
          </rPr>
          <t>Actividad: Campaña de Invierno.</t>
        </r>
        <r>
          <rPr>
            <sz val="9"/>
            <color indexed="81"/>
            <rFont val="Tahoma"/>
            <family val="2"/>
          </rPr>
          <t xml:space="preserve">
Y en el </t>
        </r>
        <r>
          <rPr>
            <b/>
            <sz val="9"/>
            <color indexed="81"/>
            <rFont val="Tahoma"/>
            <family val="2"/>
          </rPr>
          <t>Formulario de Control de Otros Programas de Salud el campo “¿Padece de Neumonía?" el valor SI.</t>
        </r>
        <r>
          <rPr>
            <sz val="9"/>
            <color indexed="81"/>
            <rFont val="Tahoma"/>
            <family val="2"/>
          </rPr>
          <t xml:space="preserve">
</t>
        </r>
      </text>
    </comment>
    <comment ref="B128" authorId="1" shapeId="0" xr:uid="{BC2A571D-7D4D-4EB1-8387-F43BDD474D1E}">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Hospitalización Abreviada o Intervención en Crisis Respiratoria (Leve o Moderada). 
</t>
        </r>
        <r>
          <rPr>
            <sz val="9"/>
            <color indexed="81"/>
            <rFont val="Tahoma"/>
            <family val="2"/>
          </rPr>
          <t xml:space="preserve">
Y en el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Enfermedad Pulmonar Cronica?"</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 Obstructiva?</t>
        </r>
        <r>
          <rPr>
            <sz val="9"/>
            <color indexed="81"/>
            <rFont val="Tahoma"/>
            <family val="2"/>
          </rPr>
          <t xml:space="preserve"> el valor </t>
        </r>
        <r>
          <rPr>
            <b/>
            <sz val="9"/>
            <color indexed="81"/>
            <rFont val="Tahoma"/>
            <family val="2"/>
          </rPr>
          <t xml:space="preserve">Sí </t>
        </r>
        <r>
          <rPr>
            <sz val="9"/>
            <color indexed="81"/>
            <rFont val="Tahoma"/>
            <family val="2"/>
          </rPr>
          <t xml:space="preserve">Y en el campo </t>
        </r>
        <r>
          <rPr>
            <b/>
            <sz val="9"/>
            <color indexed="81"/>
            <rFont val="Tahoma"/>
            <family val="2"/>
          </rPr>
          <t xml:space="preserve">Tipo EPOC </t>
        </r>
        <r>
          <rPr>
            <sz val="9"/>
            <color indexed="81"/>
            <rFont val="Tahoma"/>
            <family val="2"/>
          </rPr>
          <t xml:space="preserve">el valor </t>
        </r>
        <r>
          <rPr>
            <b/>
            <sz val="9"/>
            <color indexed="81"/>
            <rFont val="Tahoma"/>
            <family val="2"/>
          </rPr>
          <t xml:space="preserve">Tipo A o Tipo B.
</t>
        </r>
        <r>
          <rPr>
            <sz val="9"/>
            <color indexed="81"/>
            <rFont val="Tahoma"/>
            <family val="2"/>
          </rPr>
          <t xml:space="preserve">
</t>
        </r>
      </text>
    </comment>
    <comment ref="AK128" authorId="3" shapeId="0" xr:uid="{4D4C9614-4461-4BCF-9822-DC99564A2FA5}">
      <text>
        <r>
          <rPr>
            <sz val="9"/>
            <color indexed="81"/>
            <rFont val="Tahoma"/>
            <family val="2"/>
          </rPr>
          <t xml:space="preserve">Este dato aparecerá luego de que en la atención Registrada Modulo box, Pacientes Citados o en Módulo de Atención, Registro Atención Individual el profesional registre la actividad </t>
        </r>
        <r>
          <rPr>
            <b/>
            <sz val="9"/>
            <color indexed="81"/>
            <rFont val="Tahoma"/>
            <family val="2"/>
          </rPr>
          <t xml:space="preserve">Hospitalización Abreviada o Intervención en Crisis Respiratoria (Leve o Moderada) </t>
        </r>
        <r>
          <rPr>
            <sz val="9"/>
            <color indexed="81"/>
            <rFont val="Tahoma"/>
            <family val="2"/>
          </rPr>
          <t xml:space="preserve">más la </t>
        </r>
        <r>
          <rPr>
            <b/>
            <sz val="9"/>
            <color indexed="81"/>
            <rFont val="Tahoma"/>
            <family val="2"/>
          </rPr>
          <t>Actividad: Campaña de Invierno.</t>
        </r>
        <r>
          <rPr>
            <sz val="9"/>
            <color indexed="81"/>
            <rFont val="Tahoma"/>
            <family val="2"/>
          </rPr>
          <t xml:space="preserve">
Y en el </t>
        </r>
        <r>
          <rPr>
            <b/>
            <sz val="9"/>
            <color indexed="81"/>
            <rFont val="Tahoma"/>
            <family val="2"/>
          </rPr>
          <t>Formulario de Control de Otros Programas de Salud el campo “¿Padece Enfermedad Pulmonar Cronica?" el valor Si y en el campo ¿Es Obstructiva? el valor Sí.</t>
        </r>
        <r>
          <rPr>
            <sz val="9"/>
            <color indexed="81"/>
            <rFont val="Tahoma"/>
            <family val="2"/>
          </rPr>
          <t xml:space="preserve">
</t>
        </r>
      </text>
    </comment>
    <comment ref="B129" authorId="1" shapeId="0" xr:uid="{B9E90162-1554-4694-9BD7-42F0E0FC6DF2}">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t>
        </r>
        <r>
          <rPr>
            <b/>
            <sz val="9"/>
            <color indexed="81"/>
            <rFont val="Tahoma"/>
            <family val="2"/>
          </rPr>
          <t xml:space="preserve">actividad Hospitalización Abreviada o Intervención en Crisis Respiratoria (Leve o Moderada). </t>
        </r>
        <r>
          <rPr>
            <sz val="9"/>
            <color indexed="81"/>
            <rFont val="Tahoma"/>
            <family val="2"/>
          </rPr>
          <t xml:space="preserve">
Y en el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t>
        </r>
      </text>
    </comment>
    <comment ref="AK129" authorId="3" shapeId="0" xr:uid="{DA2AD61B-D981-4000-BD99-1B68B8434E62}">
      <text>
        <r>
          <rPr>
            <sz val="9"/>
            <color indexed="81"/>
            <rFont val="Tahoma"/>
            <family val="2"/>
          </rPr>
          <t xml:space="preserve">Este dato aparecerá luego de que en la atención Registrada Modulo box, Pacientes Citados o en Módulo de Atención, Registro Atención Individual el profesional registre la actividad </t>
        </r>
        <r>
          <rPr>
            <b/>
            <sz val="9"/>
            <color indexed="81"/>
            <rFont val="Tahoma"/>
            <family val="2"/>
          </rPr>
          <t xml:space="preserve">Hospitalización Abreviada o Intervención en Crisis Respiratoria (Leve o Moderada) </t>
        </r>
        <r>
          <rPr>
            <sz val="9"/>
            <color indexed="81"/>
            <rFont val="Tahoma"/>
            <family val="2"/>
          </rPr>
          <t xml:space="preserve">más la </t>
        </r>
        <r>
          <rPr>
            <b/>
            <sz val="9"/>
            <color indexed="81"/>
            <rFont val="Tahoma"/>
            <family val="2"/>
          </rPr>
          <t xml:space="preserve">Actividad: Campaña de Invierno.
</t>
        </r>
        <r>
          <rPr>
            <sz val="9"/>
            <color indexed="81"/>
            <rFont val="Tahoma"/>
            <family val="2"/>
          </rPr>
          <t xml:space="preserve">
Y en el</t>
        </r>
        <r>
          <rPr>
            <b/>
            <sz val="9"/>
            <color indexed="81"/>
            <rFont val="Tahoma"/>
            <family val="2"/>
          </rPr>
          <t xml:space="preserve"> Formulario de Control de Otros Programas de Salud el campo “¿Padece Otras Enfermedades Respiratorias?" el valor Si.</t>
        </r>
        <r>
          <rPr>
            <sz val="9"/>
            <color indexed="81"/>
            <rFont val="Tahoma"/>
            <family val="2"/>
          </rPr>
          <t xml:space="preserve">
</t>
        </r>
      </text>
    </comment>
    <comment ref="B136" authorId="4" shapeId="0" xr:uid="{BAFC8E55-39D6-4C4E-B264-123DA30332FC}">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“Educación en Salas Individual –Antitabaco”.</t>
        </r>
      </text>
    </comment>
    <comment ref="B137" authorId="4" shapeId="0" xr:uid="{13C23A9C-0B70-4D5D-BFAA-2F7F9A2C72C9}">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t>
        </r>
        <r>
          <rPr>
            <sz val="9"/>
            <color indexed="81"/>
            <rFont val="Tahoma"/>
            <family val="2"/>
          </rPr>
          <t xml:space="preserve"> el profesional registre la actividad </t>
        </r>
        <r>
          <rPr>
            <b/>
            <sz val="9"/>
            <color indexed="81"/>
            <rFont val="Tahoma"/>
            <family val="2"/>
          </rPr>
          <t>“Educación en Salas Individual -Autocuidado según Patologia”.</t>
        </r>
      </text>
    </comment>
    <comment ref="B138" authorId="4" shapeId="0" xr:uid="{79420DE4-A5AE-4490-A00E-32B93F37810D}">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“Educación en Salas Individual -Uso de Terapia Inhalatoria”.</t>
        </r>
      </text>
    </comment>
    <comment ref="B139" authorId="4" shapeId="0" xr:uid="{CE5CADB4-075F-4BDC-84BC-21FDC34108FD}">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“Educación en Sala Individual - Educación Integral en Salud Respiratoria”.</t>
        </r>
      </text>
    </comment>
    <comment ref="B140" authorId="4" shapeId="0" xr:uid="{2BB7BE58-442D-4109-8709-8249A28C4625}">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el profesional registre la actividad</t>
        </r>
        <r>
          <rPr>
            <b/>
            <sz val="9"/>
            <color indexed="81"/>
            <rFont val="Tahoma"/>
            <family val="2"/>
          </rPr>
          <t xml:space="preserve"> “Educación en Sala Individual - Estilo de Vida Saludables”.
</t>
        </r>
      </text>
    </comment>
    <comment ref="B141" authorId="4" shapeId="0" xr:uid="{10A278E2-EF43-4454-AD7C-D74EFFF71B10}">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“Educación en Salas Individual -Otras”.
</t>
        </r>
      </text>
    </comment>
    <comment ref="C145" authorId="1" shapeId="0" xr:uid="{C20B6BDC-9EC4-435A-BFCE-E327FADC72C0}">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t>
        </r>
        <r>
          <rPr>
            <b/>
            <sz val="9"/>
            <color indexed="81"/>
            <rFont val="Tahoma"/>
            <family val="2"/>
          </rPr>
          <t xml:space="preserve"> “Educación en Sala Grupal - Educacion Integral en Salud Respiratoria - Pacientes, Padres o Cuidadores”.</t>
        </r>
        <r>
          <rPr>
            <sz val="9"/>
            <color indexed="81"/>
            <rFont val="Tahoma"/>
            <family val="2"/>
          </rPr>
          <t xml:space="preserve">
</t>
        </r>
      </text>
    </comment>
    <comment ref="D145" authorId="2" shapeId="0" xr:uid="{C8BA7CD7-B34A-49E7-99AB-452822872E17}">
      <text>
        <r>
          <rPr>
            <sz val="9"/>
            <color indexed="81"/>
            <rFont val="Tahoma"/>
            <family val="2"/>
          </rPr>
          <t xml:space="preserve">Este dato aparecerá luego de que, en la atención en </t>
        </r>
        <r>
          <rPr>
            <b/>
            <sz val="9"/>
            <color indexed="81"/>
            <rFont val="Tahoma"/>
            <family val="2"/>
          </rPr>
          <t xml:space="preserve">Módulo de Atención, Registro Atención Grupal </t>
        </r>
        <r>
          <rPr>
            <sz val="9"/>
            <color indexed="81"/>
            <rFont val="Tahoma"/>
            <family val="2"/>
          </rPr>
          <t xml:space="preserve">el profesional registre la actividad </t>
        </r>
        <r>
          <rPr>
            <b/>
            <sz val="9"/>
            <color indexed="81"/>
            <rFont val="Tahoma"/>
            <family val="2"/>
          </rPr>
          <t>“Educación en Sala Grupal - Educacion Integral en Salud Respiratoria - Pacientes, Padres o Cuidadores”.</t>
        </r>
        <r>
          <rPr>
            <sz val="9"/>
            <color indexed="81"/>
            <rFont val="Tahoma"/>
            <family val="2"/>
          </rPr>
          <t xml:space="preserve">
Se contabilizaran numero de participantes a la Educación. </t>
        </r>
      </text>
    </comment>
    <comment ref="C146" authorId="1" shapeId="0" xr:uid="{5BA12BC6-D2A1-4913-86B8-2ECA21717FE3}">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Educacion Integral en Salud Respiratoria - Salas cunas y Jardines Infantiles”.</t>
        </r>
      </text>
    </comment>
    <comment ref="D146" authorId="2" shapeId="0" xr:uid="{51C417B9-8A47-4374-8711-70171121EEEB}">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t>
        </r>
        <r>
          <rPr>
            <b/>
            <sz val="9"/>
            <color indexed="81"/>
            <rFont val="Tahoma"/>
            <family val="2"/>
          </rPr>
          <t xml:space="preserve"> “Educación en Sala Grupal - Educacion Integral en Salud Respiratoria - Salas cunas y Jardines Infantiles”. </t>
        </r>
        <r>
          <rPr>
            <sz val="9"/>
            <color indexed="81"/>
            <rFont val="Tahoma"/>
            <family val="2"/>
          </rPr>
          <t xml:space="preserve">Se contabilizaran numero de participantes a la Educación. 
</t>
        </r>
      </text>
    </comment>
    <comment ref="C147" authorId="1" shapeId="0" xr:uid="{E8CE56C1-400D-44C4-89E3-E687144C880F}">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t>
        </r>
        <r>
          <rPr>
            <b/>
            <sz val="9"/>
            <color indexed="81"/>
            <rFont val="Tahoma"/>
            <family val="2"/>
          </rPr>
          <t xml:space="preserve"> “Educación en Sala Grupal - Educación Integral en Salud Respiratoria - Establecimientos Educacionales”.</t>
        </r>
      </text>
    </comment>
    <comment ref="D147" authorId="2" shapeId="0" xr:uid="{49E8ED07-175E-4DBF-AFC1-B77412BBF36D}">
      <text>
        <r>
          <rPr>
            <sz val="9"/>
            <color indexed="81"/>
            <rFont val="Tahoma"/>
            <family val="2"/>
          </rPr>
          <t>Este dato aparecerá luego de que, en la atención en</t>
        </r>
        <r>
          <rPr>
            <b/>
            <sz val="9"/>
            <color indexed="81"/>
            <rFont val="Tahoma"/>
            <family val="2"/>
          </rPr>
          <t xml:space="preserve"> Módulo de Atención, Registro Atención Grupal</t>
        </r>
        <r>
          <rPr>
            <sz val="9"/>
            <color indexed="81"/>
            <rFont val="Tahoma"/>
            <family val="2"/>
          </rPr>
          <t xml:space="preserve"> el profesional registre la actividad </t>
        </r>
        <r>
          <rPr>
            <b/>
            <sz val="9"/>
            <color indexed="81"/>
            <rFont val="Tahoma"/>
            <family val="2"/>
          </rPr>
          <t xml:space="preserve">“Educación en Sala Grupal - Educación Integral en Salud Respiratoria - Establecimientos Educacionales”. </t>
        </r>
        <r>
          <rPr>
            <sz val="9"/>
            <color indexed="81"/>
            <rFont val="Tahoma"/>
            <family val="2"/>
          </rPr>
          <t xml:space="preserve">
Se contabilizaran número de participantes a la Educación.</t>
        </r>
      </text>
    </comment>
    <comment ref="C148" authorId="1" shapeId="0" xr:uid="{3DA00039-4486-463F-B7EE-00459B80B91F}">
      <text>
        <r>
          <rPr>
            <sz val="9"/>
            <color indexed="81"/>
            <rFont val="Tahoma"/>
            <family val="2"/>
          </rPr>
          <t>Este dato aparecerá luego de que, en la atención en</t>
        </r>
        <r>
          <rPr>
            <b/>
            <sz val="9"/>
            <color indexed="81"/>
            <rFont val="Tahoma"/>
            <family val="2"/>
          </rPr>
          <t xml:space="preserve"> Módulo de Atención, Registro Atención Grupal </t>
        </r>
        <r>
          <rPr>
            <sz val="9"/>
            <color indexed="81"/>
            <rFont val="Tahoma"/>
            <family val="2"/>
          </rPr>
          <t xml:space="preserve">el profesional registre la actividad </t>
        </r>
        <r>
          <rPr>
            <b/>
            <sz val="9"/>
            <color indexed="81"/>
            <rFont val="Tahoma"/>
            <family val="2"/>
          </rPr>
          <t>“Educación en Sala Grupal - Educación Integral en Salud Respiratoria - Intersector”</t>
        </r>
        <r>
          <rPr>
            <sz val="9"/>
            <color indexed="81"/>
            <rFont val="Tahoma"/>
            <family val="2"/>
          </rPr>
          <t>.</t>
        </r>
      </text>
    </comment>
    <comment ref="D148" authorId="2" shapeId="0" xr:uid="{7BD96C9A-C873-4DAC-A485-1B7F1E136BCD}">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Educación Integral en Salud Respiratoria - Intersector”.</t>
        </r>
        <r>
          <rPr>
            <sz val="9"/>
            <color indexed="81"/>
            <rFont val="Tahoma"/>
            <family val="2"/>
          </rPr>
          <t xml:space="preserve">
Se contabilizaran número de participantes a la Educación.</t>
        </r>
      </text>
    </comment>
    <comment ref="C149" authorId="1" shapeId="0" xr:uid="{D2B630F2-61E7-4459-9FE6-3B45F43A831B}">
      <text>
        <r>
          <rPr>
            <sz val="9"/>
            <color indexed="81"/>
            <rFont val="Tahoma"/>
            <family val="2"/>
          </rPr>
          <t>Este dato aparecerá luego de que, en la atención en</t>
        </r>
        <r>
          <rPr>
            <b/>
            <sz val="9"/>
            <color indexed="81"/>
            <rFont val="Tahoma"/>
            <family val="2"/>
          </rPr>
          <t xml:space="preserve"> Módulo de Atención, Registro Atención Grupal</t>
        </r>
        <r>
          <rPr>
            <sz val="9"/>
            <color indexed="81"/>
            <rFont val="Tahoma"/>
            <family val="2"/>
          </rPr>
          <t xml:space="preserve"> el profesional registre la actividad </t>
        </r>
        <r>
          <rPr>
            <b/>
            <sz val="9"/>
            <color indexed="81"/>
            <rFont val="Tahoma"/>
            <family val="2"/>
          </rPr>
          <t>“Educación en Sala Grupal - Antitabaco - Pacientes, Padres y/o Cuidadores”.</t>
        </r>
        <r>
          <rPr>
            <sz val="9"/>
            <color indexed="81"/>
            <rFont val="Tahoma"/>
            <family val="2"/>
          </rPr>
          <t xml:space="preserve">
</t>
        </r>
      </text>
    </comment>
    <comment ref="D149" authorId="2" shapeId="0" xr:uid="{6E7CE27B-8E29-4084-97EA-B930435BB938}">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Antitabaco - Pacientes, Padres y/o Cuidadores”.</t>
        </r>
        <r>
          <rPr>
            <sz val="9"/>
            <color indexed="81"/>
            <rFont val="Tahoma"/>
            <family val="2"/>
          </rPr>
          <t xml:space="preserve">
Se contabilizaran número de participantes a la Educación.</t>
        </r>
      </text>
    </comment>
    <comment ref="C150" authorId="1" shapeId="0" xr:uid="{87FE511F-4226-46DE-896C-5DC7C5A681BD}">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Antitabaco - Salas cunas y Jardines Infantiles”.</t>
        </r>
      </text>
    </comment>
    <comment ref="D150" authorId="2" shapeId="0" xr:uid="{096299F8-0FA8-451D-B4FD-152961CC89F0}">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 xml:space="preserve">“Educación en Sala Grupal - Antitabaco - Salas cunas y Jardines Infantiles”.
</t>
        </r>
        <r>
          <rPr>
            <sz val="9"/>
            <color indexed="81"/>
            <rFont val="Tahoma"/>
            <family val="2"/>
          </rPr>
          <t>Se contabilizaran número de participantes a la Educación.</t>
        </r>
      </text>
    </comment>
    <comment ref="C151" authorId="1" shapeId="0" xr:uid="{43E172CE-01A5-4535-BDAF-43DB6AEF053E}">
      <text>
        <r>
          <rPr>
            <sz val="9"/>
            <color indexed="81"/>
            <rFont val="Tahoma"/>
            <family val="2"/>
          </rPr>
          <t xml:space="preserve">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Antitabaco -  Establecimientos Educacionales”.</t>
        </r>
      </text>
    </comment>
    <comment ref="D151" authorId="2" shapeId="0" xr:uid="{832B3E21-AB8F-40D0-BFF9-7B825D98A393}">
      <text>
        <r>
          <rPr>
            <sz val="9"/>
            <color indexed="81"/>
            <rFont val="Tahoma"/>
            <family val="2"/>
          </rPr>
          <t xml:space="preserve">Este dato aparecerá luego de que, en la atención en </t>
        </r>
        <r>
          <rPr>
            <b/>
            <sz val="9"/>
            <color indexed="81"/>
            <rFont val="Tahoma"/>
            <family val="2"/>
          </rPr>
          <t xml:space="preserve">Módulo de Atención, Registro Atención Grupal </t>
        </r>
        <r>
          <rPr>
            <sz val="9"/>
            <color indexed="81"/>
            <rFont val="Tahoma"/>
            <family val="2"/>
          </rPr>
          <t>el profesional registre la actividad</t>
        </r>
        <r>
          <rPr>
            <b/>
            <sz val="9"/>
            <color indexed="81"/>
            <rFont val="Tahoma"/>
            <family val="2"/>
          </rPr>
          <t xml:space="preserve"> “Educación en Sala Grupal - Antitabaco -  Establecimientos Educacionales”.
</t>
        </r>
        <r>
          <rPr>
            <sz val="9"/>
            <color indexed="81"/>
            <rFont val="Tahoma"/>
            <family val="2"/>
          </rPr>
          <t>Se contabilizaran número de participantes a la Educación.</t>
        </r>
      </text>
    </comment>
    <comment ref="C152" authorId="1" shapeId="0" xr:uid="{A6CE756D-C142-4B4E-B97E-6D63D657D31F}">
      <text>
        <r>
          <rPr>
            <sz val="9"/>
            <color indexed="81"/>
            <rFont val="Tahoma"/>
            <family val="2"/>
          </rPr>
          <t xml:space="preserve">
Este dato aparecerá luego de que, en la atención en </t>
        </r>
        <r>
          <rPr>
            <b/>
            <sz val="9"/>
            <color indexed="81"/>
            <rFont val="Tahoma"/>
            <family val="2"/>
          </rPr>
          <t>Módulo de Atención, Registro Atención Grupal</t>
        </r>
        <r>
          <rPr>
            <sz val="9"/>
            <color indexed="81"/>
            <rFont val="Tahoma"/>
            <family val="2"/>
          </rPr>
          <t xml:space="preserve"> el profesional registre la actividad </t>
        </r>
        <r>
          <rPr>
            <b/>
            <sz val="9"/>
            <color indexed="81"/>
            <rFont val="Tahoma"/>
            <family val="2"/>
          </rPr>
          <t>“Educación en Sala Grupal - Antitabaco - Intersector”.</t>
        </r>
        <r>
          <rPr>
            <sz val="9"/>
            <color indexed="81"/>
            <rFont val="Tahoma"/>
            <family val="2"/>
          </rPr>
          <t xml:space="preserve">
</t>
        </r>
      </text>
    </comment>
    <comment ref="D152" authorId="2" shapeId="0" xr:uid="{849496C4-E4F9-4DCB-AB85-821863151726}">
      <text>
        <r>
          <rPr>
            <sz val="9"/>
            <color indexed="81"/>
            <rFont val="Tahoma"/>
            <family val="2"/>
          </rPr>
          <t>Este dato aparecerá luego de que, en la atención en</t>
        </r>
        <r>
          <rPr>
            <b/>
            <sz val="9"/>
            <color indexed="81"/>
            <rFont val="Tahoma"/>
            <family val="2"/>
          </rPr>
          <t xml:space="preserve"> Módulo de Atención, Registro Atención Grupal </t>
        </r>
        <r>
          <rPr>
            <sz val="9"/>
            <color indexed="81"/>
            <rFont val="Tahoma"/>
            <family val="2"/>
          </rPr>
          <t xml:space="preserve">el profesional registre la actividad </t>
        </r>
        <r>
          <rPr>
            <b/>
            <sz val="9"/>
            <color indexed="81"/>
            <rFont val="Tahoma"/>
            <family val="2"/>
          </rPr>
          <t>“Educación en Sala Grupal - Antitabaco - Intersector”.</t>
        </r>
        <r>
          <rPr>
            <sz val="9"/>
            <color indexed="81"/>
            <rFont val="Tahoma"/>
            <family val="2"/>
          </rPr>
          <t xml:space="preserve">
Se contabilizaran número de participantes a la Educación.</t>
        </r>
      </text>
    </comment>
    <comment ref="B158" authorId="4" shapeId="0" xr:uid="{C4212A10-C1E5-4859-B559-A4DCEF8A93B7}">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“Visitas Domiciliarias realizadas por equipo IRA-ERA a Familias -Hogar Libre de Humo de Tabaco- (Individual)”.</t>
        </r>
        <r>
          <rPr>
            <sz val="9"/>
            <color indexed="81"/>
            <rFont val="Tahoma"/>
            <family val="2"/>
          </rPr>
          <t xml:space="preserve">
O</t>
        </r>
        <r>
          <rPr>
            <b/>
            <sz val="9"/>
            <color indexed="81"/>
            <rFont val="Tahoma"/>
            <family val="2"/>
          </rPr>
          <t xml:space="preserve">
</t>
        </r>
        <r>
          <rPr>
            <sz val="9"/>
            <color indexed="81"/>
            <rFont val="Tahoma"/>
            <family val="2"/>
          </rPr>
          <t>En la atención en</t>
        </r>
        <r>
          <rPr>
            <b/>
            <sz val="9"/>
            <color indexed="81"/>
            <rFont val="Tahoma"/>
            <family val="2"/>
          </rPr>
          <t xml:space="preserve"> Módulo de Atención, Registro Atención Grupal</t>
        </r>
        <r>
          <rPr>
            <sz val="9"/>
            <color indexed="81"/>
            <rFont val="Tahoma"/>
            <family val="2"/>
          </rPr>
          <t xml:space="preserve"> el profesional registre la actividad </t>
        </r>
        <r>
          <rPr>
            <b/>
            <sz val="9"/>
            <color indexed="81"/>
            <rFont val="Tahoma"/>
            <family val="2"/>
          </rPr>
          <t xml:space="preserve">“Visitas Domiciliarias realizadas por equipo IRA-ERA a Familias -Hogar Libre de Humo de Tabaco- (Grupal)”.
</t>
        </r>
      </text>
    </comment>
    <comment ref="B159" authorId="4" shapeId="0" xr:uid="{534FA989-3DC3-4BDC-A02E-A73D1F261E4E}">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“Visitas Domiciliarias realizadas por equipo IRA-ERA a Familias -Por Muerte de Neumonía en Domicilio- (Individual)”.</t>
        </r>
        <r>
          <rPr>
            <sz val="9"/>
            <color indexed="81"/>
            <rFont val="Tahoma"/>
            <family val="2"/>
          </rPr>
          <t xml:space="preserve">
O
En la atención en </t>
        </r>
        <r>
          <rPr>
            <b/>
            <sz val="9"/>
            <color indexed="81"/>
            <rFont val="Tahoma"/>
            <family val="2"/>
          </rPr>
          <t xml:space="preserve">Módulo de Atención, Registro Atención Grupal </t>
        </r>
        <r>
          <rPr>
            <sz val="9"/>
            <color indexed="81"/>
            <rFont val="Tahoma"/>
            <family val="2"/>
          </rPr>
          <t xml:space="preserve">el profesional registre la actividad </t>
        </r>
        <r>
          <rPr>
            <b/>
            <sz val="9"/>
            <color indexed="81"/>
            <rFont val="Tahoma"/>
            <family val="2"/>
          </rPr>
          <t>“Visitas Domiciliarias realizadas por equipo IRA-ERA a Familias -Por Muerte de Neumonía en Domicilio- (Grupal)”.</t>
        </r>
        <r>
          <rPr>
            <sz val="9"/>
            <color indexed="81"/>
            <rFont val="Tahoma"/>
            <family val="2"/>
          </rPr>
          <t xml:space="preserve">
</t>
        </r>
      </text>
    </comment>
    <comment ref="B160" authorId="4" shapeId="0" xr:uid="{BE726294-074A-4F12-8770-D923D617B464}">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t>
        </r>
        <r>
          <rPr>
            <sz val="9"/>
            <color indexed="81"/>
            <rFont val="Tahoma"/>
            <family val="2"/>
          </rPr>
          <t xml:space="preserve"> el profesional registre la activida</t>
        </r>
        <r>
          <rPr>
            <b/>
            <sz val="9"/>
            <color indexed="81"/>
            <rFont val="Tahoma"/>
            <family val="2"/>
          </rPr>
          <t xml:space="preserve">d “Visitas Domiciliarias realizadas por equipo IRA-ERA a Familias -Programa de Oxigenoterapia Ambulatoria AVNI/AVNIA- (Individual)”.
</t>
        </r>
        <r>
          <rPr>
            <sz val="9"/>
            <color indexed="81"/>
            <rFont val="Tahoma"/>
            <family val="2"/>
          </rPr>
          <t>O</t>
        </r>
        <r>
          <rPr>
            <b/>
            <sz val="9"/>
            <color indexed="81"/>
            <rFont val="Tahoma"/>
            <family val="2"/>
          </rPr>
          <t xml:space="preserve">
</t>
        </r>
        <r>
          <rPr>
            <sz val="9"/>
            <color indexed="81"/>
            <rFont val="Tahoma"/>
            <family val="2"/>
          </rPr>
          <t>En la atención en</t>
        </r>
        <r>
          <rPr>
            <b/>
            <sz val="9"/>
            <color indexed="81"/>
            <rFont val="Tahoma"/>
            <family val="2"/>
          </rPr>
          <t xml:space="preserve"> Módulo de Atención, Registro Atención Grupal</t>
        </r>
        <r>
          <rPr>
            <sz val="9"/>
            <color indexed="81"/>
            <rFont val="Tahoma"/>
            <family val="2"/>
          </rPr>
          <t xml:space="preserve"> el profesional registre la actividad </t>
        </r>
        <r>
          <rPr>
            <b/>
            <sz val="9"/>
            <color indexed="81"/>
            <rFont val="Tahoma"/>
            <family val="2"/>
          </rPr>
          <t xml:space="preserve">“Visitas Domiciliarias realizadas por equipo IRA-ERA a Familias -Programa de Oxigenoterapia Ambulatoria AVNI/AVNIA- (Grupal)”.
</t>
        </r>
      </text>
    </comment>
    <comment ref="B161" authorId="0" shapeId="0" xr:uid="{F501A32C-ED56-481B-9168-054986486773}">
      <text>
        <r>
          <rPr>
            <sz val="9"/>
            <color indexed="81"/>
            <rFont val="Tahoma"/>
            <family val="2"/>
          </rPr>
          <t xml:space="preserve">Este dato aparecerá luego de que en la atención Registrada Modulo box, Pacientes Citados o en Módulo de Atención, Registro Atención Individual el profesional cuyo estamento </t>
        </r>
        <r>
          <rPr>
            <b/>
            <sz val="9"/>
            <color indexed="81"/>
            <rFont val="Tahoma"/>
            <family val="2"/>
          </rPr>
          <t>Kinesiologo</t>
        </r>
        <r>
          <rPr>
            <sz val="9"/>
            <color indexed="81"/>
            <rFont val="Tahoma"/>
            <family val="2"/>
          </rPr>
          <t xml:space="preserve"> registre la actividad:
- </t>
        </r>
        <r>
          <rPr>
            <b/>
            <sz val="9"/>
            <color indexed="81"/>
            <rFont val="Tahoma"/>
            <family val="2"/>
          </rPr>
          <t xml:space="preserve"> “Equipo IRA-ERA_Seguimiento Telefonico en Sala”.
</t>
        </r>
        <r>
          <rPr>
            <sz val="9"/>
            <color indexed="81"/>
            <rFont val="Tahoma"/>
            <family val="2"/>
          </rPr>
          <t xml:space="preserve">
</t>
        </r>
      </text>
    </comment>
    <comment ref="B162" authorId="4" shapeId="0" xr:uid="{3C040507-1659-4C4B-92BC-35D7D6EACD01}">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“Visitas Domiciliarias realizadas por equipo IRA-ERA a Familias -Otras Visitas- (Individual)”.</t>
        </r>
        <r>
          <rPr>
            <sz val="9"/>
            <color indexed="81"/>
            <rFont val="Tahoma"/>
            <family val="2"/>
          </rPr>
          <t xml:space="preserve">
O
En la atención en</t>
        </r>
        <r>
          <rPr>
            <b/>
            <sz val="9"/>
            <color indexed="81"/>
            <rFont val="Tahoma"/>
            <family val="2"/>
          </rPr>
          <t xml:space="preserve"> Módulo de Atención, Registro Atención Grupal </t>
        </r>
        <r>
          <rPr>
            <sz val="9"/>
            <color indexed="81"/>
            <rFont val="Tahoma"/>
            <family val="2"/>
          </rPr>
          <t xml:space="preserve">el profesional registre la actividad </t>
        </r>
        <r>
          <rPr>
            <b/>
            <sz val="9"/>
            <color indexed="81"/>
            <rFont val="Tahoma"/>
            <family val="2"/>
          </rPr>
          <t xml:space="preserve">“Visitas Domiciliarias realizadas por equipo IRA-ERA a Familias -Otras Visitas- (Grupal)”.
</t>
        </r>
        <r>
          <rPr>
            <sz val="9"/>
            <color indexed="81"/>
            <rFont val="Tahoma"/>
            <family val="2"/>
          </rPr>
          <t xml:space="preserve">
</t>
        </r>
      </text>
    </comment>
    <comment ref="D164" authorId="4" shapeId="0" xr:uid="{B12F2931-0792-4FC0-BD69-C5882F9B9104}">
      <text>
        <r>
          <rPr>
            <sz val="9"/>
            <color indexed="81"/>
            <rFont val="Tahoma"/>
            <family val="2"/>
          </rPr>
          <t>Debe tener registradio en F</t>
        </r>
        <r>
          <rPr>
            <b/>
            <sz val="9"/>
            <color indexed="81"/>
            <rFont val="Tahoma"/>
            <family val="2"/>
          </rPr>
          <t>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Y en el campo </t>
        </r>
        <r>
          <rPr>
            <b/>
            <sz val="9"/>
            <color indexed="81"/>
            <rFont val="Tahoma"/>
            <family val="2"/>
          </rPr>
          <t>Tipo EPOC</t>
        </r>
        <r>
          <rPr>
            <sz val="9"/>
            <color indexed="81"/>
            <rFont val="Tahoma"/>
            <family val="2"/>
          </rPr>
          <t xml:space="preserve"> el valor </t>
        </r>
        <r>
          <rPr>
            <b/>
            <sz val="9"/>
            <color indexed="81"/>
            <rFont val="Tahoma"/>
            <family val="2"/>
          </rPr>
          <t>Tipo</t>
        </r>
        <r>
          <rPr>
            <sz val="9"/>
            <color indexed="81"/>
            <rFont val="Tahoma"/>
            <family val="2"/>
          </rPr>
          <t xml:space="preserve"> </t>
        </r>
        <r>
          <rPr>
            <b/>
            <sz val="9"/>
            <color indexed="81"/>
            <rFont val="Tahoma"/>
            <family val="2"/>
          </rPr>
          <t xml:space="preserve">A. </t>
        </r>
        <r>
          <rPr>
            <sz val="9"/>
            <color indexed="81"/>
            <rFont val="Tahoma"/>
            <family val="2"/>
          </rPr>
          <t xml:space="preserve">
</t>
        </r>
      </text>
    </comment>
    <comment ref="E164" authorId="4" shapeId="0" xr:uid="{60AA6466-76FA-41C4-ACD3-FB0F604D5B21}">
      <text>
        <r>
          <rPr>
            <sz val="9"/>
            <color indexed="81"/>
            <rFont val="Tahoma"/>
            <family val="2"/>
          </rPr>
          <t>Debe tener registradio en</t>
        </r>
        <r>
          <rPr>
            <b/>
            <sz val="9"/>
            <color indexed="81"/>
            <rFont val="Tahoma"/>
            <family val="2"/>
          </rPr>
          <t xml:space="preserve"> Formulario de Control de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en el campo</t>
        </r>
        <r>
          <rPr>
            <b/>
            <sz val="9"/>
            <color indexed="81"/>
            <rFont val="Tahoma"/>
            <family val="2"/>
          </rPr>
          <t xml:space="preserve"> ¿Es Obstructiva?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 xml:space="preserve">Estado </t>
        </r>
        <r>
          <rPr>
            <sz val="9"/>
            <color indexed="81"/>
            <rFont val="Tahoma"/>
            <family val="2"/>
          </rPr>
          <t>del mismo ítem con el valor</t>
        </r>
        <r>
          <rPr>
            <b/>
            <sz val="9"/>
            <color indexed="81"/>
            <rFont val="Tahoma"/>
            <family val="2"/>
          </rPr>
          <t xml:space="preserve"> Ingreso o Seguimiento. </t>
        </r>
        <r>
          <rPr>
            <sz val="9"/>
            <color indexed="81"/>
            <rFont val="Tahoma"/>
            <family val="2"/>
          </rPr>
          <t xml:space="preserve">Y en el campo </t>
        </r>
        <r>
          <rPr>
            <b/>
            <sz val="9"/>
            <color indexed="81"/>
            <rFont val="Tahoma"/>
            <family val="2"/>
          </rPr>
          <t xml:space="preserve">Tipo EPOC </t>
        </r>
        <r>
          <rPr>
            <sz val="9"/>
            <color indexed="81"/>
            <rFont val="Tahoma"/>
            <family val="2"/>
          </rPr>
          <t>el valor</t>
        </r>
        <r>
          <rPr>
            <b/>
            <sz val="9"/>
            <color indexed="81"/>
            <rFont val="Tahoma"/>
            <family val="2"/>
          </rPr>
          <t xml:space="preserve"> Tipo B. </t>
        </r>
      </text>
    </comment>
    <comment ref="F164" authorId="4" shapeId="0" xr:uid="{D1570D73-E777-4AF5-A694-8C1C464D7340}">
      <text>
        <r>
          <rPr>
            <sz val="9"/>
            <color indexed="81"/>
            <rFont val="Tahoma"/>
            <family val="2"/>
          </rPr>
          <t xml:space="preserve">Debe tener registradio en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o Seguimiento</t>
        </r>
        <r>
          <rPr>
            <sz val="9"/>
            <color indexed="81"/>
            <rFont val="Tahoma"/>
            <family val="2"/>
          </rPr>
          <t xml:space="preserve"> y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Leve, moderado o Severo</t>
        </r>
        <r>
          <rPr>
            <sz val="9"/>
            <color indexed="81"/>
            <rFont val="Tahoma"/>
            <family val="2"/>
          </rPr>
          <t xml:space="preserve">
</t>
        </r>
      </text>
    </comment>
    <comment ref="G164" authorId="4" shapeId="0" xr:uid="{E912652F-F076-4407-A547-B8D4DA949BF0}">
      <text>
        <r>
          <rPr>
            <sz val="9"/>
            <color indexed="81"/>
            <rFont val="Tahoma"/>
            <family val="2"/>
          </rPr>
          <t>Debe tener registradio en</t>
        </r>
        <r>
          <rPr>
            <b/>
            <sz val="9"/>
            <color indexed="81"/>
            <rFont val="Tahoma"/>
            <family val="2"/>
          </rPr>
          <t xml:space="preserve"> 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t>
        </r>
      </text>
    </comment>
    <comment ref="C165" authorId="4" shapeId="0" xr:uid="{42EEF494-FCF6-41A3-9F62-713D3C8CFE5A}">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“Rehabilitación Pulmonar - Sesión Educativa”.</t>
        </r>
        <r>
          <rPr>
            <sz val="9"/>
            <color indexed="81"/>
            <rFont val="Tahoma"/>
            <family val="2"/>
          </rPr>
          <t xml:space="preserve">
</t>
        </r>
      </text>
    </comment>
    <comment ref="D165" authorId="4" shapeId="0" xr:uid="{0962046A-0556-4EC8-AE34-B51552934F45}">
      <text>
        <r>
          <rPr>
            <sz val="9"/>
            <color indexed="81"/>
            <rFont val="Tahoma"/>
            <family val="2"/>
          </rPr>
          <t>Debe tener registradio en F</t>
        </r>
        <r>
          <rPr>
            <b/>
            <sz val="9"/>
            <color indexed="81"/>
            <rFont val="Tahoma"/>
            <family val="2"/>
          </rPr>
          <t>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o Seguimiento, </t>
        </r>
        <r>
          <rPr>
            <sz val="9"/>
            <color indexed="81"/>
            <rFont val="Tahoma"/>
            <family val="2"/>
          </rPr>
          <t xml:space="preserve">en el campo </t>
        </r>
        <r>
          <rPr>
            <b/>
            <sz val="9"/>
            <color indexed="81"/>
            <rFont val="Tahoma"/>
            <family val="2"/>
          </rPr>
          <t>Tipo EPOC</t>
        </r>
        <r>
          <rPr>
            <sz val="9"/>
            <color indexed="81"/>
            <rFont val="Tahoma"/>
            <family val="2"/>
          </rPr>
          <t xml:space="preserve"> el valor </t>
        </r>
        <r>
          <rPr>
            <b/>
            <sz val="9"/>
            <color indexed="81"/>
            <rFont val="Tahoma"/>
            <family val="2"/>
          </rPr>
          <t>Tipo</t>
        </r>
        <r>
          <rPr>
            <sz val="9"/>
            <color indexed="81"/>
            <rFont val="Tahoma"/>
            <family val="2"/>
          </rPr>
          <t xml:space="preserve"> </t>
        </r>
        <r>
          <rPr>
            <b/>
            <sz val="9"/>
            <color indexed="81"/>
            <rFont val="Tahoma"/>
            <family val="2"/>
          </rPr>
          <t xml:space="preserve">A </t>
        </r>
        <r>
          <rPr>
            <sz val="9"/>
            <color indexed="81"/>
            <rFont val="Tahoma"/>
            <family val="2"/>
          </rPr>
          <t xml:space="preserve">y el profesional registre la actividad </t>
        </r>
        <r>
          <rPr>
            <b/>
            <sz val="9"/>
            <color indexed="81"/>
            <rFont val="Tahoma"/>
            <family val="2"/>
          </rPr>
          <t xml:space="preserve">“Rehabilitación Pulmonar - Sesión Educativa”.
</t>
        </r>
        <r>
          <rPr>
            <sz val="9"/>
            <color indexed="81"/>
            <rFont val="Tahoma"/>
            <family val="2"/>
          </rPr>
          <t xml:space="preserve">
</t>
        </r>
      </text>
    </comment>
    <comment ref="E165" authorId="4" shapeId="0" xr:uid="{38918847-533B-4CD4-A80C-1CF466A2C584}">
      <text>
        <r>
          <rPr>
            <sz val="9"/>
            <color indexed="81"/>
            <rFont val="Tahoma"/>
            <family val="2"/>
          </rPr>
          <t>Debe tener registradio en</t>
        </r>
        <r>
          <rPr>
            <b/>
            <sz val="9"/>
            <color indexed="81"/>
            <rFont val="Tahoma"/>
            <family val="2"/>
          </rPr>
          <t xml:space="preserve"> Formulario de Control de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en el campo</t>
        </r>
        <r>
          <rPr>
            <b/>
            <sz val="9"/>
            <color indexed="81"/>
            <rFont val="Tahoma"/>
            <family val="2"/>
          </rPr>
          <t xml:space="preserve"> ¿Es Obstructiva?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 xml:space="preserve">Estado </t>
        </r>
        <r>
          <rPr>
            <sz val="9"/>
            <color indexed="81"/>
            <rFont val="Tahoma"/>
            <family val="2"/>
          </rPr>
          <t>del mismo ítem con el valor</t>
        </r>
        <r>
          <rPr>
            <b/>
            <sz val="9"/>
            <color indexed="81"/>
            <rFont val="Tahoma"/>
            <family val="2"/>
          </rPr>
          <t xml:space="preserve"> Ingreso o Seguimiento,</t>
        </r>
        <r>
          <rPr>
            <sz val="9"/>
            <color indexed="81"/>
            <rFont val="Tahoma"/>
            <family val="2"/>
          </rPr>
          <t xml:space="preserve"> en el campo </t>
        </r>
        <r>
          <rPr>
            <b/>
            <sz val="9"/>
            <color indexed="81"/>
            <rFont val="Tahoma"/>
            <family val="2"/>
          </rPr>
          <t xml:space="preserve">Tipo EPOC </t>
        </r>
        <r>
          <rPr>
            <sz val="9"/>
            <color indexed="81"/>
            <rFont val="Tahoma"/>
            <family val="2"/>
          </rPr>
          <t>el valor</t>
        </r>
        <r>
          <rPr>
            <b/>
            <sz val="9"/>
            <color indexed="81"/>
            <rFont val="Tahoma"/>
            <family val="2"/>
          </rPr>
          <t xml:space="preserve"> Tipo B </t>
        </r>
        <r>
          <rPr>
            <sz val="9"/>
            <color indexed="81"/>
            <rFont val="Tahoma"/>
            <family val="2"/>
          </rPr>
          <t>y el profesional registre la actividad</t>
        </r>
        <r>
          <rPr>
            <b/>
            <sz val="9"/>
            <color indexed="81"/>
            <rFont val="Tahoma"/>
            <family val="2"/>
          </rPr>
          <t xml:space="preserve"> “Rehabilitación Pulmonar - Sesión Educativa”.
</t>
        </r>
      </text>
    </comment>
    <comment ref="F165" authorId="4" shapeId="0" xr:uid="{A0FB95B4-32C5-46BC-B77A-B42EA975326C}">
      <text>
        <r>
          <rPr>
            <sz val="9"/>
            <color indexed="81"/>
            <rFont val="Tahoma"/>
            <family val="2"/>
          </rPr>
          <t xml:space="preserve">Debe tener registradio en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o Seguimiento,</t>
        </r>
        <r>
          <rPr>
            <sz val="9"/>
            <color indexed="81"/>
            <rFont val="Tahoma"/>
            <family val="2"/>
          </rPr>
          <t xml:space="preserve">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Leve, moderado o Severo</t>
        </r>
        <r>
          <rPr>
            <sz val="9"/>
            <color indexed="81"/>
            <rFont val="Tahoma"/>
            <family val="2"/>
          </rPr>
          <t xml:space="preserve"> y el profesional registre la actividad</t>
        </r>
        <r>
          <rPr>
            <b/>
            <sz val="9"/>
            <color indexed="81"/>
            <rFont val="Tahoma"/>
            <family val="2"/>
          </rPr>
          <t xml:space="preserve"> “Rehabilitación Pulmonar - Sesión Educativa”.
</t>
        </r>
        <r>
          <rPr>
            <sz val="9"/>
            <color indexed="81"/>
            <rFont val="Tahoma"/>
            <family val="2"/>
          </rPr>
          <t xml:space="preserve">
</t>
        </r>
      </text>
    </comment>
    <comment ref="G165" authorId="4" shapeId="0" xr:uid="{D4BADC12-1DD5-4C5C-99D5-B28DB1BE198D}">
      <text>
        <r>
          <rPr>
            <sz val="9"/>
            <color indexed="81"/>
            <rFont val="Tahoma"/>
            <family val="2"/>
          </rPr>
          <t>Debe tener registradio en</t>
        </r>
        <r>
          <rPr>
            <b/>
            <sz val="9"/>
            <color indexed="81"/>
            <rFont val="Tahoma"/>
            <family val="2"/>
          </rPr>
          <t xml:space="preserve"> 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o Seguimiento </t>
        </r>
        <r>
          <rPr>
            <sz val="9"/>
            <color indexed="81"/>
            <rFont val="Tahoma"/>
            <family val="2"/>
          </rPr>
          <t>y el profesional registre la actividad</t>
        </r>
        <r>
          <rPr>
            <b/>
            <sz val="9"/>
            <color indexed="81"/>
            <rFont val="Tahoma"/>
            <family val="2"/>
          </rPr>
          <t xml:space="preserve"> “Rehabilitación Pulmonar - Sesión Educativa”.
</t>
        </r>
        <r>
          <rPr>
            <sz val="9"/>
            <color indexed="81"/>
            <rFont val="Tahoma"/>
            <family val="2"/>
          </rPr>
          <t xml:space="preserve">
</t>
        </r>
      </text>
    </comment>
    <comment ref="C166" authorId="4" shapeId="0" xr:uid="{120B9BB6-7DAB-447A-9650-DF2C74D535FA}">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"Rehabilitación Pulmonar - Sesión Actividad Física”.</t>
        </r>
      </text>
    </comment>
    <comment ref="D166" authorId="4" shapeId="0" xr:uid="{55707A06-8268-4BA3-8EA2-11EB6471EC61}">
      <text>
        <r>
          <rPr>
            <sz val="9"/>
            <color indexed="81"/>
            <rFont val="Tahoma"/>
            <family val="2"/>
          </rPr>
          <t>Debe tener registradio en F</t>
        </r>
        <r>
          <rPr>
            <b/>
            <sz val="9"/>
            <color indexed="81"/>
            <rFont val="Tahoma"/>
            <family val="2"/>
          </rPr>
          <t>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en el campo </t>
        </r>
        <r>
          <rPr>
            <b/>
            <sz val="9"/>
            <color indexed="81"/>
            <rFont val="Tahoma"/>
            <family val="2"/>
          </rPr>
          <t>Tipo EPOC</t>
        </r>
        <r>
          <rPr>
            <sz val="9"/>
            <color indexed="81"/>
            <rFont val="Tahoma"/>
            <family val="2"/>
          </rPr>
          <t xml:space="preserve"> el valor </t>
        </r>
        <r>
          <rPr>
            <b/>
            <sz val="9"/>
            <color indexed="81"/>
            <rFont val="Tahoma"/>
            <family val="2"/>
          </rPr>
          <t>Tipo</t>
        </r>
        <r>
          <rPr>
            <sz val="9"/>
            <color indexed="81"/>
            <rFont val="Tahoma"/>
            <family val="2"/>
          </rPr>
          <t xml:space="preserve"> </t>
        </r>
        <r>
          <rPr>
            <b/>
            <sz val="9"/>
            <color indexed="81"/>
            <rFont val="Tahoma"/>
            <family val="2"/>
          </rPr>
          <t xml:space="preserve">A </t>
        </r>
        <r>
          <rPr>
            <sz val="9"/>
            <color indexed="81"/>
            <rFont val="Tahoma"/>
            <family val="2"/>
          </rPr>
          <t>y el profesional registre la actividad</t>
        </r>
        <r>
          <rPr>
            <b/>
            <sz val="9"/>
            <color indexed="81"/>
            <rFont val="Tahoma"/>
            <family val="2"/>
          </rPr>
          <t xml:space="preserve"> "Rehabilitación Pulmonar - Sesión Actividad Física”.</t>
        </r>
        <r>
          <rPr>
            <sz val="9"/>
            <color indexed="81"/>
            <rFont val="Tahoma"/>
            <family val="2"/>
          </rPr>
          <t xml:space="preserve">
</t>
        </r>
      </text>
    </comment>
    <comment ref="E166" authorId="4" shapeId="0" xr:uid="{2A924DBA-5ABA-42B6-8220-FEBA44A1E890}">
      <text>
        <r>
          <rPr>
            <sz val="9"/>
            <color indexed="81"/>
            <rFont val="Tahoma"/>
            <family val="2"/>
          </rPr>
          <t>Debe tener registradio en</t>
        </r>
        <r>
          <rPr>
            <b/>
            <sz val="9"/>
            <color indexed="81"/>
            <rFont val="Tahoma"/>
            <family val="2"/>
          </rPr>
          <t xml:space="preserve"> Formulario de Control de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en el campo</t>
        </r>
        <r>
          <rPr>
            <b/>
            <sz val="9"/>
            <color indexed="81"/>
            <rFont val="Tahoma"/>
            <family val="2"/>
          </rPr>
          <t xml:space="preserve"> ¿Es Obstructiva?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 xml:space="preserve">Estado </t>
        </r>
        <r>
          <rPr>
            <sz val="9"/>
            <color indexed="81"/>
            <rFont val="Tahoma"/>
            <family val="2"/>
          </rPr>
          <t>del mismo ítem con el valor</t>
        </r>
        <r>
          <rPr>
            <b/>
            <sz val="9"/>
            <color indexed="81"/>
            <rFont val="Tahoma"/>
            <family val="2"/>
          </rPr>
          <t xml:space="preserve"> Ingreso o Seguimiento,</t>
        </r>
        <r>
          <rPr>
            <sz val="9"/>
            <color indexed="81"/>
            <rFont val="Tahoma"/>
            <family val="2"/>
          </rPr>
          <t xml:space="preserve"> en el campo </t>
        </r>
        <r>
          <rPr>
            <b/>
            <sz val="9"/>
            <color indexed="81"/>
            <rFont val="Tahoma"/>
            <family val="2"/>
          </rPr>
          <t xml:space="preserve">Tipo EPOC </t>
        </r>
        <r>
          <rPr>
            <sz val="9"/>
            <color indexed="81"/>
            <rFont val="Tahoma"/>
            <family val="2"/>
          </rPr>
          <t>el valor</t>
        </r>
        <r>
          <rPr>
            <b/>
            <sz val="9"/>
            <color indexed="81"/>
            <rFont val="Tahoma"/>
            <family val="2"/>
          </rPr>
          <t xml:space="preserve"> Tipo B </t>
        </r>
        <r>
          <rPr>
            <sz val="9"/>
            <color indexed="81"/>
            <rFont val="Tahoma"/>
            <family val="2"/>
          </rPr>
          <t xml:space="preserve">y el profesional registre la actividad </t>
        </r>
        <r>
          <rPr>
            <b/>
            <sz val="9"/>
            <color indexed="81"/>
            <rFont val="Tahoma"/>
            <family val="2"/>
          </rPr>
          <t>"Rehabilitación Pulmonar - Sesión Actividad Física”.</t>
        </r>
      </text>
    </comment>
    <comment ref="F166" authorId="4" shapeId="0" xr:uid="{DEBD10BF-616A-448C-8086-BE99B85D9097}">
      <text>
        <r>
          <rPr>
            <sz val="9"/>
            <color indexed="81"/>
            <rFont val="Tahoma"/>
            <family val="2"/>
          </rPr>
          <t xml:space="preserve">Debe tener registradio en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o Seguimiento,</t>
        </r>
        <r>
          <rPr>
            <sz val="9"/>
            <color indexed="81"/>
            <rFont val="Tahoma"/>
            <family val="2"/>
          </rPr>
          <t xml:space="preserve">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 xml:space="preserve">Leve, moderado o Severo </t>
        </r>
        <r>
          <rPr>
            <sz val="9"/>
            <color indexed="81"/>
            <rFont val="Tahoma"/>
            <family val="2"/>
          </rPr>
          <t xml:space="preserve">y el profesional registre la actividad </t>
        </r>
        <r>
          <rPr>
            <b/>
            <sz val="9"/>
            <color indexed="81"/>
            <rFont val="Tahoma"/>
            <family val="2"/>
          </rPr>
          <t>"Rehabilitación Pulmonar - Sesión Actividad Física”.</t>
        </r>
        <r>
          <rPr>
            <sz val="9"/>
            <color indexed="81"/>
            <rFont val="Tahoma"/>
            <family val="2"/>
          </rPr>
          <t xml:space="preserve">
</t>
        </r>
      </text>
    </comment>
    <comment ref="G166" authorId="4" shapeId="0" xr:uid="{D07BE9BD-FD5F-4BE8-9237-743ECBDA1524}">
      <text>
        <r>
          <rPr>
            <sz val="9"/>
            <color indexed="81"/>
            <rFont val="Tahoma"/>
            <family val="2"/>
          </rPr>
          <t>Debe tener registradio en</t>
        </r>
        <r>
          <rPr>
            <b/>
            <sz val="9"/>
            <color indexed="81"/>
            <rFont val="Tahoma"/>
            <family val="2"/>
          </rPr>
          <t xml:space="preserve"> 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 xml:space="preserve">SI, </t>
        </r>
        <r>
          <rPr>
            <sz val="9"/>
            <color indexed="81"/>
            <rFont val="Tahoma"/>
            <family val="2"/>
          </rPr>
          <t xml:space="preserve">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o Seguimiento </t>
        </r>
        <r>
          <rPr>
            <sz val="9"/>
            <color indexed="81"/>
            <rFont val="Tahoma"/>
            <family val="2"/>
          </rPr>
          <t xml:space="preserve">y el profesional registre la actividad </t>
        </r>
        <r>
          <rPr>
            <b/>
            <sz val="9"/>
            <color indexed="81"/>
            <rFont val="Tahoma"/>
            <family val="2"/>
          </rPr>
          <t>"Rehabilitación Pulmonar - Sesión Actividad Física”.</t>
        </r>
        <r>
          <rPr>
            <sz val="9"/>
            <color indexed="81"/>
            <rFont val="Tahoma"/>
            <family val="2"/>
          </rPr>
          <t xml:space="preserve">
</t>
        </r>
      </text>
    </comment>
    <comment ref="C167" authorId="4" shapeId="0" xr:uid="{D6EAFDCD-24B3-47E9-81BE-2188DBC23474}">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Rehabilitación Pulmonar - Articulación Continuidad con Intersector</t>
        </r>
        <r>
          <rPr>
            <sz val="9"/>
            <color indexed="81"/>
            <rFont val="Tahoma"/>
            <family val="2"/>
          </rPr>
          <t xml:space="preserve"> ”.
</t>
        </r>
      </text>
    </comment>
    <comment ref="D167" authorId="4" shapeId="0" xr:uid="{B39FC5F3-2810-4B2D-8A04-2C98F81DA36C}">
      <text>
        <r>
          <rPr>
            <sz val="9"/>
            <color indexed="81"/>
            <rFont val="Tahoma"/>
            <family val="2"/>
          </rPr>
          <t>Debe tener registradio en F</t>
        </r>
        <r>
          <rPr>
            <b/>
            <sz val="9"/>
            <color indexed="81"/>
            <rFont val="Tahoma"/>
            <family val="2"/>
          </rPr>
          <t>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en el campo </t>
        </r>
        <r>
          <rPr>
            <b/>
            <sz val="9"/>
            <color indexed="81"/>
            <rFont val="Tahoma"/>
            <family val="2"/>
          </rPr>
          <t>Tipo EPOC</t>
        </r>
        <r>
          <rPr>
            <sz val="9"/>
            <color indexed="81"/>
            <rFont val="Tahoma"/>
            <family val="2"/>
          </rPr>
          <t xml:space="preserve"> el valor </t>
        </r>
        <r>
          <rPr>
            <b/>
            <sz val="9"/>
            <color indexed="81"/>
            <rFont val="Tahoma"/>
            <family val="2"/>
          </rPr>
          <t>Tipo</t>
        </r>
        <r>
          <rPr>
            <sz val="9"/>
            <color indexed="81"/>
            <rFont val="Tahoma"/>
            <family val="2"/>
          </rPr>
          <t xml:space="preserve"> </t>
        </r>
        <r>
          <rPr>
            <b/>
            <sz val="9"/>
            <color indexed="81"/>
            <rFont val="Tahoma"/>
            <family val="2"/>
          </rPr>
          <t xml:space="preserve">A </t>
        </r>
        <r>
          <rPr>
            <sz val="9"/>
            <color indexed="81"/>
            <rFont val="Tahoma"/>
            <family val="2"/>
          </rPr>
          <t>y el profesional registre la actividad</t>
        </r>
        <r>
          <rPr>
            <b/>
            <sz val="9"/>
            <color indexed="81"/>
            <rFont val="Tahoma"/>
            <family val="2"/>
          </rPr>
          <t xml:space="preserve"> “Rehabilitación Pulmonar - Articulación Continuidad con Intersector ”.</t>
        </r>
        <r>
          <rPr>
            <sz val="9"/>
            <color indexed="81"/>
            <rFont val="Tahoma"/>
            <family val="2"/>
          </rPr>
          <t xml:space="preserve">
</t>
        </r>
      </text>
    </comment>
    <comment ref="E167" authorId="4" shapeId="0" xr:uid="{8B94F283-FCEB-448B-B81D-B0955AA0C9FA}">
      <text>
        <r>
          <rPr>
            <sz val="9"/>
            <color indexed="81"/>
            <rFont val="Tahoma"/>
            <family val="2"/>
          </rPr>
          <t>Debe tener registradio en</t>
        </r>
        <r>
          <rPr>
            <b/>
            <sz val="9"/>
            <color indexed="81"/>
            <rFont val="Tahoma"/>
            <family val="2"/>
          </rPr>
          <t xml:space="preserve"> Formulario de Control de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en el campo</t>
        </r>
        <r>
          <rPr>
            <b/>
            <sz val="9"/>
            <color indexed="81"/>
            <rFont val="Tahoma"/>
            <family val="2"/>
          </rPr>
          <t xml:space="preserve"> ¿Es Obstructiva?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 xml:space="preserve">Estado </t>
        </r>
        <r>
          <rPr>
            <sz val="9"/>
            <color indexed="81"/>
            <rFont val="Tahoma"/>
            <family val="2"/>
          </rPr>
          <t>del mismo ítem con el valor</t>
        </r>
        <r>
          <rPr>
            <b/>
            <sz val="9"/>
            <color indexed="81"/>
            <rFont val="Tahoma"/>
            <family val="2"/>
          </rPr>
          <t xml:space="preserve"> Ingreso o Seguimiento,</t>
        </r>
        <r>
          <rPr>
            <sz val="9"/>
            <color indexed="81"/>
            <rFont val="Tahoma"/>
            <family val="2"/>
          </rPr>
          <t xml:space="preserve"> en el campo </t>
        </r>
        <r>
          <rPr>
            <b/>
            <sz val="9"/>
            <color indexed="81"/>
            <rFont val="Tahoma"/>
            <family val="2"/>
          </rPr>
          <t xml:space="preserve">Tipo EPOC </t>
        </r>
        <r>
          <rPr>
            <sz val="9"/>
            <color indexed="81"/>
            <rFont val="Tahoma"/>
            <family val="2"/>
          </rPr>
          <t>el valor</t>
        </r>
        <r>
          <rPr>
            <b/>
            <sz val="9"/>
            <color indexed="81"/>
            <rFont val="Tahoma"/>
            <family val="2"/>
          </rPr>
          <t xml:space="preserve"> Tipo B</t>
        </r>
        <r>
          <rPr>
            <sz val="9"/>
            <color indexed="81"/>
            <rFont val="Tahoma"/>
            <family val="2"/>
          </rPr>
          <t xml:space="preserve"> y el profesional registre la actividad</t>
        </r>
        <r>
          <rPr>
            <b/>
            <sz val="9"/>
            <color indexed="81"/>
            <rFont val="Tahoma"/>
            <family val="2"/>
          </rPr>
          <t xml:space="preserve"> “Rehabilitación Pulmonar - Articulación Continuidad con Intersector ”.</t>
        </r>
      </text>
    </comment>
    <comment ref="F167" authorId="4" shapeId="0" xr:uid="{D2BAAEA5-360B-486E-B9FF-A55F838029F1}">
      <text>
        <r>
          <rPr>
            <sz val="9"/>
            <color indexed="81"/>
            <rFont val="Tahoma"/>
            <family val="2"/>
          </rPr>
          <t xml:space="preserve">Debe tener registradio en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o Seguimiento,</t>
        </r>
        <r>
          <rPr>
            <sz val="9"/>
            <color indexed="81"/>
            <rFont val="Tahoma"/>
            <family val="2"/>
          </rPr>
          <t xml:space="preserve">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 xml:space="preserve">Leve, moderado o Severo </t>
        </r>
        <r>
          <rPr>
            <sz val="9"/>
            <color indexed="81"/>
            <rFont val="Tahoma"/>
            <family val="2"/>
          </rPr>
          <t>y el profesional registre la actividad</t>
        </r>
        <r>
          <rPr>
            <b/>
            <sz val="9"/>
            <color indexed="81"/>
            <rFont val="Tahoma"/>
            <family val="2"/>
          </rPr>
          <t xml:space="preserve"> “Rehabilitación Pulmonar - Articulación Continuidad con Intersector ”.</t>
        </r>
        <r>
          <rPr>
            <sz val="9"/>
            <color indexed="81"/>
            <rFont val="Tahoma"/>
            <family val="2"/>
          </rPr>
          <t xml:space="preserve">
</t>
        </r>
      </text>
    </comment>
    <comment ref="G167" authorId="4" shapeId="0" xr:uid="{CB084EA8-60B5-4CA5-B796-19EDCE9EE901}">
      <text>
        <r>
          <rPr>
            <sz val="9"/>
            <color indexed="81"/>
            <rFont val="Tahoma"/>
            <family val="2"/>
          </rPr>
          <t>Debe tener registradio en</t>
        </r>
        <r>
          <rPr>
            <b/>
            <sz val="9"/>
            <color indexed="81"/>
            <rFont val="Tahoma"/>
            <family val="2"/>
          </rPr>
          <t xml:space="preserve"> 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o Seguimiento </t>
        </r>
        <r>
          <rPr>
            <sz val="9"/>
            <color indexed="81"/>
            <rFont val="Tahoma"/>
            <family val="2"/>
          </rPr>
          <t>y el profesional registre la actividad</t>
        </r>
        <r>
          <rPr>
            <b/>
            <sz val="9"/>
            <color indexed="81"/>
            <rFont val="Tahoma"/>
            <family val="2"/>
          </rPr>
          <t xml:space="preserve"> “Rehabilitación Pulmonar - Articulación Continuidad con Intersector ”.</t>
        </r>
        <r>
          <rPr>
            <sz val="9"/>
            <color indexed="81"/>
            <rFont val="Tahoma"/>
            <family val="2"/>
          </rPr>
          <t xml:space="preserve">
</t>
        </r>
      </text>
    </comment>
    <comment ref="C168" authorId="4" shapeId="0" xr:uid="{4258C224-540B-4AD0-AFD1-E290CA14E4AD}">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el profesional registre la actividad</t>
        </r>
        <r>
          <rPr>
            <b/>
            <sz val="9"/>
            <color indexed="81"/>
            <rFont val="Tahoma"/>
            <family val="2"/>
          </rPr>
          <t xml:space="preserve"> "Plane de Actividad Física - Diseño de Plan de Trabajo”.</t>
        </r>
      </text>
    </comment>
    <comment ref="D168" authorId="4" shapeId="0" xr:uid="{2A6599D1-672C-41F8-B732-D6C9A08A1207}">
      <text>
        <r>
          <rPr>
            <sz val="9"/>
            <color indexed="81"/>
            <rFont val="Tahoma"/>
            <family val="2"/>
          </rPr>
          <t>Debe tener registradio en F</t>
        </r>
        <r>
          <rPr>
            <b/>
            <sz val="9"/>
            <color indexed="81"/>
            <rFont val="Tahoma"/>
            <family val="2"/>
          </rPr>
          <t>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en el campo </t>
        </r>
        <r>
          <rPr>
            <b/>
            <sz val="9"/>
            <color indexed="81"/>
            <rFont val="Tahoma"/>
            <family val="2"/>
          </rPr>
          <t>Tipo EPOC</t>
        </r>
        <r>
          <rPr>
            <sz val="9"/>
            <color indexed="81"/>
            <rFont val="Tahoma"/>
            <family val="2"/>
          </rPr>
          <t xml:space="preserve"> el valor </t>
        </r>
        <r>
          <rPr>
            <b/>
            <sz val="9"/>
            <color indexed="81"/>
            <rFont val="Tahoma"/>
            <family val="2"/>
          </rPr>
          <t>Tipo</t>
        </r>
        <r>
          <rPr>
            <sz val="9"/>
            <color indexed="81"/>
            <rFont val="Tahoma"/>
            <family val="2"/>
          </rPr>
          <t xml:space="preserve"> </t>
        </r>
        <r>
          <rPr>
            <b/>
            <sz val="9"/>
            <color indexed="81"/>
            <rFont val="Tahoma"/>
            <family val="2"/>
          </rPr>
          <t xml:space="preserve">A </t>
        </r>
        <r>
          <rPr>
            <sz val="9"/>
            <color indexed="81"/>
            <rFont val="Tahoma"/>
            <family val="2"/>
          </rPr>
          <t xml:space="preserve">y el profesional registre la actividad </t>
        </r>
        <r>
          <rPr>
            <b/>
            <sz val="9"/>
            <color indexed="81"/>
            <rFont val="Tahoma"/>
            <family val="2"/>
          </rPr>
          <t>"Plane de Actividad Física - Diseño de Plan de Trabajo”.</t>
        </r>
        <r>
          <rPr>
            <sz val="9"/>
            <color indexed="81"/>
            <rFont val="Tahoma"/>
            <family val="2"/>
          </rPr>
          <t xml:space="preserve">
</t>
        </r>
      </text>
    </comment>
    <comment ref="E168" authorId="4" shapeId="0" xr:uid="{9598366A-73CF-4D1C-9B91-AE66FD87A520}">
      <text>
        <r>
          <rPr>
            <sz val="9"/>
            <color indexed="81"/>
            <rFont val="Tahoma"/>
            <family val="2"/>
          </rPr>
          <t>Debe tener registradio en</t>
        </r>
        <r>
          <rPr>
            <b/>
            <sz val="9"/>
            <color indexed="81"/>
            <rFont val="Tahoma"/>
            <family val="2"/>
          </rPr>
          <t xml:space="preserve"> Formulario de Control de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en el campo</t>
        </r>
        <r>
          <rPr>
            <b/>
            <sz val="9"/>
            <color indexed="81"/>
            <rFont val="Tahoma"/>
            <family val="2"/>
          </rPr>
          <t xml:space="preserve"> ¿Es Obstructiva?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 xml:space="preserve">Estado </t>
        </r>
        <r>
          <rPr>
            <sz val="9"/>
            <color indexed="81"/>
            <rFont val="Tahoma"/>
            <family val="2"/>
          </rPr>
          <t>del mismo ítem con el valor</t>
        </r>
        <r>
          <rPr>
            <b/>
            <sz val="9"/>
            <color indexed="81"/>
            <rFont val="Tahoma"/>
            <family val="2"/>
          </rPr>
          <t xml:space="preserve"> Ingreso o Seguimiento, </t>
        </r>
        <r>
          <rPr>
            <sz val="9"/>
            <color indexed="81"/>
            <rFont val="Tahoma"/>
            <family val="2"/>
          </rPr>
          <t xml:space="preserve">en el campo </t>
        </r>
        <r>
          <rPr>
            <b/>
            <sz val="9"/>
            <color indexed="81"/>
            <rFont val="Tahoma"/>
            <family val="2"/>
          </rPr>
          <t xml:space="preserve">Tipo EPOC </t>
        </r>
        <r>
          <rPr>
            <sz val="9"/>
            <color indexed="81"/>
            <rFont val="Tahoma"/>
            <family val="2"/>
          </rPr>
          <t>el valor</t>
        </r>
        <r>
          <rPr>
            <b/>
            <sz val="9"/>
            <color indexed="81"/>
            <rFont val="Tahoma"/>
            <family val="2"/>
          </rPr>
          <t xml:space="preserve"> Tipo B </t>
        </r>
        <r>
          <rPr>
            <sz val="9"/>
            <color indexed="81"/>
            <rFont val="Tahoma"/>
            <family val="2"/>
          </rPr>
          <t xml:space="preserve">y el profesional registre la actividad </t>
        </r>
        <r>
          <rPr>
            <b/>
            <sz val="9"/>
            <color indexed="81"/>
            <rFont val="Tahoma"/>
            <family val="2"/>
          </rPr>
          <t>"Plane de Actividad Física - Diseño de Plan de Trabajo”.</t>
        </r>
      </text>
    </comment>
    <comment ref="F168" authorId="4" shapeId="0" xr:uid="{2D03A244-0B38-4CA8-911D-AB706775B6B0}">
      <text>
        <r>
          <rPr>
            <sz val="9"/>
            <color indexed="81"/>
            <rFont val="Tahoma"/>
            <family val="2"/>
          </rPr>
          <t xml:space="preserve">Debe tener registradio en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o Seguimiento,</t>
        </r>
        <r>
          <rPr>
            <sz val="9"/>
            <color indexed="81"/>
            <rFont val="Tahoma"/>
            <family val="2"/>
          </rPr>
          <t xml:space="preserve">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 xml:space="preserve">Leve, moderado o Severo </t>
        </r>
        <r>
          <rPr>
            <sz val="9"/>
            <color indexed="81"/>
            <rFont val="Tahoma"/>
            <family val="2"/>
          </rPr>
          <t xml:space="preserve">y el profesional registre la actividad </t>
        </r>
        <r>
          <rPr>
            <b/>
            <sz val="9"/>
            <color indexed="81"/>
            <rFont val="Tahoma"/>
            <family val="2"/>
          </rPr>
          <t>"Plane de Actividad Física - Diseño de Plan de Trabajo”.</t>
        </r>
        <r>
          <rPr>
            <sz val="9"/>
            <color indexed="81"/>
            <rFont val="Tahoma"/>
            <family val="2"/>
          </rPr>
          <t xml:space="preserve">
</t>
        </r>
      </text>
    </comment>
    <comment ref="G168" authorId="4" shapeId="0" xr:uid="{8FA7C258-0F93-4A0A-8E51-80DDF0968308}">
      <text>
        <r>
          <rPr>
            <sz val="9"/>
            <color indexed="81"/>
            <rFont val="Tahoma"/>
            <family val="2"/>
          </rPr>
          <t>Debe tener registradio en</t>
        </r>
        <r>
          <rPr>
            <b/>
            <sz val="9"/>
            <color indexed="81"/>
            <rFont val="Tahoma"/>
            <family val="2"/>
          </rPr>
          <t xml:space="preserve"> 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o Seguimiento </t>
        </r>
        <r>
          <rPr>
            <sz val="9"/>
            <color indexed="81"/>
            <rFont val="Tahoma"/>
            <family val="2"/>
          </rPr>
          <t xml:space="preserve">y el profesional registre la actividad </t>
        </r>
        <r>
          <rPr>
            <b/>
            <sz val="9"/>
            <color indexed="81"/>
            <rFont val="Tahoma"/>
            <family val="2"/>
          </rPr>
          <t>"Plane de Actividad Física - Diseño de Plan de Trabajo”.</t>
        </r>
        <r>
          <rPr>
            <sz val="9"/>
            <color indexed="81"/>
            <rFont val="Tahoma"/>
            <family val="2"/>
          </rPr>
          <t xml:space="preserve">
</t>
        </r>
      </text>
    </comment>
    <comment ref="C169" authorId="4" shapeId="0" xr:uid="{E27E93FB-EAC9-478C-B815-66EAAA905D97}">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“Plane de Actividad Física - Seguimiento Presencial”.</t>
        </r>
      </text>
    </comment>
    <comment ref="D169" authorId="4" shapeId="0" xr:uid="{A989BE49-CE0F-486D-9A07-FB1924D4342D}">
      <text>
        <r>
          <rPr>
            <sz val="9"/>
            <color indexed="81"/>
            <rFont val="Tahoma"/>
            <family val="2"/>
          </rPr>
          <t>Debe tener registradio en F</t>
        </r>
        <r>
          <rPr>
            <b/>
            <sz val="9"/>
            <color indexed="81"/>
            <rFont val="Tahoma"/>
            <family val="2"/>
          </rPr>
          <t>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en el campo </t>
        </r>
        <r>
          <rPr>
            <b/>
            <sz val="9"/>
            <color indexed="81"/>
            <rFont val="Tahoma"/>
            <family val="2"/>
          </rPr>
          <t>Tipo EPOC</t>
        </r>
        <r>
          <rPr>
            <sz val="9"/>
            <color indexed="81"/>
            <rFont val="Tahoma"/>
            <family val="2"/>
          </rPr>
          <t xml:space="preserve"> el valor </t>
        </r>
        <r>
          <rPr>
            <b/>
            <sz val="9"/>
            <color indexed="81"/>
            <rFont val="Tahoma"/>
            <family val="2"/>
          </rPr>
          <t>Tipo</t>
        </r>
        <r>
          <rPr>
            <sz val="9"/>
            <color indexed="81"/>
            <rFont val="Tahoma"/>
            <family val="2"/>
          </rPr>
          <t xml:space="preserve"> </t>
        </r>
        <r>
          <rPr>
            <b/>
            <sz val="9"/>
            <color indexed="81"/>
            <rFont val="Tahoma"/>
            <family val="2"/>
          </rPr>
          <t xml:space="preserve">A </t>
        </r>
        <r>
          <rPr>
            <sz val="9"/>
            <color indexed="81"/>
            <rFont val="Tahoma"/>
            <family val="2"/>
          </rPr>
          <t>y el profesional registre la actividad</t>
        </r>
        <r>
          <rPr>
            <b/>
            <sz val="9"/>
            <color indexed="81"/>
            <rFont val="Tahoma"/>
            <family val="2"/>
          </rPr>
          <t xml:space="preserve"> “Plane de Actividad Física - Seguimiento Presencial”.</t>
        </r>
        <r>
          <rPr>
            <sz val="9"/>
            <color indexed="81"/>
            <rFont val="Tahoma"/>
            <family val="2"/>
          </rPr>
          <t xml:space="preserve">
</t>
        </r>
      </text>
    </comment>
    <comment ref="E169" authorId="4" shapeId="0" xr:uid="{38F22EF9-DDCA-4396-883E-6EA5C46D048A}">
      <text>
        <r>
          <rPr>
            <sz val="9"/>
            <color indexed="81"/>
            <rFont val="Tahoma"/>
            <family val="2"/>
          </rPr>
          <t>Debe tener registradio en</t>
        </r>
        <r>
          <rPr>
            <b/>
            <sz val="9"/>
            <color indexed="81"/>
            <rFont val="Tahoma"/>
            <family val="2"/>
          </rPr>
          <t xml:space="preserve"> Formulario de Control de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en el campo</t>
        </r>
        <r>
          <rPr>
            <b/>
            <sz val="9"/>
            <color indexed="81"/>
            <rFont val="Tahoma"/>
            <family val="2"/>
          </rPr>
          <t xml:space="preserve"> ¿Es Obstructiva?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 xml:space="preserve">Estado </t>
        </r>
        <r>
          <rPr>
            <sz val="9"/>
            <color indexed="81"/>
            <rFont val="Tahoma"/>
            <family val="2"/>
          </rPr>
          <t>del mismo ítem con el valor</t>
        </r>
        <r>
          <rPr>
            <b/>
            <sz val="9"/>
            <color indexed="81"/>
            <rFont val="Tahoma"/>
            <family val="2"/>
          </rPr>
          <t xml:space="preserve"> Ingreso o Seguimiento,</t>
        </r>
        <r>
          <rPr>
            <sz val="9"/>
            <color indexed="81"/>
            <rFont val="Tahoma"/>
            <family val="2"/>
          </rPr>
          <t xml:space="preserve"> en el campo </t>
        </r>
        <r>
          <rPr>
            <b/>
            <sz val="9"/>
            <color indexed="81"/>
            <rFont val="Tahoma"/>
            <family val="2"/>
          </rPr>
          <t xml:space="preserve">Tipo EPOC </t>
        </r>
        <r>
          <rPr>
            <sz val="9"/>
            <color indexed="81"/>
            <rFont val="Tahoma"/>
            <family val="2"/>
          </rPr>
          <t>el valor</t>
        </r>
        <r>
          <rPr>
            <b/>
            <sz val="9"/>
            <color indexed="81"/>
            <rFont val="Tahoma"/>
            <family val="2"/>
          </rPr>
          <t xml:space="preserve"> Tipo B </t>
        </r>
        <r>
          <rPr>
            <sz val="9"/>
            <color indexed="81"/>
            <rFont val="Tahoma"/>
            <family val="2"/>
          </rPr>
          <t>y el profesional registre la actividad</t>
        </r>
        <r>
          <rPr>
            <b/>
            <sz val="9"/>
            <color indexed="81"/>
            <rFont val="Tahoma"/>
            <family val="2"/>
          </rPr>
          <t xml:space="preserve"> “Plane de Actividad Física - Seguimiento Presencial”.</t>
        </r>
      </text>
    </comment>
    <comment ref="F169" authorId="4" shapeId="0" xr:uid="{2D550A32-55D7-4F81-98FA-D5027D663541}">
      <text>
        <r>
          <rPr>
            <sz val="9"/>
            <color indexed="81"/>
            <rFont val="Tahoma"/>
            <family val="2"/>
          </rPr>
          <t xml:space="preserve">Debe tener registradio en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o Seguimiento,</t>
        </r>
        <r>
          <rPr>
            <sz val="9"/>
            <color indexed="81"/>
            <rFont val="Tahoma"/>
            <family val="2"/>
          </rPr>
          <t xml:space="preserve">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 xml:space="preserve">Leve, moderado o Severo </t>
        </r>
        <r>
          <rPr>
            <sz val="9"/>
            <color indexed="81"/>
            <rFont val="Tahoma"/>
            <family val="2"/>
          </rPr>
          <t>y el profesional registre la actividad</t>
        </r>
        <r>
          <rPr>
            <b/>
            <sz val="9"/>
            <color indexed="81"/>
            <rFont val="Tahoma"/>
            <family val="2"/>
          </rPr>
          <t xml:space="preserve"> “Plane de Actividad Física - Seguimiento Presencial”.</t>
        </r>
        <r>
          <rPr>
            <sz val="9"/>
            <color indexed="81"/>
            <rFont val="Tahoma"/>
            <family val="2"/>
          </rPr>
          <t xml:space="preserve">
</t>
        </r>
      </text>
    </comment>
    <comment ref="G169" authorId="4" shapeId="0" xr:uid="{824D560A-3B12-4732-B0D9-61E0A56285FF}">
      <text>
        <r>
          <rPr>
            <sz val="9"/>
            <color indexed="81"/>
            <rFont val="Tahoma"/>
            <family val="2"/>
          </rPr>
          <t>Debe tener registradio en</t>
        </r>
        <r>
          <rPr>
            <b/>
            <sz val="9"/>
            <color indexed="81"/>
            <rFont val="Tahoma"/>
            <family val="2"/>
          </rPr>
          <t xml:space="preserve"> 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 xml:space="preserve">Ingreso o Seguimiento </t>
        </r>
        <r>
          <rPr>
            <sz val="9"/>
            <color indexed="81"/>
            <rFont val="Tahoma"/>
            <family val="2"/>
          </rPr>
          <t>y el profesional registre la actividad</t>
        </r>
        <r>
          <rPr>
            <b/>
            <sz val="9"/>
            <color indexed="81"/>
            <rFont val="Tahoma"/>
            <family val="2"/>
          </rPr>
          <t xml:space="preserve"> “Plane de Actividad Física - Seguimiento Presencial”.</t>
        </r>
        <r>
          <rPr>
            <sz val="9"/>
            <color indexed="81"/>
            <rFont val="Tahoma"/>
            <family val="2"/>
          </rPr>
          <t xml:space="preserve">
</t>
        </r>
      </text>
    </comment>
    <comment ref="C170" authorId="4" shapeId="0" xr:uid="{A9E483DF-C3AD-4CFA-9112-60143279503F}">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“Plane de Actividad Física - Seguimiento Telefónico”.</t>
        </r>
      </text>
    </comment>
    <comment ref="D170" authorId="4" shapeId="0" xr:uid="{504AD6FA-5620-4162-A0A6-0C08ADC93D56}">
      <text>
        <r>
          <rPr>
            <sz val="9"/>
            <color indexed="81"/>
            <rFont val="Tahoma"/>
            <family val="2"/>
          </rPr>
          <t>Debe tener registradio en F</t>
        </r>
        <r>
          <rPr>
            <b/>
            <sz val="9"/>
            <color indexed="81"/>
            <rFont val="Tahoma"/>
            <family val="2"/>
          </rPr>
          <t>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en el campo </t>
        </r>
        <r>
          <rPr>
            <b/>
            <sz val="9"/>
            <color indexed="81"/>
            <rFont val="Tahoma"/>
            <family val="2"/>
          </rPr>
          <t>Tipo EPOC</t>
        </r>
        <r>
          <rPr>
            <sz val="9"/>
            <color indexed="81"/>
            <rFont val="Tahoma"/>
            <family val="2"/>
          </rPr>
          <t xml:space="preserve"> el valor </t>
        </r>
        <r>
          <rPr>
            <b/>
            <sz val="9"/>
            <color indexed="81"/>
            <rFont val="Tahoma"/>
            <family val="2"/>
          </rPr>
          <t>Tipo</t>
        </r>
        <r>
          <rPr>
            <sz val="9"/>
            <color indexed="81"/>
            <rFont val="Tahoma"/>
            <family val="2"/>
          </rPr>
          <t xml:space="preserve"> </t>
        </r>
        <r>
          <rPr>
            <b/>
            <sz val="9"/>
            <color indexed="81"/>
            <rFont val="Tahoma"/>
            <family val="2"/>
          </rPr>
          <t xml:space="preserve">A </t>
        </r>
        <r>
          <rPr>
            <sz val="9"/>
            <color indexed="81"/>
            <rFont val="Tahoma"/>
            <family val="2"/>
          </rPr>
          <t>y el profesional registre la actividad</t>
        </r>
        <r>
          <rPr>
            <b/>
            <sz val="9"/>
            <color indexed="81"/>
            <rFont val="Tahoma"/>
            <family val="2"/>
          </rPr>
          <t xml:space="preserve"> “Plane de Actividad Física - Seguimiento Telefónico”.</t>
        </r>
        <r>
          <rPr>
            <sz val="9"/>
            <color indexed="81"/>
            <rFont val="Tahoma"/>
            <family val="2"/>
          </rPr>
          <t xml:space="preserve">
</t>
        </r>
      </text>
    </comment>
    <comment ref="E170" authorId="4" shapeId="0" xr:uid="{2A498679-C3D6-498C-99DC-354EF1C463BE}">
      <text>
        <r>
          <rPr>
            <sz val="9"/>
            <color indexed="81"/>
            <rFont val="Tahoma"/>
            <family val="2"/>
          </rPr>
          <t>Debe tener registradio en</t>
        </r>
        <r>
          <rPr>
            <b/>
            <sz val="9"/>
            <color indexed="81"/>
            <rFont val="Tahoma"/>
            <family val="2"/>
          </rPr>
          <t xml:space="preserve"> Formulario de Control de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en el campo</t>
        </r>
        <r>
          <rPr>
            <b/>
            <sz val="9"/>
            <color indexed="81"/>
            <rFont val="Tahoma"/>
            <family val="2"/>
          </rPr>
          <t xml:space="preserve"> ¿Es Obstructiva?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 xml:space="preserve">Estado </t>
        </r>
        <r>
          <rPr>
            <sz val="9"/>
            <color indexed="81"/>
            <rFont val="Tahoma"/>
            <family val="2"/>
          </rPr>
          <t>del mismo ítem con el valor</t>
        </r>
        <r>
          <rPr>
            <b/>
            <sz val="9"/>
            <color indexed="81"/>
            <rFont val="Tahoma"/>
            <family val="2"/>
          </rPr>
          <t xml:space="preserve"> Ingreso o Seguimiento,</t>
        </r>
        <r>
          <rPr>
            <sz val="9"/>
            <color indexed="81"/>
            <rFont val="Tahoma"/>
            <family val="2"/>
          </rPr>
          <t xml:space="preserve"> en el campo </t>
        </r>
        <r>
          <rPr>
            <b/>
            <sz val="9"/>
            <color indexed="81"/>
            <rFont val="Tahoma"/>
            <family val="2"/>
          </rPr>
          <t xml:space="preserve">Tipo EPOC </t>
        </r>
        <r>
          <rPr>
            <sz val="9"/>
            <color indexed="81"/>
            <rFont val="Tahoma"/>
            <family val="2"/>
          </rPr>
          <t>el valor</t>
        </r>
        <r>
          <rPr>
            <b/>
            <sz val="9"/>
            <color indexed="81"/>
            <rFont val="Tahoma"/>
            <family val="2"/>
          </rPr>
          <t xml:space="preserve"> Tipo B </t>
        </r>
        <r>
          <rPr>
            <sz val="9"/>
            <color indexed="81"/>
            <rFont val="Tahoma"/>
            <family val="2"/>
          </rPr>
          <t>y el profesional registre la actividad</t>
        </r>
        <r>
          <rPr>
            <b/>
            <sz val="9"/>
            <color indexed="81"/>
            <rFont val="Tahoma"/>
            <family val="2"/>
          </rPr>
          <t xml:space="preserve"> “Plane de Actividad Física - Seguimiento Telefónico”.</t>
        </r>
      </text>
    </comment>
    <comment ref="F170" authorId="4" shapeId="0" xr:uid="{FC50929D-3447-47D7-A6B5-AA3CB9877A24}">
      <text>
        <r>
          <rPr>
            <sz val="9"/>
            <color indexed="81"/>
            <rFont val="Tahoma"/>
            <family val="2"/>
          </rPr>
          <t xml:space="preserve">Debe tener registradio en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 </t>
        </r>
        <r>
          <rPr>
            <b/>
            <sz val="9"/>
            <color indexed="81"/>
            <rFont val="Tahoma"/>
            <family val="2"/>
          </rPr>
          <t>Ingreso o Seguimiento,</t>
        </r>
        <r>
          <rPr>
            <sz val="9"/>
            <color indexed="81"/>
            <rFont val="Tahoma"/>
            <family val="2"/>
          </rPr>
          <t xml:space="preserve"> en el campo </t>
        </r>
        <r>
          <rPr>
            <b/>
            <sz val="9"/>
            <color indexed="81"/>
            <rFont val="Tahoma"/>
            <family val="2"/>
          </rPr>
          <t xml:space="preserve">“Gravedad Asma Bronquial” </t>
        </r>
        <r>
          <rPr>
            <sz val="9"/>
            <color indexed="81"/>
            <rFont val="Tahoma"/>
            <family val="2"/>
          </rPr>
          <t xml:space="preserve">el valor </t>
        </r>
        <r>
          <rPr>
            <b/>
            <sz val="9"/>
            <color indexed="81"/>
            <rFont val="Tahoma"/>
            <family val="2"/>
          </rPr>
          <t xml:space="preserve">Leve, moderado o Severo </t>
        </r>
        <r>
          <rPr>
            <sz val="9"/>
            <color indexed="81"/>
            <rFont val="Tahoma"/>
            <family val="2"/>
          </rPr>
          <t xml:space="preserve">y el profesional registre la actividad </t>
        </r>
        <r>
          <rPr>
            <b/>
            <sz val="9"/>
            <color indexed="81"/>
            <rFont val="Tahoma"/>
            <family val="2"/>
          </rPr>
          <t>“Plane de Actividad Física - Seguimiento Telefónico”.</t>
        </r>
        <r>
          <rPr>
            <sz val="9"/>
            <color indexed="81"/>
            <rFont val="Tahoma"/>
            <family val="2"/>
          </rPr>
          <t xml:space="preserve">
</t>
        </r>
      </text>
    </comment>
    <comment ref="G170" authorId="4" shapeId="0" xr:uid="{601AA44F-EABC-47C7-AF7A-C4295C23CF5B}">
      <text>
        <r>
          <rPr>
            <sz val="9"/>
            <color indexed="81"/>
            <rFont val="Tahoma"/>
            <family val="2"/>
          </rPr>
          <t>Debe tener registradio en</t>
        </r>
        <r>
          <rPr>
            <b/>
            <sz val="9"/>
            <color indexed="81"/>
            <rFont val="Tahoma"/>
            <family val="2"/>
          </rPr>
          <t xml:space="preserve"> 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ítem con el valor </t>
        </r>
        <r>
          <rPr>
            <b/>
            <sz val="9"/>
            <color indexed="81"/>
            <rFont val="Tahoma"/>
            <family val="2"/>
          </rPr>
          <t>Ingreso o Seguimiento</t>
        </r>
        <r>
          <rPr>
            <sz val="9"/>
            <color indexed="81"/>
            <rFont val="Tahoma"/>
            <family val="2"/>
          </rPr>
          <t xml:space="preserve"> y el profesional registre la actividad </t>
        </r>
        <r>
          <rPr>
            <b/>
            <sz val="9"/>
            <color indexed="81"/>
            <rFont val="Tahoma"/>
            <family val="2"/>
          </rPr>
          <t>“Plane de Actividad Física - Seguimiento Telefónico”.</t>
        </r>
        <r>
          <rPr>
            <sz val="9"/>
            <color indexed="81"/>
            <rFont val="Tahoma"/>
            <family val="2"/>
          </rPr>
          <t xml:space="preserve">
</t>
        </r>
      </text>
    </comment>
    <comment ref="C175" authorId="4" shapeId="0" xr:uid="{9E0B242B-D7FF-4B3B-BE04-16A635B175CE}">
      <text>
        <r>
          <rPr>
            <sz val="9"/>
            <color indexed="81"/>
            <rFont val="Tahoma"/>
            <family val="2"/>
          </rPr>
          <t xml:space="preserve">Este dato aparecerá  luego de que en la atención registrada en el </t>
        </r>
        <r>
          <rPr>
            <b/>
            <sz val="9"/>
            <color indexed="81"/>
            <rFont val="Tahoma"/>
            <family val="2"/>
          </rPr>
          <t>módulo Box - Pacientes Citados o en Atención - Registro Atención Individua</t>
        </r>
        <r>
          <rPr>
            <sz val="9"/>
            <color indexed="81"/>
            <rFont val="Tahoma"/>
            <family val="2"/>
          </rPr>
          <t xml:space="preserve">l se registre la Actividad:
</t>
        </r>
        <r>
          <rPr>
            <b/>
            <sz val="9"/>
            <color indexed="81"/>
            <rFont val="Tahoma"/>
            <family val="2"/>
          </rPr>
          <t>Rehabilitación Pulmmonar POST COVID - Diseño Plan de Trabajo</t>
        </r>
      </text>
    </comment>
    <comment ref="C176" authorId="4" shapeId="0" xr:uid="{F74DDB12-0A3C-455D-BDCD-7BBEFC14973E}">
      <text>
        <r>
          <rPr>
            <sz val="9"/>
            <color indexed="81"/>
            <rFont val="Tahoma"/>
            <family val="2"/>
          </rPr>
          <t>Este dato aparecerá  luego de que en la atención registrada en el</t>
        </r>
        <r>
          <rPr>
            <b/>
            <sz val="9"/>
            <color indexed="81"/>
            <rFont val="Tahoma"/>
            <family val="2"/>
          </rPr>
          <t xml:space="preserve"> módulo Box - Pacientes Citados o en Atención - Registro Atención Individual</t>
        </r>
        <r>
          <rPr>
            <sz val="9"/>
            <color indexed="81"/>
            <rFont val="Tahoma"/>
            <family val="2"/>
          </rPr>
          <t xml:space="preserve"> se registre la Actividad:</t>
        </r>
        <r>
          <rPr>
            <b/>
            <sz val="9"/>
            <color indexed="81"/>
            <rFont val="Tahoma"/>
            <family val="2"/>
          </rPr>
          <t xml:space="preserve">
Rehabilitación Pulmmonar POST COVID - Sesiones Educativas</t>
        </r>
      </text>
    </comment>
    <comment ref="C177" authorId="4" shapeId="0" xr:uid="{5B929749-7B3F-4C0F-8185-C422822F3F11}">
      <text>
        <r>
          <rPr>
            <sz val="9"/>
            <color indexed="81"/>
            <rFont val="Tahoma"/>
            <family val="2"/>
          </rPr>
          <t xml:space="preserve">Este dato aparecerá  luego de que en la atención registrada en el </t>
        </r>
        <r>
          <rPr>
            <b/>
            <sz val="9"/>
            <color indexed="81"/>
            <rFont val="Tahoma"/>
            <family val="2"/>
          </rPr>
          <t xml:space="preserve">módulo Box - Pacientes Citados o en Atención - Registro Atención Individual </t>
        </r>
        <r>
          <rPr>
            <sz val="9"/>
            <color indexed="81"/>
            <rFont val="Tahoma"/>
            <family val="2"/>
          </rPr>
          <t xml:space="preserve">se registre la Actividad:
</t>
        </r>
        <r>
          <rPr>
            <b/>
            <sz val="9"/>
            <color indexed="81"/>
            <rFont val="Tahoma"/>
            <family val="2"/>
          </rPr>
          <t xml:space="preserve">
Rehabilitación Pulmmonar POST COVID - Sesiones Actividad Física</t>
        </r>
      </text>
    </comment>
    <comment ref="C178" authorId="4" shapeId="0" xr:uid="{3A00AAD9-D05E-4159-9BF7-168C1A02C69C}">
      <text>
        <r>
          <rPr>
            <b/>
            <sz val="9"/>
            <color indexed="81"/>
            <rFont val="Tahoma"/>
            <family val="2"/>
          </rPr>
          <t>Este dato aparecerá  luego de que en la atención registrada en el módulo Box - Pacientes Citados o en Atención - Registro Atención Individual se registre la Actividad:
Rehabilitación Pulmmonar POST COVID - Segimiento Telefónico</t>
        </r>
        <r>
          <rPr>
            <sz val="9"/>
            <color indexed="81"/>
            <rFont val="Tahoma"/>
            <family val="2"/>
          </rPr>
          <t xml:space="preserve">
</t>
        </r>
      </text>
    </comment>
    <comment ref="D183" authorId="4" shapeId="0" xr:uid="{F99BB2B6-8EC7-4756-AC99-DE2EE4758873}">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 </t>
        </r>
        <r>
          <rPr>
            <sz val="9"/>
            <color indexed="81"/>
            <rFont val="Tahoma"/>
            <family val="2"/>
          </rPr>
          <t>el profesional registre lo siguiente; 
Se registre la actividad:</t>
        </r>
        <r>
          <rPr>
            <b/>
            <sz val="9"/>
            <color indexed="81"/>
            <rFont val="Tahoma"/>
            <family val="2"/>
          </rPr>
          <t xml:space="preserve"> Aplicación Encuesta Calidad de Vida.
</t>
        </r>
        <r>
          <rPr>
            <sz val="9"/>
            <color indexed="81"/>
            <rFont val="Tahoma"/>
            <family val="2"/>
          </rPr>
          <t>Y en la sección</t>
        </r>
        <r>
          <rPr>
            <b/>
            <sz val="9"/>
            <color indexed="81"/>
            <rFont val="Tahoma"/>
            <family val="2"/>
          </rPr>
          <t xml:space="preserve"> Encuesta Calidad de Vida</t>
        </r>
        <r>
          <rPr>
            <sz val="9"/>
            <color indexed="81"/>
            <rFont val="Tahoma"/>
            <family val="2"/>
          </rPr>
          <t xml:space="preserve"> se registre el Estado</t>
        </r>
        <r>
          <rPr>
            <b/>
            <sz val="9"/>
            <color indexed="81"/>
            <rFont val="Tahoma"/>
            <family val="2"/>
          </rPr>
          <t xml:space="preserve"> Ingreso</t>
        </r>
        <r>
          <rPr>
            <sz val="9"/>
            <color indexed="81"/>
            <rFont val="Tahoma"/>
            <family val="2"/>
          </rPr>
          <t xml:space="preserve"> en el</t>
        </r>
        <r>
          <rPr>
            <b/>
            <sz val="9"/>
            <color indexed="81"/>
            <rFont val="Tahoma"/>
            <family val="2"/>
          </rPr>
          <t xml:space="preserve"> Formulario de Control de Otros Programas de Salud.</t>
        </r>
        <r>
          <rPr>
            <sz val="9"/>
            <color indexed="81"/>
            <rFont val="Tahoma"/>
            <family val="2"/>
          </rPr>
          <t xml:space="preserve">
</t>
        </r>
        <r>
          <rPr>
            <b/>
            <sz val="9"/>
            <color indexed="81"/>
            <rFont val="Tahoma"/>
            <family val="2"/>
          </rPr>
          <t xml:space="preserve">
Además, el paciente debe pertenecer al programa y tener registrado </t>
        </r>
        <r>
          <rPr>
            <sz val="9"/>
            <color indexed="81"/>
            <rFont val="Tahoma"/>
            <family val="2"/>
          </rPr>
          <t>Formulario de Control de</t>
        </r>
        <r>
          <rPr>
            <b/>
            <sz val="9"/>
            <color indexed="81"/>
            <rFont val="Tahoma"/>
            <family val="2"/>
          </rPr>
          <t xml:space="preserve"> Otros Programas de Salud </t>
        </r>
        <r>
          <rPr>
            <sz val="9"/>
            <color indexed="81"/>
            <rFont val="Tahoma"/>
            <family val="2"/>
          </rPr>
          <t xml:space="preserve">el campo </t>
        </r>
        <r>
          <rPr>
            <b/>
            <sz val="9"/>
            <color indexed="81"/>
            <rFont val="Tahoma"/>
            <family val="2"/>
          </rPr>
          <t xml:space="preserve">"¿Padece Enfermedad Pulmonar Crónica?" </t>
        </r>
        <r>
          <rPr>
            <sz val="9"/>
            <color indexed="81"/>
            <rFont val="Tahoma"/>
            <family val="2"/>
          </rPr>
          <t xml:space="preserve">el valor </t>
        </r>
        <r>
          <rPr>
            <b/>
            <sz val="9"/>
            <color indexed="81"/>
            <rFont val="Tahoma"/>
            <family val="2"/>
          </rPr>
          <t xml:space="preserve">SI, </t>
        </r>
        <r>
          <rPr>
            <sz val="9"/>
            <color indexed="81"/>
            <rFont val="Tahoma"/>
            <family val="2"/>
          </rPr>
          <t xml:space="preserve">en el campo </t>
        </r>
        <r>
          <rPr>
            <b/>
            <sz val="9"/>
            <color indexed="81"/>
            <rFont val="Tahoma"/>
            <family val="2"/>
          </rPr>
          <t>¿Es Obstructiva?</t>
        </r>
        <r>
          <rPr>
            <sz val="9"/>
            <color indexed="81"/>
            <rFont val="Tahoma"/>
            <family val="2"/>
          </rPr>
          <t xml:space="preserve"> el valor</t>
        </r>
        <r>
          <rPr>
            <b/>
            <sz val="9"/>
            <color indexed="81"/>
            <rFont val="Tahoma"/>
            <family val="2"/>
          </rPr>
          <t xml:space="preserve"> SI,</t>
        </r>
        <r>
          <rPr>
            <sz val="9"/>
            <color indexed="81"/>
            <rFont val="Tahoma"/>
            <family val="2"/>
          </rPr>
          <t xml:space="preserve"> en el campo Estado del mismo ítem con el valor </t>
        </r>
        <r>
          <rPr>
            <b/>
            <sz val="9"/>
            <color indexed="81"/>
            <rFont val="Tahoma"/>
            <family val="2"/>
          </rPr>
          <t xml:space="preserve">Ingreso o Seguimiento. </t>
        </r>
        <r>
          <rPr>
            <sz val="9"/>
            <color indexed="81"/>
            <rFont val="Tahoma"/>
            <family val="2"/>
          </rPr>
          <t xml:space="preserve">Y en el campo </t>
        </r>
        <r>
          <rPr>
            <b/>
            <sz val="9"/>
            <color indexed="81"/>
            <rFont val="Tahoma"/>
            <family val="2"/>
          </rPr>
          <t>Tipo EPOC</t>
        </r>
        <r>
          <rPr>
            <sz val="9"/>
            <color indexed="81"/>
            <rFont val="Tahoma"/>
            <family val="2"/>
          </rPr>
          <t xml:space="preserve"> el valor Tipo</t>
        </r>
        <r>
          <rPr>
            <b/>
            <sz val="9"/>
            <color indexed="81"/>
            <rFont val="Tahoma"/>
            <family val="2"/>
          </rPr>
          <t xml:space="preserve"> A </t>
        </r>
        <r>
          <rPr>
            <sz val="9"/>
            <color indexed="81"/>
            <rFont val="Tahoma"/>
            <family val="2"/>
          </rPr>
          <t xml:space="preserve">o </t>
        </r>
        <r>
          <rPr>
            <b/>
            <sz val="9"/>
            <color indexed="81"/>
            <rFont val="Tahoma"/>
            <family val="2"/>
          </rPr>
          <t xml:space="preserve">B. </t>
        </r>
      </text>
    </comment>
    <comment ref="D184" authorId="4" shapeId="0" xr:uid="{A4B0FFB4-07A2-4817-A738-D0F2CDBBC490}">
      <text>
        <r>
          <rPr>
            <sz val="9"/>
            <color indexed="81"/>
            <rFont val="Tahoma"/>
            <family val="2"/>
          </rPr>
          <t xml:space="preserve">Este dato aparecerá luego de que en la atención Registrada Modulo box, Pacientes Citados o Agregar documentos a una atención el profesional registre lo siguiente; 
Se registre la actividad: </t>
        </r>
        <r>
          <rPr>
            <b/>
            <sz val="9"/>
            <color indexed="81"/>
            <rFont val="Tahoma"/>
            <family val="2"/>
          </rPr>
          <t>Aplicación Encuesta Calidad de Vida.</t>
        </r>
        <r>
          <rPr>
            <sz val="9"/>
            <color indexed="81"/>
            <rFont val="Tahoma"/>
            <family val="2"/>
          </rPr>
          <t xml:space="preserve">
Y en la sección</t>
        </r>
        <r>
          <rPr>
            <b/>
            <sz val="9"/>
            <color indexed="81"/>
            <rFont val="Tahoma"/>
            <family val="2"/>
          </rPr>
          <t xml:space="preserve"> Encuesta Calidad de Vida </t>
        </r>
        <r>
          <rPr>
            <sz val="9"/>
            <color indexed="81"/>
            <rFont val="Tahoma"/>
            <family val="2"/>
          </rPr>
          <t xml:space="preserve">se registre el Estado  </t>
        </r>
        <r>
          <rPr>
            <b/>
            <sz val="9"/>
            <color indexed="81"/>
            <rFont val="Tahoma"/>
            <family val="2"/>
          </rPr>
          <t xml:space="preserve">Reevaluación Anual </t>
        </r>
        <r>
          <rPr>
            <sz val="9"/>
            <color indexed="81"/>
            <rFont val="Tahoma"/>
            <family val="2"/>
          </rPr>
          <t xml:space="preserve">en el </t>
        </r>
        <r>
          <rPr>
            <b/>
            <sz val="9"/>
            <color indexed="81"/>
            <rFont val="Tahoma"/>
            <family val="2"/>
          </rPr>
          <t>Formulario de Control de Otros Programas de Salud.</t>
        </r>
        <r>
          <rPr>
            <sz val="9"/>
            <color indexed="81"/>
            <rFont val="Tahoma"/>
            <family val="2"/>
          </rPr>
          <t xml:space="preserve">
</t>
        </r>
        <r>
          <rPr>
            <b/>
            <sz val="9"/>
            <color indexed="81"/>
            <rFont val="Tahoma"/>
            <family val="2"/>
          </rPr>
          <t xml:space="preserve">Además, </t>
        </r>
        <r>
          <rPr>
            <sz val="9"/>
            <color indexed="81"/>
            <rFont val="Tahoma"/>
            <family val="2"/>
          </rPr>
          <t xml:space="preserve">el paciente </t>
        </r>
        <r>
          <rPr>
            <b/>
            <sz val="9"/>
            <color indexed="81"/>
            <rFont val="Tahoma"/>
            <family val="2"/>
          </rPr>
          <t>debe pertenecer al programa y tener registrado el Formulario de Control de Otros Programas de Salud</t>
        </r>
        <r>
          <rPr>
            <sz val="9"/>
            <color indexed="81"/>
            <rFont val="Tahoma"/>
            <family val="2"/>
          </rPr>
          <t xml:space="preserve"> el campo </t>
        </r>
        <r>
          <rPr>
            <b/>
            <sz val="9"/>
            <color indexed="81"/>
            <rFont val="Tahoma"/>
            <family val="2"/>
          </rPr>
          <t>"¿Padece Enfermedad Pulmonar Crónica?"</t>
        </r>
        <r>
          <rPr>
            <sz val="9"/>
            <color indexed="81"/>
            <rFont val="Tahoma"/>
            <family val="2"/>
          </rPr>
          <t xml:space="preserve"> el valor </t>
        </r>
        <r>
          <rPr>
            <b/>
            <sz val="9"/>
            <color indexed="81"/>
            <rFont val="Tahoma"/>
            <family val="2"/>
          </rPr>
          <t>SI</t>
        </r>
        <r>
          <rPr>
            <sz val="9"/>
            <color indexed="81"/>
            <rFont val="Tahoma"/>
            <family val="2"/>
          </rPr>
          <t>, en el campo</t>
        </r>
        <r>
          <rPr>
            <b/>
            <sz val="9"/>
            <color indexed="81"/>
            <rFont val="Tahoma"/>
            <family val="2"/>
          </rPr>
          <t xml:space="preserve"> ¿Es Obstructiva?</t>
        </r>
        <r>
          <rPr>
            <sz val="9"/>
            <color indexed="81"/>
            <rFont val="Tahoma"/>
            <family val="2"/>
          </rPr>
          <t xml:space="preserve"> el valor </t>
        </r>
        <r>
          <rPr>
            <b/>
            <sz val="9"/>
            <color indexed="81"/>
            <rFont val="Tahoma"/>
            <family val="2"/>
          </rPr>
          <t>SI</t>
        </r>
        <r>
          <rPr>
            <sz val="9"/>
            <color indexed="81"/>
            <rFont val="Tahoma"/>
            <family val="2"/>
          </rPr>
          <t xml:space="preserve">, en el campo Estado del mismo ítem con el valor </t>
        </r>
        <r>
          <rPr>
            <b/>
            <sz val="9"/>
            <color indexed="81"/>
            <rFont val="Tahoma"/>
            <family val="2"/>
          </rPr>
          <t>Ingreso o Seguimiento</t>
        </r>
        <r>
          <rPr>
            <sz val="9"/>
            <color indexed="81"/>
            <rFont val="Tahoma"/>
            <family val="2"/>
          </rPr>
          <t xml:space="preserve">. Y en el campo Tipo </t>
        </r>
        <r>
          <rPr>
            <b/>
            <sz val="9"/>
            <color indexed="81"/>
            <rFont val="Tahoma"/>
            <family val="2"/>
          </rPr>
          <t>EPOC</t>
        </r>
        <r>
          <rPr>
            <sz val="9"/>
            <color indexed="81"/>
            <rFont val="Tahoma"/>
            <family val="2"/>
          </rPr>
          <t xml:space="preserve"> el valor</t>
        </r>
        <r>
          <rPr>
            <b/>
            <sz val="9"/>
            <color indexed="81"/>
            <rFont val="Tahoma"/>
            <family val="2"/>
          </rPr>
          <t xml:space="preserve"> Tipo A o B. </t>
        </r>
      </text>
    </comment>
    <comment ref="D185" authorId="4" shapeId="0" xr:uid="{65A48442-0EE5-48E4-A986-8F8695E3FF46}">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Se registre la actividad: </t>
        </r>
        <r>
          <rPr>
            <b/>
            <sz val="9"/>
            <color indexed="81"/>
            <rFont val="Tahoma"/>
            <family val="2"/>
          </rPr>
          <t>Aplicación Encuesta Calidad de Vida</t>
        </r>
        <r>
          <rPr>
            <sz val="9"/>
            <color indexed="81"/>
            <rFont val="Tahoma"/>
            <family val="2"/>
          </rPr>
          <t xml:space="preserve">
Y en la sección </t>
        </r>
        <r>
          <rPr>
            <b/>
            <sz val="9"/>
            <color indexed="81"/>
            <rFont val="Tahoma"/>
            <family val="2"/>
          </rPr>
          <t xml:space="preserve">Encuesta Calidad de Vida </t>
        </r>
        <r>
          <rPr>
            <sz val="9"/>
            <color indexed="81"/>
            <rFont val="Tahoma"/>
            <family val="2"/>
          </rPr>
          <t>se registre el Estado</t>
        </r>
        <r>
          <rPr>
            <b/>
            <sz val="9"/>
            <color indexed="81"/>
            <rFont val="Tahoma"/>
            <family val="2"/>
          </rPr>
          <t xml:space="preserve"> Ingreso</t>
        </r>
        <r>
          <rPr>
            <sz val="9"/>
            <color indexed="81"/>
            <rFont val="Tahoma"/>
            <family val="2"/>
          </rPr>
          <t xml:space="preserve"> en el </t>
        </r>
        <r>
          <rPr>
            <b/>
            <sz val="9"/>
            <color indexed="81"/>
            <rFont val="Tahoma"/>
            <family val="2"/>
          </rPr>
          <t xml:space="preserve">Formulario de Control de Otros Programas de Salud.
</t>
        </r>
        <r>
          <rPr>
            <sz val="9"/>
            <color indexed="81"/>
            <rFont val="Tahoma"/>
            <family val="2"/>
          </rPr>
          <t xml:space="preserve">
Además, el </t>
        </r>
        <r>
          <rPr>
            <b/>
            <sz val="9"/>
            <color indexed="81"/>
            <rFont val="Tahoma"/>
            <family val="2"/>
          </rPr>
          <t>paciente debe pertenecer al programa y tener registrado</t>
        </r>
        <r>
          <rPr>
            <sz val="9"/>
            <color indexed="81"/>
            <rFont val="Tahoma"/>
            <family val="2"/>
          </rPr>
          <t xml:space="preserve"> el Formulario de </t>
        </r>
        <r>
          <rPr>
            <b/>
            <sz val="9"/>
            <color indexed="81"/>
            <rFont val="Tahoma"/>
            <family val="2"/>
          </rPr>
          <t>Control de Otros Programas de Salud</t>
        </r>
        <r>
          <rPr>
            <sz val="9"/>
            <color indexed="81"/>
            <rFont val="Tahoma"/>
            <family val="2"/>
          </rPr>
          <t xml:space="preserve"> el campo "</t>
        </r>
        <r>
          <rPr>
            <b/>
            <sz val="9"/>
            <color indexed="81"/>
            <rFont val="Tahoma"/>
            <family val="2"/>
          </rPr>
          <t>¿Padece de Asma Bronquial</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del mismo item el valor</t>
        </r>
        <r>
          <rPr>
            <b/>
            <sz val="9"/>
            <color indexed="81"/>
            <rFont val="Tahoma"/>
            <family val="2"/>
          </rPr>
          <t xml:space="preserve"> Ingreso o Seguimiento</t>
        </r>
        <r>
          <rPr>
            <sz val="9"/>
            <color indexed="81"/>
            <rFont val="Tahoma"/>
            <family val="2"/>
          </rPr>
          <t xml:space="preserve"> y en el campo “</t>
        </r>
        <r>
          <rPr>
            <b/>
            <sz val="9"/>
            <color indexed="81"/>
            <rFont val="Tahoma"/>
            <family val="2"/>
          </rPr>
          <t>Gravedad Asma Bronquia</t>
        </r>
        <r>
          <rPr>
            <sz val="9"/>
            <color indexed="81"/>
            <rFont val="Tahoma"/>
            <family val="2"/>
          </rPr>
          <t xml:space="preserve">l” el valor </t>
        </r>
        <r>
          <rPr>
            <b/>
            <sz val="9"/>
            <color indexed="81"/>
            <rFont val="Tahoma"/>
            <family val="2"/>
          </rPr>
          <t>Leve, Moderado o Severo.</t>
        </r>
      </text>
    </comment>
    <comment ref="D186" authorId="4" shapeId="0" xr:uid="{3FB68377-9152-4B09-A95A-739BF142BFEA}">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t>
        </r>
        <r>
          <rPr>
            <sz val="9"/>
            <color indexed="81"/>
            <rFont val="Tahoma"/>
            <family val="2"/>
          </rPr>
          <t xml:space="preserve"> el profesional registre lo siguiente; 
Se registre la actividad:</t>
        </r>
        <r>
          <rPr>
            <b/>
            <sz val="9"/>
            <color indexed="81"/>
            <rFont val="Tahoma"/>
            <family val="2"/>
          </rPr>
          <t xml:space="preserve"> Aplicación Encuesta Calidad de Vida</t>
        </r>
        <r>
          <rPr>
            <sz val="9"/>
            <color indexed="81"/>
            <rFont val="Tahoma"/>
            <family val="2"/>
          </rPr>
          <t xml:space="preserve">
Y en la sección </t>
        </r>
        <r>
          <rPr>
            <b/>
            <sz val="9"/>
            <color indexed="81"/>
            <rFont val="Tahoma"/>
            <family val="2"/>
          </rPr>
          <t>Encuesta Calidad de Vida</t>
        </r>
        <r>
          <rPr>
            <sz val="9"/>
            <color indexed="81"/>
            <rFont val="Tahoma"/>
            <family val="2"/>
          </rPr>
          <t xml:space="preserve"> se registre el Estado</t>
        </r>
        <r>
          <rPr>
            <b/>
            <sz val="9"/>
            <color indexed="81"/>
            <rFont val="Tahoma"/>
            <family val="2"/>
          </rPr>
          <t xml:space="preserve"> Reevaluación Anual</t>
        </r>
        <r>
          <rPr>
            <sz val="9"/>
            <color indexed="81"/>
            <rFont val="Tahoma"/>
            <family val="2"/>
          </rPr>
          <t xml:space="preserve"> en el </t>
        </r>
        <r>
          <rPr>
            <b/>
            <sz val="9"/>
            <color indexed="81"/>
            <rFont val="Tahoma"/>
            <family val="2"/>
          </rPr>
          <t>Formulario de Control de Otros Programas de Salud.</t>
        </r>
        <r>
          <rPr>
            <sz val="9"/>
            <color indexed="81"/>
            <rFont val="Tahoma"/>
            <family val="2"/>
          </rPr>
          <t xml:space="preserve">
Además, el </t>
        </r>
        <r>
          <rPr>
            <b/>
            <sz val="9"/>
            <color indexed="81"/>
            <rFont val="Tahoma"/>
            <family val="2"/>
          </rPr>
          <t>paciente debe pertenecer al programa y tener registrado</t>
        </r>
        <r>
          <rPr>
            <sz val="9"/>
            <color indexed="81"/>
            <rFont val="Tahoma"/>
            <family val="2"/>
          </rPr>
          <t xml:space="preserve"> el Formulario de</t>
        </r>
        <r>
          <rPr>
            <b/>
            <sz val="9"/>
            <color indexed="81"/>
            <rFont val="Tahoma"/>
            <family val="2"/>
          </rPr>
          <t xml:space="preserve"> Control de Otros Programas de Salud</t>
        </r>
        <r>
          <rPr>
            <sz val="9"/>
            <color indexed="81"/>
            <rFont val="Tahoma"/>
            <family val="2"/>
          </rPr>
          <t xml:space="preserve"> el campo </t>
        </r>
        <r>
          <rPr>
            <b/>
            <sz val="9"/>
            <color indexed="81"/>
            <rFont val="Tahoma"/>
            <family val="2"/>
          </rPr>
          <t xml:space="preserve">"¿Padece de Asma Bronquial?" </t>
        </r>
        <r>
          <rPr>
            <sz val="9"/>
            <color indexed="81"/>
            <rFont val="Tahoma"/>
            <family val="2"/>
          </rPr>
          <t>el valor</t>
        </r>
        <r>
          <rPr>
            <b/>
            <sz val="9"/>
            <color indexed="81"/>
            <rFont val="Tahoma"/>
            <family val="2"/>
          </rPr>
          <t xml:space="preserve"> SI,</t>
        </r>
        <r>
          <rPr>
            <sz val="9"/>
            <color indexed="81"/>
            <rFont val="Tahoma"/>
            <family val="2"/>
          </rPr>
          <t xml:space="preserve"> en el campo</t>
        </r>
        <r>
          <rPr>
            <b/>
            <sz val="9"/>
            <color indexed="81"/>
            <rFont val="Tahoma"/>
            <family val="2"/>
          </rPr>
          <t xml:space="preserve"> Estado </t>
        </r>
        <r>
          <rPr>
            <sz val="9"/>
            <color indexed="81"/>
            <rFont val="Tahoma"/>
            <family val="2"/>
          </rPr>
          <t>el valor</t>
        </r>
        <r>
          <rPr>
            <b/>
            <sz val="9"/>
            <color indexed="81"/>
            <rFont val="Tahoma"/>
            <family val="2"/>
          </rPr>
          <t xml:space="preserve"> Seguimiento,</t>
        </r>
        <r>
          <rPr>
            <sz val="9"/>
            <color indexed="81"/>
            <rFont val="Tahoma"/>
            <family val="2"/>
          </rPr>
          <t xml:space="preserve"> en el campo</t>
        </r>
        <r>
          <rPr>
            <b/>
            <sz val="9"/>
            <color indexed="81"/>
            <rFont val="Tahoma"/>
            <family val="2"/>
          </rPr>
          <t xml:space="preserve"> Estado</t>
        </r>
        <r>
          <rPr>
            <sz val="9"/>
            <color indexed="81"/>
            <rFont val="Tahoma"/>
            <family val="2"/>
          </rPr>
          <t xml:space="preserve"> el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en el campo </t>
        </r>
        <r>
          <rPr>
            <b/>
            <sz val="9"/>
            <color indexed="81"/>
            <rFont val="Tahoma"/>
            <family val="2"/>
          </rPr>
          <t>¿Es Reevaluación Anual?</t>
        </r>
        <r>
          <rPr>
            <sz val="9"/>
            <color indexed="81"/>
            <rFont val="Tahoma"/>
            <family val="2"/>
          </rPr>
          <t xml:space="preserve"> valor </t>
        </r>
        <r>
          <rPr>
            <b/>
            <sz val="9"/>
            <color indexed="81"/>
            <rFont val="Tahoma"/>
            <family val="2"/>
          </rPr>
          <t xml:space="preserve">SI </t>
        </r>
        <r>
          <rPr>
            <sz val="9"/>
            <color indexed="81"/>
            <rFont val="Tahoma"/>
            <family val="2"/>
          </rPr>
          <t xml:space="preserve">y en el campo </t>
        </r>
        <r>
          <rPr>
            <b/>
            <sz val="9"/>
            <color indexed="81"/>
            <rFont val="Tahoma"/>
            <family val="2"/>
          </rPr>
          <t xml:space="preserve">“Gravedad Asma Bronquial” </t>
        </r>
        <r>
          <rPr>
            <sz val="9"/>
            <color indexed="81"/>
            <rFont val="Tahoma"/>
            <family val="2"/>
          </rPr>
          <t>el valor</t>
        </r>
        <r>
          <rPr>
            <b/>
            <sz val="9"/>
            <color indexed="81"/>
            <rFont val="Tahoma"/>
            <family val="2"/>
          </rPr>
          <t xml:space="preserve"> Leve, Moderado o Severo.</t>
        </r>
      </text>
    </comment>
    <comment ref="D187" authorId="4" shapeId="0" xr:uid="{6641A072-E0CE-4BF6-9219-C0608DDB3F3A}">
      <text>
        <r>
          <rPr>
            <sz val="9"/>
            <color indexed="81"/>
            <rFont val="Tahoma"/>
            <family val="2"/>
          </rPr>
          <t xml:space="preserve">Este dato aparecerá luego de que en la atención </t>
        </r>
        <r>
          <rPr>
            <b/>
            <sz val="9"/>
            <color indexed="81"/>
            <rFont val="Tahoma"/>
            <family val="2"/>
          </rPr>
          <t>Registrada Modulo box, Pacientes Citados o Agregar documentos a una atención</t>
        </r>
        <r>
          <rPr>
            <sz val="9"/>
            <color indexed="81"/>
            <rFont val="Tahoma"/>
            <family val="2"/>
          </rPr>
          <t xml:space="preserve"> el profesional registre lo siguiente; 
Se registre la actividad: </t>
        </r>
        <r>
          <rPr>
            <b/>
            <sz val="9"/>
            <color indexed="81"/>
            <rFont val="Tahoma"/>
            <family val="2"/>
          </rPr>
          <t>Aplicación Encuesta Calidad de Vida</t>
        </r>
        <r>
          <rPr>
            <sz val="9"/>
            <color indexed="81"/>
            <rFont val="Tahoma"/>
            <family val="2"/>
          </rPr>
          <t xml:space="preserve">
Y en la sección </t>
        </r>
        <r>
          <rPr>
            <b/>
            <sz val="9"/>
            <color indexed="81"/>
            <rFont val="Tahoma"/>
            <family val="2"/>
          </rPr>
          <t xml:space="preserve">Encuesta Calidad de Vida </t>
        </r>
        <r>
          <rPr>
            <sz val="9"/>
            <color indexed="81"/>
            <rFont val="Tahoma"/>
            <family val="2"/>
          </rPr>
          <t xml:space="preserve">se registre el Estado </t>
        </r>
        <r>
          <rPr>
            <b/>
            <sz val="9"/>
            <color indexed="81"/>
            <rFont val="Tahoma"/>
            <family val="2"/>
          </rPr>
          <t>Ingreso</t>
        </r>
        <r>
          <rPr>
            <sz val="9"/>
            <color indexed="81"/>
            <rFont val="Tahoma"/>
            <family val="2"/>
          </rPr>
          <t xml:space="preserve"> en el </t>
        </r>
        <r>
          <rPr>
            <b/>
            <sz val="9"/>
            <color indexed="81"/>
            <rFont val="Tahoma"/>
            <family val="2"/>
          </rPr>
          <t>Formulario de Control de Otros Programas de Salud.</t>
        </r>
        <r>
          <rPr>
            <sz val="9"/>
            <color indexed="81"/>
            <rFont val="Tahoma"/>
            <family val="2"/>
          </rPr>
          <t xml:space="preserve">
Además, el paciente debe pertenecer al programa y tener registrado el </t>
        </r>
        <r>
          <rPr>
            <b/>
            <sz val="9"/>
            <color indexed="81"/>
            <rFont val="Tahoma"/>
            <family val="2"/>
          </rPr>
          <t>Formulario de Control de Otros Programas de Salud</t>
        </r>
        <r>
          <rPr>
            <sz val="9"/>
            <color indexed="81"/>
            <rFont val="Tahoma"/>
            <family val="2"/>
          </rPr>
          <t xml:space="preserve"> el campo </t>
        </r>
        <r>
          <rPr>
            <b/>
            <sz val="9"/>
            <color indexed="81"/>
            <rFont val="Tahoma"/>
            <family val="2"/>
          </rPr>
          <t>“¿Padece Otras Enfermedades Respiratorias?"</t>
        </r>
        <r>
          <rPr>
            <sz val="9"/>
            <color indexed="81"/>
            <rFont val="Tahoma"/>
            <family val="2"/>
          </rPr>
          <t xml:space="preserve"> el valor SI, en el campo </t>
        </r>
        <r>
          <rPr>
            <b/>
            <sz val="9"/>
            <color indexed="81"/>
            <rFont val="Tahoma"/>
            <family val="2"/>
          </rPr>
          <t>Estado</t>
        </r>
        <r>
          <rPr>
            <sz val="9"/>
            <color indexed="81"/>
            <rFont val="Tahoma"/>
            <family val="2"/>
          </rPr>
          <t xml:space="preserve"> el valor </t>
        </r>
        <r>
          <rPr>
            <b/>
            <sz val="9"/>
            <color indexed="81"/>
            <rFont val="Tahoma"/>
            <family val="2"/>
          </rPr>
          <t>Ingreso</t>
        </r>
        <r>
          <rPr>
            <sz val="9"/>
            <color indexed="81"/>
            <rFont val="Tahoma"/>
            <family val="2"/>
          </rPr>
          <t xml:space="preserve"> o </t>
        </r>
        <r>
          <rPr>
            <b/>
            <sz val="9"/>
            <color indexed="81"/>
            <rFont val="Tahoma"/>
            <family val="2"/>
          </rPr>
          <t>Seguimiento.</t>
        </r>
      </text>
    </comment>
    <comment ref="D188" authorId="4" shapeId="0" xr:uid="{65145D45-2EC6-4486-A2E4-0FC02622E78A}">
      <text>
        <r>
          <rPr>
            <sz val="9"/>
            <color indexed="81"/>
            <rFont val="Tahoma"/>
            <family val="2"/>
          </rPr>
          <t>Este dato aparecerá luego de que en la atención Registrada</t>
        </r>
        <r>
          <rPr>
            <b/>
            <sz val="9"/>
            <color indexed="81"/>
            <rFont val="Tahoma"/>
            <family val="2"/>
          </rPr>
          <t xml:space="preserve"> Modulo box, Pacientes Citados o Agregar documentos a una atención</t>
        </r>
        <r>
          <rPr>
            <sz val="9"/>
            <color indexed="81"/>
            <rFont val="Tahoma"/>
            <family val="2"/>
          </rPr>
          <t xml:space="preserve"> el profesional registre lo siguiente:
Se registre la actividad: </t>
        </r>
        <r>
          <rPr>
            <b/>
            <sz val="9"/>
            <color indexed="81"/>
            <rFont val="Tahoma"/>
            <family val="2"/>
          </rPr>
          <t>Aplicación Encuesta Calidad de Vida</t>
        </r>
        <r>
          <rPr>
            <sz val="9"/>
            <color indexed="81"/>
            <rFont val="Tahoma"/>
            <family val="2"/>
          </rPr>
          <t xml:space="preserve">
Y en la sección</t>
        </r>
        <r>
          <rPr>
            <b/>
            <sz val="9"/>
            <color indexed="81"/>
            <rFont val="Tahoma"/>
            <family val="2"/>
          </rPr>
          <t xml:space="preserve"> Encuesta Calidad de Vida</t>
        </r>
        <r>
          <rPr>
            <sz val="9"/>
            <color indexed="81"/>
            <rFont val="Tahoma"/>
            <family val="2"/>
          </rPr>
          <t xml:space="preserve"> se registre el Estado </t>
        </r>
        <r>
          <rPr>
            <b/>
            <sz val="9"/>
            <color indexed="81"/>
            <rFont val="Tahoma"/>
            <family val="2"/>
          </rPr>
          <t>Reevaluación Anual</t>
        </r>
        <r>
          <rPr>
            <sz val="9"/>
            <color indexed="81"/>
            <rFont val="Tahoma"/>
            <family val="2"/>
          </rPr>
          <t xml:space="preserve"> en el </t>
        </r>
        <r>
          <rPr>
            <b/>
            <sz val="9"/>
            <color indexed="81"/>
            <rFont val="Tahoma"/>
            <family val="2"/>
          </rPr>
          <t>Formulario de Control de Otros Programas de Salud.</t>
        </r>
        <r>
          <rPr>
            <sz val="9"/>
            <color indexed="81"/>
            <rFont val="Tahoma"/>
            <family val="2"/>
          </rPr>
          <t xml:space="preserve">
Además, el </t>
        </r>
        <r>
          <rPr>
            <b/>
            <sz val="9"/>
            <color indexed="81"/>
            <rFont val="Tahoma"/>
            <family val="2"/>
          </rPr>
          <t>paciente debe pertenecer al programa y tener registrado</t>
        </r>
        <r>
          <rPr>
            <sz val="9"/>
            <color indexed="81"/>
            <rFont val="Tahoma"/>
            <family val="2"/>
          </rPr>
          <t xml:space="preserve"> el Formulario de </t>
        </r>
        <r>
          <rPr>
            <b/>
            <sz val="9"/>
            <color indexed="81"/>
            <rFont val="Tahoma"/>
            <family val="2"/>
          </rPr>
          <t>Control de Otros Programas de Salud</t>
        </r>
        <r>
          <rPr>
            <sz val="9"/>
            <color indexed="81"/>
            <rFont val="Tahoma"/>
            <family val="2"/>
          </rPr>
          <t xml:space="preserve"> el campo</t>
        </r>
        <r>
          <rPr>
            <b/>
            <sz val="9"/>
            <color indexed="81"/>
            <rFont val="Tahoma"/>
            <family val="2"/>
          </rPr>
          <t xml:space="preserve"> “¿Padece Otras Enfermedades Respiratorias?" </t>
        </r>
        <r>
          <rPr>
            <sz val="9"/>
            <color indexed="81"/>
            <rFont val="Tahoma"/>
            <family val="2"/>
          </rPr>
          <t xml:space="preserve">el valor </t>
        </r>
        <r>
          <rPr>
            <b/>
            <sz val="9"/>
            <color indexed="81"/>
            <rFont val="Tahoma"/>
            <family val="2"/>
          </rPr>
          <t>SI</t>
        </r>
        <r>
          <rPr>
            <sz val="9"/>
            <color indexed="81"/>
            <rFont val="Tahoma"/>
            <family val="2"/>
          </rPr>
          <t xml:space="preserve">, en el campo </t>
        </r>
        <r>
          <rPr>
            <b/>
            <sz val="9"/>
            <color indexed="81"/>
            <rFont val="Tahoma"/>
            <family val="2"/>
          </rPr>
          <t>Estado</t>
        </r>
        <r>
          <rPr>
            <sz val="9"/>
            <color indexed="81"/>
            <rFont val="Tahoma"/>
            <family val="2"/>
          </rPr>
          <t xml:space="preserve"> el valor</t>
        </r>
        <r>
          <rPr>
            <b/>
            <sz val="9"/>
            <color indexed="81"/>
            <rFont val="Tahoma"/>
            <family val="2"/>
          </rPr>
          <t xml:space="preserve"> Ingreso o Seguimiento.</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Maria Eliana Ramirez Espinoza</author>
  </authors>
  <commentList>
    <comment ref="A9" authorId="0" shapeId="0" xr:uid="{B5D07177-57FE-4930-A09A-139DDE96C335}">
      <text>
        <r>
          <rPr>
            <sz val="9"/>
            <color indexed="81"/>
            <rFont val="Tahoma"/>
            <family val="2"/>
          </rPr>
          <t xml:space="preserve">No aplica APS registro hospitalizados
</t>
        </r>
      </text>
    </comment>
    <comment ref="A23" authorId="0" shapeId="0" xr:uid="{A0BD2C5C-F130-4E39-B133-5F4C67E430F3}">
      <text>
        <r>
          <rPr>
            <sz val="9"/>
            <color indexed="81"/>
            <rFont val="Tahoma"/>
            <family val="2"/>
          </rPr>
          <t xml:space="preserve">No aplica APS registro hospitalizados
</t>
        </r>
      </text>
    </comment>
    <comment ref="A30" authorId="0" shapeId="0" xr:uid="{816877A0-8353-44AC-B011-86392DB66841}">
      <text>
        <r>
          <rPr>
            <sz val="9"/>
            <color indexed="81"/>
            <rFont val="Tahoma"/>
            <family val="2"/>
          </rPr>
          <t>No aplica APS registro hospitalizados.</t>
        </r>
        <r>
          <rPr>
            <sz val="9"/>
            <color indexed="81"/>
            <rFont val="Tahoma"/>
            <family val="2"/>
          </rPr>
          <t xml:space="preserve">
</t>
        </r>
      </text>
    </comment>
    <comment ref="A35" authorId="0" shapeId="0" xr:uid="{E3F0B2CF-F5A6-45D7-B6BE-DE349A827648}">
      <text>
        <r>
          <rPr>
            <sz val="9"/>
            <color indexed="81"/>
            <rFont val="Tahoma"/>
            <family val="2"/>
          </rPr>
          <t>No aplica APS, registro hospitalizados</t>
        </r>
      </text>
    </comment>
    <comment ref="A40" authorId="0" shapeId="0" xr:uid="{2108D7DC-D1C9-48C5-B69D-2E496FB0590B}">
      <text>
        <r>
          <rPr>
            <sz val="9"/>
            <color indexed="81"/>
            <rFont val="Tahoma"/>
            <family val="2"/>
          </rPr>
          <t>No aplica APS, registro hospitalizados</t>
        </r>
        <r>
          <rPr>
            <sz val="9"/>
            <color indexed="81"/>
            <rFont val="Tahoma"/>
            <family val="2"/>
          </rPr>
          <t xml:space="preserve">
</t>
        </r>
      </text>
    </comment>
    <comment ref="A45" authorId="0" shapeId="0" xr:uid="{770A5887-B1D7-40F6-97F1-586389F6C62C}">
      <text>
        <r>
          <rPr>
            <sz val="9"/>
            <color indexed="81"/>
            <rFont val="Tahoma"/>
            <family val="2"/>
          </rPr>
          <t xml:space="preserve">No aplica APS, registro hospitalizados
</t>
        </r>
      </text>
    </comment>
    <comment ref="B50" authorId="0" shapeId="0" xr:uid="{3AEAD5E4-804B-4351-98B2-179BCEED2F6A}">
      <text>
        <r>
          <rPr>
            <sz val="9"/>
            <color indexed="81"/>
            <rFont val="Tahoma"/>
            <family val="2"/>
          </rPr>
          <t xml:space="preserve">Este dato aparecerá  luego de que en la atención </t>
        </r>
        <r>
          <rPr>
            <b/>
            <sz val="9"/>
            <color indexed="81"/>
            <rFont val="Tahoma"/>
            <family val="2"/>
          </rPr>
          <t xml:space="preserve">
Registrada en el módulo Box - Pacientes Citados o en Atención - Registro Atención Individual </t>
        </r>
        <r>
          <rPr>
            <sz val="9"/>
            <color indexed="81"/>
            <rFont val="Tahoma"/>
            <family val="2"/>
          </rPr>
          <t>se registre la actividad</t>
        </r>
        <r>
          <rPr>
            <b/>
            <sz val="9"/>
            <color indexed="81"/>
            <rFont val="Tahoma"/>
            <family val="2"/>
          </rPr>
          <t xml:space="preserve"> Esterilización Femenina.
</t>
        </r>
        <r>
          <rPr>
            <sz val="9"/>
            <color indexed="81"/>
            <rFont val="Tahoma"/>
            <family val="2"/>
          </rPr>
          <t>Manual DEIS: procedimiento para una mujer para producir su esterilidad
permanente. Se incluyen aquellas que se realizan durante una Cesaria.</t>
        </r>
        <r>
          <rPr>
            <b/>
            <sz val="9"/>
            <color indexed="81"/>
            <rFont val="Tahoma"/>
            <family val="2"/>
          </rPr>
          <t xml:space="preserve">
</t>
        </r>
      </text>
    </comment>
    <comment ref="B51" authorId="0" shapeId="0" xr:uid="{CDEFBBD9-66E0-431E-8145-395ADBF41DA9}">
      <text>
        <r>
          <rPr>
            <sz val="9"/>
            <color indexed="81"/>
            <rFont val="Tahoma"/>
            <family val="2"/>
          </rPr>
          <t xml:space="preserve">Este dato aparecerá  luego de que en la atención 
</t>
        </r>
        <r>
          <rPr>
            <b/>
            <sz val="9"/>
            <color indexed="81"/>
            <rFont val="Tahoma"/>
            <family val="2"/>
          </rPr>
          <t xml:space="preserve">Registrada en el módulo Box </t>
        </r>
        <r>
          <rPr>
            <sz val="9"/>
            <color indexed="81"/>
            <rFont val="Tahoma"/>
            <family val="2"/>
          </rPr>
          <t xml:space="preserve">- </t>
        </r>
        <r>
          <rPr>
            <b/>
            <sz val="9"/>
            <color indexed="81"/>
            <rFont val="Tahoma"/>
            <family val="2"/>
          </rPr>
          <t xml:space="preserve">Pacientes Citados o en Atención - Registro Atención Individual </t>
        </r>
        <r>
          <rPr>
            <sz val="9"/>
            <color indexed="81"/>
            <rFont val="Tahoma"/>
            <family val="2"/>
          </rPr>
          <t xml:space="preserve">se registre la actividad </t>
        </r>
        <r>
          <rPr>
            <b/>
            <sz val="9"/>
            <color indexed="81"/>
            <rFont val="Tahoma"/>
            <family val="2"/>
          </rPr>
          <t xml:space="preserve">Esterilización Masculina.
</t>
        </r>
        <r>
          <rPr>
            <sz val="9"/>
            <color indexed="81"/>
            <rFont val="Tahoma"/>
            <family val="2"/>
          </rPr>
          <t xml:space="preserve">Manual DEIS:  cirugía que pone fin a la fertilidad masculina de forma
permanente (vasectomía).
</t>
        </r>
      </text>
    </comment>
    <comment ref="A53" authorId="0" shapeId="0" xr:uid="{9111F3B3-9012-462B-A8FF-1CCA18940256}">
      <text>
        <r>
          <rPr>
            <sz val="9"/>
            <color indexed="81"/>
            <rFont val="Tahoma"/>
            <family val="2"/>
          </rPr>
          <t xml:space="preserve">No aplica APS, registro hospitalizados
</t>
        </r>
      </text>
    </comment>
    <comment ref="A58" authorId="0" shapeId="0" xr:uid="{1739B0F7-317A-40C4-9FF8-8F64DFFD4B6A}">
      <text>
        <r>
          <rPr>
            <sz val="9"/>
            <color indexed="81"/>
            <rFont val="Tahoma"/>
            <family val="2"/>
          </rPr>
          <t xml:space="preserve">No aplica APS, registro hospitalizados
</t>
        </r>
      </text>
    </comment>
    <comment ref="A68" authorId="0" shapeId="0" xr:uid="{6D16A51D-7FBC-4C30-BA6C-D5EAD9FC9A09}">
      <text>
        <r>
          <rPr>
            <sz val="9"/>
            <color indexed="81"/>
            <rFont val="Tahoma"/>
            <family val="2"/>
          </rPr>
          <t xml:space="preserve">No aplica APS, registro hospitalizados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Maria Eliana Ramirez Espinoza</author>
    <author>Nicole Cisternas</author>
    <author>Denis Corona</author>
    <author>Francisco Fuentes Salazar</author>
    <author>ffuentes</author>
  </authors>
  <commentList>
    <comment ref="D9" authorId="0" shapeId="0" xr:uid="{B7C9DD47-022B-4EE7-8468-2C2969A75517}">
      <text>
        <r>
          <rPr>
            <sz val="9"/>
            <color indexed="81"/>
            <rFont val="Tahoma"/>
            <family val="2"/>
          </rPr>
          <t>Se consideran todas las</t>
        </r>
        <r>
          <rPr>
            <b/>
            <sz val="9"/>
            <color indexed="81"/>
            <rFont val="Tahoma"/>
            <family val="2"/>
          </rPr>
          <t xml:space="preserve"> Actividades </t>
        </r>
        <r>
          <rPr>
            <sz val="9"/>
            <color indexed="81"/>
            <rFont val="Tahoma"/>
            <family val="2"/>
          </rPr>
          <t>registradas por</t>
        </r>
        <r>
          <rPr>
            <b/>
            <sz val="9"/>
            <color indexed="81"/>
            <rFont val="Tahoma"/>
            <family val="2"/>
          </rPr>
          <t xml:space="preserve"> un Profesional</t>
        </r>
        <r>
          <rPr>
            <sz val="9"/>
            <color indexed="81"/>
            <rFont val="Tahoma"/>
            <family val="2"/>
          </rPr>
          <t xml:space="preserve"> a traves del Módulo de Box/Pacientes citados, o en Atención/Registro Atención Individual </t>
        </r>
      </text>
    </comment>
    <comment ref="E9" authorId="0" shapeId="0" xr:uid="{33030542-82C2-40B9-915E-DA448676B62D}">
      <text>
        <r>
          <rPr>
            <sz val="9"/>
            <color indexed="81"/>
            <rFont val="Tahoma"/>
            <family val="2"/>
          </rPr>
          <t xml:space="preserve">Se consideran todas las </t>
        </r>
        <r>
          <rPr>
            <b/>
            <sz val="9"/>
            <color indexed="81"/>
            <rFont val="Tahoma"/>
            <family val="2"/>
          </rPr>
          <t>Actividades</t>
        </r>
        <r>
          <rPr>
            <sz val="9"/>
            <color indexed="81"/>
            <rFont val="Tahoma"/>
            <family val="2"/>
          </rPr>
          <t xml:space="preserve"> registradas por </t>
        </r>
        <r>
          <rPr>
            <b/>
            <sz val="9"/>
            <color indexed="81"/>
            <rFont val="Tahoma"/>
            <family val="2"/>
          </rPr>
          <t>un Profesional</t>
        </r>
        <r>
          <rPr>
            <sz val="9"/>
            <color indexed="81"/>
            <rFont val="Tahoma"/>
            <family val="2"/>
          </rPr>
          <t xml:space="preserve"> a traves del Módulo de Box/Pacientes citados, o en Atención/Registro Atención Individual, y además en campo</t>
        </r>
        <r>
          <rPr>
            <b/>
            <sz val="9"/>
            <color indexed="81"/>
            <rFont val="Tahoma"/>
            <family val="2"/>
          </rPr>
          <t xml:space="preserve"> "Multiprofesional" se agregue un usuario</t>
        </r>
        <r>
          <rPr>
            <sz val="9"/>
            <color indexed="81"/>
            <rFont val="Tahoma"/>
            <family val="2"/>
          </rPr>
          <t xml:space="preserve">
</t>
        </r>
      </text>
    </comment>
    <comment ref="F9" authorId="0" shapeId="0" xr:uid="{B49B5472-5994-4934-B880-E94037D91DCD}">
      <text>
        <r>
          <rPr>
            <b/>
            <sz val="9"/>
            <color indexed="81"/>
            <rFont val="Tahoma"/>
            <family val="2"/>
          </rPr>
          <t>Registros de un Profesional y un Técnico Paramedico</t>
        </r>
      </text>
    </comment>
    <comment ref="G9" authorId="0" shapeId="0" xr:uid="{EB206C0A-E26E-4E9B-8C3D-DA8494E76348}">
      <text>
        <r>
          <rPr>
            <b/>
            <sz val="9"/>
            <color indexed="81"/>
            <rFont val="Tahoma"/>
            <family val="2"/>
          </rPr>
          <t>Registros de Técnico  Paramedico</t>
        </r>
        <r>
          <rPr>
            <sz val="9"/>
            <color indexed="81"/>
            <rFont val="Tahoma"/>
            <family val="2"/>
          </rPr>
          <t xml:space="preserve">
</t>
        </r>
      </text>
    </comment>
    <comment ref="H9" authorId="0" shapeId="0" xr:uid="{0E302882-FBCC-4D53-AC3C-A48087B13658}">
      <text>
        <r>
          <rPr>
            <sz val="9"/>
            <color indexed="81"/>
            <rFont val="Tahoma"/>
            <family val="2"/>
          </rPr>
          <t xml:space="preserve">Se consideran todas las </t>
        </r>
        <r>
          <rPr>
            <b/>
            <sz val="9"/>
            <color indexed="81"/>
            <rFont val="Tahoma"/>
            <family val="2"/>
          </rPr>
          <t xml:space="preserve">Actividades </t>
        </r>
        <r>
          <rPr>
            <sz val="9"/>
            <color indexed="81"/>
            <rFont val="Tahoma"/>
            <family val="2"/>
          </rPr>
          <t xml:space="preserve">registradas por </t>
        </r>
        <r>
          <rPr>
            <b/>
            <sz val="9"/>
            <color indexed="81"/>
            <rFont val="Tahoma"/>
            <family val="2"/>
          </rPr>
          <t xml:space="preserve">un Profesional de tipo "Facilitador Intercultural" </t>
        </r>
        <r>
          <rPr>
            <sz val="9"/>
            <color indexed="81"/>
            <rFont val="Tahoma"/>
            <family val="2"/>
          </rPr>
          <t xml:space="preserve">a traves del Módulo de Box/Pacientes citados, o en Atención/Registro Atención Individual
</t>
        </r>
      </text>
    </comment>
    <comment ref="I9" authorId="0" shapeId="0" xr:uid="{71EAD585-77C7-49A0-AD46-12A9736F89A8}">
      <text>
        <r>
          <rPr>
            <sz val="9"/>
            <color indexed="81"/>
            <rFont val="Tahoma"/>
            <family val="2"/>
          </rPr>
          <t xml:space="preserve">Se consideran todas las </t>
        </r>
        <r>
          <rPr>
            <b/>
            <sz val="9"/>
            <color indexed="81"/>
            <rFont val="Tahoma"/>
            <family val="2"/>
          </rPr>
          <t xml:space="preserve">Actividades </t>
        </r>
        <r>
          <rPr>
            <sz val="9"/>
            <color indexed="81"/>
            <rFont val="Tahoma"/>
            <family val="2"/>
          </rPr>
          <t xml:space="preserve">registradas por </t>
        </r>
        <r>
          <rPr>
            <b/>
            <sz val="9"/>
            <color indexed="81"/>
            <rFont val="Tahoma"/>
            <family val="2"/>
          </rPr>
          <t xml:space="preserve">un Profesional de tipo "Agente Comunitario" </t>
        </r>
        <r>
          <rPr>
            <sz val="9"/>
            <color indexed="81"/>
            <rFont val="Tahoma"/>
            <family val="2"/>
          </rPr>
          <t>a traves del Módulo de Box/Pacientes citados, o en Atención/Registro Atención Individual</t>
        </r>
        <r>
          <rPr>
            <b/>
            <sz val="9"/>
            <color indexed="81"/>
            <rFont val="Tahoma"/>
            <family val="2"/>
          </rPr>
          <t xml:space="preserve">
</t>
        </r>
        <r>
          <rPr>
            <sz val="9"/>
            <color indexed="81"/>
            <rFont val="Tahoma"/>
            <family val="2"/>
          </rPr>
          <t xml:space="preserve">
</t>
        </r>
      </text>
    </comment>
    <comment ref="J9" authorId="0" shapeId="0" xr:uid="{E316D8D9-B9A3-41D2-865D-02816B11F3F6}">
      <text>
        <r>
          <rPr>
            <sz val="9"/>
            <color indexed="81"/>
            <rFont val="Tahoma"/>
            <family val="2"/>
          </rPr>
          <t xml:space="preserve">Se consideran todas las </t>
        </r>
        <r>
          <rPr>
            <b/>
            <sz val="9"/>
            <color indexed="81"/>
            <rFont val="Tahoma"/>
            <family val="2"/>
          </rPr>
          <t>Actividades</t>
        </r>
        <r>
          <rPr>
            <sz val="9"/>
            <color indexed="81"/>
            <rFont val="Tahoma"/>
            <family val="2"/>
          </rPr>
          <t xml:space="preserve"> correspondientes a</t>
        </r>
        <r>
          <rPr>
            <b/>
            <sz val="9"/>
            <color indexed="81"/>
            <rFont val="Tahoma"/>
            <family val="2"/>
          </rPr>
          <t xml:space="preserve"> "Primera Visita"
Ejemplo: 
Visita Domiciliaria Integral Familia Con Niño Prematuro_Primera Visita </t>
        </r>
        <r>
          <rPr>
            <sz val="9"/>
            <color indexed="81"/>
            <rFont val="Tahoma"/>
            <family val="2"/>
          </rPr>
          <t xml:space="preserve">
</t>
        </r>
      </text>
    </comment>
    <comment ref="K9" authorId="0" shapeId="0" xr:uid="{C6F1D268-8E36-45FE-95F5-7E57A9F7CF00}">
      <text>
        <r>
          <rPr>
            <sz val="9"/>
            <color indexed="81"/>
            <rFont val="Tahoma"/>
            <family val="2"/>
          </rPr>
          <t xml:space="preserve">Se consideran todas las </t>
        </r>
        <r>
          <rPr>
            <b/>
            <sz val="9"/>
            <color indexed="81"/>
            <rFont val="Tahoma"/>
            <family val="2"/>
          </rPr>
          <t xml:space="preserve">Actividades </t>
        </r>
        <r>
          <rPr>
            <sz val="9"/>
            <color indexed="81"/>
            <rFont val="Tahoma"/>
            <family val="2"/>
          </rPr>
          <t>correspondientes a</t>
        </r>
        <r>
          <rPr>
            <b/>
            <sz val="9"/>
            <color indexed="81"/>
            <rFont val="Tahoma"/>
            <family val="2"/>
          </rPr>
          <t xml:space="preserve"> "Segunda Visita"</t>
        </r>
        <r>
          <rPr>
            <sz val="9"/>
            <color indexed="81"/>
            <rFont val="Tahoma"/>
            <family val="2"/>
          </rPr>
          <t xml:space="preserve">
</t>
        </r>
        <r>
          <rPr>
            <b/>
            <sz val="9"/>
            <color indexed="81"/>
            <rFont val="Tahoma"/>
            <family val="2"/>
          </rPr>
          <t>Ejemplo: 
Visita Domiciliaria Integral Familia Con Niño Prematuro_Segunda Visita</t>
        </r>
        <r>
          <rPr>
            <sz val="9"/>
            <color indexed="81"/>
            <rFont val="Tahoma"/>
            <family val="2"/>
          </rPr>
          <t xml:space="preserve"> 
</t>
        </r>
      </text>
    </comment>
    <comment ref="L9" authorId="0" shapeId="0" xr:uid="{0BD1DE31-5DDA-45DE-A622-D7CF047D687D}">
      <text>
        <r>
          <rPr>
            <sz val="9"/>
            <color indexed="81"/>
            <rFont val="Tahoma"/>
            <family val="2"/>
          </rPr>
          <t>Se consideran todas las</t>
        </r>
        <r>
          <rPr>
            <b/>
            <sz val="9"/>
            <color indexed="81"/>
            <rFont val="Tahoma"/>
            <family val="2"/>
          </rPr>
          <t xml:space="preserve"> Actividades </t>
        </r>
        <r>
          <rPr>
            <sz val="9"/>
            <color indexed="81"/>
            <rFont val="Tahoma"/>
            <family val="2"/>
          </rPr>
          <t xml:space="preserve">correspondientes a 
</t>
        </r>
        <r>
          <rPr>
            <b/>
            <sz val="9"/>
            <color indexed="81"/>
            <rFont val="Tahoma"/>
            <family val="2"/>
          </rPr>
          <t>"Tercera o más Visitas de Seguimiento"
Ejemplo: 
Visita Domiciliaria Integral Familia Con Niño Prematuro_Tercera o más Visitas de Seguimiento</t>
        </r>
        <r>
          <rPr>
            <sz val="9"/>
            <color indexed="81"/>
            <rFont val="Tahoma"/>
            <family val="2"/>
          </rPr>
          <t xml:space="preserve">
</t>
        </r>
      </text>
    </comment>
    <comment ref="N9" authorId="0" shapeId="0" xr:uid="{0B2E4DD1-0576-46B9-8531-E527CB5CBBF4}">
      <text>
        <r>
          <rPr>
            <sz val="9"/>
            <color indexed="81"/>
            <rFont val="Tahoma"/>
            <family val="2"/>
          </rPr>
          <t xml:space="preserve">Este dato aparecerá, luego que en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r>
          <rPr>
            <sz val="9"/>
            <color indexed="81"/>
            <rFont val="Tahoma"/>
            <family val="2"/>
          </rPr>
          <t xml:space="preserve">
</t>
        </r>
      </text>
    </comment>
    <comment ref="O9" authorId="0" shapeId="0" xr:uid="{34FB6BE4-9F39-445F-AA71-D391D2850197}">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text>
    </comment>
    <comment ref="C10" authorId="1" shapeId="0" xr:uid="{826979E1-E2A8-4E3C-B5BA-98DC5CE656B6}">
      <text>
        <r>
          <rPr>
            <sz val="9"/>
            <color indexed="81"/>
            <rFont val="Tahoma"/>
            <family val="2"/>
          </rPr>
          <t>Este dato aparecerá  luego de que la atención registrada en</t>
        </r>
        <r>
          <rPr>
            <b/>
            <sz val="9"/>
            <color indexed="81"/>
            <rFont val="Tahoma"/>
            <family val="2"/>
          </rPr>
          <t xml:space="preserve"> Módulo de Box/Pacientes citado</t>
        </r>
        <r>
          <rPr>
            <sz val="9"/>
            <color indexed="81"/>
            <rFont val="Tahoma"/>
            <family val="2"/>
          </rPr>
          <t xml:space="preserve">s, o en </t>
        </r>
        <r>
          <rPr>
            <b/>
            <sz val="9"/>
            <color indexed="81"/>
            <rFont val="Tahoma"/>
            <family val="2"/>
          </rPr>
          <t>Atención/Registro Atención Individual,</t>
        </r>
        <r>
          <rPr>
            <sz val="9"/>
            <color indexed="81"/>
            <rFont val="Tahoma"/>
            <family val="2"/>
          </rPr>
          <t xml:space="preserve"> se registre la </t>
        </r>
        <r>
          <rPr>
            <b/>
            <sz val="9"/>
            <color indexed="81"/>
            <rFont val="Tahoma"/>
            <family val="2"/>
          </rPr>
          <t xml:space="preserve">actividad:
 </t>
        </r>
        <r>
          <rPr>
            <sz val="9"/>
            <color indexed="81"/>
            <rFont val="Tahoma"/>
            <family val="2"/>
          </rPr>
          <t xml:space="preserve">
- </t>
        </r>
        <r>
          <rPr>
            <b/>
            <sz val="9"/>
            <color indexed="81"/>
            <rFont val="Tahoma"/>
            <family val="2"/>
          </rPr>
          <t xml:space="preserve">Visita Domiciliaria Integral Familia Con Niño Prematuro_Primera Visita </t>
        </r>
        <r>
          <rPr>
            <sz val="9"/>
            <color indexed="81"/>
            <rFont val="Tahoma"/>
            <family val="2"/>
          </rPr>
          <t xml:space="preserve">
o
- </t>
        </r>
        <r>
          <rPr>
            <b/>
            <sz val="9"/>
            <color indexed="81"/>
            <rFont val="Tahoma"/>
            <family val="2"/>
          </rPr>
          <t xml:space="preserve">Visita Domiciliaria Integral Familia Con Niño Prematuro _Segunda Visita </t>
        </r>
        <r>
          <rPr>
            <sz val="9"/>
            <color indexed="81"/>
            <rFont val="Tahoma"/>
            <family val="2"/>
          </rPr>
          <t xml:space="preserve">
o
- </t>
        </r>
        <r>
          <rPr>
            <b/>
            <sz val="9"/>
            <color indexed="81"/>
            <rFont val="Tahoma"/>
            <family val="2"/>
          </rPr>
          <t>Visita Domiciliaria Integral Familia Con Niño Prematuro_Tercera o más Visitas de Seguimiento</t>
        </r>
      </text>
    </comment>
    <comment ref="P10" authorId="0" shapeId="0" xr:uid="{7B7DCA2E-8012-4762-B64B-F3BA8A698C6D}">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t>
        </r>
        <r>
          <rPr>
            <sz val="9"/>
            <color indexed="81"/>
            <rFont val="Tahoma"/>
            <family val="2"/>
          </rPr>
          <t xml:space="preserve">l, se registre la </t>
        </r>
        <r>
          <rPr>
            <b/>
            <sz val="9"/>
            <color indexed="81"/>
            <rFont val="Tahoma"/>
            <family val="2"/>
          </rPr>
          <t>actividad</t>
        </r>
        <r>
          <rPr>
            <sz val="9"/>
            <color indexed="81"/>
            <rFont val="Tahoma"/>
            <family val="2"/>
          </rPr>
          <t>:</t>
        </r>
        <r>
          <rPr>
            <b/>
            <sz val="9"/>
            <color indexed="81"/>
            <rFont val="Tahoma"/>
            <family val="2"/>
          </rPr>
          <t xml:space="preserve">
- Visita Domiciliaria Integral Familia Con Niño Prematuro_Espacios Amigables</t>
        </r>
        <r>
          <rPr>
            <sz val="9"/>
            <color indexed="81"/>
            <rFont val="Tahoma"/>
            <family val="2"/>
          </rPr>
          <t xml:space="preserve">
</t>
        </r>
        <r>
          <rPr>
            <b/>
            <sz val="9"/>
            <color indexed="81"/>
            <rFont val="Tahoma"/>
            <family val="2"/>
          </rPr>
          <t>o
- Visita Domiciliaria Integral Familia Con Niño Prematuro_Espacios Amigables Adolescente</t>
        </r>
      </text>
    </comment>
    <comment ref="C11" authorId="1" shapeId="0" xr:uid="{F9F29519-A572-4223-A1F8-4574F00D304D}">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t>
        </r>
        <r>
          <rPr>
            <b/>
            <sz val="9"/>
            <color indexed="81"/>
            <rFont val="Tahoma"/>
            <family val="2"/>
          </rPr>
          <t xml:space="preserve">actividad:
- Visita Domiciliaria Integral Familia Con Niño Recién Nacido_Primera Visita </t>
        </r>
        <r>
          <rPr>
            <sz val="9"/>
            <color indexed="81"/>
            <rFont val="Tahoma"/>
            <family val="2"/>
          </rPr>
          <t xml:space="preserve">
o
- </t>
        </r>
        <r>
          <rPr>
            <b/>
            <sz val="9"/>
            <color indexed="81"/>
            <rFont val="Tahoma"/>
            <family val="2"/>
          </rPr>
          <t xml:space="preserve">Visita Domiciliaria Integral Familia Con Niño Recién Nacido_Segunda Visita </t>
        </r>
        <r>
          <rPr>
            <sz val="9"/>
            <color indexed="81"/>
            <rFont val="Tahoma"/>
            <family val="2"/>
          </rPr>
          <t xml:space="preserve">
o
- </t>
        </r>
        <r>
          <rPr>
            <b/>
            <sz val="9"/>
            <color indexed="81"/>
            <rFont val="Tahoma"/>
            <family val="2"/>
          </rPr>
          <t>Visita Domiciliaria Integral Familia Con Niño Recién Nacido_Tercera o más Visitas de Seguimiento</t>
        </r>
      </text>
    </comment>
    <comment ref="P11" authorId="1" shapeId="0" xr:uid="{1D4C0516-1EA9-4A3F-A7BE-E643085016DA}">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t>
        </r>
        <r>
          <rPr>
            <b/>
            <sz val="9"/>
            <color indexed="81"/>
            <rFont val="Tahoma"/>
            <family val="2"/>
          </rPr>
          <t>actividad:
- Visita Domiciliaria Integral Familia Con Niño Recién Nacido_Espacios Amigables
o
- Visita Domiciliaria Integral Familia Con Niño Recién Nacido_Espacios Amigables Adolescente</t>
        </r>
      </text>
    </comment>
    <comment ref="C12" authorId="1" shapeId="0" xr:uid="{F69BEF98-C885-4816-BE91-AB7A3823F0D8}">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t>
        </r>
        <r>
          <rPr>
            <b/>
            <sz val="9"/>
            <color indexed="81"/>
            <rFont val="Tahoma"/>
            <family val="2"/>
          </rPr>
          <t>en Atención/Registro Atención Individual</t>
        </r>
        <r>
          <rPr>
            <sz val="9"/>
            <color indexed="81"/>
            <rFont val="Tahoma"/>
            <family val="2"/>
          </rPr>
          <t xml:space="preserve">, se registre la </t>
        </r>
        <r>
          <rPr>
            <b/>
            <sz val="9"/>
            <color indexed="81"/>
            <rFont val="Tahoma"/>
            <family val="2"/>
          </rPr>
          <t xml:space="preserve">actividad:
- Visita Domiciliaria Integral Familia Con Niño Con Déficit Del DSM_Primera Visita
</t>
        </r>
        <r>
          <rPr>
            <sz val="9"/>
            <color indexed="81"/>
            <rFont val="Tahoma"/>
            <family val="2"/>
          </rPr>
          <t xml:space="preserve">o
- </t>
        </r>
        <r>
          <rPr>
            <b/>
            <sz val="9"/>
            <color indexed="81"/>
            <rFont val="Tahoma"/>
            <family val="2"/>
          </rPr>
          <t>Visita Domiciliaria Integral Familia Con Niño Con Déficit Del DSM_Segunda Visita</t>
        </r>
        <r>
          <rPr>
            <sz val="9"/>
            <color indexed="81"/>
            <rFont val="Tahoma"/>
            <family val="2"/>
          </rPr>
          <t xml:space="preserve">
o
- </t>
        </r>
        <r>
          <rPr>
            <b/>
            <sz val="9"/>
            <color indexed="81"/>
            <rFont val="Tahoma"/>
            <family val="2"/>
          </rPr>
          <t>Visita Domiciliaria Integral Familia Con Niño Con Déficit Del DSM_Tercera o más Visitas de Seguimiento</t>
        </r>
      </text>
    </comment>
    <comment ref="P12" authorId="1" shapeId="0" xr:uid="{F1929500-DC26-44AA-A05E-A81972FE1320}">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o </t>
        </r>
        <r>
          <rPr>
            <b/>
            <sz val="9"/>
            <color indexed="81"/>
            <rFont val="Tahoma"/>
            <family val="2"/>
          </rPr>
          <t>en Atención/Registro Atención Individual</t>
        </r>
        <r>
          <rPr>
            <sz val="9"/>
            <color indexed="81"/>
            <rFont val="Tahoma"/>
            <family val="2"/>
          </rPr>
          <t xml:space="preserve">, se registre la </t>
        </r>
        <r>
          <rPr>
            <b/>
            <sz val="9"/>
            <color indexed="81"/>
            <rFont val="Tahoma"/>
            <family val="2"/>
          </rPr>
          <t>actividad:
- Visita Domiciliaria Integral Familia Con Niño Con Déficit Del DSM_Espacios Amigables
o
- Visita Domiciliaria Integral Familia Con Niño Con Déficit Del DSM_Espacios Amigables Adolescente</t>
        </r>
      </text>
    </comment>
    <comment ref="C13" authorId="1" shapeId="0" xr:uid="{ED53511C-FF6E-431E-9305-F86FB3FBF6E3}">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t>
        </r>
        <r>
          <rPr>
            <b/>
            <sz val="9"/>
            <color indexed="81"/>
            <rFont val="Tahoma"/>
            <family val="2"/>
          </rPr>
          <t>actividad:</t>
        </r>
        <r>
          <rPr>
            <sz val="9"/>
            <color indexed="81"/>
            <rFont val="Tahoma"/>
            <family val="2"/>
          </rPr>
          <t xml:space="preserve">
</t>
        </r>
        <r>
          <rPr>
            <b/>
            <sz val="9"/>
            <color indexed="81"/>
            <rFont val="Tahoma"/>
            <family val="2"/>
          </rPr>
          <t xml:space="preserve">
- Visita Domiciliaria Integral Familia Con Niño En Riesgo Vincular Afectivo_Primera Visita
</t>
        </r>
        <r>
          <rPr>
            <sz val="9"/>
            <color indexed="81"/>
            <rFont val="Tahoma"/>
            <family val="2"/>
          </rPr>
          <t>o</t>
        </r>
        <r>
          <rPr>
            <b/>
            <sz val="9"/>
            <color indexed="81"/>
            <rFont val="Tahoma"/>
            <family val="2"/>
          </rPr>
          <t xml:space="preserve">
- Visita Domiciliaria Integral Familia Con Niño En Riesgo Vincular Afectivo_Segunda Visita
</t>
        </r>
        <r>
          <rPr>
            <sz val="9"/>
            <color indexed="81"/>
            <rFont val="Tahoma"/>
            <family val="2"/>
          </rPr>
          <t>o</t>
        </r>
        <r>
          <rPr>
            <b/>
            <sz val="9"/>
            <color indexed="81"/>
            <rFont val="Tahoma"/>
            <family val="2"/>
          </rPr>
          <t xml:space="preserve">
- Visita Domiciliaria Integral Familia Con Niño En Riesgo Vincular Afectivo_Tercera o más Visitas de Seguimiento</t>
        </r>
      </text>
    </comment>
    <comment ref="P13" authorId="1" shapeId="0" xr:uid="{6CD17E11-DE2B-4EB6-A5DC-B9F783DBF803}">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o en</t>
        </r>
        <r>
          <rPr>
            <b/>
            <sz val="9"/>
            <color indexed="81"/>
            <rFont val="Tahoma"/>
            <family val="2"/>
          </rPr>
          <t xml:space="preserve"> Atención/Registro Atención Individual,</t>
        </r>
        <r>
          <rPr>
            <sz val="9"/>
            <color indexed="81"/>
            <rFont val="Tahoma"/>
            <family val="2"/>
          </rPr>
          <t xml:space="preserve"> se registre la </t>
        </r>
        <r>
          <rPr>
            <b/>
            <sz val="9"/>
            <color indexed="81"/>
            <rFont val="Tahoma"/>
            <family val="2"/>
          </rPr>
          <t>actividad:</t>
        </r>
        <r>
          <rPr>
            <sz val="9"/>
            <color indexed="81"/>
            <rFont val="Tahoma"/>
            <family val="2"/>
          </rPr>
          <t xml:space="preserve">
</t>
        </r>
        <r>
          <rPr>
            <b/>
            <sz val="9"/>
            <color indexed="81"/>
            <rFont val="Tahoma"/>
            <family val="2"/>
          </rPr>
          <t xml:space="preserve">
- Visita Domiciliaria Integral Familia Con Niño En Riesgo Vincular Afectivo_Espacios Amigables
o
- Visita Domiciliaria Integral Familia Con Niño En Riesgo Vincular Afectivo_Espacios Amigables Adolescente</t>
        </r>
      </text>
    </comment>
    <comment ref="C14" authorId="1" shapeId="0" xr:uid="{0CF4D56E-4123-4E04-9C86-43BC57A22C63}">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se registre la</t>
        </r>
        <r>
          <rPr>
            <b/>
            <sz val="9"/>
            <color indexed="81"/>
            <rFont val="Tahoma"/>
            <family val="2"/>
          </rPr>
          <t xml:space="preserve"> actividad:</t>
        </r>
        <r>
          <rPr>
            <sz val="9"/>
            <color indexed="81"/>
            <rFont val="Tahoma"/>
            <family val="2"/>
          </rPr>
          <t xml:space="preserve">
- </t>
        </r>
        <r>
          <rPr>
            <b/>
            <sz val="9"/>
            <color indexed="81"/>
            <rFont val="Tahoma"/>
            <family val="2"/>
          </rPr>
          <t>Visita Domiciliaria Integral Familia con niño 0 a 12 Meses con Score de Riesgo Moderado de Morir por Neumonía_Primera Visita</t>
        </r>
        <r>
          <rPr>
            <sz val="9"/>
            <color indexed="81"/>
            <rFont val="Tahoma"/>
            <family val="2"/>
          </rPr>
          <t xml:space="preserve">
o
- </t>
        </r>
        <r>
          <rPr>
            <b/>
            <sz val="9"/>
            <color indexed="81"/>
            <rFont val="Tahoma"/>
            <family val="2"/>
          </rPr>
          <t>Visita Domiciliaria Integral Familia con niño 0 a 12 Meses con Score de Riesgo Moderado de Morir por Neumonía_Segunda Visita</t>
        </r>
        <r>
          <rPr>
            <sz val="9"/>
            <color indexed="81"/>
            <rFont val="Tahoma"/>
            <family val="2"/>
          </rPr>
          <t xml:space="preserve">
o
- </t>
        </r>
        <r>
          <rPr>
            <b/>
            <sz val="9"/>
            <color indexed="81"/>
            <rFont val="Tahoma"/>
            <family val="2"/>
          </rPr>
          <t>Visita Domiciliaria Integral Familia con niño 0 a 12 Meses con Score de Riesgo Moderado de Morir por Neumonía_Tercera o más Visitas de Seguimiento</t>
        </r>
      </text>
    </comment>
    <comment ref="P14" authorId="1" shapeId="0" xr:uid="{CAAED3B9-7E81-4CA5-B7F6-C589985C7D5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se registre la</t>
        </r>
        <r>
          <rPr>
            <b/>
            <sz val="9"/>
            <color indexed="81"/>
            <rFont val="Tahoma"/>
            <family val="2"/>
          </rPr>
          <t xml:space="preserve"> actividad:</t>
        </r>
        <r>
          <rPr>
            <sz val="9"/>
            <color indexed="81"/>
            <rFont val="Tahoma"/>
            <family val="2"/>
          </rPr>
          <t xml:space="preserve">
- </t>
        </r>
        <r>
          <rPr>
            <b/>
            <sz val="9"/>
            <color indexed="81"/>
            <rFont val="Tahoma"/>
            <family val="2"/>
          </rPr>
          <t>Visita Domiciliaria Integral Familia con niño 0 a 12 Meses con Score de Riesgo Moderado de Morir por Neumonía_Espacios Amigables
o
- Visita Domiciliaria Integral Familia con niño 0 a 12  Meses con Score de Riesgo Moderado de Morir por Neumonía_Espacios Amigables Adolescente</t>
        </r>
      </text>
    </comment>
    <comment ref="C15" authorId="1" shapeId="0" xr:uid="{D37EFA1E-5B08-4E60-8D2A-F2C61EF637D8}">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t>
        </r>
        <r>
          <rPr>
            <b/>
            <sz val="9"/>
            <color indexed="81"/>
            <rFont val="Tahoma"/>
            <family val="2"/>
          </rPr>
          <t xml:space="preserve"> actividad:</t>
        </r>
        <r>
          <rPr>
            <sz val="9"/>
            <color indexed="81"/>
            <rFont val="Tahoma"/>
            <family val="2"/>
          </rPr>
          <t xml:space="preserve">
- </t>
        </r>
        <r>
          <rPr>
            <b/>
            <sz val="9"/>
            <color indexed="81"/>
            <rFont val="Tahoma"/>
            <family val="2"/>
          </rPr>
          <t>Visita Domiciliaria Integral Familia con niño 0 a 12 Meses con Score de Riesgo Grave de Morir por Neumonía_Primera Visita</t>
        </r>
        <r>
          <rPr>
            <sz val="9"/>
            <color indexed="81"/>
            <rFont val="Tahoma"/>
            <family val="2"/>
          </rPr>
          <t xml:space="preserve">
o
- </t>
        </r>
        <r>
          <rPr>
            <b/>
            <sz val="9"/>
            <color indexed="81"/>
            <rFont val="Tahoma"/>
            <family val="2"/>
          </rPr>
          <t>Visita Domiciliaria Integral Familia con niño 0 a 12 Meses con Score de Riesgo Grave de Morir por Neumonía_Segunda Visita</t>
        </r>
        <r>
          <rPr>
            <sz val="9"/>
            <color indexed="81"/>
            <rFont val="Tahoma"/>
            <family val="2"/>
          </rPr>
          <t xml:space="preserve">
o
- </t>
        </r>
        <r>
          <rPr>
            <b/>
            <sz val="9"/>
            <color indexed="81"/>
            <rFont val="Tahoma"/>
            <family val="2"/>
          </rPr>
          <t>Visita Domiciliaria Integral Familia con niño 0 a 12 Meses con Score de Riesgo Grave de Morir por Neumonía_Tercera o más Visitas de Seguimiento</t>
        </r>
      </text>
    </comment>
    <comment ref="P15" authorId="1" shapeId="0" xr:uid="{B4630B42-7197-46C8-9C2B-5C3036584FFD}">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t>
        </r>
        <r>
          <rPr>
            <b/>
            <sz val="9"/>
            <color indexed="81"/>
            <rFont val="Tahoma"/>
            <family val="2"/>
          </rPr>
          <t xml:space="preserve"> actividad:</t>
        </r>
        <r>
          <rPr>
            <sz val="9"/>
            <color indexed="81"/>
            <rFont val="Tahoma"/>
            <family val="2"/>
          </rPr>
          <t xml:space="preserve">
- </t>
        </r>
        <r>
          <rPr>
            <b/>
            <sz val="9"/>
            <color indexed="81"/>
            <rFont val="Tahoma"/>
            <family val="2"/>
          </rPr>
          <t>Visita Domiciliaria Integral Familia con niño 0 a 12 Meses con Score de Riesgo Grave de Morir por Neumonía_Espacios Amigables
o
- Visita Domiciliaria Integral Familia con niño 0 a 12 Meses con Score de Riesgo Grave de Morir por Neumonía_Espacios Amigables Adolescente</t>
        </r>
      </text>
    </comment>
    <comment ref="C16" authorId="1" shapeId="0" xr:uid="{65ED49FA-227B-4CE1-A797-FBEC5C7EAE9F}">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se registre la</t>
        </r>
        <r>
          <rPr>
            <b/>
            <sz val="9"/>
            <color indexed="81"/>
            <rFont val="Tahoma"/>
            <family val="2"/>
          </rPr>
          <t xml:space="preserve"> actividad:
- Visita Domiciliaria Integral Familia Con niño con Problema Respiratorio Crónico o No Controlado_Primera Visita
</t>
        </r>
        <r>
          <rPr>
            <sz val="9"/>
            <color indexed="81"/>
            <rFont val="Tahoma"/>
            <family val="2"/>
          </rPr>
          <t>o</t>
        </r>
        <r>
          <rPr>
            <b/>
            <sz val="9"/>
            <color indexed="81"/>
            <rFont val="Tahoma"/>
            <family val="2"/>
          </rPr>
          <t xml:space="preserve">
- Visita Domiciliaria Integral Familia Con niño con Problema Respiratorio Crónico o No Controlado_Segunda Visita
</t>
        </r>
        <r>
          <rPr>
            <sz val="9"/>
            <color indexed="81"/>
            <rFont val="Tahoma"/>
            <family val="2"/>
          </rPr>
          <t>o</t>
        </r>
        <r>
          <rPr>
            <b/>
            <sz val="9"/>
            <color indexed="81"/>
            <rFont val="Tahoma"/>
            <family val="2"/>
          </rPr>
          <t xml:space="preserve">
- Visita Domiciliaria Integral Familia Con niño con Problema Respiratorio Crónico o No Controlado_Tercera o más Visitas de Seguimiento</t>
        </r>
        <r>
          <rPr>
            <sz val="9"/>
            <color indexed="81"/>
            <rFont val="Tahoma"/>
            <family val="2"/>
          </rPr>
          <t xml:space="preserve">
</t>
        </r>
      </text>
    </comment>
    <comment ref="P16" authorId="1" shapeId="0" xr:uid="{66A47030-8A4B-4994-A92A-0680869D8726}">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se registre la</t>
        </r>
        <r>
          <rPr>
            <b/>
            <sz val="9"/>
            <color indexed="81"/>
            <rFont val="Tahoma"/>
            <family val="2"/>
          </rPr>
          <t xml:space="preserve"> actividad:
- Visita Domiciliaria Integral Familia Con niño con Problema Respiratorio Crónico o No Controlado_Espacios Amigables
o
- Visita Domiciliaria Integral Familia Con niño con Problema Respiratorio Crónico o No Controlado_Espacios Amigables Adolescente</t>
        </r>
      </text>
    </comment>
    <comment ref="C17" authorId="1" shapeId="0" xr:uid="{EDE8940B-B590-497F-B719-E9C05598B1D5}">
      <text>
        <r>
          <rPr>
            <b/>
            <sz val="9"/>
            <color indexed="81"/>
            <rFont val="Tahoma"/>
            <family val="2"/>
          </rPr>
          <t>Este dato aparecerá  luego de que la atención registrada en</t>
        </r>
        <r>
          <rPr>
            <sz val="9"/>
            <color indexed="81"/>
            <rFont val="Tahoma"/>
            <family val="2"/>
          </rPr>
          <t xml:space="preserve"> Módulo de Box/Pacientes citados, o en Atención/Registro Atención Individual,</t>
        </r>
        <r>
          <rPr>
            <b/>
            <sz val="9"/>
            <color indexed="81"/>
            <rFont val="Tahoma"/>
            <family val="2"/>
          </rPr>
          <t xml:space="preserve"> se registre la </t>
        </r>
        <r>
          <rPr>
            <sz val="9"/>
            <color indexed="81"/>
            <rFont val="Tahoma"/>
            <family val="2"/>
          </rPr>
          <t>actividad:</t>
        </r>
        <r>
          <rPr>
            <b/>
            <sz val="9"/>
            <color indexed="81"/>
            <rFont val="Tahoma"/>
            <family val="2"/>
          </rPr>
          <t xml:space="preserve">
- Visita Domiciliaria Integral Familia Con Niño Malnutrido_Primera Visita
</t>
        </r>
        <r>
          <rPr>
            <sz val="9"/>
            <color indexed="81"/>
            <rFont val="Tahoma"/>
            <family val="2"/>
          </rPr>
          <t>o</t>
        </r>
        <r>
          <rPr>
            <b/>
            <sz val="9"/>
            <color indexed="81"/>
            <rFont val="Tahoma"/>
            <family val="2"/>
          </rPr>
          <t xml:space="preserve">
- Visita Domiciliaria Integral Familia Con Niño Malnutrido_Segunda Visita
</t>
        </r>
        <r>
          <rPr>
            <sz val="9"/>
            <color indexed="81"/>
            <rFont val="Tahoma"/>
            <family val="2"/>
          </rPr>
          <t>o</t>
        </r>
        <r>
          <rPr>
            <b/>
            <sz val="9"/>
            <color indexed="81"/>
            <rFont val="Tahoma"/>
            <family val="2"/>
          </rPr>
          <t xml:space="preserve">
- Visita Domiciliaria Integral Familia Con Niño Malnutrido_Tercera o más Visitas de Seguimiento</t>
        </r>
      </text>
    </comment>
    <comment ref="P17" authorId="1" shapeId="0" xr:uid="{A8974EB0-48F8-4F88-B982-8C5967BE0089}">
      <text>
        <r>
          <rPr>
            <b/>
            <sz val="9"/>
            <color indexed="81"/>
            <rFont val="Tahoma"/>
            <family val="2"/>
          </rPr>
          <t>Este dato aparecerá  luego de que la atención registrada en</t>
        </r>
        <r>
          <rPr>
            <sz val="9"/>
            <color indexed="81"/>
            <rFont val="Tahoma"/>
            <family val="2"/>
          </rPr>
          <t xml:space="preserve"> Módulo de Box/Pacientes citados, o en Atención/Registro Atención Individual,</t>
        </r>
        <r>
          <rPr>
            <b/>
            <sz val="9"/>
            <color indexed="81"/>
            <rFont val="Tahoma"/>
            <family val="2"/>
          </rPr>
          <t xml:space="preserve"> se registre la </t>
        </r>
        <r>
          <rPr>
            <sz val="9"/>
            <color indexed="81"/>
            <rFont val="Tahoma"/>
            <family val="2"/>
          </rPr>
          <t>actividad:</t>
        </r>
        <r>
          <rPr>
            <b/>
            <sz val="9"/>
            <color indexed="81"/>
            <rFont val="Tahoma"/>
            <family val="2"/>
          </rPr>
          <t xml:space="preserve">
- Visita Domiciliaria Integral Familia Con Niño Malnutrido_Espacios Amigables
o
- Visita Domiciliaria Integral Familia Con Niño Malnutrido_Espacios Amigables Adolescente</t>
        </r>
      </text>
    </comment>
    <comment ref="C18" authorId="1" shapeId="0" xr:uid="{521BD726-2AEA-4818-BDEF-AC70185E3C1C}">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 xml:space="preserve">actividad:
-Visita Domiciliaria Integral Familia Con Niño Con Riesgo Psicosocial (Excluye Vincular Afectivo)_Primera Visita
</t>
        </r>
        <r>
          <rPr>
            <sz val="9"/>
            <color indexed="81"/>
            <rFont val="Tahoma"/>
            <family val="2"/>
          </rPr>
          <t>o</t>
        </r>
        <r>
          <rPr>
            <b/>
            <sz val="9"/>
            <color indexed="81"/>
            <rFont val="Tahoma"/>
            <family val="2"/>
          </rPr>
          <t xml:space="preserve">
- Visita Domiciliaria Integral Familia Con Niño Con Riesgo Psicosocial (Excluye Vincular Afectivo)_Segunda Visita
</t>
        </r>
        <r>
          <rPr>
            <sz val="9"/>
            <color indexed="81"/>
            <rFont val="Tahoma"/>
            <family val="2"/>
          </rPr>
          <t>o</t>
        </r>
        <r>
          <rPr>
            <b/>
            <sz val="9"/>
            <color indexed="81"/>
            <rFont val="Tahoma"/>
            <family val="2"/>
          </rPr>
          <t xml:space="preserve">
- Visita Domiciliaria Integral Familia Con Niño Con Riesgo Psicosocial (Excluye Vincular Afectivo)_Tercera o más Visitas de Seguimiento</t>
        </r>
      </text>
    </comment>
    <comment ref="M18" authorId="2" shapeId="0" xr:uid="{2E842A1D-D49A-4EE0-B0C5-86213B559AD2}">
      <text>
        <r>
          <rPr>
            <sz val="9"/>
            <color indexed="81"/>
            <rFont val="Tahoma"/>
            <family val="2"/>
          </rPr>
          <t xml:space="preserve">
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-Visita Domiciliaria Integral Familia Con Niño Con Riesgo Psicosocial (Excluye Vincular Afectivo)_Primera Visita
o
- Visita Domiciliaria Integral Familia Con Niño Con Riesgo Psicosocial (Excluye Vincular Afectivo)_Segunda Visita
o
- Visita Domiciliaria Integral Familia Con Niño Con Riesgo Psicosocial (Excluye Vincular Afectivo)_Tercera o más Visitas de Seguimiento</t>
        </r>
        <r>
          <rPr>
            <sz val="9"/>
            <color indexed="81"/>
            <rFont val="Tahoma"/>
            <family val="2"/>
          </rPr>
          <t xml:space="preserve">
Y
En el </t>
        </r>
        <r>
          <rPr>
            <b/>
            <sz val="9"/>
            <color indexed="81"/>
            <rFont val="Tahoma"/>
            <family val="2"/>
          </rPr>
          <t>Formulario “Control de Salud Mental”</t>
        </r>
        <r>
          <rPr>
            <sz val="9"/>
            <color indexed="81"/>
            <rFont val="Tahoma"/>
            <family val="2"/>
          </rPr>
          <t xml:space="preserve"> en el ítem </t>
        </r>
        <r>
          <rPr>
            <b/>
            <sz val="9"/>
            <color indexed="81"/>
            <rFont val="Tahoma"/>
            <family val="2"/>
          </rPr>
          <t>Programa de Acompañamiento Psicosocial</t>
        </r>
        <r>
          <rPr>
            <sz val="9"/>
            <color indexed="81"/>
            <rFont val="Tahoma"/>
            <family val="2"/>
          </rPr>
          <t xml:space="preserve"> el campo </t>
        </r>
        <r>
          <rPr>
            <b/>
            <sz val="9"/>
            <color indexed="81"/>
            <rFont val="Tahoma"/>
            <family val="2"/>
          </rPr>
          <t>Estado</t>
        </r>
        <r>
          <rPr>
            <sz val="9"/>
            <color indexed="81"/>
            <rFont val="Tahoma"/>
            <family val="2"/>
          </rPr>
          <t xml:space="preserve"> el valor </t>
        </r>
        <r>
          <rPr>
            <b/>
            <sz val="9"/>
            <color indexed="81"/>
            <rFont val="Tahoma"/>
            <family val="2"/>
          </rPr>
          <t xml:space="preserve">Ingreso o Seguimiento. 
y tenga fecha del próximo control.
</t>
        </r>
        <r>
          <rPr>
            <sz val="9"/>
            <color indexed="81"/>
            <rFont val="Tahoma"/>
            <family val="2"/>
          </rPr>
          <t xml:space="preserve">
</t>
        </r>
      </text>
    </comment>
    <comment ref="P18" authorId="1" shapeId="0" xr:uid="{76C93D89-00F9-4F33-9B39-5429BFDECD05}">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 xml:space="preserve">actividad:
-Visita Domiciliaria Integral Familia Con Niño Con Riesgo Psicosocial (Excluye Vincular Afectivo)_Espacios Amigables
o
-Visita Domiciliaria Integral Familia Con Niño Con Riesgo Psicosocial (Excluye Vincular Afectivo)_Espacios Amigables Adolescente
</t>
        </r>
      </text>
    </comment>
    <comment ref="C19" authorId="1" shapeId="0" xr:uid="{F7455A30-74BC-4FDF-8335-67B87F63DAE1}">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Adolescente En Riesgo o Problema Psicosocial_Primera Visita
</t>
        </r>
        <r>
          <rPr>
            <sz val="9"/>
            <color indexed="81"/>
            <rFont val="Tahoma"/>
            <family val="2"/>
          </rPr>
          <t>o</t>
        </r>
        <r>
          <rPr>
            <b/>
            <sz val="9"/>
            <color indexed="81"/>
            <rFont val="Tahoma"/>
            <family val="2"/>
          </rPr>
          <t xml:space="preserve">
- Visita Domiciliaria Integral Familia Con Adolescente En Riesgo o Problema Psicosocial_Segunda Visita
</t>
        </r>
        <r>
          <rPr>
            <sz val="9"/>
            <color indexed="81"/>
            <rFont val="Tahoma"/>
            <family val="2"/>
          </rPr>
          <t>o</t>
        </r>
        <r>
          <rPr>
            <b/>
            <sz val="9"/>
            <color indexed="81"/>
            <rFont val="Tahoma"/>
            <family val="2"/>
          </rPr>
          <t xml:space="preserve">
- Visita Domiciliaria Integral Familia Con Adolescente En Riesgo o Problema Psicosocial_Tercera o más Visitas de Seguimiento</t>
        </r>
        <r>
          <rPr>
            <sz val="9"/>
            <color indexed="81"/>
            <rFont val="Tahoma"/>
            <family val="2"/>
          </rPr>
          <t xml:space="preserve">
</t>
        </r>
      </text>
    </comment>
    <comment ref="M19" authorId="2" shapeId="0" xr:uid="{FBE8F0CC-0334-47D5-9F05-97D44B56AC77}">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t>
        </r>
        <r>
          <rPr>
            <b/>
            <sz val="9"/>
            <color indexed="81"/>
            <rFont val="Tahoma"/>
            <family val="2"/>
          </rPr>
          <t xml:space="preserve">
- Visita Domiciliaria Integral Familia Con Adolescente En Riesgo o Problema Psicosocial_Primera Visita
o
- Visita Domiciliaria Integral Familia Con Adolescente En Riesgo o Problema Psicosocial_Segunda Visita
o
- Visita Domiciliaria Integral Familia Con Adolescente En Riesgo o Problema Psicosocial_Tercera o más Visitas de Seguimiento
Y</t>
        </r>
        <r>
          <rPr>
            <sz val="9"/>
            <color indexed="81"/>
            <rFont val="Tahoma"/>
            <family val="2"/>
          </rPr>
          <t xml:space="preserve">
En el </t>
        </r>
        <r>
          <rPr>
            <b/>
            <sz val="9"/>
            <color indexed="81"/>
            <rFont val="Tahoma"/>
            <family val="2"/>
          </rPr>
          <t>Formulario “Control de Salud Mental”</t>
        </r>
        <r>
          <rPr>
            <sz val="9"/>
            <color indexed="81"/>
            <rFont val="Tahoma"/>
            <family val="2"/>
          </rPr>
          <t xml:space="preserve"> en el ítem </t>
        </r>
        <r>
          <rPr>
            <b/>
            <sz val="9"/>
            <color indexed="81"/>
            <rFont val="Tahoma"/>
            <family val="2"/>
          </rPr>
          <t>Programa de Acompañamiento Psicosocial</t>
        </r>
        <r>
          <rPr>
            <sz val="9"/>
            <color indexed="81"/>
            <rFont val="Tahoma"/>
            <family val="2"/>
          </rPr>
          <t xml:space="preserve"> el campo</t>
        </r>
        <r>
          <rPr>
            <b/>
            <sz val="9"/>
            <color indexed="81"/>
            <rFont val="Tahoma"/>
            <family val="2"/>
          </rPr>
          <t xml:space="preserve"> Estado</t>
        </r>
        <r>
          <rPr>
            <sz val="9"/>
            <color indexed="81"/>
            <rFont val="Tahoma"/>
            <family val="2"/>
          </rPr>
          <t xml:space="preserve"> el valor </t>
        </r>
        <r>
          <rPr>
            <b/>
            <sz val="9"/>
            <color indexed="81"/>
            <rFont val="Tahoma"/>
            <family val="2"/>
          </rPr>
          <t>Ingreso o Seguimiento. 
y tenga fecha del próximo control.</t>
        </r>
        <r>
          <rPr>
            <sz val="9"/>
            <color indexed="81"/>
            <rFont val="Tahoma"/>
            <family val="2"/>
          </rPr>
          <t xml:space="preserve">
</t>
        </r>
      </text>
    </comment>
    <comment ref="P19" authorId="1" shapeId="0" xr:uid="{DD49E3A3-13EB-46AC-AB4A-463D1930FE92}">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Adolescente En Riesgo o Problema Psicosocial_Espacios Amigables
o
- Visita Domiciliaria Integral Familia Con Adolescente En Riesgo o Problema Psicosocial_Espacios Amigables Adolescente</t>
        </r>
        <r>
          <rPr>
            <sz val="9"/>
            <color indexed="81"/>
            <rFont val="Tahoma"/>
            <family val="2"/>
          </rPr>
          <t xml:space="preserve">
</t>
        </r>
      </text>
    </comment>
    <comment ref="C20" authorId="1" shapeId="0" xr:uid="{513E5952-A3B6-44C7-A127-6830C8680823}">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Integrante Con Patología Crónica Descompensada_Primera Visita
</t>
        </r>
        <r>
          <rPr>
            <sz val="9"/>
            <color indexed="81"/>
            <rFont val="Tahoma"/>
            <family val="2"/>
          </rPr>
          <t>o</t>
        </r>
        <r>
          <rPr>
            <b/>
            <sz val="9"/>
            <color indexed="81"/>
            <rFont val="Tahoma"/>
            <family val="2"/>
          </rPr>
          <t xml:space="preserve">
- Visita Domiciliaria Integral Familia Con Integrante Con Patología Crónica Descompensada_Segunda Visita
</t>
        </r>
        <r>
          <rPr>
            <sz val="9"/>
            <color indexed="81"/>
            <rFont val="Tahoma"/>
            <family val="2"/>
          </rPr>
          <t>o</t>
        </r>
        <r>
          <rPr>
            <b/>
            <sz val="9"/>
            <color indexed="81"/>
            <rFont val="Tahoma"/>
            <family val="2"/>
          </rPr>
          <t xml:space="preserve">
- Visita Domiciliaria Integral Familia Con Integrante Con Patología Crónica Descompensada_Tercera o más Visitas de Seguimiento</t>
        </r>
        <r>
          <rPr>
            <sz val="9"/>
            <color indexed="81"/>
            <rFont val="Tahoma"/>
            <family val="2"/>
          </rPr>
          <t xml:space="preserve">
</t>
        </r>
      </text>
    </comment>
    <comment ref="M20" authorId="2" shapeId="0" xr:uid="{548C7589-5081-4305-B885-9077A0DBEE8C}">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t>
        </r>
        <r>
          <rPr>
            <sz val="9"/>
            <color indexed="81"/>
            <rFont val="Tahoma"/>
            <family val="2"/>
          </rPr>
          <t xml:space="preserve">l, se registre la actividad:
</t>
        </r>
        <r>
          <rPr>
            <b/>
            <sz val="9"/>
            <color indexed="81"/>
            <rFont val="Tahoma"/>
            <family val="2"/>
          </rPr>
          <t>- Visita Domiciliaria Integral Familia Con Integrante Con Patología Crónica Descompensada_Primera Visita
o
- Visita Domiciliaria Integral Familia Con Integrante Con Patología Crónica Descompensada_Segunda Visita
o
- Visita Domiciliaria Integral Familia Con Integrante Con Patología Crónica Descompensada_Tercera o más Visitas de Seguimiento</t>
        </r>
        <r>
          <rPr>
            <sz val="9"/>
            <color indexed="81"/>
            <rFont val="Tahoma"/>
            <family val="2"/>
          </rPr>
          <t xml:space="preserve">
Y
En el</t>
        </r>
        <r>
          <rPr>
            <b/>
            <sz val="9"/>
            <color indexed="81"/>
            <rFont val="Tahoma"/>
            <family val="2"/>
          </rPr>
          <t xml:space="preserve"> Formulario “Control de Salud Mental”</t>
        </r>
        <r>
          <rPr>
            <sz val="9"/>
            <color indexed="81"/>
            <rFont val="Tahoma"/>
            <family val="2"/>
          </rPr>
          <t xml:space="preserve"> en el ítem </t>
        </r>
        <r>
          <rPr>
            <b/>
            <sz val="9"/>
            <color indexed="81"/>
            <rFont val="Tahoma"/>
            <family val="2"/>
          </rPr>
          <t>Programa de Acompañamiento Psicosocial</t>
        </r>
        <r>
          <rPr>
            <sz val="9"/>
            <color indexed="81"/>
            <rFont val="Tahoma"/>
            <family val="2"/>
          </rPr>
          <t xml:space="preserve"> el campo </t>
        </r>
        <r>
          <rPr>
            <b/>
            <sz val="9"/>
            <color indexed="81"/>
            <rFont val="Tahoma"/>
            <family val="2"/>
          </rPr>
          <t>Estado</t>
        </r>
        <r>
          <rPr>
            <sz val="9"/>
            <color indexed="81"/>
            <rFont val="Tahoma"/>
            <family val="2"/>
          </rPr>
          <t xml:space="preserve"> el valor </t>
        </r>
        <r>
          <rPr>
            <b/>
            <sz val="9"/>
            <color indexed="81"/>
            <rFont val="Tahoma"/>
            <family val="2"/>
          </rPr>
          <t xml:space="preserve">Ingreso o Seguimiento. </t>
        </r>
        <r>
          <rPr>
            <sz val="9"/>
            <color indexed="81"/>
            <rFont val="Tahoma"/>
            <family val="2"/>
          </rPr>
          <t xml:space="preserve">
</t>
        </r>
        <r>
          <rPr>
            <b/>
            <sz val="9"/>
            <color indexed="81"/>
            <rFont val="Tahoma"/>
            <family val="2"/>
          </rPr>
          <t xml:space="preserve">
y tenga fecha del próximo control.</t>
        </r>
      </text>
    </comment>
    <comment ref="P20" authorId="1" shapeId="0" xr:uid="{9D5F36D0-B8B7-459C-AA27-04FE203A9248}">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Integrante Con Patología Crónica Descompensada_Espacios Amigables
o
- Visita Domiciliaria Integral Familia Con Integrante Con Patología Crónica Descompensada_Espacios Amigables Adolescente</t>
        </r>
      </text>
    </comment>
    <comment ref="C21" authorId="1" shapeId="0" xr:uid="{DCCC095D-13DC-4350-9A11-3C74C6A25F68}">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Adulto Mayor Dependiente  (Excluye Dependiente Severo)_Primera Visita</t>
        </r>
        <r>
          <rPr>
            <sz val="9"/>
            <color indexed="81"/>
            <rFont val="Tahoma"/>
            <family val="2"/>
          </rPr>
          <t xml:space="preserve">
o
</t>
        </r>
        <r>
          <rPr>
            <b/>
            <sz val="9"/>
            <color indexed="81"/>
            <rFont val="Tahoma"/>
            <family val="2"/>
          </rPr>
          <t>Visita Domiciliaria Integral Familia Con Adulto Mayor Dependiente (Excluye Dependiente Severo)_Segunda Visita</t>
        </r>
        <r>
          <rPr>
            <sz val="9"/>
            <color indexed="81"/>
            <rFont val="Tahoma"/>
            <family val="2"/>
          </rPr>
          <t xml:space="preserve">
o
- </t>
        </r>
        <r>
          <rPr>
            <b/>
            <sz val="9"/>
            <color indexed="81"/>
            <rFont val="Tahoma"/>
            <family val="2"/>
          </rPr>
          <t>Visita Domiciliaria Integral Familia Con Adulto Mayor Dependiente  (Excluye Dependiente Severo)_Tercera o más Visitas de Seguimiento</t>
        </r>
      </text>
    </comment>
    <comment ref="P21" authorId="1" shapeId="0" xr:uid="{C0DD09D9-488E-47DE-85BD-634645DF320C}">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Adulto Mayor Dependiente  (Excluye Dependiente Severo)_Espacios Amigables
o
- Visita Domiciliaria Integral Familia Con Adulto Mayor Dependiente  (Excluye Dependiente Severo)_Espacios Amigables Adolescente</t>
        </r>
      </text>
    </comment>
    <comment ref="C22" authorId="1" shapeId="0" xr:uid="{F7BEFDAB-BB6D-49A5-A812-808045C0E404}">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t>
        </r>
        <r>
          <rPr>
            <b/>
            <sz val="9"/>
            <color indexed="81"/>
            <rFont val="Tahoma"/>
            <family val="2"/>
          </rPr>
          <t xml:space="preserve">actividad:
- Visita Domiciliaria Integral a Familia con Adulto Mayor con Riesgo Psicosocial_Primera Visita 
</t>
        </r>
        <r>
          <rPr>
            <sz val="9"/>
            <color indexed="81"/>
            <rFont val="Tahoma"/>
            <family val="2"/>
          </rPr>
          <t>o</t>
        </r>
        <r>
          <rPr>
            <b/>
            <sz val="9"/>
            <color indexed="81"/>
            <rFont val="Tahoma"/>
            <family val="2"/>
          </rPr>
          <t xml:space="preserve">
- Visita Domiciliaria Integral a Familia con Adulto Mayor con Riesgo Psicosocial_Segunda Visita 
</t>
        </r>
        <r>
          <rPr>
            <sz val="9"/>
            <color indexed="81"/>
            <rFont val="Tahoma"/>
            <family val="2"/>
          </rPr>
          <t>o</t>
        </r>
        <r>
          <rPr>
            <b/>
            <sz val="9"/>
            <color indexed="81"/>
            <rFont val="Tahoma"/>
            <family val="2"/>
          </rPr>
          <t xml:space="preserve">
- Visita Domiciliaria Integral a Familia con Adulto Mayor con Riesgo Psicosocial_Tercera o más Visitas de Seguimiento</t>
        </r>
        <r>
          <rPr>
            <sz val="9"/>
            <color indexed="81"/>
            <rFont val="Tahoma"/>
            <family val="2"/>
          </rPr>
          <t xml:space="preserve">
</t>
        </r>
      </text>
    </comment>
    <comment ref="P22" authorId="1" shapeId="0" xr:uid="{F087833E-2D06-4A1D-BB87-096AC3940654}">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t>
        </r>
        <r>
          <rPr>
            <b/>
            <sz val="9"/>
            <color indexed="81"/>
            <rFont val="Tahoma"/>
            <family val="2"/>
          </rPr>
          <t>actividad:
- Visita Domiciliaria Integral a Familia con Adulto Mayor con Riesgo Psicosocial_Espacios Amigables
o
- Visita Domiciliaria Integral a Familia con Adulto Mayor con Riesgo Psicosocial_Espacios Amigables Adolescente</t>
        </r>
      </text>
    </comment>
    <comment ref="C23" authorId="1" shapeId="0" xr:uid="{2C0C83C3-6ADF-46A1-96D4-E645D95E3E83}">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Gestante Adolescente 10 a 14 Años_Primera Visita
</t>
        </r>
        <r>
          <rPr>
            <sz val="9"/>
            <color indexed="81"/>
            <rFont val="Tahoma"/>
            <family val="2"/>
          </rPr>
          <t>o</t>
        </r>
        <r>
          <rPr>
            <b/>
            <sz val="9"/>
            <color indexed="81"/>
            <rFont val="Tahoma"/>
            <family val="2"/>
          </rPr>
          <t xml:space="preserve">
- Visita Domiciliaria Integral Familia con Gestante Adolescente 10 a 14 Años_Segunda Visita
</t>
        </r>
        <r>
          <rPr>
            <sz val="9"/>
            <color indexed="81"/>
            <rFont val="Tahoma"/>
            <family val="2"/>
          </rPr>
          <t>o</t>
        </r>
        <r>
          <rPr>
            <b/>
            <sz val="9"/>
            <color indexed="81"/>
            <rFont val="Tahoma"/>
            <family val="2"/>
          </rPr>
          <t xml:space="preserve">
- Visita Domiciliaria Integral Familia con Gestante Adolescente 10 a 14 Años_Tercera o más Visitas de Seguimiento</t>
        </r>
      </text>
    </comment>
    <comment ref="M23" authorId="2" shapeId="0" xr:uid="{9038745E-49B4-4FC2-9099-5F7D80E8D607}">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Familia con Gestante Adolescente 10 a 14 Años_Primera Visita
o
- Visita Domiciliaria Integral Familia con Gestante Adolescente 10 a 14 Años_Segunda Visita
o
- Visita Domiciliaria Integral Familia con Gestante Adolescente 10 a 14 Años_Tercera o más Visitas de Seguimiento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el ítem Programa de Acompañamiento Psicosocial el campo</t>
        </r>
        <r>
          <rPr>
            <b/>
            <sz val="9"/>
            <color indexed="81"/>
            <rFont val="Tahoma"/>
            <family val="2"/>
          </rPr>
          <t xml:space="preserve"> Estado</t>
        </r>
        <r>
          <rPr>
            <sz val="9"/>
            <color indexed="81"/>
            <rFont val="Tahoma"/>
            <family val="2"/>
          </rPr>
          <t xml:space="preserve"> el valor </t>
        </r>
        <r>
          <rPr>
            <b/>
            <sz val="9"/>
            <color indexed="81"/>
            <rFont val="Tahoma"/>
            <family val="2"/>
          </rPr>
          <t xml:space="preserve">Ingreso o Seguimiento. 
</t>
        </r>
        <r>
          <rPr>
            <sz val="9"/>
            <color indexed="81"/>
            <rFont val="Tahoma"/>
            <family val="2"/>
          </rPr>
          <t xml:space="preserve">
</t>
        </r>
        <r>
          <rPr>
            <b/>
            <sz val="9"/>
            <color indexed="81"/>
            <rFont val="Tahoma"/>
            <family val="2"/>
          </rPr>
          <t>y tenga fecha del próximo control.</t>
        </r>
      </text>
    </comment>
    <comment ref="P23" authorId="1" shapeId="0" xr:uid="{229F050C-883E-45B7-BA1B-38453A42086F}">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Gestante Adolescente 10 a 14 Años_Espacios Amigables
o
- Visita Domiciliaria Integral Familia con Gestante Adolescente 10 a 14 Años_Espacios Amigables Adolescente</t>
        </r>
      </text>
    </comment>
    <comment ref="C24" authorId="1" shapeId="0" xr:uid="{B9401C32-63DF-49D7-B658-C899AAFF14D1}">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Gestante &gt; 20 Años en Riesgo Psicosocial_Primera Visita 
</t>
        </r>
        <r>
          <rPr>
            <sz val="9"/>
            <color indexed="81"/>
            <rFont val="Tahoma"/>
            <family val="2"/>
          </rPr>
          <t>o</t>
        </r>
        <r>
          <rPr>
            <b/>
            <sz val="9"/>
            <color indexed="81"/>
            <rFont val="Tahoma"/>
            <family val="2"/>
          </rPr>
          <t xml:space="preserve">
- Visita Domiciliaria Integral Familia con Gestante &gt; 20 Años en Riesgo Psicosocial_Segunda Visita 
</t>
        </r>
        <r>
          <rPr>
            <sz val="9"/>
            <color indexed="81"/>
            <rFont val="Tahoma"/>
            <family val="2"/>
          </rPr>
          <t>o</t>
        </r>
        <r>
          <rPr>
            <b/>
            <sz val="9"/>
            <color indexed="81"/>
            <rFont val="Tahoma"/>
            <family val="2"/>
          </rPr>
          <t xml:space="preserve">
- Visita Domiciliaria Integral Familia con Gestante &gt; 20 Años en Riesgo Psicosocial_Tercera o más Visitas de Seguimiento
</t>
        </r>
        <r>
          <rPr>
            <sz val="9"/>
            <color indexed="81"/>
            <rFont val="Tahoma"/>
            <family val="2"/>
          </rPr>
          <t xml:space="preserve">
</t>
        </r>
      </text>
    </comment>
    <comment ref="M24" authorId="2" shapeId="0" xr:uid="{42847292-B2A1-4CA5-B9A5-21FDED96FD3A}">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Familia con Gestante &gt; 20 Años en Riesgo Psicosocial_Primera Visita 
o
- Visita Domiciliaria Integral Familia con Gestante &gt; 20 Años en Riesgo Psicosocial_Segunda Visita 
o
- Visita Domiciliaria Integral Familia con Gestante &gt; 20 Años en Riesgo Psicosocial_Tercera o más Visitas de Seguimiento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el ítem Programa de Acompañamiento Psicosocial el campo </t>
        </r>
        <r>
          <rPr>
            <b/>
            <sz val="9"/>
            <color indexed="81"/>
            <rFont val="Tahoma"/>
            <family val="2"/>
          </rPr>
          <t>Estado</t>
        </r>
        <r>
          <rPr>
            <sz val="9"/>
            <color indexed="81"/>
            <rFont val="Tahoma"/>
            <family val="2"/>
          </rPr>
          <t xml:space="preserve"> el valor </t>
        </r>
        <r>
          <rPr>
            <b/>
            <sz val="9"/>
            <color indexed="81"/>
            <rFont val="Tahoma"/>
            <family val="2"/>
          </rPr>
          <t>Ingreso o Seguimiento. 
y tenga fecha del próximo control.</t>
        </r>
      </text>
    </comment>
    <comment ref="P24" authorId="1" shapeId="0" xr:uid="{E3F3E1AF-8962-476E-B464-8D589948819E}">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Gestante &gt; 20 Años en Riesgo Psicosocial_Espacios Amigables
o
- Visita Domiciliaria Integral Familia con Gestante &gt; 20 Años en Riesgo Psicosocial_Espacios Amigables Adolescente</t>
        </r>
      </text>
    </comment>
    <comment ref="C25" authorId="1" shapeId="0" xr:uid="{5D3FD388-33F1-48E7-8EB6-14AADE4A86A0}">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Gestante Adolescente en Riesgo Psicosocial 15 a 19 Años_Primera Visita </t>
        </r>
        <r>
          <rPr>
            <sz val="9"/>
            <color indexed="81"/>
            <rFont val="Tahoma"/>
            <family val="2"/>
          </rPr>
          <t xml:space="preserve">
o 
- </t>
        </r>
        <r>
          <rPr>
            <b/>
            <sz val="9"/>
            <color indexed="81"/>
            <rFont val="Tahoma"/>
            <family val="2"/>
          </rPr>
          <t xml:space="preserve">Visita Domiciliaria Integral Familia con Gestante Adolescente en Riesgo Psicosocial 15 a 19 Años_Segunda Visita </t>
        </r>
        <r>
          <rPr>
            <sz val="9"/>
            <color indexed="81"/>
            <rFont val="Tahoma"/>
            <family val="2"/>
          </rPr>
          <t xml:space="preserve">
o 
- </t>
        </r>
        <r>
          <rPr>
            <b/>
            <sz val="9"/>
            <color indexed="81"/>
            <rFont val="Tahoma"/>
            <family val="2"/>
          </rPr>
          <t>Visita Domiciliaria Integral Familia con Gestante Adolescente en Riesgo Psicosocial 15 a 19 Años_Tercera o más Visitas de Seguimiento</t>
        </r>
      </text>
    </comment>
    <comment ref="M25" authorId="2" shapeId="0" xr:uid="{31705108-7925-4D9E-B0D7-507E93F7E2E6}">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Familia con Gestante Adolescente en Riesgo Psicosocial 15 a 19 Años_Primera Visita 
o 
- Visita Domiciliaria Integral Familia con Gestante Adolescente en Riesgo Psicosocial 15 a 19 Años_Segunda Visita 
o 
- Visita Domiciliaria Integral Familia con Gestante Adolescente en Riesgo Psicosocial 15 a 19 Años_Tercera o más Visitas de Seguimiento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el ítem Programa de Acompañamiento Psicosocial el campo </t>
        </r>
        <r>
          <rPr>
            <b/>
            <sz val="9"/>
            <color indexed="81"/>
            <rFont val="Tahoma"/>
            <family val="2"/>
          </rPr>
          <t>Estado</t>
        </r>
        <r>
          <rPr>
            <sz val="9"/>
            <color indexed="81"/>
            <rFont val="Tahoma"/>
            <family val="2"/>
          </rPr>
          <t xml:space="preserve"> el valor </t>
        </r>
        <r>
          <rPr>
            <b/>
            <sz val="9"/>
            <color indexed="81"/>
            <rFont val="Tahoma"/>
            <family val="2"/>
          </rPr>
          <t xml:space="preserve">Ingreso o Seguimiento. </t>
        </r>
        <r>
          <rPr>
            <sz val="9"/>
            <color indexed="81"/>
            <rFont val="Tahoma"/>
            <family val="2"/>
          </rPr>
          <t xml:space="preserve">
</t>
        </r>
        <r>
          <rPr>
            <b/>
            <sz val="9"/>
            <color indexed="81"/>
            <rFont val="Tahoma"/>
            <family val="2"/>
          </rPr>
          <t>y tenga fecha del próximo control.</t>
        </r>
      </text>
    </comment>
    <comment ref="P25" authorId="1" shapeId="0" xr:uid="{CF6DC2F2-201A-4B2E-858F-2C7B4BCC668D}">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Gestante Adolescente en Riesgo Psicosocial 15 a 19 Años_Espacios Amigables
o
- Visita Domiciliaria Integral Familia con Gestante Adolescente en Riesgo Psicosocial 15 a 19 Años_Espacios Amigables Adolescente</t>
        </r>
      </text>
    </comment>
    <comment ref="C26" authorId="1" shapeId="0" xr:uid="{62736839-96C5-46A4-BFBE-B91F54E5C9C9}">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Adolescente con Problema Respiratorio Crónico o No Controlado_Primera Visita 
</t>
        </r>
        <r>
          <rPr>
            <sz val="9"/>
            <color indexed="81"/>
            <rFont val="Tahoma"/>
            <family val="2"/>
          </rPr>
          <t>o</t>
        </r>
        <r>
          <rPr>
            <b/>
            <sz val="9"/>
            <color indexed="81"/>
            <rFont val="Tahoma"/>
            <family val="2"/>
          </rPr>
          <t xml:space="preserve">
- Visita Domiciliaria Integral Familia con Adolescente con Problema Respiratorio Crónico o No Controlado_Segunda Visita 
</t>
        </r>
        <r>
          <rPr>
            <sz val="9"/>
            <color indexed="81"/>
            <rFont val="Tahoma"/>
            <family val="2"/>
          </rPr>
          <t>o</t>
        </r>
        <r>
          <rPr>
            <b/>
            <sz val="9"/>
            <color indexed="81"/>
            <rFont val="Tahoma"/>
            <family val="2"/>
          </rPr>
          <t xml:space="preserve">
- Visita Domiciliaria Integral Familia con Adolescente con Problema Respiratorio Crónico o No Controlado_Tercera o más Visitas de Seguimiento</t>
        </r>
        <r>
          <rPr>
            <sz val="9"/>
            <color indexed="81"/>
            <rFont val="Tahoma"/>
            <family val="2"/>
          </rPr>
          <t xml:space="preserve">
</t>
        </r>
      </text>
    </comment>
    <comment ref="P26" authorId="1" shapeId="0" xr:uid="{2ACC20AB-6614-4A57-BDB6-8B91111BB438}">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Adolescente con Problema Respiratorio Crónico o No Controlado_Espacios Amigables
o
- Visita Domiciliaria Integral Familia con Adolescente con Problema Respiratorio Crónico o No Controlado_Espacios Amigables Adolescente</t>
        </r>
        <r>
          <rPr>
            <sz val="9"/>
            <color indexed="81"/>
            <rFont val="Tahoma"/>
            <family val="2"/>
          </rPr>
          <t xml:space="preserve">
</t>
        </r>
      </text>
    </comment>
    <comment ref="C27" authorId="1" shapeId="0" xr:uid="{2CD1630B-BD88-4482-9C7E-565B91C56769}">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Familia con Adulto con Problema Respiratorio Crónico o No Controlado_Primera Visita
</t>
        </r>
        <r>
          <rPr>
            <sz val="9"/>
            <color indexed="81"/>
            <rFont val="Tahoma"/>
            <family val="2"/>
          </rPr>
          <t>o</t>
        </r>
        <r>
          <rPr>
            <b/>
            <sz val="9"/>
            <color indexed="81"/>
            <rFont val="Tahoma"/>
            <family val="2"/>
          </rPr>
          <t xml:space="preserve">
- Visita Domiciliaria Integral Familia con Adulto con Problema Respiratorio Crónico o No Controlado_Segunda Visita
</t>
        </r>
        <r>
          <rPr>
            <sz val="9"/>
            <color indexed="81"/>
            <rFont val="Tahoma"/>
            <family val="2"/>
          </rPr>
          <t>o</t>
        </r>
        <r>
          <rPr>
            <b/>
            <sz val="9"/>
            <color indexed="81"/>
            <rFont val="Tahoma"/>
            <family val="2"/>
          </rPr>
          <t xml:space="preserve">
- Visita Domiciliaria Integral Familia con Adulto con Problema Respiratorio Crónico o No Controlado_Tercera o más Visitas de Seguimiento</t>
        </r>
        <r>
          <rPr>
            <sz val="9"/>
            <color indexed="81"/>
            <rFont val="Tahoma"/>
            <family val="2"/>
          </rPr>
          <t xml:space="preserve">
</t>
        </r>
      </text>
    </comment>
    <comment ref="P27" authorId="1" shapeId="0" xr:uid="{C9E7695F-C166-4787-A23E-1657D3107AFC}">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Adulto con Problema Respiratorio Crónico o No Controlado_Espacios Amigables
o
- Visita Domiciliaria Integral Familia con Adulto con Problema Respiratorio Crónico o No Controlado_Espacios Amigables Adolescente</t>
        </r>
      </text>
    </comment>
    <comment ref="C28" authorId="1" shapeId="0" xr:uid="{B42A70D1-2EAF-486F-B73B-7FE110F0AC0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a Familia con Gestante en Riesgo Biomédico_Primera Visita
</t>
        </r>
        <r>
          <rPr>
            <sz val="9"/>
            <color indexed="81"/>
            <rFont val="Tahoma"/>
            <family val="2"/>
          </rPr>
          <t>o</t>
        </r>
        <r>
          <rPr>
            <b/>
            <sz val="9"/>
            <color indexed="81"/>
            <rFont val="Tahoma"/>
            <family val="2"/>
          </rPr>
          <t xml:space="preserve">
- Visita Domiciliaria Integral a Familia con Gestante en Riesgo Biomédico_Segunda Visita
</t>
        </r>
        <r>
          <rPr>
            <sz val="9"/>
            <color indexed="81"/>
            <rFont val="Tahoma"/>
            <family val="2"/>
          </rPr>
          <t>o</t>
        </r>
        <r>
          <rPr>
            <b/>
            <sz val="9"/>
            <color indexed="81"/>
            <rFont val="Tahoma"/>
            <family val="2"/>
          </rPr>
          <t xml:space="preserve">
- Visita Domiciliaria Integral a Familia con Gestante en Riesgo Biomédico_Tercera o más Visita de Seguimiento
</t>
        </r>
        <r>
          <rPr>
            <sz val="9"/>
            <color indexed="81"/>
            <rFont val="Tahoma"/>
            <family val="2"/>
          </rPr>
          <t xml:space="preserve">
</t>
        </r>
      </text>
    </comment>
    <comment ref="P28" authorId="1" shapeId="0" xr:uid="{0B0FC785-300E-4615-93C9-AA22297EECC4}">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 xml:space="preserve">actividad:
- Visita Domiciliaria Integral a Familia con Gestante en Riesgo Biomédico_Espacios Amigables
o
- Visita Domiciliaria Integral a Familia con Gestante en Riesgo Biomédico_Espacios Amigables Adolescente
</t>
        </r>
        <r>
          <rPr>
            <sz val="9"/>
            <color indexed="81"/>
            <rFont val="Tahoma"/>
            <family val="2"/>
          </rPr>
          <t xml:space="preserve">
</t>
        </r>
      </text>
    </comment>
    <comment ref="C29" authorId="1" shapeId="0" xr:uid="{17758E30-DE90-4CC0-8B30-91F7A4C5DD79}">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t>
        </r>
        <r>
          <rPr>
            <sz val="9"/>
            <color indexed="81"/>
            <rFont val="Tahoma"/>
            <family val="2"/>
          </rPr>
          <t>:</t>
        </r>
        <r>
          <rPr>
            <b/>
            <sz val="9"/>
            <color indexed="81"/>
            <rFont val="Tahoma"/>
            <family val="2"/>
          </rPr>
          <t xml:space="preserve">
- Visita Domiciliaria Integral Familia con Otro Riesgo Psicosocial_Primera Visita
</t>
        </r>
        <r>
          <rPr>
            <sz val="9"/>
            <color indexed="81"/>
            <rFont val="Tahoma"/>
            <family val="2"/>
          </rPr>
          <t>o</t>
        </r>
        <r>
          <rPr>
            <b/>
            <sz val="9"/>
            <color indexed="81"/>
            <rFont val="Tahoma"/>
            <family val="2"/>
          </rPr>
          <t xml:space="preserve">
- Visita Domiciliaria Integral Familia con Otro Riesgo Psicosocial_Segunda Visita
</t>
        </r>
        <r>
          <rPr>
            <sz val="9"/>
            <color indexed="81"/>
            <rFont val="Tahoma"/>
            <family val="2"/>
          </rPr>
          <t>o</t>
        </r>
        <r>
          <rPr>
            <b/>
            <sz val="9"/>
            <color indexed="81"/>
            <rFont val="Tahoma"/>
            <family val="2"/>
          </rPr>
          <t xml:space="preserve">
- Visita Domiciliaria Integral Familia con Otro Riesgo Psicosocial_Tercera o más Visitas de Seguimiento</t>
        </r>
        <r>
          <rPr>
            <sz val="9"/>
            <color indexed="81"/>
            <rFont val="Tahoma"/>
            <family val="2"/>
          </rPr>
          <t xml:space="preserve">
</t>
        </r>
      </text>
    </comment>
    <comment ref="M29" authorId="2" shapeId="0" xr:uid="{5DDA4C7E-E512-420F-A320-EAD4ED453BD7}">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Familia con Otro Riesgo Psicosocial_Primera Visita
o
- Visita Domiciliaria Integral Familia con Otro Riesgo Psicosocial_Segunda Visita
o
- Visita Domiciliaria Integral Familia con Otro Riesgo Psicosocial_Tercera o más Visitas de Seguimiento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el ítem Programa de Acompañamiento Psicosocial el campo </t>
        </r>
        <r>
          <rPr>
            <b/>
            <sz val="9"/>
            <color indexed="81"/>
            <rFont val="Tahoma"/>
            <family val="2"/>
          </rPr>
          <t>Estado</t>
        </r>
        <r>
          <rPr>
            <sz val="9"/>
            <color indexed="81"/>
            <rFont val="Tahoma"/>
            <family val="2"/>
          </rPr>
          <t xml:space="preserve"> el valor</t>
        </r>
        <r>
          <rPr>
            <b/>
            <sz val="9"/>
            <color indexed="81"/>
            <rFont val="Tahoma"/>
            <family val="2"/>
          </rPr>
          <t xml:space="preserve"> Ingreso o Seguimiento. </t>
        </r>
        <r>
          <rPr>
            <sz val="9"/>
            <color indexed="81"/>
            <rFont val="Tahoma"/>
            <family val="2"/>
          </rPr>
          <t xml:space="preserve">
</t>
        </r>
        <r>
          <rPr>
            <b/>
            <sz val="9"/>
            <color indexed="81"/>
            <rFont val="Tahoma"/>
            <family val="2"/>
          </rPr>
          <t xml:space="preserve">
y tenga fecha del próximo control.</t>
        </r>
      </text>
    </comment>
    <comment ref="P29" authorId="1" shapeId="0" xr:uid="{B7725437-323D-4277-B294-4B13BFE157F8}">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t>
        </r>
        <r>
          <rPr>
            <b/>
            <sz val="9"/>
            <color indexed="81"/>
            <rFont val="Tahoma"/>
            <family val="2"/>
          </rPr>
          <t>actividad</t>
        </r>
        <r>
          <rPr>
            <sz val="9"/>
            <color indexed="81"/>
            <rFont val="Tahoma"/>
            <family val="2"/>
          </rPr>
          <t>:</t>
        </r>
        <r>
          <rPr>
            <b/>
            <sz val="9"/>
            <color indexed="81"/>
            <rFont val="Tahoma"/>
            <family val="2"/>
          </rPr>
          <t xml:space="preserve">
- Visita Domiciliaria Integral Familia con Otro Riesgo Psicosocial_Espacios Amigables
o
- Visita Domiciliaria Integral Familia con Otro Riesgo Psicosocial_Espacios Amigables
Adolescente</t>
        </r>
      </text>
    </comment>
    <comment ref="C30" authorId="1" shapeId="0" xr:uid="{4C115B0D-8782-4396-9A6C-687EED034811}">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Integrante con Patologia de Salud Mental_Primera Visita</t>
        </r>
        <r>
          <rPr>
            <sz val="9"/>
            <color indexed="81"/>
            <rFont val="Tahoma"/>
            <family val="2"/>
          </rPr>
          <t xml:space="preserve">
o
- </t>
        </r>
        <r>
          <rPr>
            <b/>
            <sz val="9"/>
            <color indexed="81"/>
            <rFont val="Tahoma"/>
            <family val="2"/>
          </rPr>
          <t>Visita Domiciliaria Integral Familia con Integrante con Patologia de Salud Mental_Segunda Visita</t>
        </r>
        <r>
          <rPr>
            <sz val="9"/>
            <color indexed="81"/>
            <rFont val="Tahoma"/>
            <family val="2"/>
          </rPr>
          <t xml:space="preserve">
o
- </t>
        </r>
        <r>
          <rPr>
            <b/>
            <sz val="9"/>
            <color indexed="81"/>
            <rFont val="Tahoma"/>
            <family val="2"/>
          </rPr>
          <t>Visita Domiciliaria Integral Familia con Integrante con Patologia de Salud Mental_Tercera o más Visitas de Seguimiento</t>
        </r>
      </text>
    </comment>
    <comment ref="M30" authorId="3" shapeId="0" xr:uid="{0B630E8B-B492-4374-8A34-E8BF6ABE90AF}">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 </t>
        </r>
        <r>
          <rPr>
            <sz val="9"/>
            <color indexed="81"/>
            <rFont val="Tahoma"/>
            <family val="2"/>
          </rPr>
          <t>se registre la actividad:</t>
        </r>
        <r>
          <rPr>
            <b/>
            <sz val="9"/>
            <color indexed="81"/>
            <rFont val="Tahoma"/>
            <family val="2"/>
          </rPr>
          <t xml:space="preserve">
- Visita Domiciliaria Integral Familia con Integrante con Patologia de Salud Mental_Primera Visita
o
- Visita Domiciliaria Integral Familia con Integrante con Patologia de Salud Mental_Segunda Visita
o
- Visita Domiciliaria Integral Familia con Integrante con Patologia de Salud Mental_Tercera o más Visitas de Seguimiento
y
y
</t>
        </r>
        <r>
          <rPr>
            <sz val="9"/>
            <color indexed="81"/>
            <rFont val="Tahoma"/>
            <family val="2"/>
          </rPr>
          <t xml:space="preserve">En el Formulario </t>
        </r>
        <r>
          <rPr>
            <b/>
            <sz val="9"/>
            <color indexed="81"/>
            <rFont val="Tahoma"/>
            <family val="2"/>
          </rPr>
          <t xml:space="preserve">“Control de Salud Mental” </t>
        </r>
        <r>
          <rPr>
            <sz val="9"/>
            <color indexed="81"/>
            <rFont val="Tahoma"/>
            <family val="2"/>
          </rPr>
          <t xml:space="preserve">en el ítem Programa de Acompañamiento Psicosocial el campo </t>
        </r>
        <r>
          <rPr>
            <b/>
            <sz val="9"/>
            <color indexed="81"/>
            <rFont val="Tahoma"/>
            <family val="2"/>
          </rPr>
          <t xml:space="preserve">Estado </t>
        </r>
        <r>
          <rPr>
            <sz val="9"/>
            <color indexed="81"/>
            <rFont val="Tahoma"/>
            <family val="2"/>
          </rPr>
          <t xml:space="preserve">el valor </t>
        </r>
        <r>
          <rPr>
            <b/>
            <sz val="9"/>
            <color indexed="81"/>
            <rFont val="Tahoma"/>
            <family val="2"/>
          </rPr>
          <t>Ingreso o Seguimiento. 
y tenga fecha del próximo control.</t>
        </r>
      </text>
    </comment>
    <comment ref="P30" authorId="1" shapeId="0" xr:uid="{C61297C0-1243-42AB-9F64-F1001886D96D}">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
- Visita Domiciliaria Integral Familia con Integrante con Patologia de Salud Mental_Espacios Amigables
o
- Visita Domiciliaria Integral Familia con Integrante con Patologia de Salud Mental_Espacios Amigables Adolescente</t>
        </r>
      </text>
    </comment>
    <comment ref="C31" authorId="1" shapeId="0" xr:uid="{4FA0B8CC-8E44-47F3-8271-84292B7BEEF7}">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t>
        </r>
        <r>
          <rPr>
            <sz val="9"/>
            <color indexed="81"/>
            <rFont val="Tahoma"/>
            <family val="2"/>
          </rPr>
          <t>:</t>
        </r>
        <r>
          <rPr>
            <b/>
            <sz val="9"/>
            <color indexed="81"/>
            <rFont val="Tahoma"/>
            <family val="2"/>
          </rPr>
          <t xml:space="preserve">
- Visita Domiciliaria Integral a Familia con Niños/as de 5 a 9 Años con Problemas y/o Trastornos de Salud Mental_Primera Visita
</t>
        </r>
        <r>
          <rPr>
            <sz val="9"/>
            <color indexed="81"/>
            <rFont val="Tahoma"/>
            <family val="2"/>
          </rPr>
          <t>o</t>
        </r>
        <r>
          <rPr>
            <b/>
            <sz val="9"/>
            <color indexed="81"/>
            <rFont val="Tahoma"/>
            <family val="2"/>
          </rPr>
          <t xml:space="preserve">
- Visita Domiciliaria Integral a Familia con Niños/as de 5 a 9 Años con Problemas y/o Trastornos de Salud Mental_Segunda Visita
</t>
        </r>
        <r>
          <rPr>
            <sz val="9"/>
            <color indexed="81"/>
            <rFont val="Tahoma"/>
            <family val="2"/>
          </rPr>
          <t>o</t>
        </r>
        <r>
          <rPr>
            <b/>
            <sz val="9"/>
            <color indexed="81"/>
            <rFont val="Tahoma"/>
            <family val="2"/>
          </rPr>
          <t xml:space="preserve">
- Visita Domiciliaria Integral a Familia con Niños/as de 5 a 9 Años con Problemas y/o Trastornos de Salud Mental_Tercera o más Visitas de Seguimiento
</t>
        </r>
      </text>
    </comment>
    <comment ref="M31" authorId="4" shapeId="0" xr:uid="{1002D5A6-35A0-470C-A44C-2CB9AC8E29A7}">
      <text>
        <r>
          <rPr>
            <sz val="9"/>
            <color indexed="81"/>
            <rFont val="Tahoma"/>
            <family val="2"/>
          </rPr>
          <t xml:space="preserve">Este dato aparecerá  luego de que la atención registrada en </t>
        </r>
        <r>
          <rPr>
            <b/>
            <sz val="9"/>
            <color indexed="81"/>
            <rFont val="Tahoma"/>
            <family val="2"/>
          </rPr>
          <t xml:space="preserve">Módulo de Box/Pacientes citados, o en Atención/Registro Atención Individual, </t>
        </r>
        <r>
          <rPr>
            <sz val="9"/>
            <color indexed="81"/>
            <rFont val="Tahoma"/>
            <family val="2"/>
          </rPr>
          <t>se registre la actividad:</t>
        </r>
        <r>
          <rPr>
            <b/>
            <sz val="9"/>
            <color indexed="81"/>
            <rFont val="Tahoma"/>
            <family val="2"/>
          </rPr>
          <t xml:space="preserve">
- Visita Domiciliaria Integral a Familia con Niños/as de 5 a 9 Años con Problemas y/o Trastornos de Salud Mental_Primera Visita
o
- Visita Domiciliaria Integral a Familia con Niños/as de 5 a 9 Años con Problemas y/o Trastornos de Salud Mental_Segunda Visita
o
- Visita Domiciliaria Integral a Familia con Niños/as de 5 a 9 Años con Problemas y/o Trastornos de Salud Mental_Tercera o más Visitas de Seguimiento
</t>
        </r>
        <r>
          <rPr>
            <sz val="9"/>
            <color indexed="81"/>
            <rFont val="Tahoma"/>
            <family val="2"/>
          </rPr>
          <t xml:space="preserve">
En el Formulario</t>
        </r>
        <r>
          <rPr>
            <b/>
            <sz val="9"/>
            <color indexed="81"/>
            <rFont val="Tahoma"/>
            <family val="2"/>
          </rPr>
          <t xml:space="preserve"> “Control de Salud Mental” </t>
        </r>
        <r>
          <rPr>
            <sz val="9"/>
            <color indexed="81"/>
            <rFont val="Tahoma"/>
            <family val="2"/>
          </rPr>
          <t xml:space="preserve">en el ítem Programa de Acompañamiento Psicosocial el campo </t>
        </r>
        <r>
          <rPr>
            <b/>
            <sz val="9"/>
            <color indexed="81"/>
            <rFont val="Tahoma"/>
            <family val="2"/>
          </rPr>
          <t xml:space="preserve">Estado </t>
        </r>
        <r>
          <rPr>
            <sz val="9"/>
            <color indexed="81"/>
            <rFont val="Tahoma"/>
            <family val="2"/>
          </rPr>
          <t>el valor</t>
        </r>
        <r>
          <rPr>
            <b/>
            <sz val="9"/>
            <color indexed="81"/>
            <rFont val="Tahoma"/>
            <family val="2"/>
          </rPr>
          <t xml:space="preserve"> Ingreso o Seguimiento. 
y tenga fecha del próximo control.</t>
        </r>
      </text>
    </comment>
    <comment ref="P31" authorId="1" shapeId="0" xr:uid="{2DAE9EE4-9347-4CA0-9C08-7D6F801240EB}">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t>
        </r>
        <r>
          <rPr>
            <b/>
            <sz val="9"/>
            <color indexed="81"/>
            <rFont val="Tahoma"/>
            <family val="2"/>
          </rPr>
          <t>actividad</t>
        </r>
        <r>
          <rPr>
            <sz val="9"/>
            <color indexed="81"/>
            <rFont val="Tahoma"/>
            <family val="2"/>
          </rPr>
          <t>:</t>
        </r>
        <r>
          <rPr>
            <b/>
            <sz val="9"/>
            <color indexed="81"/>
            <rFont val="Tahoma"/>
            <family val="2"/>
          </rPr>
          <t xml:space="preserve">
- Visita Domiciliaria Integral a Familia con Niños/as de 5 a 9 Años con Problemas y/o Trastornos de Salud Mental_Espacios Amigables
o
- Visita Domiciliaria Integral a Familia con Niños/as de 5 a 9 Años con Problemas y/o Trastornos de Salud Mental_Espacios Amigables Adolescente
</t>
        </r>
      </text>
    </comment>
    <comment ref="C32" authorId="0" shapeId="0" xr:uid="{81FF3A39-9E8A-4296-A648-65B8E14D2BAF}">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 </t>
        </r>
        <r>
          <rPr>
            <sz val="9"/>
            <color indexed="81"/>
            <rFont val="Tahoma"/>
            <family val="2"/>
          </rPr>
          <t xml:space="preserve">se registre la </t>
        </r>
        <r>
          <rPr>
            <b/>
            <sz val="9"/>
            <color indexed="81"/>
            <rFont val="Tahoma"/>
            <family val="2"/>
          </rPr>
          <t xml:space="preserve">actividad:
- Visita Domiciliaria Integral a Familia Con Integrante Alta Hospitalización Precoz_Primera Visita </t>
        </r>
        <r>
          <rPr>
            <sz val="9"/>
            <color indexed="81"/>
            <rFont val="Tahoma"/>
            <family val="2"/>
          </rPr>
          <t xml:space="preserve">
</t>
        </r>
        <r>
          <rPr>
            <b/>
            <sz val="9"/>
            <color indexed="81"/>
            <rFont val="Tahoma"/>
            <family val="2"/>
          </rPr>
          <t xml:space="preserve">o
- Visita Domiciliaria Integral a Familia Con Integrante Alta Hospitalización Precoz_Segunda Visita 
o
- Visita Domiciliaria Integral a Familia Con Integrante Alta Hospitalización Precoz_Tercera  o más Visitas de Seguimiento </t>
        </r>
      </text>
    </comment>
    <comment ref="M32" authorId="0" shapeId="0" xr:uid="{DE91080C-C77C-4BF0-ACEF-04C6D4AED3C9}">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 </t>
        </r>
        <r>
          <rPr>
            <sz val="9"/>
            <color indexed="81"/>
            <rFont val="Tahoma"/>
            <family val="2"/>
          </rPr>
          <t>se registre la</t>
        </r>
        <r>
          <rPr>
            <b/>
            <sz val="9"/>
            <color indexed="81"/>
            <rFont val="Tahoma"/>
            <family val="2"/>
          </rPr>
          <t xml:space="preserve"> actividad:
- Visita Domiciliaria Integral a Familia Con Integrante Alta Hospitalización Precoz_Primera Visita 
o
- Visita Domiciliaria Integral a Familia Con Integrante Alta Hospitalización Precoz_Segunda Visita 
o
- Visita Domiciliaria Integral a Familia Con Integrante Alta Hospitalización Precoz_Tercera o más Visitas de Seguimiento 
</t>
        </r>
        <r>
          <rPr>
            <sz val="9"/>
            <color indexed="81"/>
            <rFont val="Tahoma"/>
            <family val="2"/>
          </rPr>
          <t xml:space="preserve">
En el Formulario </t>
        </r>
        <r>
          <rPr>
            <b/>
            <sz val="9"/>
            <color indexed="81"/>
            <rFont val="Tahoma"/>
            <family val="2"/>
          </rPr>
          <t xml:space="preserve">“Control de Salud Mental” </t>
        </r>
        <r>
          <rPr>
            <sz val="9"/>
            <color indexed="81"/>
            <rFont val="Tahoma"/>
            <family val="2"/>
          </rPr>
          <t xml:space="preserve">en el ítem Programa de Acompañamiento Psicosocial el campo </t>
        </r>
        <r>
          <rPr>
            <b/>
            <sz val="9"/>
            <color indexed="81"/>
            <rFont val="Tahoma"/>
            <family val="2"/>
          </rPr>
          <t xml:space="preserve">Estado </t>
        </r>
        <r>
          <rPr>
            <sz val="9"/>
            <color indexed="81"/>
            <rFont val="Tahoma"/>
            <family val="2"/>
          </rPr>
          <t>el valor</t>
        </r>
        <r>
          <rPr>
            <b/>
            <sz val="9"/>
            <color indexed="81"/>
            <rFont val="Tahoma"/>
            <family val="2"/>
          </rPr>
          <t xml:space="preserve"> Ingreso o Seguimiento. </t>
        </r>
        <r>
          <rPr>
            <sz val="9"/>
            <color indexed="81"/>
            <rFont val="Tahoma"/>
            <family val="2"/>
          </rPr>
          <t xml:space="preserve">
</t>
        </r>
        <r>
          <rPr>
            <b/>
            <sz val="9"/>
            <color indexed="81"/>
            <rFont val="Tahoma"/>
            <family val="2"/>
          </rPr>
          <t>y tenga fecha del próximo control.</t>
        </r>
      </text>
    </comment>
    <comment ref="P32" authorId="0" shapeId="0" xr:uid="{0965270A-6AFA-489C-AF32-5D11EA9F66C8}">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 </t>
        </r>
        <r>
          <rPr>
            <sz val="9"/>
            <color indexed="81"/>
            <rFont val="Tahoma"/>
            <family val="2"/>
          </rPr>
          <t xml:space="preserve">se registre la </t>
        </r>
        <r>
          <rPr>
            <b/>
            <sz val="9"/>
            <color indexed="81"/>
            <rFont val="Tahoma"/>
            <family val="2"/>
          </rPr>
          <t>actividad:
- Visita Domiciliaria Integral Familia Con Integrante Alta Hospitalización Precoz_Espacios Amigables
o
- Visita Domiciliaria Integral Familia Con Integrante Alta Hospitalización Precoz_Espacios Amigables Adolescente</t>
        </r>
      </text>
    </comment>
    <comment ref="C33" authorId="0" shapeId="0" xr:uid="{D2A08713-406E-4299-9536-2DE53DEEB957}">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Visita Domiciliaria Integral a Familia con Integrante con Multimorbilidad Crónica (Excluye Dependencia Severa) _Primera Visita
o
- Visita Domiciliaria Integral a Familia con Integrante con Multimorbilidad Crónica (Excluye Dependencia Severa) _Segunda Visita
o
- Visita Domiciliaria Integral a Familia con Integrante con Multimorbilidad Crónica (Excluye Dependencia Severa) _Tercera o más Visitas de Seguimiento
</t>
        </r>
        <r>
          <rPr>
            <sz val="9"/>
            <color indexed="81"/>
            <rFont val="Tahoma"/>
            <family val="2"/>
          </rPr>
          <t xml:space="preserve">
</t>
        </r>
      </text>
    </comment>
    <comment ref="M33" authorId="0" shapeId="0" xr:uid="{675E25F5-BE25-460B-A334-48DDE16B258A}">
      <text>
        <r>
          <rPr>
            <b/>
            <sz val="9"/>
            <color indexed="81"/>
            <rFont val="Tahoma"/>
            <family val="2"/>
          </rPr>
          <t>E</t>
        </r>
        <r>
          <rPr>
            <sz val="9"/>
            <color indexed="81"/>
            <rFont val="Tahoma"/>
            <family val="2"/>
          </rPr>
          <t xml:space="preserve">ste dato aparecerá  luego de que la atención registrada en </t>
        </r>
        <r>
          <rPr>
            <b/>
            <sz val="9"/>
            <color indexed="81"/>
            <rFont val="Tahoma"/>
            <family val="2"/>
          </rPr>
          <t xml:space="preserve">Módulo de Box/Pacientes citados, o en Atención/Registro Atención Individual, </t>
        </r>
        <r>
          <rPr>
            <sz val="9"/>
            <color indexed="81"/>
            <rFont val="Tahoma"/>
            <family val="2"/>
          </rPr>
          <t>se registre la</t>
        </r>
        <r>
          <rPr>
            <b/>
            <sz val="9"/>
            <color indexed="81"/>
            <rFont val="Tahoma"/>
            <family val="2"/>
          </rPr>
          <t xml:space="preserve"> actividad:
- Visita Domiciliaria Integral a Familia con Integrante con Multimorbilidad Crónica (Excluye Dependencia Severa) _Primera Visita
o
- Visita Domiciliaria Integral a Familia con Integrante con Multimorbilidad Crónica (Excluye Dependencia Severa) _Segunda Visita
o
- Visita Domiciliaria Integral a Familia con Integrante con Multimorbilidad Crónica (Excluye Dependencia Severa) _Tercera o más Visitas de Seguimiento
</t>
        </r>
        <r>
          <rPr>
            <sz val="9"/>
            <color indexed="81"/>
            <rFont val="Tahoma"/>
            <family val="2"/>
          </rPr>
          <t xml:space="preserve">En el Formulario </t>
        </r>
        <r>
          <rPr>
            <b/>
            <sz val="9"/>
            <color indexed="81"/>
            <rFont val="Tahoma"/>
            <family val="2"/>
          </rPr>
          <t xml:space="preserve">“Control de Salud Mental” </t>
        </r>
        <r>
          <rPr>
            <sz val="9"/>
            <color indexed="81"/>
            <rFont val="Tahoma"/>
            <family val="2"/>
          </rPr>
          <t>en el ítem</t>
        </r>
        <r>
          <rPr>
            <b/>
            <sz val="9"/>
            <color indexed="81"/>
            <rFont val="Tahoma"/>
            <family val="2"/>
          </rPr>
          <t xml:space="preserve"> </t>
        </r>
        <r>
          <rPr>
            <sz val="9"/>
            <color indexed="81"/>
            <rFont val="Tahoma"/>
            <family val="2"/>
          </rPr>
          <t xml:space="preserve">Programa de Acompañamiento Psicosocial el campo </t>
        </r>
        <r>
          <rPr>
            <b/>
            <sz val="9"/>
            <color indexed="81"/>
            <rFont val="Tahoma"/>
            <family val="2"/>
          </rPr>
          <t xml:space="preserve">Estado </t>
        </r>
        <r>
          <rPr>
            <sz val="9"/>
            <color indexed="81"/>
            <rFont val="Tahoma"/>
            <family val="2"/>
          </rPr>
          <t xml:space="preserve">el valor </t>
        </r>
        <r>
          <rPr>
            <b/>
            <sz val="9"/>
            <color indexed="81"/>
            <rFont val="Tahoma"/>
            <family val="2"/>
          </rPr>
          <t xml:space="preserve">Ingreso o Seguimiento. 
y tenga fecha del próximo control.
</t>
        </r>
      </text>
    </comment>
    <comment ref="P33" authorId="0" shapeId="0" xr:uid="{B50F7A23-0A85-41D7-9984-9FCA6A4AE83B}">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Visita Domiciliaria Integral a Familia con Integrante con Multimorbilidad Crónica (Excluye Dependencia Severa) _Espacios Amigables
o
- Visita Domiciliaria Integral a Familia con Integrante con Multimorbilidad Crónica (Excluye Dependencia Severa) _Espacios Amigables Adolescente</t>
        </r>
        <r>
          <rPr>
            <sz val="9"/>
            <color indexed="81"/>
            <rFont val="Tahoma"/>
            <family val="2"/>
          </rPr>
          <t xml:space="preserve">
</t>
        </r>
      </text>
    </comment>
    <comment ref="C34" authorId="0" shapeId="0" xr:uid="{861F73F5-DE79-4937-A578-0A45C54D0835}">
      <text>
        <r>
          <rPr>
            <sz val="9"/>
            <color indexed="81"/>
            <rFont val="Tahoma"/>
            <family val="2"/>
          </rPr>
          <t xml:space="preserve">Este dato aparecerá  luego de que la atención registrada en </t>
        </r>
        <r>
          <rPr>
            <b/>
            <sz val="9"/>
            <color indexed="81"/>
            <rFont val="Tahoma"/>
            <family val="2"/>
          </rPr>
          <t xml:space="preserve">Módulo de Box/Pacientes citados, o en Atención/Registro Atención Individual, </t>
        </r>
        <r>
          <rPr>
            <sz val="9"/>
            <color indexed="81"/>
            <rFont val="Tahoma"/>
            <family val="2"/>
          </rPr>
          <t xml:space="preserve">se registre la </t>
        </r>
        <r>
          <rPr>
            <b/>
            <sz val="9"/>
            <color indexed="81"/>
            <rFont val="Tahoma"/>
            <family val="2"/>
          </rPr>
          <t>actividad:
- Visita Domiciliaria Integral a Familia Con Niños Con Necesidad Especiales (NANEAS)_Primera Visita
o
- Visita Domiciliaria Integral a Familia Con Niños Con Necesidad Especiales (NANEAS)_Segunda Visita 
o
- Visita Domiciliaria Integral a Familia Con Niños Con Necesidad Especiales (NANEAS)_Tercera  o más Visitas de Seguimiento</t>
        </r>
      </text>
    </comment>
    <comment ref="M34" authorId="0" shapeId="0" xr:uid="{53B328BC-D3FC-41A9-A526-14E94F7E9916}">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t>
        </r>
        <r>
          <rPr>
            <b/>
            <sz val="9"/>
            <color indexed="81"/>
            <rFont val="Tahoma"/>
            <family val="2"/>
          </rPr>
          <t>- Visita Domiciliaria Integral a Familia Con Niños Con Necesidad Especiales (NANEAS)_Primera Visita
o
- Visita Domiciliaria Integral a Familia Con Niños Con Necesidad Especiales (NANEAS)_Segunda Visita 
o
- Visita Domiciliaria Integral a Familia Con Niños Con Necesidad Especiales (NANEAS)_Tercera  o más Visitas de Seguimiento</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el ítem Programa de Acompañamiento Psicosocial el campo </t>
        </r>
        <r>
          <rPr>
            <b/>
            <sz val="9"/>
            <color indexed="81"/>
            <rFont val="Tahoma"/>
            <family val="2"/>
          </rPr>
          <t>Estado</t>
        </r>
        <r>
          <rPr>
            <sz val="9"/>
            <color indexed="81"/>
            <rFont val="Tahoma"/>
            <family val="2"/>
          </rPr>
          <t xml:space="preserve"> el valor </t>
        </r>
        <r>
          <rPr>
            <b/>
            <sz val="9"/>
            <color indexed="81"/>
            <rFont val="Tahoma"/>
            <family val="2"/>
          </rPr>
          <t>Ingreso o Seguimiento. 
y tenga fecha del próximo control.</t>
        </r>
        <r>
          <rPr>
            <sz val="9"/>
            <color indexed="81"/>
            <rFont val="Tahoma"/>
            <family val="2"/>
          </rPr>
          <t xml:space="preserve">
</t>
        </r>
      </text>
    </comment>
    <comment ref="P34" authorId="0" shapeId="0" xr:uid="{1C9989E3-1826-4E45-950B-467E41231CB6}">
      <text>
        <r>
          <rPr>
            <sz val="9"/>
            <color indexed="81"/>
            <rFont val="Tahoma"/>
            <family val="2"/>
          </rPr>
          <t xml:space="preserve">Este dato aparecerá  luego de que la atención registrada en </t>
        </r>
        <r>
          <rPr>
            <b/>
            <sz val="9"/>
            <color indexed="81"/>
            <rFont val="Tahoma"/>
            <family val="2"/>
          </rPr>
          <t xml:space="preserve">Módulo de Box/Pacientes citados, o en Atención/Registro Atención Individual, </t>
        </r>
        <r>
          <rPr>
            <sz val="9"/>
            <color indexed="81"/>
            <rFont val="Tahoma"/>
            <family val="2"/>
          </rPr>
          <t xml:space="preserve">se registre la </t>
        </r>
        <r>
          <rPr>
            <b/>
            <sz val="9"/>
            <color indexed="81"/>
            <rFont val="Tahoma"/>
            <family val="2"/>
          </rPr>
          <t>actividad:
- Visita Domiciliaria Integral Familia Con Niños Con Necesidad Especiales (NANEAS)_Espacios Amigables
o
- Visita Domiciliaria Integral Familia Con Niños Con Necesidad Especiales (NANEAS)_Espacios Amigables Adolescente</t>
        </r>
      </text>
    </comment>
    <comment ref="C35" authorId="0" shapeId="0" xr:uid="{D881B034-B8B5-4125-BA78-65DDA85A11F3}">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t>
        </r>
        <r>
          <rPr>
            <b/>
            <sz val="9"/>
            <color indexed="81"/>
            <rFont val="Tahoma"/>
            <family val="2"/>
          </rPr>
          <t xml:space="preserve"> actividad:
- Visita Domiciliaria Integral a Familia Con NNA Trans Femenino/Masculino_Primera Visita 
o
- Visita Domiciliaria Integral a Familia Con NNA Trans Femenino/Masculino_Segunda Visita 
o
- Visita Domiciliaria Integral a Familia Con NNA Trans Femenino/Masculino_Tercera  o más Visitas de Seguimiento</t>
        </r>
      </text>
    </comment>
    <comment ref="M35" authorId="0" shapeId="0" xr:uid="{0FD9B4FF-C511-4215-A214-E92813B6060A}">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 </t>
        </r>
        <r>
          <rPr>
            <sz val="9"/>
            <color indexed="81"/>
            <rFont val="Tahoma"/>
            <family val="2"/>
          </rPr>
          <t>se registre la actividad:</t>
        </r>
        <r>
          <rPr>
            <b/>
            <sz val="9"/>
            <color indexed="81"/>
            <rFont val="Tahoma"/>
            <family val="2"/>
          </rPr>
          <t xml:space="preserve">
- Visita Domiciliaria Integral a Familia Con NNA Trans Femenino/Masculino_Primera Visita 
o
- Visita Domiciliaria Integral a Familia Con NNA Trans Femenino/Masculino_Segunda Visita 
o
- Visita Domiciliaria Integral a Familia Con NNA Trans Femenino/Masculino_Tercera  o más Visitas de Seguimiento</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el ítem Programa de Acompañamiento Psicosocial el campo</t>
        </r>
        <r>
          <rPr>
            <b/>
            <sz val="9"/>
            <color indexed="81"/>
            <rFont val="Tahoma"/>
            <family val="2"/>
          </rPr>
          <t xml:space="preserve"> Estado </t>
        </r>
        <r>
          <rPr>
            <sz val="9"/>
            <color indexed="81"/>
            <rFont val="Tahoma"/>
            <family val="2"/>
          </rPr>
          <t xml:space="preserve">el valor </t>
        </r>
        <r>
          <rPr>
            <b/>
            <sz val="9"/>
            <color indexed="81"/>
            <rFont val="Tahoma"/>
            <family val="2"/>
          </rPr>
          <t>Ingreso o Seguimiento. 
y tenga fecha del próximo control.</t>
        </r>
      </text>
    </comment>
    <comment ref="P35" authorId="0" shapeId="0" xr:uid="{A9E45C95-7DE5-4E5F-AD93-3E2035CECF57}">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t>
        </r>
        <r>
          <rPr>
            <b/>
            <sz val="9"/>
            <color indexed="81"/>
            <rFont val="Tahoma"/>
            <family val="2"/>
          </rPr>
          <t xml:space="preserve"> actividad:
- Visita Domiciliaria Integral Familia Con NNA Trans Femenino/Masculino_Espacios Amigables
o
- Visita Domiciliaria Integral Familia Con NNA Trans Femenino/Masculino_Espacios Amigables Adolescente</t>
        </r>
      </text>
    </comment>
    <comment ref="K37" authorId="0" shapeId="0" xr:uid="{184E3851-843C-455A-ACEB-4E5696ECC51F}">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text>
    </comment>
    <comment ref="L37" authorId="0" shapeId="0" xr:uid="{D4DF9F1E-E664-4CB4-BE25-961643AFC48D}">
      <text>
        <r>
          <rPr>
            <sz val="9"/>
            <color indexed="81"/>
            <rFont val="Tahoma"/>
            <family val="2"/>
          </rPr>
          <t xml:space="preserve">Este dato aparecerá, luego que en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r>
          <rPr>
            <sz val="9"/>
            <color indexed="81"/>
            <rFont val="Tahoma"/>
            <family val="2"/>
          </rPr>
          <t xml:space="preserve">
</t>
        </r>
      </text>
    </comment>
    <comment ref="M37" authorId="0" shapeId="0" xr:uid="{3E811B6F-03A0-43D4-8955-44DC6BC3894F}">
      <text>
        <r>
          <rPr>
            <sz val="9"/>
            <color indexed="81"/>
            <rFont val="Tahoma"/>
            <family val="2"/>
          </rPr>
          <t>Se extraerá información desde la</t>
        </r>
        <r>
          <rPr>
            <b/>
            <sz val="9"/>
            <color indexed="81"/>
            <rFont val="Tahoma"/>
            <family val="2"/>
          </rPr>
          <t xml:space="preserve"> Estraficación de Riesgo. (ya sea categorizacion G1, G2, G3, G4 o G5)</t>
        </r>
        <r>
          <rPr>
            <sz val="9"/>
            <color indexed="81"/>
            <rFont val="Tahoma"/>
            <family val="2"/>
          </rPr>
          <t xml:space="preserve">
</t>
        </r>
      </text>
    </comment>
    <comment ref="N37" authorId="0" shapeId="0" xr:uid="{25B982BC-4501-4235-BB10-11611B4468A6}">
      <text>
        <r>
          <rPr>
            <sz val="9"/>
            <color indexed="81"/>
            <rFont val="Tahoma"/>
            <family val="2"/>
          </rPr>
          <t xml:space="preserve">Se contabilizara a los pacientes que tengan en  Antecedentes del usuario APS / Pestaña "Identificacion" </t>
        </r>
        <r>
          <rPr>
            <b/>
            <sz val="9"/>
            <color indexed="81"/>
            <rFont val="Tahoma"/>
            <family val="2"/>
          </rPr>
          <t xml:space="preserve"> Item  Alertas Administrativa:
"Población ELEAM"
o
"Población ELEAM Institucionada"</t>
        </r>
        <r>
          <rPr>
            <sz val="9"/>
            <color indexed="81"/>
            <rFont val="Tahoma"/>
            <family val="2"/>
          </rPr>
          <t xml:space="preserve">
</t>
        </r>
      </text>
    </comment>
    <comment ref="A38" authorId="0" shapeId="0" xr:uid="{C4FC946B-A699-40FB-98D3-92C0F778E2A3}">
      <text>
        <r>
          <rPr>
            <sz val="9"/>
            <color indexed="81"/>
            <rFont val="Tahoma"/>
            <family val="2"/>
          </rPr>
          <t xml:space="preserve">Pacientes deben tener los registros de permanencia en el programa siguiendo los siguientes detalles de registros en atenciones Registrada en el Módulo Box - Pacientes Citados  o en Agregar documentos a una atención
En </t>
        </r>
        <r>
          <rPr>
            <b/>
            <sz val="9"/>
            <color indexed="81"/>
            <rFont val="Tahoma"/>
            <family val="2"/>
          </rPr>
          <t>Formulario Clínico "VDI1 Ingreso PADPDS y CPU"</t>
        </r>
        <r>
          <rPr>
            <sz val="9"/>
            <color indexed="81"/>
            <rFont val="Tahoma"/>
            <family val="2"/>
          </rPr>
          <t xml:space="preserve"> en la sección </t>
        </r>
        <r>
          <rPr>
            <b/>
            <sz val="9"/>
            <color indexed="81"/>
            <rFont val="Tahoma"/>
            <family val="2"/>
          </rPr>
          <t>Sujeto de Cuidado</t>
        </r>
        <r>
          <rPr>
            <sz val="9"/>
            <color indexed="81"/>
            <rFont val="Tahoma"/>
            <family val="2"/>
          </rPr>
          <t xml:space="preserve"> en campo </t>
        </r>
        <r>
          <rPr>
            <b/>
            <sz val="9"/>
            <color indexed="81"/>
            <rFont val="Tahoma"/>
            <family val="2"/>
          </rPr>
          <t>Tipo de Paciente</t>
        </r>
        <r>
          <rPr>
            <sz val="9"/>
            <color indexed="81"/>
            <rFont val="Tahoma"/>
            <family val="2"/>
          </rPr>
          <t xml:space="preserve">  se registre el valor </t>
        </r>
        <r>
          <rPr>
            <b/>
            <sz val="9"/>
            <color indexed="81"/>
            <rFont val="Tahoma"/>
            <family val="2"/>
          </rPr>
          <t>"Oncológico"</t>
        </r>
        <r>
          <rPr>
            <sz val="9"/>
            <color indexed="81"/>
            <rFont val="Tahoma"/>
            <family val="2"/>
          </rPr>
          <t xml:space="preserve"> o </t>
        </r>
        <r>
          <rPr>
            <b/>
            <sz val="9"/>
            <color indexed="81"/>
            <rFont val="Tahoma"/>
            <family val="2"/>
          </rPr>
          <t>"No Oncológico"</t>
        </r>
        <r>
          <rPr>
            <sz val="9"/>
            <color indexed="81"/>
            <rFont val="Tahoma"/>
            <family val="2"/>
          </rPr>
          <t xml:space="preserve"> y en campo Resultado Índice de Barthel se informe </t>
        </r>
        <r>
          <rPr>
            <b/>
            <sz val="9"/>
            <color indexed="81"/>
            <rFont val="Tahoma"/>
            <family val="2"/>
          </rPr>
          <t xml:space="preserve"> "Dependente Grave" o "Dependente Total"</t>
        </r>
        <r>
          <rPr>
            <sz val="9"/>
            <color indexed="81"/>
            <rFont val="Tahoma"/>
            <family val="2"/>
          </rPr>
          <t xml:space="preserve"> o en formulario de </t>
        </r>
        <r>
          <rPr>
            <b/>
            <sz val="9"/>
            <color indexed="81"/>
            <rFont val="Tahoma"/>
            <family val="2"/>
          </rPr>
          <t>"Indice de Barthel</t>
        </r>
        <r>
          <rPr>
            <sz val="9"/>
            <color indexed="81"/>
            <rFont val="Tahoma"/>
            <family val="2"/>
          </rPr>
          <t xml:space="preserve">" tenga campo </t>
        </r>
        <r>
          <rPr>
            <b/>
            <sz val="9"/>
            <color indexed="81"/>
            <rFont val="Tahoma"/>
            <family val="2"/>
          </rPr>
          <t>Resultado</t>
        </r>
        <r>
          <rPr>
            <sz val="9"/>
            <color indexed="81"/>
            <rFont val="Tahoma"/>
            <family val="2"/>
          </rPr>
          <t xml:space="preserve"> se registre el valor </t>
        </r>
        <r>
          <rPr>
            <b/>
            <sz val="9"/>
            <color indexed="81"/>
            <rFont val="Tahoma"/>
            <family val="2"/>
          </rPr>
          <t>"Dependente Grave" o "Dependente Total.</t>
        </r>
        <r>
          <rPr>
            <sz val="9"/>
            <color indexed="81"/>
            <rFont val="Tahoma"/>
            <family val="2"/>
          </rPr>
          <t xml:space="preserve">
y Además en campo </t>
        </r>
        <r>
          <rPr>
            <b/>
            <sz val="9"/>
            <color indexed="81"/>
            <rFont val="Tahoma"/>
            <family val="2"/>
          </rPr>
          <t>Estado PADPDS el valor Ingreso o Seguimiento</t>
        </r>
        <r>
          <rPr>
            <sz val="9"/>
            <color indexed="81"/>
            <rFont val="Tahoma"/>
            <family val="2"/>
          </rPr>
          <t xml:space="preserve">
Y se registre la </t>
        </r>
        <r>
          <rPr>
            <b/>
            <sz val="9"/>
            <color indexed="81"/>
            <rFont val="Tahoma"/>
            <family val="2"/>
          </rPr>
          <t>Fecha del Próximo Control</t>
        </r>
        <r>
          <rPr>
            <sz val="9"/>
            <color indexed="81"/>
            <rFont val="Tahoma"/>
            <family val="2"/>
          </rPr>
          <t xml:space="preserve"> con fecha aproximada de su próxima citación
</t>
        </r>
      </text>
    </comment>
    <comment ref="C38" authorId="0" shapeId="0" xr:uid="{DE545C21-A348-4E87-9270-5EE27C7FC1D9}">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Integral a Familia con Persona con Demencia_Primera Visita
</t>
        </r>
      </text>
    </comment>
    <comment ref="D38" authorId="0" shapeId="0" xr:uid="{7C85301E-0742-4EDB-9171-8EB5C1B9157A}">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a  Familia con Persona con Demencia_Segunda Visita
</t>
        </r>
      </text>
    </comment>
    <comment ref="E38" authorId="0" shapeId="0" xr:uid="{32270D49-6FD8-4125-84B9-5E1CDF2DF909}">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Integral a  Familia con Persona con Demencia_Tercera o más Visitas de Seguimiento</t>
        </r>
      </text>
    </comment>
    <comment ref="F38" authorId="0" shapeId="0" xr:uid="{3CC86351-DA8A-4EE8-AE54-0D5FAA96F5F0}">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Integral a  Familia con Persona con Demencia_Primera Visita.
o
- Visita Domiciliaria Integral a  Familia con Persona con Demencia_Segunda Visita.
o
- Visita Domiciliaria Integral a  Familia con Persona con Demencia_Tercera o más Visitas de Seguimiento
Y
además,</t>
        </r>
        <r>
          <rPr>
            <b/>
            <u/>
            <sz val="9"/>
            <color indexed="81"/>
            <rFont val="Tahoma"/>
            <family val="2"/>
          </rPr>
          <t xml:space="preserve"> </t>
        </r>
        <r>
          <rPr>
            <u/>
            <sz val="9"/>
            <color indexed="81"/>
            <rFont val="Tahoma"/>
            <family val="2"/>
          </rPr>
          <t xml:space="preserve">se registre la actividad:
</t>
        </r>
        <r>
          <rPr>
            <b/>
            <sz val="9"/>
            <color indexed="81"/>
            <rFont val="Tahoma"/>
            <family val="2"/>
          </rPr>
          <t xml:space="preserve">-Elaboración Plan de Cuidados a Personas Dependientes 
</t>
        </r>
        <r>
          <rPr>
            <sz val="9"/>
            <color indexed="81"/>
            <rFont val="Tahoma"/>
            <family val="2"/>
          </rPr>
          <t xml:space="preserve">
</t>
        </r>
      </text>
    </comment>
    <comment ref="G38" authorId="0" shapeId="0" xr:uid="{E426BFB6-102A-4A5B-9B6F-D4CA2491F4E5}">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Integral a  Familia con Persona con Demencia_Primera Visita.
o
- Visita Domiciliaria Integral a  Familia con Persona con Demencia_Segunda Visita.
o
- Visita Domiciliaria Integral a  Familia con Persona con Demencia_Tercera o más Visitas de Seguimiento
Y
además, </t>
        </r>
        <r>
          <rPr>
            <u/>
            <sz val="9"/>
            <color indexed="81"/>
            <rFont val="Tahoma"/>
            <family val="2"/>
          </rPr>
          <t>se registre la actividad</t>
        </r>
        <r>
          <rPr>
            <sz val="9"/>
            <color indexed="81"/>
            <rFont val="Tahoma"/>
            <family val="2"/>
          </rPr>
          <t>:</t>
        </r>
        <r>
          <rPr>
            <b/>
            <sz val="9"/>
            <color indexed="81"/>
            <rFont val="Tahoma"/>
            <family val="2"/>
          </rPr>
          <t xml:space="preserve">
- Evaluación plan de cuidados a personas dependientes 
</t>
        </r>
        <r>
          <rPr>
            <sz val="9"/>
            <color indexed="81"/>
            <rFont val="Tahoma"/>
            <family val="2"/>
          </rPr>
          <t xml:space="preserve">
</t>
        </r>
      </text>
    </comment>
    <comment ref="H38" authorId="0" shapeId="0" xr:uid="{B6CC16A8-74DC-42CC-8E78-D484D6F48047}">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Integral a  Familia con Persona con Demencia_Primera Visita.
o
- Visita Domiciliaria Integral a  Familia con Persona con Demencia_Segunda Visita.
o
- Visita Domiciliaria Integral a  Familia con Persona con Demencia_Tercera o más Visitas de Seguimiento
Y
además, </t>
        </r>
        <r>
          <rPr>
            <u/>
            <sz val="9"/>
            <color indexed="81"/>
            <rFont val="Tahoma"/>
            <family val="2"/>
          </rPr>
          <t xml:space="preserve">se registre la actividad:
</t>
        </r>
        <r>
          <rPr>
            <sz val="9"/>
            <color indexed="81"/>
            <rFont val="Tahoma"/>
            <family val="2"/>
          </rPr>
          <t xml:space="preserve">- </t>
        </r>
        <r>
          <rPr>
            <b/>
            <sz val="9"/>
            <color indexed="81"/>
            <rFont val="Tahoma"/>
            <family val="2"/>
          </rPr>
          <t xml:space="preserve">Elaboración plan de cuidados a cuidador
</t>
        </r>
        <r>
          <rPr>
            <sz val="9"/>
            <color indexed="81"/>
            <rFont val="Tahoma"/>
            <family val="2"/>
          </rPr>
          <t xml:space="preserve">
</t>
        </r>
      </text>
    </comment>
    <comment ref="I38" authorId="0" shapeId="0" xr:uid="{C11E3E25-9188-487D-AD07-25AADD0FB599}">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Integral a  Familia con Persona con Demencia_Primera Visita.
o
- Visita Domiciliaria Integral a  Familia con Persona con Demencia_Segunda Visita.
o
- Visita Domiciliaria Integral a  Familia con Persona con Demencia_Tercera o más Visitas de Seguimiento
Y
además, </t>
        </r>
        <r>
          <rPr>
            <u/>
            <sz val="9"/>
            <color indexed="81"/>
            <rFont val="Tahoma"/>
            <family val="2"/>
          </rPr>
          <t>se registre la actividad:</t>
        </r>
        <r>
          <rPr>
            <sz val="9"/>
            <color indexed="81"/>
            <rFont val="Tahoma"/>
            <family val="2"/>
          </rPr>
          <t xml:space="preserve">
-</t>
        </r>
        <r>
          <rPr>
            <b/>
            <sz val="9"/>
            <color indexed="81"/>
            <rFont val="Tahoma"/>
            <family val="2"/>
          </rPr>
          <t xml:space="preserve"> Evaluación Plan de Cuidados a Cuidador
</t>
        </r>
        <r>
          <rPr>
            <sz val="9"/>
            <color indexed="81"/>
            <rFont val="Tahoma"/>
            <family val="2"/>
          </rPr>
          <t xml:space="preserve">
</t>
        </r>
      </text>
    </comment>
    <comment ref="J38" authorId="0" shapeId="0" xr:uid="{59119121-8EAB-48DA-93F7-2BC243D7A8ED}">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Integral a  Familia con Persona con Demencia_Primera Visita.
o
- Visita Domiciliaria Integral a  Familia con Persona con Demencia_Segunda Visita.
o
- Visita Domiciliaria Integral a  Familia con Persona con Demencia_Tercera o más Visitas de Seguimiento
Y
además, se registre el Formulario Escala de Sobrecarga del Cuidador de Zarit </t>
        </r>
        <r>
          <rPr>
            <b/>
            <sz val="9"/>
            <color indexed="81"/>
            <rFont val="Tahoma"/>
            <family val="2"/>
          </rPr>
          <t xml:space="preserve">
</t>
        </r>
        <r>
          <rPr>
            <sz val="9"/>
            <color indexed="81"/>
            <rFont val="Tahoma"/>
            <family val="2"/>
          </rPr>
          <t xml:space="preserve">
</t>
        </r>
      </text>
    </comment>
    <comment ref="C39" authorId="0" shapeId="0" xr:uid="{743EBB9D-C754-4837-98FF-78FB4D778774}">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t>
        </r>
        <r>
          <rPr>
            <b/>
            <sz val="9"/>
            <color indexed="81"/>
            <rFont val="Tahoma"/>
            <family val="2"/>
          </rPr>
          <t xml:space="preserve">- Visita Domiciliaria Integral a Familia con Integrante Dependiente Severo en Programa con Enfermedad Terminal_Primera Visita </t>
        </r>
        <r>
          <rPr>
            <sz val="9"/>
            <color indexed="81"/>
            <rFont val="Tahoma"/>
            <family val="2"/>
          </rPr>
          <t xml:space="preserve">
</t>
        </r>
      </text>
    </comment>
    <comment ref="D39" authorId="0" shapeId="0" xr:uid="{004A0E7C-DF73-4F18-A60B-4E1950189759}">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t>
        </r>
        <r>
          <rPr>
            <b/>
            <sz val="9"/>
            <color indexed="81"/>
            <rFont val="Tahoma"/>
            <family val="2"/>
          </rPr>
          <t xml:space="preserve">
-Visita Domiciliaria Integral a Familia con Integrante Dependiente Severo en Programa con Enfermedad Terminal_Segunda Visita
</t>
        </r>
      </text>
    </comment>
    <comment ref="E39" authorId="0" shapeId="0" xr:uid="{3C936C3D-59A7-4356-A191-E60DAC51C5B7}">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t>
        </r>
        <r>
          <rPr>
            <b/>
            <sz val="9"/>
            <color indexed="81"/>
            <rFont val="Tahoma"/>
            <family val="2"/>
          </rPr>
          <t xml:space="preserve">
-Visita Domiciliaria Integral a Familia con Integrante Dependiente Severo en Programa con Enfermedad Terminal_Tercera o más Visitas de Seguimiento</t>
        </r>
      </text>
    </comment>
    <comment ref="F39" authorId="0" shapeId="0" xr:uid="{11D58EF0-8885-4A26-B32B-C79F9D8472C8}">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 </t>
        </r>
        <r>
          <rPr>
            <b/>
            <sz val="9"/>
            <color indexed="81"/>
            <rFont val="Tahoma"/>
            <family val="2"/>
          </rPr>
          <t>Visita Domiciliaria Integral a Familia con Integrante Dependiente Severo en Programa con Enfermedad Terminal_Primera  Visita</t>
        </r>
        <r>
          <rPr>
            <sz val="9"/>
            <color indexed="81"/>
            <rFont val="Tahoma"/>
            <family val="2"/>
          </rPr>
          <t xml:space="preserve">
</t>
        </r>
        <r>
          <rPr>
            <b/>
            <sz val="9"/>
            <color indexed="81"/>
            <rFont val="Tahoma"/>
            <family val="2"/>
          </rPr>
          <t>o
- Visita Domiciliaria Integral a Familia con Integrante Dependiente Severo en Programa con Enfermedad Terminal_Segunda Visita
o
- Visita Domiciliaria Integral a Familia con Integrante Dependiente Severo en Programa con Enfermedad Terminal_Tercera o más Visitas de Seguimiento
Y
además,</t>
        </r>
        <r>
          <rPr>
            <u/>
            <sz val="9"/>
            <color indexed="81"/>
            <rFont val="Tahoma"/>
            <family val="2"/>
          </rPr>
          <t xml:space="preserve"> se registre actividad:</t>
        </r>
        <r>
          <rPr>
            <b/>
            <sz val="9"/>
            <color indexed="81"/>
            <rFont val="Tahoma"/>
            <family val="2"/>
          </rPr>
          <t xml:space="preserve">
- Elaboración Plan de Cuidados a Personas Dependientes </t>
        </r>
      </text>
    </comment>
    <comment ref="G39" authorId="0" shapeId="0" xr:uid="{5A0CA3CD-039F-4629-B086-BAF11A59B111}">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 </t>
        </r>
        <r>
          <rPr>
            <b/>
            <sz val="9"/>
            <color indexed="81"/>
            <rFont val="Tahoma"/>
            <family val="2"/>
          </rPr>
          <t>Visita Domiciliaria Integral a Familia con Integrante Dependiente Severo en Programa con Enfermedad Terminal_Primera  Visita</t>
        </r>
        <r>
          <rPr>
            <sz val="9"/>
            <color indexed="81"/>
            <rFont val="Tahoma"/>
            <family val="2"/>
          </rPr>
          <t xml:space="preserve">
</t>
        </r>
        <r>
          <rPr>
            <b/>
            <sz val="9"/>
            <color indexed="81"/>
            <rFont val="Tahoma"/>
            <family val="2"/>
          </rPr>
          <t>o
- Visita Domiciliaria Integral a Familia con Integrante Dependiente Severo en Programa con Enfermedad Terminal_Segunda Visita
o
- Visita Domiciliaria Integral a Familia con Integrante Dependiente Severo en Programa con Enfermedad Terminal_Tercera o más Visitas de Seguimiento
Y
además</t>
        </r>
        <r>
          <rPr>
            <sz val="9"/>
            <color indexed="81"/>
            <rFont val="Tahoma"/>
            <family val="2"/>
          </rPr>
          <t xml:space="preserve">, </t>
        </r>
        <r>
          <rPr>
            <u/>
            <sz val="9"/>
            <color indexed="81"/>
            <rFont val="Tahoma"/>
            <family val="2"/>
          </rPr>
          <t>se registre actividad</t>
        </r>
        <r>
          <rPr>
            <b/>
            <sz val="9"/>
            <color indexed="81"/>
            <rFont val="Tahoma"/>
            <family val="2"/>
          </rPr>
          <t xml:space="preserve">:
- Evaluación plan de cuidados a personas dependientes </t>
        </r>
      </text>
    </comment>
    <comment ref="H39" authorId="0" shapeId="0" xr:uid="{441EEA1E-3E5E-479B-B487-34EA4F7C2299}">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 </t>
        </r>
        <r>
          <rPr>
            <b/>
            <sz val="9"/>
            <color indexed="81"/>
            <rFont val="Tahoma"/>
            <family val="2"/>
          </rPr>
          <t>Visita Domiciliaria Integral a Familia con Integrante Dependiente Severo en Programa con Enfermedad Terminal_Primera  Visita</t>
        </r>
        <r>
          <rPr>
            <sz val="9"/>
            <color indexed="81"/>
            <rFont val="Tahoma"/>
            <family val="2"/>
          </rPr>
          <t xml:space="preserve">
</t>
        </r>
        <r>
          <rPr>
            <b/>
            <sz val="9"/>
            <color indexed="81"/>
            <rFont val="Tahoma"/>
            <family val="2"/>
          </rPr>
          <t xml:space="preserve">o
- Visita Domiciliaria Integral a Familia con Integrante Dependiente Severo en Programa con Enfermedad Terminal_Segunda Visita
o
- Visita Domiciliaria Integral a Familia con Integrante Dependiente Severo en Programa con Enfermedad Terminal_Tercera o más Visitas de Seguimiento
Y
además, </t>
        </r>
        <r>
          <rPr>
            <u/>
            <sz val="9"/>
            <color indexed="81"/>
            <rFont val="Tahoma"/>
            <family val="2"/>
          </rPr>
          <t>se registre actividad:</t>
        </r>
        <r>
          <rPr>
            <b/>
            <sz val="9"/>
            <color indexed="81"/>
            <rFont val="Tahoma"/>
            <family val="2"/>
          </rPr>
          <t xml:space="preserve">
- Elaboración plan de cuidados a cuidador</t>
        </r>
      </text>
    </comment>
    <comment ref="I39" authorId="0" shapeId="0" xr:uid="{2127F6CE-6B58-43A1-8469-2DBD0B717595}">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 </t>
        </r>
        <r>
          <rPr>
            <b/>
            <sz val="9"/>
            <color indexed="81"/>
            <rFont val="Tahoma"/>
            <family val="2"/>
          </rPr>
          <t>Visita Domiciliaria Integral a Familia con Integrante Dependiente Severo en Programa con Enfermedad Terminal_Primera  Visita</t>
        </r>
        <r>
          <rPr>
            <sz val="9"/>
            <color indexed="81"/>
            <rFont val="Tahoma"/>
            <family val="2"/>
          </rPr>
          <t xml:space="preserve">
</t>
        </r>
        <r>
          <rPr>
            <b/>
            <sz val="9"/>
            <color indexed="81"/>
            <rFont val="Tahoma"/>
            <family val="2"/>
          </rPr>
          <t>o
- Visita Domiciliaria Integral a Familia con Integrante Dependiente Severo en Programa con Enfermedad Terminal_Segunda Visita
o
- Visita Domiciliaria Integral a Familia con Integrante Dependiente Severo en Programa con Enfermedad Terminal_Tercera o más Visitas de Seguimiento
Y
además,</t>
        </r>
        <r>
          <rPr>
            <u/>
            <sz val="9"/>
            <color indexed="81"/>
            <rFont val="Tahoma"/>
            <family val="2"/>
          </rPr>
          <t xml:space="preserve"> se registre actividad:</t>
        </r>
        <r>
          <rPr>
            <b/>
            <sz val="9"/>
            <color indexed="81"/>
            <rFont val="Tahoma"/>
            <family val="2"/>
          </rPr>
          <t xml:space="preserve">
- Evaluación Plan de Cuidados a Cuidador</t>
        </r>
      </text>
    </comment>
    <comment ref="J39" authorId="0" shapeId="0" xr:uid="{99C68DDC-E590-42CA-A702-6C01941175ED}">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t>
        </r>
        <r>
          <rPr>
            <sz val="9"/>
            <color indexed="81"/>
            <rFont val="Tahoma"/>
            <family val="2"/>
          </rPr>
          <t xml:space="preserve">l, se registre la actividad:
- </t>
        </r>
        <r>
          <rPr>
            <b/>
            <sz val="9"/>
            <color indexed="81"/>
            <rFont val="Tahoma"/>
            <family val="2"/>
          </rPr>
          <t>Visita Domiciliaria Integral a Familia con Integrante Dependiente Severo en Programa con Enfermedad Terminal_Primera  Visita</t>
        </r>
        <r>
          <rPr>
            <sz val="9"/>
            <color indexed="81"/>
            <rFont val="Tahoma"/>
            <family val="2"/>
          </rPr>
          <t xml:space="preserve">
</t>
        </r>
        <r>
          <rPr>
            <b/>
            <sz val="9"/>
            <color indexed="81"/>
            <rFont val="Tahoma"/>
            <family val="2"/>
          </rPr>
          <t xml:space="preserve">o
- Visita Domiciliaria Integral a Familia con Integrante Dependiente Severo en Programa con Enfermedad Terminal_Segunda Visita
o
- Visita Domiciliaria Integral a Familia con Integrante Dependiente Severo en Programa con Enfermedad Terminal_Tercera o más Visitas de Seguimiento
Y
además, se registre el Formulario Escala de Sobrecarga del Cuidador de Zarit </t>
        </r>
      </text>
    </comment>
    <comment ref="C40" authorId="1" shapeId="0" xr:uid="{DE2A2CEB-31B9-42B4-B889-65F96069787F}">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a Familia con Integrante con Dependencia Severa (Excluye Adulto Mayor)_Primera Visita 
</t>
        </r>
      </text>
    </comment>
    <comment ref="D40" authorId="1" shapeId="0" xr:uid="{5AB00E43-4946-4E9C-B45A-CEC529C753B9}">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a Familia con Integrante con Dependencia Severa (Excluye Adulto Mayor)_Segunda Visita
</t>
        </r>
      </text>
    </comment>
    <comment ref="E40" authorId="1" shapeId="0" xr:uid="{6F26099C-FDD4-4AC1-BA42-92DFAA18F9FC}">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a Familia con Integrante con Dependencia Severa (Excluye Adulto Mayor)_Tercera o más Visitas de Seguimiento</t>
        </r>
      </text>
    </comment>
    <comment ref="F40" authorId="1" shapeId="0" xr:uid="{B41B0E0D-F32D-482B-872C-FD475371255A}">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Integrante con Dependencia Severa (Excluye Adulto Mayor)_Primera Visita
o
- Visita Domiciliaria Integral a Familia con Integrante con Dependencia Severa (Excluye Adulto Mayor)_Segunda Visita
o
Visita Domiciliaria Integral a Familia con Integrante con Dependencia Severa (Excluye Adulto Mayor)_Tercera o más Visitas de Seguimiento
Y
</t>
        </r>
        <r>
          <rPr>
            <sz val="9"/>
            <color indexed="81"/>
            <rFont val="Tahoma"/>
            <family val="2"/>
          </rPr>
          <t xml:space="preserve">además, </t>
        </r>
        <r>
          <rPr>
            <u/>
            <sz val="9"/>
            <color indexed="81"/>
            <rFont val="Tahoma"/>
            <family val="2"/>
          </rPr>
          <t>se registre actividad:</t>
        </r>
        <r>
          <rPr>
            <sz val="9"/>
            <color indexed="81"/>
            <rFont val="Tahoma"/>
            <family val="2"/>
          </rPr>
          <t xml:space="preserve">
</t>
        </r>
        <r>
          <rPr>
            <b/>
            <sz val="9"/>
            <color indexed="81"/>
            <rFont val="Tahoma"/>
            <family val="2"/>
          </rPr>
          <t xml:space="preserve">- Elaboración Plan de Cuidados a Personas Dependientes </t>
        </r>
      </text>
    </comment>
    <comment ref="G40" authorId="1" shapeId="0" xr:uid="{B608C334-283E-4329-9CCD-3036499BF8E6}">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Integrante con Dependencia Severa (Excluye Adulto Mayor)_Primera Visita
o
- Visita Domiciliaria Integral a Familia con Integrante con Dependencia Severa (Excluye Adulto Mayor)_Segunda Visita
o
Visita Domiciliaria Integral a Familia con Integrante con Dependencia Severa (Excluye Adulto Mayor)_Tercera o más Visitas de Seguimiento
Y
además, </t>
        </r>
        <r>
          <rPr>
            <u/>
            <sz val="9"/>
            <color indexed="81"/>
            <rFont val="Tahoma"/>
            <family val="2"/>
          </rPr>
          <t>se registre actividad:</t>
        </r>
        <r>
          <rPr>
            <b/>
            <sz val="9"/>
            <color indexed="81"/>
            <rFont val="Tahoma"/>
            <family val="2"/>
          </rPr>
          <t xml:space="preserve">
- Evaluación plan de cuidados a personas dependientes </t>
        </r>
      </text>
    </comment>
    <comment ref="H40" authorId="1" shapeId="0" xr:uid="{C29747BA-C9A2-4ECF-AC5C-F803895BB598}">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Integrante con Dependencia Severa (Excluye Adulto Mayor)_Primera Visita
o
- Visita Domiciliaria Integral a Familia con Integrante con Dependencia Severa (Excluye Adulto Mayor)_Segunda Visita
o
Visita Domiciliaria Integral a Familia con Integrante con Dependencia Severa (Excluye Adulto Mayor)_Tercera o más Visitas de Seguimiento
Y
además, </t>
        </r>
        <r>
          <rPr>
            <u/>
            <sz val="9"/>
            <color indexed="81"/>
            <rFont val="Tahoma"/>
            <family val="2"/>
          </rPr>
          <t>se registre actividad:</t>
        </r>
        <r>
          <rPr>
            <b/>
            <sz val="9"/>
            <color indexed="81"/>
            <rFont val="Tahoma"/>
            <family val="2"/>
          </rPr>
          <t xml:space="preserve">
- Elaboración plan de cuidados a cuidador</t>
        </r>
      </text>
    </comment>
    <comment ref="I40" authorId="1" shapeId="0" xr:uid="{11F297C9-3155-48C9-9ACE-89611C3E12F3}">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Visita Domiciliaria Integral a Familia con Integrante con Dependencia Severa (Excluye Adulto Mayor)_Primera Visita
o
- Visita Domiciliaria Integral a Familia con Integrante con Dependencia Severa (Excluye Adulto Mayor)_Segunda Visita
o
Visita Domiciliaria Integral a Familia con Integrante con Dependencia Severa (Excluye Adulto Mayor)_Tercera o más Visitas de Seguimiento
Y
además,</t>
        </r>
        <r>
          <rPr>
            <u/>
            <sz val="9"/>
            <color indexed="81"/>
            <rFont val="Tahoma"/>
            <family val="2"/>
          </rPr>
          <t xml:space="preserve"> se registre actividad:</t>
        </r>
        <r>
          <rPr>
            <b/>
            <sz val="9"/>
            <color indexed="81"/>
            <rFont val="Tahoma"/>
            <family val="2"/>
          </rPr>
          <t xml:space="preserve">
- Evaluación Plan de Cuidados a Cuidador</t>
        </r>
      </text>
    </comment>
    <comment ref="J40" authorId="1" shapeId="0" xr:uid="{713EA07B-1959-4B8E-A27A-37E327C71C3B}">
      <text>
        <r>
          <rPr>
            <sz val="9"/>
            <color indexed="81"/>
            <rFont val="Tahoma"/>
            <family val="2"/>
          </rPr>
          <t>Este dato aparecerá  luego de que la atención registrada en</t>
        </r>
        <r>
          <rPr>
            <b/>
            <sz val="9"/>
            <color indexed="81"/>
            <rFont val="Tahoma"/>
            <family val="2"/>
          </rPr>
          <t xml:space="preserve"> 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Integrante con Dependencia Severa (Excluye Adulto Mayor)_Primera Visita
o
- Visita Domiciliaria Integral a Familia con Integrante con Dependencia Severa (Excluye Adulto Mayor)_Segunda Visita
o
Visita Domiciliaria Integral a Familia con Integrante con Dependencia Severa (Excluye Adulto Mayor)_Tercera o más Visitas de Seguimiento
Y
además, se registre el Formulario Escala de Sobrecarga del Cuidador de Zarit </t>
        </r>
      </text>
    </comment>
    <comment ref="C41" authorId="1" shapeId="0" xr:uid="{EFB51081-56B2-4977-A271-E7502963EF8F}">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a Familia con Adulto Mayor Dependiente Severo_Primera Visita
</t>
        </r>
        <r>
          <rPr>
            <sz val="9"/>
            <color indexed="81"/>
            <rFont val="Tahoma"/>
            <family val="2"/>
          </rPr>
          <t xml:space="preserve">
</t>
        </r>
      </text>
    </comment>
    <comment ref="D41" authorId="1" shapeId="0" xr:uid="{139B1CF0-CDFF-49E5-A8DD-BFE2A1E22888}">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a Familia con Adulto Mayor Dependiente Severo_Segunda Visita
</t>
        </r>
        <r>
          <rPr>
            <sz val="9"/>
            <color indexed="81"/>
            <rFont val="Tahoma"/>
            <family val="2"/>
          </rPr>
          <t xml:space="preserve">
</t>
        </r>
      </text>
    </comment>
    <comment ref="E41" authorId="1" shapeId="0" xr:uid="{ECC6F398-F21A-4CD1-9E95-E6672AAE2B8A}">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Integral a Familia con Adulto Mayor Dependiente Severo_Tercera o más Visitas de Seguimiento
</t>
        </r>
        <r>
          <rPr>
            <sz val="9"/>
            <color indexed="81"/>
            <rFont val="Tahoma"/>
            <family val="2"/>
          </rPr>
          <t xml:space="preserve">
</t>
        </r>
      </text>
    </comment>
    <comment ref="F41" authorId="1" shapeId="0" xr:uid="{4D26F038-B546-47EF-B85F-F5EC21E853E7}">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Adulto Mayor Dependiente Severo_Primera Visita
o
- Visita Domiciliaria Integral a Familia con Adulto Mayor Dependiente Severo_Segunda Visita
o
Visita Domiciliaria Integral a Familia con Adulto Mayor Dependiente Severo_Tercera o más Visitas de Seguimiento
Y
además, </t>
        </r>
        <r>
          <rPr>
            <u/>
            <sz val="9"/>
            <color indexed="81"/>
            <rFont val="Tahoma"/>
            <family val="2"/>
          </rPr>
          <t>se registre actividad:</t>
        </r>
        <r>
          <rPr>
            <b/>
            <sz val="9"/>
            <color indexed="81"/>
            <rFont val="Tahoma"/>
            <family val="2"/>
          </rPr>
          <t xml:space="preserve">
- Elaboración Plan de Cuidados a Personas Dependientes </t>
        </r>
      </text>
    </comment>
    <comment ref="G41" authorId="1" shapeId="0" xr:uid="{DC1A95AA-8E0A-4426-8212-E22DB65EA4D9}">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Visita Domiciliaria Integral a Familia con Adulto Mayor Dependiente Severo_Primera Visita
o
- Visita Domiciliaria Integral a Familia con Adulto Mayor Dependiente Severo_Segunda Visita
o
Visita Domiciliaria Integral a Familia con Adulto Mayor Dependiente Severo_Tercera o más Visitas de Seguimiento
Y
además,</t>
        </r>
        <r>
          <rPr>
            <u/>
            <sz val="9"/>
            <color indexed="81"/>
            <rFont val="Tahoma"/>
            <family val="2"/>
          </rPr>
          <t xml:space="preserve"> se registre actividad:</t>
        </r>
        <r>
          <rPr>
            <b/>
            <sz val="9"/>
            <color indexed="81"/>
            <rFont val="Tahoma"/>
            <family val="2"/>
          </rPr>
          <t xml:space="preserve">
- Evaluación plan de cuidados a personas dependientes </t>
        </r>
      </text>
    </comment>
    <comment ref="H41" authorId="1" shapeId="0" xr:uid="{00026F22-A0C7-4754-BBDD-A6DF5E6CA4E6}">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Adulto Mayor Dependiente Severo_Primera Visita
o
- Visita Domiciliaria Integral a Familia con Adulto Mayor Dependiente Severo_Segunda Visita
o
Visita Domiciliaria Integral a Familia con Adulto Mayor Dependiente Severo_Tercera o más Visitas de Seguimiento
Y
además, </t>
        </r>
        <r>
          <rPr>
            <u/>
            <sz val="9"/>
            <color indexed="81"/>
            <rFont val="Tahoma"/>
            <family val="2"/>
          </rPr>
          <t>se registre actividad:</t>
        </r>
        <r>
          <rPr>
            <b/>
            <sz val="9"/>
            <color indexed="81"/>
            <rFont val="Tahoma"/>
            <family val="2"/>
          </rPr>
          <t xml:space="preserve">
- Elaboración plan de cuidados a cuidador</t>
        </r>
      </text>
    </comment>
    <comment ref="I41" authorId="1" shapeId="0" xr:uid="{BA4A5EF4-8C26-4B66-BFDF-FF981413C588}">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Adulto Mayor Dependiente Severo_Primera Visita
o
- Visita Domiciliaria Integral a Familia con Adulto Mayor Dependiente Severo_Segunda Visita
o
Visita Domiciliaria Integral a Familia con Adulto Mayor Dependiente Severo_Tercera o más Visitas de Seguimiento
Y
además, </t>
        </r>
        <r>
          <rPr>
            <u/>
            <sz val="9"/>
            <color indexed="81"/>
            <rFont val="Tahoma"/>
            <family val="2"/>
          </rPr>
          <t>se registre actividad:</t>
        </r>
        <r>
          <rPr>
            <b/>
            <sz val="9"/>
            <color indexed="81"/>
            <rFont val="Tahoma"/>
            <family val="2"/>
          </rPr>
          <t xml:space="preserve">
- Evaluación Plan de Cuidados a Cuidador</t>
        </r>
      </text>
    </comment>
    <comment ref="J41" authorId="1" shapeId="0" xr:uid="{B0C59466-49EB-4A74-9C73-2BE38CEE5423}">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Individual,</t>
        </r>
        <r>
          <rPr>
            <sz val="9"/>
            <color indexed="81"/>
            <rFont val="Tahoma"/>
            <family val="2"/>
          </rPr>
          <t xml:space="preserve"> se registre la actividad:
</t>
        </r>
        <r>
          <rPr>
            <b/>
            <sz val="9"/>
            <color indexed="81"/>
            <rFont val="Tahoma"/>
            <family val="2"/>
          </rPr>
          <t xml:space="preserve">- Visita Domiciliaria Integral a Familia con Adulto Mayor Dependiente Severo_Primera Visita
o
- Visita Domiciliaria Integral a Familia con Adulto Mayor Dependiente Severo_Segunda Visita
o
Visita Domiciliaria Integral a Familia con Adulto Mayor Dependiente Severo_Tercera o más Visitas de Seguimiento
Y
además, se registre el Formulario Escala de Sobrecarga del Cuidador de Zarit </t>
        </r>
      </text>
    </comment>
    <comment ref="B46" authorId="0" shapeId="0" xr:uid="{5E45D32D-729A-461B-858B-198E94601EF7}">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Formulario Clínico</t>
        </r>
        <r>
          <rPr>
            <b/>
            <sz val="9"/>
            <color indexed="81"/>
            <rFont val="Tahoma"/>
            <family val="2"/>
          </rPr>
          <t xml:space="preserve"> "VDI1 Ingreso PADPDS y CPU"</t>
        </r>
        <r>
          <rPr>
            <sz val="9"/>
            <color indexed="81"/>
            <rFont val="Tahoma"/>
            <family val="2"/>
          </rPr>
          <t xml:space="preserve"> en la sección </t>
        </r>
        <r>
          <rPr>
            <b/>
            <sz val="9"/>
            <color indexed="81"/>
            <rFont val="Tahoma"/>
            <family val="2"/>
          </rPr>
          <t>Sujeto de Cuidado</t>
        </r>
        <r>
          <rPr>
            <sz val="9"/>
            <color indexed="81"/>
            <rFont val="Tahoma"/>
            <family val="2"/>
          </rPr>
          <t xml:space="preserve"> en campo</t>
        </r>
        <r>
          <rPr>
            <b/>
            <sz val="9"/>
            <color indexed="81"/>
            <rFont val="Tahoma"/>
            <family val="2"/>
          </rPr>
          <t xml:space="preserve"> Tipo de Paciente </t>
        </r>
        <r>
          <rPr>
            <sz val="9"/>
            <color indexed="81"/>
            <rFont val="Tahoma"/>
            <family val="2"/>
          </rPr>
          <t xml:space="preserve"> se registre el valor </t>
        </r>
        <r>
          <rPr>
            <b/>
            <sz val="9"/>
            <color indexed="81"/>
            <rFont val="Tahoma"/>
            <family val="2"/>
          </rPr>
          <t>"Oncológico" o "No Oncológico"</t>
        </r>
        <r>
          <rPr>
            <sz val="9"/>
            <color indexed="81"/>
            <rFont val="Tahoma"/>
            <family val="2"/>
          </rPr>
          <t xml:space="preserve"> y en campo Resultado </t>
        </r>
        <r>
          <rPr>
            <b/>
            <sz val="9"/>
            <color indexed="81"/>
            <rFont val="Tahoma"/>
            <family val="2"/>
          </rPr>
          <t>Índice de Barthel</t>
        </r>
        <r>
          <rPr>
            <sz val="9"/>
            <color indexed="81"/>
            <rFont val="Tahoma"/>
            <family val="2"/>
          </rPr>
          <t xml:space="preserve"> se informe </t>
        </r>
        <r>
          <rPr>
            <b/>
            <sz val="9"/>
            <color indexed="81"/>
            <rFont val="Tahoma"/>
            <family val="2"/>
          </rPr>
          <t xml:space="preserve"> "Dependente Grave" </t>
        </r>
        <r>
          <rPr>
            <sz val="9"/>
            <color indexed="81"/>
            <rFont val="Tahoma"/>
            <family val="2"/>
          </rPr>
          <t>o</t>
        </r>
        <r>
          <rPr>
            <b/>
            <sz val="9"/>
            <color indexed="81"/>
            <rFont val="Tahoma"/>
            <family val="2"/>
          </rPr>
          <t xml:space="preserve"> "Dependente Total"</t>
        </r>
        <r>
          <rPr>
            <sz val="9"/>
            <color indexed="81"/>
            <rFont val="Tahoma"/>
            <family val="2"/>
          </rPr>
          <t xml:space="preserve"> o en formulario de </t>
        </r>
        <r>
          <rPr>
            <b/>
            <sz val="9"/>
            <color indexed="81"/>
            <rFont val="Tahoma"/>
            <family val="2"/>
          </rPr>
          <t>"Indice de Barthel"</t>
        </r>
        <r>
          <rPr>
            <sz val="9"/>
            <color indexed="81"/>
            <rFont val="Tahoma"/>
            <family val="2"/>
          </rPr>
          <t xml:space="preserve"> tenga campo Resultado se registre el valor</t>
        </r>
        <r>
          <rPr>
            <b/>
            <sz val="9"/>
            <color indexed="81"/>
            <rFont val="Tahoma"/>
            <family val="2"/>
          </rPr>
          <t xml:space="preserve"> "Dependente Grave"</t>
        </r>
        <r>
          <rPr>
            <sz val="9"/>
            <color indexed="81"/>
            <rFont val="Tahoma"/>
            <family val="2"/>
          </rPr>
          <t xml:space="preserve"> o </t>
        </r>
        <r>
          <rPr>
            <b/>
            <sz val="9"/>
            <color indexed="81"/>
            <rFont val="Tahoma"/>
            <family val="2"/>
          </rPr>
          <t xml:space="preserve">"Dependente Total" </t>
        </r>
        <r>
          <rPr>
            <sz val="9"/>
            <color indexed="81"/>
            <rFont val="Tahoma"/>
            <family val="2"/>
          </rPr>
          <t xml:space="preserve">
y Además en campo </t>
        </r>
        <r>
          <rPr>
            <b/>
            <sz val="9"/>
            <color indexed="81"/>
            <rFont val="Tahoma"/>
            <family val="2"/>
          </rPr>
          <t>Estado PADPDS</t>
        </r>
        <r>
          <rPr>
            <sz val="9"/>
            <color indexed="81"/>
            <rFont val="Tahoma"/>
            <family val="2"/>
          </rPr>
          <t xml:space="preserve"> el valor </t>
        </r>
        <r>
          <rPr>
            <b/>
            <sz val="9"/>
            <color indexed="81"/>
            <rFont val="Tahoma"/>
            <family val="2"/>
          </rPr>
          <t>Ingreso.</t>
        </r>
      </text>
    </comment>
    <comment ref="B47" authorId="0" shapeId="0" xr:uid="{D73AFBD3-8954-4B91-B819-82D2B72F2F07}">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Formulario Clínico</t>
        </r>
        <r>
          <rPr>
            <b/>
            <sz val="9"/>
            <color indexed="81"/>
            <rFont val="Tahoma"/>
            <family val="2"/>
          </rPr>
          <t xml:space="preserve"> "VDI1 Ingreso PADPDS y CPU"</t>
        </r>
        <r>
          <rPr>
            <sz val="9"/>
            <color indexed="81"/>
            <rFont val="Tahoma"/>
            <family val="2"/>
          </rPr>
          <t xml:space="preserve"> en la sección </t>
        </r>
        <r>
          <rPr>
            <b/>
            <sz val="9"/>
            <color indexed="81"/>
            <rFont val="Tahoma"/>
            <family val="2"/>
          </rPr>
          <t>Sujeto de Cuidado</t>
        </r>
        <r>
          <rPr>
            <sz val="9"/>
            <color indexed="81"/>
            <rFont val="Tahoma"/>
            <family val="2"/>
          </rPr>
          <t xml:space="preserve"> en campo</t>
        </r>
        <r>
          <rPr>
            <b/>
            <sz val="9"/>
            <color indexed="81"/>
            <rFont val="Tahoma"/>
            <family val="2"/>
          </rPr>
          <t xml:space="preserve"> Tipo de Paciente </t>
        </r>
        <r>
          <rPr>
            <sz val="9"/>
            <color indexed="81"/>
            <rFont val="Tahoma"/>
            <family val="2"/>
          </rPr>
          <t xml:space="preserve"> se registre el valor </t>
        </r>
        <r>
          <rPr>
            <b/>
            <sz val="9"/>
            <color indexed="81"/>
            <rFont val="Tahoma"/>
            <family val="2"/>
          </rPr>
          <t xml:space="preserve">"Oncológico" </t>
        </r>
        <r>
          <rPr>
            <sz val="9"/>
            <color indexed="81"/>
            <rFont val="Tahoma"/>
            <family val="2"/>
          </rPr>
          <t>o</t>
        </r>
        <r>
          <rPr>
            <b/>
            <sz val="9"/>
            <color indexed="81"/>
            <rFont val="Tahoma"/>
            <family val="2"/>
          </rPr>
          <t xml:space="preserve"> "No Oncológico"</t>
        </r>
        <r>
          <rPr>
            <sz val="9"/>
            <color indexed="81"/>
            <rFont val="Tahoma"/>
            <family val="2"/>
          </rPr>
          <t xml:space="preserve"> y en campo Resultado </t>
        </r>
        <r>
          <rPr>
            <b/>
            <sz val="9"/>
            <color indexed="81"/>
            <rFont val="Tahoma"/>
            <family val="2"/>
          </rPr>
          <t>Índice de Barthel</t>
        </r>
        <r>
          <rPr>
            <sz val="9"/>
            <color indexed="81"/>
            <rFont val="Tahoma"/>
            <family val="2"/>
          </rPr>
          <t xml:space="preserve"> se informe </t>
        </r>
        <r>
          <rPr>
            <b/>
            <sz val="9"/>
            <color indexed="81"/>
            <rFont val="Tahoma"/>
            <family val="2"/>
          </rPr>
          <t xml:space="preserve"> "Dependente Grave" </t>
        </r>
        <r>
          <rPr>
            <sz val="9"/>
            <color indexed="81"/>
            <rFont val="Tahoma"/>
            <family val="2"/>
          </rPr>
          <t>o</t>
        </r>
        <r>
          <rPr>
            <b/>
            <sz val="9"/>
            <color indexed="81"/>
            <rFont val="Tahoma"/>
            <family val="2"/>
          </rPr>
          <t xml:space="preserve"> "Dependente Total"</t>
        </r>
        <r>
          <rPr>
            <sz val="9"/>
            <color indexed="81"/>
            <rFont val="Tahoma"/>
            <family val="2"/>
          </rPr>
          <t xml:space="preserve"> o en formulario de </t>
        </r>
        <r>
          <rPr>
            <b/>
            <sz val="9"/>
            <color indexed="81"/>
            <rFont val="Tahoma"/>
            <family val="2"/>
          </rPr>
          <t>"Indice de Barthel"</t>
        </r>
        <r>
          <rPr>
            <sz val="9"/>
            <color indexed="81"/>
            <rFont val="Tahoma"/>
            <family val="2"/>
          </rPr>
          <t xml:space="preserve"> tenga campo Resultado se registre el valor</t>
        </r>
        <r>
          <rPr>
            <b/>
            <sz val="9"/>
            <color indexed="81"/>
            <rFont val="Tahoma"/>
            <family val="2"/>
          </rPr>
          <t xml:space="preserve"> "Dependente Grave"</t>
        </r>
        <r>
          <rPr>
            <sz val="9"/>
            <color indexed="81"/>
            <rFont val="Tahoma"/>
            <family val="2"/>
          </rPr>
          <t xml:space="preserve"> o </t>
        </r>
        <r>
          <rPr>
            <b/>
            <sz val="9"/>
            <color indexed="81"/>
            <rFont val="Tahoma"/>
            <family val="2"/>
          </rPr>
          <t xml:space="preserve">"Dependente Total" </t>
        </r>
        <r>
          <rPr>
            <sz val="9"/>
            <color indexed="81"/>
            <rFont val="Tahoma"/>
            <family val="2"/>
          </rPr>
          <t xml:space="preserve">
y Además en campo </t>
        </r>
        <r>
          <rPr>
            <b/>
            <sz val="9"/>
            <color indexed="81"/>
            <rFont val="Tahoma"/>
            <family val="2"/>
          </rPr>
          <t>Estado PADPDS</t>
        </r>
        <r>
          <rPr>
            <sz val="9"/>
            <color indexed="81"/>
            <rFont val="Tahoma"/>
            <family val="2"/>
          </rPr>
          <t xml:space="preserve"> el valor </t>
        </r>
        <r>
          <rPr>
            <b/>
            <sz val="9"/>
            <color indexed="81"/>
            <rFont val="Tahoma"/>
            <family val="2"/>
          </rPr>
          <t>Reingreso.</t>
        </r>
      </text>
    </comment>
    <comment ref="B48" authorId="0" shapeId="0" xr:uid="{10E872C0-E669-45D9-9311-347D93E00844}">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Formulario Clínico</t>
        </r>
        <r>
          <rPr>
            <b/>
            <sz val="9"/>
            <color indexed="81"/>
            <rFont val="Tahoma"/>
            <family val="2"/>
          </rPr>
          <t xml:space="preserve"> "VDI1 Ingreso PADPDS y CPU"</t>
        </r>
        <r>
          <rPr>
            <sz val="9"/>
            <color indexed="81"/>
            <rFont val="Tahoma"/>
            <family val="2"/>
          </rPr>
          <t xml:space="preserve"> en la sección </t>
        </r>
        <r>
          <rPr>
            <b/>
            <sz val="9"/>
            <color indexed="81"/>
            <rFont val="Tahoma"/>
            <family val="2"/>
          </rPr>
          <t>Sujeto de Cuidado</t>
        </r>
        <r>
          <rPr>
            <sz val="9"/>
            <color indexed="81"/>
            <rFont val="Tahoma"/>
            <family val="2"/>
          </rPr>
          <t xml:space="preserve"> en campo</t>
        </r>
        <r>
          <rPr>
            <b/>
            <sz val="9"/>
            <color indexed="81"/>
            <rFont val="Tahoma"/>
            <family val="2"/>
          </rPr>
          <t xml:space="preserve"> Tipo de Paciente </t>
        </r>
        <r>
          <rPr>
            <sz val="9"/>
            <color indexed="81"/>
            <rFont val="Tahoma"/>
            <family val="2"/>
          </rPr>
          <t xml:space="preserve"> se registre el valor </t>
        </r>
        <r>
          <rPr>
            <b/>
            <sz val="9"/>
            <color indexed="81"/>
            <rFont val="Tahoma"/>
            <family val="2"/>
          </rPr>
          <t xml:space="preserve">"Oncológico" </t>
        </r>
        <r>
          <rPr>
            <sz val="9"/>
            <color indexed="81"/>
            <rFont val="Tahoma"/>
            <family val="2"/>
          </rPr>
          <t>o</t>
        </r>
        <r>
          <rPr>
            <b/>
            <sz val="9"/>
            <color indexed="81"/>
            <rFont val="Tahoma"/>
            <family val="2"/>
          </rPr>
          <t xml:space="preserve"> "No Oncológico"</t>
        </r>
        <r>
          <rPr>
            <sz val="9"/>
            <color indexed="81"/>
            <rFont val="Tahoma"/>
            <family val="2"/>
          </rPr>
          <t xml:space="preserve"> y en campo Resultado </t>
        </r>
        <r>
          <rPr>
            <b/>
            <sz val="9"/>
            <color indexed="81"/>
            <rFont val="Tahoma"/>
            <family val="2"/>
          </rPr>
          <t>Índice de Barthel</t>
        </r>
        <r>
          <rPr>
            <sz val="9"/>
            <color indexed="81"/>
            <rFont val="Tahoma"/>
            <family val="2"/>
          </rPr>
          <t xml:space="preserve"> se informe </t>
        </r>
        <r>
          <rPr>
            <b/>
            <sz val="9"/>
            <color indexed="81"/>
            <rFont val="Tahoma"/>
            <family val="2"/>
          </rPr>
          <t xml:space="preserve"> "Dependente Grave" </t>
        </r>
        <r>
          <rPr>
            <sz val="9"/>
            <color indexed="81"/>
            <rFont val="Tahoma"/>
            <family val="2"/>
          </rPr>
          <t>o</t>
        </r>
        <r>
          <rPr>
            <b/>
            <sz val="9"/>
            <color indexed="81"/>
            <rFont val="Tahoma"/>
            <family val="2"/>
          </rPr>
          <t xml:space="preserve"> "Dependente Total"</t>
        </r>
        <r>
          <rPr>
            <sz val="9"/>
            <color indexed="81"/>
            <rFont val="Tahoma"/>
            <family val="2"/>
          </rPr>
          <t xml:space="preserve"> o en formulario de </t>
        </r>
        <r>
          <rPr>
            <b/>
            <sz val="9"/>
            <color indexed="81"/>
            <rFont val="Tahoma"/>
            <family val="2"/>
          </rPr>
          <t>"Indice de Barthel"</t>
        </r>
        <r>
          <rPr>
            <sz val="9"/>
            <color indexed="81"/>
            <rFont val="Tahoma"/>
            <family val="2"/>
          </rPr>
          <t xml:space="preserve"> tenga campo Resultado se registre el valor</t>
        </r>
        <r>
          <rPr>
            <b/>
            <sz val="9"/>
            <color indexed="81"/>
            <rFont val="Tahoma"/>
            <family val="2"/>
          </rPr>
          <t xml:space="preserve"> "Dependente Grave"</t>
        </r>
        <r>
          <rPr>
            <sz val="9"/>
            <color indexed="81"/>
            <rFont val="Tahoma"/>
            <family val="2"/>
          </rPr>
          <t xml:space="preserve"> o </t>
        </r>
        <r>
          <rPr>
            <b/>
            <sz val="9"/>
            <color indexed="81"/>
            <rFont val="Tahoma"/>
            <family val="2"/>
          </rPr>
          <t xml:space="preserve">"Dependente Total" </t>
        </r>
        <r>
          <rPr>
            <sz val="9"/>
            <color indexed="81"/>
            <rFont val="Tahoma"/>
            <family val="2"/>
          </rPr>
          <t xml:space="preserve">
y Además en campo </t>
        </r>
        <r>
          <rPr>
            <b/>
            <sz val="9"/>
            <color indexed="81"/>
            <rFont val="Tahoma"/>
            <family val="2"/>
          </rPr>
          <t>Estado PADPDS</t>
        </r>
        <r>
          <rPr>
            <sz val="9"/>
            <color indexed="81"/>
            <rFont val="Tahoma"/>
            <family val="2"/>
          </rPr>
          <t xml:space="preserve"> el valor </t>
        </r>
        <r>
          <rPr>
            <b/>
            <sz val="9"/>
            <color indexed="81"/>
            <rFont val="Tahoma"/>
            <family val="2"/>
          </rPr>
          <t>Egreso por Alta, Egreso Por Fallecimiento o Egreso Otros Motivos.</t>
        </r>
      </text>
    </comment>
    <comment ref="AM48" authorId="0" shapeId="0" xr:uid="{F7D24FDF-A7DC-4004-A130-18D7734B5F69}">
      <text>
        <r>
          <rPr>
            <sz val="9"/>
            <color indexed="81"/>
            <rFont val="Tahoma"/>
            <family val="2"/>
          </rPr>
          <t xml:space="preserve">1.- Registrada en el Módulo Box - Pacientes Citados  o en Agregar documentos a una atención y que  en el </t>
        </r>
        <r>
          <rPr>
            <b/>
            <sz val="9"/>
            <color indexed="81"/>
            <rFont val="Tahoma"/>
            <family val="2"/>
          </rPr>
          <t>Formulario Atención Pacientes Postrados en la sección Próximo Control</t>
        </r>
        <r>
          <rPr>
            <sz val="9"/>
            <color indexed="81"/>
            <rFont val="Tahoma"/>
            <family val="2"/>
          </rPr>
          <t xml:space="preserve"> tengan registrado en el campo  </t>
        </r>
        <r>
          <rPr>
            <b/>
            <sz val="9"/>
            <color indexed="81"/>
            <rFont val="Tahoma"/>
            <family val="2"/>
          </rPr>
          <t xml:space="preserve">Estado de Control </t>
        </r>
        <r>
          <rPr>
            <sz val="9"/>
            <color indexed="81"/>
            <rFont val="Tahoma"/>
            <family val="2"/>
          </rPr>
          <t xml:space="preserve">tenga el valor </t>
        </r>
        <r>
          <rPr>
            <b/>
            <sz val="9"/>
            <color indexed="81"/>
            <rFont val="Tahoma"/>
            <family val="2"/>
          </rPr>
          <t xml:space="preserve">Egreso por Alta
</t>
        </r>
        <r>
          <rPr>
            <b/>
            <sz val="9"/>
            <color indexed="81"/>
            <rFont val="Tahoma"/>
            <family val="2"/>
          </rPr>
          <t>Y registre el  formulario Indice de Barthel con resultado Dependiente Grave o Dependencia Total  (En la Misma Atención)</t>
        </r>
      </text>
    </comment>
    <comment ref="AN48" authorId="0" shapeId="0" xr:uid="{0B3D0F0A-A1F3-4F6F-800D-7770774C4413}">
      <text>
        <r>
          <rPr>
            <sz val="9"/>
            <color indexed="81"/>
            <rFont val="Tahoma"/>
            <family val="2"/>
          </rPr>
          <t xml:space="preserve">1.- Registrada en el Módulo Box - Pacientes Citados  o en Agregar documentos a una atención y que  en el </t>
        </r>
        <r>
          <rPr>
            <b/>
            <sz val="9"/>
            <color indexed="81"/>
            <rFont val="Tahoma"/>
            <family val="2"/>
          </rPr>
          <t xml:space="preserve">Formulario Atención Pacientes Postrados en la sección Próximo Control </t>
        </r>
        <r>
          <rPr>
            <sz val="9"/>
            <color indexed="81"/>
            <rFont val="Tahoma"/>
            <family val="2"/>
          </rPr>
          <t xml:space="preserve">tengan registrado en el campo  </t>
        </r>
        <r>
          <rPr>
            <b/>
            <sz val="9"/>
            <color indexed="81"/>
            <rFont val="Tahoma"/>
            <family val="2"/>
          </rPr>
          <t xml:space="preserve">Estado de Control </t>
        </r>
        <r>
          <rPr>
            <sz val="9"/>
            <color indexed="81"/>
            <rFont val="Tahoma"/>
            <family val="2"/>
          </rPr>
          <t>tenga el valor</t>
        </r>
        <r>
          <rPr>
            <b/>
            <sz val="9"/>
            <color indexed="81"/>
            <rFont val="Tahoma"/>
            <family val="2"/>
          </rPr>
          <t xml:space="preserve"> Egreso por Fallecimiento
</t>
        </r>
        <r>
          <rPr>
            <sz val="9"/>
            <color indexed="81"/>
            <rFont val="Tahoma"/>
            <family val="2"/>
          </rPr>
          <t xml:space="preserve">
</t>
        </r>
        <r>
          <rPr>
            <b/>
            <sz val="9"/>
            <color indexed="81"/>
            <rFont val="Tahoma"/>
            <family val="2"/>
          </rPr>
          <t>Y registre el  formulario Indice de Barthel con resultado Dependiente Grave o Dependencia Total  (En la Misma Atención)</t>
        </r>
      </text>
    </comment>
    <comment ref="AO48" authorId="0" shapeId="0" xr:uid="{11D8829F-DD86-483C-B79B-8FB15C331A49}">
      <text>
        <r>
          <rPr>
            <sz val="9"/>
            <color indexed="81"/>
            <rFont val="Tahoma"/>
            <family val="2"/>
          </rPr>
          <t xml:space="preserve">1.- Registrada en el Módulo Box - Pacientes Citados  o en Agregar documentos a una atención y que  en el </t>
        </r>
        <r>
          <rPr>
            <b/>
            <sz val="9"/>
            <color indexed="81"/>
            <rFont val="Tahoma"/>
            <family val="2"/>
          </rPr>
          <t xml:space="preserve">Formulario Atención Pacientes Postrados en la sección Próximo Control </t>
        </r>
        <r>
          <rPr>
            <sz val="9"/>
            <color indexed="81"/>
            <rFont val="Tahoma"/>
            <family val="2"/>
          </rPr>
          <t xml:space="preserve">tengan registrado en el campo </t>
        </r>
        <r>
          <rPr>
            <b/>
            <sz val="9"/>
            <color indexed="81"/>
            <rFont val="Tahoma"/>
            <family val="2"/>
          </rPr>
          <t xml:space="preserve"> Estado de Control </t>
        </r>
        <r>
          <rPr>
            <sz val="9"/>
            <color indexed="81"/>
            <rFont val="Tahoma"/>
            <family val="2"/>
          </rPr>
          <t xml:space="preserve">tenga el valor </t>
        </r>
        <r>
          <rPr>
            <b/>
            <sz val="9"/>
            <color indexed="81"/>
            <rFont val="Tahoma"/>
            <family val="2"/>
          </rPr>
          <t>Egreso por Otras Causas
Y registre el  formulario Indice de Barthel con resultado Dependiente Grave o Dependencia Total  (En la Misma Atención)</t>
        </r>
        <r>
          <rPr>
            <sz val="9"/>
            <color indexed="81"/>
            <rFont val="Tahoma"/>
            <family val="2"/>
          </rPr>
          <t xml:space="preserve">
</t>
        </r>
      </text>
    </comment>
    <comment ref="B49" authorId="0" shapeId="0" xr:uid="{209AEAEF-0582-4150-B862-80BF43B6CC6B}">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Formulario Clínico</t>
        </r>
        <r>
          <rPr>
            <b/>
            <sz val="9"/>
            <color indexed="81"/>
            <rFont val="Tahoma"/>
            <family val="2"/>
          </rPr>
          <t xml:space="preserve"> "VDI1 Ingreso PADPDS y CPU"</t>
        </r>
        <r>
          <rPr>
            <sz val="9"/>
            <color indexed="81"/>
            <rFont val="Tahoma"/>
            <family val="2"/>
          </rPr>
          <t xml:space="preserve"> en la sección </t>
        </r>
        <r>
          <rPr>
            <b/>
            <sz val="9"/>
            <color indexed="81"/>
            <rFont val="Tahoma"/>
            <family val="2"/>
          </rPr>
          <t>Sujeto de Cuidado</t>
        </r>
        <r>
          <rPr>
            <sz val="9"/>
            <color indexed="81"/>
            <rFont val="Tahoma"/>
            <family val="2"/>
          </rPr>
          <t xml:space="preserve"> en campo</t>
        </r>
        <r>
          <rPr>
            <b/>
            <sz val="9"/>
            <color indexed="81"/>
            <rFont val="Tahoma"/>
            <family val="2"/>
          </rPr>
          <t xml:space="preserve"> Tipo de Paciente </t>
        </r>
        <r>
          <rPr>
            <sz val="9"/>
            <color indexed="81"/>
            <rFont val="Tahoma"/>
            <family val="2"/>
          </rPr>
          <t xml:space="preserve"> se registre el valor </t>
        </r>
        <r>
          <rPr>
            <b/>
            <sz val="9"/>
            <color indexed="81"/>
            <rFont val="Tahoma"/>
            <family val="2"/>
          </rPr>
          <t xml:space="preserve">"Oncológico" </t>
        </r>
        <r>
          <rPr>
            <sz val="9"/>
            <color indexed="81"/>
            <rFont val="Tahoma"/>
            <family val="2"/>
          </rPr>
          <t>o</t>
        </r>
        <r>
          <rPr>
            <b/>
            <sz val="9"/>
            <color indexed="81"/>
            <rFont val="Tahoma"/>
            <family val="2"/>
          </rPr>
          <t xml:space="preserve"> "No Oncológico"</t>
        </r>
        <r>
          <rPr>
            <sz val="9"/>
            <color indexed="81"/>
            <rFont val="Tahoma"/>
            <family val="2"/>
          </rPr>
          <t xml:space="preserve"> y en campo Resultado </t>
        </r>
        <r>
          <rPr>
            <b/>
            <sz val="9"/>
            <color indexed="81"/>
            <rFont val="Tahoma"/>
            <family val="2"/>
          </rPr>
          <t>Índice de Barthel</t>
        </r>
        <r>
          <rPr>
            <sz val="9"/>
            <color indexed="81"/>
            <rFont val="Tahoma"/>
            <family val="2"/>
          </rPr>
          <t xml:space="preserve"> se informe </t>
        </r>
        <r>
          <rPr>
            <b/>
            <sz val="9"/>
            <color indexed="81"/>
            <rFont val="Tahoma"/>
            <family val="2"/>
          </rPr>
          <t xml:space="preserve"> "Dependente Grave" </t>
        </r>
        <r>
          <rPr>
            <sz val="9"/>
            <color indexed="81"/>
            <rFont val="Tahoma"/>
            <family val="2"/>
          </rPr>
          <t>o</t>
        </r>
        <r>
          <rPr>
            <b/>
            <sz val="9"/>
            <color indexed="81"/>
            <rFont val="Tahoma"/>
            <family val="2"/>
          </rPr>
          <t xml:space="preserve"> "Dependente Total"</t>
        </r>
        <r>
          <rPr>
            <sz val="9"/>
            <color indexed="81"/>
            <rFont val="Tahoma"/>
            <family val="2"/>
          </rPr>
          <t xml:space="preserve"> o en formulario de </t>
        </r>
        <r>
          <rPr>
            <b/>
            <sz val="9"/>
            <color indexed="81"/>
            <rFont val="Tahoma"/>
            <family val="2"/>
          </rPr>
          <t>"Indice de Barthel"</t>
        </r>
        <r>
          <rPr>
            <sz val="9"/>
            <color indexed="81"/>
            <rFont val="Tahoma"/>
            <family val="2"/>
          </rPr>
          <t xml:space="preserve"> tenga campo Resultado se registre el valor</t>
        </r>
        <r>
          <rPr>
            <b/>
            <sz val="9"/>
            <color indexed="81"/>
            <rFont val="Tahoma"/>
            <family val="2"/>
          </rPr>
          <t xml:space="preserve"> "Dependente Grave"</t>
        </r>
        <r>
          <rPr>
            <sz val="9"/>
            <color indexed="81"/>
            <rFont val="Tahoma"/>
            <family val="2"/>
          </rPr>
          <t xml:space="preserve"> o </t>
        </r>
        <r>
          <rPr>
            <b/>
            <sz val="9"/>
            <color indexed="81"/>
            <rFont val="Tahoma"/>
            <family val="2"/>
          </rPr>
          <t xml:space="preserve">"Dependente Total" </t>
        </r>
        <r>
          <rPr>
            <sz val="9"/>
            <color indexed="81"/>
            <rFont val="Tahoma"/>
            <family val="2"/>
          </rPr>
          <t xml:space="preserve">
y Además en campo </t>
        </r>
        <r>
          <rPr>
            <b/>
            <sz val="9"/>
            <color indexed="81"/>
            <rFont val="Tahoma"/>
            <family val="2"/>
          </rPr>
          <t>Estado PADPDS</t>
        </r>
        <r>
          <rPr>
            <sz val="9"/>
            <color indexed="81"/>
            <rFont val="Tahoma"/>
            <family val="2"/>
          </rPr>
          <t xml:space="preserve"> el valor </t>
        </r>
        <r>
          <rPr>
            <b/>
            <sz val="9"/>
            <color indexed="81"/>
            <rFont val="Tahoma"/>
            <family val="2"/>
          </rPr>
          <t>Traslado</t>
        </r>
      </text>
    </comment>
    <comment ref="J51" authorId="0" shapeId="0" xr:uid="{9488E4B8-707F-4B07-B177-031BE76F8FEB}">
      <text>
        <r>
          <rPr>
            <sz val="9"/>
            <color indexed="81"/>
            <rFont val="Tahoma"/>
            <family val="2"/>
          </rPr>
          <t xml:space="preserve">Este dato aparecerá, luego que en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text>
    </comment>
    <comment ref="K51" authorId="0" shapeId="0" xr:uid="{2D41C9B6-8F9F-418D-B27D-B54C97CB35AE}">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r>
          <rPr>
            <sz val="9"/>
            <color indexed="81"/>
            <rFont val="Tahoma"/>
            <family val="2"/>
          </rPr>
          <t xml:space="preserve">
</t>
        </r>
      </text>
    </comment>
    <comment ref="L51" authorId="0" shapeId="0" xr:uid="{96B06F03-650B-4C25-8447-673B9A4A437B}">
      <text>
        <r>
          <rPr>
            <b/>
            <sz val="9"/>
            <color indexed="81"/>
            <rFont val="Tahoma"/>
            <family val="2"/>
          </rPr>
          <t xml:space="preserve">
</t>
        </r>
        <r>
          <rPr>
            <sz val="9"/>
            <color indexed="81"/>
            <rFont val="Tahoma"/>
            <family val="2"/>
          </rPr>
          <t>Se contabilizará a los usuarios que tengan registrado desde</t>
        </r>
        <r>
          <rPr>
            <b/>
            <sz val="9"/>
            <color indexed="81"/>
            <rFont val="Tahoma"/>
            <family val="2"/>
          </rPr>
          <t xml:space="preserve"> BOX o Inscripción alguna de las siguientes alertas administrativas:
Programa SENAME - Ambulatorios
o
Programa SENAME - CIP/CRC</t>
        </r>
      </text>
    </comment>
    <comment ref="M51" authorId="0" shapeId="0" xr:uid="{20193871-A349-4D45-8D42-DE69F7EC3298}">
      <text>
        <r>
          <rPr>
            <b/>
            <sz val="9"/>
            <color indexed="81"/>
            <rFont val="Tahoma"/>
            <family val="2"/>
          </rPr>
          <t xml:space="preserve">
</t>
        </r>
        <r>
          <rPr>
            <sz val="9"/>
            <color indexed="81"/>
            <rFont val="Tahoma"/>
            <family val="2"/>
          </rPr>
          <t>Se contabilizara a los usuarios que tengan registrado desde</t>
        </r>
        <r>
          <rPr>
            <b/>
            <sz val="9"/>
            <color indexed="81"/>
            <rFont val="Tahoma"/>
            <family val="2"/>
          </rPr>
          <t xml:space="preserve"> BOX o Inscripcion la  alerta administrativa: 
SPE ex Mejor Niñez - Ambulatorio
o
SPE ex Mejor Niñez - Residencial</t>
        </r>
      </text>
    </comment>
    <comment ref="D52" authorId="2" shapeId="0" xr:uid="{55653C85-FC69-49A5-BDD9-EE9CC36C0C07}">
      <text>
        <r>
          <rPr>
            <sz val="9"/>
            <color indexed="81"/>
            <rFont val="Tahoma"/>
            <family val="2"/>
          </rPr>
          <t xml:space="preserve">Este dato aparecerá luego de que, en la atención registrada en el módulo de  </t>
        </r>
        <r>
          <rPr>
            <b/>
            <sz val="9"/>
            <color indexed="81"/>
            <rFont val="Tahoma"/>
            <family val="2"/>
          </rPr>
          <t>Atención, Registro de Atención Comunitaria, la atención este en estado complementada</t>
        </r>
        <r>
          <rPr>
            <sz val="9"/>
            <color indexed="81"/>
            <rFont val="Tahoma"/>
            <family val="2"/>
          </rPr>
          <t xml:space="preserve"> con la siguiente </t>
        </r>
        <r>
          <rPr>
            <b/>
            <sz val="9"/>
            <color indexed="81"/>
            <rFont val="Tahoma"/>
            <family val="2"/>
          </rPr>
          <t xml:space="preserve">actividad “Otras Visitas Integrales Visita Epidemiológica (Comunitaria)”
o
</t>
        </r>
        <r>
          <rPr>
            <sz val="9"/>
            <color indexed="81"/>
            <rFont val="Tahoma"/>
            <family val="2"/>
          </rPr>
          <t>En Módulo</t>
        </r>
        <r>
          <rPr>
            <b/>
            <sz val="9"/>
            <color indexed="81"/>
            <rFont val="Tahoma"/>
            <family val="2"/>
          </rPr>
          <t xml:space="preserve"> Atención, Registro de Atención Grupal, la atención este en estado complementada con la siguiente 
Actividad “Otras Visitas Integrales Visita Epidemiológica (Grupal)”.
o
</t>
        </r>
        <r>
          <rPr>
            <sz val="9"/>
            <color indexed="81"/>
            <rFont val="Tahoma"/>
            <family val="2"/>
          </rPr>
          <t xml:space="preserve">En Módulo </t>
        </r>
        <r>
          <rPr>
            <b/>
            <sz val="9"/>
            <color indexed="81"/>
            <rFont val="Tahoma"/>
            <family val="2"/>
          </rPr>
          <t xml:space="preserve">Box, Registro de Atención Individual, la atención este en estado completada con la siguiente 
Actividad “Otras Visitas Integrales Visita Epidemiológica (Individual)”.
</t>
        </r>
      </text>
    </comment>
    <comment ref="E52" authorId="2" shapeId="0" xr:uid="{3E805B13-A9AE-4631-B85C-4878A80E8888}">
      <text>
        <r>
          <rPr>
            <sz val="9"/>
            <color indexed="81"/>
            <rFont val="Tahoma"/>
            <family val="2"/>
          </rPr>
          <t xml:space="preserve">Este dato aparecerá luego de que, en la atención registrada en el módulo de  </t>
        </r>
        <r>
          <rPr>
            <b/>
            <sz val="9"/>
            <color indexed="81"/>
            <rFont val="Tahoma"/>
            <family val="2"/>
          </rPr>
          <t>Atención, Registro de Atención Comunitaria, la atención este en estado complementada con la siguiente actividad “Otras Visitas Integrales Visita Epidemiológica (Comunitaria)”</t>
        </r>
        <r>
          <rPr>
            <sz val="9"/>
            <color indexed="81"/>
            <rFont val="Tahoma"/>
            <family val="2"/>
          </rPr>
          <t xml:space="preserve">
o
En Módulo </t>
        </r>
        <r>
          <rPr>
            <b/>
            <sz val="9"/>
            <color indexed="81"/>
            <rFont val="Tahoma"/>
            <family val="2"/>
          </rPr>
          <t>Atención, Registro de Atención Grupal, la atención este en estado complementada con la siguiente 
Actividad “Otras Visitas Integrales Visita Epidemiológica (Grupal)”.</t>
        </r>
        <r>
          <rPr>
            <sz val="9"/>
            <color indexed="81"/>
            <rFont val="Tahoma"/>
            <family val="2"/>
          </rPr>
          <t xml:space="preserve">
o
En Módulo</t>
        </r>
        <r>
          <rPr>
            <b/>
            <sz val="9"/>
            <color indexed="81"/>
            <rFont val="Tahoma"/>
            <family val="2"/>
          </rPr>
          <t xml:space="preserve"> Box, Registro de Atención Individual, la atención este en estado completada con la siguiente Actividad “Otras Visitas Integrales Visita Epidemiológica (Individual)”.</t>
        </r>
        <r>
          <rPr>
            <sz val="9"/>
            <color indexed="81"/>
            <rFont val="Tahoma"/>
            <family val="2"/>
          </rPr>
          <t xml:space="preserve">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text>
    </comment>
    <comment ref="F52" authorId="2" shapeId="0" xr:uid="{90C6C100-C2B0-4FF3-A1AB-5E6B625DD7B9}">
      <text>
        <r>
          <rPr>
            <sz val="9"/>
            <color indexed="81"/>
            <rFont val="Tahoma"/>
            <family val="2"/>
          </rPr>
          <t xml:space="preserve">Este dato aparecerá luego de que, en la atención registrada en el módulo de  Atención, </t>
        </r>
        <r>
          <rPr>
            <b/>
            <sz val="9"/>
            <color indexed="81"/>
            <rFont val="Tahoma"/>
            <family val="2"/>
          </rPr>
          <t xml:space="preserve">Registro de Atención Comunitaria, la atención este en estado complementada </t>
        </r>
        <r>
          <rPr>
            <sz val="9"/>
            <color indexed="81"/>
            <rFont val="Tahoma"/>
            <family val="2"/>
          </rPr>
          <t xml:space="preserve">con la siguiente </t>
        </r>
        <r>
          <rPr>
            <b/>
            <sz val="9"/>
            <color indexed="81"/>
            <rFont val="Tahoma"/>
            <family val="2"/>
          </rPr>
          <t>actividad “Otras Visitas Integrales Visita Epidemiológica (Comunitaria)”</t>
        </r>
        <r>
          <rPr>
            <sz val="9"/>
            <color indexed="81"/>
            <rFont val="Tahoma"/>
            <family val="2"/>
          </rPr>
          <t xml:space="preserve">
o
En Módulo Atención, </t>
        </r>
        <r>
          <rPr>
            <b/>
            <sz val="9"/>
            <color indexed="81"/>
            <rFont val="Tahoma"/>
            <family val="2"/>
          </rPr>
          <t xml:space="preserve">Registro de Atención Grupal, la atención este en estado complementada </t>
        </r>
        <r>
          <rPr>
            <sz val="9"/>
            <color indexed="81"/>
            <rFont val="Tahoma"/>
            <family val="2"/>
          </rPr>
          <t>con la siguiente Actividad “</t>
        </r>
        <r>
          <rPr>
            <b/>
            <sz val="9"/>
            <color indexed="81"/>
            <rFont val="Tahoma"/>
            <family val="2"/>
          </rPr>
          <t>Otras Visitas Integrales Visita Epidemiológica (Grupal)”.</t>
        </r>
        <r>
          <rPr>
            <sz val="9"/>
            <color indexed="81"/>
            <rFont val="Tahoma"/>
            <family val="2"/>
          </rPr>
          <t xml:space="preserve">
o
En Módulo Box,</t>
        </r>
        <r>
          <rPr>
            <b/>
            <sz val="9"/>
            <color indexed="81"/>
            <rFont val="Tahoma"/>
            <family val="2"/>
          </rPr>
          <t xml:space="preserve"> Registro de Atención Individual, la atención este en estado completada</t>
        </r>
        <r>
          <rPr>
            <sz val="9"/>
            <color indexed="81"/>
            <rFont val="Tahoma"/>
            <family val="2"/>
          </rPr>
          <t xml:space="preserve"> con la siguiente </t>
        </r>
        <r>
          <rPr>
            <b/>
            <sz val="9"/>
            <color indexed="81"/>
            <rFont val="Tahoma"/>
            <family val="2"/>
          </rPr>
          <t>Actividad “Otras Visitas Integrales Visita Epidemiológica (Individual)”.</t>
        </r>
        <r>
          <rPr>
            <sz val="9"/>
            <color indexed="81"/>
            <rFont val="Tahoma"/>
            <family val="2"/>
          </rPr>
          <t xml:space="preserve">
Y
Además, si asiste más de un profesional debe utilizar la opción del Multiprofesional para registrar el nombre de los acompañantes.
</t>
        </r>
      </text>
    </comment>
    <comment ref="H52" authorId="2" shapeId="0" xr:uid="{05EC7993-8C62-48E3-ABBB-3B8EA255C588}">
      <text>
        <r>
          <rPr>
            <sz val="9"/>
            <color indexed="81"/>
            <rFont val="Tahoma"/>
            <family val="2"/>
          </rPr>
          <t xml:space="preserve">Este dato aparecerá luego de que, en la atención </t>
        </r>
        <r>
          <rPr>
            <b/>
            <sz val="9"/>
            <color indexed="81"/>
            <rFont val="Tahoma"/>
            <family val="2"/>
          </rPr>
          <t xml:space="preserve">Registrada en el módulo de Atención, Registro de Atención Comunitaria, la atención este en estado completada </t>
        </r>
        <r>
          <rPr>
            <sz val="9"/>
            <color indexed="81"/>
            <rFont val="Tahoma"/>
            <family val="2"/>
          </rPr>
          <t xml:space="preserve">con la siguiente </t>
        </r>
        <r>
          <rPr>
            <b/>
            <sz val="9"/>
            <color indexed="81"/>
            <rFont val="Tahoma"/>
            <family val="2"/>
          </rPr>
          <t xml:space="preserve">actividad “Otras Visitas Integrales Visita Epidemiológica (Comunitaria)”.
</t>
        </r>
        <r>
          <rPr>
            <sz val="9"/>
            <color indexed="81"/>
            <rFont val="Tahoma"/>
            <family val="2"/>
          </rPr>
          <t>En Módulo Atención</t>
        </r>
        <r>
          <rPr>
            <b/>
            <sz val="9"/>
            <color indexed="81"/>
            <rFont val="Tahoma"/>
            <family val="2"/>
          </rPr>
          <t xml:space="preserve">, Registro de Atención Grupal, la atención este en estado complementada </t>
        </r>
        <r>
          <rPr>
            <sz val="9"/>
            <color indexed="81"/>
            <rFont val="Tahoma"/>
            <family val="2"/>
          </rPr>
          <t xml:space="preserve">con la siguiente </t>
        </r>
        <r>
          <rPr>
            <b/>
            <sz val="9"/>
            <color indexed="81"/>
            <rFont val="Tahoma"/>
            <family val="2"/>
          </rPr>
          <t xml:space="preserve">Actividad “Otras Visitas Integrales Visita Epidemiológica (Grupal)”.
o
</t>
        </r>
        <r>
          <rPr>
            <sz val="9"/>
            <color indexed="81"/>
            <rFont val="Tahoma"/>
            <family val="2"/>
          </rPr>
          <t xml:space="preserve">En Módulo Box, </t>
        </r>
        <r>
          <rPr>
            <b/>
            <sz val="9"/>
            <color indexed="81"/>
            <rFont val="Tahoma"/>
            <family val="2"/>
          </rPr>
          <t xml:space="preserve">Registro de Atención Individual, la atención este en estado completada </t>
        </r>
        <r>
          <rPr>
            <sz val="9"/>
            <color indexed="81"/>
            <rFont val="Tahoma"/>
            <family val="2"/>
          </rPr>
          <t xml:space="preserve">con la siguiente </t>
        </r>
        <r>
          <rPr>
            <b/>
            <sz val="9"/>
            <color indexed="81"/>
            <rFont val="Tahoma"/>
            <family val="2"/>
          </rPr>
          <t>Actividad “Otras Visitas Integrales Visita Epidemiológica (Individual)”.
La atención debe ser ingresada por un Facilitador Intercultural</t>
        </r>
      </text>
    </comment>
    <comment ref="I52" authorId="4" shapeId="0" xr:uid="{E620426C-FE9A-46C9-8A2D-876FA3A1EFAB}">
      <text>
        <r>
          <rPr>
            <sz val="9"/>
            <color indexed="81"/>
            <rFont val="Tahoma"/>
            <family val="2"/>
          </rPr>
          <t xml:space="preserve">Este dato aparecerá luego de que, en la atención Registrada en el </t>
        </r>
        <r>
          <rPr>
            <b/>
            <sz val="9"/>
            <color indexed="81"/>
            <rFont val="Tahoma"/>
            <family val="2"/>
          </rPr>
          <t xml:space="preserve">módulo de Atención, Registro de Atención Comunitaria, la atención este en estado completada </t>
        </r>
        <r>
          <rPr>
            <sz val="9"/>
            <color indexed="81"/>
            <rFont val="Tahoma"/>
            <family val="2"/>
          </rPr>
          <t>con la siguiente</t>
        </r>
        <r>
          <rPr>
            <b/>
            <sz val="9"/>
            <color indexed="81"/>
            <rFont val="Tahoma"/>
            <family val="2"/>
          </rPr>
          <t xml:space="preserve"> actividad “Otras Visitas Integrales Visita Epidemiológica (Comunitaria)”.
</t>
        </r>
        <r>
          <rPr>
            <sz val="9"/>
            <color indexed="81"/>
            <rFont val="Tahoma"/>
            <family val="2"/>
          </rPr>
          <t>En Módulo Atención</t>
        </r>
        <r>
          <rPr>
            <b/>
            <sz val="9"/>
            <color indexed="81"/>
            <rFont val="Tahoma"/>
            <family val="2"/>
          </rPr>
          <t xml:space="preserve">, Registro de Atención Grupal, la atención este en estado complementada </t>
        </r>
        <r>
          <rPr>
            <sz val="9"/>
            <color indexed="81"/>
            <rFont val="Tahoma"/>
            <family val="2"/>
          </rPr>
          <t>con la siguiente</t>
        </r>
        <r>
          <rPr>
            <b/>
            <sz val="9"/>
            <color indexed="81"/>
            <rFont val="Tahoma"/>
            <family val="2"/>
          </rPr>
          <t xml:space="preserve"> Actividad “Otras Visitas Integrales Visita Epidemiológica (Grupal)”.
o
</t>
        </r>
        <r>
          <rPr>
            <sz val="9"/>
            <color indexed="81"/>
            <rFont val="Tahoma"/>
            <family val="2"/>
          </rPr>
          <t>En Módulo Box</t>
        </r>
        <r>
          <rPr>
            <b/>
            <sz val="9"/>
            <color indexed="81"/>
            <rFont val="Tahoma"/>
            <family val="2"/>
          </rPr>
          <t xml:space="preserve">, Registro de Atención Individual, la atención este en estado completada </t>
        </r>
        <r>
          <rPr>
            <sz val="9"/>
            <color indexed="81"/>
            <rFont val="Tahoma"/>
            <family val="2"/>
          </rPr>
          <t>con la siguiente</t>
        </r>
        <r>
          <rPr>
            <b/>
            <sz val="9"/>
            <color indexed="81"/>
            <rFont val="Tahoma"/>
            <family val="2"/>
          </rPr>
          <t xml:space="preserve"> Actividad “Otras Visitas Integrales Visita Epidemiológica (Individual)”.
La atención debe ser ingresada por un Agente Comunitario</t>
        </r>
      </text>
    </comment>
    <comment ref="D53" authorId="2" shapeId="0" xr:uid="{CEDD5243-7E3F-4CD5-A070-E1D44ADB146C}">
      <text>
        <r>
          <rPr>
            <sz val="9"/>
            <color indexed="81"/>
            <rFont val="Tahoma"/>
            <family val="2"/>
          </rPr>
          <t xml:space="preserve">Este dato aparecerá luego de que, en la atención </t>
        </r>
        <r>
          <rPr>
            <b/>
            <sz val="9"/>
            <color indexed="81"/>
            <rFont val="Tahoma"/>
            <family val="2"/>
          </rPr>
          <t>Registrada en el módulo de Atención, Registro de Atención Comunitaria,</t>
        </r>
        <r>
          <rPr>
            <sz val="9"/>
            <color indexed="81"/>
            <rFont val="Tahoma"/>
            <family val="2"/>
          </rPr>
          <t xml:space="preserve"> la </t>
        </r>
        <r>
          <rPr>
            <b/>
            <sz val="9"/>
            <color indexed="81"/>
            <rFont val="Tahoma"/>
            <family val="2"/>
          </rPr>
          <t>Atención este en estado Complementada</t>
        </r>
        <r>
          <rPr>
            <sz val="9"/>
            <color indexed="81"/>
            <rFont val="Tahoma"/>
            <family val="2"/>
          </rPr>
          <t xml:space="preserve"> con la siguiente actividad </t>
        </r>
        <r>
          <rPr>
            <b/>
            <sz val="9"/>
            <color indexed="81"/>
            <rFont val="Tahoma"/>
            <family val="2"/>
          </rPr>
          <t>“Otras Visitas Integrales A Lugar de Trabajo (Comunitaria)".
o
En Módulo Atención, Registro de Atención Grupal, la atención este en estado complementada con la siguiente 
Actividad “Otras Visitas Integrales A Lugar de Trabajo (Grupal)”.
o
En Módulo Box, Registro de Atención Individual, la atención este en estado completada con la siguiente 
Actividad “Otras Visitas Integrales A Lugar de Trabajo (Individual)”.</t>
        </r>
      </text>
    </comment>
    <comment ref="E53" authorId="2" shapeId="0" xr:uid="{262873DF-B438-4306-87AC-A0BAEE94E045}">
      <text>
        <r>
          <rPr>
            <sz val="9"/>
            <color indexed="81"/>
            <rFont val="Tahoma"/>
            <family val="2"/>
          </rPr>
          <t xml:space="preserve">Este dato aparecerá luego de que, en la </t>
        </r>
        <r>
          <rPr>
            <b/>
            <sz val="9"/>
            <color indexed="81"/>
            <rFont val="Tahoma"/>
            <family val="2"/>
          </rPr>
          <t>atención Registrada en el módulo de Atención, Registro de Atención Comunitaria, la Atención este en estado Complementada</t>
        </r>
        <r>
          <rPr>
            <sz val="9"/>
            <color indexed="81"/>
            <rFont val="Tahoma"/>
            <family val="2"/>
          </rPr>
          <t xml:space="preserve"> con la siguiente actividad</t>
        </r>
        <r>
          <rPr>
            <b/>
            <sz val="9"/>
            <color indexed="81"/>
            <rFont val="Tahoma"/>
            <family val="2"/>
          </rPr>
          <t xml:space="preserve"> “Otras Visitas Integrales A Lugar de Trabajo (Comunitaria)".</t>
        </r>
        <r>
          <rPr>
            <sz val="9"/>
            <color indexed="81"/>
            <rFont val="Tahoma"/>
            <family val="2"/>
          </rPr>
          <t xml:space="preserve">
</t>
        </r>
        <r>
          <rPr>
            <b/>
            <sz val="9"/>
            <color indexed="81"/>
            <rFont val="Tahoma"/>
            <family val="2"/>
          </rPr>
          <t>o</t>
        </r>
        <r>
          <rPr>
            <sz val="9"/>
            <color indexed="81"/>
            <rFont val="Tahoma"/>
            <family val="2"/>
          </rPr>
          <t xml:space="preserve">
</t>
        </r>
        <r>
          <rPr>
            <b/>
            <sz val="9"/>
            <color indexed="81"/>
            <rFont val="Tahoma"/>
            <family val="2"/>
          </rPr>
          <t>En Módulo Atención, Registro de Atención Grupal, la atención este en estado complementada con la siguiente 
Actividad “Otras Visitas Integrales A Lugar de Trabajo (Grupal)”.
o
En Módulo Box, Registro de Atención Individual, la atención este en estado completada con la siguiente 
Actividad “Otras Visitas Integrales A Lugar de Trabajo (Individual)”.</t>
        </r>
        <r>
          <rPr>
            <sz val="9"/>
            <color indexed="81"/>
            <rFont val="Tahoma"/>
            <family val="2"/>
          </rPr>
          <t xml:space="preserve">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text>
    </comment>
    <comment ref="F53" authorId="2" shapeId="0" xr:uid="{846C6DD4-E93A-40B9-BFDB-4AC4AD976F6F}">
      <text>
        <r>
          <rPr>
            <sz val="9"/>
            <color indexed="81"/>
            <rFont val="Tahoma"/>
            <family val="2"/>
          </rPr>
          <t xml:space="preserve">Este dato aparecerá luego de que, en la </t>
        </r>
        <r>
          <rPr>
            <b/>
            <sz val="9"/>
            <color indexed="81"/>
            <rFont val="Tahoma"/>
            <family val="2"/>
          </rPr>
          <t>atención Registrada en el módulo de Atención, Registro de Atención Comunitaria, la Atención este en estado Complementada</t>
        </r>
        <r>
          <rPr>
            <sz val="9"/>
            <color indexed="81"/>
            <rFont val="Tahoma"/>
            <family val="2"/>
          </rPr>
          <t xml:space="preserve"> con la siguiente actividad</t>
        </r>
        <r>
          <rPr>
            <b/>
            <sz val="9"/>
            <color indexed="81"/>
            <rFont val="Tahoma"/>
            <family val="2"/>
          </rPr>
          <t xml:space="preserve"> “Otras Visitas Integrales A Lugar de Trabajo (Comunitaria)".</t>
        </r>
        <r>
          <rPr>
            <sz val="9"/>
            <color indexed="81"/>
            <rFont val="Tahoma"/>
            <family val="2"/>
          </rPr>
          <t xml:space="preserve">
</t>
        </r>
        <r>
          <rPr>
            <b/>
            <sz val="9"/>
            <color indexed="81"/>
            <rFont val="Tahoma"/>
            <family val="2"/>
          </rPr>
          <t>o</t>
        </r>
        <r>
          <rPr>
            <sz val="9"/>
            <color indexed="81"/>
            <rFont val="Tahoma"/>
            <family val="2"/>
          </rPr>
          <t xml:space="preserve">
</t>
        </r>
        <r>
          <rPr>
            <b/>
            <sz val="9"/>
            <color indexed="81"/>
            <rFont val="Tahoma"/>
            <family val="2"/>
          </rPr>
          <t>En Módulo Atención, Registro de Atención Grupal, la atención este en estado complementada con la siguiente 
Actividad “Otras Visitas Integrales A Lugar de Trabajo (Grupal)”.
o
En Módulo Box, Registro de Atención Individual, la atención este en estado completada con la siguiente 
Actividad “Otras Visitas Integrales A Lugar de Trabajo (Individual)”.</t>
        </r>
        <r>
          <rPr>
            <sz val="9"/>
            <color indexed="81"/>
            <rFont val="Tahoma"/>
            <family val="2"/>
          </rPr>
          <t xml:space="preserve">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text>
    </comment>
    <comment ref="H53" authorId="2" shapeId="0" xr:uid="{F2074D46-108A-4BA5-BCB0-595A0F708C93}">
      <text>
        <r>
          <rPr>
            <sz val="9"/>
            <color indexed="81"/>
            <rFont val="Tahoma"/>
            <family val="2"/>
          </rPr>
          <t xml:space="preserve">Este dato aparecerá luego de que, en la </t>
        </r>
        <r>
          <rPr>
            <b/>
            <sz val="9"/>
            <color indexed="81"/>
            <rFont val="Tahoma"/>
            <family val="2"/>
          </rPr>
          <t>atención Registrada en el módulo de Atención, Registro de Atención Comunitaria, la Atención este en estado Complementada</t>
        </r>
        <r>
          <rPr>
            <sz val="9"/>
            <color indexed="81"/>
            <rFont val="Tahoma"/>
            <family val="2"/>
          </rPr>
          <t xml:space="preserve"> con la siguiente actividad</t>
        </r>
        <r>
          <rPr>
            <b/>
            <sz val="9"/>
            <color indexed="81"/>
            <rFont val="Tahoma"/>
            <family val="2"/>
          </rPr>
          <t xml:space="preserve"> “Otras Visitas Integrales A Lugar de Trabajo (Comunitaria)".</t>
        </r>
        <r>
          <rPr>
            <sz val="9"/>
            <color indexed="81"/>
            <rFont val="Tahoma"/>
            <family val="2"/>
          </rPr>
          <t xml:space="preserve">
</t>
        </r>
        <r>
          <rPr>
            <b/>
            <sz val="9"/>
            <color indexed="81"/>
            <rFont val="Tahoma"/>
            <family val="2"/>
          </rPr>
          <t>o</t>
        </r>
        <r>
          <rPr>
            <sz val="9"/>
            <color indexed="81"/>
            <rFont val="Tahoma"/>
            <family val="2"/>
          </rPr>
          <t xml:space="preserve">
</t>
        </r>
        <r>
          <rPr>
            <b/>
            <sz val="9"/>
            <color indexed="81"/>
            <rFont val="Tahoma"/>
            <family val="2"/>
          </rPr>
          <t>En Módulo Atención, Registro de Atención Grupal, la atención este en estado complementada con la siguiente 
Actividad “Otras Visitas Integrales A Lugar de Trabajo (Grupal)”.
o
En Módulo Box, Registro de Atención Individual, la atención este en estado completada con la siguiente 
Actividad “Otras Visitas Integrales A Lugar de Trabajo (Individual)”.</t>
        </r>
        <r>
          <rPr>
            <sz val="9"/>
            <color indexed="81"/>
            <rFont val="Tahoma"/>
            <family val="2"/>
          </rPr>
          <t xml:space="preserve">
</t>
        </r>
        <r>
          <rPr>
            <b/>
            <sz val="9"/>
            <color indexed="81"/>
            <rFont val="Tahoma"/>
            <family val="2"/>
          </rPr>
          <t xml:space="preserve">
La atención debe ser ingresada por un Facilitador Intercultural</t>
        </r>
        <r>
          <rPr>
            <sz val="9"/>
            <color indexed="81"/>
            <rFont val="Tahoma"/>
            <family val="2"/>
          </rPr>
          <t xml:space="preserve">
</t>
        </r>
      </text>
    </comment>
    <comment ref="I53" authorId="2" shapeId="0" xr:uid="{8A34E31F-C094-47E6-B185-B62073C30A64}">
      <text>
        <r>
          <rPr>
            <sz val="9"/>
            <color indexed="81"/>
            <rFont val="Tahoma"/>
            <family val="2"/>
          </rPr>
          <t xml:space="preserve">Este dato aparecerá luego de que, en la </t>
        </r>
        <r>
          <rPr>
            <b/>
            <sz val="9"/>
            <color indexed="81"/>
            <rFont val="Tahoma"/>
            <family val="2"/>
          </rPr>
          <t>atención Registrada en el módulo de Atención, Registro de Atención Comunitaria, la Atención este en estado Complementada</t>
        </r>
        <r>
          <rPr>
            <sz val="9"/>
            <color indexed="81"/>
            <rFont val="Tahoma"/>
            <family val="2"/>
          </rPr>
          <t xml:space="preserve"> con la siguiente actividad</t>
        </r>
        <r>
          <rPr>
            <b/>
            <sz val="9"/>
            <color indexed="81"/>
            <rFont val="Tahoma"/>
            <family val="2"/>
          </rPr>
          <t xml:space="preserve"> “Otras Visitas Integrales A Lugar de Trabajo (Comunitaria)".</t>
        </r>
        <r>
          <rPr>
            <sz val="9"/>
            <color indexed="81"/>
            <rFont val="Tahoma"/>
            <family val="2"/>
          </rPr>
          <t xml:space="preserve">
</t>
        </r>
        <r>
          <rPr>
            <b/>
            <sz val="9"/>
            <color indexed="81"/>
            <rFont val="Tahoma"/>
            <family val="2"/>
          </rPr>
          <t>o</t>
        </r>
        <r>
          <rPr>
            <sz val="9"/>
            <color indexed="81"/>
            <rFont val="Tahoma"/>
            <family val="2"/>
          </rPr>
          <t xml:space="preserve">
</t>
        </r>
        <r>
          <rPr>
            <b/>
            <sz val="9"/>
            <color indexed="81"/>
            <rFont val="Tahoma"/>
            <family val="2"/>
          </rPr>
          <t>En Módulo Atención, Registro de Atención Grupal, la atención este en estado complementada con la siguiente 
Actividad “Otras Visitas Integrales A Lugar de Trabajo (Grupal)”.
o
En Módulo Box, Registro de Atención Individual, la atención este en estado completada con la siguiente 
Actividad “Otras Visitas Integrales A Lugar de Trabajo (Individual)”.</t>
        </r>
        <r>
          <rPr>
            <sz val="9"/>
            <color indexed="81"/>
            <rFont val="Tahoma"/>
            <family val="2"/>
          </rPr>
          <t xml:space="preserve">
</t>
        </r>
        <r>
          <rPr>
            <b/>
            <sz val="9"/>
            <color indexed="81"/>
            <rFont val="Tahoma"/>
            <family val="2"/>
          </rPr>
          <t>La atención debe ser ingresada por un Agente Comunitario</t>
        </r>
      </text>
    </comment>
    <comment ref="D54" authorId="2" shapeId="0" xr:uid="{F1763FE1-CF0F-45FD-AFF5-B7C33055B34D}">
      <text>
        <r>
          <rPr>
            <sz val="9"/>
            <color indexed="81"/>
            <rFont val="Tahoma"/>
            <family val="2"/>
          </rPr>
          <t xml:space="preserve">Este dato aparecerá luego de que, en la atención </t>
        </r>
        <r>
          <rPr>
            <b/>
            <sz val="9"/>
            <color indexed="81"/>
            <rFont val="Tahoma"/>
            <family val="2"/>
          </rPr>
          <t xml:space="preserve">Registrada en el módulo de Atención, Registro de Atención Comunitaria, la Atención este en estado complementada </t>
        </r>
        <r>
          <rPr>
            <sz val="9"/>
            <color indexed="81"/>
            <rFont val="Tahoma"/>
            <family val="2"/>
          </rPr>
          <t>con la siguiente actividad</t>
        </r>
        <r>
          <rPr>
            <b/>
            <sz val="9"/>
            <color indexed="81"/>
            <rFont val="Tahoma"/>
            <family val="2"/>
          </rPr>
          <t xml:space="preserve"> “Otras Visitas Integrales A Colegio, Salas Cuna, Jardin Infantil (Comunitaria)”.
o
En Módulo Atención, Registro de Atención Grupal, la atención este en estado complementada con la siguiente 
Actividad “Otras Visitas Integrales A Colegio, Salas Cuna, Jardin Infantil (Grupal)”.
o
En Módulo Box, Registro de Atención Individual, la atención este en estado completada con la siguiente 
Actividad “Otras Visitas Integrales A Colegio, Salas Cuna, Jardin Infantil (Individual)”.</t>
        </r>
      </text>
    </comment>
    <comment ref="E54" authorId="2" shapeId="0" xr:uid="{09592048-2F10-4F39-9C07-00447B67E7B4}">
      <text>
        <r>
          <rPr>
            <sz val="9"/>
            <color indexed="81"/>
            <rFont val="Tahoma"/>
            <family val="2"/>
          </rPr>
          <t xml:space="preserve">Este dato aparecerá luego de que, en la atención </t>
        </r>
        <r>
          <rPr>
            <b/>
            <sz val="9"/>
            <color indexed="81"/>
            <rFont val="Tahoma"/>
            <family val="2"/>
          </rPr>
          <t xml:space="preserve">Registrada en el módulo de Atención, Registro de Atención Comunitaria, la Atención este en estado complementada </t>
        </r>
        <r>
          <rPr>
            <sz val="9"/>
            <color indexed="81"/>
            <rFont val="Tahoma"/>
            <family val="2"/>
          </rPr>
          <t>con la siguiente actividad</t>
        </r>
        <r>
          <rPr>
            <b/>
            <sz val="9"/>
            <color indexed="81"/>
            <rFont val="Tahoma"/>
            <family val="2"/>
          </rPr>
          <t xml:space="preserve"> “Otras Visitas Integrales A Colegio, Salas Cuna, Jardin Infantil (Comunitaria)”.
o
En Módulo Atención, Registro de Atención Grupal, la atención este en estado complementada con la siguiente 
Actividad “Otras Visitas Integrales A Colegio, Salas Cuna, Jardin Infantil (Grupal)”.
o
En Módulo Box, Registro de Atención Individual, la atención este en estado completada con la siguiente 
Actividad “Otras Visitas Integrales A Colegio, Salas Cuna, Jardin Infantil (Individual)”.
</t>
        </r>
        <r>
          <rPr>
            <sz val="9"/>
            <color indexed="81"/>
            <rFont val="Tahoma"/>
            <family val="2"/>
          </rPr>
          <t xml:space="preserve">Además, si asiste más de un profesional debe utilizar la opción del </t>
        </r>
        <r>
          <rPr>
            <b/>
            <sz val="9"/>
            <color indexed="81"/>
            <rFont val="Tahoma"/>
            <family val="2"/>
          </rPr>
          <t>Multiprofesional</t>
        </r>
        <r>
          <rPr>
            <sz val="9"/>
            <color indexed="81"/>
            <rFont val="Tahoma"/>
            <family val="2"/>
          </rPr>
          <t xml:space="preserve"> para registrar el nombre de los acompañantes.</t>
        </r>
      </text>
    </comment>
    <comment ref="F54" authorId="2" shapeId="0" xr:uid="{39982082-9898-46C6-98F4-1CFFB69E44EE}">
      <text>
        <r>
          <rPr>
            <sz val="9"/>
            <color indexed="81"/>
            <rFont val="Tahoma"/>
            <family val="2"/>
          </rPr>
          <t xml:space="preserve">Este dato aparecerá luego de que, en la atención </t>
        </r>
        <r>
          <rPr>
            <b/>
            <sz val="9"/>
            <color indexed="81"/>
            <rFont val="Tahoma"/>
            <family val="2"/>
          </rPr>
          <t xml:space="preserve">Registrada en el módulo de Atención, Registro de Atención Comunitaria, la Atención este en estado complementada </t>
        </r>
        <r>
          <rPr>
            <sz val="9"/>
            <color indexed="81"/>
            <rFont val="Tahoma"/>
            <family val="2"/>
          </rPr>
          <t>con la siguiente actividad</t>
        </r>
        <r>
          <rPr>
            <b/>
            <sz val="9"/>
            <color indexed="81"/>
            <rFont val="Tahoma"/>
            <family val="2"/>
          </rPr>
          <t xml:space="preserve"> “Otras Visitas Integrales A Colegio, Salas Cuna, Jardin Infantil (Comunitaria)”.
o
En Módulo Atención, Registro de Atención Grupal, la atención este en estado complementada con la siguiente 
Actividad “Otras Visitas Integrales A Colegio, Salas Cuna, Jardin Infantil (Grupal)”.
o
En Módulo Box, Registro de Atención Individual, la atención este en estado completada con la siguiente 
Actividad “Otras Visitas Integrales A Colegio, Salas Cuna, Jardin Infantil (Individual)”.
</t>
        </r>
        <r>
          <rPr>
            <sz val="9"/>
            <color indexed="81"/>
            <rFont val="Tahoma"/>
            <family val="2"/>
          </rPr>
          <t xml:space="preserve">Además, si asiste más de un profesional debe utilizar la opción del </t>
        </r>
        <r>
          <rPr>
            <b/>
            <sz val="9"/>
            <color indexed="81"/>
            <rFont val="Tahoma"/>
            <family val="2"/>
          </rPr>
          <t>Multiprofesional</t>
        </r>
        <r>
          <rPr>
            <sz val="9"/>
            <color indexed="81"/>
            <rFont val="Tahoma"/>
            <family val="2"/>
          </rPr>
          <t xml:space="preserve"> para registrar el nombre de los acompañantes.</t>
        </r>
      </text>
    </comment>
    <comment ref="H54" authorId="2" shapeId="0" xr:uid="{D8ECE41D-5CDB-4509-B07E-F6A993B2DEA3}">
      <text>
        <r>
          <rPr>
            <sz val="9"/>
            <color indexed="81"/>
            <rFont val="Tahoma"/>
            <family val="2"/>
          </rPr>
          <t xml:space="preserve">Este dato aparecerá luego de que, en la atención </t>
        </r>
        <r>
          <rPr>
            <b/>
            <sz val="9"/>
            <color indexed="81"/>
            <rFont val="Tahoma"/>
            <family val="2"/>
          </rPr>
          <t xml:space="preserve">Registrada en el módulo de Atención, Registro de Atención Comunitaria, la Atención este en estado complementada </t>
        </r>
        <r>
          <rPr>
            <sz val="9"/>
            <color indexed="81"/>
            <rFont val="Tahoma"/>
            <family val="2"/>
          </rPr>
          <t>con la siguiente actividad</t>
        </r>
        <r>
          <rPr>
            <b/>
            <sz val="9"/>
            <color indexed="81"/>
            <rFont val="Tahoma"/>
            <family val="2"/>
          </rPr>
          <t xml:space="preserve"> “Otras Visitas Integrales A Colegio, Salas Cuna, Jardin Infantil (Comunitaria)”.
o
En Módulo Atención, Registro de Atención Grupal, la atención este en estado complementada con la siguiente 
Actividad “Otras Visitas Integrales A Colegio, Salas Cuna, Jardin Infantil (Grupal)”.
o
En Módulo Box, Registro de Atención Individual, la atención este en estado completada con la siguiente 
Actividad “Otras Visitas Integrales A Colegio, Salas Cuna, Jardin Infantil (Individual)”.
La atención debe ser ingresada por un Facilitador Intercultural</t>
        </r>
      </text>
    </comment>
    <comment ref="I54" authorId="2" shapeId="0" xr:uid="{4D65848E-42B0-46A8-87B8-B6000244D7FF}">
      <text>
        <r>
          <rPr>
            <sz val="9"/>
            <color indexed="81"/>
            <rFont val="Tahoma"/>
            <family val="2"/>
          </rPr>
          <t xml:space="preserve">Este dato aparecerá luego de que, en la atención </t>
        </r>
        <r>
          <rPr>
            <b/>
            <sz val="9"/>
            <color indexed="81"/>
            <rFont val="Tahoma"/>
            <family val="2"/>
          </rPr>
          <t xml:space="preserve">Registrada en el módulo de Atención, Registro de Atención Comunitaria, la Atención este en estado complementada </t>
        </r>
        <r>
          <rPr>
            <sz val="9"/>
            <color indexed="81"/>
            <rFont val="Tahoma"/>
            <family val="2"/>
          </rPr>
          <t>con la siguiente actividad</t>
        </r>
        <r>
          <rPr>
            <b/>
            <sz val="9"/>
            <color indexed="81"/>
            <rFont val="Tahoma"/>
            <family val="2"/>
          </rPr>
          <t xml:space="preserve"> “Otras Visitas Integrales A Colegio, Salas Cuna, Jardin Infantil (Comunitaria)”.
o
En Módulo Atención, Registro de Atención Grupal, la atención este en estado complementada con la siguiente 
Actividad “Otras Visitas Integrales A Colegio, Salas Cuna, Jardin Infantil (Grupal)”.
o
En Módulo Box, Registro de Atención Individual, la atención este en estado completada con la siguiente 
Actividad “Otras Visitas Integrales A Colegio, Salas Cuna, Jardin Infantil (Individual)”.
La atención debe ser ingresada por un Agente Comunitario</t>
        </r>
      </text>
    </comment>
    <comment ref="D55" authorId="2" shapeId="0" xr:uid="{007AC53C-8C66-4AF2-984B-ADE29A5CC7E0}">
      <text>
        <r>
          <rPr>
            <sz val="9"/>
            <color indexed="81"/>
            <rFont val="Tahoma"/>
            <family val="2"/>
          </rPr>
          <t xml:space="preserve">Este dato aparecerá luego de que, en la atención Registrada en el </t>
        </r>
        <r>
          <rPr>
            <b/>
            <sz val="9"/>
            <color indexed="81"/>
            <rFont val="Tahoma"/>
            <family val="2"/>
          </rPr>
          <t>Módulo de Atención, Registro de Atención Comunitaria,</t>
        </r>
        <r>
          <rPr>
            <sz val="9"/>
            <color indexed="81"/>
            <rFont val="Tahoma"/>
            <family val="2"/>
          </rPr>
          <t xml:space="preserve"> la Atención este en </t>
        </r>
        <r>
          <rPr>
            <b/>
            <sz val="9"/>
            <color indexed="81"/>
            <rFont val="Tahoma"/>
            <family val="2"/>
          </rPr>
          <t xml:space="preserve">estado complementada </t>
        </r>
        <r>
          <rPr>
            <sz val="9"/>
            <color indexed="81"/>
            <rFont val="Tahoma"/>
            <family val="2"/>
          </rPr>
          <t>con la siguiente actividad “</t>
        </r>
        <r>
          <rPr>
            <b/>
            <sz val="9"/>
            <color indexed="81"/>
            <rFont val="Tahoma"/>
            <family val="2"/>
          </rPr>
          <t>Otras Visitas Integrales A Grupo Comunitario (Comunitaria)”.
o
En Módulo Atención, Registro de Atención Grupal, la atención este en estado complementada con la siguiente 
Actividad ““Otras Visitas Integrales A Grupo Comunitario (Grupal)”.
o
En Módulo Box, Registro de Atención Individual, la atención este en estado completada con la siguiente 
Actividad ““Otras Visitas Integrales A Grupo Comunitario (Individual)”.</t>
        </r>
      </text>
    </comment>
    <comment ref="E55" authorId="2" shapeId="0" xr:uid="{18AE5761-9743-4907-8FF1-3B4BF6B03F53}">
      <text>
        <r>
          <rPr>
            <sz val="9"/>
            <color indexed="81"/>
            <rFont val="Tahoma"/>
            <family val="2"/>
          </rPr>
          <t xml:space="preserve">Este dato aparecerá luego de que, en la atención Registrada en el </t>
        </r>
        <r>
          <rPr>
            <b/>
            <sz val="9"/>
            <color indexed="81"/>
            <rFont val="Tahoma"/>
            <family val="2"/>
          </rPr>
          <t>Módulo de Atención, Registro de Atención Comunitaria,</t>
        </r>
        <r>
          <rPr>
            <sz val="9"/>
            <color indexed="81"/>
            <rFont val="Tahoma"/>
            <family val="2"/>
          </rPr>
          <t xml:space="preserve"> la Atención este en </t>
        </r>
        <r>
          <rPr>
            <b/>
            <sz val="9"/>
            <color indexed="81"/>
            <rFont val="Tahoma"/>
            <family val="2"/>
          </rPr>
          <t xml:space="preserve">estado complementada </t>
        </r>
        <r>
          <rPr>
            <sz val="9"/>
            <color indexed="81"/>
            <rFont val="Tahoma"/>
            <family val="2"/>
          </rPr>
          <t>con la siguiente actividad “</t>
        </r>
        <r>
          <rPr>
            <b/>
            <sz val="9"/>
            <color indexed="81"/>
            <rFont val="Tahoma"/>
            <family val="2"/>
          </rPr>
          <t xml:space="preserve">Otras Visitas Integrales A Grupo Comunitario (Comunitaria)”.
o
En Módulo Atención, Registro de Atención Grupal, la atención este en estado complementada con la siguiente 
Actividad ““Otras Visitas Integrales A Grupo Comunitario (Grupal)”.
o
En Módulo Box, Registro de Atención Individual, la atención este en estado completada con la siguiente 
Actividad ““Otras Visitas Integrales A Grupo Comunitario (Individual)”.
</t>
        </r>
        <r>
          <rPr>
            <sz val="9"/>
            <color indexed="81"/>
            <rFont val="Tahoma"/>
            <family val="2"/>
          </rPr>
          <t xml:space="preserve">Además, si asiste más de un profesional debe utilizar la opción del </t>
        </r>
        <r>
          <rPr>
            <b/>
            <sz val="9"/>
            <color indexed="81"/>
            <rFont val="Tahoma"/>
            <family val="2"/>
          </rPr>
          <t xml:space="preserve">Multiprofesional </t>
        </r>
        <r>
          <rPr>
            <sz val="9"/>
            <color indexed="81"/>
            <rFont val="Tahoma"/>
            <family val="2"/>
          </rPr>
          <t>para registrar el nombre de los acompañantes.</t>
        </r>
      </text>
    </comment>
    <comment ref="F55" authorId="2" shapeId="0" xr:uid="{FE3F08A2-1835-494C-A530-50CCDB801AF5}">
      <text>
        <r>
          <rPr>
            <sz val="9"/>
            <color indexed="81"/>
            <rFont val="Tahoma"/>
            <family val="2"/>
          </rPr>
          <t xml:space="preserve">Este dato aparecerá luego de que, en la atención Registrada en el </t>
        </r>
        <r>
          <rPr>
            <b/>
            <sz val="9"/>
            <color indexed="81"/>
            <rFont val="Tahoma"/>
            <family val="2"/>
          </rPr>
          <t>Módulo de Atención, Registro de Atención Comunitaria,</t>
        </r>
        <r>
          <rPr>
            <sz val="9"/>
            <color indexed="81"/>
            <rFont val="Tahoma"/>
            <family val="2"/>
          </rPr>
          <t xml:space="preserve"> la Atención este en </t>
        </r>
        <r>
          <rPr>
            <b/>
            <sz val="9"/>
            <color indexed="81"/>
            <rFont val="Tahoma"/>
            <family val="2"/>
          </rPr>
          <t xml:space="preserve">estado complementada </t>
        </r>
        <r>
          <rPr>
            <sz val="9"/>
            <color indexed="81"/>
            <rFont val="Tahoma"/>
            <family val="2"/>
          </rPr>
          <t>con la siguiente actividad “</t>
        </r>
        <r>
          <rPr>
            <b/>
            <sz val="9"/>
            <color indexed="81"/>
            <rFont val="Tahoma"/>
            <family val="2"/>
          </rPr>
          <t xml:space="preserve">Otras Visitas Integrales A Grupo Comunitario (Comunitaria)”.
o
En Módulo Atención, Registro de Atención Grupal, la atención este en estado complementada con la siguiente 
Actividad ““Otras Visitas Integrales A Grupo Comunitario (Grupal)”.
o
En Módulo Box, Registro de Atención Individual, la atención este en estado completada con la siguiente 
Actividad ““Otras Visitas Integrales A Grupo Comunitario (Individual)”.
</t>
        </r>
        <r>
          <rPr>
            <sz val="9"/>
            <color indexed="81"/>
            <rFont val="Tahoma"/>
            <family val="2"/>
          </rPr>
          <t xml:space="preserve">Además, si asiste más de un profesional debe utilizar la opción del </t>
        </r>
        <r>
          <rPr>
            <b/>
            <sz val="9"/>
            <color indexed="81"/>
            <rFont val="Tahoma"/>
            <family val="2"/>
          </rPr>
          <t xml:space="preserve">Multiprofesional </t>
        </r>
        <r>
          <rPr>
            <sz val="9"/>
            <color indexed="81"/>
            <rFont val="Tahoma"/>
            <family val="2"/>
          </rPr>
          <t>para registrar el nombre de los acompañantes.</t>
        </r>
      </text>
    </comment>
    <comment ref="H55" authorId="2" shapeId="0" xr:uid="{BE894F8E-2612-49EB-BF17-8A7C36585A8E}">
      <text>
        <r>
          <rPr>
            <sz val="9"/>
            <color indexed="81"/>
            <rFont val="Tahoma"/>
            <family val="2"/>
          </rPr>
          <t xml:space="preserve">Este dato aparecerá luego de que, en la atención Registrada en el </t>
        </r>
        <r>
          <rPr>
            <b/>
            <sz val="9"/>
            <color indexed="81"/>
            <rFont val="Tahoma"/>
            <family val="2"/>
          </rPr>
          <t>Módulo de Atención, Registro de Atención Comunitaria,</t>
        </r>
        <r>
          <rPr>
            <sz val="9"/>
            <color indexed="81"/>
            <rFont val="Tahoma"/>
            <family val="2"/>
          </rPr>
          <t xml:space="preserve"> la Atención este en </t>
        </r>
        <r>
          <rPr>
            <b/>
            <sz val="9"/>
            <color indexed="81"/>
            <rFont val="Tahoma"/>
            <family val="2"/>
          </rPr>
          <t xml:space="preserve">estado complementada </t>
        </r>
        <r>
          <rPr>
            <sz val="9"/>
            <color indexed="81"/>
            <rFont val="Tahoma"/>
            <family val="2"/>
          </rPr>
          <t>con la siguiente actividad “</t>
        </r>
        <r>
          <rPr>
            <b/>
            <sz val="9"/>
            <color indexed="81"/>
            <rFont val="Tahoma"/>
            <family val="2"/>
          </rPr>
          <t>Otras Visitas Integrales A Grupo Comunitario (Comunitaria)”.
o
En Módulo Atención, Registro de Atención Grupal, la atención este en estado complementada con la siguiente 
Actividad ““Otras Visitas Integrales A Grupo Comunitario (Grupal)”.
o
En Módulo Box, Registro de Atención Individual, la atención este en estado completada con la siguiente 
Actividad ““Otras Visitas Integrales A Grupo Comunitario (Individual)”.
La atención debe ser ingresada por un Facilitador Intercultural</t>
        </r>
      </text>
    </comment>
    <comment ref="I55" authorId="2" shapeId="0" xr:uid="{4A24FB17-6B7A-4430-B0FB-332AE92AE544}">
      <text>
        <r>
          <rPr>
            <sz val="9"/>
            <color indexed="81"/>
            <rFont val="Tahoma"/>
            <family val="2"/>
          </rPr>
          <t xml:space="preserve">Este dato aparecerá luego de que, en la atención Registrada en el </t>
        </r>
        <r>
          <rPr>
            <b/>
            <sz val="9"/>
            <color indexed="81"/>
            <rFont val="Tahoma"/>
            <family val="2"/>
          </rPr>
          <t>Módulo de Atención, Registro de Atención Comunitaria,</t>
        </r>
        <r>
          <rPr>
            <sz val="9"/>
            <color indexed="81"/>
            <rFont val="Tahoma"/>
            <family val="2"/>
          </rPr>
          <t xml:space="preserve"> la Atención este en </t>
        </r>
        <r>
          <rPr>
            <b/>
            <sz val="9"/>
            <color indexed="81"/>
            <rFont val="Tahoma"/>
            <family val="2"/>
          </rPr>
          <t xml:space="preserve">estado complementada </t>
        </r>
        <r>
          <rPr>
            <sz val="9"/>
            <color indexed="81"/>
            <rFont val="Tahoma"/>
            <family val="2"/>
          </rPr>
          <t>con la siguiente actividad “</t>
        </r>
        <r>
          <rPr>
            <b/>
            <sz val="9"/>
            <color indexed="81"/>
            <rFont val="Tahoma"/>
            <family val="2"/>
          </rPr>
          <t>Otras Visitas Integrales A Grupo Comunitario (Comunitaria)”.
o
En Módulo Atención, Registro de Atención Grupal, la atención este en estado complementada con la siguiente 
Actividad ““Otras Visitas Integrales A Grupo Comunitario (Grupal)”.
o
En Módulo Box, Registro de Atención Individual, la atención este en estado completada con la siguiente 
Actividad ““Otras Visitas Integrales A Grupo Comunitario (Individual)”.
La atención debe ser ingresada por un Agente Comunitario</t>
        </r>
      </text>
    </comment>
    <comment ref="D56" authorId="2" shapeId="0" xr:uid="{A735EE96-1D8A-4DCE-822C-29BC881321D6}">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 xml:space="preserve">“Visita Integral de Salud Mental A domicilio (Individual)”.
</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complementada con la siguiente actividad </t>
        </r>
        <r>
          <rPr>
            <b/>
            <sz val="9"/>
            <color indexed="81"/>
            <rFont val="Tahoma"/>
            <family val="2"/>
          </rPr>
          <t>“Visita Integral de Salud Mental A domicilio (Grupal)”.</t>
        </r>
        <r>
          <rPr>
            <sz val="9"/>
            <color indexed="81"/>
            <rFont val="Tahoma"/>
            <family val="2"/>
          </rPr>
          <t xml:space="preserve">
</t>
        </r>
        <r>
          <rPr>
            <b/>
            <sz val="9"/>
            <color indexed="81"/>
            <rFont val="Tahoma"/>
            <family val="2"/>
          </rPr>
          <t>Solo serán contabilizados los establecimientos (nodos): 
- Consultorio General Urbano
- Consultorio General Rural
- COSAM</t>
        </r>
        <r>
          <rPr>
            <sz val="9"/>
            <color indexed="81"/>
            <rFont val="Tahoma"/>
            <family val="2"/>
          </rPr>
          <t xml:space="preserve">
</t>
        </r>
      </text>
    </comment>
    <comment ref="E56" authorId="2" shapeId="0" xr:uid="{A2AA8F4A-3D0C-42B4-8CBE-F6672E0437E5}">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“Visita Integral de Salud Mental A domicilio (Individual)”.</t>
        </r>
        <r>
          <rPr>
            <sz val="9"/>
            <color indexed="81"/>
            <rFont val="Tahoma"/>
            <family val="2"/>
          </rPr>
          <t xml:space="preserve">
O
Este dato aparecerá luego de que, en la atención</t>
        </r>
        <r>
          <rPr>
            <b/>
            <sz val="9"/>
            <color indexed="81"/>
            <rFont val="Tahoma"/>
            <family val="2"/>
          </rPr>
          <t xml:space="preserve"> Registrada en el módulo de Atención, Registro de Atención Grupal,</t>
        </r>
        <r>
          <rPr>
            <sz val="9"/>
            <color indexed="81"/>
            <rFont val="Tahoma"/>
            <family val="2"/>
          </rPr>
          <t xml:space="preserve"> la Atención este en estado complementada con la siguiente actividad</t>
        </r>
        <r>
          <rPr>
            <b/>
            <sz val="9"/>
            <color indexed="81"/>
            <rFont val="Tahoma"/>
            <family val="2"/>
          </rPr>
          <t xml:space="preserve"> “Visita Integral de Salud Mental A domicilio (Grupal)”.</t>
        </r>
        <r>
          <rPr>
            <sz val="9"/>
            <color indexed="81"/>
            <rFont val="Tahoma"/>
            <family val="2"/>
          </rPr>
          <t xml:space="preserve">
Y
Además, si asiste más de un profesional debe utilizar la opción del </t>
        </r>
        <r>
          <rPr>
            <b/>
            <sz val="9"/>
            <color indexed="81"/>
            <rFont val="Tahoma"/>
            <family val="2"/>
          </rPr>
          <t>Multiprofesional</t>
        </r>
        <r>
          <rPr>
            <sz val="9"/>
            <color indexed="81"/>
            <rFont val="Tahoma"/>
            <family val="2"/>
          </rPr>
          <t xml:space="preserve"> para registrar el nombre de los acompañantes.
</t>
        </r>
        <r>
          <rPr>
            <b/>
            <sz val="9"/>
            <color indexed="81"/>
            <rFont val="Tahoma"/>
            <family val="2"/>
          </rPr>
          <t>Solo serán contabilizados los establecimientos (nodos): 
- Consultorio General Urbano
- Consultorio General Rural
- COSAM</t>
        </r>
      </text>
    </comment>
    <comment ref="F56" authorId="2" shapeId="0" xr:uid="{E7D8C2E2-D2DC-4874-BE98-B7EA14C2FD7C}">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“Visita Integral de Salud Mental A domicilio (Individual)”.
</t>
        </r>
        <r>
          <rPr>
            <sz val="9"/>
            <color indexed="81"/>
            <rFont val="Tahoma"/>
            <family val="2"/>
          </rPr>
          <t xml:space="preserve">
O
Este dato aparecerá luego de que, en la atención </t>
        </r>
        <r>
          <rPr>
            <b/>
            <sz val="9"/>
            <color indexed="81"/>
            <rFont val="Tahoma"/>
            <family val="2"/>
          </rPr>
          <t xml:space="preserve">Registrada en el módulo de Atención, Registro de Atención Grupal, </t>
        </r>
        <r>
          <rPr>
            <sz val="9"/>
            <color indexed="81"/>
            <rFont val="Tahoma"/>
            <family val="2"/>
          </rPr>
          <t xml:space="preserve">la Atención este en estado complementada con la siguiente actividad </t>
        </r>
        <r>
          <rPr>
            <b/>
            <sz val="9"/>
            <color indexed="81"/>
            <rFont val="Tahoma"/>
            <family val="2"/>
          </rPr>
          <t>“Visita Integral de Salud Mental A domicilio (Grupal)”.</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r>
          <rPr>
            <b/>
            <sz val="9"/>
            <color indexed="81"/>
            <rFont val="Tahoma"/>
            <family val="2"/>
          </rPr>
          <t>Solo serán contabilizados los establecimientos (nodos): 
- Consultorio General Urbano
- Consultorio General Rural
- COSAM</t>
        </r>
      </text>
    </comment>
    <comment ref="H56" authorId="2" shapeId="0" xr:uid="{CE17BB0E-05FF-4A08-BA3D-C542DF41BD4D}">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“Visita Integral de Salud Mental A domicilio (Individual)”.
</t>
        </r>
        <r>
          <rPr>
            <sz val="9"/>
            <color indexed="81"/>
            <rFont val="Tahoma"/>
            <family val="2"/>
          </rPr>
          <t xml:space="preserve">
O
Este dato aparecerá luego de que, en la atención</t>
        </r>
        <r>
          <rPr>
            <b/>
            <sz val="9"/>
            <color indexed="81"/>
            <rFont val="Tahoma"/>
            <family val="2"/>
          </rPr>
          <t xml:space="preserve"> Registrada en el módulo de Atención, Registro de Atención Grupal,</t>
        </r>
        <r>
          <rPr>
            <sz val="9"/>
            <color indexed="81"/>
            <rFont val="Tahoma"/>
            <family val="2"/>
          </rPr>
          <t xml:space="preserve"> la Atención este en estado completada con la siguiente actividad </t>
        </r>
        <r>
          <rPr>
            <b/>
            <sz val="9"/>
            <color indexed="81"/>
            <rFont val="Tahoma"/>
            <family val="2"/>
          </rPr>
          <t>“Visita Integral de Salud Mental A domicilio (Grupal)”.</t>
        </r>
        <r>
          <rPr>
            <sz val="9"/>
            <color indexed="81"/>
            <rFont val="Tahoma"/>
            <family val="2"/>
          </rPr>
          <t xml:space="preserve">
</t>
        </r>
        <r>
          <rPr>
            <b/>
            <sz val="9"/>
            <color indexed="81"/>
            <rFont val="Tahoma"/>
            <family val="2"/>
          </rPr>
          <t xml:space="preserve">
La atención debe ser ingresada por un Facilitador Intercultural</t>
        </r>
        <r>
          <rPr>
            <sz val="9"/>
            <color indexed="81"/>
            <rFont val="Tahoma"/>
            <family val="2"/>
          </rPr>
          <t xml:space="preserve">
</t>
        </r>
        <r>
          <rPr>
            <b/>
            <sz val="9"/>
            <color indexed="81"/>
            <rFont val="Tahoma"/>
            <family val="2"/>
          </rPr>
          <t>Solo serán contabilizados los establecimientos (nodos): 
- Consultorio General Urbano
- Consultorio General Rural
- COSAM</t>
        </r>
      </text>
    </comment>
    <comment ref="I56" authorId="4" shapeId="0" xr:uid="{B2AE65F5-7A97-4205-94E0-6C860B85EBCF}">
      <text>
        <r>
          <rPr>
            <b/>
            <sz val="9"/>
            <color indexed="81"/>
            <rFont val="Tahoma"/>
            <family val="2"/>
          </rPr>
          <t>Este dato aparecerá luego de que en la atención Registrada Modulo box, Pacientes Citados o en Módulo de Atención, Registro Atención Individual el profesional registre la actividad “Visita Integral de Salud Mental A domicilio (Individual)”.
O
Este dato aparecerá luego de que, en la atención Registrada en el módulo de Atención, Registro de Atención Grupal, la Atención este en estado completada con la siguiente actividad “Visita Integral de Salud Mental A domicilio (Grupal)”.
La atención debe ser ingresada por un Agente Comunitario
Solo serán contabilizados los establecimientos (nodos): 
- Consultorio General Urbano
- Consultorio General Rural
- COSAM</t>
        </r>
      </text>
    </comment>
    <comment ref="D57" authorId="2" shapeId="0" xr:uid="{C51D3B11-9BA5-4B17-AF49-A1CA6C3AF2F6}">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 Integral de Salud Mental A lugar de trabajo (Individual)”.</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complementada con la siguiente actividad </t>
        </r>
        <r>
          <rPr>
            <b/>
            <sz val="9"/>
            <color indexed="81"/>
            <rFont val="Tahoma"/>
            <family val="2"/>
          </rPr>
          <t>“Visita Integral de Salud Mental A lugar de trabajo (Grupal)”.</t>
        </r>
        <r>
          <rPr>
            <sz val="9"/>
            <color indexed="81"/>
            <rFont val="Tahoma"/>
            <family val="2"/>
          </rPr>
          <t xml:space="preserve">
</t>
        </r>
        <r>
          <rPr>
            <b/>
            <sz val="9"/>
            <color indexed="81"/>
            <rFont val="Tahoma"/>
            <family val="2"/>
          </rPr>
          <t xml:space="preserve">
Solo serán contabilizados los establecimientos (nodos): 
- Consultorio General Urbano
- Consultorio General Rural
- COSAM</t>
        </r>
        <r>
          <rPr>
            <sz val="9"/>
            <color indexed="81"/>
            <rFont val="Tahoma"/>
            <family val="2"/>
          </rPr>
          <t xml:space="preserve">
</t>
        </r>
      </text>
    </comment>
    <comment ref="E57" authorId="2" shapeId="0" xr:uid="{2D9911C1-547E-430F-98F6-3612E212340C}">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“Visita Integral de Salud Mental A lugar de trabajo (Individual)”.</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complementada con la siguiente actividad </t>
        </r>
        <r>
          <rPr>
            <b/>
            <sz val="9"/>
            <color indexed="81"/>
            <rFont val="Tahoma"/>
            <family val="2"/>
          </rPr>
          <t>“Visita Integral de Salud Mental A lugar de trabajo (Grupal)”.</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r>
          <rPr>
            <b/>
            <sz val="9"/>
            <color indexed="81"/>
            <rFont val="Tahoma"/>
            <family val="2"/>
          </rPr>
          <t>Solo serán contabilizados los establecimientos (nodos): 
- Consultorio General Urbano
- Consultorio General Rural
- COSAM</t>
        </r>
      </text>
    </comment>
    <comment ref="F57" authorId="2" shapeId="0" xr:uid="{2D06C473-EE47-4B39-8D1D-C308101C635B}">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 Integral de Salud Mental A lugar de trabajo (Individual)”.</t>
        </r>
        <r>
          <rPr>
            <sz val="9"/>
            <color indexed="81"/>
            <rFont val="Tahoma"/>
            <family val="2"/>
          </rPr>
          <t xml:space="preserve">
O
Este dato aparecerá luego de que, en la atención</t>
        </r>
        <r>
          <rPr>
            <b/>
            <sz val="9"/>
            <color indexed="81"/>
            <rFont val="Tahoma"/>
            <family val="2"/>
          </rPr>
          <t xml:space="preserve"> Registrada en el módulo de Atención, Registro de Atención Grupal,</t>
        </r>
        <r>
          <rPr>
            <sz val="9"/>
            <color indexed="81"/>
            <rFont val="Tahoma"/>
            <family val="2"/>
          </rPr>
          <t xml:space="preserve"> la Atención este en estado complementada con la siguiente actividad </t>
        </r>
        <r>
          <rPr>
            <b/>
            <sz val="9"/>
            <color indexed="81"/>
            <rFont val="Tahoma"/>
            <family val="2"/>
          </rPr>
          <t>“Visita Integral de Salud Mental A lugar de trabajo (Grupal)”.</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r>
          <rPr>
            <b/>
            <sz val="9"/>
            <color indexed="81"/>
            <rFont val="Tahoma"/>
            <family val="2"/>
          </rPr>
          <t xml:space="preserve">
Solo serán contabilizados los establecimientos (nodos): 
- Consultorio General Urbano
- Consultorio General Rura</t>
        </r>
        <r>
          <rPr>
            <sz val="9"/>
            <color indexed="81"/>
            <rFont val="Tahoma"/>
            <family val="2"/>
          </rPr>
          <t xml:space="preserve">l
</t>
        </r>
        <r>
          <rPr>
            <b/>
            <sz val="9"/>
            <color indexed="81"/>
            <rFont val="Tahoma"/>
            <family val="2"/>
          </rPr>
          <t>- COSAM</t>
        </r>
      </text>
    </comment>
    <comment ref="H57" authorId="2" shapeId="0" xr:uid="{ADE0894E-91BF-4C1E-BCFA-1F21454C3FE5}">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el profesional registre la actividad “</t>
        </r>
        <r>
          <rPr>
            <b/>
            <sz val="9"/>
            <color indexed="81"/>
            <rFont val="Tahoma"/>
            <family val="2"/>
          </rPr>
          <t xml:space="preserve">Visita Integral de Salud Mental A lugar de trabajo (Individual)”.
</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la Atención este en estado completada con la siguiente actividad “</t>
        </r>
        <r>
          <rPr>
            <b/>
            <sz val="9"/>
            <color indexed="81"/>
            <rFont val="Tahoma"/>
            <family val="2"/>
          </rPr>
          <t>Visita Integral de Salud Mental A lugar de trabajo (Grupal)”.</t>
        </r>
        <r>
          <rPr>
            <sz val="9"/>
            <color indexed="81"/>
            <rFont val="Tahoma"/>
            <family val="2"/>
          </rPr>
          <t xml:space="preserve">
</t>
        </r>
        <r>
          <rPr>
            <b/>
            <sz val="9"/>
            <color indexed="81"/>
            <rFont val="Tahoma"/>
            <family val="2"/>
          </rPr>
          <t xml:space="preserve">
La atención debe ser ingresada por un Facilitador Intercultural</t>
        </r>
        <r>
          <rPr>
            <sz val="9"/>
            <color indexed="81"/>
            <rFont val="Tahoma"/>
            <family val="2"/>
          </rPr>
          <t xml:space="preserve">
</t>
        </r>
        <r>
          <rPr>
            <b/>
            <sz val="9"/>
            <color indexed="81"/>
            <rFont val="Tahoma"/>
            <family val="2"/>
          </rPr>
          <t xml:space="preserve">
Solo serán contabilizados los establecimientos (nodos): 
- Consultorio General Urbano
- Consultorio General Rural
- COSAM</t>
        </r>
      </text>
    </comment>
    <comment ref="I57" authorId="4" shapeId="0" xr:uid="{CDCE1B51-2157-45E2-9198-88142010B865}">
      <text>
        <r>
          <rPr>
            <b/>
            <sz val="9"/>
            <color indexed="81"/>
            <rFont val="Tahoma"/>
            <family val="2"/>
          </rPr>
          <t>Este dato aparecerá luego de que en la atención Registrada Modulo box, Pacientes Citados o en Módulo de Atención, Registro Atención Individual el profesional registre la actividad “Visita Integral de Salud Mental A lugar de trabajo (Individual)”.
O
Este dato aparecerá luego de que, en la atención Registrada en el módulo de Atención, Registro de Atención Grupal, la Atención este en estado completada con la siguiente actividad “Visita Integral de Salud Mental A lugar de trabajo (Grupal)”.
La atención debe ser ingresada por un Agente Comunitario
Solo serán contabilizados los establecimientos (nodos): 
- Consultorio General Urbano
- Consultorio General Rural
- COSAM</t>
        </r>
      </text>
    </comment>
    <comment ref="D58" authorId="2" shapeId="0" xr:uid="{6A817B1D-25E0-4731-9D36-6CD432DF09B4}">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“Visita Integral de Salud Mental A establecimientos educacionales (Individual)”.</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complementada con la siguiente actividad </t>
        </r>
        <r>
          <rPr>
            <b/>
            <sz val="9"/>
            <color indexed="81"/>
            <rFont val="Tahoma"/>
            <family val="2"/>
          </rPr>
          <t xml:space="preserve">“Visita Integral de Salud Mental A establecimientos educacionales (Grupal)”.
</t>
        </r>
        <r>
          <rPr>
            <sz val="9"/>
            <color indexed="81"/>
            <rFont val="Tahoma"/>
            <family val="2"/>
          </rPr>
          <t xml:space="preserve">
</t>
        </r>
        <r>
          <rPr>
            <b/>
            <sz val="9"/>
            <color indexed="81"/>
            <rFont val="Tahoma"/>
            <family val="2"/>
          </rPr>
          <t>Solo serán contabilizados los establecimientos (nodos): 
- Consultorio General Urbano
- Consultorio General Rural
- COSAM</t>
        </r>
      </text>
    </comment>
    <comment ref="E58" authorId="2" shapeId="0" xr:uid="{E42179C9-86ED-426C-87D2-543D58D71C1E}">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 Integral de Salud Mental A establecimientos educacionales (Individual)”.</t>
        </r>
        <r>
          <rPr>
            <sz val="9"/>
            <color indexed="81"/>
            <rFont val="Tahoma"/>
            <family val="2"/>
          </rPr>
          <t xml:space="preserve">
O
Este dato aparecerá luego de que, en la atención </t>
        </r>
        <r>
          <rPr>
            <b/>
            <sz val="9"/>
            <color indexed="81"/>
            <rFont val="Tahoma"/>
            <family val="2"/>
          </rPr>
          <t xml:space="preserve">Registrada en el módulo de Atención, Registro de Atención Grupal, </t>
        </r>
        <r>
          <rPr>
            <sz val="9"/>
            <color indexed="81"/>
            <rFont val="Tahoma"/>
            <family val="2"/>
          </rPr>
          <t xml:space="preserve">la Atención este en estado complementada con la siguiente actividad </t>
        </r>
        <r>
          <rPr>
            <b/>
            <sz val="9"/>
            <color indexed="81"/>
            <rFont val="Tahoma"/>
            <family val="2"/>
          </rPr>
          <t>“Visita Integral de Salud Mental A establecimientos educacionales (Grupal)”</t>
        </r>
        <r>
          <rPr>
            <sz val="9"/>
            <color indexed="81"/>
            <rFont val="Tahoma"/>
            <family val="2"/>
          </rPr>
          <t>.
Y
Además, si asiste más de un profesional debe utilizar la opción del</t>
        </r>
        <r>
          <rPr>
            <b/>
            <sz val="9"/>
            <color indexed="81"/>
            <rFont val="Tahoma"/>
            <family val="2"/>
          </rPr>
          <t xml:space="preserve"> Multiprofesional</t>
        </r>
        <r>
          <rPr>
            <sz val="9"/>
            <color indexed="81"/>
            <rFont val="Tahoma"/>
            <family val="2"/>
          </rPr>
          <t xml:space="preserve"> para registrar el nombre de los acompañantes.
</t>
        </r>
        <r>
          <rPr>
            <b/>
            <sz val="9"/>
            <color indexed="81"/>
            <rFont val="Tahoma"/>
            <family val="2"/>
          </rPr>
          <t>Solo serán contabilizados los establecimientos (nodos): 
- Consultorio General Urbano
- Consultorio General Rural
- COSAM</t>
        </r>
        <r>
          <rPr>
            <sz val="9"/>
            <color indexed="81"/>
            <rFont val="Tahoma"/>
            <family val="2"/>
          </rPr>
          <t xml:space="preserve">
</t>
        </r>
      </text>
    </comment>
    <comment ref="F58" authorId="2" shapeId="0" xr:uid="{B6E21C65-3675-48C8-A182-365E83B3116A}">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 Integral de Salud Mental A establecimientos educacionales (Individual)”.</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complementada con la siguiente actividad </t>
        </r>
        <r>
          <rPr>
            <b/>
            <sz val="9"/>
            <color indexed="81"/>
            <rFont val="Tahoma"/>
            <family val="2"/>
          </rPr>
          <t>“Visita Integral de Salud Mental A establecimientos educacionales (Grupal)”.</t>
        </r>
        <r>
          <rPr>
            <sz val="9"/>
            <color indexed="81"/>
            <rFont val="Tahoma"/>
            <family val="2"/>
          </rPr>
          <t xml:space="preserve">
Y
Además, si asiste más de un profesional debe utilizar la opción del </t>
        </r>
        <r>
          <rPr>
            <b/>
            <sz val="9"/>
            <color indexed="81"/>
            <rFont val="Tahoma"/>
            <family val="2"/>
          </rPr>
          <t xml:space="preserve">Multiprofesional </t>
        </r>
        <r>
          <rPr>
            <sz val="9"/>
            <color indexed="81"/>
            <rFont val="Tahoma"/>
            <family val="2"/>
          </rPr>
          <t xml:space="preserve">para registrar el nombre de los acompañantes.
</t>
        </r>
        <r>
          <rPr>
            <b/>
            <sz val="9"/>
            <color indexed="81"/>
            <rFont val="Tahoma"/>
            <family val="2"/>
          </rPr>
          <t xml:space="preserve">
Solo serán contabilizados los establecimientos (nodos): 
- Consultorio General Urbano
- Consultorio General Rural
- COSAM</t>
        </r>
      </text>
    </comment>
    <comment ref="H58" authorId="2" shapeId="0" xr:uid="{EB662780-762F-42BF-91EF-AA456DACC6F8}">
      <text>
        <r>
          <rPr>
            <sz val="9"/>
            <color indexed="81"/>
            <rFont val="Tahoma"/>
            <family val="2"/>
          </rPr>
          <t xml:space="preserve">Este dato aparecerá luego de que en la atención </t>
        </r>
        <r>
          <rPr>
            <b/>
            <sz val="9"/>
            <color indexed="81"/>
            <rFont val="Tahoma"/>
            <family val="2"/>
          </rPr>
          <t>Registrada Modulo box, Pacientes Citados o en Módulo de Atención, Registro Atención Individual</t>
        </r>
        <r>
          <rPr>
            <sz val="9"/>
            <color indexed="81"/>
            <rFont val="Tahoma"/>
            <family val="2"/>
          </rPr>
          <t xml:space="preserve"> el profesional registre la actividad </t>
        </r>
        <r>
          <rPr>
            <b/>
            <sz val="9"/>
            <color indexed="81"/>
            <rFont val="Tahoma"/>
            <family val="2"/>
          </rPr>
          <t>“Visita Integral de Salud Mental A establecimientos educacionales (Individual)”.</t>
        </r>
        <r>
          <rPr>
            <sz val="9"/>
            <color indexed="81"/>
            <rFont val="Tahoma"/>
            <family val="2"/>
          </rPr>
          <t xml:space="preserve">
O
Este dato aparecerá luego de que, en la atención </t>
        </r>
        <r>
          <rPr>
            <b/>
            <sz val="9"/>
            <color indexed="81"/>
            <rFont val="Tahoma"/>
            <family val="2"/>
          </rPr>
          <t>Registrada en el módulo de Atención, Registro de Atención Grupal,</t>
        </r>
        <r>
          <rPr>
            <sz val="9"/>
            <color indexed="81"/>
            <rFont val="Tahoma"/>
            <family val="2"/>
          </rPr>
          <t xml:space="preserve"> la Atención este en estado completada con la siguiente actividad </t>
        </r>
        <r>
          <rPr>
            <b/>
            <sz val="9"/>
            <color indexed="81"/>
            <rFont val="Tahoma"/>
            <family val="2"/>
          </rPr>
          <t>“Visita Integral de Salud Mental A establecimientos educacionales (Grupal)”.</t>
        </r>
        <r>
          <rPr>
            <sz val="9"/>
            <color indexed="81"/>
            <rFont val="Tahoma"/>
            <family val="2"/>
          </rPr>
          <t xml:space="preserve">
</t>
        </r>
        <r>
          <rPr>
            <b/>
            <sz val="9"/>
            <color indexed="81"/>
            <rFont val="Tahoma"/>
            <family val="2"/>
          </rPr>
          <t>La atención debe ser ingresada por un Facilitador Intercultural</t>
        </r>
        <r>
          <rPr>
            <sz val="9"/>
            <color indexed="81"/>
            <rFont val="Tahoma"/>
            <family val="2"/>
          </rPr>
          <t xml:space="preserve">
</t>
        </r>
        <r>
          <rPr>
            <b/>
            <sz val="9"/>
            <color indexed="81"/>
            <rFont val="Tahoma"/>
            <family val="2"/>
          </rPr>
          <t xml:space="preserve">
Solo serán contabilizados los establecimientos (nodos): 
- Consultorio General Urbano
- Consultorio General Rural
- COSAM</t>
        </r>
      </text>
    </comment>
    <comment ref="I58" authorId="4" shapeId="0" xr:uid="{AFEA578C-6278-4AC4-806F-1E78B4ABD656}">
      <text>
        <r>
          <rPr>
            <b/>
            <sz val="9"/>
            <color indexed="81"/>
            <rFont val="Tahoma"/>
            <family val="2"/>
          </rPr>
          <t>Este dato aparecerá luego de que en la atención Registrada Modulo box, Pacientes Citados o en Módulo de Atención, Registro Atención Individual el profesional registre la actividad “Visita Integral de Salud Mental A establecimientos educacionales (Individual)”.
O
Este dato aparecerá luego de que, en la atención Registrada en el módulo de Atención, Registro de Atención Grupal, la Atención este en estado completada con la siguiente actividad “Visita Integral de Salud Mental A establecimientos educacionales (Grupal)”.
La atención debe ser ingresada por un Agente Comunitario
Solo serán contabilizados los establecimientos (nodos): 
- Consultorio General Urbano
- Consultorio General Rural
- COSAM</t>
        </r>
      </text>
    </comment>
    <comment ref="D59" authorId="2" shapeId="0" xr:uid="{2A168946-A72F-4CDB-802C-29A51B31FB80}">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“Otras Visitas Integrales En Sector Rural (Comunitaria)”.
o
En Módulo Atención, Registro de Atención Grupal, la atención este en estado complementada con la siguiente 
Actividad ““Otras Visitas Integrales En Sector Rural (Grupal)”.
o
En Módulo Box, Registro de Atención Individual, la atención este en estado completada con la siguiente 
Actividad ““Otras Visitas Integrales En Sector Rural (Individual)”.</t>
        </r>
      </text>
    </comment>
    <comment ref="E59" authorId="2" shapeId="0" xr:uid="{1C0C0BCC-93F9-44B7-BC07-264D2C9D14D7}">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 xml:space="preserve">“Otras Visitas Integrales En Sector Rural (Comunitaria)”.
o
En Módulo Atención, Registro de Atención Grupal, la atención este en estado complementada con la siguiente 
Actividad ““Otras Visitas Integrales En Sector Rural (Grupal)”.
o
En Módulo Box, Registro de Atención Individual, la atención este en estado completada con la siguiente 
Actividad ““Otras Visitas Integrales En Sector Rural (Individual)”.
</t>
        </r>
        <r>
          <rPr>
            <sz val="9"/>
            <color indexed="81"/>
            <rFont val="Tahoma"/>
            <family val="2"/>
          </rPr>
          <t xml:space="preserve">Además, si asiste más de un profesional debe utilizar la opción del </t>
        </r>
        <r>
          <rPr>
            <b/>
            <sz val="9"/>
            <color indexed="81"/>
            <rFont val="Tahoma"/>
            <family val="2"/>
          </rPr>
          <t>Multiprofesional</t>
        </r>
        <r>
          <rPr>
            <sz val="9"/>
            <color indexed="81"/>
            <rFont val="Tahoma"/>
            <family val="2"/>
          </rPr>
          <t xml:space="preserve"> para registrar el nombre de los acompañantes.</t>
        </r>
      </text>
    </comment>
    <comment ref="F59" authorId="2" shapeId="0" xr:uid="{955E251A-74D0-43FA-AB1B-6C65550E99AB}">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 xml:space="preserve">“Otras Visitas Integrales En Sector Rural (Comunitaria)”.
o
En Módulo Atención, Registro de Atención Grupal, la atención este en estado complementada con la siguiente 
Actividad ““Otras Visitas Integrales En Sector Rural (Grupal)”.
o
En Módulo Box, Registro de Atención Individual, la atención este en estado completada con la siguiente 
Actividad ““Otras Visitas Integrales En Sector Rural (Individual)”.
</t>
        </r>
        <r>
          <rPr>
            <sz val="9"/>
            <color indexed="81"/>
            <rFont val="Tahoma"/>
            <family val="2"/>
          </rPr>
          <t xml:space="preserve">Además, si asiste más de un profesional debe utilizar la opción del </t>
        </r>
        <r>
          <rPr>
            <b/>
            <sz val="9"/>
            <color indexed="81"/>
            <rFont val="Tahoma"/>
            <family val="2"/>
          </rPr>
          <t>Multiprofesional</t>
        </r>
        <r>
          <rPr>
            <sz val="9"/>
            <color indexed="81"/>
            <rFont val="Tahoma"/>
            <family val="2"/>
          </rPr>
          <t xml:space="preserve"> para registrar el nombre de los acompañantes.</t>
        </r>
      </text>
    </comment>
    <comment ref="G59" authorId="2" shapeId="0" xr:uid="{A6DACE4A-ED18-4387-8D89-83F35A88E7DE}">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“Otras Visitas Integrales En Sector Rural (Comunitaria)”.
o
En Módulo Atención, Registro de Atención Grupal, la atención este en estado complementada con la siguiente 
Actividad ““Otras Visitas Integrales En Sector Rural (Grupal)”.
o
En Módulo Box, Registro de Atención Individual, la atención este en estado completada con la siguiente 
Actividad ““Otras Visitas Integrales En Sector Rural (Individual)”.
La atención debe ser ingresada por un Técnico  Paramédico</t>
        </r>
      </text>
    </comment>
    <comment ref="H59" authorId="2" shapeId="0" xr:uid="{C841A3D5-A121-45F8-B672-785C49B33308}">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“Otras Visitas Integrales En Sector Rural (Comunitaria)”.
o
En Módulo Atención, Registro de Atención Grupal, la atención este en estado complementada con la siguiente 
Actividad ““Otras Visitas Integrales En Sector Rural (Grupal)”.
o
En Módulo Box, Registro de Atención Individual, la atención este en estado completada con la siguiente 
Actividad ““Otras Visitas Integrales En Sector Rural (Individual)”.
La atención debe ser ingresada por un Facilitador Intercultural</t>
        </r>
      </text>
    </comment>
    <comment ref="I59" authorId="2" shapeId="0" xr:uid="{AD46DD7C-3F36-4D06-AEEF-966C98A0179B}">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“Otras Visitas Integrales En Sector Rural (Comunitaria)”.
o
En Módulo Atención, Registro de Atención Grupal, la atención este en estado complementada con la siguiente 
Actividad ““Otras Visitas Integrales En Sector Rural (Grupal)”.
o
En Módulo Box, Registro de Atención Individual, la atención este en estado completada con la siguiente 
Actividad ““Otras Visitas Integrales En Sector Rural (Individual)”.
La atención debe ser ingresada por un Agente Comunitario</t>
        </r>
      </text>
    </comment>
    <comment ref="D60" authorId="2" shapeId="0" xr:uid="{5E448B8B-0755-4B4F-B337-FCAD4D0562C9}">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“Otras Visitas Integrales Otras (Comunitaria)”.
o
En Módulo Atención, Registro de Atención Grupal, la atención este en estado complementada con la siguiente Actividad “Otras Visitas Integrales Otras (Grupal)”.
o
En Módulo Box, Registro de Atención Individual, la atención este en estado completada con la siguiente Actividad “Otras Visitas Integrales Otras (Individual)”.</t>
        </r>
      </text>
    </comment>
    <comment ref="E60" authorId="2" shapeId="0" xr:uid="{23476A30-40B0-4C73-B775-9C40288CA22E}">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 xml:space="preserve">“Otras Visitas Integrales Otras (Comunitaria)”.
o
En Módulo Atención, Registro de Atención Grupal, la atención este en estado complementada con la siguiente Actividad “Otras Visitas Integrales Otras (Grupal)”.
o
En Módulo Box, Registro de Atención Individual, la atención este en estado completada con la siguiente Actividad “Otras Visitas Integrales Otras (Individual)”.
</t>
        </r>
        <r>
          <rPr>
            <sz val="9"/>
            <color indexed="81"/>
            <rFont val="Tahoma"/>
            <family val="2"/>
          </rPr>
          <t xml:space="preserve">
Además, si asiste más de un profesional debe utilizar la opción del</t>
        </r>
        <r>
          <rPr>
            <b/>
            <sz val="9"/>
            <color indexed="81"/>
            <rFont val="Tahoma"/>
            <family val="2"/>
          </rPr>
          <t xml:space="preserve"> Multiprofesional </t>
        </r>
        <r>
          <rPr>
            <sz val="9"/>
            <color indexed="81"/>
            <rFont val="Tahoma"/>
            <family val="2"/>
          </rPr>
          <t>para registrar el nombre de los acompañantes.</t>
        </r>
      </text>
    </comment>
    <comment ref="F60" authorId="2" shapeId="0" xr:uid="{27F9B4EC-8C6F-4355-BAD2-ED1312230F75}">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 xml:space="preserve">“Otras Visitas Integrales Otras (Comunitaria)”.
o
En Módulo Atención, Registro de Atención Grupal, la atención este en estado complementada con la siguiente Actividad “Otras Visitas Integrales Otras (Grupal)”.
o
En Módulo Box, Registro de Atención Individual, la atención este en estado completada con la siguiente Actividad “Otras Visitas Integrales Otras (Individual)”.
</t>
        </r>
        <r>
          <rPr>
            <sz val="9"/>
            <color indexed="81"/>
            <rFont val="Tahoma"/>
            <family val="2"/>
          </rPr>
          <t xml:space="preserve">
Además, si asiste más de un profesional debe utilizar la opción del</t>
        </r>
        <r>
          <rPr>
            <b/>
            <sz val="9"/>
            <color indexed="81"/>
            <rFont val="Tahoma"/>
            <family val="2"/>
          </rPr>
          <t xml:space="preserve"> Multiprofesional </t>
        </r>
        <r>
          <rPr>
            <sz val="9"/>
            <color indexed="81"/>
            <rFont val="Tahoma"/>
            <family val="2"/>
          </rPr>
          <t>para registrar el nombre de los acompañantes.</t>
        </r>
      </text>
    </comment>
    <comment ref="G60" authorId="2" shapeId="0" xr:uid="{D98ECA35-5A42-46DA-8DD3-A405690E7C11}">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 xml:space="preserve">“Otras Visitas Integrales Otras (Comunitaria)”.
o
En Módulo Atención, Registro de Atención Grupal, la atención este en estado complementada con la siguiente Actividad “Otras Visitas Integrales Otras (Grupal)”.
o
En Módulo Box, Registro de Atención Individual, la atención este en estado completada con la siguiente Actividad “Otras Visitas Integrales Otras (Individual)”.
</t>
        </r>
        <r>
          <rPr>
            <sz val="9"/>
            <color indexed="81"/>
            <rFont val="Tahoma"/>
            <family val="2"/>
          </rPr>
          <t xml:space="preserve">
</t>
        </r>
        <r>
          <rPr>
            <b/>
            <sz val="9"/>
            <color indexed="81"/>
            <rFont val="Tahoma"/>
            <family val="2"/>
          </rPr>
          <t>La atención debe ser ingresada por un Técnico  Paramédico</t>
        </r>
      </text>
    </comment>
    <comment ref="H60" authorId="2" shapeId="0" xr:uid="{D35A5CB6-A880-4D60-861D-D1AB552B6632}">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 xml:space="preserve">“Otras Visitas Integrales Otras (Comunitaria)”.
o
En Módulo Atención, Registro de Atención Grupal, la atención este en estado complementada con la siguiente Actividad “Otras Visitas Integrales Otras (Grupal)”.
o
En Módulo Box, Registro de Atención Individual, la atención este en estado completada con la siguiente Actividad “Otras Visitas Integrales Otras (Individual)”.
</t>
        </r>
        <r>
          <rPr>
            <sz val="9"/>
            <color indexed="81"/>
            <rFont val="Tahoma"/>
            <family val="2"/>
          </rPr>
          <t xml:space="preserve">
</t>
        </r>
        <r>
          <rPr>
            <b/>
            <sz val="9"/>
            <color indexed="81"/>
            <rFont val="Tahoma"/>
            <family val="2"/>
          </rPr>
          <t>La atención debe ser ingresada por un Facilitador Intercultural</t>
        </r>
      </text>
    </comment>
    <comment ref="I60" authorId="2" shapeId="0" xr:uid="{450240F6-D7BF-4A31-9D35-178A5347C973}">
      <text>
        <r>
          <rPr>
            <sz val="9"/>
            <color indexed="81"/>
            <rFont val="Tahoma"/>
            <family val="2"/>
          </rPr>
          <t xml:space="preserve">Este dato aparecerá luego de que, en la atención Registrada en el </t>
        </r>
        <r>
          <rPr>
            <b/>
            <sz val="9"/>
            <color indexed="81"/>
            <rFont val="Tahoma"/>
            <family val="2"/>
          </rPr>
          <t xml:space="preserve">Módulo de Atención, Registro Atención Comunitaria </t>
        </r>
        <r>
          <rPr>
            <sz val="9"/>
            <color indexed="81"/>
            <rFont val="Tahoma"/>
            <family val="2"/>
          </rPr>
          <t xml:space="preserve">el profesional registre la actividad </t>
        </r>
        <r>
          <rPr>
            <b/>
            <sz val="9"/>
            <color indexed="81"/>
            <rFont val="Tahoma"/>
            <family val="2"/>
          </rPr>
          <t xml:space="preserve">“Otras Visitas Integrales Otras (Comunitaria)”.
o
En Módulo Atención, Registro de Atención Grupal, la atención este en estado complementada con la siguiente Actividad “Otras Visitas Integrales Otras (Grupal)”.
o
En Módulo Box, Registro de Atención Individual, la atención este en estado completada con la siguiente Actividad “Otras Visitas Integrales Otras (Individual)”.
</t>
        </r>
        <r>
          <rPr>
            <sz val="9"/>
            <color indexed="81"/>
            <rFont val="Tahoma"/>
            <family val="2"/>
          </rPr>
          <t xml:space="preserve">
</t>
        </r>
        <r>
          <rPr>
            <b/>
            <sz val="9"/>
            <color indexed="81"/>
            <rFont val="Tahoma"/>
            <family val="2"/>
          </rPr>
          <t>La atención debe ser ingresada por un Agente Comunitario</t>
        </r>
      </text>
    </comment>
    <comment ref="G64" authorId="0" shapeId="0" xr:uid="{5559BF3E-20DC-47B7-8B4A-471FF46A583F}">
      <text>
        <r>
          <rPr>
            <sz val="9"/>
            <color indexed="81"/>
            <rFont val="Tahoma"/>
            <family val="2"/>
          </rPr>
          <t xml:space="preserve">Este dato aparecerá, luego que en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text>
    </comment>
    <comment ref="H64" authorId="0" shapeId="0" xr:uid="{C4AADDC9-90F2-444E-B2CA-8720271E5112}">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I64" authorId="0" shapeId="0" xr:uid="{7778DF43-1688-4419-9A4B-1ACA3F21B02D}">
      <text>
        <r>
          <rPr>
            <b/>
            <sz val="9"/>
            <color indexed="81"/>
            <rFont val="Tahoma"/>
            <family val="2"/>
          </rPr>
          <t>Se extraerá información desde la Estraficación de Riesgo. (ya sea categorizacion G1, G2, G3, G4 o G5)</t>
        </r>
      </text>
    </comment>
    <comment ref="J64" authorId="0" shapeId="0" xr:uid="{5FED460A-1B94-4A38-985E-BE566D92435A}">
      <text>
        <r>
          <rPr>
            <sz val="9"/>
            <color indexed="81"/>
            <rFont val="Tahoma"/>
            <family val="2"/>
          </rPr>
          <t xml:space="preserve">Se contabilizara a los pacientes que tengan en  Antecedentes del usuario APS / Pestaña "Identificacion" </t>
        </r>
        <r>
          <rPr>
            <b/>
            <sz val="9"/>
            <color indexed="81"/>
            <rFont val="Tahoma"/>
            <family val="2"/>
          </rPr>
          <t xml:space="preserve"> Item  Alertas Administrativa:
"Población ELEAM"
o
"Población ELEAM Institucionada"</t>
        </r>
        <r>
          <rPr>
            <sz val="9"/>
            <color indexed="81"/>
            <rFont val="Tahoma"/>
            <family val="2"/>
          </rPr>
          <t xml:space="preserve">
</t>
        </r>
      </text>
    </comment>
    <comment ref="D65" authorId="2" shapeId="0" xr:uid="{D8A99DAE-2DBF-4B0E-92D3-878B2C53CE86}">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Leve”.</t>
        </r>
      </text>
    </comment>
    <comment ref="E65" authorId="2" shapeId="0" xr:uid="{AE0AA81D-148F-49D7-992D-D7E0E2513832}">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Leve”.</t>
        </r>
        <r>
          <rPr>
            <sz val="9"/>
            <color indexed="81"/>
            <rFont val="Tahoma"/>
            <family val="2"/>
          </rPr>
          <t xml:space="preserve">
</t>
        </r>
        <r>
          <rPr>
            <b/>
            <sz val="9"/>
            <color indexed="81"/>
            <rFont val="Tahoma"/>
            <family val="2"/>
          </rPr>
          <t>La atención debe ser ingresada por un Técnico  Paramedico</t>
        </r>
      </text>
    </comment>
    <comment ref="F65" authorId="0" shapeId="0" xr:uid="{C6E282C5-2B6C-4923-B757-B6163AEC3D16}">
      <text>
        <r>
          <rPr>
            <sz val="9"/>
            <color indexed="81"/>
            <rFont val="Tahoma"/>
            <family val="2"/>
          </rPr>
          <t>Este dato aparecerá luego de que en la atención</t>
        </r>
        <r>
          <rPr>
            <b/>
            <sz val="9"/>
            <color indexed="81"/>
            <rFont val="Tahoma"/>
            <family val="2"/>
          </rPr>
          <t xml:space="preserve"> Registrada Modulo box, Pacientes Citados o en Módulo de Atención, Registro Atención Individual </t>
        </r>
        <r>
          <rPr>
            <sz val="9"/>
            <color indexed="81"/>
            <rFont val="Tahoma"/>
            <family val="2"/>
          </rPr>
          <t>el profesional registre la actividad</t>
        </r>
        <r>
          <rPr>
            <b/>
            <sz val="9"/>
            <color indexed="81"/>
            <rFont val="Tahoma"/>
            <family val="2"/>
          </rPr>
          <t xml:space="preserve"> “Tratamiento o Procedimiento en Domicilio a Personas con Dependencia Leve”.
Y
Además, si asiste más de un profesional debe utilizar la opción del Multiprofesional para registrar el nombre de los acompañantes.
</t>
        </r>
        <r>
          <rPr>
            <sz val="9"/>
            <color indexed="81"/>
            <rFont val="Tahoma"/>
            <family val="2"/>
          </rPr>
          <t xml:space="preserve">
</t>
        </r>
      </text>
    </comment>
    <comment ref="D66" authorId="2" shapeId="0" xr:uid="{AE0CB26D-7F63-46E1-95B4-DC564678142E}">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Moderada”.</t>
        </r>
      </text>
    </comment>
    <comment ref="E66" authorId="2" shapeId="0" xr:uid="{05054F5E-D8B7-4068-9EB4-5C5A6C752212}">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Moderada”.
La atención debe ser ingresada por un Técnico  Paramedico</t>
        </r>
      </text>
    </comment>
    <comment ref="F66" authorId="2" shapeId="0" xr:uid="{2F3E2701-F032-4E05-8C9E-68DF193BA137}">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Moderada”.
Y
Además, si asiste más de un  profesional debe utilizar la opción del Multiprofesional para registrar el nombre de los acompañantes.</t>
        </r>
      </text>
    </comment>
    <comment ref="A67" authorId="0" shapeId="0" xr:uid="{C48E43C9-528E-4804-B1D5-F3AA695AFC14}">
      <text>
        <r>
          <rPr>
            <sz val="9"/>
            <color indexed="81"/>
            <rFont val="Tahoma"/>
            <family val="2"/>
          </rPr>
          <t xml:space="preserve">Pacientes deben tener los registros de permanencia en el programa siguiendo los siguientes detalles de registros en atenciones Registrada en el </t>
        </r>
        <r>
          <rPr>
            <b/>
            <sz val="9"/>
            <color indexed="81"/>
            <rFont val="Tahoma"/>
            <family val="2"/>
          </rPr>
          <t>Módulo Box - Pacientes Citados  o en Agregar documentos a una atención</t>
        </r>
        <r>
          <rPr>
            <sz val="9"/>
            <color indexed="81"/>
            <rFont val="Tahoma"/>
            <family val="2"/>
          </rPr>
          <t xml:space="preserve">
En </t>
        </r>
        <r>
          <rPr>
            <b/>
            <sz val="9"/>
            <color indexed="81"/>
            <rFont val="Tahoma"/>
            <family val="2"/>
          </rPr>
          <t xml:space="preserve">Formulario Clínico "VDI1 Ingreso PADPDS y CPU" </t>
        </r>
        <r>
          <rPr>
            <sz val="9"/>
            <color indexed="81"/>
            <rFont val="Tahoma"/>
            <family val="2"/>
          </rPr>
          <t xml:space="preserve">en la sección </t>
        </r>
        <r>
          <rPr>
            <b/>
            <sz val="9"/>
            <color indexed="81"/>
            <rFont val="Tahoma"/>
            <family val="2"/>
          </rPr>
          <t>Sujeto de Cuidado</t>
        </r>
        <r>
          <rPr>
            <sz val="9"/>
            <color indexed="81"/>
            <rFont val="Tahoma"/>
            <family val="2"/>
          </rPr>
          <t xml:space="preserve"> en campo </t>
        </r>
        <r>
          <rPr>
            <b/>
            <sz val="9"/>
            <color indexed="81"/>
            <rFont val="Tahoma"/>
            <family val="2"/>
          </rPr>
          <t>Tipo de Paciente</t>
        </r>
        <r>
          <rPr>
            <sz val="9"/>
            <color indexed="81"/>
            <rFont val="Tahoma"/>
            <family val="2"/>
          </rPr>
          <t xml:space="preserve">  se registre el valor "</t>
        </r>
        <r>
          <rPr>
            <b/>
            <sz val="9"/>
            <color indexed="81"/>
            <rFont val="Tahoma"/>
            <family val="2"/>
          </rPr>
          <t>Oncológico</t>
        </r>
        <r>
          <rPr>
            <sz val="9"/>
            <color indexed="81"/>
            <rFont val="Tahoma"/>
            <family val="2"/>
          </rPr>
          <t>" o "</t>
        </r>
        <r>
          <rPr>
            <b/>
            <sz val="9"/>
            <color indexed="81"/>
            <rFont val="Tahoma"/>
            <family val="2"/>
          </rPr>
          <t>No Oncológico</t>
        </r>
        <r>
          <rPr>
            <sz val="9"/>
            <color indexed="81"/>
            <rFont val="Tahoma"/>
            <family val="2"/>
          </rPr>
          <t xml:space="preserve">", en campo Estado </t>
        </r>
        <r>
          <rPr>
            <b/>
            <sz val="9"/>
            <color indexed="81"/>
            <rFont val="Tahoma"/>
            <family val="2"/>
          </rPr>
          <t>PADPDS</t>
        </r>
        <r>
          <rPr>
            <sz val="9"/>
            <color indexed="81"/>
            <rFont val="Tahoma"/>
            <family val="2"/>
          </rPr>
          <t xml:space="preserve"> el valor </t>
        </r>
        <r>
          <rPr>
            <b/>
            <sz val="9"/>
            <color indexed="81"/>
            <rFont val="Tahoma"/>
            <family val="2"/>
          </rPr>
          <t>Ingreso o Seguimiento</t>
        </r>
        <r>
          <rPr>
            <sz val="9"/>
            <color indexed="81"/>
            <rFont val="Tahoma"/>
            <family val="2"/>
          </rPr>
          <t xml:space="preserve"> y en campo Resultado </t>
        </r>
        <r>
          <rPr>
            <sz val="9"/>
            <color indexed="81"/>
            <rFont val="Tahoma"/>
            <family val="2"/>
          </rPr>
          <t>Índice de Barthel</t>
        </r>
        <r>
          <rPr>
            <sz val="9"/>
            <color indexed="81"/>
            <rFont val="Tahoma"/>
            <family val="2"/>
          </rPr>
          <t xml:space="preserve"> se informe </t>
        </r>
        <r>
          <rPr>
            <b/>
            <sz val="9"/>
            <color indexed="81"/>
            <rFont val="Tahoma"/>
            <family val="2"/>
          </rPr>
          <t xml:space="preserve"> "Dependente Grave"</t>
        </r>
        <r>
          <rPr>
            <sz val="9"/>
            <color indexed="81"/>
            <rFont val="Tahoma"/>
            <family val="2"/>
          </rPr>
          <t xml:space="preserve"> o </t>
        </r>
        <r>
          <rPr>
            <b/>
            <sz val="9"/>
            <color indexed="81"/>
            <rFont val="Tahoma"/>
            <family val="2"/>
          </rPr>
          <t>"Dependente Total"</t>
        </r>
        <r>
          <rPr>
            <sz val="9"/>
            <color indexed="81"/>
            <rFont val="Tahoma"/>
            <family val="2"/>
          </rPr>
          <t xml:space="preserve"> o en formulario de </t>
        </r>
        <r>
          <rPr>
            <b/>
            <sz val="9"/>
            <color indexed="81"/>
            <rFont val="Tahoma"/>
            <family val="2"/>
          </rPr>
          <t xml:space="preserve">"Indice de Barthel" </t>
        </r>
        <r>
          <rPr>
            <sz val="9"/>
            <color indexed="81"/>
            <rFont val="Tahoma"/>
            <family val="2"/>
          </rPr>
          <t xml:space="preserve">tenga campo Resultado se registre el valor </t>
        </r>
        <r>
          <rPr>
            <b/>
            <sz val="9"/>
            <color indexed="81"/>
            <rFont val="Tahoma"/>
            <family val="2"/>
          </rPr>
          <t>"Dependente Grave"</t>
        </r>
        <r>
          <rPr>
            <sz val="9"/>
            <color indexed="81"/>
            <rFont val="Tahoma"/>
            <family val="2"/>
          </rPr>
          <t xml:space="preserve"> o </t>
        </r>
        <r>
          <rPr>
            <b/>
            <sz val="9"/>
            <color indexed="81"/>
            <rFont val="Tahoma"/>
            <family val="2"/>
          </rPr>
          <t>"Dependente Total.</t>
        </r>
        <r>
          <rPr>
            <sz val="9"/>
            <color indexed="81"/>
            <rFont val="Tahoma"/>
            <family val="2"/>
          </rPr>
          <t xml:space="preserve">
Y se registre la </t>
        </r>
        <r>
          <rPr>
            <b/>
            <sz val="9"/>
            <color indexed="81"/>
            <rFont val="Tahoma"/>
            <family val="2"/>
          </rPr>
          <t xml:space="preserve">Fecha del Próximo Control </t>
        </r>
        <r>
          <rPr>
            <sz val="9"/>
            <color indexed="81"/>
            <rFont val="Tahoma"/>
            <family val="2"/>
          </rPr>
          <t xml:space="preserve">con fecha aproximada de su próxima citación
</t>
        </r>
      </text>
    </comment>
    <comment ref="D67" authorId="2" shapeId="0" xr:uid="{D4564A30-C411-4F29-AF25-FEF3FD0A89D4}">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 Oncológicos (Excluye cuidados paliativos)"
</t>
        </r>
      </text>
    </comment>
    <comment ref="E67" authorId="2" shapeId="0" xr:uid="{FF39F2F1-9D0B-440A-B15E-F96D68C654DF}">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 Oncológicos  (Excluye cuidados paliativos)".</t>
        </r>
        <r>
          <rPr>
            <sz val="9"/>
            <color indexed="81"/>
            <rFont val="Tahoma"/>
            <family val="2"/>
          </rPr>
          <t xml:space="preserve">
</t>
        </r>
        <r>
          <rPr>
            <b/>
            <sz val="9"/>
            <color indexed="81"/>
            <rFont val="Tahoma"/>
            <family val="2"/>
          </rPr>
          <t xml:space="preserve">
La atención debe ser ingresada por un Técnico  Paramedico</t>
        </r>
      </text>
    </comment>
    <comment ref="F67" authorId="2" shapeId="0" xr:uid="{F944B1CD-BE9F-4276-8017-26257617FADC}">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 Oncológicos  (Excluye cuidados paliativos)".
Y
</t>
        </r>
        <r>
          <rPr>
            <sz val="9"/>
            <color indexed="81"/>
            <rFont val="Tahoma"/>
            <family val="2"/>
          </rPr>
          <t xml:space="preserve">
</t>
        </r>
        <r>
          <rPr>
            <b/>
            <sz val="9"/>
            <color indexed="81"/>
            <rFont val="Tahoma"/>
            <family val="2"/>
          </rPr>
          <t>Además, si asiste más de un profesional debe utilizar la opción del Multiprofesional para registrar el nombre de los acompañantes.</t>
        </r>
      </text>
    </comment>
    <comment ref="D68" authorId="2" shapeId="0" xr:uid="{B30EB6F9-E9ED-4958-9A27-28FADDFE3691}">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 No Oncológicos"
</t>
        </r>
      </text>
    </comment>
    <comment ref="E68" authorId="2" shapeId="0" xr:uid="{E38E99C8-573E-4F7B-A67C-EB16B21C118A}">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 No Oncológicos"
</t>
        </r>
        <r>
          <rPr>
            <sz val="9"/>
            <color indexed="81"/>
            <rFont val="Tahoma"/>
            <family val="2"/>
          </rPr>
          <t xml:space="preserve">
</t>
        </r>
        <r>
          <rPr>
            <b/>
            <sz val="9"/>
            <color indexed="81"/>
            <rFont val="Tahoma"/>
            <family val="2"/>
          </rPr>
          <t>La atención debe ser ingresada por un Técnico  Paramedico</t>
        </r>
      </text>
    </comment>
    <comment ref="F68" authorId="2" shapeId="0" xr:uid="{2144C1A1-3274-43FB-9E27-8EF8E35AC20F}">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 No Oncológicos"</t>
        </r>
        <r>
          <rPr>
            <sz val="9"/>
            <color indexed="81"/>
            <rFont val="Tahoma"/>
            <family val="2"/>
          </rPr>
          <t xml:space="preserve">
</t>
        </r>
        <r>
          <rPr>
            <b/>
            <sz val="9"/>
            <color indexed="81"/>
            <rFont val="Tahoma"/>
            <family val="2"/>
          </rPr>
          <t>Y</t>
        </r>
        <r>
          <rPr>
            <sz val="9"/>
            <color indexed="81"/>
            <rFont val="Tahoma"/>
            <family val="2"/>
          </rPr>
          <t xml:space="preserve">
</t>
        </r>
        <r>
          <rPr>
            <b/>
            <sz val="9"/>
            <color indexed="81"/>
            <rFont val="Tahoma"/>
            <family val="2"/>
          </rPr>
          <t>Además, si asiste más de un profesional debe utilizar la opción del Multiprofesional para registrar el nombre de los acompañantes.</t>
        </r>
      </text>
    </comment>
    <comment ref="D69" authorId="2" shapeId="0" xr:uid="{639D1D80-A6C8-4207-8AE8-710C4FF58B4B}">
      <text>
        <r>
          <rPr>
            <sz val="9"/>
            <color indexed="81"/>
            <rFont val="Tahoma"/>
            <family val="2"/>
          </rPr>
          <t>Este dato aparecerá luego de que en la atención Registrada</t>
        </r>
        <r>
          <rPr>
            <b/>
            <sz val="9"/>
            <color indexed="81"/>
            <rFont val="Tahoma"/>
            <family val="2"/>
          </rPr>
          <t xml:space="preserve"> Modulo box, Pacientes Citados o en Módulo de Atención, Registro Atención Individual </t>
        </r>
        <r>
          <rPr>
            <sz val="9"/>
            <color indexed="81"/>
            <rFont val="Tahoma"/>
            <family val="2"/>
          </rPr>
          <t xml:space="preserve">el profesional registre la actividad </t>
        </r>
        <r>
          <rPr>
            <b/>
            <sz val="9"/>
            <color indexed="81"/>
            <rFont val="Tahoma"/>
            <family val="2"/>
          </rPr>
          <t>“Visitas Domiciliarias - Atención Odontológica en Domicilio"</t>
        </r>
      </text>
    </comment>
    <comment ref="D70" authorId="0" shapeId="0" xr:uid="{2EF73F13-8A97-4CD3-B4E5-DD03057FAEF3}">
      <text>
        <r>
          <rPr>
            <sz val="9"/>
            <color indexed="81"/>
            <rFont val="Tahoma"/>
            <family val="2"/>
          </rPr>
          <t>Este dato aparecerá luego de que en la atención Registrada</t>
        </r>
        <r>
          <rPr>
            <b/>
            <sz val="9"/>
            <color indexed="81"/>
            <rFont val="Tahoma"/>
            <family val="2"/>
          </rPr>
          <t xml:space="preserve"> Módulo box, Pacientes Citados o en Módulo de Atención, Registro Atención Individual </t>
        </r>
        <r>
          <rPr>
            <sz val="9"/>
            <color indexed="81"/>
            <rFont val="Tahoma"/>
            <family val="2"/>
          </rPr>
          <t>el profesional registre la actividad</t>
        </r>
        <r>
          <rPr>
            <b/>
            <sz val="9"/>
            <color indexed="81"/>
            <rFont val="Tahoma"/>
            <family val="2"/>
          </rPr>
          <t xml:space="preserve"> 
"Visitas a personas con dependencia Severa-Entrega de Fármacos  a domicilio"
y/o
"Visitas a personas con dependencia Severa-Entrega de Alimentos a domicilio"</t>
        </r>
      </text>
    </comment>
    <comment ref="E70" authorId="0" shapeId="0" xr:uid="{3E752568-4558-40D9-91A0-A542022803D0}">
      <text>
        <r>
          <rPr>
            <sz val="9"/>
            <color indexed="81"/>
            <rFont val="Tahoma"/>
            <family val="2"/>
          </rPr>
          <t>Este dato aparecerá luego de que en la atención Registrada</t>
        </r>
        <r>
          <rPr>
            <b/>
            <sz val="9"/>
            <color indexed="81"/>
            <rFont val="Tahoma"/>
            <family val="2"/>
          </rPr>
          <t xml:space="preserve"> Módulo box, Pacientes Citados o en Módulo de Atención, Registro Atención Individual </t>
        </r>
        <r>
          <rPr>
            <sz val="9"/>
            <color indexed="81"/>
            <rFont val="Tahoma"/>
            <family val="2"/>
          </rPr>
          <t>el profesional registre la actividad</t>
        </r>
        <r>
          <rPr>
            <b/>
            <sz val="9"/>
            <color indexed="81"/>
            <rFont val="Tahoma"/>
            <family val="2"/>
          </rPr>
          <t xml:space="preserve"> 
"Visitas a personas con dependencia Severa-Entrega de Fármacos  a domicilio"
y/o
"Visitas a personas con dependencia Severa-Entrega de Alimentos a domicilio"
La atención debe ser ingresada por un Técnico  Paramedico
</t>
        </r>
      </text>
    </comment>
    <comment ref="F70" authorId="0" shapeId="0" xr:uid="{CA44A271-F11D-478A-B7C6-2D5D5A172E93}">
      <text>
        <r>
          <rPr>
            <sz val="9"/>
            <color indexed="81"/>
            <rFont val="Tahoma"/>
            <family val="2"/>
          </rPr>
          <t>Este dato aparecerá luego de que en la atención Registrada</t>
        </r>
        <r>
          <rPr>
            <b/>
            <sz val="9"/>
            <color indexed="81"/>
            <rFont val="Tahoma"/>
            <family val="2"/>
          </rPr>
          <t xml:space="preserve"> Módulo box, Pacientes Citados o en Módulo de Atención, Registro Atención Individual </t>
        </r>
        <r>
          <rPr>
            <sz val="9"/>
            <color indexed="81"/>
            <rFont val="Tahoma"/>
            <family val="2"/>
          </rPr>
          <t>el profesional registre la actividad</t>
        </r>
        <r>
          <rPr>
            <b/>
            <sz val="9"/>
            <color indexed="81"/>
            <rFont val="Tahoma"/>
            <family val="2"/>
          </rPr>
          <t xml:space="preserve"> 
"Visitas a personas con dependencia Severa-Entrega de Fármacos  a domicilio"
y/o
"Visitas a personas con dependencia Severa-Entrega de Alimentos a domicilio"
Y
Además, si asiste más de un profesional debe utilizar la opción del Multiprofesional para registrar el nombre de los acompañantes.</t>
        </r>
      </text>
    </comment>
    <comment ref="D71" authorId="2" shapeId="0" xr:uid="{803459A5-86EE-4BB6-8DE0-C95D687B9160}">
      <text>
        <r>
          <rPr>
            <sz val="9"/>
            <color indexed="81"/>
            <rFont val="Tahoma"/>
            <family val="2"/>
          </rPr>
          <t>Este dato aparecerá luego de que en la atención Registrada</t>
        </r>
        <r>
          <rPr>
            <b/>
            <sz val="9"/>
            <color indexed="81"/>
            <rFont val="Tahoma"/>
            <family val="2"/>
          </rPr>
          <t xml:space="preserve"> Módulo box, Pacientes Citados o en Módulo de Atención, Registro Atención Individual </t>
        </r>
        <r>
          <rPr>
            <u/>
            <sz val="9"/>
            <color indexed="81"/>
            <rFont val="Tahoma"/>
            <family val="2"/>
          </rPr>
          <t xml:space="preserve">el profesional registre una de estas actividades:
</t>
        </r>
        <r>
          <rPr>
            <b/>
            <sz val="9"/>
            <color indexed="81"/>
            <rFont val="Tahoma"/>
            <family val="2"/>
          </rPr>
          <t xml:space="preserve">
Revisión de la medicacion sin entrevista- Realizados en establecimiento de salud</t>
        </r>
        <r>
          <rPr>
            <u/>
            <sz val="9"/>
            <color indexed="81"/>
            <rFont val="Tahoma"/>
            <family val="2"/>
          </rPr>
          <t xml:space="preserve">
</t>
        </r>
        <r>
          <rPr>
            <b/>
            <sz val="9"/>
            <color indexed="81"/>
            <rFont val="Tahoma"/>
            <family val="2"/>
          </rPr>
          <t xml:space="preserve">o
Revisión de la medicacion sin entrevista - Realizados en domicilio
o
Revisión de la medicacion con entrevista- Realizados en establecimiento de salud
o
Revisión de la medicación con entrevista - Realizados en domicilio
o
Conciliación farmacéutica - Realizados en establecimiento de salud
o
Conciliación farmacéutica - Realizados en domicilio
o
Educación farmacéutica -  Realizados en establecimiento de salud
o
Educación farmacéutica - Realizados en domicilio
o
Seguimiento farmacoterapéutico - Realizados en establecimiento de salud
o
Seguimiento farmacoterapéutico - Realizado en domicilio
o
Reporte reacción adversa a medicamentos - Realizados en establecimiento de salud
o
Reporte reacción adversa a medicamentos - Realizado en domicilio
o
Reporte falla de calidad - Realizados en establecimiento de salud
o
Reporte falla de calidad - Realizado en domicilio
o
Reporte de eventos adversos asociados a medicamentos -Realizados en establecimiento de salud
o
Reporte de eventos adversos asociados a medicamentos - Realizado en domicilio 
</t>
        </r>
        <r>
          <rPr>
            <sz val="9"/>
            <color indexed="81"/>
            <rFont val="Tahoma"/>
            <family val="2"/>
          </rPr>
          <t xml:space="preserve">
</t>
        </r>
        <r>
          <rPr>
            <b/>
            <u/>
            <sz val="9"/>
            <color indexed="81"/>
            <rFont val="Tahoma"/>
            <family val="2"/>
          </rPr>
          <t xml:space="preserve">
</t>
        </r>
      </text>
    </comment>
    <comment ref="D72" authorId="4" shapeId="0" xr:uid="{9411EA35-6363-4CEB-AD74-AB2BFC14BAC6}">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“Atención Nutricional a Personas con Indicacion Nutricional Enteral Domiciliaria (NED)"</t>
        </r>
      </text>
    </comment>
    <comment ref="F73" authorId="2" shapeId="0" xr:uid="{55A63F8D-980D-4361-AC5C-46AAB3825AA0}">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Severa-Atención de Podólogo"
La atención debe ser ingresada por un Pódologo</t>
        </r>
      </text>
    </comment>
    <comment ref="D74" authorId="2" shapeId="0" xr:uid="{15A5C7DE-173A-441C-B3D8-B4EFE4F1BDD4}">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Severa-Atención de Morbilidad Médica"
La atención debe ser ingresada por un Médico</t>
        </r>
      </text>
    </comment>
    <comment ref="E74" authorId="2" shapeId="0" xr:uid="{6951704C-518D-4029-B307-AE0BF41EB1EC}">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Severa-Atención de Morbilidad Médica"
La atención debe ser ingresada por un Técnico  Paramedico</t>
        </r>
      </text>
    </comment>
    <comment ref="F74" authorId="2" shapeId="0" xr:uid="{0A5107A0-261F-4164-9018-47CBF9EC35BA}">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Severa-Atención de Morbilidad Médica"
Además, si asiste más de un profesional debe utilizar la opción del Multiprofesional para registrar el nombre de los acompañantes.</t>
        </r>
      </text>
    </comment>
    <comment ref="D75" authorId="2" shapeId="0" xr:uid="{0EE2BFF4-D97F-442A-8978-39E639B448E4}">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Severa-Visitas con Otros Fines"
</t>
        </r>
        <r>
          <rPr>
            <u/>
            <sz val="9"/>
            <color indexed="81"/>
            <rFont val="Tahoma"/>
            <family val="2"/>
          </rPr>
          <t xml:space="preserve">
Manual DEIS: (ej. toma de 
presión arterial, verificación de domicilio, etc.)</t>
        </r>
        <r>
          <rPr>
            <b/>
            <sz val="9"/>
            <color indexed="81"/>
            <rFont val="Tahoma"/>
            <family val="2"/>
          </rPr>
          <t xml:space="preserve">
</t>
        </r>
      </text>
    </comment>
    <comment ref="E75" authorId="2" shapeId="0" xr:uid="{23E8A2B3-4DD9-4BB3-B967-6179F288A867}">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Severa-Visitas con Otros Fines"
La atención debe ser ingresada por un Técnico  Paramedico
</t>
        </r>
        <r>
          <rPr>
            <u/>
            <sz val="9"/>
            <color indexed="81"/>
            <rFont val="Tahoma"/>
            <family val="2"/>
          </rPr>
          <t>Manual DEIS: (ej. toma de 
presión arterial, verificación de domicilio, etc.)</t>
        </r>
        <r>
          <rPr>
            <b/>
            <sz val="9"/>
            <color indexed="81"/>
            <rFont val="Tahoma"/>
            <family val="2"/>
          </rPr>
          <t xml:space="preserve">
</t>
        </r>
      </text>
    </comment>
    <comment ref="F75" authorId="2" shapeId="0" xr:uid="{65A10F4F-C63A-4C72-B8BF-DA3EE4C3D2CD}">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Severa-Visitas con Otros Fines"
Además, si asiste más de un profesional debe utilizar la opción del Multiprofesional para registrar el nombre de los acompañantes.
</t>
        </r>
        <r>
          <rPr>
            <u/>
            <sz val="9"/>
            <color indexed="81"/>
            <rFont val="Tahoma"/>
            <family val="2"/>
          </rPr>
          <t xml:space="preserve">
Manual DEIS: (ej. toma de 
presión arterial, verificación de domicilio, etc.)</t>
        </r>
        <r>
          <rPr>
            <b/>
            <sz val="9"/>
            <color indexed="81"/>
            <rFont val="Tahoma"/>
            <family val="2"/>
          </rPr>
          <t xml:space="preserve">
</t>
        </r>
      </text>
    </comment>
    <comment ref="D76" authorId="2" shapeId="0" xr:uid="{D4F8A2FD-AC9F-44CB-BACB-4E91CF5119DF}">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 Telemedicina/Teleasistencia"
</t>
        </r>
      </text>
    </comment>
    <comment ref="E76" authorId="2" shapeId="0" xr:uid="{F636A985-F66C-449B-ABB7-07A11DE509BB}">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 Telemedicina/Teleasistencia"
La atención debe ser ingresada por un Técnico  Paramedico</t>
        </r>
      </text>
    </comment>
    <comment ref="F76" authorId="2" shapeId="0" xr:uid="{6A6F035D-3ECE-457C-9A88-4997388B8478}">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 Telemedicina/Teleasistencia"
Además, si asiste más de un profesional debe utilizar la opción del Multiprofesional para registrar el nombre de los acompañantes.</t>
        </r>
      </text>
    </comment>
    <comment ref="D77" authorId="2" shapeId="0" xr:uid="{A9417D79-BBD9-45BD-8EF7-E68EE5BE8337}">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 xml:space="preserve">“Tratamiento o Procedimiento en Domicilio a Personas con Dependencia Severa-Seguimiento Remoto"
</t>
        </r>
      </text>
    </comment>
    <comment ref="E77" authorId="2" shapeId="0" xr:uid="{5C23ABE6-CEAD-43C4-8EEB-67B1FC9D0A99}">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Severa-Seguimiento Remoto"
La atención debe ser ingresada por un Técnico  Paramedico</t>
        </r>
      </text>
    </comment>
    <comment ref="F77" authorId="2" shapeId="0" xr:uid="{789F9604-9CB9-4A8F-951F-00535BD3B40A}">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“Tratamiento o Procedimiento en Domicilio a Personas con Dependencia Severa-Seguimiento Remoto"
Además, si asiste más de un profesional debe utilizar la opción del Multiprofesional para registrar el nombre de los acompañantes.</t>
        </r>
      </text>
    </comment>
    <comment ref="C80" authorId="0" shapeId="0" xr:uid="{6DD041F7-BB51-419C-BAD1-9CD0E1C3A76A}">
      <text>
        <r>
          <rPr>
            <sz val="9"/>
            <color indexed="81"/>
            <rFont val="Tahoma"/>
            <family val="2"/>
          </rPr>
          <t xml:space="preserve">Este dato aparecerá  luego de que en la atención cerrada (estado completada) registrada en Box  ó  en Atención / Registro Atención Individual. </t>
        </r>
        <r>
          <rPr>
            <b/>
            <sz val="9"/>
            <color indexed="81"/>
            <rFont val="Tahoma"/>
            <family val="2"/>
          </rPr>
          <t xml:space="preserve">
</t>
        </r>
        <r>
          <rPr>
            <sz val="9"/>
            <color indexed="81"/>
            <rFont val="Tahoma"/>
            <family val="2"/>
          </rPr>
          <t>Registre la actividad:</t>
        </r>
        <r>
          <rPr>
            <b/>
            <sz val="9"/>
            <color indexed="81"/>
            <rFont val="Tahoma"/>
            <family val="2"/>
          </rPr>
          <t xml:space="preserve">
Rescate En Domicilio de Pacientes Inasistentes
</t>
        </r>
        <r>
          <rPr>
            <sz val="9"/>
            <color indexed="81"/>
            <rFont val="Tahoma"/>
            <family val="2"/>
          </rPr>
          <t>ó</t>
        </r>
        <r>
          <rPr>
            <b/>
            <sz val="9"/>
            <color indexed="81"/>
            <rFont val="Tahoma"/>
            <family val="2"/>
          </rPr>
          <t xml:space="preserve">
Rescate Telefónico de Pacientes Inasistentes - desde el Establemiento</t>
        </r>
        <r>
          <rPr>
            <sz val="9"/>
            <color indexed="81"/>
            <rFont val="Tahoma"/>
            <family val="2"/>
          </rPr>
          <t xml:space="preserve">
</t>
        </r>
      </text>
    </comment>
    <comment ref="G80" authorId="0" shapeId="0" xr:uid="{03968F24-DBB4-4643-AE3E-16E080703C82}">
      <text>
        <r>
          <rPr>
            <sz val="9"/>
            <color indexed="81"/>
            <rFont val="Tahoma"/>
            <family val="2"/>
          </rPr>
          <t>No disponible en Rayen</t>
        </r>
      </text>
    </comment>
    <comment ref="E81" authorId="0" shapeId="0" xr:uid="{A93E3B8A-6EEB-4951-B64F-FD8D8CB71A2C}">
      <text>
        <r>
          <rPr>
            <sz val="9"/>
            <color indexed="81"/>
            <rFont val="Tahoma"/>
            <family val="2"/>
          </rPr>
          <t xml:space="preserve">No disponible en Rayen
</t>
        </r>
      </text>
    </comment>
    <comment ref="I81" authorId="0" shapeId="0" xr:uid="{4F9692C6-6E78-49AD-AD11-8CD868FA33C4}">
      <text>
        <r>
          <rPr>
            <sz val="9"/>
            <color indexed="81"/>
            <rFont val="Tahoma"/>
            <family val="2"/>
          </rPr>
          <t xml:space="preserve">No disponible en Rayen
</t>
        </r>
      </text>
    </comment>
    <comment ref="D82" authorId="2" shapeId="0" xr:uid="{1A3CF180-F5E2-45F7-858A-B3D3FF0FB04F}">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 xml:space="preserve">Rescate En Domicilio de Pacientes Inasistentes”.
La atención debe ser ingresada por un Técnico Paramedico
</t>
        </r>
      </text>
    </comment>
    <comment ref="F82" authorId="2" shapeId="0" xr:uid="{5FABBB0A-1B59-4C08-BA7A-C758631823EA}">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“Rescate En Domicilio de Pacientes Inasistentes”.</t>
        </r>
        <r>
          <rPr>
            <sz val="9"/>
            <color indexed="81"/>
            <rFont val="Tahoma"/>
            <family val="2"/>
          </rPr>
          <t xml:space="preserve">
</t>
        </r>
      </text>
    </comment>
    <comment ref="H82" authorId="2" shapeId="0" xr:uid="{F40606A6-54E9-4901-A08C-B785B431C7FD}">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Telefónico de Pacientes Inasistentes - desde el Establecimiento”.</t>
        </r>
        <r>
          <rPr>
            <sz val="9"/>
            <color indexed="81"/>
            <rFont val="Tahoma"/>
            <family val="2"/>
          </rPr>
          <t xml:space="preserve">
</t>
        </r>
      </text>
    </comment>
    <comment ref="D83" authorId="2" shapeId="0" xr:uid="{2D0E4BA8-A448-4676-8C4C-55ECDA444988}">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En Domicilio de Pacientes Inasistentes".
La atención debe ser ingresada por un Técnico  Paramedico</t>
        </r>
        <r>
          <rPr>
            <sz val="9"/>
            <color indexed="81"/>
            <rFont val="Tahoma"/>
            <family val="2"/>
          </rPr>
          <t xml:space="preserve">
</t>
        </r>
      </text>
    </comment>
    <comment ref="F83" authorId="2" shapeId="0" xr:uid="{F2747794-DDF8-48FC-8DEF-03F1C101938F}">
      <text>
        <r>
          <rPr>
            <sz val="9"/>
            <color indexed="81"/>
            <rFont val="Tahoma"/>
            <family val="2"/>
          </rPr>
          <t xml:space="preserve">Este dato aparecerá luego de que en la atención </t>
        </r>
        <r>
          <rPr>
            <b/>
            <sz val="9"/>
            <color indexed="81"/>
            <rFont val="Tahoma"/>
            <family val="2"/>
          </rPr>
          <t xml:space="preserve">Registrada Modulo box, Pacientes Citados o en Módulo de Atención, Registro Atención Individual </t>
        </r>
        <r>
          <rPr>
            <sz val="9"/>
            <color indexed="81"/>
            <rFont val="Tahoma"/>
            <family val="2"/>
          </rPr>
          <t>el profesional registre la actividad</t>
        </r>
        <r>
          <rPr>
            <b/>
            <sz val="9"/>
            <color indexed="81"/>
            <rFont val="Tahoma"/>
            <family val="2"/>
          </rPr>
          <t xml:space="preserve"> “Rescate En Domicilio de Pacientes Inasistentes".</t>
        </r>
      </text>
    </comment>
    <comment ref="H83" authorId="2" shapeId="0" xr:uid="{F4976FAF-4256-48BD-9A9C-9F37F97C7F3A}">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t>
        </r>
        <r>
          <rPr>
            <b/>
            <sz val="9"/>
            <color indexed="81"/>
            <rFont val="Tahoma"/>
            <family val="2"/>
          </rPr>
          <t xml:space="preserve"> “Rescate Telefónico de Pacientes Inasistentes - desde el Establecimiento”.</t>
        </r>
        <r>
          <rPr>
            <sz val="9"/>
            <color indexed="81"/>
            <rFont val="Tahoma"/>
            <family val="2"/>
          </rPr>
          <t xml:space="preserve">
</t>
        </r>
      </text>
    </comment>
    <comment ref="D84" authorId="2" shapeId="0" xr:uid="{77CF4DB7-920B-44C0-B134-126974563A9F}">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En Domicilio de Pacientes Inasistentes".</t>
        </r>
        <r>
          <rPr>
            <sz val="9"/>
            <color indexed="81"/>
            <rFont val="Tahoma"/>
            <family val="2"/>
          </rPr>
          <t xml:space="preserve">
</t>
        </r>
        <r>
          <rPr>
            <b/>
            <sz val="9"/>
            <color indexed="81"/>
            <rFont val="Tahoma"/>
            <family val="2"/>
          </rPr>
          <t xml:space="preserve">
La atención debe ser ingresada por un Técnico  Paramedico</t>
        </r>
      </text>
    </comment>
    <comment ref="F84" authorId="2" shapeId="0" xr:uid="{84A03DCA-AABC-4BF0-B010-9C94C0B18387}">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“Rescate En Domicilio de Pacientes Inasistentes".</t>
        </r>
        <r>
          <rPr>
            <sz val="9"/>
            <color indexed="81"/>
            <rFont val="Tahoma"/>
            <family val="2"/>
          </rPr>
          <t xml:space="preserve">
</t>
        </r>
      </text>
    </comment>
    <comment ref="H84" authorId="2" shapeId="0" xr:uid="{F398461B-82F6-4F81-A1A3-87DC25ED304E}">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“Rescate Telefónico de Pacientes Inasistentes - desde el Establecimiento”.</t>
        </r>
        <r>
          <rPr>
            <sz val="9"/>
            <color indexed="81"/>
            <rFont val="Tahoma"/>
            <family val="2"/>
          </rPr>
          <t xml:space="preserve">
</t>
        </r>
      </text>
    </comment>
    <comment ref="D85" authorId="2" shapeId="0" xr:uid="{70B6C1D0-5953-4161-83F1-45307E337520}">
      <text>
        <r>
          <rPr>
            <sz val="9"/>
            <color indexed="81"/>
            <rFont val="Tahoma"/>
            <family val="2"/>
          </rPr>
          <t xml:space="preserve">Este dato aparecerá luego de que en la atención Registrada Modulo box, Pacientes Citados o en </t>
        </r>
        <r>
          <rPr>
            <b/>
            <sz val="9"/>
            <color indexed="81"/>
            <rFont val="Tahoma"/>
            <family val="2"/>
          </rPr>
          <t>Módulo de Atención, Registro Atención Individual</t>
        </r>
        <r>
          <rPr>
            <sz val="9"/>
            <color indexed="81"/>
            <rFont val="Tahoma"/>
            <family val="2"/>
          </rPr>
          <t xml:space="preserve"> el profesional registre la actividad </t>
        </r>
        <r>
          <rPr>
            <b/>
            <sz val="9"/>
            <color indexed="81"/>
            <rFont val="Tahoma"/>
            <family val="2"/>
          </rPr>
          <t>“Rescate En Domicilio de Pacientes Inasistentes".</t>
        </r>
        <r>
          <rPr>
            <sz val="9"/>
            <color indexed="81"/>
            <rFont val="Tahoma"/>
            <family val="2"/>
          </rPr>
          <t xml:space="preserve">
</t>
        </r>
        <r>
          <rPr>
            <b/>
            <sz val="9"/>
            <color indexed="81"/>
            <rFont val="Tahoma"/>
            <family val="2"/>
          </rPr>
          <t>La atención debe ser ingresada por un Técnico  Paramedico</t>
        </r>
      </text>
    </comment>
    <comment ref="F85" authorId="2" shapeId="0" xr:uid="{B67F60E0-ABB7-4BB2-AAE8-7DE49948DBC7}">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“Rescate En Domicilio de Pacientes Inasistentes".</t>
        </r>
      </text>
    </comment>
    <comment ref="H85" authorId="2" shapeId="0" xr:uid="{BCBA2128-757D-478C-B17A-9CB5C99AC34F}">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Telefónico de Pacientes Inasistentes - desde el Establecimiento”.</t>
        </r>
        <r>
          <rPr>
            <sz val="9"/>
            <color indexed="81"/>
            <rFont val="Tahoma"/>
            <family val="2"/>
          </rPr>
          <t xml:space="preserve">
</t>
        </r>
      </text>
    </comment>
    <comment ref="D86" authorId="2" shapeId="0" xr:uid="{A112928C-B99D-45D6-A531-8F94EF2F3309}">
      <text>
        <r>
          <rPr>
            <sz val="9"/>
            <color indexed="81"/>
            <rFont val="Tahoma"/>
            <family val="2"/>
          </rPr>
          <t xml:space="preserve">Este dato aparecerá luego de que en la atención Registrada Modulo box, Pacientes Citados o en </t>
        </r>
        <r>
          <rPr>
            <b/>
            <sz val="9"/>
            <color indexed="81"/>
            <rFont val="Tahoma"/>
            <family val="2"/>
          </rPr>
          <t>Módulo de Atención, Registro Atención Individual</t>
        </r>
        <r>
          <rPr>
            <sz val="9"/>
            <color indexed="81"/>
            <rFont val="Tahoma"/>
            <family val="2"/>
          </rPr>
          <t xml:space="preserve"> el profesional registre la actividad </t>
        </r>
        <r>
          <rPr>
            <b/>
            <sz val="9"/>
            <color indexed="81"/>
            <rFont val="Tahoma"/>
            <family val="2"/>
          </rPr>
          <t>“Rescate En Domicilio de Pacientes Inasistentes".</t>
        </r>
        <r>
          <rPr>
            <sz val="9"/>
            <color indexed="81"/>
            <rFont val="Tahoma"/>
            <family val="2"/>
          </rPr>
          <t xml:space="preserve">
</t>
        </r>
        <r>
          <rPr>
            <b/>
            <sz val="9"/>
            <color indexed="81"/>
            <rFont val="Tahoma"/>
            <family val="2"/>
          </rPr>
          <t>La atención debe ser ingresada por un Técnico  Paramedico</t>
        </r>
      </text>
    </comment>
    <comment ref="F86" authorId="2" shapeId="0" xr:uid="{30D162AD-63FB-450D-A9B1-504F001EF042}">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“Rescate En Domicilio de Pacientes Inasistentes".</t>
        </r>
      </text>
    </comment>
    <comment ref="H86" authorId="2" shapeId="0" xr:uid="{ACF8433C-3F3F-4281-8CC9-FB3AACDF28DE}">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Telefónico de Pacientes Inasistentes - desde el Establecimiento”.</t>
        </r>
        <r>
          <rPr>
            <sz val="9"/>
            <color indexed="81"/>
            <rFont val="Tahoma"/>
            <family val="2"/>
          </rPr>
          <t xml:space="preserve">
</t>
        </r>
      </text>
    </comment>
    <comment ref="D87" authorId="2" shapeId="0" xr:uid="{A35FFEE9-FA71-4AF7-B908-9CB6FC2370FA}">
      <text>
        <r>
          <rPr>
            <sz val="9"/>
            <color indexed="81"/>
            <rFont val="Tahoma"/>
            <family val="2"/>
          </rPr>
          <t xml:space="preserve">Este dato aparecerá luego de que en la atención Registrada Modulo box, Pacientes Citados o en </t>
        </r>
        <r>
          <rPr>
            <b/>
            <sz val="9"/>
            <color indexed="81"/>
            <rFont val="Tahoma"/>
            <family val="2"/>
          </rPr>
          <t>Módulo de Atención, Registro Atención Individual</t>
        </r>
        <r>
          <rPr>
            <sz val="9"/>
            <color indexed="81"/>
            <rFont val="Tahoma"/>
            <family val="2"/>
          </rPr>
          <t xml:space="preserve"> el profesional registre la actividad </t>
        </r>
        <r>
          <rPr>
            <b/>
            <sz val="9"/>
            <color indexed="81"/>
            <rFont val="Tahoma"/>
            <family val="2"/>
          </rPr>
          <t>“Rescate En Domicilio de Pacientes Inasistentes".</t>
        </r>
        <r>
          <rPr>
            <sz val="9"/>
            <color indexed="81"/>
            <rFont val="Tahoma"/>
            <family val="2"/>
          </rPr>
          <t xml:space="preserve">
</t>
        </r>
        <r>
          <rPr>
            <b/>
            <sz val="9"/>
            <color indexed="81"/>
            <rFont val="Tahoma"/>
            <family val="2"/>
          </rPr>
          <t>La atención debe ser ingresada por un Técnico  Paramedico</t>
        </r>
      </text>
    </comment>
    <comment ref="F87" authorId="2" shapeId="0" xr:uid="{631A30E9-339F-4DF0-BFC4-75387B225122}">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“Rescate En Domicilio de Pacientes Inasistentes".</t>
        </r>
      </text>
    </comment>
    <comment ref="H87" authorId="2" shapeId="0" xr:uid="{1B270593-FCF0-45AD-8C70-F0BEA09070DE}">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Telefónico de Pacientes Inasistentes - desde el Establecimiento”.</t>
        </r>
        <r>
          <rPr>
            <sz val="9"/>
            <color indexed="81"/>
            <rFont val="Tahoma"/>
            <family val="2"/>
          </rPr>
          <t xml:space="preserve">
</t>
        </r>
      </text>
    </comment>
    <comment ref="D88" authorId="2" shapeId="0" xr:uid="{A9064DC3-1B87-4901-8961-A0E0C2450CB2}">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En Domicilio de Pacientes Inasistentes”.</t>
        </r>
        <r>
          <rPr>
            <sz val="9"/>
            <color indexed="81"/>
            <rFont val="Tahoma"/>
            <family val="2"/>
          </rPr>
          <t xml:space="preserve">
</t>
        </r>
        <r>
          <rPr>
            <b/>
            <sz val="9"/>
            <color indexed="81"/>
            <rFont val="Tahoma"/>
            <family val="2"/>
          </rPr>
          <t>La atención debe ser ingresada por un Técnico  Paramedico</t>
        </r>
      </text>
    </comment>
    <comment ref="F88" authorId="2" shapeId="0" xr:uid="{A1B2F2A0-3C4D-41C3-9252-EB8F5169F8F9}">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 “</t>
        </r>
        <r>
          <rPr>
            <b/>
            <sz val="9"/>
            <color indexed="81"/>
            <rFont val="Tahoma"/>
            <family val="2"/>
          </rPr>
          <t>Rescate En Domicilio de Pacientes Inasistentes”.</t>
        </r>
      </text>
    </comment>
    <comment ref="H88" authorId="2" shapeId="0" xr:uid="{9C9005B6-62EE-4ACF-893C-8B998BA1526B}">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“Rescate Telefónico de Pacientes Inasistentes - desde el Establecimiento”.</t>
        </r>
        <r>
          <rPr>
            <sz val="9"/>
            <color indexed="81"/>
            <rFont val="Tahoma"/>
            <family val="2"/>
          </rPr>
          <t xml:space="preserve">
</t>
        </r>
      </text>
    </comment>
    <comment ref="D89" authorId="2" shapeId="0" xr:uid="{AFFBC0B1-359C-4FC6-9F7F-109993552063}">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En Domicilio de Pacientes Inasistentes”.</t>
        </r>
        <r>
          <rPr>
            <sz val="9"/>
            <color indexed="81"/>
            <rFont val="Tahoma"/>
            <family val="2"/>
          </rPr>
          <t xml:space="preserve">
</t>
        </r>
        <r>
          <rPr>
            <b/>
            <sz val="9"/>
            <color indexed="81"/>
            <rFont val="Tahoma"/>
            <family val="2"/>
          </rPr>
          <t>La atención debe ser ingresada por un Técnico Paramedico</t>
        </r>
      </text>
    </comment>
    <comment ref="F89" authorId="2" shapeId="0" xr:uid="{D275CC63-E348-4550-AA11-BC69B1A14791}">
      <text>
        <r>
          <rPr>
            <sz val="9"/>
            <color indexed="81"/>
            <rFont val="Tahoma"/>
            <family val="2"/>
          </rPr>
          <t xml:space="preserve">Este dato aparecerá luego de que en la atención Registrada </t>
        </r>
        <r>
          <rPr>
            <b/>
            <sz val="9"/>
            <color indexed="81"/>
            <rFont val="Tahoma"/>
            <family val="2"/>
          </rPr>
          <t>Modulo box, Pacientes Citados o en Módulo de Atención, Registro Atención Individual</t>
        </r>
        <r>
          <rPr>
            <sz val="9"/>
            <color indexed="81"/>
            <rFont val="Tahoma"/>
            <family val="2"/>
          </rPr>
          <t xml:space="preserve"> el profesional registre la actividad </t>
        </r>
        <r>
          <rPr>
            <b/>
            <sz val="9"/>
            <color indexed="81"/>
            <rFont val="Tahoma"/>
            <family val="2"/>
          </rPr>
          <t>“Rescate En Domicilio de Pacientes Inasistentes”.</t>
        </r>
      </text>
    </comment>
    <comment ref="H89" authorId="2" shapeId="0" xr:uid="{04B1B16F-2D3A-4997-96F6-C0DF582F91CB}">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“Rescate Telefónico de Pacientes Inasistentes - desde el Establecimiento”.</t>
        </r>
        <r>
          <rPr>
            <sz val="9"/>
            <color indexed="81"/>
            <rFont val="Tahoma"/>
            <family val="2"/>
          </rPr>
          <t xml:space="preserve">
</t>
        </r>
      </text>
    </comment>
    <comment ref="B94" authorId="2" shapeId="0" xr:uid="{B4B90628-7ABE-4CAC-95CD-E3E6ED438206}">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 xml:space="preserve">el profesional registre la actividad </t>
        </r>
        <r>
          <rPr>
            <b/>
            <sz val="9"/>
            <color indexed="81"/>
            <rFont val="Tahoma"/>
            <family val="2"/>
          </rPr>
          <t>“Otras Visitas Programa de acompañamiento Psicosocial-Establecimiento Educacional”.</t>
        </r>
      </text>
    </comment>
    <comment ref="B95" authorId="2" shapeId="0" xr:uid="{80ACE046-3762-461C-9006-813EDA0F7659}">
      <text>
        <r>
          <rPr>
            <sz val="9"/>
            <color indexed="81"/>
            <rFont val="Tahoma"/>
            <family val="2"/>
          </rPr>
          <t xml:space="preserve">Este dato aparecerá luego de que en la atención Registrada </t>
        </r>
        <r>
          <rPr>
            <b/>
            <sz val="9"/>
            <color indexed="81"/>
            <rFont val="Tahoma"/>
            <family val="2"/>
          </rPr>
          <t xml:space="preserve">Modulo box, Pacientes Citados o en Módulo de Atención, Registro Atención Individual </t>
        </r>
        <r>
          <rPr>
            <sz val="9"/>
            <color indexed="81"/>
            <rFont val="Tahoma"/>
            <family val="2"/>
          </rPr>
          <t>el profesional registre la actividad</t>
        </r>
        <r>
          <rPr>
            <b/>
            <sz val="9"/>
            <color indexed="81"/>
            <rFont val="Tahoma"/>
            <family val="2"/>
          </rPr>
          <t xml:space="preserve"> “Otras Visitas Programa de acompañamiento Psicosocial- A lugar de Trabajo”.</t>
        </r>
        <r>
          <rPr>
            <sz val="9"/>
            <color indexed="81"/>
            <rFont val="Tahoma"/>
            <family val="2"/>
          </rPr>
          <t xml:space="preserve">
</t>
        </r>
      </text>
    </comment>
    <comment ref="C97" authorId="0" shapeId="0" xr:uid="{590CCB5C-F8ED-48A8-B95D-530577FBE46B}">
      <text>
        <r>
          <rPr>
            <b/>
            <sz val="9"/>
            <color indexed="81"/>
            <rFont val="Tahoma"/>
            <family val="2"/>
          </rPr>
          <t xml:space="preserve">Cantidad de Niños </t>
        </r>
        <r>
          <rPr>
            <sz val="9"/>
            <color indexed="81"/>
            <rFont val="Tahoma"/>
            <family val="2"/>
          </rPr>
          <t xml:space="preserve">perteneciente al programa PASMI  que son </t>
        </r>
        <r>
          <rPr>
            <b/>
            <sz val="9"/>
            <color indexed="81"/>
            <rFont val="Tahoma"/>
            <family val="2"/>
          </rPr>
          <t>Visitados</t>
        </r>
        <r>
          <rPr>
            <sz val="9"/>
            <color indexed="81"/>
            <rFont val="Tahoma"/>
            <family val="2"/>
          </rPr>
          <t xml:space="preserve">
</t>
        </r>
      </text>
    </comment>
    <comment ref="B98" authorId="3" shapeId="0" xr:uid="{247077EB-5BBB-4197-BFC6-5ECE9FA549FA}">
      <text>
        <r>
          <rPr>
            <sz val="9"/>
            <color indexed="81"/>
            <rFont val="Tahoma"/>
            <family val="2"/>
          </rPr>
          <t>Este dato aparecerá luego de que en la atención Registrada Modulo box, Pacientes Citados o en Módulo de Atención, Registro Atención Individual</t>
        </r>
        <r>
          <rPr>
            <b/>
            <sz val="9"/>
            <color indexed="81"/>
            <rFont val="Tahoma"/>
            <family val="2"/>
          </rPr>
          <t xml:space="preserve"> el profesional registre la actividad “Visitas Programa de Apoyo a la Salud Mental Infantil (PASMI) en Atención Primaria- Establecimiento Educacional”.</t>
        </r>
      </text>
    </comment>
    <comment ref="B103" authorId="0" shapeId="0" xr:uid="{CCAE2243-277B-40A8-A619-E5385826605A}">
      <text>
        <r>
          <rPr>
            <sz val="9"/>
            <color indexed="81"/>
            <rFont val="Tahoma"/>
            <family val="2"/>
          </rPr>
          <t xml:space="preserve">Este dato aparecerá  luego de que la atención </t>
        </r>
        <r>
          <rPr>
            <b/>
            <sz val="9"/>
            <color indexed="81"/>
            <rFont val="Tahoma"/>
            <family val="2"/>
          </rPr>
          <t>registrada en Módulo de Box/Pacientes citados, o en Atención/Registro Atención Individua</t>
        </r>
        <r>
          <rPr>
            <sz val="9"/>
            <color indexed="81"/>
            <rFont val="Tahoma"/>
            <family val="2"/>
          </rPr>
          <t xml:space="preserve">l, se registre la actividad:
</t>
        </r>
        <r>
          <rPr>
            <b/>
            <sz val="9"/>
            <color indexed="81"/>
            <rFont val="Tahoma"/>
            <family val="2"/>
          </rPr>
          <t>- Visita Domiciliaria Consultas de Especialidad Pediatría</t>
        </r>
        <r>
          <rPr>
            <sz val="9"/>
            <color indexed="81"/>
            <rFont val="Tahoma"/>
            <family val="2"/>
          </rPr>
          <t xml:space="preserve">
</t>
        </r>
        <r>
          <rPr>
            <b/>
            <sz val="9"/>
            <color indexed="81"/>
            <rFont val="Tahoma"/>
            <family val="2"/>
          </rPr>
          <t>o
- Visita Domiciliaria Controles de Especialidad Pediatría</t>
        </r>
      </text>
    </comment>
    <comment ref="B104" authorId="0" shapeId="0" xr:uid="{FA19AECD-378E-47DE-BCE7-42F7738B4B63}">
      <text>
        <r>
          <rPr>
            <sz val="9"/>
            <color indexed="81"/>
            <rFont val="Tahoma"/>
            <family val="2"/>
          </rPr>
          <t xml:space="preserve">Este dato aparecerá  luego de que la atención registrada en </t>
        </r>
        <r>
          <rPr>
            <b/>
            <sz val="9"/>
            <color indexed="81"/>
            <rFont val="Tahoma"/>
            <family val="2"/>
          </rPr>
          <t>Módulo de Box/Pacientes citados, o en Atención/Registro Atención Individua</t>
        </r>
        <r>
          <rPr>
            <sz val="9"/>
            <color indexed="81"/>
            <rFont val="Tahoma"/>
            <family val="2"/>
          </rPr>
          <t xml:space="preserve">l, se registre la actividad:
- </t>
        </r>
        <r>
          <rPr>
            <b/>
            <sz val="9"/>
            <color indexed="81"/>
            <rFont val="Tahoma"/>
            <family val="2"/>
          </rPr>
          <t>Visita Domiciliaria Consultas de Especialidad Medicina Interna</t>
        </r>
        <r>
          <rPr>
            <sz val="9"/>
            <color indexed="81"/>
            <rFont val="Tahoma"/>
            <family val="2"/>
          </rPr>
          <t xml:space="preserve">
</t>
        </r>
        <r>
          <rPr>
            <b/>
            <sz val="9"/>
            <color indexed="81"/>
            <rFont val="Tahoma"/>
            <family val="2"/>
          </rPr>
          <t>o
- Visita Domiciliaria Controles de Especialidad Medicina Interna</t>
        </r>
      </text>
    </comment>
    <comment ref="B105" authorId="0" shapeId="0" xr:uid="{57A67ED9-574A-4A2E-8AF1-2B123044117B}">
      <text>
        <r>
          <rPr>
            <sz val="9"/>
            <color indexed="81"/>
            <rFont val="Tahoma"/>
            <family val="2"/>
          </rPr>
          <t>Este dato aparecerá  luego de que la atención</t>
        </r>
        <r>
          <rPr>
            <b/>
            <sz val="9"/>
            <color indexed="81"/>
            <rFont val="Tahoma"/>
            <family val="2"/>
          </rPr>
          <t xml:space="preserve"> registrada en Módulo de Box/Pacientes citados, o en Atención/Registro Atención Individual, </t>
        </r>
        <r>
          <rPr>
            <sz val="9"/>
            <color indexed="81"/>
            <rFont val="Tahoma"/>
            <family val="2"/>
          </rPr>
          <t>se registre la actividad:</t>
        </r>
        <r>
          <rPr>
            <b/>
            <sz val="9"/>
            <color indexed="81"/>
            <rFont val="Tahoma"/>
            <family val="2"/>
          </rPr>
          <t xml:space="preserve">
- Visita Domiciliaria Consultas de Especialidad Cirugía
o
- Visita Domiciliaria Controles de Especialidad Cirugía</t>
        </r>
      </text>
    </comment>
    <comment ref="B106" authorId="0" shapeId="0" xr:uid="{490E5A9A-DA18-4BF0-B4D1-A400FF86A72C}">
      <text>
        <r>
          <rPr>
            <sz val="9"/>
            <color indexed="81"/>
            <rFont val="Tahoma"/>
            <family val="2"/>
          </rPr>
          <t>Este dato aparecerá  luego de que la atención</t>
        </r>
        <r>
          <rPr>
            <b/>
            <sz val="9"/>
            <color indexed="81"/>
            <rFont val="Tahoma"/>
            <family val="2"/>
          </rPr>
          <t xml:space="preserve"> registrada en Módulo de Box/Pacientes citados, o en Atención/Registro Atención Individual</t>
        </r>
        <r>
          <rPr>
            <sz val="9"/>
            <color indexed="81"/>
            <rFont val="Tahoma"/>
            <family val="2"/>
          </rPr>
          <t xml:space="preserve">, se registre la actividad:
</t>
        </r>
        <r>
          <rPr>
            <b/>
            <sz val="9"/>
            <color indexed="81"/>
            <rFont val="Tahoma"/>
            <family val="2"/>
          </rPr>
          <t>- Visita Domiciliaria Consultas de Especialidad Enfermedad Respiratoria Adulto (Broncopulmonar)
o
- Visita Domiciliaria Controles de Especialidad Enfermedad Respiratoria Adulto (Broncopulmonar)</t>
        </r>
        <r>
          <rPr>
            <sz val="9"/>
            <color indexed="81"/>
            <rFont val="Tahoma"/>
            <family val="2"/>
          </rPr>
          <t xml:space="preserve">
</t>
        </r>
      </text>
    </comment>
    <comment ref="B107" authorId="0" shapeId="0" xr:uid="{E05EEECD-63BB-4817-AA34-3E43BA4C72E1}">
      <text>
        <r>
          <rPr>
            <sz val="9"/>
            <color indexed="81"/>
            <rFont val="Tahoma"/>
            <family val="2"/>
          </rPr>
          <t xml:space="preserve">Este dato aparecerá  luego de que la atención </t>
        </r>
        <r>
          <rPr>
            <b/>
            <sz val="9"/>
            <color indexed="81"/>
            <rFont val="Tahoma"/>
            <family val="2"/>
          </rPr>
          <t>registrada en Módulo de Box/Pacientes citados, o en Atención/Registro Atención Individua</t>
        </r>
        <r>
          <rPr>
            <sz val="9"/>
            <color indexed="81"/>
            <rFont val="Tahoma"/>
            <family val="2"/>
          </rPr>
          <t xml:space="preserve">l, se registre la actividad:
</t>
        </r>
        <r>
          <rPr>
            <b/>
            <sz val="9"/>
            <color indexed="81"/>
            <rFont val="Tahoma"/>
            <family val="2"/>
          </rPr>
          <t>- Visita Domiciliaria Consultas de Especialidad Cardiología Adulto
o
- Visita Domiciliaria Controles de Especialidad Cardiología Adulto</t>
        </r>
        <r>
          <rPr>
            <sz val="9"/>
            <color indexed="81"/>
            <rFont val="Tahoma"/>
            <family val="2"/>
          </rPr>
          <t xml:space="preserve">
</t>
        </r>
      </text>
    </comment>
    <comment ref="B108" authorId="0" shapeId="0" xr:uid="{71FA5AD3-A140-4160-9223-ECA01AD40464}">
      <text>
        <r>
          <rPr>
            <sz val="9"/>
            <color indexed="81"/>
            <rFont val="Tahoma"/>
            <family val="2"/>
          </rPr>
          <t>Este dato aparecerá  luego de que la atención</t>
        </r>
        <r>
          <rPr>
            <b/>
            <sz val="9"/>
            <color indexed="81"/>
            <rFont val="Tahoma"/>
            <family val="2"/>
          </rPr>
          <t xml:space="preserve"> registrada en Módulo de Box/Pacientes citados, o en Atención/Registro Atención Individual</t>
        </r>
        <r>
          <rPr>
            <sz val="9"/>
            <color indexed="81"/>
            <rFont val="Tahoma"/>
            <family val="2"/>
          </rPr>
          <t xml:space="preserve">, se registre la actividad:
</t>
        </r>
        <r>
          <rPr>
            <b/>
            <sz val="9"/>
            <color indexed="81"/>
            <rFont val="Tahoma"/>
            <family val="2"/>
          </rPr>
          <t xml:space="preserve">
- Visita Domiciliaria Consultas de Especialidad Endocrinología Adulto
o
- Visita Domiciliaria Controles de Especialidad Endocrinología Adulto</t>
        </r>
        <r>
          <rPr>
            <sz val="9"/>
            <color indexed="81"/>
            <rFont val="Tahoma"/>
            <family val="2"/>
          </rPr>
          <t xml:space="preserve">
</t>
        </r>
      </text>
    </comment>
    <comment ref="B109" authorId="0" shapeId="0" xr:uid="{ABF4A580-CA98-4238-B222-F3761058F3FB}">
      <text>
        <r>
          <rPr>
            <sz val="9"/>
            <color indexed="81"/>
            <rFont val="Tahoma"/>
            <family val="2"/>
          </rPr>
          <t>Este dato aparecerá  luego de que la atención r</t>
        </r>
        <r>
          <rPr>
            <b/>
            <sz val="9"/>
            <color indexed="81"/>
            <rFont val="Tahoma"/>
            <family val="2"/>
          </rPr>
          <t>egistrada en Módulo de Box/Pacientes citados, o en Atención/Registro Atención Individual,</t>
        </r>
        <r>
          <rPr>
            <sz val="9"/>
            <color indexed="81"/>
            <rFont val="Tahoma"/>
            <family val="2"/>
          </rPr>
          <t xml:space="preserve"> se registre la actividad:
</t>
        </r>
        <r>
          <rPr>
            <b/>
            <sz val="9"/>
            <color indexed="81"/>
            <rFont val="Tahoma"/>
            <family val="2"/>
          </rPr>
          <t>- Visita Domiciliaria Consultas de Especialidad Reumatología Adulto</t>
        </r>
        <r>
          <rPr>
            <sz val="9"/>
            <color indexed="81"/>
            <rFont val="Tahoma"/>
            <family val="2"/>
          </rPr>
          <t xml:space="preserve">
</t>
        </r>
        <r>
          <rPr>
            <b/>
            <sz val="9"/>
            <color indexed="81"/>
            <rFont val="Tahoma"/>
            <family val="2"/>
          </rPr>
          <t>o
- Visita Domiciliaria Controles de Especialidad Reumatología Adulto</t>
        </r>
      </text>
    </comment>
    <comment ref="B110" authorId="0" shapeId="0" xr:uid="{A2172170-4BBE-4333-8C38-001446034507}">
      <text>
        <r>
          <rPr>
            <sz val="9"/>
            <color indexed="81"/>
            <rFont val="Tahoma"/>
            <family val="2"/>
          </rPr>
          <t xml:space="preserve">Este dato aparecerá  luego de que la atención </t>
        </r>
        <r>
          <rPr>
            <b/>
            <sz val="9"/>
            <color indexed="81"/>
            <rFont val="Tahoma"/>
            <family val="2"/>
          </rPr>
          <t xml:space="preserve">registrada en Módulo de Box/Pacientes citados, o en Atención/Registro Atención Individual, </t>
        </r>
        <r>
          <rPr>
            <sz val="9"/>
            <color indexed="81"/>
            <rFont val="Tahoma"/>
            <family val="2"/>
          </rPr>
          <t>se registre la actividad:</t>
        </r>
        <r>
          <rPr>
            <b/>
            <sz val="9"/>
            <color indexed="81"/>
            <rFont val="Tahoma"/>
            <family val="2"/>
          </rPr>
          <t xml:space="preserve">
- Visita Domiciliaria Consultas de Especialidad Infectología Adulto
o
- Visita Domiciliaria Controles de Especialidad Infectología Adulto</t>
        </r>
      </text>
    </comment>
    <comment ref="B111" authorId="0" shapeId="0" xr:uid="{0165966E-7DC8-4238-AF14-5585ED20AFD1}">
      <text>
        <r>
          <rPr>
            <b/>
            <sz val="9"/>
            <color indexed="81"/>
            <rFont val="Tahoma"/>
            <family val="2"/>
          </rPr>
          <t xml:space="preserve"> </t>
        </r>
        <r>
          <rPr>
            <sz val="9"/>
            <color indexed="81"/>
            <rFont val="Tahoma"/>
            <family val="2"/>
          </rPr>
          <t xml:space="preserve">Este dato aparecerá  luego de que la atención </t>
        </r>
        <r>
          <rPr>
            <b/>
            <sz val="9"/>
            <color indexed="81"/>
            <rFont val="Tahoma"/>
            <family val="2"/>
          </rPr>
          <t xml:space="preserve">registrada en Módulo de Box/Pacientes citados, o en Atención/Registro Atención Individual, </t>
        </r>
        <r>
          <rPr>
            <sz val="9"/>
            <color indexed="81"/>
            <rFont val="Tahoma"/>
            <family val="2"/>
          </rPr>
          <t>se registre la actividad:</t>
        </r>
        <r>
          <rPr>
            <b/>
            <sz val="9"/>
            <color indexed="81"/>
            <rFont val="Tahoma"/>
            <family val="2"/>
          </rPr>
          <t xml:space="preserve">
- Visita Domiciliaria Consultas de Especialidad Diabetología</t>
        </r>
        <r>
          <rPr>
            <sz val="9"/>
            <color indexed="81"/>
            <rFont val="Tahoma"/>
            <family val="2"/>
          </rPr>
          <t xml:space="preserve">
</t>
        </r>
        <r>
          <rPr>
            <b/>
            <sz val="9"/>
            <color indexed="81"/>
            <rFont val="Tahoma"/>
            <family val="2"/>
          </rPr>
          <t>o
- Visita Domiciliaria Controles de Especialidad Diabetología</t>
        </r>
      </text>
    </comment>
    <comment ref="B112" authorId="0" shapeId="0" xr:uid="{CF32958A-700A-43E9-B5EB-3385D5603C14}">
      <text>
        <r>
          <rPr>
            <sz val="9"/>
            <color indexed="81"/>
            <rFont val="Tahoma"/>
            <family val="2"/>
          </rPr>
          <t xml:space="preserve">Este dato aparecerá  luego de que la atención </t>
        </r>
        <r>
          <rPr>
            <b/>
            <sz val="9"/>
            <color indexed="81"/>
            <rFont val="Tahoma"/>
            <family val="2"/>
          </rPr>
          <t>registrada en 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Consultas de Especialidad Psiquiatría
o
- Visita Domiciliaria Controles de Especialidad Psiquiatría</t>
        </r>
        <r>
          <rPr>
            <sz val="9"/>
            <color indexed="81"/>
            <rFont val="Tahoma"/>
            <family val="2"/>
          </rPr>
          <t xml:space="preserve">
</t>
        </r>
      </text>
    </comment>
    <comment ref="B113" authorId="0" shapeId="0" xr:uid="{3828CD88-6857-4E32-B2A1-7322488B24BA}">
      <text>
        <r>
          <rPr>
            <sz val="9"/>
            <color indexed="81"/>
            <rFont val="Tahoma"/>
            <family val="2"/>
          </rPr>
          <t>Este dato aparecerá  luego de que la atención</t>
        </r>
        <r>
          <rPr>
            <b/>
            <sz val="9"/>
            <color indexed="81"/>
            <rFont val="Tahoma"/>
            <family val="2"/>
          </rPr>
          <t xml:space="preserve"> registrada en Módulo de Box/Pacientes citados, o en Atención/Registro Atención Individual, </t>
        </r>
        <r>
          <rPr>
            <sz val="9"/>
            <color indexed="81"/>
            <rFont val="Tahoma"/>
            <family val="2"/>
          </rPr>
          <t>se registre la actividad:</t>
        </r>
        <r>
          <rPr>
            <b/>
            <sz val="9"/>
            <color indexed="81"/>
            <rFont val="Tahoma"/>
            <family val="2"/>
          </rPr>
          <t xml:space="preserve">
- Visita Domiciliaria Consultas de Especialidad Oftalmología
</t>
        </r>
        <r>
          <rPr>
            <sz val="9"/>
            <color indexed="81"/>
            <rFont val="Tahoma"/>
            <family val="2"/>
          </rPr>
          <t xml:space="preserve">
</t>
        </r>
        <r>
          <rPr>
            <b/>
            <sz val="9"/>
            <color indexed="81"/>
            <rFont val="Tahoma"/>
            <family val="2"/>
          </rPr>
          <t>o
- Visita Domiciliaria Controles de Especialidad Oftalmología</t>
        </r>
      </text>
    </comment>
    <comment ref="B114" authorId="0" shapeId="0" xr:uid="{DF24427F-1B3B-496F-B6D8-D45E8801B9AC}">
      <text>
        <r>
          <rPr>
            <sz val="9"/>
            <color indexed="81"/>
            <rFont val="Tahoma"/>
            <family val="2"/>
          </rPr>
          <t xml:space="preserve">Este dato aparecerá  luego de que la atención </t>
        </r>
        <r>
          <rPr>
            <b/>
            <sz val="9"/>
            <color indexed="81"/>
            <rFont val="Tahoma"/>
            <family val="2"/>
          </rPr>
          <t>registrada en 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Consultas de Especialidad Otorrinolaringología
o
- Visita Domiciliaria Controles de Especialidad Otorrinolaringología</t>
        </r>
        <r>
          <rPr>
            <sz val="9"/>
            <color indexed="81"/>
            <rFont val="Tahoma"/>
            <family val="2"/>
          </rPr>
          <t xml:space="preserve">
</t>
        </r>
      </text>
    </comment>
    <comment ref="B115" authorId="0" shapeId="0" xr:uid="{7F792C12-BFA1-4ED1-823B-DAFC498544AC}">
      <text>
        <r>
          <rPr>
            <sz val="9"/>
            <color indexed="81"/>
            <rFont val="Tahoma"/>
            <family val="2"/>
          </rPr>
          <t xml:space="preserve">Este dato aparecerá  luego de que la atención </t>
        </r>
        <r>
          <rPr>
            <b/>
            <sz val="9"/>
            <color indexed="81"/>
            <rFont val="Tahoma"/>
            <family val="2"/>
          </rPr>
          <t>registrada en Módulo de Box/Pacientes citados, o en Atención/Registro Atención Individual,</t>
        </r>
        <r>
          <rPr>
            <sz val="9"/>
            <color indexed="81"/>
            <rFont val="Tahoma"/>
            <family val="2"/>
          </rPr>
          <t xml:space="preserve"> se registre la actividad:</t>
        </r>
        <r>
          <rPr>
            <b/>
            <sz val="9"/>
            <color indexed="81"/>
            <rFont val="Tahoma"/>
            <family val="2"/>
          </rPr>
          <t xml:space="preserve">
- Visita Domiciliaria Consultas de Especialidad Obstetricia y Ginecología
o
- Visita Domiciliaria Controles de Especialidad Obstetricia y Ginecología</t>
        </r>
        <r>
          <rPr>
            <sz val="9"/>
            <color indexed="81"/>
            <rFont val="Tahoma"/>
            <family val="2"/>
          </rPr>
          <t xml:space="preserve">
</t>
        </r>
      </text>
    </comment>
    <comment ref="B116" authorId="0" shapeId="0" xr:uid="{496437D2-C82B-41D1-A999-C7E24FC833D4}">
      <text>
        <r>
          <rPr>
            <sz val="9"/>
            <color indexed="81"/>
            <rFont val="Tahoma"/>
            <family val="2"/>
          </rPr>
          <t xml:space="preserve">Este dato aparecerá  luego de que la atención </t>
        </r>
        <r>
          <rPr>
            <b/>
            <sz val="9"/>
            <color indexed="81"/>
            <rFont val="Tahoma"/>
            <family val="2"/>
          </rPr>
          <t xml:space="preserve">registrada en Módulo de Box/Pacientes citados, o en Atención/Registro Atención Individual, </t>
        </r>
        <r>
          <rPr>
            <sz val="9"/>
            <color indexed="81"/>
            <rFont val="Tahoma"/>
            <family val="2"/>
          </rPr>
          <t>se registre la actividad:</t>
        </r>
        <r>
          <rPr>
            <b/>
            <sz val="9"/>
            <color indexed="81"/>
            <rFont val="Tahoma"/>
            <family val="2"/>
          </rPr>
          <t xml:space="preserve">
- Visita Domiciliaria Consultas de Especialidad Traumatología
o
- Visita Domiciliaria Controles de Especialidad Traumatología</t>
        </r>
        <r>
          <rPr>
            <sz val="9"/>
            <color indexed="81"/>
            <rFont val="Tahoma"/>
            <family val="2"/>
          </rPr>
          <t xml:space="preserve">
</t>
        </r>
      </text>
    </comment>
    <comment ref="B117" authorId="0" shapeId="0" xr:uid="{145D9231-5304-4953-B97D-27A33AF9FA73}">
      <text>
        <r>
          <rPr>
            <sz val="9"/>
            <color indexed="81"/>
            <rFont val="Tahoma"/>
            <family val="2"/>
          </rPr>
          <t xml:space="preserve">Este dato aparecerá  luego de que la atención </t>
        </r>
        <r>
          <rPr>
            <b/>
            <sz val="9"/>
            <color indexed="81"/>
            <rFont val="Tahoma"/>
            <family val="2"/>
          </rPr>
          <t xml:space="preserve">registrada en Módulo de Box/Pacientes citados, o en Atención/Registro Atención Individual, </t>
        </r>
        <r>
          <rPr>
            <sz val="9"/>
            <color indexed="81"/>
            <rFont val="Tahoma"/>
            <family val="2"/>
          </rPr>
          <t>se registre la actividad:</t>
        </r>
        <r>
          <rPr>
            <b/>
            <sz val="9"/>
            <color indexed="81"/>
            <rFont val="Tahoma"/>
            <family val="2"/>
          </rPr>
          <t xml:space="preserve">
- Visita Domiciliaria Consultas de Especialidad Otras Especialidades Adulto</t>
        </r>
        <r>
          <rPr>
            <sz val="9"/>
            <color indexed="81"/>
            <rFont val="Tahoma"/>
            <family val="2"/>
          </rPr>
          <t xml:space="preserve">
</t>
        </r>
        <r>
          <rPr>
            <b/>
            <sz val="9"/>
            <color indexed="81"/>
            <rFont val="Tahoma"/>
            <family val="2"/>
          </rPr>
          <t>o
- Visita Domiciliaria Controles de Especialidad Otras Especialidades Adulto</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Carolina Velasquez Ordonez</author>
    <author>Carlos Chavez</author>
    <author>Andrea Gonzalez</author>
    <author>Maria Eliana Ramirez Espinoza</author>
    <author>Nicole Cisternas</author>
    <author>Cristian Astudillo</author>
    <author>Felix Araya Molina</author>
    <author>Soledad Paredes Bascuñan</author>
    <author>Maria Paz Fernanda Llanten Vasquez</author>
    <author>Natalia Arancibia</author>
  </authors>
  <commentList>
    <comment ref="D9" authorId="0" shapeId="0" xr:uid="{F2BB5C6B-EF34-44C9-98E8-2D12F2306153}">
      <text>
        <r>
          <rPr>
            <sz val="9"/>
            <color indexed="81"/>
            <rFont val="Tahoma"/>
            <family val="2"/>
          </rPr>
          <t xml:space="preserve">Total de personas que ingresan a Educación Grupal, según áreas temáticas de prevención y por grupos de edad.
</t>
        </r>
      </text>
    </comment>
    <comment ref="AE9" authorId="1" shapeId="0" xr:uid="{0ED78E92-3CA0-43C0-976F-A7EA71AAF755}">
      <text>
        <r>
          <rPr>
            <sz val="9"/>
            <color indexed="81"/>
            <rFont val="Tahoma"/>
            <family val="2"/>
          </rPr>
          <t>Este dato aparecerá luego que en la atención registrada en el modulo de Atención/Sub modulo registro de Atenciones Grupales se registre en el campo de participantes Columna Riesgo:</t>
        </r>
        <r>
          <rPr>
            <b/>
            <sz val="9"/>
            <color indexed="81"/>
            <rFont val="Tahoma"/>
            <family val="2"/>
          </rPr>
          <t xml:space="preserve">
Familias de Riesgo.</t>
        </r>
      </text>
    </comment>
    <comment ref="AF9" authorId="2" shapeId="0" xr:uid="{1989D667-F16D-4B74-BD5A-AEFF2834FF58}">
      <text>
        <r>
          <rPr>
            <sz val="9"/>
            <color indexed="81"/>
            <rFont val="Tahoma"/>
            <family val="2"/>
          </rPr>
          <t>Este dato aparecerá  luego de que en el Módulo Admisión el Paciente indique en   "Identificacion"</t>
        </r>
        <r>
          <rPr>
            <b/>
            <sz val="9"/>
            <color indexed="81"/>
            <rFont val="Tahoma"/>
            <family val="2"/>
          </rPr>
          <t xml:space="preserve"> Pertenece a pueblo indigenas "si"</t>
        </r>
        <r>
          <rPr>
            <sz val="9"/>
            <color indexed="81"/>
            <rFont val="Tahoma"/>
            <family val="2"/>
          </rPr>
          <t xml:space="preserve">
</t>
        </r>
      </text>
    </comment>
    <comment ref="AG9" authorId="2" shapeId="0" xr:uid="{78AB7F3A-0DC5-40C9-B18D-93E21DA823CA}">
      <text>
        <r>
          <rPr>
            <sz val="9"/>
            <color indexed="81"/>
            <rFont val="Tahoma"/>
            <family val="2"/>
          </rPr>
          <t xml:space="preserve">Se contabilizara a los pacientes que tengan en  Antecedentes del usuario APS / Pestaña "Identificacion" </t>
        </r>
        <r>
          <rPr>
            <b/>
            <sz val="9"/>
            <color indexed="81"/>
            <rFont val="Tahoma"/>
            <family val="2"/>
          </rPr>
          <t xml:space="preserve"> Item  Alertas Adm.  "MIGRANTE":</t>
        </r>
        <r>
          <rPr>
            <sz val="9"/>
            <color indexed="81"/>
            <rFont val="Tahoma"/>
            <family val="2"/>
          </rPr>
          <t xml:space="preserve">
</t>
        </r>
      </text>
    </comment>
    <comment ref="AH9" authorId="2" shapeId="0" xr:uid="{E4477F26-3416-4943-B44C-4D35F70F4736}">
      <text>
        <r>
          <rPr>
            <sz val="9"/>
            <color indexed="81"/>
            <rFont val="Tahoma"/>
            <family val="2"/>
          </rPr>
          <t>Este dato aparecerá luego que en la atención registrada en el modulo de Atención/Sub modulo registro de</t>
        </r>
        <r>
          <rPr>
            <b/>
            <sz val="9"/>
            <color indexed="81"/>
            <rFont val="Tahoma"/>
            <family val="2"/>
          </rPr>
          <t xml:space="preserve"> Atenciones Grupales</t>
        </r>
        <r>
          <rPr>
            <sz val="9"/>
            <color indexed="81"/>
            <rFont val="Tahoma"/>
            <family val="2"/>
          </rPr>
          <t xml:space="preserve"> se marque el check box</t>
        </r>
        <r>
          <rPr>
            <b/>
            <sz val="9"/>
            <color indexed="81"/>
            <rFont val="Tahoma"/>
            <family val="2"/>
          </rPr>
          <t xml:space="preserve"> ¿Espacios Amigables/Adolescentes?. 
</t>
        </r>
      </text>
    </comment>
    <comment ref="Y10" authorId="3" shapeId="0" xr:uid="{8C116B6A-A49E-4172-8A3C-1C73C009FAEB}">
      <text>
        <r>
          <rPr>
            <sz val="9"/>
            <color indexed="81"/>
            <rFont val="Tahoma"/>
            <family val="2"/>
          </rPr>
          <t xml:space="preserve">Este dato aparecerá luego que en la atención registrada en el modulo de Atención/Sub modulo registro de Atenciones Grupales se registre en el campo de participantes Columna Riesgo:
</t>
        </r>
        <r>
          <rPr>
            <b/>
            <sz val="9"/>
            <color indexed="81"/>
            <rFont val="Tahoma"/>
            <family val="2"/>
          </rPr>
          <t>Gestantes.</t>
        </r>
        <r>
          <rPr>
            <sz val="9"/>
            <color indexed="81"/>
            <rFont val="Tahoma"/>
            <family val="2"/>
          </rPr>
          <t xml:space="preserve">
</t>
        </r>
      </text>
    </comment>
    <comment ref="Z10" authorId="3" shapeId="0" xr:uid="{603AD3D6-3F3F-4A18-AA0E-AC7330220572}">
      <text>
        <r>
          <rPr>
            <sz val="9"/>
            <color indexed="81"/>
            <rFont val="Tahoma"/>
            <family val="2"/>
          </rPr>
          <t>Este dato aparecerá luego que en la atención registrada en el modulo de Atención/Sub modulo registro de Atenciones Grupales se registre en el campo de participantes Columna Riesgo:
Gestantes.
Nota: al momento de loguearse con Rayen Eloisa</t>
        </r>
      </text>
    </comment>
    <comment ref="AA10" authorId="3" shapeId="0" xr:uid="{B131DDAA-4C5C-4DB6-99E9-495AE0E9D567}">
      <text>
        <r>
          <rPr>
            <sz val="9"/>
            <color indexed="81"/>
            <rFont val="Tahoma"/>
            <family val="2"/>
          </rPr>
          <t>No aplica APS, registro nivel secundario.</t>
        </r>
      </text>
    </comment>
    <comment ref="AB10" authorId="4" shapeId="0" xr:uid="{6C1E8BE5-43CD-4C2F-966A-1A9CFFE9D5E2}">
      <text>
        <r>
          <rPr>
            <sz val="9"/>
            <color indexed="81"/>
            <rFont val="Tahoma"/>
            <family val="2"/>
          </rPr>
          <t xml:space="preserve">Este dato aparecerá luego que en la atención registrada en el modulo de Atención/Sub modulo registro de Atenciones Grupales se registre en el campo de participantes Columna Riesgo:
No  Gestantes.
</t>
        </r>
      </text>
    </comment>
    <comment ref="AC10" authorId="3" shapeId="0" xr:uid="{EA37B3F8-1668-4317-A18F-02C3FBB819C4}">
      <text>
        <r>
          <rPr>
            <sz val="9"/>
            <color indexed="81"/>
            <rFont val="Tahoma"/>
            <family val="2"/>
          </rPr>
          <t>Este dato aparecerá luego que en la atención registrada en el modulo de Atención/Sub modulo registro de Atenciones Grupales se registre en el campo de participantes Columna Riesgo:
No  Gestantes.
Nota: al momento de loguearse con Rayen Eloisa</t>
        </r>
      </text>
    </comment>
    <comment ref="AD10" authorId="3" shapeId="0" xr:uid="{9F59CFC5-A749-4C46-9774-5B8A11278467}">
      <text>
        <r>
          <rPr>
            <sz val="9"/>
            <color indexed="81"/>
            <rFont val="Tahoma"/>
            <family val="2"/>
          </rPr>
          <t>No aplica APS, registro nivel secundario.</t>
        </r>
      </text>
    </comment>
    <comment ref="D11" authorId="5" shapeId="0" xr:uid="{0752D2E6-004A-4136-88E7-C57C2AA2E236}">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Estimulación Desarrollo Psicomotor
</t>
        </r>
        <r>
          <rPr>
            <sz val="9"/>
            <color indexed="81"/>
            <rFont val="Tahoma"/>
            <family val="2"/>
          </rPr>
          <t>Además tener el Check Box de</t>
        </r>
        <r>
          <rPr>
            <b/>
            <sz val="9"/>
            <color indexed="81"/>
            <rFont val="Tahoma"/>
            <family val="2"/>
          </rPr>
          <t xml:space="preserve"> Ingreso</t>
        </r>
        <r>
          <rPr>
            <sz val="9"/>
            <color indexed="81"/>
            <rFont val="Tahoma"/>
            <family val="2"/>
          </rPr>
          <t xml:space="preserve"> marcado con un ticket.</t>
        </r>
        <r>
          <rPr>
            <b/>
            <sz val="9"/>
            <color indexed="81"/>
            <rFont val="Tahoma"/>
            <family val="2"/>
          </rPr>
          <t xml:space="preserve"> </t>
        </r>
      </text>
    </comment>
    <comment ref="D12" authorId="5" shapeId="0" xr:uid="{E8B2DCA7-7E4A-4AE7-B0D6-0F414C792369}">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Nutrición- Riesgo de Malnutrición por Exceso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t>
        </r>
      </text>
    </comment>
    <comment ref="D13" authorId="5" shapeId="0" xr:uid="{64FE9229-E7D9-40B4-AF5D-C7973DB2A973}">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Nutrición- Malnutrición por Exceso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4" authorId="5" shapeId="0" xr:uid="{DB7DA779-1673-428B-953B-8CFC93B604B5}">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Nutrición- Malnutrición de Déficit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5" authorId="6" shapeId="0" xr:uid="{61333167-A556-4D81-AC5D-DE75E8ED18A5}">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Nutrición- Sin riesgo de malnutrición</t>
        </r>
        <r>
          <rPr>
            <sz val="9"/>
            <color indexed="81"/>
            <rFont val="Tahoma"/>
            <family val="2"/>
          </rPr>
          <t xml:space="preserve"> 
Además tener el Check Box de </t>
        </r>
        <r>
          <rPr>
            <b/>
            <sz val="9"/>
            <color indexed="81"/>
            <rFont val="Tahoma"/>
            <family val="2"/>
          </rPr>
          <t>Ingreso</t>
        </r>
        <r>
          <rPr>
            <sz val="9"/>
            <color indexed="81"/>
            <rFont val="Tahoma"/>
            <family val="2"/>
          </rPr>
          <t xml:space="preserve"> marcado con un ticket. </t>
        </r>
      </text>
    </comment>
    <comment ref="D16" authorId="5" shapeId="0" xr:uid="{693AA7FA-E257-422F-AE9D-95E053299F41}">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Prevención IRA - ERA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7" authorId="5" shapeId="0" xr:uid="{6024C900-8B16-4376-BDD5-980F78E03913}">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Prevención de Accidentes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8" authorId="5" shapeId="0" xr:uid="{E5886B35-C28B-4A83-BE83-B8CFBC5DBA9B}">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Salud Buco-Dental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9" authorId="5" shapeId="0" xr:uid="{844B51CA-38F2-417E-A1F6-6A65E8DA771E}">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Prevención Violencia de Genero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20" authorId="3" shapeId="0" xr:uid="{DE3932BD-117B-40D7-90B3-70E189EB6C8C}">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Salud Sexual Y Reproductiva</t>
        </r>
        <r>
          <rPr>
            <sz val="9"/>
            <color indexed="81"/>
            <rFont val="Tahoma"/>
            <family val="2"/>
          </rPr>
          <t xml:space="preserve">
Además tener el Check Box de </t>
        </r>
        <r>
          <rPr>
            <b/>
            <sz val="9"/>
            <color indexed="81"/>
            <rFont val="Tahoma"/>
            <family val="2"/>
          </rPr>
          <t>Ingreso</t>
        </r>
        <r>
          <rPr>
            <sz val="9"/>
            <color indexed="81"/>
            <rFont val="Tahoma"/>
            <family val="2"/>
          </rPr>
          <t xml:space="preserve"> marcado con un ticket y este registrado el sexo o género </t>
        </r>
        <r>
          <rPr>
            <b/>
            <sz val="9"/>
            <color indexed="81"/>
            <rFont val="Tahoma"/>
            <family val="2"/>
          </rPr>
          <t>Mujer</t>
        </r>
        <r>
          <rPr>
            <sz val="9"/>
            <color indexed="81"/>
            <rFont val="Tahoma"/>
            <family val="2"/>
          </rPr>
          <t xml:space="preserve">
</t>
        </r>
      </text>
    </comment>
    <comment ref="D21" authorId="3" shapeId="0" xr:uid="{D558DCAE-D655-4C85-A5DC-67EF9D9C5B7F}">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Salud Sexual Y Reproductiva</t>
        </r>
        <r>
          <rPr>
            <sz val="9"/>
            <color indexed="81"/>
            <rFont val="Tahoma"/>
            <family val="2"/>
          </rPr>
          <t xml:space="preserve">
Además tener el Check Box de </t>
        </r>
        <r>
          <rPr>
            <b/>
            <sz val="9"/>
            <color indexed="81"/>
            <rFont val="Tahoma"/>
            <family val="2"/>
          </rPr>
          <t xml:space="preserve">Ingreso </t>
        </r>
        <r>
          <rPr>
            <sz val="9"/>
            <color indexed="81"/>
            <rFont val="Tahoma"/>
            <family val="2"/>
          </rPr>
          <t xml:space="preserve">marcado con un ticket y este registrado el sexo o género </t>
        </r>
        <r>
          <rPr>
            <b/>
            <sz val="9"/>
            <color indexed="81"/>
            <rFont val="Tahoma"/>
            <family val="2"/>
          </rPr>
          <t>Hombre</t>
        </r>
      </text>
    </comment>
    <comment ref="D22" authorId="3" shapeId="0" xr:uid="{80F8A31C-2FA2-449B-AEA3-08BB462D1263}">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Salud Sexual Y Reproductiva</t>
        </r>
        <r>
          <rPr>
            <sz val="9"/>
            <color indexed="81"/>
            <rFont val="Tahoma"/>
            <family val="2"/>
          </rPr>
          <t xml:space="preserve">
Además tener el Check Box de Ingreso marcado con un ticket y este registrado el </t>
        </r>
        <r>
          <rPr>
            <b/>
            <sz val="9"/>
            <color indexed="81"/>
            <rFont val="Tahoma"/>
            <family val="2"/>
          </rPr>
          <t xml:space="preserve"> </t>
        </r>
        <r>
          <rPr>
            <sz val="9"/>
            <color indexed="81"/>
            <rFont val="Tahoma"/>
            <family val="2"/>
          </rPr>
          <t>género</t>
        </r>
        <r>
          <rPr>
            <b/>
            <sz val="9"/>
            <color indexed="81"/>
            <rFont val="Tahoma"/>
            <family val="2"/>
          </rPr>
          <t xml:space="preserve"> Femenino Trans.
</t>
        </r>
        <r>
          <rPr>
            <u/>
            <sz val="9"/>
            <color indexed="81"/>
            <rFont val="Tahoma"/>
            <family val="2"/>
          </rPr>
          <t>El dato de género debe venir registrado en parte de admisión y/o  box (modificar datos del paciente).</t>
        </r>
      </text>
    </comment>
    <comment ref="D23" authorId="3" shapeId="0" xr:uid="{210F1DCE-724C-4454-A508-1DE54774E091}">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Salud Sexual Y Reproductiva</t>
        </r>
        <r>
          <rPr>
            <sz val="9"/>
            <color indexed="81"/>
            <rFont val="Tahoma"/>
            <family val="2"/>
          </rPr>
          <t xml:space="preserve">
Además tener el Check Box de Ingreso marcado con un ticket y este registrado el</t>
        </r>
        <r>
          <rPr>
            <b/>
            <sz val="9"/>
            <color indexed="81"/>
            <rFont val="Tahoma"/>
            <family val="2"/>
          </rPr>
          <t xml:space="preserve"> </t>
        </r>
        <r>
          <rPr>
            <sz val="9"/>
            <color indexed="81"/>
            <rFont val="Tahoma"/>
            <family val="2"/>
          </rPr>
          <t xml:space="preserve"> género</t>
        </r>
        <r>
          <rPr>
            <b/>
            <sz val="9"/>
            <color indexed="81"/>
            <rFont val="Tahoma"/>
            <family val="2"/>
          </rPr>
          <t xml:space="preserve"> Masculino Trans.
</t>
        </r>
        <r>
          <rPr>
            <u/>
            <sz val="9"/>
            <color indexed="81"/>
            <rFont val="Tahoma"/>
            <family val="2"/>
          </rPr>
          <t>El dato de género debe venir registrado en parte de admisión y/o  box (modificar datos del paciente).</t>
        </r>
      </text>
    </comment>
    <comment ref="D24" authorId="7" shapeId="0" xr:uid="{30E0640D-98FA-4B91-A293-DD6C47B87F18}">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Taller de Climaterio </t>
        </r>
        <r>
          <rPr>
            <sz val="9"/>
            <color indexed="81"/>
            <rFont val="Tahoma"/>
            <family val="2"/>
          </rPr>
          <t xml:space="preserve">
Además tener el Check Box de </t>
        </r>
        <r>
          <rPr>
            <b/>
            <sz val="9"/>
            <color indexed="81"/>
            <rFont val="Tahoma"/>
            <family val="2"/>
          </rPr>
          <t>Ingreso</t>
        </r>
        <r>
          <rPr>
            <sz val="9"/>
            <color indexed="81"/>
            <rFont val="Tahoma"/>
            <family val="2"/>
          </rPr>
          <t xml:space="preserve"> marcado con un ticket. </t>
        </r>
      </text>
    </comment>
    <comment ref="D25" authorId="5" shapeId="0" xr:uid="{F5891E8B-AC3F-4BF0-823C-4E1610EC655B}">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Educación prenatal (Nutrición- Lactancia- Crianza- Autocuidado- Preparación partos y otros)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26" authorId="3" shapeId="0" xr:uid="{81346D6E-C8BD-4E44-A685-51243E7551C3}">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Visita Guiada a la Maternidad
</t>
        </r>
        <r>
          <rPr>
            <sz val="9"/>
            <color indexed="81"/>
            <rFont val="Tahoma"/>
            <family val="2"/>
          </rPr>
          <t>Además tener el Check Box de</t>
        </r>
        <r>
          <rPr>
            <b/>
            <sz val="9"/>
            <color indexed="81"/>
            <rFont val="Tahoma"/>
            <family val="2"/>
          </rPr>
          <t xml:space="preserve"> Ingreso</t>
        </r>
        <r>
          <rPr>
            <sz val="9"/>
            <color indexed="81"/>
            <rFont val="Tahoma"/>
            <family val="2"/>
          </rPr>
          <t xml:space="preserve"> marcado con un ticket. 
</t>
        </r>
        <r>
          <rPr>
            <u/>
            <sz val="9"/>
            <color indexed="81"/>
            <rFont val="Tahoma"/>
            <family val="2"/>
          </rPr>
          <t xml:space="preserve">
Manual DEIS:</t>
        </r>
        <r>
          <rPr>
            <sz val="9"/>
            <color indexed="81"/>
            <rFont val="Tahoma"/>
            <family val="2"/>
          </rPr>
          <t xml:space="preserve"> Actividad educativa para un grupo no mayor a 10 mujeres y sus parejas o acompañantes, realizada en las dependencias del Servicio de Obstetricia y Ginecología.
En aquellas comunas con alta dispersión geográfica, donde la visita guiada presencial a la maternidad se dificulta, se debe realizar la última sesión educativa, aunque sea en el mismo establecimiento de atención primaria con ayuda de materiales audiovisuales.
</t>
        </r>
      </text>
    </comment>
    <comment ref="D27" authorId="5" shapeId="0" xr:uid="{AE493D4B-B7D4-48BF-BBC7-E0753007B1E5}">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Promocion de salud mental 
</t>
        </r>
        <r>
          <rPr>
            <sz val="9"/>
            <color indexed="81"/>
            <rFont val="Tahoma"/>
            <family val="2"/>
          </rPr>
          <t>Además tener el Check Box de</t>
        </r>
        <r>
          <rPr>
            <b/>
            <sz val="9"/>
            <color indexed="81"/>
            <rFont val="Tahoma"/>
            <family val="2"/>
          </rPr>
          <t xml:space="preserve"> Ingreso </t>
        </r>
        <r>
          <rPr>
            <sz val="9"/>
            <color indexed="81"/>
            <rFont val="Tahoma"/>
            <family val="2"/>
          </rPr>
          <t>marcado con un ticket.</t>
        </r>
        <r>
          <rPr>
            <b/>
            <sz val="9"/>
            <color indexed="81"/>
            <rFont val="Tahoma"/>
            <family val="2"/>
          </rPr>
          <t xml:space="preserve"> </t>
        </r>
      </text>
    </comment>
    <comment ref="D28" authorId="8" shapeId="0" xr:uid="{93B32664-38B2-4DAC-BE34-9CDE4D661328}">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Promocion del desarrollo infantil temprano -del lenguaje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29" authorId="8" shapeId="0" xr:uid="{9B58046C-1691-4302-9C4F-A4DEB699B823}">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Promocion del desarrollo infantil temprano - Motor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30" authorId="8" shapeId="0" xr:uid="{044766C1-1309-4586-BF29-03E81D4C395D}">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Promocion del desarrollo infantil temprano - Otros 
</t>
        </r>
        <r>
          <rPr>
            <sz val="9"/>
            <color indexed="81"/>
            <rFont val="Tahoma"/>
            <family val="2"/>
          </rPr>
          <t>Además</t>
        </r>
        <r>
          <rPr>
            <b/>
            <sz val="9"/>
            <color indexed="81"/>
            <rFont val="Tahoma"/>
            <family val="2"/>
          </rPr>
          <t xml:space="preserve"> </t>
        </r>
        <r>
          <rPr>
            <sz val="9"/>
            <color indexed="81"/>
            <rFont val="Tahoma"/>
            <family val="2"/>
          </rPr>
          <t xml:space="preserve">tener el Check Box de </t>
        </r>
        <r>
          <rPr>
            <b/>
            <sz val="9"/>
            <color indexed="81"/>
            <rFont val="Tahoma"/>
            <family val="2"/>
          </rPr>
          <t xml:space="preserve">Ingreso </t>
        </r>
        <r>
          <rPr>
            <sz val="9"/>
            <color indexed="81"/>
            <rFont val="Tahoma"/>
            <family val="2"/>
          </rPr>
          <t xml:space="preserve">marcado con un ticket. </t>
        </r>
      </text>
    </comment>
    <comment ref="D31" authorId="5" shapeId="0" xr:uid="{D7BEB886-4CDF-4784-92E1-C999719E276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Habilidades Parentales - Nadie es Perfecto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32" authorId="5" shapeId="0" xr:uid="{820506A1-B422-4ECE-AA23-2734A26CE8F8}">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Habilidades Parentales - Familias Fuertes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33" authorId="5" shapeId="0" xr:uid="{DD016ED9-8D0C-4DF6-9070-A64C00137EC5}">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Habilidades Parentales - Otros 
</t>
        </r>
        <r>
          <rPr>
            <sz val="9"/>
            <color indexed="81"/>
            <rFont val="Tahoma"/>
            <family val="2"/>
          </rPr>
          <t>Además tener el Check Box de</t>
        </r>
        <r>
          <rPr>
            <b/>
            <sz val="9"/>
            <color indexed="81"/>
            <rFont val="Tahoma"/>
            <family val="2"/>
          </rPr>
          <t xml:space="preserve"> Ingreso </t>
        </r>
        <r>
          <rPr>
            <sz val="9"/>
            <color indexed="81"/>
            <rFont val="Tahoma"/>
            <family val="2"/>
          </rPr>
          <t>marcado con un ticket.</t>
        </r>
        <r>
          <rPr>
            <b/>
            <sz val="9"/>
            <color indexed="81"/>
            <rFont val="Tahoma"/>
            <family val="2"/>
          </rPr>
          <t xml:space="preserve"> </t>
        </r>
      </text>
    </comment>
    <comment ref="D34" authorId="5" shapeId="0" xr:uid="{F998C442-7899-4581-95D2-227CF863E84B}">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Apoyo Madre a Madre 
</t>
        </r>
        <r>
          <rPr>
            <sz val="9"/>
            <color indexed="81"/>
            <rFont val="Tahoma"/>
            <family val="2"/>
          </rPr>
          <t>Además tener el Check Box de</t>
        </r>
        <r>
          <rPr>
            <b/>
            <sz val="9"/>
            <color indexed="81"/>
            <rFont val="Tahoma"/>
            <family val="2"/>
          </rPr>
          <t xml:space="preserve"> Ingreso </t>
        </r>
        <r>
          <rPr>
            <sz val="9"/>
            <color indexed="81"/>
            <rFont val="Tahoma"/>
            <family val="2"/>
          </rPr>
          <t xml:space="preserve">marcado con un ticket. </t>
        </r>
      </text>
    </comment>
    <comment ref="D35" authorId="9" shapeId="0" xr:uid="{3BFE715A-5709-4280-891B-21EA7E77067C}">
      <text>
        <r>
          <rPr>
            <sz val="9"/>
            <color indexed="81"/>
            <rFont val="Tahoma"/>
            <family val="2"/>
          </rPr>
          <t>Este dato aparecerá luego que en la atención registrada en el modulo de Atención/Sub modulo registro de Atenciones Grupales se registre la actividad:</t>
        </r>
        <r>
          <rPr>
            <b/>
            <sz val="9"/>
            <color indexed="81"/>
            <rFont val="Tahoma"/>
            <family val="2"/>
          </rPr>
          <t xml:space="preserve"> 
Educacion de Grupo - Prevención de salud mental - prevenvión suicidio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36" authorId="9" shapeId="0" xr:uid="{55BCDA53-2166-4591-9DB7-7D6FDC8577DC}">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Prevención de salud mental - prevenvión trastorno mental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r>
          <rPr>
            <b/>
            <sz val="9"/>
            <color indexed="81"/>
            <rFont val="Tahoma"/>
            <family val="2"/>
          </rPr>
          <t xml:space="preserve">
</t>
        </r>
        <r>
          <rPr>
            <sz val="9"/>
            <color indexed="81"/>
            <rFont val="Tahoma"/>
            <family val="2"/>
          </rPr>
          <t xml:space="preserve">
</t>
        </r>
      </text>
    </comment>
    <comment ref="D37" authorId="5" shapeId="0" xr:uid="{DDF6FCC7-FAE2-46E4-A675-D8279508FF0E}">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Prevención de Alcohol y Drogas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38" authorId="5" shapeId="0" xr:uid="{5F9EEC7A-8F43-4608-9872-7406DE1E6CFD}">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Antitábaquica </t>
        </r>
        <r>
          <rPr>
            <sz val="9"/>
            <color indexed="81"/>
            <rFont val="Tahoma"/>
            <family val="2"/>
          </rPr>
          <t xml:space="preserve">
Además tener el Check Box de </t>
        </r>
        <r>
          <rPr>
            <b/>
            <sz val="9"/>
            <color indexed="81"/>
            <rFont val="Tahoma"/>
            <family val="2"/>
          </rPr>
          <t>Ingreso</t>
        </r>
        <r>
          <rPr>
            <sz val="9"/>
            <color indexed="81"/>
            <rFont val="Tahoma"/>
            <family val="2"/>
          </rPr>
          <t xml:space="preserve"> marcado con un ticket.</t>
        </r>
        <r>
          <rPr>
            <b/>
            <sz val="9"/>
            <color indexed="81"/>
            <rFont val="Tahoma"/>
            <family val="2"/>
          </rPr>
          <t xml:space="preserve"> </t>
        </r>
      </text>
    </comment>
    <comment ref="D39" authorId="5" shapeId="0" xr:uid="{CA214AB3-AE19-4083-A4CC-E672428B83A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prevención de la transmisión vertical de VIH-SIFILIS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40" authorId="5" shapeId="0" xr:uid="{1847E359-964B-4153-800A-2B1D8465F88A}">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Otras Áreas Temáticas 
</t>
        </r>
        <r>
          <rPr>
            <sz val="9"/>
            <color indexed="81"/>
            <rFont val="Tahoma"/>
            <family val="2"/>
          </rPr>
          <t xml:space="preserve">Además tener el Check Box de </t>
        </r>
        <r>
          <rPr>
            <b/>
            <sz val="9"/>
            <color indexed="81"/>
            <rFont val="Tahoma"/>
            <family val="2"/>
          </rPr>
          <t xml:space="preserve">Ingreso </t>
        </r>
        <r>
          <rPr>
            <sz val="9"/>
            <color indexed="81"/>
            <rFont val="Tahoma"/>
            <family val="2"/>
          </rPr>
          <t xml:space="preserve">marcado con un ticket. </t>
        </r>
      </text>
    </comment>
    <comment ref="D41" authorId="5" shapeId="0" xr:uid="{71FB1A1C-2C2B-489A-80A8-EBD9451161BD}">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Especial En A.M. - Estimulacion Memoria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42" authorId="5" shapeId="0" xr:uid="{2EEB6138-3C6B-497D-BEF6-47DB43C4E37A}">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Especial En A.M. - Prevencion Caidas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t>
        </r>
        <r>
          <rPr>
            <b/>
            <sz val="9"/>
            <color indexed="81"/>
            <rFont val="Tahoma"/>
            <family val="2"/>
          </rPr>
          <t xml:space="preserve"> </t>
        </r>
      </text>
    </comment>
    <comment ref="D43" authorId="5" shapeId="0" xr:uid="{83F883E2-A7B4-48F2-8787-948FE207F4D4}">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Especial En A.M. -  Estimulación Actividad Física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44" authorId="2" shapeId="0" xr:uid="{E000C3EC-8E9C-4369-A064-CF9382D93931}">
      <text>
        <r>
          <rPr>
            <sz val="9"/>
            <color indexed="81"/>
            <rFont val="Tahoma"/>
            <family val="2"/>
          </rPr>
          <t>Este dato aparecerá luego que en la atención registrada en el modulo de Atención/Sub modulo registro de Atenciones Grupales se registre la actividad: 
Educacion de Grupo -</t>
        </r>
        <r>
          <rPr>
            <b/>
            <sz val="9"/>
            <color indexed="81"/>
            <rFont val="Tahoma"/>
            <family val="2"/>
          </rPr>
          <t xml:space="preserve"> Especial En A.M.</t>
        </r>
        <r>
          <rPr>
            <sz val="9"/>
            <color indexed="81"/>
            <rFont val="Tahoma"/>
            <family val="2"/>
          </rPr>
          <t xml:space="preserve"> - </t>
        </r>
        <r>
          <rPr>
            <b/>
            <sz val="9"/>
            <color indexed="81"/>
            <rFont val="Tahoma"/>
            <family val="2"/>
          </rPr>
          <t xml:space="preserve"> "Autocuidado"</t>
        </r>
        <r>
          <rPr>
            <sz val="9"/>
            <color indexed="81"/>
            <rFont val="Tahoma"/>
            <family val="2"/>
          </rPr>
          <t xml:space="preserve">. 
Además tener el Check Box de Ingreso marcado con un ticket. 
</t>
        </r>
      </text>
    </comment>
    <comment ref="D45" authorId="2" shapeId="0" xr:uid="{E984DC71-2E1C-46D3-9CE5-70235ACA9119}">
      <text>
        <r>
          <rPr>
            <sz val="9"/>
            <color indexed="81"/>
            <rFont val="Tahoma"/>
            <family val="2"/>
          </rPr>
          <t>Este dato aparecerá luego que en la atención registrada en el modulo de Atención/Sub modulo registro de Atenciones Grupales se registre la actividad: 
Educacion de Grupo -</t>
        </r>
        <r>
          <rPr>
            <b/>
            <sz val="9"/>
            <color indexed="81"/>
            <rFont val="Tahoma"/>
            <family val="2"/>
          </rPr>
          <t xml:space="preserve"> Especial En A.M.</t>
        </r>
        <r>
          <rPr>
            <sz val="9"/>
            <color indexed="81"/>
            <rFont val="Tahoma"/>
            <family val="2"/>
          </rPr>
          <t xml:space="preserve"> - </t>
        </r>
        <r>
          <rPr>
            <b/>
            <sz val="9"/>
            <color indexed="81"/>
            <rFont val="Tahoma"/>
            <family val="2"/>
          </rPr>
          <t xml:space="preserve"> "Otras Tematicas".</t>
        </r>
        <r>
          <rPr>
            <sz val="9"/>
            <color indexed="81"/>
            <rFont val="Tahoma"/>
            <family val="2"/>
          </rPr>
          <t xml:space="preserve"> 
Además tener el Check Box de Ingreso marcado con un ticket. 
</t>
        </r>
      </text>
    </comment>
    <comment ref="D46" authorId="8" shapeId="0" xr:uid="{600A253F-C6F0-402E-B118-2463D2126DAF}">
      <text>
        <r>
          <rPr>
            <sz val="9"/>
            <color indexed="81"/>
            <rFont val="Tahoma"/>
            <family val="2"/>
          </rPr>
          <t xml:space="preserve">Este dato aparecerá luego que en la atención registrada en el modulo de Atención/Sub modulo registro de Atenciones Grupales: 
Estamento </t>
        </r>
        <r>
          <rPr>
            <b/>
            <sz val="9"/>
            <color indexed="81"/>
            <rFont val="Tahoma"/>
            <family val="2"/>
          </rPr>
          <t>Químico Farmaceutico</t>
        </r>
        <r>
          <rPr>
            <sz val="9"/>
            <color indexed="81"/>
            <rFont val="Tahoma"/>
            <family val="2"/>
          </rPr>
          <t xml:space="preserve"> registre la actividad:
</t>
        </r>
        <r>
          <rPr>
            <b/>
            <sz val="9"/>
            <color indexed="81"/>
            <rFont val="Tahoma"/>
            <family val="2"/>
          </rPr>
          <t xml:space="preserve">
Educación de Grupo - Uso racional de los medicamentos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47" authorId="6" shapeId="0" xr:uid="{5964F3BA-4E02-4376-8339-DF764FBC8A06}">
      <text>
        <r>
          <rPr>
            <sz val="9"/>
            <color indexed="81"/>
            <rFont val="Tahoma"/>
            <family val="2"/>
          </rPr>
          <t>Este dato aparecerá luego que en la atención registrada en el modulo de Atención/Sub modulo registro de Atenciones Grupales se registre la actividad:</t>
        </r>
        <r>
          <rPr>
            <b/>
            <sz val="9"/>
            <color indexed="81"/>
            <rFont val="Tahoma"/>
            <family val="2"/>
          </rPr>
          <t xml:space="preserve"> 
Educación de Grupo - Resistencia Antimicrobianos 
</t>
        </r>
        <r>
          <rPr>
            <sz val="9"/>
            <color indexed="81"/>
            <rFont val="Tahoma"/>
            <family val="2"/>
          </rPr>
          <t>Además tener el Check Box de</t>
        </r>
        <r>
          <rPr>
            <b/>
            <sz val="9"/>
            <color indexed="81"/>
            <rFont val="Tahoma"/>
            <family val="2"/>
          </rPr>
          <t xml:space="preserve"> Ingreso</t>
        </r>
        <r>
          <rPr>
            <sz val="9"/>
            <color indexed="81"/>
            <rFont val="Tahoma"/>
            <family val="2"/>
          </rPr>
          <t xml:space="preserve"> marcado con un ticket. </t>
        </r>
      </text>
    </comment>
    <comment ref="D50" authorId="0" shapeId="0" xr:uid="{7F22C966-043E-4487-B9ED-822FC90CF0F2}">
      <text>
        <r>
          <rPr>
            <sz val="9"/>
            <color indexed="81"/>
            <rFont val="Tahoma"/>
            <family val="2"/>
          </rPr>
          <t xml:space="preserve">Se registra el número total de sesiones educativas según profesional o equipo de salud que registra.
</t>
        </r>
      </text>
    </comment>
    <comment ref="E50" authorId="1" shapeId="0" xr:uid="{16700161-909C-4621-9016-C12B20E23F5D}">
      <text>
        <r>
          <rPr>
            <sz val="9"/>
            <color indexed="81"/>
            <rFont val="Tahoma"/>
            <family val="2"/>
          </rPr>
          <t xml:space="preserve">
Este dato aparecera cuando la atencion grupal este realizada</t>
        </r>
        <r>
          <rPr>
            <b/>
            <sz val="9"/>
            <color indexed="81"/>
            <rFont val="Tahoma"/>
            <family val="2"/>
          </rPr>
          <t xml:space="preserve"> solo por un profesional. </t>
        </r>
      </text>
    </comment>
    <comment ref="F50" authorId="1" shapeId="0" xr:uid="{9B4860A1-48FB-474D-82EF-CAC213BA8FAB}">
      <text>
        <r>
          <rPr>
            <sz val="9"/>
            <color indexed="81"/>
            <rFont val="Tahoma"/>
            <family val="2"/>
          </rPr>
          <t xml:space="preserve">Este deato aparecera cuando la atencion grupal este realizada por </t>
        </r>
        <r>
          <rPr>
            <b/>
            <sz val="9"/>
            <color indexed="81"/>
            <rFont val="Tahoma"/>
            <family val="2"/>
          </rPr>
          <t>dos o mas profesionales registrados en el campo Mutiprofesional de Rayen o campo Profesionales que Participaron en Atención: Agregar Profesional o Técnico</t>
        </r>
      </text>
    </comment>
    <comment ref="G50" authorId="1" shapeId="0" xr:uid="{9C9DD78B-4378-48F5-97DB-BEB713C2E68E}">
      <text>
        <r>
          <rPr>
            <sz val="9"/>
            <color indexed="81"/>
            <rFont val="Tahoma"/>
            <family val="2"/>
          </rPr>
          <t xml:space="preserve">Este dato aparecera cuando la atencion este realizada por </t>
        </r>
        <r>
          <rPr>
            <b/>
            <sz val="9"/>
            <color indexed="81"/>
            <rFont val="Tahoma"/>
            <family val="2"/>
          </rPr>
          <t>un profesional y un Técnico paramédico registrado en el campo Multiprofesional</t>
        </r>
        <r>
          <rPr>
            <sz val="9"/>
            <color indexed="81"/>
            <rFont val="Tahoma"/>
            <family val="2"/>
          </rPr>
          <t xml:space="preserve"> </t>
        </r>
        <r>
          <rPr>
            <b/>
            <sz val="9"/>
            <color indexed="81"/>
            <rFont val="Tahoma"/>
            <family val="2"/>
          </rPr>
          <t>o campo Profesionales que Participaron en Atención: Agregar Profesional o Técnico</t>
        </r>
      </text>
    </comment>
    <comment ref="H50" authorId="1" shapeId="0" xr:uid="{94AC0A4C-3222-47E8-8B2B-D31740D18072}">
      <text>
        <r>
          <rPr>
            <sz val="9"/>
            <color indexed="81"/>
            <rFont val="Tahoma"/>
            <family val="2"/>
          </rPr>
          <t xml:space="preserve">Este dato aparecera cuando la atencion grupal sea registrada por un </t>
        </r>
        <r>
          <rPr>
            <b/>
            <sz val="9"/>
            <color indexed="81"/>
            <rFont val="Tahoma"/>
            <family val="2"/>
          </rPr>
          <t>profesional Técnico Paramedico.</t>
        </r>
      </text>
    </comment>
    <comment ref="I50" authorId="9" shapeId="0" xr:uid="{B2F76D01-1DC2-48B8-9BC7-67579CC24B64}">
      <text>
        <r>
          <rPr>
            <sz val="9"/>
            <color indexed="81"/>
            <rFont val="Tahoma"/>
            <family val="2"/>
          </rPr>
          <t>Este dato aparecera cuando la atencion grupal sea registrada por</t>
        </r>
        <r>
          <rPr>
            <b/>
            <sz val="9"/>
            <color indexed="81"/>
            <rFont val="Tahoma"/>
            <family val="2"/>
          </rPr>
          <t xml:space="preserve"> </t>
        </r>
        <r>
          <rPr>
            <sz val="9"/>
            <color indexed="81"/>
            <rFont val="Tahoma"/>
            <family val="2"/>
          </rPr>
          <t xml:space="preserve">un </t>
        </r>
        <r>
          <rPr>
            <b/>
            <sz val="9"/>
            <color indexed="81"/>
            <rFont val="Tahoma"/>
            <family val="2"/>
          </rPr>
          <t>profesional Facilitador Intercultural</t>
        </r>
      </text>
    </comment>
    <comment ref="D51" authorId="5" shapeId="0" xr:uid="{9611591E-B971-466F-8CA4-CB615B597FD5}">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Estimulación Desarrollo Psicomotor. 
</t>
        </r>
        <r>
          <rPr>
            <sz val="9"/>
            <color indexed="81"/>
            <rFont val="Tahoma"/>
            <family val="2"/>
          </rPr>
          <t xml:space="preserve">Además de marcar con un ticket el Check Box de </t>
        </r>
        <r>
          <rPr>
            <b/>
            <sz val="9"/>
            <color indexed="81"/>
            <rFont val="Tahoma"/>
            <family val="2"/>
          </rPr>
          <t>Asiste</t>
        </r>
        <r>
          <rPr>
            <sz val="9"/>
            <color indexed="81"/>
            <rFont val="Tahoma"/>
            <family val="2"/>
          </rPr>
          <t xml:space="preserve">. </t>
        </r>
        <r>
          <rPr>
            <b/>
            <sz val="9"/>
            <color indexed="81"/>
            <rFont val="Tahoma"/>
            <family val="2"/>
          </rPr>
          <t xml:space="preserve">
</t>
        </r>
      </text>
    </comment>
    <comment ref="D52" authorId="5" shapeId="0" xr:uid="{16E13C6A-B00C-4510-8E39-BA04A82E6651}">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Nutrición- Riesgo de Malnutrición por Exceso
</t>
        </r>
        <r>
          <rPr>
            <sz val="9"/>
            <color indexed="81"/>
            <rFont val="Tahoma"/>
            <family val="2"/>
          </rPr>
          <t xml:space="preserve">Además de marcar con un ticket el Check Box de </t>
        </r>
        <r>
          <rPr>
            <b/>
            <sz val="9"/>
            <color indexed="81"/>
            <rFont val="Tahoma"/>
            <family val="2"/>
          </rPr>
          <t>Asiste</t>
        </r>
        <r>
          <rPr>
            <sz val="9"/>
            <color indexed="81"/>
            <rFont val="Tahoma"/>
            <family val="2"/>
          </rPr>
          <t xml:space="preserve">. </t>
        </r>
      </text>
    </comment>
    <comment ref="D53" authorId="5" shapeId="0" xr:uid="{7497EB6C-EE3F-40DD-B811-9CFA22B2638C}">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Nutrición- Malnutrición por Exceso</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54" authorId="5" shapeId="0" xr:uid="{199CB192-859B-4AB4-B51C-C37FF9D8FB04}">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Nutrición- Malnutrición de Déficit</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55" authorId="6" shapeId="0" xr:uid="{B3DA240F-7558-4A22-A1C8-89B086408ED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Nutrición- Sin riesgo de malnutrición
</t>
        </r>
        <r>
          <rPr>
            <sz val="9"/>
            <color indexed="81"/>
            <rFont val="Tahoma"/>
            <family val="2"/>
          </rPr>
          <t xml:space="preserve">Además de marcar con un ticket el Check Box de </t>
        </r>
        <r>
          <rPr>
            <b/>
            <sz val="9"/>
            <color indexed="81"/>
            <rFont val="Tahoma"/>
            <family val="2"/>
          </rPr>
          <t>Asiste</t>
        </r>
        <r>
          <rPr>
            <sz val="9"/>
            <color indexed="81"/>
            <rFont val="Tahoma"/>
            <family val="2"/>
          </rPr>
          <t xml:space="preserve">. </t>
        </r>
      </text>
    </comment>
    <comment ref="D56" authorId="5" shapeId="0" xr:uid="{DED70745-14F3-4983-A627-9B5B6C6EE6B2}">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Prevención IRA - ERA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57" authorId="5" shapeId="0" xr:uid="{A617273C-BA91-4A16-A384-B172311E4729}">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Prevención de Accidentes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58" authorId="5" shapeId="0" xr:uid="{E8E27B90-3232-40C8-9C2E-D3910083D51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Salud Buco-Dental</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59" authorId="5" shapeId="0" xr:uid="{5D11770B-21EA-47EC-8633-B7EB11E091EC}">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Prevención Violencia de Genero
</t>
        </r>
        <r>
          <rPr>
            <sz val="9"/>
            <color indexed="81"/>
            <rFont val="Tahoma"/>
            <family val="2"/>
          </rPr>
          <t>Además de marcar con un ticket el Check Box de</t>
        </r>
        <r>
          <rPr>
            <b/>
            <sz val="9"/>
            <color indexed="81"/>
            <rFont val="Tahoma"/>
            <family val="2"/>
          </rPr>
          <t xml:space="preserve"> Asiste</t>
        </r>
        <r>
          <rPr>
            <sz val="9"/>
            <color indexed="81"/>
            <rFont val="Tahoma"/>
            <family val="2"/>
          </rPr>
          <t xml:space="preserve">. </t>
        </r>
      </text>
    </comment>
    <comment ref="D60" authorId="5" shapeId="0" xr:uid="{DA172AEE-E9B6-4462-BDDB-FB5346859C9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Salud Sexual Y Reproductiva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61" authorId="3" shapeId="0" xr:uid="{5FBA568D-E1C0-4E43-9021-307ECF6C84F3}">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Taller de Climaterio 
</t>
        </r>
        <r>
          <rPr>
            <sz val="9"/>
            <color indexed="81"/>
            <rFont val="Tahoma"/>
            <family val="2"/>
          </rPr>
          <t xml:space="preserve">Mas datos que se indican en el comentario de columna y tener el Check Box de </t>
        </r>
        <r>
          <rPr>
            <b/>
            <sz val="9"/>
            <color indexed="81"/>
            <rFont val="Tahoma"/>
            <family val="2"/>
          </rPr>
          <t>Asiste</t>
        </r>
        <r>
          <rPr>
            <sz val="9"/>
            <color indexed="81"/>
            <rFont val="Tahoma"/>
            <family val="2"/>
          </rPr>
          <t xml:space="preserve"> marcado con un ticket.</t>
        </r>
        <r>
          <rPr>
            <b/>
            <sz val="9"/>
            <color indexed="81"/>
            <rFont val="Tahoma"/>
            <family val="2"/>
          </rPr>
          <t xml:space="preserve">
</t>
        </r>
        <r>
          <rPr>
            <sz val="9"/>
            <color indexed="81"/>
            <rFont val="Tahoma"/>
            <family val="2"/>
          </rPr>
          <t xml:space="preserve">
</t>
        </r>
      </text>
    </comment>
    <comment ref="D62" authorId="5" shapeId="0" xr:uid="{FEEE67CC-7690-4169-B233-4128FC691A1F}">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Educación prenatal (Nutrición- Lactancia- Crianza- Autocuidado- Preparación partos y otros) 
</t>
        </r>
        <r>
          <rPr>
            <sz val="9"/>
            <color indexed="81"/>
            <rFont val="Tahoma"/>
            <family val="2"/>
          </rPr>
          <t>Además de marcar con un ticket el Check Box de</t>
        </r>
        <r>
          <rPr>
            <b/>
            <sz val="9"/>
            <color indexed="81"/>
            <rFont val="Tahoma"/>
            <family val="2"/>
          </rPr>
          <t xml:space="preserve"> Asiste</t>
        </r>
        <r>
          <rPr>
            <sz val="9"/>
            <color indexed="81"/>
            <rFont val="Tahoma"/>
            <family val="2"/>
          </rPr>
          <t xml:space="preserve">. 
</t>
        </r>
      </text>
    </comment>
    <comment ref="D63" authorId="3" shapeId="0" xr:uid="{60D89275-CB9B-4204-9881-C65AFEFA3A71}">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Visita Guiada a la Maternidad</t>
        </r>
        <r>
          <rPr>
            <sz val="9"/>
            <color indexed="81"/>
            <rFont val="Tahoma"/>
            <family val="2"/>
          </rPr>
          <t xml:space="preserve">
Mas datos que se indican en el comentario de columna y tener el Check Box de </t>
        </r>
        <r>
          <rPr>
            <b/>
            <sz val="9"/>
            <color indexed="81"/>
            <rFont val="Tahoma"/>
            <family val="2"/>
          </rPr>
          <t>Asiste</t>
        </r>
        <r>
          <rPr>
            <sz val="9"/>
            <color indexed="81"/>
            <rFont val="Tahoma"/>
            <family val="2"/>
          </rPr>
          <t xml:space="preserve"> marcado con un ticket. 
</t>
        </r>
        <r>
          <rPr>
            <u/>
            <sz val="9"/>
            <color indexed="81"/>
            <rFont val="Tahoma"/>
            <family val="2"/>
          </rPr>
          <t>Manual DEIS:</t>
        </r>
        <r>
          <rPr>
            <sz val="9"/>
            <color indexed="81"/>
            <rFont val="Tahoma"/>
            <family val="2"/>
          </rPr>
          <t xml:space="preserve"> Actividad educativa para un grupo no mayor a 10 mujeres y sus parejas o acompañantes, realizada en las dependencias del Servicio de Obstetricia y Ginecología.
En aquellas comunas con alta dispersión geográfica, donde la visita guiada presencial a la maternidad se dificulta, se debe realizar la última sesión educativa, aunque sea en el mismo establecimiento de atención primaria con ayuda de materiales audiovisuales.</t>
        </r>
      </text>
    </comment>
    <comment ref="D64" authorId="5" shapeId="0" xr:uid="{708DC57C-D932-4097-878C-8BB0181EE82B}">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Promoción de Salud Mental
</t>
        </r>
        <r>
          <rPr>
            <sz val="9"/>
            <color indexed="81"/>
            <rFont val="Tahoma"/>
            <family val="2"/>
          </rPr>
          <t>Además de marcar con un ticket el Check Box de</t>
        </r>
        <r>
          <rPr>
            <b/>
            <sz val="9"/>
            <color indexed="81"/>
            <rFont val="Tahoma"/>
            <family val="2"/>
          </rPr>
          <t xml:space="preserve"> Asiste. </t>
        </r>
      </text>
    </comment>
    <comment ref="D65" authorId="8" shapeId="0" xr:uid="{55DF8220-28FB-42A0-B889-F6A8338F2429}">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Promocion del desarrollo infantil temprano - Del lenguaje</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66" authorId="8" shapeId="0" xr:uid="{7B188FE7-2511-4B70-AC5A-B11B6BD5237F}">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Promocion del desarrollo infantil temprano - Motor</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67" authorId="8" shapeId="0" xr:uid="{814ADD09-21BA-49DC-B0A4-F4B21FA267E9}">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Promocion del desarrollo infantil temprano - Otros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68" authorId="5" shapeId="0" xr:uid="{06EE4218-234B-4A77-9101-3F19520DB8D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-Habilidades Parentales - Nadie es Perfecto
</t>
        </r>
        <r>
          <rPr>
            <sz val="9"/>
            <color indexed="81"/>
            <rFont val="Tahoma"/>
            <family val="2"/>
          </rPr>
          <t>Además de marcar con un ticket el Check Box de</t>
        </r>
        <r>
          <rPr>
            <b/>
            <sz val="9"/>
            <color indexed="81"/>
            <rFont val="Tahoma"/>
            <family val="2"/>
          </rPr>
          <t xml:space="preserve"> Asiste. </t>
        </r>
      </text>
    </comment>
    <comment ref="D69" authorId="5" shapeId="0" xr:uid="{AED4052C-D3F5-429D-8147-8B4754BEB29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Habilidades Parentales-  Familias Fuertes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70" authorId="5" shapeId="0" xr:uid="{CF77E384-7208-45B8-B41A-A4704BB218D3}">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-Habilidades Parentales - Otros</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71" authorId="5" shapeId="0" xr:uid="{D3BC7843-6EF1-4B7A-AFEF-E0699455D0D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Apoyo Madre a Madre</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72" authorId="1" shapeId="0" xr:uid="{897953F0-0FC2-4C4A-BB87-57D5F88C701D}">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Prevención de salud mental -  Prevención suicidio
</t>
        </r>
        <r>
          <rPr>
            <sz val="9"/>
            <color indexed="81"/>
            <rFont val="Tahoma"/>
            <family val="2"/>
          </rPr>
          <t>Además de marcar con un ticket el Check Box de</t>
        </r>
        <r>
          <rPr>
            <b/>
            <sz val="9"/>
            <color indexed="81"/>
            <rFont val="Tahoma"/>
            <family val="2"/>
          </rPr>
          <t xml:space="preserve"> Asiste. </t>
        </r>
      </text>
    </comment>
    <comment ref="D73" authorId="1" shapeId="0" xr:uid="{50C5A8A6-FADD-406B-B9A7-D2A7512C73EB}">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Prevención de salud mental -  Prevención trastorno mental
</t>
        </r>
        <r>
          <rPr>
            <sz val="9"/>
            <color indexed="81"/>
            <rFont val="Tahoma"/>
            <family val="2"/>
          </rPr>
          <t>Además de marcar con un ticket el Check Box de</t>
        </r>
        <r>
          <rPr>
            <b/>
            <sz val="9"/>
            <color indexed="81"/>
            <rFont val="Tahoma"/>
            <family val="2"/>
          </rPr>
          <t xml:space="preserve"> Asiste. </t>
        </r>
      </text>
    </comment>
    <comment ref="D74" authorId="5" shapeId="0" xr:uid="{A01A842F-C6B2-4AC4-8EFC-F4087B04435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Prevención de Alcohol y Drogas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75" authorId="5" shapeId="0" xr:uid="{5FA93E71-1110-435B-80B8-733A50D4263D}">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Antitábaquica</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76" authorId="5" shapeId="0" xr:uid="{BAAEF106-A1F2-48D5-998A-D4AB292AD01F}">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Prevención de la transmisión vertical de VIH-SIFILIS</t>
        </r>
        <r>
          <rPr>
            <sz val="9"/>
            <color indexed="81"/>
            <rFont val="Tahoma"/>
            <family val="2"/>
          </rPr>
          <t xml:space="preserve">
Además de marcar con un ticket el Check Box de</t>
        </r>
        <r>
          <rPr>
            <b/>
            <sz val="9"/>
            <color indexed="81"/>
            <rFont val="Tahoma"/>
            <family val="2"/>
          </rPr>
          <t xml:space="preserve"> Asiste. 
</t>
        </r>
      </text>
    </comment>
    <comment ref="D77" authorId="5" shapeId="0" xr:uid="{EBA0174F-B0F1-46B4-A0AB-31F09931D67D}">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Otras Áreas Temáticas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78" authorId="5" shapeId="0" xr:uid="{E3AB9F04-A060-4CA8-8A3A-3589307CB33D}">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Especial En A.M. - Estimulacion Memoria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79" authorId="5" shapeId="0" xr:uid="{2A949DBC-CA0C-4C69-9CA6-2388CB51EEC4}">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Especial En A.M. Prevencion Caidas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80" authorId="5" shapeId="0" xr:uid="{A07296DE-08CF-43A5-BAA5-2B7AE77F2CDE}">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Especial En A.M. - Estimulación Actividad Física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81" authorId="2" shapeId="0" xr:uid="{01AE783A-3415-4946-A18D-06CAA5F2051C}">
      <text>
        <r>
          <rPr>
            <sz val="9"/>
            <color indexed="81"/>
            <rFont val="Tahoma"/>
            <family val="2"/>
          </rPr>
          <t>Este dato aparecerá luego que en la atención registrada en el modulo de Atención/Sub modulo registro de Atenciones Grupales se registre la actividad: 
Educacion de Grupo -</t>
        </r>
        <r>
          <rPr>
            <b/>
            <sz val="9"/>
            <color indexed="81"/>
            <rFont val="Tahoma"/>
            <family val="2"/>
          </rPr>
          <t xml:space="preserve"> Especial En A.M.</t>
        </r>
        <r>
          <rPr>
            <sz val="9"/>
            <color indexed="81"/>
            <rFont val="Tahoma"/>
            <family val="2"/>
          </rPr>
          <t xml:space="preserve"> - </t>
        </r>
        <r>
          <rPr>
            <b/>
            <sz val="9"/>
            <color indexed="81"/>
            <rFont val="Tahoma"/>
            <family val="2"/>
          </rPr>
          <t xml:space="preserve"> "Autocuidado"</t>
        </r>
        <r>
          <rPr>
            <sz val="9"/>
            <color indexed="81"/>
            <rFont val="Tahoma"/>
            <family val="2"/>
          </rPr>
          <t xml:space="preserve">. 
Además tener el Check Box de Ingreso marcado con un ticket. 
</t>
        </r>
      </text>
    </comment>
    <comment ref="D82" authorId="2" shapeId="0" xr:uid="{CD1154E0-FF02-4D66-86D3-F96B6F47A731}">
      <text>
        <r>
          <rPr>
            <sz val="9"/>
            <color indexed="81"/>
            <rFont val="Tahoma"/>
            <family val="2"/>
          </rPr>
          <t>Este dato aparecerá luego que en la atención registrada en el modulo de Atención/Sub modulo registro de Atenciones Grupales se registre la actividad: 
Educacion de Grupo -</t>
        </r>
        <r>
          <rPr>
            <b/>
            <sz val="9"/>
            <color indexed="81"/>
            <rFont val="Tahoma"/>
            <family val="2"/>
          </rPr>
          <t xml:space="preserve"> Especial En A.M.</t>
        </r>
        <r>
          <rPr>
            <sz val="9"/>
            <color indexed="81"/>
            <rFont val="Tahoma"/>
            <family val="2"/>
          </rPr>
          <t xml:space="preserve"> - </t>
        </r>
        <r>
          <rPr>
            <b/>
            <sz val="9"/>
            <color indexed="81"/>
            <rFont val="Tahoma"/>
            <family val="2"/>
          </rPr>
          <t xml:space="preserve"> "Otras Tematicas".</t>
        </r>
        <r>
          <rPr>
            <sz val="9"/>
            <color indexed="81"/>
            <rFont val="Tahoma"/>
            <family val="2"/>
          </rPr>
          <t xml:space="preserve"> 
Además tener el Check Box de Ingreso marcado con un ticket. 
</t>
        </r>
      </text>
    </comment>
    <comment ref="D83" authorId="8" shapeId="0" xr:uid="{640082B6-67AB-48EA-BD19-D9C6BC23141D}">
      <text>
        <r>
          <rPr>
            <sz val="9"/>
            <color indexed="81"/>
            <rFont val="Tahoma"/>
            <family val="2"/>
          </rPr>
          <t xml:space="preserve">Este dato aparecerá luego que en la atención registrada en el modulo de Atención/Sub modulo registro de Atenciones Grupales:
Estamento </t>
        </r>
        <r>
          <rPr>
            <b/>
            <sz val="9"/>
            <color indexed="81"/>
            <rFont val="Tahoma"/>
            <family val="2"/>
          </rPr>
          <t>Químico Farmaceutico</t>
        </r>
        <r>
          <rPr>
            <sz val="9"/>
            <color indexed="81"/>
            <rFont val="Tahoma"/>
            <family val="2"/>
          </rPr>
          <t xml:space="preserve"> registre la actividad:
</t>
        </r>
        <r>
          <rPr>
            <b/>
            <sz val="9"/>
            <color indexed="81"/>
            <rFont val="Tahoma"/>
            <family val="2"/>
          </rPr>
          <t xml:space="preserve">
Educación de Grupo - Uso racional de los medicamentos
</t>
        </r>
        <r>
          <rPr>
            <sz val="9"/>
            <color indexed="81"/>
            <rFont val="Tahoma"/>
            <family val="2"/>
          </rPr>
          <t>Además de marcar con un ticket el Check Box de</t>
        </r>
        <r>
          <rPr>
            <b/>
            <sz val="9"/>
            <color indexed="81"/>
            <rFont val="Tahoma"/>
            <family val="2"/>
          </rPr>
          <t xml:space="preserve"> Asiste. </t>
        </r>
        <r>
          <rPr>
            <sz val="9"/>
            <color indexed="81"/>
            <rFont val="Tahoma"/>
            <family val="2"/>
          </rPr>
          <t xml:space="preserve">
</t>
        </r>
      </text>
    </comment>
    <comment ref="D84" authorId="6" shapeId="0" xr:uid="{22F9DE47-EAB1-4B66-9C76-ED832DF794CA}">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Resistencia Antimicrobianos 
</t>
        </r>
        <r>
          <rPr>
            <sz val="9"/>
            <color indexed="81"/>
            <rFont val="Tahoma"/>
            <family val="2"/>
          </rPr>
          <t>Además de marcar con un ticket el Check Box de</t>
        </r>
        <r>
          <rPr>
            <b/>
            <sz val="9"/>
            <color indexed="81"/>
            <rFont val="Tahoma"/>
            <family val="2"/>
          </rPr>
          <t xml:space="preserve"> Asiste. </t>
        </r>
      </text>
    </comment>
    <comment ref="D87" authorId="3" shapeId="0" xr:uid="{11C00198-B2CA-44B3-8F44-3465A9D0B320}">
      <text>
        <r>
          <rPr>
            <sz val="9"/>
            <color indexed="81"/>
            <rFont val="Tahoma"/>
            <family val="2"/>
          </rPr>
          <t xml:space="preserve">Este dato aparecerá  luego de que en la atención cerrada (estado completada) registrada en módulo Box, Pacientes Citados e incorpore actividad correspondiente indicada en detalle y que los tipos de establecimientos corresponda al tipo 3 y 4. 
</t>
        </r>
      </text>
    </comment>
    <comment ref="D88" authorId="2" shapeId="0" xr:uid="{1537B695-A11B-4441-B0E6-1D7DD2315A06}">
      <text>
        <r>
          <rPr>
            <sz val="9"/>
            <color indexed="81"/>
            <rFont val="Tahoma"/>
            <family val="2"/>
          </rPr>
          <t xml:space="preserve">Este dato aparecerá luego que en la atención registrada en el modulo de Atención/Sub modulo registro de Atenciones Grupales se registre la actividad: 
Educacion de Grupo - </t>
        </r>
        <r>
          <rPr>
            <b/>
            <sz val="9"/>
            <color indexed="81"/>
            <rFont val="Tahoma"/>
            <family val="2"/>
          </rPr>
          <t xml:space="preserve"> "Autocuidado según patología"</t>
        </r>
        <r>
          <rPr>
            <sz val="9"/>
            <color indexed="81"/>
            <rFont val="Tahoma"/>
            <family val="2"/>
          </rPr>
          <t xml:space="preserve">. 
Además tener el Check Box de Ingreso marcado con un ticket. 
</t>
        </r>
      </text>
    </comment>
    <comment ref="D89" authorId="2" shapeId="0" xr:uid="{ED68F8F7-1A8E-4E0F-BB16-8A915918849D}">
      <text>
        <r>
          <rPr>
            <sz val="9"/>
            <color indexed="81"/>
            <rFont val="Tahoma"/>
            <family val="2"/>
          </rPr>
          <t xml:space="preserve">Este dato aparecerá luego que en la atención registrada en el modulo de Atención/Sub modulo registro de Atenciones Grupales se registre la actividad: 
Educacion de Grupo - </t>
        </r>
        <r>
          <rPr>
            <b/>
            <sz val="9"/>
            <color indexed="81"/>
            <rFont val="Tahoma"/>
            <family val="2"/>
          </rPr>
          <t xml:space="preserve"> "Preparación para el parto"</t>
        </r>
        <r>
          <rPr>
            <sz val="9"/>
            <color indexed="81"/>
            <rFont val="Tahoma"/>
            <family val="2"/>
          </rPr>
          <t xml:space="preserve">. 
Además tener el Check Box de Ingreso marcado con un ticket. 
</t>
        </r>
      </text>
    </comment>
    <comment ref="D90" authorId="2" shapeId="0" xr:uid="{C7F25F78-5317-4519-9EB6-0F7F4143D54A}">
      <text>
        <r>
          <rPr>
            <sz val="9"/>
            <color indexed="81"/>
            <rFont val="Tahoma"/>
            <family val="2"/>
          </rPr>
          <t xml:space="preserve">Este dato aparecerá luego que en la atención registrada en el modulo de Atención/Sub modulo registro de Atenciones Grupales se registre la actividad: 
Educacion de Grupo - </t>
        </r>
        <r>
          <rPr>
            <b/>
            <sz val="9"/>
            <color indexed="81"/>
            <rFont val="Tahoma"/>
            <family val="2"/>
          </rPr>
          <t xml:space="preserve"> "Educación Prenatal"</t>
        </r>
        <r>
          <rPr>
            <sz val="9"/>
            <color indexed="81"/>
            <rFont val="Tahoma"/>
            <family val="2"/>
          </rPr>
          <t xml:space="preserve">. 
Además tener el Check Box de Ingreso marcado con un ticket. 
</t>
        </r>
      </text>
    </comment>
    <comment ref="D92" authorId="1" shapeId="0" xr:uid="{33404CB2-BB3B-4D37-B87A-D091EDA8CC06}">
      <text>
        <r>
          <rPr>
            <sz val="9"/>
            <color indexed="81"/>
            <rFont val="Tahoma"/>
            <family val="2"/>
          </rPr>
          <t>Este dato corresponde al numero total de sesiones realizadas por taller durante el mes informado.</t>
        </r>
      </text>
    </comment>
    <comment ref="E92" authorId="1" shapeId="0" xr:uid="{710B3956-D0BB-498C-B507-EF6A263B75D4}">
      <text>
        <r>
          <rPr>
            <sz val="9"/>
            <color indexed="81"/>
            <rFont val="Tahoma"/>
            <family val="2"/>
          </rPr>
          <t xml:space="preserve">Número total de partipantes que asisten en cada sesión.
Este dato aparecerá luego que se marque con un ticket el Check Box de </t>
        </r>
        <r>
          <rPr>
            <b/>
            <sz val="9"/>
            <color indexed="81"/>
            <rFont val="Tahoma"/>
            <family val="2"/>
          </rPr>
          <t>Asiste</t>
        </r>
        <r>
          <rPr>
            <sz val="9"/>
            <color indexed="81"/>
            <rFont val="Tahoma"/>
            <family val="2"/>
          </rPr>
          <t xml:space="preserve">. </t>
        </r>
      </text>
    </comment>
    <comment ref="A94" authorId="5" shapeId="0" xr:uid="{5E58D68B-A1FA-426A-AD1D-2CB16925FEB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Taller "Más A.M Autovalentes" - Estimulación de Funciones Motores y Prevención de Caídas</t>
        </r>
        <r>
          <rPr>
            <sz val="9"/>
            <color indexed="81"/>
            <rFont val="Tahoma"/>
            <family val="2"/>
          </rPr>
          <t xml:space="preserve">
</t>
        </r>
      </text>
    </comment>
    <comment ref="A95" authorId="8" shapeId="0" xr:uid="{3B7B862A-55E2-4F7E-B750-8CE8B4447A54}">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Taller "Más A.M Autovalentes" - Estimulación de Funciones Cognitiva
</t>
        </r>
        <r>
          <rPr>
            <sz val="9"/>
            <color indexed="81"/>
            <rFont val="Tahoma"/>
            <family val="2"/>
          </rPr>
          <t xml:space="preserve">
</t>
        </r>
      </text>
    </comment>
    <comment ref="A96" authorId="8" shapeId="0" xr:uid="{4242C904-D586-4F54-BCF1-5DBD339F6C94}">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Taller "Más A.M Autovalentes" - Autocuidado y Estilos de Vida Saludable </t>
        </r>
        <r>
          <rPr>
            <sz val="9"/>
            <color indexed="81"/>
            <rFont val="Tahoma"/>
            <family val="2"/>
          </rPr>
          <t xml:space="preserve">
</t>
        </r>
      </text>
    </comment>
    <comment ref="D98" authorId="1" shapeId="0" xr:uid="{1E1D2959-97F1-4916-997B-6A2E4E47A731}">
      <text>
        <r>
          <rPr>
            <sz val="9"/>
            <color indexed="81"/>
            <rFont val="Tahoma"/>
            <family val="2"/>
          </rPr>
          <t>Este dato corresponde al número total de sesiones realizadas por taller durante el mes informado</t>
        </r>
        <r>
          <rPr>
            <b/>
            <sz val="9"/>
            <color indexed="81"/>
            <rFont val="Tahoma"/>
            <family val="2"/>
          </rPr>
          <t>.</t>
        </r>
      </text>
    </comment>
    <comment ref="E98" authorId="1" shapeId="0" xr:uid="{D30465CB-7FD6-4DE7-BEB5-4249296AB72F}">
      <text>
        <r>
          <rPr>
            <sz val="9"/>
            <color indexed="81"/>
            <rFont val="Tahoma"/>
            <family val="2"/>
          </rPr>
          <t xml:space="preserve">Número total de partipantes que asisten en cada sesión.
Este dato aparecerá luego que se marque con un ticket el Check Box de </t>
        </r>
        <r>
          <rPr>
            <b/>
            <sz val="9"/>
            <color indexed="81"/>
            <rFont val="Tahoma"/>
            <family val="2"/>
          </rPr>
          <t>Asiste</t>
        </r>
        <r>
          <rPr>
            <sz val="9"/>
            <color indexed="81"/>
            <rFont val="Tahoma"/>
            <family val="2"/>
          </rPr>
          <t xml:space="preserve">. </t>
        </r>
      </text>
    </comment>
    <comment ref="V98" authorId="0" shapeId="0" xr:uid="{0A7E43B4-3B07-406E-94F6-48B790576526}">
      <text>
        <r>
          <rPr>
            <sz val="9"/>
            <color indexed="81"/>
            <rFont val="Tahoma"/>
            <family val="2"/>
          </rPr>
          <t xml:space="preserve">Este dato aparecera Cuanto en el modulo de atencion/Sub modulo registro de Atenciones Grupales se registre en el campo de participantes Columna Riesgo: </t>
        </r>
        <r>
          <rPr>
            <b/>
            <sz val="9"/>
            <color indexed="81"/>
            <rFont val="Tahoma"/>
            <family val="2"/>
          </rPr>
          <t xml:space="preserve">
Gestantes.</t>
        </r>
        <r>
          <rPr>
            <sz val="9"/>
            <color indexed="81"/>
            <rFont val="Tahoma"/>
            <family val="2"/>
          </rPr>
          <t xml:space="preserve">
</t>
        </r>
      </text>
    </comment>
    <comment ref="W98" authorId="0" shapeId="0" xr:uid="{28D61594-8CAD-44E2-8AFC-4AA671E4C8F6}">
      <text>
        <r>
          <rPr>
            <sz val="9"/>
            <color indexed="81"/>
            <rFont val="Tahoma"/>
            <family val="2"/>
          </rPr>
          <t xml:space="preserve">Este dato aparecera Cuanto en el modulo de atencion/Sub modulo registro de Atenciones Grupales se registre en el campo de participantes Columna Riesgo: 
</t>
        </r>
        <r>
          <rPr>
            <b/>
            <sz val="9"/>
            <color indexed="81"/>
            <rFont val="Tahoma"/>
            <family val="2"/>
          </rPr>
          <t>Post Parto.</t>
        </r>
        <r>
          <rPr>
            <sz val="9"/>
            <color indexed="81"/>
            <rFont val="Tahoma"/>
            <family val="2"/>
          </rPr>
          <t xml:space="preserve">
</t>
        </r>
      </text>
    </comment>
    <comment ref="A100" authorId="0" shapeId="0" xr:uid="{52540FA1-6BB2-49A6-9C67-B8400C202236}">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Circulo de actividad física</t>
        </r>
      </text>
    </comment>
    <comment ref="C101" authorId="0" shapeId="0" xr:uid="{2D6DB26E-4E1D-47C0-A83F-766FA2AECC38}">
      <text>
        <r>
          <rPr>
            <sz val="9"/>
            <color indexed="81"/>
            <rFont val="Tahoma"/>
            <family val="2"/>
          </rPr>
          <t xml:space="preserve">Este dato aparecerá luego que en la atención registrada en el modulo de Atención/Sub modulo registro de Atenciones Grupales: 
Estamento </t>
        </r>
        <r>
          <rPr>
            <b/>
            <sz val="9"/>
            <color indexed="81"/>
            <rFont val="Tahoma"/>
            <family val="2"/>
          </rPr>
          <t>Nutricionista-Psicologo</t>
        </r>
        <r>
          <rPr>
            <sz val="9"/>
            <color indexed="81"/>
            <rFont val="Tahoma"/>
            <family val="2"/>
          </rPr>
          <t xml:space="preserve"> registre la actividad:
</t>
        </r>
        <r>
          <rPr>
            <b/>
            <sz val="9"/>
            <color indexed="81"/>
            <rFont val="Tahoma"/>
            <family val="2"/>
          </rPr>
          <t>Circulo de vida sana</t>
        </r>
      </text>
    </comment>
    <comment ref="C102" authorId="0" shapeId="0" xr:uid="{065AB661-5AEF-403D-B337-8782FD24A8EE}">
      <text>
        <r>
          <rPr>
            <sz val="9"/>
            <color indexed="81"/>
            <rFont val="Tahoma"/>
            <family val="2"/>
          </rPr>
          <t xml:space="preserve">Este dato aparecerá luego que en la atención registrada en el modulo de Atención/Sub modulo registro de Atenciones Grupales: 
</t>
        </r>
        <r>
          <rPr>
            <b/>
            <sz val="9"/>
            <color indexed="81"/>
            <rFont val="Tahoma"/>
            <family val="2"/>
          </rPr>
          <t>Actividad masiva</t>
        </r>
      </text>
    </comment>
    <comment ref="A104" authorId="6" shapeId="0" xr:uid="{637CFE4E-FED0-45BD-8A50-C8B9237D80F0}">
      <text>
        <r>
          <rPr>
            <sz val="9"/>
            <color indexed="81"/>
            <rFont val="Tahoma"/>
            <family val="2"/>
          </rPr>
          <t xml:space="preserve">Mediante los Formularios Clínicos "ASSIST, AUDIT O CRAFFT", que realiza el profesional en sus atenciones de salud, obtendra el nivel de riesgo aplicado en el tamizaje; los cuales se dividen en los tres grupos; Intervención Minima, Intervención Breve e Intervención de Referencia Asistida.  </t>
        </r>
      </text>
    </comment>
    <comment ref="D104" authorId="0" shapeId="0" xr:uid="{7FD73F20-1AF6-4D7E-8FB6-E11F29B5CDD7}">
      <text>
        <r>
          <rPr>
            <sz val="9"/>
            <color indexed="81"/>
            <rFont val="Tahoma"/>
            <family val="2"/>
          </rPr>
          <t xml:space="preserve">Número de intervenciones individuales realizadas a personas que se les aplico tamizaje para la detección de consumo de alcohol y otras sustancias durante el mes.
</t>
        </r>
      </text>
    </comment>
    <comment ref="C106" authorId="6" shapeId="0" xr:uid="{11B2D4E1-3028-42D5-AA17-F58EBAA9FED1}">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Intervención Minima (Bajo riesgo) - Alcohol</t>
        </r>
        <r>
          <rPr>
            <sz val="9"/>
            <color indexed="81"/>
            <rFont val="Tahoma"/>
            <family val="2"/>
          </rPr>
          <t xml:space="preserve">. </t>
        </r>
      </text>
    </comment>
    <comment ref="C107" authorId="6" shapeId="0" xr:uid="{C7D9B725-8DF8-4532-8479-6580B64EA83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Intervención Minima (Bajo riesgo) - Tabaco</t>
        </r>
        <r>
          <rPr>
            <sz val="9"/>
            <color indexed="81"/>
            <rFont val="Tahoma"/>
            <family val="2"/>
          </rPr>
          <t xml:space="preserve">. </t>
        </r>
      </text>
    </comment>
    <comment ref="C108" authorId="6" shapeId="0" xr:uid="{95C4BCF8-F937-4B63-B811-FCEFC9B4F47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Intervención Minima (Bajo riesgo) - Drogas. </t>
        </r>
        <r>
          <rPr>
            <sz val="9"/>
            <color indexed="81"/>
            <rFont val="Tahoma"/>
            <family val="2"/>
          </rPr>
          <t xml:space="preserve">
</t>
        </r>
      </text>
    </comment>
    <comment ref="C109" authorId="6" shapeId="0" xr:uid="{9A206A96-23C2-4CE5-94FA-1EFE134E6421}">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Intervención Breve (Riesgo) - Alcohol</t>
        </r>
        <r>
          <rPr>
            <sz val="9"/>
            <color indexed="81"/>
            <rFont val="Tahoma"/>
            <family val="2"/>
          </rPr>
          <t xml:space="preserve">. </t>
        </r>
      </text>
    </comment>
    <comment ref="C110" authorId="6" shapeId="0" xr:uid="{DA09C280-9C68-486A-B428-FB178FC1C307}">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Intervención Breve (Riesgo) - Tabaco</t>
        </r>
        <r>
          <rPr>
            <sz val="9"/>
            <color indexed="81"/>
            <rFont val="Tahoma"/>
            <family val="2"/>
          </rPr>
          <t xml:space="preserve">. </t>
        </r>
      </text>
    </comment>
    <comment ref="C111" authorId="6" shapeId="0" xr:uid="{94FD4299-FA90-4793-B602-CE5D4F8BFB1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Intervención Breve (riesgo) - Drogas.</t>
        </r>
        <r>
          <rPr>
            <sz val="9"/>
            <color indexed="81"/>
            <rFont val="Tahoma"/>
            <family val="2"/>
          </rPr>
          <t xml:space="preserve"> </t>
        </r>
      </text>
    </comment>
    <comment ref="C112" authorId="6" shapeId="0" xr:uid="{3CAEE27A-D23B-44FD-B3F0-2BB8C84B1CA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Intervención Referencia Asistida (Perjudicial o Dependencia) - Alcohol. </t>
        </r>
      </text>
    </comment>
    <comment ref="C113" authorId="6" shapeId="0" xr:uid="{07DC06DB-D1D3-4CD6-90F2-BFEF5249BC3B}">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Intervención Referencia Asistida (Perjudicial o Dependencia) - Tabaco. </t>
        </r>
      </text>
    </comment>
    <comment ref="C114" authorId="6" shapeId="0" xr:uid="{0A827FA8-00D8-4703-8BA4-6E095A19467F}">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Intervención Referencia Asistida (Perjudicial o Dependencia) - Drogas. </t>
        </r>
      </text>
    </comment>
    <comment ref="B116" authorId="0" shapeId="0" xr:uid="{A7BE395D-0AC4-4696-B42D-8EF7DA117777}">
      <text>
        <r>
          <rPr>
            <sz val="9"/>
            <color indexed="81"/>
            <rFont val="Tahoma"/>
            <family val="2"/>
          </rPr>
          <t>Se registran las personas que ingresan por primera vez a educación grupal.
Manual DEIS:  el registro es por niño.</t>
        </r>
      </text>
    </comment>
    <comment ref="C116" authorId="0" shapeId="0" xr:uid="{EFD19043-3B8E-423A-A8C9-47AD7B8DBA46}">
      <text>
        <r>
          <rPr>
            <sz val="9"/>
            <color indexed="81"/>
            <rFont val="Tahoma"/>
            <family val="2"/>
          </rPr>
          <t>Se considera el número total de talleres realizados con una sesión de inicio y una sesión final</t>
        </r>
        <r>
          <rPr>
            <b/>
            <sz val="9"/>
            <color indexed="81"/>
            <rFont val="Tahoma"/>
            <family val="2"/>
          </rPr>
          <t>.</t>
        </r>
        <r>
          <rPr>
            <sz val="9"/>
            <color indexed="81"/>
            <rFont val="Tahoma"/>
            <family val="2"/>
          </rPr>
          <t xml:space="preserve">
</t>
        </r>
      </text>
    </comment>
    <comment ref="D116" authorId="0" shapeId="0" xr:uid="{C4A7E535-8AE6-4594-87CE-666FAD7E900D}">
      <text>
        <r>
          <rPr>
            <sz val="9"/>
            <color indexed="81"/>
            <rFont val="Tahoma"/>
            <family val="2"/>
          </rPr>
          <t xml:space="preserve">Se registra el número total de sesiones realizadas en el contexto del Taller Nadie es Pefecto (PASMI).
</t>
        </r>
      </text>
    </comment>
    <comment ref="A117" authorId="6" shapeId="0" xr:uid="{E0EC21BD-3E94-44DA-BBE4-AFFFC6C2BA35}">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Taller nadie es perfecto (PASMI)
</t>
        </r>
        <r>
          <rPr>
            <sz val="9"/>
            <color indexed="81"/>
            <rFont val="Tahoma"/>
            <family val="2"/>
          </rPr>
          <t xml:space="preserve">Además de marcar con un ticket el Check Box </t>
        </r>
        <r>
          <rPr>
            <b/>
            <sz val="9"/>
            <color indexed="81"/>
            <rFont val="Tahoma"/>
            <family val="2"/>
          </rPr>
          <t>Ingreso</t>
        </r>
      </text>
    </comment>
    <comment ref="B121" authorId="3" shapeId="0" xr:uid="{B9DB2534-5D4E-4410-BA1A-78926623F37C}">
      <text>
        <r>
          <rPr>
            <sz val="9"/>
            <color indexed="81"/>
            <rFont val="Tahoma"/>
            <family val="2"/>
          </rPr>
          <t xml:space="preserve">Es la Sumatoria de todas la Actividades según </t>
        </r>
        <r>
          <rPr>
            <b/>
            <sz val="9"/>
            <color indexed="81"/>
            <rFont val="Tahoma"/>
            <family val="2"/>
          </rPr>
          <t>Organización social programa más A.M autovalentes</t>
        </r>
      </text>
    </comment>
    <comment ref="C121" authorId="0" shapeId="0" xr:uid="{2ACEDCD6-B836-4B95-A0AF-C5536D1E91BA}">
      <text>
        <r>
          <rPr>
            <sz val="9"/>
            <color indexed="81"/>
            <rFont val="Tahoma"/>
            <family val="2"/>
          </rPr>
          <t>Este dato aparecerá luego que en la atención registrada en el módulo de Atención/ Registro de Atención Comunitaria se registre la actividad:</t>
        </r>
        <r>
          <rPr>
            <b/>
            <sz val="9"/>
            <color indexed="81"/>
            <rFont val="Tahoma"/>
            <family val="2"/>
          </rPr>
          <t xml:space="preserve"> 
Organización social programa más A.M autovalentes - Clubes de adultos mayores</t>
        </r>
        <r>
          <rPr>
            <sz val="9"/>
            <color indexed="81"/>
            <rFont val="Tahoma"/>
            <family val="2"/>
          </rPr>
          <t xml:space="preserve">
</t>
        </r>
      </text>
    </comment>
    <comment ref="D121" authorId="0" shapeId="0" xr:uid="{5A3FD932-E14C-46FA-B341-CC29EE3E778B}">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social programa más A.M autovalentes - Centros de madres
</t>
        </r>
      </text>
    </comment>
    <comment ref="E121" authorId="0" shapeId="0" xr:uid="{94618E86-225C-43AA-969A-0A9BFCE53C6F}">
      <text>
        <r>
          <rPr>
            <sz val="9"/>
            <color indexed="81"/>
            <rFont val="Tahoma"/>
            <family val="2"/>
          </rPr>
          <t xml:space="preserve">Este dato aparecerá luego que en la atención registrada en el módulo de Atención/Registro de Atención Comunitaria se registre la actividad: </t>
        </r>
        <r>
          <rPr>
            <b/>
            <sz val="9"/>
            <color indexed="81"/>
            <rFont val="Tahoma"/>
            <family val="2"/>
          </rPr>
          <t xml:space="preserve">
Organización social programa más A.M autovalentes - Clubes deportivos
</t>
        </r>
        <r>
          <rPr>
            <sz val="9"/>
            <color indexed="81"/>
            <rFont val="Tahoma"/>
            <family val="2"/>
          </rPr>
          <t xml:space="preserve">
</t>
        </r>
      </text>
    </comment>
    <comment ref="F121" authorId="0" shapeId="0" xr:uid="{755E866A-3231-4E17-81B3-AFFBD369AE22}">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social programa más A.M autovalentes - Uniones comunales de adultos mayores
</t>
        </r>
        <r>
          <rPr>
            <sz val="9"/>
            <color indexed="81"/>
            <rFont val="Tahoma"/>
            <family val="2"/>
          </rPr>
          <t xml:space="preserve">
</t>
        </r>
      </text>
    </comment>
    <comment ref="G121" authorId="0" shapeId="0" xr:uid="{28275609-B3E9-4E95-9D4B-830700A2C83B}">
      <text>
        <r>
          <rPr>
            <sz val="9"/>
            <color indexed="81"/>
            <rFont val="Tahoma"/>
            <family val="2"/>
          </rPr>
          <t xml:space="preserve">Este dato aparecerá luego que en la atención registrada en el módulo de Atención/Registro de Atención Comunitaria se registre la actividad: </t>
        </r>
        <r>
          <rPr>
            <b/>
            <sz val="9"/>
            <color indexed="81"/>
            <rFont val="Tahoma"/>
            <family val="2"/>
          </rPr>
          <t xml:space="preserve">
Organización social programa más A.M autovalentes - Junta de vecinos
</t>
        </r>
        <r>
          <rPr>
            <sz val="9"/>
            <color indexed="81"/>
            <rFont val="Tahoma"/>
            <family val="2"/>
          </rPr>
          <t xml:space="preserve">
</t>
        </r>
      </text>
    </comment>
    <comment ref="H121" authorId="3" shapeId="0" xr:uid="{F52E2FFE-EBA7-41D9-8DA6-F154CF5D7663}">
      <text>
        <r>
          <rPr>
            <sz val="9"/>
            <color indexed="81"/>
            <rFont val="Tahoma"/>
            <family val="2"/>
          </rPr>
          <t xml:space="preserve">Este dato aparecerá luego que en la atención registrada en el módulo de Atención/Registro de Atención Comunitaria se registre la actividad: </t>
        </r>
        <r>
          <rPr>
            <b/>
            <sz val="9"/>
            <color indexed="81"/>
            <rFont val="Tahoma"/>
            <family val="2"/>
          </rPr>
          <t xml:space="preserve">
Organización social programa más A.M autovalentes - Organizaciones informales
</t>
        </r>
        <r>
          <rPr>
            <sz val="9"/>
            <color indexed="81"/>
            <rFont val="Tahoma"/>
            <family val="2"/>
          </rPr>
          <t xml:space="preserve">
</t>
        </r>
      </text>
    </comment>
    <comment ref="I121" authorId="0" shapeId="0" xr:uid="{3339B5E5-4ADA-4553-B3A8-5DEA2C288588}">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social programa más A.M autovalentes - Otras organizaciones formales
</t>
        </r>
        <r>
          <rPr>
            <sz val="9"/>
            <color indexed="81"/>
            <rFont val="Tahoma"/>
            <family val="2"/>
          </rPr>
          <t xml:space="preserve">
</t>
        </r>
      </text>
    </comment>
    <comment ref="B122" authorId="3" shapeId="0" xr:uid="{95A54024-F385-4A59-9EDC-7EE53750DF9C}">
      <text>
        <r>
          <rPr>
            <sz val="9"/>
            <color indexed="81"/>
            <rFont val="Tahoma"/>
            <family val="2"/>
          </rPr>
          <t xml:space="preserve">Es la Sumatoria de todas la Actividades según </t>
        </r>
        <r>
          <rPr>
            <b/>
            <sz val="9"/>
            <color indexed="81"/>
            <rFont val="Tahoma"/>
            <family val="2"/>
          </rPr>
          <t>Organización con líderes comunitarios programa más A.M autovalentes</t>
        </r>
      </text>
    </comment>
    <comment ref="C122" authorId="0" shapeId="0" xr:uid="{A2CBDE2E-4D51-452E-B0CF-408733137710}">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Organización con líderes comunitarios programa más A.M autovalentes - Clubes de adultos mayores
</t>
        </r>
        <r>
          <rPr>
            <sz val="9"/>
            <color indexed="81"/>
            <rFont val="Tahoma"/>
            <family val="2"/>
          </rPr>
          <t xml:space="preserve">
</t>
        </r>
      </text>
    </comment>
    <comment ref="D122" authorId="0" shapeId="0" xr:uid="{9D0BCFBD-458B-4A8D-AC3F-602B7EF62F2F}">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con líderes comunitarios programa más A.M autovalentes - Centros de madres
</t>
        </r>
      </text>
    </comment>
    <comment ref="E122" authorId="0" shapeId="0" xr:uid="{AF92E94F-53E3-4399-9ED6-6FFC734275D8}">
      <text>
        <r>
          <rPr>
            <sz val="9"/>
            <color indexed="81"/>
            <rFont val="Tahoma"/>
            <family val="2"/>
          </rPr>
          <t xml:space="preserve">Este dato aparecerá luego que en la atención registrada en el módulo de Atención/Registro de Atención Comunitaria se registre la actividad: 
</t>
        </r>
        <r>
          <rPr>
            <b/>
            <sz val="9"/>
            <color indexed="81"/>
            <rFont val="Tahoma"/>
            <family val="2"/>
          </rPr>
          <t>Organización con líderes comunitarios programa más A.M autovalentes - Clubes deportivos</t>
        </r>
        <r>
          <rPr>
            <sz val="9"/>
            <color indexed="81"/>
            <rFont val="Tahoma"/>
            <family val="2"/>
          </rPr>
          <t xml:space="preserve">
</t>
        </r>
      </text>
    </comment>
    <comment ref="F122" authorId="0" shapeId="0" xr:uid="{92ED1C12-26A2-4B3F-A1F8-26D319445BD9}">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con líderes comunitarios programa más A.M autovalentes - Uniones comunales de adultos mayores
</t>
        </r>
        <r>
          <rPr>
            <sz val="9"/>
            <color indexed="81"/>
            <rFont val="Tahoma"/>
            <family val="2"/>
          </rPr>
          <t xml:space="preserve">
</t>
        </r>
      </text>
    </comment>
    <comment ref="G122" authorId="0" shapeId="0" xr:uid="{02535502-2512-45B8-8479-06D59C4F2A41}">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con líderes comunitarios programa más A.M autovalentes - Junta de vecinos
</t>
        </r>
        <r>
          <rPr>
            <sz val="9"/>
            <color indexed="81"/>
            <rFont val="Tahoma"/>
            <family val="2"/>
          </rPr>
          <t xml:space="preserve">
</t>
        </r>
      </text>
    </comment>
    <comment ref="H122" authorId="0" shapeId="0" xr:uid="{31C0FEFB-DFA7-4FE4-A5B1-AAE3C2D67405}">
      <text>
        <r>
          <rPr>
            <sz val="9"/>
            <color indexed="81"/>
            <rFont val="Tahoma"/>
            <family val="2"/>
          </rPr>
          <t xml:space="preserve">Este dato aparecerá luego que en la atención registrada en el módulo de Atención/Registro de Atención Comunitaria se registre la actividad: 
</t>
        </r>
        <r>
          <rPr>
            <b/>
            <sz val="9"/>
            <color indexed="81"/>
            <rFont val="Tahoma"/>
            <family val="2"/>
          </rPr>
          <t>Organización con líderes comunitarios programa más A.M autovalentes - Organizaciones informales</t>
        </r>
        <r>
          <rPr>
            <sz val="9"/>
            <color indexed="81"/>
            <rFont val="Tahoma"/>
            <family val="2"/>
          </rPr>
          <t xml:space="preserve">
</t>
        </r>
        <r>
          <rPr>
            <sz val="9"/>
            <color indexed="81"/>
            <rFont val="Tahoma"/>
            <family val="2"/>
          </rPr>
          <t xml:space="preserve">
</t>
        </r>
      </text>
    </comment>
    <comment ref="I122" authorId="0" shapeId="0" xr:uid="{D08253F5-076D-4122-9BD2-B5EEEEB09E49}">
      <text>
        <r>
          <rPr>
            <sz val="9"/>
            <color indexed="81"/>
            <rFont val="Tahoma"/>
            <family val="2"/>
          </rPr>
          <t>Este dato aparecerá luego que en la atención registrada en el módulo de Atención/Registro de Atención Comunitaria se registre la actividad:</t>
        </r>
        <r>
          <rPr>
            <b/>
            <sz val="9"/>
            <color indexed="81"/>
            <rFont val="Tahoma"/>
            <family val="2"/>
          </rPr>
          <t xml:space="preserve"> 
Organización con líderes comunitarios programa más A.M autovalentes - Otras organizaciones formales
</t>
        </r>
      </text>
    </comment>
    <comment ref="B126" authorId="3" shapeId="0" xr:uid="{F3B99E38-9932-4347-B05A-7B08C426F866}">
      <text>
        <r>
          <rPr>
            <sz val="9"/>
            <color indexed="81"/>
            <rFont val="Tahoma"/>
            <family val="2"/>
          </rPr>
          <t>Es la Sumatoria de todas la Actividades según</t>
        </r>
        <r>
          <rPr>
            <b/>
            <sz val="9"/>
            <color indexed="81"/>
            <rFont val="Tahoma"/>
            <family val="2"/>
          </rPr>
          <t xml:space="preserve"> Servicios locales con oferta programatica para A.M
</t>
        </r>
        <r>
          <rPr>
            <sz val="9"/>
            <color indexed="81"/>
            <rFont val="Tahoma"/>
            <family val="2"/>
          </rPr>
          <t xml:space="preserve">
</t>
        </r>
      </text>
    </comment>
    <comment ref="C126" authorId="0" shapeId="0" xr:uid="{A2DBBF76-C805-4580-936A-A2EF39A52916}">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municipal de personas mayores
</t>
        </r>
        <r>
          <rPr>
            <sz val="9"/>
            <color indexed="81"/>
            <rFont val="Tahoma"/>
            <family val="2"/>
          </rPr>
          <t xml:space="preserve">
</t>
        </r>
      </text>
    </comment>
    <comment ref="D126" authorId="0" shapeId="0" xr:uid="{891BFF7C-61B5-4C85-A309-CF97DB105F07}">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municipal de atención social
</t>
        </r>
        <r>
          <rPr>
            <sz val="9"/>
            <color indexed="81"/>
            <rFont val="Tahoma"/>
            <family val="2"/>
          </rPr>
          <t xml:space="preserve">
</t>
        </r>
      </text>
    </comment>
    <comment ref="E126" authorId="0" shapeId="0" xr:uid="{BE9C6A44-137B-4CF7-8BA0-F967C136C31D}">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Municipal de deportes
</t>
        </r>
        <r>
          <rPr>
            <sz val="9"/>
            <color indexed="81"/>
            <rFont val="Tahoma"/>
            <family val="2"/>
          </rPr>
          <t xml:space="preserve">
</t>
        </r>
      </text>
    </comment>
    <comment ref="F126" authorId="0" shapeId="0" xr:uid="{11772B02-F798-4C73-931C-03772DD37F34}">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municipal turismo
</t>
        </r>
        <r>
          <rPr>
            <sz val="9"/>
            <color indexed="81"/>
            <rFont val="Tahoma"/>
            <family val="2"/>
          </rPr>
          <t xml:space="preserve">
</t>
        </r>
      </text>
    </comment>
    <comment ref="G126" authorId="0" shapeId="0" xr:uid="{8AEE7EA0-9A2A-4929-88EB-4AF6418A83E8}">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municipal educación
</t>
        </r>
      </text>
    </comment>
    <comment ref="H126" authorId="0" shapeId="0" xr:uid="{A93ECD1A-29E3-4F4D-83BB-4E5EE0CFB1AD}">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con oferta programatica para A.M - Biblioteca municipal</t>
        </r>
        <r>
          <rPr>
            <sz val="9"/>
            <color indexed="81"/>
            <rFont val="Tahoma"/>
            <family val="2"/>
          </rPr>
          <t xml:space="preserve">
</t>
        </r>
      </text>
    </comment>
    <comment ref="I126" authorId="0" shapeId="0" xr:uid="{52679823-D07E-4FB2-A77D-7B98254B0D5C}">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Unidad Cultura Municipal
</t>
        </r>
        <r>
          <rPr>
            <sz val="9"/>
            <color indexed="81"/>
            <rFont val="Tahoma"/>
            <family val="2"/>
          </rPr>
          <t xml:space="preserve">
</t>
        </r>
      </text>
    </comment>
    <comment ref="J126" authorId="0" shapeId="0" xr:uid="{E7FD4257-E486-438E-8DFC-C40B7C026800}">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con oferta programatica para A.M - Otras unidades municipales
</t>
        </r>
        <r>
          <rPr>
            <sz val="9"/>
            <color indexed="81"/>
            <rFont val="Tahoma"/>
            <family val="2"/>
          </rPr>
          <t xml:space="preserve">
</t>
        </r>
      </text>
    </comment>
    <comment ref="K126" authorId="0" shapeId="0" xr:uid="{230140EA-BC55-4F0E-BA69-593BF6A25B46}">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con oferta programatica para A.M - Escuelas o colegios</t>
        </r>
        <r>
          <rPr>
            <sz val="9"/>
            <color indexed="81"/>
            <rFont val="Tahoma"/>
            <family val="2"/>
          </rPr>
          <t xml:space="preserve">
</t>
        </r>
      </text>
    </comment>
    <comment ref="L126" authorId="0" shapeId="0" xr:uid="{AF4DE0DC-5269-4A40-82D7-F67D7DF7E454}">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con oferta programatica para A.M - Universidades</t>
        </r>
        <r>
          <rPr>
            <sz val="9"/>
            <color indexed="81"/>
            <rFont val="Tahoma"/>
            <family val="2"/>
          </rPr>
          <t xml:space="preserve">
</t>
        </r>
      </text>
    </comment>
    <comment ref="M126" authorId="0" shapeId="0" xr:uid="{F1D8BE02-6A54-45E4-93C5-5EA5FEF9C6C6}">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con oferta programatica para A.M - Otras unidades externas al municipio</t>
        </r>
        <r>
          <rPr>
            <sz val="9"/>
            <color indexed="81"/>
            <rFont val="Tahoma"/>
            <family val="2"/>
          </rPr>
          <t xml:space="preserve">
</t>
        </r>
      </text>
    </comment>
    <comment ref="B127" authorId="3" shapeId="0" xr:uid="{3AF110ED-BAE4-41FE-8D0F-8375DEFD7018}">
      <text>
        <r>
          <rPr>
            <sz val="9"/>
            <color indexed="81"/>
            <rFont val="Tahoma"/>
            <family val="2"/>
          </rPr>
          <t>Es la Sumatoria de todas la Actividades según</t>
        </r>
        <r>
          <rPr>
            <b/>
            <sz val="9"/>
            <color indexed="81"/>
            <rFont val="Tahoma"/>
            <family val="2"/>
          </rPr>
          <t xml:space="preserve"> 
Servicios locales para el fomento del autocuidado y estimulación</t>
        </r>
      </text>
    </comment>
    <comment ref="G127" authorId="0" shapeId="0" xr:uid="{D0B583D2-4D5E-45A5-B909-A37CA91F27DF}">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para el fomento del autocuidado y estimulación - Unidad municipal educación
</t>
        </r>
        <r>
          <rPr>
            <sz val="9"/>
            <color indexed="81"/>
            <rFont val="Tahoma"/>
            <family val="2"/>
          </rPr>
          <t xml:space="preserve">
</t>
        </r>
      </text>
    </comment>
    <comment ref="J127" authorId="0" shapeId="0" xr:uid="{11AE7067-5035-498D-AE22-BEE445634213}">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Servicios locales para el fomento del autocuidado y estimulación - Otras unidades municipales</t>
        </r>
        <r>
          <rPr>
            <sz val="9"/>
            <color indexed="81"/>
            <rFont val="Tahoma"/>
            <family val="2"/>
          </rPr>
          <t xml:space="preserve">
</t>
        </r>
      </text>
    </comment>
    <comment ref="M127" authorId="0" shapeId="0" xr:uid="{DCA1B814-843C-4FD1-AEE5-9A4D4631578C}">
      <text>
        <r>
          <rPr>
            <sz val="9"/>
            <color indexed="81"/>
            <rFont val="Tahoma"/>
            <family val="2"/>
          </rPr>
          <t xml:space="preserve">Este dato aparecerá luego que en la atención registrada en el módulo de Atención/ Registro de Atención Comunitaria se registre la actividad: </t>
        </r>
        <r>
          <rPr>
            <b/>
            <sz val="9"/>
            <color indexed="81"/>
            <rFont val="Tahoma"/>
            <family val="2"/>
          </rPr>
          <t xml:space="preserve">
Servicios locales para el fomento del autocuidado y estimulación - Otras unidades externas al municipio
</t>
        </r>
      </text>
    </comment>
    <comment ref="A128" authorId="2" shapeId="0" xr:uid="{276AC1CE-11AD-4EF5-B2F1-603412013FC6}">
      <text>
        <r>
          <rPr>
            <b/>
            <sz val="9"/>
            <color indexed="81"/>
            <rFont val="Tahoma"/>
            <family val="2"/>
          </rPr>
          <t>Corresponde a las personas que ingresan en la atención primaria a educación grupal de madres en 
periodo de amamantamiento, enfocados en la temática de lactancia materna. Se registra el número 
de sesiones de la temática por tramo de edad de los lactantes.
En el caso que se realice esta actividad grupal, con distintos tramos de edades, se debe considerar 
el tramo etario que predomine al grupo para el registro de la sesión.</t>
        </r>
      </text>
    </comment>
    <comment ref="G129" authorId="2" shapeId="0" xr:uid="{BC9CBF79-8F51-4238-97D9-865A5837AAE7}">
      <text>
        <r>
          <rPr>
            <sz val="9"/>
            <color indexed="81"/>
            <rFont val="Tahoma"/>
            <family val="2"/>
          </rPr>
          <t>Este dato aparecerá  luego de que en el Módulo Admisión el Paciente indique en   "Identificacion"</t>
        </r>
        <r>
          <rPr>
            <b/>
            <sz val="9"/>
            <color indexed="81"/>
            <rFont val="Tahoma"/>
            <family val="2"/>
          </rPr>
          <t xml:space="preserve"> Pertenece a pueblo indigenas "si"</t>
        </r>
        <r>
          <rPr>
            <sz val="9"/>
            <color indexed="81"/>
            <rFont val="Tahoma"/>
            <family val="2"/>
          </rPr>
          <t xml:space="preserve">
</t>
        </r>
      </text>
    </comment>
    <comment ref="H129" authorId="2" shapeId="0" xr:uid="{9362A3A5-6479-4007-B356-9A90A345B66B}">
      <text>
        <r>
          <rPr>
            <sz val="9"/>
            <color indexed="81"/>
            <rFont val="Tahoma"/>
            <family val="2"/>
          </rPr>
          <t xml:space="preserve">Se contabilizara a los pacientes que tengan en  Antecedentes del usuario APS / Pestaña "Identificacion" </t>
        </r>
        <r>
          <rPr>
            <b/>
            <sz val="9"/>
            <color indexed="81"/>
            <rFont val="Tahoma"/>
            <family val="2"/>
          </rPr>
          <t xml:space="preserve"> Item  Alertas Adm.  "MIGRANTE":</t>
        </r>
        <r>
          <rPr>
            <sz val="9"/>
            <color indexed="81"/>
            <rFont val="Tahoma"/>
            <family val="2"/>
          </rPr>
          <t xml:space="preserve">
</t>
        </r>
      </text>
    </comment>
    <comment ref="A131" authorId="2" shapeId="0" xr:uid="{4096D888-B53C-41FD-A7C1-ABAC6FA06129}">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 Taller de lactancia materna en APS a menores de un año"
Además de marcar con un ticket el Check Box Asiste.</t>
        </r>
        <r>
          <rPr>
            <sz val="9"/>
            <color indexed="81"/>
            <rFont val="Tahoma"/>
            <family val="2"/>
          </rPr>
          <t xml:space="preserve">
</t>
        </r>
      </text>
    </comment>
    <comment ref="A132" authorId="2" shapeId="0" xr:uid="{7F7D01C7-BDA2-4D21-A1F3-D8A10FB8C00E}">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Taller de lactancia materna en APS a menores de un año"</t>
        </r>
        <r>
          <rPr>
            <sz val="9"/>
            <color indexed="81"/>
            <rFont val="Tahoma"/>
            <family val="2"/>
          </rPr>
          <t xml:space="preserve">
</t>
        </r>
        <r>
          <rPr>
            <b/>
            <sz val="9"/>
            <color indexed="81"/>
            <rFont val="Tahoma"/>
            <family val="2"/>
          </rPr>
          <t>Además de marcar con un ticket el Check Box Asiste.</t>
        </r>
      </text>
    </comment>
    <comment ref="A134" authorId="2" shapeId="0" xr:uid="{CA175CB6-AF21-435F-8835-2B18DBFDDDD2}">
      <text>
        <r>
          <rPr>
            <sz val="9"/>
            <color indexed="81"/>
            <rFont val="Tahoma"/>
            <family val="2"/>
          </rPr>
          <t xml:space="preserve">En esta sección se registran el </t>
        </r>
        <r>
          <rPr>
            <b/>
            <sz val="9"/>
            <color indexed="81"/>
            <rFont val="Tahoma"/>
            <family val="2"/>
          </rPr>
          <t>número de intervenciones individuales</t>
        </r>
        <r>
          <rPr>
            <sz val="9"/>
            <color indexed="81"/>
            <rFont val="Tahoma"/>
            <family val="2"/>
          </rPr>
          <t xml:space="preserve"> realizadas en el periodo a 
personas que se les aplicó tamizaje para la detección de problemas de salud mental.
Las intervenciones deben ser registradas según tipo de intervención (consejería o referencia 
asistida), según clasificación de riesgo de salud mental, desagregada por edad y sexo de las personas 
que recibieron la intervención
</t>
        </r>
        <r>
          <rPr>
            <b/>
            <sz val="9"/>
            <color indexed="81"/>
            <rFont val="Tahoma"/>
            <family val="2"/>
          </rPr>
          <t>Regla de consistencia</t>
        </r>
        <r>
          <rPr>
            <sz val="9"/>
            <color indexed="81"/>
            <rFont val="Tahoma"/>
            <family val="2"/>
          </rPr>
          <t xml:space="preserve">: El número de Consejerías debe coincidir con la suma de Resultados de Evaluación de Riesgos de la sección E del REM A-03
</t>
        </r>
        <r>
          <rPr>
            <b/>
            <sz val="9"/>
            <color indexed="81"/>
            <rFont val="Tahoma"/>
            <family val="2"/>
          </rPr>
          <t>Además se debe agregar la siguiente actividad según corresponda:</t>
        </r>
        <r>
          <rPr>
            <sz val="9"/>
            <color indexed="81"/>
            <rFont val="Tahoma"/>
            <family val="2"/>
          </rPr>
          <t xml:space="preserve">
Consejeria en contexto de tamizaje.
Referencia asistida en contexto de tamizaje. 
</t>
        </r>
      </text>
    </comment>
    <comment ref="C136" authorId="2" shapeId="0" xr:uid="{115AAB81-E52E-4D7C-9A0F-B010CC31E773}">
      <text>
        <r>
          <rPr>
            <sz val="9"/>
            <color indexed="81"/>
            <rFont val="Tahoma"/>
            <family val="2"/>
          </rPr>
          <t xml:space="preserve">Este dato aparecerá una vez que la atencion se encuentre </t>
        </r>
        <r>
          <rPr>
            <b/>
            <sz val="9"/>
            <color indexed="81"/>
            <rFont val="Tahoma"/>
            <family val="2"/>
          </rPr>
          <t xml:space="preserve">completada </t>
        </r>
        <r>
          <rPr>
            <sz val="9"/>
            <color indexed="81"/>
            <rFont val="Tahoma"/>
            <family val="2"/>
          </rPr>
          <t>y se haya registrado y completado en la atencion el "</t>
        </r>
        <r>
          <rPr>
            <b/>
            <sz val="9"/>
            <color indexed="81"/>
            <rFont val="Tahoma"/>
            <family val="2"/>
          </rPr>
          <t xml:space="preserve">formulario entrevista de seguimiento M-CHAT - R/F 
Además se debe agregar la siguiente actividad:
</t>
        </r>
        <r>
          <rPr>
            <sz val="9"/>
            <color indexed="81"/>
            <rFont val="Tahoma"/>
            <family val="2"/>
          </rPr>
          <t xml:space="preserve">Consejeria en contexto de tamizaje.
</t>
        </r>
      </text>
    </comment>
    <comment ref="C137" authorId="2" shapeId="0" xr:uid="{D846CCF6-2B47-4568-9646-0D62D0B54DCB}">
      <text>
        <r>
          <rPr>
            <sz val="9"/>
            <color indexed="81"/>
            <rFont val="Tahoma"/>
            <family val="2"/>
          </rPr>
          <t xml:space="preserve">Este dato aparecerá una vez que la atencion se encuentre </t>
        </r>
        <r>
          <rPr>
            <b/>
            <sz val="9"/>
            <color indexed="81"/>
            <rFont val="Tahoma"/>
            <family val="2"/>
          </rPr>
          <t xml:space="preserve">completada </t>
        </r>
        <r>
          <rPr>
            <sz val="9"/>
            <color indexed="81"/>
            <rFont val="Tahoma"/>
            <family val="2"/>
          </rPr>
          <t xml:space="preserve">y se haya registrado y </t>
        </r>
        <r>
          <rPr>
            <b/>
            <sz val="9"/>
            <color indexed="81"/>
            <rFont val="Tahoma"/>
            <family val="2"/>
          </rPr>
          <t>completado</t>
        </r>
        <r>
          <rPr>
            <sz val="9"/>
            <color indexed="81"/>
            <rFont val="Tahoma"/>
            <family val="2"/>
          </rPr>
          <t xml:space="preserve"> en la atencion el </t>
        </r>
        <r>
          <rPr>
            <b/>
            <sz val="9"/>
            <color indexed="81"/>
            <rFont val="Tahoma"/>
            <family val="2"/>
          </rPr>
          <t xml:space="preserve">"Formulario Cuestionario PSC-17" 
Además se debe agregar la siguiente actividad:
</t>
        </r>
        <r>
          <rPr>
            <sz val="9"/>
            <color indexed="81"/>
            <rFont val="Tahoma"/>
            <family val="2"/>
          </rPr>
          <t xml:space="preserve">Consejeria en contexto de tamizaje.
</t>
        </r>
      </text>
    </comment>
    <comment ref="C138" authorId="2" shapeId="0" xr:uid="{D616E878-3689-469C-9434-D771D378CBCA}">
      <text>
        <r>
          <rPr>
            <sz val="9"/>
            <color indexed="81"/>
            <rFont val="Tahoma"/>
            <family val="2"/>
          </rPr>
          <t xml:space="preserve">Este dato aparecerá una vez que la atencion se encuentre </t>
        </r>
        <r>
          <rPr>
            <b/>
            <sz val="9"/>
            <color indexed="81"/>
            <rFont val="Tahoma"/>
            <family val="2"/>
          </rPr>
          <t>completada</t>
        </r>
        <r>
          <rPr>
            <sz val="9"/>
            <color indexed="81"/>
            <rFont val="Tahoma"/>
            <family val="2"/>
          </rPr>
          <t xml:space="preserve"> y se haya registrado y completado en la atencion el </t>
        </r>
        <r>
          <rPr>
            <b/>
            <sz val="9"/>
            <color indexed="81"/>
            <rFont val="Tahoma"/>
            <family val="2"/>
          </rPr>
          <t xml:space="preserve">"Formulario Cuestionario Para adolescente (PSC-Y)" </t>
        </r>
        <r>
          <rPr>
            <sz val="9"/>
            <color indexed="81"/>
            <rFont val="Tahoma"/>
            <family val="2"/>
          </rPr>
          <t xml:space="preserve">
</t>
        </r>
        <r>
          <rPr>
            <b/>
            <sz val="9"/>
            <color indexed="81"/>
            <rFont val="Tahoma"/>
            <family val="2"/>
          </rPr>
          <t>Además se debe agregar la siguiente actividad:</t>
        </r>
        <r>
          <rPr>
            <sz val="9"/>
            <color indexed="81"/>
            <rFont val="Tahoma"/>
            <family val="2"/>
          </rPr>
          <t xml:space="preserve">Consejeria en contexto de tamizaje.
</t>
        </r>
      </text>
    </comment>
    <comment ref="C139" authorId="2" shapeId="0" xr:uid="{5C32E610-4B01-4840-AA51-5B7652983294}">
      <text>
        <r>
          <rPr>
            <sz val="9"/>
            <color indexed="81"/>
            <rFont val="Tahoma"/>
            <family val="2"/>
          </rPr>
          <t xml:space="preserve">Este dato aparecerá una vez que la atencion se encuentre </t>
        </r>
        <r>
          <rPr>
            <b/>
            <sz val="9"/>
            <color indexed="81"/>
            <rFont val="Tahoma"/>
            <family val="2"/>
          </rPr>
          <t>completada</t>
        </r>
        <r>
          <rPr>
            <sz val="9"/>
            <color indexed="81"/>
            <rFont val="Tahoma"/>
            <family val="2"/>
          </rPr>
          <t xml:space="preserve"> y se haya registrado y completado en la atencion el "Formulario Cuestionario PHQ-9  Para adolescente (PSC-Y)" 
</t>
        </r>
        <r>
          <rPr>
            <b/>
            <sz val="9"/>
            <color indexed="81"/>
            <rFont val="Tahoma"/>
            <family val="2"/>
          </rPr>
          <t>Además se debe agregar la siguiente actividad:</t>
        </r>
        <r>
          <rPr>
            <sz val="9"/>
            <color indexed="81"/>
            <rFont val="Tahoma"/>
            <family val="2"/>
          </rPr>
          <t xml:space="preserve">Consejeria en contexto de tamizaje.
</t>
        </r>
      </text>
    </comment>
    <comment ref="C140" authorId="2" shapeId="0" xr:uid="{4777211C-B227-4512-A8A5-2A132DF20E26}">
      <text>
        <r>
          <rPr>
            <sz val="9"/>
            <color indexed="81"/>
            <rFont val="Tahoma"/>
            <family val="2"/>
          </rPr>
          <t>Este dato aparecerá una vez que la atencion se encuentre completada y se haya registrado y completado en la atencion el</t>
        </r>
        <r>
          <rPr>
            <b/>
            <sz val="9"/>
            <color indexed="81"/>
            <rFont val="Tahoma"/>
            <family val="2"/>
          </rPr>
          <t xml:space="preserve"> "Formulario Cuestionario PHQ-9 Adultos</t>
        </r>
        <r>
          <rPr>
            <sz val="9"/>
            <color indexed="81"/>
            <rFont val="Tahoma"/>
            <family val="2"/>
          </rPr>
          <t xml:space="preserve">
</t>
        </r>
        <r>
          <rPr>
            <b/>
            <sz val="9"/>
            <color indexed="81"/>
            <rFont val="Tahoma"/>
            <family val="2"/>
          </rPr>
          <t>Además se debe agregar la siguiente actividad:</t>
        </r>
        <r>
          <rPr>
            <sz val="9"/>
            <color indexed="81"/>
            <rFont val="Tahoma"/>
            <family val="2"/>
          </rPr>
          <t xml:space="preserve">Consejeria en contexto de tamizaje.
</t>
        </r>
      </text>
    </comment>
    <comment ref="C141" authorId="2" shapeId="0" xr:uid="{6BA40CC3-B7AC-4270-A7FC-3E7D244F3EE9}">
      <text>
        <r>
          <rPr>
            <sz val="9"/>
            <color indexed="81"/>
            <rFont val="Tahoma"/>
            <family val="2"/>
          </rPr>
          <t xml:space="preserve">Este dato aparecerá una vez que la atencion se encuentre completada y se haya registrado y completado en la atencion el </t>
        </r>
        <r>
          <rPr>
            <b/>
            <sz val="9"/>
            <color indexed="81"/>
            <rFont val="Tahoma"/>
            <family val="2"/>
          </rPr>
          <t>"Formulario "Evaluación de experiencias psíquicas (cape- p15)"</t>
        </r>
        <r>
          <rPr>
            <sz val="9"/>
            <color indexed="81"/>
            <rFont val="Tahoma"/>
            <family val="2"/>
          </rPr>
          <t xml:space="preserve">
</t>
        </r>
        <r>
          <rPr>
            <b/>
            <sz val="9"/>
            <color indexed="81"/>
            <rFont val="Tahoma"/>
            <family val="2"/>
          </rPr>
          <t xml:space="preserve">Además se debe agregar la siguiente actividad:
</t>
        </r>
        <r>
          <rPr>
            <sz val="9"/>
            <color indexed="81"/>
            <rFont val="Tahoma"/>
            <family val="2"/>
          </rPr>
          <t xml:space="preserve">Consejeria en contexto de tamizaje.
</t>
        </r>
      </text>
    </comment>
    <comment ref="C142" authorId="2" shapeId="0" xr:uid="{E1DCEA0D-41E6-4EC6-8857-8B68BF15CE54}">
      <text>
        <r>
          <rPr>
            <sz val="9"/>
            <color indexed="81"/>
            <rFont val="Tahoma"/>
            <family val="2"/>
          </rPr>
          <t>Este dato aparecerá una vez que la atencion se encuentre completada y se haya registrado y completado en la atencion el</t>
        </r>
        <r>
          <rPr>
            <b/>
            <sz val="9"/>
            <color indexed="81"/>
            <rFont val="Tahoma"/>
            <family val="2"/>
          </rPr>
          <t xml:space="preserve"> "Formulario "COLUMBIA-ESCALA DE SEVERIDAD SUICIDA (C-SSRS) 8" 
Además se debe agregar la siguiente actividad:
</t>
        </r>
        <r>
          <rPr>
            <sz val="9"/>
            <color indexed="81"/>
            <rFont val="Tahoma"/>
            <family val="2"/>
          </rPr>
          <t xml:space="preserve">Consejeria en contexto de tamizaje.
</t>
        </r>
      </text>
    </comment>
    <comment ref="C143" authorId="2" shapeId="0" xr:uid="{5BB065CE-D15C-4B50-B222-041C1ADD591F}">
      <text>
        <r>
          <rPr>
            <sz val="9"/>
            <color indexed="81"/>
            <rFont val="Tahoma"/>
            <family val="2"/>
          </rPr>
          <t xml:space="preserve">Este dato aparecerá una vez que la atencion se encuentre completada y se haya registrado y completado en la atencion el </t>
        </r>
        <r>
          <rPr>
            <b/>
            <sz val="9"/>
            <color indexed="81"/>
            <rFont val="Tahoma"/>
            <family val="2"/>
          </rPr>
          <t>Formulario "Escala de Depresión Geriátrica Yesavage"</t>
        </r>
        <r>
          <rPr>
            <sz val="9"/>
            <color indexed="81"/>
            <rFont val="Tahoma"/>
            <family val="2"/>
          </rPr>
          <t xml:space="preserve">
</t>
        </r>
        <r>
          <rPr>
            <b/>
            <sz val="9"/>
            <color indexed="81"/>
            <rFont val="Tahoma"/>
            <family val="2"/>
          </rPr>
          <t>Además se debe agregar la siguiente actividad:</t>
        </r>
        <r>
          <rPr>
            <sz val="9"/>
            <color indexed="81"/>
            <rFont val="Tahoma"/>
            <family val="2"/>
          </rPr>
          <t xml:space="preserve">Consejeria en contexto de tamizaje.
</t>
        </r>
      </text>
    </comment>
    <comment ref="C144" authorId="2" shapeId="0" xr:uid="{2BBB40BE-BD76-4751-86F0-1A27FCB990E3}">
      <text>
        <r>
          <rPr>
            <sz val="9"/>
            <color indexed="81"/>
            <rFont val="Tahoma"/>
            <family val="2"/>
          </rPr>
          <t xml:space="preserve">Este dato aparecerá una vez que la atencion se encuentre </t>
        </r>
        <r>
          <rPr>
            <b/>
            <sz val="9"/>
            <color indexed="81"/>
            <rFont val="Tahoma"/>
            <family val="2"/>
          </rPr>
          <t xml:space="preserve">completada </t>
        </r>
        <r>
          <rPr>
            <sz val="9"/>
            <color indexed="81"/>
            <rFont val="Tahoma"/>
            <family val="2"/>
          </rPr>
          <t>y se haya registrado y completado en la atencion el "</t>
        </r>
        <r>
          <rPr>
            <b/>
            <sz val="9"/>
            <color indexed="81"/>
            <rFont val="Tahoma"/>
            <family val="2"/>
          </rPr>
          <t xml:space="preserve">formulario entrevista de seguimiento M-CHAT - R/F 
Además se debe agregar la siguiente actividad:
</t>
        </r>
        <r>
          <rPr>
            <sz val="9"/>
            <color indexed="81"/>
            <rFont val="Tahoma"/>
            <family val="2"/>
          </rPr>
          <t xml:space="preserve">Referencia asistida en contexto de tamizaje. </t>
        </r>
      </text>
    </comment>
    <comment ref="C145" authorId="2" shapeId="0" xr:uid="{D6D48DF4-21F5-4D81-98A3-D7C1CFC43500}">
      <text>
        <r>
          <rPr>
            <sz val="9"/>
            <color indexed="81"/>
            <rFont val="Tahoma"/>
            <family val="2"/>
          </rPr>
          <t xml:space="preserve">Este dato aparecerá una vez que la atencion se encuentre </t>
        </r>
        <r>
          <rPr>
            <b/>
            <sz val="9"/>
            <color indexed="81"/>
            <rFont val="Tahoma"/>
            <family val="2"/>
          </rPr>
          <t xml:space="preserve">completada </t>
        </r>
        <r>
          <rPr>
            <sz val="9"/>
            <color indexed="81"/>
            <rFont val="Tahoma"/>
            <family val="2"/>
          </rPr>
          <t xml:space="preserve">y se haya registrado y </t>
        </r>
        <r>
          <rPr>
            <b/>
            <sz val="9"/>
            <color indexed="81"/>
            <rFont val="Tahoma"/>
            <family val="2"/>
          </rPr>
          <t>completado</t>
        </r>
        <r>
          <rPr>
            <sz val="9"/>
            <color indexed="81"/>
            <rFont val="Tahoma"/>
            <family val="2"/>
          </rPr>
          <t xml:space="preserve"> en la atencion el </t>
        </r>
        <r>
          <rPr>
            <b/>
            <sz val="9"/>
            <color indexed="81"/>
            <rFont val="Tahoma"/>
            <family val="2"/>
          </rPr>
          <t xml:space="preserve">"Formulario Cuestionario PSC-17" 
Además se debe agregar la siguiente actividad:
</t>
        </r>
        <r>
          <rPr>
            <sz val="9"/>
            <color indexed="81"/>
            <rFont val="Tahoma"/>
            <family val="2"/>
          </rPr>
          <t xml:space="preserve">Referencia asistida en contexto de tamizaje. </t>
        </r>
      </text>
    </comment>
    <comment ref="C146" authorId="2" shapeId="0" xr:uid="{E32795F9-E30E-43A0-B4EA-173CF2D2C510}">
      <text>
        <r>
          <rPr>
            <sz val="9"/>
            <color indexed="81"/>
            <rFont val="Tahoma"/>
            <family val="2"/>
          </rPr>
          <t xml:space="preserve">Este dato aparecerá una vez que la atencion se encuentre </t>
        </r>
        <r>
          <rPr>
            <b/>
            <sz val="9"/>
            <color indexed="81"/>
            <rFont val="Tahoma"/>
            <family val="2"/>
          </rPr>
          <t>completada</t>
        </r>
        <r>
          <rPr>
            <sz val="9"/>
            <color indexed="81"/>
            <rFont val="Tahoma"/>
            <family val="2"/>
          </rPr>
          <t xml:space="preserve"> y se haya registrado y completado en la atencion el </t>
        </r>
        <r>
          <rPr>
            <b/>
            <sz val="9"/>
            <color indexed="81"/>
            <rFont val="Tahoma"/>
            <family val="2"/>
          </rPr>
          <t xml:space="preserve">"Formulario Cuestionario Para adolescente (PSC-Y)" </t>
        </r>
        <r>
          <rPr>
            <sz val="9"/>
            <color indexed="81"/>
            <rFont val="Tahoma"/>
            <family val="2"/>
          </rPr>
          <t xml:space="preserve">
</t>
        </r>
        <r>
          <rPr>
            <b/>
            <sz val="9"/>
            <color indexed="81"/>
            <rFont val="Tahoma"/>
            <family val="2"/>
          </rPr>
          <t xml:space="preserve">
Además se debe agregar la siguiente actividad:</t>
        </r>
        <r>
          <rPr>
            <sz val="9"/>
            <color indexed="81"/>
            <rFont val="Tahoma"/>
            <family val="2"/>
          </rPr>
          <t xml:space="preserve">
Referencia asistida en contexto de tamizaje. </t>
        </r>
      </text>
    </comment>
    <comment ref="C147" authorId="2" shapeId="0" xr:uid="{BA93EF3A-AFC0-4A78-AC04-5A29FCD95013}">
      <text>
        <r>
          <rPr>
            <sz val="9"/>
            <color indexed="81"/>
            <rFont val="Tahoma"/>
            <family val="2"/>
          </rPr>
          <t xml:space="preserve">Este dato aparecerá una vez que la atencion se encuentre </t>
        </r>
        <r>
          <rPr>
            <b/>
            <sz val="9"/>
            <color indexed="81"/>
            <rFont val="Tahoma"/>
            <family val="2"/>
          </rPr>
          <t>completada</t>
        </r>
        <r>
          <rPr>
            <sz val="9"/>
            <color indexed="81"/>
            <rFont val="Tahoma"/>
            <family val="2"/>
          </rPr>
          <t xml:space="preserve"> y se haya registrado y completado en la atencion el "Formulario Cuestionario PHQ-9  Para adolescente (PSC-Y)" 
</t>
        </r>
        <r>
          <rPr>
            <b/>
            <sz val="9"/>
            <color indexed="81"/>
            <rFont val="Tahoma"/>
            <family val="2"/>
          </rPr>
          <t>Además se debe agregar la siguiente actividad:</t>
        </r>
        <r>
          <rPr>
            <sz val="9"/>
            <color indexed="81"/>
            <rFont val="Tahoma"/>
            <family val="2"/>
          </rPr>
          <t xml:space="preserve">
Referencia asistida en contexto de tamizaje.  </t>
        </r>
      </text>
    </comment>
    <comment ref="C148" authorId="2" shapeId="0" xr:uid="{045CD3B5-B300-45CF-B74E-79863848BFAD}">
      <text>
        <r>
          <rPr>
            <sz val="9"/>
            <color indexed="81"/>
            <rFont val="Tahoma"/>
            <family val="2"/>
          </rPr>
          <t>Este dato aparecerá una vez que la atencion se encuentre completada y se haya registrado y completado en la atencion el</t>
        </r>
        <r>
          <rPr>
            <b/>
            <sz val="9"/>
            <color indexed="81"/>
            <rFont val="Tahoma"/>
            <family val="2"/>
          </rPr>
          <t xml:space="preserve"> "Formulario Cuestionario PHQ-9 Adultos</t>
        </r>
        <r>
          <rPr>
            <sz val="9"/>
            <color indexed="81"/>
            <rFont val="Tahoma"/>
            <family val="2"/>
          </rPr>
          <t xml:space="preserve">
</t>
        </r>
        <r>
          <rPr>
            <b/>
            <sz val="9"/>
            <color indexed="81"/>
            <rFont val="Tahoma"/>
            <family val="2"/>
          </rPr>
          <t>Además se debe agregar la siguiente actividad:</t>
        </r>
        <r>
          <rPr>
            <sz val="9"/>
            <color indexed="81"/>
            <rFont val="Tahoma"/>
            <family val="2"/>
          </rPr>
          <t xml:space="preserve">
Referencia asistida en contexto de tamizaje. </t>
        </r>
      </text>
    </comment>
    <comment ref="C149" authorId="2" shapeId="0" xr:uid="{26D3A611-2E0E-44FD-A67E-234A549C8488}">
      <text>
        <r>
          <rPr>
            <sz val="9"/>
            <color indexed="81"/>
            <rFont val="Tahoma"/>
            <family val="2"/>
          </rPr>
          <t xml:space="preserve">Este dato aparecerá una vez que la atencion se encuentre completada y se haya registrado y completado en la atencion el </t>
        </r>
        <r>
          <rPr>
            <b/>
            <sz val="9"/>
            <color indexed="81"/>
            <rFont val="Tahoma"/>
            <family val="2"/>
          </rPr>
          <t>"Formulario "Evaluación de experiencias psíquicas (cape- p15)"</t>
        </r>
        <r>
          <rPr>
            <sz val="9"/>
            <color indexed="81"/>
            <rFont val="Tahoma"/>
            <family val="2"/>
          </rPr>
          <t xml:space="preserve">
</t>
        </r>
        <r>
          <rPr>
            <b/>
            <sz val="9"/>
            <color indexed="81"/>
            <rFont val="Tahoma"/>
            <family val="2"/>
          </rPr>
          <t>Además se debe agregar la siguiente actividad:</t>
        </r>
        <r>
          <rPr>
            <sz val="9"/>
            <color indexed="81"/>
            <rFont val="Tahoma"/>
            <family val="2"/>
          </rPr>
          <t xml:space="preserve">
Referencia asistida en contexto de tamizaje.  
</t>
        </r>
      </text>
    </comment>
    <comment ref="C150" authorId="2" shapeId="0" xr:uid="{1D979535-B1A4-45BD-9109-AD7922C453DB}">
      <text>
        <r>
          <rPr>
            <sz val="9"/>
            <color indexed="81"/>
            <rFont val="Tahoma"/>
            <family val="2"/>
          </rPr>
          <t>Este dato aparecerá una vez que la atencion se encuentre completada y se haya registrado y completado en la atencion el</t>
        </r>
        <r>
          <rPr>
            <b/>
            <sz val="9"/>
            <color indexed="81"/>
            <rFont val="Tahoma"/>
            <family val="2"/>
          </rPr>
          <t xml:space="preserve"> "Formulario "COLUMBIA-ESCALA DE SEVERIDAD SUICIDA (C-SSRS) 8" 
Además se debe agregar la siguiente actividad:
</t>
        </r>
        <r>
          <rPr>
            <sz val="9"/>
            <color indexed="81"/>
            <rFont val="Tahoma"/>
            <family val="2"/>
          </rPr>
          <t xml:space="preserve">Referencia asistida en contexto de tamizaje. </t>
        </r>
      </text>
    </comment>
    <comment ref="C151" authorId="2" shapeId="0" xr:uid="{9DEC25C7-CF8A-40B6-9EFD-ACDE8DDE78C4}">
      <text>
        <r>
          <rPr>
            <sz val="9"/>
            <color indexed="81"/>
            <rFont val="Tahoma"/>
            <family val="2"/>
          </rPr>
          <t xml:space="preserve">Este dato aparecerá una vez que la atencion se encuentre completada y se haya registrado y completado en la atencion el </t>
        </r>
        <r>
          <rPr>
            <b/>
            <sz val="9"/>
            <color indexed="81"/>
            <rFont val="Tahoma"/>
            <family val="2"/>
          </rPr>
          <t>Formulario "Escala de Depresión Geriátrica Yesavage"</t>
        </r>
        <r>
          <rPr>
            <sz val="9"/>
            <color indexed="81"/>
            <rFont val="Tahoma"/>
            <family val="2"/>
          </rPr>
          <t xml:space="preserve">
</t>
        </r>
        <r>
          <rPr>
            <b/>
            <sz val="9"/>
            <color indexed="81"/>
            <rFont val="Tahoma"/>
            <family val="2"/>
          </rPr>
          <t>Además se debe agregar la siguiente actividad:</t>
        </r>
        <r>
          <rPr>
            <sz val="9"/>
            <color indexed="81"/>
            <rFont val="Tahoma"/>
            <family val="2"/>
          </rPr>
          <t xml:space="preserve">
Referencia asistida en contexto de tamizaje. 
</t>
        </r>
      </text>
    </comment>
    <comment ref="D154" authorId="5" shapeId="0" xr:uid="{76EF4A99-CFCE-4ED5-B934-25CE3BBF447F}">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Estimulación Desarrollo Psicomotor
</t>
        </r>
        <r>
          <rPr>
            <sz val="9"/>
            <color indexed="81"/>
            <rFont val="Tahoma"/>
            <family val="2"/>
          </rPr>
          <t>Además tener el Check Box de</t>
        </r>
        <r>
          <rPr>
            <b/>
            <sz val="9"/>
            <color indexed="81"/>
            <rFont val="Tahoma"/>
            <family val="2"/>
          </rPr>
          <t xml:space="preserve"> Ingreso</t>
        </r>
        <r>
          <rPr>
            <sz val="9"/>
            <color indexed="81"/>
            <rFont val="Tahoma"/>
            <family val="2"/>
          </rPr>
          <t xml:space="preserve"> marcado con un ticket.</t>
        </r>
        <r>
          <rPr>
            <b/>
            <sz val="9"/>
            <color indexed="81"/>
            <rFont val="Tahoma"/>
            <family val="2"/>
          </rPr>
          <t xml:space="preserve"> 
</t>
        </r>
      </text>
    </comment>
    <comment ref="D155" authorId="5" shapeId="0" xr:uid="{F45E721D-27BA-4D0C-B49E-168DDC34517E}">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Nutrición- Riesgo de Malnutrición por Exceso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56" authorId="5" shapeId="0" xr:uid="{9CE72E2A-28C9-43D0-96EF-EF764BADD5C7}">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Nutrición- Malnutrición por Exceso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57" authorId="5" shapeId="0" xr:uid="{D2BC09D0-A2C9-4556-B9A5-E743F6AEF52A}">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Nutrición- Malnutrición de Déficit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r>
          <rPr>
            <b/>
            <sz val="9"/>
            <color indexed="81"/>
            <rFont val="Tahoma"/>
            <family val="2"/>
          </rPr>
          <t xml:space="preserve"> </t>
        </r>
      </text>
    </comment>
    <comment ref="D158" authorId="6" shapeId="0" xr:uid="{DAB6EAC6-E0BB-4291-8ABB-02860EF29098}">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Nutrición- Sin riesgo de malnutrición</t>
        </r>
        <r>
          <rPr>
            <sz val="9"/>
            <color indexed="81"/>
            <rFont val="Tahoma"/>
            <family val="2"/>
          </rPr>
          <t xml:space="preserve"> 
Además tener el Check Box de </t>
        </r>
        <r>
          <rPr>
            <b/>
            <sz val="9"/>
            <color indexed="81"/>
            <rFont val="Tahoma"/>
            <family val="2"/>
          </rPr>
          <t>Ingreso</t>
        </r>
        <r>
          <rPr>
            <sz val="9"/>
            <color indexed="81"/>
            <rFont val="Tahoma"/>
            <family val="2"/>
          </rPr>
          <t xml:space="preserve"> marcado con un ticket. 
</t>
        </r>
      </text>
    </comment>
    <comment ref="D159" authorId="5" shapeId="0" xr:uid="{2E8FD546-4957-4117-A8C0-FEE50825498D}">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Prevención IRA - ERA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60" authorId="5" shapeId="0" xr:uid="{553FAB13-C3B5-4E22-981D-DDA7BF800FAC}">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Prevención de Accidentes
</t>
        </r>
        <r>
          <rPr>
            <sz val="9"/>
            <color indexed="81"/>
            <rFont val="Tahoma"/>
            <family val="2"/>
          </rPr>
          <t xml:space="preserve">Además tener el Check Box de </t>
        </r>
        <r>
          <rPr>
            <b/>
            <sz val="9"/>
            <color indexed="81"/>
            <rFont val="Tahoma"/>
            <family val="2"/>
          </rPr>
          <t>Ingreso</t>
        </r>
        <r>
          <rPr>
            <sz val="9"/>
            <color indexed="81"/>
            <rFont val="Tahoma"/>
            <family val="2"/>
          </rPr>
          <t xml:space="preserve"> marcado con un ticket. </t>
        </r>
      </text>
    </comment>
    <comment ref="D161" authorId="5" shapeId="0" xr:uid="{B0B65189-A285-4D63-9179-CDF9548E1AB6}">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Salud Buco-Dental</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162" authorId="5" shapeId="0" xr:uid="{6F91EAD3-1E48-4A8F-882C-FFB9DF59FA84}">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Prevención Violencia de Genero
</t>
        </r>
        <r>
          <rPr>
            <sz val="9"/>
            <color indexed="81"/>
            <rFont val="Tahoma"/>
            <family val="2"/>
          </rPr>
          <t>Además de marcar con un ticket el Check Box de</t>
        </r>
        <r>
          <rPr>
            <b/>
            <sz val="9"/>
            <color indexed="81"/>
            <rFont val="Tahoma"/>
            <family val="2"/>
          </rPr>
          <t xml:space="preserve"> Asiste</t>
        </r>
        <r>
          <rPr>
            <sz val="9"/>
            <color indexed="81"/>
            <rFont val="Tahoma"/>
            <family val="2"/>
          </rPr>
          <t xml:space="preserve">. </t>
        </r>
      </text>
    </comment>
    <comment ref="D163" authorId="5" shapeId="0" xr:uid="{FFE96C3A-D039-49B2-AA07-640E8EA9F524}">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Salud Sexual Y Reproductiva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164" authorId="5" shapeId="0" xr:uid="{0E0BC772-0048-4748-A08E-DFFADDC6C43B}">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Educación prenatal (Nutrición- Lactancia- Crianza- Autocuidado- Preparación partos y otros) 
</t>
        </r>
        <r>
          <rPr>
            <sz val="9"/>
            <color indexed="81"/>
            <rFont val="Tahoma"/>
            <family val="2"/>
          </rPr>
          <t>Además de marcar con un ticket el Check Box de</t>
        </r>
        <r>
          <rPr>
            <b/>
            <sz val="9"/>
            <color indexed="81"/>
            <rFont val="Tahoma"/>
            <family val="2"/>
          </rPr>
          <t xml:space="preserve"> Asiste</t>
        </r>
        <r>
          <rPr>
            <sz val="9"/>
            <color indexed="81"/>
            <rFont val="Tahoma"/>
            <family val="2"/>
          </rPr>
          <t xml:space="preserve">. 
</t>
        </r>
      </text>
    </comment>
    <comment ref="D165" authorId="5" shapeId="0" xr:uid="{7845D255-0B8A-405E-B27D-1275BD71FE89}">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Educación prenatal (Nutrición- Lactancia- Crianza- Autocuidado- Preparación partos y otros) 
</t>
        </r>
        <r>
          <rPr>
            <sz val="9"/>
            <color indexed="81"/>
            <rFont val="Tahoma"/>
            <family val="2"/>
          </rPr>
          <t>Además de marcar con un ticket el Check Box de</t>
        </r>
        <r>
          <rPr>
            <b/>
            <sz val="9"/>
            <color indexed="81"/>
            <rFont val="Tahoma"/>
            <family val="2"/>
          </rPr>
          <t xml:space="preserve"> Asiste</t>
        </r>
        <r>
          <rPr>
            <sz val="9"/>
            <color indexed="81"/>
            <rFont val="Tahoma"/>
            <family val="2"/>
          </rPr>
          <t xml:space="preserve">. 
</t>
        </r>
      </text>
    </comment>
    <comment ref="D166" authorId="3" shapeId="0" xr:uid="{47C5A520-CFD5-4F98-8D91-78D4F2D32416}">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Visita Guiada a la Maternidad</t>
        </r>
        <r>
          <rPr>
            <sz val="9"/>
            <color indexed="81"/>
            <rFont val="Tahoma"/>
            <family val="2"/>
          </rPr>
          <t xml:space="preserve">
Mas datos que se indican en el comentario de columna y tener el Check Box de </t>
        </r>
        <r>
          <rPr>
            <b/>
            <sz val="9"/>
            <color indexed="81"/>
            <rFont val="Tahoma"/>
            <family val="2"/>
          </rPr>
          <t>Asiste</t>
        </r>
        <r>
          <rPr>
            <sz val="9"/>
            <color indexed="81"/>
            <rFont val="Tahoma"/>
            <family val="2"/>
          </rPr>
          <t xml:space="preserve"> marcado con un ticket. 
</t>
        </r>
        <r>
          <rPr>
            <u/>
            <sz val="9"/>
            <color indexed="81"/>
            <rFont val="Tahoma"/>
            <family val="2"/>
          </rPr>
          <t>Manual DEIS:</t>
        </r>
        <r>
          <rPr>
            <sz val="9"/>
            <color indexed="81"/>
            <rFont val="Tahoma"/>
            <family val="2"/>
          </rPr>
          <t xml:space="preserve"> Actividad educativa para un grupo no mayor a 10 mujeres y sus parejas o acompañantes, realizada en las dependencias del Servicio de Obstetricia y Ginecología.
En aquellas comunas con alta dispersión geográfica, donde la visita guiada presencial a la maternidad se dificulta, se debe realizar la última sesión educativa, aunque sea en el mismo establecimiento de atención primaria con ayuda de materiales audiovisuales.</t>
        </r>
      </text>
    </comment>
    <comment ref="D167" authorId="5" shapeId="0" xr:uid="{4F7DE0F0-A44C-47AC-9E09-96958446C706}">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 Promoción de Salud Mental
</t>
        </r>
        <r>
          <rPr>
            <sz val="9"/>
            <color indexed="81"/>
            <rFont val="Tahoma"/>
            <family val="2"/>
          </rPr>
          <t>Además de marcar con un ticket el Check Box de</t>
        </r>
        <r>
          <rPr>
            <b/>
            <sz val="9"/>
            <color indexed="81"/>
            <rFont val="Tahoma"/>
            <family val="2"/>
          </rPr>
          <t xml:space="preserve"> Asiste. </t>
        </r>
      </text>
    </comment>
    <comment ref="D168" authorId="8" shapeId="0" xr:uid="{B0E4A9B8-604F-442A-9C6E-516F51EF83E3}">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Promocion del desarrollo infantil temprano - Del lenguaje</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169" authorId="8" shapeId="0" xr:uid="{BC7A2E11-81B1-4140-BF24-F9880FBAA3A3}">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Promocion del desarrollo infantil temprano - Motor</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170" authorId="8" shapeId="0" xr:uid="{69CE55F6-1CC8-4ED3-9C72-729CEB34EBC6}">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Promocion del desarrollo infantil temprano - Otros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171" authorId="5" shapeId="0" xr:uid="{95E1A177-EA4A-431E-A6CC-7EA73314690F}">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Educación de Grupo -Habilidades Parentales - Nadie es Perfecto
</t>
        </r>
        <r>
          <rPr>
            <sz val="9"/>
            <color indexed="81"/>
            <rFont val="Tahoma"/>
            <family val="2"/>
          </rPr>
          <t>Además de marcar con un ticket el Check Box de</t>
        </r>
        <r>
          <rPr>
            <b/>
            <sz val="9"/>
            <color indexed="81"/>
            <rFont val="Tahoma"/>
            <family val="2"/>
          </rPr>
          <t xml:space="preserve"> Asiste. </t>
        </r>
      </text>
    </comment>
    <comment ref="D172" authorId="5" shapeId="0" xr:uid="{10BBAFA6-61E6-4A47-AA19-55D24CF597D6}">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Habilidades Parentales-  Familias Fuertes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173" authorId="5" shapeId="0" xr:uid="{4B8089A1-85F9-4CCF-90FB-B7CDEAD3EB18}">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-Habilidades Parentales - Otros</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174" authorId="5" shapeId="0" xr:uid="{545F8DE1-7A6D-46F4-8945-8AFA129B7DD3}">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Apoyo Madre a Madre</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175" authorId="1" shapeId="0" xr:uid="{A56CB629-AF87-4DE5-9607-07D44D83AC35}">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 Prevención de salud mental -  Prevención suicidio
</t>
        </r>
        <r>
          <rPr>
            <sz val="9"/>
            <color indexed="81"/>
            <rFont val="Tahoma"/>
            <family val="2"/>
          </rPr>
          <t>Además de marcar con un ticket el Check Box de</t>
        </r>
        <r>
          <rPr>
            <b/>
            <sz val="9"/>
            <color indexed="81"/>
            <rFont val="Tahoma"/>
            <family val="2"/>
          </rPr>
          <t xml:space="preserve"> Asiste. </t>
        </r>
      </text>
    </comment>
    <comment ref="D176" authorId="1" shapeId="0" xr:uid="{497F3C7E-54E5-496F-A3A1-0C964CEAEFF4}">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Educacion de grupo - Prevención de salud mental -  Prevención trastorno mental
</t>
        </r>
        <r>
          <rPr>
            <sz val="9"/>
            <color indexed="81"/>
            <rFont val="Tahoma"/>
            <family val="2"/>
          </rPr>
          <t>Además de marcar con un ticket el Check Box de</t>
        </r>
        <r>
          <rPr>
            <b/>
            <sz val="9"/>
            <color indexed="81"/>
            <rFont val="Tahoma"/>
            <family val="2"/>
          </rPr>
          <t xml:space="preserve"> Asiste. </t>
        </r>
      </text>
    </comment>
    <comment ref="D177" authorId="5" shapeId="0" xr:uid="{BBB545BB-C699-48A6-ACE0-7E50F44CF132}">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Prevención de Alcohol y Drogas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178" authorId="5" shapeId="0" xr:uid="{DCDED3F1-5F25-4C70-9BC8-05637ED604C4}">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Antitábaquica</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179" authorId="5" shapeId="0" xr:uid="{EA3D7C17-5C24-430F-9167-73151E425F5A}">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Prevención de la transmisión vertical de VIH-SIFILIS</t>
        </r>
        <r>
          <rPr>
            <sz val="9"/>
            <color indexed="81"/>
            <rFont val="Tahoma"/>
            <family val="2"/>
          </rPr>
          <t xml:space="preserve">
Además de marcar con un ticket el Check Box de</t>
        </r>
        <r>
          <rPr>
            <b/>
            <sz val="9"/>
            <color indexed="81"/>
            <rFont val="Tahoma"/>
            <family val="2"/>
          </rPr>
          <t xml:space="preserve"> Asiste. 
</t>
        </r>
      </text>
    </comment>
    <comment ref="D180" authorId="5" shapeId="0" xr:uid="{9CD706A5-86D3-446C-9F3B-FC4FD4857C0D}">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Educación de Grupo - Otras Áreas Temáticas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181" authorId="5" shapeId="0" xr:uid="{A9287FA3-66CF-4AC6-925A-71351AC627FA}">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Especial En A.M. - Estimulacion Memoria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182" authorId="5" shapeId="0" xr:uid="{F737424B-FE5E-40D6-9847-A25593EB0F3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Educacion de Grupo Especial En A.M. Prevencion Caidas</t>
        </r>
        <r>
          <rPr>
            <sz val="9"/>
            <color indexed="81"/>
            <rFont val="Tahoma"/>
            <family val="2"/>
          </rPr>
          <t xml:space="preserve">
Además de marcar con un ticket el Check Box de </t>
        </r>
        <r>
          <rPr>
            <b/>
            <sz val="9"/>
            <color indexed="81"/>
            <rFont val="Tahoma"/>
            <family val="2"/>
          </rPr>
          <t>Asiste</t>
        </r>
        <r>
          <rPr>
            <sz val="9"/>
            <color indexed="81"/>
            <rFont val="Tahoma"/>
            <family val="2"/>
          </rPr>
          <t xml:space="preserve">. 
</t>
        </r>
      </text>
    </comment>
    <comment ref="D183" authorId="5" shapeId="0" xr:uid="{D252554D-7D87-43F7-984A-7793A22C0B2C}">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Educacion de Grupo - Especial En A.M. - Estimulación Actividad Física</t>
        </r>
        <r>
          <rPr>
            <sz val="9"/>
            <color indexed="81"/>
            <rFont val="Tahoma"/>
            <family val="2"/>
          </rPr>
          <t xml:space="preserve">
Además de marcar con un ticket el Check Box de</t>
        </r>
        <r>
          <rPr>
            <b/>
            <sz val="9"/>
            <color indexed="81"/>
            <rFont val="Tahoma"/>
            <family val="2"/>
          </rPr>
          <t xml:space="preserve"> Asiste</t>
        </r>
        <r>
          <rPr>
            <sz val="9"/>
            <color indexed="81"/>
            <rFont val="Tahoma"/>
            <family val="2"/>
          </rPr>
          <t xml:space="preserve">. 
</t>
        </r>
      </text>
    </comment>
    <comment ref="D184" authorId="8" shapeId="0" xr:uid="{5A5D4811-2A5F-46D5-8F52-4141246BA53F}">
      <text>
        <r>
          <rPr>
            <sz val="9"/>
            <color indexed="81"/>
            <rFont val="Tahoma"/>
            <family val="2"/>
          </rPr>
          <t xml:space="preserve">Este dato aparecerá luego que en la atención registrada en el modulo de Atención/Sub modulo registro de Atenciones Grupales:
Estamento </t>
        </r>
        <r>
          <rPr>
            <b/>
            <sz val="9"/>
            <color indexed="81"/>
            <rFont val="Tahoma"/>
            <family val="2"/>
          </rPr>
          <t>Químico Farmaceutico</t>
        </r>
        <r>
          <rPr>
            <sz val="9"/>
            <color indexed="81"/>
            <rFont val="Tahoma"/>
            <family val="2"/>
          </rPr>
          <t xml:space="preserve"> registre la actividad:
</t>
        </r>
        <r>
          <rPr>
            <b/>
            <sz val="9"/>
            <color indexed="81"/>
            <rFont val="Tahoma"/>
            <family val="2"/>
          </rPr>
          <t xml:space="preserve">
Educación de Grupo - Uso racional de los medicamentos
</t>
        </r>
        <r>
          <rPr>
            <sz val="9"/>
            <color indexed="81"/>
            <rFont val="Tahoma"/>
            <family val="2"/>
          </rPr>
          <t>Además de marcar con un ticket el Check Box de</t>
        </r>
        <r>
          <rPr>
            <b/>
            <sz val="9"/>
            <color indexed="81"/>
            <rFont val="Tahoma"/>
            <family val="2"/>
          </rPr>
          <t xml:space="preserve"> Asiste. </t>
        </r>
        <r>
          <rPr>
            <sz val="9"/>
            <color indexed="81"/>
            <rFont val="Tahoma"/>
            <family val="2"/>
          </rPr>
          <t xml:space="preserve">
</t>
        </r>
      </text>
    </comment>
    <comment ref="D185" authorId="6" shapeId="0" xr:uid="{5EE3A989-6EE8-4C01-B9B3-C6538031EB98}">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de Grupo - Resistencia Antimicrobianos 
</t>
        </r>
        <r>
          <rPr>
            <sz val="9"/>
            <color indexed="81"/>
            <rFont val="Tahoma"/>
            <family val="2"/>
          </rPr>
          <t>Además de marcar con un ticket el Check Box de</t>
        </r>
        <r>
          <rPr>
            <b/>
            <sz val="9"/>
            <color indexed="81"/>
            <rFont val="Tahoma"/>
            <family val="2"/>
          </rPr>
          <t xml:space="preserve"> Asiste. </t>
        </r>
      </text>
    </comment>
    <comment ref="B191" authorId="2" shapeId="0" xr:uid="{28A38FE7-674B-4905-89ED-1F36CE6EA720}">
      <text>
        <r>
          <rPr>
            <sz val="9"/>
            <color indexed="81"/>
            <rFont val="Tahoma"/>
            <family val="2"/>
          </rPr>
          <t xml:space="preserve">Este dato aparecerá luego que en la atención registrada en </t>
        </r>
        <r>
          <rPr>
            <b/>
            <sz val="9"/>
            <color indexed="81"/>
            <rFont val="Tahoma"/>
            <family val="2"/>
          </rPr>
          <t xml:space="preserve">módulo Box/Pacientes citados </t>
        </r>
        <r>
          <rPr>
            <sz val="9"/>
            <color indexed="81"/>
            <rFont val="Tahoma"/>
            <family val="2"/>
          </rPr>
          <t>ó Modulo Atención/</t>
        </r>
        <r>
          <rPr>
            <b/>
            <sz val="9"/>
            <color indexed="81"/>
            <rFont val="Tahoma"/>
            <family val="2"/>
          </rPr>
          <t xml:space="preserve">Registro Atención Individual. </t>
        </r>
        <r>
          <rPr>
            <sz val="9"/>
            <color indexed="81"/>
            <rFont val="Tahoma"/>
            <family val="2"/>
          </rPr>
          <t xml:space="preserve">
Estamento </t>
        </r>
        <r>
          <rPr>
            <b/>
            <sz val="9"/>
            <color indexed="81"/>
            <rFont val="Tahoma"/>
            <family val="2"/>
          </rPr>
          <t>Médico</t>
        </r>
        <r>
          <rPr>
            <sz val="9"/>
            <color indexed="81"/>
            <rFont val="Tahoma"/>
            <family val="2"/>
          </rPr>
          <t xml:space="preserve"> registre la actividad:
</t>
        </r>
        <r>
          <rPr>
            <b/>
            <sz val="9"/>
            <color indexed="81"/>
            <rFont val="Tahoma"/>
            <family val="2"/>
          </rPr>
          <t xml:space="preserve">" Educación para programa de salud cardiovascular" </t>
        </r>
        <r>
          <rPr>
            <sz val="9"/>
            <color indexed="81"/>
            <rFont val="Tahoma"/>
            <family val="2"/>
          </rPr>
          <t xml:space="preserve">
</t>
        </r>
      </text>
    </comment>
    <comment ref="B192" authorId="2" shapeId="0" xr:uid="{0FFA318C-7538-4571-9DCE-1D153791E422}">
      <text>
        <r>
          <rPr>
            <sz val="9"/>
            <color indexed="81"/>
            <rFont val="Tahoma"/>
            <family val="2"/>
          </rPr>
          <t xml:space="preserve">Este dato aparecerá luego que en la atención registrada en módulo Box/Pacientes citados ó Modulo Atención/Registro Atención Individual. 
Estamento Enfermera/o registre la actividad:
</t>
        </r>
        <r>
          <rPr>
            <b/>
            <sz val="9"/>
            <color indexed="81"/>
            <rFont val="Tahoma"/>
            <family val="2"/>
          </rPr>
          <t xml:space="preserve">" Educación para programa de salud cardiovascular" </t>
        </r>
        <r>
          <rPr>
            <sz val="9"/>
            <color indexed="81"/>
            <rFont val="Tahoma"/>
            <family val="2"/>
          </rPr>
          <t xml:space="preserve">
</t>
        </r>
      </text>
    </comment>
    <comment ref="B193" authorId="2" shapeId="0" xr:uid="{9FBBBB0A-D3CE-43DB-873B-8094CB8C42D6}">
      <text>
        <r>
          <rPr>
            <sz val="9"/>
            <color indexed="81"/>
            <rFont val="Tahoma"/>
            <family val="2"/>
          </rPr>
          <t>Este dato aparecerá luego que en la atención registrada en módulo Box/Pacientes citados ó Modulo Atención/Registro Atención Individual. 
Estamento Nutricionista registre la actividad:</t>
        </r>
        <r>
          <rPr>
            <b/>
            <sz val="9"/>
            <color indexed="81"/>
            <rFont val="Tahoma"/>
            <family val="2"/>
          </rPr>
          <t xml:space="preserve">
" Educación para programa de salud cardiovascular" </t>
        </r>
        <r>
          <rPr>
            <sz val="9"/>
            <color indexed="81"/>
            <rFont val="Tahoma"/>
            <family val="2"/>
          </rPr>
          <t xml:space="preserve">
</t>
        </r>
      </text>
    </comment>
    <comment ref="B194" authorId="2" shapeId="0" xr:uid="{D6CA5B37-B0A6-45E3-ABB9-6CAA286A410C}">
      <text>
        <r>
          <rPr>
            <sz val="9"/>
            <color indexed="81"/>
            <rFont val="Tahoma"/>
            <family val="2"/>
          </rPr>
          <t>Este dato aparecerá luego que en la atención registrada en módulo Box/Pacientes citados ó Modulo Atención/Registro Atención Individual. 
Estamento Podologo Clinico registre la actividad:</t>
        </r>
        <r>
          <rPr>
            <b/>
            <sz val="9"/>
            <color indexed="81"/>
            <rFont val="Tahoma"/>
            <family val="2"/>
          </rPr>
          <t xml:space="preserve">
" Educación para programa de salud cardiovascular" </t>
        </r>
      </text>
    </comment>
    <comment ref="B195" authorId="2" shapeId="0" xr:uid="{1E2E0DBD-C668-4A0F-A185-07E3D622355E}">
      <text>
        <r>
          <rPr>
            <sz val="9"/>
            <color indexed="81"/>
            <rFont val="Tahoma"/>
            <family val="2"/>
          </rPr>
          <t>Este dato aparecerá luego que en la atención registrada en módulo Box/Pacientes citados ó Modulo Atención/Registro Atención Individual. 
Estamento Técnico Paramédico registre la actividad:</t>
        </r>
        <r>
          <rPr>
            <b/>
            <sz val="9"/>
            <color indexed="81"/>
            <rFont val="Tahoma"/>
            <family val="2"/>
          </rPr>
          <t xml:space="preserve">
" Educación para programa de salud cardiovascular" </t>
        </r>
        <r>
          <rPr>
            <sz val="9"/>
            <color indexed="81"/>
            <rFont val="Tahoma"/>
            <family val="2"/>
          </rPr>
          <t xml:space="preserve">
</t>
        </r>
      </text>
    </comment>
    <comment ref="B196" authorId="2" shapeId="0" xr:uid="{5B8302D2-7B8D-43F5-9145-47CD2B001B84}">
      <text>
        <r>
          <rPr>
            <sz val="9"/>
            <color indexed="81"/>
            <rFont val="Tahoma"/>
            <family val="2"/>
          </rPr>
          <t xml:space="preserve">Este dato aparecerá luego que en la atención registrada en módulo Box/Pacientes citados ó Modulo Atención/Registro Atención Individual. 
Todos los otros estamentos que no esten en listado registre la actividad:
</t>
        </r>
        <r>
          <rPr>
            <b/>
            <sz val="9"/>
            <color indexed="81"/>
            <rFont val="Tahoma"/>
            <family val="2"/>
          </rPr>
          <t xml:space="preserve">" Educación para programa de salud cardiovascular" </t>
        </r>
        <r>
          <rPr>
            <sz val="9"/>
            <color indexed="81"/>
            <rFont val="Tahoma"/>
            <family val="2"/>
          </rPr>
          <t xml:space="preserve">
</t>
        </r>
      </text>
    </comment>
    <comment ref="B197" authorId="2" shapeId="0" xr:uid="{772789A4-ACB4-490C-AA40-84CBACA9DFE0}">
      <text>
        <r>
          <rPr>
            <sz val="9"/>
            <color indexed="81"/>
            <rFont val="Tahoma"/>
            <family val="2"/>
          </rPr>
          <t xml:space="preserve">Este dato aparecerá luego que en la atención registrada en el modulo de Atención/Sub modulo registro de Atenciones Grupales se registre la actividad: </t>
        </r>
        <r>
          <rPr>
            <b/>
            <sz val="9"/>
            <color indexed="81"/>
            <rFont val="Tahoma"/>
            <family val="2"/>
          </rPr>
          <t xml:space="preserve">
"Educación para programa de salud cardiovascular - Grupal"
Además de marcar con un ticket el Check Box Asiste.</t>
        </r>
        <r>
          <rPr>
            <sz val="9"/>
            <color indexed="81"/>
            <rFont val="Tahoma"/>
            <family val="2"/>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Rene Munoz Lara</author>
    <author>Nicole Cisternas</author>
    <author>Lorena</author>
    <author>Natalia Arancibia</author>
    <author>John San Martin Retamal</author>
    <author>Alvaro Zavala</author>
    <author>Alexis Caceres Zapata</author>
    <author>Alexis Cáceres Zapata</author>
    <author>Andrea Gonzalez</author>
  </authors>
  <commentList>
    <comment ref="AQ10" authorId="0" shapeId="0" xr:uid="{EE727104-7341-451F-AFD8-5D7E1EB66C54}">
      <text>
        <r>
          <rPr>
            <sz val="9"/>
            <color indexed="81"/>
            <rFont val="Tahoma"/>
            <family val="2"/>
          </rPr>
          <t xml:space="preserve">Este dato aparecerá luego de que en el </t>
        </r>
        <r>
          <rPr>
            <b/>
            <sz val="9"/>
            <color indexed="81"/>
            <rFont val="Tahoma"/>
            <family val="2"/>
          </rPr>
          <t>Módulo Admisión</t>
        </r>
        <r>
          <rPr>
            <sz val="9"/>
            <color indexed="81"/>
            <rFont val="Tahoma"/>
            <family val="2"/>
          </rPr>
          <t xml:space="preserve"> y/o en el </t>
        </r>
        <r>
          <rPr>
            <b/>
            <sz val="9"/>
            <color indexed="81"/>
            <rFont val="Tahoma"/>
            <family val="2"/>
          </rPr>
          <t>Módulo Box, Pacientes Citados</t>
        </r>
        <r>
          <rPr>
            <sz val="9"/>
            <color indexed="81"/>
            <rFont val="Tahoma"/>
            <family val="2"/>
          </rPr>
          <t xml:space="preserve">, se registre una </t>
        </r>
        <r>
          <rPr>
            <b/>
            <sz val="9"/>
            <color indexed="81"/>
            <rFont val="Tahoma"/>
            <family val="2"/>
          </rPr>
          <t>discapacidad</t>
        </r>
        <r>
          <rPr>
            <sz val="9"/>
            <color indexed="81"/>
            <rFont val="Tahoma"/>
            <family val="2"/>
          </rPr>
          <t xml:space="preserve"> del paciente</t>
        </r>
        <r>
          <rPr>
            <sz val="9"/>
            <color indexed="81"/>
            <rFont val="Tahoma"/>
            <family val="2"/>
          </rPr>
          <t xml:space="preserve">
</t>
        </r>
      </text>
    </comment>
    <comment ref="AR10" authorId="1" shapeId="0" xr:uid="{308B162A-9604-43CE-AA84-E42BA19420C8}">
      <text>
        <r>
          <rPr>
            <sz val="9"/>
            <color indexed="81"/>
            <rFont val="Tahoma"/>
            <family val="2"/>
          </rPr>
          <t xml:space="preserve">Este dato aparecerá  luego de que en el Módulo </t>
        </r>
        <r>
          <rPr>
            <b/>
            <sz val="9"/>
            <color indexed="81"/>
            <rFont val="Tahoma"/>
            <family val="2"/>
          </rPr>
          <t>Admisión</t>
        </r>
        <r>
          <rPr>
            <sz val="9"/>
            <color indexed="81"/>
            <rFont val="Tahoma"/>
            <family val="2"/>
          </rPr>
          <t xml:space="preserve"> el Paciente indique un </t>
        </r>
        <r>
          <rPr>
            <b/>
            <sz val="9"/>
            <color indexed="81"/>
            <rFont val="Tahoma"/>
            <family val="2"/>
          </rPr>
          <t>Pueblo Originario</t>
        </r>
        <r>
          <rPr>
            <sz val="9"/>
            <color indexed="81"/>
            <rFont val="Tahoma"/>
            <family val="2"/>
          </rPr>
          <t xml:space="preserve">
</t>
        </r>
      </text>
    </comment>
    <comment ref="AS10" authorId="1" shapeId="0" xr:uid="{41DBE383-5FF1-4149-BE52-8C8292F76934}">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13" authorId="2" shapeId="0" xr:uid="{574B4C43-A1C9-47BF-AD72-F59A69EC43F6}">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A</t>
        </r>
        <r>
          <rPr>
            <b/>
            <sz val="9"/>
            <color indexed="81"/>
            <rFont val="Tahoma"/>
            <family val="2"/>
          </rPr>
          <t>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Tener registrado </t>
        </r>
        <r>
          <rPr>
            <b/>
            <sz val="9"/>
            <color indexed="81"/>
            <rFont val="Tahoma"/>
            <family val="2"/>
          </rPr>
          <t xml:space="preserve">Ingreso </t>
        </r>
        <r>
          <rPr>
            <sz val="9"/>
            <color indexed="81"/>
            <rFont val="Tahoma"/>
            <family val="2"/>
          </rPr>
          <t>en campo</t>
        </r>
        <r>
          <rPr>
            <b/>
            <sz val="9"/>
            <color indexed="81"/>
            <rFont val="Tahoma"/>
            <family val="2"/>
          </rPr>
          <t xml:space="preserve"> Estado</t>
        </r>
        <r>
          <rPr>
            <sz val="9"/>
            <color indexed="81"/>
            <rFont val="Tahoma"/>
            <family val="2"/>
          </rPr>
          <t xml:space="preserve"> de la </t>
        </r>
        <r>
          <rPr>
            <b/>
            <sz val="9"/>
            <color indexed="81"/>
            <rFont val="Tahoma"/>
            <family val="2"/>
          </rPr>
          <t xml:space="preserve">Sección "Plan de Tratamiento Integral" y </t>
        </r>
        <r>
          <rPr>
            <sz val="9"/>
            <color indexed="81"/>
            <rFont val="Tahoma"/>
            <family val="2"/>
          </rPr>
          <t xml:space="preserve">Tener registrado un </t>
        </r>
        <r>
          <rPr>
            <b/>
            <sz val="9"/>
            <color indexed="81"/>
            <rFont val="Tahoma"/>
            <family val="2"/>
          </rPr>
          <t xml:space="preserve">Problema de Salud </t>
        </r>
        <r>
          <rPr>
            <sz val="9"/>
            <color indexed="81"/>
            <rFont val="Tahoma"/>
            <family val="2"/>
          </rPr>
          <t xml:space="preserve"> con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el valor </t>
        </r>
        <r>
          <rPr>
            <b/>
            <sz val="9"/>
            <color indexed="81"/>
            <rFont val="Tahoma"/>
            <family val="2"/>
          </rPr>
          <t xml:space="preserve">Ingreso.
</t>
        </r>
        <r>
          <rPr>
            <sz val="9"/>
            <color indexed="81"/>
            <rFont val="Tahoma"/>
            <family val="2"/>
          </rPr>
          <t xml:space="preserve">
y Además tener registrado un </t>
        </r>
        <r>
          <rPr>
            <b/>
            <sz val="9"/>
            <color indexed="81"/>
            <rFont val="Tahoma"/>
            <family val="2"/>
          </rPr>
          <t xml:space="preserve">Tipo de Estrategia
- Rehabilitación NNA
- Rehabilitación Base Comunitaria (RBC)
- Rehabilitación Integral (RI)
- Rehabilitación Rural (RR)
</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
</t>
        </r>
      </text>
    </comment>
    <comment ref="A14" authorId="2" shapeId="0" xr:uid="{0ECB8160-0C59-4F46-9AFB-EEA7FBC53000}">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A</t>
        </r>
        <r>
          <rPr>
            <b/>
            <sz val="9"/>
            <color indexed="81"/>
            <rFont val="Tahoma"/>
            <family val="2"/>
          </rPr>
          <t>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 </t>
        </r>
        <r>
          <rPr>
            <b/>
            <sz val="9"/>
            <color indexed="81"/>
            <rFont val="Tahoma"/>
            <family val="2"/>
          </rPr>
          <t>"Plan de Tratamiento Integral"</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Ingreso</t>
        </r>
        <r>
          <rPr>
            <sz val="9"/>
            <color indexed="81"/>
            <rFont val="Tahoma"/>
            <family val="2"/>
          </rPr>
          <t xml:space="preserve"> en el campo estado.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text>
    </comment>
    <comment ref="A15" authorId="2" shapeId="0" xr:uid="{570050F0-C999-4289-8768-78C2904BF265}">
      <text>
        <r>
          <rPr>
            <sz val="9"/>
            <color indexed="81"/>
            <rFont val="Tahoma"/>
            <family val="2"/>
          </rPr>
          <t xml:space="preserve">Este dato aparecerá  luego de que en la atención  registrada en </t>
        </r>
        <r>
          <rPr>
            <b/>
            <sz val="9"/>
            <color indexed="81"/>
            <rFont val="Tahoma"/>
            <family val="2"/>
          </rPr>
          <t xml:space="preserve">módulo Box, Pacientes Citados </t>
        </r>
        <r>
          <rPr>
            <sz val="9"/>
            <color indexed="81"/>
            <rFont val="Tahoma"/>
            <family val="2"/>
          </rPr>
          <t xml:space="preserve">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 </t>
        </r>
        <r>
          <rPr>
            <b/>
            <sz val="9"/>
            <color indexed="81"/>
            <rFont val="Tahoma"/>
            <family val="2"/>
          </rPr>
          <t>"Plan de Tratamiento Integral (PTI) con Objetivos para el Trabajo"</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Ingreso</t>
        </r>
        <r>
          <rPr>
            <sz val="9"/>
            <color indexed="81"/>
            <rFont val="Tahoma"/>
            <family val="2"/>
          </rPr>
          <t xml:space="preserve"> en el campo estado.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text>
    </comment>
    <comment ref="A16" authorId="2" shapeId="0" xr:uid="{A2A48FAA-2434-4E77-B7EA-DB9167DC0555}">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A</t>
        </r>
        <r>
          <rPr>
            <b/>
            <sz val="9"/>
            <color indexed="81"/>
            <rFont val="Tahoma"/>
            <family val="2"/>
          </rPr>
          <t>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 </t>
        </r>
        <r>
          <rPr>
            <b/>
            <sz val="9"/>
            <color indexed="81"/>
            <rFont val="Tahoma"/>
            <family val="2"/>
          </rPr>
          <t>" Tiene cuidador"</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t>
        </r>
        <r>
          <rPr>
            <b/>
            <sz val="9"/>
            <color indexed="81"/>
            <rFont val="Tahoma"/>
            <family val="2"/>
          </rPr>
          <t xml:space="preserve">Ingreso </t>
        </r>
        <r>
          <rPr>
            <sz val="9"/>
            <color indexed="81"/>
            <rFont val="Tahoma"/>
            <family val="2"/>
          </rPr>
          <t xml:space="preserve">en el campo estado.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
</t>
        </r>
      </text>
    </comment>
    <comment ref="A17" authorId="0" shapeId="0" xr:uid="{EBCBBA6F-E11E-4EB9-821C-B6E0D9B934BA}">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t>
        </r>
        <r>
          <rPr>
            <b/>
            <sz val="9"/>
            <color indexed="81"/>
            <rFont val="Tahoma"/>
            <family val="2"/>
          </rPr>
          <t xml:space="preserve"> "Plan de Tratamiento Integral"</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t>
        </r>
        <r>
          <rPr>
            <b/>
            <sz val="9"/>
            <color indexed="81"/>
            <rFont val="Tahoma"/>
            <family val="2"/>
          </rPr>
          <t xml:space="preserve"> Reingreso</t>
        </r>
        <r>
          <rPr>
            <sz val="9"/>
            <color indexed="81"/>
            <rFont val="Tahoma"/>
            <family val="2"/>
          </rPr>
          <t xml:space="preserve"> en el campo estado.
y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text>
    </comment>
    <comment ref="A18" authorId="2" shapeId="0" xr:uid="{1FBD706A-D4DA-4B0D-A516-BAB98B26F286}">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campo de </t>
        </r>
        <r>
          <rPr>
            <b/>
            <sz val="9"/>
            <color indexed="81"/>
            <rFont val="Tahoma"/>
            <family val="2"/>
          </rPr>
          <t>"PTI Cuidador"</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t>
        </r>
        <r>
          <rPr>
            <b/>
            <sz val="9"/>
            <color indexed="81"/>
            <rFont val="Tahoma"/>
            <family val="2"/>
          </rPr>
          <t xml:space="preserve">Ingreso </t>
        </r>
        <r>
          <rPr>
            <sz val="9"/>
            <color indexed="81"/>
            <rFont val="Tahoma"/>
            <family val="2"/>
          </rPr>
          <t xml:space="preserve">en el campo estado.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
</t>
        </r>
      </text>
    </comment>
    <comment ref="A19" authorId="3" shapeId="0" xr:uid="{12AC62AB-1CD2-4BC8-9A22-7845B72D5A59}">
      <text>
        <r>
          <rPr>
            <sz val="9"/>
            <color indexed="81"/>
            <rFont val="Tahoma"/>
            <family val="2"/>
          </rPr>
          <t xml:space="preserve">Este dato aparecerá  luego de que en la atención  registrada en </t>
        </r>
        <r>
          <rPr>
            <b/>
            <sz val="9"/>
            <color indexed="81"/>
            <rFont val="Tahoma"/>
            <family val="2"/>
          </rPr>
          <t xml:space="preserve">módulo Box, Pacientes Citados </t>
        </r>
        <r>
          <rPr>
            <sz val="9"/>
            <color indexed="81"/>
            <rFont val="Tahoma"/>
            <family val="2"/>
          </rPr>
          <t xml:space="preserve">o desde </t>
        </r>
        <r>
          <rPr>
            <b/>
            <sz val="9"/>
            <color indexed="81"/>
            <rFont val="Tahoma"/>
            <family val="2"/>
          </rPr>
          <t xml:space="preserve">Agregar documentos a una atención, </t>
        </r>
        <r>
          <rPr>
            <sz val="9"/>
            <color indexed="81"/>
            <rFont val="Tahoma"/>
            <family val="2"/>
          </rPr>
          <t>el profesional registre lo siguiente:</t>
        </r>
        <r>
          <rPr>
            <b/>
            <sz val="9"/>
            <color indexed="81"/>
            <rFont val="Tahoma"/>
            <family val="2"/>
          </rPr>
          <t xml:space="preserve">
</t>
        </r>
        <r>
          <rPr>
            <sz val="9"/>
            <color indexed="81"/>
            <rFont val="Tahoma"/>
            <family val="2"/>
          </rPr>
          <t xml:space="preserve">En el  Formulario </t>
        </r>
        <r>
          <rPr>
            <b/>
            <sz val="9"/>
            <color indexed="81"/>
            <rFont val="Tahoma"/>
            <family val="2"/>
          </rPr>
          <t xml:space="preserve">Control en Sala de Rehabilitación Física e Integral
</t>
        </r>
        <r>
          <rPr>
            <sz val="9"/>
            <color indexed="81"/>
            <rFont val="Tahoma"/>
            <family val="2"/>
          </rPr>
          <t xml:space="preserve">En la patologia correspondiente marcar   </t>
        </r>
        <r>
          <rPr>
            <b/>
            <sz val="9"/>
            <color indexed="81"/>
            <rFont val="Tahoma"/>
            <family val="2"/>
          </rPr>
          <t xml:space="preserve">"Egreso por alta", o Egreso por abandono, o Egreso por Fallecimiento, o Egreso Pre Laboral, o Egreso por otros motivos, o Egreso PTI cuidador.
y
</t>
        </r>
        <r>
          <rPr>
            <sz val="9"/>
            <color indexed="81"/>
            <rFont val="Tahoma"/>
            <family val="2"/>
          </rPr>
          <t xml:space="preserve">Tener registrado un </t>
        </r>
        <r>
          <rPr>
            <b/>
            <sz val="9"/>
            <color indexed="81"/>
            <rFont val="Tahoma"/>
            <family val="2"/>
          </rPr>
          <t xml:space="preserve">Tipo de Estrategia.
Este dato corresponde al total de personas que dejan de controlarse en el Programa de
Rehabilitación Integral.
</t>
        </r>
        <r>
          <rPr>
            <sz val="9"/>
            <color indexed="81"/>
            <rFont val="Tahoma"/>
            <family val="2"/>
          </rPr>
          <t>Tipo de Establecimiento
Cesfam,Cgu,Cgr,Crs,Cdt,Psr,Cosam, Cecosf y Hospitales comunitarios.</t>
        </r>
      </text>
    </comment>
    <comment ref="A20" authorId="3" shapeId="0" xr:uid="{C55932AE-5FC3-4266-B0B7-D57A0DD17D14}">
      <text>
        <r>
          <rPr>
            <sz val="9"/>
            <color indexed="81"/>
            <rFont val="Tahoma"/>
            <family val="2"/>
          </rPr>
          <t>Este dato aparecerá  luego de que en la atención  registrada en</t>
        </r>
        <r>
          <rPr>
            <b/>
            <sz val="9"/>
            <color indexed="81"/>
            <rFont val="Tahoma"/>
            <family val="2"/>
          </rPr>
          <t xml:space="preserve"> módulo Box, Pacientes Citados </t>
        </r>
        <r>
          <rPr>
            <sz val="9"/>
            <color indexed="81"/>
            <rFont val="Tahoma"/>
            <family val="2"/>
          </rPr>
          <t>o desde</t>
        </r>
        <r>
          <rPr>
            <b/>
            <sz val="9"/>
            <color indexed="81"/>
            <rFont val="Tahoma"/>
            <family val="2"/>
          </rPr>
          <t xml:space="preserve"> Agregar documentos a una atención, </t>
        </r>
        <r>
          <rPr>
            <sz val="9"/>
            <color indexed="81"/>
            <rFont val="Tahoma"/>
            <family val="2"/>
          </rPr>
          <t>el profesional registre lo siguiente:</t>
        </r>
        <r>
          <rPr>
            <b/>
            <sz val="9"/>
            <color indexed="81"/>
            <rFont val="Tahoma"/>
            <family val="2"/>
          </rPr>
          <t xml:space="preserve">
</t>
        </r>
        <r>
          <rPr>
            <sz val="9"/>
            <color indexed="81"/>
            <rFont val="Tahoma"/>
            <family val="2"/>
          </rPr>
          <t xml:space="preserve">En el  Formulario </t>
        </r>
        <r>
          <rPr>
            <b/>
            <sz val="9"/>
            <color indexed="81"/>
            <rFont val="Tahoma"/>
            <family val="2"/>
          </rPr>
          <t>Control en Sala de Rehabilitación Física e Integral</t>
        </r>
        <r>
          <rPr>
            <sz val="9"/>
            <color indexed="81"/>
            <rFont val="Tahoma"/>
            <family val="2"/>
          </rPr>
          <t xml:space="preserve">
En la patologia correspondiente marcar  </t>
        </r>
        <r>
          <rPr>
            <b/>
            <sz val="9"/>
            <color indexed="81"/>
            <rFont val="Tahoma"/>
            <family val="2"/>
          </rPr>
          <t>"Egreso por Alta"</t>
        </r>
        <r>
          <rPr>
            <sz val="9"/>
            <color indexed="81"/>
            <rFont val="Tahoma"/>
            <family val="2"/>
          </rPr>
          <t xml:space="preserve">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text>
    </comment>
    <comment ref="A21" authorId="3" shapeId="0" xr:uid="{09C74673-A5D5-4367-9A5C-526D4414EBFD}">
      <text>
        <r>
          <rPr>
            <sz val="9"/>
            <color indexed="81"/>
            <rFont val="Tahoma"/>
            <family val="2"/>
          </rPr>
          <t>Este dato aparecerá  luego de que en la atención  registrada en</t>
        </r>
        <r>
          <rPr>
            <b/>
            <sz val="9"/>
            <color indexed="81"/>
            <rFont val="Tahoma"/>
            <family val="2"/>
          </rPr>
          <t xml:space="preserve"> 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la patologia correspondiente marcar  </t>
        </r>
        <r>
          <rPr>
            <b/>
            <sz val="9"/>
            <color indexed="81"/>
            <rFont val="Tahoma"/>
            <family val="2"/>
          </rPr>
          <t>"Egreso por Abandono"</t>
        </r>
        <r>
          <rPr>
            <sz val="9"/>
            <color indexed="81"/>
            <rFont val="Tahoma"/>
            <family val="2"/>
          </rPr>
          <t xml:space="preserve">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text>
    </comment>
    <comment ref="A22" authorId="3" shapeId="0" xr:uid="{5C81ADD7-FDEA-4190-B86B-BC34737E35C6}">
      <text>
        <r>
          <rPr>
            <sz val="9"/>
            <color indexed="81"/>
            <rFont val="Tahoma"/>
            <family val="2"/>
          </rPr>
          <t>Este dato aparecerá  luego de que en la atención  registrada en</t>
        </r>
        <r>
          <rPr>
            <b/>
            <sz val="9"/>
            <color indexed="81"/>
            <rFont val="Tahoma"/>
            <family val="2"/>
          </rPr>
          <t xml:space="preserve"> módulo Box, Pacientes Citados </t>
        </r>
        <r>
          <rPr>
            <sz val="9"/>
            <color indexed="81"/>
            <rFont val="Tahoma"/>
            <family val="2"/>
          </rPr>
          <t xml:space="preserve">o desde </t>
        </r>
        <r>
          <rPr>
            <b/>
            <sz val="9"/>
            <color indexed="81"/>
            <rFont val="Tahoma"/>
            <family val="2"/>
          </rPr>
          <t xml:space="preserve">Agregar documentos a una atención, </t>
        </r>
        <r>
          <rPr>
            <sz val="9"/>
            <color indexed="81"/>
            <rFont val="Tahoma"/>
            <family val="2"/>
          </rPr>
          <t>el profesional registre lo siguiente:</t>
        </r>
        <r>
          <rPr>
            <b/>
            <sz val="9"/>
            <color indexed="81"/>
            <rFont val="Tahoma"/>
            <family val="2"/>
          </rPr>
          <t xml:space="preserve">
</t>
        </r>
        <r>
          <rPr>
            <sz val="9"/>
            <color indexed="81"/>
            <rFont val="Tahoma"/>
            <family val="2"/>
          </rPr>
          <t>En el  Formulario</t>
        </r>
        <r>
          <rPr>
            <b/>
            <sz val="9"/>
            <color indexed="81"/>
            <rFont val="Tahoma"/>
            <family val="2"/>
          </rPr>
          <t xml:space="preserve"> Control en Sala de Rehabilitación Física e Integral
</t>
        </r>
        <r>
          <rPr>
            <sz val="9"/>
            <color indexed="81"/>
            <rFont val="Tahoma"/>
            <family val="2"/>
          </rPr>
          <t>En la patologia correspondiente marcar</t>
        </r>
        <r>
          <rPr>
            <b/>
            <sz val="9"/>
            <color indexed="81"/>
            <rFont val="Tahoma"/>
            <family val="2"/>
          </rPr>
          <t xml:space="preserve"> "Egreso por fallecimiento"
y
</t>
        </r>
        <r>
          <rPr>
            <sz val="9"/>
            <color indexed="81"/>
            <rFont val="Tahoma"/>
            <family val="2"/>
          </rPr>
          <t xml:space="preserve">Tener registrado un </t>
        </r>
        <r>
          <rPr>
            <b/>
            <sz val="9"/>
            <color indexed="81"/>
            <rFont val="Tahoma"/>
            <family val="2"/>
          </rPr>
          <t xml:space="preserve">Tipo de Estrategia
</t>
        </r>
        <r>
          <rPr>
            <sz val="9"/>
            <color indexed="81"/>
            <rFont val="Tahoma"/>
            <family val="2"/>
          </rPr>
          <t>Tipo de Establecimiento
Cesfam,Cgu,Cgr,Crs,Cdt,Psr,Cosam, Cecosf y Hospitales comunitarios.</t>
        </r>
      </text>
    </comment>
    <comment ref="A23" authorId="4" shapeId="0" xr:uid="{454D0441-3360-4A7F-82D4-BC5DCC9BBBBB}">
      <text>
        <r>
          <rPr>
            <sz val="9"/>
            <color indexed="81"/>
            <rFont val="Tahoma"/>
            <family val="2"/>
          </rPr>
          <t>Este dato aparecerá  luego de que en la atención  registrada en módulo Box, Pacientes Citados o desde Agregar documentos a una atención, el profesional registre lo siguiente:
En el  Formulario</t>
        </r>
        <r>
          <rPr>
            <b/>
            <sz val="9"/>
            <color indexed="81"/>
            <rFont val="Tahoma"/>
            <family val="2"/>
          </rPr>
          <t xml:space="preserve"> Control en Sala de Rehabilitación Física e Integral</t>
        </r>
        <r>
          <rPr>
            <sz val="9"/>
            <color indexed="81"/>
            <rFont val="Tahoma"/>
            <family val="2"/>
          </rPr>
          <t xml:space="preserve">
En la patologia correspondiente marcar "</t>
        </r>
        <r>
          <rPr>
            <b/>
            <sz val="9"/>
            <color indexed="81"/>
            <rFont val="Tahoma"/>
            <family val="2"/>
          </rPr>
          <t>Egreso por Otras Causas"</t>
        </r>
        <r>
          <rPr>
            <sz val="9"/>
            <color indexed="81"/>
            <rFont val="Tahoma"/>
            <family val="2"/>
          </rPr>
          <t xml:space="preserve">
y
Tener registrado un </t>
        </r>
        <r>
          <rPr>
            <b/>
            <sz val="9"/>
            <color indexed="81"/>
            <rFont val="Tahoma"/>
            <family val="2"/>
          </rPr>
          <t>Tipo de Estrategia</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t>
        </r>
      </text>
    </comment>
    <comment ref="A24" authorId="3" shapeId="0" xr:uid="{1CA0AE51-53A0-4823-9EA4-99C85D9151D8}">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t>
        </r>
        <r>
          <rPr>
            <sz val="9"/>
            <color indexed="81"/>
            <rFont val="Tahoma"/>
            <family val="2"/>
          </rPr>
          <t xml:space="preserve">n, el profesional registre lo siguiente:
En el  Formulario </t>
        </r>
        <r>
          <rPr>
            <b/>
            <sz val="9"/>
            <color indexed="81"/>
            <rFont val="Tahoma"/>
            <family val="2"/>
          </rPr>
          <t>Control en Sala de Rehabilitación Física e Integral</t>
        </r>
        <r>
          <rPr>
            <sz val="9"/>
            <color indexed="81"/>
            <rFont val="Tahoma"/>
            <family val="2"/>
          </rPr>
          <t xml:space="preserve">
En la patologia correspondiente marcar </t>
        </r>
        <r>
          <rPr>
            <b/>
            <sz val="9"/>
            <color indexed="81"/>
            <rFont val="Tahoma"/>
            <family val="2"/>
          </rPr>
          <t xml:space="preserve">"Egreso PTI cuidador" </t>
        </r>
        <r>
          <rPr>
            <sz val="9"/>
            <color indexed="81"/>
            <rFont val="Tahoma"/>
            <family val="2"/>
          </rPr>
          <t xml:space="preserve">
</t>
        </r>
        <r>
          <rPr>
            <b/>
            <sz val="9"/>
            <color indexed="81"/>
            <rFont val="Tahoma"/>
            <family val="2"/>
          </rPr>
          <t>y</t>
        </r>
        <r>
          <rPr>
            <sz val="9"/>
            <color indexed="81"/>
            <rFont val="Tahoma"/>
            <family val="2"/>
          </rPr>
          <t xml:space="preserve">
Tener registrado un </t>
        </r>
        <r>
          <rPr>
            <b/>
            <sz val="9"/>
            <color indexed="81"/>
            <rFont val="Tahoma"/>
            <family val="2"/>
          </rPr>
          <t>Tipo de Estrategia</t>
        </r>
        <r>
          <rPr>
            <sz val="9"/>
            <color indexed="81"/>
            <rFont val="Tahoma"/>
            <family val="2"/>
          </rPr>
          <t xml:space="preserve">
Tipo de Establecimiento
Cesfam,Cgu,Cgr,Crs,Cdt,Psr,Cosam, Cecosf y Hospitales comunitarios.</t>
        </r>
        <r>
          <rPr>
            <b/>
            <sz val="9"/>
            <color indexed="81"/>
            <rFont val="Tahoma"/>
            <family val="2"/>
          </rPr>
          <t xml:space="preserve">
</t>
        </r>
      </text>
    </comment>
    <comment ref="A29" authorId="5" shapeId="0" xr:uid="{44A8AFF9-5D38-4514-AE5F-4D50126BF4AE}">
      <text>
        <r>
          <rPr>
            <sz val="9"/>
            <color indexed="81"/>
            <rFont val="Tahoma"/>
            <family val="2"/>
          </rPr>
          <t xml:space="preserve">Este dato aparecerá  luego de que en la atención  registrada en </t>
        </r>
        <r>
          <rPr>
            <b/>
            <sz val="9"/>
            <color indexed="81"/>
            <rFont val="Tahoma"/>
            <family val="2"/>
          </rPr>
          <t>Módulo Box, Pacientes Citados o desde 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Tener registrado </t>
        </r>
        <r>
          <rPr>
            <b/>
            <sz val="9"/>
            <color indexed="81"/>
            <rFont val="Tahoma"/>
            <family val="2"/>
          </rPr>
          <t>Ingreso</t>
        </r>
        <r>
          <rPr>
            <sz val="9"/>
            <color indexed="81"/>
            <rFont val="Tahoma"/>
            <family val="2"/>
          </rPr>
          <t xml:space="preserve"> en campo </t>
        </r>
        <r>
          <rPr>
            <b/>
            <sz val="9"/>
            <color indexed="81"/>
            <rFont val="Tahoma"/>
            <family val="2"/>
          </rPr>
          <t>Estado</t>
        </r>
        <r>
          <rPr>
            <sz val="9"/>
            <color indexed="81"/>
            <rFont val="Tahoma"/>
            <family val="2"/>
          </rPr>
          <t xml:space="preserve"> de la Sección </t>
        </r>
        <r>
          <rPr>
            <b/>
            <sz val="9"/>
            <color indexed="81"/>
            <rFont val="Tahoma"/>
            <family val="2"/>
          </rPr>
          <t>"Plan de Tratamiento Integral"</t>
        </r>
        <r>
          <rPr>
            <sz val="9"/>
            <color indexed="81"/>
            <rFont val="Tahoma"/>
            <family val="2"/>
          </rPr>
          <t xml:space="preserve"> y Tener registrado un</t>
        </r>
        <r>
          <rPr>
            <b/>
            <sz val="9"/>
            <color indexed="81"/>
            <rFont val="Tahoma"/>
            <family val="2"/>
          </rPr>
          <t xml:space="preserve"> Problema de Salud </t>
        </r>
        <r>
          <rPr>
            <sz val="9"/>
            <color indexed="81"/>
            <rFont val="Tahoma"/>
            <family val="2"/>
          </rPr>
          <t xml:space="preserve"> con el Valor</t>
        </r>
        <r>
          <rPr>
            <b/>
            <sz val="9"/>
            <color indexed="81"/>
            <rFont val="Tahoma"/>
            <family val="2"/>
          </rPr>
          <t xml:space="preserve"> Si</t>
        </r>
        <r>
          <rPr>
            <sz val="9"/>
            <color indexed="81"/>
            <rFont val="Tahoma"/>
            <family val="2"/>
          </rPr>
          <t xml:space="preserve"> y en el campo</t>
        </r>
        <r>
          <rPr>
            <b/>
            <sz val="9"/>
            <color indexed="81"/>
            <rFont val="Tahoma"/>
            <family val="2"/>
          </rPr>
          <t xml:space="preserve"> Estado</t>
        </r>
        <r>
          <rPr>
            <sz val="9"/>
            <color indexed="81"/>
            <rFont val="Tahoma"/>
            <family val="2"/>
          </rPr>
          <t xml:space="preserve"> el valor </t>
        </r>
        <r>
          <rPr>
            <b/>
            <sz val="9"/>
            <color indexed="81"/>
            <rFont val="Tahoma"/>
            <family val="2"/>
          </rPr>
          <t>Ingreso.</t>
        </r>
        <r>
          <rPr>
            <sz val="9"/>
            <color indexed="81"/>
            <rFont val="Tahoma"/>
            <family val="2"/>
          </rPr>
          <t xml:space="preserve">
y Además tener registrado un</t>
        </r>
        <r>
          <rPr>
            <b/>
            <sz val="9"/>
            <color indexed="81"/>
            <rFont val="Tahoma"/>
            <family val="2"/>
          </rPr>
          <t xml:space="preserve"> Tipo de Estrategia </t>
        </r>
        <r>
          <rPr>
            <sz val="9"/>
            <color indexed="81"/>
            <rFont val="Tahoma"/>
            <family val="2"/>
          </rPr>
          <t xml:space="preserve">
</t>
        </r>
        <r>
          <rPr>
            <b/>
            <sz val="9"/>
            <color indexed="81"/>
            <rFont val="Tahoma"/>
            <family val="2"/>
          </rPr>
          <t>- Rehabilitación Base Comunitaria (RBC)
- Rehabilitación Integral (RI)
- Rehabilitación Rural (RR)
- Rehabilitación NNA</t>
        </r>
        <r>
          <rPr>
            <sz val="9"/>
            <color indexed="81"/>
            <rFont val="Tahoma"/>
            <family val="2"/>
          </rPr>
          <t xml:space="preserve">
</t>
        </r>
        <r>
          <rPr>
            <b/>
            <sz val="9"/>
            <color indexed="81"/>
            <rFont val="Tahoma"/>
            <family val="2"/>
          </rPr>
          <t>Tipo de Establecimiento</t>
        </r>
        <r>
          <rPr>
            <sz val="9"/>
            <color indexed="81"/>
            <rFont val="Tahoma"/>
            <family val="2"/>
          </rPr>
          <t xml:space="preserve">
Cesfam,Cgu,Cgr,Crs,Cdt,Psr,Cosam, Cecosf y Hospitales comunitarios.
</t>
        </r>
      </text>
    </comment>
    <comment ref="B30" authorId="0" shapeId="0" xr:uid="{1302FE30-52EA-470F-ABB5-45C6209C19A5}">
      <text>
        <r>
          <rPr>
            <sz val="9"/>
            <color indexed="81"/>
            <rFont val="Tahoma"/>
            <family val="2"/>
          </rPr>
          <t>Este dato aparecerá  luego de que en la atención  registrada en</t>
        </r>
        <r>
          <rPr>
            <b/>
            <sz val="9"/>
            <color indexed="81"/>
            <rFont val="Tahoma"/>
            <family val="2"/>
          </rPr>
          <t xml:space="preserve"> módulo Box, Pacientes Citados</t>
        </r>
        <r>
          <rPr>
            <sz val="9"/>
            <color indexed="81"/>
            <rFont val="Tahoma"/>
            <family val="2"/>
          </rPr>
          <t xml:space="preserve"> o desde</t>
        </r>
        <r>
          <rPr>
            <b/>
            <sz val="9"/>
            <color indexed="81"/>
            <rFont val="Tahoma"/>
            <family val="2"/>
          </rPr>
          <t xml:space="preserve"> Agregar documentos a una atención</t>
        </r>
        <r>
          <rPr>
            <sz val="9"/>
            <color indexed="81"/>
            <rFont val="Tahoma"/>
            <family val="2"/>
          </rPr>
          <t xml:space="preserve">, el profesional registre lo siguiente:
En el  </t>
        </r>
        <r>
          <rPr>
            <b/>
            <sz val="9"/>
            <color indexed="81"/>
            <rFont val="Tahoma"/>
            <family val="2"/>
          </rPr>
          <t>Formulario Control en Sala de Rehabilitación Física e Integral</t>
        </r>
        <r>
          <rPr>
            <sz val="9"/>
            <color indexed="81"/>
            <rFont val="Tahoma"/>
            <family val="2"/>
          </rPr>
          <t xml:space="preserve">:
En el titulo </t>
        </r>
        <r>
          <rPr>
            <b/>
            <sz val="9"/>
            <color indexed="81"/>
            <rFont val="Tahoma"/>
            <family val="2"/>
          </rPr>
          <t>Dolor Cervical Agudo</t>
        </r>
        <r>
          <rPr>
            <sz val="9"/>
            <color indexed="81"/>
            <rFont val="Tahoma"/>
            <family val="2"/>
          </rPr>
          <t xml:space="preserve">
En el campo  "</t>
        </r>
        <r>
          <rPr>
            <b/>
            <sz val="9"/>
            <color indexed="81"/>
            <rFont val="Tahoma"/>
            <family val="2"/>
          </rPr>
          <t>¿Presenta Dolor Cervical Agudo?</t>
        </r>
        <r>
          <rPr>
            <sz val="9"/>
            <color indexed="81"/>
            <rFont val="Tahoma"/>
            <family val="2"/>
          </rPr>
          <t xml:space="preserve"> " 
debe seleccionar "</t>
        </r>
        <r>
          <rPr>
            <b/>
            <sz val="9"/>
            <color indexed="81"/>
            <rFont val="Tahoma"/>
            <family val="2"/>
          </rPr>
          <t>Si</t>
        </r>
        <r>
          <rPr>
            <sz val="9"/>
            <color indexed="81"/>
            <rFont val="Tahoma"/>
            <family val="2"/>
          </rPr>
          <t xml:space="preserve">",  
Además selecionar </t>
        </r>
        <r>
          <rPr>
            <b/>
            <sz val="9"/>
            <color indexed="81"/>
            <rFont val="Tahoma"/>
            <family val="2"/>
          </rPr>
          <t>Ingreso</t>
        </r>
        <r>
          <rPr>
            <sz val="9"/>
            <color indexed="81"/>
            <rFont val="Tahoma"/>
            <family val="2"/>
          </rPr>
          <t xml:space="preserve"> en el campo Estado,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B31" authorId="0" shapeId="0" xr:uid="{2193202D-F9B1-47C0-A7B2-E4209D8FC0E6}">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Dolor Lumbar Agudo</t>
        </r>
        <r>
          <rPr>
            <sz val="11"/>
            <color theme="1"/>
            <rFont val="Calibri"/>
            <family val="2"/>
            <scheme val="minor"/>
          </rPr>
          <t xml:space="preserve">
En el campo  </t>
        </r>
        <r>
          <rPr>
            <b/>
            <sz val="11"/>
            <color indexed="8"/>
            <rFont val="Calibri"/>
            <family val="2"/>
          </rPr>
          <t xml:space="preserve">"¿Presenta Dolor Lumbar Agudo? " </t>
        </r>
        <r>
          <rPr>
            <sz val="11"/>
            <color theme="1"/>
            <rFont val="Calibri"/>
            <family val="2"/>
            <scheme val="minor"/>
          </rPr>
          <t xml:space="preserve">
debe seleccionar </t>
        </r>
        <r>
          <rPr>
            <b/>
            <sz val="11"/>
            <color indexed="8"/>
            <rFont val="Calibri"/>
            <family val="2"/>
          </rPr>
          <t>"Si"</t>
        </r>
        <r>
          <rPr>
            <sz val="11"/>
            <color theme="1"/>
            <rFont val="Calibri"/>
            <family val="2"/>
            <scheme val="minor"/>
          </rPr>
          <t xml:space="preserve">,  
Además seleccionar </t>
        </r>
        <r>
          <rPr>
            <b/>
            <sz val="11"/>
            <color indexed="8"/>
            <rFont val="Calibri"/>
            <family val="2"/>
          </rPr>
          <t>Ingreso</t>
        </r>
        <r>
          <rPr>
            <sz val="11"/>
            <color theme="1"/>
            <rFont val="Calibri"/>
            <family val="2"/>
            <scheme val="minor"/>
          </rPr>
          <t xml:space="preserve"> en el campo Estado, 
y 
haber seleccionado el </t>
        </r>
        <r>
          <rPr>
            <b/>
            <sz val="11"/>
            <color indexed="8"/>
            <rFont val="Calibri"/>
            <family val="2"/>
          </rPr>
          <t>Tipo de Estrategia</t>
        </r>
        <r>
          <rPr>
            <sz val="11"/>
            <color theme="1"/>
            <rFont val="Calibri"/>
            <family val="2"/>
            <scheme val="minor"/>
          </rPr>
          <t xml:space="preserve"> que corresponda
Tipo de Establecimiento
Cesfam,Cgu,Cgr,Crs,Cdt,Psr,Cosam, Cecosf y Hospitales comunitarios.</t>
        </r>
      </text>
    </comment>
    <comment ref="B32" authorId="0" shapeId="0" xr:uid="{86117582-29F6-4868-87E2-6EDC56F3757A}">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titulo </t>
        </r>
        <r>
          <rPr>
            <b/>
            <sz val="9"/>
            <color indexed="81"/>
            <rFont val="Tahoma"/>
            <family val="2"/>
          </rPr>
          <t>Hombro Doloroso Agudo</t>
        </r>
        <r>
          <rPr>
            <sz val="9"/>
            <color indexed="81"/>
            <rFont val="Tahoma"/>
            <family val="2"/>
          </rPr>
          <t xml:space="preserve">
En el campo  </t>
        </r>
        <r>
          <rPr>
            <b/>
            <sz val="9"/>
            <color indexed="81"/>
            <rFont val="Tahoma"/>
            <family val="2"/>
          </rPr>
          <t>"¿Presenta Hombro Doloroso Agudo? "</t>
        </r>
        <r>
          <rPr>
            <sz val="9"/>
            <color indexed="81"/>
            <rFont val="Tahoma"/>
            <family val="2"/>
          </rPr>
          <t xml:space="preserve"> 
debe seleccionar </t>
        </r>
        <r>
          <rPr>
            <b/>
            <sz val="9"/>
            <color indexed="81"/>
            <rFont val="Tahoma"/>
            <family val="2"/>
          </rPr>
          <t>"Si"</t>
        </r>
        <r>
          <rPr>
            <sz val="9"/>
            <color indexed="81"/>
            <rFont val="Tahoma"/>
            <family val="2"/>
          </rPr>
          <t>,  
Además selecionar Ingreso en el campo</t>
        </r>
        <r>
          <rPr>
            <b/>
            <sz val="9"/>
            <color indexed="81"/>
            <rFont val="Tahoma"/>
            <family val="2"/>
          </rPr>
          <t xml:space="preserve"> Estado</t>
        </r>
        <r>
          <rPr>
            <sz val="9"/>
            <color indexed="81"/>
            <rFont val="Tahoma"/>
            <family val="2"/>
          </rPr>
          <t xml:space="preserve">,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B33" authorId="0" shapeId="0" xr:uid="{85A6D504-7802-4AB7-8462-3395D5A51110}">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t>
        </r>
        <r>
          <rPr>
            <b/>
            <sz val="9"/>
            <color indexed="81"/>
            <rFont val="Tahoma"/>
            <family val="2"/>
          </rPr>
          <t>Formulario Control en Sala de Rehabilitación Física e Integral:</t>
        </r>
        <r>
          <rPr>
            <sz val="9"/>
            <color indexed="81"/>
            <rFont val="Tahoma"/>
            <family val="2"/>
          </rPr>
          <t xml:space="preserve">
En el titulo </t>
        </r>
        <r>
          <rPr>
            <b/>
            <sz val="9"/>
            <color indexed="81"/>
            <rFont val="Tahoma"/>
            <family val="2"/>
          </rPr>
          <t>Otro Dolor Musculoesquelético Agudo</t>
        </r>
        <r>
          <rPr>
            <sz val="9"/>
            <color indexed="81"/>
            <rFont val="Tahoma"/>
            <family val="2"/>
          </rPr>
          <t xml:space="preserve">
En el campo  </t>
        </r>
        <r>
          <rPr>
            <b/>
            <sz val="9"/>
            <color indexed="81"/>
            <rFont val="Tahoma"/>
            <family val="2"/>
          </rPr>
          <t xml:space="preserve">"¿Presenta Otro Dolor Musculoesquelético Agudo?" </t>
        </r>
        <r>
          <rPr>
            <sz val="9"/>
            <color indexed="81"/>
            <rFont val="Tahoma"/>
            <family val="2"/>
          </rPr>
          <t xml:space="preserve">
debe seleccionar </t>
        </r>
        <r>
          <rPr>
            <b/>
            <sz val="9"/>
            <color indexed="81"/>
            <rFont val="Tahoma"/>
            <family val="2"/>
          </rPr>
          <t>"Si"</t>
        </r>
        <r>
          <rPr>
            <sz val="9"/>
            <color indexed="81"/>
            <rFont val="Tahoma"/>
            <family val="2"/>
          </rPr>
          <t xml:space="preserve">,  
Además selecionar Ingreso en el campo </t>
        </r>
        <r>
          <rPr>
            <b/>
            <sz val="9"/>
            <color indexed="81"/>
            <rFont val="Tahoma"/>
            <family val="2"/>
          </rPr>
          <t>Estado</t>
        </r>
        <r>
          <rPr>
            <sz val="9"/>
            <color indexed="81"/>
            <rFont val="Tahoma"/>
            <family val="2"/>
          </rPr>
          <t xml:space="preserve">,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B34" authorId="0" shapeId="0" xr:uid="{EF1A6054-C4BB-4CC9-8F53-C719B9CA96FD}">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titulo </t>
        </r>
        <r>
          <rPr>
            <b/>
            <sz val="9"/>
            <color indexed="81"/>
            <rFont val="Tahoma"/>
            <family val="2"/>
          </rPr>
          <t>Artrosis de Rodilla y Cadera</t>
        </r>
        <r>
          <rPr>
            <sz val="9"/>
            <color indexed="81"/>
            <rFont val="Tahoma"/>
            <family val="2"/>
          </rPr>
          <t xml:space="preserve">
En el campo </t>
        </r>
        <r>
          <rPr>
            <b/>
            <sz val="9"/>
            <color indexed="81"/>
            <rFont val="Tahoma"/>
            <family val="2"/>
          </rPr>
          <t xml:space="preserve"> "¿Presenta Artrosis de Rodilla y Cadera? "</t>
        </r>
        <r>
          <rPr>
            <sz val="9"/>
            <color indexed="81"/>
            <rFont val="Tahoma"/>
            <family val="2"/>
          </rPr>
          <t xml:space="preserve"> 
debe seleccionar </t>
        </r>
        <r>
          <rPr>
            <b/>
            <sz val="9"/>
            <color indexed="81"/>
            <rFont val="Tahoma"/>
            <family val="2"/>
          </rPr>
          <t xml:space="preserve">"Si", </t>
        </r>
        <r>
          <rPr>
            <sz val="9"/>
            <color indexed="81"/>
            <rFont val="Tahoma"/>
            <family val="2"/>
          </rPr>
          <t xml:space="preserve"> 
Además selecionar Ingreso en el campo </t>
        </r>
        <r>
          <rPr>
            <b/>
            <sz val="9"/>
            <color indexed="81"/>
            <rFont val="Tahoma"/>
            <family val="2"/>
          </rPr>
          <t>Estado</t>
        </r>
        <r>
          <rPr>
            <sz val="9"/>
            <color indexed="81"/>
            <rFont val="Tahoma"/>
            <family val="2"/>
          </rPr>
          <t xml:space="preserve">,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B35" authorId="0" shapeId="0" xr:uid="{655B3435-DC4F-4809-AEED-1D31F24E18DE}">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titulo </t>
        </r>
        <r>
          <rPr>
            <b/>
            <sz val="9"/>
            <color indexed="81"/>
            <rFont val="Tahoma"/>
            <family val="2"/>
          </rPr>
          <t>Artritis Reumatoidea</t>
        </r>
        <r>
          <rPr>
            <sz val="9"/>
            <color indexed="81"/>
            <rFont val="Tahoma"/>
            <family val="2"/>
          </rPr>
          <t xml:space="preserve">
En el campo  </t>
        </r>
        <r>
          <rPr>
            <b/>
            <sz val="9"/>
            <color indexed="81"/>
            <rFont val="Tahoma"/>
            <family val="2"/>
          </rPr>
          <t xml:space="preserve">"¿Presenta Artritis Reumatoidea ? " </t>
        </r>
        <r>
          <rPr>
            <sz val="9"/>
            <color indexed="81"/>
            <rFont val="Tahoma"/>
            <family val="2"/>
          </rPr>
          <t xml:space="preserve">
debe seleccionar </t>
        </r>
        <r>
          <rPr>
            <b/>
            <sz val="9"/>
            <color indexed="81"/>
            <rFont val="Tahoma"/>
            <family val="2"/>
          </rPr>
          <t>"Si",</t>
        </r>
        <r>
          <rPr>
            <sz val="9"/>
            <color indexed="81"/>
            <rFont val="Tahoma"/>
            <family val="2"/>
          </rPr>
          <t xml:space="preserve">  
Además selecionar Ingreso en el campo</t>
        </r>
        <r>
          <rPr>
            <b/>
            <sz val="9"/>
            <color indexed="81"/>
            <rFont val="Tahoma"/>
            <family val="2"/>
          </rPr>
          <t xml:space="preserve"> Estado</t>
        </r>
        <r>
          <rPr>
            <sz val="9"/>
            <color indexed="81"/>
            <rFont val="Tahoma"/>
            <family val="2"/>
          </rPr>
          <t xml:space="preserve">,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B36" authorId="0" shapeId="0" xr:uid="{A6B3DA96-CFCD-4151-9F05-8702CDA9ADF7}">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t>
        </r>
        <r>
          <rPr>
            <b/>
            <sz val="11"/>
            <color indexed="8"/>
            <rFont val="Calibri"/>
            <family val="2"/>
          </rPr>
          <t xml:space="preserve"> Agregar documentos</t>
        </r>
        <r>
          <rPr>
            <sz val="11"/>
            <color theme="1"/>
            <rFont val="Calibri"/>
            <family val="2"/>
            <scheme val="minor"/>
          </rPr>
          <t xml:space="preserve"> a una atención,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Otro Dolor Musculoesquelético Crónico</t>
        </r>
        <r>
          <rPr>
            <sz val="11"/>
            <color theme="1"/>
            <rFont val="Calibri"/>
            <family val="2"/>
            <scheme val="minor"/>
          </rPr>
          <t xml:space="preserve">
En el campo  </t>
        </r>
        <r>
          <rPr>
            <b/>
            <sz val="11"/>
            <color indexed="8"/>
            <rFont val="Calibri"/>
            <family val="2"/>
          </rPr>
          <t xml:space="preserve">"¿Presenta Otro Dolor Musculoesquelético Crónico? " </t>
        </r>
        <r>
          <rPr>
            <sz val="11"/>
            <color theme="1"/>
            <rFont val="Calibri"/>
            <family val="2"/>
            <scheme val="minor"/>
          </rPr>
          <t xml:space="preserve">
debe seleccionar </t>
        </r>
        <r>
          <rPr>
            <b/>
            <sz val="11"/>
            <color indexed="8"/>
            <rFont val="Calibri"/>
            <family val="2"/>
          </rPr>
          <t>"Si"</t>
        </r>
        <r>
          <rPr>
            <sz val="11"/>
            <color theme="1"/>
            <rFont val="Calibri"/>
            <family val="2"/>
            <scheme val="minor"/>
          </rPr>
          <t xml:space="preserve">,  
Además selecionar </t>
        </r>
        <r>
          <rPr>
            <b/>
            <sz val="11"/>
            <color indexed="8"/>
            <rFont val="Calibri"/>
            <family val="2"/>
          </rPr>
          <t>Ingreso</t>
        </r>
        <r>
          <rPr>
            <sz val="11"/>
            <color theme="1"/>
            <rFont val="Calibri"/>
            <family val="2"/>
            <scheme val="minor"/>
          </rPr>
          <t xml:space="preserve"> en el campo Estado, 
y 
haber seleccionado el </t>
        </r>
        <r>
          <rPr>
            <b/>
            <sz val="11"/>
            <color indexed="8"/>
            <rFont val="Calibri"/>
            <family val="2"/>
          </rPr>
          <t xml:space="preserve">Tipo de Estrategia </t>
        </r>
        <r>
          <rPr>
            <sz val="11"/>
            <color theme="1"/>
            <rFont val="Calibri"/>
            <family val="2"/>
            <scheme val="minor"/>
          </rPr>
          <t xml:space="preserve">que corresponda
Tipo de Establecimiento
Cesfam,Cgu,Cgr,Crs,Cdt,Psr,Cosam, Cecosf y Hospitales comunitarios.
</t>
        </r>
      </text>
    </comment>
    <comment ref="B37" authorId="0" shapeId="0" xr:uid="{B9A6730F-B5F9-4587-9E50-DC3F97411886}">
      <text>
        <r>
          <rPr>
            <sz val="11"/>
            <color theme="1"/>
            <rFont val="Calibri"/>
            <family val="2"/>
            <scheme val="minor"/>
          </rPr>
          <t xml:space="preserve">Este dato aparecerá  luego de que en la atención  registrada en módulo </t>
        </r>
        <r>
          <rPr>
            <b/>
            <sz val="11"/>
            <color indexed="8"/>
            <rFont val="Calibri"/>
            <family val="2"/>
          </rPr>
          <t>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t>
        </r>
        <r>
          <rPr>
            <b/>
            <sz val="11"/>
            <color indexed="8"/>
            <rFont val="Calibri"/>
            <family val="2"/>
          </rPr>
          <t xml:space="preserve"> Ataque Cerebro Vascular (ACV)</t>
        </r>
        <r>
          <rPr>
            <sz val="11"/>
            <color theme="1"/>
            <rFont val="Calibri"/>
            <family val="2"/>
            <scheme val="minor"/>
          </rPr>
          <t xml:space="preserve">
En el campo  "</t>
        </r>
        <r>
          <rPr>
            <b/>
            <sz val="11"/>
            <color indexed="8"/>
            <rFont val="Calibri"/>
            <family val="2"/>
          </rPr>
          <t>¿Presenta Ataque Cerebro Vascular (ACV)?</t>
        </r>
        <r>
          <rPr>
            <sz val="11"/>
            <color theme="1"/>
            <rFont val="Calibri"/>
            <family val="2"/>
            <scheme val="minor"/>
          </rPr>
          <t xml:space="preserve"> " 
debe seleccionar</t>
        </r>
        <r>
          <rPr>
            <b/>
            <sz val="11"/>
            <color indexed="8"/>
            <rFont val="Calibri"/>
            <family val="2"/>
          </rPr>
          <t xml:space="preserve"> "Si"</t>
        </r>
        <r>
          <rPr>
            <sz val="11"/>
            <color theme="1"/>
            <rFont val="Calibri"/>
            <family val="2"/>
            <scheme val="minor"/>
          </rPr>
          <t>,  
Además selecionar</t>
        </r>
        <r>
          <rPr>
            <b/>
            <sz val="11"/>
            <color indexed="8"/>
            <rFont val="Calibri"/>
            <family val="2"/>
          </rPr>
          <t xml:space="preserve"> Ingreso</t>
        </r>
        <r>
          <rPr>
            <sz val="11"/>
            <color theme="1"/>
            <rFont val="Calibri"/>
            <family val="2"/>
            <scheme val="minor"/>
          </rPr>
          <t xml:space="preserve"> en el campo Estado, 
y 
haber seleccionado el </t>
        </r>
        <r>
          <rPr>
            <b/>
            <sz val="11"/>
            <color indexed="8"/>
            <rFont val="Calibri"/>
            <family val="2"/>
          </rPr>
          <t>Tipo de Estrategia</t>
        </r>
        <r>
          <rPr>
            <sz val="11"/>
            <color theme="1"/>
            <rFont val="Calibri"/>
            <family val="2"/>
            <scheme val="minor"/>
          </rPr>
          <t xml:space="preserve"> que corresponda
Tipo de Establecimiento
Cesfam,Cgu,Cgr,Crs,Cdt,Psr,Cosam, Cecosf y Hospitales comunitarios.</t>
        </r>
      </text>
    </comment>
    <comment ref="B38" authorId="0" shapeId="0" xr:uid="{B8157450-B3C4-4A9F-AF5E-525ABFB7028F}">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Traumatismo Encéfalo Craneano (TEC)</t>
        </r>
        <r>
          <rPr>
            <sz val="11"/>
            <color theme="1"/>
            <rFont val="Calibri"/>
            <family val="2"/>
            <scheme val="minor"/>
          </rPr>
          <t xml:space="preserve">
En el campo  </t>
        </r>
        <r>
          <rPr>
            <b/>
            <sz val="11"/>
            <color indexed="8"/>
            <rFont val="Calibri"/>
            <family val="2"/>
          </rPr>
          <t xml:space="preserve">"¿Presenta Traumatismo Encéfalo Craneano (TEC)? " </t>
        </r>
        <r>
          <rPr>
            <sz val="11"/>
            <color theme="1"/>
            <rFont val="Calibri"/>
            <family val="2"/>
            <scheme val="minor"/>
          </rPr>
          <t xml:space="preserve">
debe seleccionar </t>
        </r>
        <r>
          <rPr>
            <b/>
            <sz val="11"/>
            <color indexed="8"/>
            <rFont val="Calibri"/>
            <family val="2"/>
          </rPr>
          <t>"Si"</t>
        </r>
        <r>
          <rPr>
            <sz val="11"/>
            <color theme="1"/>
            <rFont val="Calibri"/>
            <family val="2"/>
            <scheme val="minor"/>
          </rPr>
          <t xml:space="preserve">,  
Además selecionar </t>
        </r>
        <r>
          <rPr>
            <b/>
            <sz val="11"/>
            <color indexed="8"/>
            <rFont val="Calibri"/>
            <family val="2"/>
          </rPr>
          <t>Ingreso</t>
        </r>
        <r>
          <rPr>
            <sz val="11"/>
            <color theme="1"/>
            <rFont val="Calibri"/>
            <family val="2"/>
            <scheme val="minor"/>
          </rPr>
          <t xml:space="preserve"> en el campo Estado, 
y 
haber seleccionado el </t>
        </r>
        <r>
          <rPr>
            <b/>
            <sz val="11"/>
            <color indexed="8"/>
            <rFont val="Calibri"/>
            <family val="2"/>
          </rPr>
          <t>Tipo de Estrategia</t>
        </r>
        <r>
          <rPr>
            <sz val="11"/>
            <color theme="1"/>
            <rFont val="Calibri"/>
            <family val="2"/>
            <scheme val="minor"/>
          </rPr>
          <t xml:space="preserve"> que corresponda
Tipo de Establecimiento
Cesfam,Cgu,Cgr,Crs,Cdt,Psr,Cosam, Cecosf y Hospitales comunitarios.</t>
        </r>
      </text>
    </comment>
    <comment ref="B39" authorId="0" shapeId="0" xr:uid="{13EA8286-860B-4A1B-8358-DDFBA221AF63}">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t>
        </r>
        <r>
          <rPr>
            <b/>
            <sz val="11"/>
            <color indexed="8"/>
            <rFont val="Calibri"/>
            <family val="2"/>
          </rPr>
          <t xml:space="preserve"> Lesión Medular</t>
        </r>
        <r>
          <rPr>
            <sz val="11"/>
            <color theme="1"/>
            <rFont val="Calibri"/>
            <family val="2"/>
            <scheme val="minor"/>
          </rPr>
          <t xml:space="preserve">
En el campo  </t>
        </r>
        <r>
          <rPr>
            <b/>
            <sz val="11"/>
            <color indexed="8"/>
            <rFont val="Calibri"/>
            <family val="2"/>
          </rPr>
          <t xml:space="preserve">"¿Presenta Lesión Medular? " </t>
        </r>
        <r>
          <rPr>
            <sz val="11"/>
            <color theme="1"/>
            <rFont val="Calibri"/>
            <family val="2"/>
            <scheme val="minor"/>
          </rPr>
          <t xml:space="preserve">
debe seleccionar </t>
        </r>
        <r>
          <rPr>
            <b/>
            <sz val="11"/>
            <color indexed="8"/>
            <rFont val="Calibri"/>
            <family val="2"/>
          </rPr>
          <t>"Si"</t>
        </r>
        <r>
          <rPr>
            <sz val="11"/>
            <color theme="1"/>
            <rFont val="Calibri"/>
            <family val="2"/>
            <scheme val="minor"/>
          </rPr>
          <t xml:space="preserve">,  
Además selecionar </t>
        </r>
        <r>
          <rPr>
            <b/>
            <sz val="11"/>
            <color indexed="8"/>
            <rFont val="Calibri"/>
            <family val="2"/>
          </rPr>
          <t>Ingreso</t>
        </r>
        <r>
          <rPr>
            <sz val="11"/>
            <color theme="1"/>
            <rFont val="Calibri"/>
            <family val="2"/>
            <scheme val="minor"/>
          </rPr>
          <t xml:space="preserve"> en el campo Estado, 
y 
haber seleccionado el </t>
        </r>
        <r>
          <rPr>
            <b/>
            <sz val="11"/>
            <color indexed="8"/>
            <rFont val="Calibri"/>
            <family val="2"/>
          </rPr>
          <t>Tipo de Estrategia</t>
        </r>
        <r>
          <rPr>
            <sz val="11"/>
            <color theme="1"/>
            <rFont val="Calibri"/>
            <family val="2"/>
            <scheme val="minor"/>
          </rPr>
          <t xml:space="preserve"> que corresponda
Tipo de Establecimiento
Cesfam,Cgu,Cgr,Crs,Cdt,Psr,Cosam, Cecosf y Hospitales comunitarios.</t>
        </r>
      </text>
    </comment>
    <comment ref="B40" authorId="0" shapeId="0" xr:uid="{64BDDFE4-48CA-418A-8E5C-A2D7E59908A9}">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Enfermedad de Parkinson</t>
        </r>
        <r>
          <rPr>
            <sz val="11"/>
            <color theme="1"/>
            <rFont val="Calibri"/>
            <family val="2"/>
            <scheme val="minor"/>
          </rPr>
          <t xml:space="preserve">
En el campo  </t>
        </r>
        <r>
          <rPr>
            <b/>
            <sz val="11"/>
            <color indexed="8"/>
            <rFont val="Calibri"/>
            <family val="2"/>
          </rPr>
          <t xml:space="preserve">"¿Presenta Enfermedad de Parkinson? " </t>
        </r>
        <r>
          <rPr>
            <sz val="11"/>
            <color theme="1"/>
            <rFont val="Calibri"/>
            <family val="2"/>
            <scheme val="minor"/>
          </rPr>
          <t xml:space="preserve">
debe seleccionar </t>
        </r>
        <r>
          <rPr>
            <b/>
            <sz val="11"/>
            <color indexed="8"/>
            <rFont val="Calibri"/>
            <family val="2"/>
          </rPr>
          <t>"Si"</t>
        </r>
        <r>
          <rPr>
            <sz val="11"/>
            <color theme="1"/>
            <rFont val="Calibri"/>
            <family val="2"/>
            <scheme val="minor"/>
          </rPr>
          <t>,  
Además selecionar</t>
        </r>
        <r>
          <rPr>
            <b/>
            <sz val="11"/>
            <color indexed="8"/>
            <rFont val="Calibri"/>
            <family val="2"/>
          </rPr>
          <t xml:space="preserve"> Ingreso</t>
        </r>
        <r>
          <rPr>
            <sz val="11"/>
            <color theme="1"/>
            <rFont val="Calibri"/>
            <family val="2"/>
            <scheme val="minor"/>
          </rPr>
          <t xml:space="preserve"> en el campo Estado, 
y 
haber seleccionado el </t>
        </r>
        <r>
          <rPr>
            <b/>
            <sz val="11"/>
            <color indexed="8"/>
            <rFont val="Calibri"/>
            <family val="2"/>
          </rPr>
          <t>Tipo de Estrategia</t>
        </r>
        <r>
          <rPr>
            <sz val="11"/>
            <color theme="1"/>
            <rFont val="Calibri"/>
            <family val="2"/>
            <scheme val="minor"/>
          </rPr>
          <t xml:space="preserve"> que corresponda
Tipo de Establecimiento
Cesfam,Cgu,Cgr,Crs,Cdt,Psr,Cosam, Cecosf y Hospitales comunitarios.</t>
        </r>
      </text>
    </comment>
    <comment ref="B41" authorId="0" shapeId="0" xr:uid="{D47022FC-008E-4FDD-BD7E-9F807B79C0BC}">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Enfermedades Neuromusculares</t>
        </r>
        <r>
          <rPr>
            <sz val="11"/>
            <color theme="1"/>
            <rFont val="Calibri"/>
            <family val="2"/>
            <scheme val="minor"/>
          </rPr>
          <t xml:space="preserve">
En el campo  </t>
        </r>
        <r>
          <rPr>
            <b/>
            <sz val="11"/>
            <color indexed="8"/>
            <rFont val="Calibri"/>
            <family val="2"/>
          </rPr>
          <t xml:space="preserve">"¿Presenta Enfermedades Neuromusculares? " </t>
        </r>
        <r>
          <rPr>
            <sz val="11"/>
            <color theme="1"/>
            <rFont val="Calibri"/>
            <family val="2"/>
            <scheme val="minor"/>
          </rPr>
          <t xml:space="preserve">
debe seleccionar </t>
        </r>
        <r>
          <rPr>
            <b/>
            <sz val="11"/>
            <color indexed="8"/>
            <rFont val="Calibri"/>
            <family val="2"/>
          </rPr>
          <t>"Si"</t>
        </r>
        <r>
          <rPr>
            <sz val="11"/>
            <color theme="1"/>
            <rFont val="Calibri"/>
            <family val="2"/>
            <scheme val="minor"/>
          </rPr>
          <t xml:space="preserve">,  
Además selecionar </t>
        </r>
        <r>
          <rPr>
            <b/>
            <sz val="11"/>
            <color indexed="8"/>
            <rFont val="Calibri"/>
            <family val="2"/>
          </rPr>
          <t>Ingreso</t>
        </r>
        <r>
          <rPr>
            <sz val="11"/>
            <color theme="1"/>
            <rFont val="Calibri"/>
            <family val="2"/>
            <scheme val="minor"/>
          </rPr>
          <t xml:space="preserve"> en el campo Estado, 
y 
haber seleccionado el </t>
        </r>
        <r>
          <rPr>
            <b/>
            <sz val="11"/>
            <color indexed="8"/>
            <rFont val="Calibri"/>
            <family val="2"/>
          </rPr>
          <t>Tipo de Estrategia</t>
        </r>
        <r>
          <rPr>
            <sz val="11"/>
            <color theme="1"/>
            <rFont val="Calibri"/>
            <family val="2"/>
            <scheme val="minor"/>
          </rPr>
          <t xml:space="preserve"> que corresponda
Tipo de Establecimiento
Cesfam,Cgu,Cgr,Crs,Cdt,Psr,Cosam, Cecosf y Hospitales comunitarios.</t>
        </r>
      </text>
    </comment>
    <comment ref="B42" authorId="0" shapeId="0" xr:uid="{128EB0E1-7668-4427-8614-AB27A6CC0F9A}">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t>
        </r>
        <r>
          <rPr>
            <b/>
            <sz val="11"/>
            <color indexed="8"/>
            <rFont val="Calibri"/>
            <family val="2"/>
          </rPr>
          <t xml:space="preserve"> 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Alteraciones en el Desarrollo Psicomotor</t>
        </r>
        <r>
          <rPr>
            <sz val="11"/>
            <color theme="1"/>
            <rFont val="Calibri"/>
            <family val="2"/>
            <scheme val="minor"/>
          </rPr>
          <t xml:space="preserve">
En el campo  </t>
        </r>
        <r>
          <rPr>
            <b/>
            <sz val="11"/>
            <color indexed="8"/>
            <rFont val="Calibri"/>
            <family val="2"/>
          </rPr>
          <t xml:space="preserve">"¿Presenta Alteraciones en el Desarrollo Psicomotor? " </t>
        </r>
        <r>
          <rPr>
            <sz val="11"/>
            <color theme="1"/>
            <rFont val="Calibri"/>
            <family val="2"/>
            <scheme val="minor"/>
          </rPr>
          <t xml:space="preserve">
debe seleccionar</t>
        </r>
        <r>
          <rPr>
            <b/>
            <sz val="11"/>
            <color indexed="8"/>
            <rFont val="Calibri"/>
            <family val="2"/>
          </rPr>
          <t xml:space="preserve"> "Si"</t>
        </r>
        <r>
          <rPr>
            <sz val="11"/>
            <color theme="1"/>
            <rFont val="Calibri"/>
            <family val="2"/>
            <scheme val="minor"/>
          </rPr>
          <t xml:space="preserve">,  
Además selecionar </t>
        </r>
        <r>
          <rPr>
            <b/>
            <sz val="11"/>
            <color indexed="8"/>
            <rFont val="Calibri"/>
            <family val="2"/>
          </rPr>
          <t>Ingreso</t>
        </r>
        <r>
          <rPr>
            <sz val="11"/>
            <color theme="1"/>
            <rFont val="Calibri"/>
            <family val="2"/>
            <scheme val="minor"/>
          </rPr>
          <t xml:space="preserve"> en el campo Estado, 
y 
haber seleccionado el </t>
        </r>
        <r>
          <rPr>
            <b/>
            <sz val="11"/>
            <color indexed="8"/>
            <rFont val="Calibri"/>
            <family val="2"/>
          </rPr>
          <t xml:space="preserve">Tipo de Estrategia </t>
        </r>
        <r>
          <rPr>
            <sz val="11"/>
            <color theme="1"/>
            <rFont val="Calibri"/>
            <family val="2"/>
            <scheme val="minor"/>
          </rPr>
          <t xml:space="preserve">que corresponda
Tipo de Establecimiento
Cesfam,Cgu,Cgr,Crs,Cdt,Psr,Cosam, Cecosf y Hospitales comunitarios.
</t>
        </r>
      </text>
    </comment>
    <comment ref="B43" authorId="0" shapeId="0" xr:uid="{7704EDB5-DA46-4182-B6D9-35C2FBA829C8}">
      <text>
        <r>
          <rPr>
            <sz val="11"/>
            <color theme="1"/>
            <rFont val="Calibri"/>
            <family val="2"/>
            <scheme val="minor"/>
          </rPr>
          <t>Este dato aparecerá  luego de que en la atención  registrada en</t>
        </r>
        <r>
          <rPr>
            <b/>
            <sz val="11"/>
            <color indexed="8"/>
            <rFont val="Calibri"/>
            <family val="2"/>
          </rPr>
          <t xml:space="preserve"> 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Disrafias Espinales</t>
        </r>
        <r>
          <rPr>
            <sz val="11"/>
            <color theme="1"/>
            <rFont val="Calibri"/>
            <family val="2"/>
            <scheme val="minor"/>
          </rPr>
          <t xml:space="preserve">
En el campo </t>
        </r>
        <r>
          <rPr>
            <b/>
            <sz val="11"/>
            <color indexed="8"/>
            <rFont val="Calibri"/>
            <family val="2"/>
          </rPr>
          <t xml:space="preserve"> "¿Presenta Disrafias Espinales? " </t>
        </r>
        <r>
          <rPr>
            <sz val="11"/>
            <color theme="1"/>
            <rFont val="Calibri"/>
            <family val="2"/>
            <scheme val="minor"/>
          </rPr>
          <t xml:space="preserve">
debe seleccionar </t>
        </r>
        <r>
          <rPr>
            <b/>
            <sz val="11"/>
            <color indexed="8"/>
            <rFont val="Calibri"/>
            <family val="2"/>
          </rPr>
          <t>"Si"</t>
        </r>
        <r>
          <rPr>
            <sz val="11"/>
            <color theme="1"/>
            <rFont val="Calibri"/>
            <family val="2"/>
            <scheme val="minor"/>
          </rPr>
          <t>,  
Además selecionar</t>
        </r>
        <r>
          <rPr>
            <b/>
            <sz val="11"/>
            <color indexed="8"/>
            <rFont val="Calibri"/>
            <family val="2"/>
          </rPr>
          <t xml:space="preserve"> Ingreso</t>
        </r>
        <r>
          <rPr>
            <sz val="11"/>
            <color theme="1"/>
            <rFont val="Calibri"/>
            <family val="2"/>
            <scheme val="minor"/>
          </rPr>
          <t xml:space="preserve"> en el campo Estado, 
y 
haber seleccionado el </t>
        </r>
        <r>
          <rPr>
            <b/>
            <sz val="11"/>
            <color indexed="8"/>
            <rFont val="Calibri"/>
            <family val="2"/>
          </rPr>
          <t>Tipo de Estrategia</t>
        </r>
        <r>
          <rPr>
            <sz val="11"/>
            <color theme="1"/>
            <rFont val="Calibri"/>
            <family val="2"/>
            <scheme val="minor"/>
          </rPr>
          <t xml:space="preserve"> que corresponda
Tipo de Establecimiento
Cesfam,Cgu,Cgr,Crs,Cdt,Psr,Cosam, Cecosf y Hospitales comunitarios.</t>
        </r>
      </text>
    </comment>
    <comment ref="B44" authorId="0" shapeId="0" xr:uid="{2504AF87-302C-46B5-8D5C-35FFDA58C9D2}">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Trastorno Espectro Autista</t>
        </r>
        <r>
          <rPr>
            <sz val="11"/>
            <color theme="1"/>
            <rFont val="Calibri"/>
            <family val="2"/>
            <scheme val="minor"/>
          </rPr>
          <t xml:space="preserve">
En el campo  </t>
        </r>
        <r>
          <rPr>
            <b/>
            <sz val="11"/>
            <color indexed="8"/>
            <rFont val="Calibri"/>
            <family val="2"/>
          </rPr>
          <t>"¿Presenta Transtorno Espectro Autista? "</t>
        </r>
        <r>
          <rPr>
            <sz val="11"/>
            <color theme="1"/>
            <rFont val="Calibri"/>
            <family val="2"/>
            <scheme val="minor"/>
          </rPr>
          <t xml:space="preserve"> 
debe seleccionar </t>
        </r>
        <r>
          <rPr>
            <b/>
            <sz val="11"/>
            <color indexed="8"/>
            <rFont val="Calibri"/>
            <family val="2"/>
          </rPr>
          <t>"Si"</t>
        </r>
        <r>
          <rPr>
            <sz val="11"/>
            <color theme="1"/>
            <rFont val="Calibri"/>
            <family val="2"/>
            <scheme val="minor"/>
          </rPr>
          <t>,  
Además selecionar</t>
        </r>
        <r>
          <rPr>
            <b/>
            <sz val="11"/>
            <color indexed="8"/>
            <rFont val="Calibri"/>
            <family val="2"/>
          </rPr>
          <t xml:space="preserve"> Ingreso</t>
        </r>
        <r>
          <rPr>
            <sz val="11"/>
            <color theme="1"/>
            <rFont val="Calibri"/>
            <family val="2"/>
            <scheme val="minor"/>
          </rPr>
          <t xml:space="preserve"> en el campo Estado, 
y 
haber seleccionado el Tipo de Estrategia que corresponda
Tipo de Establecimiento
Cesfam,Cgu,Cgr,Crs,Cdt,Psr,Cosam, Cecosf y Hospitales comunitarios.</t>
        </r>
      </text>
    </comment>
    <comment ref="B45" authorId="0" shapeId="0" xr:uid="{85075B5D-7C8B-4CC2-A981-421D5C395A09}">
      <text>
        <r>
          <rPr>
            <sz val="9"/>
            <color indexed="8"/>
            <rFont val="Tahoma"/>
            <family val="2"/>
          </rPr>
          <t xml:space="preserve">Este dato aparecerá  luego de que en la atención  registrada en </t>
        </r>
        <r>
          <rPr>
            <b/>
            <sz val="9"/>
            <color indexed="8"/>
            <rFont val="Tahoma"/>
            <family val="2"/>
          </rPr>
          <t>módulo Box, Pacientes Citados</t>
        </r>
        <r>
          <rPr>
            <sz val="9"/>
            <color indexed="8"/>
            <rFont val="Tahoma"/>
            <family val="2"/>
          </rPr>
          <t xml:space="preserve"> o desde </t>
        </r>
        <r>
          <rPr>
            <b/>
            <sz val="9"/>
            <color indexed="8"/>
            <rFont val="Tahoma"/>
            <family val="2"/>
          </rPr>
          <t>Agregar documentos a una atención</t>
        </r>
        <r>
          <rPr>
            <sz val="9"/>
            <color indexed="8"/>
            <rFont val="Tahoma"/>
            <family val="2"/>
          </rPr>
          <t xml:space="preserve">, el profesional registre lo siguiente:
En el  </t>
        </r>
        <r>
          <rPr>
            <b/>
            <sz val="9"/>
            <color indexed="8"/>
            <rFont val="Tahoma"/>
            <family val="2"/>
          </rPr>
          <t>Formulario Control en Sala de Rehabilitación Física e Integral:</t>
        </r>
        <r>
          <rPr>
            <sz val="9"/>
            <color indexed="8"/>
            <rFont val="Tahoma"/>
            <family val="2"/>
          </rPr>
          <t xml:space="preserve">
En el titulo </t>
        </r>
        <r>
          <rPr>
            <b/>
            <sz val="9"/>
            <color indexed="8"/>
            <rFont val="Tahoma"/>
            <family val="2"/>
          </rPr>
          <t>Amputación</t>
        </r>
        <r>
          <rPr>
            <sz val="9"/>
            <color indexed="8"/>
            <rFont val="Tahoma"/>
            <family val="2"/>
          </rPr>
          <t xml:space="preserve">
En el campo  "</t>
        </r>
        <r>
          <rPr>
            <b/>
            <sz val="9"/>
            <color indexed="8"/>
            <rFont val="Tahoma"/>
            <family val="2"/>
          </rPr>
          <t>¿Presenta Amputación?</t>
        </r>
        <r>
          <rPr>
            <sz val="9"/>
            <color indexed="8"/>
            <rFont val="Tahoma"/>
            <family val="2"/>
          </rPr>
          <t xml:space="preserve"> " 
debe seleccionar </t>
        </r>
        <r>
          <rPr>
            <b/>
            <sz val="9"/>
            <color indexed="8"/>
            <rFont val="Tahoma"/>
            <family val="2"/>
          </rPr>
          <t>"Si"</t>
        </r>
        <r>
          <rPr>
            <sz val="9"/>
            <color indexed="8"/>
            <rFont val="Tahoma"/>
            <family val="2"/>
          </rPr>
          <t xml:space="preserve">,  
Además selecionar </t>
        </r>
        <r>
          <rPr>
            <b/>
            <sz val="9"/>
            <color indexed="8"/>
            <rFont val="Tahoma"/>
            <family val="2"/>
          </rPr>
          <t>Ingreso</t>
        </r>
        <r>
          <rPr>
            <sz val="9"/>
            <color indexed="8"/>
            <rFont val="Tahoma"/>
            <family val="2"/>
          </rPr>
          <t xml:space="preserve"> en el campo Estado, 
y 
haber seleccionado el </t>
        </r>
        <r>
          <rPr>
            <b/>
            <sz val="9"/>
            <color indexed="8"/>
            <rFont val="Tahoma"/>
            <family val="2"/>
          </rPr>
          <t>Tipo de Estrategia</t>
        </r>
        <r>
          <rPr>
            <sz val="9"/>
            <color indexed="8"/>
            <rFont val="Tahoma"/>
            <family val="2"/>
          </rPr>
          <t xml:space="preserve"> que corresponda
Tipo de Establecimiento
Cesfam,Cgu,Cgr,Crs,Cdt,Psr,Cosam, Cecosf y Hospitales comunitarios.</t>
        </r>
        <r>
          <rPr>
            <sz val="11"/>
            <color theme="1"/>
            <rFont val="Calibri"/>
            <family val="2"/>
            <scheme val="minor"/>
          </rPr>
          <t xml:space="preserve">
</t>
        </r>
      </text>
    </comment>
    <comment ref="B46" authorId="0" shapeId="0" xr:uid="{EEE3AD64-1A00-41E9-A90E-15982279F1D4}">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el titulo </t>
        </r>
        <r>
          <rPr>
            <b/>
            <sz val="9"/>
            <color indexed="81"/>
            <rFont val="Tahoma"/>
            <family val="2"/>
          </rPr>
          <t>Quemados</t>
        </r>
        <r>
          <rPr>
            <sz val="9"/>
            <color indexed="81"/>
            <rFont val="Tahoma"/>
            <family val="2"/>
          </rPr>
          <t xml:space="preserve">
En el campo  "</t>
        </r>
        <r>
          <rPr>
            <b/>
            <sz val="9"/>
            <color indexed="81"/>
            <rFont val="Tahoma"/>
            <family val="2"/>
          </rPr>
          <t>¿Presenta Quemaduras?</t>
        </r>
        <r>
          <rPr>
            <sz val="9"/>
            <color indexed="81"/>
            <rFont val="Tahoma"/>
            <family val="2"/>
          </rPr>
          <t xml:space="preserve"> " 
debe seleccionar</t>
        </r>
        <r>
          <rPr>
            <b/>
            <sz val="9"/>
            <color indexed="81"/>
            <rFont val="Tahoma"/>
            <family val="2"/>
          </rPr>
          <t xml:space="preserve"> "Si"</t>
        </r>
        <r>
          <rPr>
            <sz val="9"/>
            <color indexed="81"/>
            <rFont val="Tahoma"/>
            <family val="2"/>
          </rPr>
          <t xml:space="preserve">,  
Además selecionar </t>
        </r>
        <r>
          <rPr>
            <b/>
            <sz val="9"/>
            <color indexed="81"/>
            <rFont val="Tahoma"/>
            <family val="2"/>
          </rPr>
          <t>Ingreso</t>
        </r>
        <r>
          <rPr>
            <sz val="9"/>
            <color indexed="81"/>
            <rFont val="Tahoma"/>
            <family val="2"/>
          </rPr>
          <t xml:space="preserve"> en el campo Estado,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text>
    </comment>
    <comment ref="B47" authorId="0" shapeId="0" xr:uid="{1E2576F5-0467-46E3-B3FC-6D7FE7F9019D}">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COVID-19</t>
        </r>
        <r>
          <rPr>
            <sz val="11"/>
            <color theme="1"/>
            <rFont val="Calibri"/>
            <family val="2"/>
            <scheme val="minor"/>
          </rPr>
          <t xml:space="preserve">
En el campo  </t>
        </r>
        <r>
          <rPr>
            <b/>
            <sz val="11"/>
            <color indexed="8"/>
            <rFont val="Calibri"/>
            <family val="2"/>
          </rPr>
          <t xml:space="preserve">"¿Presenta COVID-19? " </t>
        </r>
        <r>
          <rPr>
            <sz val="11"/>
            <color theme="1"/>
            <rFont val="Calibri"/>
            <family val="2"/>
            <scheme val="minor"/>
          </rPr>
          <t xml:space="preserve">
debe seleccionar </t>
        </r>
        <r>
          <rPr>
            <b/>
            <sz val="11"/>
            <color indexed="8"/>
            <rFont val="Calibri"/>
            <family val="2"/>
          </rPr>
          <t>"Si"</t>
        </r>
        <r>
          <rPr>
            <sz val="11"/>
            <color theme="1"/>
            <rFont val="Calibri"/>
            <family val="2"/>
            <scheme val="minor"/>
          </rPr>
          <t>,  
Además selecionar</t>
        </r>
        <r>
          <rPr>
            <b/>
            <sz val="11"/>
            <color indexed="8"/>
            <rFont val="Calibri"/>
            <family val="2"/>
          </rPr>
          <t xml:space="preserve"> Ingreso</t>
        </r>
        <r>
          <rPr>
            <sz val="11"/>
            <color theme="1"/>
            <rFont val="Calibri"/>
            <family val="2"/>
            <scheme val="minor"/>
          </rPr>
          <t xml:space="preserve"> en el campo Estado, 
y 
haber seleccionado el </t>
        </r>
        <r>
          <rPr>
            <b/>
            <sz val="11"/>
            <color indexed="8"/>
            <rFont val="Calibri"/>
            <family val="2"/>
          </rPr>
          <t>Tipo de Estrategia</t>
        </r>
        <r>
          <rPr>
            <sz val="11"/>
            <color theme="1"/>
            <rFont val="Calibri"/>
            <family val="2"/>
            <scheme val="minor"/>
          </rPr>
          <t xml:space="preserve"> que corresponda
Tipo de Establecimiento
Cesfam,Cgu,Cgr,Crs,Cdt,Psr,Cosam, Cecosf y Hospitales comunitarios.
</t>
        </r>
      </text>
    </comment>
    <comment ref="B48" authorId="0" shapeId="0" xr:uid="{0F461CEA-A600-484F-916B-93F302E5365F}">
      <text>
        <r>
          <rPr>
            <sz val="9"/>
            <color indexed="81"/>
            <rFont val="Tahoma"/>
            <family val="2"/>
          </rPr>
          <t xml:space="preserve">Este dato aparecerá  luego de que en la atención  </t>
        </r>
        <r>
          <rPr>
            <b/>
            <sz val="9"/>
            <color indexed="81"/>
            <rFont val="Tahoma"/>
            <family val="2"/>
          </rPr>
          <t>registrada en 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t>
        </r>
        <r>
          <rPr>
            <b/>
            <sz val="9"/>
            <color indexed="81"/>
            <rFont val="Tahoma"/>
            <family val="2"/>
          </rPr>
          <t>Formulario Control en Sala de Rehabilitación Física e Integral:</t>
        </r>
        <r>
          <rPr>
            <sz val="9"/>
            <color indexed="81"/>
            <rFont val="Tahoma"/>
            <family val="2"/>
          </rPr>
          <t xml:space="preserve">
En el campo </t>
        </r>
        <r>
          <rPr>
            <b/>
            <sz val="9"/>
            <color indexed="81"/>
            <rFont val="Tahoma"/>
            <family val="2"/>
          </rPr>
          <t>"¿Otros problemas de compromiso físico?"</t>
        </r>
        <r>
          <rPr>
            <sz val="9"/>
            <color indexed="81"/>
            <rFont val="Tahoma"/>
            <family val="2"/>
          </rPr>
          <t xml:space="preserve"> 
debe seleccionar </t>
        </r>
        <r>
          <rPr>
            <b/>
            <sz val="9"/>
            <color indexed="81"/>
            <rFont val="Tahoma"/>
            <family val="2"/>
          </rPr>
          <t>"Si"</t>
        </r>
        <r>
          <rPr>
            <sz val="9"/>
            <color indexed="81"/>
            <rFont val="Tahoma"/>
            <family val="2"/>
          </rPr>
          <t>,  
tener registrado</t>
        </r>
        <r>
          <rPr>
            <b/>
            <sz val="9"/>
            <color indexed="81"/>
            <rFont val="Tahoma"/>
            <family val="2"/>
          </rPr>
          <t xml:space="preserve"> Ingreso </t>
        </r>
        <r>
          <rPr>
            <sz val="9"/>
            <color indexed="81"/>
            <rFont val="Tahoma"/>
            <family val="2"/>
          </rPr>
          <t xml:space="preserve">en el campo estado, 
y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A49" authorId="6" shapeId="0" xr:uid="{7EDEF5F2-F210-4BD4-9785-3C8B28CB65F9}">
      <text>
        <r>
          <rPr>
            <sz val="9"/>
            <color indexed="81"/>
            <rFont val="Tahoma"/>
            <family val="2"/>
          </rPr>
          <t xml:space="preserve">Este dato aparecerá  luego de que en la atención  registrada en módulo </t>
        </r>
        <r>
          <rPr>
            <b/>
            <sz val="9"/>
            <color indexed="81"/>
            <rFont val="Tahoma"/>
            <family val="2"/>
          </rPr>
          <t>Box, Pacientes Citados o desde Agregar documentos a una atención</t>
        </r>
        <r>
          <rPr>
            <sz val="9"/>
            <color indexed="81"/>
            <rFont val="Tahoma"/>
            <family val="2"/>
          </rPr>
          <t xml:space="preserve">, el profesional registre lo siguiente:
En el  Formulario </t>
        </r>
        <r>
          <rPr>
            <b/>
            <sz val="9"/>
            <color indexed="81"/>
            <rFont val="Tahoma"/>
            <family val="2"/>
          </rPr>
          <t xml:space="preserve">Control en Sala de Rehabilitación Física e Integral:
</t>
        </r>
        <r>
          <rPr>
            <sz val="9"/>
            <color indexed="81"/>
            <rFont val="Tahoma"/>
            <family val="2"/>
          </rPr>
          <t xml:space="preserve">
En El Titulo </t>
        </r>
        <r>
          <rPr>
            <b/>
            <sz val="9"/>
            <color indexed="81"/>
            <rFont val="Tahoma"/>
            <family val="2"/>
          </rPr>
          <t>Condición Sensorial Visual</t>
        </r>
        <r>
          <rPr>
            <sz val="9"/>
            <color indexed="81"/>
            <rFont val="Tahoma"/>
            <family val="2"/>
          </rPr>
          <t xml:space="preserve">
En el campo de "</t>
        </r>
        <r>
          <rPr>
            <b/>
            <sz val="9"/>
            <color indexed="81"/>
            <rFont val="Tahoma"/>
            <family val="2"/>
          </rPr>
          <t xml:space="preserve">¿ Presenta problemas sensoriales Visuales ?" </t>
        </r>
        <r>
          <rPr>
            <sz val="9"/>
            <color indexed="81"/>
            <rFont val="Tahoma"/>
            <family val="2"/>
          </rPr>
          <t xml:space="preserve">
debe seleccionar</t>
        </r>
        <r>
          <rPr>
            <b/>
            <sz val="9"/>
            <color indexed="81"/>
            <rFont val="Tahoma"/>
            <family val="2"/>
          </rPr>
          <t xml:space="preserve"> "Si",  </t>
        </r>
        <r>
          <rPr>
            <sz val="9"/>
            <color indexed="81"/>
            <rFont val="Tahoma"/>
            <family val="2"/>
          </rPr>
          <t xml:space="preserve">
tener registrado</t>
        </r>
        <r>
          <rPr>
            <b/>
            <sz val="9"/>
            <color indexed="81"/>
            <rFont val="Tahoma"/>
            <family val="2"/>
          </rPr>
          <t xml:space="preserve"> Ingreso </t>
        </r>
        <r>
          <rPr>
            <sz val="9"/>
            <color indexed="81"/>
            <rFont val="Tahoma"/>
            <family val="2"/>
          </rPr>
          <t xml:space="preserve">en el campo </t>
        </r>
        <r>
          <rPr>
            <b/>
            <sz val="9"/>
            <color indexed="81"/>
            <rFont val="Tahoma"/>
            <family val="2"/>
          </rPr>
          <t xml:space="preserve">estado, </t>
        </r>
        <r>
          <rPr>
            <sz val="9"/>
            <color indexed="81"/>
            <rFont val="Tahoma"/>
            <family val="2"/>
          </rPr>
          <t xml:space="preserve">
y Además haber seleccionado el </t>
        </r>
        <r>
          <rPr>
            <b/>
            <sz val="9"/>
            <color indexed="81"/>
            <rFont val="Tahoma"/>
            <family val="2"/>
          </rPr>
          <t xml:space="preserve">Tipo de Estrategia </t>
        </r>
        <r>
          <rPr>
            <sz val="9"/>
            <color indexed="81"/>
            <rFont val="Tahoma"/>
            <family val="2"/>
          </rPr>
          <t xml:space="preserve">que corresponda
</t>
        </r>
        <r>
          <rPr>
            <b/>
            <sz val="9"/>
            <color indexed="81"/>
            <rFont val="Tahoma"/>
            <family val="2"/>
          </rPr>
          <t>Tipo de Establecimiento</t>
        </r>
        <r>
          <rPr>
            <sz val="9"/>
            <color indexed="81"/>
            <rFont val="Tahoma"/>
            <family val="2"/>
          </rPr>
          <t xml:space="preserve">
Cesfam,Cgu,Cgr,Crs,Cdt,Psr,Cosam, Cecosf y Hospitales comunitarios.</t>
        </r>
      </text>
    </comment>
    <comment ref="A50" authorId="6" shapeId="0" xr:uid="{6147274A-9F85-4DA1-A406-4A897F83B503}">
      <text>
        <r>
          <rPr>
            <sz val="9"/>
            <color indexed="81"/>
            <rFont val="Tahoma"/>
            <family val="2"/>
          </rPr>
          <t>Este dato aparecerá  luego de que en la atención  registrada en módulo</t>
        </r>
        <r>
          <rPr>
            <b/>
            <sz val="9"/>
            <color indexed="81"/>
            <rFont val="Tahoma"/>
            <family val="2"/>
          </rPr>
          <t xml:space="preserve"> Box, Pacientes Citados o desde Agregar documentos a una atención</t>
        </r>
        <r>
          <rPr>
            <sz val="9"/>
            <color indexed="81"/>
            <rFont val="Tahoma"/>
            <family val="2"/>
          </rPr>
          <t>, el profesional registre lo siguiente:
En el  Formulario</t>
        </r>
        <r>
          <rPr>
            <b/>
            <sz val="9"/>
            <color indexed="81"/>
            <rFont val="Tahoma"/>
            <family val="2"/>
          </rPr>
          <t xml:space="preserve"> Control en Sala de Rehabilitación Física e Integral:
</t>
        </r>
        <r>
          <rPr>
            <sz val="9"/>
            <color indexed="81"/>
            <rFont val="Tahoma"/>
            <family val="2"/>
          </rPr>
          <t xml:space="preserve">En el Titulo </t>
        </r>
        <r>
          <rPr>
            <b/>
            <sz val="9"/>
            <color indexed="81"/>
            <rFont val="Tahoma"/>
            <family val="2"/>
          </rPr>
          <t>Condición Sensorial Auditivo</t>
        </r>
        <r>
          <rPr>
            <sz val="9"/>
            <color indexed="81"/>
            <rFont val="Tahoma"/>
            <family val="2"/>
          </rPr>
          <t xml:space="preserve">
En el campo de</t>
        </r>
        <r>
          <rPr>
            <b/>
            <sz val="9"/>
            <color indexed="81"/>
            <rFont val="Tahoma"/>
            <family val="2"/>
          </rPr>
          <t xml:space="preserve"> "¿ Presenta problemas sensoriales Auditivos?" 
</t>
        </r>
        <r>
          <rPr>
            <sz val="9"/>
            <color indexed="81"/>
            <rFont val="Tahoma"/>
            <family val="2"/>
          </rPr>
          <t>debe seleccionar</t>
        </r>
        <r>
          <rPr>
            <b/>
            <sz val="9"/>
            <color indexed="81"/>
            <rFont val="Tahoma"/>
            <family val="2"/>
          </rPr>
          <t xml:space="preserve"> "Si",  
</t>
        </r>
        <r>
          <rPr>
            <sz val="9"/>
            <color indexed="81"/>
            <rFont val="Tahoma"/>
            <family val="2"/>
          </rPr>
          <t xml:space="preserve">
tener registrado</t>
        </r>
        <r>
          <rPr>
            <b/>
            <sz val="9"/>
            <color indexed="81"/>
            <rFont val="Tahoma"/>
            <family val="2"/>
          </rPr>
          <t xml:space="preserve"> Ingreso</t>
        </r>
        <r>
          <rPr>
            <sz val="9"/>
            <color indexed="81"/>
            <rFont val="Tahoma"/>
            <family val="2"/>
          </rPr>
          <t xml:space="preserve"> en el campo</t>
        </r>
        <r>
          <rPr>
            <b/>
            <sz val="9"/>
            <color indexed="81"/>
            <rFont val="Tahoma"/>
            <family val="2"/>
          </rPr>
          <t xml:space="preserve"> Estado, </t>
        </r>
        <r>
          <rPr>
            <sz val="9"/>
            <color indexed="81"/>
            <rFont val="Tahoma"/>
            <family val="2"/>
          </rPr>
          <t xml:space="preserve">
Y además haber seleccionado el </t>
        </r>
        <r>
          <rPr>
            <b/>
            <sz val="9"/>
            <color indexed="81"/>
            <rFont val="Tahoma"/>
            <family val="2"/>
          </rPr>
          <t>Tipo de Estrategia</t>
        </r>
        <r>
          <rPr>
            <sz val="9"/>
            <color indexed="81"/>
            <rFont val="Tahoma"/>
            <family val="2"/>
          </rPr>
          <t xml:space="preserve"> que corresponda.
</t>
        </r>
        <r>
          <rPr>
            <b/>
            <sz val="9"/>
            <color indexed="81"/>
            <rFont val="Tahoma"/>
            <family val="2"/>
          </rPr>
          <t>Tipo de Establecimiento</t>
        </r>
        <r>
          <rPr>
            <sz val="9"/>
            <color indexed="81"/>
            <rFont val="Tahoma"/>
            <family val="2"/>
          </rPr>
          <t xml:space="preserve">
Cesfam,Cgu,Cgr,Crs,Cdt,Psr,Cosam, Cecosf y  Hospitales comunitarios.</t>
        </r>
      </text>
    </comment>
    <comment ref="A55" authorId="2" shapeId="0" xr:uid="{E41878F0-AE00-40C7-8C26-BB2346F3FA79}">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t>
        </r>
        <r>
          <rPr>
            <b/>
            <sz val="11"/>
            <color indexed="8"/>
            <rFont val="Calibri"/>
            <family val="2"/>
          </rPr>
          <t xml:space="preserve"> MÉDICO/A </t>
        </r>
        <r>
          <rPr>
            <sz val="11"/>
            <color theme="1"/>
            <rFont val="Calibri"/>
            <family val="2"/>
            <scheme val="minor"/>
          </rPr>
          <t xml:space="preserve">Registre la actividad:
</t>
        </r>
        <r>
          <rPr>
            <b/>
            <sz val="11"/>
            <color indexed="8"/>
            <rFont val="Calibri"/>
            <family val="2"/>
          </rPr>
          <t>Consulta De Rehabilitación en Sala</t>
        </r>
        <r>
          <rPr>
            <sz val="11"/>
            <color theme="1"/>
            <rFont val="Calibri"/>
            <family val="2"/>
            <scheme val="minor"/>
          </rPr>
          <t xml:space="preserve">
y 
En el</t>
        </r>
        <r>
          <rPr>
            <b/>
            <sz val="11"/>
            <color indexed="8"/>
            <rFont val="Calibri"/>
            <family val="2"/>
          </rPr>
          <t xml:space="preserve"> Formulario Control en Sala de Rehabilitacion Fisica e Integral</t>
        </r>
        <r>
          <rPr>
            <sz val="11"/>
            <color theme="1"/>
            <rFont val="Calibri"/>
            <family val="2"/>
            <scheme val="minor"/>
          </rPr>
          <t xml:space="preserve">,  haber seleccionado el </t>
        </r>
        <r>
          <rPr>
            <b/>
            <sz val="11"/>
            <color indexed="8"/>
            <rFont val="Calibri"/>
            <family val="2"/>
          </rPr>
          <t>Tipo de Estrategia</t>
        </r>
        <r>
          <rPr>
            <sz val="11"/>
            <color theme="1"/>
            <rFont val="Calibri"/>
            <family val="2"/>
            <scheme val="minor"/>
          </rPr>
          <t xml:space="preserve"> y </t>
        </r>
        <r>
          <rPr>
            <b/>
            <sz val="11"/>
            <color indexed="8"/>
            <rFont val="Calibri"/>
            <family val="2"/>
          </rPr>
          <t>Modalidad de Rehabilitación</t>
        </r>
        <r>
          <rPr>
            <sz val="11"/>
            <color theme="1"/>
            <rFont val="Calibri"/>
            <family val="2"/>
            <scheme val="minor"/>
          </rPr>
          <t xml:space="preserve"> que corresponda.  
Tipo de Establecimiento
Cesfam,Cgu,Cgr,Crs,Cdt,Psr,Cosam, Cecosf y Hospitales comunitarios.</t>
        </r>
      </text>
    </comment>
    <comment ref="A56" authorId="2" shapeId="0" xr:uid="{C5428CD0-5346-4FC8-89A1-4BC94256E465}">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t>
        </r>
        <r>
          <rPr>
            <b/>
            <sz val="11"/>
            <color indexed="8"/>
            <rFont val="Calibri"/>
            <family val="2"/>
          </rPr>
          <t xml:space="preserve"> módulo Box, Pacientes Citados</t>
        </r>
        <r>
          <rPr>
            <sz val="11"/>
            <color theme="1"/>
            <rFont val="Calibri"/>
            <family val="2"/>
            <scheme val="minor"/>
          </rPr>
          <t xml:space="preserve">, el </t>
        </r>
        <r>
          <rPr>
            <b/>
            <sz val="11"/>
            <color indexed="8"/>
            <rFont val="Calibri"/>
            <family val="2"/>
          </rPr>
          <t>KINESIÓLOGO/A</t>
        </r>
        <r>
          <rPr>
            <sz val="11"/>
            <color theme="1"/>
            <rFont val="Calibri"/>
            <family val="2"/>
            <scheme val="minor"/>
          </rPr>
          <t xml:space="preserve">, registre la actividad:
</t>
        </r>
        <r>
          <rPr>
            <b/>
            <sz val="11"/>
            <color indexed="8"/>
            <rFont val="Calibri"/>
            <family val="2"/>
          </rPr>
          <t>Consulta de Kinesiólogo en Sala de Rehabilitación</t>
        </r>
        <r>
          <rPr>
            <sz val="11"/>
            <color theme="1"/>
            <rFont val="Calibri"/>
            <family val="2"/>
            <scheme val="minor"/>
          </rPr>
          <t xml:space="preserve"> ó
</t>
        </r>
        <r>
          <rPr>
            <b/>
            <sz val="11"/>
            <color indexed="8"/>
            <rFont val="Calibri"/>
            <family val="2"/>
          </rPr>
          <t>Consulta De Rehabilitación en Sala</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haber seleccionado el </t>
        </r>
        <r>
          <rPr>
            <b/>
            <sz val="11"/>
            <color indexed="8"/>
            <rFont val="Calibri"/>
            <family val="2"/>
          </rPr>
          <t>Tipo de Estrategia</t>
        </r>
        <r>
          <rPr>
            <sz val="11"/>
            <color theme="1"/>
            <rFont val="Calibri"/>
            <family val="2"/>
            <scheme val="minor"/>
          </rPr>
          <t xml:space="preserve"> y </t>
        </r>
        <r>
          <rPr>
            <b/>
            <sz val="11"/>
            <color indexed="8"/>
            <rFont val="Calibri"/>
            <family val="2"/>
          </rPr>
          <t>Modalidad de Rehabilitación</t>
        </r>
        <r>
          <rPr>
            <sz val="11"/>
            <color theme="1"/>
            <rFont val="Calibri"/>
            <family val="2"/>
            <scheme val="minor"/>
          </rPr>
          <t xml:space="preserve"> que corresponda.
Tipo de Establecimiento
Cesfam,Cgu,Cgr,Crs,Cdt,Psr,Cosam, Cecosf y Hospitales comunitarios.</t>
        </r>
      </text>
    </comment>
    <comment ref="A57" authorId="2" shapeId="0" xr:uid="{87AE1861-9D14-48F5-8B80-36BA895DA2BD}">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t>
        </r>
        <r>
          <rPr>
            <b/>
            <sz val="11"/>
            <color indexed="8"/>
            <rFont val="Calibri"/>
            <family val="2"/>
          </rPr>
          <t>TERAPEUTA OCUPACIONAL</t>
        </r>
        <r>
          <rPr>
            <sz val="11"/>
            <color theme="1"/>
            <rFont val="Calibri"/>
            <family val="2"/>
            <scheme val="minor"/>
          </rPr>
          <t xml:space="preserve">, registre la actividad:
</t>
        </r>
        <r>
          <rPr>
            <b/>
            <sz val="11"/>
            <color indexed="8"/>
            <rFont val="Calibri"/>
            <family val="2"/>
          </rPr>
          <t>Consulta Déficit Desarrollo Psicomotor en Sala de Rehabilitación</t>
        </r>
        <r>
          <rPr>
            <sz val="11"/>
            <color theme="1"/>
            <rFont val="Calibri"/>
            <family val="2"/>
            <scheme val="minor"/>
          </rPr>
          <t xml:space="preserve">   ó
</t>
        </r>
        <r>
          <rPr>
            <b/>
            <sz val="11"/>
            <color indexed="8"/>
            <rFont val="Calibri"/>
            <family val="2"/>
          </rPr>
          <t>Consulta De Rehabilitación en Sala</t>
        </r>
        <r>
          <rPr>
            <sz val="11"/>
            <color theme="1"/>
            <rFont val="Calibri"/>
            <family val="2"/>
            <scheme val="minor"/>
          </rPr>
          <t xml:space="preserve">
y 
En el </t>
        </r>
        <r>
          <rPr>
            <b/>
            <sz val="11"/>
            <color indexed="8"/>
            <rFont val="Calibri"/>
            <family val="2"/>
          </rPr>
          <t>Formulario Control en Sala de Rehabilitación Física e Integral</t>
        </r>
        <r>
          <rPr>
            <sz val="11"/>
            <color theme="1"/>
            <rFont val="Calibri"/>
            <family val="2"/>
            <scheme val="minor"/>
          </rPr>
          <t xml:space="preserve">,  haber seleccionado el </t>
        </r>
        <r>
          <rPr>
            <b/>
            <sz val="11"/>
            <color indexed="8"/>
            <rFont val="Calibri"/>
            <family val="2"/>
          </rPr>
          <t xml:space="preserve">Tipo de Estrategia </t>
        </r>
        <r>
          <rPr>
            <sz val="11"/>
            <color theme="1"/>
            <rFont val="Calibri"/>
            <family val="2"/>
            <scheme val="minor"/>
          </rPr>
          <t xml:space="preserve">y </t>
        </r>
        <r>
          <rPr>
            <b/>
            <sz val="11"/>
            <color indexed="8"/>
            <rFont val="Calibri"/>
            <family val="2"/>
          </rPr>
          <t>Modalidad de Rehabilitación</t>
        </r>
        <r>
          <rPr>
            <sz val="11"/>
            <color theme="1"/>
            <rFont val="Calibri"/>
            <family val="2"/>
            <scheme val="minor"/>
          </rPr>
          <t xml:space="preserve"> que corresponda.
Tipo de Establecimiento
Cesfam,Cgu,Cgr,Crs,Cdt,Psr,Cosam, Cecosf y Hospitales comunitarios.</t>
        </r>
      </text>
    </comment>
    <comment ref="A58" authorId="2" shapeId="0" xr:uid="{BFF972F5-63AA-4E66-89A4-A32377DBFFDE}">
      <text>
        <r>
          <rPr>
            <sz val="11"/>
            <color theme="1"/>
            <rFont val="Calibri"/>
            <family val="2"/>
            <scheme val="minor"/>
          </rPr>
          <t>Este dato aparecerá  luego de que en la</t>
        </r>
        <r>
          <rPr>
            <b/>
            <sz val="11"/>
            <color indexed="8"/>
            <rFont val="Calibri"/>
            <family val="2"/>
          </rPr>
          <t xml:space="preserve"> atención cerrada (estado completada)</t>
        </r>
        <r>
          <rPr>
            <sz val="11"/>
            <color theme="1"/>
            <rFont val="Calibri"/>
            <family val="2"/>
            <scheme val="minor"/>
          </rPr>
          <t xml:space="preserve"> registrada en </t>
        </r>
        <r>
          <rPr>
            <b/>
            <sz val="11"/>
            <color indexed="8"/>
            <rFont val="Calibri"/>
            <family val="2"/>
          </rPr>
          <t>módulo  Box, Pacientes Citado</t>
        </r>
        <r>
          <rPr>
            <sz val="11"/>
            <color theme="1"/>
            <rFont val="Calibri"/>
            <family val="2"/>
            <scheme val="minor"/>
          </rPr>
          <t xml:space="preserve">s, el </t>
        </r>
        <r>
          <rPr>
            <b/>
            <sz val="11"/>
            <color indexed="8"/>
            <rFont val="Calibri"/>
            <family val="2"/>
          </rPr>
          <t>FONOAUDIÓLOGO/A</t>
        </r>
        <r>
          <rPr>
            <sz val="11"/>
            <color theme="1"/>
            <rFont val="Calibri"/>
            <family val="2"/>
            <scheme val="minor"/>
          </rPr>
          <t xml:space="preserve">, registre la actividad:
</t>
        </r>
        <r>
          <rPr>
            <b/>
            <sz val="11"/>
            <color indexed="8"/>
            <rFont val="Calibri"/>
            <family val="2"/>
          </rPr>
          <t>Consulta Déficit Desarrollo Psicomotor en Sala de Rehabilitación</t>
        </r>
        <r>
          <rPr>
            <sz val="11"/>
            <color theme="1"/>
            <rFont val="Calibri"/>
            <family val="2"/>
            <scheme val="minor"/>
          </rPr>
          <t xml:space="preserve">   ó
</t>
        </r>
        <r>
          <rPr>
            <b/>
            <sz val="11"/>
            <color indexed="8"/>
            <rFont val="Calibri"/>
            <family val="2"/>
          </rPr>
          <t>Consulta De Rehabilitación en Sala</t>
        </r>
        <r>
          <rPr>
            <sz val="11"/>
            <color theme="1"/>
            <rFont val="Calibri"/>
            <family val="2"/>
            <scheme val="minor"/>
          </rPr>
          <t xml:space="preserve">
y 
En el </t>
        </r>
        <r>
          <rPr>
            <b/>
            <sz val="11"/>
            <color indexed="8"/>
            <rFont val="Calibri"/>
            <family val="2"/>
          </rPr>
          <t>Formulario Control en Sala de Rehabilitación Fisica e Integral</t>
        </r>
        <r>
          <rPr>
            <sz val="11"/>
            <color theme="1"/>
            <rFont val="Calibri"/>
            <family val="2"/>
            <scheme val="minor"/>
          </rPr>
          <t xml:space="preserve">,  haber seleccionado el </t>
        </r>
        <r>
          <rPr>
            <b/>
            <sz val="11"/>
            <color indexed="8"/>
            <rFont val="Calibri"/>
            <family val="2"/>
          </rPr>
          <t>Tipo de Estrategia</t>
        </r>
        <r>
          <rPr>
            <sz val="11"/>
            <color theme="1"/>
            <rFont val="Calibri"/>
            <family val="2"/>
            <scheme val="minor"/>
          </rPr>
          <t xml:space="preserve"> y </t>
        </r>
        <r>
          <rPr>
            <b/>
            <sz val="11"/>
            <color indexed="8"/>
            <rFont val="Calibri"/>
            <family val="2"/>
          </rPr>
          <t>Modalidad de Rehabilitación</t>
        </r>
        <r>
          <rPr>
            <sz val="11"/>
            <color theme="1"/>
            <rFont val="Calibri"/>
            <family val="2"/>
            <scheme val="minor"/>
          </rPr>
          <t xml:space="preserve"> que corresponda.
Tipo de Establecimiento
Cesfam,Cgu,Cgr,Crs,Cdt,Psr,Cosam, Cecosf y Hospitales comunitarios.</t>
        </r>
      </text>
    </comment>
    <comment ref="A59" authorId="7" shapeId="0" xr:uid="{463E8077-B9BA-4C87-8F28-9D5AD50888E5}">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t>
        </r>
        <r>
          <rPr>
            <b/>
            <sz val="11"/>
            <color indexed="8"/>
            <rFont val="Calibri"/>
            <family val="2"/>
          </rPr>
          <t>PSICÓLOGO/A</t>
        </r>
        <r>
          <rPr>
            <sz val="11"/>
            <color theme="1"/>
            <rFont val="Calibri"/>
            <family val="2"/>
            <scheme val="minor"/>
          </rPr>
          <t xml:space="preserve">, registre la actividad:
</t>
        </r>
        <r>
          <rPr>
            <b/>
            <sz val="11"/>
            <color indexed="8"/>
            <rFont val="Calibri"/>
            <family val="2"/>
          </rPr>
          <t>Consulta Déficit Desarrollo Psicomotor en Sala de Rehabilitación</t>
        </r>
        <r>
          <rPr>
            <sz val="11"/>
            <color theme="1"/>
            <rFont val="Calibri"/>
            <family val="2"/>
            <scheme val="minor"/>
          </rPr>
          <t xml:space="preserve">   ó
</t>
        </r>
        <r>
          <rPr>
            <b/>
            <sz val="11"/>
            <color indexed="8"/>
            <rFont val="Calibri"/>
            <family val="2"/>
          </rPr>
          <t>Consulta De Rehabilitación en Sala</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haber seleccionado el </t>
        </r>
        <r>
          <rPr>
            <b/>
            <sz val="11"/>
            <color indexed="8"/>
            <rFont val="Calibri"/>
            <family val="2"/>
          </rPr>
          <t>Tipo de Estrategia</t>
        </r>
        <r>
          <rPr>
            <sz val="11"/>
            <color theme="1"/>
            <rFont val="Calibri"/>
            <family val="2"/>
            <scheme val="minor"/>
          </rPr>
          <t xml:space="preserve"> y </t>
        </r>
        <r>
          <rPr>
            <b/>
            <sz val="11"/>
            <color indexed="8"/>
            <rFont val="Calibri"/>
            <family val="2"/>
          </rPr>
          <t>Modalidad de Rehabilitación</t>
        </r>
        <r>
          <rPr>
            <sz val="11"/>
            <color theme="1"/>
            <rFont val="Calibri"/>
            <family val="2"/>
            <scheme val="minor"/>
          </rPr>
          <t xml:space="preserve"> que corresponda.
Tipo de Establecimiento
Cesfam,Cgu,Cgr,Crs,Cdt,Psr,Cosam, Cecosf y Hospitales comunitarios.
</t>
        </r>
      </text>
    </comment>
    <comment ref="A64" authorId="0" shapeId="0" xr:uid="{37F593F4-C814-4BE4-A067-DA53865CED38}">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t>
        </r>
        <r>
          <rPr>
            <b/>
            <sz val="9"/>
            <color indexed="81"/>
            <rFont val="Tahoma"/>
            <family val="2"/>
          </rPr>
          <t>módulo  Box, Pacientes Citado</t>
        </r>
        <r>
          <rPr>
            <sz val="9"/>
            <color indexed="81"/>
            <rFont val="Tahoma"/>
            <family val="2"/>
          </rPr>
          <t xml:space="preserve">s  ó  en </t>
        </r>
        <r>
          <rPr>
            <b/>
            <sz val="9"/>
            <color indexed="81"/>
            <rFont val="Tahoma"/>
            <family val="2"/>
          </rPr>
          <t>Atención, Registro Atención Individual,</t>
        </r>
        <r>
          <rPr>
            <sz val="9"/>
            <color indexed="81"/>
            <rFont val="Tahoma"/>
            <family val="2"/>
          </rPr>
          <t xml:space="preserve"> el </t>
        </r>
        <r>
          <rPr>
            <b/>
            <sz val="9"/>
            <color indexed="81"/>
            <rFont val="Tahoma"/>
            <family val="2"/>
          </rPr>
          <t>KINESIÓLOGO/A</t>
        </r>
        <r>
          <rPr>
            <sz val="9"/>
            <color indexed="81"/>
            <rFont val="Tahoma"/>
            <family val="2"/>
          </rPr>
          <t xml:space="preserve"> registre la actividad:
</t>
        </r>
        <r>
          <rPr>
            <b/>
            <sz val="9"/>
            <color indexed="81"/>
            <rFont val="Tahoma"/>
            <family val="2"/>
          </rPr>
          <t>Control en Sala de Rehabilitación</t>
        </r>
        <r>
          <rPr>
            <sz val="9"/>
            <color indexed="81"/>
            <rFont val="Tahoma"/>
            <family val="2"/>
          </rPr>
          <t xml:space="preserve">
y
En el </t>
        </r>
        <r>
          <rPr>
            <b/>
            <sz val="9"/>
            <color indexed="81"/>
            <rFont val="Tahoma"/>
            <family val="2"/>
          </rPr>
          <t>Formulario Control en Sala de Rehabilitación Física e Integral,</t>
        </r>
        <r>
          <rPr>
            <sz val="9"/>
            <color indexed="81"/>
            <rFont val="Tahoma"/>
            <family val="2"/>
          </rPr>
          <t xml:space="preserve">  haber seleccionado el </t>
        </r>
        <r>
          <rPr>
            <b/>
            <sz val="9"/>
            <color indexed="81"/>
            <rFont val="Tahoma"/>
            <family val="2"/>
          </rPr>
          <t xml:space="preserve">Tipo de Estrategia </t>
        </r>
        <r>
          <rPr>
            <sz val="9"/>
            <color indexed="81"/>
            <rFont val="Tahoma"/>
            <family val="2"/>
          </rPr>
          <t xml:space="preserve">y </t>
        </r>
        <r>
          <rPr>
            <b/>
            <sz val="9"/>
            <color indexed="81"/>
            <rFont val="Tahoma"/>
            <family val="2"/>
          </rPr>
          <t xml:space="preserve">Modalidad de Rehabilitación </t>
        </r>
        <r>
          <rPr>
            <sz val="9"/>
            <color indexed="81"/>
            <rFont val="Tahoma"/>
            <family val="2"/>
          </rPr>
          <t>que corresponda.
Tipo de Establecimiento
Cesfam,Cgu,Cgr,Crs,Cdt,Psr,Cosam,Cecosf y Hospitales comunitarios.</t>
        </r>
      </text>
    </comment>
    <comment ref="A65" authorId="2" shapeId="0" xr:uid="{A91E62B0-FB43-45A0-98B7-64D094261A15}">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ó  </t>
        </r>
        <r>
          <rPr>
            <b/>
            <sz val="11"/>
            <color indexed="8"/>
            <rFont val="Calibri"/>
            <family val="2"/>
          </rPr>
          <t>en Atención, Registro Atención Individual,</t>
        </r>
        <r>
          <rPr>
            <sz val="11"/>
            <color theme="1"/>
            <rFont val="Calibri"/>
            <family val="2"/>
            <scheme val="minor"/>
          </rPr>
          <t xml:space="preserve"> el </t>
        </r>
        <r>
          <rPr>
            <b/>
            <sz val="11"/>
            <color indexed="8"/>
            <rFont val="Calibri"/>
            <family val="2"/>
          </rPr>
          <t>TERAPEUTA OCUPACIONAL</t>
        </r>
        <r>
          <rPr>
            <sz val="11"/>
            <color theme="1"/>
            <rFont val="Calibri"/>
            <family val="2"/>
            <scheme val="minor"/>
          </rPr>
          <t xml:space="preserve"> registre la actividad:
</t>
        </r>
        <r>
          <rPr>
            <b/>
            <sz val="11"/>
            <color indexed="8"/>
            <rFont val="Calibri"/>
            <family val="2"/>
          </rPr>
          <t>Control en Sala de Rehabilitación</t>
        </r>
        <r>
          <rPr>
            <sz val="11"/>
            <color theme="1"/>
            <rFont val="Calibri"/>
            <family val="2"/>
            <scheme val="minor"/>
          </rPr>
          <t xml:space="preserve">
y 
En el </t>
        </r>
        <r>
          <rPr>
            <b/>
            <sz val="11"/>
            <color indexed="8"/>
            <rFont val="Calibri"/>
            <family val="2"/>
          </rPr>
          <t>Formulario Control en Sala de Rehabilitación Fisica e Integral</t>
        </r>
        <r>
          <rPr>
            <sz val="11"/>
            <color theme="1"/>
            <rFont val="Calibri"/>
            <family val="2"/>
            <scheme val="minor"/>
          </rPr>
          <t xml:space="preserve">,  haber seleccionado el </t>
        </r>
        <r>
          <rPr>
            <b/>
            <sz val="11"/>
            <color indexed="8"/>
            <rFont val="Calibri"/>
            <family val="2"/>
          </rPr>
          <t>Tipo de Estrategia</t>
        </r>
        <r>
          <rPr>
            <sz val="11"/>
            <color theme="1"/>
            <rFont val="Calibri"/>
            <family val="2"/>
            <scheme val="minor"/>
          </rPr>
          <t xml:space="preserve"> y </t>
        </r>
        <r>
          <rPr>
            <b/>
            <sz val="11"/>
            <color indexed="8"/>
            <rFont val="Calibri"/>
            <family val="2"/>
          </rPr>
          <t>Modalidad de Rehabilitación</t>
        </r>
        <r>
          <rPr>
            <sz val="11"/>
            <color theme="1"/>
            <rFont val="Calibri"/>
            <family val="2"/>
            <scheme val="minor"/>
          </rPr>
          <t xml:space="preserve"> que corresponda.
Tipo de Establecimiento
Cesfam,Cgu,Cgr,Crs,Cdt,Psr,Cosam, Cecosf y Hospitales comunitarios.</t>
        </r>
      </text>
    </comment>
    <comment ref="A66" authorId="2" shapeId="0" xr:uid="{33C3E28F-1699-4A12-91F6-62E231ABDADD}">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ó  </t>
        </r>
        <r>
          <rPr>
            <b/>
            <sz val="11"/>
            <color indexed="8"/>
            <rFont val="Calibri"/>
            <family val="2"/>
          </rPr>
          <t>en Atención, Registro Atención Individual</t>
        </r>
        <r>
          <rPr>
            <sz val="11"/>
            <color theme="1"/>
            <rFont val="Calibri"/>
            <family val="2"/>
            <scheme val="minor"/>
          </rPr>
          <t>, el</t>
        </r>
        <r>
          <rPr>
            <b/>
            <sz val="11"/>
            <color indexed="8"/>
            <rFont val="Calibri"/>
            <family val="2"/>
          </rPr>
          <t xml:space="preserve"> FONOAUDIÓLOGO/A</t>
        </r>
        <r>
          <rPr>
            <sz val="11"/>
            <color theme="1"/>
            <rFont val="Calibri"/>
            <family val="2"/>
            <scheme val="minor"/>
          </rPr>
          <t xml:space="preserve"> registre la actividad:
</t>
        </r>
        <r>
          <rPr>
            <b/>
            <sz val="11"/>
            <color indexed="8"/>
            <rFont val="Calibri"/>
            <family val="2"/>
          </rPr>
          <t>Control en Sala de Rehabilitación</t>
        </r>
        <r>
          <rPr>
            <sz val="11"/>
            <color theme="1"/>
            <rFont val="Calibri"/>
            <family val="2"/>
            <scheme val="minor"/>
          </rPr>
          <t xml:space="preserve">
y
En el</t>
        </r>
        <r>
          <rPr>
            <b/>
            <sz val="11"/>
            <color indexed="8"/>
            <rFont val="Calibri"/>
            <family val="2"/>
          </rPr>
          <t xml:space="preserve"> Formulario Control en Sala de Rehabilitación Física e Integral</t>
        </r>
        <r>
          <rPr>
            <sz val="11"/>
            <color theme="1"/>
            <rFont val="Calibri"/>
            <family val="2"/>
            <scheme val="minor"/>
          </rPr>
          <t xml:space="preserve">,  haber seleccionado el </t>
        </r>
        <r>
          <rPr>
            <b/>
            <sz val="11"/>
            <color indexed="8"/>
            <rFont val="Calibri"/>
            <family val="2"/>
          </rPr>
          <t>Tipo de Estrategia</t>
        </r>
        <r>
          <rPr>
            <sz val="11"/>
            <color theme="1"/>
            <rFont val="Calibri"/>
            <family val="2"/>
            <scheme val="minor"/>
          </rPr>
          <t xml:space="preserve"> y </t>
        </r>
        <r>
          <rPr>
            <b/>
            <sz val="11"/>
            <color indexed="8"/>
            <rFont val="Calibri"/>
            <family val="2"/>
          </rPr>
          <t xml:space="preserve">Modalidad de Rehabilitación </t>
        </r>
        <r>
          <rPr>
            <sz val="11"/>
            <color theme="1"/>
            <rFont val="Calibri"/>
            <family val="2"/>
            <scheme val="minor"/>
          </rPr>
          <t>que corresponda.
Tipo de Establecimiento
Cesfam,Cgu,Cgr,Crs,Cdt,Psr,Cosam, Cecosf y Hospitales comunitarios.</t>
        </r>
      </text>
    </comment>
    <comment ref="A67" authorId="2" shapeId="0" xr:uid="{8D033979-CDA4-4D9F-B427-E0D7D2F378DA}">
      <text>
        <r>
          <rPr>
            <sz val="11"/>
            <color theme="1"/>
            <rFont val="Calibri"/>
            <family val="2"/>
            <scheme val="minor"/>
          </rPr>
          <t>Este dato aparecerá  luego de que en la</t>
        </r>
        <r>
          <rPr>
            <b/>
            <sz val="11"/>
            <color indexed="8"/>
            <rFont val="Calibri"/>
            <family val="2"/>
          </rPr>
          <t xml:space="preserve"> 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ó </t>
        </r>
        <r>
          <rPr>
            <b/>
            <sz val="11"/>
            <color indexed="8"/>
            <rFont val="Calibri"/>
            <family val="2"/>
          </rPr>
          <t xml:space="preserve"> en Atención, Registro Atención Individual</t>
        </r>
        <r>
          <rPr>
            <sz val="11"/>
            <color theme="1"/>
            <rFont val="Calibri"/>
            <family val="2"/>
            <scheme val="minor"/>
          </rPr>
          <t xml:space="preserve">, el </t>
        </r>
        <r>
          <rPr>
            <b/>
            <sz val="11"/>
            <color indexed="8"/>
            <rFont val="Calibri"/>
            <family val="2"/>
          </rPr>
          <t>PSICÓLOGO</t>
        </r>
        <r>
          <rPr>
            <sz val="11"/>
            <color theme="1"/>
            <rFont val="Calibri"/>
            <family val="2"/>
            <scheme val="minor"/>
          </rPr>
          <t xml:space="preserve"> registre la acvidad:
</t>
        </r>
        <r>
          <rPr>
            <b/>
            <sz val="11"/>
            <color indexed="8"/>
            <rFont val="Calibri"/>
            <family val="2"/>
          </rPr>
          <t xml:space="preserve">Control en Sala de Rehabilitación </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haber seleccionado el </t>
        </r>
        <r>
          <rPr>
            <b/>
            <sz val="11"/>
            <color indexed="8"/>
            <rFont val="Calibri"/>
            <family val="2"/>
          </rPr>
          <t>Tipo de Estrategia</t>
        </r>
        <r>
          <rPr>
            <sz val="11"/>
            <color theme="1"/>
            <rFont val="Calibri"/>
            <family val="2"/>
            <scheme val="minor"/>
          </rPr>
          <t xml:space="preserve"> y </t>
        </r>
        <r>
          <rPr>
            <b/>
            <sz val="11"/>
            <color indexed="8"/>
            <rFont val="Calibri"/>
            <family val="2"/>
          </rPr>
          <t>Modalidad de Rehabilitación</t>
        </r>
        <r>
          <rPr>
            <sz val="11"/>
            <color theme="1"/>
            <rFont val="Calibri"/>
            <family val="2"/>
            <scheme val="minor"/>
          </rPr>
          <t xml:space="preserve"> que corresponda.
Tipo de Establecimiento
Cesfam,Cgu,Cgr,Crs,Cdt,Psr,Cosam, Cecosf y Hospitales comunitarios.</t>
        </r>
      </text>
    </comment>
    <comment ref="A72" authorId="2" shapeId="0" xr:uid="{BFC9520F-A08B-4077-8E6A-F68AF77D9AB5}">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ó  en </t>
        </r>
        <r>
          <rPr>
            <b/>
            <sz val="11"/>
            <color indexed="8"/>
            <rFont val="Calibri"/>
            <family val="2"/>
          </rPr>
          <t>Atención, Registro Atención Individual</t>
        </r>
        <r>
          <rPr>
            <sz val="11"/>
            <color theme="1"/>
            <rFont val="Calibri"/>
            <family val="2"/>
            <scheme val="minor"/>
          </rPr>
          <t xml:space="preserve">, el </t>
        </r>
        <r>
          <rPr>
            <b/>
            <sz val="11"/>
            <color indexed="8"/>
            <rFont val="Calibri"/>
            <family val="2"/>
          </rPr>
          <t xml:space="preserve">KINESIÓLOGO/A </t>
        </r>
        <r>
          <rPr>
            <sz val="11"/>
            <color theme="1"/>
            <rFont val="Calibri"/>
            <family val="2"/>
            <scheme val="minor"/>
          </rPr>
          <t xml:space="preserve">registre la actividad:
</t>
        </r>
        <r>
          <rPr>
            <b/>
            <sz val="11"/>
            <color indexed="8"/>
            <rFont val="Calibri"/>
            <family val="2"/>
          </rPr>
          <t>Sesión de Rehabilitación</t>
        </r>
        <r>
          <rPr>
            <sz val="11"/>
            <color theme="1"/>
            <rFont val="Calibri"/>
            <family val="2"/>
            <scheme val="minor"/>
          </rPr>
          <t xml:space="preserve">
y 
En el </t>
        </r>
        <r>
          <rPr>
            <b/>
            <sz val="11"/>
            <color indexed="8"/>
            <rFont val="Calibri"/>
            <family val="2"/>
          </rPr>
          <t>Formulario Control en Sala de Rehabilitación Física e Integral</t>
        </r>
        <r>
          <rPr>
            <sz val="11"/>
            <color theme="1"/>
            <rFont val="Calibri"/>
            <family val="2"/>
            <scheme val="minor"/>
          </rPr>
          <t xml:space="preserve">,  haber seleccionado el </t>
        </r>
        <r>
          <rPr>
            <b/>
            <sz val="11"/>
            <color indexed="8"/>
            <rFont val="Calibri"/>
            <family val="2"/>
          </rPr>
          <t xml:space="preserve">Tipo de Estrategia </t>
        </r>
        <r>
          <rPr>
            <sz val="11"/>
            <color theme="1"/>
            <rFont val="Calibri"/>
            <family val="2"/>
            <scheme val="minor"/>
          </rPr>
          <t xml:space="preserve">y </t>
        </r>
        <r>
          <rPr>
            <b/>
            <sz val="11"/>
            <color indexed="8"/>
            <rFont val="Calibri"/>
            <family val="2"/>
          </rPr>
          <t>Modalidad de Rehabilitación</t>
        </r>
        <r>
          <rPr>
            <sz val="11"/>
            <color theme="1"/>
            <rFont val="Calibri"/>
            <family val="2"/>
            <scheme val="minor"/>
          </rPr>
          <t xml:space="preserve"> que corresponda.
Tipo de Establecimiento
Cesfam,Cgu,Cgr,Crs,Cdt,Psr,Cosam, Cecosf y  Hospitales comunitarios.
</t>
        </r>
      </text>
    </comment>
    <comment ref="A73" authorId="2" shapeId="0" xr:uid="{5332D59C-9198-423A-8A52-C91E737A0122}">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ó  en </t>
        </r>
        <r>
          <rPr>
            <b/>
            <sz val="11"/>
            <color indexed="8"/>
            <rFont val="Calibri"/>
            <family val="2"/>
          </rPr>
          <t>Atención, Registro Atención Individual</t>
        </r>
        <r>
          <rPr>
            <sz val="11"/>
            <color theme="1"/>
            <rFont val="Calibri"/>
            <family val="2"/>
            <scheme val="minor"/>
          </rPr>
          <t xml:space="preserve">, el </t>
        </r>
        <r>
          <rPr>
            <b/>
            <sz val="11"/>
            <color indexed="8"/>
            <rFont val="Calibri"/>
            <family val="2"/>
          </rPr>
          <t>TERAPEUTA OCUPACIONAL</t>
        </r>
        <r>
          <rPr>
            <sz val="11"/>
            <color theme="1"/>
            <rFont val="Calibri"/>
            <family val="2"/>
            <scheme val="minor"/>
          </rPr>
          <t xml:space="preserve"> registre la actividad:
</t>
        </r>
        <r>
          <rPr>
            <b/>
            <sz val="11"/>
            <color indexed="8"/>
            <rFont val="Calibri"/>
            <family val="2"/>
          </rPr>
          <t>Sesión de Rehabilitación</t>
        </r>
        <r>
          <rPr>
            <sz val="11"/>
            <color theme="1"/>
            <rFont val="Calibri"/>
            <family val="2"/>
            <scheme val="minor"/>
          </rPr>
          <t xml:space="preserve">
y 
En el </t>
        </r>
        <r>
          <rPr>
            <b/>
            <sz val="11"/>
            <color indexed="8"/>
            <rFont val="Calibri"/>
            <family val="2"/>
          </rPr>
          <t>Formulario Control en Sala de Rehabilitación Física e Integral</t>
        </r>
        <r>
          <rPr>
            <sz val="11"/>
            <color theme="1"/>
            <rFont val="Calibri"/>
            <family val="2"/>
            <scheme val="minor"/>
          </rPr>
          <t xml:space="preserve">,  haber seleccionado el </t>
        </r>
        <r>
          <rPr>
            <b/>
            <sz val="11"/>
            <color indexed="8"/>
            <rFont val="Calibri"/>
            <family val="2"/>
          </rPr>
          <t>Tipo de Estrategia</t>
        </r>
        <r>
          <rPr>
            <sz val="11"/>
            <color theme="1"/>
            <rFont val="Calibri"/>
            <family val="2"/>
            <scheme val="minor"/>
          </rPr>
          <t xml:space="preserve"> y </t>
        </r>
        <r>
          <rPr>
            <b/>
            <sz val="11"/>
            <color indexed="8"/>
            <rFont val="Calibri"/>
            <family val="2"/>
          </rPr>
          <t>Modalidad de Rehabilitació</t>
        </r>
        <r>
          <rPr>
            <sz val="11"/>
            <color theme="1"/>
            <rFont val="Calibri"/>
            <family val="2"/>
            <scheme val="minor"/>
          </rPr>
          <t>n que corresponda.
Tipo de Establecimiento
Cesfam,Cgu,Cgr,Crs,Cdt,Psr,Cosam, Cecosf y Hospitales comunitarios.</t>
        </r>
      </text>
    </comment>
    <comment ref="A74" authorId="2" shapeId="0" xr:uid="{8AD2984B-3060-454A-ADB7-F28E45C5236E}">
      <text>
        <r>
          <rPr>
            <sz val="11"/>
            <color theme="1"/>
            <rFont val="Calibri"/>
            <family val="2"/>
            <scheme val="minor"/>
          </rPr>
          <t xml:space="preserve">Este dato aparecerá  luego de que en la </t>
        </r>
        <r>
          <rPr>
            <b/>
            <sz val="11"/>
            <color indexed="8"/>
            <rFont val="Calibri"/>
            <family val="2"/>
          </rPr>
          <t xml:space="preserve">atención cerrada (estado completada) </t>
        </r>
        <r>
          <rPr>
            <sz val="11"/>
            <color theme="1"/>
            <rFont val="Calibri"/>
            <family val="2"/>
            <scheme val="minor"/>
          </rPr>
          <t xml:space="preserve">registrada en </t>
        </r>
        <r>
          <rPr>
            <b/>
            <sz val="11"/>
            <color indexed="8"/>
            <rFont val="Calibri"/>
            <family val="2"/>
          </rPr>
          <t xml:space="preserve">módulo  Box, Pacientes Citados </t>
        </r>
        <r>
          <rPr>
            <sz val="11"/>
            <color theme="1"/>
            <rFont val="Calibri"/>
            <family val="2"/>
            <scheme val="minor"/>
          </rPr>
          <t xml:space="preserve"> ó  en Atención, Registro Atención Individual, el </t>
        </r>
        <r>
          <rPr>
            <b/>
            <sz val="11"/>
            <color indexed="8"/>
            <rFont val="Calibri"/>
            <family val="2"/>
          </rPr>
          <t>FONOAUDIÓLOGO/A</t>
        </r>
        <r>
          <rPr>
            <sz val="11"/>
            <color theme="1"/>
            <rFont val="Calibri"/>
            <family val="2"/>
            <scheme val="minor"/>
          </rPr>
          <t xml:space="preserve">  registre la actividad:
</t>
        </r>
        <r>
          <rPr>
            <b/>
            <sz val="11"/>
            <color indexed="8"/>
            <rFont val="Calibri"/>
            <family val="2"/>
          </rPr>
          <t>Sesión de Rehabilitación</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haber seleccionado el </t>
        </r>
        <r>
          <rPr>
            <b/>
            <sz val="11"/>
            <color indexed="8"/>
            <rFont val="Calibri"/>
            <family val="2"/>
          </rPr>
          <t>Tipo de Estrategia</t>
        </r>
        <r>
          <rPr>
            <sz val="11"/>
            <color theme="1"/>
            <rFont val="Calibri"/>
            <family val="2"/>
            <scheme val="minor"/>
          </rPr>
          <t xml:space="preserve"> y </t>
        </r>
        <r>
          <rPr>
            <b/>
            <sz val="11"/>
            <color indexed="8"/>
            <rFont val="Calibri"/>
            <family val="2"/>
          </rPr>
          <t xml:space="preserve">Modalidad de Rehabilitación </t>
        </r>
        <r>
          <rPr>
            <sz val="11"/>
            <color theme="1"/>
            <rFont val="Calibri"/>
            <family val="2"/>
            <scheme val="minor"/>
          </rPr>
          <t>que corresponda.
Tipo de Establecimiento
Cesfam,Cgu,Cgr,Crs,Cdt,Psr,Cosam, Cecosf y Hospitales comunitarios.</t>
        </r>
      </text>
    </comment>
    <comment ref="A75" authorId="2" shapeId="0" xr:uid="{D376D716-9CA4-4EEE-A458-4258B974B3B8}">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 xml:space="preserve">módulo  Box, Pacientes Citados </t>
        </r>
        <r>
          <rPr>
            <sz val="11"/>
            <color theme="1"/>
            <rFont val="Calibri"/>
            <family val="2"/>
            <scheme val="minor"/>
          </rPr>
          <t xml:space="preserve"> ó  en </t>
        </r>
        <r>
          <rPr>
            <b/>
            <sz val="11"/>
            <color indexed="8"/>
            <rFont val="Calibri"/>
            <family val="2"/>
          </rPr>
          <t>Atención / Registro Atención Individual</t>
        </r>
        <r>
          <rPr>
            <sz val="11"/>
            <color theme="1"/>
            <rFont val="Calibri"/>
            <family val="2"/>
            <scheme val="minor"/>
          </rPr>
          <t xml:space="preserve">, el </t>
        </r>
        <r>
          <rPr>
            <b/>
            <sz val="11"/>
            <color indexed="8"/>
            <rFont val="Calibri"/>
            <family val="2"/>
          </rPr>
          <t>PSICÓLOGO</t>
        </r>
        <r>
          <rPr>
            <sz val="11"/>
            <color theme="1"/>
            <rFont val="Calibri"/>
            <family val="2"/>
            <scheme val="minor"/>
          </rPr>
          <t xml:space="preserve"> registre la actividad:
</t>
        </r>
        <r>
          <rPr>
            <b/>
            <sz val="11"/>
            <color indexed="8"/>
            <rFont val="Calibri"/>
            <family val="2"/>
          </rPr>
          <t xml:space="preserve">
Sesión de Rehabilitación</t>
        </r>
        <r>
          <rPr>
            <sz val="11"/>
            <color theme="1"/>
            <rFont val="Calibri"/>
            <family val="2"/>
            <scheme val="minor"/>
          </rPr>
          <t xml:space="preserve">
y 
En el </t>
        </r>
        <r>
          <rPr>
            <b/>
            <sz val="11"/>
            <color indexed="8"/>
            <rFont val="Calibri"/>
            <family val="2"/>
          </rPr>
          <t>Formulario Control en Sala de Rehabilitación Física e Integral,</t>
        </r>
        <r>
          <rPr>
            <sz val="11"/>
            <color theme="1"/>
            <rFont val="Calibri"/>
            <family val="2"/>
            <scheme val="minor"/>
          </rPr>
          <t xml:space="preserve">  haber seleccionado el </t>
        </r>
        <r>
          <rPr>
            <b/>
            <sz val="11"/>
            <color indexed="8"/>
            <rFont val="Calibri"/>
            <family val="2"/>
          </rPr>
          <t>Tipo de Estrategia</t>
        </r>
        <r>
          <rPr>
            <sz val="11"/>
            <color theme="1"/>
            <rFont val="Calibri"/>
            <family val="2"/>
            <scheme val="minor"/>
          </rPr>
          <t xml:space="preserve"> y </t>
        </r>
        <r>
          <rPr>
            <b/>
            <sz val="11"/>
            <color indexed="8"/>
            <rFont val="Calibri"/>
            <family val="2"/>
          </rPr>
          <t>Modalidad de Rehabilitación</t>
        </r>
        <r>
          <rPr>
            <sz val="11"/>
            <color theme="1"/>
            <rFont val="Calibri"/>
            <family val="2"/>
            <scheme val="minor"/>
          </rPr>
          <t xml:space="preserve"> que corresponda.
Tipo de Establecimiento
Cesfam,Cgu,Cgr,Crs,Cdt,Psr,Cosam, Cecosf y Hospitales comunitarios.
</t>
        </r>
      </text>
    </comment>
    <comment ref="A79" authorId="3" shapeId="0" xr:uid="{6E3DC72E-60A3-4144-939A-3E08E565BC4A}">
      <text>
        <r>
          <rPr>
            <sz val="11"/>
            <color theme="1"/>
            <rFont val="Calibri"/>
            <family val="2"/>
            <scheme val="minor"/>
          </rPr>
          <t xml:space="preserve">Este dato aparecerá  luego de que en la </t>
        </r>
        <r>
          <rPr>
            <b/>
            <sz val="11"/>
            <color indexed="8"/>
            <rFont val="Calibri"/>
            <family val="2"/>
          </rPr>
          <t xml:space="preserve">atención cerrada (estado completada) </t>
        </r>
        <r>
          <rPr>
            <sz val="11"/>
            <color theme="1"/>
            <rFont val="Calibri"/>
            <family val="2"/>
            <scheme val="minor"/>
          </rPr>
          <t xml:space="preserve">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Actividad de Fisioterapia</t>
        </r>
        <r>
          <rPr>
            <sz val="11"/>
            <color theme="1"/>
            <rFont val="Calibri"/>
            <family val="2"/>
            <scheme val="minor"/>
          </rPr>
          <t xml:space="preserve">
y 
En el Formulario </t>
        </r>
        <r>
          <rPr>
            <b/>
            <sz val="11"/>
            <color indexed="8"/>
            <rFont val="Calibri"/>
            <family val="2"/>
          </rPr>
          <t xml:space="preserve">Control en Sala de Rehabilitación Fisica e Integral, </t>
        </r>
        <r>
          <rPr>
            <sz val="11"/>
            <color theme="1"/>
            <rFont val="Calibri"/>
            <family val="2"/>
            <scheme val="minor"/>
          </rPr>
          <t xml:space="preserve"> haber seleccionado el </t>
        </r>
        <r>
          <rPr>
            <b/>
            <sz val="11"/>
            <color indexed="8"/>
            <rFont val="Calibri"/>
            <family val="2"/>
          </rPr>
          <t>Tipo de Estrategia que</t>
        </r>
        <r>
          <rPr>
            <sz val="11"/>
            <color theme="1"/>
            <rFont val="Calibri"/>
            <family val="2"/>
            <scheme val="minor"/>
          </rPr>
          <t xml:space="preserve"> corresponda.
Tipo de Establecimiento
Cesfam,Cgu,Cgr,Crs,Cdt,Psr,Cosam, Cecosf y Hospitales comunitarios.
NOTA: Se destaca que en esta sección cuenta la totalidad de procedimientos realizados y no por atención.
</t>
        </r>
      </text>
    </comment>
    <comment ref="A80" authorId="8" shapeId="0" xr:uid="{E0B6AB7E-614D-4167-9EFA-F108F09D7811}">
      <text>
        <r>
          <rPr>
            <sz val="11"/>
            <color theme="1"/>
            <rFont val="Calibri"/>
            <family val="2"/>
            <scheme val="minor"/>
          </rPr>
          <t>Este dato aparecerá  luego de que en la</t>
        </r>
        <r>
          <rPr>
            <b/>
            <sz val="11"/>
            <color indexed="8"/>
            <rFont val="Calibri"/>
            <family val="2"/>
          </rPr>
          <t xml:space="preserve"> 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 xml:space="preserve">"Actividad Física" </t>
        </r>
        <r>
          <rPr>
            <sz val="11"/>
            <color theme="1"/>
            <rFont val="Calibri"/>
            <family val="2"/>
            <scheme val="minor"/>
          </rPr>
          <t xml:space="preserve">
y 
En el Formulario </t>
        </r>
        <r>
          <rPr>
            <b/>
            <sz val="11"/>
            <color indexed="8"/>
            <rFont val="Calibri"/>
            <family val="2"/>
          </rPr>
          <t xml:space="preserve">Control en Sala de Rehabilitación Fisica e Integral, </t>
        </r>
        <r>
          <rPr>
            <sz val="11"/>
            <color theme="1"/>
            <rFont val="Calibri"/>
            <family val="2"/>
            <scheme val="minor"/>
          </rPr>
          <t xml:space="preserve"> haber seleccionado el </t>
        </r>
        <r>
          <rPr>
            <b/>
            <sz val="11"/>
            <color indexed="8"/>
            <rFont val="Calibri"/>
            <family val="2"/>
          </rPr>
          <t>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
</t>
        </r>
      </text>
    </comment>
    <comment ref="A81" authorId="0" shapeId="0" xr:uid="{B00C98BD-3408-48B4-B5FE-CA4EFDDD49D4}">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profesional  Registre el procedimiento:
</t>
        </r>
        <r>
          <rPr>
            <b/>
            <sz val="9"/>
            <color indexed="81"/>
            <rFont val="Tahoma"/>
            <family val="2"/>
          </rPr>
          <t>Ejercicios Terapéuticos</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 xml:space="preserve">Tipo de Estrategia </t>
        </r>
        <r>
          <rPr>
            <sz val="9"/>
            <color indexed="81"/>
            <rFont val="Tahoma"/>
            <family val="2"/>
          </rPr>
          <t xml:space="preserve">que corresponda.
Tipo de Establecimiento
Cesfam,Cgu,Cgr,Crs,Cdt,Psr,Cosam, Cecosf y Hospitales comunitarios.
</t>
        </r>
        <r>
          <rPr>
            <b/>
            <sz val="9"/>
            <color indexed="81"/>
            <rFont val="Tahoma"/>
            <family val="2"/>
          </rPr>
          <t>NOTA:</t>
        </r>
        <r>
          <rPr>
            <sz val="9"/>
            <color indexed="81"/>
            <rFont val="Tahoma"/>
            <family val="2"/>
          </rPr>
          <t xml:space="preserve"> Se destaca que en esta sección cuenta la totalidad de procedimientos realizados y no por atención.</t>
        </r>
      </text>
    </comment>
    <comment ref="A82" authorId="8" shapeId="0" xr:uid="{69C746F6-B933-4E5F-A84A-E28DE8C99BF7}">
      <text>
        <r>
          <rPr>
            <sz val="11"/>
            <color theme="1"/>
            <rFont val="Calibri"/>
            <family val="2"/>
            <scheme val="minor"/>
          </rPr>
          <t xml:space="preserve">Este dato aparecerá  luego de que en la </t>
        </r>
        <r>
          <rPr>
            <b/>
            <sz val="11"/>
            <color indexed="8"/>
            <rFont val="Calibri"/>
            <family val="2"/>
          </rPr>
          <t xml:space="preserve">atención cerrada (estado completada) </t>
        </r>
        <r>
          <rPr>
            <sz val="11"/>
            <color theme="1"/>
            <rFont val="Calibri"/>
            <family val="2"/>
            <scheme val="minor"/>
          </rPr>
          <t xml:space="preserve">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"Intervención en actividades de la vida diaria, básicas, instrumentales y avanzadas"</t>
        </r>
        <r>
          <rPr>
            <sz val="11"/>
            <color theme="1"/>
            <rFont val="Calibri"/>
            <family val="2"/>
            <scheme val="minor"/>
          </rPr>
          <t xml:space="preserve">
y 
En el Formulario </t>
        </r>
        <r>
          <rPr>
            <b/>
            <sz val="11"/>
            <color indexed="8"/>
            <rFont val="Calibri"/>
            <family val="2"/>
          </rPr>
          <t>Control en Sala de Rehabilitación Fisica e Integral</t>
        </r>
        <r>
          <rPr>
            <sz val="11"/>
            <color theme="1"/>
            <rFont val="Calibri"/>
            <family val="2"/>
            <scheme val="minor"/>
          </rPr>
          <t>,  haber seleccionado el</t>
        </r>
        <r>
          <rPr>
            <b/>
            <sz val="11"/>
            <color indexed="8"/>
            <rFont val="Calibri"/>
            <family val="2"/>
          </rPr>
          <t xml:space="preserve"> 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
</t>
        </r>
      </text>
    </comment>
    <comment ref="A83" authorId="3" shapeId="0" xr:uid="{03CA5BDA-DA9F-4D1B-8A67-957978C699A8}">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profesional  Registre el procedimiento:
</t>
        </r>
        <r>
          <rPr>
            <b/>
            <sz val="9"/>
            <color indexed="81"/>
            <rFont val="Tahoma"/>
            <family val="2"/>
          </rPr>
          <t xml:space="preserve">
Habilitación y/o rehabilitación educacional</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r>
          <rPr>
            <b/>
            <sz val="9"/>
            <color indexed="81"/>
            <rFont val="Tahoma"/>
            <family val="2"/>
          </rPr>
          <t>NOTA:</t>
        </r>
        <r>
          <rPr>
            <sz val="9"/>
            <color indexed="81"/>
            <rFont val="Tahoma"/>
            <family val="2"/>
          </rPr>
          <t xml:space="preserve"> Se destaca que en esta sección cuenta la totalidad de procedimientos realizados y no por atención.</t>
        </r>
      </text>
    </comment>
    <comment ref="A84" authorId="3" shapeId="0" xr:uid="{8C6E5F3F-13EA-4A08-9AB9-29002E876170}">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"Actividades Terapéuticas"</t>
        </r>
        <r>
          <rPr>
            <sz val="11"/>
            <color theme="1"/>
            <rFont val="Calibri"/>
            <family val="2"/>
            <scheme val="minor"/>
          </rPr>
          <t xml:space="preserve">
y 
En el Formulario </t>
        </r>
        <r>
          <rPr>
            <b/>
            <sz val="11"/>
            <color indexed="8"/>
            <rFont val="Calibri"/>
            <family val="2"/>
          </rPr>
          <t>Control en Sala de Rehabilitacion Fisica e Integral,</t>
        </r>
        <r>
          <rPr>
            <sz val="11"/>
            <color theme="1"/>
            <rFont val="Calibri"/>
            <family val="2"/>
            <scheme val="minor"/>
          </rPr>
          <t xml:space="preserve">  haber seleccionado el</t>
        </r>
        <r>
          <rPr>
            <b/>
            <sz val="11"/>
            <color indexed="8"/>
            <rFont val="Calibri"/>
            <family val="2"/>
          </rPr>
          <t xml:space="preserve"> Tipo de Estrategia </t>
        </r>
        <r>
          <rPr>
            <sz val="11"/>
            <color theme="1"/>
            <rFont val="Calibri"/>
            <family val="2"/>
            <scheme val="minor"/>
          </rPr>
          <t>que corresponda.
Tipo de Establecimiento
Cesfam,Cgu,Cgr,Crs,Cdt,Psr,Cosam, Cecosf y Hospitales comunitarios.
NOTA: Se destaca que en esta sección cuenta la totalidad de procedimientos realizados y no por atención.</t>
        </r>
      </text>
    </comment>
    <comment ref="A85" authorId="4" shapeId="0" xr:uid="{D7D1C635-7412-433F-9FF9-1E559DD5C8C8}">
      <text>
        <r>
          <rPr>
            <sz val="11"/>
            <color theme="1"/>
            <rFont val="Calibri"/>
            <family val="2"/>
            <scheme val="minor"/>
          </rPr>
          <t xml:space="preserve">Este dato aparecerá  luego de que en la </t>
        </r>
        <r>
          <rPr>
            <b/>
            <sz val="11"/>
            <color indexed="8"/>
            <rFont val="Calibri"/>
            <family val="2"/>
          </rPr>
          <t xml:space="preserve">atención cerrada (estado completada) </t>
        </r>
        <r>
          <rPr>
            <sz val="11"/>
            <color theme="1"/>
            <rFont val="Calibri"/>
            <family val="2"/>
            <scheme val="minor"/>
          </rPr>
          <t xml:space="preserve">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"Integración Sensorial"</t>
        </r>
        <r>
          <rPr>
            <sz val="11"/>
            <color theme="1"/>
            <rFont val="Calibri"/>
            <family val="2"/>
            <scheme val="minor"/>
          </rPr>
          <t xml:space="preserve">
y 
En el Formulario </t>
        </r>
        <r>
          <rPr>
            <b/>
            <sz val="11"/>
            <color indexed="8"/>
            <rFont val="Calibri"/>
            <family val="2"/>
          </rPr>
          <t xml:space="preserve">Control en Sala de Rehabilitacion Fisica e Integral, </t>
        </r>
        <r>
          <rPr>
            <sz val="11"/>
            <color theme="1"/>
            <rFont val="Calibri"/>
            <family val="2"/>
            <scheme val="minor"/>
          </rPr>
          <t xml:space="preserve"> haber seleccionado el </t>
        </r>
        <r>
          <rPr>
            <b/>
            <sz val="11"/>
            <color indexed="8"/>
            <rFont val="Calibri"/>
            <family val="2"/>
          </rPr>
          <t xml:space="preserve">Tipo de Estrategia </t>
        </r>
        <r>
          <rPr>
            <sz val="11"/>
            <color theme="1"/>
            <rFont val="Calibri"/>
            <family val="2"/>
            <scheme val="minor"/>
          </rPr>
          <t xml:space="preserve">que corresponda.
Tipo de Establecimiento
Cesfam,Cgu,Cgr,Crs,Cdt,Psr,Cosam, Cecosf y Hospitales comunitarios.
NOTA: Se destaca que en esta sección cuenta la totalidad de procedimientos realizados y no por atención.
</t>
        </r>
      </text>
    </comment>
    <comment ref="A86" authorId="3" shapeId="0" xr:uid="{BB79753C-C107-4599-A574-6246C1A75B6C}">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"Actividad Adaptación del Hogar"</t>
        </r>
        <r>
          <rPr>
            <sz val="11"/>
            <color theme="1"/>
            <rFont val="Calibri"/>
            <family val="2"/>
            <scheme val="minor"/>
          </rPr>
          <t xml:space="preserve">
y 
En el Formulario </t>
        </r>
        <r>
          <rPr>
            <b/>
            <sz val="11"/>
            <color indexed="8"/>
            <rFont val="Calibri"/>
            <family val="2"/>
          </rPr>
          <t>Control en Sala de Rehabilitacion Fisica e Integral,</t>
        </r>
        <r>
          <rPr>
            <sz val="11"/>
            <color theme="1"/>
            <rFont val="Calibri"/>
            <family val="2"/>
            <scheme val="minor"/>
          </rPr>
          <t xml:space="preserve">  haber seleccionado el </t>
        </r>
        <r>
          <rPr>
            <b/>
            <sz val="11"/>
            <color indexed="8"/>
            <rFont val="Calibri"/>
            <family val="2"/>
          </rPr>
          <t>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t>
        </r>
      </text>
    </comment>
    <comment ref="A87" authorId="0" shapeId="0" xr:uid="{5D12939B-AFDC-4308-A802-DAE485179FB7}">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 el</t>
        </r>
        <r>
          <rPr>
            <sz val="11"/>
            <color theme="1"/>
            <rFont val="Calibri"/>
            <family val="2"/>
            <scheme val="minor"/>
          </rPr>
          <t xml:space="preserve">  profesional  Registre el procedimiento:
</t>
        </r>
        <r>
          <rPr>
            <b/>
            <sz val="11"/>
            <color indexed="8"/>
            <rFont val="Calibri"/>
            <family val="2"/>
          </rPr>
          <t>"Confección de Órtesis y/o adaptaciones"</t>
        </r>
        <r>
          <rPr>
            <sz val="11"/>
            <color theme="1"/>
            <rFont val="Calibri"/>
            <family val="2"/>
            <scheme val="minor"/>
          </rPr>
          <t xml:space="preserve">
y 
En el Formulario </t>
        </r>
        <r>
          <rPr>
            <b/>
            <sz val="11"/>
            <color indexed="8"/>
            <rFont val="Calibri"/>
            <family val="2"/>
          </rPr>
          <t xml:space="preserve">Control en Sala de Rehabilitacion Fisica e Integral, </t>
        </r>
        <r>
          <rPr>
            <sz val="11"/>
            <color theme="1"/>
            <rFont val="Calibri"/>
            <family val="2"/>
            <scheme val="minor"/>
          </rPr>
          <t xml:space="preserve"> haber seleccionado el </t>
        </r>
        <r>
          <rPr>
            <b/>
            <sz val="11"/>
            <color indexed="8"/>
            <rFont val="Calibri"/>
            <family val="2"/>
          </rPr>
          <t xml:space="preserve">Tipo de Estrategia </t>
        </r>
        <r>
          <rPr>
            <sz val="11"/>
            <color theme="1"/>
            <rFont val="Calibri"/>
            <family val="2"/>
            <scheme val="minor"/>
          </rPr>
          <t>que corresponda.
Tipo de Establecimiento
Cesfam,Cgu,Cgr,Crs,Cdt,Psr,Cosam, Cecosf y Hospitales comunitarios.
NOTA: Se destaca que en esta sección cuenta la totalidad de procedimientos realizados y no por atención.</t>
        </r>
      </text>
    </comment>
    <comment ref="A88" authorId="8" shapeId="0" xr:uid="{AFA34C66-9963-4CCF-864F-96B481D9A5F6}">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"Reparación de ortesis y/o adaptaciones"</t>
        </r>
        <r>
          <rPr>
            <sz val="11"/>
            <color theme="1"/>
            <rFont val="Calibri"/>
            <family val="2"/>
            <scheme val="minor"/>
          </rPr>
          <t xml:space="preserve">
y 
En el </t>
        </r>
        <r>
          <rPr>
            <b/>
            <sz val="11"/>
            <color indexed="8"/>
            <rFont val="Calibri"/>
            <family val="2"/>
          </rPr>
          <t xml:space="preserve">Formulario Control en Sala de Rehabilitacion Fisica e Integral,  </t>
        </r>
        <r>
          <rPr>
            <sz val="11"/>
            <color theme="1"/>
            <rFont val="Calibri"/>
            <family val="2"/>
            <scheme val="minor"/>
          </rPr>
          <t xml:space="preserve">haber seleccionado el </t>
        </r>
        <r>
          <rPr>
            <b/>
            <sz val="11"/>
            <color indexed="8"/>
            <rFont val="Calibri"/>
            <family val="2"/>
          </rPr>
          <t xml:space="preserve">Tipo de Estrategia </t>
        </r>
        <r>
          <rPr>
            <sz val="11"/>
            <color theme="1"/>
            <rFont val="Calibri"/>
            <family val="2"/>
            <scheme val="minor"/>
          </rPr>
          <t xml:space="preserve">que corresponda.
Tipo de Establecimiento
Cesfam,Cgu,Cgr,Crs,Cdt,Psr,Cosam, Cecosf y Hospitales comunitarios.
NOTA: Se destaca que en esta sección cuenta la totalidad de procedimientos realizados y no por atención.
</t>
        </r>
      </text>
    </comment>
    <comment ref="A89" authorId="8" shapeId="0" xr:uid="{20A96652-9583-46AC-B4F8-99075669713D}">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"Habilitación y Rehabilitación socio-laboral"</t>
        </r>
        <r>
          <rPr>
            <sz val="11"/>
            <color theme="1"/>
            <rFont val="Calibri"/>
            <family val="2"/>
            <scheme val="minor"/>
          </rPr>
          <t xml:space="preserve">
y 
En el Formulario </t>
        </r>
        <r>
          <rPr>
            <b/>
            <sz val="11"/>
            <color indexed="8"/>
            <rFont val="Calibri"/>
            <family val="2"/>
          </rPr>
          <t xml:space="preserve">Control en Sala de Rehabilitacion Fisica e Integral, </t>
        </r>
        <r>
          <rPr>
            <sz val="11"/>
            <color theme="1"/>
            <rFont val="Calibri"/>
            <family val="2"/>
            <scheme val="minor"/>
          </rPr>
          <t xml:space="preserve"> haber seleccionado el</t>
        </r>
        <r>
          <rPr>
            <b/>
            <sz val="11"/>
            <color indexed="8"/>
            <rFont val="Calibri"/>
            <family val="2"/>
          </rPr>
          <t xml:space="preserve"> 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
</t>
        </r>
      </text>
    </comment>
    <comment ref="A90" authorId="0" shapeId="0" xr:uid="{767136FF-404B-4A2B-BA83-4EC584399C3F}">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 xml:space="preserve">
"Estimulación Cognitiva"</t>
        </r>
        <r>
          <rPr>
            <sz val="11"/>
            <color theme="1"/>
            <rFont val="Calibri"/>
            <family val="2"/>
            <scheme val="minor"/>
          </rPr>
          <t xml:space="preserve">
y 
En el Formulario </t>
        </r>
        <r>
          <rPr>
            <b/>
            <sz val="11"/>
            <color indexed="8"/>
            <rFont val="Calibri"/>
            <family val="2"/>
          </rPr>
          <t>Control en Sala de Rehabilitacion Fisica e Integral</t>
        </r>
        <r>
          <rPr>
            <sz val="11"/>
            <color theme="1"/>
            <rFont val="Calibri"/>
            <family val="2"/>
            <scheme val="minor"/>
          </rPr>
          <t xml:space="preserve">,  haber seleccionado el </t>
        </r>
        <r>
          <rPr>
            <b/>
            <sz val="11"/>
            <color indexed="8"/>
            <rFont val="Calibri"/>
            <family val="2"/>
          </rPr>
          <t>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
</t>
        </r>
      </text>
    </comment>
    <comment ref="A91" authorId="8" shapeId="0" xr:uid="{01912278-E189-47CC-84F2-3D29AF58FC40}">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"Rehabilitación de la voz, habla y/o lenguaje"</t>
        </r>
        <r>
          <rPr>
            <sz val="11"/>
            <color theme="1"/>
            <rFont val="Calibri"/>
            <family val="2"/>
            <scheme val="minor"/>
          </rPr>
          <t xml:space="preserve">
y 
En el Formulario </t>
        </r>
        <r>
          <rPr>
            <b/>
            <sz val="11"/>
            <color indexed="8"/>
            <rFont val="Calibri"/>
            <family val="2"/>
          </rPr>
          <t>Control en Sala de Rehabilitacion Fisica e Integral,</t>
        </r>
        <r>
          <rPr>
            <sz val="11"/>
            <color theme="1"/>
            <rFont val="Calibri"/>
            <family val="2"/>
            <scheme val="minor"/>
          </rPr>
          <t xml:space="preserve">  haber seleccionado el </t>
        </r>
        <r>
          <rPr>
            <b/>
            <sz val="11"/>
            <color indexed="8"/>
            <rFont val="Calibri"/>
            <family val="2"/>
          </rPr>
          <t>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t>
        </r>
      </text>
    </comment>
    <comment ref="A92" authorId="0" shapeId="0" xr:uid="{73953EE4-84C2-4255-B04E-46A1CF9AE206}">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el  profesional  Registre el Procedimiento:
</t>
        </r>
        <r>
          <rPr>
            <b/>
            <sz val="9"/>
            <color indexed="81"/>
            <rFont val="Tahoma"/>
            <family val="2"/>
          </rPr>
          <t>Rehabilitación Deglución</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
</t>
        </r>
        <r>
          <rPr>
            <b/>
            <sz val="9"/>
            <color indexed="81"/>
            <rFont val="Tahoma"/>
            <family val="2"/>
          </rPr>
          <t>NOTA:</t>
        </r>
        <r>
          <rPr>
            <sz val="9"/>
            <color indexed="81"/>
            <rFont val="Tahoma"/>
            <family val="2"/>
          </rPr>
          <t xml:space="preserve"> Se destaca que en esta sección cuenta la totalidad de procedimientos realizados y no por atención.</t>
        </r>
      </text>
    </comment>
    <comment ref="A93" authorId="8" shapeId="0" xr:uid="{D0B67466-0333-4ACE-9D31-1E03EFEB8A8B}">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"Rehabilitación Vestibular"</t>
        </r>
        <r>
          <rPr>
            <sz val="11"/>
            <color theme="1"/>
            <rFont val="Calibri"/>
            <family val="2"/>
            <scheme val="minor"/>
          </rPr>
          <t xml:space="preserve">
y 
En el Formulario </t>
        </r>
        <r>
          <rPr>
            <b/>
            <sz val="11"/>
            <color indexed="8"/>
            <rFont val="Calibri"/>
            <family val="2"/>
          </rPr>
          <t>Control en Sala de Rehabilitacion Fisica e Integral,</t>
        </r>
        <r>
          <rPr>
            <sz val="11"/>
            <color theme="1"/>
            <rFont val="Calibri"/>
            <family val="2"/>
            <scheme val="minor"/>
          </rPr>
          <t xml:space="preserve">  haber seleccionado el </t>
        </r>
        <r>
          <rPr>
            <b/>
            <sz val="11"/>
            <color indexed="8"/>
            <rFont val="Calibri"/>
            <family val="2"/>
          </rPr>
          <t>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t>
        </r>
      </text>
    </comment>
    <comment ref="A94" authorId="8" shapeId="0" xr:uid="{9A1FBFD4-9935-4001-B311-C61B474A7142}">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 xml:space="preserve">módulo  Box, Pacientes Citados, </t>
        </r>
        <r>
          <rPr>
            <sz val="11"/>
            <color theme="1"/>
            <rFont val="Calibri"/>
            <family val="2"/>
            <scheme val="minor"/>
          </rPr>
          <t xml:space="preserve">el  profesional  Registre el procedimiento:
</t>
        </r>
        <r>
          <rPr>
            <b/>
            <sz val="11"/>
            <color indexed="8"/>
            <rFont val="Calibri"/>
            <family val="2"/>
          </rPr>
          <t>"Educación Persona Usuario/a, cuidador/a y/o Familiares"</t>
        </r>
        <r>
          <rPr>
            <sz val="11"/>
            <color theme="1"/>
            <rFont val="Calibri"/>
            <family val="2"/>
            <scheme val="minor"/>
          </rPr>
          <t xml:space="preserve">
y 
En el Formulario</t>
        </r>
        <r>
          <rPr>
            <b/>
            <sz val="11"/>
            <color indexed="8"/>
            <rFont val="Calibri"/>
            <family val="2"/>
          </rPr>
          <t xml:space="preserve"> Control en Sala de Rehabilitacion Fisica e Integral,</t>
        </r>
        <r>
          <rPr>
            <sz val="11"/>
            <color theme="1"/>
            <rFont val="Calibri"/>
            <family val="2"/>
            <scheme val="minor"/>
          </rPr>
          <t xml:space="preserve">  haber seleccionado el </t>
        </r>
        <r>
          <rPr>
            <b/>
            <sz val="11"/>
            <color indexed="8"/>
            <rFont val="Calibri"/>
            <family val="2"/>
          </rPr>
          <t>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
</t>
        </r>
      </text>
    </comment>
    <comment ref="A95" authorId="8" shapeId="0" xr:uid="{EB8DFEC7-24B9-4F9B-9D00-B39154AFC611}">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"Atención psicoterapéutica"</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haber seleccionado el </t>
        </r>
        <r>
          <rPr>
            <b/>
            <sz val="11"/>
            <color indexed="8"/>
            <rFont val="Calibri"/>
            <family val="2"/>
          </rPr>
          <t>Tipo de Estrategia</t>
        </r>
        <r>
          <rPr>
            <sz val="11"/>
            <color theme="1"/>
            <rFont val="Calibri"/>
            <family val="2"/>
            <scheme val="minor"/>
          </rPr>
          <t xml:space="preserve"> que corresponda.
Tipo de Establecimiento
Cesfam,Cgu,Cgr,Crs,Cdt,Psr,Cosam, Cecosf y Hospitales comunitarios.
NOTA: Se destaca que en esta sección cuenta la totalidad de procedimientos realizados y no por atención.
</t>
        </r>
      </text>
    </comment>
    <comment ref="A99" authorId="2" shapeId="0" xr:uid="{B4684D28-A0A1-47A0-A161-8E4BCEBF1002}">
      <text>
        <r>
          <rPr>
            <sz val="9"/>
            <color indexed="81"/>
            <rFont val="Tahoma"/>
            <family val="2"/>
          </rPr>
          <t>Este dato aparecerá  luego de que en la atención cerrada (estado completada) registrada en</t>
        </r>
        <r>
          <rPr>
            <b/>
            <sz val="9"/>
            <color indexed="81"/>
            <rFont val="Tahoma"/>
            <family val="2"/>
          </rPr>
          <t xml:space="preserve"> módulo  Box, Pacientes Citados, el KINESIÓLOGO/A, </t>
        </r>
        <r>
          <rPr>
            <sz val="9"/>
            <color indexed="81"/>
            <rFont val="Tahoma"/>
            <family val="2"/>
          </rPr>
          <t>registre la actividad:</t>
        </r>
        <r>
          <rPr>
            <b/>
            <sz val="9"/>
            <color indexed="81"/>
            <rFont val="Tahoma"/>
            <family val="2"/>
          </rPr>
          <t xml:space="preserve">
Consejerías Individuales en Rehabilitación Física
y 
</t>
        </r>
        <r>
          <rPr>
            <sz val="9"/>
            <color indexed="81"/>
            <rFont val="Tahoma"/>
            <family val="2"/>
          </rPr>
          <t xml:space="preserve">En el Formulario </t>
        </r>
        <r>
          <rPr>
            <b/>
            <sz val="9"/>
            <color indexed="81"/>
            <rFont val="Tahoma"/>
            <family val="2"/>
          </rPr>
          <t xml:space="preserve">Control en Sala de Rehabilitacion Fisica e Integral,  </t>
        </r>
        <r>
          <rPr>
            <sz val="9"/>
            <color indexed="81"/>
            <rFont val="Tahoma"/>
            <family val="2"/>
          </rPr>
          <t>haber seleccionado el</t>
        </r>
        <r>
          <rPr>
            <b/>
            <sz val="9"/>
            <color indexed="81"/>
            <rFont val="Tahoma"/>
            <family val="2"/>
          </rPr>
          <t xml:space="preserve"> Tipo de Estrategia </t>
        </r>
        <r>
          <rPr>
            <sz val="9"/>
            <color indexed="81"/>
            <rFont val="Tahoma"/>
            <family val="2"/>
          </rPr>
          <t>que corresponda</t>
        </r>
        <r>
          <rPr>
            <b/>
            <sz val="9"/>
            <color indexed="81"/>
            <rFont val="Tahoma"/>
            <family val="2"/>
          </rPr>
          <t xml:space="preserve">.
</t>
        </r>
        <r>
          <rPr>
            <sz val="9"/>
            <color indexed="81"/>
            <rFont val="Tahoma"/>
            <family val="2"/>
          </rPr>
          <t xml:space="preserve">Tipo de Establecimiento
Cesfam,Cgu,Cgr,Crs,Cdt,Psr,Cosam, Cecosf y Hospitales comunitarios.
</t>
        </r>
      </text>
    </comment>
    <comment ref="A100" authorId="2" shapeId="0" xr:uid="{41F0E9D5-885B-4DEE-8C4A-E4AE47906C5A}">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t>
        </r>
        <r>
          <rPr>
            <b/>
            <sz val="9"/>
            <color indexed="81"/>
            <rFont val="Tahoma"/>
            <family val="2"/>
          </rPr>
          <t>TERAPEUTA OCUPACIONAL</t>
        </r>
        <r>
          <rPr>
            <sz val="9"/>
            <color indexed="81"/>
            <rFont val="Tahoma"/>
            <family val="2"/>
          </rPr>
          <t xml:space="preserve">, registre la actividad:
</t>
        </r>
        <r>
          <rPr>
            <b/>
            <sz val="9"/>
            <color indexed="81"/>
            <rFont val="Tahoma"/>
            <family val="2"/>
          </rPr>
          <t xml:space="preserve">
Consejerías Individuales en Rehabilitación Física</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A101" authorId="2" shapeId="0" xr:uid="{AE796282-7AB9-4167-A124-067ABDFD40D5}">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t>
        </r>
        <r>
          <rPr>
            <b/>
            <sz val="9"/>
            <color indexed="81"/>
            <rFont val="Tahoma"/>
            <family val="2"/>
          </rPr>
          <t>FONOAUDIÓLOGO/A</t>
        </r>
        <r>
          <rPr>
            <sz val="9"/>
            <color indexed="81"/>
            <rFont val="Tahoma"/>
            <family val="2"/>
          </rPr>
          <t xml:space="preserve">, registre la actividad:
</t>
        </r>
        <r>
          <rPr>
            <b/>
            <sz val="9"/>
            <color indexed="81"/>
            <rFont val="Tahoma"/>
            <family val="2"/>
          </rPr>
          <t>Consejerías Individuales en Rehabilitación Física</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t>
        </r>
        <r>
          <rPr>
            <sz val="9"/>
            <color indexed="81"/>
            <rFont val="Tahoma"/>
            <family val="2"/>
          </rPr>
          <t>a que corresponda.
Tipo de Establecimiento
Cesfam,Cgu,Cgr,Crs,Cdt,Psr,Cosam, Cecosf y Hospitales comunitarios.</t>
        </r>
      </text>
    </comment>
    <comment ref="A102" authorId="2" shapeId="0" xr:uid="{49BE885F-49AB-482E-B36F-29DFCC14DAEF}">
      <text>
        <r>
          <rPr>
            <sz val="9"/>
            <color indexed="81"/>
            <rFont val="Tahoma"/>
            <family val="2"/>
          </rPr>
          <t xml:space="preserve">Este dato aparecerá  luego de que en la atención cerrada (estado completada) registrada en </t>
        </r>
        <r>
          <rPr>
            <b/>
            <sz val="9"/>
            <color indexed="81"/>
            <rFont val="Tahoma"/>
            <family val="2"/>
          </rPr>
          <t>módulo  Box, Pacientes Citados</t>
        </r>
        <r>
          <rPr>
            <sz val="9"/>
            <color indexed="81"/>
            <rFont val="Tahoma"/>
            <family val="2"/>
          </rPr>
          <t xml:space="preserve">, el </t>
        </r>
        <r>
          <rPr>
            <b/>
            <sz val="9"/>
            <color indexed="81"/>
            <rFont val="Tahoma"/>
            <family val="2"/>
          </rPr>
          <t>PSICÓLOGO/A</t>
        </r>
        <r>
          <rPr>
            <sz val="9"/>
            <color indexed="81"/>
            <rFont val="Tahoma"/>
            <family val="2"/>
          </rPr>
          <t xml:space="preserve">, registre la actividad:
</t>
        </r>
        <r>
          <rPr>
            <b/>
            <sz val="9"/>
            <color indexed="81"/>
            <rFont val="Tahoma"/>
            <family val="2"/>
          </rPr>
          <t>Consejerías Individuales en Rehabilitación Física</t>
        </r>
        <r>
          <rPr>
            <sz val="9"/>
            <color indexed="81"/>
            <rFont val="Tahoma"/>
            <family val="2"/>
          </rPr>
          <t xml:space="preserve">
y 
En el Formulario </t>
        </r>
        <r>
          <rPr>
            <b/>
            <sz val="9"/>
            <color indexed="81"/>
            <rFont val="Tahoma"/>
            <family val="2"/>
          </rPr>
          <t>Control en Sala de Rehabilitacion Fisica e Integral,</t>
        </r>
        <r>
          <rPr>
            <sz val="9"/>
            <color indexed="81"/>
            <rFont val="Tahoma"/>
            <family val="2"/>
          </rPr>
          <t xml:space="preserve">  haber seleccionado el </t>
        </r>
        <r>
          <rPr>
            <b/>
            <sz val="9"/>
            <color indexed="81"/>
            <rFont val="Tahoma"/>
            <family val="2"/>
          </rPr>
          <t>Tipo de Estrategia</t>
        </r>
        <r>
          <rPr>
            <sz val="9"/>
            <color indexed="81"/>
            <rFont val="Tahoma"/>
            <family val="2"/>
          </rPr>
          <t xml:space="preserve"> que corresponda.
Tipo de Establecimiento
Cesfam,Cgu,Cgr,Crs,Cdt,Psr,Cosam, Cecosf y Hospitales comunitarios.</t>
        </r>
      </text>
    </comment>
    <comment ref="A103" authorId="0" shapeId="0" xr:uid="{7897EA51-F971-4A19-8324-0A71772D085D}">
      <text>
        <r>
          <rPr>
            <sz val="11"/>
            <color theme="1"/>
            <rFont val="Calibri"/>
            <family val="2"/>
            <scheme val="minor"/>
          </rPr>
          <t xml:space="preserve">Este dato aparecerá  luego de que en la </t>
        </r>
        <r>
          <rPr>
            <b/>
            <sz val="11"/>
            <color indexed="8"/>
            <rFont val="Calibri"/>
            <family val="2"/>
          </rPr>
          <t>atención cerrada (estado completada) r</t>
        </r>
        <r>
          <rPr>
            <sz val="11"/>
            <color theme="1"/>
            <rFont val="Calibri"/>
            <family val="2"/>
            <scheme val="minor"/>
          </rPr>
          <t xml:space="preserve">egistrada en </t>
        </r>
        <r>
          <rPr>
            <b/>
            <sz val="11"/>
            <color indexed="8"/>
            <rFont val="Calibri"/>
            <family val="2"/>
          </rPr>
          <t>módulo  Box, Pacientes Citados,</t>
        </r>
        <r>
          <rPr>
            <sz val="11"/>
            <color theme="1"/>
            <rFont val="Calibri"/>
            <family val="2"/>
            <scheme val="minor"/>
          </rPr>
          <t xml:space="preserve"> el </t>
        </r>
        <r>
          <rPr>
            <b/>
            <sz val="11"/>
            <color indexed="8"/>
            <rFont val="Calibri"/>
            <family val="2"/>
          </rPr>
          <t>ASISTENTE SOCIAL,</t>
        </r>
        <r>
          <rPr>
            <sz val="11"/>
            <color theme="1"/>
            <rFont val="Calibri"/>
            <family val="2"/>
            <scheme val="minor"/>
          </rPr>
          <t xml:space="preserve"> registre la actividad:
</t>
        </r>
        <r>
          <rPr>
            <b/>
            <sz val="11"/>
            <color indexed="8"/>
            <rFont val="Calibri"/>
            <family val="2"/>
          </rPr>
          <t>Consejerías Individuales en Rehabilitación Física</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haber seleccionado el </t>
        </r>
        <r>
          <rPr>
            <b/>
            <sz val="11"/>
            <color indexed="8"/>
            <rFont val="Calibri"/>
            <family val="2"/>
          </rPr>
          <t>Tipo de Estrategia</t>
        </r>
        <r>
          <rPr>
            <sz val="11"/>
            <color theme="1"/>
            <rFont val="Calibri"/>
            <family val="2"/>
            <scheme val="minor"/>
          </rPr>
          <t xml:space="preserve"> que corresponda.
Tipo de Establecimiento
Cesfam,Cgu,Cgr,Crs,Cdt,Psr,Cosam, Cecosf y Hospitales comunitarios.
</t>
        </r>
      </text>
    </comment>
    <comment ref="B107" authorId="0" shapeId="0" xr:uid="{9CCD41A0-EBC2-4217-B7D4-53E9654092BD}">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KINESIÓLOGO</t>
        </r>
        <r>
          <rPr>
            <sz val="9"/>
            <color indexed="81"/>
            <rFont val="Tahoma"/>
            <family val="2"/>
          </rPr>
          <t xml:space="preserve"> 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Consejerías Familiares en Rehabilitación Física, Rehabilitación NNA</t>
        </r>
        <r>
          <rPr>
            <sz val="9"/>
            <color indexed="81"/>
            <rFont val="Tahoma"/>
            <family val="2"/>
          </rPr>
          <t xml:space="preserve">
Tipo de Establecimiento
Cesfam,Cgu,Cgr,Crs,Cdt,Psr,Cosam, Cecosf y Hospitales comunitarios.
</t>
        </r>
      </text>
    </comment>
    <comment ref="C107" authorId="6" shapeId="0" xr:uid="{6E1EDE21-0FE1-4085-BC87-32A39335DFD0}">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KINESIÓLOGO</t>
        </r>
        <r>
          <rPr>
            <sz val="9"/>
            <color indexed="81"/>
            <rFont val="Tahoma"/>
            <family val="2"/>
          </rPr>
          <t xml:space="preserve"> 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 xml:space="preserve">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base comunitaria
</t>
        </r>
        <r>
          <rPr>
            <sz val="9"/>
            <color indexed="81"/>
            <rFont val="Tahoma"/>
            <family val="2"/>
          </rPr>
          <t>Tipo de Establecimiento</t>
        </r>
        <r>
          <rPr>
            <b/>
            <sz val="9"/>
            <color indexed="81"/>
            <rFont val="Tahoma"/>
            <family val="2"/>
          </rPr>
          <t xml:space="preserve">
</t>
        </r>
        <r>
          <rPr>
            <sz val="9"/>
            <color indexed="81"/>
            <rFont val="Tahoma"/>
            <family val="2"/>
          </rPr>
          <t>Cesfam,Cgu,Cgr,Crs,Cdt,Psr,Cosam, Cecosf y Hospitales comunitarios.</t>
        </r>
      </text>
    </comment>
    <comment ref="D107" authorId="6" shapeId="0" xr:uid="{CC15EEC9-BAFC-4CDD-946A-83B55E9B6C32}">
      <text>
        <r>
          <rPr>
            <sz val="9"/>
            <color indexed="81"/>
            <rFont val="Tahoma"/>
            <family val="2"/>
          </rPr>
          <t xml:space="preserve">Este dato aparecerá  luego de que en la atención registrada en </t>
        </r>
        <r>
          <rPr>
            <b/>
            <sz val="9"/>
            <color indexed="81"/>
            <rFont val="Tahoma"/>
            <family val="2"/>
          </rPr>
          <t xml:space="preserve">módulo  Atención, Registro de Atenciones Grupales, </t>
        </r>
        <r>
          <rPr>
            <sz val="9"/>
            <color indexed="81"/>
            <rFont val="Tahoma"/>
            <family val="2"/>
          </rPr>
          <t xml:space="preserve">el </t>
        </r>
        <r>
          <rPr>
            <b/>
            <sz val="9"/>
            <color indexed="81"/>
            <rFont val="Tahoma"/>
            <family val="2"/>
          </rPr>
          <t xml:space="preserve">KINESIÓLOGO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 xml:space="preserve">(debe ser registrado, pero no incide en esta sección)
y  </t>
        </r>
        <r>
          <rPr>
            <b/>
            <sz val="9"/>
            <color indexed="81"/>
            <rFont val="Tahoma"/>
            <family val="2"/>
          </rPr>
          <t xml:space="preserve">
</t>
        </r>
        <r>
          <rPr>
            <sz val="9"/>
            <color indexed="81"/>
            <rFont val="Tahoma"/>
            <family val="2"/>
          </rPr>
          <t>Registre la actividad:</t>
        </r>
        <r>
          <rPr>
            <b/>
            <sz val="9"/>
            <color indexed="81"/>
            <rFont val="Tahoma"/>
            <family val="2"/>
          </rPr>
          <t xml:space="preserve">
Consejerías Familiares en Rehabilitación Física, Rehabilitación Integral
</t>
        </r>
        <r>
          <rPr>
            <sz val="9"/>
            <color indexed="81"/>
            <rFont val="Tahoma"/>
            <family val="2"/>
          </rPr>
          <t xml:space="preserve">Tipo de Establecimiento
Cesfam,Cgu,Cgr,Crs,Cdt,Psr,Cosam, Cecosf y Hospitales comunitarios.
</t>
        </r>
      </text>
    </comment>
    <comment ref="E107" authorId="6" shapeId="0" xr:uid="{1FB18C13-DE69-4F50-8DC2-A7D6A39CE517}">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KINESIÓLOGO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 xml:space="preserve">(debe ser registrado, pero no incide en esta sección)
y  </t>
        </r>
        <r>
          <rPr>
            <b/>
            <sz val="9"/>
            <color indexed="81"/>
            <rFont val="Tahoma"/>
            <family val="2"/>
          </rPr>
          <t xml:space="preserve">
</t>
        </r>
        <r>
          <rPr>
            <sz val="9"/>
            <color indexed="81"/>
            <rFont val="Tahoma"/>
            <family val="2"/>
          </rPr>
          <t>Registre la actividad:</t>
        </r>
        <r>
          <rPr>
            <b/>
            <sz val="9"/>
            <color indexed="81"/>
            <rFont val="Tahoma"/>
            <family val="2"/>
          </rPr>
          <t xml:space="preserve">
Consejerías Familiares en Rehabilitación Física, Rehabilitación Rural
</t>
        </r>
        <r>
          <rPr>
            <sz val="9"/>
            <color indexed="81"/>
            <rFont val="Tahoma"/>
            <family val="2"/>
          </rPr>
          <t>Tipo de Establecimiento
Cesfam,Cgu,Cgr,Crs,Cdt,Psr,Cosam, Cecosf y Hospitales comunitarios.</t>
        </r>
      </text>
    </comment>
    <comment ref="B108" authorId="0" shapeId="0" xr:uid="{4562985B-AFF4-48E4-B12F-D4CC960739E3}">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TERAPEUTA OCUPACIONAL</t>
        </r>
        <r>
          <rPr>
            <sz val="9"/>
            <color indexed="81"/>
            <rFont val="Tahoma"/>
            <family val="2"/>
          </rPr>
          <t xml:space="preserve"> 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Consejerías Familiares en Rehabilitación Física, Rehabilitación NNA</t>
        </r>
        <r>
          <rPr>
            <sz val="9"/>
            <color indexed="81"/>
            <rFont val="Tahoma"/>
            <family val="2"/>
          </rPr>
          <t xml:space="preserve">
Tipo de Establecimiento
Cesfam,Cgu,Cgr,Crs,Cdt,Psr,Cosam, Cecosf y Hospitales comunitarios.
</t>
        </r>
      </text>
    </comment>
    <comment ref="C108" authorId="6" shapeId="0" xr:uid="{EB445F60-FFDF-4EFF-B87A-0784D94D0559}">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el</t>
        </r>
        <r>
          <rPr>
            <b/>
            <sz val="9"/>
            <color indexed="81"/>
            <rFont val="Tahoma"/>
            <family val="2"/>
          </rPr>
          <t xml:space="preserve"> TERAPEUTA OCUPACIONAL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t>
        </r>
        <r>
          <rPr>
            <sz val="9"/>
            <color indexed="81"/>
            <rFont val="Tahoma"/>
            <family val="2"/>
          </rPr>
          <t xml:space="preserve"> (debe ser registrado, pero no incide en esta sección)
y  
Registre la actividad:</t>
        </r>
        <r>
          <rPr>
            <b/>
            <sz val="9"/>
            <color indexed="81"/>
            <rFont val="Tahoma"/>
            <family val="2"/>
          </rPr>
          <t xml:space="preserve">
Consejerías Familiares en Rehabilitación Física, Rehabilitación Base Comunitaria
</t>
        </r>
        <r>
          <rPr>
            <sz val="9"/>
            <color indexed="81"/>
            <rFont val="Tahoma"/>
            <family val="2"/>
          </rPr>
          <t>Tipo de Establecimiento
Cesfam,Cgu,Cgr,Crs,Cdt,Psr,Cosam, Cecosf y Hospitales comunitarios.</t>
        </r>
      </text>
    </comment>
    <comment ref="D108" authorId="6" shapeId="0" xr:uid="{65F1D6DD-C628-4914-AF4C-F4C5C7DE675D}">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TERAPEUTA OCUPACIONAL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Integral
</t>
        </r>
        <r>
          <rPr>
            <sz val="9"/>
            <color indexed="81"/>
            <rFont val="Tahoma"/>
            <family val="2"/>
          </rPr>
          <t>Tipo de Establecimiento
Cesfam,Cgu,Cgr,Crs,Cdt,Psr,Cosam, Cecosf y Hospitales comunitarios.</t>
        </r>
      </text>
    </comment>
    <comment ref="E108" authorId="6" shapeId="0" xr:uid="{B52F1D90-2FF8-4D3E-853C-D937DC19F7CD}">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el</t>
        </r>
        <r>
          <rPr>
            <b/>
            <sz val="9"/>
            <color indexed="81"/>
            <rFont val="Tahoma"/>
            <family val="2"/>
          </rPr>
          <t xml:space="preserve"> TERAPEUTA OCUPACIONAL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 xml:space="preserve">(debe ser registrado, pero no incide en esta sección)
y  </t>
        </r>
        <r>
          <rPr>
            <b/>
            <sz val="9"/>
            <color indexed="81"/>
            <rFont val="Tahoma"/>
            <family val="2"/>
          </rPr>
          <t xml:space="preserve">
</t>
        </r>
        <r>
          <rPr>
            <sz val="9"/>
            <color indexed="81"/>
            <rFont val="Tahoma"/>
            <family val="2"/>
          </rPr>
          <t>Registre la actividad:</t>
        </r>
        <r>
          <rPr>
            <b/>
            <sz val="9"/>
            <color indexed="81"/>
            <rFont val="Tahoma"/>
            <family val="2"/>
          </rPr>
          <t xml:space="preserve">
Consejerías Familiares en Rehabilitación Física, Rehabilitación Rural
</t>
        </r>
        <r>
          <rPr>
            <sz val="9"/>
            <color indexed="81"/>
            <rFont val="Tahoma"/>
            <family val="2"/>
          </rPr>
          <t xml:space="preserve">
Tipo de Establecimiento
Cesfam,Cgu,Cgr,Crs,Cdt,Psr,Cosam, Cecosf y Hospitales comunitarios.</t>
        </r>
      </text>
    </comment>
    <comment ref="B109" authorId="0" shapeId="0" xr:uid="{37DD5B8A-D97B-4C8A-8FAF-E0C965442BE7}">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FONOAUDIÓLOGO</t>
        </r>
        <r>
          <rPr>
            <sz val="9"/>
            <color indexed="81"/>
            <rFont val="Tahoma"/>
            <family val="2"/>
          </rPr>
          <t xml:space="preserve"> 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Consejerías Familiares en Rehabilitación Física, Rehabilitación NNA</t>
        </r>
        <r>
          <rPr>
            <sz val="9"/>
            <color indexed="81"/>
            <rFont val="Tahoma"/>
            <family val="2"/>
          </rPr>
          <t xml:space="preserve">
Tipo de Establecimiento
Cesfam,Cgu,Cgr,Crs,Cdt,Psr,Cosam, Cecosf y Hospitales comunitarios.
</t>
        </r>
      </text>
    </comment>
    <comment ref="C109" authorId="6" shapeId="0" xr:uid="{A6A02203-D016-4BC8-91D2-C500F63F56EE}">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t>
        </r>
        <r>
          <rPr>
            <b/>
            <sz val="9"/>
            <color indexed="81"/>
            <rFont val="Tahoma"/>
            <family val="2"/>
          </rPr>
          <t xml:space="preserve">FONOAUDIÓLOGO </t>
        </r>
        <r>
          <rPr>
            <sz val="9"/>
            <color indexed="81"/>
            <rFont val="Tahoma"/>
            <family val="2"/>
          </rPr>
          <t>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 xml:space="preserve">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Base Comunitaria
</t>
        </r>
        <r>
          <rPr>
            <sz val="9"/>
            <color indexed="81"/>
            <rFont val="Tahoma"/>
            <family val="2"/>
          </rPr>
          <t>Tipo de Establecimiento
Cesfam,Cgu,Cgr,Crs,Cdt,Psr,Cosam, Cecosf y Hospitales comunitarios.</t>
        </r>
      </text>
    </comment>
    <comment ref="D109" authorId="6" shapeId="0" xr:uid="{8A56CDBC-7CDD-4B4A-BE14-66DDDA56BC63}">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FONOAUDIÓLOGO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Integral
</t>
        </r>
        <r>
          <rPr>
            <sz val="9"/>
            <color indexed="81"/>
            <rFont val="Tahoma"/>
            <family val="2"/>
          </rPr>
          <t xml:space="preserve">
Tipo de Establecimiento
Cesfam,Cgu,Cgr,Crs,Cdt,Psr,Cosam, Cecosf y Hospitales comunitarios.</t>
        </r>
      </text>
    </comment>
    <comment ref="E109" authorId="6" shapeId="0" xr:uid="{F9045B6D-E98D-43DB-AB30-06B87D713E45}">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FONOAUDIÓLOGO </t>
        </r>
        <r>
          <rPr>
            <sz val="9"/>
            <color indexed="81"/>
            <rFont val="Tahoma"/>
            <family val="2"/>
          </rPr>
          <t>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 xml:space="preserve">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Rural
</t>
        </r>
        <r>
          <rPr>
            <sz val="9"/>
            <color indexed="81"/>
            <rFont val="Tahoma"/>
            <family val="2"/>
          </rPr>
          <t>Tipo de Establecimiento
Cesfam,Cgu,Cgr,Crs,Cdt,Psr,Cosam, Cecosf y Hospitales comunitarios.</t>
        </r>
      </text>
    </comment>
    <comment ref="B110" authorId="0" shapeId="0" xr:uid="{A6B3356C-FDE5-4957-B7FE-BD13EBA13D26}">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PSICÓLOGO</t>
        </r>
        <r>
          <rPr>
            <sz val="9"/>
            <color indexed="81"/>
            <rFont val="Tahoma"/>
            <family val="2"/>
          </rPr>
          <t xml:space="preserve"> 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Consejerías Familiares en Rehabilitación Física, Rehabilitación NNA</t>
        </r>
        <r>
          <rPr>
            <sz val="9"/>
            <color indexed="81"/>
            <rFont val="Tahoma"/>
            <family val="2"/>
          </rPr>
          <t xml:space="preserve">
Tipo de Establecimiento
Cesfam,Cgu,Cgr,Crs,Cdt,Psr,Cosam, Cecosf y Hospitales comunitarios.
</t>
        </r>
      </text>
    </comment>
    <comment ref="C110" authorId="6" shapeId="0" xr:uid="{3787CA3B-292C-4E92-A965-6441DF35A54A}">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 xml:space="preserve">PSICÓLOGO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Base Comunitaria
</t>
        </r>
        <r>
          <rPr>
            <sz val="9"/>
            <color indexed="81"/>
            <rFont val="Tahoma"/>
            <family val="2"/>
          </rPr>
          <t>Tipo de Establecimiento
Cesfam,Cgu,Cgr,Crs,Cdt,Psr,Cosam, Cecosf y Hospitales comunitarios.</t>
        </r>
      </text>
    </comment>
    <comment ref="D110" authorId="6" shapeId="0" xr:uid="{32660071-86F4-4516-BBA9-BED2089DE801}">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PSICÓLOGO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Integral
</t>
        </r>
        <r>
          <rPr>
            <sz val="9"/>
            <color indexed="81"/>
            <rFont val="Tahoma"/>
            <family val="2"/>
          </rPr>
          <t xml:space="preserve">
Tipo de Establecimiento
Cesfam,Cgu,Cgr,Crs,Cdt,Psr,Cosam, Cecosf y Hospitales comunitarios.</t>
        </r>
      </text>
    </comment>
    <comment ref="E110" authorId="6" shapeId="0" xr:uid="{7D61884D-D9D9-4B26-85F5-803784B5E3AC}">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PSICÓLOGO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Rural
</t>
        </r>
        <r>
          <rPr>
            <sz val="9"/>
            <color indexed="81"/>
            <rFont val="Tahoma"/>
            <family val="2"/>
          </rPr>
          <t>Tipo de Establecimiento
Cesfam,Cgu,Cgr,Crs,Cdt,Psr,Cosam, Cecosf y Hospitales comunitarios.</t>
        </r>
      </text>
    </comment>
    <comment ref="B111" authorId="0" shapeId="0" xr:uid="{7FBFD9A3-F527-423D-A55E-74D3656C3FCA}">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t>
        </r>
        <r>
          <rPr>
            <b/>
            <sz val="9"/>
            <color indexed="81"/>
            <rFont val="Tahoma"/>
            <family val="2"/>
          </rPr>
          <t>ASISTENTE SOCIAL</t>
        </r>
        <r>
          <rPr>
            <sz val="9"/>
            <color indexed="81"/>
            <rFont val="Tahoma"/>
            <family val="2"/>
          </rPr>
          <t xml:space="preserve"> marque en listado de Usuarios Citados  </t>
        </r>
        <r>
          <rPr>
            <b/>
            <sz val="9"/>
            <color indexed="81"/>
            <rFont val="Tahoma"/>
            <family val="2"/>
          </rPr>
          <t>"ASISTENTE"</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Consejerías Familiares en Rehabilitación Física, Rehabilitación NNA</t>
        </r>
        <r>
          <rPr>
            <sz val="9"/>
            <color indexed="81"/>
            <rFont val="Tahoma"/>
            <family val="2"/>
          </rPr>
          <t xml:space="preserve">
Tipo de Establecimiento
Cesfam,Cgu,Cgr,Crs,Cdt,Psr,Cosam, Cecosf y Hospitales comunitarios.
</t>
        </r>
      </text>
    </comment>
    <comment ref="C111" authorId="6" shapeId="0" xr:uid="{5A6D99D9-9DEC-4295-88C6-3D32D1FF9E5E}">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ASISTENTE SOCIAL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Base Comunitaria
</t>
        </r>
        <r>
          <rPr>
            <sz val="9"/>
            <color indexed="81"/>
            <rFont val="Tahoma"/>
            <family val="2"/>
          </rPr>
          <t>Tipo de Establecimiento
Cesfam,Cgu,Cgr,Crs,Cdt,Psr,Cosam, Cecosf y Hospitales comunitarios.</t>
        </r>
        <r>
          <rPr>
            <b/>
            <sz val="9"/>
            <color indexed="81"/>
            <rFont val="Tahoma"/>
            <family val="2"/>
          </rPr>
          <t xml:space="preserve">
</t>
        </r>
      </text>
    </comment>
    <comment ref="D111" authorId="6" shapeId="0" xr:uid="{0572CBD6-DD2E-4FB5-A397-AE61503ACE6F}">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ASISTENTE SOCIAL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Integral
</t>
        </r>
        <r>
          <rPr>
            <sz val="9"/>
            <color indexed="81"/>
            <rFont val="Tahoma"/>
            <family val="2"/>
          </rPr>
          <t>Tipo de Establecimiento
Cesfam,Cgu,Cgr,Crs,Cdt,Psr,Cosam, Cecosf y Hospitales comunitarios.</t>
        </r>
        <r>
          <rPr>
            <b/>
            <sz val="9"/>
            <color indexed="81"/>
            <rFont val="Tahoma"/>
            <family val="2"/>
          </rPr>
          <t xml:space="preserve">
</t>
        </r>
      </text>
    </comment>
    <comment ref="E111" authorId="6" shapeId="0" xr:uid="{4F330F8F-0305-4CB1-B8A8-84EEFB31DD11}">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el</t>
        </r>
        <r>
          <rPr>
            <b/>
            <sz val="9"/>
            <color indexed="81"/>
            <rFont val="Tahoma"/>
            <family val="2"/>
          </rPr>
          <t xml:space="preserve"> ASISTENTE SOCIAL </t>
        </r>
        <r>
          <rPr>
            <sz val="9"/>
            <color indexed="81"/>
            <rFont val="Tahoma"/>
            <family val="2"/>
          </rPr>
          <t>marque en listado de Usuarios Citados "</t>
        </r>
        <r>
          <rPr>
            <b/>
            <sz val="9"/>
            <color indexed="81"/>
            <rFont val="Tahoma"/>
            <family val="2"/>
          </rPr>
          <t>ASISTENTE</t>
        </r>
        <r>
          <rPr>
            <sz val="9"/>
            <color indexed="81"/>
            <rFont val="Tahoma"/>
            <family val="2"/>
          </rPr>
          <t>", además selecciones un</t>
        </r>
        <r>
          <rPr>
            <b/>
            <sz val="9"/>
            <color indexed="81"/>
            <rFont val="Tahoma"/>
            <family val="2"/>
          </rPr>
          <t xml:space="preserve"> TIPO DE PARTICIPANTE </t>
        </r>
        <r>
          <rPr>
            <sz val="9"/>
            <color indexed="81"/>
            <rFont val="Tahoma"/>
            <family val="2"/>
          </rPr>
          <t>(debe ser registrado, pero no incide en esta sección)
y  
Registre la actividad:</t>
        </r>
        <r>
          <rPr>
            <b/>
            <sz val="9"/>
            <color indexed="81"/>
            <rFont val="Tahoma"/>
            <family val="2"/>
          </rPr>
          <t xml:space="preserve">
Consejerías Familiares en Rehabilitación Física, Rehabilitación Rural
</t>
        </r>
        <r>
          <rPr>
            <sz val="9"/>
            <color indexed="81"/>
            <rFont val="Tahoma"/>
            <family val="2"/>
          </rPr>
          <t>Tipo de Establecimiento
Cesfam,Cgu,Cgr,Crs,Cdt,Psr,Cosam, Cecosf y Hospitales comunitarios.</t>
        </r>
        <r>
          <rPr>
            <b/>
            <sz val="9"/>
            <color indexed="81"/>
            <rFont val="Tahoma"/>
            <family val="2"/>
          </rPr>
          <t xml:space="preserve">
</t>
        </r>
      </text>
    </comment>
    <comment ref="C116" authorId="6" shapeId="0" xr:uid="{DBD6DF93-5140-48A3-8C4E-D6C318DDB29C}">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profesional registre la actividad:
</t>
        </r>
        <r>
          <rPr>
            <b/>
            <sz val="9"/>
            <color indexed="81"/>
            <rFont val="Tahoma"/>
            <family val="2"/>
          </rPr>
          <t xml:space="preserve">
Educación de Grupo Rehabilitación Física bajo estrategia  Rehabilitación NNA
</t>
        </r>
        <r>
          <rPr>
            <sz val="9"/>
            <color indexed="81"/>
            <rFont val="Tahoma"/>
            <family val="2"/>
          </rPr>
          <t xml:space="preserve">
Tipo de Establecimiento
Cesfam,Cgu,Cgr,Crs,Cdt,Psr,Cosam, Cecosf y Hospitales comunitarios.
Nota: Cuenta número de sesiones.</t>
        </r>
      </text>
    </comment>
    <comment ref="D116" authorId="2" shapeId="0" xr:uid="{7E3B6D20-076F-4137-8CF2-F483A879D994}">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Educación de Grupo Rehabilitación Física bajo estrategia  Rehabilitación Base Comunitaria</t>
        </r>
        <r>
          <rPr>
            <sz val="9"/>
            <color indexed="81"/>
            <rFont val="Tahoma"/>
            <family val="2"/>
          </rPr>
          <t xml:space="preserve">
Tipo de Establecimiento
Cesfam,Cgu,Cgr,Crs,Cdt,Psr,Cosam, Cecosf y Hospitales comunitarios.
Nota: Cuenta número de personas que ingresan a Educación Grupal.
</t>
        </r>
      </text>
    </comment>
    <comment ref="E116" authorId="2" shapeId="0" xr:uid="{F3EDD4CF-45E9-4D2D-B81A-C2DDC964C5CD}">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Educación de Grupo Rehabilitación Física bajo estrategia  Rehabilitación Integral</t>
        </r>
        <r>
          <rPr>
            <sz val="9"/>
            <color indexed="81"/>
            <rFont val="Tahoma"/>
            <family val="2"/>
          </rPr>
          <t xml:space="preserve">
Tipo de Establecimiento
Cesfam,Cgu,Cgr,Crs,Cdt,Psr,Cosam, Cecosf y Hospitales comunitarios.
Nota: Cuenta número de personas que ingresan a Educación Grupal.
</t>
        </r>
      </text>
    </comment>
    <comment ref="F116" authorId="2" shapeId="0" xr:uid="{AF23421A-C15D-4367-892B-2982591FCC49}">
      <text>
        <r>
          <rPr>
            <sz val="9"/>
            <color indexed="81"/>
            <rFont val="Tahoma"/>
            <family val="2"/>
          </rPr>
          <t xml:space="preserve">Este dato aparecerá  luego de que en la atención registrada en </t>
        </r>
        <r>
          <rPr>
            <b/>
            <sz val="9"/>
            <color indexed="81"/>
            <rFont val="Tahoma"/>
            <family val="2"/>
          </rPr>
          <t>módulo</t>
        </r>
        <r>
          <rPr>
            <sz val="9"/>
            <color indexed="81"/>
            <rFont val="Tahoma"/>
            <family val="2"/>
          </rPr>
          <t xml:space="preserve">  </t>
        </r>
        <r>
          <rPr>
            <b/>
            <sz val="9"/>
            <color indexed="81"/>
            <rFont val="Tahoma"/>
            <family val="2"/>
          </rPr>
          <t>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 xml:space="preserve">Educación de Grupo Rehabilitación Física bajo estrategia  Rehabilitación Rural
</t>
        </r>
        <r>
          <rPr>
            <sz val="9"/>
            <color indexed="81"/>
            <rFont val="Tahoma"/>
            <family val="2"/>
          </rPr>
          <t>Tipo de Establecimiento
Cesfam,Cgu,Cgr,Crs,Cdt,Psr,Cosam, Cecosf y Hospitales comunitarios.
Nota: Cuenta número de personas que ingresan a Educación Grupal.</t>
        </r>
      </text>
    </comment>
    <comment ref="G116" authorId="0" shapeId="0" xr:uid="{D6D6B146-776C-43CF-864C-E7EAC0933671}">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Modalidad de Rehabilitación Presencial (Establecimiento)</t>
        </r>
        <r>
          <rPr>
            <sz val="9"/>
            <color indexed="81"/>
            <rFont val="Tahoma"/>
            <family val="2"/>
          </rPr>
          <t xml:space="preserve">
Tipo de Establecimiento
Cesfam,Cgu,Cgr,Crs,Cdt,Psr,Cosam, Cecosf y Hospitales comunitarios.
Nota: Cuenta número de personas que ingresan a Educación Grupal.</t>
        </r>
      </text>
    </comment>
    <comment ref="H116" authorId="0" shapeId="0" xr:uid="{948BE6B0-A653-41B0-AD47-630937D1E850}">
      <text>
        <r>
          <rPr>
            <sz val="9"/>
            <color indexed="81"/>
            <rFont val="Tahoma"/>
            <family val="2"/>
          </rPr>
          <t xml:space="preserve">Este dato aparecerá  luego de que en la atención registrada en </t>
        </r>
        <r>
          <rPr>
            <b/>
            <sz val="9"/>
            <color indexed="81"/>
            <rFont val="Tahoma"/>
            <family val="2"/>
          </rPr>
          <t>módulo  Atención, Registro de Atenciones Grupales</t>
        </r>
        <r>
          <rPr>
            <sz val="9"/>
            <color indexed="81"/>
            <rFont val="Tahoma"/>
            <family val="2"/>
          </rPr>
          <t xml:space="preserve">, el profesional  marque en listado de Usuarios Citados,  </t>
        </r>
        <r>
          <rPr>
            <b/>
            <sz val="9"/>
            <color indexed="81"/>
            <rFont val="Tahoma"/>
            <family val="2"/>
          </rPr>
          <t>Asiste y  el Check Box de Ingreso con un ticket</t>
        </r>
        <r>
          <rPr>
            <sz val="9"/>
            <color indexed="81"/>
            <rFont val="Tahoma"/>
            <family val="2"/>
          </rPr>
          <t xml:space="preserve">, además selecciones un </t>
        </r>
        <r>
          <rPr>
            <b/>
            <sz val="9"/>
            <color indexed="81"/>
            <rFont val="Tahoma"/>
            <family val="2"/>
          </rPr>
          <t>TIPO DE PARTICIPANTE</t>
        </r>
        <r>
          <rPr>
            <sz val="9"/>
            <color indexed="81"/>
            <rFont val="Tahoma"/>
            <family val="2"/>
          </rPr>
          <t xml:space="preserve"> (debe ser registrado, pero no incide en esta sección)
Y registre la actividad:
</t>
        </r>
        <r>
          <rPr>
            <b/>
            <sz val="9"/>
            <color indexed="81"/>
            <rFont val="Tahoma"/>
            <family val="2"/>
          </rPr>
          <t>Modalidad de Rehabilitación A Distancia</t>
        </r>
        <r>
          <rPr>
            <sz val="9"/>
            <color indexed="81"/>
            <rFont val="Tahoma"/>
            <family val="2"/>
          </rPr>
          <t xml:space="preserve">
Tipo de Establecimiento
Cesfam,Cgu,Cgr,Crs,Cdt,Psr,Cosam, Cecosf y Hospitales comunitarios.
Nota: Cuenta número de personas que ingresan a Educación Grupal.</t>
        </r>
      </text>
    </comment>
    <comment ref="C117" authorId="6" shapeId="0" xr:uid="{F86AA5EE-F40F-42FA-80F0-E39E4D57DDFD}">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profesional registre la actividad:
</t>
        </r>
        <r>
          <rPr>
            <b/>
            <sz val="9"/>
            <color indexed="81"/>
            <rFont val="Tahoma"/>
            <family val="2"/>
          </rPr>
          <t xml:space="preserve">
Educación de Grupo Rehabilitación Física bajo estrategia  Rehabilitación NNA
</t>
        </r>
        <r>
          <rPr>
            <sz val="9"/>
            <color indexed="81"/>
            <rFont val="Tahoma"/>
            <family val="2"/>
          </rPr>
          <t xml:space="preserve">
Tipo de Establecimiento
Cesfam,Cgu,Cgr,Crs,Cdt,Psr,Cosam, Cecosf y Hospitales comunitarios.
Nota: Cuenta número de sesiones.</t>
        </r>
      </text>
    </comment>
    <comment ref="D117" authorId="6" shapeId="0" xr:uid="{02B7DB0B-164C-43B5-AD3B-511397321510}">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profesional registre la actividad:
</t>
        </r>
        <r>
          <rPr>
            <b/>
            <sz val="9"/>
            <color indexed="81"/>
            <rFont val="Tahoma"/>
            <family val="2"/>
          </rPr>
          <t xml:space="preserve">
Educación de Grupo Rehabilitación Física bajo estrategia  Rehabilitación Base Comunitaria
</t>
        </r>
        <r>
          <rPr>
            <sz val="9"/>
            <color indexed="81"/>
            <rFont val="Tahoma"/>
            <family val="2"/>
          </rPr>
          <t xml:space="preserve">
Tipo de Establecimiento
Cesfam,Cgu,Cgr,Crs,Cdt,Psr,Cosam, Cecosf y Hospitales comunitarios.
Nota: Cuenta número de sesiones.</t>
        </r>
      </text>
    </comment>
    <comment ref="E117" authorId="6" shapeId="0" xr:uid="{5E3C210E-1B4B-4E29-82F9-071F92C9DA6E}">
      <text>
        <r>
          <rPr>
            <sz val="9"/>
            <color indexed="81"/>
            <rFont val="Tahoma"/>
            <family val="2"/>
          </rPr>
          <t>Este dato aparecerá  luego de que en la atención registrada en</t>
        </r>
        <r>
          <rPr>
            <b/>
            <sz val="9"/>
            <color indexed="81"/>
            <rFont val="Tahoma"/>
            <family val="2"/>
          </rPr>
          <t xml:space="preserve"> módulo  Atención, Registro de Atenciones Grupales, </t>
        </r>
        <r>
          <rPr>
            <sz val="9"/>
            <color indexed="81"/>
            <rFont val="Tahoma"/>
            <family val="2"/>
          </rPr>
          <t xml:space="preserve">el profesional registre la actividad:
</t>
        </r>
        <r>
          <rPr>
            <b/>
            <sz val="9"/>
            <color indexed="81"/>
            <rFont val="Tahoma"/>
            <family val="2"/>
          </rPr>
          <t xml:space="preserve">
Educación de Grupo Rehabilitación Física bajo estrategia  Rehabilitación Integral
</t>
        </r>
        <r>
          <rPr>
            <sz val="9"/>
            <color indexed="81"/>
            <rFont val="Tahoma"/>
            <family val="2"/>
          </rPr>
          <t>Tipo de Establecimiento
Cesfam,Cgu,Cgr,Crs,Cdt,Psr,Cosam, Cecosf y Hospitales comunitarios.
Nota: Cuenta número de sesiones.</t>
        </r>
        <r>
          <rPr>
            <b/>
            <sz val="9"/>
            <color indexed="81"/>
            <rFont val="Tahoma"/>
            <family val="2"/>
          </rPr>
          <t xml:space="preserve">
</t>
        </r>
      </text>
    </comment>
    <comment ref="F117" authorId="6" shapeId="0" xr:uid="{065B200F-96DD-4F72-99D2-8EAEE4DB88ED}">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profesional registre la actividad:
</t>
        </r>
        <r>
          <rPr>
            <b/>
            <sz val="9"/>
            <color indexed="81"/>
            <rFont val="Tahoma"/>
            <family val="2"/>
          </rPr>
          <t xml:space="preserve">
Educación de Grupo Rehabilitación Física bajo estrategia  Rehabilitación Rural
</t>
        </r>
        <r>
          <rPr>
            <sz val="9"/>
            <color indexed="81"/>
            <rFont val="Tahoma"/>
            <family val="2"/>
          </rPr>
          <t xml:space="preserve">
Tipo de Establecimiento
Cesfam,Cgu,Cgr,Crs,Cdt,Psr,Cosam, Cecosf y Hospitales comunitarios.
Nota: Cuenta número de sesiones.</t>
        </r>
      </text>
    </comment>
    <comment ref="G117" authorId="6" shapeId="0" xr:uid="{18F357E9-1B12-40F4-BDF8-ED8CC6538615}">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profesional registre la actividad:
</t>
        </r>
        <r>
          <rPr>
            <b/>
            <sz val="9"/>
            <color indexed="81"/>
            <rFont val="Tahoma"/>
            <family val="2"/>
          </rPr>
          <t xml:space="preserve">
Modalidad de Rehabilitación Presencial (Establecimiento)
</t>
        </r>
        <r>
          <rPr>
            <sz val="9"/>
            <color indexed="81"/>
            <rFont val="Tahoma"/>
            <family val="2"/>
          </rPr>
          <t xml:space="preserve">
Tipo de Establecimiento
Cesfam,Cgu,Cgr,Crs,Cdt,Psr,Cosam, Cecosf y Hospitales comunitarios.
Nota: Cuenta número de sesiones.</t>
        </r>
      </text>
    </comment>
    <comment ref="H117" authorId="6" shapeId="0" xr:uid="{2C4D66E6-A6B5-4049-98F4-DB54B5FC272F}">
      <text>
        <r>
          <rPr>
            <sz val="9"/>
            <color indexed="81"/>
            <rFont val="Tahoma"/>
            <family val="2"/>
          </rPr>
          <t>Este dato aparecerá  luego de que en la atención registrada en</t>
        </r>
        <r>
          <rPr>
            <b/>
            <sz val="9"/>
            <color indexed="81"/>
            <rFont val="Tahoma"/>
            <family val="2"/>
          </rPr>
          <t xml:space="preserve"> módulo  Atención, Registro de Atenciones Grupales</t>
        </r>
        <r>
          <rPr>
            <sz val="9"/>
            <color indexed="81"/>
            <rFont val="Tahoma"/>
            <family val="2"/>
          </rPr>
          <t xml:space="preserve">, el profesional registre la actividad:
</t>
        </r>
        <r>
          <rPr>
            <b/>
            <sz val="9"/>
            <color indexed="81"/>
            <rFont val="Tahoma"/>
            <family val="2"/>
          </rPr>
          <t xml:space="preserve">
Modalidad de Rehabilitación A Distancia
</t>
        </r>
        <r>
          <rPr>
            <sz val="9"/>
            <color indexed="81"/>
            <rFont val="Tahoma"/>
            <family val="2"/>
          </rPr>
          <t xml:space="preserve">
Tipo de Establecimiento
Cesfam,Cgu,Cgr,Crs,Cdt,Psr,Cosam, Cecosf y Hospitales comunitarios.
Nota: Cuenta número de sesiones.</t>
        </r>
      </text>
    </comment>
    <comment ref="C121" authorId="2" shapeId="0" xr:uid="{796AF690-E780-4B63-A0C8-7C8274528A05}">
      <text>
        <r>
          <rPr>
            <sz val="11"/>
            <color theme="1"/>
            <rFont val="Calibri"/>
            <family val="2"/>
            <scheme val="minor"/>
          </rPr>
          <t xml:space="preserve">
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 xml:space="preserve">módulo  Box, Pacientes Citados </t>
        </r>
        <r>
          <rPr>
            <sz val="11"/>
            <color theme="1"/>
            <rFont val="Calibri"/>
            <family val="2"/>
            <scheme val="minor"/>
          </rPr>
          <t xml:space="preserve">  ó  en </t>
        </r>
        <r>
          <rPr>
            <b/>
            <sz val="11"/>
            <color indexed="8"/>
            <rFont val="Calibri"/>
            <family val="2"/>
          </rPr>
          <t xml:space="preserve">Atención / Registro Atención Individual, </t>
        </r>
        <r>
          <rPr>
            <sz val="11"/>
            <color theme="1"/>
            <rFont val="Calibri"/>
            <family val="2"/>
            <scheme val="minor"/>
          </rPr>
          <t xml:space="preserve">el profesional registre la actividad:
</t>
        </r>
        <r>
          <rPr>
            <b/>
            <sz val="11"/>
            <color indexed="8"/>
            <rFont val="Calibri"/>
            <family val="2"/>
          </rPr>
          <t>Participación en Comunidad con  Discapacidad Física: Laboral - Trabajo con objetivos de habilitación y rehabilitación (Estrategia  RBC) (IND)
ó
Participación en Comunidad con  Discapacidad Física: Laboral - Trabajo con objetivos de habilitación y rehabilitación (Estrategia  RI) (IND)
ó
Participación en Comunidad con  Discapacidad Física: Laboral - Trabajo con objetivos de habilitación y rehabilitación (Estrategia  RR) (IND)
ó
Participación en Comunidad con  Discapacidad Física: Laboral - Trabajo con objetivos de habilitacion y rehabilitacion (Rehabilitacion NNA) (IND)</t>
        </r>
        <r>
          <rPr>
            <sz val="11"/>
            <color theme="1"/>
            <rFont val="Calibri"/>
            <family val="2"/>
            <scheme val="minor"/>
          </rPr>
          <t xml:space="preserve">
Tipo de Establecimiento
Cesfam,Cgu,Cgr,Crs,Cdt,Psr,Cosam, Cecosf y Hospitales comunitarios.</t>
        </r>
      </text>
    </comment>
    <comment ref="D121" authorId="2" shapeId="0" xr:uid="{CA41BEDC-56FE-4076-B03F-91A07109B318}">
      <text>
        <r>
          <rPr>
            <sz val="11"/>
            <color theme="1"/>
            <rFont val="Calibri"/>
            <family val="2"/>
            <scheme val="minor"/>
          </rPr>
          <t xml:space="preserve">
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ó  en </t>
        </r>
        <r>
          <rPr>
            <b/>
            <sz val="11"/>
            <color indexed="8"/>
            <rFont val="Calibri"/>
            <family val="2"/>
          </rPr>
          <t xml:space="preserve">Atención / Registro Atención Individual, </t>
        </r>
        <r>
          <rPr>
            <sz val="11"/>
            <color theme="1"/>
            <rFont val="Calibri"/>
            <family val="2"/>
            <scheme val="minor"/>
          </rPr>
          <t xml:space="preserve">el profesional registre la actividad:
</t>
        </r>
        <r>
          <rPr>
            <b/>
            <sz val="11"/>
            <color indexed="8"/>
            <rFont val="Calibri"/>
            <family val="2"/>
          </rPr>
          <t xml:space="preserve">
Participación en Comunidad con  Discapacidad Física: Laboral - Trabajo sin objetivos de habilitación y rehabilitación (Estrategia  RBC) (IND)
ó
Participación en Comunidad con  Discapacidad Física: Laboral - Trabajo sin objetivos de habilitación y rehabilitación (Estrategia  RI) (IND)
ó
Participación en Comunidad con  Discapacidad Física: Laboral - Trabajo sin objetivos de habilitación y rehabilitación (Estrategia  RR) (IND)
ó
Participación en Comunidad con  Discapacidad Física: Laboral - Trabajo sin objetivos de habilitacion y rehabilitacion (Rehabilitacion NNA) (IND)</t>
        </r>
        <r>
          <rPr>
            <sz val="11"/>
            <color theme="1"/>
            <rFont val="Calibri"/>
            <family val="2"/>
            <scheme val="minor"/>
          </rPr>
          <t xml:space="preserve">
Tipo de Establecimiento
Cesfam,Cgu,Cgr,Crs,Cdt,Psr,Cosam, Cecosf y Hospitales comunitarios.</t>
        </r>
      </text>
    </comment>
    <comment ref="E121" authorId="2" shapeId="0" xr:uid="{CF6C5C88-750A-4E0A-B1C3-11433A1AD7F0}">
      <text>
        <r>
          <rPr>
            <sz val="11"/>
            <color theme="1"/>
            <rFont val="Calibri"/>
            <family val="2"/>
            <scheme val="minor"/>
          </rPr>
          <t xml:space="preserve">
Este dato aparecerá  luego de que en la</t>
        </r>
        <r>
          <rPr>
            <b/>
            <sz val="11"/>
            <color indexed="8"/>
            <rFont val="Calibri"/>
            <family val="2"/>
          </rPr>
          <t xml:space="preserve"> atención cerrada (estado completada)</t>
        </r>
        <r>
          <rPr>
            <sz val="11"/>
            <color theme="1"/>
            <rFont val="Calibri"/>
            <family val="2"/>
            <scheme val="minor"/>
          </rPr>
          <t xml:space="preserve"> registrada en </t>
        </r>
        <r>
          <rPr>
            <b/>
            <sz val="11"/>
            <color indexed="8"/>
            <rFont val="Calibri"/>
            <family val="2"/>
          </rPr>
          <t xml:space="preserve">módulo  Box, Pacientes Citados </t>
        </r>
        <r>
          <rPr>
            <sz val="11"/>
            <color theme="1"/>
            <rFont val="Calibri"/>
            <family val="2"/>
            <scheme val="minor"/>
          </rPr>
          <t xml:space="preserve">  ó  en</t>
        </r>
        <r>
          <rPr>
            <b/>
            <sz val="11"/>
            <color indexed="8"/>
            <rFont val="Calibri"/>
            <family val="2"/>
          </rPr>
          <t xml:space="preserve"> Atención / Registro Atención Individual,</t>
        </r>
        <r>
          <rPr>
            <sz val="11"/>
            <color theme="1"/>
            <rFont val="Calibri"/>
            <family val="2"/>
            <scheme val="minor"/>
          </rPr>
          <t xml:space="preserve"> el profesional registre la actividad:
</t>
        </r>
        <r>
          <rPr>
            <b/>
            <sz val="11"/>
            <color indexed="8"/>
            <rFont val="Calibri"/>
            <family val="2"/>
          </rPr>
          <t>Participación en Comunidad con  Discapacidad Física: Laboral - Dueña de Casa (Estrategia  RBC) (IND)
ó
Participación en Comunidad con  Discapacidad Física: Laboral - Dueña de Casa (Estrategia  RI) (IND)
ó
Participación en Comunidad con  Discapacidad Física: Laboral - Dueña de Casa (Estrategia  RR) (IND)
ó
Participación en Comunidad con  Discapacidad Física: Laboral - Dueña de Casa (Rehabilitacion NNA) (IND)</t>
        </r>
        <r>
          <rPr>
            <sz val="11"/>
            <color theme="1"/>
            <rFont val="Calibri"/>
            <family val="2"/>
            <scheme val="minor"/>
          </rPr>
          <t xml:space="preserve">
Tipo de Establecimiento
Cesfam,Cgu,Cgr,Crs,Cdt,Psr,Cosam, Cecosf y Hospitales comunitarios.</t>
        </r>
      </text>
    </comment>
    <comment ref="F121" authorId="2" shapeId="0" xr:uid="{DC749FB6-4E42-45FC-99B8-66DFD0BE7535}">
      <text>
        <r>
          <rPr>
            <sz val="11"/>
            <color theme="1"/>
            <rFont val="Calibri"/>
            <family val="2"/>
            <scheme val="minor"/>
          </rPr>
          <t xml:space="preserve">
Este dato aparecerá  luego de que en la </t>
        </r>
        <r>
          <rPr>
            <b/>
            <sz val="11"/>
            <color indexed="8"/>
            <rFont val="Calibri"/>
            <family val="2"/>
          </rPr>
          <t xml:space="preserve">atención cerrada (estado completada) </t>
        </r>
        <r>
          <rPr>
            <sz val="11"/>
            <color theme="1"/>
            <rFont val="Calibri"/>
            <family val="2"/>
            <scheme val="minor"/>
          </rPr>
          <t xml:space="preserve">registrada en </t>
        </r>
        <r>
          <rPr>
            <b/>
            <sz val="11"/>
            <color indexed="8"/>
            <rFont val="Calibri"/>
            <family val="2"/>
          </rPr>
          <t xml:space="preserve">módulo  Box, Pacientes Citados </t>
        </r>
        <r>
          <rPr>
            <sz val="11"/>
            <color theme="1"/>
            <rFont val="Calibri"/>
            <family val="2"/>
            <scheme val="minor"/>
          </rPr>
          <t xml:space="preserve">  ó  en </t>
        </r>
        <r>
          <rPr>
            <b/>
            <sz val="11"/>
            <color indexed="8"/>
            <rFont val="Calibri"/>
            <family val="2"/>
          </rPr>
          <t>Atención / Registro Atención Individual</t>
        </r>
        <r>
          <rPr>
            <sz val="11"/>
            <color theme="1"/>
            <rFont val="Calibri"/>
            <family val="2"/>
            <scheme val="minor"/>
          </rPr>
          <t xml:space="preserve">, el profesional registre la actividad:
</t>
        </r>
        <r>
          <rPr>
            <b/>
            <sz val="11"/>
            <color indexed="8"/>
            <rFont val="Calibri"/>
            <family val="2"/>
          </rPr>
          <t>Participación en Comunidad con  Discapacidad Física: Educativa (Estrategia  RBC) (IND)
ó
Participación en Comunidad con  Discapacidad Física: Educativa (Estrategia  RI) (IND)
ó
Participación en Comunidad con  Discapacidad Física: Educativa (Estrategia  RR) (IND)
ó
Participación en Comunidad con  Discapacidad Física: Educativa (Rehabilitacion NNA) (IND)</t>
        </r>
        <r>
          <rPr>
            <sz val="11"/>
            <color theme="1"/>
            <rFont val="Calibri"/>
            <family val="2"/>
            <scheme val="minor"/>
          </rPr>
          <t xml:space="preserve">
Tipo de Establecimiento
Cesfam,Cgu,Cgr,Crs,Cdt,Psr,Cosam, Cecosf y Hospitales comunitarios.</t>
        </r>
      </text>
    </comment>
    <comment ref="G121" authorId="2" shapeId="0" xr:uid="{531CB49D-3B91-47D5-A66E-70B13F9BBE0F}">
      <text>
        <r>
          <rPr>
            <sz val="11"/>
            <color theme="1"/>
            <rFont val="Calibri"/>
            <family val="2"/>
            <scheme val="minor"/>
          </rPr>
          <t xml:space="preserve">
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t>
        </r>
        <r>
          <rPr>
            <sz val="11"/>
            <color theme="1"/>
            <rFont val="Calibri"/>
            <family val="2"/>
            <scheme val="minor"/>
          </rPr>
          <t xml:space="preserve">s   ó  en </t>
        </r>
        <r>
          <rPr>
            <b/>
            <sz val="11"/>
            <color indexed="8"/>
            <rFont val="Calibri"/>
            <family val="2"/>
          </rPr>
          <t xml:space="preserve">Atención / Registro Atención Individual, </t>
        </r>
        <r>
          <rPr>
            <sz val="11"/>
            <color theme="1"/>
            <rFont val="Calibri"/>
            <family val="2"/>
            <scheme val="minor"/>
          </rPr>
          <t xml:space="preserve">el profesional registre la actividad:
</t>
        </r>
        <r>
          <rPr>
            <b/>
            <sz val="11"/>
            <color indexed="8"/>
            <rFont val="Calibri"/>
            <family val="2"/>
          </rPr>
          <t xml:space="preserve">
Participación en Comunidad con  Discapacidad Física: Comunitaria (Estrategia  RBC) (IND)
ó
Participación en Comunidad con  Discapacidad Física: Comunitaria (Estrategia  RI) (IND)
ó
Participación en Comunidad con  Discapacidad Física: Comunitaria (Estrategia  RR) (IND)
ó
Participación en Comunidad con  Discapacidad Física: Comunitaria (Rehabilitacion NNA) (IND)</t>
        </r>
        <r>
          <rPr>
            <sz val="11"/>
            <color theme="1"/>
            <rFont val="Calibri"/>
            <family val="2"/>
            <scheme val="minor"/>
          </rPr>
          <t xml:space="preserve">
Tipo de Establecimiento
Cesfam,Cgu,Cgr,Crs,Cdt,Psr,Cosam, Cecosf y Hospitales comunitarios.</t>
        </r>
      </text>
    </comment>
    <comment ref="H121" authorId="2" shapeId="0" xr:uid="{949117EF-916A-4E9B-B83B-C4924391AD30}">
      <text>
        <r>
          <rPr>
            <sz val="9"/>
            <color indexed="81"/>
            <rFont val="Tahoma"/>
            <family val="2"/>
          </rPr>
          <t xml:space="preserve">
Este dato aparecerá  luego de que en la atención cerrada (estado completada) registrada en</t>
        </r>
        <r>
          <rPr>
            <b/>
            <sz val="9"/>
            <color indexed="81"/>
            <rFont val="Tahoma"/>
            <family val="2"/>
          </rPr>
          <t xml:space="preserve"> 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Física: Laboral - Trabajo con objetivos de habilitacion y rehabilitacion (Rehabilitacion NNA) (IND)
o
Participación en Comunidad con  Discapacidad Física: Laboral - Trabajo sin objetivos de habilitacion y rehabilitacion (Rehabilitacion NNA) (IND)
ó
Participación en Comunidad con  Discapacidad Física: Laboral - Dueña de Casa (Rehabilitacion NNA) (IND)
ó
Participación en Comunidad con  Discapacidad Física: Educativa (Rehabilitacion NNA) (IND)
ó
Participación en Comunidad con  Discapacidad Física: Comunitaria (Rehabilitacion NNA) (IND)
</t>
        </r>
        <r>
          <rPr>
            <sz val="9"/>
            <color indexed="81"/>
            <rFont val="Tahoma"/>
            <family val="2"/>
          </rPr>
          <t xml:space="preserve">
Tipo de Establecimiento
Cesfam,Cgu,Cgr,Crs,Cdt,Psr,Cosam, Cecosf y Hospitales comunitarios.</t>
        </r>
      </text>
    </comment>
    <comment ref="I121" authorId="2" shapeId="0" xr:uid="{3EA6065F-427C-417D-9E51-E18B9451808F}">
      <text>
        <r>
          <rPr>
            <sz val="9"/>
            <color indexed="81"/>
            <rFont val="Tahoma"/>
            <family val="2"/>
          </rPr>
          <t xml:space="preserve">
Este dato aparecerá  luego de que en la atención cerrada (estado completada) registrada en</t>
        </r>
        <r>
          <rPr>
            <b/>
            <sz val="9"/>
            <color indexed="81"/>
            <rFont val="Tahoma"/>
            <family val="2"/>
          </rPr>
          <t xml:space="preserve"> 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Física: Laboral - Trabajo con objetivos de habilitacion y rehabilitacion (Estrategia  RBC) (IND)
o
Participación en Comunidad con  Discapacidad Física: Laboral - Trabajo sin objetivos de habilitacion y rehabilitacion (Estrategia  RBC) (IND)
ó
Participación en Comunidad con  Discapacidad Física: Laboral - Dueña de Casa (Estrategia  RBC) (IND)
ó
Participación en Comunidad con  Discapacidad Física: Educativa (Estrategia  RBC) (IND)
ó
Participación en Comunidad con  Discapacidad Física: Comunitaria (Estrategia  RBC) (IND)
</t>
        </r>
        <r>
          <rPr>
            <sz val="9"/>
            <color indexed="81"/>
            <rFont val="Tahoma"/>
            <family val="2"/>
          </rPr>
          <t xml:space="preserve">
Tipo de Establecimiento
Cesfam,Cgu,Cgr,Crs,Cdt,Psr,Cosam, Cecosf y Hospitales comunitarios.</t>
        </r>
      </text>
    </comment>
    <comment ref="J121" authorId="2" shapeId="0" xr:uid="{869B8BD7-045C-4821-B95A-4C6AEE4CE85D}">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Física: Laboral -Trabajo con objetivos de habilitacion y rehabilitacion (Estrategia  RI) (IND)
o
Participación en Comunidad con  Discapacidad Física: Laboral -Trabajo sin objetivos de habilitación y rehabilitación (Estrategia  RI) (IND)
ó
Participación en Comunidad con  Discapacidad Física: Laboral - Dueña de Casa (Estrategia   RI) (IND)
ó
Participación en Comunidad con  Discapacidad Física: Educativa (Estrategia   RI) (IND)
ó
Participación en Comunidad con  Discapacidad Física: Comunitaria (Estrategia   RI) (IND)
</t>
        </r>
        <r>
          <rPr>
            <sz val="9"/>
            <color indexed="81"/>
            <rFont val="Tahoma"/>
            <family val="2"/>
          </rPr>
          <t>Tipo de Establecimiento
Cesfam,Cgu,Cgr,Crs,Cdt,Psr,Cosam, Cecosf y Hospitales comunitarios.</t>
        </r>
      </text>
    </comment>
    <comment ref="K121" authorId="2" shapeId="0" xr:uid="{5911D8BF-1FEF-45CF-9F7D-10C848D053A8}">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Física: Laboral -Trabajo con objetivos de habilitacion y rehabilitacion(Estrategia  RR) (IND)
ó
Participación en Comunidad con  Discapacidad Física: Laboral -Trabajo sin objetivos de habilitacion y rehabilitacion(Estrategia  RR) (IND)
o
Participación en Comunidad con  Discapacidad Física: Laboral - Dueña de Casa (Estrategia   RR) (IND)
ó
Participación en Comunidad con  Discapacidad Física: Educativa (Estrategia   RR) (IND)
ó
Participación en Comunidad con  Discapacidad Física: Comunitaria (Estrategia   RR) (IND)
</t>
        </r>
        <r>
          <rPr>
            <sz val="9"/>
            <color indexed="81"/>
            <rFont val="Tahoma"/>
            <family val="2"/>
          </rPr>
          <t>Tipo de Establecimiento
Cesfam,Cgu,Cgr,Crs,Cdt,Psr,Cosam, Cecosf y Hospitales comunitarios.</t>
        </r>
      </text>
    </comment>
    <comment ref="C122" authorId="2" shapeId="0" xr:uid="{9A93ABC0-83F4-4B76-9F68-1C5263F67A7A}">
      <text>
        <r>
          <rPr>
            <sz val="11"/>
            <color theme="1"/>
            <rFont val="Calibri"/>
            <family val="2"/>
            <scheme val="minor"/>
          </rPr>
          <t xml:space="preserve">
Este dato aparecerá  luego de que en la </t>
        </r>
        <r>
          <rPr>
            <b/>
            <sz val="11"/>
            <color indexed="8"/>
            <rFont val="Calibri"/>
            <family val="2"/>
          </rPr>
          <t xml:space="preserve">atención cerrada (estado completada) </t>
        </r>
        <r>
          <rPr>
            <sz val="11"/>
            <color theme="1"/>
            <rFont val="Calibri"/>
            <family val="2"/>
            <scheme val="minor"/>
          </rPr>
          <t xml:space="preserve">registrada en </t>
        </r>
        <r>
          <rPr>
            <b/>
            <sz val="11"/>
            <color indexed="8"/>
            <rFont val="Calibri"/>
            <family val="2"/>
          </rPr>
          <t xml:space="preserve">módulo  Box, Pacientes Citados </t>
        </r>
        <r>
          <rPr>
            <sz val="11"/>
            <color theme="1"/>
            <rFont val="Calibri"/>
            <family val="2"/>
            <scheme val="minor"/>
          </rPr>
          <t xml:space="preserve">  ó  en</t>
        </r>
        <r>
          <rPr>
            <b/>
            <sz val="11"/>
            <color indexed="8"/>
            <rFont val="Calibri"/>
            <family val="2"/>
          </rPr>
          <t xml:space="preserve"> Atención / Registro Atención Individual</t>
        </r>
        <r>
          <rPr>
            <sz val="11"/>
            <color theme="1"/>
            <rFont val="Calibri"/>
            <family val="2"/>
            <scheme val="minor"/>
          </rPr>
          <t xml:space="preserve">, el profesional registre la actividad:
</t>
        </r>
        <r>
          <rPr>
            <b/>
            <sz val="11"/>
            <color indexed="8"/>
            <rFont val="Calibri"/>
            <family val="2"/>
          </rPr>
          <t xml:space="preserve">
Participación en Comunidad con  Discapacidad Sensorial Visual: Laboral - Trabajo con objetivos de habilitación y rehabilitación (Estrategia  RBC) (IND)
ó
Participación en Comunidad con  Discapacidad Sensorial Visual: Laboral - Trabajo con objetivos de habilitación y rehabilitación (Estrategia  RI) (IND)
ó
Participación en Comunidad con  Discapacidad Sensorial Visual: Laboral - Trabajo con objetivos de habilitación y rehabilitación (Estrategia  RR) (IND)
ó
Participación en Comunidad con  Discapacidad Sensorial Visual: Laboral - Trabajo con objetivos de habilitacion y rehabilitacion (Rehabilitacion NNA) (IND)</t>
        </r>
        <r>
          <rPr>
            <sz val="11"/>
            <color theme="1"/>
            <rFont val="Calibri"/>
            <family val="2"/>
            <scheme val="minor"/>
          </rPr>
          <t xml:space="preserve">
Tipo de Establecimiento
Cesfam,Cgu,Cgr,Crs,Cdt,Psr,Cosam, Cecosf y Hospitales comunitarios.</t>
        </r>
      </text>
    </comment>
    <comment ref="D122" authorId="2" shapeId="0" xr:uid="{4D7C32E6-3992-45B3-BA9B-BBDCCB873A93}">
      <text>
        <r>
          <rPr>
            <sz val="11"/>
            <color theme="1"/>
            <rFont val="Calibri"/>
            <family val="2"/>
            <scheme val="minor"/>
          </rPr>
          <t xml:space="preserve">
Este dato aparecerá  luego de que en la </t>
        </r>
        <r>
          <rPr>
            <b/>
            <sz val="11"/>
            <color indexed="8"/>
            <rFont val="Calibri"/>
            <family val="2"/>
          </rPr>
          <t xml:space="preserve">atención cerrada (estado completada) </t>
        </r>
        <r>
          <rPr>
            <sz val="11"/>
            <color theme="1"/>
            <rFont val="Calibri"/>
            <family val="2"/>
            <scheme val="minor"/>
          </rPr>
          <t xml:space="preserve">registrada en </t>
        </r>
        <r>
          <rPr>
            <b/>
            <sz val="11"/>
            <color indexed="8"/>
            <rFont val="Calibri"/>
            <family val="2"/>
          </rPr>
          <t>módulo  Box, Pacientes Citados</t>
        </r>
        <r>
          <rPr>
            <sz val="11"/>
            <color theme="1"/>
            <rFont val="Calibri"/>
            <family val="2"/>
            <scheme val="minor"/>
          </rPr>
          <t xml:space="preserve">   ó  en </t>
        </r>
        <r>
          <rPr>
            <b/>
            <sz val="11"/>
            <color indexed="8"/>
            <rFont val="Calibri"/>
            <family val="2"/>
          </rPr>
          <t>Atención / Registro Atención Individual</t>
        </r>
        <r>
          <rPr>
            <sz val="11"/>
            <color theme="1"/>
            <rFont val="Calibri"/>
            <family val="2"/>
            <scheme val="minor"/>
          </rPr>
          <t xml:space="preserve">, el profesional registre la actividad:
</t>
        </r>
        <r>
          <rPr>
            <b/>
            <sz val="11"/>
            <color indexed="8"/>
            <rFont val="Calibri"/>
            <family val="2"/>
          </rPr>
          <t>Participación en Comunidad con  Discapacidad Sensorial Visual: Laboral - Trabajo sin objetivos de habilitación y rehabilitación (Estrategia  RBC) (IND)
ó
Participación en Comunidad con  Discapacidad Sensorial Visual: Laboral - Trabajo sin objetivos de habilitación y rehabilitación (Estrategia  RI) (IND)
ó
Participación en Comunidad con  Discapacidad Sensorial Visual: Laboral - Trabajo sin objetivos de habilitación y rehabilitación (Estrategia  RR) (IND)
ó
Participación en Comunidad con  Discapacidad Sensorial Visual: Laboral - Trabajo sin objetivos de habilitacion y rehabilitacion (Rehabilitacion NNA) (IND)</t>
        </r>
        <r>
          <rPr>
            <sz val="11"/>
            <color theme="1"/>
            <rFont val="Calibri"/>
            <family val="2"/>
            <scheme val="minor"/>
          </rPr>
          <t xml:space="preserve">
Tipo de Establecimiento
Cesfam,Cgu,Cgr,Crs,Cdt,Psr,Cosam, Cecosf y Hospitales comunitarios.</t>
        </r>
      </text>
    </comment>
    <comment ref="E122" authorId="2" shapeId="0" xr:uid="{3E5865DF-9522-4057-9E46-F7812D3A43B7}">
      <text>
        <r>
          <rPr>
            <sz val="11"/>
            <color theme="1"/>
            <rFont val="Calibri"/>
            <family val="2"/>
            <scheme val="minor"/>
          </rPr>
          <t xml:space="preserve">
Este dato aparecerá  luego de que en la</t>
        </r>
        <r>
          <rPr>
            <b/>
            <sz val="11"/>
            <color indexed="8"/>
            <rFont val="Calibri"/>
            <family val="2"/>
          </rPr>
          <t xml:space="preserve"> atención cerrada (estado completada)</t>
        </r>
        <r>
          <rPr>
            <sz val="11"/>
            <color theme="1"/>
            <rFont val="Calibri"/>
            <family val="2"/>
            <scheme val="minor"/>
          </rPr>
          <t xml:space="preserve"> registrada en</t>
        </r>
        <r>
          <rPr>
            <b/>
            <sz val="11"/>
            <color indexed="8"/>
            <rFont val="Calibri"/>
            <family val="2"/>
          </rPr>
          <t xml:space="preserve"> módulo  Box, Pacientes Citados </t>
        </r>
        <r>
          <rPr>
            <sz val="11"/>
            <color theme="1"/>
            <rFont val="Calibri"/>
            <family val="2"/>
            <scheme val="minor"/>
          </rPr>
          <t xml:space="preserve">  ó  en </t>
        </r>
        <r>
          <rPr>
            <b/>
            <sz val="11"/>
            <color indexed="8"/>
            <rFont val="Calibri"/>
            <family val="2"/>
          </rPr>
          <t>Atención / Registro Atención Individual</t>
        </r>
        <r>
          <rPr>
            <sz val="11"/>
            <color theme="1"/>
            <rFont val="Calibri"/>
            <family val="2"/>
            <scheme val="minor"/>
          </rPr>
          <t xml:space="preserve">, el profesional registre la actividad:
</t>
        </r>
        <r>
          <rPr>
            <b/>
            <sz val="11"/>
            <color indexed="8"/>
            <rFont val="Calibri"/>
            <family val="2"/>
          </rPr>
          <t xml:space="preserve">
Participación en Comunidad con  Discapacidad Sensorial Visual: Laboral - Dueña de Casa (Estrategia  RBC)
ó
Participación en Comunidad con  Discapacidad Sensorial Visual: Laboral - Dueña de Casa (Estrategia  RI)
ó
Participación en Comunidad con  Discapacidad Sensorial Visual: Laboral - Dueña de Casa (Estrategia  RR)
ó
Participación en Comunidad con  Discapacidad Sensorial Visual: Laboral - Dueña de Casa (Rehabilitacion NNA) (IND)</t>
        </r>
        <r>
          <rPr>
            <sz val="11"/>
            <color theme="1"/>
            <rFont val="Calibri"/>
            <family val="2"/>
            <scheme val="minor"/>
          </rPr>
          <t xml:space="preserve">
Tipo de Establecimiento
Cesfam,Cgu,Cgr,Crs,Cdt,Psr,Cosam, Cecosf y Hospitales comunitarios.</t>
        </r>
      </text>
    </comment>
    <comment ref="F122" authorId="2" shapeId="0" xr:uid="{F7119A76-84D5-4880-9B2B-39FE8AA289BA}">
      <text>
        <r>
          <rPr>
            <sz val="11"/>
            <color theme="1"/>
            <rFont val="Calibri"/>
            <family val="2"/>
            <scheme val="minor"/>
          </rPr>
          <t xml:space="preserve">
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ó  en </t>
        </r>
        <r>
          <rPr>
            <b/>
            <sz val="11"/>
            <color indexed="8"/>
            <rFont val="Calibri"/>
            <family val="2"/>
          </rPr>
          <t>Atención / Registro Atención Individual,</t>
        </r>
        <r>
          <rPr>
            <sz val="11"/>
            <color theme="1"/>
            <rFont val="Calibri"/>
            <family val="2"/>
            <scheme val="minor"/>
          </rPr>
          <t xml:space="preserve"> el profesional registre la actividad:
</t>
        </r>
        <r>
          <rPr>
            <b/>
            <sz val="11"/>
            <color indexed="8"/>
            <rFont val="Calibri"/>
            <family val="2"/>
          </rPr>
          <t>Participación en Comunidad con  Discapacidad Sensorial Visual: Educativa (Estrategia  RBC) (IND)
ó
Participación en Comunidad con  Discapacidad Sensorial Visual: Educativa (Estrategia  RI) (IND)
ó
Participación en Comunidad con  Discapacidad Sensorial Visual: Educativa (Estrategia  RR) (IND)
ó
Participación en Comunidad con  Discapacidad Sensorial Visual: Educativa (Rehabilitacion NNA) (IND)</t>
        </r>
        <r>
          <rPr>
            <sz val="11"/>
            <color theme="1"/>
            <rFont val="Calibri"/>
            <family val="2"/>
            <scheme val="minor"/>
          </rPr>
          <t xml:space="preserve">
Tipo de Establecimiento
Cesfam,Cgu,Cgr,Crs,Cdt,Psr,Cosam, Cecosf y Hospitales comunitarios.</t>
        </r>
      </text>
    </comment>
    <comment ref="G122" authorId="2" shapeId="0" xr:uid="{5EF362FC-4516-4DBD-A1B1-EB12C7A52B5C}">
      <text>
        <r>
          <rPr>
            <sz val="11"/>
            <color theme="1"/>
            <rFont val="Calibri"/>
            <family val="2"/>
            <scheme val="minor"/>
          </rPr>
          <t xml:space="preserve">
Este dato aparecerá  luego de que en la </t>
        </r>
        <r>
          <rPr>
            <b/>
            <sz val="11"/>
            <color indexed="8"/>
            <rFont val="Calibri"/>
            <family val="2"/>
          </rPr>
          <t>atención cerrada (estado completada)</t>
        </r>
        <r>
          <rPr>
            <sz val="11"/>
            <color theme="1"/>
            <rFont val="Calibri"/>
            <family val="2"/>
            <scheme val="minor"/>
          </rPr>
          <t xml:space="preserve">registrada en </t>
        </r>
        <r>
          <rPr>
            <b/>
            <sz val="11"/>
            <color indexed="8"/>
            <rFont val="Calibri"/>
            <family val="2"/>
          </rPr>
          <t>módulo  Box, Pacientes Citados</t>
        </r>
        <r>
          <rPr>
            <sz val="11"/>
            <color theme="1"/>
            <rFont val="Calibri"/>
            <family val="2"/>
            <scheme val="minor"/>
          </rPr>
          <t xml:space="preserve">   ó  en </t>
        </r>
        <r>
          <rPr>
            <b/>
            <sz val="11"/>
            <color indexed="8"/>
            <rFont val="Calibri"/>
            <family val="2"/>
          </rPr>
          <t>Atención / Registro Atención Individual,</t>
        </r>
        <r>
          <rPr>
            <sz val="11"/>
            <color theme="1"/>
            <rFont val="Calibri"/>
            <family val="2"/>
            <scheme val="minor"/>
          </rPr>
          <t xml:space="preserve"> el profesional registre la actividad:
</t>
        </r>
        <r>
          <rPr>
            <b/>
            <sz val="11"/>
            <color indexed="8"/>
            <rFont val="Calibri"/>
            <family val="2"/>
          </rPr>
          <t>Participación en Comunidad con  Discapacidad Sensorial Visual: Comunitaria (Estrategia  RBC)
ó
Participación en Comunidad con  Discapacidad Sensorial Visual: Comunitaria (Estrategia  RI)
ó
Participación en Comunidad con  Discapacidad Sensorial Visual: Comunitaria (Estrategia  RR)
ó
Participación en Comunidad con  Discapacidad Sensorial Visual: Comunitaria (Rehabilitacion NNA) (IND)</t>
        </r>
        <r>
          <rPr>
            <sz val="11"/>
            <color theme="1"/>
            <rFont val="Calibri"/>
            <family val="2"/>
            <scheme val="minor"/>
          </rPr>
          <t xml:space="preserve">
Tipo de Establecimiento
Cesfam,Cgu,Cgr,Crs,Cdt,Psr,Cosam, Cecosf y Hospitales comunitarios.</t>
        </r>
      </text>
    </comment>
    <comment ref="H122" authorId="2" shapeId="0" xr:uid="{859DF0DD-1DCC-424D-9425-9BCD911D2E1D}">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
Participación en Comunidad con  Discapacidad Sensorial Visual: Laboral - Trabajo con objetivos de habilitacion y rehabilitacion (Rehabilitacion NNA) (IND)
o
Participación en Comunidad con  Discapacidad Sensorial Visual: Laboral - Trabajo sin objetivos de habilitacion y rehabilitacion (Rehabilitacion NNA) (IND)
ó
Participación en Comunidad con  Discapacidad Sensorial Visual: Laboral - Dueña de Casa (Rehabilitacion NNA) (IND)
ó
Participación en Comunidad con  Discapacidad Sensorial Visual: Educativa (Rehabilitacion NNA) (IND)
ó
Participación en Comunidad con  Discapacidad Sensorial Visual: Comunitaria (Rehabilitacion NNA) (IND)
</t>
        </r>
        <r>
          <rPr>
            <sz val="9"/>
            <color indexed="81"/>
            <rFont val="Tahoma"/>
            <family val="2"/>
          </rPr>
          <t>Tipo de Establecimiento
Cesfam,Cgu,Cgr,Crs,Cdt,Psr,Cosam, Cecosf y Hospitales comunitarios.</t>
        </r>
      </text>
    </comment>
    <comment ref="I122" authorId="2" shapeId="0" xr:uid="{5218F673-780C-4C4C-BDDB-922C6643E804}">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
Participación en Comunidad con  Discapacidad Sensorial Visual: Laboral - Trabajo con objetivos de habilitacion y rehabilitacion (Estrategia  RBC) (IND)
o
Participación en Comunidad con  Discapacidad Sensorial Visual: Laboral - Trabajo sin objetivos de habilitacion y rehabilitacion (Estrategia  RBC) (IND)
ó
Participación en Comunidad con  Discapacidad Sensorial Visual: Laboral - Dueña de Casa (Estrategia  RBC) (IND)
ó
Participación en Comunidad con  Discapacidad Sensorial Visual: Educativa (Estrategia  RBC) (IND)
ó
Participación en Comunidad con  Discapacidad Sensorial Visual: Comunitaria (Estrategia  RBC) (IND)
</t>
        </r>
        <r>
          <rPr>
            <sz val="9"/>
            <color indexed="81"/>
            <rFont val="Tahoma"/>
            <family val="2"/>
          </rPr>
          <t>Tipo de Establecimiento
Cesfam,Cgu,Cgr,Crs,Cdt,Psr,Cosam, Cecosf y Hospitales comunitarios.</t>
        </r>
      </text>
    </comment>
    <comment ref="J122" authorId="2" shapeId="0" xr:uid="{F95EDF8B-68AE-4A5B-A929-BF87432D63E6}">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Visual: Laboral -Trabajo con objetivos de habilitación y rehabilitación(Estrategia  RI) (IND)
ó
Participación en Comunidad con  Discapacidad Sensorial Visual: Laboral -Trabajo sin objetivos de habilitación y rehabilitación(Estrategia  RI) (IND)
o
Participación en Comunidad con  Discapacidad Sensorial Visual: Laboral - Dueña de Casa (Estrategia  RI) (IND)
ó
Participación en Comunidad con  Discapacidad Sensorial Visual: Educativa (Estrategia  RI) (IND)
ó
Participación en Comunidad con  Discapacidad Sensorial Visual: Comunitaria (Estrategia  RI) (IND)
</t>
        </r>
        <r>
          <rPr>
            <sz val="9"/>
            <color indexed="81"/>
            <rFont val="Tahoma"/>
            <family val="2"/>
          </rPr>
          <t>Tipo de Establecimiento
Cesfam,Cgu,Cgr,Crs,Cdt,Psr,Cosam, Cecosf y Hospitales comunitarios.</t>
        </r>
      </text>
    </comment>
    <comment ref="K122" authorId="2" shapeId="0" xr:uid="{B144BF70-192F-45B9-AF1D-5629EAC18678}">
      <text>
        <r>
          <rPr>
            <sz val="9"/>
            <color indexed="81"/>
            <rFont val="Tahoma"/>
            <family val="2"/>
          </rPr>
          <t xml:space="preserve">
Este dato aparecerá  luego de que en la atención cerrada (estado completada)registrada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Visual: Laboral - Trabajo con objetivos de habilitación y rehabilitación (Estrategia  RR) (IND)
o
Participación en Comunidad con  Discapacidad Sensorial Visual: Laboral - Trabajo sin objetivos de habilitación y rehabilitación (Estrategia  RR) (IND)
ó
Participación en Comunidad con  Discapacidad Sensorial Visual: Laboral - Dueña de Casa (Estrategia   RR) (IND)
ó
Participación en Comunidad con  Discapacidad Sensorial Visual: Educativa (Estrategia   RR) (IND)
ó
Participación en Comunidad con  Discapacidad Sensorial Visual: Comunitaria (Estrategia   RR) (IND)
</t>
        </r>
        <r>
          <rPr>
            <sz val="9"/>
            <color indexed="81"/>
            <rFont val="Tahoma"/>
            <family val="2"/>
          </rPr>
          <t xml:space="preserve">
Tipo de Establecimiento
Cesfam,Cgu,Cgr,Crs,Cdt,Psr,Cosam, Cecosf y Hospitales comunitarios.</t>
        </r>
      </text>
    </comment>
    <comment ref="C123" authorId="2" shapeId="0" xr:uid="{DF093784-DBA1-4443-B792-978FB716B485}">
      <text>
        <r>
          <rPr>
            <sz val="11"/>
            <color theme="1"/>
            <rFont val="Calibri"/>
            <family val="2"/>
            <scheme val="minor"/>
          </rPr>
          <t xml:space="preserve">
Este dato aparecerá  luego de que en la</t>
        </r>
        <r>
          <rPr>
            <b/>
            <sz val="11"/>
            <color indexed="8"/>
            <rFont val="Calibri"/>
            <family val="2"/>
          </rPr>
          <t xml:space="preserve"> atención cerrada (estado completada</t>
        </r>
        <r>
          <rPr>
            <sz val="11"/>
            <color theme="1"/>
            <rFont val="Calibri"/>
            <family val="2"/>
            <scheme val="minor"/>
          </rPr>
          <t>) registrada en</t>
        </r>
        <r>
          <rPr>
            <b/>
            <sz val="11"/>
            <color indexed="8"/>
            <rFont val="Calibri"/>
            <family val="2"/>
          </rPr>
          <t xml:space="preserve"> módulo  Box, Pacientes Citados</t>
        </r>
        <r>
          <rPr>
            <sz val="11"/>
            <color theme="1"/>
            <rFont val="Calibri"/>
            <family val="2"/>
            <scheme val="minor"/>
          </rPr>
          <t xml:space="preserve">   ó  en </t>
        </r>
        <r>
          <rPr>
            <b/>
            <sz val="11"/>
            <color indexed="8"/>
            <rFont val="Calibri"/>
            <family val="2"/>
          </rPr>
          <t>Atención / Registro Atención Individual,</t>
        </r>
        <r>
          <rPr>
            <sz val="11"/>
            <color theme="1"/>
            <rFont val="Calibri"/>
            <family val="2"/>
            <scheme val="minor"/>
          </rPr>
          <t xml:space="preserve"> el profesional registre la actividad:
Registre la actividad:
</t>
        </r>
        <r>
          <rPr>
            <b/>
            <sz val="11"/>
            <color indexed="8"/>
            <rFont val="Calibri"/>
            <family val="2"/>
          </rPr>
          <t>Participación en Comunidad con  Discapacidad Sensorial Auditivo: Laboral - Trabajo con objetivos de habilitación y rehabilitación (Estrategia  RBC) (IND)
ó
Participación en Comunidad con  Discapacidad Sensorial Auditivo: Laboral - Trabajo con objetivos de habilitación y rehabilitación (Estrategia  RI) (IND)
ó
Participación en Comunidad con  Discapacidad Sensorial Auditivo: Laboral - Trabajo con objetivos de habilitación y rehabilitación (Estrategia  RR) (IND)
ó
Participación en Comunidad con  Discapacidad Sensorial Auditivo: Comunitaria (Rehabilitacion NNA) (IND)</t>
        </r>
        <r>
          <rPr>
            <sz val="11"/>
            <color theme="1"/>
            <rFont val="Calibri"/>
            <family val="2"/>
            <scheme val="minor"/>
          </rPr>
          <t xml:space="preserve">
Tipo de Establecimiento
Cesfam,Cgu,Cgr,Crs,Cdt,Psr,Cosam, Cecosf y Hospitales comunitarios.</t>
        </r>
      </text>
    </comment>
    <comment ref="D123" authorId="2" shapeId="0" xr:uid="{9310C669-6BAC-4006-B205-7FECCE671BFE}">
      <text>
        <r>
          <rPr>
            <sz val="11"/>
            <color theme="1"/>
            <rFont val="Calibri"/>
            <family val="2"/>
            <scheme val="minor"/>
          </rPr>
          <t xml:space="preserve">
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ó  en </t>
        </r>
        <r>
          <rPr>
            <b/>
            <sz val="11"/>
            <color indexed="8"/>
            <rFont val="Calibri"/>
            <family val="2"/>
          </rPr>
          <t>Atención / Registro Atención Individual,</t>
        </r>
        <r>
          <rPr>
            <sz val="11"/>
            <color theme="1"/>
            <rFont val="Calibri"/>
            <family val="2"/>
            <scheme val="minor"/>
          </rPr>
          <t xml:space="preserve"> el profesional registre la actividad:
</t>
        </r>
        <r>
          <rPr>
            <b/>
            <sz val="11"/>
            <color indexed="8"/>
            <rFont val="Calibri"/>
            <family val="2"/>
          </rPr>
          <t>Participación en Comunidad con  Discapacidad Sensorial Auditivo: Laboral - Trabajo sin objetivos de habilitación y rehabilitación (Estrategia  RBC) (IND)
ó
Participación en Comunidad con  Discapacidad Sensorial Auditivo: Laboral - Trabajo sin objetivos de habilitación y rehabilitación (Estrategia  RI) (IND)
ó
Participación en Comunidad con  Discapacidad Sensorial Auditivo: Laboral - Trabajo sin objetivos de habilitación y rehabilitación (Estrategia  RR) (IND)
ó
Participación en Comunidad con  Discapacidad Sensorial Auditivo: Laboral - Trabajo sin objetivos de habilitacion y rehabilitacion (Rehabilitacion NNA) (IND)</t>
        </r>
        <r>
          <rPr>
            <sz val="11"/>
            <color theme="1"/>
            <rFont val="Calibri"/>
            <family val="2"/>
            <scheme val="minor"/>
          </rPr>
          <t xml:space="preserve">
Tipo de Establecimiento
Cesfam,Cgu,Cgr,Crs,Cdt,Psr,Cosam, Cecosf y Hospitales comunitarios.</t>
        </r>
      </text>
    </comment>
    <comment ref="E123" authorId="2" shapeId="0" xr:uid="{36DB88D9-2729-4B6F-AE1D-6DABEFCCD5D0}">
      <text>
        <r>
          <rPr>
            <sz val="11"/>
            <color theme="1"/>
            <rFont val="Calibri"/>
            <family val="2"/>
            <scheme val="minor"/>
          </rPr>
          <t xml:space="preserve">
Este dato aparecerá  luego de que en la </t>
        </r>
        <r>
          <rPr>
            <b/>
            <sz val="11"/>
            <color indexed="8"/>
            <rFont val="Calibri"/>
            <family val="2"/>
          </rPr>
          <t>atención cerrada (estado completada)</t>
        </r>
        <r>
          <rPr>
            <sz val="11"/>
            <color theme="1"/>
            <rFont val="Calibri"/>
            <family val="2"/>
            <scheme val="minor"/>
          </rPr>
          <t xml:space="preserve"> registrada en</t>
        </r>
        <r>
          <rPr>
            <b/>
            <sz val="11"/>
            <color indexed="8"/>
            <rFont val="Calibri"/>
            <family val="2"/>
          </rPr>
          <t xml:space="preserve"> módulo  Box, Pacientes Citados</t>
        </r>
        <r>
          <rPr>
            <sz val="11"/>
            <color theme="1"/>
            <rFont val="Calibri"/>
            <family val="2"/>
            <scheme val="minor"/>
          </rPr>
          <t xml:space="preserve">   ó  en</t>
        </r>
        <r>
          <rPr>
            <b/>
            <sz val="11"/>
            <color indexed="8"/>
            <rFont val="Calibri"/>
            <family val="2"/>
          </rPr>
          <t xml:space="preserve"> Atención / Registro Atención Individual, </t>
        </r>
        <r>
          <rPr>
            <sz val="11"/>
            <color theme="1"/>
            <rFont val="Calibri"/>
            <family val="2"/>
            <scheme val="minor"/>
          </rPr>
          <t xml:space="preserve">el profesional registre la actividad:
</t>
        </r>
        <r>
          <rPr>
            <b/>
            <sz val="11"/>
            <color indexed="8"/>
            <rFont val="Calibri"/>
            <family val="2"/>
          </rPr>
          <t>Participación en Comunidad con  Discapacidad Sensorial Auditivo: Laboral - Dueña de Casa (Estrategia  RBC)
ó
Participación en Comunidad con  Discapacidad Sensorial Auditivo: Laboral - Dueña de Casa (Estrategia  RI)
ó
Participación en Comunidad con  Discapacidad Sensorial Auditivo: Laboral - Dueña de Casa (Estrategia  RR)
ó
Participación en Comunidad con  Discapacidad Sensorial Auditivo: Laboral - Dueña de Casa (Rehabilitacion NNA) (IND)</t>
        </r>
        <r>
          <rPr>
            <sz val="11"/>
            <color theme="1"/>
            <rFont val="Calibri"/>
            <family val="2"/>
            <scheme val="minor"/>
          </rPr>
          <t xml:space="preserve">
Tipo de Establecimiento
Cesfam,Cgu,Cgr,Crs,Cdt,Psr,Cosam, Cecosf y Hospitales comunitarios.</t>
        </r>
      </text>
    </comment>
    <comment ref="F123" authorId="2" shapeId="0" xr:uid="{BD2BA40B-A79B-450E-9348-191F2DBDA63A}">
      <text>
        <r>
          <rPr>
            <sz val="11"/>
            <color theme="1"/>
            <rFont val="Calibri"/>
            <family val="2"/>
            <scheme val="minor"/>
          </rPr>
          <t xml:space="preserve">
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ó  </t>
        </r>
        <r>
          <rPr>
            <b/>
            <sz val="11"/>
            <color indexed="8"/>
            <rFont val="Calibri"/>
            <family val="2"/>
          </rPr>
          <t>en Atención / Registro Atención Individual,</t>
        </r>
        <r>
          <rPr>
            <sz val="11"/>
            <color theme="1"/>
            <rFont val="Calibri"/>
            <family val="2"/>
            <scheme val="minor"/>
          </rPr>
          <t xml:space="preserve"> el profesional registre la actividad:
</t>
        </r>
        <r>
          <rPr>
            <b/>
            <sz val="11"/>
            <color indexed="8"/>
            <rFont val="Calibri"/>
            <family val="2"/>
          </rPr>
          <t>Participación en Comunidad con  Discapacidad Sensorial Auditivo: Educativa (Estrategia  RBC) (IND)
ó
Participación en Comunidad con  Discapacidad Sensorial Auditivo: Educativa (Estrategia  RI) (IND)
ó
Participación en Comunidad con  Discapacidad Sensorial Auditivo: Educativa (Estrategia  RR) (IND)
ó
Participación en Comunidad con  Discapacidad Sensorial Auditivo: Educativa (Rehabilitacion NNA) (IND)</t>
        </r>
        <r>
          <rPr>
            <sz val="11"/>
            <color theme="1"/>
            <rFont val="Calibri"/>
            <family val="2"/>
            <scheme val="minor"/>
          </rPr>
          <t xml:space="preserve">
Tipo de Establecimiento
Cesfam,Cgu,Cgr,Crs,Cdt,Psr,Cosam, Cecosf y Hospitales comunitarios.</t>
        </r>
      </text>
    </comment>
    <comment ref="G123" authorId="2" shapeId="0" xr:uid="{1386A6AD-D4E5-4A66-AF30-D5999654CD8C}">
      <text>
        <r>
          <rPr>
            <sz val="11"/>
            <color theme="1"/>
            <rFont val="Calibri"/>
            <family val="2"/>
            <scheme val="minor"/>
          </rPr>
          <t xml:space="preserve">
Este dato aparecerá  luego de que en la </t>
        </r>
        <r>
          <rPr>
            <b/>
            <sz val="11"/>
            <color indexed="8"/>
            <rFont val="Calibri"/>
            <family val="2"/>
          </rPr>
          <t xml:space="preserve">atención cerrada (estado completada) </t>
        </r>
        <r>
          <rPr>
            <sz val="11"/>
            <color theme="1"/>
            <rFont val="Calibri"/>
            <family val="2"/>
            <scheme val="minor"/>
          </rPr>
          <t xml:space="preserve">registrada en </t>
        </r>
        <r>
          <rPr>
            <b/>
            <sz val="11"/>
            <color indexed="8"/>
            <rFont val="Calibri"/>
            <family val="2"/>
          </rPr>
          <t xml:space="preserve">módulo  Box, Pacientes Citados </t>
        </r>
        <r>
          <rPr>
            <sz val="11"/>
            <color theme="1"/>
            <rFont val="Calibri"/>
            <family val="2"/>
            <scheme val="minor"/>
          </rPr>
          <t xml:space="preserve">  ó  en </t>
        </r>
        <r>
          <rPr>
            <b/>
            <sz val="11"/>
            <color indexed="8"/>
            <rFont val="Calibri"/>
            <family val="2"/>
          </rPr>
          <t>Atención / Registro Atención Individual,</t>
        </r>
        <r>
          <rPr>
            <sz val="11"/>
            <color theme="1"/>
            <rFont val="Calibri"/>
            <family val="2"/>
            <scheme val="minor"/>
          </rPr>
          <t xml:space="preserve"> el profesional registre la actividad:
</t>
        </r>
        <r>
          <rPr>
            <b/>
            <sz val="11"/>
            <color indexed="8"/>
            <rFont val="Calibri"/>
            <family val="2"/>
          </rPr>
          <t>Participación en Comunidad con  Discapacidad Sensorial Auditivo: Comunitaria (Rehabilitacion NNA) (IND)
ó
Participación en Comunidad con  Discapacidad Sensorial Auditivo: Comunitaria (Estrategia  RBC)
ó
Participación en Comunidad con  Discapacidad Sensorial Auditivo: Comunitaria (Estrategia  RI)
ó
Participación en Comunidad con  Discapacidad Sensorial Auditivo: Comunitaria (Estrategia  RR)</t>
        </r>
        <r>
          <rPr>
            <sz val="11"/>
            <color theme="1"/>
            <rFont val="Calibri"/>
            <family val="2"/>
            <scheme val="minor"/>
          </rPr>
          <t xml:space="preserve">
Tipo de Establecimiento
Cesfam,Cgu,Cgr,Crs,Cdt,Psr,Cosam, Cecosf y Hospitales comunitarios.</t>
        </r>
      </text>
    </comment>
    <comment ref="H123" authorId="2" shapeId="0" xr:uid="{5BB050B1-FE6F-4164-B5A9-68BE202CDFF2}">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el profesional registre la actividad:
P</t>
        </r>
        <r>
          <rPr>
            <b/>
            <sz val="9"/>
            <color indexed="81"/>
            <rFont val="Tahoma"/>
            <family val="2"/>
          </rPr>
          <t xml:space="preserve">articipación en Comunidad con  Discapacidad Sensorial Auditivo: Laboral - Trabajo con objetivos de habilitacion y rehabilitacion (Rehabilitacion NNA) (IND)
o
Participación en Comunidad con  Discapacidad Sensorial Auditivo: Laboral - Trabajo sin objetivos de habilitacion y rehabilitacion (Rehabilitacion NNA) (IND)
ó
Participación en Comunidad con  Discapacidad Sensorial Auditivo: Laboral - Dueña de Casa (Rehabilitacion NNA) (IND)
ó
Participación en Comunidad con  Discapacidad Sensorial Auditivo: Educativa (Rehabilitacion NNA) (IND)
ó
Participación en Comunidad con  Discapacidad Sensorial Auditivo: Comunitaria (Rehabilitacion NNA) (IND)
</t>
        </r>
        <r>
          <rPr>
            <sz val="9"/>
            <color indexed="81"/>
            <rFont val="Tahoma"/>
            <family val="2"/>
          </rPr>
          <t>Tipo de Establecimiento
Cesfam,Cgu,Cgr,Crs,Cdt,Psr,Cosam, Cecosf y Hospitales comunitarios.</t>
        </r>
      </text>
    </comment>
    <comment ref="I123" authorId="2" shapeId="0" xr:uid="{801A576F-AE48-4709-87DC-1A764D042110}">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el profesional registre la actividad:
P</t>
        </r>
        <r>
          <rPr>
            <b/>
            <sz val="9"/>
            <color indexed="81"/>
            <rFont val="Tahoma"/>
            <family val="2"/>
          </rPr>
          <t xml:space="preserve">articipación en Comunidad con  Discapacidad Sensorial Auditivo: Laboral - Trabajo con objetivos de habilitacion y rehabilitacion (Estrategia  RBC) (IND)
o
Participación en Comunidad con  Discapacidad Sensorial Auditivo: Laboral - Trabajo sin objetivos de habilitacion y rehabilitacion (Estrategia  RBC) (IND)
ó
Participación en Comunidad con  Discapacidad Sensorial Auditivo: Laboral - Dueña de Casa (Estrategia  RBC) (IND)
ó
Participación en Comunidad con  Discapacidad Sensorial Auditivo: Educativa (Estrategia  RBC) (IND)
ó
Participación en Comunidad con  Discapacidad Sensorial Auditivo: Comunitaria (Estrategia  RBC) (IND)
</t>
        </r>
        <r>
          <rPr>
            <sz val="9"/>
            <color indexed="81"/>
            <rFont val="Tahoma"/>
            <family val="2"/>
          </rPr>
          <t>Tipo de Establecimiento
Cesfam,Cgu,Cgr,Crs,Cdt,Psr,Cosam, Cecosf y Hospitales comunitarios.</t>
        </r>
      </text>
    </comment>
    <comment ref="J123" authorId="2" shapeId="0" xr:uid="{B7EC96F6-25DF-4668-B6CD-C6E2B2A92660}">
      <text>
        <r>
          <rPr>
            <sz val="9"/>
            <color indexed="81"/>
            <rFont val="Tahoma"/>
            <family val="2"/>
          </rPr>
          <t xml:space="preserve">
Este dato aparecerá  luego de que en la atención cerrada (estado completada)registrada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Auditivo: Laboral -Trabajo con objetivos de habilitación y rehabilitación (Estrategia   RI) (IND)
ó
Participación en Comunidad con  Discapacidad Sensorial Auditivo: Laboral -Trabajo sin objetivos de habilitación y rehabilitación (Estrategia   RI) (IND)
o
Participación en Comunidad con  Discapacidad Sensorial Auditivo: Laboral - Dueña de Casa (Estrategia   RI) (IND)
ó
Participación en Comunidad con  Discapacidad Sensorial Auditivo: Educativa (Estrategia   RI) (IND)
ó
Participación en Comunidad con  Discapacidad Sensorial Auditivo: Comunitaria (Estrategia   RI) (IND)
</t>
        </r>
        <r>
          <rPr>
            <sz val="9"/>
            <color indexed="81"/>
            <rFont val="Tahoma"/>
            <family val="2"/>
          </rPr>
          <t xml:space="preserve">
Tipo de Establecimiento
Cesfam,Cgu,Cgr,Crs,Cdt,Psr,Cosam, Cecosf y Hospitales comunitarios.</t>
        </r>
      </text>
    </comment>
    <comment ref="K123" authorId="2" shapeId="0" xr:uid="{3AA921EF-338F-428C-B035-D4AECDD64196}">
      <text>
        <r>
          <rPr>
            <sz val="9"/>
            <color indexed="81"/>
            <rFont val="Tahoma"/>
            <family val="2"/>
          </rPr>
          <t xml:space="preserve">
Este dato aparecerá  luego de que en la atención cerrada (estado completada) registrada en </t>
        </r>
        <r>
          <rPr>
            <b/>
            <sz val="9"/>
            <color indexed="81"/>
            <rFont val="Tahoma"/>
            <family val="2"/>
          </rPr>
          <t>módulo  Box, Pacientes Citados   ó  en Atención / Registro Atención Individual</t>
        </r>
        <r>
          <rPr>
            <sz val="9"/>
            <color indexed="81"/>
            <rFont val="Tahoma"/>
            <family val="2"/>
          </rPr>
          <t xml:space="preserve">, el profesional registre la actividad:
</t>
        </r>
        <r>
          <rPr>
            <b/>
            <sz val="9"/>
            <color indexed="81"/>
            <rFont val="Tahoma"/>
            <family val="2"/>
          </rPr>
          <t xml:space="preserve">Participación en Comunidad con  Discapacidad Sensorial Auditivo: Laboral -  Trabajo con objetivos de habilitacion y rehabilitacion (Estrategia   RR) (IND)
o
Participación en Comunidad con  Discapacidad Sensorial Auditivo: Laboral -  Trabajo sin objetivos de habilitacion y rehabilitacion (Estrategia   RR) (IND)
ó
Participación en Comunidad con  Discapacidad Sensorial Auditivo: Laboral - Dueña de Casa (Estrategia   RR) (IND)
ó
Participación en Comunidad con  Discapacidad Sensorial Auditivo: Educativa (Estrategia   RR) (IND)
ó
Participación en Comunidad con  Discapacidad Sensorial Auditivo: Comunitaria (Estrategia   RR) (IND)
</t>
        </r>
        <r>
          <rPr>
            <sz val="9"/>
            <color indexed="81"/>
            <rFont val="Tahoma"/>
            <family val="2"/>
          </rPr>
          <t>Tipo de Establecimiento
Cesfam,Cgu,Cgr,Crs,Cdt,Psr,Cosam, Cecosf y Hospitales comunitarios.</t>
        </r>
      </text>
    </comment>
    <comment ref="C127" authorId="6" shapeId="0" xr:uid="{BC204A76-A982-4811-9B0A-B3FDE857296C}">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t>
        </r>
        <r>
          <rPr>
            <b/>
            <sz val="9"/>
            <color indexed="81"/>
            <rFont val="Tahoma"/>
            <family val="2"/>
          </rPr>
          <t>módulo  Atención / Registro Atención Comunitaria</t>
        </r>
        <r>
          <rPr>
            <sz val="9"/>
            <color indexed="81"/>
            <rFont val="Tahoma"/>
            <family val="2"/>
          </rPr>
          <t xml:space="preserve">, el profesional registre la actividad:
</t>
        </r>
        <r>
          <rPr>
            <b/>
            <sz val="9"/>
            <color indexed="81"/>
            <rFont val="Tahoma"/>
            <family val="2"/>
          </rPr>
          <t>Diagnóstico o Planificación Participativa : Comunas, Comunidades, Rehabilitación Infantil</t>
        </r>
        <r>
          <rPr>
            <sz val="9"/>
            <color indexed="81"/>
            <rFont val="Tahoma"/>
            <family val="2"/>
          </rPr>
          <t xml:space="preserve">
Tipo de Establecimiento
Cesfam,Cgu,Cgr,Crs,Cdt,Psr,Cosam, Cecosf y Hospitales comunitarios.
Nota: Cuenta número de actividades.</t>
        </r>
      </text>
    </comment>
    <comment ref="D127" authorId="6" shapeId="0" xr:uid="{C417DBAA-056B-438F-AD19-F6187F65EBB9}">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el profesional registre la actividad:</t>
        </r>
        <r>
          <rPr>
            <b/>
            <sz val="9"/>
            <color indexed="81"/>
            <rFont val="Tahoma"/>
            <family val="2"/>
          </rPr>
          <t xml:space="preserve">
Diagnóstico o Planificación Participativa : Comunas, Comunidades, Rehabilitación Infantil
</t>
        </r>
        <r>
          <rPr>
            <sz val="9"/>
            <color indexed="81"/>
            <rFont val="Tahoma"/>
            <family val="2"/>
          </rPr>
          <t xml:space="preserve">
Tipo de Establecimiento
Cesfam,Cgu,Cgr,Crs,Cdt,Psr,Cosam, Cecosf y Hospitales comunitarios.
Nota: Cuenta número de participantes</t>
        </r>
      </text>
    </comment>
    <comment ref="E127" authorId="6" shapeId="0" xr:uid="{355FBC32-7851-475A-8B48-147C6C6C2F34}">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t>
        </r>
        <r>
          <rPr>
            <b/>
            <sz val="9"/>
            <color indexed="81"/>
            <rFont val="Tahoma"/>
            <family val="2"/>
          </rPr>
          <t>módulo  Atención / Registro Atención Comunitaria</t>
        </r>
        <r>
          <rPr>
            <sz val="9"/>
            <color indexed="81"/>
            <rFont val="Tahoma"/>
            <family val="2"/>
          </rPr>
          <t xml:space="preserve">, el profesional registre la actividad:
</t>
        </r>
        <r>
          <rPr>
            <b/>
            <sz val="9"/>
            <color indexed="81"/>
            <rFont val="Tahoma"/>
            <family val="2"/>
          </rPr>
          <t xml:space="preserve">Diagnóstico o Planificación Participativa : Comunas, Comunidades, Rehabilitación Base Comunitaria </t>
        </r>
        <r>
          <rPr>
            <sz val="9"/>
            <color indexed="81"/>
            <rFont val="Tahoma"/>
            <family val="2"/>
          </rPr>
          <t xml:space="preserve">
Tipo de Establecimiento
Cesfam,Cgu,Cgr,Crs,Cdt,Psr,Cosam, Cecosf y Hospitales comunitarios.
Nota: Cuenta número de actividades.</t>
        </r>
      </text>
    </comment>
    <comment ref="F127" authorId="6" shapeId="0" xr:uid="{1B341A40-102E-4CF5-A9E8-0155F1E286EA}">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el profesional registre la actividad:</t>
        </r>
        <r>
          <rPr>
            <b/>
            <sz val="9"/>
            <color indexed="81"/>
            <rFont val="Tahoma"/>
            <family val="2"/>
          </rPr>
          <t xml:space="preserve">
Diagnóstico o Planificación Participativa : Comunas, Comunidades, Rehabilitación Base Comunitaria 
</t>
        </r>
        <r>
          <rPr>
            <sz val="9"/>
            <color indexed="81"/>
            <rFont val="Tahoma"/>
            <family val="2"/>
          </rPr>
          <t xml:space="preserve">
Tipo de Establecimiento
Cesfam,Cgu,Cgr,Crs,Cdt,Psr,Cosam, Cecosf y Hospitales comunitarios.
Nota: Cuenta número de participantes</t>
        </r>
      </text>
    </comment>
    <comment ref="G127" authorId="6" shapeId="0" xr:uid="{DFA82903-9ED5-4228-B80A-BD7CB720CE36}">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Comunas, Comunidades, Rehabilitación Integral
</t>
        </r>
        <r>
          <rPr>
            <sz val="9"/>
            <color indexed="81"/>
            <rFont val="Tahoma"/>
            <family val="2"/>
          </rPr>
          <t xml:space="preserve">
Tipo de Establecimiento
Cesfam,Cgu,Cgr,Crs,Cdt,Psr,Cosam, Cecosf y Hospitales comunitarios.
Nota: Cuenta número de actividades.</t>
        </r>
      </text>
    </comment>
    <comment ref="H127" authorId="6" shapeId="0" xr:uid="{993CEF79-FA77-4420-BAAB-A723C07A895A}">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Comunas, Comunidades, Rehabilitación Integral
</t>
        </r>
        <r>
          <rPr>
            <sz val="9"/>
            <color indexed="81"/>
            <rFont val="Tahoma"/>
            <family val="2"/>
          </rPr>
          <t>Tipo de Establecimiento
Cesfam,Cgu,Cgr,Crs,Cdt,Psr,Cosam, Cecosf y Hospitales comunitarios.
Nota: Cuenta número de participantes.</t>
        </r>
      </text>
    </comment>
    <comment ref="I127" authorId="6" shapeId="0" xr:uid="{78AAD48E-F89B-4FEC-BA96-B44158130BC3}">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Comunas, Comunidades, Rehabilitación Rural
</t>
        </r>
        <r>
          <rPr>
            <sz val="9"/>
            <color indexed="81"/>
            <rFont val="Tahoma"/>
            <family val="2"/>
          </rPr>
          <t>Tipo de Establecimiento
Cesfam,Cgu,Cgr,Crs,Cdt,Psr,Cosam, Cecosf y Hospitales comunitarios.
Nota: Cuenta número de actividades.</t>
        </r>
      </text>
    </comment>
    <comment ref="J127" authorId="6" shapeId="0" xr:uid="{5D23DE40-E176-4104-A66F-5D5981AB32A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Comunas, Comunidades, Rehabilitación Rural
</t>
        </r>
        <r>
          <rPr>
            <sz val="9"/>
            <color indexed="81"/>
            <rFont val="Tahoma"/>
            <family val="2"/>
          </rPr>
          <t xml:space="preserve">
Tipo de Establecimiento
Cesfam,Cgu,Cgr,Crs,Cdt,Psr,Cosam, Cecosf y Hospitales comunitarios.
Nota: Cuenta número de participantes.</t>
        </r>
      </text>
    </comment>
    <comment ref="K127" authorId="6" shapeId="0" xr:uid="{1F822C22-0203-40DC-B908-DDC05E226E79}">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t>
        </r>
        <r>
          <rPr>
            <b/>
            <sz val="9"/>
            <color indexed="81"/>
            <rFont val="Tahoma"/>
            <family val="2"/>
          </rPr>
          <t>módulo  Atención / Registro Atención Comunitaria</t>
        </r>
        <r>
          <rPr>
            <sz val="9"/>
            <color indexed="81"/>
            <rFont val="Tahoma"/>
            <family val="2"/>
          </rPr>
          <t xml:space="preserve">, el profesional registre la actividad:
</t>
        </r>
        <r>
          <rPr>
            <b/>
            <sz val="9"/>
            <color indexed="81"/>
            <rFont val="Tahoma"/>
            <family val="2"/>
          </rPr>
          <t>Diagnóstico o Planificación Participativa : Comunas, Comunidades, Modalidad de Rehabilitación Presencial (Establecimiento)</t>
        </r>
        <r>
          <rPr>
            <sz val="9"/>
            <color indexed="81"/>
            <rFont val="Tahoma"/>
            <family val="2"/>
          </rPr>
          <t xml:space="preserve">
Tipo de Establecimiento
Cesfam,Cgu,Cgr,Crs,Cdt,Psr,Cosam, Cecosf y Hospitales comunitarios.
Nota: Cuenta número de actividades.</t>
        </r>
      </text>
    </comment>
    <comment ref="L127" authorId="6" shapeId="0" xr:uid="{1FECEC52-7496-4FF6-81DE-62A95BCC610C}">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t>
        </r>
        <r>
          <rPr>
            <b/>
            <sz val="9"/>
            <color indexed="81"/>
            <rFont val="Tahoma"/>
            <family val="2"/>
          </rPr>
          <t>módulo  Atención / Registro Atención Comunitaria</t>
        </r>
        <r>
          <rPr>
            <sz val="9"/>
            <color indexed="81"/>
            <rFont val="Tahoma"/>
            <family val="2"/>
          </rPr>
          <t xml:space="preserve">, el profesional registre la actividad:
</t>
        </r>
        <r>
          <rPr>
            <b/>
            <sz val="9"/>
            <color indexed="81"/>
            <rFont val="Tahoma"/>
            <family val="2"/>
          </rPr>
          <t>Diagnóstico o Planificación Participativa : Comunas, Comunidades, Modalidad de Rehabilitación A Distancia</t>
        </r>
        <r>
          <rPr>
            <sz val="9"/>
            <color indexed="81"/>
            <rFont val="Tahoma"/>
            <family val="2"/>
          </rPr>
          <t xml:space="preserve">
Tipo de Establecimiento
Cesfam,Cgu,Cgr,Crs,Cdt,Psr,Cosam, Cecosf y Hospitales comunitarios.
Nota: Cuenta número de actividades.</t>
        </r>
      </text>
    </comment>
    <comment ref="C128" authorId="6" shapeId="0" xr:uid="{9F86F4C9-7E29-41CE-B94D-70AEEFF1A27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Infantil
</t>
        </r>
        <r>
          <rPr>
            <sz val="9"/>
            <color indexed="81"/>
            <rFont val="Tahoma"/>
            <family val="2"/>
          </rPr>
          <t>Tipo de Establecimiento
Cesfam,Cgu,Cgr,Crs,Cdt,Psr,Cosam, Cecosf y Hospitales comunitarios.
Nota: Cuenta número de actividades</t>
        </r>
      </text>
    </comment>
    <comment ref="D128" authorId="6" shapeId="0" xr:uid="{68A856FE-89EA-4429-8A9D-84B14B0578A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Infantil
</t>
        </r>
        <r>
          <rPr>
            <sz val="9"/>
            <color indexed="81"/>
            <rFont val="Tahoma"/>
            <family val="2"/>
          </rPr>
          <t xml:space="preserve">
Tipo de Establecimiento
Cesfam,Cgu,Cgr,Crs,Cdt,Psr,Cosam, Cecosf y Hospitales comunitarios.
Nota: Cuenta número de participantes</t>
        </r>
      </text>
    </comment>
    <comment ref="E128" authorId="6" shapeId="0" xr:uid="{A63F2D2D-45E4-49E2-AAF6-C50BC6F4711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Base Comunitarria
</t>
        </r>
        <r>
          <rPr>
            <sz val="9"/>
            <color indexed="81"/>
            <rFont val="Tahoma"/>
            <family val="2"/>
          </rPr>
          <t>Tipo de Establecimiento
Cesfam,Cgu,Cgr,Crs,Cdt,Psr,Cosam, Cecosf y Hospitales comunitarios.
Nota: Cuenta número de actividades</t>
        </r>
      </text>
    </comment>
    <comment ref="F128" authorId="6" shapeId="0" xr:uid="{03A5406B-4D0C-4F87-9A8A-2EB05F7675D3}">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Base Comunitarria
</t>
        </r>
        <r>
          <rPr>
            <sz val="9"/>
            <color indexed="81"/>
            <rFont val="Tahoma"/>
            <family val="2"/>
          </rPr>
          <t xml:space="preserve">
Tipo de Establecimiento
Cesfam,Cgu,Cgr,Crs,Cdt,Psr,Cosam, Cecosf y Hospitales comunitarios.
Nota: Cuenta número de participantes</t>
        </r>
      </text>
    </comment>
    <comment ref="G128" authorId="6" shapeId="0" xr:uid="{F15CD4B1-5E6E-44AD-AFBA-07D45A2436B3}">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t>
        </r>
        <r>
          <rPr>
            <b/>
            <sz val="9"/>
            <color indexed="81"/>
            <rFont val="Tahoma"/>
            <family val="2"/>
          </rPr>
          <t xml:space="preserve">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Integral
</t>
        </r>
        <r>
          <rPr>
            <sz val="9"/>
            <color indexed="81"/>
            <rFont val="Tahoma"/>
            <family val="2"/>
          </rPr>
          <t>Tipo de Establecimiento
Cesfam,Cgu,Cgr,Crs,Cdt,Psr,Cosam, Cecosf y Hospitales comunitarios.
Nota: Cuenta número de actividades</t>
        </r>
      </text>
    </comment>
    <comment ref="H128" authorId="6" shapeId="0" xr:uid="{A01460E7-D1FE-4393-BBA9-92C27E627515}">
      <text>
        <r>
          <rPr>
            <sz val="9"/>
            <color indexed="81"/>
            <rFont val="Tahoma"/>
            <family val="2"/>
          </rPr>
          <t>Este dato aparecerá  luego de que en la</t>
        </r>
        <r>
          <rPr>
            <b/>
            <sz val="9"/>
            <color indexed="81"/>
            <rFont val="Tahoma"/>
            <family val="2"/>
          </rPr>
          <t xml:space="preserve"> atención cerrada (estado completada) registrada en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Integral
</t>
        </r>
        <r>
          <rPr>
            <sz val="9"/>
            <color indexed="81"/>
            <rFont val="Tahoma"/>
            <family val="2"/>
          </rPr>
          <t>Tipo de Establecimiento
Cesfam,Cgu,Cgr,Crs,Cdt,Psr,Cosam, Cecosf y Hospitales comunitarios.
Nota: Cuenta número de participantes</t>
        </r>
      </text>
    </comment>
    <comment ref="I128" authorId="6" shapeId="0" xr:uid="{A4AED822-4C15-4777-91CC-392358269DC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Rehabilitación Rural
</t>
        </r>
        <r>
          <rPr>
            <sz val="9"/>
            <color indexed="81"/>
            <rFont val="Tahoma"/>
            <family val="2"/>
          </rPr>
          <t xml:space="preserve">
Tipo de Establecimiento
Cesfam,Cgu,Cgr,Crs,Cdt,Psr,Cosam, Cecosf y Hospitales comunitarios.
Nota: Cuenta número de actividades</t>
        </r>
      </text>
    </comment>
    <comment ref="J128" authorId="6" shapeId="0" xr:uid="{964B1707-D72A-4F05-BF5D-C384E165781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t>
        </r>
        <r>
          <rPr>
            <b/>
            <sz val="9"/>
            <color indexed="81"/>
            <rFont val="Tahoma"/>
            <family val="2"/>
          </rPr>
          <t>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Organizaciones asociadas a  Discapacidad, Rehabilitación Rural
</t>
        </r>
        <r>
          <rPr>
            <sz val="9"/>
            <color indexed="81"/>
            <rFont val="Tahoma"/>
            <family val="2"/>
          </rPr>
          <t xml:space="preserve">Tipo de Establecimiento
Cesfam,Cgu,Cgr,Crs,Cdt,Psr,Cosam, Cecosf y Hospitales comunitarios.
Nota: Cuenta número de participantes
</t>
        </r>
      </text>
    </comment>
    <comment ref="K128" authorId="6" shapeId="0" xr:uid="{B70CDB5B-934B-4E4D-83C5-24A106411DD3}">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Modalidad de Rehabilitación Presencial (Establecimiento)
</t>
        </r>
        <r>
          <rPr>
            <sz val="9"/>
            <color indexed="81"/>
            <rFont val="Tahoma"/>
            <family val="2"/>
          </rPr>
          <t>Tipo de Establecimiento
Cesfam,Cgu,Cgr,Crs,Cdt,Psr,Cosam, Cecosf y Hospitales comunitarios.
Nota: Cuenta número de actividades</t>
        </r>
      </text>
    </comment>
    <comment ref="L128" authorId="6" shapeId="0" xr:uid="{808246B4-1D4B-4850-AC05-2F4C3306CAB2}">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asociadas a  Discapacidad, Modalidad de Rehabilitación A Distancia
</t>
        </r>
        <r>
          <rPr>
            <sz val="9"/>
            <color indexed="81"/>
            <rFont val="Tahoma"/>
            <family val="2"/>
          </rPr>
          <t>Tipo de Establecimiento
Cesfam,Cgu,Cgr,Crs,Cdt,Psr,Cosam, Cecosf y Hospitales comunitarios.
Nota: Cuenta número de actividades</t>
        </r>
      </text>
    </comment>
    <comment ref="C129" authorId="6" shapeId="0" xr:uid="{BBF9669C-8A0E-4A20-A17E-F1127FF6E18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Organizaciones comunitarias, Rehabilitacion Infantil
</t>
        </r>
        <r>
          <rPr>
            <sz val="9"/>
            <color indexed="81"/>
            <rFont val="Tahoma"/>
            <family val="2"/>
          </rPr>
          <t>Tipo de Establecimiento
Cesfam,Cgu,Cgr,Crs,Cdt,Psr,Cosam, Cecosf y Hospitales comunitarios.
Nota: Cuenta número de actividades</t>
        </r>
      </text>
    </comment>
    <comment ref="D129" authorId="6" shapeId="0" xr:uid="{F446D158-AF9E-4BBD-B851-BD0237A63981}">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comunitarias, Rehabilitacion Infantil
</t>
        </r>
        <r>
          <rPr>
            <sz val="9"/>
            <color indexed="81"/>
            <rFont val="Tahoma"/>
            <family val="2"/>
          </rPr>
          <t>Tipo de Establecimiento
Cesfam,Cgu,Cgr,Crs,Cdt,Psr,Cosam, Cecosf y Hospitales comunitarios.
Nota: Cuenta número de Participantes</t>
        </r>
      </text>
    </comment>
    <comment ref="E129" authorId="6" shapeId="0" xr:uid="{9230BCDA-8F5E-4F06-8D47-E2BB2EB7A86B}">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Organizaciones comunitarias, Rehabilitacion Base Comunitaria
</t>
        </r>
        <r>
          <rPr>
            <sz val="9"/>
            <color indexed="81"/>
            <rFont val="Tahoma"/>
            <family val="2"/>
          </rPr>
          <t>Tipo de Establecimiento
Cesfam,Cgu,Cgr,Crs,Cdt,Psr,Cosam, Cecosf y Hospitales comunitarios.
Nota: Cuenta número de actividades</t>
        </r>
      </text>
    </comment>
    <comment ref="F129" authorId="6" shapeId="0" xr:uid="{317D4EFA-06D2-4B92-8359-A91D7196BEF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comunitarias, Rehabilitacion Base Comunitaria
</t>
        </r>
        <r>
          <rPr>
            <sz val="9"/>
            <color indexed="81"/>
            <rFont val="Tahoma"/>
            <family val="2"/>
          </rPr>
          <t>Tipo de Establecimiento
Cesfam,Cgu,Cgr,Crs,Cdt,Psr,Cosam, Cecosf y Hospitales comunitarios.
Nota: Cuenta número de Participantes</t>
        </r>
      </text>
    </comment>
    <comment ref="G129" authorId="6" shapeId="0" xr:uid="{84E9F9A1-0F0C-4DA0-800B-9C33FE576260}">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t>
        </r>
        <r>
          <rPr>
            <b/>
            <sz val="9"/>
            <color indexed="81"/>
            <rFont val="Tahoma"/>
            <family val="2"/>
          </rPr>
          <t xml:space="preserve">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comunitarias, Rehabilitacion Integral
</t>
        </r>
        <r>
          <rPr>
            <sz val="9"/>
            <color indexed="81"/>
            <rFont val="Tahoma"/>
            <family val="2"/>
          </rPr>
          <t>Tipo de Establecimiento
Cesfam,Cgu,Cgr,Crs,Cdt,Psr,Cosam, Cecosf y Hospitales comunitarios.
Nota: Cuenta número de actividades</t>
        </r>
      </text>
    </comment>
    <comment ref="H129" authorId="6" shapeId="0" xr:uid="{5B6598F3-9060-4152-8419-802D1C9E3B97}">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comunitarias, Rehabilitacion Integral
</t>
        </r>
        <r>
          <rPr>
            <sz val="9"/>
            <color indexed="81"/>
            <rFont val="Tahoma"/>
            <family val="2"/>
          </rPr>
          <t>Tipo de Establecimiento
Cesfam,Cgu,Cgr,Crs,Cdt,Psr,Cosam, Cecosf y Hospitales comunitarios.
Nota: Cuenta número de participantes</t>
        </r>
      </text>
    </comment>
    <comment ref="I129" authorId="6" shapeId="0" xr:uid="{804BB964-C369-42E9-8680-D50D697C7388}">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Organizaciones comunitarias, Rehabilitacion Rural
</t>
        </r>
        <r>
          <rPr>
            <sz val="9"/>
            <color indexed="81"/>
            <rFont val="Tahoma"/>
            <family val="2"/>
          </rPr>
          <t xml:space="preserve">
Tipo de Establecimiento
Cesfam,Cgu,Cgr,Crs,Cdt,Psr,Cosam, Cecosf y Hospitales comunitarios.
Nota: Cuenta número de actividades</t>
        </r>
      </text>
    </comment>
    <comment ref="J129" authorId="6" shapeId="0" xr:uid="{5249F200-F973-4245-81D5-9F64D2E862A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Organizaciones comunitarias, Rehabilitacion Rural
</t>
        </r>
        <r>
          <rPr>
            <sz val="9"/>
            <color indexed="81"/>
            <rFont val="Tahoma"/>
            <family val="2"/>
          </rPr>
          <t xml:space="preserve">
Tipo de Establecimiento
Cesfam,Cgu,Cgr,Crs,Cdt,Psr,Cosam, Cecosf y Hospitales comunitarios.
Nota: Cuenta número de participantes</t>
        </r>
      </text>
    </comment>
    <comment ref="K129" authorId="6" shapeId="0" xr:uid="{E6029CF1-B0FD-4CEB-A32D-C93FD9C20683}">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Organizaciones comunitarias, Modalidad de Rehabilitación Presencial (Establecimiento)
</t>
        </r>
        <r>
          <rPr>
            <sz val="9"/>
            <color indexed="81"/>
            <rFont val="Tahoma"/>
            <family val="2"/>
          </rPr>
          <t>Tipo de Establecimiento
Cesfam,Cgu,Cgr,Crs,Cdt,Psr,Cosam, Cecosf y Hospitales comunitarios.
Nota: Cuenta número de actividades</t>
        </r>
      </text>
    </comment>
    <comment ref="L129" authorId="6" shapeId="0" xr:uid="{E7F446CA-653E-4BA9-95BF-43809649C83F}">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t>
        </r>
        <r>
          <rPr>
            <sz val="9"/>
            <color indexed="81"/>
            <rFont val="Tahoma"/>
            <family val="2"/>
          </rPr>
          <t xml:space="preserve"> el profesional registre la actividad:</t>
        </r>
        <r>
          <rPr>
            <b/>
            <sz val="9"/>
            <color indexed="81"/>
            <rFont val="Tahoma"/>
            <family val="2"/>
          </rPr>
          <t xml:space="preserve">
Diagnóstico o Planificación Participativa : Organizaciones comunitarias, Modalidad de Rehabilitación A Distancia
</t>
        </r>
        <r>
          <rPr>
            <sz val="9"/>
            <color indexed="81"/>
            <rFont val="Tahoma"/>
            <family val="2"/>
          </rPr>
          <t>Tipo de Establecimiento
Cesfam,Cgu,Cgr,Crs,Cdt,Psr,Cosam, Cecosf y Hospitales comunitarios.
Nota: Cuenta número de actividades</t>
        </r>
      </text>
    </comment>
    <comment ref="C130" authorId="6" shapeId="0" xr:uid="{B6C3F3A1-0F9F-4D0D-92BA-FDB9BACA760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Infantil
</t>
        </r>
        <r>
          <rPr>
            <sz val="9"/>
            <color indexed="81"/>
            <rFont val="Tahoma"/>
            <family val="2"/>
          </rPr>
          <t>Tipo de Establecimiento
Cesfam,Cgu,Cgr,Crs,Cdt,Psr,Cosam, Cecosf y Hospitales comunitarios.
Nota: Cuenta número de actividades</t>
        </r>
      </text>
    </comment>
    <comment ref="D130" authorId="6" shapeId="0" xr:uid="{CB015957-19C1-42C7-8844-CB1A7E8B5244}">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Infantil
</t>
        </r>
        <r>
          <rPr>
            <sz val="9"/>
            <color indexed="81"/>
            <rFont val="Tahoma"/>
            <family val="2"/>
          </rPr>
          <t>Tipo de Establecimiento
Cesfam,Cgu,Cgr,Crs,Cdt,Psr,Cosam, Cecosf y Hospitales comunitarios.
Nota: Cuenta número de participantes</t>
        </r>
      </text>
    </comment>
    <comment ref="E130" authorId="6" shapeId="0" xr:uid="{CC5C1635-0EAA-4020-B3EB-5293CF9D740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Base comunitaria
</t>
        </r>
        <r>
          <rPr>
            <sz val="9"/>
            <color indexed="81"/>
            <rFont val="Tahoma"/>
            <family val="2"/>
          </rPr>
          <t>Tipo de Establecimiento
Cesfam,Cgu,Cgr,Crs,Cdt,Psr,Cosam, Cecosf y Hospitales comunitarios.
Nota: Cuenta número de actividades</t>
        </r>
      </text>
    </comment>
    <comment ref="F130" authorId="6" shapeId="0" xr:uid="{20F3870B-2262-44BC-8AE8-D41D304C9444}">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Base comunitaria
</t>
        </r>
        <r>
          <rPr>
            <sz val="9"/>
            <color indexed="81"/>
            <rFont val="Tahoma"/>
            <family val="2"/>
          </rPr>
          <t>Tipo de Establecimiento
Cesfam,Cgu,Cgr,Crs,Cdt,Psr,Cosam, Cecosf y Hospitales comunitarios.
Nota: Cuenta número de participantes</t>
        </r>
      </text>
    </comment>
    <comment ref="G130" authorId="6" shapeId="0" xr:uid="{5559E1A0-DF44-4B03-9863-7D508B9AADF5}">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 xml:space="preserve">registrada en </t>
        </r>
        <r>
          <rPr>
            <b/>
            <sz val="9"/>
            <color indexed="81"/>
            <rFont val="Tahoma"/>
            <family val="2"/>
          </rPr>
          <t xml:space="preserve">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Integral
</t>
        </r>
        <r>
          <rPr>
            <sz val="9"/>
            <color indexed="81"/>
            <rFont val="Tahoma"/>
            <family val="2"/>
          </rPr>
          <t xml:space="preserve">
Tipo de Establecimiento
Cesfam,Cgu,Cgr,Crs,Cdt,Psr,Cosam, Cecosf y Hospitales comunitarios.
Nota: Cuenta número de actividades</t>
        </r>
      </text>
    </comment>
    <comment ref="H130" authorId="6" shapeId="0" xr:uid="{273CBA1C-0FB5-4D06-9B44-6442112656F2}">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Integral
</t>
        </r>
        <r>
          <rPr>
            <sz val="9"/>
            <color indexed="81"/>
            <rFont val="Tahoma"/>
            <family val="2"/>
          </rPr>
          <t>Tipo de Establecimiento
Cesfam,Cgu,Cgr,Crs,Cdt,Psr,Cosam, Cecosf y Hospitales comunitarios.
Nota: Cuenta número de participantes</t>
        </r>
      </text>
    </comment>
    <comment ref="I130" authorId="6" shapeId="0" xr:uid="{D74C7D8F-B241-47EB-8680-9C101BB5E4D2}">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Rural
</t>
        </r>
        <r>
          <rPr>
            <sz val="9"/>
            <color indexed="81"/>
            <rFont val="Tahoma"/>
            <family val="2"/>
          </rPr>
          <t>Tipo de Establecimiento
Cesfam,Cgu,Cgr,Crs,Cdt,Psr,Cosam, Cecosf y Hospitales comunitarios.
Nota: Cuenta número de actividades</t>
        </r>
      </text>
    </comment>
    <comment ref="J130" authorId="6" shapeId="0" xr:uid="{DCA261FA-5DBD-4596-87CD-F3E4CFF9734E}">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Rehabilitación Rural
</t>
        </r>
        <r>
          <rPr>
            <sz val="9"/>
            <color indexed="81"/>
            <rFont val="Tahoma"/>
            <family val="2"/>
          </rPr>
          <t>Tipo de Establecimiento
Cesfam,Cgu,Cgr,Crs,Cdt,Psr,Cosam, Cecosf y Hospitales comunitarios.
Nota: Cuenta número de participantes</t>
        </r>
      </text>
    </comment>
    <comment ref="K130" authorId="6" shapeId="0" xr:uid="{A4A48EEA-0BDD-4CE7-9F1A-1C16C030DAD7}">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Modalidad de Rehabilitación Presencial (Establecimiento)
</t>
        </r>
        <r>
          <rPr>
            <sz val="9"/>
            <color indexed="81"/>
            <rFont val="Tahoma"/>
            <family val="2"/>
          </rPr>
          <t>Tipo de Establecimiento
Cesfam,Cgu,Cgr,Crs,Cdt,Psr,Cosam, Cecosf y Hospitales comunitarios.
Nota: Cuenta número de actividades</t>
        </r>
      </text>
    </comment>
    <comment ref="L130" authorId="6" shapeId="0" xr:uid="{DD2A3BC5-DD0E-4417-9909-67A5D993FDB2}">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Diagnóstico o Planificación Participativa : Comunidad Educativa, Modalidad de Rehabilitación A Distancia
</t>
        </r>
        <r>
          <rPr>
            <sz val="9"/>
            <color indexed="81"/>
            <rFont val="Tahoma"/>
            <family val="2"/>
          </rPr>
          <t>Tipo de Establecimiento
Cesfam,Cgu,Cgr,Crs,Cdt,Psr,Cosam, Cecosf y Hospitales comunitarios.
Nota: Cuenta número de actividades</t>
        </r>
      </text>
    </comment>
    <comment ref="C131" authorId="6" shapeId="0" xr:uid="{383B06A1-0722-465F-890D-DEC383949445}">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Infatil
</t>
        </r>
        <r>
          <rPr>
            <sz val="9"/>
            <color indexed="81"/>
            <rFont val="Tahoma"/>
            <family val="2"/>
          </rPr>
          <t>Tipo de Establecimiento
Cesfam,Cgu,Cgr,Crs,Cdt,Psr,Cosam, Cecosf y Hospitales comunitarios.
Nota: Cuenta número de actividades</t>
        </r>
      </text>
    </comment>
    <comment ref="D131" authorId="6" shapeId="0" xr:uid="{5C38C890-21FA-4550-8FD5-AEA0C7097CCE}">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Infantil
</t>
        </r>
        <r>
          <rPr>
            <sz val="9"/>
            <color indexed="81"/>
            <rFont val="Tahoma"/>
            <family val="2"/>
          </rPr>
          <t>Tipo de Establecimiento
Cesfam,Cgu,Cgr,Crs,Cdt,Psr,Cosam, Cecosf y Hospitales comunitarios.
Nota: Cuenta número de participantes</t>
        </r>
      </text>
    </comment>
    <comment ref="E131" authorId="6" shapeId="0" xr:uid="{2D00C35E-55F6-4B0D-9D00-C4B86392039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Base Comunitaria
</t>
        </r>
        <r>
          <rPr>
            <sz val="9"/>
            <color indexed="81"/>
            <rFont val="Tahoma"/>
            <family val="2"/>
          </rPr>
          <t>Tipo de Establecimiento
Cesfam,Cgu,Cgr,Crs,Cdt,Psr,Cosam, Cecosf y Hospitales comunitarios.
Nota: Cuenta número de actividades</t>
        </r>
      </text>
    </comment>
    <comment ref="F131" authorId="6" shapeId="0" xr:uid="{7BA0E299-5D80-4F3E-9B41-974F93911D7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Base Comunitaria
</t>
        </r>
        <r>
          <rPr>
            <sz val="9"/>
            <color indexed="81"/>
            <rFont val="Tahoma"/>
            <family val="2"/>
          </rPr>
          <t>Tipo de Establecimiento
Cesfam,Cgu,Cgr,Crs,Cdt,Psr,Cosam, Cecosf y Hospitales comunitarios.
Nota: Cuenta número de participantes</t>
        </r>
      </text>
    </comment>
    <comment ref="G131" authorId="6" shapeId="0" xr:uid="{A7BD15D7-8F9E-4328-B006-6083D354ACD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Integral
</t>
        </r>
        <r>
          <rPr>
            <sz val="9"/>
            <color indexed="81"/>
            <rFont val="Tahoma"/>
            <family val="2"/>
          </rPr>
          <t xml:space="preserve">
Tipo de Establecimiento
Cesfam,Cgu,Cgr,Crs,Cdt,Psr,Cosam, Cecosf y Hospitales comunitarios.
Nota: Cuenta número de actividades</t>
        </r>
      </text>
    </comment>
    <comment ref="H131" authorId="6" shapeId="0" xr:uid="{76907017-0CA6-491F-BC01-17BD35303B8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Integral
</t>
        </r>
        <r>
          <rPr>
            <sz val="9"/>
            <color indexed="81"/>
            <rFont val="Tahoma"/>
            <family val="2"/>
          </rPr>
          <t xml:space="preserve">
Tipo de Establecimiento
Cesfam,Cgu,Cgr,Crs,Cdt,Psr,Cosam, Cecosf y Hospitales comunitarios.
Nota: Cuenta número de participantes</t>
        </r>
      </text>
    </comment>
    <comment ref="I131" authorId="6" shapeId="0" xr:uid="{ABE0B1B3-655E-44C8-9B13-091D9E61CF88}">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Rehabilitación Rural
</t>
        </r>
        <r>
          <rPr>
            <sz val="9"/>
            <color indexed="81"/>
            <rFont val="Tahoma"/>
            <family val="2"/>
          </rPr>
          <t>Tipo de Establecimiento
Cesfam,Cgu,Cgr,Crs,Cdt,Psr,Cosam, Cecosf y Hospitales comunitarios.
Nota: Cuenta número de actividades</t>
        </r>
      </text>
    </comment>
    <comment ref="J131" authorId="6" shapeId="0" xr:uid="{F500D1D9-9A0C-403F-A90D-D0D91816C5E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e</t>
        </r>
        <r>
          <rPr>
            <sz val="9"/>
            <color indexed="81"/>
            <rFont val="Tahoma"/>
            <family val="2"/>
          </rPr>
          <t>l profesional registre la actividad:</t>
        </r>
        <r>
          <rPr>
            <b/>
            <sz val="9"/>
            <color indexed="81"/>
            <rFont val="Tahoma"/>
            <family val="2"/>
          </rPr>
          <t xml:space="preserve">
Actividades de Promoción de la Salud : Comunas, Comunidades, Rehabilitación Rural
</t>
        </r>
        <r>
          <rPr>
            <sz val="9"/>
            <color indexed="81"/>
            <rFont val="Tahoma"/>
            <family val="2"/>
          </rPr>
          <t>Tipo de Establecimiento
Cesfam,Cgu,Cgr,Crs,Cdt,Psr,Cosam, Cecosf y Hospitales comunitarios.
Nota: Cuenta número de participantes</t>
        </r>
      </text>
    </comment>
    <comment ref="K131" authorId="6" shapeId="0" xr:uid="{2F576A49-12A6-4B55-8220-20595A16AFA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Modalidad de Rehabilitación Presencial (Establecimiento)
</t>
        </r>
        <r>
          <rPr>
            <sz val="9"/>
            <color indexed="81"/>
            <rFont val="Tahoma"/>
            <family val="2"/>
          </rPr>
          <t>Tipo de Establecimiento
Cesfam,Cgu,Cgr,Crs,Cdt,Psr,Cosam, Cecosf y Hospitales comunitarios.
Nota: Cuenta número de actividades</t>
        </r>
      </text>
    </comment>
    <comment ref="L131" authorId="6" shapeId="0" xr:uid="{9FB05F0F-92E0-45FB-BDBD-50BCBBA86B93}">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Comunas, Comunidades, Modalidad de Rehabilitación A Distancia
</t>
        </r>
        <r>
          <rPr>
            <sz val="9"/>
            <color indexed="81"/>
            <rFont val="Tahoma"/>
            <family val="2"/>
          </rPr>
          <t>Tipo de Establecimiento
Cesfam,Cgu,Cgr,Crs,Cdt,Psr,Cosam, Cecosf y Hospitales comunitarios.
Nota: Cuenta número de actividades</t>
        </r>
      </text>
    </comment>
    <comment ref="C132" authorId="6" shapeId="0" xr:uid="{5A338EEE-21D7-4E5C-9091-4A496ED7C76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Infantil
</t>
        </r>
        <r>
          <rPr>
            <sz val="9"/>
            <color indexed="81"/>
            <rFont val="Tahoma"/>
            <family val="2"/>
          </rPr>
          <t>Tipo de Establecimiento
Cesfam,Cgu,Cgr,Crs,Cdt,Psr,Cosam, Cecosf y Hospitales comunitarios.
Nota: Cuenta número de actividades</t>
        </r>
      </text>
    </comment>
    <comment ref="D132" authorId="6" shapeId="0" xr:uid="{17B7363F-ABCB-495F-B15F-A88B2A6C3CF2}">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Infantil
</t>
        </r>
        <r>
          <rPr>
            <sz val="9"/>
            <color indexed="81"/>
            <rFont val="Tahoma"/>
            <family val="2"/>
          </rPr>
          <t>Tipo de Establecimiento
Cesfam,Cgu,Cgr,Crs,Cdt,Psr,Cosam, Cecosf y Hospitales comunitarios.
Nota: Cuenta número de participantes</t>
        </r>
      </text>
    </comment>
    <comment ref="E132" authorId="6" shapeId="0" xr:uid="{2D7D1498-B44B-4B37-B2A7-D23DF696DCCF}">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Base Comunitaria
</t>
        </r>
        <r>
          <rPr>
            <sz val="9"/>
            <color indexed="81"/>
            <rFont val="Tahoma"/>
            <family val="2"/>
          </rPr>
          <t>Tipo de Establecimiento
Cesfam,Cgu,Cgr,Crs,Cdt,Psr,Cosam, Cecosf y Hospitales comunitarios.
Nota: Cuenta número de actividades</t>
        </r>
      </text>
    </comment>
    <comment ref="F132" authorId="6" shapeId="0" xr:uid="{B9024C29-0AC6-4D94-AF20-7A903D1654D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Base Comunitaria
</t>
        </r>
        <r>
          <rPr>
            <sz val="9"/>
            <color indexed="81"/>
            <rFont val="Tahoma"/>
            <family val="2"/>
          </rPr>
          <t>Tipo de Establecimiento
Cesfam,Cgu,Cgr,Crs,Cdt,Psr,Cosam, Cecosf y Hospitales comunitarios.
Nota: Cuenta número de participantes</t>
        </r>
      </text>
    </comment>
    <comment ref="G132" authorId="6" shapeId="0" xr:uid="{BD7B2F1F-9704-4520-B925-025413460E88}">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Integral
</t>
        </r>
        <r>
          <rPr>
            <sz val="9"/>
            <color indexed="81"/>
            <rFont val="Tahoma"/>
            <family val="2"/>
          </rPr>
          <t xml:space="preserve">
Tipo de Establecimiento
Cesfam,Cgu,Cgr,Crs,Cdt,Psr,Cosam, Cecosf y Hospitales comunitarios.
Nota: Cuenta número de actividades</t>
        </r>
      </text>
    </comment>
    <comment ref="H132" authorId="6" shapeId="0" xr:uid="{E2BE6456-5206-495F-9224-1B046F0B64BF}">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Integral
</t>
        </r>
        <r>
          <rPr>
            <sz val="9"/>
            <color indexed="81"/>
            <rFont val="Tahoma"/>
            <family val="2"/>
          </rPr>
          <t>Tipo de Establecimiento
Cesfam,Cgu,Cgr,Crs,Cdt,Psr,Cosam, Cecosf y Hospitales comunitarios.
Nota: Cuenta número de participantes</t>
        </r>
      </text>
    </comment>
    <comment ref="I132" authorId="6" shapeId="0" xr:uid="{10CB7741-B409-45BB-8FC4-B3292E88D666}">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Rural
</t>
        </r>
        <r>
          <rPr>
            <sz val="9"/>
            <color indexed="81"/>
            <rFont val="Tahoma"/>
            <family val="2"/>
          </rPr>
          <t>Tipo de Establecimiento
Cesfam,Cgu,Cgr,Crs,Cdt,Psr,Cosam, Cecosf y Hospitales comunitarios.
Nota: Cuenta número de actividades</t>
        </r>
      </text>
    </comment>
    <comment ref="J132" authorId="6" shapeId="0" xr:uid="{CFB89676-6A39-450D-860B-2718F016EA5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Rehabilitación Rural
</t>
        </r>
        <r>
          <rPr>
            <sz val="9"/>
            <color indexed="81"/>
            <rFont val="Tahoma"/>
            <family val="2"/>
          </rPr>
          <t xml:space="preserve">Tipo de Establecimiento
Cesfam,Cgu,Cgr,Crs,Cdt,Psr,Cosam, Cecosf y Hospitales comunitarios.
Nota: Cuenta número de participantes </t>
        </r>
      </text>
    </comment>
    <comment ref="K132" authorId="6" shapeId="0" xr:uid="{E8D4E629-7A24-4DC4-B456-289A7D1A630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Modalidad de Rehabilitación Presencial (Establecimiento)
</t>
        </r>
        <r>
          <rPr>
            <sz val="9"/>
            <color indexed="81"/>
            <rFont val="Tahoma"/>
            <family val="2"/>
          </rPr>
          <t>Tipo de Establecimiento
Cesfam,Cgu,Cgr,Crs,Cdt,Psr,Cosam, Cecosf y Hospitales comunitarios.
Nota: Cuenta número de actividades</t>
        </r>
      </text>
    </comment>
    <comment ref="L132" authorId="6" shapeId="0" xr:uid="{F08DC13C-46B0-4EE0-8B8D-69D2CCD9F031}">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Empleadores y Compañeros de Trabajo, Modalidad de Rehabilitación A Distancia
</t>
        </r>
        <r>
          <rPr>
            <sz val="9"/>
            <color indexed="81"/>
            <rFont val="Tahoma"/>
            <family val="2"/>
          </rPr>
          <t>Tipo de Establecimiento
Cesfam,Cgu,Cgr,Crs,Cdt,Psr,Cosam, Cecosf y Hospitales comunitarios.
Nota: Cuenta número de actividades</t>
        </r>
      </text>
    </comment>
    <comment ref="C133" authorId="6" shapeId="0" xr:uid="{50C9A089-46FF-4676-8047-E57C41292D2F}">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Infantil
</t>
        </r>
        <r>
          <rPr>
            <sz val="9"/>
            <color indexed="81"/>
            <rFont val="Tahoma"/>
            <family val="2"/>
          </rPr>
          <t>Tipo de Establecimiento
Cesfam,Cgu,Cgr,Crs,Cdt,Psr,Cosam, Cecosf y Hospitales comunitarios.
Nota: Cuenta número de actividades</t>
        </r>
      </text>
    </comment>
    <comment ref="D133" authorId="6" shapeId="0" xr:uid="{7EF60D21-3ED8-4BA8-9CB9-1EAF8515A69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Infantil
</t>
        </r>
        <r>
          <rPr>
            <sz val="9"/>
            <color indexed="81"/>
            <rFont val="Tahoma"/>
            <family val="2"/>
          </rPr>
          <t xml:space="preserve">
Tipo de Establecimiento
Cesfam,Cgu,Cgr,Crs,Cdt,Psr,Cosam, Cecosf y Hospitales comunitarios.
Nota: Cuenta número de Participantes</t>
        </r>
      </text>
    </comment>
    <comment ref="E133" authorId="6" shapeId="0" xr:uid="{C4FF1E23-0E9E-4926-AB48-14C84A73DBC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Base Comunitaria
</t>
        </r>
        <r>
          <rPr>
            <sz val="9"/>
            <color indexed="81"/>
            <rFont val="Tahoma"/>
            <family val="2"/>
          </rPr>
          <t>Tipo de Establecimiento
Cesfam,Cgu,Cgr,Crs,Cdt,Psr,Cosam, Cecosf y Hospitales comunitarios.
Nota: Cuenta número de actividades</t>
        </r>
      </text>
    </comment>
    <comment ref="F133" authorId="6" shapeId="0" xr:uid="{3AEE5F6C-BA23-4652-936C-6F09CD2441C8}">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Base Comunitaria
</t>
        </r>
        <r>
          <rPr>
            <sz val="9"/>
            <color indexed="81"/>
            <rFont val="Tahoma"/>
            <family val="2"/>
          </rPr>
          <t xml:space="preserve">
Tipo de Establecimiento
Cesfam,Cgu,Cgr,Crs,Cdt,Psr,Cosam, Cecosf y Hospitales comunitarios.
Nota: Cuenta número de Participantes</t>
        </r>
      </text>
    </comment>
    <comment ref="G133" authorId="6" shapeId="0" xr:uid="{706EA17C-EBC5-4AAE-95EA-CF0F1E7CBE7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Integral
</t>
        </r>
        <r>
          <rPr>
            <sz val="9"/>
            <color indexed="81"/>
            <rFont val="Tahoma"/>
            <family val="2"/>
          </rPr>
          <t>Tipo de Establecimiento
Cesfam,Cgu,Cgr,Crs,Cdt,Psr,Cosam, Cecosf y Hospitales comunitarios.
Nota: Cuenta número de actividades</t>
        </r>
      </text>
    </comment>
    <comment ref="H133" authorId="6" shapeId="0" xr:uid="{21DBBF26-0EDB-4993-8AB4-77636D339E2E}">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Integral
</t>
        </r>
        <r>
          <rPr>
            <sz val="9"/>
            <color indexed="81"/>
            <rFont val="Tahoma"/>
            <family val="2"/>
          </rPr>
          <t xml:space="preserve">Tipo de Establecimiento
Cesfam,Cgu,Cgr,Crs,Cdt,Psr,Cosam, Cecosf y Hospitales comunitarios.
Nota: Cuenta número de participantes </t>
        </r>
      </text>
    </comment>
    <comment ref="I133" authorId="6" shapeId="0" xr:uid="{EEC5105F-5EB7-4855-8E58-94226BF18B9B}">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Rural
</t>
        </r>
        <r>
          <rPr>
            <sz val="9"/>
            <color indexed="81"/>
            <rFont val="Tahoma"/>
            <family val="2"/>
          </rPr>
          <t>Tipo de Establecimiento
Cesfam,Cgu,Cgr,Crs,Cdt,Psr,Cosam, Cecosf y Hospitales comunitarios.
Nota: Cuenta número de actividades</t>
        </r>
      </text>
    </comment>
    <comment ref="J133" authorId="6" shapeId="0" xr:uid="{7163336C-0232-484D-A38A-26B922064C75}">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Rehabilitación Rural
</t>
        </r>
        <r>
          <rPr>
            <sz val="9"/>
            <color indexed="81"/>
            <rFont val="Tahoma"/>
            <family val="2"/>
          </rPr>
          <t>Tipo de Establecimiento
Cesfam,Cgu,Cgr,Crs,Cdt,Psr,Cosam, Cecosf y Hospitales comunitarios.
Nota: Cuenta número de participantes</t>
        </r>
      </text>
    </comment>
    <comment ref="K133" authorId="6" shapeId="0" xr:uid="{305CCCF1-1716-4FEA-A3E5-7FAF128DAA8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Modalidad de Rehabilitación Presencial (Establecimiento)
</t>
        </r>
        <r>
          <rPr>
            <sz val="9"/>
            <color indexed="81"/>
            <rFont val="Tahoma"/>
            <family val="2"/>
          </rPr>
          <t>Tipo de Establecimiento
Cesfam,Cgu,Cgr,Crs,Cdt,Psr,Cosam, Cecosf y Hospitales comunitarios.
Nota: Cuenta número de actividades</t>
        </r>
      </text>
    </comment>
    <comment ref="L133" authorId="6" shapeId="0" xr:uid="{36664936-0942-48FD-A9AE-01830BA0797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Comunidad Educativa, Modalidad de Rehabilitación A Distancia
</t>
        </r>
        <r>
          <rPr>
            <sz val="9"/>
            <color indexed="81"/>
            <rFont val="Tahoma"/>
            <family val="2"/>
          </rPr>
          <t>Tipo de Establecimiento
Cesfam,Cgu,Cgr,Crs,Cdt,Psr,Cosam, Cecosf y Hospitales comunitarios.
Nota: Cuenta número de actividades</t>
        </r>
      </text>
    </comment>
    <comment ref="C134" authorId="6" shapeId="0" xr:uid="{0B142CBC-60E5-4565-96A9-2515816A08C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Infantil
</t>
        </r>
        <r>
          <rPr>
            <sz val="9"/>
            <color indexed="81"/>
            <rFont val="Tahoma"/>
            <family val="2"/>
          </rPr>
          <t>Tipo de Establecimiento
Cesfam,Cgu,Cgr,Crs,Cdt,Psr,Cosam, Cecosf y Hospitales comunitarios.
Nota: Cuenta número de actividades</t>
        </r>
      </text>
    </comment>
    <comment ref="D134" authorId="6" shapeId="0" xr:uid="{E9A53E9A-9653-4997-9253-69BDC7EF26B2}">
      <text>
        <r>
          <rPr>
            <sz val="9"/>
            <color indexed="81"/>
            <rFont val="Tahoma"/>
            <family val="2"/>
          </rPr>
          <t>Este dato aparecerá  luego de que en la</t>
        </r>
        <r>
          <rPr>
            <b/>
            <sz val="9"/>
            <color indexed="81"/>
            <rFont val="Tahoma"/>
            <family val="2"/>
          </rPr>
          <t xml:space="preserve"> atención cerrada (estado completada) registrada en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Infantil
</t>
        </r>
        <r>
          <rPr>
            <sz val="9"/>
            <color indexed="81"/>
            <rFont val="Tahoma"/>
            <family val="2"/>
          </rPr>
          <t>Tipo de Establecimiento
Cesfam,Cgu,Cgr,Crs,Cdt,Psr,Cosam, Cecosf y Hospitales comunitarios.
Nota: Cuenta número de Participantes</t>
        </r>
      </text>
    </comment>
    <comment ref="E134" authorId="6" shapeId="0" xr:uid="{78A7C4C5-DC90-4772-972E-5123A7BDB9E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Base Comunitaria
</t>
        </r>
        <r>
          <rPr>
            <sz val="9"/>
            <color indexed="81"/>
            <rFont val="Tahoma"/>
            <family val="2"/>
          </rPr>
          <t>Tipo de Establecimiento
Cesfam,Cgu,Cgr,Crs,Cdt,Psr,Cosam, Cecosf y Hospitales comunitarios.
Nota: Cuenta número de actividades</t>
        </r>
      </text>
    </comment>
    <comment ref="F134" authorId="6" shapeId="0" xr:uid="{31894D8F-46DB-4B80-A644-5F9011047C90}">
      <text>
        <r>
          <rPr>
            <sz val="9"/>
            <color indexed="81"/>
            <rFont val="Tahoma"/>
            <family val="2"/>
          </rPr>
          <t>Este dato aparecerá  luego de que en la</t>
        </r>
        <r>
          <rPr>
            <b/>
            <sz val="9"/>
            <color indexed="81"/>
            <rFont val="Tahoma"/>
            <family val="2"/>
          </rPr>
          <t xml:space="preserve"> atención cerrada (estado completada) registrada en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Base Comunitaria
</t>
        </r>
        <r>
          <rPr>
            <sz val="9"/>
            <color indexed="81"/>
            <rFont val="Tahoma"/>
            <family val="2"/>
          </rPr>
          <t>Tipo de Establecimiento
Cesfam,Cgu,Cgr,Crs,Cdt,Psr,Cosam, Cecosf y Hospitales comunitarios.
Nota: Cuenta número de Participantes</t>
        </r>
      </text>
    </comment>
    <comment ref="G134" authorId="6" shapeId="0" xr:uid="{5D3AB88A-A4B8-4402-B909-FEDE5D0B145D}">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Integral
</t>
        </r>
        <r>
          <rPr>
            <sz val="9"/>
            <color indexed="81"/>
            <rFont val="Tahoma"/>
            <family val="2"/>
          </rPr>
          <t>Tipo de Establecimiento
Cesfam,Cgu,Cgr,Crs,Cdt,Psr,Cosam, Cecosf y Hospitales comunitarios.
Nota: Cuenta número de actividades</t>
        </r>
      </text>
    </comment>
    <comment ref="H134" authorId="6" shapeId="0" xr:uid="{A1EC73E3-DD1F-48D7-8198-BDB377ACE41E}">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Integral
</t>
        </r>
        <r>
          <rPr>
            <sz val="9"/>
            <color indexed="81"/>
            <rFont val="Tahoma"/>
            <family val="2"/>
          </rPr>
          <t>Tipo de Establecimiento
Cesfam,Cgu,Cgr,Crs,Cdt,Psr,Cosam, Cecosf y Hospitales comunitarios.
Nota: Cuenta número de participantes</t>
        </r>
      </text>
    </comment>
    <comment ref="I134" authorId="6" shapeId="0" xr:uid="{E729A89C-8B4A-4975-8B56-8E2E3CAC077A}">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Rural
</t>
        </r>
        <r>
          <rPr>
            <sz val="9"/>
            <color indexed="81"/>
            <rFont val="Tahoma"/>
            <family val="2"/>
          </rPr>
          <t>Tipo de Establecimiento
Cesfam,Cgu,Cgr,Crs,Cdt,Psr,Cosam, Cecosf y Hospitales comunitarios.
Nota: Cuenta número de actividades</t>
        </r>
      </text>
    </comment>
    <comment ref="J134" authorId="6" shapeId="0" xr:uid="{551D5659-D3DE-4980-841C-1DDB71F8704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Rehabilitación Rural
</t>
        </r>
        <r>
          <rPr>
            <sz val="9"/>
            <color indexed="81"/>
            <rFont val="Tahoma"/>
            <family val="2"/>
          </rPr>
          <t>Tipo de Establecimiento
Cesfam,Cgu,Cgr,Crs,Cdt,Psr,Cosam, Cecosf y Hospitales comunitarios.
Nota: Cuenta número de participantes</t>
        </r>
      </text>
    </comment>
    <comment ref="K134" authorId="6" shapeId="0" xr:uid="{C661BA6A-7413-43BD-A0BD-1C508E622F8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Modalidad de Rehabilitación Presencial (Establecimiento)
</t>
        </r>
        <r>
          <rPr>
            <sz val="9"/>
            <color indexed="81"/>
            <rFont val="Tahoma"/>
            <family val="2"/>
          </rPr>
          <t>Tipo de Establecimiento
Cesfam,Cgu,Cgr,Crs,Cdt,Psr,Cosam, Cecosf y Hospitales comunitarios.
Nota: Cuenta número de actividades</t>
        </r>
      </text>
    </comment>
    <comment ref="L134" authorId="6" shapeId="0" xr:uid="{3A6CF4B3-DC92-4D81-A851-311A161376E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Red de Apoyo, Modalidad de Rehabilitación A Distancia
</t>
        </r>
        <r>
          <rPr>
            <sz val="9"/>
            <color indexed="81"/>
            <rFont val="Tahoma"/>
            <family val="2"/>
          </rPr>
          <t>Tipo de Establecimiento
Cesfam,Cgu,Cgr,Crs,Cdt,Psr,Cosam, Cecosf y Hospitales comunitarios.
Nota: Cuenta número de actividades</t>
        </r>
      </text>
    </comment>
    <comment ref="C135" authorId="6" shapeId="0" xr:uid="{CA10403D-4A71-488C-A626-E3CE36EAC9B8}">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Infantil
</t>
        </r>
        <r>
          <rPr>
            <sz val="9"/>
            <color indexed="81"/>
            <rFont val="Tahoma"/>
            <family val="2"/>
          </rPr>
          <t xml:space="preserve">
Tipo de Establecimiento
Cesfam,Cgu,Cgr,Crs,Cdt,Psr,Cosam, Cecosf y Hospitales comunitarios.
Nota: Cuenta número de actividades</t>
        </r>
      </text>
    </comment>
    <comment ref="D135" authorId="6" shapeId="0" xr:uid="{E3277703-9925-4A38-9F4F-A656515BD5E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Infantil
</t>
        </r>
        <r>
          <rPr>
            <sz val="9"/>
            <color indexed="81"/>
            <rFont val="Tahoma"/>
            <family val="2"/>
          </rPr>
          <t xml:space="preserve">
Tipo de Establecimiento
Cesfam,Cgu,Cgr,Crs,Cdt,Psr,Cosam, Cecosf y Hospitales comunitarios.
Nota: Cuenta número de participantes</t>
        </r>
      </text>
    </comment>
    <comment ref="E135" authorId="6" shapeId="0" xr:uid="{C69E9F63-82D9-46BE-B7D8-310822A57B18}">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Base Comunitaria
</t>
        </r>
        <r>
          <rPr>
            <sz val="9"/>
            <color indexed="81"/>
            <rFont val="Tahoma"/>
            <family val="2"/>
          </rPr>
          <t xml:space="preserve">
Tipo de Establecimiento
Cesfam,Cgu,Cgr,Crs,Cdt,Psr,Cosam, Cecosf y Hospitales comunitarios.
Nota: Cuenta número de actividades</t>
        </r>
      </text>
    </comment>
    <comment ref="F135" authorId="6" shapeId="0" xr:uid="{0A47E515-7D81-435A-9631-CB5C78093E4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Base Comunitaria
</t>
        </r>
        <r>
          <rPr>
            <sz val="9"/>
            <color indexed="81"/>
            <rFont val="Tahoma"/>
            <family val="2"/>
          </rPr>
          <t xml:space="preserve">
Tipo de Establecimiento
Cesfam,Cgu,Cgr,Crs,Cdt,Psr,Cosam, Cecosf y Hospitales comunitarios.
Nota: Cuenta número de participantes</t>
        </r>
      </text>
    </comment>
    <comment ref="G135" authorId="6" shapeId="0" xr:uid="{44E97660-21FD-483D-B642-AD16225BCE34}">
      <text>
        <r>
          <rPr>
            <sz val="9"/>
            <color indexed="81"/>
            <rFont val="Tahoma"/>
            <family val="2"/>
          </rPr>
          <t>Este dato aparecerá  luego de que en la</t>
        </r>
        <r>
          <rPr>
            <b/>
            <sz val="9"/>
            <color indexed="81"/>
            <rFont val="Tahoma"/>
            <family val="2"/>
          </rPr>
          <t xml:space="preserve"> atención cerrada (estado completada) registrada en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Integral
</t>
        </r>
        <r>
          <rPr>
            <sz val="9"/>
            <color indexed="81"/>
            <rFont val="Tahoma"/>
            <family val="2"/>
          </rPr>
          <t xml:space="preserve">
Tipo de Establecimiento
Cesfam,Cgu,Cgr,Crs,Cdt,Psr,Cosam, Cecosf y Hospitales comunitarios.
Nota: Cuenta número de actividades</t>
        </r>
      </text>
    </comment>
    <comment ref="H135" authorId="6" shapeId="0" xr:uid="{8FEBF024-8551-49E0-A745-0C93CF75F0C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Integral
</t>
        </r>
        <r>
          <rPr>
            <sz val="9"/>
            <color indexed="81"/>
            <rFont val="Tahoma"/>
            <family val="2"/>
          </rPr>
          <t>Tipo de Establecimiento
Cesfam,Cgu,Cgr,Crs,Cdt,Psr,Cosam, Cecosf y Hospitales comunitarios.
Nota: Cuenta número de Participantes</t>
        </r>
      </text>
    </comment>
    <comment ref="I135" authorId="6" shapeId="0" xr:uid="{A567E1F8-7568-4096-B589-52062AA23240}">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Rural
</t>
        </r>
        <r>
          <rPr>
            <sz val="9"/>
            <color indexed="81"/>
            <rFont val="Tahoma"/>
            <family val="2"/>
          </rPr>
          <t>Tipo de Establecimiento
Cesfam,Cgu,Cgr,Crs,Cdt,Psr,Cosam, Cecosf y Hospitales comunitarios.
Nota: Cuenta número de actividades</t>
        </r>
      </text>
    </comment>
    <comment ref="J135" authorId="6" shapeId="0" xr:uid="{20BC8151-5804-46CF-AC12-8573D525808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Rehabilitación Rural
</t>
        </r>
        <r>
          <rPr>
            <sz val="9"/>
            <color indexed="81"/>
            <rFont val="Tahoma"/>
            <family val="2"/>
          </rPr>
          <t>Tipo de Establecimiento
Cesfam,Cgu,Cgr,Crs,Cdt,Psr,Cosam, Cecosf y Hospitales comunitarios.
Nota: Cuenta número de participantes</t>
        </r>
      </text>
    </comment>
    <comment ref="K135" authorId="6" shapeId="0" xr:uid="{12E0A5A9-F497-4AA8-A9B5-26D31E204B11}">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Modalidad de Rehabilitación Presencial (Establecimiento)
</t>
        </r>
        <r>
          <rPr>
            <sz val="9"/>
            <color indexed="81"/>
            <rFont val="Tahoma"/>
            <family val="2"/>
          </rPr>
          <t xml:space="preserve">
Tipo de Establecimiento
Cesfam,Cgu,Cgr,Crs,Cdt,Psr,Cosam, Cecosf y Hospitales comunitarios.
Nota: Cuenta número de actividades</t>
        </r>
      </text>
    </comment>
    <comment ref="L135" authorId="6" shapeId="0" xr:uid="{30C9F8D6-C81C-4B32-90D9-79F11966E75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de Promoción de la salud : Cuidadores, Modalidad de Rehabilitación A Distancia
</t>
        </r>
        <r>
          <rPr>
            <sz val="9"/>
            <color indexed="81"/>
            <rFont val="Tahoma"/>
            <family val="2"/>
          </rPr>
          <t xml:space="preserve">
Tipo de Establecimiento
Cesfam,Cgu,Cgr,Crs,Cdt,Psr,Cosam, Cecosf y Hospitales comunitarios.
Nota: Cuenta número de actividades</t>
        </r>
      </text>
    </comment>
    <comment ref="C136" authorId="6" shapeId="0" xr:uid="{124D0E73-FD1C-46D4-9495-747E30222D4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Infantil
</t>
        </r>
        <r>
          <rPr>
            <sz val="9"/>
            <color indexed="81"/>
            <rFont val="Tahoma"/>
            <family val="2"/>
          </rPr>
          <t>Tipo de Establecimiento
Cesfam,Cgu,Cgr,Crs,Cdt,Psr,Cosam, Cecosf y Hospitales comunitarios.
Nota: Cuenta número de actividades</t>
        </r>
      </text>
    </comment>
    <comment ref="D136" authorId="6" shapeId="0" xr:uid="{439478D0-1032-4245-B5F5-940C1BBF4801}">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Infantil
</t>
        </r>
        <r>
          <rPr>
            <sz val="9"/>
            <color indexed="81"/>
            <rFont val="Tahoma"/>
            <family val="2"/>
          </rPr>
          <t>Tipo de Establecimiento
Cesfam,Cgu,Cgr,Crs,Cdt,Psr,Cosam, Cecosf y Hospitales comunitarios.
Nota: Cuenta número de Participantes</t>
        </r>
      </text>
    </comment>
    <comment ref="E136" authorId="6" shapeId="0" xr:uid="{8988030B-CBC0-4E6C-A017-FA26C46D6795}">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Base Comunitaria
</t>
        </r>
        <r>
          <rPr>
            <sz val="9"/>
            <color indexed="81"/>
            <rFont val="Tahoma"/>
            <family val="2"/>
          </rPr>
          <t>Tipo de Establecimiento
Cesfam,Cgu,Cgr,Crs,Cdt,Psr,Cosam, Cecosf y Hospitales comunitarios.
Nota: Cuenta número de actividades</t>
        </r>
      </text>
    </comment>
    <comment ref="F136" authorId="6" shapeId="0" xr:uid="{E9AC455C-58CC-4205-92A7-4DC4DB5F03EB}">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Base Comunitaria
</t>
        </r>
        <r>
          <rPr>
            <sz val="9"/>
            <color indexed="81"/>
            <rFont val="Tahoma"/>
            <family val="2"/>
          </rPr>
          <t>Tipo de Establecimiento
Cesfam,Cgu,Cgr,Crs,Cdt,Psr,Cosam, Cecosf y Hospitales comunitarios.
Nota: Cuenta número de Participantes</t>
        </r>
      </text>
    </comment>
    <comment ref="G136" authorId="6" shapeId="0" xr:uid="{06F11457-2157-4550-A6C8-6788D8F90C3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Integral
</t>
        </r>
        <r>
          <rPr>
            <sz val="9"/>
            <color indexed="81"/>
            <rFont val="Tahoma"/>
            <family val="2"/>
          </rPr>
          <t>Tipo de Establecimiento
Cesfam,Cgu,Cgr,Crs,Cdt,Psr,Cosam, Cecosf y Hospitales comunitarios.
Nota: Cuenta número de actividades</t>
        </r>
      </text>
    </comment>
    <comment ref="H136" authorId="6" shapeId="0" xr:uid="{FCB38D7A-9A2B-432C-929C-B3BAF7D622B3}">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Integral
</t>
        </r>
        <r>
          <rPr>
            <sz val="9"/>
            <color indexed="81"/>
            <rFont val="Tahoma"/>
            <family val="2"/>
          </rPr>
          <t>Tipo de Establecimiento
Cesfam,Cgu,Cgr,Crs,Cdt,Psr,Cosam, Cecosf y Hospitales comunitarios.
Nota: Cuenta número de Participantes</t>
        </r>
      </text>
    </comment>
    <comment ref="I136" authorId="6" shapeId="0" xr:uid="{005F9560-ACA4-46C7-BB58-872331FA1CB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t>
        </r>
        <r>
          <rPr>
            <sz val="9"/>
            <color indexed="81"/>
            <rFont val="Tahoma"/>
            <family val="2"/>
          </rPr>
          <t xml:space="preserve"> el profesional registre la actividad:</t>
        </r>
        <r>
          <rPr>
            <b/>
            <sz val="9"/>
            <color indexed="81"/>
            <rFont val="Tahoma"/>
            <family val="2"/>
          </rPr>
          <t xml:space="preserve">
Actividades para Fortalece los Conocimientos y Destrezas Personales : Profesionales de Salud, Rehabilitación Rural
</t>
        </r>
        <r>
          <rPr>
            <sz val="9"/>
            <color indexed="81"/>
            <rFont val="Tahoma"/>
            <family val="2"/>
          </rPr>
          <t xml:space="preserve">
Tipo de Establecimiento
Cesfam,Cgu,Cgr,Crs,Cdt,Psr,Cosam, Cecosf y Hospitales comunitarios.
Nota: Cuenta número de actividades</t>
        </r>
      </text>
    </comment>
    <comment ref="J136" authorId="6" shapeId="0" xr:uid="{94F60423-9373-44FA-A5C9-AA623349AB1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t>
        </r>
        <r>
          <rPr>
            <b/>
            <sz val="9"/>
            <color indexed="81"/>
            <rFont val="Tahoma"/>
            <family val="2"/>
          </rPr>
          <t xml:space="preserve"> módulo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Rehabilitación Rural
</t>
        </r>
        <r>
          <rPr>
            <sz val="9"/>
            <color indexed="81"/>
            <rFont val="Tahoma"/>
            <family val="2"/>
          </rPr>
          <t xml:space="preserve">
Tipo de Establecimiento
Cesfam,Cgu,Cgr,Crs,Cdt,Psr,Cosam, Cecosf y Hospitales comunitarios.
Nota: Cuenta número de Participantes</t>
        </r>
      </text>
    </comment>
    <comment ref="K136" authorId="6" shapeId="0" xr:uid="{8EF649CD-DE96-4401-9B7F-47DB9A6E8110}">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Modalidad de Rehabilitación Presencial (Establecimiento)
</t>
        </r>
        <r>
          <rPr>
            <sz val="9"/>
            <color indexed="81"/>
            <rFont val="Tahoma"/>
            <family val="2"/>
          </rPr>
          <t>Tipo de Establecimiento
Cesfam,Cgu,Cgr,Crs,Cdt,Psr,Cosam, Cecosf y Hospitales comunitarios.
Nota: Cuenta número de actividades</t>
        </r>
      </text>
    </comment>
    <comment ref="L136" authorId="6" shapeId="0" xr:uid="{0CC52586-3985-4833-98B0-21EE055B404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Profesionales de Salud, Modalidad de Rehabilitación A Distancia
</t>
        </r>
        <r>
          <rPr>
            <sz val="9"/>
            <color indexed="81"/>
            <rFont val="Tahoma"/>
            <family val="2"/>
          </rPr>
          <t>Tipo de Establecimiento
Cesfam,Cgu,Cgr,Crs,Cdt,Psr,Cosam, Cecosf y Hospitales comunitarios.
Nota: Cuenta número de actividades</t>
        </r>
      </text>
    </comment>
    <comment ref="C137" authorId="6" shapeId="0" xr:uid="{308A5D2D-AF2C-4AE6-A196-5277FAC48AD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Infantil
</t>
        </r>
        <r>
          <rPr>
            <sz val="9"/>
            <color indexed="81"/>
            <rFont val="Tahoma"/>
            <family val="2"/>
          </rPr>
          <t>Tipo de Establecimiento
Cesfam,Cgu,Cgr,Crs,Cdt,Psr,Cosam, Cecosf y Hospitales comunitarios.
Nota: Cuenta número de actividades</t>
        </r>
      </text>
    </comment>
    <comment ref="D137" authorId="6" shapeId="0" xr:uid="{47955926-433B-4795-A550-D117C226EF93}">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Infantil
</t>
        </r>
        <r>
          <rPr>
            <sz val="9"/>
            <color indexed="81"/>
            <rFont val="Tahoma"/>
            <family val="2"/>
          </rPr>
          <t>Tipo de Establecimiento
Cesfam,Cgu,Cgr,Crs,Cdt,Psr,Cosam, Cecosf y Hospitales comunitarios.
Nota: Cuenta número de participantes</t>
        </r>
      </text>
    </comment>
    <comment ref="E137" authorId="6" shapeId="0" xr:uid="{29AF0102-D46A-47FE-BC45-B8D14CCD155E}">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Base Comunitaria
</t>
        </r>
        <r>
          <rPr>
            <sz val="9"/>
            <color indexed="81"/>
            <rFont val="Tahoma"/>
            <family val="2"/>
          </rPr>
          <t>Tipo de Establecimiento
Cesfam,Cgu,Cgr,Crs,Cdt,Psr,Cosam, Cecosf y Hospitales comunitarios.
Nota: Cuenta número de actividades</t>
        </r>
      </text>
    </comment>
    <comment ref="F137" authorId="6" shapeId="0" xr:uid="{F5E1B0C7-7235-46D6-86B3-9B720C149477}">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Base Comunitaria
</t>
        </r>
        <r>
          <rPr>
            <sz val="9"/>
            <color indexed="81"/>
            <rFont val="Tahoma"/>
            <family val="2"/>
          </rPr>
          <t>Tipo de Establecimiento
Cesfam,Cgu,Cgr,Crs,Cdt,Psr,Cosam, Cecosf y Hospitales comunitarios.
Nota: Cuenta número de participantes</t>
        </r>
      </text>
    </comment>
    <comment ref="G137" authorId="6" shapeId="0" xr:uid="{FC8666F0-F444-473E-A85E-538C1B17B8A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Integral
</t>
        </r>
        <r>
          <rPr>
            <sz val="9"/>
            <color indexed="81"/>
            <rFont val="Tahoma"/>
            <family val="2"/>
          </rPr>
          <t>Tipo de Establecimiento
Cesfam,Cgu,Cgr,Crs,Cdt,Psr,Cosam, Cecosf y Hospitales comunitarios.
Nota: Cuenta número de actividades</t>
        </r>
      </text>
    </comment>
    <comment ref="H137" authorId="6" shapeId="0" xr:uid="{B6D7039A-CD26-4762-B068-852B0EF6E382}">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Integral
</t>
        </r>
        <r>
          <rPr>
            <sz val="9"/>
            <color indexed="81"/>
            <rFont val="Tahoma"/>
            <family val="2"/>
          </rPr>
          <t>Tipo de Establecimiento
Cesfam,Cgu,Cgr,Crs,Cdt,Psr,Cosam, Cecosf y Hospitales comunitarios.
Nota: Cuenta número de participantes</t>
        </r>
      </text>
    </comment>
    <comment ref="I137" authorId="6" shapeId="0" xr:uid="{208A0DA0-1730-4268-9CC2-EFA0225379D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Rural
</t>
        </r>
        <r>
          <rPr>
            <sz val="9"/>
            <color indexed="81"/>
            <rFont val="Tahoma"/>
            <family val="2"/>
          </rPr>
          <t>Tipo de Establecimiento
Cesfam,Cgu,Cgr,Crs,Cdt,Psr,Cosam, Cecosf y Hospitales comunitarios.
Nota: Cuenta número de actividades</t>
        </r>
      </text>
    </comment>
    <comment ref="J137" authorId="6" shapeId="0" xr:uid="{07BC1EF6-8D15-4867-AA6F-05A6BB1D909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Rehabilitación Rural
</t>
        </r>
        <r>
          <rPr>
            <sz val="9"/>
            <color indexed="81"/>
            <rFont val="Tahoma"/>
            <family val="2"/>
          </rPr>
          <t>Tipo de Establecimiento
Cesfam,Cgu,Cgr,Crs,Cdt,Psr,Cosam, Cecosf y Hospitales comunitarios.
Nota: Cuenta número de participantes</t>
        </r>
      </text>
    </comment>
    <comment ref="K137" authorId="6" shapeId="0" xr:uid="{899CEF7E-CC06-44B2-B00B-4E8103CC8EBB}">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Modalidad de Rehabilitación Presencial (Establecimiento)
</t>
        </r>
        <r>
          <rPr>
            <sz val="9"/>
            <color indexed="81"/>
            <rFont val="Tahoma"/>
            <family val="2"/>
          </rPr>
          <t>Tipo de Establecimiento
Cesfam,Cgu,Cgr,Crs,Cdt,Psr,Cosam, Cecosf y Hospitales comunitarios.
Nota: Cuenta número de actividades</t>
        </r>
      </text>
    </comment>
    <comment ref="L137" authorId="6" shapeId="0" xr:uid="{AFD33C12-4816-4EEC-A875-4A2C0D489D06}">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Empleadores y Compañeros de Trabajo, Modalidad de Rehabilitación A Distancia
</t>
        </r>
        <r>
          <rPr>
            <sz val="9"/>
            <color indexed="81"/>
            <rFont val="Tahoma"/>
            <family val="2"/>
          </rPr>
          <t>Tipo de Establecimiento
Cesfam,Cgu,Cgr,Crs,Cdt,Psr,Cosam, Cecosf y Hospitales comunitarios.
Nota: Cuenta número de actividades</t>
        </r>
      </text>
    </comment>
    <comment ref="C138" authorId="6" shapeId="0" xr:uid="{49D94599-93DB-4BC9-8375-B35B89D1B67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Infantil
</t>
        </r>
        <r>
          <rPr>
            <sz val="9"/>
            <color indexed="81"/>
            <rFont val="Tahoma"/>
            <family val="2"/>
          </rPr>
          <t>Tipo de Establecimiento
Cesfam,Cgu,Cgr,Crs,Cdt,Psr,Cosam, Cecosf y Hospitales comunitarios.
Nota: Cuenta número de actividades</t>
        </r>
      </text>
    </comment>
    <comment ref="D138" authorId="6" shapeId="0" xr:uid="{9BA69710-7723-4E0F-9F09-EBABD46D492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Infantil
</t>
        </r>
        <r>
          <rPr>
            <sz val="9"/>
            <color indexed="81"/>
            <rFont val="Tahoma"/>
            <family val="2"/>
          </rPr>
          <t>Tipo de Establecimiento
Cesfam,Cgu,Cgr,Crs,Cdt,Psr,Cosam, Cecosf y Hospitales comunitarios.
Nota: Cuenta número de participantes</t>
        </r>
      </text>
    </comment>
    <comment ref="E138" authorId="6" shapeId="0" xr:uid="{AD09F1FE-C149-4B80-9660-7FDF38F72532}">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Base Comunitaria
</t>
        </r>
        <r>
          <rPr>
            <sz val="9"/>
            <color indexed="81"/>
            <rFont val="Tahoma"/>
            <family val="2"/>
          </rPr>
          <t>Tipo de Establecimiento
Cesfam,Cgu,Cgr,Crs,Cdt,Psr,Cosam, Cecosf y Hospitales comunitarios.
Nota: Cuenta número de actividades</t>
        </r>
      </text>
    </comment>
    <comment ref="F138" authorId="6" shapeId="0" xr:uid="{B110A7DA-2464-49CA-BADC-389BAF6AC584}">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Base Comunitaria
</t>
        </r>
        <r>
          <rPr>
            <sz val="9"/>
            <color indexed="81"/>
            <rFont val="Tahoma"/>
            <family val="2"/>
          </rPr>
          <t>Tipo de Establecimiento
Cesfam,Cgu,Cgr,Crs,Cdt,Psr,Cosam, Cecosf y Hospitales comunitarios.
Nota: Cuenta número de participantes</t>
        </r>
      </text>
    </comment>
    <comment ref="G138" authorId="6" shapeId="0" xr:uid="{BE29DD79-EFE9-4ED0-B03B-A2C6774EE56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Integral
</t>
        </r>
        <r>
          <rPr>
            <sz val="9"/>
            <color indexed="81"/>
            <rFont val="Tahoma"/>
            <family val="2"/>
          </rPr>
          <t>Tipo de Establecimiento
Cesfam,Cgu,Cgr,Crs,Cdt,Psr,Cosam, Cecosf y Hospitales comunitarios.
Nota: Cuenta número de actividades</t>
        </r>
      </text>
    </comment>
    <comment ref="H138" authorId="6" shapeId="0" xr:uid="{459EC149-7856-42D5-A38F-8A2FD1F3BE4E}">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Integral
</t>
        </r>
        <r>
          <rPr>
            <sz val="9"/>
            <color indexed="81"/>
            <rFont val="Tahoma"/>
            <family val="2"/>
          </rPr>
          <t>Tipo de Establecimiento
Cesfam,Cgu,Cgr,Crs,Cdt,Psr,Cosam, Cecosf y Hospitales comunitarios.
Nota: Cuenta número de participantes</t>
        </r>
      </text>
    </comment>
    <comment ref="I138" authorId="6" shapeId="0" xr:uid="{604C4A7C-2682-4B3E-9F44-05B8B9ECD4BB}">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Rural
</t>
        </r>
        <r>
          <rPr>
            <sz val="9"/>
            <color indexed="81"/>
            <rFont val="Tahoma"/>
            <family val="2"/>
          </rPr>
          <t xml:space="preserve">
Tipo de Establecimiento
Cesfam,Cgu,Cgr,Crs,Cdt,Psr,Cosam, Cecosf y Hospitales comunitarios.
Nota: Cuenta número de actividades</t>
        </r>
      </text>
    </comment>
    <comment ref="J138" authorId="6" shapeId="0" xr:uid="{A85EF804-6DAA-4411-989A-87206CF0C62F}">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Rehabilitación Rural
</t>
        </r>
        <r>
          <rPr>
            <sz val="9"/>
            <color indexed="81"/>
            <rFont val="Tahoma"/>
            <family val="2"/>
          </rPr>
          <t>Tipo de Establecimiento
Cesfam,Cgu,Cgr,Crs,Cdt,Psr,Cosam, Cecosf y Hospitales comunitarios.
Nota: Cuenta número de participantes</t>
        </r>
      </text>
    </comment>
    <comment ref="K138" authorId="6" shapeId="0" xr:uid="{029D390E-5859-4C39-B2A1-CE87B9B610C7}">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Modalidad de Rehabilitación Presencial (Establecimiento)
</t>
        </r>
        <r>
          <rPr>
            <sz val="9"/>
            <color indexed="81"/>
            <rFont val="Tahoma"/>
            <family val="2"/>
          </rPr>
          <t>Tipo de Establecimiento
Cesfam,Cgu,Cgr,Crs,Cdt,Psr,Cosam, Cecosf y Hospitales comunitarios.
Nota: Cuenta número de actividades</t>
        </r>
      </text>
    </comment>
    <comment ref="L138" authorId="6" shapeId="0" xr:uid="{B26D99A4-74FE-40B1-B5D9-7349D001D30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Comunidad Educativa, Modalidad de Rehabilitación A Distancia
</t>
        </r>
        <r>
          <rPr>
            <sz val="9"/>
            <color indexed="81"/>
            <rFont val="Tahoma"/>
            <family val="2"/>
          </rPr>
          <t>Tipo de Establecimiento
Cesfam,Cgu,Cgr,Crs,Cdt,Psr,Cosam, Cecosf y Hospitales comunitarios.
Nota: Cuenta número de actividades</t>
        </r>
      </text>
    </comment>
    <comment ref="C139" authorId="6" shapeId="0" xr:uid="{A6E98EE1-4816-48D8-A1A8-6B273867D537}">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Infantil
</t>
        </r>
        <r>
          <rPr>
            <sz val="9"/>
            <color indexed="81"/>
            <rFont val="Tahoma"/>
            <family val="2"/>
          </rPr>
          <t>Tipo de Establecimiento
Cesfam,Cgu,Cgr,Crs,Cdt,Psr,Cosam, Cecosf y Hospitales comunitarios.
Nota: Cuenta número de actividades</t>
        </r>
      </text>
    </comment>
    <comment ref="D139" authorId="6" shapeId="0" xr:uid="{708A7E84-17EF-41E4-86B0-43F1BEB45EE2}">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Infantil
</t>
        </r>
        <r>
          <rPr>
            <sz val="9"/>
            <color indexed="81"/>
            <rFont val="Tahoma"/>
            <family val="2"/>
          </rPr>
          <t>Tipo de Establecimiento
Cesfam,Cgu,Cgr,Crs,Cdt,Psr,Cosam, Cecosf y Hospitales comunitarios.
Nota: Cuenta número de participantes</t>
        </r>
      </text>
    </comment>
    <comment ref="E139" authorId="6" shapeId="0" xr:uid="{A95FD001-98AE-4A52-9891-4D4046BD0B0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Base Comunitaria
</t>
        </r>
        <r>
          <rPr>
            <sz val="9"/>
            <color indexed="81"/>
            <rFont val="Tahoma"/>
            <family val="2"/>
          </rPr>
          <t>Tipo de Establecimiento
Cesfam,Cgu,Cgr,Crs,Cdt,Psr,Cosam, Cecosf y Hospitales comunitarios.
Nota: Cuenta número de actividades</t>
        </r>
      </text>
    </comment>
    <comment ref="F139" authorId="6" shapeId="0" xr:uid="{8508C1A7-AA3B-4DC6-8A6F-B53C5AF2CD6E}">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Base Comunitaria
</t>
        </r>
        <r>
          <rPr>
            <sz val="9"/>
            <color indexed="81"/>
            <rFont val="Tahoma"/>
            <family val="2"/>
          </rPr>
          <t>Tipo de Establecimiento
Cesfam,Cgu,Cgr,Crs,Cdt,Psr,Cosam, Cecosf y Hospitales comunitarios.
Nota: Cuenta número de participantes</t>
        </r>
      </text>
    </comment>
    <comment ref="G139" authorId="6" shapeId="0" xr:uid="{44FA4168-6D15-40E7-BEAE-4796908C4F59}">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Integral
</t>
        </r>
        <r>
          <rPr>
            <sz val="9"/>
            <color indexed="81"/>
            <rFont val="Tahoma"/>
            <family val="2"/>
          </rPr>
          <t>Tipo de Establecimiento
Cesfam,Cgu,Cgr,Crs,Cdt,Psr,Cosam, Cecosf y Hospitales comunitarios.
Nota: Cuenta número de actividades</t>
        </r>
      </text>
    </comment>
    <comment ref="H139" authorId="6" shapeId="0" xr:uid="{7CF6B308-2756-4EC0-A4B1-9B1B556AC373}">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Integral
</t>
        </r>
        <r>
          <rPr>
            <sz val="9"/>
            <color indexed="81"/>
            <rFont val="Tahoma"/>
            <family val="2"/>
          </rPr>
          <t>Tipo de Establecimiento
Cesfam,Cgu,Cgr,Crs,Cdt,Psr,Cosam, Cecosf y Hospitales comunitarios.
Nota: Cuenta número de participantes</t>
        </r>
      </text>
    </comment>
    <comment ref="I139" authorId="6" shapeId="0" xr:uid="{4DE480A5-9CC4-435A-9C80-A070B68E3B30}">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 xml:space="preserve">registrada en módulo </t>
        </r>
        <r>
          <rPr>
            <b/>
            <sz val="9"/>
            <color indexed="81"/>
            <rFont val="Tahoma"/>
            <family val="2"/>
          </rPr>
          <t xml:space="preserve"> Atención / Registro Atención Comunitaria, </t>
        </r>
        <r>
          <rPr>
            <sz val="9"/>
            <color indexed="81"/>
            <rFont val="Tahoma"/>
            <family val="2"/>
          </rPr>
          <t xml:space="preserve">el profesional registre la actividad:
</t>
        </r>
        <r>
          <rPr>
            <b/>
            <sz val="9"/>
            <color indexed="81"/>
            <rFont val="Tahoma"/>
            <family val="2"/>
          </rPr>
          <t xml:space="preserve">
Actividades para Fortalece los Conocimientos y Destrezas Personales : Monitores, Rehabilitación Rural
</t>
        </r>
        <r>
          <rPr>
            <sz val="9"/>
            <color indexed="81"/>
            <rFont val="Tahoma"/>
            <family val="2"/>
          </rPr>
          <t xml:space="preserve">
Tipo de Establecimiento
Cesfam,Cgu,Cgr,Crs,Cdt,Psr,Cosam, Cecosf y Hospitales comunitarios.
Nota: Cuenta número de actividades</t>
        </r>
      </text>
    </comment>
    <comment ref="J139" authorId="6" shapeId="0" xr:uid="{4CDDC6AB-6D93-4CA3-AEA3-3BD08ACC2F9A}">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Rehabilitación Rural
</t>
        </r>
        <r>
          <rPr>
            <sz val="9"/>
            <color indexed="81"/>
            <rFont val="Tahoma"/>
            <family val="2"/>
          </rPr>
          <t>Tipo de Establecimiento
Cesfam,Cgu,Cgr,Crs,Cdt,Psr,Cosam, Cecosf y Hospitales comunitarios.
Nota: Cuenta número de participantes</t>
        </r>
      </text>
    </comment>
    <comment ref="K139" authorId="6" shapeId="0" xr:uid="{51561946-206E-444E-AE8E-87D47E03749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Modalidad de Rehabilitación Presencial (Establecimiento)
</t>
        </r>
        <r>
          <rPr>
            <sz val="9"/>
            <color indexed="81"/>
            <rFont val="Tahoma"/>
            <family val="2"/>
          </rPr>
          <t>Tipo de Establecimiento
Cesfam,Cgu,Cgr,Crs,Cdt,Psr,Cosam, Cecosf y Hospitales comunitarios.
Nota: Cuenta número de actividades</t>
        </r>
      </text>
    </comment>
    <comment ref="L139" authorId="6" shapeId="0" xr:uid="{FE0B0BE1-5B87-4E3A-9447-0F599C35B8A7}">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Monitores, Modalidad de Rehabilitación A Distancia
</t>
        </r>
        <r>
          <rPr>
            <sz val="9"/>
            <color indexed="81"/>
            <rFont val="Tahoma"/>
            <family val="2"/>
          </rPr>
          <t>Tipo de Establecimiento
Cesfam,Cgu,Cgr,Crs,Cdt,Psr,Cosam, Cecosf y Hospitales comunitarios.
Nota: Cuenta número de actividades</t>
        </r>
      </text>
    </comment>
    <comment ref="C140" authorId="6" shapeId="0" xr:uid="{C38451C0-3BA3-4884-84CA-DDF579045FBA}">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Infantil
</t>
        </r>
        <r>
          <rPr>
            <sz val="9"/>
            <color indexed="81"/>
            <rFont val="Tahoma"/>
            <family val="2"/>
          </rPr>
          <t>Tipo de Establecimiento
Cesfam,Cgu,Cgr,Crs,Cdt,Psr,Cosam, Cecosf y Hospitales comunitarios.
Nota: Cuenta número de actividades</t>
        </r>
      </text>
    </comment>
    <comment ref="D140" authorId="6" shapeId="0" xr:uid="{18E27E4B-448A-42D8-B36D-784498758772}">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módulo  </t>
        </r>
        <r>
          <rPr>
            <b/>
            <sz val="9"/>
            <color indexed="81"/>
            <rFont val="Tahoma"/>
            <family val="2"/>
          </rPr>
          <t>Atención / Registro Atención Comunitaria</t>
        </r>
        <r>
          <rPr>
            <sz val="9"/>
            <color indexed="81"/>
            <rFont val="Tahoma"/>
            <family val="2"/>
          </rPr>
          <t xml:space="preserve">, el profesional registre la actividad:
</t>
        </r>
        <r>
          <rPr>
            <b/>
            <sz val="9"/>
            <color indexed="81"/>
            <rFont val="Tahoma"/>
            <family val="2"/>
          </rPr>
          <t>Actividades para Fortalece los Conocimientos y Destrezas Personales : Red de Apoyo, Rehabilitación Infantil</t>
        </r>
        <r>
          <rPr>
            <sz val="9"/>
            <color indexed="81"/>
            <rFont val="Tahoma"/>
            <family val="2"/>
          </rPr>
          <t xml:space="preserve">
Tipo de Establecimiento
Cesfam,Cgu,Cgr,Crs,Cdt,Psr,Cosam, Cecosf y Hospitales comunitarios.
Nota: Cuenta número de participantes</t>
        </r>
      </text>
    </comment>
    <comment ref="E140" authorId="6" shapeId="0" xr:uid="{4A231752-0CB6-4DCB-8AF0-73AC5DEB5482}">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Base Comunitaria
</t>
        </r>
        <r>
          <rPr>
            <sz val="9"/>
            <color indexed="81"/>
            <rFont val="Tahoma"/>
            <family val="2"/>
          </rPr>
          <t>Tipo de Establecimiento
Cesfam,Cgu,Cgr,Crs,Cdt,Psr,Cosam, Cecosf y Hospitales comunitarios.
Nota: Cuenta número de actividades</t>
        </r>
      </text>
    </comment>
    <comment ref="F140" authorId="6" shapeId="0" xr:uid="{21685A7D-45FB-4C50-B20B-0833904D38CC}">
      <text>
        <r>
          <rPr>
            <sz val="9"/>
            <color indexed="81"/>
            <rFont val="Tahoma"/>
            <family val="2"/>
          </rPr>
          <t xml:space="preserve">Este dato aparecerá  luego de que en la </t>
        </r>
        <r>
          <rPr>
            <b/>
            <sz val="9"/>
            <color indexed="81"/>
            <rFont val="Tahoma"/>
            <family val="2"/>
          </rPr>
          <t>atención cerrada (estado completada)</t>
        </r>
        <r>
          <rPr>
            <sz val="9"/>
            <color indexed="81"/>
            <rFont val="Tahoma"/>
            <family val="2"/>
          </rPr>
          <t xml:space="preserve"> registrada en módulo  </t>
        </r>
        <r>
          <rPr>
            <b/>
            <sz val="9"/>
            <color indexed="81"/>
            <rFont val="Tahoma"/>
            <family val="2"/>
          </rPr>
          <t>Atención / Registro Atención Comunitaria</t>
        </r>
        <r>
          <rPr>
            <sz val="9"/>
            <color indexed="81"/>
            <rFont val="Tahoma"/>
            <family val="2"/>
          </rPr>
          <t xml:space="preserve">, el profesional registre la actividad:
</t>
        </r>
        <r>
          <rPr>
            <b/>
            <sz val="9"/>
            <color indexed="81"/>
            <rFont val="Tahoma"/>
            <family val="2"/>
          </rPr>
          <t>Actividades para Fortalece los Conocimientos y Destrezas Personales : Red de Apoyo, Rehabilitación Base Comunitaria</t>
        </r>
        <r>
          <rPr>
            <sz val="9"/>
            <color indexed="81"/>
            <rFont val="Tahoma"/>
            <family val="2"/>
          </rPr>
          <t xml:space="preserve">
Tipo de Establecimiento
Cesfam,Cgu,Cgr,Crs,Cdt,Psr,Cosam, Cecosf y Hospitales comunitarios.
Nota: Cuenta número de participantes</t>
        </r>
      </text>
    </comment>
    <comment ref="G140" authorId="6" shapeId="0" xr:uid="{EB997966-9C07-46B4-9B57-E67A2E2810F2}">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Integral
</t>
        </r>
        <r>
          <rPr>
            <sz val="9"/>
            <color indexed="81"/>
            <rFont val="Tahoma"/>
            <family val="2"/>
          </rPr>
          <t>Tipo de Establecimiento
Cesfam,Cgu,Cgr,Crs,Cdt,Psr,Cosam, Cecosf y Hospitales comunitarios.
Nota: Cuenta número de actividades</t>
        </r>
      </text>
    </comment>
    <comment ref="H140" authorId="6" shapeId="0" xr:uid="{5F2C3E8E-3F82-4100-B118-1DF4FF245BC7}">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Integral
</t>
        </r>
        <r>
          <rPr>
            <sz val="9"/>
            <color indexed="81"/>
            <rFont val="Tahoma"/>
            <family val="2"/>
          </rPr>
          <t>Tipo de Establecimiento
Cesfam,Cgu,Cgr,Crs,Cdt,Psr,Cosam, Cecosf y Hospitales comunitarios.
Nota: Cuenta número de participantes</t>
        </r>
      </text>
    </comment>
    <comment ref="I140" authorId="6" shapeId="0" xr:uid="{DB65C59B-D037-479A-BFD1-84030D11EDD6}">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Rural
</t>
        </r>
        <r>
          <rPr>
            <sz val="9"/>
            <color indexed="81"/>
            <rFont val="Tahoma"/>
            <family val="2"/>
          </rPr>
          <t>Tipo de Establecimiento
Cesfam,Cgu,Cgr,Crs,Cdt,Psr,Cosam, Cecosf y Hospitales comunitarios.
Nota: Cuenta número de actividades</t>
        </r>
      </text>
    </comment>
    <comment ref="J140" authorId="6" shapeId="0" xr:uid="{9B1F1CCB-5063-482D-883D-D6713AFE27BC}">
      <text>
        <r>
          <rPr>
            <sz val="9"/>
            <color indexed="81"/>
            <rFont val="Tahoma"/>
            <family val="2"/>
          </rPr>
          <t>Este dato aparecerá  luego de que en la</t>
        </r>
        <r>
          <rPr>
            <b/>
            <sz val="9"/>
            <color indexed="81"/>
            <rFont val="Tahoma"/>
            <family val="2"/>
          </rPr>
          <t xml:space="preserve"> atención cerrada (estado completada) r</t>
        </r>
        <r>
          <rPr>
            <sz val="9"/>
            <color indexed="81"/>
            <rFont val="Tahoma"/>
            <family val="2"/>
          </rPr>
          <t xml:space="preserve">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Rehabilitación Rural
</t>
        </r>
        <r>
          <rPr>
            <sz val="9"/>
            <color indexed="81"/>
            <rFont val="Tahoma"/>
            <family val="2"/>
          </rPr>
          <t>Tipo de Establecimiento
Cesfam,Cgu,Cgr,Crs,Cdt,Psr,Cosam, Cecosf y Hospitales comunitarios.
Nota: Cuenta número de participantes</t>
        </r>
      </text>
    </comment>
    <comment ref="K140" authorId="6" shapeId="0" xr:uid="{660BB220-FEFF-4FFB-8E48-2A4098CCED30}">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Modalidad de Rehabilitación Presencial (Establecimiento)
</t>
        </r>
        <r>
          <rPr>
            <sz val="9"/>
            <color indexed="81"/>
            <rFont val="Tahoma"/>
            <family val="2"/>
          </rPr>
          <t>Tipo de Establecimiento
Cesfam,Cgu,Cgr,Crs,Cdt,Psr,Cosam, Cecosf y Hospitales comunitarios.
Nota: Cuenta número de actividades</t>
        </r>
      </text>
    </comment>
    <comment ref="L140" authorId="6" shapeId="0" xr:uid="{3133302D-B075-428D-BC86-EBFD95C3DA50}">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 </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Red de Apoyo, Modalidad de Rehabilitación A Distancia
</t>
        </r>
        <r>
          <rPr>
            <sz val="9"/>
            <color indexed="81"/>
            <rFont val="Tahoma"/>
            <family val="2"/>
          </rPr>
          <t>Tipo de Establecimiento
Cesfam,Cgu,Cgr,Crs,Cdt,Psr,Cosam, Cecosf y Hospitales comunitarios.
Nota: Cuenta número de actividades</t>
        </r>
      </text>
    </comment>
    <comment ref="C141" authorId="6" shapeId="0" xr:uid="{B97FB2FC-B687-4DFA-9B1E-4A7BE29C0F20}">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Infantil
</t>
        </r>
        <r>
          <rPr>
            <sz val="9"/>
            <color indexed="81"/>
            <rFont val="Tahoma"/>
            <family val="2"/>
          </rPr>
          <t xml:space="preserve">
Tipo de Establecimiento
Cesfam,Cgu,Cgr,Crs,Cdt,Psr,Cosam, Cecosf y Hospitales comunitarios.
Nota: Cuenta número de actividades</t>
        </r>
      </text>
    </comment>
    <comment ref="D141" authorId="6" shapeId="0" xr:uid="{666E169A-35EA-4FCE-AFAB-1D9DD8C08118}">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Infantil
</t>
        </r>
        <r>
          <rPr>
            <sz val="9"/>
            <color indexed="81"/>
            <rFont val="Tahoma"/>
            <family val="2"/>
          </rPr>
          <t>Tipo de Establecimiento
Cesfam,Cgu,Cgr,Crs,Cdt,Psr,Cosam, Cecosf y Hospitales comunitarios.
Nota: Cuenta número de participantes</t>
        </r>
      </text>
    </comment>
    <comment ref="E141" authorId="6" shapeId="0" xr:uid="{42DA8952-9067-4E11-82D8-3BAEBEB32323}">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Base Comunitaria
</t>
        </r>
        <r>
          <rPr>
            <sz val="9"/>
            <color indexed="81"/>
            <rFont val="Tahoma"/>
            <family val="2"/>
          </rPr>
          <t xml:space="preserve">
Tipo de Establecimiento
Cesfam,Cgu,Cgr,Crs,Cdt,Psr,Cosam, Cecosf y Hospitales comunitarios.
Nota: Cuenta número de actividades</t>
        </r>
      </text>
    </comment>
    <comment ref="F141" authorId="6" shapeId="0" xr:uid="{ED59332A-09C7-4AA2-A84D-31ED50941D76}">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Base Comunitaria
</t>
        </r>
        <r>
          <rPr>
            <sz val="9"/>
            <color indexed="81"/>
            <rFont val="Tahoma"/>
            <family val="2"/>
          </rPr>
          <t>Tipo de Establecimiento
Cesfam,Cgu,Cgr,Crs,Cdt,Psr,Cosam, Cecosf y Hospitales comunitarios.
Nota: Cuenta número de participantes</t>
        </r>
      </text>
    </comment>
    <comment ref="G141" authorId="6" shapeId="0" xr:uid="{5BA40F23-6E27-48C4-B8E7-26093C1F232B}">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Integral
</t>
        </r>
        <r>
          <rPr>
            <sz val="9"/>
            <color indexed="81"/>
            <rFont val="Tahoma"/>
            <family val="2"/>
          </rPr>
          <t>Tipo de Establecimiento
Cesfam,Cgu,Cgr,Crs,Cdt,Psr,Cosam, Cecosf y Hospitales comunitarios.
Nota: Cuenta número de actividades</t>
        </r>
      </text>
    </comment>
    <comment ref="H141" authorId="6" shapeId="0" xr:uid="{8E2C0E86-3040-4F19-8B6A-449E7762CBF9}">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Integral
</t>
        </r>
        <r>
          <rPr>
            <sz val="9"/>
            <color indexed="81"/>
            <rFont val="Tahoma"/>
            <family val="2"/>
          </rPr>
          <t>Tipo de Establecimiento
Cesfam,Cgu,Cgr,Crs,Cdt,Psr,Cosam, Cecosf y Hospitales comunitarios.
Nota: Cuenta número de participantes</t>
        </r>
      </text>
    </comment>
    <comment ref="I141" authorId="6" shapeId="0" xr:uid="{75FDA0C4-ABB9-4E0E-A178-6E9B45E5362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Rural
</t>
        </r>
        <r>
          <rPr>
            <sz val="9"/>
            <color indexed="81"/>
            <rFont val="Tahoma"/>
            <family val="2"/>
          </rPr>
          <t>Tipo de Establecimiento
Cesfam,Cgu,Cgr,Crs,Cdt,Psr,Cosam, Cecosf y Hospitales comunitarios.
Nota: Cuenta número de actividades</t>
        </r>
      </text>
    </comment>
    <comment ref="J141" authorId="6" shapeId="0" xr:uid="{89B2E31C-CDCE-41EC-91C7-13783E994B03}">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Rehabilitación Rural
</t>
        </r>
        <r>
          <rPr>
            <sz val="9"/>
            <color indexed="81"/>
            <rFont val="Tahoma"/>
            <family val="2"/>
          </rPr>
          <t>Tipo de Establecimiento
Cesfam,Cgu,Cgr,Crs,Cdt,Psr,Cosam, Cecosf y Hospitales comunitarios.
Nota: Cuenta número de participantes</t>
        </r>
      </text>
    </comment>
    <comment ref="K141" authorId="6" shapeId="0" xr:uid="{20B3FAD3-BB67-45B1-95D6-354EFA98F229}">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Modalidad de Rehabilitación Presencial (Establecimiento)
</t>
        </r>
        <r>
          <rPr>
            <sz val="9"/>
            <color indexed="81"/>
            <rFont val="Tahoma"/>
            <family val="2"/>
          </rPr>
          <t xml:space="preserve">
Tipo de Establecimiento
Cesfam,Cgu,Cgr,Crs,Cdt,Psr,Cosam, Cecosf y Hospitales comunitarios.
Nota: Cuenta número de actividades</t>
        </r>
      </text>
    </comment>
    <comment ref="L141" authorId="6" shapeId="0" xr:uid="{B0798956-84D8-4035-813C-6C01E921990A}">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Actividades para Fortalece los Conocimientos y Destrezas Personales : Cuidadores, Modalidad de Rehabilitación A Distancia
</t>
        </r>
        <r>
          <rPr>
            <sz val="9"/>
            <color indexed="81"/>
            <rFont val="Tahoma"/>
            <family val="2"/>
          </rPr>
          <t xml:space="preserve">
Tipo de Establecimiento
Cesfam,Cgu,Cgr,Crs,Cdt,Psr,Cosam, Cecosf y Hospitales comunitarios.
Nota: Cuenta número de actividades</t>
        </r>
      </text>
    </comment>
    <comment ref="C142" authorId="6" shapeId="0" xr:uid="{8E667C90-92CF-4939-8C0A-7EF27B7CD511}">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Infantil
</t>
        </r>
        <r>
          <rPr>
            <sz val="9"/>
            <color indexed="81"/>
            <rFont val="Tahoma"/>
            <family val="2"/>
          </rPr>
          <t xml:space="preserve">
Tipo de Establecimiento
Cesfam,Cgu,Cgr,Crs,Cdt,Psr,Cosam, Cecosf y Hospitales comunitarios.
Nota: Cuenta número de actividades</t>
        </r>
      </text>
    </comment>
    <comment ref="D142" authorId="6" shapeId="0" xr:uid="{C8F1253B-F757-4FE0-BC25-DA38D459165A}">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Infantil
</t>
        </r>
        <r>
          <rPr>
            <sz val="9"/>
            <color indexed="81"/>
            <rFont val="Tahoma"/>
            <family val="2"/>
          </rPr>
          <t>Tipo de Establecimiento
Cesfam,Cgu,Cgr,Crs,Cdt,Psr,Cosam, Cecosf y Hospitales comunitarios.
Nota: Cuenta número de participantes</t>
        </r>
      </text>
    </comment>
    <comment ref="E142" authorId="6" shapeId="0" xr:uid="{7DBB768D-8877-4AA4-A2F9-A95715EE20F1}">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Base Comunitaria
</t>
        </r>
        <r>
          <rPr>
            <sz val="9"/>
            <color indexed="81"/>
            <rFont val="Tahoma"/>
            <family val="2"/>
          </rPr>
          <t xml:space="preserve">
Tipo de Establecimiento
Cesfam,Cgu,Cgr,Crs,Cdt,Psr,Cosam, Cecosf y Hospitales comunitarios.
Nota: Cuenta número de actividades</t>
        </r>
      </text>
    </comment>
    <comment ref="F142" authorId="6" shapeId="0" xr:uid="{A482C4B5-EFD0-4C29-8499-B8D48C8E2CFC}">
      <text>
        <r>
          <rPr>
            <sz val="9"/>
            <color indexed="81"/>
            <rFont val="Tahoma"/>
            <family val="2"/>
          </rPr>
          <t xml:space="preserve">Este dato aparecerá  luego de que en la </t>
        </r>
        <r>
          <rPr>
            <b/>
            <sz val="9"/>
            <color indexed="81"/>
            <rFont val="Tahoma"/>
            <family val="2"/>
          </rPr>
          <t xml:space="preserve">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Base Comunitaria
</t>
        </r>
        <r>
          <rPr>
            <sz val="9"/>
            <color indexed="81"/>
            <rFont val="Tahoma"/>
            <family val="2"/>
          </rPr>
          <t>Tipo de Establecimiento
Cesfam,Cgu,Cgr,Crs,Cdt,Psr,Cosam, Cecosf y Hospitales comunitarios.
Nota: Cuenta número de participantes</t>
        </r>
      </text>
    </comment>
    <comment ref="G142" authorId="6" shapeId="0" xr:uid="{5E85DF4B-AF2A-4B80-9213-B2A6B2D96C6C}">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 xml:space="preserve">el profesional registre la actividad:
</t>
        </r>
        <r>
          <rPr>
            <b/>
            <sz val="9"/>
            <color indexed="81"/>
            <rFont val="Tahoma"/>
            <family val="2"/>
          </rPr>
          <t xml:space="preserve">
Asesoría a Grupos Comunitarios - Organizaciones Comunitarias Rehabilitación Integral
</t>
        </r>
        <r>
          <rPr>
            <sz val="9"/>
            <color indexed="81"/>
            <rFont val="Tahoma"/>
            <family val="2"/>
          </rPr>
          <t>Tipo de Establecimiento
Cesfam,Cgu,Cgr,Crs,Cdt,Psr,Cosam, Cecosf y Hospitales comunitarios.
Nota: Cuenta número de actividades</t>
        </r>
      </text>
    </comment>
    <comment ref="H142" authorId="6" shapeId="0" xr:uid="{8089616C-00D7-444A-B035-803A15C3F871}">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Integral
</t>
        </r>
        <r>
          <rPr>
            <sz val="9"/>
            <color indexed="81"/>
            <rFont val="Tahoma"/>
            <family val="2"/>
          </rPr>
          <t>Tipo de Establecimiento
Cesfam,Cgu,Cgr,Crs,Cdt,Psr,Cosam, Cecosf y Hospitales comunitarios.
Nota: Cuenta número de participantes</t>
        </r>
      </text>
    </comment>
    <comment ref="I142" authorId="6" shapeId="0" xr:uid="{B3A52B73-3633-4F18-B508-9F1D64F69AA3}">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Rural
</t>
        </r>
        <r>
          <rPr>
            <sz val="9"/>
            <color indexed="81"/>
            <rFont val="Tahoma"/>
            <family val="2"/>
          </rPr>
          <t>Tipo de Establecimiento
Cesfam,Cgu,Cgr,Crs,Cdt,Psr,Cosam, Cecosf y Hospitales comunitarios.
Nota: Cuenta número de actividades</t>
        </r>
      </text>
    </comment>
    <comment ref="J142" authorId="6" shapeId="0" xr:uid="{4652A773-CADF-4076-B899-AC0CC4AEA8BD}">
      <text>
        <r>
          <rPr>
            <sz val="9"/>
            <color indexed="81"/>
            <rFont val="Tahoma"/>
            <family val="2"/>
          </rPr>
          <t>Este dato aparecerá  luego de que en la</t>
        </r>
        <r>
          <rPr>
            <b/>
            <sz val="9"/>
            <color indexed="81"/>
            <rFont val="Tahoma"/>
            <family val="2"/>
          </rPr>
          <t xml:space="preserve"> atención cerrada (estado completada) </t>
        </r>
        <r>
          <rPr>
            <sz val="9"/>
            <color indexed="81"/>
            <rFont val="Tahoma"/>
            <family val="2"/>
          </rPr>
          <t>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Rehabilitación Rural
</t>
        </r>
        <r>
          <rPr>
            <sz val="9"/>
            <color indexed="81"/>
            <rFont val="Tahoma"/>
            <family val="2"/>
          </rPr>
          <t>Tipo de Establecimiento
Cesfam,Cgu,Cgr,Crs,Cdt,Psr,Cosam, Cecosf y Hospitales comunitarios.
Nota: Cuenta número de participantes</t>
        </r>
      </text>
    </comment>
    <comment ref="K142" authorId="6" shapeId="0" xr:uid="{96C36B0C-5B5D-4716-A1FC-AB1C9FCEDFF4}">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Modalidad de Rehabilitación Presencial (Establecimiento)
</t>
        </r>
        <r>
          <rPr>
            <sz val="9"/>
            <color indexed="81"/>
            <rFont val="Tahoma"/>
            <family val="2"/>
          </rPr>
          <t xml:space="preserve">
Tipo de Establecimiento
Cesfam,Cgu,Cgr,Crs,Cdt,Psr,Cosam, Cecosf y Hospitales comunitarios.
Nota: Cuenta número de actividades</t>
        </r>
      </text>
    </comment>
    <comment ref="L142" authorId="6" shapeId="0" xr:uid="{06141098-C80B-4021-AFBC-45C3598C8CE1}">
      <text>
        <r>
          <rPr>
            <sz val="9"/>
            <color indexed="81"/>
            <rFont val="Tahoma"/>
            <family val="2"/>
          </rPr>
          <t>Este dato aparecerá  luego de que en la</t>
        </r>
        <r>
          <rPr>
            <b/>
            <sz val="9"/>
            <color indexed="81"/>
            <rFont val="Tahoma"/>
            <family val="2"/>
          </rPr>
          <t xml:space="preserve"> atención cerrada (estado completada)</t>
        </r>
        <r>
          <rPr>
            <sz val="9"/>
            <color indexed="81"/>
            <rFont val="Tahoma"/>
            <family val="2"/>
          </rPr>
          <t xml:space="preserve"> registrada en módulo</t>
        </r>
        <r>
          <rPr>
            <b/>
            <sz val="9"/>
            <color indexed="81"/>
            <rFont val="Tahoma"/>
            <family val="2"/>
          </rPr>
          <t xml:space="preserve">  Atención / Registro Atención Comunitaria, </t>
        </r>
        <r>
          <rPr>
            <sz val="9"/>
            <color indexed="81"/>
            <rFont val="Tahoma"/>
            <family val="2"/>
          </rPr>
          <t>el profesional registre la actividad:</t>
        </r>
        <r>
          <rPr>
            <b/>
            <sz val="9"/>
            <color indexed="81"/>
            <rFont val="Tahoma"/>
            <family val="2"/>
          </rPr>
          <t xml:space="preserve">
Asesoría a Grupos Comunitarios - Organizaciones Comunitarias Modalidad de Rehabilitación A Distancia
</t>
        </r>
        <r>
          <rPr>
            <sz val="9"/>
            <color indexed="81"/>
            <rFont val="Tahoma"/>
            <family val="2"/>
          </rPr>
          <t xml:space="preserve">
Tipo de Establecimiento
Cesfam,Cgu,Cgr,Crs,Cdt,Psr,Cosam, Cecosf y Hospitales comunitarios.
Nota: Cuenta número de actividades</t>
        </r>
      </text>
    </comment>
    <comment ref="A148" authorId="0" shapeId="0" xr:uid="{F48C7D91-DFD2-4163-A2AE-C61472D64DEC}">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Tener registrado Ingreso en campo </t>
        </r>
        <r>
          <rPr>
            <b/>
            <sz val="11"/>
            <color indexed="8"/>
            <rFont val="Calibri"/>
            <family val="2"/>
          </rPr>
          <t>Estado</t>
        </r>
        <r>
          <rPr>
            <sz val="11"/>
            <color theme="1"/>
            <rFont val="Calibri"/>
            <family val="2"/>
            <scheme val="minor"/>
          </rPr>
          <t xml:space="preserve"> de la Sección </t>
        </r>
        <r>
          <rPr>
            <b/>
            <sz val="11"/>
            <color indexed="8"/>
            <rFont val="Calibri"/>
            <family val="2"/>
          </rPr>
          <t>"Plan de Tratamiento Integral"</t>
        </r>
        <r>
          <rPr>
            <sz val="11"/>
            <color theme="1"/>
            <rFont val="Calibri"/>
            <family val="2"/>
            <scheme val="minor"/>
          </rPr>
          <t xml:space="preserve"> y Tener registrado un </t>
        </r>
        <r>
          <rPr>
            <b/>
            <sz val="11"/>
            <color indexed="8"/>
            <rFont val="Calibri"/>
            <family val="2"/>
          </rPr>
          <t>Problema de Salud</t>
        </r>
        <r>
          <rPr>
            <sz val="11"/>
            <color theme="1"/>
            <rFont val="Calibri"/>
            <family val="2"/>
            <scheme val="minor"/>
          </rPr>
          <t xml:space="preserve">  con el Valor</t>
        </r>
        <r>
          <rPr>
            <b/>
            <sz val="11"/>
            <color indexed="8"/>
            <rFont val="Calibri"/>
            <family val="2"/>
          </rPr>
          <t xml:space="preserve"> Si </t>
        </r>
        <r>
          <rPr>
            <sz val="11"/>
            <color theme="1"/>
            <rFont val="Calibri"/>
            <family val="2"/>
            <scheme val="minor"/>
          </rPr>
          <t xml:space="preserve">y en el campo </t>
        </r>
        <r>
          <rPr>
            <b/>
            <sz val="11"/>
            <color indexed="8"/>
            <rFont val="Calibri"/>
            <family val="2"/>
          </rPr>
          <t>Estado</t>
        </r>
        <r>
          <rPr>
            <sz val="11"/>
            <color theme="1"/>
            <rFont val="Calibri"/>
            <family val="2"/>
            <scheme val="minor"/>
          </rPr>
          <t xml:space="preserve"> el valor </t>
        </r>
        <r>
          <rPr>
            <b/>
            <sz val="11"/>
            <color indexed="8"/>
            <rFont val="Calibri"/>
            <family val="2"/>
          </rPr>
          <t>Ingreso.</t>
        </r>
        <r>
          <rPr>
            <sz val="11"/>
            <color theme="1"/>
            <rFont val="Calibri"/>
            <family val="2"/>
            <scheme val="minor"/>
          </rPr>
          <t xml:space="preserve">
y 
haber seleccionado en la Sección </t>
        </r>
        <r>
          <rPr>
            <b/>
            <sz val="11"/>
            <color indexed="8"/>
            <rFont val="Calibri"/>
            <family val="2"/>
          </rPr>
          <t>"Tipos de Atenciones Nivel Secundaria y Terciario"</t>
        </r>
        <r>
          <rPr>
            <sz val="11"/>
            <color theme="1"/>
            <rFont val="Calibri"/>
            <family val="2"/>
            <scheme val="minor"/>
          </rPr>
          <t xml:space="preserve"> y seleccionar el </t>
        </r>
        <r>
          <rPr>
            <b/>
            <sz val="11"/>
            <color indexed="8"/>
            <rFont val="Calibri"/>
            <family val="2"/>
          </rPr>
          <t xml:space="preserve">"Tipo de Atención" </t>
        </r>
        <r>
          <rPr>
            <sz val="11"/>
            <color theme="1"/>
            <rFont val="Calibri"/>
            <family val="2"/>
            <scheme val="minor"/>
          </rPr>
          <t xml:space="preserve">que corresponda
Tipo de Establecimiento
Hospitales Tipo 3 y 4.
</t>
        </r>
      </text>
    </comment>
    <comment ref="A149" authorId="0" shapeId="0" xr:uid="{7D56D7AC-669D-4297-BE3F-BDCBD814BD10}">
      <text>
        <r>
          <rPr>
            <sz val="11"/>
            <color theme="1"/>
            <rFont val="Calibri"/>
            <family val="2"/>
            <scheme val="minor"/>
          </rPr>
          <t xml:space="preserve">Este dato aparecerá  luego de que en la atención  registrada en </t>
        </r>
        <r>
          <rPr>
            <b/>
            <sz val="11"/>
            <color indexed="8"/>
            <rFont val="Calibri"/>
            <family val="2"/>
          </rPr>
          <t xml:space="preserve">módulo Box, Pacientes Citados </t>
        </r>
        <r>
          <rPr>
            <sz val="11"/>
            <color theme="1"/>
            <rFont val="Calibri"/>
            <family val="2"/>
            <scheme val="minor"/>
          </rPr>
          <t xml:space="preserve">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campo de </t>
        </r>
        <r>
          <rPr>
            <b/>
            <sz val="11"/>
            <color indexed="8"/>
            <rFont val="Calibri"/>
            <family val="2"/>
          </rPr>
          <t>"Plan de Tratamiento Integral"</t>
        </r>
        <r>
          <rPr>
            <sz val="11"/>
            <color theme="1"/>
            <rFont val="Calibri"/>
            <family val="2"/>
            <scheme val="minor"/>
          </rPr>
          <t xml:space="preserve"> debe seleccionar </t>
        </r>
        <r>
          <rPr>
            <b/>
            <sz val="11"/>
            <color indexed="8"/>
            <rFont val="Calibri"/>
            <family val="2"/>
          </rPr>
          <t xml:space="preserve">"Si" </t>
        </r>
        <r>
          <rPr>
            <sz val="11"/>
            <color theme="1"/>
            <rFont val="Calibri"/>
            <family val="2"/>
            <scheme val="minor"/>
          </rPr>
          <t xml:space="preserve">y tener registrado </t>
        </r>
        <r>
          <rPr>
            <b/>
            <sz val="11"/>
            <color indexed="8"/>
            <rFont val="Calibri"/>
            <family val="2"/>
          </rPr>
          <t>Ingreso</t>
        </r>
        <r>
          <rPr>
            <sz val="11"/>
            <color theme="1"/>
            <rFont val="Calibri"/>
            <family val="2"/>
            <scheme val="minor"/>
          </rPr>
          <t xml:space="preserve"> en el campo </t>
        </r>
        <r>
          <rPr>
            <b/>
            <sz val="11"/>
            <color indexed="8"/>
            <rFont val="Calibri"/>
            <family val="2"/>
          </rPr>
          <t>Estado.</t>
        </r>
        <r>
          <rPr>
            <sz val="11"/>
            <color theme="1"/>
            <rFont val="Calibri"/>
            <family val="2"/>
            <scheme val="minor"/>
          </rPr>
          <t xml:space="preserve">
y 
haber seleccionado en la Sección </t>
        </r>
        <r>
          <rPr>
            <b/>
            <sz val="11"/>
            <color indexed="8"/>
            <rFont val="Calibri"/>
            <family val="2"/>
          </rPr>
          <t xml:space="preserve">"Tipos de Atenciones Nivel Secundaria y Terciario" </t>
        </r>
        <r>
          <rPr>
            <sz val="11"/>
            <color theme="1"/>
            <rFont val="Calibri"/>
            <family val="2"/>
            <scheme val="minor"/>
          </rPr>
          <t xml:space="preserve">y seleccionar el </t>
        </r>
        <r>
          <rPr>
            <b/>
            <sz val="11"/>
            <color indexed="8"/>
            <rFont val="Calibri"/>
            <family val="2"/>
          </rPr>
          <t xml:space="preserve">"Tipo de Atención" selecionar Abierta </t>
        </r>
        <r>
          <rPr>
            <sz val="11"/>
            <color theme="1"/>
            <rFont val="Calibri"/>
            <family val="2"/>
            <scheme val="minor"/>
          </rPr>
          <t>o</t>
        </r>
        <r>
          <rPr>
            <b/>
            <sz val="11"/>
            <color indexed="8"/>
            <rFont val="Calibri"/>
            <family val="2"/>
          </rPr>
          <t xml:space="preserve"> Cerrada.
</t>
        </r>
        <r>
          <rPr>
            <sz val="11"/>
            <color theme="1"/>
            <rFont val="Calibri"/>
            <family val="2"/>
            <scheme val="minor"/>
          </rPr>
          <t>y Ademá</t>
        </r>
        <r>
          <rPr>
            <b/>
            <sz val="11"/>
            <color indexed="8"/>
            <rFont val="Calibri"/>
            <family val="2"/>
          </rPr>
          <t xml:space="preserve">s </t>
        </r>
        <r>
          <rPr>
            <sz val="11"/>
            <color theme="1"/>
            <rFont val="Calibri"/>
            <family val="2"/>
            <scheme val="minor"/>
          </rPr>
          <t>para clasificar en algunas de las opciones, Si es Tipo</t>
        </r>
        <r>
          <rPr>
            <b/>
            <sz val="11"/>
            <color indexed="8"/>
            <rFont val="Calibri"/>
            <family val="2"/>
          </rPr>
          <t xml:space="preserve"> "Abierta"</t>
        </r>
        <r>
          <rPr>
            <sz val="11"/>
            <color theme="1"/>
            <rFont val="Calibri"/>
            <family val="2"/>
            <scheme val="minor"/>
          </rPr>
          <t xml:space="preserve"> selecionar en campo </t>
        </r>
        <r>
          <rPr>
            <b/>
            <sz val="11"/>
            <color indexed="8"/>
            <rFont val="Calibri"/>
            <family val="2"/>
          </rPr>
          <t xml:space="preserve">Tipo de Atención Abierta </t>
        </r>
        <r>
          <rPr>
            <sz val="11"/>
            <color theme="1"/>
            <rFont val="Calibri"/>
            <family val="2"/>
            <scheme val="minor"/>
          </rPr>
          <t>selecionar</t>
        </r>
        <r>
          <rPr>
            <b/>
            <sz val="11"/>
            <color indexed="8"/>
            <rFont val="Calibri"/>
            <family val="2"/>
          </rPr>
          <t xml:space="preserve"> "Presencial, A Distancia o Domicliaria" </t>
        </r>
        <r>
          <rPr>
            <sz val="11"/>
            <color theme="1"/>
            <rFont val="Calibri"/>
            <family val="2"/>
            <scheme val="minor"/>
          </rPr>
          <t>y si es</t>
        </r>
        <r>
          <rPr>
            <b/>
            <sz val="11"/>
            <color indexed="8"/>
            <rFont val="Calibri"/>
            <family val="2"/>
          </rPr>
          <t xml:space="preserve"> "Cerrada"  </t>
        </r>
        <r>
          <rPr>
            <sz val="11"/>
            <color theme="1"/>
            <rFont val="Calibri"/>
            <family val="2"/>
            <scheme val="minor"/>
          </rPr>
          <t>en</t>
        </r>
        <r>
          <rPr>
            <b/>
            <sz val="11"/>
            <color indexed="8"/>
            <rFont val="Calibri"/>
            <family val="2"/>
          </rPr>
          <t xml:space="preserve"> campo Atención Cerrada </t>
        </r>
        <r>
          <rPr>
            <sz val="11"/>
            <color theme="1"/>
            <rFont val="Calibri"/>
            <family val="2"/>
            <scheme val="minor"/>
          </rPr>
          <t>selecionar</t>
        </r>
        <r>
          <rPr>
            <b/>
            <sz val="11"/>
            <color indexed="8"/>
            <rFont val="Calibri"/>
            <family val="2"/>
          </rPr>
          <t xml:space="preserve"> " UPC o Cuidados Medios y Basicos"</t>
        </r>
        <r>
          <rPr>
            <sz val="11"/>
            <color theme="1"/>
            <rFont val="Calibri"/>
            <family val="2"/>
            <scheme val="minor"/>
          </rPr>
          <t xml:space="preserve">
Tipo de Establecimiento
Hospitales Tipo 3 y 4.</t>
        </r>
      </text>
    </comment>
    <comment ref="A150" authorId="0" shapeId="0" xr:uid="{C11A0118-EEB8-4BDC-9A75-09F424C9F5E7}">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Ataque Cerebro Vascular (ACV)</t>
        </r>
        <r>
          <rPr>
            <sz val="11"/>
            <color theme="1"/>
            <rFont val="Calibri"/>
            <family val="2"/>
            <scheme val="minor"/>
          </rPr>
          <t xml:space="preserve">
En el campo  </t>
        </r>
        <r>
          <rPr>
            <b/>
            <sz val="11"/>
            <color indexed="8"/>
            <rFont val="Calibri"/>
            <family val="2"/>
          </rPr>
          <t xml:space="preserve">"¿Presenta Ataque Cerebro Vascular (ACV)? " </t>
        </r>
        <r>
          <rPr>
            <sz val="11"/>
            <color theme="1"/>
            <rFont val="Calibri"/>
            <family val="2"/>
            <scheme val="minor"/>
          </rPr>
          <t xml:space="preserve">
debe seleccionar </t>
        </r>
        <r>
          <rPr>
            <b/>
            <sz val="11"/>
            <color indexed="8"/>
            <rFont val="Calibri"/>
            <family val="2"/>
          </rPr>
          <t xml:space="preserve">"Si",  </t>
        </r>
        <r>
          <rPr>
            <sz val="11"/>
            <color theme="1"/>
            <rFont val="Calibri"/>
            <family val="2"/>
            <scheme val="minor"/>
          </rPr>
          <t xml:space="preserve">
Además seleccionar </t>
        </r>
        <r>
          <rPr>
            <b/>
            <sz val="11"/>
            <color indexed="8"/>
            <rFont val="Calibri"/>
            <family val="2"/>
          </rPr>
          <t xml:space="preserve">Ingreso </t>
        </r>
        <r>
          <rPr>
            <sz val="11"/>
            <color theme="1"/>
            <rFont val="Calibri"/>
            <family val="2"/>
            <scheme val="minor"/>
          </rPr>
          <t>en el campo</t>
        </r>
        <r>
          <rPr>
            <b/>
            <sz val="11"/>
            <color indexed="8"/>
            <rFont val="Calibri"/>
            <family val="2"/>
          </rPr>
          <t xml:space="preserve"> Estado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51" authorId="8" shapeId="0" xr:uid="{EBD00DC2-EBE6-4B2B-8A59-A40945D5FA53}">
      <text>
        <r>
          <rPr>
            <sz val="11"/>
            <color theme="1"/>
            <rFont val="Calibri"/>
            <family val="2"/>
            <scheme val="minor"/>
          </rPr>
          <t xml:space="preserve">Este dato aparecerá  luego de que en la atención  registrada en </t>
        </r>
        <r>
          <rPr>
            <b/>
            <sz val="11"/>
            <color indexed="8"/>
            <rFont val="Calibri"/>
            <family val="2"/>
          </rPr>
          <t xml:space="preserve">módulo Box, Pacientes Citados </t>
        </r>
        <r>
          <rPr>
            <sz val="11"/>
            <color theme="1"/>
            <rFont val="Calibri"/>
            <family val="2"/>
            <scheme val="minor"/>
          </rPr>
          <t xml:space="preserve">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Traumatismo encéfalo craneano (TEC)</t>
        </r>
        <r>
          <rPr>
            <sz val="11"/>
            <color theme="1"/>
            <rFont val="Calibri"/>
            <family val="2"/>
            <scheme val="minor"/>
          </rPr>
          <t xml:space="preserve">
En el campo  </t>
        </r>
        <r>
          <rPr>
            <b/>
            <sz val="11"/>
            <color indexed="8"/>
            <rFont val="Calibri"/>
            <family val="2"/>
          </rPr>
          <t xml:space="preserve">"¿Presenta Traumatismo encéfalo craneano (TEC)? " </t>
        </r>
        <r>
          <rPr>
            <sz val="11"/>
            <color theme="1"/>
            <rFont val="Calibri"/>
            <family val="2"/>
            <scheme val="minor"/>
          </rPr>
          <t xml:space="preserve">
debe seleccionar </t>
        </r>
        <r>
          <rPr>
            <b/>
            <sz val="11"/>
            <color indexed="8"/>
            <rFont val="Calibri"/>
            <family val="2"/>
          </rPr>
          <t>"Si",</t>
        </r>
        <r>
          <rPr>
            <sz val="11"/>
            <color theme="1"/>
            <rFont val="Calibri"/>
            <family val="2"/>
            <scheme val="minor"/>
          </rPr>
          <t xml:space="preserve">  
Además seleccionar </t>
        </r>
        <r>
          <rPr>
            <b/>
            <sz val="11"/>
            <color indexed="8"/>
            <rFont val="Calibri"/>
            <family val="2"/>
          </rPr>
          <t>Ingreso</t>
        </r>
        <r>
          <rPr>
            <sz val="11"/>
            <color theme="1"/>
            <rFont val="Calibri"/>
            <family val="2"/>
            <scheme val="minor"/>
          </rPr>
          <t xml:space="preserve"> en el campo </t>
        </r>
        <r>
          <rPr>
            <b/>
            <sz val="11"/>
            <color indexed="8"/>
            <rFont val="Calibri"/>
            <family val="2"/>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Tipo de Establecimiento
Hospitales Tipo 3 y 4.</t>
        </r>
      </text>
    </comment>
    <comment ref="A152" authorId="8" shapeId="0" xr:uid="{78690235-AAF0-4399-BC1A-3B4495033A10}">
      <text>
        <r>
          <rPr>
            <sz val="11"/>
            <color theme="1"/>
            <rFont val="Calibri"/>
            <family val="2"/>
            <scheme val="minor"/>
          </rPr>
          <t>Este dato aparecerá  luego de que en la atención  registrada en</t>
        </r>
        <r>
          <rPr>
            <b/>
            <sz val="11"/>
            <color indexed="8"/>
            <rFont val="Calibri"/>
            <family val="2"/>
          </rPr>
          <t xml:space="preserve"> módulo Box, Pacientes Citados</t>
        </r>
        <r>
          <rPr>
            <sz val="11"/>
            <color theme="1"/>
            <rFont val="Calibri"/>
            <family val="2"/>
            <scheme val="minor"/>
          </rPr>
          <t xml:space="preserve"> o desde</t>
        </r>
        <r>
          <rPr>
            <b/>
            <sz val="11"/>
            <color indexed="8"/>
            <rFont val="Calibri"/>
            <family val="2"/>
          </rPr>
          <t xml:space="preserve"> 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Lesión medular</t>
        </r>
        <r>
          <rPr>
            <sz val="11"/>
            <color theme="1"/>
            <rFont val="Calibri"/>
            <family val="2"/>
            <scheme val="minor"/>
          </rPr>
          <t xml:space="preserve">
En el campo  </t>
        </r>
        <r>
          <rPr>
            <b/>
            <sz val="11"/>
            <color indexed="8"/>
            <rFont val="Calibri"/>
            <family val="2"/>
          </rPr>
          <t>"¿Presenta Lesión medular?</t>
        </r>
        <r>
          <rPr>
            <sz val="11"/>
            <color theme="1"/>
            <rFont val="Calibri"/>
            <family val="2"/>
            <scheme val="minor"/>
          </rPr>
          <t xml:space="preserve">
debe seleccionar </t>
        </r>
        <r>
          <rPr>
            <b/>
            <sz val="11"/>
            <color indexed="8"/>
            <rFont val="Calibri"/>
            <family val="2"/>
          </rPr>
          <t xml:space="preserve">"Si", </t>
        </r>
        <r>
          <rPr>
            <sz val="11"/>
            <color theme="1"/>
            <rFont val="Calibri"/>
            <family val="2"/>
            <scheme val="minor"/>
          </rPr>
          <t xml:space="preserve"> 
Además seleccionar </t>
        </r>
        <r>
          <rPr>
            <b/>
            <sz val="11"/>
            <color indexed="8"/>
            <rFont val="Calibri"/>
            <family val="2"/>
          </rPr>
          <t>Ingreso</t>
        </r>
        <r>
          <rPr>
            <sz val="11"/>
            <color theme="1"/>
            <rFont val="Calibri"/>
            <family val="2"/>
            <scheme val="minor"/>
          </rPr>
          <t xml:space="preserve"> en el campo </t>
        </r>
        <r>
          <rPr>
            <b/>
            <sz val="11"/>
            <color indexed="8"/>
            <rFont val="Calibri"/>
            <family val="2"/>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53" authorId="8" shapeId="0" xr:uid="{9E9ADDCE-A443-4366-AE01-C33E764FF730}">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Agregar documentos a una atención,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t>
        </r>
        <r>
          <rPr>
            <b/>
            <sz val="11"/>
            <color indexed="8"/>
            <rFont val="Calibri"/>
            <family val="2"/>
          </rPr>
          <t xml:space="preserve"> Neuromusculares agudas</t>
        </r>
        <r>
          <rPr>
            <sz val="11"/>
            <color theme="1"/>
            <rFont val="Calibri"/>
            <family val="2"/>
            <scheme val="minor"/>
          </rPr>
          <t xml:space="preserve">
En el campo </t>
        </r>
        <r>
          <rPr>
            <b/>
            <sz val="11"/>
            <color indexed="8"/>
            <rFont val="Calibri"/>
            <family val="2"/>
          </rPr>
          <t xml:space="preserve"> "¿Presenta Neuromusculares agudas?" </t>
        </r>
        <r>
          <rPr>
            <sz val="11"/>
            <color theme="1"/>
            <rFont val="Calibri"/>
            <family val="2"/>
            <scheme val="minor"/>
          </rPr>
          <t xml:space="preserve">
debe seleccionar</t>
        </r>
        <r>
          <rPr>
            <b/>
            <sz val="11"/>
            <color indexed="8"/>
            <rFont val="Calibri"/>
            <family val="2"/>
          </rPr>
          <t xml:space="preserve"> "Si",  </t>
        </r>
        <r>
          <rPr>
            <sz val="11"/>
            <color theme="1"/>
            <rFont val="Calibri"/>
            <family val="2"/>
            <scheme val="minor"/>
          </rPr>
          <t xml:space="preserve">
Además seleccionar </t>
        </r>
        <r>
          <rPr>
            <b/>
            <sz val="11"/>
            <color indexed="8"/>
            <rFont val="Calibri"/>
            <family val="2"/>
          </rPr>
          <t>Ingreso</t>
        </r>
        <r>
          <rPr>
            <sz val="11"/>
            <color theme="1"/>
            <rFont val="Calibri"/>
            <family val="2"/>
            <scheme val="minor"/>
          </rPr>
          <t xml:space="preserve"> en el campo </t>
        </r>
        <r>
          <rPr>
            <b/>
            <sz val="11"/>
            <color indexed="8"/>
            <rFont val="Calibri"/>
            <family val="2"/>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54" authorId="8" shapeId="0" xr:uid="{EF5E292A-4CA8-401A-8526-6EF7160BF25E}">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t>
        </r>
        <r>
          <rPr>
            <b/>
            <sz val="11"/>
            <color indexed="8"/>
            <rFont val="Calibri"/>
            <family val="2"/>
          </rPr>
          <t xml:space="preserve"> Agregar documentos a una atención, </t>
        </r>
        <r>
          <rPr>
            <sz val="11"/>
            <color theme="1"/>
            <rFont val="Calibri"/>
            <family val="2"/>
            <scheme val="minor"/>
          </rPr>
          <t xml:space="preserve">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Neuromusculares crónicas</t>
        </r>
        <r>
          <rPr>
            <sz val="11"/>
            <color theme="1"/>
            <rFont val="Calibri"/>
            <family val="2"/>
            <scheme val="minor"/>
          </rPr>
          <t xml:space="preserve">
En el campo </t>
        </r>
        <r>
          <rPr>
            <b/>
            <sz val="11"/>
            <color indexed="8"/>
            <rFont val="Calibri"/>
            <family val="2"/>
          </rPr>
          <t xml:space="preserve"> "¿Presenta Neuromusculares crónicas? " </t>
        </r>
        <r>
          <rPr>
            <sz val="11"/>
            <color theme="1"/>
            <rFont val="Calibri"/>
            <family val="2"/>
            <scheme val="minor"/>
          </rPr>
          <t xml:space="preserve">
debe seleccionar</t>
        </r>
        <r>
          <rPr>
            <b/>
            <sz val="11"/>
            <color indexed="8"/>
            <rFont val="Calibri"/>
            <family val="2"/>
          </rPr>
          <t xml:space="preserve"> "Si",  </t>
        </r>
        <r>
          <rPr>
            <sz val="11"/>
            <color theme="1"/>
            <rFont val="Calibri"/>
            <family val="2"/>
            <scheme val="minor"/>
          </rPr>
          <t xml:space="preserve">
Además seleccionar </t>
        </r>
        <r>
          <rPr>
            <b/>
            <sz val="11"/>
            <color indexed="8"/>
            <rFont val="Calibri"/>
            <family val="2"/>
          </rPr>
          <t>Ingreso</t>
        </r>
        <r>
          <rPr>
            <sz val="11"/>
            <color theme="1"/>
            <rFont val="Calibri"/>
            <family val="2"/>
            <scheme val="minor"/>
          </rPr>
          <t xml:space="preserve"> en el campo </t>
        </r>
        <r>
          <rPr>
            <b/>
            <sz val="11"/>
            <color indexed="8"/>
            <rFont val="Calibri"/>
            <family val="2"/>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55" authorId="8" shapeId="0" xr:uid="{596FB045-8F31-4BFF-840B-04E664368F67}">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Disrafias espinales</t>
        </r>
        <r>
          <rPr>
            <sz val="11"/>
            <color theme="1"/>
            <rFont val="Calibri"/>
            <family val="2"/>
            <scheme val="minor"/>
          </rPr>
          <t xml:space="preserve">
En el campo </t>
        </r>
        <r>
          <rPr>
            <b/>
            <sz val="11"/>
            <color indexed="8"/>
            <rFont val="Calibri"/>
            <family val="2"/>
          </rPr>
          <t xml:space="preserve"> "¿Presenta Disrafias espinales? " </t>
        </r>
        <r>
          <rPr>
            <sz val="11"/>
            <color theme="1"/>
            <rFont val="Calibri"/>
            <family val="2"/>
            <scheme val="minor"/>
          </rPr>
          <t xml:space="preserve">
debe seleccionar </t>
        </r>
        <r>
          <rPr>
            <b/>
            <sz val="11"/>
            <color indexed="8"/>
            <rFont val="Calibri"/>
            <family val="2"/>
          </rPr>
          <t xml:space="preserve">"Si",  </t>
        </r>
        <r>
          <rPr>
            <sz val="11"/>
            <color theme="1"/>
            <rFont val="Calibri"/>
            <family val="2"/>
            <scheme val="minor"/>
          </rPr>
          <t xml:space="preserve">
Además seleccionar </t>
        </r>
        <r>
          <rPr>
            <b/>
            <sz val="11"/>
            <color indexed="8"/>
            <rFont val="Calibri"/>
            <family val="2"/>
          </rPr>
          <t>Ingreso</t>
        </r>
        <r>
          <rPr>
            <sz val="11"/>
            <color theme="1"/>
            <rFont val="Calibri"/>
            <family val="2"/>
            <scheme val="minor"/>
          </rPr>
          <t xml:space="preserve"> en el campo </t>
        </r>
        <r>
          <rPr>
            <b/>
            <sz val="11"/>
            <color indexed="8"/>
            <rFont val="Calibri"/>
            <family val="2"/>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56" authorId="8" shapeId="0" xr:uid="{46B2C98B-F5BF-4DD9-88C5-D1DDF50B1EF5}">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Otras neurológicas</t>
        </r>
        <r>
          <rPr>
            <sz val="11"/>
            <color theme="1"/>
            <rFont val="Calibri"/>
            <family val="2"/>
            <scheme val="minor"/>
          </rPr>
          <t xml:space="preserve">
En el campo  </t>
        </r>
        <r>
          <rPr>
            <b/>
            <sz val="11"/>
            <color indexed="8"/>
            <rFont val="Calibri"/>
            <family val="2"/>
          </rPr>
          <t xml:space="preserve">"¿Presenta Otras neurológicas? " </t>
        </r>
        <r>
          <rPr>
            <sz val="11"/>
            <color theme="1"/>
            <rFont val="Calibri"/>
            <family val="2"/>
            <scheme val="minor"/>
          </rPr>
          <t xml:space="preserve">
debe seleccionar </t>
        </r>
        <r>
          <rPr>
            <b/>
            <sz val="11"/>
            <color indexed="8"/>
            <rFont val="Calibri"/>
            <family val="2"/>
          </rPr>
          <t xml:space="preserve">"Si", </t>
        </r>
        <r>
          <rPr>
            <sz val="11"/>
            <color theme="1"/>
            <rFont val="Calibri"/>
            <family val="2"/>
            <scheme val="minor"/>
          </rPr>
          <t xml:space="preserve"> 
Además seleccionar </t>
        </r>
        <r>
          <rPr>
            <b/>
            <sz val="11"/>
            <color indexed="8"/>
            <rFont val="Calibri"/>
            <family val="2"/>
          </rPr>
          <t>Ingreso</t>
        </r>
        <r>
          <rPr>
            <sz val="11"/>
            <color theme="1"/>
            <rFont val="Calibri"/>
            <family val="2"/>
            <scheme val="minor"/>
          </rPr>
          <t xml:space="preserve"> en el campo </t>
        </r>
        <r>
          <rPr>
            <b/>
            <sz val="11"/>
            <color indexed="8"/>
            <rFont val="Calibri"/>
            <family val="2"/>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57" authorId="8" shapeId="0" xr:uid="{C221A6C2-083E-4EDB-A761-100EEC22254D}">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Trastornos del Neurodesarrollo</t>
        </r>
        <r>
          <rPr>
            <sz val="11"/>
            <color theme="1"/>
            <rFont val="Calibri"/>
            <family val="2"/>
            <scheme val="minor"/>
          </rPr>
          <t xml:space="preserve">
En el campo  </t>
        </r>
        <r>
          <rPr>
            <b/>
            <sz val="11"/>
            <color indexed="8"/>
            <rFont val="Calibri"/>
            <family val="2"/>
          </rPr>
          <t xml:space="preserve">"¿Presenta Trastornos del Neurodesarrollo? " </t>
        </r>
        <r>
          <rPr>
            <sz val="11"/>
            <color theme="1"/>
            <rFont val="Calibri"/>
            <family val="2"/>
            <scheme val="minor"/>
          </rPr>
          <t xml:space="preserve">
debe seleccionar</t>
        </r>
        <r>
          <rPr>
            <b/>
            <sz val="11"/>
            <color indexed="8"/>
            <rFont val="Calibri"/>
            <family val="2"/>
          </rPr>
          <t xml:space="preserve"> "Si",  </t>
        </r>
        <r>
          <rPr>
            <sz val="11"/>
            <color theme="1"/>
            <rFont val="Calibri"/>
            <family val="2"/>
            <scheme val="minor"/>
          </rPr>
          <t xml:space="preserve">
Además seleccionar </t>
        </r>
        <r>
          <rPr>
            <b/>
            <sz val="11"/>
            <color indexed="8"/>
            <rFont val="Calibri"/>
            <family val="2"/>
          </rPr>
          <t xml:space="preserve">Ingreso </t>
        </r>
        <r>
          <rPr>
            <sz val="11"/>
            <color theme="1"/>
            <rFont val="Calibri"/>
            <family val="2"/>
            <scheme val="minor"/>
          </rPr>
          <t>en el campo</t>
        </r>
        <r>
          <rPr>
            <b/>
            <sz val="11"/>
            <color indexed="8"/>
            <rFont val="Calibri"/>
            <family val="2"/>
          </rPr>
          <t xml:space="preserve"> 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Eloisa y Hospitales comunitarios.
</t>
        </r>
      </text>
    </comment>
    <comment ref="A158" authorId="8" shapeId="0" xr:uid="{F9113957-A876-44F1-8538-D73D7AF4B49D}">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Parálisis cerebral</t>
        </r>
        <r>
          <rPr>
            <sz val="11"/>
            <color theme="1"/>
            <rFont val="Calibri"/>
            <family val="2"/>
            <scheme val="minor"/>
          </rPr>
          <t xml:space="preserve">
En el campo </t>
        </r>
        <r>
          <rPr>
            <b/>
            <sz val="11"/>
            <color indexed="8"/>
            <rFont val="Calibri"/>
            <family val="2"/>
          </rPr>
          <t xml:space="preserve"> "¿Presenta Parálisis cerebral? " </t>
        </r>
        <r>
          <rPr>
            <sz val="11"/>
            <color theme="1"/>
            <rFont val="Calibri"/>
            <family val="2"/>
            <scheme val="minor"/>
          </rPr>
          <t xml:space="preserve">
debe seleccionar </t>
        </r>
        <r>
          <rPr>
            <b/>
            <sz val="11"/>
            <color indexed="8"/>
            <rFont val="Calibri"/>
            <family val="2"/>
          </rPr>
          <t xml:space="preserve">"Si",  </t>
        </r>
        <r>
          <rPr>
            <sz val="11"/>
            <color theme="1"/>
            <rFont val="Calibri"/>
            <family val="2"/>
            <scheme val="minor"/>
          </rPr>
          <t xml:space="preserve">
Además seleccionar </t>
        </r>
        <r>
          <rPr>
            <b/>
            <sz val="11"/>
            <color indexed="8"/>
            <rFont val="Calibri"/>
            <family val="2"/>
          </rPr>
          <t>Ingreso</t>
        </r>
        <r>
          <rPr>
            <sz val="11"/>
            <color theme="1"/>
            <rFont val="Calibri"/>
            <family val="2"/>
            <scheme val="minor"/>
          </rPr>
          <t xml:space="preserve"> en el campo </t>
        </r>
        <r>
          <rPr>
            <b/>
            <sz val="11"/>
            <color indexed="8"/>
            <rFont val="Calibri"/>
            <family val="2"/>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59" authorId="8" shapeId="0" xr:uid="{695EEABE-E97E-4F9F-971D-89DBDEB68C13}">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Recien nacido de alto riesgo</t>
        </r>
        <r>
          <rPr>
            <sz val="11"/>
            <color theme="1"/>
            <rFont val="Calibri"/>
            <family val="2"/>
            <scheme val="minor"/>
          </rPr>
          <t xml:space="preserve">
En el campo  </t>
        </r>
        <r>
          <rPr>
            <b/>
            <sz val="11"/>
            <color indexed="8"/>
            <rFont val="Calibri"/>
            <family val="2"/>
          </rPr>
          <t xml:space="preserve">"¿Presenta Recién nacido de alto riesgo? " </t>
        </r>
        <r>
          <rPr>
            <sz val="11"/>
            <color theme="1"/>
            <rFont val="Calibri"/>
            <family val="2"/>
            <scheme val="minor"/>
          </rPr>
          <t xml:space="preserve">
debe seleccionar</t>
        </r>
        <r>
          <rPr>
            <b/>
            <sz val="11"/>
            <color indexed="8"/>
            <rFont val="Calibri"/>
            <family val="2"/>
          </rPr>
          <t xml:space="preserve"> "Si",  </t>
        </r>
        <r>
          <rPr>
            <sz val="11"/>
            <color theme="1"/>
            <rFont val="Calibri"/>
            <family val="2"/>
            <scheme val="minor"/>
          </rPr>
          <t xml:space="preserve">
Además seleccionar </t>
        </r>
        <r>
          <rPr>
            <b/>
            <sz val="11"/>
            <color indexed="8"/>
            <rFont val="Calibri"/>
            <family val="2"/>
          </rPr>
          <t xml:space="preserve">Ingreso </t>
        </r>
        <r>
          <rPr>
            <sz val="11"/>
            <color theme="1"/>
            <rFont val="Calibri"/>
            <family val="2"/>
            <scheme val="minor"/>
          </rPr>
          <t>en el campo</t>
        </r>
        <r>
          <rPr>
            <b/>
            <sz val="11"/>
            <color indexed="8"/>
            <rFont val="Calibri"/>
            <family val="2"/>
          </rPr>
          <t xml:space="preserve"> 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60" authorId="8" shapeId="0" xr:uid="{6F935272-91F6-4054-A730-1BA6DB4E5A07}">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 xml:space="preserve"> Formulario Control en Sala de Rehabilitación Física e Integral:</t>
        </r>
        <r>
          <rPr>
            <sz val="11"/>
            <color theme="1"/>
            <rFont val="Calibri"/>
            <family val="2"/>
            <scheme val="minor"/>
          </rPr>
          <t xml:space="preserve">
En el titulo </t>
        </r>
        <r>
          <rPr>
            <b/>
            <sz val="11"/>
            <color indexed="8"/>
            <rFont val="Calibri"/>
            <family val="2"/>
          </rPr>
          <t>Síndrome POST-UCI</t>
        </r>
        <r>
          <rPr>
            <sz val="11"/>
            <color theme="1"/>
            <rFont val="Calibri"/>
            <family val="2"/>
            <scheme val="minor"/>
          </rPr>
          <t xml:space="preserve">
En el campo </t>
        </r>
        <r>
          <rPr>
            <b/>
            <sz val="11"/>
            <color indexed="8"/>
            <rFont val="Calibri"/>
            <family val="2"/>
          </rPr>
          <t xml:space="preserve"> "¿Presenta Síndrome POST-UCI? " </t>
        </r>
        <r>
          <rPr>
            <sz val="11"/>
            <color theme="1"/>
            <rFont val="Calibri"/>
            <family val="2"/>
            <scheme val="minor"/>
          </rPr>
          <t xml:space="preserve">
debe seleccionar "Si",  
Además seleccionar </t>
        </r>
        <r>
          <rPr>
            <b/>
            <sz val="11"/>
            <color indexed="8"/>
            <rFont val="Calibri"/>
            <family val="2"/>
          </rPr>
          <t xml:space="preserve">Ingreso </t>
        </r>
        <r>
          <rPr>
            <sz val="11"/>
            <color theme="1"/>
            <rFont val="Calibri"/>
            <family val="2"/>
            <scheme val="minor"/>
          </rPr>
          <t xml:space="preserve">en el campo </t>
        </r>
        <r>
          <rPr>
            <b/>
            <sz val="11"/>
            <color indexed="8"/>
            <rFont val="Calibri"/>
            <family val="2"/>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Basicos"a
Tipo de Establecimiento
Hospitales Tipo 3 y 4.
</t>
        </r>
      </text>
    </comment>
    <comment ref="A161" authorId="8" shapeId="0" xr:uid="{CB33C3A2-D950-4135-BD5C-48D97BA97F40}">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 xml:space="preserve">Agregar documentos a una atención, </t>
        </r>
        <r>
          <rPr>
            <sz val="11"/>
            <color theme="1"/>
            <rFont val="Calibri"/>
            <family val="2"/>
            <scheme val="minor"/>
          </rPr>
          <t xml:space="preserve">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Covid-19</t>
        </r>
        <r>
          <rPr>
            <sz val="11"/>
            <color theme="1"/>
            <rFont val="Calibri"/>
            <family val="2"/>
            <scheme val="minor"/>
          </rPr>
          <t xml:space="preserve">
En el campo </t>
        </r>
        <r>
          <rPr>
            <b/>
            <sz val="11"/>
            <color indexed="8"/>
            <rFont val="Calibri"/>
            <family val="2"/>
          </rPr>
          <t xml:space="preserve"> "¿Presenta Covid-19? " </t>
        </r>
        <r>
          <rPr>
            <sz val="11"/>
            <color theme="1"/>
            <rFont val="Calibri"/>
            <family val="2"/>
            <scheme val="minor"/>
          </rPr>
          <t xml:space="preserve">
debe seleccionar </t>
        </r>
        <r>
          <rPr>
            <b/>
            <sz val="11"/>
            <color indexed="8"/>
            <rFont val="Calibri"/>
            <family val="2"/>
          </rPr>
          <t xml:space="preserve">"Si",  </t>
        </r>
        <r>
          <rPr>
            <sz val="11"/>
            <color theme="1"/>
            <rFont val="Calibri"/>
            <family val="2"/>
            <scheme val="minor"/>
          </rPr>
          <t xml:space="preserve">
Además seleccionar </t>
        </r>
        <r>
          <rPr>
            <b/>
            <sz val="11"/>
            <color indexed="8"/>
            <rFont val="Calibri"/>
            <family val="2"/>
          </rPr>
          <t xml:space="preserve">Ingreso </t>
        </r>
        <r>
          <rPr>
            <sz val="11"/>
            <color theme="1"/>
            <rFont val="Calibri"/>
            <family val="2"/>
            <scheme val="minor"/>
          </rPr>
          <t xml:space="preserve">en el campo </t>
        </r>
        <r>
          <rPr>
            <b/>
            <sz val="11"/>
            <color indexed="8"/>
            <rFont val="Calibri"/>
            <family val="2"/>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62" authorId="8" shapeId="0" xr:uid="{9479E143-E935-4DBD-BB4A-7C1032316A33}">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Enfermedades respiratorias</t>
        </r>
        <r>
          <rPr>
            <sz val="11"/>
            <color theme="1"/>
            <rFont val="Calibri"/>
            <family val="2"/>
            <scheme val="minor"/>
          </rPr>
          <t xml:space="preserve">
En el campo  </t>
        </r>
        <r>
          <rPr>
            <b/>
            <sz val="11"/>
            <color indexed="8"/>
            <rFont val="Calibri"/>
            <family val="2"/>
          </rPr>
          <t xml:space="preserve">"¿Presenta Enfermedades respiratorias? " </t>
        </r>
        <r>
          <rPr>
            <sz val="11"/>
            <color theme="1"/>
            <rFont val="Calibri"/>
            <family val="2"/>
            <scheme val="minor"/>
          </rPr>
          <t xml:space="preserve">
debe seleccionar </t>
        </r>
        <r>
          <rPr>
            <b/>
            <sz val="11"/>
            <color indexed="8"/>
            <rFont val="Calibri"/>
            <family val="2"/>
          </rPr>
          <t>"Si"</t>
        </r>
        <r>
          <rPr>
            <sz val="11"/>
            <color theme="1"/>
            <rFont val="Calibri"/>
            <family val="2"/>
            <scheme val="minor"/>
          </rPr>
          <t xml:space="preserve">,  
Además seleccionar </t>
        </r>
        <r>
          <rPr>
            <b/>
            <sz val="11"/>
            <color indexed="8"/>
            <rFont val="Calibri"/>
            <family val="2"/>
          </rPr>
          <t xml:space="preserve">Ingreso </t>
        </r>
        <r>
          <rPr>
            <sz val="11"/>
            <color theme="1"/>
            <rFont val="Calibri"/>
            <family val="2"/>
            <scheme val="minor"/>
          </rPr>
          <t>en el campo</t>
        </r>
        <r>
          <rPr>
            <b/>
            <sz val="11"/>
            <color indexed="8"/>
            <rFont val="Calibri"/>
            <family val="2"/>
          </rPr>
          <t xml:space="preserve"> 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63" authorId="8" shapeId="0" xr:uid="{D5D27DFE-DF08-47F2-8108-972437D3CEAB}">
      <text>
        <r>
          <rPr>
            <sz val="11"/>
            <color theme="1"/>
            <rFont val="Calibri"/>
            <family val="2"/>
            <scheme val="minor"/>
          </rPr>
          <t xml:space="preserve">Este dato aparecerá  luego de que en la atención  registrada en </t>
        </r>
        <r>
          <rPr>
            <b/>
            <sz val="11"/>
            <color indexed="8"/>
            <rFont val="Calibri"/>
            <family val="2"/>
          </rPr>
          <t xml:space="preserve">módulo Box, Pacientes Citados </t>
        </r>
        <r>
          <rPr>
            <sz val="11"/>
            <color theme="1"/>
            <rFont val="Calibri"/>
            <family val="2"/>
            <scheme val="minor"/>
          </rPr>
          <t xml:space="preserve">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Enfermedades Cardiacas</t>
        </r>
        <r>
          <rPr>
            <sz val="11"/>
            <color theme="1"/>
            <rFont val="Calibri"/>
            <family val="2"/>
            <scheme val="minor"/>
          </rPr>
          <t xml:space="preserve">
En el campo </t>
        </r>
        <r>
          <rPr>
            <b/>
            <sz val="11"/>
            <color indexed="8"/>
            <rFont val="Calibri"/>
            <family val="2"/>
          </rPr>
          <t xml:space="preserve"> "¿Presenta Enfermedades Cardiacas? " </t>
        </r>
        <r>
          <rPr>
            <sz val="11"/>
            <color theme="1"/>
            <rFont val="Calibri"/>
            <family val="2"/>
            <scheme val="minor"/>
          </rPr>
          <t xml:space="preserve">
debe seleccionar </t>
        </r>
        <r>
          <rPr>
            <b/>
            <sz val="11"/>
            <color indexed="8"/>
            <rFont val="Calibri"/>
            <family val="2"/>
          </rPr>
          <t xml:space="preserve">"Si", </t>
        </r>
        <r>
          <rPr>
            <sz val="11"/>
            <color theme="1"/>
            <rFont val="Calibri"/>
            <family val="2"/>
            <scheme val="minor"/>
          </rPr>
          <t xml:space="preserve"> 
Además seleccionar</t>
        </r>
        <r>
          <rPr>
            <b/>
            <sz val="11"/>
            <color indexed="8"/>
            <rFont val="Calibri"/>
            <family val="2"/>
          </rPr>
          <t xml:space="preserve"> Ingreso</t>
        </r>
        <r>
          <rPr>
            <sz val="11"/>
            <color theme="1"/>
            <rFont val="Calibri"/>
            <family val="2"/>
            <scheme val="minor"/>
          </rPr>
          <t xml:space="preserve"> en el campo </t>
        </r>
        <r>
          <rPr>
            <b/>
            <sz val="11"/>
            <color indexed="8"/>
            <rFont val="Calibri"/>
            <family val="2"/>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64" authorId="8" shapeId="0" xr:uid="{7D199B9D-700A-46F2-A98B-6A1F87FDD4F0}">
      <text>
        <r>
          <rPr>
            <sz val="11"/>
            <color theme="1"/>
            <rFont val="Calibri"/>
            <family val="2"/>
            <scheme val="minor"/>
          </rPr>
          <t xml:space="preserve">Este dato aparecerá  luego de que en la atención  registrada en </t>
        </r>
        <r>
          <rPr>
            <b/>
            <sz val="11"/>
            <color indexed="8"/>
            <rFont val="Calibri"/>
            <family val="2"/>
          </rPr>
          <t xml:space="preserve">módulo Box, Pacientes Citados </t>
        </r>
        <r>
          <rPr>
            <sz val="11"/>
            <color theme="1"/>
            <rFont val="Calibri"/>
            <family val="2"/>
            <scheme val="minor"/>
          </rPr>
          <t xml:space="preserve">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Dolor Musculoesquelético Crónico</t>
        </r>
        <r>
          <rPr>
            <sz val="11"/>
            <color theme="1"/>
            <rFont val="Calibri"/>
            <family val="2"/>
            <scheme val="minor"/>
          </rPr>
          <t xml:space="preserve">
En el campo  </t>
        </r>
        <r>
          <rPr>
            <b/>
            <sz val="11"/>
            <color indexed="8"/>
            <rFont val="Calibri"/>
            <family val="2"/>
          </rPr>
          <t xml:space="preserve">"¿Presenta Dolor Musculoesquelético crónico? " </t>
        </r>
        <r>
          <rPr>
            <sz val="11"/>
            <color theme="1"/>
            <rFont val="Calibri"/>
            <family val="2"/>
            <scheme val="minor"/>
          </rPr>
          <t xml:space="preserve">
debe seleccionar </t>
        </r>
        <r>
          <rPr>
            <b/>
            <sz val="11"/>
            <color indexed="8"/>
            <rFont val="Calibri"/>
            <family val="2"/>
          </rPr>
          <t xml:space="preserve">"Si",  </t>
        </r>
        <r>
          <rPr>
            <sz val="11"/>
            <color theme="1"/>
            <rFont val="Calibri"/>
            <family val="2"/>
            <scheme val="minor"/>
          </rPr>
          <t xml:space="preserve">
Además seleccionar </t>
        </r>
        <r>
          <rPr>
            <b/>
            <sz val="11"/>
            <color indexed="8"/>
            <rFont val="Calibri"/>
            <family val="2"/>
          </rPr>
          <t>Ingreso</t>
        </r>
        <r>
          <rPr>
            <sz val="11"/>
            <color theme="1"/>
            <rFont val="Calibri"/>
            <family val="2"/>
            <scheme val="minor"/>
          </rPr>
          <t xml:space="preserve"> en el campo</t>
        </r>
        <r>
          <rPr>
            <b/>
            <sz val="11"/>
            <color indexed="8"/>
            <rFont val="Calibri"/>
            <family val="2"/>
          </rPr>
          <t xml:space="preserve"> 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65" authorId="8" shapeId="0" xr:uid="{79EAFD2D-8AA0-44ED-B745-58EB4D39A048}">
      <text>
        <r>
          <rPr>
            <sz val="11"/>
            <color theme="1"/>
            <rFont val="Calibri"/>
            <family val="2"/>
            <scheme val="minor"/>
          </rPr>
          <t xml:space="preserve">Este dato aparecerá  luego de que en la atención  registrada en </t>
        </r>
        <r>
          <rPr>
            <b/>
            <sz val="11"/>
            <color indexed="8"/>
            <rFont val="Calibri"/>
            <family val="2"/>
          </rPr>
          <t xml:space="preserve">módulo Box, Pacientes Citados </t>
        </r>
        <r>
          <rPr>
            <sz val="11"/>
            <color theme="1"/>
            <rFont val="Calibri"/>
            <family val="2"/>
            <scheme val="minor"/>
          </rPr>
          <t>o desde</t>
        </r>
        <r>
          <rPr>
            <b/>
            <sz val="11"/>
            <color indexed="8"/>
            <rFont val="Calibri"/>
            <family val="2"/>
          </rPr>
          <t xml:space="preserve"> 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Artritis Reumatoidea</t>
        </r>
        <r>
          <rPr>
            <sz val="11"/>
            <color theme="1"/>
            <rFont val="Calibri"/>
            <family val="2"/>
            <scheme val="minor"/>
          </rPr>
          <t xml:space="preserve">
En el campo</t>
        </r>
        <r>
          <rPr>
            <b/>
            <sz val="11"/>
            <color indexed="8"/>
            <rFont val="Calibri"/>
            <family val="2"/>
          </rPr>
          <t xml:space="preserve">  "¿Presenta Artritis Reumatoidea? " </t>
        </r>
        <r>
          <rPr>
            <sz val="11"/>
            <color theme="1"/>
            <rFont val="Calibri"/>
            <family val="2"/>
            <scheme val="minor"/>
          </rPr>
          <t xml:space="preserve">
debe seleccionar</t>
        </r>
        <r>
          <rPr>
            <b/>
            <sz val="11"/>
            <color indexed="8"/>
            <rFont val="Calibri"/>
            <family val="2"/>
          </rPr>
          <t xml:space="preserve"> "Si", </t>
        </r>
        <r>
          <rPr>
            <sz val="11"/>
            <color theme="1"/>
            <rFont val="Calibri"/>
            <family val="2"/>
            <scheme val="minor"/>
          </rPr>
          <t xml:space="preserve"> 
Además seleccionar </t>
        </r>
        <r>
          <rPr>
            <b/>
            <sz val="11"/>
            <color indexed="8"/>
            <rFont val="Calibri"/>
            <family val="2"/>
          </rPr>
          <t>Ingreso</t>
        </r>
        <r>
          <rPr>
            <sz val="11"/>
            <color theme="1"/>
            <rFont val="Calibri"/>
            <family val="2"/>
            <scheme val="minor"/>
          </rPr>
          <t xml:space="preserve"> en el campo </t>
        </r>
        <r>
          <rPr>
            <b/>
            <sz val="11"/>
            <color indexed="8"/>
            <rFont val="Calibri"/>
            <family val="2"/>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66" authorId="8" shapeId="0" xr:uid="{60400EAC-AEDD-4782-AADB-9330BCFD6D0C}">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Otras Reumatológicas</t>
        </r>
        <r>
          <rPr>
            <sz val="11"/>
            <color theme="1"/>
            <rFont val="Calibri"/>
            <family val="2"/>
            <scheme val="minor"/>
          </rPr>
          <t xml:space="preserve">
En el campo  </t>
        </r>
        <r>
          <rPr>
            <b/>
            <sz val="11"/>
            <color indexed="8"/>
            <rFont val="Calibri"/>
            <family val="2"/>
          </rPr>
          <t xml:space="preserve">"¿Presenta Otras Reumatológicas? " </t>
        </r>
        <r>
          <rPr>
            <sz val="11"/>
            <color theme="1"/>
            <rFont val="Calibri"/>
            <family val="2"/>
            <scheme val="minor"/>
          </rPr>
          <t xml:space="preserve">
debe seleccionar</t>
        </r>
        <r>
          <rPr>
            <b/>
            <sz val="11"/>
            <color indexed="8"/>
            <rFont val="Calibri"/>
            <family val="2"/>
          </rPr>
          <t xml:space="preserve"> "Si",</t>
        </r>
        <r>
          <rPr>
            <sz val="11"/>
            <color theme="1"/>
            <rFont val="Calibri"/>
            <family val="2"/>
            <scheme val="minor"/>
          </rPr>
          <t xml:space="preserve">  
Además seleccionar </t>
        </r>
        <r>
          <rPr>
            <b/>
            <sz val="11"/>
            <color indexed="8"/>
            <rFont val="Calibri"/>
            <family val="2"/>
          </rPr>
          <t>Ingreso</t>
        </r>
        <r>
          <rPr>
            <sz val="11"/>
            <color theme="1"/>
            <rFont val="Calibri"/>
            <family val="2"/>
            <scheme val="minor"/>
          </rPr>
          <t xml:space="preserve"> en el campo </t>
        </r>
        <r>
          <rPr>
            <b/>
            <sz val="11"/>
            <color indexed="8"/>
            <rFont val="Calibri"/>
            <family val="2"/>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67" authorId="8" shapeId="0" xr:uid="{18AFF574-FF3F-41C1-AEDD-049AB10CC859}">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 xml:space="preserve"> Formulario Control en Sala de Rehabilitación Física e Integral:</t>
        </r>
        <r>
          <rPr>
            <sz val="11"/>
            <color theme="1"/>
            <rFont val="Calibri"/>
            <family val="2"/>
            <scheme val="minor"/>
          </rPr>
          <t xml:space="preserve">
En el titulo </t>
        </r>
        <r>
          <rPr>
            <b/>
            <sz val="11"/>
            <color indexed="8"/>
            <rFont val="Calibri"/>
            <family val="2"/>
          </rPr>
          <t xml:space="preserve">Traumatológicos </t>
        </r>
        <r>
          <rPr>
            <sz val="11"/>
            <color theme="1"/>
            <rFont val="Calibri"/>
            <family val="2"/>
            <scheme val="minor"/>
          </rPr>
          <t xml:space="preserve">
En el campo </t>
        </r>
        <r>
          <rPr>
            <b/>
            <sz val="11"/>
            <color indexed="8"/>
            <rFont val="Calibri"/>
            <family val="2"/>
          </rPr>
          <t xml:space="preserve"> "¿Presenta Traumatológicos? " </t>
        </r>
        <r>
          <rPr>
            <sz val="11"/>
            <color theme="1"/>
            <rFont val="Calibri"/>
            <family val="2"/>
            <scheme val="minor"/>
          </rPr>
          <t xml:space="preserve">
debe seleccionar </t>
        </r>
        <r>
          <rPr>
            <b/>
            <sz val="11"/>
            <color indexed="8"/>
            <rFont val="Calibri"/>
            <family val="2"/>
          </rPr>
          <t>"Si",</t>
        </r>
        <r>
          <rPr>
            <sz val="11"/>
            <color theme="1"/>
            <rFont val="Calibri"/>
            <family val="2"/>
            <scheme val="minor"/>
          </rPr>
          <t xml:space="preserve">  
Además seleccionar </t>
        </r>
        <r>
          <rPr>
            <b/>
            <sz val="11"/>
            <color indexed="8"/>
            <rFont val="Calibri"/>
            <family val="2"/>
          </rPr>
          <t>Ingreso</t>
        </r>
        <r>
          <rPr>
            <sz val="11"/>
            <color theme="1"/>
            <rFont val="Calibri"/>
            <family val="2"/>
            <scheme val="minor"/>
          </rPr>
          <t xml:space="preserve"> en el campo </t>
        </r>
        <r>
          <rPr>
            <b/>
            <sz val="11"/>
            <color indexed="8"/>
            <rFont val="Calibri"/>
            <family val="2"/>
          </rPr>
          <t>Estado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68" authorId="8" shapeId="0" xr:uid="{A03A516B-2A9B-4231-A199-46437050E109}">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 xml:space="preserve"> Formulario Control en Sala de Rehabilitación Física e Integral:</t>
        </r>
        <r>
          <rPr>
            <sz val="11"/>
            <color theme="1"/>
            <rFont val="Calibri"/>
            <family val="2"/>
            <scheme val="minor"/>
          </rPr>
          <t xml:space="preserve">
En el titulo </t>
        </r>
        <r>
          <rPr>
            <b/>
            <sz val="11"/>
            <color indexed="8"/>
            <rFont val="Calibri"/>
            <family val="2"/>
          </rPr>
          <t xml:space="preserve">Otros Pre y Post Quirúrgicos </t>
        </r>
        <r>
          <rPr>
            <sz val="11"/>
            <color theme="1"/>
            <rFont val="Calibri"/>
            <family val="2"/>
            <scheme val="minor"/>
          </rPr>
          <t xml:space="preserve">
En el campo  </t>
        </r>
        <r>
          <rPr>
            <b/>
            <sz val="11"/>
            <color indexed="8"/>
            <rFont val="Calibri"/>
            <family val="2"/>
          </rPr>
          <t xml:space="preserve">"¿Presenta Otros Pre y Post Quirúrgicos? " </t>
        </r>
        <r>
          <rPr>
            <sz val="11"/>
            <color theme="1"/>
            <rFont val="Calibri"/>
            <family val="2"/>
            <scheme val="minor"/>
          </rPr>
          <t xml:space="preserve">
debe seleccionar </t>
        </r>
        <r>
          <rPr>
            <b/>
            <sz val="11"/>
            <color indexed="8"/>
            <rFont val="Calibri"/>
            <family val="2"/>
          </rPr>
          <t>"Si",</t>
        </r>
        <r>
          <rPr>
            <sz val="11"/>
            <color theme="1"/>
            <rFont val="Calibri"/>
            <family val="2"/>
            <scheme val="minor"/>
          </rPr>
          <t xml:space="preserve">  
Además selecciona</t>
        </r>
        <r>
          <rPr>
            <b/>
            <sz val="11"/>
            <color indexed="8"/>
            <rFont val="Calibri"/>
            <family val="2"/>
          </rPr>
          <t>r Ingreso</t>
        </r>
        <r>
          <rPr>
            <sz val="11"/>
            <color theme="1"/>
            <rFont val="Calibri"/>
            <family val="2"/>
            <scheme val="minor"/>
          </rPr>
          <t xml:space="preserve"> en el campo </t>
        </r>
        <r>
          <rPr>
            <b/>
            <sz val="11"/>
            <color indexed="8"/>
            <rFont val="Calibri"/>
            <family val="2"/>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69" authorId="8" shapeId="0" xr:uid="{03BE9708-34A2-4CDD-AAA4-6B1C92820AE9}">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 xml:space="preserve"> Formulario Control en Sala de Rehabilitación Física e Integral:</t>
        </r>
        <r>
          <rPr>
            <sz val="11"/>
            <color theme="1"/>
            <rFont val="Calibri"/>
            <family val="2"/>
            <scheme val="minor"/>
          </rPr>
          <t xml:space="preserve">
En el titulo </t>
        </r>
        <r>
          <rPr>
            <b/>
            <sz val="11"/>
            <color indexed="8"/>
            <rFont val="Calibri"/>
            <family val="2"/>
          </rPr>
          <t xml:space="preserve">Oncológicos </t>
        </r>
        <r>
          <rPr>
            <sz val="11"/>
            <color theme="1"/>
            <rFont val="Calibri"/>
            <family val="2"/>
            <scheme val="minor"/>
          </rPr>
          <t xml:space="preserve">
En el campo  </t>
        </r>
        <r>
          <rPr>
            <b/>
            <sz val="11"/>
            <color indexed="8"/>
            <rFont val="Calibri"/>
            <family val="2"/>
          </rPr>
          <t xml:space="preserve">"¿Presenta una Patologia Oncológica? " </t>
        </r>
        <r>
          <rPr>
            <sz val="11"/>
            <color theme="1"/>
            <rFont val="Calibri"/>
            <family val="2"/>
            <scheme val="minor"/>
          </rPr>
          <t xml:space="preserve">
debe seleccionar </t>
        </r>
        <r>
          <rPr>
            <b/>
            <sz val="11"/>
            <color indexed="8"/>
            <rFont val="Calibri"/>
            <family val="2"/>
          </rPr>
          <t xml:space="preserve">"Si",  </t>
        </r>
        <r>
          <rPr>
            <sz val="11"/>
            <color theme="1"/>
            <rFont val="Calibri"/>
            <family val="2"/>
            <scheme val="minor"/>
          </rPr>
          <t xml:space="preserve">
Además seleccionar </t>
        </r>
        <r>
          <rPr>
            <b/>
            <sz val="11"/>
            <color indexed="8"/>
            <rFont val="Calibri"/>
            <family val="2"/>
          </rPr>
          <t>Ingreso</t>
        </r>
        <r>
          <rPr>
            <sz val="11"/>
            <color theme="1"/>
            <rFont val="Calibri"/>
            <family val="2"/>
            <scheme val="minor"/>
          </rPr>
          <t xml:space="preserve"> en el campo </t>
        </r>
        <r>
          <rPr>
            <b/>
            <sz val="11"/>
            <color indexed="8"/>
            <rFont val="Calibri"/>
            <family val="2"/>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0" authorId="8" shapeId="0" xr:uid="{21043139-ED08-469B-B53C-A7671547C706}">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Genitourinarias</t>
        </r>
        <r>
          <rPr>
            <sz val="11"/>
            <color theme="1"/>
            <rFont val="Calibri"/>
            <family val="2"/>
            <scheme val="minor"/>
          </rPr>
          <t xml:space="preserve">
En el campo  </t>
        </r>
        <r>
          <rPr>
            <b/>
            <sz val="11"/>
            <color indexed="8"/>
            <rFont val="Calibri"/>
            <family val="2"/>
          </rPr>
          <t xml:space="preserve">"¿Presenta Genitourinarias? " </t>
        </r>
        <r>
          <rPr>
            <sz val="11"/>
            <color theme="1"/>
            <rFont val="Calibri"/>
            <family val="2"/>
            <scheme val="minor"/>
          </rPr>
          <t xml:space="preserve">
debe seleccionar </t>
        </r>
        <r>
          <rPr>
            <b/>
            <sz val="11"/>
            <color indexed="8"/>
            <rFont val="Calibri"/>
            <family val="2"/>
          </rPr>
          <t xml:space="preserve">"Si",  </t>
        </r>
        <r>
          <rPr>
            <sz val="11"/>
            <color theme="1"/>
            <rFont val="Calibri"/>
            <family val="2"/>
            <scheme val="minor"/>
          </rPr>
          <t xml:space="preserve">
Además seleccionar </t>
        </r>
        <r>
          <rPr>
            <b/>
            <sz val="11"/>
            <color indexed="8"/>
            <rFont val="Calibri"/>
            <family val="2"/>
          </rPr>
          <t>Ingreso</t>
        </r>
        <r>
          <rPr>
            <sz val="11"/>
            <color theme="1"/>
            <rFont val="Calibri"/>
            <family val="2"/>
            <scheme val="minor"/>
          </rPr>
          <t xml:space="preserve"> en el campo </t>
        </r>
        <r>
          <rPr>
            <b/>
            <sz val="11"/>
            <color indexed="8"/>
            <rFont val="Calibri"/>
            <family val="2"/>
          </rPr>
          <t>Estado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1" authorId="8" shapeId="0" xr:uid="{F77CDA74-6ED8-4B61-933C-E86DB7465218}">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t>
        </r>
        <r>
          <rPr>
            <b/>
            <sz val="11"/>
            <color indexed="8"/>
            <rFont val="Calibri"/>
            <family val="2"/>
          </rPr>
          <t xml:space="preserve"> 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 xml:space="preserve">Amputación </t>
        </r>
        <r>
          <rPr>
            <sz val="11"/>
            <color theme="1"/>
            <rFont val="Calibri"/>
            <family val="2"/>
            <scheme val="minor"/>
          </rPr>
          <t xml:space="preserve">
En el campo  </t>
        </r>
        <r>
          <rPr>
            <b/>
            <sz val="11"/>
            <color indexed="8"/>
            <rFont val="Calibri"/>
            <family val="2"/>
          </rPr>
          <t xml:space="preserve">"¿Presenta Amputación? " </t>
        </r>
        <r>
          <rPr>
            <sz val="11"/>
            <color theme="1"/>
            <rFont val="Calibri"/>
            <family val="2"/>
            <scheme val="minor"/>
          </rPr>
          <t xml:space="preserve">
debe seleccionar</t>
        </r>
        <r>
          <rPr>
            <b/>
            <sz val="11"/>
            <color indexed="8"/>
            <rFont val="Calibri"/>
            <family val="2"/>
          </rPr>
          <t xml:space="preserve"> "Si"</t>
        </r>
        <r>
          <rPr>
            <sz val="11"/>
            <color theme="1"/>
            <rFont val="Calibri"/>
            <family val="2"/>
            <scheme val="minor"/>
          </rPr>
          <t xml:space="preserve">,  
Además seleccionar </t>
        </r>
        <r>
          <rPr>
            <b/>
            <sz val="11"/>
            <color indexed="8"/>
            <rFont val="Calibri"/>
            <family val="2"/>
          </rPr>
          <t xml:space="preserve">Ingreso </t>
        </r>
        <r>
          <rPr>
            <sz val="11"/>
            <color theme="1"/>
            <rFont val="Calibri"/>
            <family val="2"/>
            <scheme val="minor"/>
          </rPr>
          <t xml:space="preserve">en el campo </t>
        </r>
        <r>
          <rPr>
            <b/>
            <sz val="11"/>
            <color indexed="8"/>
            <rFont val="Calibri"/>
            <family val="2"/>
          </rPr>
          <t>Estado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2" authorId="8" shapeId="0" xr:uid="{1AF9BE27-9EA9-4E28-953C-002A6C24C1B7}">
      <text>
        <r>
          <rPr>
            <sz val="11"/>
            <color theme="1"/>
            <rFont val="Calibri"/>
            <family val="2"/>
            <scheme val="minor"/>
          </rPr>
          <t xml:space="preserve">Este dato aparecerá  luego de que en la atención  registrada en </t>
        </r>
        <r>
          <rPr>
            <b/>
            <sz val="11"/>
            <color indexed="8"/>
            <rFont val="Calibri"/>
            <family val="2"/>
          </rPr>
          <t xml:space="preserve">módulo Box, Pacientes Citados </t>
        </r>
        <r>
          <rPr>
            <sz val="11"/>
            <color theme="1"/>
            <rFont val="Calibri"/>
            <family val="2"/>
            <scheme val="minor"/>
          </rPr>
          <t xml:space="preserve">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Quemados</t>
        </r>
        <r>
          <rPr>
            <sz val="11"/>
            <color theme="1"/>
            <rFont val="Calibri"/>
            <family val="2"/>
            <scheme val="minor"/>
          </rPr>
          <t xml:space="preserve">
En el campo </t>
        </r>
        <r>
          <rPr>
            <b/>
            <sz val="11"/>
            <color indexed="8"/>
            <rFont val="Calibri"/>
            <family val="2"/>
          </rPr>
          <t xml:space="preserve"> "¿Presenta Quemados? " </t>
        </r>
        <r>
          <rPr>
            <sz val="11"/>
            <color theme="1"/>
            <rFont val="Calibri"/>
            <family val="2"/>
            <scheme val="minor"/>
          </rPr>
          <t xml:space="preserve">
debe seleccionar </t>
        </r>
        <r>
          <rPr>
            <b/>
            <sz val="11"/>
            <color indexed="8"/>
            <rFont val="Calibri"/>
            <family val="2"/>
          </rPr>
          <t>"Si",</t>
        </r>
        <r>
          <rPr>
            <sz val="11"/>
            <color theme="1"/>
            <rFont val="Calibri"/>
            <family val="2"/>
            <scheme val="minor"/>
          </rPr>
          <t xml:space="preserve">  
Además seleccionar Ingreso en el campo </t>
        </r>
        <r>
          <rPr>
            <b/>
            <sz val="11"/>
            <color indexed="8"/>
            <rFont val="Calibri"/>
            <family val="2"/>
          </rPr>
          <t xml:space="preserve">Estado, </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3" authorId="8" shapeId="0" xr:uid="{9B7140BE-244B-4655-A8FE-B2DC26F9364A}">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t>
        </r>
        <r>
          <rPr>
            <b/>
            <sz val="11"/>
            <color indexed="8"/>
            <rFont val="Calibri"/>
            <family val="2"/>
          </rPr>
          <t xml:space="preserve"> Sensoriales Auditivos</t>
        </r>
        <r>
          <rPr>
            <sz val="11"/>
            <color theme="1"/>
            <rFont val="Calibri"/>
            <family val="2"/>
            <scheme val="minor"/>
          </rPr>
          <t xml:space="preserve">
En el campo  </t>
        </r>
        <r>
          <rPr>
            <b/>
            <sz val="11"/>
            <color indexed="8"/>
            <rFont val="Calibri"/>
            <family val="2"/>
          </rPr>
          <t xml:space="preserve">"¿Presenta Sensoriales auditivos? " </t>
        </r>
        <r>
          <rPr>
            <sz val="11"/>
            <color theme="1"/>
            <rFont val="Calibri"/>
            <family val="2"/>
            <scheme val="minor"/>
          </rPr>
          <t xml:space="preserve">
debe seleccionar</t>
        </r>
        <r>
          <rPr>
            <b/>
            <sz val="11"/>
            <color indexed="8"/>
            <rFont val="Calibri"/>
            <family val="2"/>
          </rPr>
          <t xml:space="preserve"> "Si"</t>
        </r>
        <r>
          <rPr>
            <sz val="11"/>
            <color theme="1"/>
            <rFont val="Calibri"/>
            <family val="2"/>
            <scheme val="minor"/>
          </rPr>
          <t xml:space="preserve">,  
Además seleccionar Ingreso en el campo </t>
        </r>
        <r>
          <rPr>
            <b/>
            <sz val="11"/>
            <color indexed="8"/>
            <rFont val="Calibri"/>
            <family val="2"/>
          </rPr>
          <t>Estado,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4" authorId="8" shapeId="0" xr:uid="{EBC6549E-6F0C-4D0D-ADDC-31E3899C278C}">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 xml:space="preserve">Agregar documentos a una atención, </t>
        </r>
        <r>
          <rPr>
            <sz val="11"/>
            <color theme="1"/>
            <rFont val="Calibri"/>
            <family val="2"/>
            <scheme val="minor"/>
          </rPr>
          <t xml:space="preserve">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t>
        </r>
        <r>
          <rPr>
            <b/>
            <sz val="11"/>
            <color indexed="8"/>
            <rFont val="Calibri"/>
            <family val="2"/>
          </rPr>
          <t xml:space="preserve"> Sensoriales Visuales</t>
        </r>
        <r>
          <rPr>
            <sz val="11"/>
            <color theme="1"/>
            <rFont val="Calibri"/>
            <family val="2"/>
            <scheme val="minor"/>
          </rPr>
          <t xml:space="preserve">
En el campo  </t>
        </r>
        <r>
          <rPr>
            <b/>
            <sz val="11"/>
            <color indexed="8"/>
            <rFont val="Calibri"/>
            <family val="2"/>
          </rPr>
          <t xml:space="preserve">"¿Presenta Sensoriales Visuales? " </t>
        </r>
        <r>
          <rPr>
            <sz val="11"/>
            <color theme="1"/>
            <rFont val="Calibri"/>
            <family val="2"/>
            <scheme val="minor"/>
          </rPr>
          <t xml:space="preserve">
debe seleccionar</t>
        </r>
        <r>
          <rPr>
            <b/>
            <sz val="11"/>
            <color indexed="8"/>
            <rFont val="Calibri"/>
            <family val="2"/>
          </rPr>
          <t xml:space="preserve"> "Si"</t>
        </r>
        <r>
          <rPr>
            <sz val="11"/>
            <color theme="1"/>
            <rFont val="Calibri"/>
            <family val="2"/>
            <scheme val="minor"/>
          </rPr>
          <t>,  
Además seleccionar Ingreso en el campo</t>
        </r>
        <r>
          <rPr>
            <b/>
            <sz val="11"/>
            <color indexed="8"/>
            <rFont val="Calibri"/>
            <family val="2"/>
          </rPr>
          <t xml:space="preserve"> Estado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5" authorId="8" shapeId="0" xr:uid="{8B26A505-0ACE-41A5-A6F3-E43D8A86FA75}">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 xml:space="preserve">Agregar documentos a una atención, </t>
        </r>
        <r>
          <rPr>
            <sz val="11"/>
            <color theme="1"/>
            <rFont val="Calibri"/>
            <family val="2"/>
            <scheme val="minor"/>
          </rPr>
          <t xml:space="preserve">el profesional registre lo siguiente:
En el </t>
        </r>
        <r>
          <rPr>
            <b/>
            <sz val="11"/>
            <color indexed="8"/>
            <rFont val="Calibri"/>
            <family val="2"/>
          </rPr>
          <t xml:space="preserve"> Formulario Control en Sala de Rehabilitación Física e Integral:</t>
        </r>
        <r>
          <rPr>
            <sz val="11"/>
            <color theme="1"/>
            <rFont val="Calibri"/>
            <family val="2"/>
            <scheme val="minor"/>
          </rPr>
          <t xml:space="preserve">
En el titulo </t>
        </r>
        <r>
          <rPr>
            <b/>
            <sz val="11"/>
            <color indexed="8"/>
            <rFont val="Calibri"/>
            <family val="2"/>
          </rPr>
          <t>Trastorno Espectro Autista</t>
        </r>
        <r>
          <rPr>
            <sz val="11"/>
            <color theme="1"/>
            <rFont val="Calibri"/>
            <family val="2"/>
            <scheme val="minor"/>
          </rPr>
          <t xml:space="preserve">
En el campo  </t>
        </r>
        <r>
          <rPr>
            <b/>
            <sz val="11"/>
            <color indexed="8"/>
            <rFont val="Calibri"/>
            <family val="2"/>
          </rPr>
          <t xml:space="preserve">"¿Presenta Espectro Autista? " </t>
        </r>
        <r>
          <rPr>
            <sz val="11"/>
            <color theme="1"/>
            <rFont val="Calibri"/>
            <family val="2"/>
            <scheme val="minor"/>
          </rPr>
          <t xml:space="preserve">
debe seleccionar </t>
        </r>
        <r>
          <rPr>
            <b/>
            <sz val="11"/>
            <color indexed="8"/>
            <rFont val="Calibri"/>
            <family val="2"/>
          </rPr>
          <t xml:space="preserve">"Si", </t>
        </r>
        <r>
          <rPr>
            <sz val="11"/>
            <color theme="1"/>
            <rFont val="Calibri"/>
            <family val="2"/>
            <scheme val="minor"/>
          </rPr>
          <t xml:space="preserve"> 
Además seleccionar Ingreso en el campo </t>
        </r>
        <r>
          <rPr>
            <b/>
            <sz val="11"/>
            <color indexed="8"/>
            <rFont val="Calibri"/>
            <family val="2"/>
          </rPr>
          <t>Estado,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6" authorId="0" shapeId="0" xr:uid="{6E85ADE6-D895-4AEE-84D3-5923E190C9FE}">
      <text>
        <r>
          <rPr>
            <sz val="9"/>
            <color indexed="81"/>
            <rFont val="Tahoma"/>
            <family val="2"/>
          </rPr>
          <t xml:space="preserve">Este dato aparecerá  luego de que en la atención  </t>
        </r>
        <r>
          <rPr>
            <b/>
            <sz val="9"/>
            <color indexed="81"/>
            <rFont val="Tahoma"/>
            <family val="2"/>
          </rPr>
          <t>registrada en 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t>
        </r>
        <r>
          <rPr>
            <b/>
            <sz val="9"/>
            <color indexed="81"/>
            <rFont val="Tahoma"/>
            <family val="2"/>
          </rPr>
          <t>Formulario Control en Sala de Rehabilitación Física e Integral:</t>
        </r>
        <r>
          <rPr>
            <sz val="9"/>
            <color indexed="81"/>
            <rFont val="Tahoma"/>
            <family val="2"/>
          </rPr>
          <t xml:space="preserve">
En el campo </t>
        </r>
        <r>
          <rPr>
            <b/>
            <sz val="9"/>
            <color indexed="81"/>
            <rFont val="Tahoma"/>
            <family val="2"/>
          </rPr>
          <t xml:space="preserve"> "¿Otros problemas de compromiso físico?"</t>
        </r>
        <r>
          <rPr>
            <sz val="9"/>
            <color indexed="81"/>
            <rFont val="Tahoma"/>
            <family val="2"/>
          </rPr>
          <t xml:space="preserve"> 
debe seleccionar </t>
        </r>
        <r>
          <rPr>
            <b/>
            <sz val="9"/>
            <color indexed="81"/>
            <rFont val="Tahoma"/>
            <family val="2"/>
          </rPr>
          <t>"Si"</t>
        </r>
        <r>
          <rPr>
            <sz val="9"/>
            <color indexed="81"/>
            <rFont val="Tahoma"/>
            <family val="2"/>
          </rPr>
          <t>,  
tener registrado</t>
        </r>
        <r>
          <rPr>
            <b/>
            <sz val="9"/>
            <color indexed="81"/>
            <rFont val="Tahoma"/>
            <family val="2"/>
          </rPr>
          <t xml:space="preserve"> Ingreso </t>
        </r>
        <r>
          <rPr>
            <sz val="9"/>
            <color indexed="81"/>
            <rFont val="Tahoma"/>
            <family val="2"/>
          </rPr>
          <t>en el campo estado,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Cesfam,Cgu,Cgr,Crs,Cdt,Psr,Cosam, Cecosf y Hospitales comunitarios.</t>
        </r>
      </text>
    </comment>
    <comment ref="A177" authorId="0" shapeId="0" xr:uid="{B06F7E67-3CAA-41F6-9E77-49CBE3E5CFF3}">
      <text>
        <r>
          <rPr>
            <sz val="9"/>
            <color indexed="81"/>
            <rFont val="Tahoma"/>
            <family val="2"/>
          </rPr>
          <t xml:space="preserve">Este dato aparecerá  luego de que en la atención  registrada en </t>
        </r>
        <r>
          <rPr>
            <b/>
            <sz val="9"/>
            <color indexed="81"/>
            <rFont val="Tahoma"/>
            <family val="2"/>
          </rPr>
          <t>módulo Box, Pacientes Citados</t>
        </r>
        <r>
          <rPr>
            <sz val="9"/>
            <color indexed="81"/>
            <rFont val="Tahoma"/>
            <family val="2"/>
          </rPr>
          <t xml:space="preserve"> o desde </t>
        </r>
        <r>
          <rPr>
            <b/>
            <sz val="9"/>
            <color indexed="81"/>
            <rFont val="Tahoma"/>
            <family val="2"/>
          </rPr>
          <t>Agregar documentos a una atención</t>
        </r>
        <r>
          <rPr>
            <sz val="9"/>
            <color indexed="81"/>
            <rFont val="Tahoma"/>
            <family val="2"/>
          </rPr>
          <t xml:space="preserve">, el profesional registre lo siguiente:
En el  Formulario </t>
        </r>
        <r>
          <rPr>
            <b/>
            <sz val="9"/>
            <color indexed="81"/>
            <rFont val="Tahoma"/>
            <family val="2"/>
          </rPr>
          <t>Control en Sala de Rehabilitación Física e Integral</t>
        </r>
        <r>
          <rPr>
            <sz val="9"/>
            <color indexed="81"/>
            <rFont val="Tahoma"/>
            <family val="2"/>
          </rPr>
          <t xml:space="preserve">
En la patologia correspondiente marcar   </t>
        </r>
        <r>
          <rPr>
            <b/>
            <sz val="9"/>
            <color indexed="81"/>
            <rFont val="Tahoma"/>
            <family val="2"/>
          </rPr>
          <t>"Egreso por alta", o Egreso por abandono, o Egreso por Fallecimiento, o Egreso por ACV Referido a APS, o Egreso por otros motivos</t>
        </r>
        <r>
          <rPr>
            <sz val="9"/>
            <color indexed="81"/>
            <rFont val="Tahoma"/>
            <family val="2"/>
          </rPr>
          <t xml:space="preserve">
y
haber seleccionado en la Sección </t>
        </r>
        <r>
          <rPr>
            <b/>
            <sz val="9"/>
            <color indexed="81"/>
            <rFont val="Tahoma"/>
            <family val="2"/>
          </rPr>
          <t>"Tipos de Atenciones Nivel Secundaria y Terciario"</t>
        </r>
        <r>
          <rPr>
            <sz val="9"/>
            <color indexed="81"/>
            <rFont val="Tahoma"/>
            <family val="2"/>
          </rPr>
          <t xml:space="preserve"> y seleccionar el </t>
        </r>
        <r>
          <rPr>
            <b/>
            <sz val="9"/>
            <color indexed="81"/>
            <rFont val="Tahoma"/>
            <family val="2"/>
          </rPr>
          <t>"Tipo de Atención"</t>
        </r>
        <r>
          <rPr>
            <sz val="9"/>
            <color indexed="81"/>
            <rFont val="Tahoma"/>
            <family val="2"/>
          </rPr>
          <t xml:space="preserve"> que corresponda
Tipo de Establecimiento
Cesfam,Cgu,Cgr,Crs,Cdt,Psr,Cosam, Cecosf y Hospitales comunitarios.
</t>
        </r>
      </text>
    </comment>
    <comment ref="A178" authorId="0" shapeId="0" xr:uid="{7FDBE6CA-C18A-4635-8B52-702DCC4293C4}">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la patología correspondiente marcar  </t>
        </r>
        <r>
          <rPr>
            <b/>
            <sz val="11"/>
            <color indexed="8"/>
            <rFont val="Calibri"/>
            <family val="2"/>
          </rPr>
          <t>"Egreso por Alta"</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79" authorId="0" shapeId="0" xr:uid="{A6AA0298-408D-4BF3-99D3-C34DBD19D2F8}">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la patologia correspondiente marcar  </t>
        </r>
        <r>
          <rPr>
            <b/>
            <sz val="11"/>
            <color indexed="8"/>
            <rFont val="Calibri"/>
            <family val="2"/>
          </rPr>
          <t>"Egreso por Abandono"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80" authorId="0" shapeId="0" xr:uid="{4D76A044-E186-4A23-9F89-1AFA95114452}">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la patologia correspondiente marcar </t>
        </r>
        <r>
          <rPr>
            <b/>
            <sz val="11"/>
            <color indexed="8"/>
            <rFont val="Calibri"/>
            <family val="2"/>
          </rPr>
          <t xml:space="preserve"> "Egreso por Fallecimiento"</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81" authorId="0" shapeId="0" xr:uid="{23F55D72-D7D9-46FD-B6B9-6C483A41C29C}">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 xml:space="preserve"> Formulario Control en Sala de Rehabilitación Física e Integral:</t>
        </r>
        <r>
          <rPr>
            <sz val="11"/>
            <color theme="1"/>
            <rFont val="Calibri"/>
            <family val="2"/>
            <scheme val="minor"/>
          </rPr>
          <t xml:space="preserve">
En la patologia correspondiente marcar  </t>
        </r>
        <r>
          <rPr>
            <b/>
            <sz val="11"/>
            <color indexed="8"/>
            <rFont val="Calibri"/>
            <family val="2"/>
          </rPr>
          <t>"Egreso por ACV Referido a APS"</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82" authorId="0" shapeId="0" xr:uid="{0D071F1C-830E-4C8A-9E35-8105333FC794}">
      <text>
        <r>
          <rPr>
            <sz val="11"/>
            <color theme="1"/>
            <rFont val="Calibri"/>
            <family val="2"/>
            <scheme val="minor"/>
          </rPr>
          <t>Este dato aparecerá  luego de que en la atención  registrada en</t>
        </r>
        <r>
          <rPr>
            <b/>
            <sz val="11"/>
            <color indexed="8"/>
            <rFont val="Calibri"/>
            <family val="2"/>
          </rPr>
          <t xml:space="preserve"> 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la patología correspondiente marcar </t>
        </r>
        <r>
          <rPr>
            <b/>
            <sz val="11"/>
            <color indexed="8"/>
            <rFont val="Calibri"/>
            <family val="2"/>
          </rPr>
          <t>"Egreso por Otras Causas"</t>
        </r>
        <r>
          <rPr>
            <sz val="11"/>
            <color theme="1"/>
            <rFont val="Calibri"/>
            <family val="2"/>
            <scheme val="minor"/>
          </rPr>
          <t xml:space="preserve">
y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87" authorId="0" shapeId="0" xr:uid="{B96C85AB-9D9F-411B-A136-7F46D8A04542}">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t>
        </r>
        <r>
          <rPr>
            <b/>
            <sz val="11"/>
            <color indexed="8"/>
            <rFont val="Calibri"/>
            <family val="2"/>
          </rPr>
          <t xml:space="preserve"> módulo Box, Pacientes Citados,</t>
        </r>
        <r>
          <rPr>
            <sz val="11"/>
            <color theme="1"/>
            <rFont val="Calibri"/>
            <family val="2"/>
            <scheme val="minor"/>
          </rPr>
          <t xml:space="preserve"> el</t>
        </r>
        <r>
          <rPr>
            <b/>
            <sz val="11"/>
            <color indexed="8"/>
            <rFont val="Calibri"/>
            <family val="2"/>
          </rPr>
          <t xml:space="preserve"> Kinesiólogo/a</t>
        </r>
        <r>
          <rPr>
            <sz val="11"/>
            <color theme="1"/>
            <rFont val="Calibri"/>
            <family val="2"/>
            <scheme val="minor"/>
          </rPr>
          <t xml:space="preserve"> Registre la actividad:
</t>
        </r>
        <r>
          <rPr>
            <b/>
            <sz val="11"/>
            <color indexed="8"/>
            <rFont val="Calibri"/>
            <family val="2"/>
          </rPr>
          <t>Evaluación Inicial</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t>
        </r>
        <r>
          <rPr>
            <b/>
            <sz val="11"/>
            <color indexed="8"/>
            <rFont val="Calibri"/>
            <family val="2"/>
          </rPr>
          <t xml:space="preserve">
</t>
        </r>
        <r>
          <rPr>
            <sz val="11"/>
            <color theme="1"/>
            <rFont val="Calibri"/>
            <family val="2"/>
            <scheme val="minor"/>
          </rPr>
          <t xml:space="preserve">
Hospitales Tipo 3 y 4.
</t>
        </r>
      </text>
    </comment>
    <comment ref="A188" authorId="0" shapeId="0" xr:uid="{59361FC1-7F65-4FE1-AA12-930ED2BCBFC9}">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t>
        </r>
        <r>
          <rPr>
            <b/>
            <sz val="11"/>
            <color indexed="8"/>
            <rFont val="Calibri"/>
            <family val="2"/>
          </rPr>
          <t xml:space="preserve">Terapeuta Ocupacional </t>
        </r>
        <r>
          <rPr>
            <sz val="11"/>
            <color theme="1"/>
            <rFont val="Calibri"/>
            <family val="2"/>
            <scheme val="minor"/>
          </rPr>
          <t xml:space="preserve">Registre la actividad:
</t>
        </r>
        <r>
          <rPr>
            <b/>
            <sz val="11"/>
            <color indexed="8"/>
            <rFont val="Calibri"/>
            <family val="2"/>
          </rPr>
          <t>Evaluación Inicial</t>
        </r>
        <r>
          <rPr>
            <sz val="11"/>
            <color theme="1"/>
            <rFont val="Calibri"/>
            <family val="2"/>
            <scheme val="minor"/>
          </rPr>
          <t xml:space="preserve">
y 
En el </t>
        </r>
        <r>
          <rPr>
            <b/>
            <sz val="11"/>
            <color indexed="8"/>
            <rFont val="Calibri"/>
            <family val="2"/>
          </rPr>
          <t xml:space="preserve">Formulario Control en Sala de Rehabilitacion Fisica e Integral, </t>
        </r>
        <r>
          <rPr>
            <sz val="11"/>
            <color theme="1"/>
            <rFont val="Calibri"/>
            <family val="2"/>
            <scheme val="minor"/>
          </rPr>
          <t xml:space="preserve">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89" authorId="0" shapeId="0" xr:uid="{61529AFD-4428-4C9E-A1A4-E0C7C2B7B981}">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t>
        </r>
        <r>
          <rPr>
            <b/>
            <sz val="11"/>
            <color indexed="8"/>
            <rFont val="Calibri"/>
            <family val="2"/>
          </rPr>
          <t>Fonoaudiólogo/a</t>
        </r>
        <r>
          <rPr>
            <sz val="11"/>
            <color theme="1"/>
            <rFont val="Calibri"/>
            <family val="2"/>
            <scheme val="minor"/>
          </rPr>
          <t xml:space="preserve"> Registre la actividad:
</t>
        </r>
        <r>
          <rPr>
            <b/>
            <sz val="11"/>
            <color indexed="8"/>
            <rFont val="Calibri"/>
            <family val="2"/>
          </rPr>
          <t>Evaluación Inicial</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190" authorId="0" shapeId="0" xr:uid="{CC92CEC5-A40B-43CB-9359-D270B6C4A691}">
      <text>
        <r>
          <rPr>
            <sz val="11"/>
            <color theme="1"/>
            <rFont val="Calibri"/>
            <family val="2"/>
            <scheme val="minor"/>
          </rPr>
          <t xml:space="preserve">Este dato aparecerá  luego de que en la </t>
        </r>
        <r>
          <rPr>
            <b/>
            <sz val="11"/>
            <color indexed="8"/>
            <rFont val="Calibri"/>
            <family val="2"/>
          </rPr>
          <t xml:space="preserve">atención cerrada (estado completada) </t>
        </r>
        <r>
          <rPr>
            <sz val="11"/>
            <color theme="1"/>
            <rFont val="Calibri"/>
            <family val="2"/>
            <scheme val="minor"/>
          </rPr>
          <t xml:space="preserve">registrada en </t>
        </r>
        <r>
          <rPr>
            <b/>
            <sz val="11"/>
            <color indexed="8"/>
            <rFont val="Calibri"/>
            <family val="2"/>
          </rPr>
          <t xml:space="preserve">módulo Box, Pacientes Citados, </t>
        </r>
        <r>
          <rPr>
            <sz val="11"/>
            <color theme="1"/>
            <rFont val="Calibri"/>
            <family val="2"/>
            <scheme val="minor"/>
          </rPr>
          <t xml:space="preserve">el </t>
        </r>
        <r>
          <rPr>
            <b/>
            <sz val="11"/>
            <color indexed="8"/>
            <rFont val="Calibri"/>
            <family val="2"/>
          </rPr>
          <t xml:space="preserve">Psicólogo </t>
        </r>
        <r>
          <rPr>
            <sz val="11"/>
            <color theme="1"/>
            <rFont val="Calibri"/>
            <family val="2"/>
            <scheme val="minor"/>
          </rPr>
          <t xml:space="preserve">Registre la actividad:
</t>
        </r>
        <r>
          <rPr>
            <b/>
            <sz val="11"/>
            <color indexed="8"/>
            <rFont val="Calibri"/>
            <family val="2"/>
          </rPr>
          <t>Evaluación Inicial</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91" authorId="0" shapeId="0" xr:uid="{B5C81A63-8731-4420-8F6A-E036D52B65DB}">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t>
        </r>
        <r>
          <rPr>
            <b/>
            <sz val="11"/>
            <color indexed="8"/>
            <rFont val="Calibri"/>
            <family val="2"/>
          </rPr>
          <t>Asistente Social</t>
        </r>
        <r>
          <rPr>
            <sz val="11"/>
            <color theme="1"/>
            <rFont val="Calibri"/>
            <family val="2"/>
            <scheme val="minor"/>
          </rPr>
          <t xml:space="preserve"> Registre la actividad:
</t>
        </r>
        <r>
          <rPr>
            <b/>
            <sz val="11"/>
            <color indexed="8"/>
            <rFont val="Calibri"/>
            <family val="2"/>
          </rPr>
          <t xml:space="preserve">
Evaluación Inicial</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92" authorId="0" shapeId="0" xr:uid="{C5AB95EE-D98F-4258-9DE0-D6222D574BD6}">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,el </t>
        </r>
        <r>
          <rPr>
            <b/>
            <sz val="11"/>
            <color indexed="8"/>
            <rFont val="Calibri"/>
            <family val="2"/>
          </rPr>
          <t>Ortoprotesista</t>
        </r>
        <r>
          <rPr>
            <sz val="11"/>
            <color theme="1"/>
            <rFont val="Calibri"/>
            <family val="2"/>
            <scheme val="minor"/>
          </rPr>
          <t xml:space="preserve"> Registre la actividad:
</t>
        </r>
        <r>
          <rPr>
            <b/>
            <sz val="11"/>
            <color indexed="8"/>
            <rFont val="Calibri"/>
            <family val="2"/>
          </rPr>
          <t>Evaluación Inicial</t>
        </r>
        <r>
          <rPr>
            <sz val="11"/>
            <color theme="1"/>
            <rFont val="Calibri"/>
            <family val="2"/>
            <scheme val="minor"/>
          </rPr>
          <t xml:space="preserve">
y 
En el </t>
        </r>
        <r>
          <rPr>
            <b/>
            <sz val="11"/>
            <color indexed="8"/>
            <rFont val="Calibri"/>
            <family val="2"/>
          </rPr>
          <t xml:space="preserve">Formulario Control en Sala de Rehabilitacion Fisica e Integral, </t>
        </r>
        <r>
          <rPr>
            <sz val="11"/>
            <color theme="1"/>
            <rFont val="Calibri"/>
            <family val="2"/>
            <scheme val="minor"/>
          </rPr>
          <t>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93" authorId="0" shapeId="0" xr:uid="{42CF4CF1-EA75-43D0-8609-FE64388DC474}">
      <text>
        <r>
          <rPr>
            <sz val="11"/>
            <color theme="1"/>
            <rFont val="Calibri"/>
            <family val="2"/>
            <scheme val="minor"/>
          </rPr>
          <t xml:space="preserve">Este dato aparecerá  luego de que en la </t>
        </r>
        <r>
          <rPr>
            <b/>
            <sz val="11"/>
            <color indexed="8"/>
            <rFont val="Calibri"/>
            <family val="2"/>
          </rPr>
          <t xml:space="preserve">atención cerrada (estado completada) </t>
        </r>
        <r>
          <rPr>
            <sz val="11"/>
            <color theme="1"/>
            <rFont val="Calibri"/>
            <family val="2"/>
            <scheme val="minor"/>
          </rPr>
          <t xml:space="preserve">registrada en módulo Box, Pacientes Citados, el </t>
        </r>
        <r>
          <rPr>
            <b/>
            <sz val="11"/>
            <color indexed="8"/>
            <rFont val="Calibri"/>
            <family val="2"/>
          </rPr>
          <t>Enfermero/a</t>
        </r>
        <r>
          <rPr>
            <sz val="11"/>
            <color theme="1"/>
            <rFont val="Calibri"/>
            <family val="2"/>
            <scheme val="minor"/>
          </rPr>
          <t xml:space="preserve"> Registre la actividad:
</t>
        </r>
        <r>
          <rPr>
            <b/>
            <sz val="11"/>
            <color indexed="8"/>
            <rFont val="Calibri"/>
            <family val="2"/>
          </rPr>
          <t>Evaluación Inicial</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199" authorId="8" shapeId="0" xr:uid="{F51427AC-1AD0-4B0C-95A8-F2634BDA67D4}">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t>
        </r>
        <r>
          <rPr>
            <b/>
            <sz val="11"/>
            <color indexed="8"/>
            <rFont val="Calibri"/>
            <family val="2"/>
          </rPr>
          <t xml:space="preserve">Kinesiólogo/a </t>
        </r>
        <r>
          <rPr>
            <sz val="11"/>
            <color theme="1"/>
            <rFont val="Calibri"/>
            <family val="2"/>
            <scheme val="minor"/>
          </rPr>
          <t xml:space="preserve">Registre la actividad:
</t>
        </r>
        <r>
          <rPr>
            <b/>
            <sz val="11"/>
            <color indexed="8"/>
            <rFont val="Calibri"/>
            <family val="2"/>
          </rPr>
          <t>Evaluación Intermedia</t>
        </r>
        <r>
          <rPr>
            <sz val="11"/>
            <color theme="1"/>
            <rFont val="Calibri"/>
            <family val="2"/>
            <scheme val="minor"/>
          </rPr>
          <t xml:space="preserve">
y 
En el </t>
        </r>
        <r>
          <rPr>
            <b/>
            <sz val="11"/>
            <color indexed="8"/>
            <rFont val="Calibri"/>
            <family val="2"/>
          </rPr>
          <t xml:space="preserve">Formulario Control en Sala de Rehabilitacion Fisica e Integral, </t>
        </r>
        <r>
          <rPr>
            <sz val="11"/>
            <color theme="1"/>
            <rFont val="Calibri"/>
            <family val="2"/>
            <scheme val="minor"/>
          </rPr>
          <t xml:space="preserve">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200" authorId="8" shapeId="0" xr:uid="{DB11F8DF-B0FF-42D3-8040-7711CF3A8DC8}">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 xml:space="preserve">módulo Box, Pacientes Citados, </t>
        </r>
        <r>
          <rPr>
            <sz val="11"/>
            <color theme="1"/>
            <rFont val="Calibri"/>
            <family val="2"/>
            <scheme val="minor"/>
          </rPr>
          <t xml:space="preserve">el </t>
        </r>
        <r>
          <rPr>
            <b/>
            <sz val="11"/>
            <color indexed="8"/>
            <rFont val="Calibri"/>
            <family val="2"/>
          </rPr>
          <t>Terapeuta Ocupacional</t>
        </r>
        <r>
          <rPr>
            <sz val="11"/>
            <color theme="1"/>
            <rFont val="Calibri"/>
            <family val="2"/>
            <scheme val="minor"/>
          </rPr>
          <t xml:space="preserve"> Registre la actividad:
</t>
        </r>
        <r>
          <rPr>
            <b/>
            <sz val="11"/>
            <color indexed="8"/>
            <rFont val="Calibri"/>
            <family val="2"/>
          </rPr>
          <t>Evaluación Intermedia</t>
        </r>
        <r>
          <rPr>
            <sz val="11"/>
            <color theme="1"/>
            <rFont val="Calibri"/>
            <family val="2"/>
            <scheme val="minor"/>
          </rPr>
          <t xml:space="preserve">
y 
En el </t>
        </r>
        <r>
          <rPr>
            <b/>
            <sz val="11"/>
            <color indexed="8"/>
            <rFont val="Calibri"/>
            <family val="2"/>
          </rPr>
          <t xml:space="preserve">Formulario Control en Sala de Rehabilitacion Fisica e Integral, </t>
        </r>
        <r>
          <rPr>
            <sz val="11"/>
            <color theme="1"/>
            <rFont val="Calibri"/>
            <family val="2"/>
            <scheme val="minor"/>
          </rPr>
          <t xml:space="preserve">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4.Este dato aparecerá  luego de que en la atención cerrada (estado completada) registrada en módulo Box, Pacientes Citados, el </t>
        </r>
      </text>
    </comment>
    <comment ref="A201" authorId="8" shapeId="0" xr:uid="{F23B9582-1DE4-41F4-A55E-7021D9322066}">
      <text>
        <r>
          <rPr>
            <sz val="11"/>
            <color theme="1"/>
            <rFont val="Calibri"/>
            <family val="2"/>
            <scheme val="minor"/>
          </rPr>
          <t xml:space="preserve">Este dato aparecerá  luego de que en la </t>
        </r>
        <r>
          <rPr>
            <b/>
            <sz val="11"/>
            <color indexed="8"/>
            <rFont val="Calibri"/>
            <family val="2"/>
          </rPr>
          <t xml:space="preserve">atención cerrada (estado completada) </t>
        </r>
        <r>
          <rPr>
            <sz val="11"/>
            <color theme="1"/>
            <rFont val="Calibri"/>
            <family val="2"/>
            <scheme val="minor"/>
          </rPr>
          <t xml:space="preserve">registrada en </t>
        </r>
        <r>
          <rPr>
            <b/>
            <sz val="11"/>
            <color indexed="8"/>
            <rFont val="Calibri"/>
            <family val="2"/>
          </rPr>
          <t>módulo Box, Pacientes Citados,</t>
        </r>
        <r>
          <rPr>
            <sz val="11"/>
            <color theme="1"/>
            <rFont val="Calibri"/>
            <family val="2"/>
            <scheme val="minor"/>
          </rPr>
          <t xml:space="preserve"> el </t>
        </r>
        <r>
          <rPr>
            <b/>
            <sz val="11"/>
            <color indexed="8"/>
            <rFont val="Calibri"/>
            <family val="2"/>
          </rPr>
          <t>Fonoaudiólogo</t>
        </r>
        <r>
          <rPr>
            <sz val="11"/>
            <color theme="1"/>
            <rFont val="Calibri"/>
            <family val="2"/>
            <scheme val="minor"/>
          </rPr>
          <t xml:space="preserve"> Registre la actividad:
</t>
        </r>
        <r>
          <rPr>
            <b/>
            <sz val="11"/>
            <color indexed="8"/>
            <rFont val="Calibri"/>
            <family val="2"/>
          </rPr>
          <t xml:space="preserve">
Evaluación Intermedia</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202" authorId="8" shapeId="0" xr:uid="{6B798EA1-DF2D-4D80-B86E-CC323EB01ADD}">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t>
        </r>
        <r>
          <rPr>
            <b/>
            <sz val="11"/>
            <color indexed="8"/>
            <rFont val="Calibri"/>
            <family val="2"/>
          </rPr>
          <t>Psicologo/a</t>
        </r>
        <r>
          <rPr>
            <sz val="11"/>
            <color theme="1"/>
            <rFont val="Calibri"/>
            <family val="2"/>
            <scheme val="minor"/>
          </rPr>
          <t xml:space="preserve"> Registre la actividad:
</t>
        </r>
        <r>
          <rPr>
            <b/>
            <sz val="11"/>
            <color indexed="8"/>
            <rFont val="Calibri"/>
            <family val="2"/>
          </rPr>
          <t>Evaluación Intermedia</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203" authorId="8" shapeId="0" xr:uid="{DB1D2B41-6CC3-4B39-8DA4-A9CF029FAC88}">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t>
        </r>
        <r>
          <rPr>
            <b/>
            <sz val="11"/>
            <color indexed="8"/>
            <rFont val="Calibri"/>
            <family val="2"/>
          </rPr>
          <t xml:space="preserve">Ortoprotesista </t>
        </r>
        <r>
          <rPr>
            <sz val="11"/>
            <color theme="1"/>
            <rFont val="Calibri"/>
            <family val="2"/>
            <scheme val="minor"/>
          </rPr>
          <t xml:space="preserve">Registre la actividad:
</t>
        </r>
        <r>
          <rPr>
            <b/>
            <sz val="11"/>
            <color indexed="8"/>
            <rFont val="Calibri"/>
            <family val="2"/>
          </rPr>
          <t>Evaluación Intermedia</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204" authorId="8" shapeId="0" xr:uid="{C3383050-CE41-4331-97D4-F52F0E33EA0E}">
      <text>
        <r>
          <rPr>
            <sz val="11"/>
            <color theme="1"/>
            <rFont val="Calibri"/>
            <family val="2"/>
            <scheme val="minor"/>
          </rPr>
          <t xml:space="preserve">Este dato aparecerá  luego de que en la </t>
        </r>
        <r>
          <rPr>
            <b/>
            <sz val="11"/>
            <color indexed="8"/>
            <rFont val="Calibri"/>
            <family val="2"/>
          </rPr>
          <t xml:space="preserve">atención cerrada (estado completada) </t>
        </r>
        <r>
          <rPr>
            <sz val="11"/>
            <color theme="1"/>
            <rFont val="Calibri"/>
            <family val="2"/>
            <scheme val="minor"/>
          </rPr>
          <t xml:space="preserve">registrada en </t>
        </r>
        <r>
          <rPr>
            <b/>
            <sz val="11"/>
            <color indexed="8"/>
            <rFont val="Calibri"/>
            <family val="2"/>
          </rPr>
          <t>módulo Box, Pacientes Citados</t>
        </r>
        <r>
          <rPr>
            <sz val="11"/>
            <color theme="1"/>
            <rFont val="Calibri"/>
            <family val="2"/>
            <scheme val="minor"/>
          </rPr>
          <t xml:space="preserve">, el </t>
        </r>
        <r>
          <rPr>
            <b/>
            <sz val="11"/>
            <color indexed="8"/>
            <rFont val="Calibri"/>
            <family val="2"/>
          </rPr>
          <t xml:space="preserve">Asistente Social </t>
        </r>
        <r>
          <rPr>
            <sz val="11"/>
            <color theme="1"/>
            <rFont val="Calibri"/>
            <family val="2"/>
            <scheme val="minor"/>
          </rPr>
          <t xml:space="preserve">Registre la actividad:
</t>
        </r>
        <r>
          <rPr>
            <b/>
            <sz val="11"/>
            <color indexed="8"/>
            <rFont val="Calibri"/>
            <family val="2"/>
          </rPr>
          <t>Evaluación Intermedia</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
</t>
        </r>
      </text>
    </comment>
    <comment ref="A210" authorId="0" shapeId="0" xr:uid="{E9CF57A0-D21E-415C-BA07-7F5CD1B2A4AD}">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t>
        </r>
        <r>
          <rPr>
            <b/>
            <sz val="11"/>
            <color indexed="8"/>
            <rFont val="Calibri"/>
            <family val="2"/>
          </rPr>
          <t>Kinesiólogo/a</t>
        </r>
        <r>
          <rPr>
            <sz val="11"/>
            <color theme="1"/>
            <rFont val="Calibri"/>
            <family val="2"/>
            <scheme val="minor"/>
          </rPr>
          <t xml:space="preserve"> Registre la actividad:
</t>
        </r>
        <r>
          <rPr>
            <b/>
            <sz val="11"/>
            <color indexed="8"/>
            <rFont val="Calibri"/>
            <family val="2"/>
          </rPr>
          <t>Sesion de Rehabilitación</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211" authorId="0" shapeId="0" xr:uid="{8685F340-6A89-4C75-AB23-A01582BA874D}">
      <text>
        <r>
          <rPr>
            <sz val="11"/>
            <color theme="1"/>
            <rFont val="Calibri"/>
            <family val="2"/>
            <scheme val="minor"/>
          </rPr>
          <t>Este dato aparecerá  luego de que en la</t>
        </r>
        <r>
          <rPr>
            <b/>
            <sz val="11"/>
            <color indexed="8"/>
            <rFont val="Calibri"/>
            <family val="2"/>
          </rPr>
          <t xml:space="preserve"> 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t>
        </r>
        <r>
          <rPr>
            <b/>
            <sz val="11"/>
            <color indexed="8"/>
            <rFont val="Calibri"/>
            <family val="2"/>
          </rPr>
          <t>Terapeuta Ocupacional</t>
        </r>
        <r>
          <rPr>
            <sz val="11"/>
            <color theme="1"/>
            <rFont val="Calibri"/>
            <family val="2"/>
            <scheme val="minor"/>
          </rPr>
          <t xml:space="preserve"> Registre la actividad:
</t>
        </r>
        <r>
          <rPr>
            <b/>
            <sz val="11"/>
            <color indexed="8"/>
            <rFont val="Calibri"/>
            <family val="2"/>
          </rPr>
          <t xml:space="preserve">
Sesion de Rehabilitación</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212" authorId="0" shapeId="0" xr:uid="{C89AE833-4DBA-4769-A9DB-336BFE832C12}">
      <text>
        <r>
          <rPr>
            <sz val="11"/>
            <color theme="1"/>
            <rFont val="Calibri"/>
            <family val="2"/>
            <scheme val="minor"/>
          </rPr>
          <t>Este dato aparecerá  luego de que en la</t>
        </r>
        <r>
          <rPr>
            <b/>
            <sz val="11"/>
            <color indexed="8"/>
            <rFont val="Calibri"/>
            <family val="2"/>
          </rPr>
          <t xml:space="preserve"> atención cerrada (estado completada) </t>
        </r>
        <r>
          <rPr>
            <sz val="11"/>
            <color theme="1"/>
            <rFont val="Calibri"/>
            <family val="2"/>
            <scheme val="minor"/>
          </rPr>
          <t xml:space="preserve">registrada en </t>
        </r>
        <r>
          <rPr>
            <b/>
            <sz val="11"/>
            <color indexed="8"/>
            <rFont val="Calibri"/>
            <family val="2"/>
          </rPr>
          <t>módulo Box, Pacientes Citados</t>
        </r>
        <r>
          <rPr>
            <sz val="11"/>
            <color theme="1"/>
            <rFont val="Calibri"/>
            <family val="2"/>
            <scheme val="minor"/>
          </rPr>
          <t xml:space="preserve">, el </t>
        </r>
        <r>
          <rPr>
            <b/>
            <sz val="11"/>
            <color indexed="8"/>
            <rFont val="Calibri"/>
            <family val="2"/>
          </rPr>
          <t>Fonoaudiólogo/a</t>
        </r>
        <r>
          <rPr>
            <sz val="11"/>
            <color theme="1"/>
            <rFont val="Calibri"/>
            <family val="2"/>
            <scheme val="minor"/>
          </rPr>
          <t xml:space="preserve"> Registre la actividad:
</t>
        </r>
        <r>
          <rPr>
            <b/>
            <sz val="11"/>
            <color indexed="8"/>
            <rFont val="Calibri"/>
            <family val="2"/>
          </rPr>
          <t>Sesion de Rehabilitación</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213" authorId="0" shapeId="0" xr:uid="{0FC8BA07-3640-4C5E-A52E-D0952E67D87D}">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t>
        </r>
        <r>
          <rPr>
            <sz val="11"/>
            <color theme="1"/>
            <rFont val="Calibri"/>
            <family val="2"/>
            <scheme val="minor"/>
          </rPr>
          <t xml:space="preserve">s, el </t>
        </r>
        <r>
          <rPr>
            <b/>
            <sz val="11"/>
            <color indexed="8"/>
            <rFont val="Calibri"/>
            <family val="2"/>
          </rPr>
          <t xml:space="preserve">Psicólogo </t>
        </r>
        <r>
          <rPr>
            <sz val="11"/>
            <color theme="1"/>
            <rFont val="Calibri"/>
            <family val="2"/>
            <scheme val="minor"/>
          </rPr>
          <t xml:space="preserve">Registre la actividad:
</t>
        </r>
        <r>
          <rPr>
            <b/>
            <sz val="11"/>
            <color indexed="8"/>
            <rFont val="Calibri"/>
            <family val="2"/>
          </rPr>
          <t>Sesion de Rehabilitación</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haber seleccionado en la Sección "Tipos de Atenciones Nivel Secundaria y Terciario" y seleccionar el "Tipo de Atención" selecionar Abierta o Cerrada.
y Además para clasificar en algunas de las opciones, Si es Tipo "Abierta" selecionar en campo Tipo de Atención Abierta selecionar "Presencial, A Distancia o Domicliaria" y si es "Cerrada"  en campo Atención Cerrada selecionar " UPC o Cuidados Medios y Basicos"
Tipo de Establecimiento
Hospitales Tipo 3 y 4.</t>
        </r>
      </text>
    </comment>
    <comment ref="A217" authorId="0" shapeId="0" xr:uid="{91E114B8-3EDB-443F-874A-2059390C704A}">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la Sección </t>
        </r>
        <r>
          <rPr>
            <b/>
            <sz val="11"/>
            <color indexed="8"/>
            <rFont val="Calibri"/>
            <family val="2"/>
          </rPr>
          <t xml:space="preserve">"Derivaciones y Continuidad en los Cuidados" </t>
        </r>
        <r>
          <rPr>
            <sz val="11"/>
            <color theme="1"/>
            <rFont val="Calibri"/>
            <family val="2"/>
            <scheme val="minor"/>
          </rPr>
          <t xml:space="preserve">seleccione en </t>
        </r>
        <r>
          <rPr>
            <b/>
            <sz val="11"/>
            <color indexed="8"/>
            <rFont val="Calibri"/>
            <family val="2"/>
          </rPr>
          <t>"Tipo de Derivación"</t>
        </r>
        <r>
          <rPr>
            <sz val="11"/>
            <color theme="1"/>
            <rFont val="Calibri"/>
            <family val="2"/>
            <scheme val="minor"/>
          </rPr>
          <t xml:space="preserve"> la opción</t>
        </r>
        <r>
          <rPr>
            <b/>
            <sz val="11"/>
            <color indexed="8"/>
            <rFont val="Calibri"/>
            <family val="2"/>
          </rPr>
          <t xml:space="preserve"> "A Otro Hospital (hospitalizado)"</t>
        </r>
        <r>
          <rPr>
            <sz val="11"/>
            <color theme="1"/>
            <rFont val="Calibri"/>
            <family val="2"/>
            <scheme val="minor"/>
          </rPr>
          <t>.
Tipo de Establecimiento
Hospitales Tipo 3 y 4.</t>
        </r>
      </text>
    </comment>
    <comment ref="A218" authorId="0" shapeId="0" xr:uid="{DABE4EB7-D1FE-4A7E-9F08-438CF5D03F37}">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t>
        </r>
        <r>
          <rPr>
            <b/>
            <sz val="11"/>
            <color indexed="8"/>
            <rFont val="Calibri"/>
            <family val="2"/>
          </rPr>
          <t xml:space="preserve"> 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la Sección </t>
        </r>
        <r>
          <rPr>
            <b/>
            <sz val="11"/>
            <color indexed="8"/>
            <rFont val="Calibri"/>
            <family val="2"/>
          </rPr>
          <t>"Derivaciones y Continuidad en los Cuidados"</t>
        </r>
        <r>
          <rPr>
            <sz val="11"/>
            <color theme="1"/>
            <rFont val="Calibri"/>
            <family val="2"/>
            <scheme val="minor"/>
          </rPr>
          <t xml:space="preserve"> seleccione en </t>
        </r>
        <r>
          <rPr>
            <b/>
            <sz val="11"/>
            <color indexed="8"/>
            <rFont val="Calibri"/>
            <family val="2"/>
          </rPr>
          <t>"Tipo de Derivación"</t>
        </r>
        <r>
          <rPr>
            <sz val="11"/>
            <color theme="1"/>
            <rFont val="Calibri"/>
            <family val="2"/>
            <scheme val="minor"/>
          </rPr>
          <t xml:space="preserve"> la opción</t>
        </r>
        <r>
          <rPr>
            <b/>
            <sz val="11"/>
            <color indexed="8"/>
            <rFont val="Calibri"/>
            <family val="2"/>
          </rPr>
          <t xml:space="preserve"> "A Nivel Secundario (ambulatorio)"</t>
        </r>
        <r>
          <rPr>
            <sz val="11"/>
            <color theme="1"/>
            <rFont val="Calibri"/>
            <family val="2"/>
            <scheme val="minor"/>
          </rPr>
          <t>.
Tipo de Establecimiento
Hospitales Tipo 3 y 4.</t>
        </r>
      </text>
    </comment>
    <comment ref="A219" authorId="0" shapeId="0" xr:uid="{7421918C-84DE-406F-8948-D5BDAB5B8C7F}">
      <text>
        <r>
          <rPr>
            <sz val="11"/>
            <color theme="1"/>
            <rFont val="Calibri"/>
            <family val="2"/>
            <scheme val="minor"/>
          </rPr>
          <t xml:space="preserve">Este dato aparecerá  luego de que en la atención  registrada en </t>
        </r>
        <r>
          <rPr>
            <b/>
            <sz val="11"/>
            <color indexed="8"/>
            <rFont val="Calibri"/>
            <family val="2"/>
          </rPr>
          <t>módulo Box, Pacientes Citado</t>
        </r>
        <r>
          <rPr>
            <sz val="11"/>
            <color theme="1"/>
            <rFont val="Calibri"/>
            <family val="2"/>
            <scheme val="minor"/>
          </rPr>
          <t>s o desde</t>
        </r>
        <r>
          <rPr>
            <b/>
            <sz val="11"/>
            <color indexed="8"/>
            <rFont val="Calibri"/>
            <family val="2"/>
          </rPr>
          <t xml:space="preserve"> Agregar documentos a una atención</t>
        </r>
        <r>
          <rPr>
            <sz val="11"/>
            <color theme="1"/>
            <rFont val="Calibri"/>
            <family val="2"/>
            <scheme val="minor"/>
          </rPr>
          <t xml:space="preserve">, el profesional registre lo siguiente:
En el </t>
        </r>
        <r>
          <rPr>
            <b/>
            <sz val="11"/>
            <color indexed="8"/>
            <rFont val="Calibri"/>
            <family val="2"/>
          </rPr>
          <t xml:space="preserve"> Formulario Control en Sala de Rehabilitación Física e Integral</t>
        </r>
        <r>
          <rPr>
            <sz val="11"/>
            <color theme="1"/>
            <rFont val="Calibri"/>
            <family val="2"/>
            <scheme val="minor"/>
          </rPr>
          <t xml:space="preserve">, en la Sección </t>
        </r>
        <r>
          <rPr>
            <b/>
            <sz val="11"/>
            <color indexed="8"/>
            <rFont val="Calibri"/>
            <family val="2"/>
          </rPr>
          <t>"Derivaciones y Continuidad en los Cuidados"</t>
        </r>
        <r>
          <rPr>
            <sz val="11"/>
            <color theme="1"/>
            <rFont val="Calibri"/>
            <family val="2"/>
            <scheme val="minor"/>
          </rPr>
          <t xml:space="preserve"> seleccione en</t>
        </r>
        <r>
          <rPr>
            <b/>
            <sz val="11"/>
            <color indexed="8"/>
            <rFont val="Calibri"/>
            <family val="2"/>
          </rPr>
          <t xml:space="preserve"> "Tipo de Derivación" </t>
        </r>
        <r>
          <rPr>
            <sz val="11"/>
            <color theme="1"/>
            <rFont val="Calibri"/>
            <family val="2"/>
            <scheme val="minor"/>
          </rPr>
          <t xml:space="preserve">la opción </t>
        </r>
        <r>
          <rPr>
            <b/>
            <sz val="11"/>
            <color indexed="8"/>
            <rFont val="Calibri"/>
            <family val="2"/>
          </rPr>
          <t>"A Nivel Primario".</t>
        </r>
        <r>
          <rPr>
            <sz val="11"/>
            <color theme="1"/>
            <rFont val="Calibri"/>
            <family val="2"/>
            <scheme val="minor"/>
          </rPr>
          <t xml:space="preserve">
Tipo de Establecimiento
Hospitales Tipo 3 y 4.</t>
        </r>
      </text>
    </comment>
    <comment ref="A220" authorId="0" shapeId="0" xr:uid="{9B3A419B-6EF0-4933-B15F-E82C162CE0AB}">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Formulario Control en Sala de Rehabilitación Física e Integral, en la Sección </t>
        </r>
        <r>
          <rPr>
            <b/>
            <sz val="11"/>
            <color indexed="8"/>
            <rFont val="Calibri"/>
            <family val="2"/>
          </rPr>
          <t>"Derivaciones y Continuidad en los Cuidados"</t>
        </r>
        <r>
          <rPr>
            <sz val="11"/>
            <color theme="1"/>
            <rFont val="Calibri"/>
            <family val="2"/>
            <scheme val="minor"/>
          </rPr>
          <t xml:space="preserve"> seleccione en </t>
        </r>
        <r>
          <rPr>
            <b/>
            <sz val="11"/>
            <color indexed="8"/>
            <rFont val="Calibri"/>
            <family val="2"/>
          </rPr>
          <t>"Tipo de Derivación"</t>
        </r>
        <r>
          <rPr>
            <sz val="11"/>
            <color theme="1"/>
            <rFont val="Calibri"/>
            <family val="2"/>
            <scheme val="minor"/>
          </rPr>
          <t xml:space="preserve"> la opción</t>
        </r>
        <r>
          <rPr>
            <b/>
            <sz val="11"/>
            <color indexed="8"/>
            <rFont val="Calibri"/>
            <family val="2"/>
          </rPr>
          <t xml:space="preserve"> "Institución en Convenio".</t>
        </r>
        <r>
          <rPr>
            <sz val="11"/>
            <color theme="1"/>
            <rFont val="Calibri"/>
            <family val="2"/>
            <scheme val="minor"/>
          </rPr>
          <t xml:space="preserve">
Tipo de Establecimiento
Hospitales Tipo 3 y 4.
</t>
        </r>
      </text>
    </comment>
    <comment ref="A223" authorId="0" shapeId="0" xr:uid="{656335BE-1392-4FCA-9C2B-4B4C2FE32F49}">
      <text>
        <r>
          <rPr>
            <sz val="11"/>
            <color theme="1"/>
            <rFont val="Calibri"/>
            <family val="2"/>
            <scheme val="minor"/>
          </rPr>
          <t xml:space="preserve">Este dato aparecerá  luego de que en la </t>
        </r>
        <r>
          <rPr>
            <b/>
            <sz val="11"/>
            <color indexed="8"/>
            <rFont val="Calibri"/>
            <family val="2"/>
          </rPr>
          <t xml:space="preserve">atención cerrada (estado completada) </t>
        </r>
        <r>
          <rPr>
            <sz val="11"/>
            <color theme="1"/>
            <rFont val="Calibri"/>
            <family val="2"/>
            <scheme val="minor"/>
          </rPr>
          <t xml:space="preserve">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Actividad de Fisioterapia</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en la Sección </t>
        </r>
        <r>
          <rPr>
            <b/>
            <sz val="11"/>
            <color indexed="8"/>
            <rFont val="Calibri"/>
            <family val="2"/>
          </rPr>
          <t>"Tipos de Atenciones Nivel Secundaria y Terciario"</t>
        </r>
        <r>
          <rPr>
            <sz val="11"/>
            <color theme="1"/>
            <rFont val="Calibri"/>
            <family val="2"/>
            <scheme val="minor"/>
          </rPr>
          <t xml:space="preserve"> haber seleccionado el </t>
        </r>
        <r>
          <rPr>
            <b/>
            <sz val="11"/>
            <color indexed="8"/>
            <rFont val="Calibri"/>
            <family val="2"/>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24" authorId="8" shapeId="0" xr:uid="{E03CC7ED-8211-4539-B159-859465CEC6C6}">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t>
        </r>
        <r>
          <rPr>
            <b/>
            <sz val="11"/>
            <color indexed="8"/>
            <rFont val="Calibri"/>
            <family val="2"/>
          </rPr>
          <t xml:space="preserve"> módulo  Box, Pacientes Citados</t>
        </r>
        <r>
          <rPr>
            <sz val="11"/>
            <color theme="1"/>
            <rFont val="Calibri"/>
            <family val="2"/>
            <scheme val="minor"/>
          </rPr>
          <t xml:space="preserve">, el  profesional  Registre el procedimiento:
</t>
        </r>
        <r>
          <rPr>
            <b/>
            <sz val="11"/>
            <color indexed="8"/>
            <rFont val="Calibri"/>
            <family val="2"/>
          </rPr>
          <t>Actividad Fisica</t>
        </r>
        <r>
          <rPr>
            <sz val="11"/>
            <color theme="1"/>
            <rFont val="Calibri"/>
            <family val="2"/>
            <scheme val="minor"/>
          </rPr>
          <t xml:space="preserve">
y 
En el </t>
        </r>
        <r>
          <rPr>
            <b/>
            <sz val="11"/>
            <color indexed="8"/>
            <rFont val="Calibri"/>
            <family val="2"/>
          </rPr>
          <t>Formulario Control en Sala de Rehabilitacion Fisica e Integra</t>
        </r>
        <r>
          <rPr>
            <sz val="11"/>
            <color theme="1"/>
            <rFont val="Calibri"/>
            <family val="2"/>
            <scheme val="minor"/>
          </rPr>
          <t>l, en la Sección</t>
        </r>
        <r>
          <rPr>
            <b/>
            <sz val="11"/>
            <color indexed="8"/>
            <rFont val="Calibri"/>
            <family val="2"/>
          </rPr>
          <t xml:space="preserve"> "Tipos de Atenciones Nivel Secundaria y Terciario"</t>
        </r>
        <r>
          <rPr>
            <sz val="11"/>
            <color theme="1"/>
            <rFont val="Calibri"/>
            <family val="2"/>
            <scheme val="minor"/>
          </rPr>
          <t xml:space="preserve"> haber seleccionado el </t>
        </r>
        <r>
          <rPr>
            <b/>
            <sz val="11"/>
            <color indexed="8"/>
            <rFont val="Calibri"/>
            <family val="2"/>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t>
        </r>
      </text>
    </comment>
    <comment ref="A225" authorId="8" shapeId="0" xr:uid="{BABB5F06-0EF9-47CC-8113-07218DC0F7C2}">
      <text>
        <r>
          <rPr>
            <sz val="11"/>
            <color theme="1"/>
            <rFont val="Calibri"/>
            <family val="2"/>
            <scheme val="minor"/>
          </rPr>
          <t>Este dato aparecerá  luego de que en la</t>
        </r>
        <r>
          <rPr>
            <b/>
            <sz val="11"/>
            <color indexed="8"/>
            <rFont val="Calibri"/>
            <family val="2"/>
          </rPr>
          <t xml:space="preserve"> 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"Ejercicios Terapéuticos"</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en la Sección </t>
        </r>
        <r>
          <rPr>
            <b/>
            <sz val="11"/>
            <color indexed="8"/>
            <rFont val="Calibri"/>
            <family val="2"/>
          </rPr>
          <t>"Tipos de Atenciones Nivel Secundaria y Terciario</t>
        </r>
        <r>
          <rPr>
            <sz val="11"/>
            <color theme="1"/>
            <rFont val="Calibri"/>
            <family val="2"/>
            <scheme val="minor"/>
          </rPr>
          <t xml:space="preserve">" haber seleccionado el </t>
        </r>
        <r>
          <rPr>
            <b/>
            <sz val="11"/>
            <color indexed="8"/>
            <rFont val="Calibri"/>
            <family val="2"/>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26" authorId="8" shapeId="0" xr:uid="{0EBE8CEE-BF62-4834-ABE3-9B7A5758BE4A}">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t>
        </r>
        <r>
          <rPr>
            <b/>
            <sz val="11"/>
            <color indexed="8"/>
            <rFont val="Calibri"/>
            <family val="2"/>
          </rPr>
          <t xml:space="preserve"> módulo  Box, Pacientes Citados</t>
        </r>
        <r>
          <rPr>
            <sz val="11"/>
            <color theme="1"/>
            <rFont val="Calibri"/>
            <family val="2"/>
            <scheme val="minor"/>
          </rPr>
          <t xml:space="preserve">, el  profesional  Registre el procedimiento:
</t>
        </r>
        <r>
          <rPr>
            <b/>
            <sz val="11"/>
            <color indexed="8"/>
            <rFont val="Calibri"/>
            <family val="2"/>
          </rPr>
          <t>"Intervención en actividades de la vida diaria, básicas, instrumentales y avanzadas"</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en la Sección </t>
        </r>
        <r>
          <rPr>
            <b/>
            <sz val="11"/>
            <color indexed="8"/>
            <rFont val="Calibri"/>
            <family val="2"/>
          </rPr>
          <t>"Tipos de Atenciones Nivel Secundaria y Terciario"</t>
        </r>
        <r>
          <rPr>
            <sz val="11"/>
            <color theme="1"/>
            <rFont val="Calibri"/>
            <family val="2"/>
            <scheme val="minor"/>
          </rPr>
          <t xml:space="preserve"> haber seleccionado el </t>
        </r>
        <r>
          <rPr>
            <b/>
            <sz val="11"/>
            <color indexed="8"/>
            <rFont val="Calibri"/>
            <family val="2"/>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t>
        </r>
      </text>
    </comment>
    <comment ref="A227" authorId="8" shapeId="0" xr:uid="{5A50788F-4FE0-4DE4-AC14-C3D410EC4660}">
      <text>
        <r>
          <rPr>
            <sz val="11"/>
            <color theme="1"/>
            <rFont val="Calibri"/>
            <family val="2"/>
            <scheme val="minor"/>
          </rPr>
          <t xml:space="preserve">Este dato aparecerá  luego de que en la </t>
        </r>
        <r>
          <rPr>
            <b/>
            <sz val="11"/>
            <color indexed="8"/>
            <rFont val="Calibri"/>
            <family val="2"/>
          </rPr>
          <t xml:space="preserve">atención cerrada (estado completada) </t>
        </r>
        <r>
          <rPr>
            <sz val="11"/>
            <color theme="1"/>
            <rFont val="Calibri"/>
            <family val="2"/>
            <scheme val="minor"/>
          </rPr>
          <t>registrada en</t>
        </r>
        <r>
          <rPr>
            <b/>
            <sz val="11"/>
            <color indexed="8"/>
            <rFont val="Calibri"/>
            <family val="2"/>
          </rPr>
          <t xml:space="preserve"> módulo  Box, Pacientes Citados,</t>
        </r>
        <r>
          <rPr>
            <sz val="11"/>
            <color theme="1"/>
            <rFont val="Calibri"/>
            <family val="2"/>
            <scheme val="minor"/>
          </rPr>
          <t xml:space="preserve"> el  profesional  Registre el procedimiento:
</t>
        </r>
        <r>
          <rPr>
            <b/>
            <sz val="11"/>
            <color indexed="8"/>
            <rFont val="Calibri"/>
            <family val="2"/>
          </rPr>
          <t>"Habilitación y Rehabilitación Educacional"</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en la Sección </t>
        </r>
        <r>
          <rPr>
            <b/>
            <sz val="11"/>
            <color indexed="8"/>
            <rFont val="Calibri"/>
            <family val="2"/>
          </rPr>
          <t>"Tipos de Atenciones Nivel Secundaria y Terciario"</t>
        </r>
        <r>
          <rPr>
            <sz val="11"/>
            <color theme="1"/>
            <rFont val="Calibri"/>
            <family val="2"/>
            <scheme val="minor"/>
          </rPr>
          <t xml:space="preserve"> haber seleccionado el </t>
        </r>
        <r>
          <rPr>
            <b/>
            <sz val="11"/>
            <color indexed="8"/>
            <rFont val="Calibri"/>
            <family val="2"/>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28" authorId="8" shapeId="0" xr:uid="{25AB9A27-6B5C-4888-90A5-4DBC755E2B84}">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 xml:space="preserve">módulo  Box, Pacientes Citados, </t>
        </r>
        <r>
          <rPr>
            <sz val="11"/>
            <color theme="1"/>
            <rFont val="Calibri"/>
            <family val="2"/>
            <scheme val="minor"/>
          </rPr>
          <t xml:space="preserve">el  profesional  Registre el procedimiento:
</t>
        </r>
        <r>
          <rPr>
            <b/>
            <sz val="11"/>
            <color indexed="8"/>
            <rFont val="Calibri"/>
            <family val="2"/>
          </rPr>
          <t>"Actividades Terapéuticas"</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en la Sección</t>
        </r>
        <r>
          <rPr>
            <b/>
            <sz val="11"/>
            <color indexed="8"/>
            <rFont val="Calibri"/>
            <family val="2"/>
          </rPr>
          <t xml:space="preserve"> "Tipos de Atenciones Nivel Secundaria y Terciario"</t>
        </r>
        <r>
          <rPr>
            <sz val="11"/>
            <color theme="1"/>
            <rFont val="Calibri"/>
            <family val="2"/>
            <scheme val="minor"/>
          </rPr>
          <t xml:space="preserve"> haber seleccionado el </t>
        </r>
        <r>
          <rPr>
            <b/>
            <sz val="11"/>
            <color indexed="8"/>
            <rFont val="Calibri"/>
            <family val="2"/>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29" authorId="8" shapeId="0" xr:uid="{05F1DC48-C315-46C2-8B12-725DC66C3443}">
      <text>
        <r>
          <rPr>
            <sz val="11"/>
            <color theme="1"/>
            <rFont val="Calibri"/>
            <family val="2"/>
            <scheme val="minor"/>
          </rPr>
          <t>Este dato aparecerá  luego de que en la</t>
        </r>
        <r>
          <rPr>
            <b/>
            <sz val="11"/>
            <color indexed="8"/>
            <rFont val="Calibri"/>
            <family val="2"/>
          </rPr>
          <t xml:space="preserve"> atención cerrada (estado completada) </t>
        </r>
        <r>
          <rPr>
            <sz val="11"/>
            <color theme="1"/>
            <rFont val="Calibri"/>
            <family val="2"/>
            <scheme val="minor"/>
          </rPr>
          <t xml:space="preserve">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"Integración sensorial"</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en la Sección </t>
        </r>
        <r>
          <rPr>
            <b/>
            <sz val="11"/>
            <color indexed="8"/>
            <rFont val="Calibri"/>
            <family val="2"/>
          </rPr>
          <t>"Tipos de Atenciones Nivel Secundaria y Terciario</t>
        </r>
        <r>
          <rPr>
            <sz val="11"/>
            <color theme="1"/>
            <rFont val="Calibri"/>
            <family val="2"/>
            <scheme val="minor"/>
          </rPr>
          <t xml:space="preserve">" haber seleccionado el </t>
        </r>
        <r>
          <rPr>
            <b/>
            <sz val="11"/>
            <color indexed="8"/>
            <rFont val="Calibri"/>
            <family val="2"/>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30" authorId="8" shapeId="0" xr:uid="{B91A7EED-FD50-4AA9-905F-0A776CC744AC}">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"Tratamiento compresivo"</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en la Sección </t>
        </r>
        <r>
          <rPr>
            <b/>
            <sz val="11"/>
            <color indexed="8"/>
            <rFont val="Calibri"/>
            <family val="2"/>
          </rPr>
          <t>"Tipos de Atenciones Nivel Secundaria y Terciario"</t>
        </r>
        <r>
          <rPr>
            <sz val="11"/>
            <color theme="1"/>
            <rFont val="Calibri"/>
            <family val="2"/>
            <scheme val="minor"/>
          </rPr>
          <t xml:space="preserve"> haber seleccionado el </t>
        </r>
        <r>
          <rPr>
            <b/>
            <sz val="11"/>
            <color indexed="8"/>
            <rFont val="Calibri"/>
            <family val="2"/>
          </rPr>
          <t xml:space="preserve">"Tipo de Atención" </t>
        </r>
        <r>
          <rPr>
            <sz val="11"/>
            <color theme="1"/>
            <rFont val="Calibri"/>
            <family val="2"/>
            <scheme val="minor"/>
          </rPr>
          <t>que corresponda
Tipo de Establecimiento
Hospitales Tipo 3 y 4.
NOTA: Se destaca que en esta sección cuenta la totalidad de procedimientos realizados y no por atención.</t>
        </r>
      </text>
    </comment>
    <comment ref="A231" authorId="8" shapeId="0" xr:uid="{9DE47793-02D7-4C1E-B941-DB5956A898BE}">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"Habilitación y Rehabilitación socio-laboral"</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en la Sección </t>
        </r>
        <r>
          <rPr>
            <b/>
            <sz val="11"/>
            <color indexed="8"/>
            <rFont val="Calibri"/>
            <family val="2"/>
          </rPr>
          <t>"Tipos de Atenciones Nivel Secundaria y Terciario</t>
        </r>
        <r>
          <rPr>
            <sz val="11"/>
            <color theme="1"/>
            <rFont val="Calibri"/>
            <family val="2"/>
            <scheme val="minor"/>
          </rPr>
          <t xml:space="preserve">" haber seleccionado el </t>
        </r>
        <r>
          <rPr>
            <b/>
            <sz val="11"/>
            <color indexed="8"/>
            <rFont val="Calibri"/>
            <family val="2"/>
          </rPr>
          <t xml:space="preserve">"Tipo de Atención" </t>
        </r>
        <r>
          <rPr>
            <sz val="11"/>
            <color theme="1"/>
            <rFont val="Calibri"/>
            <family val="2"/>
            <scheme val="minor"/>
          </rPr>
          <t xml:space="preserve">que corresponda
Tipo de Establecimiento
Hospitales Tipo 3 y 4.
NOTA: Se destaca que en esta sección cuenta la totalidad de procedimientos realizados y no por atención.
</t>
        </r>
      </text>
    </comment>
    <comment ref="A232" authorId="8" shapeId="0" xr:uid="{811CB1FE-DAA8-42AA-9FD3-2A635D6B3CAC}">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"Adaptación del Hogar"</t>
        </r>
        <r>
          <rPr>
            <sz val="11"/>
            <color theme="1"/>
            <rFont val="Calibri"/>
            <family val="2"/>
            <scheme val="minor"/>
          </rPr>
          <t xml:space="preserve">
y 
En el </t>
        </r>
        <r>
          <rPr>
            <b/>
            <sz val="11"/>
            <color indexed="8"/>
            <rFont val="Calibri"/>
            <family val="2"/>
          </rPr>
          <t xml:space="preserve">Formulario Control en Sala de Rehabilitacion Fisica e Integral, </t>
        </r>
        <r>
          <rPr>
            <sz val="11"/>
            <color theme="1"/>
            <rFont val="Calibri"/>
            <family val="2"/>
            <scheme val="minor"/>
          </rPr>
          <t xml:space="preserve">en la Sección </t>
        </r>
        <r>
          <rPr>
            <b/>
            <sz val="11"/>
            <color indexed="8"/>
            <rFont val="Calibri"/>
            <family val="2"/>
          </rPr>
          <t>"Tipos de Atenciones Nivel Secundaria y Terciario"</t>
        </r>
        <r>
          <rPr>
            <sz val="11"/>
            <color theme="1"/>
            <rFont val="Calibri"/>
            <family val="2"/>
            <scheme val="minor"/>
          </rPr>
          <t xml:space="preserve"> haber seleccionado el</t>
        </r>
        <r>
          <rPr>
            <b/>
            <sz val="11"/>
            <color indexed="8"/>
            <rFont val="Calibri"/>
            <family val="2"/>
          </rPr>
          <t xml:space="preserve"> "Tipo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33" authorId="8" shapeId="0" xr:uid="{88A53377-2B62-4379-A12C-3EDA3F095A76}">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 xml:space="preserve">módulo  Box, Pacientes Citados, </t>
        </r>
        <r>
          <rPr>
            <sz val="11"/>
            <color theme="1"/>
            <rFont val="Calibri"/>
            <family val="2"/>
            <scheme val="minor"/>
          </rPr>
          <t xml:space="preserve">el  profesional  Registre el procedimiento:
</t>
        </r>
        <r>
          <rPr>
            <b/>
            <sz val="11"/>
            <color indexed="8"/>
            <rFont val="Calibri"/>
            <family val="2"/>
          </rPr>
          <t>"Confección Ortesis y/o Adaptaciones"</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en la Sección </t>
        </r>
        <r>
          <rPr>
            <b/>
            <sz val="11"/>
            <color indexed="8"/>
            <rFont val="Calibri"/>
            <family val="2"/>
          </rPr>
          <t xml:space="preserve">"Tipos de Atenciones Nivel Secundaria y Terciario" </t>
        </r>
        <r>
          <rPr>
            <sz val="11"/>
            <color theme="1"/>
            <rFont val="Calibri"/>
            <family val="2"/>
            <scheme val="minor"/>
          </rPr>
          <t>haber seleccionado el</t>
        </r>
        <r>
          <rPr>
            <b/>
            <sz val="11"/>
            <color indexed="8"/>
            <rFont val="Calibri"/>
            <family val="2"/>
          </rPr>
          <t xml:space="preserve"> "Tipo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34" authorId="8" shapeId="0" xr:uid="{1102E659-DFF8-434A-B3B1-3C146FB94D12}">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"Reparación de órtesis y/o Adaptaciones"</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en la Sección </t>
        </r>
        <r>
          <rPr>
            <b/>
            <sz val="11"/>
            <color indexed="8"/>
            <rFont val="Calibri"/>
            <family val="2"/>
          </rPr>
          <t>"Tipos de Atenciones Nivel Secundaria y Terciario"</t>
        </r>
        <r>
          <rPr>
            <sz val="11"/>
            <color theme="1"/>
            <rFont val="Calibri"/>
            <family val="2"/>
            <scheme val="minor"/>
          </rPr>
          <t xml:space="preserve"> haber seleccionado el </t>
        </r>
        <r>
          <rPr>
            <b/>
            <sz val="11"/>
            <color indexed="8"/>
            <rFont val="Calibri"/>
            <family val="2"/>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35" authorId="8" shapeId="0" xr:uid="{027159FF-5431-464E-BB43-68E86D8346AC}">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"Confección de Prótesis"</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en la Sección</t>
        </r>
        <r>
          <rPr>
            <b/>
            <sz val="11"/>
            <color indexed="8"/>
            <rFont val="Calibri"/>
            <family val="2"/>
          </rPr>
          <t xml:space="preserve"> "Tipos de Atenciones Nivel Secundaria y Terciario" </t>
        </r>
        <r>
          <rPr>
            <sz val="11"/>
            <color theme="1"/>
            <rFont val="Calibri"/>
            <family val="2"/>
            <scheme val="minor"/>
          </rPr>
          <t xml:space="preserve">haber seleccionado el </t>
        </r>
        <r>
          <rPr>
            <b/>
            <sz val="11"/>
            <color indexed="8"/>
            <rFont val="Calibri"/>
            <family val="2"/>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t>
        </r>
      </text>
    </comment>
    <comment ref="A236" authorId="8" shapeId="0" xr:uid="{A74C7470-49BD-4B76-9D91-18239ED1DAB2}">
      <text>
        <r>
          <rPr>
            <sz val="11"/>
            <color theme="1"/>
            <rFont val="Calibri"/>
            <family val="2"/>
            <scheme val="minor"/>
          </rPr>
          <t xml:space="preserve">Este dato aparecerá  luego de que en la </t>
        </r>
        <r>
          <rPr>
            <b/>
            <sz val="11"/>
            <color indexed="8"/>
            <rFont val="Calibri"/>
            <family val="2"/>
          </rPr>
          <t xml:space="preserve">atención cerrada (estado completada) </t>
        </r>
        <r>
          <rPr>
            <sz val="11"/>
            <color theme="1"/>
            <rFont val="Calibri"/>
            <family val="2"/>
            <scheme val="minor"/>
          </rPr>
          <t xml:space="preserve">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"Reparación de Prótesis"</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en la Sección </t>
        </r>
        <r>
          <rPr>
            <b/>
            <sz val="11"/>
            <color indexed="8"/>
            <rFont val="Calibri"/>
            <family val="2"/>
          </rPr>
          <t>"Tipos de Atenciones Nivel Secundaria y Terciario"</t>
        </r>
        <r>
          <rPr>
            <sz val="11"/>
            <color theme="1"/>
            <rFont val="Calibri"/>
            <family val="2"/>
            <scheme val="minor"/>
          </rPr>
          <t xml:space="preserve"> haber seleccionado el </t>
        </r>
        <r>
          <rPr>
            <b/>
            <sz val="11"/>
            <color indexed="8"/>
            <rFont val="Calibri"/>
            <family val="2"/>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37" authorId="8" shapeId="0" xr:uid="{92D2619C-ABDB-4551-9476-2834D1D87026}">
      <text>
        <r>
          <rPr>
            <sz val="11"/>
            <color theme="1"/>
            <rFont val="Calibri"/>
            <family val="2"/>
            <scheme val="minor"/>
          </rPr>
          <t>Este dato aparecerá  luego de que en la</t>
        </r>
        <r>
          <rPr>
            <b/>
            <sz val="11"/>
            <color indexed="8"/>
            <rFont val="Calibri"/>
            <family val="2"/>
          </rPr>
          <t xml:space="preserve"> 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"Estimulación cognitiva"</t>
        </r>
        <r>
          <rPr>
            <sz val="11"/>
            <color theme="1"/>
            <rFont val="Calibri"/>
            <family val="2"/>
            <scheme val="minor"/>
          </rPr>
          <t xml:space="preserve">
y 
En el</t>
        </r>
        <r>
          <rPr>
            <b/>
            <sz val="11"/>
            <color indexed="8"/>
            <rFont val="Calibri"/>
            <family val="2"/>
          </rPr>
          <t xml:space="preserve"> Formulario Control en Sala de Rehabilitacion Fisica e Integral,</t>
        </r>
        <r>
          <rPr>
            <sz val="11"/>
            <color theme="1"/>
            <rFont val="Calibri"/>
            <family val="2"/>
            <scheme val="minor"/>
          </rPr>
          <t xml:space="preserve"> en la Sección </t>
        </r>
        <r>
          <rPr>
            <b/>
            <sz val="11"/>
            <color indexed="8"/>
            <rFont val="Calibri"/>
            <family val="2"/>
          </rPr>
          <t>"Tipos de Atenciones Nivel Secundaria y Terciario"</t>
        </r>
        <r>
          <rPr>
            <sz val="11"/>
            <color theme="1"/>
            <rFont val="Calibri"/>
            <family val="2"/>
            <scheme val="minor"/>
          </rPr>
          <t xml:space="preserve"> haber seleccionado el </t>
        </r>
        <r>
          <rPr>
            <b/>
            <sz val="11"/>
            <color indexed="8"/>
            <rFont val="Calibri"/>
            <family val="2"/>
          </rPr>
          <t xml:space="preserve">"Tipo de Atención" </t>
        </r>
        <r>
          <rPr>
            <sz val="11"/>
            <color theme="1"/>
            <rFont val="Calibri"/>
            <family val="2"/>
            <scheme val="minor"/>
          </rPr>
          <t xml:space="preserve">que corresponda
Tipo de Establecimiento
Hospitales Tipo 3 y 4.
NOTA: Se destaca que en esta sección cuenta la totalidad de procedimientos realizados y no por atención.
</t>
        </r>
      </text>
    </comment>
    <comment ref="A238" authorId="8" shapeId="0" xr:uid="{6E29376A-8D47-4ECB-BE76-89C11AD08A71}">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"Rehabilitación de la Voz, Habla y/o Lenguaje"</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en la Sección </t>
        </r>
        <r>
          <rPr>
            <b/>
            <sz val="11"/>
            <color indexed="8"/>
            <rFont val="Calibri"/>
            <family val="2"/>
          </rPr>
          <t>"Tipos de Atenciones Nivel Secundaria y Terciario"</t>
        </r>
        <r>
          <rPr>
            <sz val="11"/>
            <color theme="1"/>
            <rFont val="Calibri"/>
            <family val="2"/>
            <scheme val="minor"/>
          </rPr>
          <t xml:space="preserve"> haber seleccionado el </t>
        </r>
        <r>
          <rPr>
            <b/>
            <sz val="11"/>
            <color indexed="8"/>
            <rFont val="Calibri"/>
            <family val="2"/>
          </rPr>
          <t xml:space="preserve">"Tipo de Atención" </t>
        </r>
        <r>
          <rPr>
            <sz val="11"/>
            <color theme="1"/>
            <rFont val="Calibri"/>
            <family val="2"/>
            <scheme val="minor"/>
          </rPr>
          <t xml:space="preserve">que corresponda
Tipo de Establecimiento
Hospitales Tipo 3 y 4.
NOTA: Se destaca que en esta sección cuenta la totalidad de procedimientos realizados y no por atención.
</t>
        </r>
      </text>
    </comment>
    <comment ref="A239" authorId="8" shapeId="0" xr:uid="{B7E6B621-4D3C-4E74-823F-A1E477A6B6C1}">
      <text>
        <r>
          <rPr>
            <sz val="11"/>
            <color theme="1"/>
            <rFont val="Calibri"/>
            <family val="2"/>
            <scheme val="minor"/>
          </rPr>
          <t xml:space="preserve">Este dato aparecerá  luego de que en la </t>
        </r>
        <r>
          <rPr>
            <b/>
            <sz val="11"/>
            <color indexed="8"/>
            <rFont val="Calibri"/>
            <family val="2"/>
          </rPr>
          <t xml:space="preserve">atención cerrada (estado completada) </t>
        </r>
        <r>
          <rPr>
            <sz val="11"/>
            <color theme="1"/>
            <rFont val="Calibri"/>
            <family val="2"/>
            <scheme val="minor"/>
          </rPr>
          <t xml:space="preserve">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"Rehabilitación de la deglución"</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en la Sección </t>
        </r>
        <r>
          <rPr>
            <b/>
            <sz val="11"/>
            <color indexed="8"/>
            <rFont val="Calibri"/>
            <family val="2"/>
          </rPr>
          <t>"Tipos de Atenciones Nivel Secundaria y Terciario"</t>
        </r>
        <r>
          <rPr>
            <sz val="11"/>
            <color theme="1"/>
            <rFont val="Calibri"/>
            <family val="2"/>
            <scheme val="minor"/>
          </rPr>
          <t xml:space="preserve"> haber seleccionado el </t>
        </r>
        <r>
          <rPr>
            <b/>
            <sz val="11"/>
            <color indexed="8"/>
            <rFont val="Calibri"/>
            <family val="2"/>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40" authorId="8" shapeId="0" xr:uid="{B6824927-05B9-4A0E-BB21-233E69519027}">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t>
        </r>
        <r>
          <rPr>
            <b/>
            <sz val="11"/>
            <color indexed="8"/>
            <rFont val="Calibri"/>
            <family val="2"/>
          </rPr>
          <t xml:space="preserve"> módulo  Box, Pacientes Citados</t>
        </r>
        <r>
          <rPr>
            <sz val="11"/>
            <color theme="1"/>
            <rFont val="Calibri"/>
            <family val="2"/>
            <scheme val="minor"/>
          </rPr>
          <t xml:space="preserve">, el  profesional  Registre el procedimiento:
</t>
        </r>
        <r>
          <rPr>
            <b/>
            <sz val="11"/>
            <color indexed="8"/>
            <rFont val="Calibri"/>
            <family val="2"/>
          </rPr>
          <t>"Rehabilitación Vestibular"</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en la Sección</t>
        </r>
        <r>
          <rPr>
            <b/>
            <sz val="11"/>
            <color indexed="8"/>
            <rFont val="Calibri"/>
            <family val="2"/>
          </rPr>
          <t xml:space="preserve"> "Tipos de Atenciones Nivel Secundaria y Terciario"</t>
        </r>
        <r>
          <rPr>
            <sz val="11"/>
            <color theme="1"/>
            <rFont val="Calibri"/>
            <family val="2"/>
            <scheme val="minor"/>
          </rPr>
          <t xml:space="preserve"> haber seleccionado el </t>
        </r>
        <r>
          <rPr>
            <b/>
            <sz val="11"/>
            <color indexed="8"/>
            <rFont val="Calibri"/>
            <family val="2"/>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t>
        </r>
      </text>
    </comment>
    <comment ref="A241" authorId="8" shapeId="0" xr:uid="{55C046F3-647E-4DDC-8162-D74DDB08C421}">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"Educación a Usuario/a, cuidador/a y/o Familia "</t>
        </r>
        <r>
          <rPr>
            <sz val="11"/>
            <color theme="1"/>
            <rFont val="Calibri"/>
            <family val="2"/>
            <scheme val="minor"/>
          </rPr>
          <t xml:space="preserve">
y 
En el </t>
        </r>
        <r>
          <rPr>
            <b/>
            <sz val="11"/>
            <color indexed="8"/>
            <rFont val="Calibri"/>
            <family val="2"/>
          </rPr>
          <t xml:space="preserve">Formulario Control en Sala de Rehabilitacion Fisica e Integral, </t>
        </r>
        <r>
          <rPr>
            <sz val="11"/>
            <color theme="1"/>
            <rFont val="Calibri"/>
            <family val="2"/>
            <scheme val="minor"/>
          </rPr>
          <t xml:space="preserve">en la Sección </t>
        </r>
        <r>
          <rPr>
            <b/>
            <sz val="11"/>
            <color indexed="8"/>
            <rFont val="Calibri"/>
            <family val="2"/>
          </rPr>
          <t>"Tipos de Atenciones Nivel Secundaria y Terciario"</t>
        </r>
        <r>
          <rPr>
            <sz val="11"/>
            <color theme="1"/>
            <rFont val="Calibri"/>
            <family val="2"/>
            <scheme val="minor"/>
          </rPr>
          <t xml:space="preserve"> haber seleccionado el </t>
        </r>
        <r>
          <rPr>
            <b/>
            <sz val="11"/>
            <color indexed="8"/>
            <rFont val="Calibri"/>
            <family val="2"/>
          </rPr>
          <t xml:space="preserve">"Tipo de Atención" </t>
        </r>
        <r>
          <rPr>
            <sz val="11"/>
            <color theme="1"/>
            <rFont val="Calibri"/>
            <family val="2"/>
            <scheme val="minor"/>
          </rPr>
          <t xml:space="preserve">que corresponda
Tipo de Establecimiento
Hospitales Tipo 3 y 4.
NOTA: Se destaca que en esta sección cuenta la totalidad de procedimientos realizados y no por atención.
</t>
        </r>
      </text>
    </comment>
    <comment ref="A242" authorId="8" shapeId="0" xr:uid="{8EADD2F3-ABD7-407B-9241-72F10DBCFD3E}">
      <text>
        <r>
          <rPr>
            <sz val="11"/>
            <color theme="1"/>
            <rFont val="Calibri"/>
            <family val="2"/>
            <scheme val="minor"/>
          </rPr>
          <t>Este dato aparecerá  luego de que en la</t>
        </r>
        <r>
          <rPr>
            <b/>
            <sz val="11"/>
            <color indexed="8"/>
            <rFont val="Calibri"/>
            <family val="2"/>
          </rPr>
          <t xml:space="preserve"> 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 xml:space="preserve">"Atención Psicoterapéutica" </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en la Sección </t>
        </r>
        <r>
          <rPr>
            <b/>
            <sz val="11"/>
            <color indexed="8"/>
            <rFont val="Calibri"/>
            <family val="2"/>
          </rPr>
          <t>"Tipos de Atenciones Nivel Secundaria y Terciario"</t>
        </r>
        <r>
          <rPr>
            <sz val="11"/>
            <color theme="1"/>
            <rFont val="Calibri"/>
            <family val="2"/>
            <scheme val="minor"/>
          </rPr>
          <t xml:space="preserve"> haber seleccionado el </t>
        </r>
        <r>
          <rPr>
            <b/>
            <sz val="11"/>
            <color indexed="8"/>
            <rFont val="Calibri"/>
            <family val="2"/>
          </rPr>
          <t xml:space="preserve">"Tipo de Atención" </t>
        </r>
        <r>
          <rPr>
            <sz val="11"/>
            <color theme="1"/>
            <rFont val="Calibri"/>
            <family val="2"/>
            <scheme val="minor"/>
          </rPr>
          <t>que corresponda
Tipo de Establecimiento
Hospitales Tipo 3 y 4.
NOTA: Se destaca que en esta sección cuenta la totalidad de procedimientos realizados y no por atención.</t>
        </r>
      </text>
    </comment>
    <comment ref="A243" authorId="8" shapeId="0" xr:uid="{851510FE-6566-44F6-A9D2-B8A55E05AF11}">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"Orientación y Movilidad"</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en la Sección </t>
        </r>
        <r>
          <rPr>
            <b/>
            <sz val="11"/>
            <color indexed="8"/>
            <rFont val="Calibri"/>
            <family val="2"/>
          </rPr>
          <t>"Tipos de Atenciones Nivel Secundaria y Terciario"</t>
        </r>
        <r>
          <rPr>
            <sz val="11"/>
            <color theme="1"/>
            <rFont val="Calibri"/>
            <family val="2"/>
            <scheme val="minor"/>
          </rPr>
          <t xml:space="preserve"> haber seleccionado el </t>
        </r>
        <r>
          <rPr>
            <b/>
            <sz val="11"/>
            <color indexed="8"/>
            <rFont val="Calibri"/>
            <family val="2"/>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t>
        </r>
      </text>
    </comment>
    <comment ref="A244" authorId="8" shapeId="0" xr:uid="{B1D0C35C-3E40-4E33-A05F-7EEE4E3FC5F5}">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"Estimulación sensorial"</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en la Sección </t>
        </r>
        <r>
          <rPr>
            <b/>
            <sz val="11"/>
            <color indexed="8"/>
            <rFont val="Calibri"/>
            <family val="2"/>
          </rPr>
          <t>"Tipos de Atenciones Nivel Secundaria y Terciario"</t>
        </r>
        <r>
          <rPr>
            <sz val="11"/>
            <color theme="1"/>
            <rFont val="Calibri"/>
            <family val="2"/>
            <scheme val="minor"/>
          </rPr>
          <t xml:space="preserve"> haber seleccionado el </t>
        </r>
        <r>
          <rPr>
            <b/>
            <sz val="11"/>
            <color indexed="8"/>
            <rFont val="Calibri"/>
            <family val="2"/>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45" authorId="8" shapeId="0" xr:uid="{6E95B236-6E64-4853-8DF7-55A5B2299D62}">
      <text>
        <r>
          <rPr>
            <sz val="11"/>
            <color theme="1"/>
            <rFont val="Calibri"/>
            <family val="2"/>
            <scheme val="minor"/>
          </rPr>
          <t xml:space="preserve">Este dato aparecerá  luego de que en la </t>
        </r>
        <r>
          <rPr>
            <b/>
            <sz val="11"/>
            <color indexed="8"/>
            <rFont val="Calibri"/>
            <family val="2"/>
          </rPr>
          <t xml:space="preserve">atención cerrada (estado completada) </t>
        </r>
        <r>
          <rPr>
            <sz val="11"/>
            <color theme="1"/>
            <rFont val="Calibri"/>
            <family val="2"/>
            <scheme val="minor"/>
          </rPr>
          <t xml:space="preserve">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 Terapia Respiratoria y Funcional Pulmonar"</t>
        </r>
        <r>
          <rPr>
            <sz val="11"/>
            <color theme="1"/>
            <rFont val="Calibri"/>
            <family val="2"/>
            <scheme val="minor"/>
          </rPr>
          <t xml:space="preserve">
y 
En el</t>
        </r>
        <r>
          <rPr>
            <b/>
            <sz val="11"/>
            <color indexed="8"/>
            <rFont val="Calibri"/>
            <family val="2"/>
          </rPr>
          <t xml:space="preserve"> Formulario Control en Sala de Rehabilitacion Fisica e Integral</t>
        </r>
        <r>
          <rPr>
            <sz val="11"/>
            <color theme="1"/>
            <rFont val="Calibri"/>
            <family val="2"/>
            <scheme val="minor"/>
          </rPr>
          <t>, en la Sección</t>
        </r>
        <r>
          <rPr>
            <b/>
            <sz val="11"/>
            <color indexed="8"/>
            <rFont val="Calibri"/>
            <family val="2"/>
          </rPr>
          <t xml:space="preserve"> "Tipos de Atenciones Nivel Secundaria y Terciario</t>
        </r>
        <r>
          <rPr>
            <sz val="11"/>
            <color theme="1"/>
            <rFont val="Calibri"/>
            <family val="2"/>
            <scheme val="minor"/>
          </rPr>
          <t xml:space="preserve">" haber seleccionado el </t>
        </r>
        <r>
          <rPr>
            <b/>
            <sz val="11"/>
            <color indexed="8"/>
            <rFont val="Calibri"/>
            <family val="2"/>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46" authorId="8" shapeId="0" xr:uid="{BCC41E6A-785B-486F-BAA4-D282B606ACF1}">
      <text>
        <r>
          <rPr>
            <sz val="11"/>
            <color theme="1"/>
            <rFont val="Calibri"/>
            <family val="2"/>
            <scheme val="minor"/>
          </rPr>
          <t xml:space="preserve">Este dato aparecerá  luego de que en la </t>
        </r>
        <r>
          <rPr>
            <b/>
            <sz val="11"/>
            <color indexed="8"/>
            <rFont val="Calibri"/>
            <family val="2"/>
          </rPr>
          <t>atención cerrada (estado completada)</t>
        </r>
        <r>
          <rPr>
            <sz val="11"/>
            <color theme="1"/>
            <rFont val="Calibri"/>
            <family val="2"/>
            <scheme val="minor"/>
          </rPr>
          <t xml:space="preserve"> registrada en</t>
        </r>
        <r>
          <rPr>
            <b/>
            <sz val="11"/>
            <color indexed="8"/>
            <rFont val="Calibri"/>
            <family val="2"/>
          </rPr>
          <t xml:space="preserve"> módulo  Box, Pacientes Citados</t>
        </r>
        <r>
          <rPr>
            <sz val="11"/>
            <color theme="1"/>
            <rFont val="Calibri"/>
            <family val="2"/>
            <scheme val="minor"/>
          </rPr>
          <t xml:space="preserve">, el  profesional  Registre el procedimiento:
</t>
        </r>
        <r>
          <rPr>
            <b/>
            <sz val="11"/>
            <color indexed="8"/>
            <rFont val="Calibri"/>
            <family val="2"/>
          </rPr>
          <t>" Rehabilitación Auditiva Individual"</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en la Sección </t>
        </r>
        <r>
          <rPr>
            <b/>
            <sz val="11"/>
            <color indexed="8"/>
            <rFont val="Calibri"/>
            <family val="2"/>
          </rPr>
          <t>"Tipos de Atenciones Nivel Secundaria y Terciario"</t>
        </r>
        <r>
          <rPr>
            <sz val="11"/>
            <color theme="1"/>
            <rFont val="Calibri"/>
            <family val="2"/>
            <scheme val="minor"/>
          </rPr>
          <t xml:space="preserve"> haber seleccionado el </t>
        </r>
        <r>
          <rPr>
            <b/>
            <sz val="11"/>
            <color indexed="8"/>
            <rFont val="Calibri"/>
            <family val="2"/>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47" authorId="8" shapeId="0" xr:uid="{A428D953-1F87-4B27-B978-8B079D75DCD9}">
      <text>
        <r>
          <rPr>
            <sz val="11"/>
            <color theme="1"/>
            <rFont val="Calibri"/>
            <family val="2"/>
            <scheme val="minor"/>
          </rPr>
          <t>Este dato aparecerá  luego de que en la</t>
        </r>
        <r>
          <rPr>
            <b/>
            <sz val="11"/>
            <color indexed="8"/>
            <rFont val="Calibri"/>
            <family val="2"/>
          </rPr>
          <t xml:space="preserve"> atención cerrada (estado completada)</t>
        </r>
        <r>
          <rPr>
            <sz val="11"/>
            <color theme="1"/>
            <rFont val="Calibri"/>
            <family val="2"/>
            <scheme val="minor"/>
          </rPr>
          <t xml:space="preserve"> registrada en </t>
        </r>
        <r>
          <rPr>
            <b/>
            <sz val="11"/>
            <color indexed="8"/>
            <rFont val="Calibri"/>
            <family val="2"/>
          </rPr>
          <t>módulo  Box, Pacientes Citados</t>
        </r>
        <r>
          <rPr>
            <sz val="11"/>
            <color theme="1"/>
            <rFont val="Calibri"/>
            <family val="2"/>
            <scheme val="minor"/>
          </rPr>
          <t xml:space="preserve">, el  profesional  Registre el procedimiento:
</t>
        </r>
        <r>
          <rPr>
            <b/>
            <sz val="11"/>
            <color indexed="8"/>
            <rFont val="Calibri"/>
            <family val="2"/>
          </rPr>
          <t>"Rehabilitación auditiva Grupal"</t>
        </r>
        <r>
          <rPr>
            <sz val="11"/>
            <color theme="1"/>
            <rFont val="Calibri"/>
            <family val="2"/>
            <scheme val="minor"/>
          </rPr>
          <t xml:space="preserve">
y 
En el </t>
        </r>
        <r>
          <rPr>
            <b/>
            <sz val="11"/>
            <color indexed="8"/>
            <rFont val="Calibri"/>
            <family val="2"/>
          </rPr>
          <t>Formulario Control en Sala de Rehabilitacion Fisica e Integral</t>
        </r>
        <r>
          <rPr>
            <sz val="11"/>
            <color theme="1"/>
            <rFont val="Calibri"/>
            <family val="2"/>
            <scheme val="minor"/>
          </rPr>
          <t xml:space="preserve">, en la Sección </t>
        </r>
        <r>
          <rPr>
            <b/>
            <sz val="11"/>
            <color indexed="8"/>
            <rFont val="Calibri"/>
            <family val="2"/>
          </rPr>
          <t>"Tipos de Atenciones Nivel Secundaria y Terciario"</t>
        </r>
        <r>
          <rPr>
            <sz val="11"/>
            <color theme="1"/>
            <rFont val="Calibri"/>
            <family val="2"/>
            <scheme val="minor"/>
          </rPr>
          <t xml:space="preserve"> haber seleccionado el </t>
        </r>
        <r>
          <rPr>
            <b/>
            <sz val="11"/>
            <color indexed="8"/>
            <rFont val="Calibri"/>
            <family val="2"/>
          </rPr>
          <t>"Tipo de Atención"</t>
        </r>
        <r>
          <rPr>
            <sz val="11"/>
            <color theme="1"/>
            <rFont val="Calibri"/>
            <family val="2"/>
            <scheme val="minor"/>
          </rPr>
          <t xml:space="preserve"> que corresponda
Tipo de Establecimiento
Hospitales Tipo 3 y 4.
NOTA: Se destaca que en esta sección cuenta la totalidad de procedimientos realizados y no por atención.
</t>
        </r>
      </text>
    </comment>
    <comment ref="A253" authorId="0" shapeId="0" xr:uid="{7BE99679-E955-48DF-B56A-AA61C2A69DBA}">
      <text>
        <r>
          <rPr>
            <sz val="11"/>
            <color theme="1"/>
            <rFont val="Calibri"/>
            <family val="2"/>
            <scheme val="minor"/>
          </rPr>
          <t xml:space="preserve">Este dato aparecerá  luego de que en la atención  registrada en </t>
        </r>
        <r>
          <rPr>
            <b/>
            <sz val="11"/>
            <color indexed="8"/>
            <rFont val="Calibri"/>
            <family val="2"/>
          </rPr>
          <t xml:space="preserve">módulo Box, Pacientes Citados </t>
        </r>
        <r>
          <rPr>
            <sz val="11"/>
            <color theme="1"/>
            <rFont val="Calibri"/>
            <family val="2"/>
            <scheme val="minor"/>
          </rPr>
          <t xml:space="preserve">o desde </t>
        </r>
        <r>
          <rPr>
            <b/>
            <sz val="11"/>
            <color indexed="8"/>
            <rFont val="Calibri"/>
            <family val="2"/>
          </rPr>
          <t>Agregar documentos a una atenció</t>
        </r>
        <r>
          <rPr>
            <sz val="11"/>
            <color theme="1"/>
            <rFont val="Calibri"/>
            <family val="2"/>
            <scheme val="minor"/>
          </rPr>
          <t xml:space="preserve">n, el profesional registre lo siguiente:
En el </t>
        </r>
        <r>
          <rPr>
            <b/>
            <sz val="11"/>
            <color indexed="8"/>
            <rFont val="Calibri"/>
            <family val="2"/>
          </rPr>
          <t xml:space="preserve"> Formulario Control en Sala de Rehabilitación Física e Integral:</t>
        </r>
        <r>
          <rPr>
            <sz val="11"/>
            <color theme="1"/>
            <rFont val="Calibri"/>
            <family val="2"/>
            <scheme val="minor"/>
          </rPr>
          <t xml:space="preserve">
En la Sección </t>
        </r>
        <r>
          <rPr>
            <b/>
            <sz val="11"/>
            <color indexed="8"/>
            <rFont val="Calibri"/>
            <family val="2"/>
          </rPr>
          <t xml:space="preserve">Evaluaciones de Ayudas Técnicas, debe registrar una o varias  Ayudas Técnica proporcionadas al paciente.
</t>
        </r>
        <r>
          <rPr>
            <sz val="11"/>
            <color theme="1"/>
            <rFont val="Calibri"/>
            <family val="2"/>
            <scheme val="minor"/>
          </rPr>
          <t xml:space="preserve">
Se contabilizará la </t>
        </r>
        <r>
          <rPr>
            <b/>
            <sz val="11"/>
            <color indexed="8"/>
            <rFont val="Calibri"/>
            <family val="2"/>
          </rPr>
          <t>Evaluaciones de Ayuda Técnica</t>
        </r>
        <r>
          <rPr>
            <sz val="11"/>
            <color theme="1"/>
            <rFont val="Calibri"/>
            <family val="2"/>
            <scheme val="minor"/>
          </rPr>
          <t xml:space="preserve">, cuando </t>
        </r>
        <r>
          <rPr>
            <b/>
            <sz val="11"/>
            <color indexed="8"/>
            <rFont val="Calibri"/>
            <family val="2"/>
          </rPr>
          <t>el valor de registro sea igual o mayor a 1.</t>
        </r>
        <r>
          <rPr>
            <sz val="11"/>
            <color theme="1"/>
            <rFont val="Calibri"/>
            <family val="2"/>
            <scheme val="minor"/>
          </rPr>
          <t xml:space="preserve">
Además, seleccionando</t>
        </r>
        <r>
          <rPr>
            <b/>
            <sz val="11"/>
            <color indexed="8"/>
            <rFont val="Calibri"/>
            <family val="2"/>
          </rPr>
          <t xml:space="preserve"> uno o varios Problemas de Salud</t>
        </r>
        <r>
          <rPr>
            <sz val="11"/>
            <color theme="1"/>
            <rFont val="Calibri"/>
            <family val="2"/>
            <scheme val="minor"/>
          </rPr>
          <t xml:space="preserve"> que presente el Paciente.
En esta fila se contabiliza </t>
        </r>
        <r>
          <rPr>
            <b/>
            <sz val="11"/>
            <color indexed="8"/>
            <rFont val="Calibri"/>
            <family val="2"/>
          </rPr>
          <t>número de Personas.</t>
        </r>
        <r>
          <rPr>
            <sz val="11"/>
            <color theme="1"/>
            <rFont val="Calibri"/>
            <family val="2"/>
            <scheme val="minor"/>
          </rPr>
          <t xml:space="preserve">
Tipo de Establecimiento
Cesfam,Cgu,Cgr,Crs,Cdt,Psr,Cosam, Cecosf, Hospitales comunitarios, Hospitales Tipo 3 y Hospitales Tipo 4.</t>
        </r>
      </text>
    </comment>
    <comment ref="A254" authorId="4" shapeId="0" xr:uid="{27299DDC-54A3-4C59-9BC6-2A1B26412EEE}">
      <text>
        <r>
          <rPr>
            <sz val="11"/>
            <color theme="1"/>
            <rFont val="Calibri"/>
            <family val="2"/>
            <scheme val="minor"/>
          </rPr>
          <t xml:space="preserve">Este dato aparecerá  luego de que en la atención  registrada en </t>
        </r>
        <r>
          <rPr>
            <b/>
            <sz val="11"/>
            <color indexed="8"/>
            <rFont val="Calibri"/>
            <family val="2"/>
          </rPr>
          <t xml:space="preserve">módulo Box, Pacientes Citados </t>
        </r>
        <r>
          <rPr>
            <sz val="11"/>
            <color theme="1"/>
            <rFont val="Calibri"/>
            <family val="2"/>
            <scheme val="minor"/>
          </rPr>
          <t xml:space="preserve">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la Sección </t>
        </r>
        <r>
          <rPr>
            <b/>
            <sz val="11"/>
            <color indexed="8"/>
            <rFont val="Calibri"/>
            <family val="2"/>
          </rPr>
          <t>Ayudas Técnicas Entregadas</t>
        </r>
        <r>
          <rPr>
            <sz val="11"/>
            <color theme="1"/>
            <rFont val="Calibri"/>
            <family val="2"/>
            <scheme val="minor"/>
          </rPr>
          <t xml:space="preserve">, debe registrar </t>
        </r>
        <r>
          <rPr>
            <b/>
            <sz val="11"/>
            <color indexed="8"/>
            <rFont val="Calibri"/>
            <family val="2"/>
          </rPr>
          <t>una o varias  Ayudas Técnica</t>
        </r>
        <r>
          <rPr>
            <sz val="11"/>
            <color theme="1"/>
            <rFont val="Calibri"/>
            <family val="2"/>
            <scheme val="minor"/>
          </rPr>
          <t xml:space="preserve"> proporcionadas al paciente.
Se contabilizará la </t>
        </r>
        <r>
          <rPr>
            <b/>
            <sz val="11"/>
            <color indexed="8"/>
            <rFont val="Calibri"/>
            <family val="2"/>
          </rPr>
          <t>Ayuda Técnica Entregada</t>
        </r>
        <r>
          <rPr>
            <sz val="11"/>
            <color theme="1"/>
            <rFont val="Calibri"/>
            <family val="2"/>
            <scheme val="minor"/>
          </rPr>
          <t xml:space="preserve">, cuando </t>
        </r>
        <r>
          <rPr>
            <b/>
            <sz val="11"/>
            <color indexed="8"/>
            <rFont val="Calibri"/>
            <family val="2"/>
          </rPr>
          <t>el valor de registro sea igual o mayor a 1.</t>
        </r>
        <r>
          <rPr>
            <sz val="11"/>
            <color theme="1"/>
            <rFont val="Calibri"/>
            <family val="2"/>
            <scheme val="minor"/>
          </rPr>
          <t xml:space="preserve">
Además, seleccionando </t>
        </r>
        <r>
          <rPr>
            <b/>
            <sz val="11"/>
            <color indexed="8"/>
            <rFont val="Calibri"/>
            <family val="2"/>
          </rPr>
          <t>uno o varios Problemas de Salud</t>
        </r>
        <r>
          <rPr>
            <sz val="11"/>
            <color theme="1"/>
            <rFont val="Calibri"/>
            <family val="2"/>
            <scheme val="minor"/>
          </rPr>
          <t xml:space="preserve"> que presente el Paciente.
En esta fila se contabiliza número de Personas.
Tipo de Establecimiento
Cesfam,Cgu,Cgr,Crs,Cdt,Psr,Cosam, Cecosf, Hospitales comunitarios, Hospitales Tipo 3 y Hospitales Tipo 4.</t>
        </r>
      </text>
    </comment>
    <comment ref="A255" authorId="0" shapeId="0" xr:uid="{52F8D269-EDAD-40C4-B30D-6F1747954A20}">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 xml:space="preserve"> Formulario Control en Sala de Rehabilitación Física e Integral:</t>
        </r>
        <r>
          <rPr>
            <sz val="11"/>
            <color theme="1"/>
            <rFont val="Calibri"/>
            <family val="2"/>
            <scheme val="minor"/>
          </rPr>
          <t xml:space="preserve">
En la Sección</t>
        </r>
        <r>
          <rPr>
            <b/>
            <sz val="11"/>
            <color indexed="8"/>
            <rFont val="Calibri"/>
            <family val="2"/>
          </rPr>
          <t xml:space="preserve"> Entrenamiento de Ayudas Técnicas</t>
        </r>
        <r>
          <rPr>
            <sz val="11"/>
            <color theme="1"/>
            <rFont val="Calibri"/>
            <family val="2"/>
            <scheme val="minor"/>
          </rPr>
          <t xml:space="preserve">, debe registrar </t>
        </r>
        <r>
          <rPr>
            <b/>
            <sz val="11"/>
            <color indexed="8"/>
            <rFont val="Calibri"/>
            <family val="2"/>
          </rPr>
          <t>una o varias  Ayudas Técnica</t>
        </r>
        <r>
          <rPr>
            <sz val="11"/>
            <color theme="1"/>
            <rFont val="Calibri"/>
            <family val="2"/>
            <scheme val="minor"/>
          </rPr>
          <t xml:space="preserve"> proporcionadas al paciente.
Se contabilizará la </t>
        </r>
        <r>
          <rPr>
            <b/>
            <sz val="11"/>
            <color indexed="8"/>
            <rFont val="Calibri"/>
            <family val="2"/>
          </rPr>
          <t>Entrenamiento de Ayuda Técnica</t>
        </r>
        <r>
          <rPr>
            <sz val="11"/>
            <color theme="1"/>
            <rFont val="Calibri"/>
            <family val="2"/>
            <scheme val="minor"/>
          </rPr>
          <t>, cuando el valor de registro</t>
        </r>
        <r>
          <rPr>
            <b/>
            <sz val="11"/>
            <color indexed="8"/>
            <rFont val="Calibri"/>
            <family val="2"/>
          </rPr>
          <t xml:space="preserve"> sea igual o mayor a 1.</t>
        </r>
        <r>
          <rPr>
            <sz val="11"/>
            <color theme="1"/>
            <rFont val="Calibri"/>
            <family val="2"/>
            <scheme val="minor"/>
          </rPr>
          <t xml:space="preserve">
Además, seleccionando </t>
        </r>
        <r>
          <rPr>
            <b/>
            <sz val="11"/>
            <color indexed="8"/>
            <rFont val="Calibri"/>
            <family val="2"/>
          </rPr>
          <t>uno o varios Problemas de Salud</t>
        </r>
        <r>
          <rPr>
            <sz val="11"/>
            <color theme="1"/>
            <rFont val="Calibri"/>
            <family val="2"/>
            <scheme val="minor"/>
          </rPr>
          <t xml:space="preserve"> que presente el Paciente.
En esta fila se contabiliza </t>
        </r>
        <r>
          <rPr>
            <b/>
            <sz val="11"/>
            <color indexed="8"/>
            <rFont val="Calibri"/>
            <family val="2"/>
          </rPr>
          <t>número de Personas.</t>
        </r>
        <r>
          <rPr>
            <sz val="11"/>
            <color theme="1"/>
            <rFont val="Calibri"/>
            <family val="2"/>
            <scheme val="minor"/>
          </rPr>
          <t xml:space="preserve">
Tipo de Establecimiento
Cesfam,Cgu,Cgr,Crs,Cdt,Psr,Cosam, Cecosf, Hospitales comunitarios, Hospitales Tipo 3 y Hospitales Tipo 4.
</t>
        </r>
      </text>
    </comment>
    <comment ref="A259" authorId="4" shapeId="0" xr:uid="{2D59F47F-DDE7-4996-A8DC-92683D83CA18}">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t>
        </r>
        <r>
          <rPr>
            <b/>
            <sz val="11"/>
            <color indexed="8"/>
            <rFont val="Calibri"/>
            <family val="2"/>
          </rPr>
          <t>Formulario Control en Sala de Rehabilitación Física e Integral</t>
        </r>
        <r>
          <rPr>
            <sz val="11"/>
            <color theme="1"/>
            <rFont val="Calibri"/>
            <family val="2"/>
            <scheme val="minor"/>
          </rPr>
          <t xml:space="preserve">
En la sección </t>
        </r>
        <r>
          <rPr>
            <b/>
            <sz val="11"/>
            <color indexed="8"/>
            <rFont val="Calibri"/>
            <family val="2"/>
          </rPr>
          <t>Ayudas Técnicas Entregadas debe registrar la cantidad de Sillas de Ruedas Estándar entregadas</t>
        </r>
        <r>
          <rPr>
            <sz val="11"/>
            <color theme="1"/>
            <rFont val="Calibri"/>
            <family val="2"/>
            <scheme val="minor"/>
          </rPr>
          <t xml:space="preserve">.
Además, seleccionado </t>
        </r>
        <r>
          <rPr>
            <b/>
            <sz val="11"/>
            <color indexed="8"/>
            <rFont val="Calibri"/>
            <family val="2"/>
          </rPr>
          <t>uno o varios Problemas de Salud</t>
        </r>
        <r>
          <rPr>
            <sz val="11"/>
            <color theme="1"/>
            <rFont val="Calibri"/>
            <family val="2"/>
            <scheme val="minor"/>
          </rPr>
          <t xml:space="preserve"> que presente el paciente.
Se contabilizará la </t>
        </r>
        <r>
          <rPr>
            <b/>
            <sz val="11"/>
            <color indexed="8"/>
            <rFont val="Calibri"/>
            <family val="2"/>
          </rPr>
          <t>cantidad</t>
        </r>
        <r>
          <rPr>
            <sz val="11"/>
            <color theme="1"/>
            <rFont val="Calibri"/>
            <family val="2"/>
            <scheme val="minor"/>
          </rPr>
          <t>, cuando</t>
        </r>
        <r>
          <rPr>
            <b/>
            <sz val="11"/>
            <color indexed="8"/>
            <rFont val="Calibri"/>
            <family val="2"/>
          </rPr>
          <t xml:space="preserve"> el valor sea igual o mayor a 1.</t>
        </r>
        <r>
          <rPr>
            <sz val="11"/>
            <color theme="1"/>
            <rFont val="Calibri"/>
            <family val="2"/>
            <scheme val="minor"/>
          </rPr>
          <t xml:space="preserve">
Tipo de Establecimiento
Cesfam,Cgu,Cgr,Crs,Cdt,Psr,Cosam, Cecosf, Hospitales comunitarios, Hospitales Tipo 3 y Hospitales Tipo 4.</t>
        </r>
      </text>
    </comment>
    <comment ref="A260" authorId="4" shapeId="0" xr:uid="{0D3AC6C0-878F-400C-BEAC-0059E1374AD6}">
      <text>
        <r>
          <rPr>
            <sz val="11"/>
            <color theme="1"/>
            <rFont val="Calibri"/>
            <family val="2"/>
            <scheme val="minor"/>
          </rPr>
          <t xml:space="preserve">Este dato aparecerá  luego de que en la atención  registrada en </t>
        </r>
        <r>
          <rPr>
            <b/>
            <sz val="11"/>
            <color indexed="8"/>
            <rFont val="Calibri"/>
            <family val="2"/>
          </rPr>
          <t xml:space="preserve">módulo Box, Pacientes Citados </t>
        </r>
        <r>
          <rPr>
            <sz val="11"/>
            <color theme="1"/>
            <rFont val="Calibri"/>
            <family val="2"/>
            <scheme val="minor"/>
          </rPr>
          <t>o desde</t>
        </r>
        <r>
          <rPr>
            <b/>
            <sz val="11"/>
            <color indexed="8"/>
            <rFont val="Calibri"/>
            <family val="2"/>
          </rPr>
          <t xml:space="preserve"> Agregar documentos a una atención</t>
        </r>
        <r>
          <rPr>
            <sz val="11"/>
            <color theme="1"/>
            <rFont val="Calibri"/>
            <family val="2"/>
            <scheme val="minor"/>
          </rPr>
          <t>, el profesional registre lo siguiente:
En</t>
        </r>
        <r>
          <rPr>
            <b/>
            <sz val="11"/>
            <color indexed="8"/>
            <rFont val="Calibri"/>
            <family val="2"/>
          </rPr>
          <t xml:space="preserve"> Formulario Control en Sala de Rehabilitación Física e Integral:</t>
        </r>
        <r>
          <rPr>
            <sz val="11"/>
            <color theme="1"/>
            <rFont val="Calibri"/>
            <family val="2"/>
            <scheme val="minor"/>
          </rPr>
          <t xml:space="preserve">
En la sección</t>
        </r>
        <r>
          <rPr>
            <b/>
            <sz val="11"/>
            <color indexed="8"/>
            <rFont val="Calibri"/>
            <family val="2"/>
          </rPr>
          <t xml:space="preserve"> Ayudas Técnicas Entregadas debe registrar la cantidad de Silla de Ruedas Neurológica entregadas.</t>
        </r>
        <r>
          <rPr>
            <sz val="11"/>
            <color theme="1"/>
            <rFont val="Calibri"/>
            <family val="2"/>
            <scheme val="minor"/>
          </rPr>
          <t xml:space="preserve">
Además, seleccionado </t>
        </r>
        <r>
          <rPr>
            <b/>
            <sz val="11"/>
            <color indexed="8"/>
            <rFont val="Calibri"/>
            <family val="2"/>
          </rPr>
          <t xml:space="preserve">uno o varios Problemas de Salud </t>
        </r>
        <r>
          <rPr>
            <sz val="11"/>
            <color theme="1"/>
            <rFont val="Calibri"/>
            <family val="2"/>
            <scheme val="minor"/>
          </rPr>
          <t xml:space="preserve">que presente el paciente.
Se contabilizará la </t>
        </r>
        <r>
          <rPr>
            <b/>
            <sz val="11"/>
            <color indexed="8"/>
            <rFont val="Calibri"/>
            <family val="2"/>
          </rPr>
          <t>cantidad</t>
        </r>
        <r>
          <rPr>
            <sz val="11"/>
            <color theme="1"/>
            <rFont val="Calibri"/>
            <family val="2"/>
            <scheme val="minor"/>
          </rPr>
          <t xml:space="preserve">, cuando </t>
        </r>
        <r>
          <rPr>
            <b/>
            <sz val="11"/>
            <color indexed="8"/>
            <rFont val="Calibri"/>
            <family val="2"/>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61" authorId="4" shapeId="0" xr:uid="{8B878A85-B8AA-4265-B71E-FEA9352DB21D}">
      <text>
        <r>
          <rPr>
            <sz val="11"/>
            <color theme="1"/>
            <rFont val="Calibri"/>
            <family val="2"/>
            <scheme val="minor"/>
          </rPr>
          <t>Este dato aparecerá  luego de que en la atención  registrada en</t>
        </r>
        <r>
          <rPr>
            <b/>
            <sz val="11"/>
            <color indexed="8"/>
            <rFont val="Calibri"/>
            <family val="2"/>
          </rPr>
          <t xml:space="preserve"> módulo Box, Pacientes Citados </t>
        </r>
        <r>
          <rPr>
            <sz val="11"/>
            <color theme="1"/>
            <rFont val="Calibri"/>
            <family val="2"/>
            <scheme val="minor"/>
          </rPr>
          <t xml:space="preserve">o desde </t>
        </r>
        <r>
          <rPr>
            <b/>
            <sz val="11"/>
            <color indexed="8"/>
            <rFont val="Calibri"/>
            <family val="2"/>
          </rPr>
          <t>Agregar documentos a una atención</t>
        </r>
        <r>
          <rPr>
            <sz val="11"/>
            <color theme="1"/>
            <rFont val="Calibri"/>
            <family val="2"/>
            <scheme val="minor"/>
          </rPr>
          <t>, el profesional registre lo siguiente:
En</t>
        </r>
        <r>
          <rPr>
            <b/>
            <sz val="11"/>
            <color indexed="8"/>
            <rFont val="Calibri"/>
            <family val="2"/>
          </rPr>
          <t xml:space="preserve"> Formulario Control en Sala de Rehabilitación Física e Integral:</t>
        </r>
        <r>
          <rPr>
            <sz val="11"/>
            <color theme="1"/>
            <rFont val="Calibri"/>
            <family val="2"/>
            <scheme val="minor"/>
          </rPr>
          <t xml:space="preserve">
En la sección </t>
        </r>
        <r>
          <rPr>
            <b/>
            <sz val="11"/>
            <color indexed="8"/>
            <rFont val="Calibri"/>
            <family val="2"/>
          </rPr>
          <t>Ayudas Técnicas Entregadas debe registrar la cantidad de Cojín Anti Escaras entregados.</t>
        </r>
        <r>
          <rPr>
            <sz val="11"/>
            <color theme="1"/>
            <rFont val="Calibri"/>
            <family val="2"/>
            <scheme val="minor"/>
          </rPr>
          <t xml:space="preserve">
Además, seleccionado </t>
        </r>
        <r>
          <rPr>
            <b/>
            <sz val="11"/>
            <color indexed="8"/>
            <rFont val="Calibri"/>
            <family val="2"/>
          </rPr>
          <t>uno o varios Problemas de Salud</t>
        </r>
        <r>
          <rPr>
            <sz val="11"/>
            <color theme="1"/>
            <rFont val="Calibri"/>
            <family val="2"/>
            <scheme val="minor"/>
          </rPr>
          <t xml:space="preserve"> que presente el paciente.
Se contabilizará la </t>
        </r>
        <r>
          <rPr>
            <b/>
            <sz val="11"/>
            <color indexed="8"/>
            <rFont val="Calibri"/>
            <family val="2"/>
          </rPr>
          <t>cantidad</t>
        </r>
        <r>
          <rPr>
            <sz val="11"/>
            <color theme="1"/>
            <rFont val="Calibri"/>
            <family val="2"/>
            <scheme val="minor"/>
          </rPr>
          <t xml:space="preserve">, cuando </t>
        </r>
        <r>
          <rPr>
            <b/>
            <sz val="11"/>
            <color indexed="8"/>
            <rFont val="Calibri"/>
            <family val="2"/>
          </rPr>
          <t>el valor sea igual o mayor</t>
        </r>
        <r>
          <rPr>
            <sz val="11"/>
            <color theme="1"/>
            <rFont val="Calibri"/>
            <family val="2"/>
            <scheme val="minor"/>
          </rPr>
          <t xml:space="preserve"> a 1.
Tipo de Establecimiento
Cesfam,Cgu,Cgr,Crs,Cdt,Psr,Cosam, Cecosf, Hospitales comunitarios, Hospitales Tipo 3 y Hospitales Tipo 4.</t>
        </r>
      </text>
    </comment>
    <comment ref="A262" authorId="4" shapeId="0" xr:uid="{8642BD22-5416-4AD3-982E-56C2F99313BE}">
      <text>
        <r>
          <rPr>
            <sz val="11"/>
            <color theme="1"/>
            <rFont val="Calibri"/>
            <family val="2"/>
            <scheme val="minor"/>
          </rPr>
          <t xml:space="preserve">Este dato aparecerá  luego de que en la atención  registrada en módulo Box, Pacientes Citados o desde Agregar documentos a una atención, el profesional registre lo siguiente:
En </t>
        </r>
        <r>
          <rPr>
            <b/>
            <sz val="11"/>
            <color indexed="8"/>
            <rFont val="Calibri"/>
            <family val="2"/>
          </rPr>
          <t>Formulario Control en Sala de Rehabilitación Física e Integral:</t>
        </r>
        <r>
          <rPr>
            <sz val="11"/>
            <color theme="1"/>
            <rFont val="Calibri"/>
            <family val="2"/>
            <scheme val="minor"/>
          </rPr>
          <t xml:space="preserve">
En la sección </t>
        </r>
        <r>
          <rPr>
            <b/>
            <sz val="11"/>
            <color indexed="8"/>
            <rFont val="Calibri"/>
            <family val="2"/>
          </rPr>
          <t>Ayudas Técnicas Entregadas debe registrar la cantidad de Colchón Anti Escaras entregados.</t>
        </r>
        <r>
          <rPr>
            <sz val="11"/>
            <color theme="1"/>
            <rFont val="Calibri"/>
            <family val="2"/>
            <scheme val="minor"/>
          </rPr>
          <t xml:space="preserve">
Además, seleccionado </t>
        </r>
        <r>
          <rPr>
            <b/>
            <sz val="11"/>
            <color indexed="8"/>
            <rFont val="Calibri"/>
            <family val="2"/>
          </rPr>
          <t>uno o varios Problemas de Salud que presente el paciente.</t>
        </r>
        <r>
          <rPr>
            <sz val="11"/>
            <color theme="1"/>
            <rFont val="Calibri"/>
            <family val="2"/>
            <scheme val="minor"/>
          </rPr>
          <t xml:space="preserve">
Se contabilizará la </t>
        </r>
        <r>
          <rPr>
            <b/>
            <sz val="11"/>
            <color indexed="8"/>
            <rFont val="Calibri"/>
            <family val="2"/>
          </rPr>
          <t>cantidad,</t>
        </r>
        <r>
          <rPr>
            <sz val="11"/>
            <color theme="1"/>
            <rFont val="Calibri"/>
            <family val="2"/>
            <scheme val="minor"/>
          </rPr>
          <t xml:space="preserve"> cuando </t>
        </r>
        <r>
          <rPr>
            <b/>
            <sz val="11"/>
            <color indexed="8"/>
            <rFont val="Calibri"/>
            <family val="2"/>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63" authorId="4" shapeId="0" xr:uid="{442AF812-C4E6-464D-A007-95759F7976DD}">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t>
        </r>
        <r>
          <rPr>
            <b/>
            <sz val="11"/>
            <color indexed="8"/>
            <rFont val="Calibri"/>
            <family val="2"/>
          </rPr>
          <t>Formulario Control en Sala de Rehabilitación Física e Integral:</t>
        </r>
        <r>
          <rPr>
            <sz val="11"/>
            <color theme="1"/>
            <rFont val="Calibri"/>
            <family val="2"/>
            <scheme val="minor"/>
          </rPr>
          <t xml:space="preserve">
En la sección </t>
        </r>
        <r>
          <rPr>
            <b/>
            <sz val="11"/>
            <color indexed="8"/>
            <rFont val="Calibri"/>
            <family val="2"/>
          </rPr>
          <t>Ayudas Técnicas Entregadas debe registrar la cantidad de Bastones entregados.</t>
        </r>
        <r>
          <rPr>
            <sz val="11"/>
            <color theme="1"/>
            <rFont val="Calibri"/>
            <family val="2"/>
            <scheme val="minor"/>
          </rPr>
          <t xml:space="preserve">
Además, seleccionado </t>
        </r>
        <r>
          <rPr>
            <b/>
            <sz val="11"/>
            <color indexed="8"/>
            <rFont val="Calibri"/>
            <family val="2"/>
          </rPr>
          <t>uno o varios Problemas de Salud</t>
        </r>
        <r>
          <rPr>
            <sz val="11"/>
            <color theme="1"/>
            <rFont val="Calibri"/>
            <family val="2"/>
            <scheme val="minor"/>
          </rPr>
          <t xml:space="preserve"> que presente el paciente.
Se contabilizará la cantidad, cuando </t>
        </r>
        <r>
          <rPr>
            <b/>
            <sz val="11"/>
            <color indexed="8"/>
            <rFont val="Calibri"/>
            <family val="2"/>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64" authorId="4" shapeId="0" xr:uid="{871840D5-5620-4346-8BB6-A73C091B80FD}">
      <text>
        <r>
          <rPr>
            <sz val="11"/>
            <color theme="1"/>
            <rFont val="Calibri"/>
            <family val="2"/>
            <scheme val="minor"/>
          </rPr>
          <t>Este dato aparecerá  luego de que en la atención  registrada en</t>
        </r>
        <r>
          <rPr>
            <b/>
            <sz val="11"/>
            <color indexed="8"/>
            <rFont val="Calibri"/>
            <family val="2"/>
          </rPr>
          <t xml:space="preserve"> 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t>
        </r>
        <r>
          <rPr>
            <b/>
            <sz val="11"/>
            <color indexed="8"/>
            <rFont val="Calibri"/>
            <family val="2"/>
          </rPr>
          <t>Formulario Control en Sala de Rehabilitación Física e Integral:</t>
        </r>
        <r>
          <rPr>
            <sz val="11"/>
            <color theme="1"/>
            <rFont val="Calibri"/>
            <family val="2"/>
            <scheme val="minor"/>
          </rPr>
          <t xml:space="preserve">
En la sección </t>
        </r>
        <r>
          <rPr>
            <b/>
            <sz val="11"/>
            <color indexed="8"/>
            <rFont val="Calibri"/>
            <family val="2"/>
          </rPr>
          <t>Ayudas Técnicas Entregadas debe registrar la cantidad de Andadores entregados.</t>
        </r>
        <r>
          <rPr>
            <sz val="11"/>
            <color theme="1"/>
            <rFont val="Calibri"/>
            <family val="2"/>
            <scheme val="minor"/>
          </rPr>
          <t xml:space="preserve">
Además, seleccionado </t>
        </r>
        <r>
          <rPr>
            <b/>
            <sz val="11"/>
            <color indexed="8"/>
            <rFont val="Calibri"/>
            <family val="2"/>
          </rPr>
          <t>uno o varios Problemas de Salud</t>
        </r>
        <r>
          <rPr>
            <sz val="11"/>
            <color theme="1"/>
            <rFont val="Calibri"/>
            <family val="2"/>
            <scheme val="minor"/>
          </rPr>
          <t xml:space="preserve"> que presente el paciente.
Se contabilizará la cantidad, cuando </t>
        </r>
        <r>
          <rPr>
            <b/>
            <sz val="11"/>
            <color indexed="8"/>
            <rFont val="Calibri"/>
            <family val="2"/>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65" authorId="0" shapeId="0" xr:uid="{B24F220A-9CC6-4E55-AA32-885A03214922}">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t>
        </r>
        <r>
          <rPr>
            <b/>
            <sz val="11"/>
            <color indexed="8"/>
            <rFont val="Calibri"/>
            <family val="2"/>
          </rPr>
          <t>Formulario Control en Sala de Rehabilitación Física e Integral:</t>
        </r>
        <r>
          <rPr>
            <sz val="11"/>
            <color theme="1"/>
            <rFont val="Calibri"/>
            <family val="2"/>
            <scheme val="minor"/>
          </rPr>
          <t xml:space="preserve">
En la sección </t>
        </r>
        <r>
          <rPr>
            <b/>
            <sz val="11"/>
            <color indexed="8"/>
            <rFont val="Calibri"/>
            <family val="2"/>
          </rPr>
          <t>Ayudas Técnicas Entregadas debe registrar la cantidad de Sitting entregadas.</t>
        </r>
        <r>
          <rPr>
            <sz val="11"/>
            <color theme="1"/>
            <rFont val="Calibri"/>
            <family val="2"/>
            <scheme val="minor"/>
          </rPr>
          <t xml:space="preserve">
Además, seleccionado </t>
        </r>
        <r>
          <rPr>
            <b/>
            <sz val="11"/>
            <color indexed="8"/>
            <rFont val="Calibri"/>
            <family val="2"/>
          </rPr>
          <t>uno o varios Problemas de Salud</t>
        </r>
        <r>
          <rPr>
            <sz val="11"/>
            <color theme="1"/>
            <rFont val="Calibri"/>
            <family val="2"/>
            <scheme val="minor"/>
          </rPr>
          <t xml:space="preserve"> que presente el paciente.
Se contabilizará la cantidad, cuando </t>
        </r>
        <r>
          <rPr>
            <b/>
            <sz val="11"/>
            <color indexed="8"/>
            <rFont val="Calibri"/>
            <family val="2"/>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66" authorId="0" shapeId="0" xr:uid="{3C6CE13B-E1B9-48C7-850F-7A8976E7D340}">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t>
        </r>
        <r>
          <rPr>
            <b/>
            <sz val="11"/>
            <color indexed="8"/>
            <rFont val="Calibri"/>
            <family val="2"/>
          </rPr>
          <t>Formulario Control en Sala de Rehabilitación Física e Integral:</t>
        </r>
        <r>
          <rPr>
            <sz val="11"/>
            <color theme="1"/>
            <rFont val="Calibri"/>
            <family val="2"/>
            <scheme val="minor"/>
          </rPr>
          <t xml:space="preserve">
En la sección </t>
        </r>
        <r>
          <rPr>
            <b/>
            <sz val="11"/>
            <color indexed="8"/>
            <rFont val="Calibri"/>
            <family val="2"/>
          </rPr>
          <t>Ayudas Técnicas Entregadas debe registrar la cantidad de Órtesis de Columna Vertebral entregadas.</t>
        </r>
        <r>
          <rPr>
            <sz val="11"/>
            <color theme="1"/>
            <rFont val="Calibri"/>
            <family val="2"/>
            <scheme val="minor"/>
          </rPr>
          <t xml:space="preserve">
Además, seleccionado </t>
        </r>
        <r>
          <rPr>
            <b/>
            <sz val="11"/>
            <color indexed="8"/>
            <rFont val="Calibri"/>
            <family val="2"/>
          </rPr>
          <t xml:space="preserve">uno o varios Problemas de Salud </t>
        </r>
        <r>
          <rPr>
            <sz val="11"/>
            <color theme="1"/>
            <rFont val="Calibri"/>
            <family val="2"/>
            <scheme val="minor"/>
          </rPr>
          <t xml:space="preserve">que presente el paciente.
Se contabilizará la cantidad, cuando </t>
        </r>
        <r>
          <rPr>
            <b/>
            <sz val="11"/>
            <color indexed="8"/>
            <rFont val="Calibri"/>
            <family val="2"/>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67" authorId="0" shapeId="0" xr:uid="{5F61660D-8C00-4ABF-BDC7-F78512A74F77}">
      <text>
        <r>
          <rPr>
            <sz val="11"/>
            <color theme="1"/>
            <rFont val="Calibri"/>
            <family val="2"/>
            <scheme val="minor"/>
          </rPr>
          <t xml:space="preserve">Este dato aparecerá  luego de que en la atención  registrada en </t>
        </r>
        <r>
          <rPr>
            <b/>
            <sz val="11"/>
            <color indexed="8"/>
            <rFont val="Calibri"/>
            <family val="2"/>
          </rPr>
          <t xml:space="preserve">módulo Box, Pacientes Citados </t>
        </r>
        <r>
          <rPr>
            <sz val="11"/>
            <color theme="1"/>
            <rFont val="Calibri"/>
            <family val="2"/>
            <scheme val="minor"/>
          </rPr>
          <t xml:space="preserve">o desde </t>
        </r>
        <r>
          <rPr>
            <b/>
            <sz val="11"/>
            <color indexed="8"/>
            <rFont val="Calibri"/>
            <family val="2"/>
          </rPr>
          <t>Agregar documentos a una atención</t>
        </r>
        <r>
          <rPr>
            <sz val="11"/>
            <color theme="1"/>
            <rFont val="Calibri"/>
            <family val="2"/>
            <scheme val="minor"/>
          </rPr>
          <t xml:space="preserve">, el profesional registre lo siguiente:
En </t>
        </r>
        <r>
          <rPr>
            <b/>
            <sz val="11"/>
            <color indexed="8"/>
            <rFont val="Calibri"/>
            <family val="2"/>
          </rPr>
          <t>Formulario Control en Sala de Rehabilitación Física e Integral:</t>
        </r>
        <r>
          <rPr>
            <sz val="11"/>
            <color theme="1"/>
            <rFont val="Calibri"/>
            <family val="2"/>
            <scheme val="minor"/>
          </rPr>
          <t xml:space="preserve">
En la sección </t>
        </r>
        <r>
          <rPr>
            <b/>
            <sz val="11"/>
            <color indexed="8"/>
            <rFont val="Calibri"/>
            <family val="2"/>
          </rPr>
          <t>Ayudas Técnicas Entregadas debe registrar la cantidad de Órtesis Miembro Inferior entregadas.</t>
        </r>
        <r>
          <rPr>
            <sz val="11"/>
            <color theme="1"/>
            <rFont val="Calibri"/>
            <family val="2"/>
            <scheme val="minor"/>
          </rPr>
          <t xml:space="preserve">
Además, seleccionado </t>
        </r>
        <r>
          <rPr>
            <b/>
            <sz val="11"/>
            <color indexed="8"/>
            <rFont val="Calibri"/>
            <family val="2"/>
          </rPr>
          <t>uno o varios Problemas de Salud</t>
        </r>
        <r>
          <rPr>
            <sz val="11"/>
            <color theme="1"/>
            <rFont val="Calibri"/>
            <family val="2"/>
            <scheme val="minor"/>
          </rPr>
          <t xml:space="preserve"> que presente el paciente.
Se contabilizará la cantidad, cuando </t>
        </r>
        <r>
          <rPr>
            <b/>
            <sz val="11"/>
            <color indexed="8"/>
            <rFont val="Calibri"/>
            <family val="2"/>
          </rPr>
          <t>el valor sea igual o mayor a 1.</t>
        </r>
        <r>
          <rPr>
            <sz val="11"/>
            <color theme="1"/>
            <rFont val="Calibri"/>
            <family val="2"/>
            <scheme val="minor"/>
          </rPr>
          <t xml:space="preserve">
Tipo de Establecimiento
Cesfam,Cgu,Cgr,Crs,Cdt,Psr,Cosam, Cecosf, Hospitales comunitarios, Hospitales Tipo 3 y Hospitales Tipo 4.
</t>
        </r>
      </text>
    </comment>
    <comment ref="A268" authorId="0" shapeId="0" xr:uid="{1E27FD33-BE2A-4FF3-9CF2-F9203EB56457}">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t>
        </r>
        <r>
          <rPr>
            <b/>
            <sz val="11"/>
            <color indexed="8"/>
            <rFont val="Calibri"/>
            <family val="2"/>
          </rPr>
          <t>Formulario Control en Sala de Rehabilitación Física e Integral:</t>
        </r>
        <r>
          <rPr>
            <sz val="11"/>
            <color theme="1"/>
            <rFont val="Calibri"/>
            <family val="2"/>
            <scheme val="minor"/>
          </rPr>
          <t xml:space="preserve">
En la sección </t>
        </r>
        <r>
          <rPr>
            <b/>
            <sz val="11"/>
            <color indexed="8"/>
            <rFont val="Calibri"/>
            <family val="2"/>
          </rPr>
          <t>Ayudas Técnicas Entregadas debe registrar la cantidad de Órtesis Miembro Superior entregadas.</t>
        </r>
        <r>
          <rPr>
            <sz val="11"/>
            <color theme="1"/>
            <rFont val="Calibri"/>
            <family val="2"/>
            <scheme val="minor"/>
          </rPr>
          <t xml:space="preserve">
Además, seleccionado </t>
        </r>
        <r>
          <rPr>
            <b/>
            <sz val="11"/>
            <color indexed="8"/>
            <rFont val="Calibri"/>
            <family val="2"/>
          </rPr>
          <t>uno o varios Problemas de Salud</t>
        </r>
        <r>
          <rPr>
            <sz val="11"/>
            <color theme="1"/>
            <rFont val="Calibri"/>
            <family val="2"/>
            <scheme val="minor"/>
          </rPr>
          <t xml:space="preserve"> que presente el paciente.
Se contabilizará la cantidad, cuando </t>
        </r>
        <r>
          <rPr>
            <b/>
            <sz val="11"/>
            <color indexed="8"/>
            <rFont val="Calibri"/>
            <family val="2"/>
          </rPr>
          <t>el valor sea igual o mayor a 1.</t>
        </r>
        <r>
          <rPr>
            <sz val="11"/>
            <color theme="1"/>
            <rFont val="Calibri"/>
            <family val="2"/>
            <scheme val="minor"/>
          </rPr>
          <t xml:space="preserve">
Tipo de Establecimiento
Cesfam,Cgu,Cgr,Crs,Cdt,Psr,Cosam, Cecosf, Hospitales comunitarios, Hospitales Tipo 3 y Hospitales Tipo 4.
</t>
        </r>
      </text>
    </comment>
    <comment ref="A269" authorId="0" shapeId="0" xr:uid="{C4E35AFF-BE87-40B8-97A1-AA6E7E0F13DF}">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t>
        </r>
        <r>
          <rPr>
            <b/>
            <sz val="11"/>
            <color indexed="8"/>
            <rFont val="Calibri"/>
            <family val="2"/>
          </rPr>
          <t>Formulario Control en Sala de Rehabilitación Física e Integral:</t>
        </r>
        <r>
          <rPr>
            <sz val="11"/>
            <color theme="1"/>
            <rFont val="Calibri"/>
            <family val="2"/>
            <scheme val="minor"/>
          </rPr>
          <t xml:space="preserve">
En la sección</t>
        </r>
        <r>
          <rPr>
            <b/>
            <sz val="11"/>
            <color indexed="8"/>
            <rFont val="Calibri"/>
            <family val="2"/>
          </rPr>
          <t xml:space="preserve"> Ayudas Técnicas Entregadas debe registrar la cantidad de Cojines y Respaldos para la Estabilización y Posicionamiento del Cuerpo entregados.</t>
        </r>
        <r>
          <rPr>
            <sz val="11"/>
            <color theme="1"/>
            <rFont val="Calibri"/>
            <family val="2"/>
            <scheme val="minor"/>
          </rPr>
          <t xml:space="preserve">
Además, seleccionado </t>
        </r>
        <r>
          <rPr>
            <b/>
            <sz val="11"/>
            <color indexed="8"/>
            <rFont val="Calibri"/>
            <family val="2"/>
          </rPr>
          <t>uno o varios Problemas de Salud</t>
        </r>
        <r>
          <rPr>
            <sz val="11"/>
            <color theme="1"/>
            <rFont val="Calibri"/>
            <family val="2"/>
            <scheme val="minor"/>
          </rPr>
          <t xml:space="preserve"> que presente el paciente.
Se contabilizará la cantidad, cuando</t>
        </r>
        <r>
          <rPr>
            <b/>
            <sz val="11"/>
            <color indexed="8"/>
            <rFont val="Calibri"/>
            <family val="2"/>
          </rPr>
          <t xml:space="preserve"> 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0" authorId="0" shapeId="0" xr:uid="{5F50D0BC-A779-4B46-832C-8BD3E8E6CD96}">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t>
        </r>
        <r>
          <rPr>
            <b/>
            <sz val="11"/>
            <color indexed="8"/>
            <rFont val="Calibri"/>
            <family val="2"/>
          </rPr>
          <t>Formulario Control en Sala de Rehabilitación Física e Integral:</t>
        </r>
        <r>
          <rPr>
            <sz val="11"/>
            <color theme="1"/>
            <rFont val="Calibri"/>
            <family val="2"/>
            <scheme val="minor"/>
          </rPr>
          <t xml:space="preserve">
En la sección </t>
        </r>
        <r>
          <rPr>
            <b/>
            <sz val="11"/>
            <color indexed="8"/>
            <rFont val="Calibri"/>
            <family val="2"/>
          </rPr>
          <t>Ayudas Técnicas Entregadas debe registrar la cantidad de Ayudas Ténicas para Actividades de Alimentación, Vestuario e Higiene Personal entregadas.</t>
        </r>
        <r>
          <rPr>
            <sz val="11"/>
            <color theme="1"/>
            <rFont val="Calibri"/>
            <family val="2"/>
            <scheme val="minor"/>
          </rPr>
          <t xml:space="preserve">
Además, seleccionado </t>
        </r>
        <r>
          <rPr>
            <b/>
            <sz val="11"/>
            <color indexed="8"/>
            <rFont val="Calibri"/>
            <family val="2"/>
          </rPr>
          <t xml:space="preserve">uno o varios Problemas de Salud </t>
        </r>
        <r>
          <rPr>
            <sz val="11"/>
            <color theme="1"/>
            <rFont val="Calibri"/>
            <family val="2"/>
            <scheme val="minor"/>
          </rPr>
          <t xml:space="preserve">que presente el paciente.
Se contabilizará la cantidad, cuando </t>
        </r>
        <r>
          <rPr>
            <b/>
            <sz val="11"/>
            <color indexed="8"/>
            <rFont val="Calibri"/>
            <family val="2"/>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1" authorId="4" shapeId="0" xr:uid="{EB3B96EA-ED1B-45F5-BE35-2BC60156F696}">
      <text>
        <r>
          <rPr>
            <sz val="11"/>
            <color theme="1"/>
            <rFont val="Calibri"/>
            <family val="2"/>
            <scheme val="minor"/>
          </rPr>
          <t xml:space="preserve">Este dato aparecerá  luego de que en la atención  registrada en </t>
        </r>
        <r>
          <rPr>
            <b/>
            <sz val="11"/>
            <color indexed="8"/>
            <rFont val="Calibri"/>
            <family val="2"/>
          </rPr>
          <t>módulo Box, Pacientes Citado</t>
        </r>
        <r>
          <rPr>
            <sz val="11"/>
            <color theme="1"/>
            <rFont val="Calibri"/>
            <family val="2"/>
            <scheme val="minor"/>
          </rPr>
          <t xml:space="preserve">s o desde </t>
        </r>
        <r>
          <rPr>
            <b/>
            <sz val="11"/>
            <color indexed="8"/>
            <rFont val="Calibri"/>
            <family val="2"/>
          </rPr>
          <t>Agregar documentos a una atención</t>
        </r>
        <r>
          <rPr>
            <sz val="11"/>
            <color theme="1"/>
            <rFont val="Calibri"/>
            <family val="2"/>
            <scheme val="minor"/>
          </rPr>
          <t xml:space="preserve">, el profesional registre lo siguiente:
En </t>
        </r>
        <r>
          <rPr>
            <b/>
            <sz val="11"/>
            <color indexed="8"/>
            <rFont val="Calibri"/>
            <family val="2"/>
          </rPr>
          <t>Formulario Control en Sala de Rehabilitación Física e Integral</t>
        </r>
        <r>
          <rPr>
            <sz val="11"/>
            <color theme="1"/>
            <rFont val="Calibri"/>
            <family val="2"/>
            <scheme val="minor"/>
          </rPr>
          <t xml:space="preserve">
En la sección </t>
        </r>
        <r>
          <rPr>
            <b/>
            <sz val="11"/>
            <color indexed="8"/>
            <rFont val="Calibri"/>
            <family val="2"/>
          </rPr>
          <t>Ayudas Técnicas Entregadas debe registrar la cantidad de Sistema Compresivo entregadas.</t>
        </r>
        <r>
          <rPr>
            <sz val="11"/>
            <color theme="1"/>
            <rFont val="Calibri"/>
            <family val="2"/>
            <scheme val="minor"/>
          </rPr>
          <t xml:space="preserve">
Además, seleccionado </t>
        </r>
        <r>
          <rPr>
            <b/>
            <sz val="11"/>
            <color indexed="8"/>
            <rFont val="Calibri"/>
            <family val="2"/>
          </rPr>
          <t>uno o varios Problemas de Salud</t>
        </r>
        <r>
          <rPr>
            <sz val="11"/>
            <color theme="1"/>
            <rFont val="Calibri"/>
            <family val="2"/>
            <scheme val="minor"/>
          </rPr>
          <t xml:space="preserve"> que presente el paciente.
Se contabilizará la cantidad, cuando </t>
        </r>
        <r>
          <rPr>
            <b/>
            <sz val="11"/>
            <color indexed="8"/>
            <rFont val="Calibri"/>
            <family val="2"/>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2" authorId="4" shapeId="0" xr:uid="{F9EAE3C5-F139-4463-9DC5-E43B9FAEB3BB}">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t>
        </r>
        <r>
          <rPr>
            <b/>
            <sz val="11"/>
            <color indexed="8"/>
            <rFont val="Calibri"/>
            <family val="2"/>
          </rPr>
          <t>Formulario Control en Sala de Rehabilitación Física e Integral:</t>
        </r>
        <r>
          <rPr>
            <sz val="11"/>
            <color theme="1"/>
            <rFont val="Calibri"/>
            <family val="2"/>
            <scheme val="minor"/>
          </rPr>
          <t xml:space="preserve">
En la sección </t>
        </r>
        <r>
          <rPr>
            <b/>
            <sz val="11"/>
            <color indexed="8"/>
            <rFont val="Calibri"/>
            <family val="2"/>
          </rPr>
          <t>Ayudas Técnicas Entregadas debe registrar la cantidad de Prótesis Extremidad Inferior Transtibial entregadas.</t>
        </r>
        <r>
          <rPr>
            <sz val="11"/>
            <color theme="1"/>
            <rFont val="Calibri"/>
            <family val="2"/>
            <scheme val="minor"/>
          </rPr>
          <t xml:space="preserve">
Además, seleccionado </t>
        </r>
        <r>
          <rPr>
            <b/>
            <sz val="11"/>
            <color indexed="8"/>
            <rFont val="Calibri"/>
            <family val="2"/>
          </rPr>
          <t>uno o varios Problemas de Salud</t>
        </r>
        <r>
          <rPr>
            <sz val="11"/>
            <color theme="1"/>
            <rFont val="Calibri"/>
            <family val="2"/>
            <scheme val="minor"/>
          </rPr>
          <t xml:space="preserve"> que presente el paciente.
Se contabilizará la cantidad, cuando </t>
        </r>
        <r>
          <rPr>
            <b/>
            <sz val="11"/>
            <color indexed="8"/>
            <rFont val="Calibri"/>
            <family val="2"/>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3" authorId="4" shapeId="0" xr:uid="{39FAD00E-C1F5-4225-A577-6455949C96F3}">
      <text>
        <r>
          <rPr>
            <sz val="11"/>
            <color theme="1"/>
            <rFont val="Calibri"/>
            <family val="2"/>
            <scheme val="minor"/>
          </rPr>
          <t>Este dato aparecerá  luego de que en la atención  registrada en</t>
        </r>
        <r>
          <rPr>
            <b/>
            <sz val="11"/>
            <color indexed="8"/>
            <rFont val="Calibri"/>
            <family val="2"/>
          </rPr>
          <t xml:space="preserve"> 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t>
        </r>
        <r>
          <rPr>
            <b/>
            <sz val="11"/>
            <color indexed="8"/>
            <rFont val="Calibri"/>
            <family val="2"/>
          </rPr>
          <t>Formulario Control en Sala de Rehabilitación Física e Integral:</t>
        </r>
        <r>
          <rPr>
            <sz val="11"/>
            <color theme="1"/>
            <rFont val="Calibri"/>
            <family val="2"/>
            <scheme val="minor"/>
          </rPr>
          <t xml:space="preserve">
En la sección </t>
        </r>
        <r>
          <rPr>
            <b/>
            <sz val="11"/>
            <color indexed="8"/>
            <rFont val="Calibri"/>
            <family val="2"/>
          </rPr>
          <t>Ayudas Técnicas Entregadas debe registrar la cantidad de Prótesis Extremidad Inferior Transfermoral entregadas.</t>
        </r>
        <r>
          <rPr>
            <sz val="11"/>
            <color theme="1"/>
            <rFont val="Calibri"/>
            <family val="2"/>
            <scheme val="minor"/>
          </rPr>
          <t xml:space="preserve">
Además, seleccionado </t>
        </r>
        <r>
          <rPr>
            <b/>
            <sz val="11"/>
            <color indexed="8"/>
            <rFont val="Calibri"/>
            <family val="2"/>
          </rPr>
          <t>uno o varios Problemas de Salud</t>
        </r>
        <r>
          <rPr>
            <sz val="11"/>
            <color theme="1"/>
            <rFont val="Calibri"/>
            <family val="2"/>
            <scheme val="minor"/>
          </rPr>
          <t xml:space="preserve"> que presente el paciente.
Se contabilizará la cantidad, cuando </t>
        </r>
        <r>
          <rPr>
            <b/>
            <sz val="11"/>
            <color indexed="8"/>
            <rFont val="Calibri"/>
            <family val="2"/>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4" authorId="4" shapeId="0" xr:uid="{124B23A4-F3C0-4153-9F1A-93164722F783}">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el profesional registre lo siguiente:
En</t>
        </r>
        <r>
          <rPr>
            <b/>
            <sz val="11"/>
            <color indexed="8"/>
            <rFont val="Calibri"/>
            <family val="2"/>
          </rPr>
          <t xml:space="preserve"> Formulario Control en Sala de Rehabilitación Física e Integral:</t>
        </r>
        <r>
          <rPr>
            <sz val="11"/>
            <color theme="1"/>
            <rFont val="Calibri"/>
            <family val="2"/>
            <scheme val="minor"/>
          </rPr>
          <t xml:space="preserve">
En la sección </t>
        </r>
        <r>
          <rPr>
            <b/>
            <sz val="11"/>
            <color indexed="8"/>
            <rFont val="Calibri"/>
            <family val="2"/>
          </rPr>
          <t>Ayudas Técnicas Entregadas debe registrar la cantidad de Otras Prótesis Extremidad Superior Inferior entregadas.</t>
        </r>
        <r>
          <rPr>
            <sz val="11"/>
            <color theme="1"/>
            <rFont val="Calibri"/>
            <family val="2"/>
            <scheme val="minor"/>
          </rPr>
          <t xml:space="preserve">
Además, seleccionado </t>
        </r>
        <r>
          <rPr>
            <b/>
            <sz val="11"/>
            <color indexed="8"/>
            <rFont val="Calibri"/>
            <family val="2"/>
          </rPr>
          <t>uno o varios Problemas de Salud</t>
        </r>
        <r>
          <rPr>
            <sz val="11"/>
            <color theme="1"/>
            <rFont val="Calibri"/>
            <family val="2"/>
            <scheme val="minor"/>
          </rPr>
          <t xml:space="preserve"> que presente el paciente.
Se contabilizará la cantidad, cuando</t>
        </r>
        <r>
          <rPr>
            <b/>
            <sz val="11"/>
            <color indexed="8"/>
            <rFont val="Calibri"/>
            <family val="2"/>
          </rPr>
          <t xml:space="preserve"> el valor sea igual o mayor a 1.</t>
        </r>
        <r>
          <rPr>
            <sz val="11"/>
            <color theme="1"/>
            <rFont val="Calibri"/>
            <family val="2"/>
            <scheme val="minor"/>
          </rPr>
          <t xml:space="preserve">
Tipo de Establecimiento
Cesfam,Cgu,Cgr,Crs,Cdt,Psr,Cosam, Cecosf, Hospitales comunitarios, Hospitales Tipo 3 y Hospitales Tipo 4.dt,Psr,Cosam, Cecosf y Hospitales comunitarios.</t>
        </r>
      </text>
    </comment>
    <comment ref="A275" authorId="4" shapeId="0" xr:uid="{07D3E422-FF21-47A4-8456-3B0C5EA8C383}">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t>
        </r>
        <r>
          <rPr>
            <b/>
            <sz val="11"/>
            <color indexed="8"/>
            <rFont val="Calibri"/>
            <family val="2"/>
          </rPr>
          <t>Formulario Control en Sala de Rehabilitación Física e Integral:</t>
        </r>
        <r>
          <rPr>
            <sz val="11"/>
            <color theme="1"/>
            <rFont val="Calibri"/>
            <family val="2"/>
            <scheme val="minor"/>
          </rPr>
          <t xml:space="preserve">
En la sección</t>
        </r>
        <r>
          <rPr>
            <b/>
            <sz val="11"/>
            <color indexed="8"/>
            <rFont val="Calibri"/>
            <family val="2"/>
          </rPr>
          <t xml:space="preserve"> Ayudas Técnicas Entregadas debe registrar la cantidad de Prótesis Extremidad Superior entregadas.</t>
        </r>
        <r>
          <rPr>
            <sz val="11"/>
            <color theme="1"/>
            <rFont val="Calibri"/>
            <family val="2"/>
            <scheme val="minor"/>
          </rPr>
          <t xml:space="preserve">
Además, seleccionado </t>
        </r>
        <r>
          <rPr>
            <b/>
            <sz val="11"/>
            <color indexed="8"/>
            <rFont val="Calibri"/>
            <family val="2"/>
          </rPr>
          <t>uno o varios Problemas de Salud</t>
        </r>
        <r>
          <rPr>
            <sz val="11"/>
            <color theme="1"/>
            <rFont val="Calibri"/>
            <family val="2"/>
            <scheme val="minor"/>
          </rPr>
          <t xml:space="preserve"> que presente el paciente.
Se contabilizará la cantidad, cuando</t>
        </r>
        <r>
          <rPr>
            <b/>
            <sz val="11"/>
            <color indexed="8"/>
            <rFont val="Calibri"/>
            <family val="2"/>
          </rPr>
          <t xml:space="preserve"> 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6" authorId="4" shapeId="0" xr:uid="{1E4C8F18-1CC2-4B2D-9301-94D0BF0E5584}">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t>
        </r>
        <r>
          <rPr>
            <b/>
            <sz val="11"/>
            <color indexed="8"/>
            <rFont val="Calibri"/>
            <family val="2"/>
          </rPr>
          <t>Formulario Control en Sala de Rehabilitación Física e Integral:</t>
        </r>
        <r>
          <rPr>
            <sz val="11"/>
            <color theme="1"/>
            <rFont val="Calibri"/>
            <family val="2"/>
            <scheme val="minor"/>
          </rPr>
          <t xml:space="preserve">
En la sección </t>
        </r>
        <r>
          <rPr>
            <b/>
            <sz val="11"/>
            <color indexed="8"/>
            <rFont val="Calibri"/>
            <family val="2"/>
          </rPr>
          <t>Ayudas Técnicas Entregadas debe registrar la cantidad de Audífonos entregados.</t>
        </r>
        <r>
          <rPr>
            <sz val="11"/>
            <color theme="1"/>
            <rFont val="Calibri"/>
            <family val="2"/>
            <scheme val="minor"/>
          </rPr>
          <t xml:space="preserve">
Además, seleccionado </t>
        </r>
        <r>
          <rPr>
            <b/>
            <sz val="11"/>
            <color indexed="8"/>
            <rFont val="Calibri"/>
            <family val="2"/>
          </rPr>
          <t>uno o varios Problemas de Salud</t>
        </r>
        <r>
          <rPr>
            <sz val="11"/>
            <color theme="1"/>
            <rFont val="Calibri"/>
            <family val="2"/>
            <scheme val="minor"/>
          </rPr>
          <t xml:space="preserve"> que presente el paciente.
Se contabilizará la cantidad, cuando </t>
        </r>
        <r>
          <rPr>
            <b/>
            <sz val="11"/>
            <color indexed="8"/>
            <rFont val="Calibri"/>
            <family val="2"/>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7" authorId="4" shapeId="0" xr:uid="{C4E8444F-98F4-4724-B552-8F33DBC693D3}">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t>
        </r>
        <r>
          <rPr>
            <b/>
            <sz val="11"/>
            <color indexed="8"/>
            <rFont val="Calibri"/>
            <family val="2"/>
          </rPr>
          <t>Formulario Control en Sala de Rehabilitación Física e Integral:</t>
        </r>
        <r>
          <rPr>
            <sz val="11"/>
            <color theme="1"/>
            <rFont val="Calibri"/>
            <family val="2"/>
            <scheme val="minor"/>
          </rPr>
          <t xml:space="preserve">
En la sección </t>
        </r>
        <r>
          <rPr>
            <b/>
            <sz val="11"/>
            <color indexed="8"/>
            <rFont val="Calibri"/>
            <family val="2"/>
          </rPr>
          <t>Ayudas Técnicas Entregadas debe registrar la cantidad de Lentes entregados.</t>
        </r>
        <r>
          <rPr>
            <sz val="11"/>
            <color theme="1"/>
            <rFont val="Calibri"/>
            <family val="2"/>
            <scheme val="minor"/>
          </rPr>
          <t xml:space="preserve">
Además, seleccionado uno o </t>
        </r>
        <r>
          <rPr>
            <b/>
            <sz val="11"/>
            <color indexed="8"/>
            <rFont val="Calibri"/>
            <family val="2"/>
          </rPr>
          <t>varios Problemas de Salud</t>
        </r>
        <r>
          <rPr>
            <sz val="11"/>
            <color theme="1"/>
            <rFont val="Calibri"/>
            <family val="2"/>
            <scheme val="minor"/>
          </rPr>
          <t xml:space="preserve"> que presente el paciente.
Se contabilizará la cantidad, cuando </t>
        </r>
        <r>
          <rPr>
            <b/>
            <sz val="11"/>
            <color indexed="8"/>
            <rFont val="Calibri"/>
            <family val="2"/>
          </rPr>
          <t>el valor sea igual o mayor a 1.</t>
        </r>
        <r>
          <rPr>
            <sz val="11"/>
            <color theme="1"/>
            <rFont val="Calibri"/>
            <family val="2"/>
            <scheme val="minor"/>
          </rPr>
          <t xml:space="preserve">
Tipo de Establecimiento
Cesfam,Cgu,Cgr,Crs,Cdt,Psr,Cosam, Cecosf, Hospitales comunitarios, Hospitales Tipo 3 y Hospitales Tipo 4.</t>
        </r>
      </text>
    </comment>
    <comment ref="A278" authorId="4" shapeId="0" xr:uid="{EC6E9D33-D656-45A9-9F81-536DC93C262A}">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t>
        </r>
        <r>
          <rPr>
            <b/>
            <sz val="11"/>
            <color indexed="8"/>
            <rFont val="Calibri"/>
            <family val="2"/>
          </rPr>
          <t>Formulario Control en Sala de Rehabilitación Física e Integral:</t>
        </r>
        <r>
          <rPr>
            <sz val="11"/>
            <color theme="1"/>
            <rFont val="Calibri"/>
            <family val="2"/>
            <scheme val="minor"/>
          </rPr>
          <t xml:space="preserve">
En la sección </t>
        </r>
        <r>
          <rPr>
            <b/>
            <sz val="11"/>
            <color indexed="8"/>
            <rFont val="Calibri"/>
            <family val="2"/>
          </rPr>
          <t>Ayudas Técnicas Entregadas debe registrar la cantidad de Plantilla Ortopédica entregadas.</t>
        </r>
        <r>
          <rPr>
            <sz val="11"/>
            <color theme="1"/>
            <rFont val="Calibri"/>
            <family val="2"/>
            <scheme val="minor"/>
          </rPr>
          <t xml:space="preserve">
Además, seleccionado</t>
        </r>
        <r>
          <rPr>
            <b/>
            <sz val="11"/>
            <color indexed="8"/>
            <rFont val="Calibri"/>
            <family val="2"/>
          </rPr>
          <t xml:space="preserve"> uno o varios Problemas de Salud</t>
        </r>
        <r>
          <rPr>
            <sz val="11"/>
            <color theme="1"/>
            <rFont val="Calibri"/>
            <family val="2"/>
            <scheme val="minor"/>
          </rPr>
          <t xml:space="preserve"> que presente el paciente.
Se contabilizará la cantidad, cuando el</t>
        </r>
        <r>
          <rPr>
            <b/>
            <sz val="11"/>
            <color indexed="8"/>
            <rFont val="Calibri"/>
            <family val="2"/>
          </rPr>
          <t xml:space="preserve"> valor sea igual o mayor a 1.</t>
        </r>
        <r>
          <rPr>
            <sz val="11"/>
            <color theme="1"/>
            <rFont val="Calibri"/>
            <family val="2"/>
            <scheme val="minor"/>
          </rPr>
          <t xml:space="preserve">
Tipo de Establecimiento
Cesfam,Cgu,Cgr,Crs,Cdt,Psr,Cosam, Cecosf, Hospitales comunitarios, Hospitales Tipo 3 y Hospitales Tipo 4.</t>
        </r>
      </text>
    </comment>
    <comment ref="A279" authorId="4" shapeId="0" xr:uid="{05587C52-B82B-4289-9D90-A8C5B8F2E56B}">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A</t>
        </r>
        <r>
          <rPr>
            <b/>
            <sz val="11"/>
            <color indexed="8"/>
            <rFont val="Calibri"/>
            <family val="2"/>
          </rPr>
          <t>gregar documentos a una atención</t>
        </r>
        <r>
          <rPr>
            <sz val="11"/>
            <color theme="1"/>
            <rFont val="Calibri"/>
            <family val="2"/>
            <scheme val="minor"/>
          </rPr>
          <t>, el profesional registre lo siguiente:
En</t>
        </r>
        <r>
          <rPr>
            <b/>
            <sz val="11"/>
            <color indexed="8"/>
            <rFont val="Calibri"/>
            <family val="2"/>
          </rPr>
          <t xml:space="preserve"> Formulario Control en Sala de Rehabilitación Física e Integral:</t>
        </r>
        <r>
          <rPr>
            <sz val="11"/>
            <color theme="1"/>
            <rFont val="Calibri"/>
            <family val="2"/>
            <scheme val="minor"/>
          </rPr>
          <t xml:space="preserve">
En la sección </t>
        </r>
        <r>
          <rPr>
            <b/>
            <sz val="11"/>
            <color indexed="8"/>
            <rFont val="Calibri"/>
            <family val="2"/>
          </rPr>
          <t>Ayudas Técnicas Entregadas debe registrar la cantidad de Bota o Botín de Descarga entregados.</t>
        </r>
        <r>
          <rPr>
            <sz val="11"/>
            <color theme="1"/>
            <rFont val="Calibri"/>
            <family val="2"/>
            <scheme val="minor"/>
          </rPr>
          <t xml:space="preserve">
Además, seleccionado </t>
        </r>
        <r>
          <rPr>
            <b/>
            <sz val="11"/>
            <color indexed="8"/>
            <rFont val="Calibri"/>
            <family val="2"/>
          </rPr>
          <t xml:space="preserve">uno o varios Problemas de Salud </t>
        </r>
        <r>
          <rPr>
            <sz val="11"/>
            <color theme="1"/>
            <rFont val="Calibri"/>
            <family val="2"/>
            <scheme val="minor"/>
          </rPr>
          <t>que presente el paciente.
Se contabilizará la cantidad, cuando el valor</t>
        </r>
        <r>
          <rPr>
            <b/>
            <sz val="11"/>
            <color indexed="8"/>
            <rFont val="Calibri"/>
            <family val="2"/>
          </rPr>
          <t xml:space="preserve"> sea igual o mayor a 1.</t>
        </r>
        <r>
          <rPr>
            <sz val="11"/>
            <color theme="1"/>
            <rFont val="Calibri"/>
            <family val="2"/>
            <scheme val="minor"/>
          </rPr>
          <t xml:space="preserve">
Tipo de Establecimiento
Cesfam,Cgu,Cgr,Crs,Cdt,Psr,Cosam, Cecosf, Hospitales comunitarios, Hospitales Tipo 3 y Hospitales Tipo 4</t>
        </r>
      </text>
    </comment>
    <comment ref="A280" authorId="4" shapeId="0" xr:uid="{6CCAB5D8-A5AA-4851-81B5-7557DAA88396}">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t>
        </r>
        <r>
          <rPr>
            <b/>
            <sz val="11"/>
            <color indexed="8"/>
            <rFont val="Calibri"/>
            <family val="2"/>
          </rPr>
          <t>Formulario Control en Sala de Rehabilitación Física e Integral:</t>
        </r>
        <r>
          <rPr>
            <sz val="11"/>
            <color theme="1"/>
            <rFont val="Calibri"/>
            <family val="2"/>
            <scheme val="minor"/>
          </rPr>
          <t xml:space="preserve">
En la sección</t>
        </r>
        <r>
          <rPr>
            <b/>
            <sz val="11"/>
            <color indexed="8"/>
            <rFont val="Calibri"/>
            <family val="2"/>
          </rPr>
          <t xml:space="preserve"> Ayudas Técnicas Entregadas debe registrar la cantidad de Zapato Ortopédico entregadas.</t>
        </r>
        <r>
          <rPr>
            <sz val="11"/>
            <color theme="1"/>
            <rFont val="Calibri"/>
            <family val="2"/>
            <scheme val="minor"/>
          </rPr>
          <t xml:space="preserve">
Además, seleccionado </t>
        </r>
        <r>
          <rPr>
            <b/>
            <sz val="11"/>
            <color indexed="8"/>
            <rFont val="Calibri"/>
            <family val="2"/>
          </rPr>
          <t xml:space="preserve">uno o varios Problemas de Salud </t>
        </r>
        <r>
          <rPr>
            <sz val="11"/>
            <color theme="1"/>
            <rFont val="Calibri"/>
            <family val="2"/>
            <scheme val="minor"/>
          </rPr>
          <t xml:space="preserve">que presente el paciente.
Se contabilizará la cantidad, cuando el valor sea </t>
        </r>
        <r>
          <rPr>
            <b/>
            <sz val="11"/>
            <color indexed="8"/>
            <rFont val="Calibri"/>
            <family val="2"/>
          </rPr>
          <t>igual o mayor a 1.</t>
        </r>
        <r>
          <rPr>
            <sz val="11"/>
            <color theme="1"/>
            <rFont val="Calibri"/>
            <family val="2"/>
            <scheme val="minor"/>
          </rPr>
          <t xml:space="preserve">
Tipo de Establecimiento
Cesfam,Cgu,Cgr,Crs,Cdt,Psr,Cosam, Cecosf, Hospitales comunitarios, Hospitales Tipo 3 y Hospitales Tipo 4</t>
        </r>
      </text>
    </comment>
    <comment ref="A281" authorId="4" shapeId="0" xr:uid="{1C37EE49-FD68-4CE3-B040-A54B434D15A5}">
      <text>
        <r>
          <rPr>
            <sz val="11"/>
            <color theme="1"/>
            <rFont val="Calibri"/>
            <family val="2"/>
            <scheme val="minor"/>
          </rPr>
          <t>Este dato aparecerá  luego de que en la atención  registrada en</t>
        </r>
        <r>
          <rPr>
            <b/>
            <sz val="11"/>
            <color indexed="8"/>
            <rFont val="Calibri"/>
            <family val="2"/>
          </rPr>
          <t xml:space="preserve"> módulo Box, Pacientes Citados </t>
        </r>
        <r>
          <rPr>
            <sz val="11"/>
            <color theme="1"/>
            <rFont val="Calibri"/>
            <family val="2"/>
            <scheme val="minor"/>
          </rPr>
          <t xml:space="preserve">o desde </t>
        </r>
        <r>
          <rPr>
            <b/>
            <sz val="11"/>
            <color indexed="8"/>
            <rFont val="Calibri"/>
            <family val="2"/>
          </rPr>
          <t>Agregar documentos a una atención,</t>
        </r>
        <r>
          <rPr>
            <sz val="11"/>
            <color theme="1"/>
            <rFont val="Calibri"/>
            <family val="2"/>
            <scheme val="minor"/>
          </rPr>
          <t xml:space="preserve"> el profesional registre lo siguiente:
En</t>
        </r>
        <r>
          <rPr>
            <b/>
            <sz val="11"/>
            <color indexed="8"/>
            <rFont val="Calibri"/>
            <family val="2"/>
          </rPr>
          <t xml:space="preserve"> Formulario Control en Sala de Rehabilitación Física e Integral:</t>
        </r>
        <r>
          <rPr>
            <sz val="11"/>
            <color theme="1"/>
            <rFont val="Calibri"/>
            <family val="2"/>
            <scheme val="minor"/>
          </rPr>
          <t xml:space="preserve">
En la sección </t>
        </r>
        <r>
          <rPr>
            <b/>
            <sz val="11"/>
            <color indexed="8"/>
            <rFont val="Calibri"/>
            <family val="2"/>
          </rPr>
          <t>Ayudas Técnicas Entregadas debe registrar la cantidad de Baño Portátil entregados.</t>
        </r>
        <r>
          <rPr>
            <sz val="11"/>
            <color theme="1"/>
            <rFont val="Calibri"/>
            <family val="2"/>
            <scheme val="minor"/>
          </rPr>
          <t xml:space="preserve">
Además, seleccionado </t>
        </r>
        <r>
          <rPr>
            <b/>
            <sz val="11"/>
            <color indexed="8"/>
            <rFont val="Calibri"/>
            <family val="2"/>
          </rPr>
          <t xml:space="preserve">uno o varios Problemas de Salud </t>
        </r>
        <r>
          <rPr>
            <sz val="11"/>
            <color theme="1"/>
            <rFont val="Calibri"/>
            <family val="2"/>
            <scheme val="minor"/>
          </rPr>
          <t xml:space="preserve">que presente el paciente.
Se contabilizará la cantidad, cuando el </t>
        </r>
        <r>
          <rPr>
            <b/>
            <sz val="11"/>
            <color indexed="8"/>
            <rFont val="Calibri"/>
            <family val="2"/>
          </rPr>
          <t>valor sea igual o mayor a 1.</t>
        </r>
        <r>
          <rPr>
            <sz val="11"/>
            <color theme="1"/>
            <rFont val="Calibri"/>
            <family val="2"/>
            <scheme val="minor"/>
          </rPr>
          <t xml:space="preserve">
Tipo de Establecimiento
Cesfam,Cgu,Cgr,Crs,Cdt,Psr,Cosam, Cecosf, Hospitales comunitarios, Hospitales Tipo 3 y Hospitales Tipo 4</t>
        </r>
      </text>
    </comment>
    <comment ref="A282" authorId="4" shapeId="0" xr:uid="{49462F43-1F1F-4F53-9453-DD1029F0D0E4}">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el profesional registre lo siguiente:
En</t>
        </r>
        <r>
          <rPr>
            <b/>
            <sz val="11"/>
            <color indexed="8"/>
            <rFont val="Calibri"/>
            <family val="2"/>
          </rPr>
          <t xml:space="preserve"> Formulario Control en Sala de Rehabilitación Física e Integral:</t>
        </r>
        <r>
          <rPr>
            <sz val="11"/>
            <color theme="1"/>
            <rFont val="Calibri"/>
            <family val="2"/>
            <scheme val="minor"/>
          </rPr>
          <t xml:space="preserve">
En la sección </t>
        </r>
        <r>
          <rPr>
            <b/>
            <sz val="11"/>
            <color indexed="8"/>
            <rFont val="Calibri"/>
            <family val="2"/>
          </rPr>
          <t>Ayudas Técnicas Entregadas debe registrar la cantidad de Tecnologías de la Comunicación Aumentativa y Alternativas entregadas.</t>
        </r>
        <r>
          <rPr>
            <sz val="11"/>
            <color theme="1"/>
            <rFont val="Calibri"/>
            <family val="2"/>
            <scheme val="minor"/>
          </rPr>
          <t xml:space="preserve">
Además, seleccionado </t>
        </r>
        <r>
          <rPr>
            <b/>
            <sz val="11"/>
            <color indexed="8"/>
            <rFont val="Calibri"/>
            <family val="2"/>
          </rPr>
          <t>uno o varios Problemas de Salud</t>
        </r>
        <r>
          <rPr>
            <sz val="11"/>
            <color theme="1"/>
            <rFont val="Calibri"/>
            <family val="2"/>
            <scheme val="minor"/>
          </rPr>
          <t xml:space="preserve"> que presente el paciente.
Se contabilizará la cantidad, cuando el </t>
        </r>
        <r>
          <rPr>
            <b/>
            <sz val="11"/>
            <color indexed="8"/>
            <rFont val="Calibri"/>
            <family val="2"/>
          </rPr>
          <t>valor sea igual o mayor a 1.</t>
        </r>
        <r>
          <rPr>
            <sz val="11"/>
            <color theme="1"/>
            <rFont val="Calibri"/>
            <family val="2"/>
            <scheme val="minor"/>
          </rPr>
          <t xml:space="preserve">
Tipo de Establecimiento
Cesfam,Cgu,Cgr,Crs,Cdt,Psr,Cosam, Cecosf, Hospitales comunitarios, Hospitales Tipo 3 y Hospitales Tipo 4</t>
        </r>
      </text>
    </comment>
    <comment ref="A283" authorId="4" shapeId="0" xr:uid="{E0E9DD52-02FF-47E3-B2FA-7685C170B3EC}">
      <text>
        <r>
          <rPr>
            <sz val="11"/>
            <color theme="1"/>
            <rFont val="Calibri"/>
            <family val="2"/>
            <scheme val="minor"/>
          </rPr>
          <t xml:space="preserve">Este dato aparecerá  luego de que en la atención  registrada en </t>
        </r>
        <r>
          <rPr>
            <b/>
            <sz val="11"/>
            <color indexed="8"/>
            <rFont val="Calibri"/>
            <family val="2"/>
          </rPr>
          <t xml:space="preserve">módulo Box, Pacientes Citados </t>
        </r>
        <r>
          <rPr>
            <sz val="11"/>
            <color theme="1"/>
            <rFont val="Calibri"/>
            <family val="2"/>
            <scheme val="minor"/>
          </rPr>
          <t xml:space="preserve">o desde </t>
        </r>
        <r>
          <rPr>
            <b/>
            <sz val="11"/>
            <color indexed="8"/>
            <rFont val="Calibri"/>
            <family val="2"/>
          </rPr>
          <t>Agregar documentos a una atención</t>
        </r>
        <r>
          <rPr>
            <sz val="11"/>
            <color theme="1"/>
            <rFont val="Calibri"/>
            <family val="2"/>
            <scheme val="minor"/>
          </rPr>
          <t xml:space="preserve">, el profesional registre lo siguiente:
En </t>
        </r>
        <r>
          <rPr>
            <b/>
            <sz val="11"/>
            <color indexed="8"/>
            <rFont val="Calibri"/>
            <family val="2"/>
          </rPr>
          <t>Formulario Control en Sala de Rehabilitación Física e Integral</t>
        </r>
        <r>
          <rPr>
            <sz val="11"/>
            <color theme="1"/>
            <rFont val="Calibri"/>
            <family val="2"/>
            <scheme val="minor"/>
          </rPr>
          <t xml:space="preserve">
En la sección </t>
        </r>
        <r>
          <rPr>
            <b/>
            <sz val="11"/>
            <color indexed="8"/>
            <rFont val="Calibri"/>
            <family val="2"/>
          </rPr>
          <t>Ayudas Técnicas Entregadas debe registrar la cantidad de Equipo Ventilador Mecánico No Invasivo entregadas.</t>
        </r>
        <r>
          <rPr>
            <sz val="11"/>
            <color theme="1"/>
            <rFont val="Calibri"/>
            <family val="2"/>
            <scheme val="minor"/>
          </rPr>
          <t xml:space="preserve">
Además, seleccionado </t>
        </r>
        <r>
          <rPr>
            <b/>
            <sz val="11"/>
            <color indexed="8"/>
            <rFont val="Calibri"/>
            <family val="2"/>
          </rPr>
          <t>uno o varios Problemas de Salud</t>
        </r>
        <r>
          <rPr>
            <sz val="11"/>
            <color theme="1"/>
            <rFont val="Calibri"/>
            <family val="2"/>
            <scheme val="minor"/>
          </rPr>
          <t xml:space="preserve"> que presente el paciente.
Se contabilizará la cantidad, cuando el valor sea </t>
        </r>
        <r>
          <rPr>
            <b/>
            <sz val="11"/>
            <color indexed="8"/>
            <rFont val="Calibri"/>
            <family val="2"/>
          </rPr>
          <t>igual o mayor a 1.</t>
        </r>
        <r>
          <rPr>
            <sz val="11"/>
            <color theme="1"/>
            <rFont val="Calibri"/>
            <family val="2"/>
            <scheme val="minor"/>
          </rPr>
          <t xml:space="preserve">
Tipo de Establecimiento
Cesfam,Cgu,Cgr,Crs,Cdt,Psr,Cosam, Cecosf, Hospitales comunitarios, Hospitales Tipo 3 y Hospitales Tipo 4</t>
        </r>
      </text>
    </comment>
    <comment ref="A284" authorId="4" shapeId="0" xr:uid="{72D7B8C9-923F-496B-AC93-B7716FBD77D6}">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t>
        </r>
        <r>
          <rPr>
            <b/>
            <sz val="11"/>
            <color indexed="8"/>
            <rFont val="Calibri"/>
            <family val="2"/>
          </rPr>
          <t xml:space="preserve"> Agregar documentos a una atención</t>
        </r>
        <r>
          <rPr>
            <sz val="11"/>
            <color theme="1"/>
            <rFont val="Calibri"/>
            <family val="2"/>
            <scheme val="minor"/>
          </rPr>
          <t xml:space="preserve">, el profesional registre lo siguiente:
En </t>
        </r>
        <r>
          <rPr>
            <b/>
            <sz val="11"/>
            <color indexed="8"/>
            <rFont val="Calibri"/>
            <family val="2"/>
          </rPr>
          <t>Formulario Control en Sala de Rehabilitación Física e Integral</t>
        </r>
        <r>
          <rPr>
            <sz val="11"/>
            <color theme="1"/>
            <rFont val="Calibri"/>
            <family val="2"/>
            <scheme val="minor"/>
          </rPr>
          <t xml:space="preserve">
En la sección </t>
        </r>
        <r>
          <rPr>
            <b/>
            <sz val="11"/>
            <color indexed="8"/>
            <rFont val="Calibri"/>
            <family val="2"/>
          </rPr>
          <t>Ayudas Técnicas Entregadas debe registrar la cantidad de Aspirador de Secreciones entregados.</t>
        </r>
        <r>
          <rPr>
            <sz val="11"/>
            <color theme="1"/>
            <rFont val="Calibri"/>
            <family val="2"/>
            <scheme val="minor"/>
          </rPr>
          <t xml:space="preserve">
Además, seleccionado uno o varios </t>
        </r>
        <r>
          <rPr>
            <b/>
            <sz val="11"/>
            <color indexed="8"/>
            <rFont val="Calibri"/>
            <family val="2"/>
          </rPr>
          <t xml:space="preserve">Problemas de Salud </t>
        </r>
        <r>
          <rPr>
            <sz val="11"/>
            <color theme="1"/>
            <rFont val="Calibri"/>
            <family val="2"/>
            <scheme val="minor"/>
          </rPr>
          <t xml:space="preserve">que presente el paciente.
Se contabilizará la cantidad, cuando el valor sea </t>
        </r>
        <r>
          <rPr>
            <b/>
            <sz val="11"/>
            <color indexed="8"/>
            <rFont val="Calibri"/>
            <family val="2"/>
          </rPr>
          <t>igual o mayor a 1</t>
        </r>
        <r>
          <rPr>
            <sz val="11"/>
            <color theme="1"/>
            <rFont val="Calibri"/>
            <family val="2"/>
            <scheme val="minor"/>
          </rPr>
          <t>.
Tipo de Establecimiento
Cesfam,Cgu,Cgr,Crs,Cdt,Psr,Cosam, Cecosf, Hospitales comunitarios, Hospitales Tipo 3 y Hospitales Tipo 4</t>
        </r>
      </text>
    </comment>
    <comment ref="A285" authorId="4" shapeId="0" xr:uid="{F5DA5B31-1FD2-4F23-86A6-695835135260}">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t>
        </r>
        <r>
          <rPr>
            <b/>
            <sz val="11"/>
            <color indexed="8"/>
            <rFont val="Calibri"/>
            <family val="2"/>
          </rPr>
          <t>Formulario Control en Sala de Rehabilitación Física e Integral:</t>
        </r>
        <r>
          <rPr>
            <sz val="11"/>
            <color theme="1"/>
            <rFont val="Calibri"/>
            <family val="2"/>
            <scheme val="minor"/>
          </rPr>
          <t xml:space="preserve">
En la sección </t>
        </r>
        <r>
          <rPr>
            <b/>
            <sz val="11"/>
            <color indexed="8"/>
            <rFont val="Calibri"/>
            <family val="2"/>
          </rPr>
          <t>Ayudas Técnicas Entregadas</t>
        </r>
        <r>
          <rPr>
            <sz val="11"/>
            <color theme="1"/>
            <rFont val="Calibri"/>
            <family val="2"/>
            <scheme val="minor"/>
          </rPr>
          <t xml:space="preserve"> debe registrar la cantidad de </t>
        </r>
        <r>
          <rPr>
            <b/>
            <sz val="11"/>
            <color indexed="8"/>
            <rFont val="Calibri"/>
            <family val="2"/>
          </rPr>
          <t>Aspirador de Secreciones entregados</t>
        </r>
        <r>
          <rPr>
            <sz val="11"/>
            <color theme="1"/>
            <rFont val="Calibri"/>
            <family val="2"/>
            <scheme val="minor"/>
          </rPr>
          <t xml:space="preserve">.
Además, seleccionado uno o varios </t>
        </r>
        <r>
          <rPr>
            <b/>
            <sz val="11"/>
            <color indexed="8"/>
            <rFont val="Calibri"/>
            <family val="2"/>
          </rPr>
          <t>Problemas de Salud</t>
        </r>
        <r>
          <rPr>
            <sz val="11"/>
            <color theme="1"/>
            <rFont val="Calibri"/>
            <family val="2"/>
            <scheme val="minor"/>
          </rPr>
          <t xml:space="preserve"> que presente el paciente.
Se contabilizará la cantidad, cuando el valor sea </t>
        </r>
        <r>
          <rPr>
            <b/>
            <sz val="11"/>
            <color indexed="8"/>
            <rFont val="Calibri"/>
            <family val="2"/>
          </rPr>
          <t>igual o mayor a 1.</t>
        </r>
        <r>
          <rPr>
            <sz val="11"/>
            <color theme="1"/>
            <rFont val="Calibri"/>
            <family val="2"/>
            <scheme val="minor"/>
          </rPr>
          <t xml:space="preserve">
Tipo de Establecimiento
Cesfam,Cgu,Cgr,Crs,Cdt,Psr,Cosam, Cecosf, Hospitales comunitarios, Hospitales Tipo 3 y Hospitales Tipo 4</t>
        </r>
      </text>
    </comment>
    <comment ref="A289" authorId="4" shapeId="0" xr:uid="{00F820FA-22A4-4D15-879D-3CD04FF2349E}">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t>
        </r>
        <r>
          <rPr>
            <b/>
            <sz val="11"/>
            <color indexed="8"/>
            <rFont val="Calibri"/>
            <family val="2"/>
          </rPr>
          <t xml:space="preserve"> 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Traumatismo encéfalo craneano (TEC)</t>
        </r>
        <r>
          <rPr>
            <sz val="11"/>
            <color theme="1"/>
            <rFont val="Calibri"/>
            <family val="2"/>
            <scheme val="minor"/>
          </rPr>
          <t xml:space="preserve">
En el campo  </t>
        </r>
        <r>
          <rPr>
            <b/>
            <sz val="11"/>
            <color indexed="8"/>
            <rFont val="Calibri"/>
            <family val="2"/>
          </rPr>
          <t xml:space="preserve">"¿Presenta Traumatismo encéfalo craneano (TEC)? " </t>
        </r>
        <r>
          <rPr>
            <sz val="11"/>
            <color theme="1"/>
            <rFont val="Calibri"/>
            <family val="2"/>
            <scheme val="minor"/>
          </rPr>
          <t xml:space="preserve">
debe seleccionar</t>
        </r>
        <r>
          <rPr>
            <b/>
            <sz val="11"/>
            <color indexed="8"/>
            <rFont val="Calibri"/>
            <family val="2"/>
          </rPr>
          <t xml:space="preserve"> "Si"</t>
        </r>
        <r>
          <rPr>
            <sz val="11"/>
            <color theme="1"/>
            <rFont val="Calibri"/>
            <family val="2"/>
            <scheme val="minor"/>
          </rPr>
          <t xml:space="preserve">,  
Además seleccionar campo </t>
        </r>
        <r>
          <rPr>
            <b/>
            <sz val="11"/>
            <color indexed="8"/>
            <rFont val="Calibri"/>
            <family val="2"/>
          </rPr>
          <t>Estado</t>
        </r>
        <r>
          <rPr>
            <sz val="11"/>
            <color theme="1"/>
            <rFont val="Calibri"/>
            <family val="2"/>
            <scheme val="minor"/>
          </rPr>
          <t xml:space="preserve"> (el que corresponda) 
y 
Además en la sección </t>
        </r>
        <r>
          <rPr>
            <b/>
            <sz val="11"/>
            <color indexed="8"/>
            <rFont val="Calibri"/>
            <family val="2"/>
          </rPr>
          <t>Ayudas Técnicas Entregadas debe registrar La(s) Ayuda(s) Técnica(s) entregada(s) al paciente.</t>
        </r>
        <r>
          <rPr>
            <sz val="11"/>
            <color theme="1"/>
            <rFont val="Calibri"/>
            <family val="2"/>
            <scheme val="minor"/>
          </rPr>
          <t xml:space="preserve">
Esta sección Contabiliza La Persona con </t>
        </r>
        <r>
          <rPr>
            <b/>
            <sz val="11"/>
            <color indexed="8"/>
            <rFont val="Calibri"/>
            <family val="2"/>
          </rPr>
          <t>Condición de Salud</t>
        </r>
        <r>
          <rPr>
            <sz val="11"/>
            <color theme="1"/>
            <rFont val="Calibri"/>
            <family val="2"/>
            <scheme val="minor"/>
          </rPr>
          <t xml:space="preserve"> que recibe </t>
        </r>
        <r>
          <rPr>
            <b/>
            <sz val="11"/>
            <color indexed="8"/>
            <rFont val="Calibri"/>
            <family val="2"/>
          </rPr>
          <t>Ayudas Técnicas</t>
        </r>
        <r>
          <rPr>
            <sz val="11"/>
            <color theme="1"/>
            <rFont val="Calibri"/>
            <family val="2"/>
            <scheme val="minor"/>
          </rPr>
          <t xml:space="preserve"> y se desglosa segun </t>
        </r>
        <r>
          <rPr>
            <b/>
            <sz val="11"/>
            <color indexed="8"/>
            <rFont val="Calibri"/>
            <family val="2"/>
          </rPr>
          <t>Problema de Salud.</t>
        </r>
        <r>
          <rPr>
            <sz val="11"/>
            <color theme="1"/>
            <rFont val="Calibri"/>
            <family val="2"/>
            <scheme val="minor"/>
          </rPr>
          <t xml:space="preserve">
Tipo de Establecimiento
Cesfam,Cgu,Cgr,Crs,Cdt,Psr,Cosam, Cecosf, Hospitales comunitarios, Hospitales Tipo 3 y Hospitales Tipo 4.</t>
        </r>
      </text>
    </comment>
    <comment ref="A290" authorId="4" shapeId="0" xr:uid="{B93EB75A-8750-4A94-8752-66B50C3AC62B}">
      <text>
        <r>
          <rPr>
            <sz val="11"/>
            <color theme="1"/>
            <rFont val="Calibri"/>
            <family val="2"/>
            <scheme val="minor"/>
          </rPr>
          <t>Este dato aparecerá  luego de que en la atención  registrada en</t>
        </r>
        <r>
          <rPr>
            <b/>
            <sz val="11"/>
            <color indexed="8"/>
            <rFont val="Calibri"/>
            <family val="2"/>
          </rPr>
          <t xml:space="preserve"> 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t>
        </r>
        <r>
          <rPr>
            <b/>
            <sz val="11"/>
            <color indexed="8"/>
            <rFont val="Calibri"/>
            <family val="2"/>
          </rPr>
          <t xml:space="preserve"> Disrafias espinales</t>
        </r>
        <r>
          <rPr>
            <sz val="11"/>
            <color theme="1"/>
            <rFont val="Calibri"/>
            <family val="2"/>
            <scheme val="minor"/>
          </rPr>
          <t xml:space="preserve">
En el campo  </t>
        </r>
        <r>
          <rPr>
            <b/>
            <sz val="11"/>
            <color indexed="8"/>
            <rFont val="Calibri"/>
            <family val="2"/>
          </rPr>
          <t xml:space="preserve">"¿Presenta Disrafias espinales? " </t>
        </r>
        <r>
          <rPr>
            <sz val="11"/>
            <color theme="1"/>
            <rFont val="Calibri"/>
            <family val="2"/>
            <scheme val="minor"/>
          </rPr>
          <t xml:space="preserve">
debe seleccionar </t>
        </r>
        <r>
          <rPr>
            <b/>
            <sz val="11"/>
            <color indexed="8"/>
            <rFont val="Calibri"/>
            <family val="2"/>
          </rPr>
          <t>"Si"</t>
        </r>
        <r>
          <rPr>
            <sz val="11"/>
            <color theme="1"/>
            <rFont val="Calibri"/>
            <family val="2"/>
            <scheme val="minor"/>
          </rPr>
          <t xml:space="preserve">,  
Además seleccionar campo </t>
        </r>
        <r>
          <rPr>
            <b/>
            <sz val="11"/>
            <color indexed="8"/>
            <rFont val="Calibri"/>
            <family val="2"/>
          </rPr>
          <t xml:space="preserve">Estado </t>
        </r>
        <r>
          <rPr>
            <sz val="11"/>
            <color theme="1"/>
            <rFont val="Calibri"/>
            <family val="2"/>
            <scheme val="minor"/>
          </rPr>
          <t xml:space="preserve">(el que corresponda) 
y 
Además en la sección </t>
        </r>
        <r>
          <rPr>
            <b/>
            <sz val="11"/>
            <color indexed="8"/>
            <rFont val="Calibri"/>
            <family val="2"/>
          </rPr>
          <t>Ayudas Técnicas Entregadas debe registrar La(s) Ayuda(s) Técnica(s) entregada(s)</t>
        </r>
        <r>
          <rPr>
            <sz val="11"/>
            <color theme="1"/>
            <rFont val="Calibri"/>
            <family val="2"/>
            <scheme val="minor"/>
          </rPr>
          <t xml:space="preserve"> al paciente.
Esta sección Contabiliza La Persona con </t>
        </r>
        <r>
          <rPr>
            <b/>
            <sz val="11"/>
            <color indexed="8"/>
            <rFont val="Calibri"/>
            <family val="2"/>
          </rPr>
          <t>Condición de Salud</t>
        </r>
        <r>
          <rPr>
            <sz val="11"/>
            <color theme="1"/>
            <rFont val="Calibri"/>
            <family val="2"/>
            <scheme val="minor"/>
          </rPr>
          <t xml:space="preserve"> que recibe </t>
        </r>
        <r>
          <rPr>
            <b/>
            <sz val="11"/>
            <color indexed="8"/>
            <rFont val="Calibri"/>
            <family val="2"/>
          </rPr>
          <t>Ayudas Técnicas</t>
        </r>
        <r>
          <rPr>
            <sz val="11"/>
            <color theme="1"/>
            <rFont val="Calibri"/>
            <family val="2"/>
            <scheme val="minor"/>
          </rPr>
          <t xml:space="preserve"> y se desglosa segun </t>
        </r>
        <r>
          <rPr>
            <b/>
            <sz val="11"/>
            <color indexed="8"/>
            <rFont val="Calibri"/>
            <family val="2"/>
          </rPr>
          <t>Problema de Salud.</t>
        </r>
        <r>
          <rPr>
            <sz val="11"/>
            <color theme="1"/>
            <rFont val="Calibri"/>
            <family val="2"/>
            <scheme val="minor"/>
          </rPr>
          <t xml:space="preserve">
Tipo de Establecimiento
Cesfam,Cgu,Cgr,Crs,Cdt,Psr,Cosam, Cecosf, Hospitales comunitarios, Hospitales Tipo 3 y Hospitales Tipo 4.</t>
        </r>
      </text>
    </comment>
    <comment ref="A291" authorId="4" shapeId="0" xr:uid="{E8C3F78C-1B89-467B-AEEE-2FD005298E74}">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Lesión medular</t>
        </r>
        <r>
          <rPr>
            <sz val="11"/>
            <color theme="1"/>
            <rFont val="Calibri"/>
            <family val="2"/>
            <scheme val="minor"/>
          </rPr>
          <t xml:space="preserve">
En el campo  </t>
        </r>
        <r>
          <rPr>
            <b/>
            <sz val="11"/>
            <color indexed="8"/>
            <rFont val="Calibri"/>
            <family val="2"/>
          </rPr>
          <t>"¿Presenta Lesión medular?</t>
        </r>
        <r>
          <rPr>
            <sz val="11"/>
            <color theme="1"/>
            <rFont val="Calibri"/>
            <family val="2"/>
            <scheme val="minor"/>
          </rPr>
          <t xml:space="preserve">
debe seleccionar </t>
        </r>
        <r>
          <rPr>
            <b/>
            <sz val="11"/>
            <color indexed="8"/>
            <rFont val="Calibri"/>
            <family val="2"/>
          </rPr>
          <t>"Si"</t>
        </r>
        <r>
          <rPr>
            <sz val="11"/>
            <color theme="1"/>
            <rFont val="Calibri"/>
            <family val="2"/>
            <scheme val="minor"/>
          </rPr>
          <t>,  
Además seleccionar campo</t>
        </r>
        <r>
          <rPr>
            <b/>
            <sz val="11"/>
            <color indexed="8"/>
            <rFont val="Calibri"/>
            <family val="2"/>
          </rPr>
          <t xml:space="preserve"> Estado</t>
        </r>
        <r>
          <rPr>
            <sz val="11"/>
            <color theme="1"/>
            <rFont val="Calibri"/>
            <family val="2"/>
            <scheme val="minor"/>
          </rPr>
          <t xml:space="preserve"> (el que corresponda) 
y 
Además en la sección </t>
        </r>
        <r>
          <rPr>
            <b/>
            <sz val="11"/>
            <color indexed="8"/>
            <rFont val="Calibri"/>
            <family val="2"/>
          </rPr>
          <t xml:space="preserve">Ayudas Técnicas Entregadas debe registrar La(s) Ayuda(s) Técnica(s) entregada(s) </t>
        </r>
        <r>
          <rPr>
            <sz val="11"/>
            <color theme="1"/>
            <rFont val="Calibri"/>
            <family val="2"/>
            <scheme val="minor"/>
          </rPr>
          <t>al paciente.
Esta sección Contabiliza La Persona con</t>
        </r>
        <r>
          <rPr>
            <b/>
            <sz val="11"/>
            <color indexed="8"/>
            <rFont val="Calibri"/>
            <family val="2"/>
          </rPr>
          <t xml:space="preserve"> Condición de Salud </t>
        </r>
        <r>
          <rPr>
            <sz val="11"/>
            <color theme="1"/>
            <rFont val="Calibri"/>
            <family val="2"/>
            <scheme val="minor"/>
          </rPr>
          <t>que recibe</t>
        </r>
        <r>
          <rPr>
            <b/>
            <sz val="11"/>
            <color indexed="8"/>
            <rFont val="Calibri"/>
            <family val="2"/>
          </rPr>
          <t xml:space="preserve"> Ayudas Técnicas</t>
        </r>
        <r>
          <rPr>
            <sz val="11"/>
            <color theme="1"/>
            <rFont val="Calibri"/>
            <family val="2"/>
            <scheme val="minor"/>
          </rPr>
          <t xml:space="preserve"> y se desglosa segun </t>
        </r>
        <r>
          <rPr>
            <b/>
            <sz val="11"/>
            <color indexed="8"/>
            <rFont val="Calibri"/>
            <family val="2"/>
          </rPr>
          <t>Problema de Salud.</t>
        </r>
        <r>
          <rPr>
            <sz val="11"/>
            <color theme="1"/>
            <rFont val="Calibri"/>
            <family val="2"/>
            <scheme val="minor"/>
          </rPr>
          <t xml:space="preserve">
Tipo de Establecimiento
Cesfam,Cgu,Cgr,Crs,Cdt,Psr,Cosam, Cecosf, Hospitales comunitarios, Hospitales Tipo 3 y Hospitales Tipo 4.</t>
        </r>
      </text>
    </comment>
    <comment ref="A292" authorId="4" shapeId="0" xr:uid="{2A81908A-062E-42BF-BAEA-046A0683976F}">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Ataque Cerebro Vascular (ACV)</t>
        </r>
        <r>
          <rPr>
            <sz val="11"/>
            <color theme="1"/>
            <rFont val="Calibri"/>
            <family val="2"/>
            <scheme val="minor"/>
          </rPr>
          <t xml:space="preserve">
En el campo </t>
        </r>
        <r>
          <rPr>
            <b/>
            <sz val="11"/>
            <color indexed="8"/>
            <rFont val="Calibri"/>
            <family val="2"/>
          </rPr>
          <t xml:space="preserve"> "¿Presenta Ataque Cerebro Vascular (ACV)? " </t>
        </r>
        <r>
          <rPr>
            <sz val="11"/>
            <color theme="1"/>
            <rFont val="Calibri"/>
            <family val="2"/>
            <scheme val="minor"/>
          </rPr>
          <t xml:space="preserve">
debe seleccionar </t>
        </r>
        <r>
          <rPr>
            <b/>
            <sz val="11"/>
            <color indexed="8"/>
            <rFont val="Calibri"/>
            <family val="2"/>
          </rPr>
          <t xml:space="preserve">"Si", </t>
        </r>
        <r>
          <rPr>
            <sz val="11"/>
            <color theme="1"/>
            <rFont val="Calibri"/>
            <family val="2"/>
            <scheme val="minor"/>
          </rPr>
          <t xml:space="preserve"> 
Además seleccionar campo</t>
        </r>
        <r>
          <rPr>
            <b/>
            <sz val="11"/>
            <color indexed="8"/>
            <rFont val="Calibri"/>
            <family val="2"/>
          </rPr>
          <t xml:space="preserve"> Estado</t>
        </r>
        <r>
          <rPr>
            <sz val="11"/>
            <color theme="1"/>
            <rFont val="Calibri"/>
            <family val="2"/>
            <scheme val="minor"/>
          </rPr>
          <t xml:space="preserve"> (el que corresponda) 
y 
Además en la sección </t>
        </r>
        <r>
          <rPr>
            <b/>
            <sz val="11"/>
            <color indexed="8"/>
            <rFont val="Calibri"/>
            <family val="2"/>
          </rPr>
          <t>Ayudas Técnicas Entregadas debe registrar La(s) Ayuda(s) Técnica(s) entregada(s)</t>
        </r>
        <r>
          <rPr>
            <sz val="11"/>
            <color theme="1"/>
            <rFont val="Calibri"/>
            <family val="2"/>
            <scheme val="minor"/>
          </rPr>
          <t xml:space="preserve"> al paciente.
Esta sección Contabiliza La Persona con </t>
        </r>
        <r>
          <rPr>
            <b/>
            <sz val="11"/>
            <color indexed="8"/>
            <rFont val="Calibri"/>
            <family val="2"/>
          </rPr>
          <t xml:space="preserve">Condición de Salud </t>
        </r>
        <r>
          <rPr>
            <sz val="11"/>
            <color theme="1"/>
            <rFont val="Calibri"/>
            <family val="2"/>
            <scheme val="minor"/>
          </rPr>
          <t xml:space="preserve">que recibe </t>
        </r>
        <r>
          <rPr>
            <b/>
            <sz val="11"/>
            <color indexed="8"/>
            <rFont val="Calibri"/>
            <family val="2"/>
          </rPr>
          <t>Ayudas Técnicas</t>
        </r>
        <r>
          <rPr>
            <sz val="11"/>
            <color theme="1"/>
            <rFont val="Calibri"/>
            <family val="2"/>
            <scheme val="minor"/>
          </rPr>
          <t xml:space="preserve"> y se desglosa segun </t>
        </r>
        <r>
          <rPr>
            <b/>
            <sz val="11"/>
            <color indexed="8"/>
            <rFont val="Calibri"/>
            <family val="2"/>
          </rPr>
          <t>Problema de Salud.</t>
        </r>
        <r>
          <rPr>
            <sz val="11"/>
            <color theme="1"/>
            <rFont val="Calibri"/>
            <family val="2"/>
            <scheme val="minor"/>
          </rPr>
          <t xml:space="preserve">
Tipo de Establecimiento
Cesfam,Cgu,Cgr,Crs,Cdt,Psr,Cosam, Cecosf, Hospitales comunitarios, Hospitales Tipo 3 y Hospitales Tipo 4.</t>
        </r>
      </text>
    </comment>
    <comment ref="A293" authorId="4" shapeId="0" xr:uid="{A1041B7C-CF05-4A8C-82E5-623CF16431E4}">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 xml:space="preserve"> Formulario Control en Sala de Rehabilitación Física e Integral:</t>
        </r>
        <r>
          <rPr>
            <sz val="11"/>
            <color theme="1"/>
            <rFont val="Calibri"/>
            <family val="2"/>
            <scheme val="minor"/>
          </rPr>
          <t xml:space="preserve">
En el titulo </t>
        </r>
        <r>
          <rPr>
            <b/>
            <sz val="11"/>
            <color indexed="8"/>
            <rFont val="Calibri"/>
            <family val="2"/>
          </rPr>
          <t>Parálisis cerebral</t>
        </r>
        <r>
          <rPr>
            <sz val="11"/>
            <color theme="1"/>
            <rFont val="Calibri"/>
            <family val="2"/>
            <scheme val="minor"/>
          </rPr>
          <t xml:space="preserve">
En el campo  </t>
        </r>
        <r>
          <rPr>
            <b/>
            <sz val="11"/>
            <color indexed="8"/>
            <rFont val="Calibri"/>
            <family val="2"/>
          </rPr>
          <t xml:space="preserve">"¿Presenta Parálisis cerebral? " </t>
        </r>
        <r>
          <rPr>
            <sz val="11"/>
            <color theme="1"/>
            <rFont val="Calibri"/>
            <family val="2"/>
            <scheme val="minor"/>
          </rPr>
          <t xml:space="preserve">
debe seleccionar </t>
        </r>
        <r>
          <rPr>
            <b/>
            <sz val="11"/>
            <color indexed="8"/>
            <rFont val="Calibri"/>
            <family val="2"/>
          </rPr>
          <t xml:space="preserve">"Si",  </t>
        </r>
        <r>
          <rPr>
            <sz val="11"/>
            <color theme="1"/>
            <rFont val="Calibri"/>
            <family val="2"/>
            <scheme val="minor"/>
          </rPr>
          <t xml:space="preserve">
Además seleccionar campo </t>
        </r>
        <r>
          <rPr>
            <b/>
            <sz val="11"/>
            <color indexed="8"/>
            <rFont val="Calibri"/>
            <family val="2"/>
          </rPr>
          <t>Estado</t>
        </r>
        <r>
          <rPr>
            <sz val="11"/>
            <color theme="1"/>
            <rFont val="Calibri"/>
            <family val="2"/>
            <scheme val="minor"/>
          </rPr>
          <t xml:space="preserve"> (el que corresponda) 
y 
Además en la sección </t>
        </r>
        <r>
          <rPr>
            <b/>
            <sz val="11"/>
            <color indexed="8"/>
            <rFont val="Calibri"/>
            <family val="2"/>
          </rPr>
          <t xml:space="preserve">Ayudas Técnicas Entregadas debe registrar La(s) Ayuda(s) Técnica(s) </t>
        </r>
        <r>
          <rPr>
            <sz val="11"/>
            <color theme="1"/>
            <rFont val="Calibri"/>
            <family val="2"/>
            <scheme val="minor"/>
          </rPr>
          <t xml:space="preserve">entregada(s) al paciente.
Esta sección Contabiliza La Persona con </t>
        </r>
        <r>
          <rPr>
            <b/>
            <sz val="11"/>
            <color indexed="8"/>
            <rFont val="Calibri"/>
            <family val="2"/>
          </rPr>
          <t>Condición de Salud</t>
        </r>
        <r>
          <rPr>
            <sz val="11"/>
            <color theme="1"/>
            <rFont val="Calibri"/>
            <family val="2"/>
            <scheme val="minor"/>
          </rPr>
          <t xml:space="preserve"> que recibe </t>
        </r>
        <r>
          <rPr>
            <b/>
            <sz val="11"/>
            <color indexed="8"/>
            <rFont val="Calibri"/>
            <family val="2"/>
          </rPr>
          <t>Ayudas Técnicas</t>
        </r>
        <r>
          <rPr>
            <sz val="11"/>
            <color theme="1"/>
            <rFont val="Calibri"/>
            <family val="2"/>
            <scheme val="minor"/>
          </rPr>
          <t xml:space="preserve"> y se desglosa segun </t>
        </r>
        <r>
          <rPr>
            <b/>
            <sz val="11"/>
            <color indexed="8"/>
            <rFont val="Calibri"/>
            <family val="2"/>
          </rPr>
          <t>Problema de Salud.</t>
        </r>
        <r>
          <rPr>
            <sz val="11"/>
            <color theme="1"/>
            <rFont val="Calibri"/>
            <family val="2"/>
            <scheme val="minor"/>
          </rPr>
          <t xml:space="preserve">
Tipo de Establecimiento
Cesfam,Cgu,Cgr,Crs,Cdt,Psr,Cosam, Cecosf, Hospitales comunitarios, Hospitales Tipo 3 y Hospitales Tipo 4.</t>
        </r>
      </text>
    </comment>
    <comment ref="A294" authorId="4" shapeId="0" xr:uid="{AC5536BC-DDAA-42DD-9B96-EE953C50B166}">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Enfermedad Parkinson</t>
        </r>
        <r>
          <rPr>
            <sz val="11"/>
            <color theme="1"/>
            <rFont val="Calibri"/>
            <family val="2"/>
            <scheme val="minor"/>
          </rPr>
          <t xml:space="preserve">
En el campo  </t>
        </r>
        <r>
          <rPr>
            <b/>
            <sz val="11"/>
            <color indexed="8"/>
            <rFont val="Calibri"/>
            <family val="2"/>
          </rPr>
          <t xml:space="preserve">"¿Presenta Enfermedad de Parkinson? " </t>
        </r>
        <r>
          <rPr>
            <sz val="11"/>
            <color theme="1"/>
            <rFont val="Calibri"/>
            <family val="2"/>
            <scheme val="minor"/>
          </rPr>
          <t xml:space="preserve">
debe seleccionar </t>
        </r>
        <r>
          <rPr>
            <b/>
            <sz val="11"/>
            <color indexed="8"/>
            <rFont val="Calibri"/>
            <family val="2"/>
          </rPr>
          <t xml:space="preserve">"Si",  </t>
        </r>
        <r>
          <rPr>
            <sz val="11"/>
            <color theme="1"/>
            <rFont val="Calibri"/>
            <family val="2"/>
            <scheme val="minor"/>
          </rPr>
          <t xml:space="preserve">
Además seleccionar campo Estado (el que corresponda) 
y 
Además en la sección </t>
        </r>
        <r>
          <rPr>
            <b/>
            <sz val="11"/>
            <color indexed="8"/>
            <rFont val="Calibri"/>
            <family val="2"/>
          </rPr>
          <t>Ayudas Técnicas Entregadas debe registrar La(s) Ayuda(s) Técnica(s) entregada(s)</t>
        </r>
        <r>
          <rPr>
            <sz val="11"/>
            <color theme="1"/>
            <rFont val="Calibri"/>
            <family val="2"/>
            <scheme val="minor"/>
          </rPr>
          <t xml:space="preserve"> al paciente.
Esta sección Contabiliza La Persona con</t>
        </r>
        <r>
          <rPr>
            <b/>
            <sz val="11"/>
            <color indexed="8"/>
            <rFont val="Calibri"/>
            <family val="2"/>
          </rPr>
          <t xml:space="preserve"> Condición de Salud</t>
        </r>
        <r>
          <rPr>
            <sz val="11"/>
            <color theme="1"/>
            <rFont val="Calibri"/>
            <family val="2"/>
            <scheme val="minor"/>
          </rPr>
          <t xml:space="preserve"> que recibe </t>
        </r>
        <r>
          <rPr>
            <b/>
            <sz val="11"/>
            <color indexed="8"/>
            <rFont val="Calibri"/>
            <family val="2"/>
          </rPr>
          <t>Ayudas Técnicas</t>
        </r>
        <r>
          <rPr>
            <sz val="11"/>
            <color theme="1"/>
            <rFont val="Calibri"/>
            <family val="2"/>
            <scheme val="minor"/>
          </rPr>
          <t xml:space="preserve"> y se desglosa segun </t>
        </r>
        <r>
          <rPr>
            <b/>
            <sz val="11"/>
            <color indexed="8"/>
            <rFont val="Calibri"/>
            <family val="2"/>
          </rPr>
          <t>Problema de Salud.</t>
        </r>
        <r>
          <rPr>
            <sz val="11"/>
            <color theme="1"/>
            <rFont val="Calibri"/>
            <family val="2"/>
            <scheme val="minor"/>
          </rPr>
          <t xml:space="preserve">
Tipo de Establecimiento
Cesfam,Cgu,Cgr,Crs,Cdt,Psr,Cosam, Cecosf, Hospitales comunitarios, Hospitales Tipo 3 y Hospitales Tipo 4.</t>
        </r>
      </text>
    </comment>
    <comment ref="A295" authorId="4" shapeId="0" xr:uid="{61326A1C-343B-4DEA-AF69-AD16B66D9AAC}">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Esclerosis Lateral Amiotrófica</t>
        </r>
        <r>
          <rPr>
            <sz val="11"/>
            <color theme="1"/>
            <rFont val="Calibri"/>
            <family val="2"/>
            <scheme val="minor"/>
          </rPr>
          <t xml:space="preserve">
En el campo </t>
        </r>
        <r>
          <rPr>
            <b/>
            <sz val="11"/>
            <color indexed="8"/>
            <rFont val="Calibri"/>
            <family val="2"/>
          </rPr>
          <t xml:space="preserve"> "¿Presenta Esclerosis lateral amiotrófica? " </t>
        </r>
        <r>
          <rPr>
            <sz val="11"/>
            <color theme="1"/>
            <rFont val="Calibri"/>
            <family val="2"/>
            <scheme val="minor"/>
          </rPr>
          <t xml:space="preserve">
debe seleccionar </t>
        </r>
        <r>
          <rPr>
            <b/>
            <sz val="11"/>
            <color indexed="8"/>
            <rFont val="Calibri"/>
            <family val="2"/>
          </rPr>
          <t>"Si"</t>
        </r>
        <r>
          <rPr>
            <sz val="11"/>
            <color theme="1"/>
            <rFont val="Calibri"/>
            <family val="2"/>
            <scheme val="minor"/>
          </rPr>
          <t xml:space="preserve">,  
Además seleccionar campo </t>
        </r>
        <r>
          <rPr>
            <b/>
            <sz val="11"/>
            <color indexed="8"/>
            <rFont val="Calibri"/>
            <family val="2"/>
          </rPr>
          <t>Estado</t>
        </r>
        <r>
          <rPr>
            <sz val="11"/>
            <color theme="1"/>
            <rFont val="Calibri"/>
            <family val="2"/>
            <scheme val="minor"/>
          </rPr>
          <t xml:space="preserve"> (el que corresponda) 
y 
Además en la sección </t>
        </r>
        <r>
          <rPr>
            <b/>
            <sz val="11"/>
            <color indexed="8"/>
            <rFont val="Calibri"/>
            <family val="2"/>
          </rPr>
          <t>Ayudas Técnicas Entregadas debe registrar La(s) Ayuda(s) Técnica(s) entregada(s)</t>
        </r>
        <r>
          <rPr>
            <sz val="11"/>
            <color theme="1"/>
            <rFont val="Calibri"/>
            <family val="2"/>
            <scheme val="minor"/>
          </rPr>
          <t xml:space="preserve"> al paciente.
Esta sección Contabiliza La Persona con</t>
        </r>
        <r>
          <rPr>
            <b/>
            <sz val="11"/>
            <color indexed="8"/>
            <rFont val="Calibri"/>
            <family val="2"/>
          </rPr>
          <t xml:space="preserve"> Condición de Salud</t>
        </r>
        <r>
          <rPr>
            <sz val="11"/>
            <color theme="1"/>
            <rFont val="Calibri"/>
            <family val="2"/>
            <scheme val="minor"/>
          </rPr>
          <t xml:space="preserve"> que recibe </t>
        </r>
        <r>
          <rPr>
            <b/>
            <sz val="11"/>
            <color indexed="8"/>
            <rFont val="Calibri"/>
            <family val="2"/>
          </rPr>
          <t>Ayudas Técnicas</t>
        </r>
        <r>
          <rPr>
            <sz val="11"/>
            <color theme="1"/>
            <rFont val="Calibri"/>
            <family val="2"/>
            <scheme val="minor"/>
          </rPr>
          <t xml:space="preserve"> y se desglosa segun </t>
        </r>
        <r>
          <rPr>
            <b/>
            <sz val="11"/>
            <color indexed="8"/>
            <rFont val="Calibri"/>
            <family val="2"/>
          </rPr>
          <t>Problema de Salud.</t>
        </r>
        <r>
          <rPr>
            <sz val="11"/>
            <color theme="1"/>
            <rFont val="Calibri"/>
            <family val="2"/>
            <scheme val="minor"/>
          </rPr>
          <t xml:space="preserve">
Tipo de Establecimiento
Cesfam,Cgu,Cgr,Crs,Cdt,Psr,Cosam, Cecosf, Hospitales comunitarios, Hospitales Tipo 3 y Hospitales Tipo 4.</t>
        </r>
      </text>
    </comment>
    <comment ref="A296" authorId="4" shapeId="0" xr:uid="{F7191E81-04AC-4368-8536-86EEEC7E501B}">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 xml:space="preserve"> Formulario Control en Sala de Rehabilitación Física e Integral:</t>
        </r>
        <r>
          <rPr>
            <sz val="11"/>
            <color theme="1"/>
            <rFont val="Calibri"/>
            <family val="2"/>
            <scheme val="minor"/>
          </rPr>
          <t xml:space="preserve">
En el titulo </t>
        </r>
        <r>
          <rPr>
            <b/>
            <sz val="11"/>
            <color indexed="8"/>
            <rFont val="Calibri"/>
            <family val="2"/>
          </rPr>
          <t>Otras Neurológicas</t>
        </r>
        <r>
          <rPr>
            <sz val="11"/>
            <color theme="1"/>
            <rFont val="Calibri"/>
            <family val="2"/>
            <scheme val="minor"/>
          </rPr>
          <t xml:space="preserve">
En el campo </t>
        </r>
        <r>
          <rPr>
            <b/>
            <sz val="11"/>
            <color indexed="8"/>
            <rFont val="Calibri"/>
            <family val="2"/>
          </rPr>
          <t xml:space="preserve"> "¿Presenta Otras Neurológicas? " </t>
        </r>
        <r>
          <rPr>
            <sz val="11"/>
            <color theme="1"/>
            <rFont val="Calibri"/>
            <family val="2"/>
            <scheme val="minor"/>
          </rPr>
          <t xml:space="preserve">
debe seleccionar </t>
        </r>
        <r>
          <rPr>
            <b/>
            <sz val="11"/>
            <color indexed="8"/>
            <rFont val="Calibri"/>
            <family val="2"/>
          </rPr>
          <t xml:space="preserve">"Si", </t>
        </r>
        <r>
          <rPr>
            <sz val="11"/>
            <color theme="1"/>
            <rFont val="Calibri"/>
            <family val="2"/>
            <scheme val="minor"/>
          </rPr>
          <t xml:space="preserve"> 
Además seleccionar campo </t>
        </r>
        <r>
          <rPr>
            <b/>
            <sz val="11"/>
            <color indexed="8"/>
            <rFont val="Calibri"/>
            <family val="2"/>
          </rPr>
          <t xml:space="preserve">Estado </t>
        </r>
        <r>
          <rPr>
            <sz val="11"/>
            <color theme="1"/>
            <rFont val="Calibri"/>
            <family val="2"/>
            <scheme val="minor"/>
          </rPr>
          <t xml:space="preserve">(el que corresponda) 
y 
Además en la sección </t>
        </r>
        <r>
          <rPr>
            <b/>
            <sz val="11"/>
            <color indexed="8"/>
            <rFont val="Calibri"/>
            <family val="2"/>
          </rPr>
          <t>Ayudas Técnicas Entregadas debe registrar La(s) Ayuda(s) Técnica(s) entregada(s)</t>
        </r>
        <r>
          <rPr>
            <sz val="11"/>
            <color theme="1"/>
            <rFont val="Calibri"/>
            <family val="2"/>
            <scheme val="minor"/>
          </rPr>
          <t xml:space="preserve"> al paciente.
Esta sección Contabiliza La Persona con </t>
        </r>
        <r>
          <rPr>
            <b/>
            <sz val="11"/>
            <color indexed="8"/>
            <rFont val="Calibri"/>
            <family val="2"/>
          </rPr>
          <t>Condición de Salud</t>
        </r>
        <r>
          <rPr>
            <sz val="11"/>
            <color theme="1"/>
            <rFont val="Calibri"/>
            <family val="2"/>
            <scheme val="minor"/>
          </rPr>
          <t xml:space="preserve"> que recibe </t>
        </r>
        <r>
          <rPr>
            <b/>
            <sz val="11"/>
            <color indexed="8"/>
            <rFont val="Calibri"/>
            <family val="2"/>
          </rPr>
          <t xml:space="preserve">Ayudas Técnicas </t>
        </r>
        <r>
          <rPr>
            <sz val="11"/>
            <color theme="1"/>
            <rFont val="Calibri"/>
            <family val="2"/>
            <scheme val="minor"/>
          </rPr>
          <t xml:space="preserve">y se desglosa segun </t>
        </r>
        <r>
          <rPr>
            <b/>
            <sz val="11"/>
            <color indexed="8"/>
            <rFont val="Calibri"/>
            <family val="2"/>
          </rPr>
          <t>Problema de Salud.</t>
        </r>
        <r>
          <rPr>
            <sz val="11"/>
            <color theme="1"/>
            <rFont val="Calibri"/>
            <family val="2"/>
            <scheme val="minor"/>
          </rPr>
          <t xml:space="preserve">
Tipo de Establecimiento
Cesfam,Cgu,Cgr,Crs,Cdt,Psr,Cosam, Cecosf, Hospitales comunitarios, Hospitales Tipo 3 y Hospitales Tipo 4.</t>
        </r>
      </text>
    </comment>
    <comment ref="A297" authorId="4" shapeId="0" xr:uid="{126AAB37-1357-4C11-8B58-6176BF4D0739}">
      <text>
        <r>
          <rPr>
            <sz val="11"/>
            <color theme="1"/>
            <rFont val="Calibri"/>
            <family val="2"/>
            <scheme val="minor"/>
          </rPr>
          <t xml:space="preserve">Este dato aparecerá  luego de que en la atención  registrada en módulo Box, Pacientes Citados o desde Agregar documentos a una atención,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 xml:space="preserve">Dolor Musculoesquelético Crónico </t>
        </r>
        <r>
          <rPr>
            <sz val="11"/>
            <color theme="1"/>
            <rFont val="Calibri"/>
            <family val="2"/>
            <scheme val="minor"/>
          </rPr>
          <t xml:space="preserve">
En el campo  </t>
        </r>
        <r>
          <rPr>
            <b/>
            <sz val="11"/>
            <color indexed="8"/>
            <rFont val="Calibri"/>
            <family val="2"/>
          </rPr>
          <t xml:space="preserve">"¿Presenta Dolor Muscoloesquelético Crónico? " </t>
        </r>
        <r>
          <rPr>
            <sz val="11"/>
            <color theme="1"/>
            <rFont val="Calibri"/>
            <family val="2"/>
            <scheme val="minor"/>
          </rPr>
          <t xml:space="preserve">
debe seleccionar </t>
        </r>
        <r>
          <rPr>
            <b/>
            <sz val="11"/>
            <color indexed="8"/>
            <rFont val="Calibri"/>
            <family val="2"/>
          </rPr>
          <t>"Si"</t>
        </r>
        <r>
          <rPr>
            <sz val="11"/>
            <color theme="1"/>
            <rFont val="Calibri"/>
            <family val="2"/>
            <scheme val="minor"/>
          </rPr>
          <t xml:space="preserve">,  
Además seleccionar campo </t>
        </r>
        <r>
          <rPr>
            <b/>
            <sz val="11"/>
            <color indexed="8"/>
            <rFont val="Calibri"/>
            <family val="2"/>
          </rPr>
          <t>Estado</t>
        </r>
        <r>
          <rPr>
            <sz val="11"/>
            <color theme="1"/>
            <rFont val="Calibri"/>
            <family val="2"/>
            <scheme val="minor"/>
          </rPr>
          <t xml:space="preserve"> (el que corresponda) 
y 
Además en la sección </t>
        </r>
        <r>
          <rPr>
            <b/>
            <sz val="11"/>
            <color indexed="8"/>
            <rFont val="Calibri"/>
            <family val="2"/>
          </rPr>
          <t>Ayudas Técnicas Entregadas debe registrar La(s) Ayuda(s) Técnica(s) entregada(s)</t>
        </r>
        <r>
          <rPr>
            <sz val="11"/>
            <color theme="1"/>
            <rFont val="Calibri"/>
            <family val="2"/>
            <scheme val="minor"/>
          </rPr>
          <t xml:space="preserve"> al paciente.
Esta sección Contabiliza La Persona con </t>
        </r>
        <r>
          <rPr>
            <b/>
            <sz val="11"/>
            <color indexed="8"/>
            <rFont val="Calibri"/>
            <family val="2"/>
          </rPr>
          <t>Condición de Salud</t>
        </r>
        <r>
          <rPr>
            <sz val="11"/>
            <color theme="1"/>
            <rFont val="Calibri"/>
            <family val="2"/>
            <scheme val="minor"/>
          </rPr>
          <t xml:space="preserve"> que recibe </t>
        </r>
        <r>
          <rPr>
            <b/>
            <sz val="11"/>
            <color indexed="8"/>
            <rFont val="Calibri"/>
            <family val="2"/>
          </rPr>
          <t xml:space="preserve">Ayudas Técnicas </t>
        </r>
        <r>
          <rPr>
            <sz val="11"/>
            <color theme="1"/>
            <rFont val="Calibri"/>
            <family val="2"/>
            <scheme val="minor"/>
          </rPr>
          <t xml:space="preserve">y se desglosa segun </t>
        </r>
        <r>
          <rPr>
            <b/>
            <sz val="11"/>
            <color indexed="8"/>
            <rFont val="Calibri"/>
            <family val="2"/>
          </rPr>
          <t>Problema de Salud.</t>
        </r>
        <r>
          <rPr>
            <sz val="11"/>
            <color theme="1"/>
            <rFont val="Calibri"/>
            <family val="2"/>
            <scheme val="minor"/>
          </rPr>
          <t xml:space="preserve">
Tipo de Establecimiento
Cesfam,Cgu,Cgr,Crs,Cdt,Psr,Cosam, Cecosf, Hospitales comunitarios, Hospitales Tipo 3 y Hospitales Tipo 4.</t>
        </r>
      </text>
    </comment>
    <comment ref="A298" authorId="4" shapeId="0" xr:uid="{7F7559AC-BEE0-4790-A669-7BC66CC39E8C}">
      <text>
        <r>
          <rPr>
            <sz val="11"/>
            <color theme="1"/>
            <rFont val="Calibri"/>
            <family val="2"/>
            <scheme val="minor"/>
          </rPr>
          <t xml:space="preserve">Este dato aparecerá  luego de que en la atención  registrada en </t>
        </r>
        <r>
          <rPr>
            <b/>
            <sz val="11"/>
            <color indexed="8"/>
            <rFont val="Calibri"/>
            <family val="2"/>
          </rPr>
          <t xml:space="preserve">módulo Box, Pacientes Citados </t>
        </r>
        <r>
          <rPr>
            <sz val="11"/>
            <color theme="1"/>
            <rFont val="Calibri"/>
            <family val="2"/>
            <scheme val="minor"/>
          </rPr>
          <t xml:space="preserve">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 xml:space="preserve">Diabetes Mellitus </t>
        </r>
        <r>
          <rPr>
            <sz val="11"/>
            <color theme="1"/>
            <rFont val="Calibri"/>
            <family val="2"/>
            <scheme val="minor"/>
          </rPr>
          <t xml:space="preserve">
En el campo </t>
        </r>
        <r>
          <rPr>
            <b/>
            <sz val="11"/>
            <color indexed="8"/>
            <rFont val="Calibri"/>
            <family val="2"/>
          </rPr>
          <t xml:space="preserve"> "¿Presenta Diabetes Mellitus? " </t>
        </r>
        <r>
          <rPr>
            <sz val="11"/>
            <color theme="1"/>
            <rFont val="Calibri"/>
            <family val="2"/>
            <scheme val="minor"/>
          </rPr>
          <t xml:space="preserve">
debe seleccionar </t>
        </r>
        <r>
          <rPr>
            <b/>
            <sz val="11"/>
            <color indexed="8"/>
            <rFont val="Calibri"/>
            <family val="2"/>
          </rPr>
          <t>"Si"</t>
        </r>
        <r>
          <rPr>
            <sz val="11"/>
            <color theme="1"/>
            <rFont val="Calibri"/>
            <family val="2"/>
            <scheme val="minor"/>
          </rPr>
          <t xml:space="preserve">,  
Además seleccionar campo </t>
        </r>
        <r>
          <rPr>
            <b/>
            <sz val="11"/>
            <color indexed="8"/>
            <rFont val="Calibri"/>
            <family val="2"/>
          </rPr>
          <t>Estado</t>
        </r>
        <r>
          <rPr>
            <sz val="11"/>
            <color theme="1"/>
            <rFont val="Calibri"/>
            <family val="2"/>
            <scheme val="minor"/>
          </rPr>
          <t xml:space="preserve"> (el que corresponda) 
y 
Además en la sección </t>
        </r>
        <r>
          <rPr>
            <b/>
            <sz val="11"/>
            <color indexed="8"/>
            <rFont val="Calibri"/>
            <family val="2"/>
          </rPr>
          <t xml:space="preserve">Ayudas Técnicas Entregadas debe registrar La(s) Ayuda(s) Técnica(s) entregada(s) </t>
        </r>
        <r>
          <rPr>
            <sz val="11"/>
            <color theme="1"/>
            <rFont val="Calibri"/>
            <family val="2"/>
            <scheme val="minor"/>
          </rPr>
          <t xml:space="preserve">al paciente.
Esta sección Contabiliza La Persona con </t>
        </r>
        <r>
          <rPr>
            <b/>
            <sz val="11"/>
            <color indexed="8"/>
            <rFont val="Calibri"/>
            <family val="2"/>
          </rPr>
          <t>Condición de Salud</t>
        </r>
        <r>
          <rPr>
            <sz val="11"/>
            <color theme="1"/>
            <rFont val="Calibri"/>
            <family val="2"/>
            <scheme val="minor"/>
          </rPr>
          <t xml:space="preserve"> que recibe </t>
        </r>
        <r>
          <rPr>
            <b/>
            <sz val="11"/>
            <color indexed="8"/>
            <rFont val="Calibri"/>
            <family val="2"/>
          </rPr>
          <t>Ayudas Técnicas</t>
        </r>
        <r>
          <rPr>
            <sz val="11"/>
            <color theme="1"/>
            <rFont val="Calibri"/>
            <family val="2"/>
            <scheme val="minor"/>
          </rPr>
          <t xml:space="preserve"> y se desglosa segun </t>
        </r>
        <r>
          <rPr>
            <b/>
            <sz val="11"/>
            <color indexed="8"/>
            <rFont val="Calibri"/>
            <family val="2"/>
          </rPr>
          <t>Problema de Salud.</t>
        </r>
        <r>
          <rPr>
            <sz val="11"/>
            <color theme="1"/>
            <rFont val="Calibri"/>
            <family val="2"/>
            <scheme val="minor"/>
          </rPr>
          <t xml:space="preserve">
Tipo de Establecimiento
Cesfam,Cgu,Cgr,Crs,Cdt,Psr,Cosam, Cecosf, Hospitales comunitarios, Hospitales Tipo 3 y Hospitales Tipo 4.</t>
        </r>
      </text>
    </comment>
    <comment ref="A299" authorId="4" shapeId="0" xr:uid="{674FDE65-BE68-4C81-BB6C-5F58ECE3F50B}">
      <text>
        <r>
          <rPr>
            <sz val="11"/>
            <color theme="1"/>
            <rFont val="Calibri"/>
            <family val="2"/>
            <scheme val="minor"/>
          </rPr>
          <t xml:space="preserve">Este dato aparecerá  luego de que en la atención  registrada en </t>
        </r>
        <r>
          <rPr>
            <b/>
            <sz val="11"/>
            <color indexed="8"/>
            <rFont val="Calibri"/>
            <family val="2"/>
          </rPr>
          <t>módulo Box, Pacientes Citado</t>
        </r>
        <r>
          <rPr>
            <sz val="11"/>
            <color theme="1"/>
            <rFont val="Calibri"/>
            <family val="2"/>
            <scheme val="minor"/>
          </rPr>
          <t xml:space="preserve">s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 xml:space="preserve">Amputación </t>
        </r>
        <r>
          <rPr>
            <sz val="11"/>
            <color theme="1"/>
            <rFont val="Calibri"/>
            <family val="2"/>
            <scheme val="minor"/>
          </rPr>
          <t xml:space="preserve">
En el campo  </t>
        </r>
        <r>
          <rPr>
            <b/>
            <sz val="11"/>
            <color indexed="8"/>
            <rFont val="Calibri"/>
            <family val="2"/>
          </rPr>
          <t xml:space="preserve">"¿Presenta Amputación? " </t>
        </r>
        <r>
          <rPr>
            <sz val="11"/>
            <color theme="1"/>
            <rFont val="Calibri"/>
            <family val="2"/>
            <scheme val="minor"/>
          </rPr>
          <t xml:space="preserve">
debe seleccionar </t>
        </r>
        <r>
          <rPr>
            <b/>
            <sz val="11"/>
            <color indexed="8"/>
            <rFont val="Calibri"/>
            <family val="2"/>
          </rPr>
          <t xml:space="preserve">"Si",  </t>
        </r>
        <r>
          <rPr>
            <sz val="11"/>
            <color theme="1"/>
            <rFont val="Calibri"/>
            <family val="2"/>
            <scheme val="minor"/>
          </rPr>
          <t xml:space="preserve">
Además seleccionar campo </t>
        </r>
        <r>
          <rPr>
            <b/>
            <sz val="11"/>
            <color indexed="8"/>
            <rFont val="Calibri"/>
            <family val="2"/>
          </rPr>
          <t>Estado</t>
        </r>
        <r>
          <rPr>
            <sz val="11"/>
            <color theme="1"/>
            <rFont val="Calibri"/>
            <family val="2"/>
            <scheme val="minor"/>
          </rPr>
          <t xml:space="preserve"> (el que corresponda) 
y 
Además en la sección </t>
        </r>
        <r>
          <rPr>
            <b/>
            <sz val="11"/>
            <color indexed="8"/>
            <rFont val="Calibri"/>
            <family val="2"/>
          </rPr>
          <t xml:space="preserve">Ayudas Técnicas Entregadas debe registrar La(s) Ayuda(s) Técnica(s) entregada(s) </t>
        </r>
        <r>
          <rPr>
            <sz val="11"/>
            <color theme="1"/>
            <rFont val="Calibri"/>
            <family val="2"/>
            <scheme val="minor"/>
          </rPr>
          <t xml:space="preserve">al paciente.
Esta sección Contabiliza La Persona con </t>
        </r>
        <r>
          <rPr>
            <b/>
            <sz val="11"/>
            <color indexed="8"/>
            <rFont val="Calibri"/>
            <family val="2"/>
          </rPr>
          <t>Condición de Salud</t>
        </r>
        <r>
          <rPr>
            <sz val="11"/>
            <color theme="1"/>
            <rFont val="Calibri"/>
            <family val="2"/>
            <scheme val="minor"/>
          </rPr>
          <t xml:space="preserve"> que recibe </t>
        </r>
        <r>
          <rPr>
            <b/>
            <sz val="11"/>
            <color indexed="8"/>
            <rFont val="Calibri"/>
            <family val="2"/>
          </rPr>
          <t xml:space="preserve">Ayudas Técnicas </t>
        </r>
        <r>
          <rPr>
            <sz val="11"/>
            <color theme="1"/>
            <rFont val="Calibri"/>
            <family val="2"/>
            <scheme val="minor"/>
          </rPr>
          <t xml:space="preserve">y se desglosa segun </t>
        </r>
        <r>
          <rPr>
            <b/>
            <sz val="11"/>
            <color indexed="8"/>
            <rFont val="Calibri"/>
            <family val="2"/>
          </rPr>
          <t>Problema de Salud.</t>
        </r>
        <r>
          <rPr>
            <sz val="11"/>
            <color theme="1"/>
            <rFont val="Calibri"/>
            <family val="2"/>
            <scheme val="minor"/>
          </rPr>
          <t xml:space="preserve">
Tipo de Establecimiento
Cesfam,Cgu,Cgr,Crs,Cdt,Psr,Cosam, Cecosf, Hospitales comunitarios, Hospitales Tipo 3 y Hospitales Tipo 4.</t>
        </r>
      </text>
    </comment>
    <comment ref="A300" authorId="4" shapeId="0" xr:uid="{EEB428D1-785A-4478-9556-524467F5A8E3}">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t>
        </r>
        <r>
          <rPr>
            <b/>
            <sz val="11"/>
            <color indexed="8"/>
            <rFont val="Calibri"/>
            <family val="2"/>
          </rPr>
          <t xml:space="preserve"> 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Oncológicos</t>
        </r>
        <r>
          <rPr>
            <sz val="11"/>
            <color theme="1"/>
            <rFont val="Calibri"/>
            <family val="2"/>
            <scheme val="minor"/>
          </rPr>
          <t xml:space="preserve">
En el campo </t>
        </r>
        <r>
          <rPr>
            <b/>
            <sz val="11"/>
            <color indexed="8"/>
            <rFont val="Calibri"/>
            <family val="2"/>
          </rPr>
          <t xml:space="preserve"> "¿Presenta una Patologia Oncológica? " </t>
        </r>
        <r>
          <rPr>
            <sz val="11"/>
            <color theme="1"/>
            <rFont val="Calibri"/>
            <family val="2"/>
            <scheme val="minor"/>
          </rPr>
          <t xml:space="preserve">
debe seleccionar </t>
        </r>
        <r>
          <rPr>
            <b/>
            <sz val="11"/>
            <color indexed="8"/>
            <rFont val="Calibri"/>
            <family val="2"/>
          </rPr>
          <t>"Si",</t>
        </r>
        <r>
          <rPr>
            <sz val="11"/>
            <color theme="1"/>
            <rFont val="Calibri"/>
            <family val="2"/>
            <scheme val="minor"/>
          </rPr>
          <t xml:space="preserve">  
Además seleccionar campo</t>
        </r>
        <r>
          <rPr>
            <b/>
            <sz val="11"/>
            <color indexed="8"/>
            <rFont val="Calibri"/>
            <family val="2"/>
          </rPr>
          <t xml:space="preserve"> Estado</t>
        </r>
        <r>
          <rPr>
            <sz val="11"/>
            <color theme="1"/>
            <rFont val="Calibri"/>
            <family val="2"/>
            <scheme val="minor"/>
          </rPr>
          <t xml:space="preserve"> (el que corresponda) 
y 
Además en la sección </t>
        </r>
        <r>
          <rPr>
            <b/>
            <sz val="11"/>
            <color indexed="8"/>
            <rFont val="Calibri"/>
            <family val="2"/>
          </rPr>
          <t xml:space="preserve">Ayudas Técnicas Entregadas debe registrar La(s) Ayuda(s) Técnica(s) entregada(s) </t>
        </r>
        <r>
          <rPr>
            <sz val="11"/>
            <color theme="1"/>
            <rFont val="Calibri"/>
            <family val="2"/>
            <scheme val="minor"/>
          </rPr>
          <t xml:space="preserve">al paciente.
Esta sección Contabiliza La Persona con </t>
        </r>
        <r>
          <rPr>
            <b/>
            <sz val="11"/>
            <color indexed="8"/>
            <rFont val="Calibri"/>
            <family val="2"/>
          </rPr>
          <t>Condición de Salud</t>
        </r>
        <r>
          <rPr>
            <sz val="11"/>
            <color theme="1"/>
            <rFont val="Calibri"/>
            <family val="2"/>
            <scheme val="minor"/>
          </rPr>
          <t xml:space="preserve"> que recibe</t>
        </r>
        <r>
          <rPr>
            <b/>
            <sz val="11"/>
            <color indexed="8"/>
            <rFont val="Calibri"/>
            <family val="2"/>
          </rPr>
          <t xml:space="preserve"> Ayudas Técnicas</t>
        </r>
        <r>
          <rPr>
            <sz val="11"/>
            <color theme="1"/>
            <rFont val="Calibri"/>
            <family val="2"/>
            <scheme val="minor"/>
          </rPr>
          <t xml:space="preserve"> y se desglosa segun </t>
        </r>
        <r>
          <rPr>
            <b/>
            <sz val="11"/>
            <color indexed="8"/>
            <rFont val="Calibri"/>
            <family val="2"/>
          </rPr>
          <t>Problema de Salud.</t>
        </r>
        <r>
          <rPr>
            <sz val="11"/>
            <color theme="1"/>
            <rFont val="Calibri"/>
            <family val="2"/>
            <scheme val="minor"/>
          </rPr>
          <t xml:space="preserve">
Tipo de Establecimiento
Cesfam,Cgu,Cgr,Crs,Cdt,Psr,Cosam, Cecosf, Hospitales comunitarios, Hospitales Tipo 3 y Hospitales Tipo 4.</t>
        </r>
      </text>
    </comment>
    <comment ref="A301" authorId="4" shapeId="0" xr:uid="{E58A1744-F425-4797-89D5-A8D6151E4495}">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Quemados</t>
        </r>
        <r>
          <rPr>
            <sz val="11"/>
            <color theme="1"/>
            <rFont val="Calibri"/>
            <family val="2"/>
            <scheme val="minor"/>
          </rPr>
          <t xml:space="preserve">
En el campo </t>
        </r>
        <r>
          <rPr>
            <b/>
            <sz val="11"/>
            <color indexed="8"/>
            <rFont val="Calibri"/>
            <family val="2"/>
          </rPr>
          <t xml:space="preserve"> "¿Presenta Quemaduras? " </t>
        </r>
        <r>
          <rPr>
            <sz val="11"/>
            <color theme="1"/>
            <rFont val="Calibri"/>
            <family val="2"/>
            <scheme val="minor"/>
          </rPr>
          <t xml:space="preserve">
debe seleccionar </t>
        </r>
        <r>
          <rPr>
            <b/>
            <sz val="11"/>
            <color indexed="8"/>
            <rFont val="Calibri"/>
            <family val="2"/>
          </rPr>
          <t xml:space="preserve">"Si" 
</t>
        </r>
        <r>
          <rPr>
            <sz val="11"/>
            <color theme="1"/>
            <rFont val="Calibri"/>
            <family val="2"/>
            <scheme val="minor"/>
          </rPr>
          <t xml:space="preserve">Además seleccionar campo </t>
        </r>
        <r>
          <rPr>
            <b/>
            <sz val="11"/>
            <color indexed="8"/>
            <rFont val="Calibri"/>
            <family val="2"/>
          </rPr>
          <t>Estado</t>
        </r>
        <r>
          <rPr>
            <sz val="11"/>
            <color theme="1"/>
            <rFont val="Calibri"/>
            <family val="2"/>
            <scheme val="minor"/>
          </rPr>
          <t xml:space="preserve"> (el que corresponda) 
y
Además en la sección </t>
        </r>
        <r>
          <rPr>
            <b/>
            <sz val="11"/>
            <color indexed="8"/>
            <rFont val="Calibri"/>
            <family val="2"/>
          </rPr>
          <t>Ayudas Técnicas Entregadas debe registrar La(s) Ayuda(s) Técnica(s) entregada(s)</t>
        </r>
        <r>
          <rPr>
            <sz val="11"/>
            <color theme="1"/>
            <rFont val="Calibri"/>
            <family val="2"/>
            <scheme val="minor"/>
          </rPr>
          <t xml:space="preserve"> al paciente.
Esta sección Contabiliza La Persona con </t>
        </r>
        <r>
          <rPr>
            <b/>
            <sz val="11"/>
            <color indexed="8"/>
            <rFont val="Calibri"/>
            <family val="2"/>
          </rPr>
          <t xml:space="preserve">Condición de Salud </t>
        </r>
        <r>
          <rPr>
            <sz val="11"/>
            <color theme="1"/>
            <rFont val="Calibri"/>
            <family val="2"/>
            <scheme val="minor"/>
          </rPr>
          <t xml:space="preserve">que recibe </t>
        </r>
        <r>
          <rPr>
            <b/>
            <sz val="11"/>
            <color indexed="8"/>
            <rFont val="Calibri"/>
            <family val="2"/>
          </rPr>
          <t xml:space="preserve">Ayudas Técnicas </t>
        </r>
        <r>
          <rPr>
            <sz val="11"/>
            <color theme="1"/>
            <rFont val="Calibri"/>
            <family val="2"/>
            <scheme val="minor"/>
          </rPr>
          <t xml:space="preserve">y se desglosa según </t>
        </r>
        <r>
          <rPr>
            <b/>
            <sz val="11"/>
            <color indexed="8"/>
            <rFont val="Calibri"/>
            <family val="2"/>
          </rPr>
          <t>Problema de Salud.</t>
        </r>
        <r>
          <rPr>
            <sz val="11"/>
            <color theme="1"/>
            <rFont val="Calibri"/>
            <family val="2"/>
            <scheme val="minor"/>
          </rPr>
          <t xml:space="preserve">
Tipo de Establecimiento
Cesfam,Cgu,Cgr,Crs,Cdt,Psr,Cosam, Cecosf, Hospitales comunitarios, Hospitales Tipo 3 y Hospitales Tipo 4.</t>
        </r>
      </text>
    </comment>
    <comment ref="A302" authorId="4" shapeId="0" xr:uid="{9CBD58BD-7352-4AFD-8967-0D29D3AF439A}">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Condición Sensorial Auditivo</t>
        </r>
        <r>
          <rPr>
            <sz val="11"/>
            <color theme="1"/>
            <rFont val="Calibri"/>
            <family val="2"/>
            <scheme val="minor"/>
          </rPr>
          <t xml:space="preserve">
En el campo de </t>
        </r>
        <r>
          <rPr>
            <b/>
            <sz val="11"/>
            <color indexed="8"/>
            <rFont val="Calibri"/>
            <family val="2"/>
          </rPr>
          <t>"¿ Presenta problemas sensoriales Auditivos?"</t>
        </r>
        <r>
          <rPr>
            <sz val="11"/>
            <color theme="1"/>
            <rFont val="Calibri"/>
            <family val="2"/>
            <scheme val="minor"/>
          </rPr>
          <t xml:space="preserve">
Además seleccionar campo </t>
        </r>
        <r>
          <rPr>
            <b/>
            <sz val="11"/>
            <color indexed="8"/>
            <rFont val="Calibri"/>
            <family val="2"/>
          </rPr>
          <t>Estado</t>
        </r>
        <r>
          <rPr>
            <sz val="11"/>
            <color theme="1"/>
            <rFont val="Calibri"/>
            <family val="2"/>
            <scheme val="minor"/>
          </rPr>
          <t xml:space="preserve"> (el que corresponda) 
y
Además en la sección </t>
        </r>
        <r>
          <rPr>
            <b/>
            <sz val="11"/>
            <color indexed="8"/>
            <rFont val="Calibri"/>
            <family val="2"/>
          </rPr>
          <t xml:space="preserve">Ayudas Técnicas Entregadas debe registrar La(s) Ayuda(s) Técnica(s) entregada(s) </t>
        </r>
        <r>
          <rPr>
            <sz val="11"/>
            <color theme="1"/>
            <rFont val="Calibri"/>
            <family val="2"/>
            <scheme val="minor"/>
          </rPr>
          <t>al paciente.
Esta sección Contabiliza La Persona con</t>
        </r>
        <r>
          <rPr>
            <b/>
            <sz val="11"/>
            <color indexed="8"/>
            <rFont val="Calibri"/>
            <family val="2"/>
          </rPr>
          <t xml:space="preserve"> Condicion de Salud</t>
        </r>
        <r>
          <rPr>
            <sz val="11"/>
            <color theme="1"/>
            <rFont val="Calibri"/>
            <family val="2"/>
            <scheme val="minor"/>
          </rPr>
          <t xml:space="preserve"> que recibe </t>
        </r>
        <r>
          <rPr>
            <b/>
            <sz val="11"/>
            <color indexed="8"/>
            <rFont val="Calibri"/>
            <family val="2"/>
          </rPr>
          <t>Ayudas Técnicas</t>
        </r>
        <r>
          <rPr>
            <sz val="11"/>
            <color theme="1"/>
            <rFont val="Calibri"/>
            <family val="2"/>
            <scheme val="minor"/>
          </rPr>
          <t xml:space="preserve"> y se desglosa segun </t>
        </r>
        <r>
          <rPr>
            <b/>
            <sz val="11"/>
            <color indexed="8"/>
            <rFont val="Calibri"/>
            <family val="2"/>
          </rPr>
          <t>Problema de Salud.</t>
        </r>
        <r>
          <rPr>
            <sz val="11"/>
            <color theme="1"/>
            <rFont val="Calibri"/>
            <family val="2"/>
            <scheme val="minor"/>
          </rPr>
          <t xml:space="preserve">
Tipo de Establecimiento
Cesfam,Cgu,Cgr,Crs,Cdt,Psr,Cosam, Cecosf, Hospitales comunitarios, Hospitales Tipo 3 y Hospitales Tipo 4.</t>
        </r>
      </text>
    </comment>
    <comment ref="A303" authorId="4" shapeId="0" xr:uid="{8F30D54E-D98F-4E28-81E0-9954AC7B99B7}">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 xml:space="preserve"> Formulario Control en Sala de Rehabilitación Física e Integral: </t>
        </r>
        <r>
          <rPr>
            <sz val="11"/>
            <color theme="1"/>
            <rFont val="Calibri"/>
            <family val="2"/>
            <scheme val="minor"/>
          </rPr>
          <t xml:space="preserve">
En El Titulo </t>
        </r>
        <r>
          <rPr>
            <b/>
            <sz val="11"/>
            <color indexed="8"/>
            <rFont val="Calibri"/>
            <family val="2"/>
          </rPr>
          <t>Condición Sensorial Visual</t>
        </r>
        <r>
          <rPr>
            <sz val="11"/>
            <color theme="1"/>
            <rFont val="Calibri"/>
            <family val="2"/>
            <scheme val="minor"/>
          </rPr>
          <t xml:space="preserve">
En el campo de </t>
        </r>
        <r>
          <rPr>
            <b/>
            <sz val="11"/>
            <color indexed="8"/>
            <rFont val="Calibri"/>
            <family val="2"/>
          </rPr>
          <t xml:space="preserve">"¿ Presenta problemas sensoriales Visuales ?" </t>
        </r>
        <r>
          <rPr>
            <sz val="11"/>
            <color theme="1"/>
            <rFont val="Calibri"/>
            <family val="2"/>
            <scheme val="minor"/>
          </rPr>
          <t xml:space="preserve">
Además seleccionar campo </t>
        </r>
        <r>
          <rPr>
            <b/>
            <sz val="11"/>
            <color indexed="8"/>
            <rFont val="Calibri"/>
            <family val="2"/>
          </rPr>
          <t>Estado</t>
        </r>
        <r>
          <rPr>
            <sz val="11"/>
            <color theme="1"/>
            <rFont val="Calibri"/>
            <family val="2"/>
            <scheme val="minor"/>
          </rPr>
          <t xml:space="preserve"> (el que corresponda) 
y
Además en la sección </t>
        </r>
        <r>
          <rPr>
            <b/>
            <sz val="11"/>
            <color indexed="8"/>
            <rFont val="Calibri"/>
            <family val="2"/>
          </rPr>
          <t>Ayudas Técnicas Entregadas debe registrar La(s) Ayuda(s) Técnica(s) entregada(s)</t>
        </r>
        <r>
          <rPr>
            <sz val="11"/>
            <color theme="1"/>
            <rFont val="Calibri"/>
            <family val="2"/>
            <scheme val="minor"/>
          </rPr>
          <t xml:space="preserve"> al paciente.
Esta sección Contabiliza La Persona con </t>
        </r>
        <r>
          <rPr>
            <b/>
            <sz val="11"/>
            <color indexed="8"/>
            <rFont val="Calibri"/>
            <family val="2"/>
          </rPr>
          <t>Condicion de Salud</t>
        </r>
        <r>
          <rPr>
            <sz val="11"/>
            <color theme="1"/>
            <rFont val="Calibri"/>
            <family val="2"/>
            <scheme val="minor"/>
          </rPr>
          <t xml:space="preserve"> que recibe </t>
        </r>
        <r>
          <rPr>
            <b/>
            <sz val="11"/>
            <color indexed="8"/>
            <rFont val="Calibri"/>
            <family val="2"/>
          </rPr>
          <t xml:space="preserve">Ayudas Técnicas </t>
        </r>
        <r>
          <rPr>
            <sz val="11"/>
            <color theme="1"/>
            <rFont val="Calibri"/>
            <family val="2"/>
            <scheme val="minor"/>
          </rPr>
          <t xml:space="preserve">y se desglosa segun </t>
        </r>
        <r>
          <rPr>
            <b/>
            <sz val="11"/>
            <color indexed="8"/>
            <rFont val="Calibri"/>
            <family val="2"/>
          </rPr>
          <t>Problema de Salud.</t>
        </r>
        <r>
          <rPr>
            <sz val="11"/>
            <color theme="1"/>
            <rFont val="Calibri"/>
            <family val="2"/>
            <scheme val="minor"/>
          </rPr>
          <t xml:space="preserve">
Tipo de Establecimiento
Cesfam,Cgu,Cgr,Crs,Cdt,Psr,Cosam, Cecosf, Hospitales comunitarios, Hospitales Tipo 3 y Hospitales Tipo 4.</t>
        </r>
      </text>
    </comment>
    <comment ref="A304" authorId="4" shapeId="0" xr:uid="{3A22A6FD-F5F7-4C6E-8180-832355E8501B}">
      <text>
        <r>
          <rPr>
            <sz val="11"/>
            <color theme="1"/>
            <rFont val="Calibri"/>
            <family val="2"/>
            <scheme val="minor"/>
          </rPr>
          <t>Este dato aparecerá  luego de que en la atención  registrada en</t>
        </r>
        <r>
          <rPr>
            <b/>
            <sz val="11"/>
            <color indexed="8"/>
            <rFont val="Calibri"/>
            <family val="2"/>
          </rPr>
          <t xml:space="preserve"> 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COVID-19</t>
        </r>
        <r>
          <rPr>
            <sz val="11"/>
            <color theme="1"/>
            <rFont val="Calibri"/>
            <family val="2"/>
            <scheme val="minor"/>
          </rPr>
          <t xml:space="preserve">
En el campo  </t>
        </r>
        <r>
          <rPr>
            <b/>
            <sz val="11"/>
            <color indexed="8"/>
            <rFont val="Calibri"/>
            <family val="2"/>
          </rPr>
          <t xml:space="preserve">"¿Presenta COVID-19? " </t>
        </r>
        <r>
          <rPr>
            <sz val="11"/>
            <color theme="1"/>
            <rFont val="Calibri"/>
            <family val="2"/>
            <scheme val="minor"/>
          </rPr>
          <t xml:space="preserve">
debe seleccionar </t>
        </r>
        <r>
          <rPr>
            <b/>
            <sz val="11"/>
            <color indexed="8"/>
            <rFont val="Calibri"/>
            <family val="2"/>
          </rPr>
          <t>"Si"</t>
        </r>
        <r>
          <rPr>
            <sz val="11"/>
            <color theme="1"/>
            <rFont val="Calibri"/>
            <family val="2"/>
            <scheme val="minor"/>
          </rPr>
          <t xml:space="preserve">,
Además seleccionar campo </t>
        </r>
        <r>
          <rPr>
            <b/>
            <sz val="11"/>
            <color indexed="8"/>
            <rFont val="Calibri"/>
            <family val="2"/>
          </rPr>
          <t xml:space="preserve">Estado </t>
        </r>
        <r>
          <rPr>
            <sz val="11"/>
            <color theme="1"/>
            <rFont val="Calibri"/>
            <family val="2"/>
            <scheme val="minor"/>
          </rPr>
          <t>(el que corresponda)  
y
Además en la sección</t>
        </r>
        <r>
          <rPr>
            <b/>
            <sz val="11"/>
            <color indexed="8"/>
            <rFont val="Calibri"/>
            <family val="2"/>
          </rPr>
          <t xml:space="preserve"> Ayudas Técnicas Entregadas debe registrar La(s) Ayuda(s) Técnica(s) </t>
        </r>
        <r>
          <rPr>
            <sz val="11"/>
            <color theme="1"/>
            <rFont val="Calibri"/>
            <family val="2"/>
            <scheme val="minor"/>
          </rPr>
          <t xml:space="preserve">entregada(s) al paciente.
Esta sección Contabiliza La Persona con </t>
        </r>
        <r>
          <rPr>
            <b/>
            <sz val="11"/>
            <color indexed="8"/>
            <rFont val="Calibri"/>
            <family val="2"/>
          </rPr>
          <t xml:space="preserve">Condición de Salud </t>
        </r>
        <r>
          <rPr>
            <sz val="11"/>
            <color theme="1"/>
            <rFont val="Calibri"/>
            <family val="2"/>
            <scheme val="minor"/>
          </rPr>
          <t xml:space="preserve">que recibe </t>
        </r>
        <r>
          <rPr>
            <b/>
            <sz val="11"/>
            <color indexed="8"/>
            <rFont val="Calibri"/>
            <family val="2"/>
          </rPr>
          <t>Ayudas Técnica</t>
        </r>
        <r>
          <rPr>
            <sz val="11"/>
            <color theme="1"/>
            <rFont val="Calibri"/>
            <family val="2"/>
            <scheme val="minor"/>
          </rPr>
          <t xml:space="preserve">s y se desglosa según </t>
        </r>
        <r>
          <rPr>
            <b/>
            <sz val="11"/>
            <color indexed="8"/>
            <rFont val="Calibri"/>
            <family val="2"/>
          </rPr>
          <t>Problema de Salud.</t>
        </r>
        <r>
          <rPr>
            <sz val="11"/>
            <color theme="1"/>
            <rFont val="Calibri"/>
            <family val="2"/>
            <scheme val="minor"/>
          </rPr>
          <t xml:space="preserve">
Tipo de Establecimiento
Cesfam,Cgu,Cgr,Crs,Cdt,Psr,Cosam, Cecosf, Hospitales comunitarios, Hospitales Tipo 3 y Hospitales Tipo 4.</t>
        </r>
      </text>
    </comment>
    <comment ref="A305" authorId="4" shapeId="0" xr:uid="{7418E1D7-1B4A-4E7A-8446-6C12242A7CF5}">
      <text>
        <r>
          <rPr>
            <sz val="11"/>
            <color theme="1"/>
            <rFont val="Calibri"/>
            <family val="2"/>
            <scheme val="minor"/>
          </rPr>
          <t>Este dato aparecerá  luego de que en la atención  registrada en</t>
        </r>
        <r>
          <rPr>
            <b/>
            <sz val="11"/>
            <color indexed="8"/>
            <rFont val="Calibri"/>
            <family val="2"/>
          </rPr>
          <t xml:space="preserve"> Módulo Box, Pacientes Citados </t>
        </r>
        <r>
          <rPr>
            <sz val="11"/>
            <color theme="1"/>
            <rFont val="Calibri"/>
            <family val="2"/>
            <scheme val="minor"/>
          </rPr>
          <t xml:space="preserve">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Síndrome POST-UCI</t>
        </r>
        <r>
          <rPr>
            <sz val="11"/>
            <color theme="1"/>
            <rFont val="Calibri"/>
            <family val="2"/>
            <scheme val="minor"/>
          </rPr>
          <t xml:space="preserve">
En el campo  </t>
        </r>
        <r>
          <rPr>
            <b/>
            <sz val="11"/>
            <color indexed="8"/>
            <rFont val="Calibri"/>
            <family val="2"/>
          </rPr>
          <t>"¿Presenta Síndrome POST-UCI? "</t>
        </r>
        <r>
          <rPr>
            <sz val="11"/>
            <color theme="1"/>
            <rFont val="Calibri"/>
            <family val="2"/>
            <scheme val="minor"/>
          </rPr>
          <t xml:space="preserve"> 
debe seleccionar </t>
        </r>
        <r>
          <rPr>
            <b/>
            <sz val="11"/>
            <color indexed="8"/>
            <rFont val="Calibri"/>
            <family val="2"/>
          </rPr>
          <t>"Si"</t>
        </r>
        <r>
          <rPr>
            <sz val="11"/>
            <color theme="1"/>
            <rFont val="Calibri"/>
            <family val="2"/>
            <scheme val="minor"/>
          </rPr>
          <t xml:space="preserve"> 
Además seleccionar campo</t>
        </r>
        <r>
          <rPr>
            <b/>
            <sz val="11"/>
            <color indexed="8"/>
            <rFont val="Calibri"/>
            <family val="2"/>
          </rPr>
          <t xml:space="preserve"> Estado </t>
        </r>
        <r>
          <rPr>
            <sz val="11"/>
            <color theme="1"/>
            <rFont val="Calibri"/>
            <family val="2"/>
            <scheme val="minor"/>
          </rPr>
          <t xml:space="preserve">(el que corresponda) 
y
Además en la sección </t>
        </r>
        <r>
          <rPr>
            <b/>
            <sz val="11"/>
            <color indexed="8"/>
            <rFont val="Calibri"/>
            <family val="2"/>
          </rPr>
          <t xml:space="preserve">Ayudas Técnicas Entregadas debe registrar La(s) Ayuda(s) Técnica(s) entregada(s) </t>
        </r>
        <r>
          <rPr>
            <sz val="11"/>
            <color theme="1"/>
            <rFont val="Calibri"/>
            <family val="2"/>
            <scheme val="minor"/>
          </rPr>
          <t xml:space="preserve">al paciente.
Esta sección Contabiliza La Persona con </t>
        </r>
        <r>
          <rPr>
            <b/>
            <sz val="11"/>
            <color indexed="8"/>
            <rFont val="Calibri"/>
            <family val="2"/>
          </rPr>
          <t xml:space="preserve">Condición de Salud </t>
        </r>
        <r>
          <rPr>
            <sz val="11"/>
            <color theme="1"/>
            <rFont val="Calibri"/>
            <family val="2"/>
            <scheme val="minor"/>
          </rPr>
          <t xml:space="preserve">que recibe </t>
        </r>
        <r>
          <rPr>
            <b/>
            <sz val="11"/>
            <color indexed="8"/>
            <rFont val="Calibri"/>
            <family val="2"/>
          </rPr>
          <t>Ayudas Técnicas</t>
        </r>
        <r>
          <rPr>
            <sz val="11"/>
            <color theme="1"/>
            <rFont val="Calibri"/>
            <family val="2"/>
            <scheme val="minor"/>
          </rPr>
          <t xml:space="preserve"> y se desglosa según </t>
        </r>
        <r>
          <rPr>
            <b/>
            <sz val="11"/>
            <color indexed="8"/>
            <rFont val="Calibri"/>
            <family val="2"/>
          </rPr>
          <t>Problema de Salud.</t>
        </r>
        <r>
          <rPr>
            <sz val="11"/>
            <color theme="1"/>
            <rFont val="Calibri"/>
            <family val="2"/>
            <scheme val="minor"/>
          </rPr>
          <t xml:space="preserve">
Tipo de Establecimiento
Cesfam,Cgu,Cgr,Crs,Cdt,Psr,Cosam, Cecosf, Hospitales comunitarios, Hospitales Tipo 3 y Hospitales Tipo 4.</t>
        </r>
      </text>
    </comment>
    <comment ref="A306" authorId="4" shapeId="0" xr:uid="{948F44F3-D0A2-4193-8F16-C8D28F2189EE}">
      <text>
        <r>
          <rPr>
            <sz val="11"/>
            <color theme="1"/>
            <rFont val="Calibri"/>
            <family val="2"/>
            <scheme val="minor"/>
          </rPr>
          <t xml:space="preserve">Este dato aparecerá  luego de que en la atención  registrada en </t>
        </r>
        <r>
          <rPr>
            <b/>
            <sz val="11"/>
            <color indexed="8"/>
            <rFont val="Calibri"/>
            <family val="2"/>
          </rPr>
          <t>módulo Box, Pacientes Citado</t>
        </r>
        <r>
          <rPr>
            <sz val="11"/>
            <color theme="1"/>
            <rFont val="Calibri"/>
            <family val="2"/>
            <scheme val="minor"/>
          </rPr>
          <t xml:space="preserve">s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t>
        </r>
        <r>
          <rPr>
            <b/>
            <sz val="11"/>
            <color indexed="8"/>
            <rFont val="Calibri"/>
            <family val="2"/>
          </rPr>
          <t xml:space="preserve"> Persona Mayor Frágil</t>
        </r>
        <r>
          <rPr>
            <sz val="11"/>
            <color theme="1"/>
            <rFont val="Calibri"/>
            <family val="2"/>
            <scheme val="minor"/>
          </rPr>
          <t xml:space="preserve">
En el campo </t>
        </r>
        <r>
          <rPr>
            <b/>
            <sz val="11"/>
            <color indexed="8"/>
            <rFont val="Calibri"/>
            <family val="2"/>
          </rPr>
          <t xml:space="preserve"> "¿Presenta Persona Mayor Frágil? " </t>
        </r>
        <r>
          <rPr>
            <sz val="11"/>
            <color theme="1"/>
            <rFont val="Calibri"/>
            <family val="2"/>
            <scheme val="minor"/>
          </rPr>
          <t xml:space="preserve">
debe seleccionar </t>
        </r>
        <r>
          <rPr>
            <b/>
            <sz val="11"/>
            <color indexed="8"/>
            <rFont val="Calibri"/>
            <family val="2"/>
          </rPr>
          <t xml:space="preserve">"Si",  </t>
        </r>
        <r>
          <rPr>
            <sz val="11"/>
            <color theme="1"/>
            <rFont val="Calibri"/>
            <family val="2"/>
            <scheme val="minor"/>
          </rPr>
          <t xml:space="preserve">
Además seleccionar campo </t>
        </r>
        <r>
          <rPr>
            <b/>
            <sz val="11"/>
            <color indexed="8"/>
            <rFont val="Calibri"/>
            <family val="2"/>
          </rPr>
          <t>Estado</t>
        </r>
        <r>
          <rPr>
            <sz val="11"/>
            <color theme="1"/>
            <rFont val="Calibri"/>
            <family val="2"/>
            <scheme val="minor"/>
          </rPr>
          <t xml:space="preserve"> (el que corresponda) 
y 
Además en la sección </t>
        </r>
        <r>
          <rPr>
            <b/>
            <sz val="11"/>
            <color indexed="8"/>
            <rFont val="Calibri"/>
            <family val="2"/>
          </rPr>
          <t>Ayudas Técnicas Entregadas debe registrar La(s) Ayuda(s) Técnica(s) entregada(s</t>
        </r>
        <r>
          <rPr>
            <sz val="11"/>
            <color theme="1"/>
            <rFont val="Calibri"/>
            <family val="2"/>
            <scheme val="minor"/>
          </rPr>
          <t xml:space="preserve">) al paciente.
Esta sección Contabiliza La Persona con </t>
        </r>
        <r>
          <rPr>
            <b/>
            <sz val="11"/>
            <color indexed="8"/>
            <rFont val="Calibri"/>
            <family val="2"/>
          </rPr>
          <t>Condición de Salud</t>
        </r>
        <r>
          <rPr>
            <sz val="11"/>
            <color theme="1"/>
            <rFont val="Calibri"/>
            <family val="2"/>
            <scheme val="minor"/>
          </rPr>
          <t xml:space="preserve"> que recibe </t>
        </r>
        <r>
          <rPr>
            <b/>
            <sz val="11"/>
            <color indexed="8"/>
            <rFont val="Calibri"/>
            <family val="2"/>
          </rPr>
          <t>Ayudas Técnicas</t>
        </r>
        <r>
          <rPr>
            <sz val="11"/>
            <color theme="1"/>
            <rFont val="Calibri"/>
            <family val="2"/>
            <scheme val="minor"/>
          </rPr>
          <t xml:space="preserve"> y se desglosa según </t>
        </r>
        <r>
          <rPr>
            <b/>
            <sz val="11"/>
            <color indexed="8"/>
            <rFont val="Calibri"/>
            <family val="2"/>
          </rPr>
          <t>Problema de Salud.</t>
        </r>
        <r>
          <rPr>
            <sz val="11"/>
            <color theme="1"/>
            <rFont val="Calibri"/>
            <family val="2"/>
            <scheme val="minor"/>
          </rPr>
          <t xml:space="preserve">
Tipo de Establecimiento
Cesfam,Cgu,Cgr,Crs,Cdt,Psr,Cosam, Cecosf, Hospitales comunitarios, Hospitales Tipo 3 y Hospitales Tipo 4</t>
        </r>
      </text>
    </comment>
    <comment ref="A307" authorId="4" shapeId="0" xr:uid="{61923B6C-6292-4EEC-B3E1-78873AB2C8F0}">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Artritis Reumatoidea</t>
        </r>
        <r>
          <rPr>
            <sz val="11"/>
            <color theme="1"/>
            <rFont val="Calibri"/>
            <family val="2"/>
            <scheme val="minor"/>
          </rPr>
          <t xml:space="preserve">
En el campo  </t>
        </r>
        <r>
          <rPr>
            <b/>
            <sz val="11"/>
            <color indexed="8"/>
            <rFont val="Calibri"/>
            <family val="2"/>
          </rPr>
          <t xml:space="preserve">"¿Presenta Artritis Reumatoidea? " </t>
        </r>
        <r>
          <rPr>
            <sz val="11"/>
            <color theme="1"/>
            <rFont val="Calibri"/>
            <family val="2"/>
            <scheme val="minor"/>
          </rPr>
          <t xml:space="preserve">
debe seleccionar </t>
        </r>
        <r>
          <rPr>
            <b/>
            <sz val="11"/>
            <color indexed="8"/>
            <rFont val="Calibri"/>
            <family val="2"/>
          </rPr>
          <t>"Si"</t>
        </r>
        <r>
          <rPr>
            <sz val="11"/>
            <color theme="1"/>
            <rFont val="Calibri"/>
            <family val="2"/>
            <scheme val="minor"/>
          </rPr>
          <t xml:space="preserve">,  
Además seleccionar campo </t>
        </r>
        <r>
          <rPr>
            <b/>
            <sz val="11"/>
            <color indexed="8"/>
            <rFont val="Calibri"/>
            <family val="2"/>
          </rPr>
          <t>Estado</t>
        </r>
        <r>
          <rPr>
            <sz val="11"/>
            <color theme="1"/>
            <rFont val="Calibri"/>
            <family val="2"/>
            <scheme val="minor"/>
          </rPr>
          <t xml:space="preserve"> (el que corresponda) 
y 
Además en la sección </t>
        </r>
        <r>
          <rPr>
            <b/>
            <sz val="11"/>
            <color indexed="8"/>
            <rFont val="Calibri"/>
            <family val="2"/>
          </rPr>
          <t xml:space="preserve">Ayudas Técnicas Entregadas debe registrar La(s) Ayuda(s) Técnica(s) entregada(s) </t>
        </r>
        <r>
          <rPr>
            <sz val="11"/>
            <color theme="1"/>
            <rFont val="Calibri"/>
            <family val="2"/>
            <scheme val="minor"/>
          </rPr>
          <t xml:space="preserve">al paciente.
Esta sección Contabiliza La Persona con </t>
        </r>
        <r>
          <rPr>
            <b/>
            <sz val="11"/>
            <color indexed="8"/>
            <rFont val="Calibri"/>
            <family val="2"/>
          </rPr>
          <t>Condición de Salud</t>
        </r>
        <r>
          <rPr>
            <sz val="11"/>
            <color theme="1"/>
            <rFont val="Calibri"/>
            <family val="2"/>
            <scheme val="minor"/>
          </rPr>
          <t xml:space="preserve"> que recibe </t>
        </r>
        <r>
          <rPr>
            <b/>
            <sz val="11"/>
            <color indexed="8"/>
            <rFont val="Calibri"/>
            <family val="2"/>
          </rPr>
          <t>Ayudas Técnicas</t>
        </r>
        <r>
          <rPr>
            <sz val="11"/>
            <color theme="1"/>
            <rFont val="Calibri"/>
            <family val="2"/>
            <scheme val="minor"/>
          </rPr>
          <t xml:space="preserve"> y se desglosa según </t>
        </r>
        <r>
          <rPr>
            <b/>
            <sz val="11"/>
            <color indexed="8"/>
            <rFont val="Calibri"/>
            <family val="2"/>
          </rPr>
          <t>Problema de Salud.</t>
        </r>
        <r>
          <rPr>
            <sz val="11"/>
            <color theme="1"/>
            <rFont val="Calibri"/>
            <family val="2"/>
            <scheme val="minor"/>
          </rPr>
          <t xml:space="preserve">
Tipo de Establecimiento
Cesfam,Cgu,Cgr,Crs,Cdt,Psr,Cosam, Cecosf, Hospitales comunitarios, Hospitales Tipo 3 y Hospitales Tipo 4</t>
        </r>
      </text>
    </comment>
    <comment ref="A308" authorId="4" shapeId="0" xr:uid="{730832A0-DFB4-43D4-863F-A2C92031DE3C}">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t>
        </r>
        <r>
          <rPr>
            <b/>
            <sz val="11"/>
            <color indexed="8"/>
            <rFont val="Calibri"/>
            <family val="2"/>
          </rPr>
          <t xml:space="preserve"> 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el titulo </t>
        </r>
        <r>
          <rPr>
            <b/>
            <sz val="11"/>
            <color indexed="8"/>
            <rFont val="Calibri"/>
            <family val="2"/>
          </rPr>
          <t>Otras Reumatológicas</t>
        </r>
        <r>
          <rPr>
            <sz val="11"/>
            <color theme="1"/>
            <rFont val="Calibri"/>
            <family val="2"/>
            <scheme val="minor"/>
          </rPr>
          <t xml:space="preserve">
En el campo </t>
        </r>
        <r>
          <rPr>
            <b/>
            <sz val="11"/>
            <color indexed="8"/>
            <rFont val="Calibri"/>
            <family val="2"/>
          </rPr>
          <t xml:space="preserve"> "¿Presenta Otras Reumatológicas? " </t>
        </r>
        <r>
          <rPr>
            <sz val="11"/>
            <color theme="1"/>
            <rFont val="Calibri"/>
            <family val="2"/>
            <scheme val="minor"/>
          </rPr>
          <t xml:space="preserve">
debe seleccionar </t>
        </r>
        <r>
          <rPr>
            <b/>
            <sz val="11"/>
            <color indexed="8"/>
            <rFont val="Calibri"/>
            <family val="2"/>
          </rPr>
          <t>"Si",</t>
        </r>
        <r>
          <rPr>
            <sz val="11"/>
            <color theme="1"/>
            <rFont val="Calibri"/>
            <family val="2"/>
            <scheme val="minor"/>
          </rPr>
          <t xml:space="preserve">  
Además seleccionar campo </t>
        </r>
        <r>
          <rPr>
            <b/>
            <sz val="11"/>
            <color indexed="8"/>
            <rFont val="Calibri"/>
            <family val="2"/>
          </rPr>
          <t>Estado</t>
        </r>
        <r>
          <rPr>
            <sz val="11"/>
            <color theme="1"/>
            <rFont val="Calibri"/>
            <family val="2"/>
            <scheme val="minor"/>
          </rPr>
          <t xml:space="preserve"> (el que corresponda) 
y 
Además en la sección </t>
        </r>
        <r>
          <rPr>
            <b/>
            <sz val="11"/>
            <color indexed="8"/>
            <rFont val="Calibri"/>
            <family val="2"/>
          </rPr>
          <t>Ayudas Técnicas Entregadas debe registrar La(s) Ayuda(s) Técnica(s) entregada(s)</t>
        </r>
        <r>
          <rPr>
            <sz val="11"/>
            <color theme="1"/>
            <rFont val="Calibri"/>
            <family val="2"/>
            <scheme val="minor"/>
          </rPr>
          <t xml:space="preserve"> al paciente.
Esta sección Contabiliza La Persona con </t>
        </r>
        <r>
          <rPr>
            <b/>
            <sz val="11"/>
            <color indexed="8"/>
            <rFont val="Calibri"/>
            <family val="2"/>
          </rPr>
          <t>Condición de Salud</t>
        </r>
        <r>
          <rPr>
            <sz val="11"/>
            <color theme="1"/>
            <rFont val="Calibri"/>
            <family val="2"/>
            <scheme val="minor"/>
          </rPr>
          <t xml:space="preserve"> que recibe </t>
        </r>
        <r>
          <rPr>
            <b/>
            <sz val="11"/>
            <color indexed="8"/>
            <rFont val="Calibri"/>
            <family val="2"/>
          </rPr>
          <t>Ayudas Técnicas</t>
        </r>
        <r>
          <rPr>
            <sz val="11"/>
            <color theme="1"/>
            <rFont val="Calibri"/>
            <family val="2"/>
            <scheme val="minor"/>
          </rPr>
          <t xml:space="preserve"> y se desglosa segun </t>
        </r>
        <r>
          <rPr>
            <b/>
            <sz val="11"/>
            <color indexed="8"/>
            <rFont val="Calibri"/>
            <family val="2"/>
          </rPr>
          <t>Problema de Salud.</t>
        </r>
        <r>
          <rPr>
            <sz val="11"/>
            <color theme="1"/>
            <rFont val="Calibri"/>
            <family val="2"/>
            <scheme val="minor"/>
          </rPr>
          <t xml:space="preserve">
Tipo de Establecimiento
Cesfam,Cgu,Cgr,Crs,Cdt,Psr,Cosam, Cecosf, Hospitales comunitarios, Hospitales Tipo 3 y Hospitales Tipo 4.</t>
        </r>
      </text>
    </comment>
    <comment ref="A309" authorId="4" shapeId="0" xr:uid="{BD54DA3F-ACB0-4364-98E8-2F9B0339FBC0}">
      <text>
        <r>
          <rPr>
            <sz val="11"/>
            <color theme="1"/>
            <rFont val="Calibri"/>
            <family val="2"/>
            <scheme val="minor"/>
          </rPr>
          <t xml:space="preserve">Este dato aparecerá  luego de que en la atención  registrada en </t>
        </r>
        <r>
          <rPr>
            <b/>
            <sz val="11"/>
            <color indexed="8"/>
            <rFont val="Calibri"/>
            <family val="2"/>
          </rPr>
          <t>Módulo Box, Pacientes Citados</t>
        </r>
        <r>
          <rPr>
            <sz val="11"/>
            <color theme="1"/>
            <rFont val="Calibri"/>
            <family val="2"/>
            <scheme val="minor"/>
          </rPr>
          <t xml:space="preserve"> o desde </t>
        </r>
        <r>
          <rPr>
            <b/>
            <sz val="11"/>
            <color indexed="8"/>
            <rFont val="Calibri"/>
            <family val="2"/>
          </rPr>
          <t>Agregar documentos a una atención</t>
        </r>
        <r>
          <rPr>
            <sz val="11"/>
            <color theme="1"/>
            <rFont val="Calibri"/>
            <family val="2"/>
            <scheme val="minor"/>
          </rPr>
          <t xml:space="preserve">, el profesional registre lo siguiente 
En el  </t>
        </r>
        <r>
          <rPr>
            <b/>
            <sz val="11"/>
            <color indexed="8"/>
            <rFont val="Calibri"/>
            <family val="2"/>
          </rPr>
          <t>Formulario Control en Sala de Rehabilitación Física e Integral</t>
        </r>
        <r>
          <rPr>
            <sz val="11"/>
            <color theme="1"/>
            <rFont val="Calibri"/>
            <family val="2"/>
            <scheme val="minor"/>
          </rPr>
          <t xml:space="preserve">
En Titulo </t>
        </r>
        <r>
          <rPr>
            <b/>
            <sz val="11"/>
            <color indexed="8"/>
            <rFont val="Calibri"/>
            <family val="2"/>
          </rPr>
          <t>Otros</t>
        </r>
        <r>
          <rPr>
            <sz val="11"/>
            <color theme="1"/>
            <rFont val="Calibri"/>
            <family val="2"/>
            <scheme val="minor"/>
          </rPr>
          <t xml:space="preserve"> en el campo de </t>
        </r>
        <r>
          <rPr>
            <b/>
            <sz val="11"/>
            <color indexed="8"/>
            <rFont val="Calibri"/>
            <family val="2"/>
          </rPr>
          <t xml:space="preserve">"¿Otras condiciones?" </t>
        </r>
        <r>
          <rPr>
            <sz val="11"/>
            <color theme="1"/>
            <rFont val="Calibri"/>
            <family val="2"/>
            <scheme val="minor"/>
          </rPr>
          <t xml:space="preserve">
debe seleccionar </t>
        </r>
        <r>
          <rPr>
            <b/>
            <sz val="11"/>
            <color indexed="8"/>
            <rFont val="Calibri"/>
            <family val="2"/>
          </rPr>
          <t>"Si"</t>
        </r>
        <r>
          <rPr>
            <sz val="11"/>
            <color theme="1"/>
            <rFont val="Calibri"/>
            <family val="2"/>
            <scheme val="minor"/>
          </rPr>
          <t xml:space="preserve">
Además seleccionar campo </t>
        </r>
        <r>
          <rPr>
            <b/>
            <sz val="11"/>
            <color indexed="8"/>
            <rFont val="Calibri"/>
            <family val="2"/>
          </rPr>
          <t>Estado</t>
        </r>
        <r>
          <rPr>
            <sz val="11"/>
            <color theme="1"/>
            <rFont val="Calibri"/>
            <family val="2"/>
            <scheme val="minor"/>
          </rPr>
          <t xml:space="preserve"> (el que corresponda) 
y
Además en la sección </t>
        </r>
        <r>
          <rPr>
            <b/>
            <sz val="11"/>
            <color indexed="8"/>
            <rFont val="Calibri"/>
            <family val="2"/>
          </rPr>
          <t>Ayudas Técnicas Entregadas debe registrar La(s) Ayuda(s) Técnica(s) entregada(s)</t>
        </r>
        <r>
          <rPr>
            <sz val="11"/>
            <color theme="1"/>
            <rFont val="Calibri"/>
            <family val="2"/>
            <scheme val="minor"/>
          </rPr>
          <t xml:space="preserve"> al paciente.
Esta sección Contabiliza </t>
        </r>
        <r>
          <rPr>
            <b/>
            <sz val="11"/>
            <color indexed="8"/>
            <rFont val="Calibri"/>
            <family val="2"/>
          </rPr>
          <t>La Persona</t>
        </r>
        <r>
          <rPr>
            <sz val="11"/>
            <color theme="1"/>
            <rFont val="Calibri"/>
            <family val="2"/>
            <scheme val="minor"/>
          </rPr>
          <t xml:space="preserve"> con </t>
        </r>
        <r>
          <rPr>
            <b/>
            <sz val="11"/>
            <color indexed="8"/>
            <rFont val="Calibri"/>
            <family val="2"/>
          </rPr>
          <t>Condicion de Salud</t>
        </r>
        <r>
          <rPr>
            <sz val="11"/>
            <color theme="1"/>
            <rFont val="Calibri"/>
            <family val="2"/>
            <scheme val="minor"/>
          </rPr>
          <t xml:space="preserve"> que recibe </t>
        </r>
        <r>
          <rPr>
            <b/>
            <sz val="11"/>
            <color indexed="8"/>
            <rFont val="Calibri"/>
            <family val="2"/>
          </rPr>
          <t>Ayudas Técnicas</t>
        </r>
        <r>
          <rPr>
            <sz val="11"/>
            <color theme="1"/>
            <rFont val="Calibri"/>
            <family val="2"/>
            <scheme val="minor"/>
          </rPr>
          <t xml:space="preserve"> y se desglosa segun </t>
        </r>
        <r>
          <rPr>
            <b/>
            <sz val="11"/>
            <color indexed="8"/>
            <rFont val="Calibri"/>
            <family val="2"/>
          </rPr>
          <t>Problema de Salud.</t>
        </r>
        <r>
          <rPr>
            <sz val="11"/>
            <color theme="1"/>
            <rFont val="Calibri"/>
            <family val="2"/>
            <scheme val="minor"/>
          </rPr>
          <t xml:space="preserve">
Tipo de Establecimiento
Cesfam,Cgu,Cgr,Crs,Cdt,Psr,Cosam, Cecosf, Hospitales comunitarios, Hospitales Tipo 3 y Hospitales Tipo 4.</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Autor</author>
    <author>Andrea Gonzalez</author>
    <author>Miguel Angel Rozas Bustamante</author>
    <author>Nicole Cisternas</author>
  </authors>
  <commentList>
    <comment ref="N4" authorId="0" shapeId="0" xr:uid="{F5FD1874-D551-4673-A288-72D2D89EE672}">
      <text>
        <r>
          <rPr>
            <sz val="9"/>
            <color indexed="81"/>
            <rFont val="Tahoma"/>
            <family val="2"/>
          </rPr>
          <t xml:space="preserve">
Se dispone informacion </t>
        </r>
        <r>
          <rPr>
            <b/>
            <sz val="9"/>
            <color indexed="81"/>
            <rFont val="Tahoma"/>
            <family val="2"/>
          </rPr>
          <t>existiendo integración entre nodos rayen, 
se contabilizarán las SIC generadas desde APS</t>
        </r>
        <r>
          <rPr>
            <sz val="9"/>
            <color indexed="81"/>
            <rFont val="Tahoma"/>
            <family val="2"/>
          </rPr>
          <t xml:space="preserve">, por instrumento medico, </t>
        </r>
        <r>
          <rPr>
            <b/>
            <sz val="9"/>
            <color indexed="81"/>
            <rFont val="Tahoma"/>
            <family val="2"/>
          </rPr>
          <t>hacia la especialidad Oftalmologia u segun corresponda al mapa de derivacion,</t>
        </r>
        <r>
          <rPr>
            <sz val="9"/>
            <color indexed="81"/>
            <rFont val="Tahoma"/>
            <family val="2"/>
          </rPr>
          <t xml:space="preserve">
</t>
        </r>
        <r>
          <rPr>
            <b/>
            <sz val="9"/>
            <color indexed="81"/>
            <rFont val="Tahoma"/>
            <family val="2"/>
          </rPr>
          <t>(corresponde a las SIC que se visualizan en estado "Enviada" en el modulo: Derivacion - Recepción Derivación Contralor y
 tengan el valor "Si" en la seccion ¿Programa resolutividad?)</t>
        </r>
        <r>
          <rPr>
            <sz val="9"/>
            <color indexed="81"/>
            <rFont val="Tahoma"/>
            <family val="2"/>
          </rPr>
          <t xml:space="preserve">
diferenciados por grupos de edades Menor a 15 años y Mayor a 15 años
</t>
        </r>
      </text>
    </comment>
    <comment ref="P4" authorId="0" shapeId="0" xr:uid="{04FF4B92-A1D7-4D09-8F0D-FFBD6857C7B3}">
      <text>
        <r>
          <rPr>
            <sz val="9"/>
            <color indexed="81"/>
            <rFont val="Tahoma"/>
            <family val="2"/>
          </rPr>
          <t xml:space="preserve">
Se dispone informacion </t>
        </r>
        <r>
          <rPr>
            <b/>
            <sz val="9"/>
            <color indexed="81"/>
            <rFont val="Tahoma"/>
            <family val="2"/>
          </rPr>
          <t>existiendo integración entre nodos rayen, 
se contabilizarán las SIC generadas desde APS</t>
        </r>
        <r>
          <rPr>
            <sz val="9"/>
            <color indexed="81"/>
            <rFont val="Tahoma"/>
            <family val="2"/>
          </rPr>
          <t xml:space="preserve">, por </t>
        </r>
        <r>
          <rPr>
            <b/>
            <sz val="9"/>
            <color indexed="81"/>
            <rFont val="Tahoma"/>
            <family val="2"/>
          </rPr>
          <t>instrumento medico</t>
        </r>
        <r>
          <rPr>
            <sz val="9"/>
            <color indexed="81"/>
            <rFont val="Tahoma"/>
            <family val="2"/>
          </rPr>
          <t>, hacia la</t>
        </r>
        <r>
          <rPr>
            <b/>
            <sz val="9"/>
            <color indexed="81"/>
            <rFont val="Tahoma"/>
            <family val="2"/>
          </rPr>
          <t xml:space="preserve"> especialidad Otorrinolaringologia </t>
        </r>
        <r>
          <rPr>
            <sz val="9"/>
            <color indexed="81"/>
            <rFont val="Tahoma"/>
            <family val="2"/>
          </rPr>
          <t xml:space="preserve">segun corresponda al mapa de derivacion,
</t>
        </r>
        <r>
          <rPr>
            <b/>
            <sz val="9"/>
            <color indexed="81"/>
            <rFont val="Tahoma"/>
            <family val="2"/>
          </rPr>
          <t>(corresponde a las SIC que se visualizan en estado "Enviada" en el modulo: Derivacion - Recepción Derivación Contralor y
 tengan el valor "Si" en la seccion ¿Programa resolutividad?)</t>
        </r>
        <r>
          <rPr>
            <sz val="9"/>
            <color indexed="81"/>
            <rFont val="Tahoma"/>
            <family val="2"/>
          </rPr>
          <t xml:space="preserve">
diferenciados por grupos de edades Menor a 15 años y Mayor a 15 años
</t>
        </r>
      </text>
    </comment>
    <comment ref="R4" authorId="1" shapeId="0" xr:uid="{0A2E12B0-9A22-4708-AD53-47B44E807A65}">
      <text>
        <r>
          <rPr>
            <sz val="9"/>
            <color indexed="81"/>
            <rFont val="Tahoma"/>
            <family val="2"/>
          </rPr>
          <t xml:space="preserve">Este dato aparecerá  luego de que en la atención esté </t>
        </r>
        <r>
          <rPr>
            <b/>
            <sz val="9"/>
            <color indexed="81"/>
            <rFont val="Tahoma"/>
            <family val="2"/>
          </rPr>
          <t>Registrada en el box</t>
        </r>
        <r>
          <rPr>
            <sz val="9"/>
            <color indexed="81"/>
            <rFont val="Tahoma"/>
            <family val="2"/>
          </rPr>
          <t>, en estado completada o en Atención /</t>
        </r>
        <r>
          <rPr>
            <b/>
            <sz val="9"/>
            <color indexed="81"/>
            <rFont val="Tahoma"/>
            <family val="2"/>
          </rPr>
          <t xml:space="preserve"> Registro Atención Individual. 
</t>
        </r>
        <r>
          <rPr>
            <sz val="9"/>
            <color indexed="81"/>
            <rFont val="Tahoma"/>
            <family val="2"/>
          </rPr>
          <t xml:space="preserve">Se Registre la siguiente actividad </t>
        </r>
        <r>
          <rPr>
            <b/>
            <sz val="9"/>
            <color indexed="81"/>
            <rFont val="Tahoma"/>
            <family val="2"/>
          </rPr>
          <t xml:space="preserve">
"Modalidad - presencial" y/o "Modalidad - remota"</t>
        </r>
      </text>
    </comment>
    <comment ref="T4" authorId="1" shapeId="0" xr:uid="{8CF985DE-D8D7-4BD4-8A16-D09B51AC6F94}">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informe que pertenece a un </t>
        </r>
        <r>
          <rPr>
            <b/>
            <sz val="9"/>
            <color indexed="81"/>
            <rFont val="Tahoma"/>
            <family val="2"/>
          </rPr>
          <t>pueblo originario</t>
        </r>
        <r>
          <rPr>
            <sz val="9"/>
            <color indexed="81"/>
            <rFont val="Tahoma"/>
            <family val="2"/>
          </rPr>
          <t xml:space="preserve"> y se marque con la opcion </t>
        </r>
        <r>
          <rPr>
            <b/>
            <sz val="9"/>
            <color indexed="81"/>
            <rFont val="Tahoma"/>
            <family val="2"/>
          </rPr>
          <t>SI.</t>
        </r>
        <r>
          <rPr>
            <sz val="9"/>
            <color indexed="81"/>
            <rFont val="Tahoma"/>
            <family val="2"/>
          </rPr>
          <t xml:space="preserve"> 
</t>
        </r>
      </text>
    </comment>
    <comment ref="U4" authorId="1" shapeId="0" xr:uid="{478DF7C3-2A49-4722-B276-9AACDB65DDDD}">
      <text>
        <r>
          <rPr>
            <sz val="9"/>
            <color indexed="81"/>
            <rFont val="Tahoma"/>
            <family val="2"/>
          </rPr>
          <t>Se contabilizara a los pacientes que tengan</t>
        </r>
        <r>
          <rPr>
            <b/>
            <sz val="9"/>
            <color indexed="81"/>
            <rFont val="Tahoma"/>
            <family val="2"/>
          </rPr>
          <t xml:space="preserve"> </t>
        </r>
        <r>
          <rPr>
            <sz val="9"/>
            <color indexed="81"/>
            <rFont val="Tahoma"/>
            <family val="2"/>
          </rPr>
          <t xml:space="preserve">en  Antecedentes del usuario APS / Pestaña "Identificacion"  </t>
        </r>
        <r>
          <rPr>
            <b/>
            <sz val="9"/>
            <color indexed="81"/>
            <rFont val="Tahoma"/>
            <family val="2"/>
          </rPr>
          <t>Item  Alertas</t>
        </r>
        <r>
          <rPr>
            <sz val="9"/>
            <color indexed="81"/>
            <rFont val="Tahoma"/>
            <family val="2"/>
          </rPr>
          <t xml:space="preserve"> Adm.  </t>
        </r>
        <r>
          <rPr>
            <b/>
            <sz val="9"/>
            <color indexed="81"/>
            <rFont val="Tahoma"/>
            <family val="2"/>
          </rPr>
          <t xml:space="preserve">"MIGRANTE"
</t>
        </r>
        <r>
          <rPr>
            <sz val="9"/>
            <color indexed="81"/>
            <rFont val="Tahoma"/>
            <family val="2"/>
          </rPr>
          <t xml:space="preserve">
</t>
        </r>
      </text>
    </comment>
    <comment ref="A7" authorId="0" shapeId="0" xr:uid="{89A6CFA2-4A68-4107-862F-B70AF28B0713}">
      <text>
        <r>
          <rPr>
            <sz val="9"/>
            <color indexed="81"/>
            <rFont val="Tahoma"/>
            <family val="2"/>
          </rPr>
          <t xml:space="preserve">Este dato aparecerá  luego de que en la atención esté Registrada en el box, en estado </t>
        </r>
        <r>
          <rPr>
            <b/>
            <sz val="9"/>
            <color indexed="81"/>
            <rFont val="Tahoma"/>
            <family val="2"/>
          </rPr>
          <t>completada o en Atención / Registro Atención Individual.</t>
        </r>
        <r>
          <rPr>
            <sz val="9"/>
            <color indexed="81"/>
            <rFont val="Tahoma"/>
            <family val="2"/>
          </rPr>
          <t xml:space="preserve"> 
Se Registre</t>
        </r>
        <r>
          <rPr>
            <b/>
            <sz val="9"/>
            <color indexed="81"/>
            <rFont val="Tahoma"/>
            <family val="2"/>
          </rPr>
          <t xml:space="preserve"> </t>
        </r>
        <r>
          <rPr>
            <sz val="9"/>
            <color indexed="81"/>
            <rFont val="Tahoma"/>
            <family val="2"/>
          </rPr>
          <t>las siguientes actividades</t>
        </r>
        <r>
          <rPr>
            <b/>
            <sz val="9"/>
            <color indexed="81"/>
            <rFont val="Tahoma"/>
            <family val="2"/>
          </rPr>
          <t xml:space="preserve">
"Consulta en oftalmología/UAPO" +
"Modalidad - Presencial" y/o "Modalidad - Remoto"</t>
        </r>
      </text>
    </comment>
    <comment ref="A8" authorId="0" shapeId="0" xr:uid="{999E0773-4FC8-4132-9C5F-F73581D91D25}">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las siguientes actividades 
"</t>
        </r>
        <r>
          <rPr>
            <b/>
            <sz val="9"/>
            <color indexed="81"/>
            <rFont val="Tahoma"/>
            <family val="2"/>
          </rPr>
          <t>Consulta en otorrinolaringología/UAPORRINO"</t>
        </r>
        <r>
          <rPr>
            <sz val="9"/>
            <color indexed="81"/>
            <rFont val="Tahoma"/>
            <family val="2"/>
          </rPr>
          <t xml:space="preserve"> 
</t>
        </r>
        <r>
          <rPr>
            <b/>
            <sz val="9"/>
            <color indexed="81"/>
            <rFont val="Tahoma"/>
            <family val="2"/>
          </rPr>
          <t>+ "Modalidad-Presencial" y/o "Modalidad - Remoto"</t>
        </r>
      </text>
    </comment>
    <comment ref="A9" authorId="2" shapeId="0" xr:uid="{400A1C64-5F8E-4496-BEC9-C254262789F9}">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las siguientes actividades 
"Canasta integral oftalmológica" + "Modalidad-Presencial" y/o "Modalidad - Remoto"
</t>
        </r>
      </text>
    </comment>
    <comment ref="A10" authorId="2" shapeId="0" xr:uid="{8C1F107C-F5C9-44DB-A54D-511146A5373F}">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las actividades: 
"Canasta integral otorrinolaringológica" + "Modalidad-Presencial" y/o "Modalidad - Remoto"
</t>
        </r>
      </text>
    </comment>
    <comment ref="A12" authorId="0" shapeId="0" xr:uid="{7A505E73-0954-4DFF-8823-22129CA816AD}">
      <text>
        <r>
          <rPr>
            <sz val="9"/>
            <color indexed="81"/>
            <rFont val="Tahoma"/>
            <family val="2"/>
          </rPr>
          <t xml:space="preserve">
Este dato aparecerá  luego de que en la atención esté Registrada en el box, en estado </t>
        </r>
        <r>
          <rPr>
            <b/>
            <sz val="9"/>
            <color indexed="81"/>
            <rFont val="Tahoma"/>
            <family val="2"/>
          </rPr>
          <t xml:space="preserve">completada o en Atención / Registro Atención Individual. 
</t>
        </r>
        <r>
          <rPr>
            <sz val="9"/>
            <color indexed="81"/>
            <rFont val="Tahoma"/>
            <family val="2"/>
          </rPr>
          <t xml:space="preserve">
</t>
        </r>
        <r>
          <rPr>
            <b/>
            <sz val="9"/>
            <color indexed="81"/>
            <rFont val="Tahoma"/>
            <family val="2"/>
          </rPr>
          <t xml:space="preserve">Se Registre la actividad: </t>
        </r>
        <r>
          <rPr>
            <sz val="9"/>
            <color indexed="81"/>
            <rFont val="Tahoma"/>
            <family val="2"/>
          </rPr>
          <t xml:space="preserve">
"</t>
        </r>
        <r>
          <rPr>
            <b/>
            <sz val="9"/>
            <color indexed="81"/>
            <rFont val="Tahoma"/>
            <family val="2"/>
          </rPr>
          <t>Tecnólogo/a médico/a consulta por vicio de refracción"</t>
        </r>
        <r>
          <rPr>
            <sz val="9"/>
            <color indexed="81"/>
            <rFont val="Tahoma"/>
            <family val="2"/>
          </rPr>
          <t xml:space="preserve"> y este realizada por un </t>
        </r>
        <r>
          <rPr>
            <b/>
            <sz val="9"/>
            <color indexed="81"/>
            <rFont val="Tahoma"/>
            <family val="2"/>
          </rPr>
          <t xml:space="preserve">Instrumento de Tipo Tecnólogo Medico. </t>
        </r>
      </text>
    </comment>
    <comment ref="B13" authorId="0" shapeId="0" xr:uid="{AD685212-546A-4664-9804-29EFBA27F674}">
      <text>
        <r>
          <rPr>
            <sz val="9"/>
            <color indexed="81"/>
            <rFont val="Tahoma"/>
            <family val="2"/>
          </rPr>
          <t xml:space="preserve">
Este dato aparecerá  luego de que en la atención esté Registrada en el box, en estado </t>
        </r>
        <r>
          <rPr>
            <b/>
            <sz val="9"/>
            <color indexed="81"/>
            <rFont val="Tahoma"/>
            <family val="2"/>
          </rPr>
          <t xml:space="preserve">completada o en Atención / Registro Atención Individual. </t>
        </r>
        <r>
          <rPr>
            <sz val="9"/>
            <color indexed="81"/>
            <rFont val="Tahoma"/>
            <family val="2"/>
          </rPr>
          <t xml:space="preserve">
</t>
        </r>
        <r>
          <rPr>
            <b/>
            <sz val="9"/>
            <color indexed="81"/>
            <rFont val="Tahoma"/>
            <family val="2"/>
          </rPr>
          <t xml:space="preserve">Se Registre la actividad: </t>
        </r>
        <r>
          <rPr>
            <sz val="9"/>
            <color indexed="81"/>
            <rFont val="Tahoma"/>
            <family val="2"/>
          </rPr>
          <t xml:space="preserve">
</t>
        </r>
        <r>
          <rPr>
            <b/>
            <sz val="9"/>
            <color indexed="81"/>
            <rFont val="Tahoma"/>
            <family val="2"/>
          </rPr>
          <t xml:space="preserve">
"Tecnólogo/a médico/a (oftalmología) otras consultas"</t>
        </r>
        <r>
          <rPr>
            <sz val="9"/>
            <color indexed="81"/>
            <rFont val="Tahoma"/>
            <family val="2"/>
          </rPr>
          <t xml:space="preserve"> y este realizada por un </t>
        </r>
        <r>
          <rPr>
            <b/>
            <sz val="9"/>
            <color indexed="81"/>
            <rFont val="Tahoma"/>
            <family val="2"/>
          </rPr>
          <t>Instrumento de Tipo Tecnólogo Medico</t>
        </r>
      </text>
    </comment>
    <comment ref="B14" authorId="0" shapeId="0" xr:uid="{3A73273F-5169-4E54-976C-8CE94CD04F7E}">
      <text>
        <r>
          <rPr>
            <sz val="9"/>
            <color indexed="81"/>
            <rFont val="Tahoma"/>
            <family val="2"/>
          </rPr>
          <t xml:space="preserve">
Este dato aparecerá  luego de que en la </t>
        </r>
        <r>
          <rPr>
            <b/>
            <sz val="9"/>
            <color indexed="81"/>
            <rFont val="Tahoma"/>
            <family val="2"/>
          </rPr>
          <t>atención</t>
        </r>
        <r>
          <rPr>
            <sz val="9"/>
            <color indexed="81"/>
            <rFont val="Tahoma"/>
            <family val="2"/>
          </rPr>
          <t xml:space="preserve"> esté </t>
        </r>
        <r>
          <rPr>
            <b/>
            <sz val="9"/>
            <color indexed="81"/>
            <rFont val="Tahoma"/>
            <family val="2"/>
          </rPr>
          <t>Registrada</t>
        </r>
        <r>
          <rPr>
            <sz val="9"/>
            <color indexed="81"/>
            <rFont val="Tahoma"/>
            <family val="2"/>
          </rPr>
          <t xml:space="preserve"> en el box, en</t>
        </r>
        <r>
          <rPr>
            <b/>
            <sz val="9"/>
            <color indexed="81"/>
            <rFont val="Tahoma"/>
            <family val="2"/>
          </rPr>
          <t xml:space="preserve"> estado completada</t>
        </r>
        <r>
          <rPr>
            <sz val="9"/>
            <color indexed="81"/>
            <rFont val="Tahoma"/>
            <family val="2"/>
          </rPr>
          <t xml:space="preserve"> o en</t>
        </r>
        <r>
          <rPr>
            <b/>
            <sz val="9"/>
            <color indexed="81"/>
            <rFont val="Tahoma"/>
            <family val="2"/>
          </rPr>
          <t xml:space="preserve"> Atención / Registro Atención Individual. </t>
        </r>
        <r>
          <rPr>
            <sz val="9"/>
            <color indexed="81"/>
            <rFont val="Tahoma"/>
            <family val="2"/>
          </rPr>
          <t xml:space="preserve">
Se Registre la actividad: 
"</t>
        </r>
        <r>
          <rPr>
            <b/>
            <sz val="9"/>
            <color indexed="81"/>
            <rFont val="Tahoma"/>
            <family val="2"/>
          </rPr>
          <t>Tecnólogo/a médico/a ó fonoaudiólogo/a por hipoacusia (UAPORRINO)"</t>
        </r>
        <r>
          <rPr>
            <sz val="9"/>
            <color indexed="81"/>
            <rFont val="Tahoma"/>
            <family val="2"/>
          </rPr>
          <t xml:space="preserve"> y este realizada por un </t>
        </r>
        <r>
          <rPr>
            <b/>
            <sz val="9"/>
            <color indexed="81"/>
            <rFont val="Tahoma"/>
            <family val="2"/>
          </rPr>
          <t>Instrumento</t>
        </r>
        <r>
          <rPr>
            <sz val="9"/>
            <color indexed="81"/>
            <rFont val="Tahoma"/>
            <family val="2"/>
          </rPr>
          <t xml:space="preserve"> de Tipo </t>
        </r>
        <r>
          <rPr>
            <b/>
            <sz val="9"/>
            <color indexed="81"/>
            <rFont val="Tahoma"/>
            <family val="2"/>
          </rPr>
          <t>Tecnólogo Medico o Fonoaudiólogo</t>
        </r>
        <r>
          <rPr>
            <sz val="9"/>
            <color indexed="81"/>
            <rFont val="Tahoma"/>
            <family val="2"/>
          </rPr>
          <t xml:space="preserve"> en establecimeinto UAPO o UAPORRINO</t>
        </r>
      </text>
    </comment>
    <comment ref="B15" authorId="0" shapeId="0" xr:uid="{D60BA0D8-A854-4F66-99CE-0A0DC04C8180}">
      <text>
        <r>
          <rPr>
            <sz val="9"/>
            <color indexed="81"/>
            <rFont val="Tahoma"/>
            <family val="2"/>
          </rPr>
          <t xml:space="preserve">
Este dato aparecerá  luego de que en la </t>
        </r>
        <r>
          <rPr>
            <b/>
            <sz val="9"/>
            <color indexed="81"/>
            <rFont val="Tahoma"/>
            <family val="2"/>
          </rPr>
          <t>atención</t>
        </r>
        <r>
          <rPr>
            <sz val="9"/>
            <color indexed="81"/>
            <rFont val="Tahoma"/>
            <family val="2"/>
          </rPr>
          <t xml:space="preserve"> esté </t>
        </r>
        <r>
          <rPr>
            <b/>
            <sz val="9"/>
            <color indexed="81"/>
            <rFont val="Tahoma"/>
            <family val="2"/>
          </rPr>
          <t>Registrada</t>
        </r>
        <r>
          <rPr>
            <sz val="9"/>
            <color indexed="81"/>
            <rFont val="Tahoma"/>
            <family val="2"/>
          </rPr>
          <t xml:space="preserve"> en el box, en </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xml:space="preserve"> o en </t>
        </r>
        <r>
          <rPr>
            <b/>
            <sz val="9"/>
            <color indexed="81"/>
            <rFont val="Tahoma"/>
            <family val="2"/>
          </rPr>
          <t>Atención</t>
        </r>
        <r>
          <rPr>
            <sz val="9"/>
            <color indexed="81"/>
            <rFont val="Tahoma"/>
            <family val="2"/>
          </rPr>
          <t xml:space="preserve"> / Registro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Tecnólogo/a médico/a ó fonoaudiólogo/a consultas (UAPORRINO)"</t>
        </r>
        <r>
          <rPr>
            <sz val="9"/>
            <color indexed="81"/>
            <rFont val="Tahoma"/>
            <family val="2"/>
          </rPr>
          <t xml:space="preserve">  y este realizada por un </t>
        </r>
        <r>
          <rPr>
            <b/>
            <sz val="9"/>
            <color indexed="81"/>
            <rFont val="Tahoma"/>
            <family val="2"/>
          </rPr>
          <t>Instrumento</t>
        </r>
        <r>
          <rPr>
            <sz val="9"/>
            <color indexed="81"/>
            <rFont val="Tahoma"/>
            <family val="2"/>
          </rPr>
          <t xml:space="preserve"> de Tipo </t>
        </r>
        <r>
          <rPr>
            <b/>
            <sz val="9"/>
            <color indexed="81"/>
            <rFont val="Tahoma"/>
            <family val="2"/>
          </rPr>
          <t>Tecnólogo</t>
        </r>
        <r>
          <rPr>
            <sz val="9"/>
            <color indexed="81"/>
            <rFont val="Tahoma"/>
            <family val="2"/>
          </rPr>
          <t xml:space="preserve"> </t>
        </r>
        <r>
          <rPr>
            <b/>
            <sz val="9"/>
            <color indexed="81"/>
            <rFont val="Tahoma"/>
            <family val="2"/>
          </rPr>
          <t>Medico o Fonoaudiólogo</t>
        </r>
        <r>
          <rPr>
            <sz val="9"/>
            <color indexed="81"/>
            <rFont val="Tahoma"/>
            <family val="2"/>
          </rPr>
          <t xml:space="preserve"> en centros UAPO o UAPORRINO</t>
        </r>
      </text>
    </comment>
    <comment ref="B16" authorId="0" shapeId="0" xr:uid="{29D3AF95-0BC3-4F66-BA9D-C1D32D477B61}">
      <text>
        <r>
          <rPr>
            <sz val="9"/>
            <color indexed="81"/>
            <rFont val="Tahoma"/>
            <family val="2"/>
          </rPr>
          <t xml:space="preserve">
Este dato aparecerá  luego de que en la </t>
        </r>
        <r>
          <rPr>
            <b/>
            <sz val="9"/>
            <color indexed="81"/>
            <rFont val="Tahoma"/>
            <family val="2"/>
          </rPr>
          <t>atención</t>
        </r>
        <r>
          <rPr>
            <sz val="9"/>
            <color indexed="81"/>
            <rFont val="Tahoma"/>
            <family val="2"/>
          </rPr>
          <t xml:space="preserve"> esté </t>
        </r>
        <r>
          <rPr>
            <b/>
            <sz val="9"/>
            <color indexed="81"/>
            <rFont val="Tahoma"/>
            <family val="2"/>
          </rPr>
          <t>Registrada</t>
        </r>
        <r>
          <rPr>
            <sz val="9"/>
            <color indexed="81"/>
            <rFont val="Tahoma"/>
            <family val="2"/>
          </rPr>
          <t xml:space="preserve"> en el box, en </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xml:space="preserve"> o en </t>
        </r>
        <r>
          <rPr>
            <b/>
            <sz val="9"/>
            <color indexed="81"/>
            <rFont val="Tahoma"/>
            <family val="2"/>
          </rPr>
          <t>Atención</t>
        </r>
        <r>
          <rPr>
            <sz val="9"/>
            <color indexed="81"/>
            <rFont val="Tahoma"/>
            <family val="2"/>
          </rPr>
          <t xml:space="preserve"> / Registro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Consulta de calificación de urgencia por tecnólogo/a médico/a (UAPO)"</t>
        </r>
        <r>
          <rPr>
            <sz val="9"/>
            <color indexed="81"/>
            <rFont val="Tahoma"/>
            <family val="2"/>
          </rPr>
          <t xml:space="preserve">  y esté realizada por un </t>
        </r>
        <r>
          <rPr>
            <b/>
            <sz val="9"/>
            <color indexed="81"/>
            <rFont val="Tahoma"/>
            <family val="2"/>
          </rPr>
          <t>Instrumento</t>
        </r>
        <r>
          <rPr>
            <sz val="9"/>
            <color indexed="81"/>
            <rFont val="Tahoma"/>
            <family val="2"/>
          </rPr>
          <t xml:space="preserve"> de Tipo </t>
        </r>
        <r>
          <rPr>
            <b/>
            <sz val="9"/>
            <color indexed="81"/>
            <rFont val="Tahoma"/>
            <family val="2"/>
          </rPr>
          <t>Tecnólogo</t>
        </r>
        <r>
          <rPr>
            <sz val="9"/>
            <color indexed="81"/>
            <rFont val="Tahoma"/>
            <family val="2"/>
          </rPr>
          <t xml:space="preserve"> </t>
        </r>
        <r>
          <rPr>
            <b/>
            <sz val="9"/>
            <color indexed="81"/>
            <rFont val="Tahoma"/>
            <family val="2"/>
          </rPr>
          <t xml:space="preserve">Medico </t>
        </r>
        <r>
          <rPr>
            <sz val="9"/>
            <color indexed="81"/>
            <rFont val="Tahoma"/>
            <family val="2"/>
          </rPr>
          <t>en centros UAPO</t>
        </r>
      </text>
    </comment>
    <comment ref="B17" authorId="0" shapeId="0" xr:uid="{8CEB1183-B5A9-4284-8B1E-ABC8915697D1}">
      <text>
        <r>
          <rPr>
            <sz val="9"/>
            <color indexed="81"/>
            <rFont val="Tahoma"/>
            <family val="2"/>
          </rPr>
          <t xml:space="preserve">
Este dato aparecerá  luego de que en la </t>
        </r>
        <r>
          <rPr>
            <b/>
            <sz val="9"/>
            <color indexed="81"/>
            <rFont val="Tahoma"/>
            <family val="2"/>
          </rPr>
          <t>atención</t>
        </r>
        <r>
          <rPr>
            <sz val="9"/>
            <color indexed="81"/>
            <rFont val="Tahoma"/>
            <family val="2"/>
          </rPr>
          <t xml:space="preserve"> esté </t>
        </r>
        <r>
          <rPr>
            <b/>
            <sz val="9"/>
            <color indexed="81"/>
            <rFont val="Tahoma"/>
            <family val="2"/>
          </rPr>
          <t>Registrada</t>
        </r>
        <r>
          <rPr>
            <sz val="9"/>
            <color indexed="81"/>
            <rFont val="Tahoma"/>
            <family val="2"/>
          </rPr>
          <t xml:space="preserve"> en el box, en </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xml:space="preserve"> o en </t>
        </r>
        <r>
          <rPr>
            <b/>
            <sz val="9"/>
            <color indexed="81"/>
            <rFont val="Tahoma"/>
            <family val="2"/>
          </rPr>
          <t>Atención</t>
        </r>
        <r>
          <rPr>
            <sz val="9"/>
            <color indexed="81"/>
            <rFont val="Tahoma"/>
            <family val="2"/>
          </rPr>
          <t xml:space="preserve"> / Registro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Consulta terapeuta ocupacional"</t>
        </r>
        <r>
          <rPr>
            <sz val="9"/>
            <color indexed="81"/>
            <rFont val="Tahoma"/>
            <family val="2"/>
          </rPr>
          <t xml:space="preserve">  y esté realizada por un </t>
        </r>
        <r>
          <rPr>
            <b/>
            <sz val="9"/>
            <color indexed="81"/>
            <rFont val="Tahoma"/>
            <family val="2"/>
          </rPr>
          <t>Instrumento</t>
        </r>
        <r>
          <rPr>
            <sz val="9"/>
            <color indexed="81"/>
            <rFont val="Tahoma"/>
            <family val="2"/>
          </rPr>
          <t xml:space="preserve"> de Tipo </t>
        </r>
        <r>
          <rPr>
            <b/>
            <sz val="9"/>
            <color indexed="81"/>
            <rFont val="Tahoma"/>
            <family val="2"/>
          </rPr>
          <t xml:space="preserve">Terapeuta Ocupacional </t>
        </r>
        <r>
          <rPr>
            <sz val="9"/>
            <color indexed="81"/>
            <rFont val="Tahoma"/>
            <family val="2"/>
          </rPr>
          <t>en centros UAPO</t>
        </r>
      </text>
    </comment>
    <comment ref="B19" authorId="0" shapeId="0" xr:uid="{632E6828-F20D-4A81-892B-35D48C45BD00}">
      <text>
        <r>
          <rPr>
            <b/>
            <sz val="9"/>
            <color indexed="81"/>
            <rFont val="Tahoma"/>
            <family val="2"/>
          </rPr>
          <t xml:space="preserve">
</t>
        </r>
        <r>
          <rPr>
            <sz val="9"/>
            <color indexed="81"/>
            <rFont val="Tahoma"/>
            <family val="2"/>
          </rPr>
          <t xml:space="preserve">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Se Registre la actividad: 
"</t>
        </r>
        <r>
          <rPr>
            <b/>
            <sz val="9"/>
            <color indexed="81"/>
            <rFont val="Tahoma"/>
            <family val="2"/>
          </rPr>
          <t xml:space="preserve">Ingresos glaucoma UAPO"
</t>
        </r>
      </text>
    </comment>
    <comment ref="B20" authorId="0" shapeId="0" xr:uid="{E56BAB3F-E5A8-4B9D-B63D-47EA46E964F3}">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la actividad: 
"</t>
        </r>
        <r>
          <rPr>
            <b/>
            <sz val="9"/>
            <color indexed="81"/>
            <rFont val="Tahoma"/>
            <family val="2"/>
          </rPr>
          <t>Egresos glaucoma UAPO"</t>
        </r>
        <r>
          <rPr>
            <sz val="9"/>
            <color indexed="81"/>
            <rFont val="Tahoma"/>
            <family val="2"/>
          </rPr>
          <t xml:space="preserve">
</t>
        </r>
      </text>
    </comment>
    <comment ref="A22" authorId="0" shapeId="0" xr:uid="{2D8B7329-80DA-428C-81E9-DA6DEA05568F}">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la actividad: 
</t>
        </r>
        <r>
          <rPr>
            <b/>
            <sz val="9"/>
            <color indexed="81"/>
            <rFont val="Tahoma"/>
            <family val="2"/>
          </rPr>
          <t xml:space="preserve">
"Controles de glaucoma UAPO" </t>
        </r>
        <r>
          <rPr>
            <sz val="9"/>
            <color indexed="81"/>
            <rFont val="Tahoma"/>
            <family val="2"/>
          </rPr>
          <t xml:space="preserve">
y este realizada por instrumento</t>
        </r>
        <r>
          <rPr>
            <b/>
            <sz val="9"/>
            <color indexed="81"/>
            <rFont val="Tahoma"/>
            <family val="2"/>
          </rPr>
          <t xml:space="preserve"> Médico. 
</t>
        </r>
        <r>
          <rPr>
            <sz val="9"/>
            <color indexed="81"/>
            <rFont val="Tahoma"/>
            <family val="2"/>
          </rPr>
          <t xml:space="preserve">
</t>
        </r>
      </text>
    </comment>
    <comment ref="A23" authorId="0" shapeId="0" xr:uid="{EC1B452E-3FD7-4B66-9494-C1D04AD22006}">
      <text>
        <r>
          <rPr>
            <sz val="9"/>
            <color indexed="81"/>
            <rFont val="Tahoma"/>
            <family val="2"/>
          </rPr>
          <t xml:space="preserve">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la actividad: 
</t>
        </r>
        <r>
          <rPr>
            <b/>
            <sz val="9"/>
            <color indexed="81"/>
            <rFont val="Tahoma"/>
            <family val="2"/>
          </rPr>
          <t xml:space="preserve">"Consulta nueva glaucoma UAPO" </t>
        </r>
        <r>
          <rPr>
            <sz val="9"/>
            <color indexed="81"/>
            <rFont val="Tahoma"/>
            <family val="2"/>
          </rPr>
          <t xml:space="preserve">
y este realizada por instrumento </t>
        </r>
        <r>
          <rPr>
            <b/>
            <sz val="9"/>
            <color indexed="81"/>
            <rFont val="Tahoma"/>
            <family val="2"/>
          </rPr>
          <t xml:space="preserve">Médico. </t>
        </r>
        <r>
          <rPr>
            <sz val="9"/>
            <color indexed="81"/>
            <rFont val="Tahoma"/>
            <family val="2"/>
          </rPr>
          <t xml:space="preserve">
</t>
        </r>
      </text>
    </comment>
    <comment ref="P25" authorId="1" shapeId="0" xr:uid="{6DC81D72-4A25-4116-A167-6C236EA98599}">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informe que pertenece a un </t>
        </r>
        <r>
          <rPr>
            <b/>
            <sz val="9"/>
            <color indexed="81"/>
            <rFont val="Tahoma"/>
            <family val="2"/>
          </rPr>
          <t>pueblo originario</t>
        </r>
        <r>
          <rPr>
            <sz val="9"/>
            <color indexed="81"/>
            <rFont val="Tahoma"/>
            <family val="2"/>
          </rPr>
          <t xml:space="preserve"> y se marque con la opcion </t>
        </r>
        <r>
          <rPr>
            <b/>
            <sz val="9"/>
            <color indexed="81"/>
            <rFont val="Tahoma"/>
            <family val="2"/>
          </rPr>
          <t>SI.</t>
        </r>
        <r>
          <rPr>
            <sz val="9"/>
            <color indexed="81"/>
            <rFont val="Tahoma"/>
            <family val="2"/>
          </rPr>
          <t xml:space="preserve"> 
</t>
        </r>
      </text>
    </comment>
    <comment ref="Q25" authorId="1" shapeId="0" xr:uid="{068555EF-D464-41F7-8079-E1AF8D337740}">
      <text>
        <r>
          <rPr>
            <sz val="9"/>
            <color indexed="81"/>
            <rFont val="Tahoma"/>
            <family val="2"/>
          </rPr>
          <t>Se contabilizara a los pacientes que tengan</t>
        </r>
        <r>
          <rPr>
            <b/>
            <sz val="9"/>
            <color indexed="81"/>
            <rFont val="Tahoma"/>
            <family val="2"/>
          </rPr>
          <t xml:space="preserve"> </t>
        </r>
        <r>
          <rPr>
            <sz val="9"/>
            <color indexed="81"/>
            <rFont val="Tahoma"/>
            <family val="2"/>
          </rPr>
          <t xml:space="preserve">en  Antecedentes del usuario APS / Pestaña "Identificacion"  </t>
        </r>
        <r>
          <rPr>
            <b/>
            <sz val="9"/>
            <color indexed="81"/>
            <rFont val="Tahoma"/>
            <family val="2"/>
          </rPr>
          <t>Item  Alertas</t>
        </r>
        <r>
          <rPr>
            <sz val="9"/>
            <color indexed="81"/>
            <rFont val="Tahoma"/>
            <family val="2"/>
          </rPr>
          <t xml:space="preserve"> Adm.  </t>
        </r>
        <r>
          <rPr>
            <b/>
            <sz val="9"/>
            <color indexed="81"/>
            <rFont val="Tahoma"/>
            <family val="2"/>
          </rPr>
          <t xml:space="preserve">"MIGRANTE"
</t>
        </r>
        <r>
          <rPr>
            <sz val="9"/>
            <color indexed="81"/>
            <rFont val="Tahoma"/>
            <family val="2"/>
          </rPr>
          <t xml:space="preserve">
</t>
        </r>
      </text>
    </comment>
    <comment ref="M26" authorId="0" shapeId="0" xr:uid="{134DC500-9789-4791-A507-A205C29CC63E}">
      <text>
        <r>
          <rPr>
            <sz val="9"/>
            <color indexed="81"/>
            <rFont val="Tahoma"/>
            <family val="2"/>
          </rPr>
          <t xml:space="preserve">
Este dato aparecerá  luego que en la atención registrada en el </t>
        </r>
        <r>
          <rPr>
            <b/>
            <sz val="9"/>
            <color indexed="81"/>
            <rFont val="Tahoma"/>
            <family val="2"/>
          </rPr>
          <t>box</t>
        </r>
        <r>
          <rPr>
            <sz val="9"/>
            <color indexed="81"/>
            <rFont val="Tahoma"/>
            <family val="2"/>
          </rPr>
          <t xml:space="preserve"> o en </t>
        </r>
        <r>
          <rPr>
            <b/>
            <sz val="9"/>
            <color indexed="81"/>
            <rFont val="Tahoma"/>
            <family val="2"/>
          </rPr>
          <t>Registro de Atencion Individua</t>
        </r>
        <r>
          <rPr>
            <sz val="9"/>
            <color indexed="81"/>
            <rFont val="Tahoma"/>
            <family val="2"/>
          </rPr>
          <t xml:space="preserve">l, en estado </t>
        </r>
        <r>
          <rPr>
            <b/>
            <sz val="9"/>
            <color indexed="81"/>
            <rFont val="Tahoma"/>
            <family val="2"/>
          </rPr>
          <t>completada</t>
        </r>
        <r>
          <rPr>
            <sz val="9"/>
            <color indexed="81"/>
            <rFont val="Tahoma"/>
            <family val="2"/>
          </rPr>
          <t xml:space="preserve"> se registre la siguiente actividad: 
</t>
        </r>
        <r>
          <rPr>
            <b/>
            <sz val="9"/>
            <color indexed="81"/>
            <rFont val="Tahoma"/>
            <family val="2"/>
          </rPr>
          <t>"Institucional"</t>
        </r>
        <r>
          <rPr>
            <sz val="9"/>
            <color indexed="81"/>
            <rFont val="Tahoma"/>
            <family val="2"/>
          </rPr>
          <t xml:space="preserve">
este registro será </t>
        </r>
        <r>
          <rPr>
            <b/>
            <sz val="9"/>
            <color indexed="81"/>
            <rFont val="Tahoma"/>
            <family val="2"/>
          </rPr>
          <t>complementario</t>
        </r>
        <r>
          <rPr>
            <sz val="9"/>
            <color indexed="81"/>
            <rFont val="Tahoma"/>
            <family val="2"/>
          </rPr>
          <t xml:space="preserve"> a la actividad consignada en la realización o informe del examen o procedimiento
</t>
        </r>
      </text>
    </comment>
    <comment ref="N26" authorId="0" shapeId="0" xr:uid="{4E649273-9C32-4C55-BA99-C2154BE64535}">
      <text>
        <r>
          <rPr>
            <sz val="9"/>
            <color indexed="81"/>
            <rFont val="Tahoma"/>
            <family val="2"/>
          </rPr>
          <t xml:space="preserve">
Este dato aparecerá  luego que en la atención registrada en el </t>
        </r>
        <r>
          <rPr>
            <b/>
            <sz val="9"/>
            <color indexed="81"/>
            <rFont val="Tahoma"/>
            <family val="2"/>
          </rPr>
          <t>box</t>
        </r>
        <r>
          <rPr>
            <sz val="9"/>
            <color indexed="81"/>
            <rFont val="Tahoma"/>
            <family val="2"/>
          </rPr>
          <t xml:space="preserve"> o en </t>
        </r>
        <r>
          <rPr>
            <b/>
            <sz val="9"/>
            <color indexed="81"/>
            <rFont val="Tahoma"/>
            <family val="2"/>
          </rPr>
          <t>Registro de Atencion Individua</t>
        </r>
        <r>
          <rPr>
            <sz val="9"/>
            <color indexed="81"/>
            <rFont val="Tahoma"/>
            <family val="2"/>
          </rPr>
          <t xml:space="preserve">l, en estado </t>
        </r>
        <r>
          <rPr>
            <b/>
            <sz val="9"/>
            <color indexed="81"/>
            <rFont val="Tahoma"/>
            <family val="2"/>
          </rPr>
          <t>completada</t>
        </r>
        <r>
          <rPr>
            <sz val="9"/>
            <color indexed="81"/>
            <rFont val="Tahoma"/>
            <family val="2"/>
          </rPr>
          <t xml:space="preserve"> se registre la siguiente actividad: 
</t>
        </r>
        <r>
          <rPr>
            <b/>
            <sz val="9"/>
            <color indexed="81"/>
            <rFont val="Tahoma"/>
            <family val="2"/>
          </rPr>
          <t>"Compra al Sistema"</t>
        </r>
        <r>
          <rPr>
            <sz val="9"/>
            <color indexed="81"/>
            <rFont val="Tahoma"/>
            <family val="2"/>
          </rPr>
          <t xml:space="preserve">
este registro será </t>
        </r>
        <r>
          <rPr>
            <b/>
            <sz val="9"/>
            <color indexed="81"/>
            <rFont val="Tahoma"/>
            <family val="2"/>
          </rPr>
          <t>complementario</t>
        </r>
        <r>
          <rPr>
            <sz val="9"/>
            <color indexed="81"/>
            <rFont val="Tahoma"/>
            <family val="2"/>
          </rPr>
          <t xml:space="preserve"> a la actividad consignada en la realización o informe del examen o procedimiento
</t>
        </r>
      </text>
    </comment>
    <comment ref="O26" authorId="0" shapeId="0" xr:uid="{F5EC93E5-345D-4D94-88FF-20C30D3BD730}">
      <text>
        <r>
          <rPr>
            <sz val="9"/>
            <color indexed="81"/>
            <rFont val="Tahoma"/>
            <family val="2"/>
          </rPr>
          <t xml:space="preserve">
Este dato aparecerá  luego que en la atención registrada en el </t>
        </r>
        <r>
          <rPr>
            <b/>
            <sz val="9"/>
            <color indexed="81"/>
            <rFont val="Tahoma"/>
            <family val="2"/>
          </rPr>
          <t>box</t>
        </r>
        <r>
          <rPr>
            <sz val="9"/>
            <color indexed="81"/>
            <rFont val="Tahoma"/>
            <family val="2"/>
          </rPr>
          <t xml:space="preserve"> o en </t>
        </r>
        <r>
          <rPr>
            <b/>
            <sz val="9"/>
            <color indexed="81"/>
            <rFont val="Tahoma"/>
            <family val="2"/>
          </rPr>
          <t>Registro de Atencion Individual,</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actividad: 
</t>
        </r>
        <r>
          <rPr>
            <b/>
            <sz val="9"/>
            <color indexed="81"/>
            <rFont val="Tahoma"/>
            <family val="2"/>
          </rPr>
          <t>"Compra Extrasistema"</t>
        </r>
        <r>
          <rPr>
            <sz val="9"/>
            <color indexed="81"/>
            <rFont val="Tahoma"/>
            <family val="2"/>
          </rPr>
          <t xml:space="preserve">
este registro será </t>
        </r>
        <r>
          <rPr>
            <b/>
            <sz val="9"/>
            <color indexed="81"/>
            <rFont val="Tahoma"/>
            <family val="2"/>
          </rPr>
          <t>complementario</t>
        </r>
        <r>
          <rPr>
            <sz val="9"/>
            <color indexed="81"/>
            <rFont val="Tahoma"/>
            <family val="2"/>
          </rPr>
          <t xml:space="preserve"> a la actividad consignada en la realización o informe del examen o procedimiento</t>
        </r>
      </text>
    </comment>
    <comment ref="B27" authorId="0" shapeId="0" xr:uid="{C0F52E8A-7703-4A31-9082-B3DA85D08F40}">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 xml:space="preserve">"Solicitud Mamografía"
</t>
        </r>
        <r>
          <rPr>
            <sz val="9"/>
            <color indexed="81"/>
            <rFont val="Tahoma"/>
            <family val="2"/>
          </rPr>
          <t xml:space="preserve">y en el </t>
        </r>
        <r>
          <rPr>
            <b/>
            <sz val="9"/>
            <color indexed="81"/>
            <rFont val="Tahoma"/>
            <family val="2"/>
          </rPr>
          <t>Formulario</t>
        </r>
        <r>
          <rPr>
            <sz val="9"/>
            <color indexed="81"/>
            <rFont val="Tahoma"/>
            <family val="2"/>
          </rPr>
          <t xml:space="preserve"> </t>
        </r>
        <r>
          <rPr>
            <b/>
            <sz val="9"/>
            <color indexed="81"/>
            <rFont val="Tahoma"/>
            <family val="2"/>
          </rPr>
          <t>Clínico Seguimiento Examen PAP/MAMAS,  en la seccion "Seguimiento Mamografía" completar el campo  "Fecha de Solicitud de la Mamografía".</t>
        </r>
        <r>
          <rPr>
            <sz val="9"/>
            <color indexed="81"/>
            <rFont val="Tahoma"/>
            <family val="2"/>
          </rPr>
          <t xml:space="preserve">
</t>
        </r>
      </text>
    </comment>
    <comment ref="B28" authorId="0" shapeId="0" xr:uid="{A64AD430-7F54-44B6-8C1E-7C318A3AB1EC}">
      <text>
        <r>
          <rPr>
            <b/>
            <sz val="9"/>
            <color indexed="81"/>
            <rFont val="Tahoma"/>
            <family val="2"/>
          </rPr>
          <t xml:space="preserve">
</t>
        </r>
        <r>
          <rPr>
            <sz val="9"/>
            <color indexed="81"/>
            <rFont val="Tahoma"/>
            <family val="2"/>
          </rPr>
          <t>Este dato aparecerá  luego que en la</t>
        </r>
        <r>
          <rPr>
            <b/>
            <sz val="9"/>
            <color indexed="81"/>
            <rFont val="Tahoma"/>
            <family val="2"/>
          </rPr>
          <t xml:space="preserve"> atención 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siguiente</t>
        </r>
        <r>
          <rPr>
            <b/>
            <sz val="9"/>
            <color indexed="81"/>
            <rFont val="Tahoma"/>
            <family val="2"/>
          </rPr>
          <t xml:space="preserve"> actividad: 
"Ingreso resultados mamografías"
ó
"Ingreso resultados mamografía proyección complementaria"
</t>
        </r>
        <r>
          <rPr>
            <sz val="9"/>
            <color indexed="81"/>
            <rFont val="Tahoma"/>
            <family val="2"/>
          </rPr>
          <t>y en el</t>
        </r>
        <r>
          <rPr>
            <b/>
            <sz val="9"/>
            <color indexed="81"/>
            <rFont val="Tahoma"/>
            <family val="2"/>
          </rPr>
          <t xml:space="preserve"> Formulario Clínico</t>
        </r>
        <r>
          <rPr>
            <sz val="9"/>
            <color indexed="81"/>
            <rFont val="Tahoma"/>
            <family val="2"/>
          </rPr>
          <t xml:space="preserve"> </t>
        </r>
        <r>
          <rPr>
            <b/>
            <sz val="9"/>
            <color indexed="81"/>
            <rFont val="Tahoma"/>
            <family val="2"/>
          </rPr>
          <t>Seguimiento Examen PAP/MAMAS,</t>
        </r>
        <r>
          <rPr>
            <sz val="9"/>
            <color indexed="81"/>
            <rFont val="Tahoma"/>
            <family val="2"/>
          </rPr>
          <t xml:space="preserve">  en la seccion</t>
        </r>
        <r>
          <rPr>
            <b/>
            <sz val="9"/>
            <color indexed="81"/>
            <rFont val="Tahoma"/>
            <family val="2"/>
          </rPr>
          <t xml:space="preserve"> "Seguimiento Mamografía" </t>
        </r>
        <r>
          <rPr>
            <sz val="9"/>
            <color indexed="81"/>
            <rFont val="Tahoma"/>
            <family val="2"/>
          </rPr>
          <t xml:space="preserve">completar el campo </t>
        </r>
        <r>
          <rPr>
            <b/>
            <sz val="9"/>
            <color indexed="81"/>
            <rFont val="Tahoma"/>
            <family val="2"/>
          </rPr>
          <t xml:space="preserve"> "Informe Birads" </t>
        </r>
      </text>
    </comment>
    <comment ref="B29" authorId="0" shapeId="0" xr:uid="{E6FCDACF-039C-4AC2-957C-1485736C21FC}">
      <text>
        <r>
          <rPr>
            <b/>
            <sz val="9"/>
            <color indexed="81"/>
            <rFont val="Tahoma"/>
            <family val="2"/>
          </rPr>
          <t xml:space="preserve">
</t>
        </r>
        <r>
          <rPr>
            <sz val="9"/>
            <color indexed="81"/>
            <rFont val="Tahoma"/>
            <family val="2"/>
          </rPr>
          <t>Este dato aparecerá  luego que en la atención</t>
        </r>
        <r>
          <rPr>
            <b/>
            <sz val="9"/>
            <color indexed="81"/>
            <rFont val="Tahoma"/>
            <family val="2"/>
          </rPr>
          <t xml:space="preserve"> registrada </t>
        </r>
        <r>
          <rPr>
            <sz val="9"/>
            <color indexed="81"/>
            <rFont val="Tahoma"/>
            <family val="2"/>
          </rPr>
          <t xml:space="preserve">en el </t>
        </r>
        <r>
          <rPr>
            <b/>
            <sz val="9"/>
            <color indexed="81"/>
            <rFont val="Tahoma"/>
            <family val="2"/>
          </rPr>
          <t xml:space="preserve">box, </t>
        </r>
        <r>
          <rPr>
            <sz val="9"/>
            <color indexed="81"/>
            <rFont val="Tahoma"/>
            <family val="2"/>
          </rPr>
          <t>en estado</t>
        </r>
        <r>
          <rPr>
            <b/>
            <sz val="9"/>
            <color indexed="81"/>
            <rFont val="Tahoma"/>
            <family val="2"/>
          </rPr>
          <t xml:space="preserve"> completada </t>
        </r>
        <r>
          <rPr>
            <sz val="9"/>
            <color indexed="81"/>
            <rFont val="Tahoma"/>
            <family val="2"/>
          </rPr>
          <t>se registre la siguiente</t>
        </r>
        <r>
          <rPr>
            <b/>
            <sz val="9"/>
            <color indexed="81"/>
            <rFont val="Tahoma"/>
            <family val="2"/>
          </rPr>
          <t xml:space="preserve"> actividad: 
"Ingreso resultados mamografías"
ó
"Ingreso resultados mamografía proyección complementaria"
</t>
        </r>
        <r>
          <rPr>
            <sz val="9"/>
            <color indexed="81"/>
            <rFont val="Tahoma"/>
            <family val="2"/>
          </rPr>
          <t xml:space="preserve">y en el Formulario Clínico </t>
        </r>
        <r>
          <rPr>
            <b/>
            <sz val="9"/>
            <color indexed="81"/>
            <rFont val="Tahoma"/>
            <family val="2"/>
          </rPr>
          <t>Seguimiento Examen PAP/MAMAS</t>
        </r>
        <r>
          <rPr>
            <sz val="9"/>
            <color indexed="81"/>
            <rFont val="Tahoma"/>
            <family val="2"/>
          </rPr>
          <t>,  en la seccion "</t>
        </r>
        <r>
          <rPr>
            <b/>
            <sz val="9"/>
            <color indexed="81"/>
            <rFont val="Tahoma"/>
            <family val="2"/>
          </rPr>
          <t>Seguimiento Mamografía</t>
        </r>
        <r>
          <rPr>
            <sz val="9"/>
            <color indexed="81"/>
            <rFont val="Tahoma"/>
            <family val="2"/>
          </rPr>
          <t>" completar el campo "</t>
        </r>
        <r>
          <rPr>
            <b/>
            <sz val="9"/>
            <color indexed="81"/>
            <rFont val="Tahoma"/>
            <family val="2"/>
          </rPr>
          <t>Informe Birads"</t>
        </r>
        <r>
          <rPr>
            <sz val="9"/>
            <color indexed="81"/>
            <rFont val="Tahoma"/>
            <family val="2"/>
          </rPr>
          <t xml:space="preserve">  seleccionado el valor </t>
        </r>
        <r>
          <rPr>
            <b/>
            <sz val="9"/>
            <color indexed="81"/>
            <rFont val="Tahoma"/>
            <family val="2"/>
          </rPr>
          <t xml:space="preserve">"Birads 0". 
</t>
        </r>
      </text>
    </comment>
    <comment ref="B30" authorId="0" shapeId="0" xr:uid="{B1E4E57B-32A5-4A8C-975C-A6F3548E6041}">
      <text>
        <r>
          <rPr>
            <sz val="9"/>
            <color indexed="81"/>
            <rFont val="Tahoma"/>
            <family val="2"/>
          </rPr>
          <t xml:space="preserve">
Este dato aparecerá  luego que en la </t>
        </r>
        <r>
          <rPr>
            <b/>
            <sz val="9"/>
            <color indexed="81"/>
            <rFont val="Tahoma"/>
            <family val="2"/>
          </rPr>
          <t>atención</t>
        </r>
        <r>
          <rPr>
            <sz val="9"/>
            <color indexed="81"/>
            <rFont val="Tahoma"/>
            <family val="2"/>
          </rPr>
          <t xml:space="preserve">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t>
        </r>
        <r>
          <rPr>
            <b/>
            <sz val="9"/>
            <color indexed="81"/>
            <rFont val="Tahoma"/>
            <family val="2"/>
          </rPr>
          <t>actividad:</t>
        </r>
        <r>
          <rPr>
            <sz val="9"/>
            <color indexed="81"/>
            <rFont val="Tahoma"/>
            <family val="2"/>
          </rPr>
          <t xml:space="preserve"> 
</t>
        </r>
        <r>
          <rPr>
            <b/>
            <sz val="9"/>
            <color indexed="81"/>
            <rFont val="Tahoma"/>
            <family val="2"/>
          </rPr>
          <t>"Ingreso resultados mamografías"
ó
"Ingreso resultados mamografía proyección complementaria"</t>
        </r>
        <r>
          <rPr>
            <sz val="9"/>
            <color indexed="81"/>
            <rFont val="Tahoma"/>
            <family val="2"/>
          </rPr>
          <t xml:space="preserve">
y en el </t>
        </r>
        <r>
          <rPr>
            <b/>
            <sz val="9"/>
            <color indexed="81"/>
            <rFont val="Tahoma"/>
            <family val="2"/>
          </rPr>
          <t>Formulario Clínico Seguimiento Examen PAP/MAMAS</t>
        </r>
        <r>
          <rPr>
            <sz val="9"/>
            <color indexed="81"/>
            <rFont val="Tahoma"/>
            <family val="2"/>
          </rPr>
          <t>,  en la seccion "</t>
        </r>
        <r>
          <rPr>
            <b/>
            <sz val="9"/>
            <color indexed="81"/>
            <rFont val="Tahoma"/>
            <family val="2"/>
          </rPr>
          <t>Seguimiento Mamografía</t>
        </r>
        <r>
          <rPr>
            <sz val="9"/>
            <color indexed="81"/>
            <rFont val="Tahoma"/>
            <family val="2"/>
          </rPr>
          <t xml:space="preserve">" completar el campo </t>
        </r>
        <r>
          <rPr>
            <b/>
            <sz val="9"/>
            <color indexed="81"/>
            <rFont val="Tahoma"/>
            <family val="2"/>
          </rPr>
          <t>"Informe Birads"</t>
        </r>
        <r>
          <rPr>
            <sz val="9"/>
            <color indexed="81"/>
            <rFont val="Tahoma"/>
            <family val="2"/>
          </rPr>
          <t xml:space="preserve">  seleccionado el valor </t>
        </r>
        <r>
          <rPr>
            <b/>
            <sz val="9"/>
            <color indexed="81"/>
            <rFont val="Tahoma"/>
            <family val="2"/>
          </rPr>
          <t>"Birads 1" o "Birads 2"</t>
        </r>
        <r>
          <rPr>
            <sz val="9"/>
            <color indexed="81"/>
            <rFont val="Tahoma"/>
            <family val="2"/>
          </rPr>
          <t xml:space="preserve">. </t>
        </r>
      </text>
    </comment>
    <comment ref="B31" authorId="0" shapeId="0" xr:uid="{E0DA11DF-13FA-4943-AE5D-B5CC680F0B48}">
      <text>
        <r>
          <rPr>
            <sz val="9"/>
            <color indexed="81"/>
            <rFont val="Tahoma"/>
            <family val="2"/>
          </rPr>
          <t xml:space="preserve">
Este dato aparecerá  luego que en la </t>
        </r>
        <r>
          <rPr>
            <b/>
            <sz val="9"/>
            <color indexed="81"/>
            <rFont val="Tahoma"/>
            <family val="2"/>
          </rPr>
          <t>atención</t>
        </r>
        <r>
          <rPr>
            <sz val="9"/>
            <color indexed="81"/>
            <rFont val="Tahoma"/>
            <family val="2"/>
          </rPr>
          <t xml:space="preserve">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t>
        </r>
        <r>
          <rPr>
            <b/>
            <sz val="9"/>
            <color indexed="81"/>
            <rFont val="Tahoma"/>
            <family val="2"/>
          </rPr>
          <t>actividad:</t>
        </r>
        <r>
          <rPr>
            <sz val="9"/>
            <color indexed="81"/>
            <rFont val="Tahoma"/>
            <family val="2"/>
          </rPr>
          <t xml:space="preserve"> 
</t>
        </r>
        <r>
          <rPr>
            <b/>
            <sz val="9"/>
            <color indexed="81"/>
            <rFont val="Tahoma"/>
            <family val="2"/>
          </rPr>
          <t>"Ingreso resultados mamografías"
ó
"Ingreso resultados mamografía proyección complementaria"</t>
        </r>
        <r>
          <rPr>
            <sz val="9"/>
            <color indexed="81"/>
            <rFont val="Tahoma"/>
            <family val="2"/>
          </rPr>
          <t xml:space="preserve">
y en el </t>
        </r>
        <r>
          <rPr>
            <b/>
            <sz val="9"/>
            <color indexed="81"/>
            <rFont val="Tahoma"/>
            <family val="2"/>
          </rPr>
          <t>Formulario Clínico Seguimiento Examen PAP/MAMAS</t>
        </r>
        <r>
          <rPr>
            <sz val="9"/>
            <color indexed="81"/>
            <rFont val="Tahoma"/>
            <family val="2"/>
          </rPr>
          <t xml:space="preserve">,  en la seccion </t>
        </r>
        <r>
          <rPr>
            <b/>
            <sz val="9"/>
            <color indexed="81"/>
            <rFont val="Tahoma"/>
            <family val="2"/>
          </rPr>
          <t xml:space="preserve">"Seguimiento Mamografía" </t>
        </r>
        <r>
          <rPr>
            <sz val="9"/>
            <color indexed="81"/>
            <rFont val="Tahoma"/>
            <family val="2"/>
          </rPr>
          <t xml:space="preserve">completar el campo </t>
        </r>
        <r>
          <rPr>
            <b/>
            <sz val="9"/>
            <color indexed="81"/>
            <rFont val="Tahoma"/>
            <family val="2"/>
          </rPr>
          <t>"Informe Birads"</t>
        </r>
        <r>
          <rPr>
            <sz val="9"/>
            <color indexed="81"/>
            <rFont val="Tahoma"/>
            <family val="2"/>
          </rPr>
          <t xml:space="preserve">  seleccionado el valor </t>
        </r>
        <r>
          <rPr>
            <b/>
            <sz val="9"/>
            <color indexed="81"/>
            <rFont val="Tahoma"/>
            <family val="2"/>
          </rPr>
          <t>"Birads 3" .</t>
        </r>
      </text>
    </comment>
    <comment ref="B32" authorId="0" shapeId="0" xr:uid="{46BF6BF2-AE23-4742-9C95-AB73FF125980}">
      <text>
        <r>
          <rPr>
            <sz val="9"/>
            <color indexed="81"/>
            <rFont val="Tahoma"/>
            <family val="2"/>
          </rPr>
          <t xml:space="preserve">
Este dato aparecerá  luego que en la </t>
        </r>
        <r>
          <rPr>
            <b/>
            <sz val="9"/>
            <color indexed="81"/>
            <rFont val="Tahoma"/>
            <family val="2"/>
          </rPr>
          <t>atención</t>
        </r>
        <r>
          <rPr>
            <sz val="9"/>
            <color indexed="81"/>
            <rFont val="Tahoma"/>
            <family val="2"/>
          </rPr>
          <t xml:space="preserve">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t>
        </r>
        <r>
          <rPr>
            <b/>
            <sz val="9"/>
            <color indexed="81"/>
            <rFont val="Tahoma"/>
            <family val="2"/>
          </rPr>
          <t>actividad:</t>
        </r>
        <r>
          <rPr>
            <sz val="9"/>
            <color indexed="81"/>
            <rFont val="Tahoma"/>
            <family val="2"/>
          </rPr>
          <t xml:space="preserve"> 
</t>
        </r>
        <r>
          <rPr>
            <b/>
            <sz val="9"/>
            <color indexed="81"/>
            <rFont val="Tahoma"/>
            <family val="2"/>
          </rPr>
          <t>"Ingreso resultados mamografías"
ó
"Ingreso resultados mamografía proyección complementaria"</t>
        </r>
        <r>
          <rPr>
            <sz val="9"/>
            <color indexed="81"/>
            <rFont val="Tahoma"/>
            <family val="2"/>
          </rPr>
          <t xml:space="preserve">
y en el</t>
        </r>
        <r>
          <rPr>
            <b/>
            <sz val="9"/>
            <color indexed="81"/>
            <rFont val="Tahoma"/>
            <family val="2"/>
          </rPr>
          <t xml:space="preserve"> Formulario Clínico Seguimiento Examen PAP/MAMAS</t>
        </r>
        <r>
          <rPr>
            <sz val="9"/>
            <color indexed="81"/>
            <rFont val="Tahoma"/>
            <family val="2"/>
          </rPr>
          <t>,  en la seccion</t>
        </r>
        <r>
          <rPr>
            <b/>
            <sz val="9"/>
            <color indexed="81"/>
            <rFont val="Tahoma"/>
            <family val="2"/>
          </rPr>
          <t xml:space="preserve"> "Seguimiento Mamografía"</t>
        </r>
        <r>
          <rPr>
            <sz val="9"/>
            <color indexed="81"/>
            <rFont val="Tahoma"/>
            <family val="2"/>
          </rPr>
          <t xml:space="preserve"> completar el campo </t>
        </r>
        <r>
          <rPr>
            <b/>
            <sz val="9"/>
            <color indexed="81"/>
            <rFont val="Tahoma"/>
            <family val="2"/>
          </rPr>
          <t>"Informe Birads"</t>
        </r>
        <r>
          <rPr>
            <sz val="9"/>
            <color indexed="81"/>
            <rFont val="Tahoma"/>
            <family val="2"/>
          </rPr>
          <t xml:space="preserve">  seleccionado el valor </t>
        </r>
        <r>
          <rPr>
            <b/>
            <sz val="9"/>
            <color indexed="81"/>
            <rFont val="Tahoma"/>
            <family val="2"/>
          </rPr>
          <t>"Birads 4"</t>
        </r>
        <r>
          <rPr>
            <sz val="9"/>
            <color indexed="81"/>
            <rFont val="Tahoma"/>
            <family val="2"/>
          </rPr>
          <t xml:space="preserve">  o </t>
        </r>
        <r>
          <rPr>
            <b/>
            <sz val="9"/>
            <color indexed="81"/>
            <rFont val="Tahoma"/>
            <family val="2"/>
          </rPr>
          <t>"Birads 5"</t>
        </r>
        <r>
          <rPr>
            <sz val="9"/>
            <color indexed="81"/>
            <rFont val="Tahoma"/>
            <family val="2"/>
          </rPr>
          <t xml:space="preserve"> o </t>
        </r>
        <r>
          <rPr>
            <b/>
            <sz val="9"/>
            <color indexed="81"/>
            <rFont val="Tahoma"/>
            <family val="2"/>
          </rPr>
          <t>"Birads 6"</t>
        </r>
        <r>
          <rPr>
            <sz val="9"/>
            <color indexed="81"/>
            <rFont val="Tahoma"/>
            <family val="2"/>
          </rPr>
          <t>.</t>
        </r>
      </text>
    </comment>
    <comment ref="B33" authorId="0" shapeId="0" xr:uid="{25265C32-D60F-4F03-80F8-FBF542C13F7F}">
      <text>
        <r>
          <rPr>
            <sz val="9"/>
            <color indexed="81"/>
            <rFont val="Tahoma"/>
            <family val="2"/>
          </rPr>
          <t xml:space="preserve">Este dato aparecerá  luego que en la </t>
        </r>
        <r>
          <rPr>
            <b/>
            <sz val="9"/>
            <color indexed="81"/>
            <rFont val="Tahoma"/>
            <family val="2"/>
          </rPr>
          <t xml:space="preserve">atención </t>
        </r>
        <r>
          <rPr>
            <sz val="9"/>
            <color indexed="81"/>
            <rFont val="Tahoma"/>
            <family val="2"/>
          </rPr>
          <t>registrada en el</t>
        </r>
        <r>
          <rPr>
            <b/>
            <sz val="9"/>
            <color indexed="81"/>
            <rFont val="Tahoma"/>
            <family val="2"/>
          </rPr>
          <t xml:space="preserve"> box, </t>
        </r>
        <r>
          <rPr>
            <sz val="9"/>
            <color indexed="81"/>
            <rFont val="Tahoma"/>
            <family val="2"/>
          </rPr>
          <t>en estado</t>
        </r>
        <r>
          <rPr>
            <b/>
            <sz val="9"/>
            <color indexed="81"/>
            <rFont val="Tahoma"/>
            <family val="2"/>
          </rPr>
          <t xml:space="preserve"> completada </t>
        </r>
        <r>
          <rPr>
            <sz val="9"/>
            <color indexed="81"/>
            <rFont val="Tahoma"/>
            <family val="2"/>
          </rPr>
          <t xml:space="preserve">se registre la siguiente </t>
        </r>
        <r>
          <rPr>
            <b/>
            <sz val="9"/>
            <color indexed="81"/>
            <rFont val="Tahoma"/>
            <family val="2"/>
          </rPr>
          <t xml:space="preserve">actividad: 
</t>
        </r>
        <r>
          <rPr>
            <sz val="9"/>
            <color indexed="81"/>
            <rFont val="Tahoma"/>
            <family val="2"/>
          </rPr>
          <t xml:space="preserve">
</t>
        </r>
        <r>
          <rPr>
            <b/>
            <sz val="9"/>
            <color indexed="81"/>
            <rFont val="Tahoma"/>
            <family val="2"/>
          </rPr>
          <t xml:space="preserve">"Ingreso resultados mamografías"
</t>
        </r>
        <r>
          <rPr>
            <sz val="9"/>
            <color indexed="81"/>
            <rFont val="Tahoma"/>
            <family val="2"/>
          </rPr>
          <t>ó</t>
        </r>
        <r>
          <rPr>
            <b/>
            <sz val="9"/>
            <color indexed="81"/>
            <rFont val="Tahoma"/>
            <family val="2"/>
          </rPr>
          <t xml:space="preserve">
"Ingreso resultados mamografía proyección complementaria"
</t>
        </r>
        <r>
          <rPr>
            <sz val="9"/>
            <color indexed="81"/>
            <rFont val="Tahoma"/>
            <family val="2"/>
          </rPr>
          <t xml:space="preserve">y en el </t>
        </r>
        <r>
          <rPr>
            <b/>
            <sz val="9"/>
            <color indexed="81"/>
            <rFont val="Tahoma"/>
            <family val="2"/>
          </rPr>
          <t>Formulario Clínico Seguimiento Examen PAP/MAMAS</t>
        </r>
        <r>
          <rPr>
            <sz val="9"/>
            <color indexed="81"/>
            <rFont val="Tahoma"/>
            <family val="2"/>
          </rPr>
          <t xml:space="preserve">,  en la seccion </t>
        </r>
        <r>
          <rPr>
            <b/>
            <sz val="9"/>
            <color indexed="81"/>
            <rFont val="Tahoma"/>
            <family val="2"/>
          </rPr>
          <t>"Seguimiento Mamografía"</t>
        </r>
        <r>
          <rPr>
            <sz val="9"/>
            <color indexed="81"/>
            <rFont val="Tahoma"/>
            <family val="2"/>
          </rPr>
          <t xml:space="preserve"> completar el campo </t>
        </r>
        <r>
          <rPr>
            <b/>
            <sz val="9"/>
            <color indexed="81"/>
            <rFont val="Tahoma"/>
            <family val="2"/>
          </rPr>
          <t>"Informe Birads"</t>
        </r>
        <r>
          <rPr>
            <sz val="9"/>
            <color indexed="81"/>
            <rFont val="Tahoma"/>
            <family val="2"/>
          </rPr>
          <t xml:space="preserve">  seleccionado el valor </t>
        </r>
        <r>
          <rPr>
            <b/>
            <sz val="9"/>
            <color indexed="81"/>
            <rFont val="Tahoma"/>
            <family val="2"/>
          </rPr>
          <t xml:space="preserve"> "Sin Informe". </t>
        </r>
      </text>
    </comment>
    <comment ref="B34" authorId="0" shapeId="0" xr:uid="{EDBC7F0E-98EF-4E96-82C4-2131D2626DE4}">
      <text>
        <r>
          <rPr>
            <sz val="9"/>
            <color indexed="81"/>
            <rFont val="Tahoma"/>
            <family val="2"/>
          </rPr>
          <t xml:space="preserve">
Este dato aparecerá  luego que en la </t>
        </r>
        <r>
          <rPr>
            <b/>
            <sz val="9"/>
            <color indexed="81"/>
            <rFont val="Tahoma"/>
            <family val="2"/>
          </rPr>
          <t>atención</t>
        </r>
        <r>
          <rPr>
            <sz val="9"/>
            <color indexed="81"/>
            <rFont val="Tahoma"/>
            <family val="2"/>
          </rPr>
          <t xml:space="preserve">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t>
        </r>
        <r>
          <rPr>
            <b/>
            <sz val="9"/>
            <color indexed="81"/>
            <rFont val="Tahoma"/>
            <family val="2"/>
          </rPr>
          <t>actividad:</t>
        </r>
        <r>
          <rPr>
            <sz val="9"/>
            <color indexed="81"/>
            <rFont val="Tahoma"/>
            <family val="2"/>
          </rPr>
          <t xml:space="preserve"> 
</t>
        </r>
        <r>
          <rPr>
            <b/>
            <sz val="9"/>
            <color indexed="81"/>
            <rFont val="Tahoma"/>
            <family val="2"/>
          </rPr>
          <t xml:space="preserve">
"Ingreso resultados mamografía proyección complementaria"
</t>
        </r>
        <r>
          <rPr>
            <sz val="9"/>
            <color indexed="81"/>
            <rFont val="Tahoma"/>
            <family val="2"/>
          </rPr>
          <t xml:space="preserve">
</t>
        </r>
      </text>
    </comment>
    <comment ref="B35" authorId="0" shapeId="0" xr:uid="{97545AAA-4497-47C4-89B9-5A9D73A44C5A}">
      <text>
        <r>
          <rPr>
            <sz val="9"/>
            <color indexed="81"/>
            <rFont val="Tahoma"/>
            <family val="2"/>
          </rPr>
          <t xml:space="preserve">
Este dato aparecerá  luego de que en la </t>
        </r>
        <r>
          <rPr>
            <b/>
            <sz val="9"/>
            <color indexed="81"/>
            <rFont val="Tahoma"/>
            <family val="2"/>
          </rPr>
          <t>atención</t>
        </r>
        <r>
          <rPr>
            <sz val="9"/>
            <color indexed="81"/>
            <rFont val="Tahoma"/>
            <family val="2"/>
          </rPr>
          <t xml:space="preserve"> 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"Solicitud ecotomografía mamaria"</t>
        </r>
        <r>
          <rPr>
            <sz val="9"/>
            <color indexed="81"/>
            <rFont val="Tahoma"/>
            <family val="2"/>
          </rPr>
          <t xml:space="preserve">
y en el </t>
        </r>
        <r>
          <rPr>
            <b/>
            <sz val="9"/>
            <color indexed="81"/>
            <rFont val="Tahoma"/>
            <family val="2"/>
          </rPr>
          <t>Formulario Clínico Seguimiento Examen PAP/MAMAS</t>
        </r>
        <r>
          <rPr>
            <sz val="9"/>
            <color indexed="81"/>
            <rFont val="Tahoma"/>
            <family val="2"/>
          </rPr>
          <t>,  en la seccion "</t>
        </r>
        <r>
          <rPr>
            <b/>
            <sz val="9"/>
            <color indexed="81"/>
            <rFont val="Tahoma"/>
            <family val="2"/>
          </rPr>
          <t>Seguimiento Ecotomografía Mamaria</t>
        </r>
        <r>
          <rPr>
            <sz val="9"/>
            <color indexed="81"/>
            <rFont val="Tahoma"/>
            <family val="2"/>
          </rPr>
          <t>" completar el campo "</t>
        </r>
        <r>
          <rPr>
            <b/>
            <sz val="9"/>
            <color indexed="81"/>
            <rFont val="Tahoma"/>
            <family val="2"/>
          </rPr>
          <t>Fecha de solicitud Ecotomografía Mamaria</t>
        </r>
        <r>
          <rPr>
            <sz val="9"/>
            <color indexed="81"/>
            <rFont val="Tahoma"/>
            <family val="2"/>
          </rPr>
          <t>"  ingresando una fecha</t>
        </r>
      </text>
    </comment>
    <comment ref="B36" authorId="0" shapeId="0" xr:uid="{87577357-51C4-4BE2-870D-2168A2506A09}">
      <text>
        <r>
          <rPr>
            <sz val="9"/>
            <color indexed="81"/>
            <rFont val="Tahoma"/>
            <family val="2"/>
          </rPr>
          <t xml:space="preserve">Este dato aparecerá  luego que en la </t>
        </r>
        <r>
          <rPr>
            <b/>
            <sz val="9"/>
            <color indexed="81"/>
            <rFont val="Tahoma"/>
            <family val="2"/>
          </rPr>
          <t>atención</t>
        </r>
        <r>
          <rPr>
            <sz val="9"/>
            <color indexed="81"/>
            <rFont val="Tahoma"/>
            <family val="2"/>
          </rPr>
          <t xml:space="preserve">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siguiente actividad: 
</t>
        </r>
        <r>
          <rPr>
            <b/>
            <sz val="9"/>
            <color indexed="81"/>
            <rFont val="Tahoma"/>
            <family val="2"/>
          </rPr>
          <t>"Ingreso resultado ecotomografía mamaria"</t>
        </r>
        <r>
          <rPr>
            <sz val="9"/>
            <color indexed="81"/>
            <rFont val="Tahoma"/>
            <family val="2"/>
          </rPr>
          <t xml:space="preserve">
y en el </t>
        </r>
        <r>
          <rPr>
            <b/>
            <sz val="9"/>
            <color indexed="81"/>
            <rFont val="Tahoma"/>
            <family val="2"/>
          </rPr>
          <t>Formulario Clínico Seguimiento Examen PAP/MAMAS</t>
        </r>
        <r>
          <rPr>
            <sz val="9"/>
            <color indexed="81"/>
            <rFont val="Tahoma"/>
            <family val="2"/>
          </rPr>
          <t xml:space="preserve">,  en la seccion </t>
        </r>
        <r>
          <rPr>
            <b/>
            <sz val="9"/>
            <color indexed="81"/>
            <rFont val="Tahoma"/>
            <family val="2"/>
          </rPr>
          <t>"Seguimiento Ecotomografía Mamaria"</t>
        </r>
        <r>
          <rPr>
            <sz val="9"/>
            <color indexed="81"/>
            <rFont val="Tahoma"/>
            <family val="2"/>
          </rPr>
          <t xml:space="preserve"> completar el campo </t>
        </r>
        <r>
          <rPr>
            <b/>
            <sz val="9"/>
            <color indexed="81"/>
            <rFont val="Tahoma"/>
            <family val="2"/>
          </rPr>
          <t xml:space="preserve">"Resultado Ecotomografía" </t>
        </r>
        <r>
          <rPr>
            <sz val="9"/>
            <color indexed="81"/>
            <rFont val="Tahoma"/>
            <family val="2"/>
          </rPr>
          <t xml:space="preserve"> seleccionando un valor
</t>
        </r>
      </text>
    </comment>
    <comment ref="B37" authorId="0" shapeId="0" xr:uid="{94E11943-D5AA-4A6E-8D1C-1AE4F5D1CE40}">
      <text>
        <r>
          <rPr>
            <sz val="9"/>
            <color indexed="81"/>
            <rFont val="Tahoma"/>
            <family val="2"/>
          </rPr>
          <t xml:space="preserve">
Este dato aparecerá  luego que en la </t>
        </r>
        <r>
          <rPr>
            <b/>
            <sz val="9"/>
            <color indexed="81"/>
            <rFont val="Tahoma"/>
            <family val="2"/>
          </rPr>
          <t>atención registrada en el box</t>
        </r>
        <r>
          <rPr>
            <sz val="9"/>
            <color indexed="81"/>
            <rFont val="Tahoma"/>
            <family val="2"/>
          </rPr>
          <t xml:space="preserve">, en </t>
        </r>
        <r>
          <rPr>
            <b/>
            <sz val="9"/>
            <color indexed="81"/>
            <rFont val="Tahoma"/>
            <family val="2"/>
          </rPr>
          <t>estado completada</t>
        </r>
        <r>
          <rPr>
            <sz val="9"/>
            <color indexed="81"/>
            <rFont val="Tahoma"/>
            <family val="2"/>
          </rPr>
          <t xml:space="preserve"> se registre la siguiente actividad: 
</t>
        </r>
        <r>
          <rPr>
            <b/>
            <sz val="9"/>
            <color indexed="81"/>
            <rFont val="Tahoma"/>
            <family val="2"/>
          </rPr>
          <t>"Ingreso resultado ecotomografía mamaria"</t>
        </r>
        <r>
          <rPr>
            <sz val="9"/>
            <color indexed="81"/>
            <rFont val="Tahoma"/>
            <family val="2"/>
          </rPr>
          <t xml:space="preserve">
y en el </t>
        </r>
        <r>
          <rPr>
            <b/>
            <sz val="9"/>
            <color indexed="81"/>
            <rFont val="Tahoma"/>
            <family val="2"/>
          </rPr>
          <t>Formulario Clínico Seguimiento Examen PAP/MAMAS</t>
        </r>
        <r>
          <rPr>
            <sz val="9"/>
            <color indexed="81"/>
            <rFont val="Tahoma"/>
            <family val="2"/>
          </rPr>
          <t xml:space="preserve">,  en la seccion </t>
        </r>
        <r>
          <rPr>
            <b/>
            <sz val="9"/>
            <color indexed="81"/>
            <rFont val="Tahoma"/>
            <family val="2"/>
          </rPr>
          <t>"Seguimiento Ecotomografía Mamaria"</t>
        </r>
        <r>
          <rPr>
            <sz val="9"/>
            <color indexed="81"/>
            <rFont val="Tahoma"/>
            <family val="2"/>
          </rPr>
          <t xml:space="preserve"> completar el campo </t>
        </r>
        <r>
          <rPr>
            <b/>
            <sz val="9"/>
            <color indexed="81"/>
            <rFont val="Tahoma"/>
            <family val="2"/>
          </rPr>
          <t>"Resultado Ecotomografía"</t>
        </r>
        <r>
          <rPr>
            <sz val="9"/>
            <color indexed="81"/>
            <rFont val="Tahoma"/>
            <family val="2"/>
          </rPr>
          <t xml:space="preserve">  seleccionando  alguna  de las siguientes alternativas:
- </t>
        </r>
        <r>
          <rPr>
            <b/>
            <sz val="9"/>
            <color indexed="81"/>
            <rFont val="Tahoma"/>
            <family val="2"/>
          </rPr>
          <t>Sospecha Clínica (Palpable)</t>
        </r>
        <r>
          <rPr>
            <sz val="9"/>
            <color indexed="81"/>
            <rFont val="Tahoma"/>
            <family val="2"/>
          </rPr>
          <t xml:space="preserve">
- </t>
        </r>
        <r>
          <rPr>
            <b/>
            <sz val="9"/>
            <color indexed="81"/>
            <rFont val="Tahoma"/>
            <family val="2"/>
          </rPr>
          <t>Sospecha por imagenes (No palpable)</t>
        </r>
      </text>
    </comment>
    <comment ref="B38" authorId="0" shapeId="0" xr:uid="{4503D0D4-E9C6-4671-8BD2-B530540F3519}">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"Solicitud ecotomografía abdominal"</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el campo   </t>
        </r>
        <r>
          <rPr>
            <b/>
            <sz val="9"/>
            <color indexed="81"/>
            <rFont val="Tahoma"/>
            <family val="2"/>
          </rPr>
          <t xml:space="preserve">"Fecha de Ecografía Abdominal" </t>
        </r>
        <r>
          <rPr>
            <sz val="9"/>
            <color indexed="81"/>
            <rFont val="Tahoma"/>
            <family val="2"/>
          </rPr>
          <t xml:space="preserve">
</t>
        </r>
      </text>
    </comment>
    <comment ref="B39" authorId="0" shapeId="0" xr:uid="{608F3AAA-041E-4DE9-92E5-EB8D8B163CC7}">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ecotomografía abdominal"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en el campo </t>
        </r>
        <r>
          <rPr>
            <b/>
            <sz val="9"/>
            <color indexed="81"/>
            <rFont val="Tahoma"/>
            <family val="2"/>
          </rPr>
          <t xml:space="preserve">  "Ecografia Abdominal Resultado " </t>
        </r>
        <r>
          <rPr>
            <sz val="9"/>
            <color indexed="81"/>
            <rFont val="Tahoma"/>
            <family val="2"/>
          </rPr>
          <t xml:space="preserve">
</t>
        </r>
      </text>
    </comment>
    <comment ref="B40" authorId="0" shapeId="0" xr:uid="{FC0F8805-6240-4610-B5EF-2EF7207239FF}">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ecotomografía abdominal"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el campo </t>
        </r>
        <r>
          <rPr>
            <b/>
            <sz val="9"/>
            <color indexed="81"/>
            <rFont val="Tahoma"/>
            <family val="2"/>
          </rPr>
          <t xml:space="preserve">"Ecografia Abdominal Resultado " </t>
        </r>
        <r>
          <rPr>
            <sz val="9"/>
            <color indexed="81"/>
            <rFont val="Tahoma"/>
            <family val="2"/>
          </rPr>
          <t xml:space="preserve">el valor </t>
        </r>
        <r>
          <rPr>
            <b/>
            <sz val="9"/>
            <color indexed="81"/>
            <rFont val="Tahoma"/>
            <family val="2"/>
          </rPr>
          <t xml:space="preserve">"Litiasis Biliar" </t>
        </r>
      </text>
    </comment>
    <comment ref="B41" authorId="0" shapeId="0" xr:uid="{22D88614-BFC2-4B09-97F9-FEAEFFAD9972}">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 xml:space="preserve">
"Solicitud ecografía transvaginal o rectal (excluye climaterio)"</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el campo  </t>
        </r>
        <r>
          <rPr>
            <b/>
            <sz val="9"/>
            <color indexed="81"/>
            <rFont val="Tahoma"/>
            <family val="2"/>
          </rPr>
          <t>"Fecha de Ecotomogrfía Transvaginal"</t>
        </r>
        <r>
          <rPr>
            <sz val="9"/>
            <color indexed="81"/>
            <rFont val="Tahoma"/>
            <family val="2"/>
          </rPr>
          <t xml:space="preserve"> 
ó el campo </t>
        </r>
        <r>
          <rPr>
            <b/>
            <sz val="9"/>
            <color indexed="81"/>
            <rFont val="Tahoma"/>
            <family val="2"/>
          </rPr>
          <t>"Fecha Ecotomografía Rectal"</t>
        </r>
        <r>
          <rPr>
            <sz val="9"/>
            <color indexed="81"/>
            <rFont val="Tahoma"/>
            <family val="2"/>
          </rPr>
          <t xml:space="preserve">
</t>
        </r>
      </text>
    </comment>
    <comment ref="B42" authorId="0" shapeId="0" xr:uid="{F74C2513-202E-4122-B82C-90A8F8E76016}">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ecografía transvaginal o rectal (excluye climaterio)"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los campos
</t>
        </r>
        <r>
          <rPr>
            <b/>
            <sz val="9"/>
            <color indexed="81"/>
            <rFont val="Tahoma"/>
            <family val="2"/>
          </rPr>
          <t xml:space="preserve">"Ecotomografía Transvaginal"
 o
 "Ecotomografía Rectal" </t>
        </r>
        <r>
          <rPr>
            <sz val="9"/>
            <color indexed="81"/>
            <rFont val="Tahoma"/>
            <family val="2"/>
          </rPr>
          <t xml:space="preserve">
</t>
        </r>
      </text>
    </comment>
    <comment ref="B43" authorId="0" shapeId="0" xr:uid="{217D2844-E00B-45ED-9E85-E53289D81AA8}">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ecografía transvaginal o rectal (excluye climaterio)"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 en el  campo </t>
        </r>
        <r>
          <rPr>
            <b/>
            <sz val="9"/>
            <color indexed="81"/>
            <rFont val="Tahoma"/>
            <family val="2"/>
          </rPr>
          <t xml:space="preserve">"Con Informe de Sospecha de Patologia Maligna" </t>
        </r>
        <r>
          <rPr>
            <sz val="9"/>
            <color indexed="81"/>
            <rFont val="Tahoma"/>
            <family val="2"/>
          </rPr>
          <t xml:space="preserve">
</t>
        </r>
      </text>
    </comment>
    <comment ref="B44" authorId="0" shapeId="0" xr:uid="{84A14398-4C0F-4056-BA50-35B159B774BF}">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"Solicitud endoscopía digestiva alta"</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en </t>
        </r>
        <r>
          <rPr>
            <b/>
            <sz val="9"/>
            <color indexed="81"/>
            <rFont val="Tahoma"/>
            <family val="2"/>
          </rPr>
          <t xml:space="preserve">"Endoscopia Digestiva Alta" </t>
        </r>
        <r>
          <rPr>
            <sz val="9"/>
            <color indexed="81"/>
            <rFont val="Tahoma"/>
            <family val="2"/>
          </rPr>
          <t xml:space="preserve"> se registren el campo </t>
        </r>
        <r>
          <rPr>
            <b/>
            <sz val="9"/>
            <color indexed="81"/>
            <rFont val="Tahoma"/>
            <family val="2"/>
          </rPr>
          <t>"Fecha Solicitud Endoscopía Digestiva Alta"</t>
        </r>
        <r>
          <rPr>
            <sz val="9"/>
            <color indexed="81"/>
            <rFont val="Tahoma"/>
            <family val="2"/>
          </rPr>
          <t xml:space="preserve">
</t>
        </r>
      </text>
    </comment>
    <comment ref="B45" authorId="0" shapeId="0" xr:uid="{60CAAB51-6DBD-4368-B72D-9638F7653251}">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endoscopía digestiva alta"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en </t>
        </r>
        <r>
          <rPr>
            <b/>
            <sz val="9"/>
            <color indexed="81"/>
            <rFont val="Tahoma"/>
            <family val="2"/>
          </rPr>
          <t xml:space="preserve">"Endoscopia Digestiva Alta" </t>
        </r>
        <r>
          <rPr>
            <sz val="9"/>
            <color indexed="81"/>
            <rFont val="Tahoma"/>
            <family val="2"/>
          </rPr>
          <t xml:space="preserve"> se registren el campo </t>
        </r>
        <r>
          <rPr>
            <b/>
            <sz val="9"/>
            <color indexed="81"/>
            <rFont val="Tahoma"/>
            <family val="2"/>
          </rPr>
          <t>"Endoscopía digestiva alta "</t>
        </r>
      </text>
    </comment>
    <comment ref="B46" authorId="0" shapeId="0" xr:uid="{ACA643FD-9E7F-48B3-A4A8-A586425F9197}">
      <text>
        <r>
          <rPr>
            <sz val="9"/>
            <color indexed="81"/>
            <rFont val="Tahoma"/>
            <family val="2"/>
          </rPr>
          <t xml:space="preserve">
Este dato aparecerá  luego de que en la atención </t>
        </r>
        <r>
          <rPr>
            <b/>
            <sz val="9"/>
            <color indexed="81"/>
            <rFont val="Tahoma"/>
            <family val="2"/>
          </rPr>
          <t>Registrada en el box, o en el modulo de Atención, en el Registro de atencion individual</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el procedimiento: 
</t>
        </r>
        <r>
          <rPr>
            <b/>
            <sz val="9"/>
            <color indexed="81"/>
            <rFont val="Tahoma"/>
            <family val="2"/>
          </rPr>
          <t xml:space="preserve">"Toma de biopsia endoscopía digestiva alta"
</t>
        </r>
        <r>
          <rPr>
            <sz val="9"/>
            <color indexed="81"/>
            <rFont val="Tahoma"/>
            <family val="2"/>
          </rPr>
          <t xml:space="preserve">
y en el Formulario Clínico</t>
        </r>
        <r>
          <rPr>
            <b/>
            <sz val="9"/>
            <color indexed="81"/>
            <rFont val="Tahoma"/>
            <family val="2"/>
          </rPr>
          <t xml:space="preserve"> "Ingreso de Resultados de Examenes"</t>
        </r>
        <r>
          <rPr>
            <sz val="9"/>
            <color indexed="81"/>
            <rFont val="Tahoma"/>
            <family val="2"/>
          </rPr>
          <t xml:space="preserve">, en la seccion </t>
        </r>
        <r>
          <rPr>
            <b/>
            <sz val="9"/>
            <color indexed="81"/>
            <rFont val="Tahoma"/>
            <family val="2"/>
          </rPr>
          <t>Otros Exámenes</t>
        </r>
        <r>
          <rPr>
            <sz val="9"/>
            <color indexed="81"/>
            <rFont val="Tahoma"/>
            <family val="2"/>
          </rPr>
          <t xml:space="preserve">,  en el segmento </t>
        </r>
        <r>
          <rPr>
            <b/>
            <sz val="9"/>
            <color indexed="81"/>
            <rFont val="Tahoma"/>
            <family val="2"/>
          </rPr>
          <t>Biopsias</t>
        </r>
        <r>
          <rPr>
            <sz val="9"/>
            <color indexed="81"/>
            <rFont val="Tahoma"/>
            <family val="2"/>
          </rPr>
          <t xml:space="preserve"> de "</t>
        </r>
        <r>
          <rPr>
            <b/>
            <sz val="9"/>
            <color indexed="81"/>
            <rFont val="Tahoma"/>
            <family val="2"/>
          </rPr>
          <t>Endoscopia Digestiva Alta</t>
        </r>
        <r>
          <rPr>
            <sz val="9"/>
            <color indexed="81"/>
            <rFont val="Tahoma"/>
            <family val="2"/>
          </rPr>
          <t xml:space="preserve">"  se registren el campo </t>
        </r>
        <r>
          <rPr>
            <b/>
            <sz val="9"/>
            <color indexed="81"/>
            <rFont val="Tahoma"/>
            <family val="2"/>
          </rPr>
          <t>"Fecha Biopsia"</t>
        </r>
      </text>
    </comment>
    <comment ref="B47" authorId="0" shapeId="0" xr:uid="{64CDDC0F-E401-462D-8C0A-EE4157490275}">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endoscopía digestiva alta"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Otros Exámenes</t>
        </r>
        <r>
          <rPr>
            <sz val="9"/>
            <color indexed="81"/>
            <rFont val="Tahoma"/>
            <family val="2"/>
          </rPr>
          <t xml:space="preserve">,  en el segmento </t>
        </r>
        <r>
          <rPr>
            <b/>
            <sz val="9"/>
            <color indexed="81"/>
            <rFont val="Tahoma"/>
            <family val="2"/>
          </rPr>
          <t>Biopsias</t>
        </r>
        <r>
          <rPr>
            <sz val="9"/>
            <color indexed="81"/>
            <rFont val="Tahoma"/>
            <family val="2"/>
          </rPr>
          <t xml:space="preserve"> de </t>
        </r>
        <r>
          <rPr>
            <b/>
            <sz val="9"/>
            <color indexed="81"/>
            <rFont val="Tahoma"/>
            <family val="2"/>
          </rPr>
          <t xml:space="preserve">"Endoscopia Digestiva Alta" </t>
        </r>
        <r>
          <rPr>
            <sz val="9"/>
            <color indexed="81"/>
            <rFont val="Tahoma"/>
            <family val="2"/>
          </rPr>
          <t xml:space="preserve">y se seleccione en la seccion </t>
        </r>
        <r>
          <rPr>
            <b/>
            <sz val="9"/>
            <color indexed="81"/>
            <rFont val="Tahoma"/>
            <family val="2"/>
          </rPr>
          <t>"Con Informe sospecha Malignidad"</t>
        </r>
        <r>
          <rPr>
            <sz val="9"/>
            <color indexed="81"/>
            <rFont val="Tahoma"/>
            <family val="2"/>
          </rPr>
          <t>, la opción</t>
        </r>
        <r>
          <rPr>
            <b/>
            <sz val="9"/>
            <color indexed="81"/>
            <rFont val="Tahoma"/>
            <family val="2"/>
          </rPr>
          <t xml:space="preserve">  "Si" </t>
        </r>
      </text>
    </comment>
    <comment ref="B48" authorId="0" shapeId="0" xr:uid="{7624B640-C13B-48DC-8609-B70CE709E74B}">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 xml:space="preserve">
"Solicitud test de ureasa"</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 en el campo </t>
        </r>
        <r>
          <rPr>
            <b/>
            <sz val="9"/>
            <color indexed="81"/>
            <rFont val="Tahoma"/>
            <family val="2"/>
          </rPr>
          <t xml:space="preserve">"Fecha de Endoscopia Digestiva Alta"
</t>
        </r>
        <r>
          <rPr>
            <sz val="9"/>
            <color indexed="81"/>
            <rFont val="Tahoma"/>
            <family val="2"/>
          </rPr>
          <t xml:space="preserve">
</t>
        </r>
      </text>
    </comment>
    <comment ref="B49" authorId="0" shapeId="0" xr:uid="{4E3FC735-0E83-4949-936C-22487D424D66}">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t>
        </r>
        <r>
          <rPr>
            <b/>
            <sz val="9"/>
            <color indexed="81"/>
            <rFont val="Tahoma"/>
            <family val="2"/>
          </rPr>
          <t xml:space="preserve"> completada.</t>
        </r>
        <r>
          <rPr>
            <sz val="9"/>
            <color indexed="81"/>
            <rFont val="Tahoma"/>
            <family val="2"/>
          </rPr>
          <t xml:space="preserve">
Se Registre la actividad: 
</t>
        </r>
        <r>
          <rPr>
            <b/>
            <sz val="9"/>
            <color indexed="81"/>
            <rFont val="Tahoma"/>
            <family val="2"/>
          </rPr>
          <t xml:space="preserve">"Ingreso resultado endoscopía digestiva alta"
</t>
        </r>
        <r>
          <rPr>
            <sz val="9"/>
            <color indexed="81"/>
            <rFont val="Tahoma"/>
            <family val="2"/>
          </rPr>
          <t xml:space="preserve">
y en el </t>
        </r>
        <r>
          <rPr>
            <b/>
            <sz val="9"/>
            <color indexed="81"/>
            <rFont val="Tahoma"/>
            <family val="2"/>
          </rPr>
          <t>Formulario</t>
        </r>
        <r>
          <rPr>
            <sz val="9"/>
            <color indexed="81"/>
            <rFont val="Tahoma"/>
            <family val="2"/>
          </rPr>
          <t xml:space="preserve">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Imagenología</t>
        </r>
        <r>
          <rPr>
            <sz val="9"/>
            <color indexed="81"/>
            <rFont val="Tahoma"/>
            <family val="2"/>
          </rPr>
          <t xml:space="preserve">, se registren en el campo </t>
        </r>
        <r>
          <rPr>
            <b/>
            <sz val="9"/>
            <color indexed="81"/>
            <rFont val="Tahoma"/>
            <family val="2"/>
          </rPr>
          <t xml:space="preserve"> "Test de ureasa positivas (+) H. Pylori",</t>
        </r>
        <r>
          <rPr>
            <sz val="9"/>
            <color indexed="81"/>
            <rFont val="Tahoma"/>
            <family val="2"/>
          </rPr>
          <t xml:space="preserve"> la opción </t>
        </r>
        <r>
          <rPr>
            <b/>
            <sz val="9"/>
            <color indexed="81"/>
            <rFont val="Tahoma"/>
            <family val="2"/>
          </rPr>
          <t xml:space="preserve">"SI"
</t>
        </r>
      </text>
    </comment>
    <comment ref="B50" authorId="0" shapeId="0" xr:uid="{F2E5F7FB-3E3D-476D-93F8-BF2A0B2A2F67}">
      <text>
        <r>
          <rPr>
            <sz val="9"/>
            <color indexed="81"/>
            <rFont val="Tahoma"/>
            <family val="2"/>
          </rPr>
          <t xml:space="preserve">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"Procedimientos cutáneos quirúrgicos de baja complejidad - Solicitud cirugía menor"</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Otros Exámenes</t>
        </r>
        <r>
          <rPr>
            <sz val="9"/>
            <color indexed="81"/>
            <rFont val="Tahoma"/>
            <family val="2"/>
          </rPr>
          <t xml:space="preserve">,  en el segmento </t>
        </r>
        <r>
          <rPr>
            <b/>
            <sz val="9"/>
            <color indexed="81"/>
            <rFont val="Tahoma"/>
            <family val="2"/>
          </rPr>
          <t>Biopsias</t>
        </r>
        <r>
          <rPr>
            <sz val="9"/>
            <color indexed="81"/>
            <rFont val="Tahoma"/>
            <family val="2"/>
          </rPr>
          <t xml:space="preserve"> de  </t>
        </r>
        <r>
          <rPr>
            <b/>
            <sz val="9"/>
            <color indexed="81"/>
            <rFont val="Tahoma"/>
            <family val="2"/>
          </rPr>
          <t>"Cirugia Menor"</t>
        </r>
        <r>
          <rPr>
            <sz val="9"/>
            <color indexed="81"/>
            <rFont val="Tahoma"/>
            <family val="2"/>
          </rPr>
          <t xml:space="preserve"> y ingrese en el campo </t>
        </r>
        <r>
          <rPr>
            <b/>
            <sz val="9"/>
            <color indexed="81"/>
            <rFont val="Tahoma"/>
            <family val="2"/>
          </rPr>
          <t>"Fecha Solicitud".</t>
        </r>
        <r>
          <rPr>
            <sz val="9"/>
            <color indexed="81"/>
            <rFont val="Tahoma"/>
            <family val="2"/>
          </rPr>
          <t xml:space="preserve">
</t>
        </r>
      </text>
    </comment>
    <comment ref="B51" authorId="0" shapeId="0" xr:uid="{A8B5A14B-6B85-4A83-ADB3-428DE015C7C0}">
      <text>
        <r>
          <rPr>
            <sz val="9"/>
            <color indexed="81"/>
            <rFont val="Tahoma"/>
            <family val="2"/>
          </rPr>
          <t xml:space="preserve">Este dato aparecerá  luego de que en la </t>
        </r>
        <r>
          <rPr>
            <b/>
            <sz val="9"/>
            <color indexed="81"/>
            <rFont val="Tahoma"/>
            <family val="2"/>
          </rPr>
          <t>atención</t>
        </r>
        <r>
          <rPr>
            <sz val="9"/>
            <color indexed="81"/>
            <rFont val="Tahoma"/>
            <family val="2"/>
          </rPr>
          <t xml:space="preserve"> </t>
        </r>
        <r>
          <rPr>
            <b/>
            <sz val="9"/>
            <color indexed="81"/>
            <rFont val="Tahoma"/>
            <family val="2"/>
          </rPr>
          <t>Registrada en el box</t>
        </r>
        <r>
          <rPr>
            <sz val="9"/>
            <color indexed="81"/>
            <rFont val="Tahoma"/>
            <family val="2"/>
          </rPr>
          <t xml:space="preserve">, o en el modulo de </t>
        </r>
        <r>
          <rPr>
            <b/>
            <sz val="9"/>
            <color indexed="81"/>
            <rFont val="Tahoma"/>
            <family val="2"/>
          </rPr>
          <t>Atención,</t>
        </r>
        <r>
          <rPr>
            <sz val="9"/>
            <color indexed="81"/>
            <rFont val="Tahoma"/>
            <family val="2"/>
          </rPr>
          <t xml:space="preserve"> en el </t>
        </r>
        <r>
          <rPr>
            <b/>
            <sz val="9"/>
            <color indexed="81"/>
            <rFont val="Tahoma"/>
            <family val="2"/>
          </rPr>
          <t>Registro de atencion individua</t>
        </r>
        <r>
          <rPr>
            <sz val="9"/>
            <color indexed="81"/>
            <rFont val="Tahoma"/>
            <family val="2"/>
          </rPr>
          <t xml:space="preserve">l en estado </t>
        </r>
        <r>
          <rPr>
            <b/>
            <sz val="9"/>
            <color indexed="81"/>
            <rFont val="Tahoma"/>
            <family val="2"/>
          </rPr>
          <t>completada.</t>
        </r>
        <r>
          <rPr>
            <sz val="9"/>
            <color indexed="81"/>
            <rFont val="Tahoma"/>
            <family val="2"/>
          </rPr>
          <t xml:space="preserve">
Se Registre cualquiera de los siguientes procedimientos: 
</t>
        </r>
        <r>
          <rPr>
            <b/>
            <sz val="9"/>
            <color indexed="81"/>
            <rFont val="Tahoma"/>
            <family val="2"/>
          </rPr>
          <t>"Biopsia de piel y/o mucosa por curetaje o sección tangencial c/s x 1 lesión"
 "Extirpación, reparación o biopsia, total o parcial, de lesiones benignas cutaneas por excisión -Cabeza, cuello, genitales hasta 3 lesiones"
 "Extirpación, reparación o biopsia, total o parcial, de lesiones benignas cutaneas por excisión - resto del cuerpo hasta 3 lesiones"
 "Extirpación, reparación o biopsia, total o parcial, de lesiones benignas cutaneas por excisión -Cabeza, cuello, genitales desde 4 y hasta 6 lesiones"
 "Extirpación, reparación o biopsia, total o parcial, de lesiones benignas cutaneas por excisión - resto del cuerpo desde 4 y hasta 6 lesiones"
 "Herida cortante o contusa no complicada, reparación y sutura (una o multiples de mas de 5 cm de largo y/o que comprometa solo piel)"
 "Extirpación de lesión benigna subepidermica, incluye tumor sólido, quiste epidermico y lipoma po lesión - resto del cuerpo"
 "Vaciamiento y curetaje quirurgico de lesiones quisticas o abscesos"
 "Onicectomia total o parcial simple"
 "Cirugia reparadora ungueal por proceso inflamatorio"</t>
        </r>
        <r>
          <rPr>
            <sz val="9"/>
            <color indexed="81"/>
            <rFont val="Tahoma"/>
            <family val="2"/>
          </rPr>
          <t xml:space="preserve">
</t>
        </r>
        <r>
          <rPr>
            <b/>
            <sz val="9"/>
            <color indexed="81"/>
            <rFont val="Tahoma"/>
            <family val="2"/>
          </rPr>
          <t xml:space="preserve"> "Extirpación de lesión benigna subepidermica, incluye tumor sólido, quiste epidermico y lipoma por lesión (cara, cuello, genitales)"
</t>
        </r>
        <r>
          <rPr>
            <sz val="9"/>
            <color indexed="81"/>
            <rFont val="Tahoma"/>
            <family val="2"/>
          </rPr>
          <t xml:space="preserve">y en el Formulario Clínico </t>
        </r>
        <r>
          <rPr>
            <b/>
            <sz val="9"/>
            <color indexed="81"/>
            <rFont val="Tahoma"/>
            <family val="2"/>
          </rPr>
          <t>"Ingreso de Resultados de Examenes"</t>
        </r>
        <r>
          <rPr>
            <sz val="9"/>
            <color indexed="81"/>
            <rFont val="Tahoma"/>
            <family val="2"/>
          </rPr>
          <t>, en la seccion</t>
        </r>
        <r>
          <rPr>
            <b/>
            <sz val="9"/>
            <color indexed="81"/>
            <rFont val="Tahoma"/>
            <family val="2"/>
          </rPr>
          <t xml:space="preserve"> Otros Exámenes</t>
        </r>
        <r>
          <rPr>
            <sz val="9"/>
            <color indexed="81"/>
            <rFont val="Tahoma"/>
            <family val="2"/>
          </rPr>
          <t xml:space="preserve">,  en el segmento </t>
        </r>
        <r>
          <rPr>
            <b/>
            <sz val="9"/>
            <color indexed="81"/>
            <rFont val="Tahoma"/>
            <family val="2"/>
          </rPr>
          <t>Biopsias</t>
        </r>
        <r>
          <rPr>
            <sz val="9"/>
            <color indexed="81"/>
            <rFont val="Tahoma"/>
            <family val="2"/>
          </rPr>
          <t xml:space="preserve"> de </t>
        </r>
        <r>
          <rPr>
            <b/>
            <sz val="9"/>
            <color indexed="81"/>
            <rFont val="Tahoma"/>
            <family val="2"/>
          </rPr>
          <t xml:space="preserve"> "Cirugia Menor"</t>
        </r>
        <r>
          <rPr>
            <sz val="9"/>
            <color indexed="81"/>
            <rFont val="Tahoma"/>
            <family val="2"/>
          </rPr>
          <t xml:space="preserve"> y ingrese en en el campo </t>
        </r>
        <r>
          <rPr>
            <b/>
            <sz val="9"/>
            <color indexed="81"/>
            <rFont val="Tahoma"/>
            <family val="2"/>
          </rPr>
          <t>"Observación".</t>
        </r>
      </text>
    </comment>
    <comment ref="B52" authorId="0" shapeId="0" xr:uid="{70A7638F-70AD-481D-9EE3-423B7AD06F8C}">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"Ingreso resultados biopsia cirugía menor"</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Otros Exámenes</t>
        </r>
        <r>
          <rPr>
            <sz val="9"/>
            <color indexed="81"/>
            <rFont val="Tahoma"/>
            <family val="2"/>
          </rPr>
          <t xml:space="preserve">,  en el segmento </t>
        </r>
        <r>
          <rPr>
            <b/>
            <sz val="9"/>
            <color indexed="81"/>
            <rFont val="Tahoma"/>
            <family val="2"/>
          </rPr>
          <t>Biopsias</t>
        </r>
        <r>
          <rPr>
            <sz val="9"/>
            <color indexed="81"/>
            <rFont val="Tahoma"/>
            <family val="2"/>
          </rPr>
          <t xml:space="preserve"> de </t>
        </r>
        <r>
          <rPr>
            <b/>
            <sz val="9"/>
            <color indexed="81"/>
            <rFont val="Tahoma"/>
            <family val="2"/>
          </rPr>
          <t xml:space="preserve"> "Cirugia Menor"</t>
        </r>
        <r>
          <rPr>
            <sz val="9"/>
            <color indexed="81"/>
            <rFont val="Tahoma"/>
            <family val="2"/>
          </rPr>
          <t xml:space="preserve"> y en el campo </t>
        </r>
        <r>
          <rPr>
            <b/>
            <sz val="9"/>
            <color indexed="81"/>
            <rFont val="Tahoma"/>
            <family val="2"/>
          </rPr>
          <t xml:space="preserve">"Biopsia enviada a Anatomía Patológica" </t>
        </r>
        <r>
          <rPr>
            <sz val="9"/>
            <color indexed="81"/>
            <rFont val="Tahoma"/>
            <family val="2"/>
          </rPr>
          <t xml:space="preserve">se marque la opción </t>
        </r>
        <r>
          <rPr>
            <b/>
            <sz val="9"/>
            <color indexed="81"/>
            <rFont val="Tahoma"/>
            <family val="2"/>
          </rPr>
          <t>"Si" .</t>
        </r>
      </text>
    </comment>
    <comment ref="B53" authorId="0" shapeId="0" xr:uid="{428FFE6D-1551-4995-9E74-1DEFE3EE704B}">
      <text>
        <r>
          <rPr>
            <sz val="9"/>
            <color indexed="81"/>
            <rFont val="Tahoma"/>
            <family val="2"/>
          </rPr>
          <t xml:space="preserve">
Este dato aparecerá  luego de que en la atención 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"Biopsias de cirugía menor con informe de sospecha de malignidad"</t>
        </r>
        <r>
          <rPr>
            <sz val="9"/>
            <color indexed="81"/>
            <rFont val="Tahoma"/>
            <family val="2"/>
          </rPr>
          <t xml:space="preserve">
y en el Formulario Clínico "</t>
        </r>
        <r>
          <rPr>
            <b/>
            <sz val="9"/>
            <color indexed="81"/>
            <rFont val="Tahoma"/>
            <family val="2"/>
          </rPr>
          <t>Ingreso de Resultados de Examenes"</t>
        </r>
        <r>
          <rPr>
            <sz val="9"/>
            <color indexed="81"/>
            <rFont val="Tahoma"/>
            <family val="2"/>
          </rPr>
          <t xml:space="preserve">, en la seccion </t>
        </r>
        <r>
          <rPr>
            <b/>
            <sz val="9"/>
            <color indexed="81"/>
            <rFont val="Tahoma"/>
            <family val="2"/>
          </rPr>
          <t>Otros Exámenes,</t>
        </r>
        <r>
          <rPr>
            <sz val="9"/>
            <color indexed="81"/>
            <rFont val="Tahoma"/>
            <family val="2"/>
          </rPr>
          <t xml:space="preserve">  en el segmento </t>
        </r>
        <r>
          <rPr>
            <b/>
            <sz val="9"/>
            <color indexed="81"/>
            <rFont val="Tahoma"/>
            <family val="2"/>
          </rPr>
          <t>Biopsias</t>
        </r>
        <r>
          <rPr>
            <sz val="9"/>
            <color indexed="81"/>
            <rFont val="Tahoma"/>
            <family val="2"/>
          </rPr>
          <t xml:space="preserve"> de</t>
        </r>
        <r>
          <rPr>
            <b/>
            <sz val="9"/>
            <color indexed="81"/>
            <rFont val="Tahoma"/>
            <family val="2"/>
          </rPr>
          <t xml:space="preserve"> "Cirugia Menor"</t>
        </r>
        <r>
          <rPr>
            <sz val="9"/>
            <color indexed="81"/>
            <rFont val="Tahoma"/>
            <family val="2"/>
          </rPr>
          <t xml:space="preserve"> y en el campo </t>
        </r>
        <r>
          <rPr>
            <b/>
            <sz val="9"/>
            <color indexed="81"/>
            <rFont val="Tahoma"/>
            <family val="2"/>
          </rPr>
          <t>"Con Informe sospecha Malignidad"</t>
        </r>
        <r>
          <rPr>
            <sz val="9"/>
            <color indexed="81"/>
            <rFont val="Tahoma"/>
            <family val="2"/>
          </rPr>
          <t xml:space="preserve"> se marque la opción </t>
        </r>
        <r>
          <rPr>
            <b/>
            <sz val="9"/>
            <color indexed="81"/>
            <rFont val="Tahoma"/>
            <family val="2"/>
          </rPr>
          <t>"Si"</t>
        </r>
        <r>
          <rPr>
            <sz val="9"/>
            <color indexed="81"/>
            <rFont val="Tahoma"/>
            <family val="2"/>
          </rPr>
          <t xml:space="preserve"> .
</t>
        </r>
      </text>
    </comment>
    <comment ref="B54" authorId="0" shapeId="0" xr:uid="{33E13B58-813A-4099-AEB0-82E01A98C733}">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 xml:space="preserve">
"Solicitud radiografía torax por sospecha neumonía (incluída en ex. radiológicos)"
</t>
        </r>
        <r>
          <rPr>
            <sz val="9"/>
            <color indexed="81"/>
            <rFont val="Tahoma"/>
            <family val="2"/>
          </rPr>
          <t>ó</t>
        </r>
        <r>
          <rPr>
            <b/>
            <sz val="9"/>
            <color indexed="81"/>
            <rFont val="Tahoma"/>
            <family val="2"/>
          </rPr>
          <t xml:space="preserve">
"Solicitud radiografía torax por sospecha otra patología crónica”</t>
        </r>
        <r>
          <rPr>
            <sz val="9"/>
            <color indexed="81"/>
            <rFont val="Tahoma"/>
            <family val="2"/>
          </rPr>
          <t xml:space="preserve">
</t>
        </r>
      </text>
    </comment>
    <comment ref="B55" authorId="0" shapeId="0" xr:uid="{4FD9858E-F086-4094-A4AC-02EE46B17365}">
      <text>
        <r>
          <rPr>
            <sz val="9"/>
            <color indexed="81"/>
            <rFont val="Tahoma"/>
            <family val="2"/>
          </rPr>
          <t xml:space="preserve">Este dato aparecerá  luego de que en la </t>
        </r>
        <r>
          <rPr>
            <b/>
            <sz val="9"/>
            <color indexed="81"/>
            <rFont val="Tahoma"/>
            <family val="2"/>
          </rPr>
          <t>atención</t>
        </r>
        <r>
          <rPr>
            <sz val="9"/>
            <color indexed="81"/>
            <rFont val="Tahoma"/>
            <family val="2"/>
          </rPr>
          <t xml:space="preserve"> </t>
        </r>
        <r>
          <rPr>
            <b/>
            <sz val="9"/>
            <color indexed="81"/>
            <rFont val="Tahoma"/>
            <family val="2"/>
          </rPr>
          <t>Registrada en el box</t>
        </r>
        <r>
          <rPr>
            <sz val="9"/>
            <color indexed="81"/>
            <rFont val="Tahoma"/>
            <family val="2"/>
          </rPr>
          <t xml:space="preserve">, o en el modulo de </t>
        </r>
        <r>
          <rPr>
            <b/>
            <sz val="9"/>
            <color indexed="81"/>
            <rFont val="Tahoma"/>
            <family val="2"/>
          </rPr>
          <t>Atención,</t>
        </r>
        <r>
          <rPr>
            <sz val="9"/>
            <color indexed="81"/>
            <rFont val="Tahoma"/>
            <family val="2"/>
          </rPr>
          <t xml:space="preserve"> en el </t>
        </r>
        <r>
          <rPr>
            <b/>
            <sz val="9"/>
            <color indexed="81"/>
            <rFont val="Tahoma"/>
            <family val="2"/>
          </rPr>
          <t>Registro de atencion individua</t>
        </r>
        <r>
          <rPr>
            <sz val="9"/>
            <color indexed="81"/>
            <rFont val="Tahoma"/>
            <family val="2"/>
          </rPr>
          <t xml:space="preserve">l en estado </t>
        </r>
        <r>
          <rPr>
            <b/>
            <sz val="9"/>
            <color indexed="81"/>
            <rFont val="Tahoma"/>
            <family val="2"/>
          </rPr>
          <t>completada.</t>
        </r>
        <r>
          <rPr>
            <sz val="9"/>
            <color indexed="81"/>
            <rFont val="Tahoma"/>
            <family val="2"/>
          </rPr>
          <t xml:space="preserve">
Se Registre algun de los siguientes procedimientos:</t>
        </r>
        <r>
          <rPr>
            <b/>
            <sz val="9"/>
            <color indexed="81"/>
            <rFont val="Tahoma"/>
            <family val="2"/>
          </rPr>
          <t xml:space="preserve">
"Radiografía torax por sospecha neumonía (incluída en ex. radiológicos) antero posterior (frontal)"
</t>
        </r>
        <r>
          <rPr>
            <sz val="9"/>
            <color indexed="81"/>
            <rFont val="Tahoma"/>
            <family val="2"/>
          </rPr>
          <t>ó</t>
        </r>
        <r>
          <rPr>
            <b/>
            <sz val="9"/>
            <color indexed="81"/>
            <rFont val="Tahoma"/>
            <family val="2"/>
          </rPr>
          <t xml:space="preserve">
"Radiografía torax por sospecha otra patología crónica antero posterior (frontal)"
</t>
        </r>
        <r>
          <rPr>
            <sz val="9"/>
            <color indexed="81"/>
            <rFont val="Tahoma"/>
            <family val="2"/>
          </rPr>
          <t>ó</t>
        </r>
        <r>
          <rPr>
            <b/>
            <sz val="9"/>
            <color indexed="81"/>
            <rFont val="Tahoma"/>
            <family val="2"/>
          </rPr>
          <t xml:space="preserve">
"Radiografía torax por sospecha neumonía (incluída en ex. radiológicos) antero posterior y lateral"
</t>
        </r>
        <r>
          <rPr>
            <sz val="9"/>
            <color indexed="81"/>
            <rFont val="Tahoma"/>
            <family val="2"/>
          </rPr>
          <t>ó</t>
        </r>
        <r>
          <rPr>
            <b/>
            <sz val="9"/>
            <color indexed="81"/>
            <rFont val="Tahoma"/>
            <family val="2"/>
          </rPr>
          <t xml:space="preserve">
"Radiografía torax por sospecha otra patología crónica antero posterior y lateral"
</t>
        </r>
        <r>
          <rPr>
            <sz val="9"/>
            <color indexed="81"/>
            <rFont val="Tahoma"/>
            <family val="2"/>
          </rPr>
          <t xml:space="preserve">
</t>
        </r>
      </text>
    </comment>
    <comment ref="B56" authorId="0" shapeId="0" xr:uid="{A34CBC2A-39FD-440A-93EC-054D62A5271F}">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alguno de los siguinetes procedimientos:
</t>
        </r>
        <r>
          <rPr>
            <b/>
            <sz val="9"/>
            <color indexed="81"/>
            <rFont val="Tahoma"/>
            <family val="2"/>
          </rPr>
          <t xml:space="preserve">"Radiografía torax por sospecha neumonía (incluída en ex. radiológicos) antero posterior (frontal)"
ó
"Radiografía torax por sospecha otra patología crónica antero posterior (frontal)"
</t>
        </r>
        <r>
          <rPr>
            <sz val="9"/>
            <color indexed="81"/>
            <rFont val="Tahoma"/>
            <family val="2"/>
          </rPr>
          <t xml:space="preserve">
</t>
        </r>
      </text>
    </comment>
    <comment ref="B57" authorId="0" shapeId="0" xr:uid="{7E842D98-D937-4121-8E24-BFEA95457848}">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alguno de los siguientes procedimientos: 
</t>
        </r>
        <r>
          <rPr>
            <b/>
            <sz val="9"/>
            <color indexed="81"/>
            <rFont val="Tahoma"/>
            <family val="2"/>
          </rPr>
          <t xml:space="preserve">
"Radiografía torax por sospecha neumonía (incluída en ex. radiológicos) antero posterior y lateral"
ó
"Radiografía torax por sospecha otra patología crónica antero posterior y lateral"
</t>
        </r>
        <r>
          <rPr>
            <sz val="9"/>
            <color indexed="81"/>
            <rFont val="Tahoma"/>
            <family val="2"/>
          </rPr>
          <t xml:space="preserve">
</t>
        </r>
      </text>
    </comment>
    <comment ref="B58" authorId="0" shapeId="0" xr:uid="{480E2F8E-061B-49D3-89A8-8CF97CED8C34}">
      <text>
        <r>
          <rPr>
            <sz val="9"/>
            <color indexed="81"/>
            <rFont val="Tahoma"/>
            <family val="2"/>
          </rPr>
          <t xml:space="preserve">
Este dato aparecerá  luego de que en la </t>
        </r>
        <r>
          <rPr>
            <b/>
            <sz val="9"/>
            <color indexed="81"/>
            <rFont val="Tahoma"/>
            <family val="2"/>
          </rPr>
          <t xml:space="preserve">atención </t>
        </r>
        <r>
          <rPr>
            <sz val="9"/>
            <color indexed="81"/>
            <rFont val="Tahoma"/>
            <family val="2"/>
          </rPr>
          <t xml:space="preserve">esté </t>
        </r>
        <r>
          <rPr>
            <b/>
            <sz val="9"/>
            <color indexed="81"/>
            <rFont val="Tahoma"/>
            <family val="2"/>
          </rPr>
          <t>Registrada en el 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 xml:space="preserve">
"Solicitud radiografía de pelvis, cadera o coxofemoral de 1er screening (entre 3 -6 meses)”</t>
        </r>
        <r>
          <rPr>
            <sz val="9"/>
            <color indexed="81"/>
            <rFont val="Tahoma"/>
            <family val="2"/>
          </rPr>
          <t xml:space="preserve">
</t>
        </r>
      </text>
    </comment>
    <comment ref="B59" authorId="0" shapeId="0" xr:uid="{694FABD4-8FFC-456A-8F8A-FC4A78188CDC}">
      <text>
        <r>
          <rPr>
            <sz val="9"/>
            <color indexed="81"/>
            <rFont val="Tahoma"/>
            <family val="2"/>
          </rPr>
          <t xml:space="preserve">
Este dato aparecerá  luego de que en la atención esté Registrada en el </t>
        </r>
        <r>
          <rPr>
            <b/>
            <sz val="9"/>
            <color indexed="81"/>
            <rFont val="Tahoma"/>
            <family val="2"/>
          </rPr>
          <t>box,</t>
        </r>
        <r>
          <rPr>
            <sz val="9"/>
            <color indexed="81"/>
            <rFont val="Tahoma"/>
            <family val="2"/>
          </rPr>
          <t xml:space="preserve"> en estado </t>
        </r>
        <r>
          <rPr>
            <b/>
            <sz val="9"/>
            <color indexed="81"/>
            <rFont val="Tahoma"/>
            <family val="2"/>
          </rPr>
          <t>completada.</t>
        </r>
        <r>
          <rPr>
            <sz val="9"/>
            <color indexed="81"/>
            <rFont val="Tahoma"/>
            <family val="2"/>
          </rPr>
          <t xml:space="preserve">
Se Registre la actividad: 
</t>
        </r>
        <r>
          <rPr>
            <b/>
            <sz val="9"/>
            <color indexed="81"/>
            <rFont val="Tahoma"/>
            <family val="2"/>
          </rPr>
          <t>“Informe radiografía de pelvis, cadera o coxofemoral de 1er screening (entre 3 -6 meses)”</t>
        </r>
      </text>
    </comment>
    <comment ref="E61" authorId="1" shapeId="0" xr:uid="{EE642B70-58F5-49CC-B15D-4229194D44A0}">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en estado completada o en Atención /</t>
        </r>
        <r>
          <rPr>
            <b/>
            <sz val="9"/>
            <color indexed="81"/>
            <rFont val="Tahoma"/>
            <family val="2"/>
          </rPr>
          <t xml:space="preserve"> Registro Atención Individual. </t>
        </r>
        <r>
          <rPr>
            <sz val="9"/>
            <color indexed="81"/>
            <rFont val="Tahoma"/>
            <family val="2"/>
          </rPr>
          <t xml:space="preserve">
</t>
        </r>
        <r>
          <rPr>
            <b/>
            <sz val="9"/>
            <color indexed="81"/>
            <rFont val="Tahoma"/>
            <family val="2"/>
          </rPr>
          <t>Sea realizada por el estamento médico y que tenga marcada su especialidad en su perfil</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F61" authorId="1" shapeId="0" xr:uid="{81083217-02A2-4381-B185-524A88B4454F}">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Sea realizada por el estamento </t>
        </r>
        <r>
          <rPr>
            <b/>
            <sz val="9"/>
            <color indexed="81"/>
            <rFont val="Tahoma"/>
            <family val="2"/>
          </rPr>
          <t>Médico,</t>
        </r>
        <r>
          <rPr>
            <sz val="9"/>
            <color indexed="81"/>
            <rFont val="Tahoma"/>
            <family val="2"/>
          </rPr>
          <t xml:space="preserve">  </t>
        </r>
        <r>
          <rPr>
            <b/>
            <sz val="9"/>
            <color indexed="81"/>
            <rFont val="Tahoma"/>
            <family val="2"/>
          </rPr>
          <t>Fonoaudiologo</t>
        </r>
        <r>
          <rPr>
            <sz val="9"/>
            <color indexed="81"/>
            <rFont val="Tahoma"/>
            <family val="2"/>
          </rPr>
          <t xml:space="preserve"> o </t>
        </r>
        <r>
          <rPr>
            <b/>
            <sz val="9"/>
            <color indexed="81"/>
            <rFont val="Tahoma"/>
            <family val="2"/>
          </rPr>
          <t>Terapeuta Ocupacional</t>
        </r>
        <r>
          <rPr>
            <sz val="9"/>
            <color indexed="81"/>
            <rFont val="Tahoma"/>
            <family val="2"/>
          </rPr>
          <t xml:space="preserve">
</t>
        </r>
      </text>
    </comment>
    <comment ref="A63" authorId="3" shapeId="0" xr:uid="{61353724-591C-483E-B4CB-AE8200A70A45}">
      <text>
        <r>
          <rPr>
            <b/>
            <sz val="9"/>
            <color indexed="81"/>
            <rFont val="Tahoma"/>
            <family val="2"/>
          </rPr>
          <t>El usuario que registra, debe tener identificado en RAYEN la especialidad: 
- Oftalmologia
- Ofatlmología en UAPO</t>
        </r>
      </text>
    </comment>
    <comment ref="D63" authorId="0" shapeId="0" xr:uid="{DF21519F-AFF7-426D-8335-504B2D883346}">
      <text>
        <r>
          <rPr>
            <sz val="9"/>
            <color indexed="81"/>
            <rFont val="Tahoma"/>
            <family val="2"/>
          </rPr>
          <t xml:space="preserve">
Este dato aparecerá  luego de que en la atención esté Registrada en el box, en estado completada o en Atención / Registro Atención Individual. 
Se Registre el </t>
        </r>
        <r>
          <rPr>
            <b/>
            <sz val="9"/>
            <color indexed="81"/>
            <rFont val="Tahoma"/>
            <family val="2"/>
          </rPr>
          <t>procedimiento:</t>
        </r>
        <r>
          <rPr>
            <sz val="9"/>
            <color indexed="81"/>
            <rFont val="Tahoma"/>
            <family val="2"/>
          </rPr>
          <t xml:space="preserve"> 
"</t>
        </r>
        <r>
          <rPr>
            <b/>
            <sz val="9"/>
            <color indexed="81"/>
            <rFont val="Tahoma"/>
            <family val="2"/>
          </rPr>
          <t>Cuantificación de lagrimación (test de Schirmer), uno o ambos ojos"</t>
        </r>
      </text>
    </comment>
    <comment ref="D64" authorId="0" shapeId="0" xr:uid="{F7387E76-A205-4920-A029-E4FAE6800A15}">
      <text>
        <r>
          <rPr>
            <sz val="9"/>
            <color indexed="81"/>
            <rFont val="Tahoma"/>
            <family val="2"/>
          </rPr>
          <t xml:space="preserve">
Este dato aparecerá  luego de que en la atención esté Registrada en el box, en estado completada o en Atención / Registro Atención Individual. 
Se Registre el procedimiento: 
"</t>
        </r>
        <r>
          <rPr>
            <b/>
            <sz val="9"/>
            <color indexed="81"/>
            <rFont val="Tahoma"/>
            <family val="2"/>
          </rPr>
          <t>Curva de tensión aplanática (por cada día), c/ojo"</t>
        </r>
      </text>
    </comment>
    <comment ref="D65" authorId="0" shapeId="0" xr:uid="{A0AD5421-AC4A-4781-BBDB-A5FB17E5A4B5}">
      <text>
        <r>
          <rPr>
            <sz val="9"/>
            <color indexed="81"/>
            <rFont val="Tahoma"/>
            <family val="2"/>
          </rPr>
          <t xml:space="preserve">
Este dato aparecerá  luego de que en la atención esté Registrada en el box, en estado completada o en Atención / Registro Atención Individual. 
Se Registre el procedimiento: 
"</t>
        </r>
        <r>
          <rPr>
            <b/>
            <sz val="9"/>
            <color indexed="81"/>
            <rFont val="Tahoma"/>
            <family val="2"/>
          </rPr>
          <t>Diploscopia cuantitativa, ambos ojos"</t>
        </r>
      </text>
    </comment>
    <comment ref="D66" authorId="0" shapeId="0" xr:uid="{19C58ACB-4D41-44AE-BF21-536FB4F76BCC}">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el procedimiento: 
</t>
        </r>
        <r>
          <rPr>
            <b/>
            <sz val="9"/>
            <color indexed="81"/>
            <rFont val="Tahoma"/>
            <family val="2"/>
          </rPr>
          <t xml:space="preserve">
"Exploración sensoriomotora: estrabismo, estudio completo, ambos ojos"</t>
        </r>
      </text>
    </comment>
    <comment ref="D67" authorId="0" shapeId="0" xr:uid="{DDA0ACA7-CCF2-408A-853A-AD1BAA828557}">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el procedimiento: 
"</t>
        </r>
        <r>
          <rPr>
            <b/>
            <sz val="9"/>
            <color indexed="81"/>
            <rFont val="Tahoma"/>
            <family val="2"/>
          </rPr>
          <t>Retinografía, ambos ojos pacientes sin diabetes mellitus"</t>
        </r>
      </text>
    </comment>
    <comment ref="D68" authorId="0" shapeId="0" xr:uid="{C09A0928-5898-404E-9530-A5A07D04DC45}">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el procedimiento: 
"</t>
        </r>
        <r>
          <rPr>
            <b/>
            <sz val="9"/>
            <color indexed="81"/>
            <rFont val="Tahoma"/>
            <family val="2"/>
          </rPr>
          <t>Tonometría aplanática, c/ojo"</t>
        </r>
        <r>
          <rPr>
            <sz val="9"/>
            <color indexed="81"/>
            <rFont val="Tahoma"/>
            <family val="2"/>
          </rPr>
          <t xml:space="preserve">
</t>
        </r>
      </text>
    </comment>
    <comment ref="D69" authorId="0" shapeId="0" xr:uid="{A03C27A4-B9A8-4BB2-A465-D4365365677B}">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el procedimiento:
"</t>
        </r>
        <r>
          <rPr>
            <b/>
            <sz val="9"/>
            <color indexed="81"/>
            <rFont val="Tahoma"/>
            <family val="2"/>
          </rPr>
          <t>Tratamiento ortóptico y/o Pleóptico (por sesión)"</t>
        </r>
      </text>
    </comment>
    <comment ref="D70" authorId="0" shapeId="0" xr:uid="{25B574A1-0D89-4CF2-9172-EEA58741276E}">
      <text>
        <r>
          <rPr>
            <b/>
            <sz val="9"/>
            <color indexed="81"/>
            <rFont val="Tahoma"/>
            <family val="2"/>
          </rPr>
          <t xml:space="preserve">
</t>
        </r>
        <r>
          <rPr>
            <sz val="9"/>
            <color indexed="81"/>
            <rFont val="Tahoma"/>
            <family val="2"/>
          </rPr>
          <t xml:space="preserve">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el procedimiento:
"</t>
        </r>
        <r>
          <rPr>
            <b/>
            <sz val="9"/>
            <color indexed="81"/>
            <rFont val="Tahoma"/>
            <family val="2"/>
          </rPr>
          <t>Exploración vitreorretinal pacientes sin diabetes mellitus"</t>
        </r>
      </text>
    </comment>
    <comment ref="D71" authorId="0" shapeId="0" xr:uid="{B2E738A3-CD36-46ED-988E-983F28F0B1D8}">
      <text>
        <r>
          <rPr>
            <b/>
            <sz val="9"/>
            <color indexed="81"/>
            <rFont val="Tahoma"/>
            <family val="2"/>
          </rPr>
          <t xml:space="preserve">
</t>
        </r>
        <r>
          <rPr>
            <sz val="9"/>
            <color indexed="81"/>
            <rFont val="Tahoma"/>
            <family val="2"/>
          </rPr>
          <t>Este dato aparecerá  luego de que en la atención esté</t>
        </r>
        <r>
          <rPr>
            <b/>
            <sz val="9"/>
            <color indexed="81"/>
            <rFont val="Tahoma"/>
            <family val="2"/>
          </rPr>
          <t xml:space="preserve"> Registrada en el box, en estado completada o en Atención / Registro Atención Individual. </t>
        </r>
        <r>
          <rPr>
            <sz val="9"/>
            <color indexed="81"/>
            <rFont val="Tahoma"/>
            <family val="2"/>
          </rPr>
          <t xml:space="preserve">
Se Registre el procedimiento:
"</t>
        </r>
        <r>
          <rPr>
            <b/>
            <sz val="9"/>
            <color indexed="81"/>
            <rFont val="Tahoma"/>
            <family val="2"/>
          </rPr>
          <t>Cuerpo extrano conjuntival y/o corneal en adultos" 
o 
"Cuerpo extraño conjuntival y/o corneal en niños"</t>
        </r>
      </text>
    </comment>
    <comment ref="D72" authorId="0" shapeId="0" xr:uid="{F31605C0-B798-4E96-A01F-5D20412A27E3}">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el procedimiento:
"</t>
        </r>
        <r>
          <rPr>
            <b/>
            <sz val="9"/>
            <color indexed="81"/>
            <rFont val="Tahoma"/>
            <family val="2"/>
          </rPr>
          <t>Campimetría computarizada, c/ojo (en UAPO)"</t>
        </r>
      </text>
    </comment>
    <comment ref="D73" authorId="0" shapeId="0" xr:uid="{18AE0DF6-3AEC-446A-B629-3C17C3E915B7}">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el procedimiento:
"</t>
        </r>
        <r>
          <rPr>
            <b/>
            <sz val="9"/>
            <color indexed="81"/>
            <rFont val="Tahoma"/>
            <family val="2"/>
          </rPr>
          <t>Tomografía coherente óptica, c/ojo"</t>
        </r>
      </text>
    </comment>
    <comment ref="D74" authorId="0" shapeId="0" xr:uid="{06B5F8CE-73BA-4238-A528-25DEBEC9B600}">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Se Registre el procedimiento:
</t>
        </r>
        <r>
          <rPr>
            <b/>
            <sz val="9"/>
            <color indexed="81"/>
            <rFont val="Tahoma"/>
            <family val="2"/>
          </rPr>
          <t>"Agudeza visual aislada cada ojo"</t>
        </r>
      </text>
    </comment>
    <comment ref="D75" authorId="0" shapeId="0" xr:uid="{1FA812D8-BE00-4ACF-8B91-B713F5C9676B}">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 xml:space="preserve">
Se Registre el procedimiento:</t>
        </r>
        <r>
          <rPr>
            <b/>
            <sz val="9"/>
            <color indexed="81"/>
            <rFont val="Tahoma"/>
            <family val="2"/>
          </rPr>
          <t xml:space="preserve">
"Paquimetría"
</t>
        </r>
      </text>
    </comment>
    <comment ref="D76" authorId="0" shapeId="0" xr:uid="{BA37B097-C205-436B-92E4-0A2D127A339E}">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"Autorefractomia"
</t>
        </r>
      </text>
    </comment>
    <comment ref="D77" authorId="0" shapeId="0" xr:uid="{7131BC05-ED6C-459A-9B82-3051F13222A2}">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"Lensometría"
</t>
        </r>
      </text>
    </comment>
    <comment ref="D78" authorId="0" shapeId="0" xr:uid="{1FE0AAF2-FD80-4A07-9084-5873CF7C18F1}">
      <text>
        <r>
          <rPr>
            <sz val="9"/>
            <color indexed="81"/>
            <rFont val="Tahoma"/>
            <family val="2"/>
          </rPr>
          <t xml:space="preserve">
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t>
        </r>
        <r>
          <rPr>
            <b/>
            <sz val="9"/>
            <color indexed="81"/>
            <rFont val="Tahoma"/>
            <family val="2"/>
          </rPr>
          <t xml:space="preserve">
</t>
        </r>
        <r>
          <rPr>
            <sz val="9"/>
            <color indexed="81"/>
            <rFont val="Tahoma"/>
            <family val="2"/>
          </rPr>
          <t xml:space="preserve">Se Registre el procedimiento:
</t>
        </r>
        <r>
          <rPr>
            <b/>
            <sz val="9"/>
            <color indexed="81"/>
            <rFont val="Tahoma"/>
            <family val="2"/>
          </rPr>
          <t>“Extracción cuerpo extraño ojo (conjuntival y/o corneal)"</t>
        </r>
      </text>
    </comment>
    <comment ref="D79" authorId="0" shapeId="0" xr:uid="{99591FFE-8487-4424-B528-05483917A9E9}">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"Hemoglucotest previo a consulta vicio de refracción en paciente diabético"
</t>
        </r>
      </text>
    </comment>
    <comment ref="D80" authorId="0" shapeId="0" xr:uid="{2807E971-8FD8-4002-97A5-7B93F20E205F}">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"Autorefracción bajo cicloplejia"
</t>
        </r>
      </text>
    </comment>
    <comment ref="D81" authorId="0" shapeId="0" xr:uid="{4C0EC990-A16F-430F-997E-6FFBDB63D029}">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"Irrigación de la vía lagrimal"
</t>
        </r>
      </text>
    </comment>
    <comment ref="D82" authorId="0" shapeId="0" xr:uid="{574F4514-7C91-4052-868D-273672333892}">
      <text>
        <r>
          <rPr>
            <sz val="9"/>
            <color indexed="81"/>
            <rFont val="Tahoma"/>
            <family val="2"/>
          </rPr>
          <t xml:space="preserve">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t>
        </r>
        <r>
          <rPr>
            <b/>
            <sz val="9"/>
            <color indexed="81"/>
            <rFont val="Tahoma"/>
            <family val="2"/>
          </rPr>
          <t xml:space="preserve">
</t>
        </r>
        <r>
          <rPr>
            <sz val="9"/>
            <color indexed="81"/>
            <rFont val="Tahoma"/>
            <family val="2"/>
          </rPr>
          <t xml:space="preserve">Se Registre el procedimiento:
</t>
        </r>
        <r>
          <rPr>
            <b/>
            <sz val="9"/>
            <color indexed="81"/>
            <rFont val="Tahoma"/>
            <family val="2"/>
          </rPr>
          <t>"Prueba de provocación oscuridad más pronación"</t>
        </r>
      </text>
    </comment>
    <comment ref="A83" authorId="3" shapeId="0" xr:uid="{80FD785B-3F9C-4B9D-BFD8-08EF66027BC1}">
      <text>
        <r>
          <rPr>
            <b/>
            <sz val="9"/>
            <color indexed="81"/>
            <rFont val="Tahoma"/>
            <family val="2"/>
          </rPr>
          <t>El usuario que registra, debe tener identificado en RAYEN la especialidad: 
- Otorrinolaringología</t>
        </r>
        <r>
          <rPr>
            <sz val="9"/>
            <color indexed="81"/>
            <rFont val="Tahoma"/>
            <family val="2"/>
          </rPr>
          <t xml:space="preserve">
</t>
        </r>
      </text>
    </comment>
    <comment ref="D83" authorId="0" shapeId="0" xr:uid="{31F2BD5D-E1F9-4729-8015-4B6932374AE2}">
      <text>
        <r>
          <rPr>
            <sz val="9"/>
            <color indexed="81"/>
            <rFont val="Tahoma"/>
            <family val="2"/>
          </rPr>
          <t xml:space="preserve">
Este dato aparecerá  luego de que en la atención esté </t>
        </r>
        <r>
          <rPr>
            <b/>
            <sz val="9"/>
            <color indexed="81"/>
            <rFont val="Tahoma"/>
            <family val="2"/>
          </rPr>
          <t xml:space="preserve">Registrada en el box, en estado completada o en Atención / Registro Atención Individual. </t>
        </r>
        <r>
          <rPr>
            <sz val="9"/>
            <color indexed="81"/>
            <rFont val="Tahoma"/>
            <family val="2"/>
          </rPr>
          <t xml:space="preserve">
Se Registre el procedimiento:
"</t>
        </r>
        <r>
          <rPr>
            <b/>
            <sz val="9"/>
            <color indexed="81"/>
            <rFont val="Tahoma"/>
            <family val="2"/>
          </rPr>
          <t>Audimetrías (realizadas)"</t>
        </r>
      </text>
    </comment>
    <comment ref="D84" authorId="0" shapeId="0" xr:uid="{D136D3E7-9C07-418F-A101-51F9BD6298E3}">
      <text>
        <r>
          <rPr>
            <sz val="9"/>
            <color indexed="81"/>
            <rFont val="Tahoma"/>
            <family val="2"/>
          </rPr>
          <t>Este dato aparecerá  luego de que en la atención esté</t>
        </r>
        <r>
          <rPr>
            <b/>
            <sz val="9"/>
            <color indexed="81"/>
            <rFont val="Tahoma"/>
            <family val="2"/>
          </rPr>
          <t xml:space="preserve"> Registrada en el box, en estado completada o en Atención / Registro Atención Individual. 
</t>
        </r>
        <r>
          <rPr>
            <sz val="9"/>
            <color indexed="81"/>
            <rFont val="Tahoma"/>
            <family val="2"/>
          </rPr>
          <t>Se Registre el procedimiento:
"</t>
        </r>
        <r>
          <rPr>
            <b/>
            <sz val="9"/>
            <color indexed="81"/>
            <rFont val="Tahoma"/>
            <family val="2"/>
          </rPr>
          <t>Impedanciometría"</t>
        </r>
      </text>
    </comment>
    <comment ref="D85" authorId="0" shapeId="0" xr:uid="{6C0B5708-0D6B-4118-9348-0A9BE1CD47B6}">
      <text>
        <r>
          <rPr>
            <b/>
            <sz val="9"/>
            <color indexed="81"/>
            <rFont val="Tahoma"/>
            <family val="2"/>
          </rPr>
          <t xml:space="preserve">Este dato aparecerá  luego de que en la atención esté Registrada en el box, en estado completada o en Atención / Registro Atención Individual. 
</t>
        </r>
        <r>
          <rPr>
            <sz val="9"/>
            <color indexed="81"/>
            <rFont val="Tahoma"/>
            <family val="2"/>
          </rPr>
          <t>Se Registre el procedimiento:</t>
        </r>
        <r>
          <rPr>
            <b/>
            <sz val="9"/>
            <color indexed="81"/>
            <rFont val="Tahoma"/>
            <family val="2"/>
          </rPr>
          <t xml:space="preserve">
"Emisiones otacústicas"
</t>
        </r>
      </text>
    </comment>
    <comment ref="D86" authorId="0" shapeId="0" xr:uid="{8DD53BE6-7999-41E6-BAE5-48DB7CE4D073}">
      <text>
        <r>
          <rPr>
            <sz val="9"/>
            <color indexed="81"/>
            <rFont val="Tahoma"/>
            <family val="2"/>
          </rPr>
          <t xml:space="preserve">Este dato aparecerá  luego de que en la atención esté </t>
        </r>
        <r>
          <rPr>
            <b/>
            <sz val="9"/>
            <color indexed="81"/>
            <rFont val="Tahoma"/>
            <family val="2"/>
          </rPr>
          <t>Registrada en el box, en estado completada o en Atención / Registro Atención Individual.</t>
        </r>
        <r>
          <rPr>
            <sz val="9"/>
            <color indexed="81"/>
            <rFont val="Tahoma"/>
            <family val="2"/>
          </rPr>
          <t xml:space="preserve"> </t>
        </r>
        <r>
          <rPr>
            <b/>
            <sz val="9"/>
            <color indexed="81"/>
            <rFont val="Tahoma"/>
            <family val="2"/>
          </rPr>
          <t xml:space="preserve">
</t>
        </r>
        <r>
          <rPr>
            <sz val="9"/>
            <color indexed="81"/>
            <rFont val="Tahoma"/>
            <family val="2"/>
          </rPr>
          <t>Se Registre el procedimiento:
"</t>
        </r>
        <r>
          <rPr>
            <b/>
            <sz val="9"/>
            <color indexed="81"/>
            <rFont val="Tahoma"/>
            <family val="2"/>
          </rPr>
          <t>Examen funcional VIII par."</t>
        </r>
      </text>
    </comment>
    <comment ref="D87" authorId="2" shapeId="0" xr:uid="{55AEBB56-0F7B-427A-B95F-51F4599DB972}">
      <text>
        <r>
          <rPr>
            <b/>
            <sz val="9"/>
            <color indexed="81"/>
            <rFont val="Tahoma"/>
            <family val="2"/>
          </rPr>
          <t>Este dato aparecerá  luego de que en la atención esté Registrada en el box, en estado completada o en Atención / Registro Atención Individual. 
Se Registre el procedimiento:
"Otros Procedimientos (Lavado de oídos u otros)"</t>
        </r>
      </text>
    </comment>
    <comment ref="D88" authorId="2" shapeId="0" xr:uid="{024C8D47-1D58-4C23-AD18-1157922B1436}">
      <text>
        <r>
          <rPr>
            <b/>
            <sz val="9"/>
            <color indexed="81"/>
            <rFont val="Tahoma"/>
            <family val="2"/>
          </rPr>
          <t>Este dato aparecerá  luego de que en la atención esté Registrada en el box, en estado completada o en Atención / Registro Atención Individual. 
Se Registre el procedimiento:
"Calibración control prueba de audífonos"</t>
        </r>
      </text>
    </comment>
    <comment ref="D89" authorId="2" shapeId="0" xr:uid="{A97E993C-91AC-4FCC-80BC-0F0A47C9D163}">
      <text>
        <r>
          <rPr>
            <b/>
            <sz val="9"/>
            <color indexed="81"/>
            <rFont val="Tahoma"/>
            <family val="2"/>
          </rPr>
          <t>Este dato aparecerá  luego de que en la atención esté Registrada en el box, en estado completada o en Atención / Registro Atención Individual. 
Se Registre el procedimiento:
"Procedimiento V-HIT"</t>
        </r>
      </text>
    </comment>
    <comment ref="D90" authorId="2" shapeId="0" xr:uid="{7956D8B2-7327-4F72-9766-F81E50FC78C7}">
      <text>
        <r>
          <rPr>
            <b/>
            <sz val="9"/>
            <color indexed="81"/>
            <rFont val="Tahoma"/>
            <family val="2"/>
          </rPr>
          <t>Este dato aparecerá  luego de que en la atención esté Registrada en el box, en estado completada o en Atención / Registro Atención Individual. 
Se Registre el procedimiento:
"PEATC"</t>
        </r>
      </text>
    </comment>
    <comment ref="D91" authorId="2" shapeId="0" xr:uid="{461A7DD3-C313-409D-9AFE-0C47D201FB0B}">
      <text>
        <r>
          <rPr>
            <b/>
            <sz val="9"/>
            <color indexed="81"/>
            <rFont val="Tahoma"/>
            <family val="2"/>
          </rPr>
          <t>Este dato aparecerá  luego de que en la atención esté Registrada en el box, en estado completada o en Atención / Registro Atención Individual. 
Se Registre el procedimiento:
"Maniobras de reposición de partículas"</t>
        </r>
      </text>
    </comment>
    <comment ref="D92" authorId="2" shapeId="0" xr:uid="{88B3EBFA-A2E4-43C7-9838-CC500CD95050}">
      <text>
        <r>
          <rPr>
            <b/>
            <sz val="9"/>
            <color indexed="81"/>
            <rFont val="Tahoma"/>
            <family val="2"/>
          </rPr>
          <t>Este dato aparecerá  luego de que en la atención esté Registrada en el box, en estado completada o en Atención / Registro Atención Individual. 
Se Registre el procedimiento:
"Nasofibroscopia adulto/niño"</t>
        </r>
      </text>
    </comment>
    <comment ref="D93" authorId="2" shapeId="0" xr:uid="{7A337CCE-5709-4577-AFF6-01C0AB8EC14B}">
      <text>
        <r>
          <rPr>
            <b/>
            <sz val="9"/>
            <color indexed="81"/>
            <rFont val="Tahoma"/>
            <family val="2"/>
          </rPr>
          <t>Este dato aparecerá  luego de que en la atención esté Registrada en el box, en estado completada o en Atención / Registro Atención Individual. 
Se Registre el procedimiento:
"Prueba de función tubaria"</t>
        </r>
      </text>
    </comment>
    <comment ref="D94" authorId="2" shapeId="0" xr:uid="{298F26B8-1B9A-4D6F-AAFB-A82935006A69}">
      <text>
        <r>
          <rPr>
            <b/>
            <sz val="9"/>
            <color indexed="81"/>
            <rFont val="Tahoma"/>
            <family val="2"/>
          </rPr>
          <t>Este dato aparecerá  luego de que en la atención esté Registrada en el box, en estado completada o en Atención / Registro Atención Individual. 
Se Registre el procedimiento:
"Vemp (potenciales evocados miogénicos  vestibulares)"</t>
        </r>
      </text>
    </comment>
    <comment ref="D95" authorId="2" shapeId="0" xr:uid="{70C658CA-FF95-44E6-A978-6850B6803BB0}">
      <text>
        <r>
          <rPr>
            <b/>
            <sz val="9"/>
            <color indexed="81"/>
            <rFont val="Tahoma"/>
            <family val="2"/>
          </rPr>
          <t>Este dato aparecerá  luego de que en la atención esté Registrada en el box, en estado completada o en Atención / Registro Atención Individual. 
Se Registre el procedimiento:
"Toma de impresión de molde auditivo"</t>
        </r>
      </text>
    </comment>
    <comment ref="D96" authorId="2" shapeId="0" xr:uid="{8E61ADC3-E60E-492A-986C-1C0BDF6E9C0C}">
      <text>
        <r>
          <rPr>
            <b/>
            <sz val="9"/>
            <color indexed="81"/>
            <rFont val="Tahoma"/>
            <family val="2"/>
          </rPr>
          <t>Este dato aparecerá  luego de que en la atención esté Registrada en el box, en estado completada o en Atención / Registro Atención Individual. 
Se Registre el procedimiento:
"Rinomanometria"</t>
        </r>
      </text>
    </comment>
    <comment ref="C101" authorId="0" shapeId="0" xr:uid="{0C9C83F6-AC50-45DB-B64E-F35D58E6C6A2}">
      <text>
        <r>
          <rPr>
            <sz val="11"/>
            <color theme="1"/>
            <rFont val="Calibri"/>
            <family val="2"/>
            <scheme val="minor"/>
          </rPr>
          <t xml:space="preserve">Este dato aparecerá  luego de que en la atención esté Registrada en el </t>
        </r>
        <r>
          <rPr>
            <b/>
            <sz val="11"/>
            <color theme="1"/>
            <rFont val="Calibri"/>
            <family val="2"/>
            <scheme val="minor"/>
          </rPr>
          <t>box</t>
        </r>
        <r>
          <rPr>
            <sz val="11"/>
            <color theme="1"/>
            <rFont val="Calibri"/>
            <family val="2"/>
            <scheme val="minor"/>
          </rPr>
          <t>, en estado completada o en</t>
        </r>
        <r>
          <rPr>
            <b/>
            <sz val="11"/>
            <color theme="1"/>
            <rFont val="Calibri"/>
            <family val="2"/>
            <scheme val="minor"/>
          </rPr>
          <t xml:space="preserve"> Atención / Registro Atención Individual.</t>
        </r>
        <r>
          <rPr>
            <sz val="11"/>
            <color theme="1"/>
            <rFont val="Calibri"/>
            <family val="2"/>
            <scheme val="minor"/>
          </rPr>
          <t xml:space="preserve"> 
Se Registre actividad: </t>
        </r>
        <r>
          <rPr>
            <b/>
            <sz val="11"/>
            <color theme="1"/>
            <rFont val="Calibri"/>
            <family val="2"/>
            <scheme val="minor"/>
          </rPr>
          <t>"Entrega de ayudas técnicas - Lentes  (Entregados) "</t>
        </r>
        <r>
          <rPr>
            <sz val="11"/>
            <color theme="1"/>
            <rFont val="Calibri"/>
            <family val="2"/>
            <scheme val="minor"/>
          </rPr>
          <t xml:space="preserve">
</t>
        </r>
      </text>
    </comment>
    <comment ref="C102" authorId="0" shapeId="0" xr:uid="{FA13CAFC-79EB-4548-921E-4077B149CD64}">
      <text>
        <r>
          <rPr>
            <sz val="11"/>
            <color theme="1"/>
            <rFont val="Calibri"/>
            <family val="2"/>
            <scheme val="minor"/>
          </rPr>
          <t xml:space="preserve">Este dato aparecerá  luego de que en la atención esté Registrada en el </t>
        </r>
        <r>
          <rPr>
            <b/>
            <sz val="11"/>
            <color theme="1"/>
            <rFont val="Calibri"/>
            <family val="2"/>
            <scheme val="minor"/>
          </rPr>
          <t>box, en estado completada</t>
        </r>
        <r>
          <rPr>
            <sz val="11"/>
            <color theme="1"/>
            <rFont val="Calibri"/>
            <family val="2"/>
            <scheme val="minor"/>
          </rPr>
          <t xml:space="preserve"> o en </t>
        </r>
        <r>
          <rPr>
            <b/>
            <sz val="11"/>
            <color theme="1"/>
            <rFont val="Calibri"/>
            <family val="2"/>
            <scheme val="minor"/>
          </rPr>
          <t xml:space="preserve">Atención / Registro Atención Individual. </t>
        </r>
        <r>
          <rPr>
            <sz val="11"/>
            <color theme="1"/>
            <rFont val="Calibri"/>
            <family val="2"/>
            <scheme val="minor"/>
          </rPr>
          <t xml:space="preserve">
Se Registre actividad: </t>
        </r>
        <r>
          <rPr>
            <b/>
            <sz val="11"/>
            <color theme="1"/>
            <rFont val="Calibri"/>
            <family val="2"/>
            <scheme val="minor"/>
          </rPr>
          <t>"Entrega de ayudas técnicas - Audífonos (Entregados)"</t>
        </r>
        <r>
          <rPr>
            <sz val="11"/>
            <color theme="1"/>
            <rFont val="Calibri"/>
            <family val="2"/>
            <scheme val="minor"/>
          </rPr>
          <t xml:space="preserve">
</t>
        </r>
      </text>
    </comment>
    <comment ref="B105" authorId="2" shapeId="0" xr:uid="{184E3311-3BDB-4233-B7E9-FD3484ECD664}">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"Intubación lagrimal"</t>
        </r>
      </text>
    </comment>
    <comment ref="B106" authorId="2" shapeId="0" xr:uid="{4DB772D0-FF80-48AE-9BCF-765E826E8A72}">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"Plastía de puntos lagrimales"</t>
        </r>
        <r>
          <rPr>
            <sz val="9"/>
            <color indexed="81"/>
            <rFont val="Tahoma"/>
            <family val="2"/>
          </rPr>
          <t xml:space="preserve">
</t>
        </r>
      </text>
    </comment>
    <comment ref="B107" authorId="2" shapeId="0" xr:uid="{97666A15-E017-4C73-9DD2-70B2D2BFC552}">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"Absceso, vaciamiento y/o drenaje de "</t>
        </r>
      </text>
    </comment>
    <comment ref="B108" authorId="2" shapeId="0" xr:uid="{0801DFC5-EC0C-40FC-9973-EBBBA701E1D0}">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"Absceso, trat. quir. párpado o ceja"</t>
        </r>
      </text>
    </comment>
    <comment ref="B109" authorId="2" shapeId="0" xr:uid="{AAEDC415-9902-4EA8-857A-88D4F366363E}">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"Biopsia de párpado y/o anexos (proc. aut.) "</t>
        </r>
      </text>
    </comment>
    <comment ref="B110" authorId="2" shapeId="0" xr:uid="{C5E5D319-18CF-465A-9E24-CCF860349607}">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"Blefarorrafia con blefarotomía posterior"</t>
        </r>
      </text>
    </comment>
    <comment ref="B111" authorId="2" shapeId="0" xr:uid="{FD9EE150-746D-4197-949F-3CD663A38B05}">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"Cantoplastía"</t>
        </r>
      </text>
    </comment>
    <comment ref="B112" authorId="2" shapeId="0" xr:uid="{0C7FF34C-F4C3-4B89-8703-FDB3B9E92540}">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"Chalazión y otros tumores benignos"</t>
        </r>
      </text>
    </comment>
    <comment ref="B113" authorId="2" shapeId="0" xr:uid="{C497E6EE-FE65-49FF-B80B-E40E0A7C8AEC}">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"Xantelasma, trat. quir."</t>
        </r>
      </text>
    </comment>
    <comment ref="B114" authorId="2" shapeId="0" xr:uid="{0CDC81F0-F5F8-4C1A-9BDF-135892BE8F20}">
      <text>
        <r>
          <rPr>
            <sz val="9"/>
            <color indexed="81"/>
            <rFont val="Tahoma"/>
            <family val="2"/>
          </rPr>
          <t>Este dato aparecerá  luego de que en la atención esté Registrada en el box, en estado completada o en Atención / Registro Atención Individual. 
Se Registre el procedimiento:</t>
        </r>
        <r>
          <rPr>
            <b/>
            <sz val="9"/>
            <color indexed="81"/>
            <rFont val="Tahoma"/>
            <family val="2"/>
          </rPr>
          <t xml:space="preserve">
"Herida o dehiscencia de sutura de párpado, reparación"</t>
        </r>
      </text>
    </comment>
    <comment ref="B115" authorId="2" shapeId="0" xr:uid="{25A10832-EA33-482E-BA3C-4AA86FA7208E}">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"Sutura de herida o dehiscencia de la conjuntiva"</t>
        </r>
      </text>
    </comment>
    <comment ref="B116" authorId="2" shapeId="0" xr:uid="{13162980-1879-4575-A492-3CC8FC2BD54E}">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"Pterigión y/o pseudopterigión o su recidiva, extirpación"</t>
        </r>
      </text>
    </comment>
    <comment ref="B117" authorId="2" shapeId="0" xr:uid="{5CBE5AFE-55CA-42F0-BE09-24739A85918A}">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"Extirpación de tumor benigno de la conjuntiva"</t>
        </r>
      </text>
    </comment>
    <comment ref="B118" authorId="2" shapeId="0" xr:uid="{6082CFBE-F2ED-4FD6-AF29-3525C3A4450C}">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"Crioterapia y recesión conjuntival "</t>
        </r>
      </text>
    </comment>
    <comment ref="B119" authorId="2" shapeId="0" xr:uid="{3CFACD98-8B7E-401E-97AB-83F5202F6EE6}">
      <text>
        <r>
          <rPr>
            <sz val="9"/>
            <color indexed="81"/>
            <rFont val="Tahoma"/>
            <family val="2"/>
          </rPr>
          <t>Este dato aparecerá  luego de que en la atención esté Registrada en el box, en estado completada o en Atención / Registro Atención Individual.</t>
        </r>
        <r>
          <rPr>
            <b/>
            <sz val="9"/>
            <color indexed="81"/>
            <rFont val="Tahoma"/>
            <family val="2"/>
          </rPr>
          <t xml:space="preserve"> 
Se Registre el procedimiento:
"Extracción quir. de cuerpo extraño en cornea y/o esclera"</t>
        </r>
      </text>
    </comment>
    <comment ref="B120" authorId="2" shapeId="0" xr:uid="{E94E85D9-C22D-48CE-8DCD-3E38FCDE2F44}">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"Iridotomía"</t>
        </r>
        <r>
          <rPr>
            <sz val="9"/>
            <color indexed="81"/>
            <rFont val="Tahoma"/>
            <family val="2"/>
          </rPr>
          <t xml:space="preserve">
</t>
        </r>
      </text>
    </comment>
    <comment ref="B121" authorId="2" shapeId="0" xr:uid="{F08913F0-FBF0-4DE0-95F1-0B2EE9625123}">
      <text>
        <r>
          <rPr>
            <sz val="9"/>
            <color indexed="81"/>
            <rFont val="Tahoma"/>
            <family val="2"/>
          </rPr>
          <t xml:space="preserve">Este dato aparecerá  luego de que en la atención esté Registrada en el box, en estado completada o en Atención / Registro Atención Individual. </t>
        </r>
        <r>
          <rPr>
            <b/>
            <sz val="9"/>
            <color indexed="81"/>
            <rFont val="Tahoma"/>
            <family val="2"/>
          </rPr>
          <t xml:space="preserve">
Se Registre el procedimiento:
"Trabeculoplastía o iridoplastía"</t>
        </r>
      </text>
    </comment>
    <comment ref="A124" authorId="1" shapeId="0" xr:uid="{14B5F326-E9EC-4F4B-BBDE-24166BF25FFF}">
      <text>
        <r>
          <rPr>
            <b/>
            <sz val="9"/>
            <color indexed="81"/>
            <rFont val="Tahoma"/>
            <family val="2"/>
          </rPr>
          <t xml:space="preserve">Regla de consistencia: </t>
        </r>
        <r>
          <rPr>
            <sz val="9"/>
            <color indexed="81"/>
            <rFont val="Tahoma"/>
            <family val="2"/>
          </rPr>
          <t xml:space="preserve">
R.1: Las imágenes subidas a las plataformas, en su totalidad, no pueden superar el número de retinografías realizadas.
R.2: El número de entrega de resultados fondo de ojo al usuario no debe exceder el número de retinografía
</t>
        </r>
      </text>
    </comment>
    <comment ref="D125" authorId="1" shapeId="0" xr:uid="{61D6CE29-35C1-484B-9BD2-536A17D3FEC1}">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 actividad
</t>
        </r>
        <r>
          <rPr>
            <b/>
            <sz val="9"/>
            <color indexed="81"/>
            <rFont val="Tahoma"/>
            <family val="2"/>
          </rPr>
          <t>" INFORME POR MEDICO LICITADO"</t>
        </r>
        <r>
          <rPr>
            <sz val="9"/>
            <color indexed="81"/>
            <rFont val="Tahoma"/>
            <family val="2"/>
          </rPr>
          <t xml:space="preserve">
</t>
        </r>
      </text>
    </comment>
    <comment ref="E125" authorId="1" shapeId="0" xr:uid="{DD0B6A3A-5592-4D4B-AC13-204A26B8961E}">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Atención / </t>
        </r>
        <r>
          <rPr>
            <b/>
            <sz val="9"/>
            <color indexed="81"/>
            <rFont val="Tahoma"/>
            <family val="2"/>
          </rPr>
          <t>Registro Atención Individual. 
Se Registre la actividad
" INFORME POR MEDICO HD"</t>
        </r>
        <r>
          <rPr>
            <sz val="9"/>
            <color indexed="81"/>
            <rFont val="Tahoma"/>
            <family val="2"/>
          </rPr>
          <t xml:space="preserve">
</t>
        </r>
      </text>
    </comment>
    <comment ref="B126" authorId="1" shapeId="0" xr:uid="{D61BD658-D47E-48F2-9EED-857B56DE3712}">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t>
        </r>
        <r>
          <rPr>
            <b/>
            <sz val="9"/>
            <color indexed="81"/>
            <rFont val="Tahoma"/>
            <family val="2"/>
          </rPr>
          <t xml:space="preserve">Atención / Registro Atención Individual. 
</t>
        </r>
        <r>
          <rPr>
            <sz val="9"/>
            <color indexed="81"/>
            <rFont val="Tahoma"/>
            <family val="2"/>
          </rPr>
          <t xml:space="preserve">
Se Registre la actividad
</t>
        </r>
        <r>
          <rPr>
            <b/>
            <sz val="9"/>
            <color indexed="81"/>
            <rFont val="Tahoma"/>
            <family val="2"/>
          </rPr>
          <t>"Exploración vitreorretinal, ambos ojos (fondo de ojo) - Sin Alteracion"</t>
        </r>
        <r>
          <rPr>
            <sz val="9"/>
            <color indexed="81"/>
            <rFont val="Tahoma"/>
            <family val="2"/>
          </rPr>
          <t xml:space="preserve">
</t>
        </r>
      </text>
    </comment>
    <comment ref="B127" authorId="1" shapeId="0" xr:uid="{630519EB-1652-4135-B352-A7A0A6ADFA1D}">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 actividad</t>
        </r>
        <r>
          <rPr>
            <b/>
            <sz val="9"/>
            <color indexed="81"/>
            <rFont val="Tahoma"/>
            <family val="2"/>
          </rPr>
          <t xml:space="preserve">
"Exploración vitreorretinal, ambos ojos (fondo de ojo) - Alterados"</t>
        </r>
        <r>
          <rPr>
            <sz val="9"/>
            <color indexed="81"/>
            <rFont val="Tahoma"/>
            <family val="2"/>
          </rPr>
          <t xml:space="preserve">
</t>
        </r>
      </text>
    </comment>
    <comment ref="B128" authorId="1" shapeId="0" xr:uid="{DCDB1658-D531-478A-876A-50F299137F62}">
      <text>
        <r>
          <rPr>
            <sz val="9"/>
            <color indexed="81"/>
            <rFont val="Tahoma"/>
            <family val="2"/>
          </rPr>
          <t>Este dato aparecerá  luego de que en la atención esté Registrada en e</t>
        </r>
        <r>
          <rPr>
            <b/>
            <sz val="9"/>
            <color indexed="81"/>
            <rFont val="Tahoma"/>
            <family val="2"/>
          </rPr>
          <t>l box</t>
        </r>
        <r>
          <rPr>
            <sz val="9"/>
            <color indexed="81"/>
            <rFont val="Tahoma"/>
            <family val="2"/>
          </rPr>
          <t xml:space="preserve">, en estado completada o en Atención / </t>
        </r>
        <r>
          <rPr>
            <b/>
            <sz val="9"/>
            <color indexed="81"/>
            <rFont val="Tahoma"/>
            <family val="2"/>
          </rPr>
          <t>Registro Atención Individual.</t>
        </r>
        <r>
          <rPr>
            <sz val="9"/>
            <color indexed="81"/>
            <rFont val="Tahoma"/>
            <family val="2"/>
          </rPr>
          <t xml:space="preserve"> </t>
        </r>
        <r>
          <rPr>
            <b/>
            <sz val="9"/>
            <color indexed="81"/>
            <rFont val="Tahoma"/>
            <family val="2"/>
          </rPr>
          <t xml:space="preserve">
Se Registre el Actividad:
Retinografía, ambos ojos (fondo de ojo) - Imágenes capturadas
</t>
        </r>
        <r>
          <rPr>
            <sz val="9"/>
            <color indexed="81"/>
            <rFont val="Tahoma"/>
            <family val="2"/>
          </rPr>
          <t xml:space="preserve">
</t>
        </r>
      </text>
    </comment>
    <comment ref="B129" authorId="1" shapeId="0" xr:uid="{4F2B42B4-DACC-4AAF-8165-D09235AAF912}">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 actividad
</t>
        </r>
        <r>
          <rPr>
            <b/>
            <sz val="9"/>
            <color indexed="81"/>
            <rFont val="Tahoma"/>
            <family val="2"/>
          </rPr>
          <t xml:space="preserve">
Subidas a plataforma de tamizaje a hospital digital - Informes recibidos sin alteracion</t>
        </r>
        <r>
          <rPr>
            <sz val="9"/>
            <color indexed="81"/>
            <rFont val="Tahoma"/>
            <family val="2"/>
          </rPr>
          <t xml:space="preserve">
</t>
        </r>
      </text>
    </comment>
    <comment ref="B130" authorId="1" shapeId="0" xr:uid="{DCBFF2D7-FBC0-40A5-87EC-3064CAD3A740}">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en estado completada o en Atención /</t>
        </r>
        <r>
          <rPr>
            <b/>
            <sz val="9"/>
            <color indexed="81"/>
            <rFont val="Tahoma"/>
            <family val="2"/>
          </rPr>
          <t xml:space="preserve"> Registro Atención Individual. </t>
        </r>
        <r>
          <rPr>
            <sz val="9"/>
            <color indexed="81"/>
            <rFont val="Tahoma"/>
            <family val="2"/>
          </rPr>
          <t xml:space="preserve">
Se Registre la actividad;</t>
        </r>
        <r>
          <rPr>
            <b/>
            <sz val="9"/>
            <color indexed="81"/>
            <rFont val="Tahoma"/>
            <family val="2"/>
          </rPr>
          <t xml:space="preserve">
Subidas a plataforma de tamizaje a hospital digital - Informes recibidos con sospecha de alteracion</t>
        </r>
      </text>
    </comment>
    <comment ref="B131" authorId="1" shapeId="0" xr:uid="{2D32E1FA-8B6B-40AA-B6AD-29283467FEAF}">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 actividad</t>
        </r>
        <r>
          <rPr>
            <b/>
            <sz val="9"/>
            <color indexed="81"/>
            <rFont val="Tahoma"/>
            <family val="2"/>
          </rPr>
          <t xml:space="preserve">
Subidas a plataforma de teleinforme local (no centralizada) - Informes recibidos sin alteracion</t>
        </r>
        <r>
          <rPr>
            <sz val="9"/>
            <color indexed="81"/>
            <rFont val="Tahoma"/>
            <family val="2"/>
          </rPr>
          <t xml:space="preserve">
</t>
        </r>
      </text>
    </comment>
    <comment ref="B132" authorId="1" shapeId="0" xr:uid="{2831A364-69A8-43CC-9E2B-A8B14A77D50F}">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en estado completada o en Atención /</t>
        </r>
        <r>
          <rPr>
            <b/>
            <sz val="9"/>
            <color indexed="81"/>
            <rFont val="Tahoma"/>
            <family val="2"/>
          </rPr>
          <t xml:space="preserve"> Registro Atención Individual. </t>
        </r>
        <r>
          <rPr>
            <sz val="9"/>
            <color indexed="81"/>
            <rFont val="Tahoma"/>
            <family val="2"/>
          </rPr>
          <t xml:space="preserve">
Se Registre la actividad</t>
        </r>
        <r>
          <rPr>
            <b/>
            <sz val="9"/>
            <color indexed="81"/>
            <rFont val="Tahoma"/>
            <family val="2"/>
          </rPr>
          <t xml:space="preserve">
Subidas a plataforma de teleinforme local (no centralizada) - Informes recibidos con sospecha de alteracion</t>
        </r>
        <r>
          <rPr>
            <sz val="9"/>
            <color indexed="81"/>
            <rFont val="Tahoma"/>
            <family val="2"/>
          </rPr>
          <t xml:space="preserve">
</t>
        </r>
      </text>
    </comment>
    <comment ref="B133" authorId="1" shapeId="0" xr:uid="{F3748FBF-2021-4D8C-847D-88042E6FDDB7}">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 actividad</t>
        </r>
        <r>
          <rPr>
            <b/>
            <sz val="9"/>
            <color indexed="81"/>
            <rFont val="Tahoma"/>
            <family val="2"/>
          </rPr>
          <t xml:space="preserve">
Entrega resultados fondo de ojo al usuario - presencial</t>
        </r>
        <r>
          <rPr>
            <sz val="9"/>
            <color indexed="81"/>
            <rFont val="Tahoma"/>
            <family val="2"/>
          </rPr>
          <t xml:space="preserve">
</t>
        </r>
      </text>
    </comment>
    <comment ref="B134" authorId="1" shapeId="0" xr:uid="{06118E6F-8FDF-4183-AFEE-D43E1C193A06}">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en estado completada o en Atención /</t>
        </r>
        <r>
          <rPr>
            <b/>
            <sz val="9"/>
            <color indexed="81"/>
            <rFont val="Tahoma"/>
            <family val="2"/>
          </rPr>
          <t xml:space="preserve"> Registro Atención Individual. </t>
        </r>
        <r>
          <rPr>
            <sz val="9"/>
            <color indexed="81"/>
            <rFont val="Tahoma"/>
            <family val="2"/>
          </rPr>
          <t xml:space="preserve">
Se Registre la actividad</t>
        </r>
        <r>
          <rPr>
            <b/>
            <sz val="9"/>
            <color indexed="81"/>
            <rFont val="Tahoma"/>
            <family val="2"/>
          </rPr>
          <t xml:space="preserve">
Entrega resultados fondo de ojo al usuario - remoto</t>
        </r>
        <r>
          <rPr>
            <sz val="9"/>
            <color indexed="81"/>
            <rFont val="Tahoma"/>
            <family val="2"/>
          </rPr>
          <t xml:space="preserve">
</t>
        </r>
      </text>
    </comment>
    <comment ref="A136" authorId="1" shapeId="0" xr:uid="{5E6CA298-E2D4-41D2-9E3C-E42CF4102FB4}">
      <text>
        <r>
          <rPr>
            <b/>
            <i/>
            <sz val="9"/>
            <color indexed="81"/>
            <rFont val="Tahoma"/>
            <family val="2"/>
          </rPr>
          <t>Se debe registrar el total de actividades, el total de sesiones realizadas y el de usuarios beneficiados. Contempla las acciones de rehabilitación en materia otorrinolaringológica que no corresponden al REM A28</t>
        </r>
        <r>
          <rPr>
            <sz val="9"/>
            <color indexed="81"/>
            <rFont val="Tahoma"/>
            <family val="2"/>
          </rPr>
          <t xml:space="preserve">
</t>
        </r>
      </text>
    </comment>
    <comment ref="C137" authorId="1" shapeId="0" xr:uid="{F650FA86-59DC-45F9-893C-016985D0E5E8}">
      <text>
        <r>
          <rPr>
            <b/>
            <sz val="9"/>
            <color indexed="81"/>
            <rFont val="Tahoma"/>
            <family val="2"/>
          </rPr>
          <t>Se registra el número total de sesiones según profesional o equipo de salud que registra.</t>
        </r>
        <r>
          <rPr>
            <sz val="9"/>
            <color indexed="81"/>
            <rFont val="Tahoma"/>
            <family val="2"/>
          </rPr>
          <t xml:space="preserve">
</t>
        </r>
      </text>
    </comment>
    <comment ref="D137" authorId="1" shapeId="0" xr:uid="{F41BD905-3A3E-4EE2-9D39-4FDD55DA04D8}">
      <text>
        <r>
          <rPr>
            <sz val="9"/>
            <color indexed="81"/>
            <rFont val="Tahoma"/>
            <family val="2"/>
          </rPr>
          <t xml:space="preserve">Este dato se contabiliza a tosos los Paciente fonasa en cualquiera de sus tramos </t>
        </r>
      </text>
    </comment>
    <comment ref="A138" authorId="1" shapeId="0" xr:uid="{3A6DEE68-E731-411B-9EEB-A6BA7D116E10}">
      <text>
        <r>
          <rPr>
            <sz val="9"/>
            <color indexed="81"/>
            <rFont val="Tahoma"/>
            <family val="2"/>
          </rPr>
          <t>Este dato aparecerá  luego de que en la atención esté Registrada en Módulo</t>
        </r>
        <r>
          <rPr>
            <b/>
            <sz val="9"/>
            <color indexed="81"/>
            <rFont val="Tahoma"/>
            <family val="2"/>
          </rPr>
          <t xml:space="preserve"> Box - Pacientes Citados</t>
        </r>
        <r>
          <rPr>
            <sz val="9"/>
            <color indexed="81"/>
            <rFont val="Tahoma"/>
            <family val="2"/>
          </rPr>
          <t>, en estado completada o</t>
        </r>
        <r>
          <rPr>
            <b/>
            <sz val="9"/>
            <color indexed="81"/>
            <rFont val="Tahoma"/>
            <family val="2"/>
          </rPr>
          <t xml:space="preserve"> en Atención </t>
        </r>
        <r>
          <rPr>
            <sz val="9"/>
            <color indexed="81"/>
            <rFont val="Tahoma"/>
            <family val="2"/>
          </rPr>
          <t xml:space="preserve">/ </t>
        </r>
        <r>
          <rPr>
            <b/>
            <sz val="9"/>
            <color indexed="81"/>
            <rFont val="Tahoma"/>
            <family val="2"/>
          </rPr>
          <t xml:space="preserve">Registro Atención Individual. 
</t>
        </r>
        <r>
          <rPr>
            <sz val="9"/>
            <color indexed="81"/>
            <rFont val="Tahoma"/>
            <family val="2"/>
          </rPr>
          <t>Se Registre la actividad</t>
        </r>
        <r>
          <rPr>
            <b/>
            <sz val="9"/>
            <color indexed="81"/>
            <rFont val="Tahoma"/>
            <family val="2"/>
          </rPr>
          <t xml:space="preserve">
"Sesiones rehabilitacion auditiva individual - UAPORRINO"</t>
        </r>
        <r>
          <rPr>
            <sz val="9"/>
            <color indexed="81"/>
            <rFont val="Tahoma"/>
            <family val="2"/>
          </rPr>
          <t xml:space="preserve">
</t>
        </r>
      </text>
    </comment>
    <comment ref="A139" authorId="1" shapeId="0" xr:uid="{580AAA27-77B2-441C-BC5F-EF696EA5F720}">
      <text>
        <r>
          <rPr>
            <sz val="9"/>
            <color indexed="81"/>
            <rFont val="Tahoma"/>
            <family val="2"/>
          </rPr>
          <t xml:space="preserve">Este dato aparecerá  luego de que en la atención esté Registrada en </t>
        </r>
        <r>
          <rPr>
            <b/>
            <sz val="9"/>
            <color indexed="81"/>
            <rFont val="Tahoma"/>
            <family val="2"/>
          </rPr>
          <t>Módulo Atención - Registro de Atención Grupal</t>
        </r>
        <r>
          <rPr>
            <sz val="9"/>
            <color indexed="81"/>
            <rFont val="Tahoma"/>
            <family val="2"/>
          </rPr>
          <t xml:space="preserve">
Se Registre la actividad</t>
        </r>
        <r>
          <rPr>
            <b/>
            <sz val="9"/>
            <color indexed="81"/>
            <rFont val="Tahoma"/>
            <family val="2"/>
          </rPr>
          <t xml:space="preserve">
"Sesiones rehabilitacion auditiva grupal - UAPORRINO"</t>
        </r>
        <r>
          <rPr>
            <sz val="9"/>
            <color indexed="81"/>
            <rFont val="Tahoma"/>
            <family val="2"/>
          </rPr>
          <t xml:space="preserve">
</t>
        </r>
      </text>
    </comment>
    <comment ref="A140" authorId="1" shapeId="0" xr:uid="{05626BFF-E1E1-48B4-A15A-D746D5FFED33}">
      <text>
        <r>
          <rPr>
            <sz val="9"/>
            <color indexed="81"/>
            <rFont val="Tahoma"/>
            <family val="2"/>
          </rPr>
          <t>Este dato aparecerá  luego de que en la atención esté Registrada en Módulo Box - Pacientes Citados, en estado completada o en Atención / Registro Atención Individual. 
Se Registre la actividad</t>
        </r>
        <r>
          <rPr>
            <b/>
            <sz val="9"/>
            <color indexed="81"/>
            <rFont val="Tahoma"/>
            <family val="2"/>
          </rPr>
          <t xml:space="preserve">
"Evaluacion adherencia - UAPORRINO"</t>
        </r>
        <r>
          <rPr>
            <sz val="9"/>
            <color indexed="81"/>
            <rFont val="Tahoma"/>
            <family val="2"/>
          </rPr>
          <t xml:space="preserve">
</t>
        </r>
      </text>
    </comment>
    <comment ref="A141" authorId="1" shapeId="0" xr:uid="{B2CFC773-FD9F-4A96-A989-B4A68995A75B}">
      <text>
        <r>
          <rPr>
            <sz val="9"/>
            <color indexed="81"/>
            <rFont val="Tahoma"/>
            <family val="2"/>
          </rPr>
          <t xml:space="preserve">Este dato aparecerá  luego de que en la atención esté Registrada en Módulo Box - Pacientes Citados, en estado completada o en Atención / Registro Atención Individual. </t>
        </r>
        <r>
          <rPr>
            <b/>
            <sz val="9"/>
            <color indexed="81"/>
            <rFont val="Tahoma"/>
            <family val="2"/>
          </rPr>
          <t xml:space="preserve">
</t>
        </r>
        <r>
          <rPr>
            <sz val="9"/>
            <color indexed="81"/>
            <rFont val="Tahoma"/>
            <family val="2"/>
          </rPr>
          <t>Se Registre la actividad</t>
        </r>
        <r>
          <rPr>
            <b/>
            <sz val="9"/>
            <color indexed="81"/>
            <rFont val="Tahoma"/>
            <family val="2"/>
          </rPr>
          <t xml:space="preserve">
"Seguimiento adherencia - UAPORRINO"</t>
        </r>
        <r>
          <rPr>
            <sz val="9"/>
            <color indexed="81"/>
            <rFont val="Tahoma"/>
            <family val="2"/>
          </rPr>
          <t xml:space="preserve">
</t>
        </r>
      </text>
    </comment>
    <comment ref="A142" authorId="1" shapeId="0" xr:uid="{968A9AD4-528A-46F9-997B-F181B560E9F5}">
      <text>
        <r>
          <rPr>
            <sz val="9"/>
            <color indexed="81"/>
            <rFont val="Tahoma"/>
            <family val="2"/>
          </rPr>
          <t>Este dato aparecerá  luego de que en la atención esté Registrada en Módulo Box - Pacientes Citados, en estado completada o en Atención / Registro Atención Individual. 
Se Registre la actividad</t>
        </r>
        <r>
          <rPr>
            <b/>
            <sz val="9"/>
            <color indexed="81"/>
            <rFont val="Tahoma"/>
            <family val="2"/>
          </rPr>
          <t xml:space="preserve">
"Sesiones de rehabilitación vestibular - UAPORRINO"</t>
        </r>
        <r>
          <rPr>
            <sz val="9"/>
            <color indexed="81"/>
            <rFont val="Tahoma"/>
            <family val="2"/>
          </rPr>
          <t xml:space="preserve">
</t>
        </r>
      </text>
    </comment>
    <comment ref="A143" authorId="1" shapeId="0" xr:uid="{B5048DD4-E95B-4DFD-83DA-A7E2A4B88948}">
      <text>
        <r>
          <rPr>
            <sz val="9"/>
            <color indexed="81"/>
            <rFont val="Tahoma"/>
            <family val="2"/>
          </rPr>
          <t>Este dato aparecerá  luego de que en la atención esté Registrada en Módulo Box - Pacientes Citados, en estado completada o en Atención / Registro Atención Individual. 
Se Registre la actividad</t>
        </r>
        <r>
          <rPr>
            <b/>
            <sz val="9"/>
            <color indexed="81"/>
            <rFont val="Tahoma"/>
            <family val="2"/>
          </rPr>
          <t xml:space="preserve">
"Sesiones rehabilitación deglución - UAPORRINO"</t>
        </r>
        <r>
          <rPr>
            <sz val="9"/>
            <color indexed="81"/>
            <rFont val="Tahoma"/>
            <family val="2"/>
          </rPr>
          <t xml:space="preserve">
</t>
        </r>
      </text>
    </comment>
    <comment ref="A145" authorId="1" shapeId="0" xr:uid="{C5214976-C7DC-46AD-9B37-AB2075A07ACE}">
      <text>
        <r>
          <rPr>
            <b/>
            <i/>
            <sz val="9"/>
            <color indexed="81"/>
            <rFont val="Tahoma"/>
            <family val="2"/>
          </rPr>
          <t>Se debe registrar el total de teleinterconsultas solicitadas y las respondidas, así como la información entregada al usuario, desagregadas por edad. También se debe registrar la modalidad de resolución de la tele interconsulta, pudiendo ser resuelta por medico institucional, de Hospital 
Digital u otro como compra de servicios, operativos, etc</t>
        </r>
        <r>
          <rPr>
            <sz val="9"/>
            <color indexed="81"/>
            <rFont val="Tahoma"/>
            <family val="2"/>
          </rPr>
          <t xml:space="preserve">
</t>
        </r>
      </text>
    </comment>
    <comment ref="K147" authorId="1" shapeId="0" xr:uid="{EC5304AE-1B31-4C11-A3B1-D72E9B723175}">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 actividad 
</t>
        </r>
        <r>
          <rPr>
            <b/>
            <sz val="9"/>
            <color indexed="81"/>
            <rFont val="Tahoma"/>
            <family val="2"/>
          </rPr>
          <t>"Médico interconsultor institucional"</t>
        </r>
      </text>
    </comment>
    <comment ref="L147" authorId="1" shapeId="0" xr:uid="{1DC8DECB-6756-4243-A866-544CDAE1716A}">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en estado completada o en Atención /</t>
        </r>
        <r>
          <rPr>
            <b/>
            <sz val="9"/>
            <color indexed="81"/>
            <rFont val="Tahoma"/>
            <family val="2"/>
          </rPr>
          <t xml:space="preserve"> Registro Atención Individual. </t>
        </r>
        <r>
          <rPr>
            <sz val="9"/>
            <color indexed="81"/>
            <rFont val="Tahoma"/>
            <family val="2"/>
          </rPr>
          <t xml:space="preserve">
Se Registre las siguiente actividad 
</t>
        </r>
        <r>
          <rPr>
            <b/>
            <sz val="9"/>
            <color indexed="81"/>
            <rFont val="Tahoma"/>
            <family val="2"/>
          </rPr>
          <t>"Médico interconsultor hospital digital"</t>
        </r>
        <r>
          <rPr>
            <sz val="9"/>
            <color indexed="81"/>
            <rFont val="Tahoma"/>
            <family val="2"/>
          </rPr>
          <t xml:space="preserve">
</t>
        </r>
      </text>
    </comment>
    <comment ref="M147" authorId="1" shapeId="0" xr:uid="{FE498FDC-596A-4E09-87F1-74CE921147CC}">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 actividad
</t>
        </r>
        <r>
          <rPr>
            <b/>
            <sz val="9"/>
            <color indexed="81"/>
            <rFont val="Tahoma"/>
            <family val="2"/>
          </rPr>
          <t xml:space="preserve">"Médico interconsultor otra"  </t>
        </r>
        <r>
          <rPr>
            <sz val="9"/>
            <color indexed="81"/>
            <rFont val="Tahoma"/>
            <family val="2"/>
          </rPr>
          <t xml:space="preserve">
</t>
        </r>
      </text>
    </comment>
    <comment ref="A148" authorId="1" shapeId="0" xr:uid="{299EE32F-E760-4F66-9ABF-C1F736692A77}">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siguientes actividades </t>
        </r>
        <r>
          <rPr>
            <b/>
            <sz val="9"/>
            <color indexed="81"/>
            <rFont val="Tahoma"/>
            <family val="2"/>
          </rPr>
          <t xml:space="preserve">
"Teleinterconsultas solicitadas" +
"Médico interconsultor institucional" y/o 
"Médico interconsultor hospital digital" y/o 
"Médico interconsultor otra"  </t>
        </r>
        <r>
          <rPr>
            <sz val="9"/>
            <color indexed="81"/>
            <rFont val="Tahoma"/>
            <family val="2"/>
          </rPr>
          <t xml:space="preserve">
</t>
        </r>
      </text>
    </comment>
    <comment ref="A149" authorId="1" shapeId="0" xr:uid="{C0A302EE-C6FD-4810-9F01-98FA8E4C3853}">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siguientes actividades</t>
        </r>
        <r>
          <rPr>
            <b/>
            <sz val="9"/>
            <color indexed="81"/>
            <rFont val="Tahoma"/>
            <family val="2"/>
          </rPr>
          <t xml:space="preserve">
"Teleinterconsultas respondidas" + 
"Médico interconsultor institucional" y/o 
"Médico interconsultor hospital digital" y/o 
"Médico interconsultor otra"  </t>
        </r>
        <r>
          <rPr>
            <sz val="9"/>
            <color indexed="81"/>
            <rFont val="Tahoma"/>
            <family val="2"/>
          </rPr>
          <t xml:space="preserve">
</t>
        </r>
      </text>
    </comment>
    <comment ref="A150" authorId="1" shapeId="0" xr:uid="{2485BDC7-10CE-467F-9DB7-4FD00DAAABEF}">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siguientes actividades</t>
        </r>
        <r>
          <rPr>
            <b/>
            <sz val="9"/>
            <color indexed="81"/>
            <rFont val="Tahoma"/>
            <family val="2"/>
          </rPr>
          <t xml:space="preserve">
"Información entregada a usuario" + 
"Médico interconsultor institucional" y/o 
"Médico interconsultor hospital digital" y/o 
"Médico interconsultor otra"  </t>
        </r>
        <r>
          <rPr>
            <sz val="9"/>
            <color indexed="81"/>
            <rFont val="Tahoma"/>
            <family val="2"/>
          </rPr>
          <t xml:space="preserve">
</t>
        </r>
      </text>
    </comment>
    <comment ref="A152" authorId="1" shapeId="0" xr:uid="{87E8F90F-7A0F-470E-A1B9-8ADAF315D8F9}">
      <text>
        <r>
          <rPr>
            <b/>
            <i/>
            <sz val="9"/>
            <color indexed="81"/>
            <rFont val="Tahoma"/>
            <family val="2"/>
          </rPr>
          <t>Corresponde registrar el total de consultas por especialista, exámenes de hormona foliculoestimulante en la sangre (FSH) y Ecografías transvaginales o transrectales informados en el marco de la atención integral de climaterio. 
Se deben incorporar al registro todas las mujeres en período de climaterio, incluidas las que presenten menopausia precoz. De esta manera, el examen se asocia a la atención de salud del climaterio en general, sin rango etario.</t>
        </r>
        <r>
          <rPr>
            <sz val="9"/>
            <color indexed="81"/>
            <rFont val="Tahoma"/>
            <family val="2"/>
          </rPr>
          <t xml:space="preserve">
</t>
        </r>
      </text>
    </comment>
    <comment ref="E154" authorId="1" shapeId="0" xr:uid="{C22228D6-4BBE-491B-AF08-4540B13FC3C3}">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 actividad:  </t>
        </r>
        <r>
          <rPr>
            <b/>
            <sz val="9"/>
            <color indexed="81"/>
            <rFont val="Tahoma"/>
            <family val="2"/>
          </rPr>
          <t xml:space="preserve">
"Modalidad - presencial"</t>
        </r>
      </text>
    </comment>
    <comment ref="F154" authorId="1" shapeId="0" xr:uid="{7DCB2EEE-F5DA-4964-BE82-79976220197B}">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 actividad:  </t>
        </r>
        <r>
          <rPr>
            <b/>
            <sz val="9"/>
            <color indexed="81"/>
            <rFont val="Tahoma"/>
            <family val="2"/>
          </rPr>
          <t xml:space="preserve">
"Modalidad - remota" </t>
        </r>
        <r>
          <rPr>
            <sz val="9"/>
            <color indexed="81"/>
            <rFont val="Tahoma"/>
            <family val="2"/>
          </rPr>
          <t xml:space="preserve">
</t>
        </r>
      </text>
    </comment>
    <comment ref="G155" authorId="1" shapeId="0" xr:uid="{4DA0BA5B-FD34-4912-B651-BA8703B764E6}">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Atención / </t>
        </r>
        <r>
          <rPr>
            <b/>
            <sz val="9"/>
            <color indexed="81"/>
            <rFont val="Tahoma"/>
            <family val="2"/>
          </rPr>
          <t>Registro Atención Individual</t>
        </r>
        <r>
          <rPr>
            <sz val="9"/>
            <color indexed="81"/>
            <rFont val="Tahoma"/>
            <family val="2"/>
          </rPr>
          <t xml:space="preserve">. </t>
        </r>
        <r>
          <rPr>
            <b/>
            <sz val="9"/>
            <color indexed="81"/>
            <rFont val="Tahoma"/>
            <family val="2"/>
          </rPr>
          <t xml:space="preserve">
</t>
        </r>
        <r>
          <rPr>
            <sz val="9"/>
            <color indexed="81"/>
            <rFont val="Tahoma"/>
            <family val="2"/>
          </rPr>
          <t xml:space="preserve">
Se Registre las siguiente actividad:  </t>
        </r>
        <r>
          <rPr>
            <b/>
            <sz val="9"/>
            <color indexed="81"/>
            <rFont val="Tahoma"/>
            <family val="2"/>
          </rPr>
          <t xml:space="preserve">
"Compra servicios - presencial"
</t>
        </r>
        <r>
          <rPr>
            <sz val="9"/>
            <color indexed="81"/>
            <rFont val="Tahoma"/>
            <family val="2"/>
          </rPr>
          <t xml:space="preserve">
</t>
        </r>
      </text>
    </comment>
    <comment ref="H155" authorId="1" shapeId="0" xr:uid="{9DFB1AB3-9126-46E2-9BA6-BDFE13EECB9D}">
      <text>
        <r>
          <rPr>
            <sz val="9"/>
            <color indexed="81"/>
            <rFont val="Tahoma"/>
            <family val="2"/>
          </rPr>
          <t>Este dato aparecerá  luego de que en la atención esté Registrada en el</t>
        </r>
        <r>
          <rPr>
            <b/>
            <sz val="9"/>
            <color indexed="81"/>
            <rFont val="Tahoma"/>
            <family val="2"/>
          </rPr>
          <t xml:space="preserve"> 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 actividad:  </t>
        </r>
        <r>
          <rPr>
            <b/>
            <sz val="9"/>
            <color indexed="81"/>
            <rFont val="Tahoma"/>
            <family val="2"/>
          </rPr>
          <t xml:space="preserve">
"Compra servicios - remota" 
</t>
        </r>
        <r>
          <rPr>
            <sz val="9"/>
            <color indexed="81"/>
            <rFont val="Tahoma"/>
            <family val="2"/>
          </rPr>
          <t xml:space="preserve">
</t>
        </r>
      </text>
    </comment>
    <comment ref="A156" authorId="1" shapeId="0" xr:uid="{75FC2F45-4B9F-4DA7-A7FB-DE5A20217D18}">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siguientes actividades: </t>
        </r>
        <r>
          <rPr>
            <b/>
            <sz val="9"/>
            <color indexed="81"/>
            <rFont val="Tahoma"/>
            <family val="2"/>
          </rPr>
          <t xml:space="preserve">
"Consulta médica ginecológica en climaterio" + 
"Modalidad - presencial" y/o "Modalidad - remota" + 
"Compra servicios - presencial" y/o  Compra servicios - remota" </t>
        </r>
        <r>
          <rPr>
            <sz val="9"/>
            <color indexed="81"/>
            <rFont val="Tahoma"/>
            <family val="2"/>
          </rPr>
          <t xml:space="preserve">
</t>
        </r>
      </text>
    </comment>
    <comment ref="A157" authorId="1" shapeId="0" xr:uid="{EC85DAB8-8BB2-4996-A1D3-287B7B6CE3A3}">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siguientes actividades: </t>
        </r>
        <r>
          <rPr>
            <b/>
            <sz val="9"/>
            <color indexed="81"/>
            <rFont val="Tahoma"/>
            <family val="2"/>
          </rPr>
          <t xml:space="preserve">
"Hormona foliculoestimulante en sangre" + 
"Modalidad - presencial" y/o "Modalidad - remota" + 
"Compra servicios - presencial" y/o  Compra servicios - remota" </t>
        </r>
        <r>
          <rPr>
            <sz val="9"/>
            <color indexed="81"/>
            <rFont val="Tahoma"/>
            <family val="2"/>
          </rPr>
          <t xml:space="preserve">
</t>
        </r>
      </text>
    </comment>
    <comment ref="A158" authorId="1" shapeId="0" xr:uid="{8E449C22-2B29-40C3-A1A2-B260AD094E1E}">
      <text>
        <r>
          <rPr>
            <sz val="9"/>
            <color indexed="81"/>
            <rFont val="Tahoma"/>
            <family val="2"/>
          </rPr>
          <t xml:space="preserve">Este dato aparecerá  luego de que en la atención esté Registrada en el </t>
        </r>
        <r>
          <rPr>
            <b/>
            <sz val="9"/>
            <color indexed="81"/>
            <rFont val="Tahoma"/>
            <family val="2"/>
          </rPr>
          <t>box</t>
        </r>
        <r>
          <rPr>
            <sz val="9"/>
            <color indexed="81"/>
            <rFont val="Tahoma"/>
            <family val="2"/>
          </rPr>
          <t xml:space="preserve">, en estado completada o en Atención / </t>
        </r>
        <r>
          <rPr>
            <b/>
            <sz val="9"/>
            <color indexed="81"/>
            <rFont val="Tahoma"/>
            <family val="2"/>
          </rPr>
          <t xml:space="preserve">Registro Atención Individual. 
</t>
        </r>
        <r>
          <rPr>
            <sz val="9"/>
            <color indexed="81"/>
            <rFont val="Tahoma"/>
            <family val="2"/>
          </rPr>
          <t xml:space="preserve">
Se Registre las siguientes actividades:  </t>
        </r>
        <r>
          <rPr>
            <b/>
            <sz val="9"/>
            <color indexed="81"/>
            <rFont val="Tahoma"/>
            <family val="2"/>
          </rPr>
          <t xml:space="preserve">
"Ecografia transvaginal o transrectal" + 
"Modalidad - presencial" y/o "Modalidad - remota" + 
"Compra servicios - presencial" y/o  Compra servicios - remota" </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Autor</author>
  </authors>
  <commentList>
    <comment ref="E9" authorId="0" shapeId="0" xr:uid="{AC4FB148-E932-4250-A0A2-64D2C1ADE5C8}">
      <text>
        <r>
          <rPr>
            <sz val="9"/>
            <color indexed="81"/>
            <rFont val="Tahoma"/>
            <family val="2"/>
          </rPr>
          <t xml:space="preserve">Este dato aparecerá  luego de que en el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text>
    </comment>
    <comment ref="F9" authorId="0" shapeId="0" xr:uid="{B0B7A1F0-46F9-4EEC-AB03-85C3F783B9E5}">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12" authorId="0" shapeId="0" xr:uid="{114BF11B-F734-46A7-B915-5B426823525F}">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t>
        </r>
      </text>
    </comment>
    <comment ref="B13" authorId="0" shapeId="0" xr:uid="{E359D47D-B959-4040-94F6-9C3FD93CD31C}">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t>
        </r>
      </text>
    </comment>
    <comment ref="B14" authorId="0" shapeId="0" xr:uid="{DBFF54AE-53FF-4EA1-9D4C-26B5C55F74E5}">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t>
        </r>
      </text>
    </comment>
    <comment ref="B15" authorId="0" shapeId="0" xr:uid="{492A64DA-B788-40D7-A874-FC1E63827AF7}">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t>
        </r>
      </text>
    </comment>
    <comment ref="B16" authorId="0" shapeId="0" xr:uid="{8848F8A0-C5BB-4732-BA84-7E7583DAECBD}">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t>
        </r>
      </text>
    </comment>
    <comment ref="B17" authorId="0" shapeId="0" xr:uid="{D7D79E7A-F4E4-4454-A4F5-4DEA7E4ABC98}">
      <text>
        <r>
          <rPr>
            <b/>
            <sz val="9"/>
            <color indexed="81"/>
            <rFont val="Tahoma"/>
            <family val="2"/>
          </rPr>
          <t xml:space="preserve">Este dato aparecerá luego que en la atención 
</t>
        </r>
        <r>
          <rPr>
            <sz val="9"/>
            <color indexed="81"/>
            <rFont val="Tahoma"/>
            <family val="2"/>
          </rPr>
          <t xml:space="preserve">
Registrada en el Módulo </t>
        </r>
        <r>
          <rPr>
            <b/>
            <sz val="9"/>
            <color indexed="81"/>
            <rFont val="Tahoma"/>
            <family val="2"/>
          </rPr>
          <t xml:space="preserve">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En el Formulario</t>
        </r>
        <r>
          <rPr>
            <b/>
            <sz val="9"/>
            <color indexed="81"/>
            <rFont val="Tahoma"/>
            <family val="2"/>
          </rPr>
          <t xml:space="preserve">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y debe tener registrada la </t>
        </r>
        <r>
          <rPr>
            <b/>
            <sz val="9"/>
            <color indexed="81"/>
            <rFont val="Tahoma"/>
            <family val="2"/>
          </rPr>
          <t>Fecha de Vigencia y fecha próximo control.</t>
        </r>
        <r>
          <rPr>
            <sz val="9"/>
            <color indexed="81"/>
            <rFont val="Tahoma"/>
            <family val="2"/>
          </rPr>
          <t xml:space="preserve">
Registrado por </t>
        </r>
        <r>
          <rPr>
            <b/>
            <sz val="9"/>
            <color indexed="81"/>
            <rFont val="Tahoma"/>
            <family val="2"/>
          </rPr>
          <t>Estamento Técnico Paramédico</t>
        </r>
      </text>
    </comment>
    <comment ref="AG19" authorId="0" shapeId="0" xr:uid="{59A4A3B0-72C3-4B29-B26E-70FCAC5E2CCB}">
      <text>
        <r>
          <rPr>
            <sz val="9"/>
            <color indexed="81"/>
            <rFont val="Tahoma"/>
            <family val="2"/>
          </rPr>
          <t xml:space="preserve">Este dato aparecerá  luego de que en el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text>
    </comment>
    <comment ref="AH19" authorId="0" shapeId="0" xr:uid="{6DF3A6BB-02BF-4B2F-8D99-0B8F271CD76E}">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21" authorId="0" shapeId="0" xr:uid="{45D65F71-683E-4869-BC10-33102A6738F7}">
      <text>
        <r>
          <rPr>
            <b/>
            <sz val="9"/>
            <color indexed="81"/>
            <rFont val="Tahoma"/>
            <family val="2"/>
          </rPr>
          <t>La suma de los EMP por estado nutricional de la sección B debe ser igual al total de los EMP realizados por profesional de la sección A.</t>
        </r>
      </text>
    </comment>
    <comment ref="B22" authorId="0" shapeId="0" xr:uid="{E0FB7925-FA15-4F10-81FA-DFDB408C2E5C}">
      <text>
        <r>
          <rPr>
            <b/>
            <sz val="9"/>
            <color indexed="81"/>
            <rFont val="Tahoma"/>
            <family val="2"/>
          </rPr>
          <t xml:space="preserve">Este dato aparecerá luego que en la atención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En el Formulario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informado</t>
        </r>
        <r>
          <rPr>
            <sz val="9"/>
            <color indexed="81"/>
            <rFont val="Tahoma"/>
            <family val="2"/>
          </rPr>
          <t xml:space="preserve">-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Ademas se debe registrar los campos </t>
        </r>
        <r>
          <rPr>
            <b/>
            <sz val="9"/>
            <color indexed="81"/>
            <rFont val="Tahoma"/>
            <family val="2"/>
          </rPr>
          <t>Talla</t>
        </r>
        <r>
          <rPr>
            <sz val="9"/>
            <color indexed="81"/>
            <rFont val="Tahoma"/>
            <family val="2"/>
          </rPr>
          <t xml:space="preserve">, </t>
        </r>
        <r>
          <rPr>
            <b/>
            <sz val="9"/>
            <color indexed="81"/>
            <rFont val="Tahoma"/>
            <family val="2"/>
          </rPr>
          <t>Peso e IMC</t>
        </r>
        <r>
          <rPr>
            <sz val="9"/>
            <color indexed="81"/>
            <rFont val="Tahoma"/>
            <family val="2"/>
          </rPr>
          <t xml:space="preserve"> y en el campo </t>
        </r>
        <r>
          <rPr>
            <b/>
            <sz val="9"/>
            <color indexed="81"/>
            <rFont val="Tahoma"/>
            <family val="2"/>
          </rPr>
          <t xml:space="preserve">Calificación Nutricional Según IMC </t>
        </r>
        <r>
          <rPr>
            <sz val="9"/>
            <color indexed="81"/>
            <rFont val="Tahoma"/>
            <family val="2"/>
          </rPr>
          <t xml:space="preserve">el valor </t>
        </r>
        <r>
          <rPr>
            <b/>
            <sz val="9"/>
            <color indexed="81"/>
            <rFont val="Tahoma"/>
            <family val="2"/>
          </rPr>
          <t>Normal,</t>
        </r>
        <r>
          <rPr>
            <sz val="9"/>
            <color indexed="81"/>
            <rFont val="Tahoma"/>
            <family val="2"/>
          </rPr>
          <t xml:space="preserve"> tener registrada la </t>
        </r>
        <r>
          <rPr>
            <b/>
            <sz val="9"/>
            <color indexed="81"/>
            <rFont val="Tahoma"/>
            <family val="2"/>
          </rPr>
          <t>Fecha de Vigencia</t>
        </r>
        <r>
          <rPr>
            <sz val="9"/>
            <color indexed="81"/>
            <rFont val="Tahoma"/>
            <family val="2"/>
          </rPr>
          <t xml:space="preserve"> y </t>
        </r>
        <r>
          <rPr>
            <b/>
            <sz val="9"/>
            <color indexed="81"/>
            <rFont val="Tahoma"/>
            <family val="2"/>
          </rPr>
          <t>fecha próximo control.</t>
        </r>
      </text>
    </comment>
    <comment ref="B23" authorId="0" shapeId="0" xr:uid="{2A5286FB-578C-4C75-A14C-94881EA8A8CB}">
      <text>
        <r>
          <rPr>
            <b/>
            <sz val="9"/>
            <color indexed="81"/>
            <rFont val="Tahoma"/>
            <family val="2"/>
          </rPr>
          <t xml:space="preserve">Este dato aparecerá luego que en la atención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En el Formulario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informado</t>
        </r>
        <r>
          <rPr>
            <sz val="9"/>
            <color indexed="81"/>
            <rFont val="Tahoma"/>
            <family val="2"/>
          </rPr>
          <t xml:space="preserve">-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Ademas se debe registrar los campos </t>
        </r>
        <r>
          <rPr>
            <b/>
            <sz val="9"/>
            <color indexed="81"/>
            <rFont val="Tahoma"/>
            <family val="2"/>
          </rPr>
          <t>Talla</t>
        </r>
        <r>
          <rPr>
            <sz val="9"/>
            <color indexed="81"/>
            <rFont val="Tahoma"/>
            <family val="2"/>
          </rPr>
          <t xml:space="preserve">, </t>
        </r>
        <r>
          <rPr>
            <b/>
            <sz val="9"/>
            <color indexed="81"/>
            <rFont val="Tahoma"/>
            <family val="2"/>
          </rPr>
          <t>Peso e IMC</t>
        </r>
        <r>
          <rPr>
            <sz val="9"/>
            <color indexed="81"/>
            <rFont val="Tahoma"/>
            <family val="2"/>
          </rPr>
          <t xml:space="preserve"> y en el campo </t>
        </r>
        <r>
          <rPr>
            <b/>
            <sz val="9"/>
            <color indexed="81"/>
            <rFont val="Tahoma"/>
            <family val="2"/>
          </rPr>
          <t xml:space="preserve">Calificación Nutricional Según IMC </t>
        </r>
        <r>
          <rPr>
            <sz val="9"/>
            <color indexed="81"/>
            <rFont val="Tahoma"/>
            <family val="2"/>
          </rPr>
          <t xml:space="preserve">el valor </t>
        </r>
        <r>
          <rPr>
            <b/>
            <sz val="9"/>
            <color indexed="81"/>
            <rFont val="Tahoma"/>
            <family val="2"/>
          </rPr>
          <t xml:space="preserve">bajo peso </t>
        </r>
        <r>
          <rPr>
            <sz val="9"/>
            <color indexed="81"/>
            <rFont val="Tahoma"/>
            <family val="2"/>
          </rPr>
          <t xml:space="preserve">y debe tener registrada la </t>
        </r>
        <r>
          <rPr>
            <b/>
            <sz val="9"/>
            <color indexed="81"/>
            <rFont val="Tahoma"/>
            <family val="2"/>
          </rPr>
          <t>Fecha de Vigencia</t>
        </r>
        <r>
          <rPr>
            <sz val="9"/>
            <color indexed="81"/>
            <rFont val="Tahoma"/>
            <family val="2"/>
          </rPr>
          <t xml:space="preserve"> y </t>
        </r>
        <r>
          <rPr>
            <b/>
            <sz val="9"/>
            <color indexed="81"/>
            <rFont val="Tahoma"/>
            <family val="2"/>
          </rPr>
          <t>fecha próximo control.</t>
        </r>
      </text>
    </comment>
    <comment ref="B24" authorId="0" shapeId="0" xr:uid="{5CFF670B-BFEE-4FC3-95DF-955A20861DD3}">
      <text>
        <r>
          <rPr>
            <b/>
            <sz val="9"/>
            <color indexed="81"/>
            <rFont val="Tahoma"/>
            <family val="2"/>
          </rPr>
          <t xml:space="preserve">Este dato aparecerá luego que en la atención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En el Formulario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informado</t>
        </r>
        <r>
          <rPr>
            <sz val="9"/>
            <color indexed="81"/>
            <rFont val="Tahoma"/>
            <family val="2"/>
          </rPr>
          <t xml:space="preserve">-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Ademas se debe registrar los campos </t>
        </r>
        <r>
          <rPr>
            <b/>
            <sz val="9"/>
            <color indexed="81"/>
            <rFont val="Tahoma"/>
            <family val="2"/>
          </rPr>
          <t>Talla</t>
        </r>
        <r>
          <rPr>
            <sz val="9"/>
            <color indexed="81"/>
            <rFont val="Tahoma"/>
            <family val="2"/>
          </rPr>
          <t xml:space="preserve">, </t>
        </r>
        <r>
          <rPr>
            <b/>
            <sz val="9"/>
            <color indexed="81"/>
            <rFont val="Tahoma"/>
            <family val="2"/>
          </rPr>
          <t>Peso e IMC</t>
        </r>
        <r>
          <rPr>
            <sz val="9"/>
            <color indexed="81"/>
            <rFont val="Tahoma"/>
            <family val="2"/>
          </rPr>
          <t xml:space="preserve"> y en el campo </t>
        </r>
        <r>
          <rPr>
            <b/>
            <sz val="9"/>
            <color indexed="81"/>
            <rFont val="Tahoma"/>
            <family val="2"/>
          </rPr>
          <t xml:space="preserve">Calificación Nutricional Según IMC </t>
        </r>
        <r>
          <rPr>
            <sz val="9"/>
            <color indexed="81"/>
            <rFont val="Tahoma"/>
            <family val="2"/>
          </rPr>
          <t xml:space="preserve">el valor </t>
        </r>
        <r>
          <rPr>
            <b/>
            <sz val="9"/>
            <color indexed="81"/>
            <rFont val="Tahoma"/>
            <family val="2"/>
          </rPr>
          <t xml:space="preserve">sobrepeso </t>
        </r>
        <r>
          <rPr>
            <sz val="9"/>
            <color indexed="81"/>
            <rFont val="Tahoma"/>
            <family val="2"/>
          </rPr>
          <t xml:space="preserve">y debe tener registrada la </t>
        </r>
        <r>
          <rPr>
            <b/>
            <sz val="9"/>
            <color indexed="81"/>
            <rFont val="Tahoma"/>
            <family val="2"/>
          </rPr>
          <t>Fecha de Vigencia</t>
        </r>
        <r>
          <rPr>
            <sz val="9"/>
            <color indexed="81"/>
            <rFont val="Tahoma"/>
            <family val="2"/>
          </rPr>
          <t xml:space="preserve"> y </t>
        </r>
        <r>
          <rPr>
            <b/>
            <sz val="9"/>
            <color indexed="81"/>
            <rFont val="Tahoma"/>
            <family val="2"/>
          </rPr>
          <t>fecha próximo control.</t>
        </r>
      </text>
    </comment>
    <comment ref="B25" authorId="0" shapeId="0" xr:uid="{7BD8560C-6629-4C37-A197-733531EFE9FF}">
      <text>
        <r>
          <rPr>
            <b/>
            <sz val="9"/>
            <color indexed="81"/>
            <rFont val="Tahoma"/>
            <family val="2"/>
          </rPr>
          <t xml:space="preserve">Este dato aparecerá luego que en la atención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En el Formulario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informado</t>
        </r>
        <r>
          <rPr>
            <sz val="9"/>
            <color indexed="81"/>
            <rFont val="Tahoma"/>
            <family val="2"/>
          </rPr>
          <t xml:space="preserve">-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Ademas se debe registrar los campos </t>
        </r>
        <r>
          <rPr>
            <b/>
            <sz val="9"/>
            <color indexed="81"/>
            <rFont val="Tahoma"/>
            <family val="2"/>
          </rPr>
          <t>Talla</t>
        </r>
        <r>
          <rPr>
            <sz val="9"/>
            <color indexed="81"/>
            <rFont val="Tahoma"/>
            <family val="2"/>
          </rPr>
          <t xml:space="preserve">, </t>
        </r>
        <r>
          <rPr>
            <b/>
            <sz val="9"/>
            <color indexed="81"/>
            <rFont val="Tahoma"/>
            <family val="2"/>
          </rPr>
          <t>Peso e IMC</t>
        </r>
        <r>
          <rPr>
            <sz val="9"/>
            <color indexed="81"/>
            <rFont val="Tahoma"/>
            <family val="2"/>
          </rPr>
          <t xml:space="preserve"> y en el campo </t>
        </r>
        <r>
          <rPr>
            <b/>
            <sz val="9"/>
            <color indexed="81"/>
            <rFont val="Tahoma"/>
            <family val="2"/>
          </rPr>
          <t xml:space="preserve">Calificación Nutricional Según IMC </t>
        </r>
        <r>
          <rPr>
            <sz val="9"/>
            <color indexed="81"/>
            <rFont val="Tahoma"/>
            <family val="2"/>
          </rPr>
          <t xml:space="preserve">el valor </t>
        </r>
        <r>
          <rPr>
            <b/>
            <sz val="9"/>
            <color indexed="81"/>
            <rFont val="Tahoma"/>
            <family val="2"/>
          </rPr>
          <t xml:space="preserve">obesos </t>
        </r>
        <r>
          <rPr>
            <sz val="9"/>
            <color indexed="81"/>
            <rFont val="Tahoma"/>
            <family val="2"/>
          </rPr>
          <t xml:space="preserve">y debe tener registrada la </t>
        </r>
        <r>
          <rPr>
            <b/>
            <sz val="9"/>
            <color indexed="81"/>
            <rFont val="Tahoma"/>
            <family val="2"/>
          </rPr>
          <t>Fecha de Vigencia</t>
        </r>
        <r>
          <rPr>
            <sz val="9"/>
            <color indexed="81"/>
            <rFont val="Tahoma"/>
            <family val="2"/>
          </rPr>
          <t xml:space="preserve"> y </t>
        </r>
        <r>
          <rPr>
            <b/>
            <sz val="9"/>
            <color indexed="81"/>
            <rFont val="Tahoma"/>
            <family val="2"/>
          </rPr>
          <t>fecha próximo control.</t>
        </r>
      </text>
    </comment>
    <comment ref="AG27" authorId="0" shapeId="0" xr:uid="{D446545D-2AA5-4B0D-8D6E-20C01407BECB}">
      <text>
        <r>
          <rPr>
            <sz val="9"/>
            <color indexed="81"/>
            <rFont val="Tahoma"/>
            <family val="2"/>
          </rPr>
          <t xml:space="preserve">Este dato aparecerá  luego de que en el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text>
    </comment>
    <comment ref="AH27" authorId="0" shapeId="0" xr:uid="{1BE701AE-88BD-4AFD-A7D4-4C0330060011}">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29" authorId="0" shapeId="0" xr:uid="{2ED456E3-0AB0-4211-AFF0-5BC18CFE32D3}">
      <text>
        <r>
          <rPr>
            <sz val="9"/>
            <color indexed="81"/>
            <rFont val="Tahoma"/>
            <family val="2"/>
          </rPr>
          <t xml:space="preserve">
Este dato aparecerá luego que en la atención registrada en el</t>
        </r>
        <r>
          <rPr>
            <b/>
            <sz val="9"/>
            <color indexed="81"/>
            <rFont val="Tahoma"/>
            <family val="2"/>
          </rPr>
          <t xml:space="preserve"> Módulo BOX - Pacientes Citados o en Agregar Documentos a una atención</t>
        </r>
        <r>
          <rPr>
            <sz val="9"/>
            <color indexed="81"/>
            <rFont val="Tahoma"/>
            <family val="2"/>
          </rPr>
          <t xml:space="preserve">, Registrada en el </t>
        </r>
        <r>
          <rPr>
            <b/>
            <sz val="9"/>
            <color indexed="81"/>
            <rFont val="Tahoma"/>
            <family val="2"/>
          </rPr>
          <t>Módulo BOX - Pacientes Citado</t>
        </r>
        <r>
          <rPr>
            <sz val="9"/>
            <color indexed="81"/>
            <rFont val="Tahoma"/>
            <family val="2"/>
          </rPr>
          <t xml:space="preserve">s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 xml:space="preserve">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debe contar con la</t>
        </r>
        <r>
          <rPr>
            <b/>
            <sz val="9"/>
            <color indexed="81"/>
            <rFont val="Tahoma"/>
            <family val="2"/>
          </rPr>
          <t xml:space="preserve"> Calificación Nutricional Según IMC,</t>
        </r>
        <r>
          <rPr>
            <sz val="9"/>
            <color indexed="81"/>
            <rFont val="Tahoma"/>
            <family val="2"/>
          </rPr>
          <t xml:space="preserve"> debe tener registrada la </t>
        </r>
        <r>
          <rPr>
            <b/>
            <sz val="9"/>
            <color indexed="81"/>
            <rFont val="Tahoma"/>
            <family val="2"/>
          </rPr>
          <t xml:space="preserve">Fecha de Vigencia y fecha próximo control.
</t>
        </r>
        <r>
          <rPr>
            <sz val="9"/>
            <color indexed="81"/>
            <rFont val="Tahoma"/>
            <family val="2"/>
          </rPr>
          <t xml:space="preserve"> 
 Registrar  el campo </t>
        </r>
        <r>
          <rPr>
            <b/>
            <sz val="9"/>
            <color indexed="81"/>
            <rFont val="Tahoma"/>
            <family val="2"/>
          </rPr>
          <t>EMPA- ¿Usted fuma?</t>
        </r>
        <r>
          <rPr>
            <sz val="9"/>
            <color indexed="81"/>
            <rFont val="Tahoma"/>
            <family val="2"/>
          </rPr>
          <t xml:space="preserve"> ingrese el Valor </t>
        </r>
        <r>
          <rPr>
            <b/>
            <sz val="9"/>
            <color indexed="81"/>
            <rFont val="Tahoma"/>
            <family val="2"/>
          </rPr>
          <t>Si.</t>
        </r>
        <r>
          <rPr>
            <sz val="9"/>
            <color indexed="81"/>
            <rFont val="Tahoma"/>
            <family val="2"/>
          </rPr>
          <t xml:space="preserve"> 
</t>
        </r>
      </text>
    </comment>
    <comment ref="B30" authorId="0" shapeId="0" xr:uid="{C2498021-B686-4587-ADDA-19FA4E5AE6A5}">
      <text>
        <r>
          <rPr>
            <b/>
            <sz val="9"/>
            <color indexed="81"/>
            <rFont val="Tahoma"/>
            <family val="2"/>
          </rPr>
          <t xml:space="preserve">Este dato aparecerá luego que en la atención </t>
        </r>
        <r>
          <rPr>
            <sz val="9"/>
            <color indexed="81"/>
            <rFont val="Tahoma"/>
            <family val="2"/>
          </rPr>
          <t xml:space="preserve">registrada en el Módulo </t>
        </r>
        <r>
          <rPr>
            <b/>
            <sz val="9"/>
            <color indexed="81"/>
            <rFont val="Tahoma"/>
            <family val="2"/>
          </rPr>
          <t xml:space="preserve">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En el Formulario</t>
        </r>
        <r>
          <rPr>
            <b/>
            <sz val="9"/>
            <color indexed="81"/>
            <rFont val="Tahoma"/>
            <family val="2"/>
          </rPr>
          <t xml:space="preserve"> </t>
        </r>
        <r>
          <rPr>
            <sz val="9"/>
            <color indexed="81"/>
            <rFont val="Tahoma"/>
            <family val="2"/>
          </rPr>
          <t>clinico "</t>
        </r>
        <r>
          <rPr>
            <b/>
            <sz val="9"/>
            <color indexed="81"/>
            <rFont val="Tahoma"/>
            <family val="2"/>
          </rPr>
          <t xml:space="preserve">EMP - Examen de Medicina Preventiva" </t>
        </r>
        <r>
          <rPr>
            <sz val="9"/>
            <color indexed="81"/>
            <rFont val="Tahoma"/>
            <family val="2"/>
          </rPr>
          <t xml:space="preserve"> se registre en el campo Estado del examen,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informado</t>
        </r>
        <r>
          <rPr>
            <sz val="9"/>
            <color indexed="81"/>
            <rFont val="Tahoma"/>
            <family val="2"/>
          </rPr>
          <t xml:space="preserve">-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debe contar con la</t>
        </r>
        <r>
          <rPr>
            <b/>
            <sz val="9"/>
            <color indexed="81"/>
            <rFont val="Tahoma"/>
            <family val="2"/>
          </rPr>
          <t xml:space="preserve"> Calificación Nutricional Según IMC</t>
        </r>
        <r>
          <rPr>
            <sz val="9"/>
            <color indexed="81"/>
            <rFont val="Tahoma"/>
            <family val="2"/>
          </rPr>
          <t xml:space="preserve">, debe tener registrada la </t>
        </r>
        <r>
          <rPr>
            <b/>
            <sz val="9"/>
            <color indexed="81"/>
            <rFont val="Tahoma"/>
            <family val="2"/>
          </rPr>
          <t>Fecha de Vigencia y fecha próximo control.</t>
        </r>
        <r>
          <rPr>
            <sz val="9"/>
            <color indexed="81"/>
            <rFont val="Tahoma"/>
            <family val="2"/>
          </rPr>
          <t xml:space="preserve">
Se debe registrar en el </t>
        </r>
        <r>
          <rPr>
            <b/>
            <sz val="9"/>
            <color indexed="81"/>
            <rFont val="Tahoma"/>
            <family val="2"/>
          </rPr>
          <t>campo Presion Arterial (mmHg</t>
        </r>
        <r>
          <rPr>
            <sz val="9"/>
            <color indexed="81"/>
            <rFont val="Tahoma"/>
            <family val="2"/>
          </rPr>
          <t>) el valor medido en la Toma de Presión (Dependiendo de los valores registrados, las preguntas:</t>
        </r>
        <r>
          <rPr>
            <b/>
            <sz val="9"/>
            <color indexed="81"/>
            <rFont val="Tahoma"/>
            <family val="2"/>
          </rPr>
          <t xml:space="preserve"> "Presión Arterial Sistólica ¿Es mayor o igual a 140 mmHG?</t>
        </r>
        <r>
          <rPr>
            <sz val="9"/>
            <color indexed="81"/>
            <rFont val="Tahoma"/>
            <family val="2"/>
          </rPr>
          <t>" y "</t>
        </r>
        <r>
          <rPr>
            <b/>
            <sz val="9"/>
            <color indexed="81"/>
            <rFont val="Tahoma"/>
            <family val="2"/>
          </rPr>
          <t>Presión Arterial Diastólica ¿Es mayor o igual a 90 mmHg</t>
        </r>
        <r>
          <rPr>
            <sz val="9"/>
            <color indexed="81"/>
            <rFont val="Tahoma"/>
            <family val="2"/>
          </rPr>
          <t xml:space="preserve">?" se contestarán automáticamente).
</t>
        </r>
      </text>
    </comment>
    <comment ref="AG32" authorId="0" shapeId="0" xr:uid="{C15F3F1A-1490-4956-AAF4-57170C644852}">
      <text>
        <r>
          <rPr>
            <sz val="9"/>
            <color indexed="81"/>
            <rFont val="Tahoma"/>
            <family val="2"/>
          </rPr>
          <t xml:space="preserve">Este dato aparecerá  luego de que en el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text>
    </comment>
    <comment ref="AH32" authorId="0" shapeId="0" xr:uid="{E2813D35-E975-449F-A90E-D4C633A5F085}">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34" authorId="0" shapeId="0" xr:uid="{9F8A645E-7D2D-4C53-8EFE-136AF51F817D}">
      <text>
        <r>
          <rPr>
            <sz val="9"/>
            <color indexed="81"/>
            <rFont val="Tahoma"/>
            <family val="2"/>
          </rPr>
          <t xml:space="preserve">Este dato aparecerá luego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En el Formulario clinico </t>
        </r>
        <r>
          <rPr>
            <b/>
            <sz val="9"/>
            <color indexed="81"/>
            <rFont val="Tahoma"/>
            <family val="2"/>
          </rPr>
          <t xml:space="preserve">"EMP - Examen de Medicina Preventiva" </t>
        </r>
        <r>
          <rPr>
            <sz val="9"/>
            <color indexed="81"/>
            <rFont val="Tahoma"/>
            <family val="2"/>
          </rPr>
          <t xml:space="preserve"> se registre en el campo</t>
        </r>
        <r>
          <rPr>
            <b/>
            <sz val="9"/>
            <color indexed="81"/>
            <rFont val="Tahoma"/>
            <family val="2"/>
          </rPr>
          <t xml:space="preserve"> Estado del examen, el valor:
EMP- Vigente Informado:</t>
        </r>
        <r>
          <rPr>
            <sz val="9"/>
            <color indexed="81"/>
            <rFont val="Tahoma"/>
            <family val="2"/>
          </rPr>
          <t xml:space="preserve"> Exámenes registrados, paciente contactado y avisado ó</t>
        </r>
        <r>
          <rPr>
            <b/>
            <sz val="9"/>
            <color indexed="81"/>
            <rFont val="Tahoma"/>
            <family val="2"/>
          </rPr>
          <t xml:space="preserve">
EMP- Vigente no informado-</t>
        </r>
        <r>
          <rPr>
            <sz val="9"/>
            <color indexed="81"/>
            <rFont val="Tahoma"/>
            <family val="2"/>
          </rPr>
          <t xml:space="preserve"> Exámenes registrados en la ficha, pero no informado al paciente ó</t>
        </r>
        <r>
          <rPr>
            <b/>
            <sz val="9"/>
            <color indexed="81"/>
            <rFont val="Tahoma"/>
            <family val="2"/>
          </rPr>
          <t xml:space="preserve">
EMP-Incompleto- </t>
        </r>
        <r>
          <rPr>
            <sz val="9"/>
            <color indexed="81"/>
            <rFont val="Tahoma"/>
            <family val="2"/>
          </rPr>
          <t xml:space="preserve">Exámenes solicitados, pero no registrados en la ficha. </t>
        </r>
        <r>
          <rPr>
            <b/>
            <sz val="9"/>
            <color indexed="81"/>
            <rFont val="Tahoma"/>
            <family val="2"/>
          </rPr>
          <t xml:space="preserve"> 
</t>
        </r>
        <r>
          <rPr>
            <sz val="9"/>
            <color indexed="81"/>
            <rFont val="Tahoma"/>
            <family val="2"/>
          </rPr>
          <t xml:space="preserve"> debe contar con la</t>
        </r>
        <r>
          <rPr>
            <b/>
            <sz val="9"/>
            <color indexed="81"/>
            <rFont val="Tahoma"/>
            <family val="2"/>
          </rPr>
          <t xml:space="preserve"> Calificación Nutricional Según IMC, </t>
        </r>
        <r>
          <rPr>
            <sz val="9"/>
            <color indexed="81"/>
            <rFont val="Tahoma"/>
            <family val="2"/>
          </rPr>
          <t xml:space="preserve">debe tener registrada la </t>
        </r>
        <r>
          <rPr>
            <b/>
            <sz val="9"/>
            <color indexed="81"/>
            <rFont val="Tahoma"/>
            <family val="2"/>
          </rPr>
          <t>Fecha de Vigencia y fecha próximo control.</t>
        </r>
        <r>
          <rPr>
            <sz val="9"/>
            <color indexed="81"/>
            <rFont val="Tahoma"/>
            <family val="2"/>
          </rPr>
          <t xml:space="preserve">
Se debe registrar en el campo </t>
        </r>
        <r>
          <rPr>
            <b/>
            <sz val="9"/>
            <color indexed="81"/>
            <rFont val="Tahoma"/>
            <family val="2"/>
          </rPr>
          <t xml:space="preserve">Resultado de glicemia (mg/dl) </t>
        </r>
        <r>
          <rPr>
            <sz val="9"/>
            <color indexed="81"/>
            <rFont val="Tahoma"/>
            <family val="2"/>
          </rPr>
          <t>el valor medido en la toma de glicemia (Dependiendo de los valores registrados, las preguntas: "</t>
        </r>
        <r>
          <rPr>
            <b/>
            <sz val="9"/>
            <color indexed="81"/>
            <rFont val="Tahoma"/>
            <family val="2"/>
          </rPr>
          <t>Glicemia en ayunas entre 100 y 125 mg/dl"</t>
        </r>
        <r>
          <rPr>
            <sz val="9"/>
            <color indexed="81"/>
            <rFont val="Tahoma"/>
            <family val="2"/>
          </rPr>
          <t xml:space="preserve"> y </t>
        </r>
        <r>
          <rPr>
            <b/>
            <sz val="9"/>
            <color indexed="81"/>
            <rFont val="Tahoma"/>
            <family val="2"/>
          </rPr>
          <t>"Glicemia en ayunas mayor o = a 126 mg/dl"</t>
        </r>
        <r>
          <rPr>
            <sz val="9"/>
            <color indexed="81"/>
            <rFont val="Tahoma"/>
            <family val="2"/>
          </rPr>
          <t xml:space="preserve"> se contestarán automáticamente).
</t>
        </r>
        <r>
          <rPr>
            <b/>
            <sz val="9"/>
            <color indexed="81"/>
            <rFont val="Tahoma"/>
            <family val="2"/>
          </rPr>
          <t xml:space="preserve">
NOTA: Corresponde a las personas que presentan una Glicemia en ayuno entre 100 y 199 mg/dl, según el examen de laboratorio realizado</t>
        </r>
      </text>
    </comment>
    <comment ref="B35" authorId="0" shapeId="0" xr:uid="{98357A78-17A8-491B-A7F8-45CA3D979266}">
      <text>
        <r>
          <rPr>
            <sz val="9"/>
            <color indexed="81"/>
            <rFont val="Tahoma"/>
            <family val="2"/>
          </rPr>
          <t xml:space="preserve">Este dato aparecerá luego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En el Formulario clinico </t>
        </r>
        <r>
          <rPr>
            <b/>
            <sz val="9"/>
            <color indexed="81"/>
            <rFont val="Tahoma"/>
            <family val="2"/>
          </rPr>
          <t>"EMP - Examen de Medicina Preventiva"</t>
        </r>
        <r>
          <rPr>
            <sz val="9"/>
            <color indexed="81"/>
            <rFont val="Tahoma"/>
            <family val="2"/>
          </rPr>
          <t xml:space="preserve">  se registre en el campo</t>
        </r>
        <r>
          <rPr>
            <b/>
            <sz val="9"/>
            <color indexed="81"/>
            <rFont val="Tahoma"/>
            <family val="2"/>
          </rPr>
          <t xml:space="preserve"> Estado del examen,</t>
        </r>
        <r>
          <rPr>
            <sz val="9"/>
            <color indexed="81"/>
            <rFont val="Tahoma"/>
            <family val="2"/>
          </rPr>
          <t xml:space="preserve"> el valor </t>
        </r>
        <r>
          <rPr>
            <b/>
            <sz val="9"/>
            <color indexed="81"/>
            <rFont val="Tahoma"/>
            <family val="2"/>
          </rPr>
          <t>campo Estado del examen</t>
        </r>
        <r>
          <rPr>
            <sz val="9"/>
            <color indexed="81"/>
            <rFont val="Tahoma"/>
            <family val="2"/>
          </rPr>
          <t xml:space="preserve">, el valor:
</t>
        </r>
        <r>
          <rPr>
            <b/>
            <sz val="9"/>
            <color indexed="81"/>
            <rFont val="Tahoma"/>
            <family val="2"/>
          </rPr>
          <t>EMP- Vigente Informado</t>
        </r>
        <r>
          <rPr>
            <sz val="9"/>
            <color indexed="81"/>
            <rFont val="Tahoma"/>
            <family val="2"/>
          </rPr>
          <t xml:space="preserve">: Exámenes registrados, paciente contactado y avisado ó
</t>
        </r>
        <r>
          <rPr>
            <b/>
            <sz val="9"/>
            <color indexed="81"/>
            <rFont val="Tahoma"/>
            <family val="2"/>
          </rPr>
          <t>EMP- Vigente no informad</t>
        </r>
        <r>
          <rPr>
            <sz val="9"/>
            <color indexed="81"/>
            <rFont val="Tahoma"/>
            <family val="2"/>
          </rPr>
          <t xml:space="preserve">o- Exámenes registrados en la ficha, pero no informado al paciente ó
</t>
        </r>
        <r>
          <rPr>
            <b/>
            <sz val="9"/>
            <color indexed="81"/>
            <rFont val="Tahoma"/>
            <family val="2"/>
          </rPr>
          <t>EMP-Incompleto</t>
        </r>
        <r>
          <rPr>
            <sz val="9"/>
            <color indexed="81"/>
            <rFont val="Tahoma"/>
            <family val="2"/>
          </rPr>
          <t xml:space="preserve">- Exámenes solicitados, pero no registrados en la ficha. 
</t>
        </r>
        <r>
          <rPr>
            <b/>
            <sz val="9"/>
            <color indexed="81"/>
            <rFont val="Tahoma"/>
            <family val="2"/>
          </rPr>
          <t xml:space="preserve"> </t>
        </r>
        <r>
          <rPr>
            <sz val="9"/>
            <color indexed="81"/>
            <rFont val="Tahoma"/>
            <family val="2"/>
          </rPr>
          <t xml:space="preserve">debe contar con la </t>
        </r>
        <r>
          <rPr>
            <b/>
            <sz val="9"/>
            <color indexed="81"/>
            <rFont val="Tahoma"/>
            <family val="2"/>
          </rPr>
          <t>Calificación Nutricional Según IMC</t>
        </r>
        <r>
          <rPr>
            <sz val="9"/>
            <color indexed="81"/>
            <rFont val="Tahoma"/>
            <family val="2"/>
          </rPr>
          <t xml:space="preserve">, debe tener registrada la </t>
        </r>
        <r>
          <rPr>
            <b/>
            <sz val="9"/>
            <color indexed="81"/>
            <rFont val="Tahoma"/>
            <family val="2"/>
          </rPr>
          <t>Fecha de Vigencia y fecha próximo control.</t>
        </r>
        <r>
          <rPr>
            <sz val="9"/>
            <color indexed="81"/>
            <rFont val="Tahoma"/>
            <family val="2"/>
          </rPr>
          <t xml:space="preserve">
 Se debe registrar en el </t>
        </r>
        <r>
          <rPr>
            <b/>
            <sz val="9"/>
            <color indexed="81"/>
            <rFont val="Tahoma"/>
            <family val="2"/>
          </rPr>
          <t>campo Colesterol Total (mg/dl)</t>
        </r>
        <r>
          <rPr>
            <sz val="9"/>
            <color indexed="81"/>
            <rFont val="Tahoma"/>
            <family val="2"/>
          </rPr>
          <t xml:space="preserve"> el valor medido en la toma de colesterol (Dependiendo de los valores registrados, las preguntas: "</t>
        </r>
        <r>
          <rPr>
            <b/>
            <sz val="9"/>
            <color indexed="81"/>
            <rFont val="Tahoma"/>
            <family val="2"/>
          </rPr>
          <t>Esta entre 200-239 mg/dl"</t>
        </r>
        <r>
          <rPr>
            <sz val="9"/>
            <color indexed="81"/>
            <rFont val="Tahoma"/>
            <family val="2"/>
          </rPr>
          <t xml:space="preserve"> y</t>
        </r>
        <r>
          <rPr>
            <b/>
            <sz val="9"/>
            <color indexed="81"/>
            <rFont val="Tahoma"/>
            <family val="2"/>
          </rPr>
          <t xml:space="preserve"> "Es mayor o = 240 mg/dl"</t>
        </r>
        <r>
          <rPr>
            <sz val="9"/>
            <color indexed="81"/>
            <rFont val="Tahoma"/>
            <family val="2"/>
          </rPr>
          <t xml:space="preserve"> se contestarán automáticamente).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Autor</author>
    <author>Miguel Angel Rozas Bustamante</author>
  </authors>
  <commentList>
    <comment ref="A14" authorId="0" shapeId="0" xr:uid="{A21A5B4C-35B5-4121-8C61-D9AFF62C3662}">
      <text>
        <r>
          <rPr>
            <sz val="9"/>
            <color indexed="81"/>
            <rFont val="Tahoma"/>
            <family val="2"/>
          </rPr>
          <t xml:space="preserve">
Se contabilizara, según </t>
        </r>
        <r>
          <rPr>
            <b/>
            <sz val="9"/>
            <color indexed="81"/>
            <rFont val="Tahoma"/>
            <family val="2"/>
          </rPr>
          <t>Especialidad</t>
        </r>
        <r>
          <rPr>
            <sz val="9"/>
            <color indexed="81"/>
            <rFont val="Tahoma"/>
            <family val="2"/>
          </rPr>
          <t xml:space="preserve"> ingresada en la </t>
        </r>
        <r>
          <rPr>
            <b/>
            <sz val="9"/>
            <color indexed="81"/>
            <rFont val="Tahoma"/>
            <family val="2"/>
          </rPr>
          <t>Agenda de la cita.</t>
        </r>
        <r>
          <rPr>
            <sz val="9"/>
            <color indexed="81"/>
            <rFont val="Tahoma"/>
            <family val="2"/>
          </rPr>
          <t xml:space="preserve"> Esta especialiad debe ser ingresada en el perfil medico antes de la creacion de la agenda </t>
        </r>
        <r>
          <rPr>
            <b/>
            <sz val="9"/>
            <color indexed="81"/>
            <rFont val="Tahoma"/>
            <family val="2"/>
          </rPr>
          <t xml:space="preserve">
</t>
        </r>
        <r>
          <rPr>
            <sz val="9"/>
            <color indexed="81"/>
            <rFont val="Tahoma"/>
            <family val="2"/>
          </rPr>
          <t xml:space="preserve">
Este dato aparecerá  luego de que en la atención  registrada en </t>
        </r>
        <r>
          <rPr>
            <b/>
            <sz val="9"/>
            <color indexed="81"/>
            <rFont val="Tahoma"/>
            <family val="2"/>
          </rPr>
          <t>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
Se registre la </t>
        </r>
        <r>
          <rPr>
            <b/>
            <sz val="9"/>
            <color indexed="81"/>
            <rFont val="Tahoma"/>
            <family val="2"/>
          </rPr>
          <t>Actividad:</t>
        </r>
        <r>
          <rPr>
            <sz val="9"/>
            <color indexed="81"/>
            <rFont val="Tahoma"/>
            <family val="2"/>
          </rPr>
          <t xml:space="preserve">
</t>
        </r>
        <r>
          <rPr>
            <b/>
            <sz val="9"/>
            <color indexed="81"/>
            <rFont val="Tahoma"/>
            <family val="2"/>
          </rPr>
          <t xml:space="preserve">Teleconsulta Médica de Especialidad Ambulatoria - Nueva
</t>
        </r>
        <r>
          <rPr>
            <sz val="9"/>
            <color indexed="81"/>
            <rFont val="Tahoma"/>
            <family val="2"/>
          </rPr>
          <t>o</t>
        </r>
        <r>
          <rPr>
            <b/>
            <sz val="9"/>
            <color indexed="81"/>
            <rFont val="Tahoma"/>
            <family val="2"/>
          </rPr>
          <t xml:space="preserve">
Teleconsulta Médica de Especialidad Ambulatoria - Control
</t>
        </r>
        <r>
          <rPr>
            <sz val="9"/>
            <color indexed="81"/>
            <rFont val="Tahoma"/>
            <family val="2"/>
          </rPr>
          <t xml:space="preserve">Y en el caso de ser un paciente Hospitalizado </t>
        </r>
        <r>
          <rPr>
            <b/>
            <sz val="9"/>
            <color indexed="81"/>
            <rFont val="Tahoma"/>
            <family val="2"/>
          </rPr>
          <t>Además Agregar la Actividad</t>
        </r>
        <r>
          <rPr>
            <sz val="9"/>
            <color indexed="81"/>
            <rFont val="Tahoma"/>
            <family val="2"/>
          </rPr>
          <t xml:space="preserve"> </t>
        </r>
        <r>
          <rPr>
            <b/>
            <sz val="9"/>
            <color indexed="81"/>
            <rFont val="Tahoma"/>
            <family val="2"/>
          </rPr>
          <t xml:space="preserve">
Teleconsulta Médica de Especialidad Hospitalizado
</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B14" authorId="1" shapeId="0" xr:uid="{836C2CEF-A333-49F2-B3CB-888A1BA2DC20}">
      <text>
        <r>
          <rPr>
            <sz val="9"/>
            <color indexed="81"/>
            <rFont val="Tahoma"/>
            <family val="2"/>
          </rPr>
          <t xml:space="preserve">Se contabilizara, según Especialidad ingresada en la Agenda de la cita. Esta especialiad debe ser ingresada en el perfil medico antes de la creacion de la agenda 
Este dato aparecerá  luego de que en la atención  registrada en Módulo Box - Pacientes Citados o en Módulo Atención - Atención Individual el profesional registre lo siguiente:
Se registre la Actividad:
</t>
        </r>
        <r>
          <rPr>
            <b/>
            <sz val="9"/>
            <color indexed="81"/>
            <rFont val="Tahoma"/>
            <family val="2"/>
          </rPr>
          <t xml:space="preserve">Teleconsulta Médica de Especialidad Ambulatoria - Nueva
</t>
        </r>
        <r>
          <rPr>
            <sz val="9"/>
            <color indexed="81"/>
            <rFont val="Tahoma"/>
            <family val="2"/>
          </rPr>
          <t xml:space="preserve">
Y en el caso de ser un paciente Hospitalizado Además Agregar la Actividad 
</t>
        </r>
        <r>
          <rPr>
            <b/>
            <sz val="9"/>
            <color indexed="81"/>
            <rFont val="Tahoma"/>
            <family val="2"/>
          </rPr>
          <t xml:space="preserve">Teleconsulta Médica de Especialidad Hospitalizado
</t>
        </r>
        <r>
          <rPr>
            <sz val="9"/>
            <color indexed="81"/>
            <rFont val="Tahoma"/>
            <family val="2"/>
          </rPr>
          <t xml:space="preserve">
</t>
        </r>
      </text>
    </comment>
    <comment ref="H14" authorId="1" shapeId="0" xr:uid="{FBFA368C-5EB6-42AE-8FFB-A8BCCEF24039}">
      <text>
        <r>
          <rPr>
            <sz val="9"/>
            <color indexed="81"/>
            <rFont val="Tahoma"/>
            <family val="2"/>
          </rPr>
          <t xml:space="preserve">Se contabilizara, según Especialidad ingresada en la Agenda de la cita. Esta especialiad debe ser ingresada en el perfil medico antes de la creacion de la agenda 
Este dato aparecerá  luego de que en la atención  registrada en Módulo Box - Pacientes Citados o en Módulo Atención - Atención Individual el profesional registre lo siguiente:
Se registre la Actividad:
</t>
        </r>
        <r>
          <rPr>
            <b/>
            <sz val="9"/>
            <color indexed="81"/>
            <rFont val="Tahoma"/>
            <family val="2"/>
          </rPr>
          <t>Teleconsulta Médica de Especialidad Ambulatoria - Control</t>
        </r>
        <r>
          <rPr>
            <sz val="9"/>
            <color indexed="81"/>
            <rFont val="Tahoma"/>
            <family val="2"/>
          </rPr>
          <t xml:space="preserve">
Y en el caso de ser un paciente Hospitalizado Además Agregar la Actividad 
Teleconsulta Médica de Especialidad Hospitalizado
</t>
        </r>
      </text>
    </comment>
    <comment ref="W14" authorId="1" shapeId="0" xr:uid="{33019334-4F55-460C-856F-04A439F16C8E}">
      <text>
        <r>
          <rPr>
            <sz val="9"/>
            <color indexed="81"/>
            <rFont val="Tahoma"/>
            <family val="2"/>
          </rPr>
          <t xml:space="preserve">Se contabilizara, según Especialidad ingresada en la Agenda de la cita. Esta especialiad debe ser ingresada en el perfil medico antes de la creacion de la agenda 
Este dato aparecerá  luego de que en la atención  registrada en Módulo Box - Pacientes Citados o en Módulo Atención - Atención Individual el profesional registre lo siguiente:
Se registre la Actividad:
</t>
        </r>
        <r>
          <rPr>
            <b/>
            <sz val="9"/>
            <color indexed="81"/>
            <rFont val="Tahoma"/>
            <family val="2"/>
          </rPr>
          <t>Teleconsulta Médica de Especialidad Hospitalizado</t>
        </r>
        <r>
          <rPr>
            <sz val="9"/>
            <color indexed="81"/>
            <rFont val="Tahoma"/>
            <family val="2"/>
          </rPr>
          <t xml:space="preserve">
Y una de las dos siguientes actividades
</t>
        </r>
        <r>
          <rPr>
            <b/>
            <sz val="9"/>
            <color indexed="81"/>
            <rFont val="Tahoma"/>
            <family val="2"/>
          </rPr>
          <t xml:space="preserve">
Teleconsulta Médica de Especialidad Ambulatoria - Nueva
</t>
        </r>
        <r>
          <rPr>
            <sz val="9"/>
            <color indexed="81"/>
            <rFont val="Tahoma"/>
            <family val="2"/>
          </rPr>
          <t xml:space="preserve">
o
</t>
        </r>
        <r>
          <rPr>
            <b/>
            <sz val="9"/>
            <color indexed="81"/>
            <rFont val="Tahoma"/>
            <family val="2"/>
          </rPr>
          <t xml:space="preserve">
Teleconsulta Médica de Especialidad Ambulatoria - Contro</t>
        </r>
        <r>
          <rPr>
            <sz val="9"/>
            <color indexed="81"/>
            <rFont val="Tahoma"/>
            <family val="2"/>
          </rPr>
          <t xml:space="preserve">l
</t>
        </r>
      </text>
    </comment>
    <comment ref="AF14" authorId="1" shapeId="0" xr:uid="{D1BC390E-3F8C-42CD-A5A8-6DA3155B6D1C}">
      <text>
        <r>
          <rPr>
            <sz val="9"/>
            <color indexed="81"/>
            <rFont val="Tahoma"/>
            <family val="2"/>
          </rPr>
          <t>Se contabilizara, según Especialidad ingresada en la Agenda de la cita. Esta especialiad debe ser ingresada en el perfil medico antes de la creacion de la agenda 
Este dato aparecerá  luego de que en la atención  registrada en Módulo Box - Pacientes Citados o en Módulo Atención - Atención Individual el profesional registre lo siguiente:</t>
        </r>
        <r>
          <rPr>
            <b/>
            <sz val="9"/>
            <color indexed="81"/>
            <rFont val="Tahoma"/>
            <family val="2"/>
          </rPr>
          <t xml:space="preserve">
Se registre la Actividad:
Telemedicina Especialidad - Solicitada Desde APS o Nivel Secundario</t>
        </r>
        <r>
          <rPr>
            <sz val="9"/>
            <color indexed="81"/>
            <rFont val="Tahoma"/>
            <family val="2"/>
          </rPr>
          <t xml:space="preserve">
Además el Médico Tratante del centro de salud de origen, debe registrar su Actividad correspondiente a su producción del REM A04 o A07</t>
        </r>
      </text>
    </comment>
    <comment ref="A17" authorId="0" shapeId="0" xr:uid="{1ADB36B4-A5F1-4B00-94FC-74E19DCDEAA0}">
      <text>
        <r>
          <rPr>
            <sz val="9"/>
            <color indexed="81"/>
            <rFont val="Tahoma"/>
            <family val="2"/>
          </rPr>
          <t xml:space="preserve">Las agendas de los profesionales deben ser creadas con la </t>
        </r>
        <r>
          <rPr>
            <b/>
            <sz val="9"/>
            <color indexed="81"/>
            <rFont val="Tahoma"/>
            <family val="2"/>
          </rPr>
          <t>“especialidad”</t>
        </r>
        <r>
          <rPr>
            <sz val="9"/>
            <color indexed="81"/>
            <rFont val="Tahoma"/>
            <family val="2"/>
          </rPr>
          <t xml:space="preserve"> correspondiente en el </t>
        </r>
        <r>
          <rPr>
            <b/>
            <sz val="9"/>
            <color indexed="81"/>
            <rFont val="Tahoma"/>
            <family val="2"/>
          </rPr>
          <t>módulo de agenda Rayen,</t>
        </r>
        <r>
          <rPr>
            <sz val="9"/>
            <color indexed="81"/>
            <rFont val="Tahoma"/>
            <family val="2"/>
          </rPr>
          <t xml:space="preserve"> se contarán las actividades ingresadas en </t>
        </r>
        <r>
          <rPr>
            <b/>
            <sz val="9"/>
            <color indexed="81"/>
            <rFont val="Tahoma"/>
            <family val="2"/>
          </rPr>
          <t>citas correspondiente a la especialidad ingresada.</t>
        </r>
        <r>
          <rPr>
            <sz val="9"/>
            <color indexed="81"/>
            <rFont val="Tahoma"/>
            <family val="2"/>
          </rPr>
          <t xml:space="preserve"> 
El funcionario debe tener ingresada la Especialidad en su </t>
        </r>
        <r>
          <rPr>
            <b/>
            <sz val="9"/>
            <color indexed="81"/>
            <rFont val="Tahoma"/>
            <family val="2"/>
          </rPr>
          <t>perfil,</t>
        </r>
        <r>
          <rPr>
            <sz val="9"/>
            <color indexed="81"/>
            <rFont val="Tahoma"/>
            <family val="2"/>
          </rPr>
          <t xml:space="preserve"> para que esta aparezca en el </t>
        </r>
        <r>
          <rPr>
            <b/>
            <sz val="9"/>
            <color indexed="81"/>
            <rFont val="Tahoma"/>
            <family val="2"/>
          </rPr>
          <t>módulo de agenda</t>
        </r>
        <r>
          <rPr>
            <sz val="9"/>
            <color indexed="81"/>
            <rFont val="Tahoma"/>
            <family val="2"/>
          </rPr>
          <t xml:space="preserve"> como una opción al momento de su creacion.   
</t>
        </r>
      </text>
    </comment>
    <comment ref="A82" authorId="0" shapeId="0" xr:uid="{51DC7E81-0756-429D-B50F-13B052D7630E}">
      <text>
        <r>
          <rPr>
            <sz val="9"/>
            <color indexed="81"/>
            <rFont val="Tahoma"/>
            <family val="2"/>
          </rPr>
          <t xml:space="preserve">Este dato aparecerá  luego de que en la atención  registrada en </t>
        </r>
        <r>
          <rPr>
            <b/>
            <sz val="9"/>
            <color indexed="81"/>
            <rFont val="Tahoma"/>
            <family val="2"/>
          </rPr>
          <t>módulo Box, Pacientes Citados o en modulo Atención - Atención Individual</t>
        </r>
        <r>
          <rPr>
            <sz val="9"/>
            <color indexed="81"/>
            <rFont val="Tahoma"/>
            <family val="2"/>
          </rPr>
          <t xml:space="preserve"> el profesional registre lo siguiente:
Se registre la Actividad
</t>
        </r>
        <r>
          <rPr>
            <b/>
            <sz val="9"/>
            <color indexed="81"/>
            <rFont val="Tahoma"/>
            <family val="2"/>
          </rPr>
          <t xml:space="preserve">TELEINTERCONSULTA CONSULTA URGENCIA OTROS
</t>
        </r>
      </text>
    </comment>
    <comment ref="A83" authorId="0" shapeId="0" xr:uid="{4B7B81C7-39DD-45A0-A93B-C341EC2A9FE7}">
      <text>
        <r>
          <rPr>
            <sz val="9"/>
            <color indexed="81"/>
            <rFont val="Tahoma"/>
            <family val="2"/>
          </rPr>
          <t xml:space="preserve">Este dato aparecerá  luego de que en la atención  registrada en </t>
        </r>
        <r>
          <rPr>
            <b/>
            <sz val="9"/>
            <color indexed="81"/>
            <rFont val="Tahoma"/>
            <family val="2"/>
          </rPr>
          <t>módulo Box, Pacientes Citados o en modulo Atención - Atención Individual</t>
        </r>
        <r>
          <rPr>
            <sz val="9"/>
            <color indexed="81"/>
            <rFont val="Tahoma"/>
            <family val="2"/>
          </rPr>
          <t xml:space="preserve"> el profesional registre lo siguiente:
Se registre la Actividad
</t>
        </r>
        <r>
          <rPr>
            <b/>
            <sz val="9"/>
            <color indexed="81"/>
            <rFont val="Tahoma"/>
            <family val="2"/>
          </rPr>
          <t xml:space="preserve">TELEINTERCONSULTA ACCIDENTE CEREBRO VASCULAR (ACV)
</t>
        </r>
        <r>
          <rPr>
            <b/>
            <sz val="9"/>
            <color indexed="81"/>
            <rFont val="Tahoma"/>
            <family val="2"/>
          </rPr>
          <t xml:space="preserve">
</t>
        </r>
      </text>
    </comment>
    <comment ref="A84" authorId="0" shapeId="0" xr:uid="{C7F419C6-93DC-4692-B8BF-08793240681C}">
      <text>
        <r>
          <rPr>
            <sz val="9"/>
            <color indexed="81"/>
            <rFont val="Tahoma"/>
            <family val="2"/>
          </rPr>
          <t xml:space="preserve">Este dato aparecerá  luego de que en la atención  registrada en </t>
        </r>
        <r>
          <rPr>
            <b/>
            <sz val="9"/>
            <color indexed="81"/>
            <rFont val="Tahoma"/>
            <family val="2"/>
          </rPr>
          <t>módulo Box, Pacientes Citados o en modulo Atención - Atención Individual</t>
        </r>
        <r>
          <rPr>
            <sz val="9"/>
            <color indexed="81"/>
            <rFont val="Tahoma"/>
            <family val="2"/>
          </rPr>
          <t xml:space="preserve"> el profesional registre lo siguiente:
Se registre la Actividad:
</t>
        </r>
        <r>
          <rPr>
            <b/>
            <sz val="9"/>
            <color indexed="81"/>
            <rFont val="Tahoma"/>
            <family val="2"/>
          </rPr>
          <t xml:space="preserve">TELEINTERCONSULTA QUEMADOS
</t>
        </r>
      </text>
    </comment>
    <comment ref="A91" authorId="0" shapeId="0" xr:uid="{F09EB66C-8196-45BF-83A9-8B3A431DE0E5}">
      <text>
        <r>
          <rPr>
            <sz val="9"/>
            <color indexed="81"/>
            <rFont val="Tahoma"/>
            <family val="2"/>
          </rPr>
          <t xml:space="preserve">Este dato aparecerá  luego de que en la atención  registrada en </t>
        </r>
        <r>
          <rPr>
            <b/>
            <sz val="9"/>
            <color indexed="81"/>
            <rFont val="Tahoma"/>
            <family val="2"/>
          </rPr>
          <t>módulo Box, Pacientes Citados o en modulo Atención - Atención Individual</t>
        </r>
        <r>
          <rPr>
            <sz val="9"/>
            <color indexed="81"/>
            <rFont val="Tahoma"/>
            <family val="2"/>
          </rPr>
          <t xml:space="preserve"> el profesional registre lo siguiente:
Se registre la Actividad
</t>
        </r>
        <r>
          <rPr>
            <b/>
            <sz val="9"/>
            <color indexed="81"/>
            <rFont val="Tahoma"/>
            <family val="2"/>
          </rPr>
          <t xml:space="preserve">Teleinforme Ecografía Obstetrica
</t>
        </r>
        <r>
          <rPr>
            <b/>
            <sz val="9"/>
            <color indexed="81"/>
            <rFont val="Tahoma"/>
            <family val="2"/>
          </rPr>
          <t xml:space="preserve">
</t>
        </r>
        <r>
          <rPr>
            <sz val="9"/>
            <color indexed="81"/>
            <rFont val="Tahoma"/>
            <family val="2"/>
          </rPr>
          <t xml:space="preserve">
Tipo de Establecimiento
Cesfam,Cgu,Cgr,Crs,Cdt,Psr,Cosam, Cecosf, Hospital Comunitario</t>
        </r>
        <r>
          <rPr>
            <b/>
            <sz val="9"/>
            <color indexed="81"/>
            <rFont val="Tahoma"/>
            <family val="2"/>
          </rPr>
          <t xml:space="preserve">
</t>
        </r>
      </text>
    </comment>
    <comment ref="A92" authorId="0" shapeId="0" xr:uid="{59AD6081-A7C5-40F2-9E43-3F539D7B24EB}">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Teleinforme Electrocardiograma
</t>
        </r>
        <r>
          <rPr>
            <sz val="9"/>
            <color indexed="81"/>
            <rFont val="Tahoma"/>
            <family val="2"/>
          </rPr>
          <t xml:space="preserve">
Tipo de Establecimiento
Cesfam,Cgu,Cgr,Crs,Cdt,Psr,Cosam, Cecosf, Hospital Comunitario</t>
        </r>
      </text>
    </comment>
    <comment ref="A93" authorId="0" shapeId="0" xr:uid="{FDEA14A7-E864-4754-BE2E-2D0C023B68B7}">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Teleinforme Electroencefalograma</t>
        </r>
        <r>
          <rPr>
            <sz val="9"/>
            <color indexed="81"/>
            <rFont val="Tahoma"/>
            <family val="2"/>
          </rPr>
          <t xml:space="preserve">
Tipo de Establecimiento
Cesfam,Cgu,Cgr,Crs,Cdt,Psr,Cosam, Cecosf, Hospital Comunitario</t>
        </r>
      </text>
    </comment>
    <comment ref="A94" authorId="0" shapeId="0" xr:uid="{F03CF54D-99B4-4DB9-939B-B848F26E3F5B}">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Teleinforme Espirometría</t>
        </r>
        <r>
          <rPr>
            <sz val="9"/>
            <color indexed="81"/>
            <rFont val="Tahoma"/>
            <family val="2"/>
          </rPr>
          <t xml:space="preserve">
Tipo de Establecimiento
Cesfam,Cgu,Cgr,Crs,Cdt,Psr,Cosam, Cecosf, Hospital Comunitario</t>
        </r>
      </text>
    </comment>
    <comment ref="A95" authorId="0" shapeId="0" xr:uid="{B2F937A1-FB75-4411-A4E2-2BA84A8D52F7}">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Teleinforme Fondo de Ojo</t>
        </r>
        <r>
          <rPr>
            <sz val="9"/>
            <color indexed="81"/>
            <rFont val="Tahoma"/>
            <family val="2"/>
          </rPr>
          <t xml:space="preserve">
Tipo de Establecimiento
Cesfam,Cgu,Cgr,Crs,Cdt,Psr,Cosam, Cecosf, Hospital Comunitario</t>
        </r>
      </text>
    </comment>
    <comment ref="A96" authorId="0" shapeId="0" xr:uid="{B1EAA6B2-0FA8-4E81-AD58-84086D9975F5}">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Teleinforme Holter de Presión Arterial</t>
        </r>
        <r>
          <rPr>
            <sz val="9"/>
            <color indexed="81"/>
            <rFont val="Tahoma"/>
            <family val="2"/>
          </rPr>
          <t xml:space="preserve">
Tipo de Establecimiento
Cesfam,Cgu,Cgr,Crs,Cdt,Psr,Cosam, Cecosf, Hospital Comunitario</t>
        </r>
      </text>
    </comment>
    <comment ref="A97" authorId="0" shapeId="0" xr:uid="{75B2AA29-9836-4148-AD64-2DD0E20567EB}">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Teleinforme Test de Esfuerzo
</t>
        </r>
        <r>
          <rPr>
            <sz val="9"/>
            <color indexed="81"/>
            <rFont val="Tahoma"/>
            <family val="2"/>
          </rPr>
          <t xml:space="preserve">
Tipo de Establecimiento
Cesfam,Cgu,Cgr,Crs,Cdt,Psr,Cosam, Cecosf, Hospital Comunitario</t>
        </r>
      </text>
    </comment>
    <comment ref="A98" authorId="0" shapeId="0" xr:uid="{C90ADBFC-ED69-4C6B-BD49-EBF6350C525F}">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Teleinforme Radiografía Simple
</t>
        </r>
        <r>
          <rPr>
            <sz val="9"/>
            <color indexed="81"/>
            <rFont val="Tahoma"/>
            <family val="2"/>
          </rPr>
          <t xml:space="preserve">
Tipo de Establecimiento
Cesfam,Cgu,Cgr,Crs,Cdt,Psr,Cosam, Cecosf, Hospital Comunitario</t>
        </r>
      </text>
    </comment>
    <comment ref="A99" authorId="0" shapeId="0" xr:uid="{9ADD0FE7-CDB5-424A-ADEB-D35E0CD302E6}">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Teleinforme Radiografía Dental</t>
        </r>
        <r>
          <rPr>
            <sz val="9"/>
            <color indexed="81"/>
            <rFont val="Tahoma"/>
            <family val="2"/>
          </rPr>
          <t xml:space="preserve">
Tipo de Establecimiento
Cesfam,Cgu,Cgr,Crs,Cdt,Psr,Cosam, Cecosf, Hospital Comunitario</t>
        </r>
      </text>
    </comment>
    <comment ref="A102" authorId="0" shapeId="0" xr:uid="{0DA7F3A0-3D50-4A28-B62C-DB7344DF6CFB}">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Teleinforme Ecografía Abdominal
</t>
        </r>
        <r>
          <rPr>
            <sz val="9"/>
            <color indexed="81"/>
            <rFont val="Tahoma"/>
            <family val="2"/>
          </rPr>
          <t xml:space="preserve">
Tipo de Establecimiento
Cesfam,Cgu,Cgr,Crs,Cdt,Psr,Cosam, Cecosf, Hospital Comunitario</t>
        </r>
      </text>
    </comment>
    <comment ref="A103" authorId="0" shapeId="0" xr:uid="{30992348-32B2-4E4A-A146-EB73ABDE2F06}">
      <text>
        <r>
          <rPr>
            <sz val="9"/>
            <color indexed="81"/>
            <rFont val="Tahoma"/>
            <family val="2"/>
          </rPr>
          <t xml:space="preserve">
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Teleinforme Mamografía
</t>
        </r>
        <r>
          <rPr>
            <sz val="9"/>
            <color indexed="81"/>
            <rFont val="Tahoma"/>
            <family val="2"/>
          </rPr>
          <t xml:space="preserve">
Tipo de Establecimiento
Cesfam,Cgu,Cgr,Crs,Cdt,Psr,Cosam, Cecosf, Hospital Comunitario</t>
        </r>
      </text>
    </comment>
    <comment ref="A105" authorId="0" shapeId="0" xr:uid="{D8B3D317-6F76-4E15-9731-B090B32753FE}">
      <text>
        <r>
          <rPr>
            <sz val="9"/>
            <color indexed="81"/>
            <rFont val="Tahoma"/>
            <family val="2"/>
          </rPr>
          <t xml:space="preserve">Este dato aparecerá  luego de que en la atención  registrada en </t>
        </r>
        <r>
          <rPr>
            <b/>
            <sz val="9"/>
            <color indexed="81"/>
            <rFont val="Tahoma"/>
            <family val="2"/>
          </rPr>
          <t>Módulo Box - Pacientes Citados</t>
        </r>
        <r>
          <rPr>
            <sz val="9"/>
            <color indexed="81"/>
            <rFont val="Tahoma"/>
            <family val="2"/>
          </rPr>
          <t xml:space="preserve"> o en </t>
        </r>
        <r>
          <rPr>
            <b/>
            <sz val="9"/>
            <color indexed="81"/>
            <rFont val="Tahoma"/>
            <family val="2"/>
          </rPr>
          <t>Módulo Atención - Atención Individual</t>
        </r>
        <r>
          <rPr>
            <sz val="9"/>
            <color indexed="81"/>
            <rFont val="Tahoma"/>
            <family val="2"/>
          </rPr>
          <t xml:space="preserve"> el profesional registre lo siguiente:
Se registre la </t>
        </r>
        <r>
          <rPr>
            <b/>
            <sz val="9"/>
            <color indexed="81"/>
            <rFont val="Tahoma"/>
            <family val="2"/>
          </rPr>
          <t>Actividad:</t>
        </r>
        <r>
          <rPr>
            <sz val="9"/>
            <color indexed="81"/>
            <rFont val="Tahoma"/>
            <family val="2"/>
          </rPr>
          <t xml:space="preserve">
</t>
        </r>
        <r>
          <rPr>
            <b/>
            <sz val="9"/>
            <color indexed="81"/>
            <rFont val="Tahoma"/>
            <family val="2"/>
          </rPr>
          <t xml:space="preserve">Teleconsulta Médica de Especialidad Ambulatoria - Nueva
</t>
        </r>
        <r>
          <rPr>
            <sz val="9"/>
            <color indexed="81"/>
            <rFont val="Tahoma"/>
            <family val="2"/>
          </rPr>
          <t>o</t>
        </r>
        <r>
          <rPr>
            <b/>
            <sz val="9"/>
            <color indexed="81"/>
            <rFont val="Tahoma"/>
            <family val="2"/>
          </rPr>
          <t xml:space="preserve">
Teleconsulta Médica de Especialidad Ambulatoria - Control
</t>
        </r>
        <r>
          <rPr>
            <sz val="9"/>
            <color indexed="81"/>
            <rFont val="Tahoma"/>
            <family val="2"/>
          </rPr>
          <t xml:space="preserve">Y en el caso de ser un paciente Hospitalizado </t>
        </r>
        <r>
          <rPr>
            <b/>
            <sz val="9"/>
            <color indexed="81"/>
            <rFont val="Tahoma"/>
            <family val="2"/>
          </rPr>
          <t>Además Agregar la Actividad</t>
        </r>
        <r>
          <rPr>
            <sz val="9"/>
            <color indexed="81"/>
            <rFont val="Tahoma"/>
            <family val="2"/>
          </rPr>
          <t xml:space="preserve"> </t>
        </r>
        <r>
          <rPr>
            <b/>
            <sz val="9"/>
            <color indexed="81"/>
            <rFont val="Tahoma"/>
            <family val="2"/>
          </rPr>
          <t xml:space="preserve">
Teleconsulta Médica de Especialidad Hospitalizado
</t>
        </r>
        <r>
          <rPr>
            <sz val="9"/>
            <color indexed="81"/>
            <rFont val="Tahoma"/>
            <family val="2"/>
          </rPr>
          <t xml:space="preserve">
Se contabilizara, según</t>
        </r>
        <r>
          <rPr>
            <b/>
            <sz val="9"/>
            <color indexed="81"/>
            <rFont val="Tahoma"/>
            <family val="2"/>
          </rPr>
          <t xml:space="preserve"> Especialidad</t>
        </r>
        <r>
          <rPr>
            <sz val="9"/>
            <color indexed="81"/>
            <rFont val="Tahoma"/>
            <family val="2"/>
          </rPr>
          <t xml:space="preserve"> identificada de cada perfil del</t>
        </r>
        <r>
          <rPr>
            <b/>
            <sz val="9"/>
            <color indexed="81"/>
            <rFont val="Tahoma"/>
            <family val="2"/>
          </rPr>
          <t xml:space="preserve"> Instrumento Médico</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A109" authorId="0" shapeId="0" xr:uid="{91C5F00A-9F8F-40C9-B84D-C03DEFDC5E77}">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Cirugía Bucal</t>
        </r>
        <r>
          <rPr>
            <sz val="9"/>
            <color indexed="81"/>
            <rFont val="Tahoma"/>
            <family val="2"/>
          </rPr>
          <t xml:space="preserve">
Tipo de Establecimiento
Cesfam,Cgu,Cgr,Crs,Cdt,Psr,Cosam, Cecosf, Hospital Comunitario</t>
        </r>
      </text>
    </comment>
    <comment ref="A110" authorId="0" shapeId="0" xr:uid="{C15D6A13-1213-47BF-A30E-09829ECD348E}">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Cirugía y Traumatología Maxilofacial</t>
        </r>
        <r>
          <rPr>
            <sz val="9"/>
            <color indexed="81"/>
            <rFont val="Tahoma"/>
            <family val="2"/>
          </rPr>
          <t xml:space="preserve">
Tipo de Establecimiento
Cesfam,Cgu,Cgr,Crs,Cdt,Psr,Cosam, Cecosf, Hospital Comunitario</t>
        </r>
      </text>
    </comment>
    <comment ref="A111" authorId="0" shapeId="0" xr:uid="{24EA52A0-F264-42F1-82ED-FC16A6B5CC94}">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Endodoncia</t>
        </r>
        <r>
          <rPr>
            <sz val="9"/>
            <color indexed="81"/>
            <rFont val="Tahoma"/>
            <family val="2"/>
          </rPr>
          <t xml:space="preserve">
Tipo de Establecimiento
Cesfam,Cgu,Cgr,Crs,Cdt,Psr,Cosam, Cecosf, Hospital Comunitario</t>
        </r>
      </text>
    </comment>
    <comment ref="A112" authorId="0" shapeId="0" xr:uid="{12763786-4CE8-4A8F-AF6F-09E15CE915B5}">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Teleconsulta Odontopediatría</t>
        </r>
        <r>
          <rPr>
            <sz val="9"/>
            <color indexed="81"/>
            <rFont val="Tahoma"/>
            <family val="2"/>
          </rPr>
          <t xml:space="preserve">
Tipo de Establecimiento
Cesfam,Cgu,Cgr,Crs,Cdt,Psr,Cosam, Cecosf, Hospital Comunitario</t>
        </r>
      </text>
    </comment>
    <comment ref="A113" authorId="0" shapeId="0" xr:uid="{BB7438B8-D1FA-48BE-B73B-8C072AECA405}">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Ortodoncia y Ortopedia Dento Maxilofacial</t>
        </r>
        <r>
          <rPr>
            <sz val="9"/>
            <color indexed="81"/>
            <rFont val="Tahoma"/>
            <family val="2"/>
          </rPr>
          <t xml:space="preserve">
Tipo de Establecimiento
Cesfam,Cgu,Cgr,Crs,Cdt,Psr,Cosam, Cecosf, Hospital Comunitario</t>
        </r>
      </text>
    </comment>
    <comment ref="A114" authorId="0" shapeId="0" xr:uid="{0DF7663E-447B-4CCF-A052-7B6DDFE03FAE}">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Teleconsulta Periodoncia</t>
        </r>
        <r>
          <rPr>
            <sz val="9"/>
            <color indexed="81"/>
            <rFont val="Tahoma"/>
            <family val="2"/>
          </rPr>
          <t xml:space="preserve">
Tipo de Establecimiento
Cesfam,Cgu,Cgr,Crs,Cdt,Psr,Cosam, Cecosf, Hospital Comunitario</t>
        </r>
      </text>
    </comment>
    <comment ref="A115" authorId="0" shapeId="0" xr:uid="{EBC9EA89-9DD5-4909-AE10-DF366CA8B49D}">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Rehabilitación: Prótesis Fija</t>
        </r>
        <r>
          <rPr>
            <sz val="9"/>
            <color indexed="81"/>
            <rFont val="Tahoma"/>
            <family val="2"/>
          </rPr>
          <t xml:space="preserve">
Tipo de Establecimiento
Cesfam,Cgu,Cgr,Crs,Cdt,Psr,Cosam, Cecosf, Hospital Comunitario</t>
        </r>
      </text>
    </comment>
    <comment ref="A116" authorId="0" shapeId="0" xr:uid="{5E01FCE6-B119-4098-AF74-E3CEABC9B8D3}">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Rehabilitación: Prótesis Removible</t>
        </r>
        <r>
          <rPr>
            <sz val="9"/>
            <color indexed="81"/>
            <rFont val="Tahoma"/>
            <family val="2"/>
          </rPr>
          <t xml:space="preserve">
Tipo de Establecimiento
Cesfam,Cgu,Cgr,Crs,Cdt,Psr,Cosam, Cecosf, Hospital Comunitario</t>
        </r>
      </text>
    </comment>
    <comment ref="A117" authorId="0" shapeId="0" xr:uid="{503EDEDA-CED9-446C-BF0E-C5C2308190C4}">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Implantología Buco Maxilofacial</t>
        </r>
        <r>
          <rPr>
            <sz val="9"/>
            <color indexed="81"/>
            <rFont val="Tahoma"/>
            <family val="2"/>
          </rPr>
          <t xml:space="preserve">
Tipo de Establecimiento
Cesfam,Cgu,Cgr,Crs,Cdt,Psr,Cosam, Cecosf, Hospital Comunitario</t>
        </r>
      </text>
    </comment>
    <comment ref="A118" authorId="0" shapeId="0" xr:uid="{2B989F79-B4CB-4B0B-B7CA-AC85AACAF921}">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Teleconsulta Patología Oral</t>
        </r>
        <r>
          <rPr>
            <sz val="9"/>
            <color indexed="81"/>
            <rFont val="Tahoma"/>
            <family val="2"/>
          </rPr>
          <t xml:space="preserve">
Tipo de Establecimiento
Cesfam,Cgu,Cgr,Crs,Cdt,Psr,Cosam, Cecosf, Hospital Comunitario</t>
        </r>
      </text>
    </comment>
    <comment ref="A119" authorId="0" shapeId="0" xr:uid="{C17B876E-7923-4682-8978-BF6AE050215C}">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Teleconsulta Trastornos Temporomandibulares y Dolor Orofacial</t>
        </r>
        <r>
          <rPr>
            <sz val="9"/>
            <color indexed="81"/>
            <rFont val="Tahoma"/>
            <family val="2"/>
          </rPr>
          <t xml:space="preserve">
Tipo de Establecimiento
Cesfam,Cgu,Cgr,Crs,Cdt,Psr,Cosam, Cecosf, Hospital Comunitario</t>
        </r>
      </text>
    </comment>
    <comment ref="A126" authorId="0" shapeId="0" xr:uid="{20168492-B4DF-43D1-B317-DDFBDEF704EB}">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TELEPROCEDIMIENTO ECOCARDIOGRAMA </t>
        </r>
        <r>
          <rPr>
            <sz val="9"/>
            <color indexed="81"/>
            <rFont val="Tahoma"/>
            <family val="2"/>
          </rPr>
          <t xml:space="preserve">
</t>
        </r>
      </text>
    </comment>
    <comment ref="A127" authorId="0" shapeId="0" xr:uid="{924020BF-F589-403A-8EAB-A489B19E91E6}">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TELEPROCEDIMIENTO TROMBOLISIS DE URGENCIA INFARTO CEREBRAL (ACV)</t>
        </r>
        <r>
          <rPr>
            <sz val="9"/>
            <color indexed="81"/>
            <rFont val="Tahoma"/>
            <family val="2"/>
          </rPr>
          <t xml:space="preserve">
</t>
        </r>
      </text>
    </comment>
    <comment ref="A128" authorId="0" shapeId="0" xr:uid="{4C39D011-1B92-4C4D-BA09-2866D9D5AFDB}">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TELEPROCEDIMIENTO TROMBOLISIS INTRACORONARIA (IAM)</t>
        </r>
        <r>
          <rPr>
            <sz val="9"/>
            <color indexed="81"/>
            <rFont val="Tahoma"/>
            <family val="2"/>
          </rPr>
          <t xml:space="preserve">
</t>
        </r>
      </text>
    </comment>
    <comment ref="A129" authorId="0" shapeId="0" xr:uid="{3F040B70-174E-46B0-8FAD-BEB29DF444B5}">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TELEPROCEDIMIENTO ECOGRAFÍA GINECO-OBSTÉTRICA</t>
        </r>
        <r>
          <rPr>
            <sz val="9"/>
            <color indexed="81"/>
            <rFont val="Tahoma"/>
            <family val="2"/>
          </rPr>
          <t xml:space="preserve">
</t>
        </r>
      </text>
    </comment>
    <comment ref="A135" authorId="0" shapeId="0" xr:uid="{64EF4398-05C2-42AA-B307-8073FCED09B5}">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TELECOMITE DE ESPECIALIDAD  - ONCOLÓGICO </t>
        </r>
        <r>
          <rPr>
            <sz val="9"/>
            <color indexed="81"/>
            <rFont val="Tahoma"/>
            <family val="2"/>
          </rPr>
          <t xml:space="preserve">
</t>
        </r>
      </text>
    </comment>
    <comment ref="A136" authorId="0" shapeId="0" xr:uid="{77CBF9CE-C630-468A-A566-ECFEE4FEB22F}">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TELECOMITE DE ESPECIALIDAD CUIDADOS PALIATIVOS ONCOLÓGICO</t>
        </r>
        <r>
          <rPr>
            <sz val="9"/>
            <color indexed="81"/>
            <rFont val="Tahoma"/>
            <family val="2"/>
          </rPr>
          <t xml:space="preserve">
</t>
        </r>
      </text>
    </comment>
    <comment ref="A137" authorId="0" shapeId="0" xr:uid="{032C30D1-3FE8-42E5-8BDE-FB3CAD3939DC}">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TELECOMITE DE ESPECIALIDAD </t>
        </r>
        <r>
          <rPr>
            <sz val="9"/>
            <color indexed="81"/>
            <rFont val="Tahoma"/>
            <family val="2"/>
          </rPr>
          <t xml:space="preserve"> </t>
        </r>
        <r>
          <rPr>
            <b/>
            <sz val="9"/>
            <color indexed="81"/>
            <rFont val="Tahoma"/>
            <family val="2"/>
          </rPr>
          <t>CUIDADOS PALIATIVOS NO ONCOLÓGICO UNIVERSALES</t>
        </r>
        <r>
          <rPr>
            <sz val="9"/>
            <color indexed="81"/>
            <rFont val="Tahoma"/>
            <family val="2"/>
          </rPr>
          <t xml:space="preserve">
</t>
        </r>
      </text>
    </comment>
    <comment ref="A138" authorId="0" shapeId="0" xr:uid="{EBC85BD7-0AAD-4127-A0DA-9625D613786B}">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TELECOMITE DE ESPECIALIDAD VIH</t>
        </r>
        <r>
          <rPr>
            <sz val="9"/>
            <color indexed="81"/>
            <rFont val="Tahoma"/>
            <family val="2"/>
          </rPr>
          <t xml:space="preserve">
</t>
        </r>
      </text>
    </comment>
    <comment ref="A139" authorId="0" shapeId="0" xr:uid="{6A6A3A25-C0EA-4DEF-9F47-2A5C5C54ACE8}">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TELECOMITE DE ESPECIALIDAD UNIDAD DE PACIENTE CRÍTICO</t>
        </r>
        <r>
          <rPr>
            <sz val="9"/>
            <color indexed="81"/>
            <rFont val="Tahoma"/>
            <family val="2"/>
          </rPr>
          <t xml:space="preserve">
</t>
        </r>
      </text>
    </comment>
    <comment ref="A140" authorId="0" shapeId="0" xr:uid="{BE29F25E-4B4A-43BA-9401-10B20B0758EA}">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
TELECOMITE DE ESPECIALIDAD OTROS </t>
        </r>
        <r>
          <rPr>
            <sz val="9"/>
            <color indexed="81"/>
            <rFont val="Tahoma"/>
            <family val="2"/>
          </rPr>
          <t xml:space="preserve">
</t>
        </r>
      </text>
    </comment>
    <comment ref="A145" authorId="0" shapeId="0" xr:uid="{740A89CD-A0A3-4523-8DCC-5F94190A4E8A}">
      <text>
        <r>
          <rPr>
            <sz val="9"/>
            <color indexed="81"/>
            <rFont val="Tahoma"/>
            <family val="2"/>
          </rPr>
          <t xml:space="preserve">Este dato aparecerá  luego de que en la atención  registrada en módulo Box, Pacientes Citados o en modulo Atención - Atención Individual el profesional registre lo siguiente:
Se registre la Actividad
</t>
        </r>
        <r>
          <rPr>
            <b/>
            <sz val="9"/>
            <color indexed="81"/>
            <rFont val="Tahoma"/>
            <family val="2"/>
          </rPr>
          <t xml:space="preserve">TRATAMIENTO ANTICOAGULANTE ORAL </t>
        </r>
        <r>
          <rPr>
            <sz val="9"/>
            <color indexed="81"/>
            <rFont val="Tahoma"/>
            <family val="2"/>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Autor</author>
    <author>Priscilla Acuña</author>
    <author>Carolina Velasquez Ordonez</author>
  </authors>
  <commentList>
    <comment ref="AN10" authorId="0" shapeId="0" xr:uid="{4C752FFE-A670-41B0-B3D9-3E6DB2297CEA}">
      <text>
        <r>
          <rPr>
            <sz val="9"/>
            <color indexed="81"/>
            <rFont val="Tahoma"/>
            <family val="2"/>
          </rPr>
          <t xml:space="preserve">
Se contabilizará cuando el 
Profesional o Técnico: 
adicional a su consulta pertiente, registre algun Tipo de medicina complementaria o práctica de bienestar de la salud, idetificados en esta seccion</t>
        </r>
      </text>
    </comment>
    <comment ref="AO10" authorId="0" shapeId="0" xr:uid="{3A0D8E8A-C1EB-4549-B35F-6F84323A1CAC}">
      <text>
        <r>
          <rPr>
            <sz val="9"/>
            <color indexed="81"/>
            <rFont val="Tahoma"/>
            <family val="2"/>
          </rPr>
          <t xml:space="preserve">Este dato aparecerá, 
luego que en </t>
        </r>
        <r>
          <rPr>
            <b/>
            <sz val="9"/>
            <color indexed="81"/>
            <rFont val="Tahoma"/>
            <family val="2"/>
          </rPr>
          <t>Modulo Admisión</t>
        </r>
        <r>
          <rPr>
            <sz val="9"/>
            <color indexed="81"/>
            <rFont val="Tahoma"/>
            <family val="2"/>
          </rPr>
          <t xml:space="preserve">,
el usuario sea registrado como 
</t>
        </r>
        <r>
          <rPr>
            <b/>
            <sz val="9"/>
            <color indexed="81"/>
            <rFont val="Tahoma"/>
            <family val="2"/>
          </rPr>
          <t>FONASA</t>
        </r>
        <r>
          <rPr>
            <sz val="9"/>
            <color indexed="81"/>
            <rFont val="Tahoma"/>
            <family val="2"/>
          </rPr>
          <t xml:space="preserve">  en el campo</t>
        </r>
        <r>
          <rPr>
            <b/>
            <sz val="9"/>
            <color indexed="81"/>
            <rFont val="Tahoma"/>
            <family val="2"/>
          </rPr>
          <t xml:space="preserve"> "Previsión"</t>
        </r>
        <r>
          <rPr>
            <sz val="9"/>
            <color indexed="81"/>
            <rFont val="Tahoma"/>
            <family val="2"/>
          </rPr>
          <t xml:space="preserve">
</t>
        </r>
      </text>
    </comment>
    <comment ref="AP10" authorId="0" shapeId="0" xr:uid="{8406FE89-B096-4722-9D4B-1F846F0E5DCE}">
      <text>
        <r>
          <rPr>
            <sz val="9"/>
            <color indexed="81"/>
            <rFont val="Tahoma"/>
            <family val="2"/>
          </rPr>
          <t xml:space="preserve">Este dato aparecerá, luego que en el
</t>
        </r>
        <r>
          <rPr>
            <b/>
            <sz val="9"/>
            <color indexed="81"/>
            <rFont val="Tahoma"/>
            <family val="2"/>
          </rPr>
          <t>Modulo Admisión</t>
        </r>
        <r>
          <rPr>
            <sz val="9"/>
            <color indexed="81"/>
            <rFont val="Tahoma"/>
            <family val="2"/>
          </rPr>
          <t>,</t>
        </r>
        <r>
          <rPr>
            <b/>
            <sz val="9"/>
            <color indexed="81"/>
            <rFont val="Tahoma"/>
            <family val="2"/>
          </rPr>
          <t xml:space="preserve"> </t>
        </r>
        <r>
          <rPr>
            <sz val="9"/>
            <color indexed="81"/>
            <rFont val="Tahoma"/>
            <family val="2"/>
          </rPr>
          <t>el usuario</t>
        </r>
        <r>
          <rPr>
            <b/>
            <sz val="9"/>
            <color indexed="81"/>
            <rFont val="Tahoma"/>
            <family val="2"/>
          </rPr>
          <t xml:space="preserve"> </t>
        </r>
        <r>
          <rPr>
            <sz val="9"/>
            <color indexed="81"/>
            <rFont val="Tahoma"/>
            <family val="2"/>
          </rPr>
          <t xml:space="preserve">sea  identificado con algún </t>
        </r>
        <r>
          <rPr>
            <b/>
            <sz val="9"/>
            <color indexed="81"/>
            <rFont val="Tahoma"/>
            <family val="2"/>
          </rPr>
          <t>Pueblo Originario</t>
        </r>
        <r>
          <rPr>
            <sz val="9"/>
            <color indexed="81"/>
            <rFont val="Tahoma"/>
            <family val="2"/>
          </rPr>
          <t xml:space="preserve"> en la seccion </t>
        </r>
        <r>
          <rPr>
            <b/>
            <sz val="9"/>
            <color indexed="81"/>
            <rFont val="Tahoma"/>
            <family val="2"/>
          </rPr>
          <t>"Pueblos Indígenas"</t>
        </r>
      </text>
    </comment>
    <comment ref="AQ10" authorId="0" shapeId="0" xr:uid="{73D1C08C-1315-4111-BB06-266E8F84717E}">
      <text>
        <r>
          <rPr>
            <sz val="9"/>
            <color indexed="81"/>
            <rFont val="Tahoma"/>
            <family val="2"/>
          </rPr>
          <t xml:space="preserve">Este dato aparecerá, 
luego que en el </t>
        </r>
        <r>
          <rPr>
            <b/>
            <sz val="9"/>
            <color indexed="81"/>
            <rFont val="Tahoma"/>
            <family val="2"/>
          </rPr>
          <t>Modulo Incripcion de la Admision</t>
        </r>
        <r>
          <rPr>
            <sz val="9"/>
            <color indexed="81"/>
            <rFont val="Tahoma"/>
            <family val="2"/>
          </rPr>
          <t xml:space="preserve">, se le registre al usuario la </t>
        </r>
        <r>
          <rPr>
            <b/>
            <sz val="9"/>
            <color indexed="81"/>
            <rFont val="Tahoma"/>
            <family val="2"/>
          </rPr>
          <t>Alerta Administrativa "Migrante"</t>
        </r>
      </text>
    </comment>
    <comment ref="AR10" authorId="1" shapeId="0" xr:uid="{74D2917B-610A-4E74-96D8-76E58F224FF3}">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S10" authorId="0" shapeId="0" xr:uid="{F2E8326D-CBF0-4AE8-980F-B25EECC36702}">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 </t>
        </r>
        <r>
          <rPr>
            <b/>
            <sz val="9"/>
            <color indexed="81"/>
            <rFont val="Tahoma"/>
            <family val="2"/>
          </rPr>
          <t>atención individual</t>
        </r>
        <r>
          <rPr>
            <sz val="9"/>
            <color indexed="81"/>
            <rFont val="Tahoma"/>
            <family val="2"/>
          </rPr>
          <t xml:space="preserve">
alguna de las siguentes actividades: </t>
        </r>
        <r>
          <rPr>
            <b/>
            <sz val="9"/>
            <color indexed="81"/>
            <rFont val="Tahoma"/>
            <family val="2"/>
          </rPr>
          <t xml:space="preserve">
"Ingreso Tipo de medicina complementaria o práctica de bienestar de la salud Pacientes"
</t>
        </r>
        <r>
          <rPr>
            <sz val="9"/>
            <color indexed="81"/>
            <rFont val="Tahoma"/>
            <family val="2"/>
          </rPr>
          <t xml:space="preserve">
</t>
        </r>
        <r>
          <rPr>
            <b/>
            <sz val="9"/>
            <color indexed="81"/>
            <rFont val="Tahoma"/>
            <family val="2"/>
          </rPr>
          <t>"Ingreso Tipo de medicina complementaria o práctica de bienestar de la salud Familiares / Cuidadores de los pacientes"
"Ingreso Tipo de medicina complementaria o práctica de bienestar de la salud Funcionarios"</t>
        </r>
      </text>
    </comment>
    <comment ref="AT10" authorId="0" shapeId="0" xr:uid="{022C59A3-4B75-4ADA-925E-D19E8F23F895}">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t>
        </r>
        <r>
          <rPr>
            <b/>
            <sz val="9"/>
            <color indexed="81"/>
            <rFont val="Tahoma"/>
            <family val="2"/>
          </rPr>
          <t xml:space="preserve"> atención individual</t>
        </r>
        <r>
          <rPr>
            <sz val="9"/>
            <color indexed="81"/>
            <rFont val="Tahoma"/>
            <family val="2"/>
          </rPr>
          <t xml:space="preserve">
alguna de las siguentes actividades:</t>
        </r>
        <r>
          <rPr>
            <b/>
            <sz val="9"/>
            <color indexed="81"/>
            <rFont val="Tahoma"/>
            <family val="2"/>
          </rPr>
          <t xml:space="preserve">
"Control Tipo de medicina complementaria o práctica de bienestar de la salud Pacientes"
"Control Tipo de medicina complementaria o práctica de bienestar de la salud Familiares / Cuidadores de los pacientes"
"Control Tipo de medicina complementaria o práctica de bienestar de la salud Funcionarios"
</t>
        </r>
      </text>
    </comment>
    <comment ref="AU10" authorId="0" shapeId="0" xr:uid="{2E188E90-1E5C-49FE-8DEB-16EA9EF474AD}">
      <text>
        <r>
          <rPr>
            <sz val="9"/>
            <color indexed="81"/>
            <rFont val="Tahoma"/>
            <family val="2"/>
          </rPr>
          <t xml:space="preserve">Este dato aparecerá luego que el Profesional o Técnico 
registre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alguna de las terapias descritas en las filas de esta sección
 y además registre la actividad:
</t>
        </r>
        <r>
          <rPr>
            <b/>
            <sz val="9"/>
            <color indexed="81"/>
            <rFont val="Tahoma"/>
            <family val="2"/>
          </rPr>
          <t>"Ingreso Tipo de medicina complementaria o práctica de bienestar de la salud Pacientes"</t>
        </r>
        <r>
          <rPr>
            <sz val="9"/>
            <color indexed="81"/>
            <rFont val="Tahoma"/>
            <family val="2"/>
          </rPr>
          <t xml:space="preserve">
ó
</t>
        </r>
        <r>
          <rPr>
            <b/>
            <sz val="9"/>
            <color indexed="81"/>
            <rFont val="Tahoma"/>
            <family val="2"/>
          </rPr>
          <t>"Control Tipo de medicina complementaria o práctica de bienestar de la salud Pacientes"</t>
        </r>
      </text>
    </comment>
    <comment ref="AV10" authorId="0" shapeId="0" xr:uid="{D7E274C2-C154-4F0A-BA7B-EB4A3CBE527F}">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t>
        </r>
        <r>
          <rPr>
            <b/>
            <sz val="9"/>
            <color indexed="81"/>
            <rFont val="Tahoma"/>
            <family val="2"/>
          </rPr>
          <t xml:space="preserve"> atención individual</t>
        </r>
        <r>
          <rPr>
            <sz val="9"/>
            <color indexed="81"/>
            <rFont val="Tahoma"/>
            <family val="2"/>
          </rPr>
          <t xml:space="preserve">
alguna de las terapias descritas en las filas de esta sección
 y además registre la actividad:
</t>
        </r>
        <r>
          <rPr>
            <b/>
            <sz val="9"/>
            <color indexed="81"/>
            <rFont val="Tahoma"/>
            <family val="2"/>
          </rPr>
          <t xml:space="preserve">"Ingreso Tipo de medicina complementaria o práctica de bienestar de la salud Familiares / Cuidadores de los pacientes"
</t>
        </r>
        <r>
          <rPr>
            <sz val="9"/>
            <color indexed="81"/>
            <rFont val="Tahoma"/>
            <family val="2"/>
          </rPr>
          <t>ó</t>
        </r>
        <r>
          <rPr>
            <b/>
            <sz val="9"/>
            <color indexed="81"/>
            <rFont val="Tahoma"/>
            <family val="2"/>
          </rPr>
          <t xml:space="preserve">
"Control Tipo de medicina complementaria o práctica de bienestar de la salud Familiares / Cuidadores de los pacientes"</t>
        </r>
      </text>
    </comment>
    <comment ref="AW10" authorId="0" shapeId="0" xr:uid="{7C656EEF-5357-4F99-8941-8340BACCE75E}">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 </t>
        </r>
        <r>
          <rPr>
            <b/>
            <sz val="9"/>
            <color indexed="81"/>
            <rFont val="Tahoma"/>
            <family val="2"/>
          </rPr>
          <t>atención individual</t>
        </r>
        <r>
          <rPr>
            <sz val="9"/>
            <color indexed="81"/>
            <rFont val="Tahoma"/>
            <family val="2"/>
          </rPr>
          <t xml:space="preserve">
alguna de las terapias descritas en las filas de esta sección y además registre la actividad:
</t>
        </r>
        <r>
          <rPr>
            <b/>
            <sz val="9"/>
            <color indexed="81"/>
            <rFont val="Tahoma"/>
            <family val="2"/>
          </rPr>
          <t xml:space="preserve">"Ingreso Tipo de medicina complementaria o práctica de bienestar de la salud Funcionarios"
</t>
        </r>
        <r>
          <rPr>
            <sz val="9"/>
            <color indexed="81"/>
            <rFont val="Tahoma"/>
            <family val="2"/>
          </rPr>
          <t xml:space="preserve">ó
</t>
        </r>
        <r>
          <rPr>
            <b/>
            <sz val="9"/>
            <color indexed="81"/>
            <rFont val="Tahoma"/>
            <family val="2"/>
          </rPr>
          <t>"Control Tipo de medicina complementaria o práctica de bienestar de la salud Funcionarios</t>
        </r>
        <r>
          <rPr>
            <sz val="9"/>
            <color indexed="81"/>
            <rFont val="Tahoma"/>
            <family val="2"/>
          </rPr>
          <t xml:space="preserve">"
</t>
        </r>
      </text>
    </comment>
    <comment ref="C13" authorId="0" shapeId="0" xr:uid="{E7594DD0-C1C1-49B7-97A8-44C62CD32F37}">
      <text>
        <r>
          <rPr>
            <sz val="9"/>
            <color indexed="81"/>
            <rFont val="Tahoma"/>
            <family val="2"/>
          </rPr>
          <t xml:space="preserve">Este dato aparecerá  luego que el </t>
        </r>
        <r>
          <rPr>
            <b/>
            <sz val="9"/>
            <color indexed="81"/>
            <rFont val="Tahoma"/>
            <family val="2"/>
          </rPr>
          <t>Profesional o Técnico</t>
        </r>
        <r>
          <rPr>
            <sz val="9"/>
            <color indexed="81"/>
            <rFont val="Tahoma"/>
            <family val="2"/>
          </rPr>
          <t xml:space="preserve"> 
registre en box o en atención individual </t>
        </r>
        <r>
          <rPr>
            <b/>
            <sz val="9"/>
            <color indexed="81"/>
            <rFont val="Tahoma"/>
            <family val="2"/>
          </rPr>
          <t xml:space="preserve">
</t>
        </r>
        <r>
          <rPr>
            <sz val="9"/>
            <color indexed="81"/>
            <rFont val="Tahoma"/>
            <family val="2"/>
          </rPr>
          <t>la</t>
        </r>
        <r>
          <rPr>
            <b/>
            <sz val="9"/>
            <color indexed="81"/>
            <rFont val="Tahoma"/>
            <family val="2"/>
          </rPr>
          <t xml:space="preserve"> actividad: "Acupuntura"</t>
        </r>
      </text>
    </comment>
    <comment ref="C14" authorId="0" shapeId="0" xr:uid="{F6610E5A-2919-48FF-A638-E8F72E6090B5}">
      <text>
        <r>
          <rPr>
            <sz val="9"/>
            <color indexed="81"/>
            <rFont val="Tahoma"/>
            <family val="2"/>
          </rPr>
          <t>Este dato aparecerá  luego que el</t>
        </r>
        <r>
          <rPr>
            <b/>
            <sz val="9"/>
            <color indexed="81"/>
            <rFont val="Tahoma"/>
            <family val="2"/>
          </rPr>
          <t xml:space="preserve"> Profesional o Técnico </t>
        </r>
        <r>
          <rPr>
            <sz val="9"/>
            <color indexed="81"/>
            <rFont val="Tahoma"/>
            <family val="2"/>
          </rPr>
          <t xml:space="preserve">
registre en box o en atención individual 
la actividad: "</t>
        </r>
        <r>
          <rPr>
            <b/>
            <sz val="9"/>
            <color indexed="81"/>
            <rFont val="Tahoma"/>
            <family val="2"/>
          </rPr>
          <t>Homeopatia"</t>
        </r>
      </text>
    </comment>
    <comment ref="C15" authorId="0" shapeId="0" xr:uid="{48D8B48C-1C16-42C5-9418-62B9206839AB}">
      <text>
        <r>
          <rPr>
            <sz val="9"/>
            <color indexed="81"/>
            <rFont val="Tahoma"/>
            <family val="2"/>
          </rPr>
          <t xml:space="preserve">Este dato aparecerá  luego que el </t>
        </r>
        <r>
          <rPr>
            <b/>
            <sz val="9"/>
            <color indexed="81"/>
            <rFont val="Tahoma"/>
            <family val="2"/>
          </rPr>
          <t>Profesional o Técnico</t>
        </r>
        <r>
          <rPr>
            <sz val="9"/>
            <color indexed="81"/>
            <rFont val="Tahoma"/>
            <family val="2"/>
          </rPr>
          <t xml:space="preserve"> 
registre en box o en atención individual 
la actividad: "</t>
        </r>
        <r>
          <rPr>
            <b/>
            <sz val="9"/>
            <color indexed="81"/>
            <rFont val="Tahoma"/>
            <family val="2"/>
          </rPr>
          <t>Naturopatia"</t>
        </r>
        <r>
          <rPr>
            <sz val="9"/>
            <color indexed="81"/>
            <rFont val="Tahoma"/>
            <family val="2"/>
          </rPr>
          <t xml:space="preserve">
</t>
        </r>
      </text>
    </comment>
    <comment ref="C16" authorId="0" shapeId="0" xr:uid="{BFB31001-56D9-4EE0-AD0A-87AF261BE304}">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"Apiterapia"</t>
        </r>
        <r>
          <rPr>
            <sz val="9"/>
            <color indexed="81"/>
            <rFont val="Tahoma"/>
            <family val="2"/>
          </rPr>
          <t xml:space="preserve">
</t>
        </r>
      </text>
    </comment>
    <comment ref="C17" authorId="0" shapeId="0" xr:uid="{ED26D386-C070-4553-BD10-E1EF2B8CEBC4}">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"Aurículoterapia"</t>
        </r>
        <r>
          <rPr>
            <sz val="9"/>
            <color indexed="81"/>
            <rFont val="Tahoma"/>
            <family val="2"/>
          </rPr>
          <t xml:space="preserve">
</t>
        </r>
      </text>
    </comment>
    <comment ref="C18" authorId="0" shapeId="0" xr:uid="{66CC1E67-0BDE-4859-8562-2119C3E24DDD}">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"Biomagnetismo"</t>
        </r>
        <r>
          <rPr>
            <sz val="9"/>
            <color indexed="81"/>
            <rFont val="Tahoma"/>
            <family val="2"/>
          </rPr>
          <t xml:space="preserve">
</t>
        </r>
      </text>
    </comment>
    <comment ref="C19" authorId="0" shapeId="0" xr:uid="{B3DF36CD-CEED-4FD8-9DDE-5867E365048F}">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"Fitoterapia"</t>
        </r>
        <r>
          <rPr>
            <sz val="9"/>
            <color indexed="81"/>
            <rFont val="Tahoma"/>
            <family val="2"/>
          </rPr>
          <t xml:space="preserve">
</t>
        </r>
      </text>
    </comment>
    <comment ref="C20" authorId="0" shapeId="0" xr:uid="{455DAE3E-3A93-4821-83CF-5875951C8758}">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"Masoterapia"</t>
        </r>
        <r>
          <rPr>
            <sz val="9"/>
            <color indexed="81"/>
            <rFont val="Tahoma"/>
            <family val="2"/>
          </rPr>
          <t xml:space="preserve">
</t>
        </r>
      </text>
    </comment>
    <comment ref="C21" authorId="0" shapeId="0" xr:uid="{0D212F2A-1DB4-4EF0-976E-4ADA5123F8C5}">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"Medicina Antroposófica"</t>
        </r>
        <r>
          <rPr>
            <sz val="9"/>
            <color indexed="81"/>
            <rFont val="Tahoma"/>
            <family val="2"/>
          </rPr>
          <t xml:space="preserve">
</t>
        </r>
      </text>
    </comment>
    <comment ref="C22" authorId="0" shapeId="0" xr:uid="{2B76F474-3FC6-4D9A-95AF-8D4590F60F22}">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"Quiropraxia"</t>
        </r>
        <r>
          <rPr>
            <sz val="9"/>
            <color indexed="81"/>
            <rFont val="Tahoma"/>
            <family val="2"/>
          </rPr>
          <t xml:space="preserve">
</t>
        </r>
      </text>
    </comment>
    <comment ref="C23" authorId="0" shapeId="0" xr:uid="{09DC637F-5E02-47FE-B2D1-9AB7505C0489}">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"Reiki"</t>
        </r>
        <r>
          <rPr>
            <sz val="9"/>
            <color indexed="81"/>
            <rFont val="Tahoma"/>
            <family val="2"/>
          </rPr>
          <t xml:space="preserve">
</t>
        </r>
      </text>
    </comment>
    <comment ref="C24" authorId="0" shapeId="0" xr:uid="{5B6F9E2C-06D8-4EE6-8162-33168EF852F0}">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"Sanación Pránica"</t>
        </r>
        <r>
          <rPr>
            <sz val="9"/>
            <color indexed="81"/>
            <rFont val="Tahoma"/>
            <family val="2"/>
          </rPr>
          <t xml:space="preserve">
</t>
        </r>
      </text>
    </comment>
    <comment ref="C25" authorId="0" shapeId="0" xr:uid="{FE9A75F1-B45E-4E8D-A457-753AFBA8EE5A}">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"Sintergética"</t>
        </r>
        <r>
          <rPr>
            <sz val="9"/>
            <color indexed="81"/>
            <rFont val="Tahoma"/>
            <family val="2"/>
          </rPr>
          <t xml:space="preserve">
</t>
        </r>
      </text>
    </comment>
    <comment ref="C26" authorId="0" shapeId="0" xr:uid="{038852FF-0CD1-4C7C-898E-239EFDE44CC8}">
      <text>
        <r>
          <rPr>
            <sz val="9"/>
            <color indexed="81"/>
            <rFont val="Tahoma"/>
            <family val="2"/>
          </rPr>
          <t xml:space="preserve">Este dato aparecerá  luego de que en la atención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Terapia Floral"</t>
        </r>
        <r>
          <rPr>
            <sz val="9"/>
            <color indexed="81"/>
            <rFont val="Tahoma"/>
            <family val="2"/>
          </rPr>
          <t xml:space="preserve">
</t>
        </r>
      </text>
    </comment>
    <comment ref="C27" authorId="0" shapeId="0" xr:uid="{4C49CE53-4C52-4D1F-8AAD-5695FE25F8E2}">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Terapia Neural"</t>
        </r>
        <r>
          <rPr>
            <sz val="9"/>
            <color indexed="81"/>
            <rFont val="Tahoma"/>
            <family val="2"/>
          </rPr>
          <t xml:space="preserve">
</t>
        </r>
      </text>
    </comment>
    <comment ref="C28" authorId="0" shapeId="0" xr:uid="{4B3C466B-03CD-4A40-8D41-78335E1FF466}">
      <text>
        <r>
          <rPr>
            <sz val="9"/>
            <color indexed="81"/>
            <rFont val="Tahoma"/>
            <family val="2"/>
          </rPr>
          <t xml:space="preserve">Este dato aparecerá  luego que el </t>
        </r>
        <r>
          <rPr>
            <b/>
            <sz val="9"/>
            <color indexed="81"/>
            <rFont val="Tahoma"/>
            <family val="2"/>
          </rPr>
          <t xml:space="preserve">Profesional o Técnico </t>
        </r>
        <r>
          <rPr>
            <sz val="9"/>
            <color indexed="81"/>
            <rFont val="Tahoma"/>
            <family val="2"/>
          </rPr>
          <t xml:space="preserve">
registre en box o en atención individual 
la actividad: </t>
        </r>
        <r>
          <rPr>
            <b/>
            <sz val="9"/>
            <color indexed="81"/>
            <rFont val="Tahoma"/>
            <family val="2"/>
          </rPr>
          <t>"Otras</t>
        </r>
        <r>
          <rPr>
            <sz val="9"/>
            <color indexed="81"/>
            <rFont val="Tahoma"/>
            <family val="2"/>
          </rPr>
          <t xml:space="preserve"> </t>
        </r>
        <r>
          <rPr>
            <b/>
            <sz val="9"/>
            <color indexed="81"/>
            <rFont val="Tahoma"/>
            <family val="2"/>
          </rPr>
          <t>Terapias Iindividuales"</t>
        </r>
        <r>
          <rPr>
            <sz val="9"/>
            <color indexed="81"/>
            <rFont val="Tahoma"/>
            <family val="2"/>
          </rPr>
          <t xml:space="preserve">
</t>
        </r>
      </text>
    </comment>
    <comment ref="C31" authorId="0" shapeId="0" xr:uid="{BB0F80B1-5EB9-462A-8C52-8D687B6AF527}">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"Acupuntura"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D31" authorId="0" shapeId="0" xr:uid="{FDFAFDB4-43DA-442A-8357-6A2875615034}">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"Homeopatía"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t>
        </r>
        <r>
          <rPr>
            <b/>
            <sz val="9"/>
            <color indexed="81"/>
            <rFont val="Tahoma"/>
            <family val="2"/>
          </rPr>
          <t xml:space="preserve"> registra la actividad</t>
        </r>
        <r>
          <rPr>
            <sz val="9"/>
            <color indexed="81"/>
            <rFont val="Tahoma"/>
            <family val="2"/>
          </rPr>
          <t xml:space="preserve">
</t>
        </r>
      </text>
    </comment>
    <comment ref="E31" authorId="0" shapeId="0" xr:uid="{B5C3AA52-7319-45C4-958B-6FB893402DF8}">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"Neuropatía"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F32" authorId="0" shapeId="0" xr:uid="{FDC9E2F0-3D88-4B65-84A9-0E75CB66DEEE}">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"Apiterapia"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G32" authorId="0" shapeId="0" xr:uid="{2AB5B89D-0A64-4779-AE63-207BF5BD549A}">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"Arte 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H32" authorId="0" shapeId="0" xr:uid="{164D9E56-3E54-4A6C-9022-B3F7D4914314}">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"Aurículoterapia"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I32" authorId="0" shapeId="0" xr:uid="{38D0BF74-37CC-48FC-A4F2-5360471B1315}">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"Biodanza"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J32" authorId="0" shapeId="0" xr:uid="{E68B39A1-3E08-4EBF-9663-6B94810D75CB}">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"Biomagnetismo"</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K32" authorId="0" shapeId="0" xr:uid="{CB25A3C3-DFF9-4C80-9154-19809B3246B9}">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"Qi Gong"</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L32" authorId="0" shapeId="0" xr:uid="{24213927-B7C6-4069-9D22-5EEC558069F5}">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n se registre la actividad: </t>
        </r>
        <r>
          <rPr>
            <b/>
            <sz val="9"/>
            <color indexed="81"/>
            <rFont val="Tahoma"/>
            <family val="2"/>
          </rPr>
          <t>"Fitoterapia"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M32" authorId="0" shapeId="0" xr:uid="{FCC0ED76-91B5-4C0D-A6AA-1DA50E4060B9}">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"Huertos</t>
        </r>
        <r>
          <rPr>
            <sz val="9"/>
            <color indexed="81"/>
            <rFont val="Tahoma"/>
            <family val="2"/>
          </rPr>
          <t xml:space="preserve"> </t>
        </r>
        <r>
          <rPr>
            <b/>
            <sz val="9"/>
            <color indexed="81"/>
            <rFont val="Tahoma"/>
            <family val="2"/>
          </rPr>
          <t>Medicinales</t>
        </r>
        <r>
          <rPr>
            <sz val="9"/>
            <color indexed="81"/>
            <rFont val="Tahoma"/>
            <family val="2"/>
          </rPr>
          <t xml:space="preserve"> </t>
        </r>
        <r>
          <rPr>
            <b/>
            <sz val="9"/>
            <color indexed="81"/>
            <rFont val="Tahoma"/>
            <family val="2"/>
          </rPr>
          <t>o</t>
        </r>
        <r>
          <rPr>
            <sz val="9"/>
            <color indexed="81"/>
            <rFont val="Tahoma"/>
            <family val="2"/>
          </rPr>
          <t xml:space="preserve"> </t>
        </r>
        <r>
          <rPr>
            <b/>
            <sz val="9"/>
            <color indexed="81"/>
            <rFont val="Tahoma"/>
            <family val="2"/>
          </rPr>
          <t>Alimenticio/Medicinales"</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N32" authorId="0" shapeId="0" xr:uid="{B501E7CC-16FC-4FEB-85D9-E6AF80C551FC}">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"Masoterapia"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O32" authorId="0" shapeId="0" xr:uid="{B0F57B6C-1CAE-4897-B9AF-068CA24928EA}">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"Medicina</t>
        </r>
        <r>
          <rPr>
            <sz val="9"/>
            <color indexed="81"/>
            <rFont val="Tahoma"/>
            <family val="2"/>
          </rPr>
          <t xml:space="preserve"> </t>
        </r>
        <r>
          <rPr>
            <b/>
            <sz val="9"/>
            <color indexed="81"/>
            <rFont val="Tahoma"/>
            <family val="2"/>
          </rPr>
          <t>Antroposófica"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P32" authorId="0" shapeId="0" xr:uid="{5D4D6443-2205-4ABE-B081-C1C6AE7995D5}">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"Meditación"</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Q32" authorId="0" shapeId="0" xr:uid="{6415CC65-FF28-4648-A56B-CBB07C9BA2ED}">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"Quiropraxia"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t>
        </r>
        <r>
          <rPr>
            <b/>
            <sz val="9"/>
            <color indexed="81"/>
            <rFont val="Tahoma"/>
            <family val="2"/>
          </rPr>
          <t xml:space="preserve"> registra la actividad</t>
        </r>
      </text>
    </comment>
    <comment ref="R32" authorId="0" shapeId="0" xr:uid="{24DD6BE2-679F-4667-8395-DFE5DD173C7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"Reiki"</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S32" authorId="0" shapeId="0" xr:uid="{D6A712B3-E201-4575-A374-88818351DE7A}">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"Sanación</t>
        </r>
        <r>
          <rPr>
            <sz val="9"/>
            <color indexed="81"/>
            <rFont val="Tahoma"/>
            <family val="2"/>
          </rPr>
          <t xml:space="preserve"> </t>
        </r>
        <r>
          <rPr>
            <b/>
            <sz val="9"/>
            <color indexed="81"/>
            <rFont val="Tahoma"/>
            <family val="2"/>
          </rPr>
          <t>Pránica"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T32" authorId="0" shapeId="0" xr:uid="{96F9201C-3831-460C-A6F5-0F763B3359BB}">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"Sintergética"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U32" authorId="0" shapeId="0" xr:uid="{8F27CBFA-2406-4334-9E9E-1FA07E4FD4CF}">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"Sonoterapia"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V32" authorId="0" shapeId="0" xr:uid="{5729B3FF-88DC-48B1-8EC9-A23AA69939A5}">
      <text>
        <r>
          <rPr>
            <sz val="9"/>
            <color indexed="81"/>
            <rFont val="Tahoma"/>
            <family val="2"/>
          </rPr>
          <t>Este dato aparecerá  luego que en</t>
        </r>
        <r>
          <rPr>
            <b/>
            <sz val="9"/>
            <color indexed="81"/>
            <rFont val="Tahoma"/>
            <family val="2"/>
          </rPr>
          <t xml:space="preserve"> box</t>
        </r>
        <r>
          <rPr>
            <sz val="9"/>
            <color indexed="81"/>
            <rFont val="Tahoma"/>
            <family val="2"/>
          </rPr>
          <t xml:space="preserve"> o en</t>
        </r>
        <r>
          <rPr>
            <b/>
            <sz val="9"/>
            <color indexed="81"/>
            <rFont val="Tahoma"/>
            <family val="2"/>
          </rPr>
          <t xml:space="preserve"> atención individual </t>
        </r>
        <r>
          <rPr>
            <sz val="9"/>
            <color indexed="81"/>
            <rFont val="Tahoma"/>
            <family val="2"/>
          </rPr>
          <t>se registre la actividad:</t>
        </r>
        <r>
          <rPr>
            <b/>
            <sz val="9"/>
            <color indexed="81"/>
            <rFont val="Tahoma"/>
            <family val="2"/>
          </rPr>
          <t xml:space="preserve"> "Tai Chi"
</t>
        </r>
        <r>
          <rPr>
            <sz val="9"/>
            <color indexed="81"/>
            <rFont val="Tahoma"/>
            <family val="2"/>
          </rPr>
          <t xml:space="preserve">se contará </t>
        </r>
        <r>
          <rPr>
            <b/>
            <sz val="9"/>
            <color indexed="81"/>
            <rFont val="Tahoma"/>
            <family val="2"/>
          </rPr>
          <t>según</t>
        </r>
        <r>
          <rPr>
            <sz val="9"/>
            <color indexed="81"/>
            <rFont val="Tahoma"/>
            <family val="2"/>
          </rPr>
          <t xml:space="preserve"> el</t>
        </r>
        <r>
          <rPr>
            <b/>
            <sz val="9"/>
            <color indexed="81"/>
            <rFont val="Tahoma"/>
            <family val="2"/>
          </rPr>
          <t xml:space="preserve"> instrumento </t>
        </r>
        <r>
          <rPr>
            <sz val="9"/>
            <color indexed="81"/>
            <rFont val="Tahoma"/>
            <family val="2"/>
          </rPr>
          <t>que</t>
        </r>
        <r>
          <rPr>
            <b/>
            <sz val="9"/>
            <color indexed="81"/>
            <rFont val="Tahoma"/>
            <family val="2"/>
          </rPr>
          <t xml:space="preserve"> registre la actividad</t>
        </r>
      </text>
    </comment>
    <comment ref="W32" authorId="0" shapeId="0" xr:uid="{749E3C9D-C187-407F-8F85-7D6D1244D7D5}">
      <text>
        <r>
          <rPr>
            <sz val="9"/>
            <color indexed="81"/>
            <rFont val="Tahoma"/>
            <family val="2"/>
          </rPr>
          <t>Este dato aparecerá  luego que en</t>
        </r>
        <r>
          <rPr>
            <b/>
            <sz val="9"/>
            <color indexed="81"/>
            <rFont val="Tahoma"/>
            <family val="2"/>
          </rPr>
          <t xml:space="preserve"> box</t>
        </r>
        <r>
          <rPr>
            <sz val="9"/>
            <color indexed="81"/>
            <rFont val="Tahoma"/>
            <family val="2"/>
          </rPr>
          <t xml:space="preserve"> o en</t>
        </r>
        <r>
          <rPr>
            <b/>
            <sz val="9"/>
            <color indexed="81"/>
            <rFont val="Tahoma"/>
            <family val="2"/>
          </rPr>
          <t xml:space="preserve"> atención individual </t>
        </r>
        <r>
          <rPr>
            <sz val="9"/>
            <color indexed="81"/>
            <rFont val="Tahoma"/>
            <family val="2"/>
          </rPr>
          <t>se registre la actividad:</t>
        </r>
        <r>
          <rPr>
            <b/>
            <sz val="9"/>
            <color indexed="81"/>
            <rFont val="Tahoma"/>
            <family val="2"/>
          </rPr>
          <t xml:space="preserve"> "Terapia Floral"
</t>
        </r>
        <r>
          <rPr>
            <sz val="9"/>
            <color indexed="81"/>
            <rFont val="Tahoma"/>
            <family val="2"/>
          </rPr>
          <t xml:space="preserve">se contará </t>
        </r>
        <r>
          <rPr>
            <b/>
            <sz val="9"/>
            <color indexed="81"/>
            <rFont val="Tahoma"/>
            <family val="2"/>
          </rPr>
          <t>según</t>
        </r>
        <r>
          <rPr>
            <sz val="9"/>
            <color indexed="81"/>
            <rFont val="Tahoma"/>
            <family val="2"/>
          </rPr>
          <t xml:space="preserve"> el</t>
        </r>
        <r>
          <rPr>
            <b/>
            <sz val="9"/>
            <color indexed="81"/>
            <rFont val="Tahoma"/>
            <family val="2"/>
          </rPr>
          <t xml:space="preserve"> instrumento </t>
        </r>
        <r>
          <rPr>
            <sz val="9"/>
            <color indexed="81"/>
            <rFont val="Tahoma"/>
            <family val="2"/>
          </rPr>
          <t>que</t>
        </r>
        <r>
          <rPr>
            <b/>
            <sz val="9"/>
            <color indexed="81"/>
            <rFont val="Tahoma"/>
            <family val="2"/>
          </rPr>
          <t xml:space="preserve"> registra la actividad</t>
        </r>
      </text>
    </comment>
    <comment ref="X32" authorId="0" shapeId="0" xr:uid="{133F9200-744A-49B9-B2C2-CBF3BA4E2199}">
      <text>
        <r>
          <rPr>
            <sz val="9"/>
            <color indexed="81"/>
            <rFont val="Tahoma"/>
            <family val="2"/>
          </rPr>
          <t>Este dato aparecerá  luego que en</t>
        </r>
        <r>
          <rPr>
            <b/>
            <sz val="9"/>
            <color indexed="81"/>
            <rFont val="Tahoma"/>
            <family val="2"/>
          </rPr>
          <t xml:space="preserve"> box </t>
        </r>
        <r>
          <rPr>
            <sz val="9"/>
            <color indexed="81"/>
            <rFont val="Tahoma"/>
            <family val="2"/>
          </rPr>
          <t>o en</t>
        </r>
        <r>
          <rPr>
            <b/>
            <sz val="9"/>
            <color indexed="81"/>
            <rFont val="Tahoma"/>
            <family val="2"/>
          </rPr>
          <t xml:space="preserve"> atención individual </t>
        </r>
        <r>
          <rPr>
            <sz val="9"/>
            <color indexed="81"/>
            <rFont val="Tahoma"/>
            <family val="2"/>
          </rPr>
          <t>se registre la actividad</t>
        </r>
        <r>
          <rPr>
            <b/>
            <sz val="9"/>
            <color indexed="81"/>
            <rFont val="Tahoma"/>
            <family val="2"/>
          </rPr>
          <t xml:space="preserve">: "Terapia Neural"
</t>
        </r>
        <r>
          <rPr>
            <sz val="9"/>
            <color indexed="81"/>
            <rFont val="Tahoma"/>
            <family val="2"/>
          </rPr>
          <t xml:space="preserve">se contará </t>
        </r>
        <r>
          <rPr>
            <b/>
            <sz val="9"/>
            <color indexed="81"/>
            <rFont val="Tahoma"/>
            <family val="2"/>
          </rPr>
          <t>según</t>
        </r>
        <r>
          <rPr>
            <sz val="9"/>
            <color indexed="81"/>
            <rFont val="Tahoma"/>
            <family val="2"/>
          </rPr>
          <t xml:space="preserve"> el</t>
        </r>
        <r>
          <rPr>
            <b/>
            <sz val="9"/>
            <color indexed="81"/>
            <rFont val="Tahoma"/>
            <family val="2"/>
          </rPr>
          <t xml:space="preserve"> instrumento </t>
        </r>
        <r>
          <rPr>
            <sz val="9"/>
            <color indexed="81"/>
            <rFont val="Tahoma"/>
            <family val="2"/>
          </rPr>
          <t>que</t>
        </r>
        <r>
          <rPr>
            <b/>
            <sz val="9"/>
            <color indexed="81"/>
            <rFont val="Tahoma"/>
            <family val="2"/>
          </rPr>
          <t xml:space="preserve"> registra la actividad</t>
        </r>
        <r>
          <rPr>
            <sz val="9"/>
            <color indexed="81"/>
            <rFont val="Tahoma"/>
            <family val="2"/>
          </rPr>
          <t xml:space="preserve">
</t>
        </r>
      </text>
    </comment>
    <comment ref="Y32" authorId="0" shapeId="0" xr:uid="{7647775B-70BC-4CEE-A4D4-576711550E2D}">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 xml:space="preserve">atención individual </t>
        </r>
        <r>
          <rPr>
            <sz val="9"/>
            <color indexed="81"/>
            <rFont val="Tahoma"/>
            <family val="2"/>
          </rPr>
          <t xml:space="preserve">se registre la actividad: </t>
        </r>
        <r>
          <rPr>
            <b/>
            <sz val="9"/>
            <color indexed="81"/>
            <rFont val="Tahoma"/>
            <family val="2"/>
          </rPr>
          <t>"Yoga"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t>
        </r>
        <r>
          <rPr>
            <b/>
            <sz val="9"/>
            <color indexed="81"/>
            <rFont val="Tahoma"/>
            <family val="2"/>
          </rPr>
          <t xml:space="preserve"> registra la actividad</t>
        </r>
      </text>
    </comment>
    <comment ref="Z32" authorId="0" shapeId="0" xr:uid="{91901F74-0BFA-4D57-949A-2AD301B5CB65}">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"Constelaciones</t>
        </r>
        <r>
          <rPr>
            <sz val="9"/>
            <color indexed="81"/>
            <rFont val="Tahoma"/>
            <family val="2"/>
          </rPr>
          <t xml:space="preserve"> </t>
        </r>
        <r>
          <rPr>
            <b/>
            <sz val="9"/>
            <color indexed="81"/>
            <rFont val="Tahoma"/>
            <family val="2"/>
          </rPr>
          <t>Familiares"</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AA32" authorId="0" shapeId="0" xr:uid="{1688A34D-0363-4E12-866E-43F7711CCEB0}">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"Circulos de escucha"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t>
        </r>
        <r>
          <rPr>
            <b/>
            <sz val="9"/>
            <color indexed="81"/>
            <rFont val="Tahoma"/>
            <family val="2"/>
          </rPr>
          <t xml:space="preserve"> registra la actividad</t>
        </r>
        <r>
          <rPr>
            <sz val="9"/>
            <color indexed="81"/>
            <rFont val="Tahoma"/>
            <family val="2"/>
          </rPr>
          <t xml:space="preserve">
</t>
        </r>
      </text>
    </comment>
    <comment ref="AB32" authorId="0" shapeId="0" xr:uid="{AAD0A3B3-CB33-45D8-A5EB-CFB3B31FB1CD}">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"Musicoterapia"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AC32" authorId="0" shapeId="0" xr:uid="{01CC861B-09F5-4FBA-9EF1-556848DA8E04}">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"Danzaterapia"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text>
    </comment>
    <comment ref="AD32" authorId="0" shapeId="0" xr:uid="{5231E140-1E1B-4DF2-9F7A-38F3AFA5EF0B}">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"Dramaterapia"</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registra la actividad</t>
        </r>
        <r>
          <rPr>
            <sz val="9"/>
            <color indexed="81"/>
            <rFont val="Tahoma"/>
            <family val="2"/>
          </rPr>
          <t xml:space="preserve">
</t>
        </r>
      </text>
    </comment>
    <comment ref="AE32" authorId="0" shapeId="0" xr:uid="{4AD98B01-38ED-4201-B7A6-FDE9D2F83C47}">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 individual</t>
        </r>
        <r>
          <rPr>
            <sz val="9"/>
            <color indexed="81"/>
            <rFont val="Tahoma"/>
            <family val="2"/>
          </rPr>
          <t xml:space="preserve"> se registre la actividad: </t>
        </r>
        <r>
          <rPr>
            <b/>
            <sz val="9"/>
            <color indexed="81"/>
            <rFont val="Tahoma"/>
            <family val="2"/>
          </rPr>
          <t>"Otras Terapias Individuales"</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registre la actividad</t>
        </r>
      </text>
    </comment>
    <comment ref="AF32" authorId="0" shapeId="0" xr:uid="{FD66DA92-F6A3-4C3F-9BE9-9321354A4534}">
      <text>
        <r>
          <rPr>
            <sz val="9"/>
            <color indexed="81"/>
            <rFont val="Tahoma"/>
            <family val="2"/>
          </rPr>
          <t xml:space="preserve">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grupal</t>
        </r>
        <r>
          <rPr>
            <sz val="9"/>
            <color indexed="81"/>
            <rFont val="Tahoma"/>
            <family val="2"/>
          </rPr>
          <t xml:space="preserve"> se registre la actividad: </t>
        </r>
        <r>
          <rPr>
            <b/>
            <sz val="9"/>
            <color indexed="81"/>
            <rFont val="Tahoma"/>
            <family val="2"/>
          </rPr>
          <t>"Otras Terapias Grupales"</t>
        </r>
        <r>
          <rPr>
            <sz val="9"/>
            <color indexed="81"/>
            <rFont val="Tahoma"/>
            <family val="2"/>
          </rPr>
          <t xml:space="preserve">
se contará </t>
        </r>
        <r>
          <rPr>
            <b/>
            <sz val="9"/>
            <color indexed="81"/>
            <rFont val="Tahoma"/>
            <family val="2"/>
          </rPr>
          <t>según</t>
        </r>
        <r>
          <rPr>
            <sz val="9"/>
            <color indexed="81"/>
            <rFont val="Tahoma"/>
            <family val="2"/>
          </rPr>
          <t xml:space="preserve"> el </t>
        </r>
        <r>
          <rPr>
            <b/>
            <sz val="9"/>
            <color indexed="81"/>
            <rFont val="Tahoma"/>
            <family val="2"/>
          </rPr>
          <t>instrumento</t>
        </r>
        <r>
          <rPr>
            <sz val="9"/>
            <color indexed="81"/>
            <rFont val="Tahoma"/>
            <family val="2"/>
          </rPr>
          <t xml:space="preserve"> que </t>
        </r>
        <r>
          <rPr>
            <b/>
            <sz val="9"/>
            <color indexed="81"/>
            <rFont val="Tahoma"/>
            <family val="2"/>
          </rPr>
          <t>registre la actividad</t>
        </r>
      </text>
    </comment>
    <comment ref="C51" authorId="0" shapeId="0" xr:uid="{B9F6234F-9E6F-4037-80AF-67B26EECB26A}">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Consulta Espontánea"</t>
        </r>
        <r>
          <rPr>
            <sz val="9"/>
            <color indexed="81"/>
            <rFont val="Tahoma"/>
            <family val="2"/>
          </rPr>
          <t xml:space="preserve">, la actividad </t>
        </r>
        <r>
          <rPr>
            <b/>
            <sz val="9"/>
            <color indexed="81"/>
            <rFont val="Tahoma"/>
            <family val="2"/>
          </rPr>
          <t>debe</t>
        </r>
        <r>
          <rPr>
            <sz val="9"/>
            <color indexed="81"/>
            <rFont val="Tahoma"/>
            <family val="2"/>
          </rPr>
          <t xml:space="preserve"> </t>
        </r>
        <r>
          <rPr>
            <b/>
            <sz val="9"/>
            <color indexed="81"/>
            <rFont val="Tahoma"/>
            <family val="2"/>
          </rPr>
          <t>ser</t>
        </r>
        <r>
          <rPr>
            <sz val="9"/>
            <color indexed="81"/>
            <rFont val="Tahoma"/>
            <family val="2"/>
          </rPr>
          <t xml:space="preserve"> </t>
        </r>
        <r>
          <rPr>
            <b/>
            <sz val="9"/>
            <color indexed="81"/>
            <rFont val="Tahoma"/>
            <family val="2"/>
          </rPr>
          <t>registrada</t>
        </r>
        <r>
          <rPr>
            <sz val="9"/>
            <color indexed="81"/>
            <rFont val="Tahoma"/>
            <family val="2"/>
          </rPr>
          <t xml:space="preserve"> </t>
        </r>
        <r>
          <rPr>
            <b/>
            <sz val="9"/>
            <color indexed="81"/>
            <rFont val="Tahoma"/>
            <family val="2"/>
          </rPr>
          <t>junto</t>
        </r>
        <r>
          <rPr>
            <sz val="9"/>
            <color indexed="81"/>
            <rFont val="Tahoma"/>
            <family val="2"/>
          </rPr>
          <t xml:space="preserve"> con alguna de las </t>
        </r>
        <r>
          <rPr>
            <b/>
            <sz val="9"/>
            <color indexed="81"/>
            <rFont val="Tahoma"/>
            <family val="2"/>
          </rPr>
          <t>prácticas de bienestar de la salud y medicina complementaria,</t>
        </r>
        <r>
          <rPr>
            <sz val="9"/>
            <color indexed="81"/>
            <rFont val="Tahoma"/>
            <family val="2"/>
          </rPr>
          <t xml:space="preserve"> según corresponda</t>
        </r>
      </text>
    </comment>
    <comment ref="C52" authorId="0" shapeId="0" xr:uid="{7328E1DF-1CDA-44F2-B627-6C50386820D2}">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Morbilidad",</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53" authorId="0" shapeId="0" xr:uid="{0555A042-C90B-460A-A290-421B1F6DADD0}">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Especialidad",</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54" authorId="0" shapeId="0" xr:uid="{6E67C4D9-0D4D-4496-B0D3-793687C3C34E}">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"Paciente Hospitalizado",</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55" authorId="0" shapeId="0" xr:uid="{979A80EC-1BCF-4369-B7DC-87FE060F4DC6}">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Crónicos Cardiovascular",</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
</t>
        </r>
        <r>
          <rPr>
            <b/>
            <sz val="9"/>
            <color indexed="81"/>
            <rFont val="Tahoma"/>
            <family val="2"/>
          </rPr>
          <t xml:space="preserve">
</t>
        </r>
        <r>
          <rPr>
            <sz val="9"/>
            <color indexed="81"/>
            <rFont val="Tahoma"/>
            <family val="2"/>
          </rPr>
          <t>Además dentro de los</t>
        </r>
        <r>
          <rPr>
            <b/>
            <sz val="9"/>
            <color indexed="81"/>
            <rFont val="Tahoma"/>
            <family val="2"/>
          </rPr>
          <t xml:space="preserve"> últimos 12 meses</t>
        </r>
        <r>
          <rPr>
            <sz val="9"/>
            <color indexed="81"/>
            <rFont val="Tahoma"/>
            <family val="2"/>
          </rPr>
          <t xml:space="preserve"> </t>
        </r>
        <r>
          <rPr>
            <b/>
            <sz val="9"/>
            <color indexed="81"/>
            <rFont val="Tahoma"/>
            <family val="2"/>
          </rPr>
          <t>debe</t>
        </r>
        <r>
          <rPr>
            <sz val="9"/>
            <color indexed="81"/>
            <rFont val="Tahoma"/>
            <family val="2"/>
          </rPr>
          <t xml:space="preserve"> tener el registro de la actividad</t>
        </r>
        <r>
          <rPr>
            <b/>
            <sz val="9"/>
            <color indexed="81"/>
            <rFont val="Tahoma"/>
            <family val="2"/>
          </rPr>
          <t xml:space="preserve"> "Control de Salud Cardiovascular"</t>
        </r>
      </text>
    </comment>
    <comment ref="C56" authorId="0" shapeId="0" xr:uid="{69DDDC0A-B35F-47BB-B9A0-53B0ACA18276}">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Otros programas de crónicos",</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
</t>
        </r>
        <r>
          <rPr>
            <b/>
            <sz val="9"/>
            <color indexed="81"/>
            <rFont val="Tahoma"/>
            <family val="2"/>
          </rPr>
          <t xml:space="preserve">
</t>
        </r>
        <r>
          <rPr>
            <sz val="9"/>
            <color indexed="81"/>
            <rFont val="Tahoma"/>
            <family val="2"/>
          </rPr>
          <t>Además dentro de los</t>
        </r>
        <r>
          <rPr>
            <b/>
            <sz val="9"/>
            <color indexed="81"/>
            <rFont val="Tahoma"/>
            <family val="2"/>
          </rPr>
          <t xml:space="preserve"> últimos 12 meses</t>
        </r>
        <r>
          <rPr>
            <sz val="9"/>
            <color indexed="81"/>
            <rFont val="Tahoma"/>
            <family val="2"/>
          </rPr>
          <t xml:space="preserve"> </t>
        </r>
        <r>
          <rPr>
            <b/>
            <sz val="9"/>
            <color indexed="81"/>
            <rFont val="Tahoma"/>
            <family val="2"/>
          </rPr>
          <t>debe</t>
        </r>
        <r>
          <rPr>
            <sz val="9"/>
            <color indexed="81"/>
            <rFont val="Tahoma"/>
            <family val="2"/>
          </rPr>
          <t xml:space="preserve"> tener el registro de la actividad</t>
        </r>
        <r>
          <rPr>
            <b/>
            <sz val="9"/>
            <color indexed="81"/>
            <rFont val="Tahoma"/>
            <family val="2"/>
          </rPr>
          <t xml:space="preserve"> "Control Otros Problemas de Salud (No Cardiovasculares)"</t>
        </r>
      </text>
    </comment>
    <comment ref="C57" authorId="0" shapeId="0" xr:uid="{3847B4DE-66ED-4F2F-A36D-316FB05B6094}">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Salud Mental",</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además </t>
        </r>
        <r>
          <rPr>
            <sz val="9"/>
            <color indexed="81"/>
            <rFont val="Tahoma"/>
            <family val="2"/>
          </rPr>
          <t>dentro de los</t>
        </r>
        <r>
          <rPr>
            <b/>
            <sz val="9"/>
            <color indexed="81"/>
            <rFont val="Tahoma"/>
            <family val="2"/>
          </rPr>
          <t xml:space="preserve"> últimos 12 meses debe tener </t>
        </r>
        <r>
          <rPr>
            <sz val="9"/>
            <color indexed="81"/>
            <rFont val="Tahoma"/>
            <family val="2"/>
          </rPr>
          <t>el registro de la actividad</t>
        </r>
        <r>
          <rPr>
            <b/>
            <sz val="9"/>
            <color indexed="81"/>
            <rFont val="Tahoma"/>
            <family val="2"/>
          </rPr>
          <t xml:space="preserve"> "CONTROLES SALUD MENTAL"</t>
        </r>
      </text>
    </comment>
    <comment ref="C58" authorId="0" shapeId="0" xr:uid="{B6E3E384-635F-4034-8474-CF065EE98586}">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Salud Oral",</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59" authorId="0" shapeId="0" xr:uid="{BAA8918B-F517-4D0C-9091-71C7D387785C}">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Salud sexual y reproductiva",</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además, </t>
        </r>
        <r>
          <rPr>
            <sz val="9"/>
            <color indexed="81"/>
            <rFont val="Tahoma"/>
            <family val="2"/>
          </rPr>
          <t>en el</t>
        </r>
        <r>
          <rPr>
            <b/>
            <sz val="9"/>
            <color indexed="81"/>
            <rFont val="Tahoma"/>
            <family val="2"/>
          </rPr>
          <t xml:space="preserve"> Formulario Regulación Fecundidad (Paternidad Responsable) </t>
        </r>
        <r>
          <rPr>
            <sz val="9"/>
            <color indexed="81"/>
            <rFont val="Tahoma"/>
            <family val="2"/>
          </rPr>
          <t xml:space="preserve">tenga registrado el </t>
        </r>
        <r>
          <rPr>
            <b/>
            <sz val="9"/>
            <color indexed="81"/>
            <rFont val="Tahoma"/>
            <family val="2"/>
          </rPr>
          <t>"Estado de Control" con alguno de los valores ingreso, reingreso o Seguimiento</t>
        </r>
        <r>
          <rPr>
            <sz val="9"/>
            <color indexed="81"/>
            <rFont val="Tahoma"/>
            <family val="2"/>
          </rPr>
          <t xml:space="preserve"> y tener registrada la </t>
        </r>
        <r>
          <rPr>
            <b/>
            <sz val="9"/>
            <color indexed="81"/>
            <rFont val="Tahoma"/>
            <family val="2"/>
          </rPr>
          <t xml:space="preserve">fecha de próximo control </t>
        </r>
        <r>
          <rPr>
            <sz val="9"/>
            <color indexed="81"/>
            <rFont val="Tahoma"/>
            <family val="2"/>
          </rPr>
          <t>con un plazo máximo de inasistencia a su cita de 11 meses y 29 días a la fecha del corte.</t>
        </r>
        <r>
          <rPr>
            <b/>
            <sz val="9"/>
            <color indexed="81"/>
            <rFont val="Tahoma"/>
            <family val="2"/>
          </rPr>
          <t xml:space="preserve">
O
</t>
        </r>
        <r>
          <rPr>
            <sz val="9"/>
            <color indexed="81"/>
            <rFont val="Tahoma"/>
            <family val="2"/>
          </rPr>
          <t xml:space="preserve">En el </t>
        </r>
        <r>
          <rPr>
            <b/>
            <sz val="9"/>
            <color indexed="81"/>
            <rFont val="Tahoma"/>
            <family val="2"/>
          </rPr>
          <t xml:space="preserve">Formulario Gestante y Puérpera </t>
        </r>
        <r>
          <rPr>
            <sz val="9"/>
            <color indexed="81"/>
            <rFont val="Tahoma"/>
            <family val="2"/>
          </rPr>
          <t xml:space="preserve">se registre la </t>
        </r>
        <r>
          <rPr>
            <b/>
            <sz val="9"/>
            <color indexed="81"/>
            <rFont val="Tahoma"/>
            <family val="2"/>
          </rPr>
          <t xml:space="preserve">fecha de próximo control </t>
        </r>
        <r>
          <rPr>
            <sz val="9"/>
            <color indexed="81"/>
            <rFont val="Tahoma"/>
            <family val="2"/>
          </rPr>
          <t>y que esta no supere el tiempo de inasistencia de 29 días.</t>
        </r>
        <r>
          <rPr>
            <b/>
            <sz val="9"/>
            <color indexed="81"/>
            <rFont val="Tahoma"/>
            <family val="2"/>
          </rPr>
          <t xml:space="preserve">
O
</t>
        </r>
        <r>
          <rPr>
            <sz val="9"/>
            <color indexed="81"/>
            <rFont val="Tahoma"/>
            <family val="2"/>
          </rPr>
          <t xml:space="preserve">En el </t>
        </r>
        <r>
          <rPr>
            <b/>
            <sz val="9"/>
            <color indexed="81"/>
            <rFont val="Tahoma"/>
            <family val="2"/>
          </rPr>
          <t xml:space="preserve">Formulario Seguimiento Examen PAP/MAMAS:
</t>
        </r>
        <r>
          <rPr>
            <sz val="9"/>
            <color indexed="81"/>
            <rFont val="Tahoma"/>
            <family val="2"/>
          </rPr>
          <t>- Fecha Examen PAP
- Vigencia PAP
Segun grupo de edad a la fecha de corte</t>
        </r>
        <r>
          <rPr>
            <b/>
            <sz val="9"/>
            <color indexed="81"/>
            <rFont val="Tahoma"/>
            <family val="2"/>
          </rPr>
          <t xml:space="preserve">
</t>
        </r>
      </text>
    </comment>
    <comment ref="C60" authorId="0" shapeId="0" xr:uid="{F37A809C-33DF-45E4-B623-02CA9B92D831}">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Chile Crece Contigo/Programa Infantil",</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
</t>
        </r>
        <r>
          <rPr>
            <b/>
            <sz val="9"/>
            <color indexed="81"/>
            <rFont val="Tahoma"/>
            <family val="2"/>
          </rPr>
          <t xml:space="preserve">
además, </t>
        </r>
        <r>
          <rPr>
            <sz val="9"/>
            <color indexed="81"/>
            <rFont val="Tahoma"/>
            <family val="2"/>
          </rPr>
          <t>en el</t>
        </r>
        <r>
          <rPr>
            <b/>
            <sz val="9"/>
            <color indexed="81"/>
            <rFont val="Tahoma"/>
            <family val="2"/>
          </rPr>
          <t xml:space="preserve"> Modulo Inscripción/Admisión, </t>
        </r>
        <r>
          <rPr>
            <sz val="9"/>
            <color indexed="81"/>
            <rFont val="Tahoma"/>
            <family val="2"/>
          </rPr>
          <t>el usuario</t>
        </r>
        <r>
          <rPr>
            <b/>
            <sz val="9"/>
            <color indexed="81"/>
            <rFont val="Tahoma"/>
            <family val="2"/>
          </rPr>
          <t xml:space="preserve"> debe </t>
        </r>
        <r>
          <rPr>
            <sz val="9"/>
            <color indexed="81"/>
            <rFont val="Tahoma"/>
            <family val="2"/>
          </rPr>
          <t xml:space="preserve">tener registrada la </t>
        </r>
        <r>
          <rPr>
            <b/>
            <sz val="9"/>
            <color indexed="81"/>
            <rFont val="Tahoma"/>
            <family val="2"/>
          </rPr>
          <t>Alerta</t>
        </r>
        <r>
          <rPr>
            <sz val="9"/>
            <color indexed="81"/>
            <rFont val="Tahoma"/>
            <family val="2"/>
          </rPr>
          <t xml:space="preserve"> Administrativa </t>
        </r>
        <r>
          <rPr>
            <b/>
            <sz val="9"/>
            <color indexed="81"/>
            <rFont val="Tahoma"/>
            <family val="2"/>
          </rPr>
          <t>"Chile Crece Contigo",</t>
        </r>
        <r>
          <rPr>
            <sz val="9"/>
            <color indexed="81"/>
            <rFont val="Tahoma"/>
            <family val="2"/>
          </rPr>
          <t xml:space="preserve"> se considera a pacientes de</t>
        </r>
        <r>
          <rPr>
            <b/>
            <sz val="9"/>
            <color indexed="81"/>
            <rFont val="Tahoma"/>
            <family val="2"/>
          </rPr>
          <t xml:space="preserve"> hasta 5 años 11 meses 29 días
y/o
además</t>
        </r>
        <r>
          <rPr>
            <sz val="9"/>
            <color indexed="81"/>
            <rFont val="Tahoma"/>
            <family val="2"/>
          </rPr>
          <t xml:space="preserve"> se considera a los(as) de niños(as)</t>
        </r>
        <r>
          <rPr>
            <b/>
            <sz val="9"/>
            <color indexed="81"/>
            <rFont val="Tahoma"/>
            <family val="2"/>
          </rPr>
          <t xml:space="preserve"> menores de un mes hasta los 59 meses y 29 días </t>
        </r>
        <r>
          <rPr>
            <sz val="9"/>
            <color indexed="81"/>
            <rFont val="Tahoma"/>
            <family val="2"/>
          </rPr>
          <t>que se encuentren bajo control en establecimientos de atención primaria, los que</t>
        </r>
        <r>
          <rPr>
            <b/>
            <sz val="9"/>
            <color indexed="81"/>
            <rFont val="Tahoma"/>
            <family val="2"/>
          </rPr>
          <t xml:space="preserve"> Adicionalmente deben tener un Indicador y Estado Nutricional </t>
        </r>
        <r>
          <rPr>
            <sz val="9"/>
            <color indexed="81"/>
            <rFont val="Tahoma"/>
            <family val="2"/>
          </rPr>
          <t>registrado en el</t>
        </r>
        <r>
          <rPr>
            <b/>
            <sz val="9"/>
            <color indexed="81"/>
            <rFont val="Tahoma"/>
            <family val="2"/>
          </rPr>
          <t xml:space="preserve"> Formulario Control de Crecimiento y Desarrollo (Control Sano)
</t>
        </r>
      </text>
    </comment>
    <comment ref="C61" authorId="0" shapeId="0" xr:uid="{7E1C4B45-60DB-4317-BBCB-0787F1A72C54}">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Cáncer (QT/RT)",</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62" authorId="0" shapeId="0" xr:uid="{658F3354-B314-4D4C-B5C6-D451868C51DF}">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Dependencia  severa",</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además </t>
        </r>
        <r>
          <rPr>
            <sz val="9"/>
            <color indexed="81"/>
            <rFont val="Tahoma"/>
            <family val="2"/>
          </rPr>
          <t>en el Formulario Clínico:</t>
        </r>
        <r>
          <rPr>
            <b/>
            <sz val="9"/>
            <color indexed="81"/>
            <rFont val="Tahoma"/>
            <family val="2"/>
          </rPr>
          <t xml:space="preserve"> "Indice de Barthel" </t>
        </r>
        <r>
          <rPr>
            <sz val="9"/>
            <color indexed="81"/>
            <rFont val="Tahoma"/>
            <family val="2"/>
          </rPr>
          <t>tenga como resultado</t>
        </r>
        <r>
          <rPr>
            <b/>
            <sz val="9"/>
            <color indexed="81"/>
            <rFont val="Tahoma"/>
            <family val="2"/>
          </rPr>
          <t xml:space="preserve"> "Dependencia Grave o Total" 
 Y 
</t>
        </r>
        <r>
          <rPr>
            <sz val="9"/>
            <color indexed="81"/>
            <rFont val="Tahoma"/>
            <family val="2"/>
          </rPr>
          <t xml:space="preserve">que en Formulario Clinico </t>
        </r>
        <r>
          <rPr>
            <b/>
            <sz val="9"/>
            <color indexed="81"/>
            <rFont val="Tahoma"/>
            <family val="2"/>
          </rPr>
          <t xml:space="preserve">"Atención Pacientes Postrados" , </t>
        </r>
        <r>
          <rPr>
            <sz val="9"/>
            <color indexed="81"/>
            <rFont val="Tahoma"/>
            <family val="2"/>
          </rPr>
          <t xml:space="preserve">en el campo </t>
        </r>
        <r>
          <rPr>
            <b/>
            <sz val="9"/>
            <color indexed="81"/>
            <rFont val="Tahoma"/>
            <family val="2"/>
          </rPr>
          <t xml:space="preserve">"Tipo Postrado" </t>
        </r>
        <r>
          <rPr>
            <sz val="9"/>
            <color indexed="81"/>
            <rFont val="Tahoma"/>
            <family val="2"/>
          </rPr>
          <t>se registre el valor</t>
        </r>
        <r>
          <rPr>
            <b/>
            <sz val="9"/>
            <color indexed="81"/>
            <rFont val="Tahoma"/>
            <family val="2"/>
          </rPr>
          <t xml:space="preserve"> "Severo", </t>
        </r>
        <r>
          <rPr>
            <sz val="9"/>
            <color indexed="81"/>
            <rFont val="Tahoma"/>
            <family val="2"/>
          </rPr>
          <t>la fecha de Proximo control, no debe superar el tiempo de inasistencia.</t>
        </r>
      </text>
    </comment>
    <comment ref="C63" authorId="0" shapeId="0" xr:uid="{9D27AA06-E855-415E-9A66-0352B1A10212}">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Hospitalización Domiciliaria",</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C64" authorId="0" shapeId="0" xr:uid="{643EDA4C-7A7E-423E-BE8F-6463095994D8}">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Rehabilitación física",</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además </t>
        </r>
        <r>
          <rPr>
            <sz val="9"/>
            <color indexed="81"/>
            <rFont val="Tahoma"/>
            <family val="2"/>
          </rPr>
          <t>en el Formulario Clínico:</t>
        </r>
        <r>
          <rPr>
            <b/>
            <sz val="9"/>
            <color indexed="81"/>
            <rFont val="Tahoma"/>
            <family val="2"/>
          </rPr>
          <t xml:space="preserve"> "Control en Sala de Rehabilitacion Fisica e Integral"</t>
        </r>
        <r>
          <rPr>
            <sz val="9"/>
            <color indexed="81"/>
            <rFont val="Tahoma"/>
            <family val="2"/>
          </rPr>
          <t xml:space="preserve">, en alguno de los problemas de Salud declarados tenga registrada la opción </t>
        </r>
        <r>
          <rPr>
            <b/>
            <sz val="9"/>
            <color indexed="81"/>
            <rFont val="Tahoma"/>
            <family val="2"/>
          </rPr>
          <t xml:space="preserve">"Si" </t>
        </r>
        <r>
          <rPr>
            <sz val="9"/>
            <color indexed="81"/>
            <rFont val="Tahoma"/>
            <family val="2"/>
          </rPr>
          <t>y en el campo estado, el valor</t>
        </r>
        <r>
          <rPr>
            <b/>
            <sz val="9"/>
            <color indexed="81"/>
            <rFont val="Tahoma"/>
            <family val="2"/>
          </rPr>
          <t xml:space="preserve"> "Ingreso o Seguimiento"  
 Y
</t>
        </r>
        <r>
          <rPr>
            <sz val="9"/>
            <color indexed="81"/>
            <rFont val="Tahoma"/>
            <family val="2"/>
          </rPr>
          <t>la fecha de Proximo control, no debe superar el tiempo de inasistencia.</t>
        </r>
        <r>
          <rPr>
            <b/>
            <sz val="9"/>
            <color indexed="81"/>
            <rFont val="Tahoma"/>
            <family val="2"/>
          </rPr>
          <t xml:space="preserve">
</t>
        </r>
      </text>
    </comment>
    <comment ref="C65" authorId="0" shapeId="0" xr:uid="{2B71240D-DE47-43E9-9755-E79B280D8A7C}">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Programa de Cuidados Paliativos y Manejo del Dolor",</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
</t>
        </r>
        <r>
          <rPr>
            <b/>
            <sz val="9"/>
            <color indexed="81"/>
            <rFont val="Tahoma"/>
            <family val="2"/>
          </rPr>
          <t xml:space="preserve">
además </t>
        </r>
        <r>
          <rPr>
            <sz val="9"/>
            <color indexed="81"/>
            <rFont val="Tahoma"/>
            <family val="2"/>
          </rPr>
          <t xml:space="preserve">en el Formulario Clínico: </t>
        </r>
        <r>
          <rPr>
            <b/>
            <sz val="9"/>
            <color indexed="81"/>
            <rFont val="Tahoma"/>
            <family val="2"/>
          </rPr>
          <t>"Formulario de Control de Otros Programas de Salud",</t>
        </r>
        <r>
          <rPr>
            <sz val="9"/>
            <color indexed="81"/>
            <rFont val="Tahoma"/>
            <family val="2"/>
          </rPr>
          <t xml:space="preserve"> en la sección</t>
        </r>
        <r>
          <rPr>
            <b/>
            <sz val="9"/>
            <color indexed="81"/>
            <rFont val="Tahoma"/>
            <family val="2"/>
          </rPr>
          <t xml:space="preserve"> "Alivio del Dolor" </t>
        </r>
        <r>
          <rPr>
            <sz val="9"/>
            <color indexed="81"/>
            <rFont val="Tahoma"/>
            <family val="2"/>
          </rPr>
          <t xml:space="preserve">tenga registrada la opción </t>
        </r>
        <r>
          <rPr>
            <b/>
            <sz val="9"/>
            <color indexed="81"/>
            <rFont val="Tahoma"/>
            <family val="2"/>
          </rPr>
          <t>"Si"</t>
        </r>
        <r>
          <rPr>
            <sz val="9"/>
            <color indexed="81"/>
            <rFont val="Tahoma"/>
            <family val="2"/>
          </rPr>
          <t xml:space="preserve"> y en campo estado, el valor</t>
        </r>
        <r>
          <rPr>
            <b/>
            <sz val="9"/>
            <color indexed="81"/>
            <rFont val="Tahoma"/>
            <family val="2"/>
          </rPr>
          <t xml:space="preserve"> "Ingreso o Seguimiento"
</t>
        </r>
        <r>
          <rPr>
            <sz val="9"/>
            <color indexed="81"/>
            <rFont val="Tahoma"/>
            <family val="2"/>
          </rPr>
          <t xml:space="preserve"> y la fecha de Proximo control, no debe superar el tiempo de inasistencia.
</t>
        </r>
      </text>
    </comment>
    <comment ref="C66" authorId="0" shapeId="0" xr:uid="{10A48821-E840-4ABE-AF75-182B3533636F}">
      <text>
        <r>
          <rPr>
            <sz val="9"/>
            <color indexed="81"/>
            <rFont val="Tahoma"/>
            <family val="2"/>
          </rPr>
          <t xml:space="preserve">
Este dato aparecerá luego que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se registre la actividad: </t>
        </r>
        <r>
          <rPr>
            <b/>
            <sz val="9"/>
            <color indexed="81"/>
            <rFont val="Tahoma"/>
            <family val="2"/>
          </rPr>
          <t>"Derivado desde Otros Porgramas",</t>
        </r>
        <r>
          <rPr>
            <sz val="9"/>
            <color indexed="81"/>
            <rFont val="Tahoma"/>
            <family val="2"/>
          </rPr>
          <t xml:space="preserve"> la actividad </t>
        </r>
        <r>
          <rPr>
            <b/>
            <sz val="9"/>
            <color indexed="81"/>
            <rFont val="Tahoma"/>
            <family val="2"/>
          </rPr>
          <t xml:space="preserve">debe ser registrada junto </t>
        </r>
        <r>
          <rPr>
            <sz val="9"/>
            <color indexed="81"/>
            <rFont val="Tahoma"/>
            <family val="2"/>
          </rPr>
          <t xml:space="preserve">con alguna de las </t>
        </r>
        <r>
          <rPr>
            <b/>
            <sz val="9"/>
            <color indexed="81"/>
            <rFont val="Tahoma"/>
            <family val="2"/>
          </rPr>
          <t>prácticas de bienestar de la salud y medicina complementaria,</t>
        </r>
        <r>
          <rPr>
            <sz val="9"/>
            <color indexed="81"/>
            <rFont val="Tahoma"/>
            <family val="2"/>
          </rPr>
          <t xml:space="preserve"> según corresponda</t>
        </r>
        <r>
          <rPr>
            <b/>
            <sz val="9"/>
            <color indexed="81"/>
            <rFont val="Tahoma"/>
            <family val="2"/>
          </rPr>
          <t xml:space="preserve">
</t>
        </r>
      </text>
    </comment>
    <comment ref="O69" authorId="0" shapeId="0" xr:uid="{5034ACAF-9379-403A-AD68-8BD76642B80D}">
      <text>
        <r>
          <rPr>
            <sz val="9"/>
            <color indexed="81"/>
            <rFont val="Tahoma"/>
            <family val="2"/>
          </rPr>
          <t xml:space="preserve">Este dato aparecerá luego que el Profesional o Técnico 
registre en </t>
        </r>
        <r>
          <rPr>
            <b/>
            <sz val="9"/>
            <color indexed="81"/>
            <rFont val="Tahoma"/>
            <family val="2"/>
          </rPr>
          <t>box</t>
        </r>
        <r>
          <rPr>
            <sz val="9"/>
            <color indexed="81"/>
            <rFont val="Tahoma"/>
            <family val="2"/>
          </rPr>
          <t xml:space="preserve"> o en </t>
        </r>
        <r>
          <rPr>
            <b/>
            <sz val="9"/>
            <color indexed="81"/>
            <rFont val="Tahoma"/>
            <family val="2"/>
          </rPr>
          <t>atención</t>
        </r>
        <r>
          <rPr>
            <sz val="9"/>
            <color indexed="81"/>
            <rFont val="Tahoma"/>
            <family val="2"/>
          </rPr>
          <t xml:space="preserve"> </t>
        </r>
        <r>
          <rPr>
            <b/>
            <sz val="9"/>
            <color indexed="81"/>
            <rFont val="Tahoma"/>
            <family val="2"/>
          </rPr>
          <t>individual</t>
        </r>
        <r>
          <rPr>
            <sz val="9"/>
            <color indexed="81"/>
            <rFont val="Tahoma"/>
            <family val="2"/>
          </rPr>
          <t xml:space="preserve">
alguna de las terapias descritas en las filas de esta sección
 y además registre la actividad:
</t>
        </r>
        <r>
          <rPr>
            <b/>
            <sz val="9"/>
            <color indexed="81"/>
            <rFont val="Tahoma"/>
            <family val="2"/>
          </rPr>
          <t>"Ingreso Tipo de medicina complementaria o práctica de bienestar de la salud Pacientes"</t>
        </r>
        <r>
          <rPr>
            <sz val="9"/>
            <color indexed="81"/>
            <rFont val="Tahoma"/>
            <family val="2"/>
          </rPr>
          <t xml:space="preserve">
ó
</t>
        </r>
        <r>
          <rPr>
            <b/>
            <sz val="9"/>
            <color indexed="81"/>
            <rFont val="Tahoma"/>
            <family val="2"/>
          </rPr>
          <t>"Control Tipo de medicina complementaria o práctica de bienestar de la salud Pacientes"</t>
        </r>
      </text>
    </comment>
    <comment ref="P69" authorId="0" shapeId="0" xr:uid="{025526D1-B1B9-4B7E-AE41-49E4A7044FA2}">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t>
        </r>
        <r>
          <rPr>
            <b/>
            <sz val="9"/>
            <color indexed="81"/>
            <rFont val="Tahoma"/>
            <family val="2"/>
          </rPr>
          <t xml:space="preserve"> atención individual</t>
        </r>
        <r>
          <rPr>
            <sz val="9"/>
            <color indexed="81"/>
            <rFont val="Tahoma"/>
            <family val="2"/>
          </rPr>
          <t xml:space="preserve">
alguna de las terapias descritas en las filas de esta sección
 y además registre la actividad:
</t>
        </r>
        <r>
          <rPr>
            <b/>
            <sz val="9"/>
            <color indexed="81"/>
            <rFont val="Tahoma"/>
            <family val="2"/>
          </rPr>
          <t xml:space="preserve">"Ingreso Tipo de medicina complementaria o práctica de bienestar de la salud Familiares / Cuidadores de los pacientes"
</t>
        </r>
        <r>
          <rPr>
            <sz val="9"/>
            <color indexed="81"/>
            <rFont val="Tahoma"/>
            <family val="2"/>
          </rPr>
          <t>ó</t>
        </r>
        <r>
          <rPr>
            <b/>
            <sz val="9"/>
            <color indexed="81"/>
            <rFont val="Tahoma"/>
            <family val="2"/>
          </rPr>
          <t xml:space="preserve">
"Control Tipo de medicina complementaria o práctica de bienestar de la salud Familiares / Cuidadores de los pacientes"</t>
        </r>
      </text>
    </comment>
    <comment ref="Q69" authorId="0" shapeId="0" xr:uid="{7BA2FB7D-8B1F-47FA-8DE1-15284157608F}">
      <text>
        <r>
          <rPr>
            <sz val="9"/>
            <color indexed="81"/>
            <rFont val="Tahoma"/>
            <family val="2"/>
          </rPr>
          <t xml:space="preserve">
Este dato aparecerá luego que el Profesional o Técnico 
registre en </t>
        </r>
        <r>
          <rPr>
            <b/>
            <sz val="9"/>
            <color indexed="81"/>
            <rFont val="Tahoma"/>
            <family val="2"/>
          </rPr>
          <t>box</t>
        </r>
        <r>
          <rPr>
            <sz val="9"/>
            <color indexed="81"/>
            <rFont val="Tahoma"/>
            <family val="2"/>
          </rPr>
          <t xml:space="preserve"> o en </t>
        </r>
        <r>
          <rPr>
            <b/>
            <sz val="9"/>
            <color indexed="81"/>
            <rFont val="Tahoma"/>
            <family val="2"/>
          </rPr>
          <t>atención individual</t>
        </r>
        <r>
          <rPr>
            <sz val="9"/>
            <color indexed="81"/>
            <rFont val="Tahoma"/>
            <family val="2"/>
          </rPr>
          <t xml:space="preserve">
alguna de las terapias descritas en las filas de esta sección y además registre la actividad:
</t>
        </r>
        <r>
          <rPr>
            <b/>
            <sz val="9"/>
            <color indexed="81"/>
            <rFont val="Tahoma"/>
            <family val="2"/>
          </rPr>
          <t xml:space="preserve">"Ingreso Tipo de medicina complementaria o práctica de bienestar de la salud Funcionarios"
</t>
        </r>
        <r>
          <rPr>
            <sz val="9"/>
            <color indexed="81"/>
            <rFont val="Tahoma"/>
            <family val="2"/>
          </rPr>
          <t xml:space="preserve">ó
</t>
        </r>
        <r>
          <rPr>
            <b/>
            <sz val="9"/>
            <color indexed="81"/>
            <rFont val="Tahoma"/>
            <family val="2"/>
          </rPr>
          <t>"Control Tipo de medicina complementaria o práctica de bienestar de la salud Funcionarios</t>
        </r>
        <r>
          <rPr>
            <sz val="9"/>
            <color indexed="81"/>
            <rFont val="Tahoma"/>
            <family val="2"/>
          </rPr>
          <t xml:space="preserve">"
</t>
        </r>
      </text>
    </comment>
    <comment ref="R69" authorId="0" shapeId="0" xr:uid="{6B04925B-3025-4F0F-A1B7-AB747D28DD7A}">
      <text>
        <r>
          <rPr>
            <sz val="9"/>
            <color indexed="81"/>
            <rFont val="Tahoma"/>
            <family val="2"/>
          </rPr>
          <t xml:space="preserve">Este dato aparecerá, 
luego que en </t>
        </r>
        <r>
          <rPr>
            <b/>
            <sz val="9"/>
            <color indexed="81"/>
            <rFont val="Tahoma"/>
            <family val="2"/>
          </rPr>
          <t>Modulo Admisión</t>
        </r>
        <r>
          <rPr>
            <sz val="9"/>
            <color indexed="81"/>
            <rFont val="Tahoma"/>
            <family val="2"/>
          </rPr>
          <t xml:space="preserve">,
el usuario sea registrado como 
</t>
        </r>
        <r>
          <rPr>
            <b/>
            <sz val="9"/>
            <color indexed="81"/>
            <rFont val="Tahoma"/>
            <family val="2"/>
          </rPr>
          <t>FONASA</t>
        </r>
        <r>
          <rPr>
            <sz val="9"/>
            <color indexed="81"/>
            <rFont val="Tahoma"/>
            <family val="2"/>
          </rPr>
          <t xml:space="preserve">  en el campo</t>
        </r>
        <r>
          <rPr>
            <b/>
            <sz val="9"/>
            <color indexed="81"/>
            <rFont val="Tahoma"/>
            <family val="2"/>
          </rPr>
          <t xml:space="preserve"> "Previsión"</t>
        </r>
        <r>
          <rPr>
            <sz val="9"/>
            <color indexed="81"/>
            <rFont val="Tahoma"/>
            <family val="2"/>
          </rPr>
          <t xml:space="preserve">
</t>
        </r>
      </text>
    </comment>
    <comment ref="S69" authorId="0" shapeId="0" xr:uid="{AF36C839-3BEE-4955-9004-CE105CEC6BA5}">
      <text>
        <r>
          <rPr>
            <sz val="9"/>
            <color indexed="81"/>
            <rFont val="Tahoma"/>
            <family val="2"/>
          </rPr>
          <t xml:space="preserve">Este dato aparecerá, luego que en el
</t>
        </r>
        <r>
          <rPr>
            <b/>
            <sz val="9"/>
            <color indexed="81"/>
            <rFont val="Tahoma"/>
            <family val="2"/>
          </rPr>
          <t>Modulo Admisión</t>
        </r>
        <r>
          <rPr>
            <sz val="9"/>
            <color indexed="81"/>
            <rFont val="Tahoma"/>
            <family val="2"/>
          </rPr>
          <t>,</t>
        </r>
        <r>
          <rPr>
            <b/>
            <sz val="9"/>
            <color indexed="81"/>
            <rFont val="Tahoma"/>
            <family val="2"/>
          </rPr>
          <t xml:space="preserve"> </t>
        </r>
        <r>
          <rPr>
            <sz val="9"/>
            <color indexed="81"/>
            <rFont val="Tahoma"/>
            <family val="2"/>
          </rPr>
          <t>el usuario</t>
        </r>
        <r>
          <rPr>
            <b/>
            <sz val="9"/>
            <color indexed="81"/>
            <rFont val="Tahoma"/>
            <family val="2"/>
          </rPr>
          <t xml:space="preserve"> </t>
        </r>
        <r>
          <rPr>
            <sz val="9"/>
            <color indexed="81"/>
            <rFont val="Tahoma"/>
            <family val="2"/>
          </rPr>
          <t xml:space="preserve">sea  identificado con algún </t>
        </r>
        <r>
          <rPr>
            <b/>
            <sz val="9"/>
            <color indexed="81"/>
            <rFont val="Tahoma"/>
            <family val="2"/>
          </rPr>
          <t>Pueblo Originario</t>
        </r>
        <r>
          <rPr>
            <sz val="9"/>
            <color indexed="81"/>
            <rFont val="Tahoma"/>
            <family val="2"/>
          </rPr>
          <t xml:space="preserve"> en la seccion </t>
        </r>
        <r>
          <rPr>
            <b/>
            <sz val="9"/>
            <color indexed="81"/>
            <rFont val="Tahoma"/>
            <family val="2"/>
          </rPr>
          <t>"Pueblos Indígenas"</t>
        </r>
      </text>
    </comment>
    <comment ref="T69" authorId="0" shapeId="0" xr:uid="{47EBF0E4-5353-4B17-AE4E-0E34884A645F}">
      <text>
        <r>
          <rPr>
            <sz val="9"/>
            <color indexed="81"/>
            <rFont val="Tahoma"/>
            <family val="2"/>
          </rPr>
          <t xml:space="preserve">Este dato aparecerá, 
luego que en el </t>
        </r>
        <r>
          <rPr>
            <b/>
            <sz val="9"/>
            <color indexed="81"/>
            <rFont val="Tahoma"/>
            <family val="2"/>
          </rPr>
          <t>Modulo Incripcion de la Admision</t>
        </r>
        <r>
          <rPr>
            <sz val="9"/>
            <color indexed="81"/>
            <rFont val="Tahoma"/>
            <family val="2"/>
          </rPr>
          <t xml:space="preserve">, se le registre al usuario la </t>
        </r>
        <r>
          <rPr>
            <b/>
            <sz val="9"/>
            <color indexed="81"/>
            <rFont val="Tahoma"/>
            <family val="2"/>
          </rPr>
          <t>Alerta Administrativa "Migrante"</t>
        </r>
      </text>
    </comment>
    <comment ref="U69" authorId="1" shapeId="0" xr:uid="{1FD3BBE0-5864-4362-8407-F19981A28D8A}">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C72" authorId="0" shapeId="0" xr:uid="{8AA1B481-97C5-442C-9DD2-EF1A1E26D4D3}">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Arte terapia"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t>
        </r>
        <r>
          <rPr>
            <b/>
            <sz val="9"/>
            <color indexed="81"/>
            <rFont val="Tahoma"/>
            <family val="2"/>
          </rPr>
          <t xml:space="preserve">
"Actividad comunitaria de Arte terapia"</t>
        </r>
        <r>
          <rPr>
            <sz val="9"/>
            <color indexed="81"/>
            <rFont val="Tahoma"/>
            <family val="2"/>
          </rPr>
          <t xml:space="preserve">
</t>
        </r>
      </text>
    </comment>
    <comment ref="C73" authorId="0" shapeId="0" xr:uid="{C3CDF307-1A4C-440D-BD31-D75E6FA2592C}">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Biodanza"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Biodanza</t>
        </r>
        <r>
          <rPr>
            <sz val="9"/>
            <color indexed="81"/>
            <rFont val="Tahoma"/>
            <family val="2"/>
          </rPr>
          <t xml:space="preserve">
</t>
        </r>
      </text>
    </comment>
    <comment ref="C74" authorId="0" shapeId="0" xr:uid="{4A2019E6-3C87-47DF-98A9-4699F8ACA73D}">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Huertos Medicinales o Alimenticio/Medicinales"</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Huertos Medicinales o Alimenticio/Medicinales"</t>
        </r>
        <r>
          <rPr>
            <sz val="9"/>
            <color indexed="81"/>
            <rFont val="Tahoma"/>
            <family val="2"/>
          </rPr>
          <t xml:space="preserve">
</t>
        </r>
      </text>
    </comment>
    <comment ref="C75" authorId="0" shapeId="0" xr:uid="{7F65ACE3-42F2-4DB6-A62F-AC899411847E}">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Meditación"</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Meditación"</t>
        </r>
        <r>
          <rPr>
            <sz val="9"/>
            <color indexed="81"/>
            <rFont val="Tahoma"/>
            <family val="2"/>
          </rPr>
          <t xml:space="preserve">
</t>
        </r>
      </text>
    </comment>
    <comment ref="C76" authorId="0" shapeId="0" xr:uid="{2FB735E4-6360-4333-BED1-707D39294F74}">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Sonoterapia"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Sonoterapia"</t>
        </r>
        <r>
          <rPr>
            <sz val="9"/>
            <color indexed="81"/>
            <rFont val="Tahoma"/>
            <family val="2"/>
          </rPr>
          <t xml:space="preserve">
</t>
        </r>
      </text>
    </comment>
    <comment ref="C77" authorId="0" shapeId="0" xr:uid="{9424642E-DF6E-4487-A92E-9E06678BF8A6}">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Tai Chi"</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Tai Chi"</t>
        </r>
        <r>
          <rPr>
            <sz val="9"/>
            <color indexed="81"/>
            <rFont val="Tahoma"/>
            <family val="2"/>
          </rPr>
          <t xml:space="preserve">
</t>
        </r>
      </text>
    </comment>
    <comment ref="C78" authorId="0" shapeId="0" xr:uid="{04471CDC-69A5-47FE-BFE6-42B65F69AFAB}">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Yoga"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Yoga"</t>
        </r>
        <r>
          <rPr>
            <sz val="9"/>
            <color indexed="81"/>
            <rFont val="Tahoma"/>
            <family val="2"/>
          </rPr>
          <t xml:space="preserve">
</t>
        </r>
      </text>
    </comment>
    <comment ref="C79" authorId="0" shapeId="0" xr:uid="{180A1150-90DD-45E8-9B9B-7AE95DD64A2E}">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Constelaciones familliares"</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Constelaciones familiares"</t>
        </r>
        <r>
          <rPr>
            <sz val="9"/>
            <color indexed="81"/>
            <rFont val="Tahoma"/>
            <family val="2"/>
          </rPr>
          <t xml:space="preserve">
</t>
        </r>
      </text>
    </comment>
    <comment ref="C80" authorId="0" shapeId="0" xr:uid="{56E3EC87-EEE0-4391-8ACD-F8147631E16F}">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Círculos de Escucha"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Círculos de Escucha"</t>
        </r>
        <r>
          <rPr>
            <sz val="9"/>
            <color indexed="81"/>
            <rFont val="Tahoma"/>
            <family val="2"/>
          </rPr>
          <t xml:space="preserve">
</t>
        </r>
      </text>
    </comment>
    <comment ref="C81" authorId="0" shapeId="0" xr:uid="{4D8303BC-0B04-4CAD-B8F5-A817F31872AE}">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Qi Gong"</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Qi Gong"</t>
        </r>
        <r>
          <rPr>
            <sz val="9"/>
            <color indexed="81"/>
            <rFont val="Tahoma"/>
            <family val="2"/>
          </rPr>
          <t xml:space="preserve">
</t>
        </r>
      </text>
    </comment>
    <comment ref="C82" authorId="0" shapeId="0" xr:uid="{B232C186-D2A3-4617-A1AF-960603720A91}">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Danzaterapia"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Danzaterapia"</t>
        </r>
        <r>
          <rPr>
            <sz val="9"/>
            <color indexed="81"/>
            <rFont val="Tahoma"/>
            <family val="2"/>
          </rPr>
          <t xml:space="preserve">
</t>
        </r>
      </text>
    </comment>
    <comment ref="C83" authorId="0" shapeId="0" xr:uid="{17AA4F88-E6C4-4991-AD9D-31D014DDAE04}">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Musicoterapia"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Musicoterapia"</t>
        </r>
        <r>
          <rPr>
            <sz val="9"/>
            <color indexed="81"/>
            <rFont val="Tahoma"/>
            <family val="2"/>
          </rPr>
          <t xml:space="preserve">
</t>
        </r>
      </text>
    </comment>
    <comment ref="C84" authorId="0" shapeId="0" xr:uid="{ECC22C65-205A-4D19-A144-FEAE2A6528A6}">
      <text>
        <r>
          <rPr>
            <sz val="9"/>
            <color indexed="81"/>
            <rFont val="Tahoma"/>
            <family val="2"/>
          </rPr>
          <t xml:space="preserve">
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Dramaterapia"</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Dramaterapia"</t>
        </r>
        <r>
          <rPr>
            <sz val="9"/>
            <color indexed="81"/>
            <rFont val="Tahoma"/>
            <family val="2"/>
          </rPr>
          <t xml:space="preserve">
</t>
        </r>
      </text>
    </comment>
    <comment ref="C85" authorId="0" shapeId="0" xr:uid="{CC681FE2-0FC3-4C6A-81A7-B8ECE98902CC}">
      <text>
        <r>
          <rPr>
            <b/>
            <sz val="9"/>
            <color indexed="81"/>
            <rFont val="Tahoma"/>
            <family val="2"/>
          </rPr>
          <t xml:space="preserve">
</t>
        </r>
        <r>
          <rPr>
            <sz val="9"/>
            <color indexed="81"/>
            <rFont val="Tahoma"/>
            <family val="2"/>
          </rPr>
          <t xml:space="preserve">Este dato aparecerá luego que se registre la actividad en Registro de </t>
        </r>
        <r>
          <rPr>
            <b/>
            <sz val="9"/>
            <color indexed="81"/>
            <rFont val="Tahoma"/>
            <family val="2"/>
          </rPr>
          <t>Atención Grupal</t>
        </r>
        <r>
          <rPr>
            <sz val="9"/>
            <color indexed="81"/>
            <rFont val="Tahoma"/>
            <family val="2"/>
          </rPr>
          <t xml:space="preserve">:
</t>
        </r>
        <r>
          <rPr>
            <b/>
            <sz val="9"/>
            <color indexed="81"/>
            <rFont val="Tahoma"/>
            <family val="2"/>
          </rPr>
          <t>"Actividad grupal de Otras Tipo de Medicina Complementaria o Práctica de Bienestar de la Salud"</t>
        </r>
        <r>
          <rPr>
            <sz val="9"/>
            <color indexed="81"/>
            <rFont val="Tahoma"/>
            <family val="2"/>
          </rPr>
          <t xml:space="preserve">
Ó 
en Registro de </t>
        </r>
        <r>
          <rPr>
            <b/>
            <sz val="9"/>
            <color indexed="81"/>
            <rFont val="Tahoma"/>
            <family val="2"/>
          </rPr>
          <t>Atención Comunitaria</t>
        </r>
        <r>
          <rPr>
            <sz val="9"/>
            <color indexed="81"/>
            <rFont val="Tahoma"/>
            <family val="2"/>
          </rPr>
          <t xml:space="preserve"> la actividad:
</t>
        </r>
        <r>
          <rPr>
            <b/>
            <sz val="9"/>
            <color indexed="81"/>
            <rFont val="Tahoma"/>
            <family val="2"/>
          </rPr>
          <t>"Actividad comunitaria de Otras Tipo de Medicina Complementaria o Práctica de Bienestar de la Salud"</t>
        </r>
      </text>
    </comment>
    <comment ref="B88" authorId="2" shapeId="0" xr:uid="{2F8242F5-7F7A-459B-A0D3-7A2710E09FF2}">
      <text>
        <r>
          <rPr>
            <sz val="9"/>
            <color indexed="81"/>
            <rFont val="Tahoma"/>
            <family val="2"/>
          </rPr>
          <t>Se registra el número de consultas individuales remotas 
realizadas, desagregadas según grupo de edad de las personas atendidas y grupo objetivo, 
pacientes, familiares/cuidadores de los pacientes o funcionarios.</t>
        </r>
      </text>
    </comment>
    <comment ref="A90" authorId="2" shapeId="0" xr:uid="{8137706C-9D8A-45B5-8618-D2ECDB7E79AA}">
      <text>
        <r>
          <rPr>
            <sz val="9"/>
            <color indexed="81"/>
            <rFont val="Tahoma"/>
            <family val="2"/>
          </rPr>
          <t xml:space="preserve">Este dato aparecerá  luego de que en la atención realizada por Estamento </t>
        </r>
        <r>
          <rPr>
            <b/>
            <sz val="9"/>
            <color indexed="81"/>
            <rFont val="Tahoma"/>
            <family val="2"/>
          </rPr>
          <t xml:space="preserve">Médico, Otros profesionales, Paramédicos o Terapeutas Complementarios.
</t>
        </r>
        <r>
          <rPr>
            <sz val="9"/>
            <color indexed="81"/>
            <rFont val="Tahoma"/>
            <family val="2"/>
          </rPr>
          <t>En el Módulo</t>
        </r>
        <r>
          <rPr>
            <b/>
            <sz val="9"/>
            <color indexed="81"/>
            <rFont val="Tahoma"/>
            <family val="2"/>
          </rPr>
          <t xml:space="preserve"> Box - Pacientes Citados </t>
        </r>
        <r>
          <rPr>
            <sz val="9"/>
            <color indexed="81"/>
            <rFont val="Tahoma"/>
            <family val="2"/>
          </rPr>
          <t xml:space="preserve"> o en</t>
        </r>
        <r>
          <rPr>
            <b/>
            <sz val="9"/>
            <color indexed="81"/>
            <rFont val="Tahoma"/>
            <family val="2"/>
          </rPr>
          <t xml:space="preserve"> Agregar documentos a una atención, </t>
        </r>
        <r>
          <rPr>
            <sz val="9"/>
            <color indexed="81"/>
            <rFont val="Tahoma"/>
            <family val="2"/>
          </rPr>
          <t>se registre la actividad:</t>
        </r>
        <r>
          <rPr>
            <b/>
            <sz val="9"/>
            <color indexed="81"/>
            <rFont val="Tahoma"/>
            <family val="2"/>
          </rPr>
          <t xml:space="preserve">  </t>
        </r>
        <r>
          <rPr>
            <sz val="9"/>
            <color indexed="81"/>
            <rFont val="Tahoma"/>
            <family val="2"/>
          </rPr>
          <t xml:space="preserve">
</t>
        </r>
        <r>
          <rPr>
            <b/>
            <sz val="9"/>
            <color indexed="81"/>
            <rFont val="Tahoma"/>
            <family val="2"/>
          </rPr>
          <t>"Acciones remotas de medicina complementarias a Pacientes"</t>
        </r>
        <r>
          <rPr>
            <sz val="9"/>
            <color indexed="81"/>
            <rFont val="Tahoma"/>
            <family val="2"/>
          </rPr>
          <t xml:space="preserve">
* La condición de paciente y familiar/cuidador de los pacientes son 
excluyentes, pero ambas pueden ser funcionarios también.</t>
        </r>
      </text>
    </comment>
    <comment ref="A91" authorId="2" shapeId="0" xr:uid="{7B846AD4-AFF3-4143-BD20-8D05ED531DD9}">
      <text>
        <r>
          <rPr>
            <sz val="9"/>
            <color indexed="81"/>
            <rFont val="Tahoma"/>
            <family val="2"/>
          </rPr>
          <t>Este dato aparecerá  luego de que en la atención realizada por Estamento</t>
        </r>
        <r>
          <rPr>
            <b/>
            <sz val="9"/>
            <color indexed="81"/>
            <rFont val="Tahoma"/>
            <family val="2"/>
          </rPr>
          <t xml:space="preserve"> Médico, Otros profesionales, Paramédicos o Terapeutas Complementarios.
</t>
        </r>
        <r>
          <rPr>
            <sz val="9"/>
            <color indexed="81"/>
            <rFont val="Tahoma"/>
            <family val="2"/>
          </rPr>
          <t>En el Módulo</t>
        </r>
        <r>
          <rPr>
            <b/>
            <sz val="9"/>
            <color indexed="81"/>
            <rFont val="Tahoma"/>
            <family val="2"/>
          </rPr>
          <t xml:space="preserve"> Box - Pacientes Citados </t>
        </r>
        <r>
          <rPr>
            <sz val="9"/>
            <color indexed="81"/>
            <rFont val="Tahoma"/>
            <family val="2"/>
          </rPr>
          <t>o en</t>
        </r>
        <r>
          <rPr>
            <b/>
            <sz val="9"/>
            <color indexed="81"/>
            <rFont val="Tahoma"/>
            <family val="2"/>
          </rPr>
          <t xml:space="preserve"> Agregar documentos a una atención, se registre la actividad:  
"Acciones remotas de medicina complementarias a Familiares/Cuidadores de los pacientes"
</t>
        </r>
        <r>
          <rPr>
            <sz val="9"/>
            <color indexed="81"/>
            <rFont val="Tahoma"/>
            <family val="2"/>
          </rPr>
          <t xml:space="preserve">
* La condición de paciente y familiar/cuidador de los pacientes son 
excluyentes, pero ambas pueden ser funcionarios también.
</t>
        </r>
      </text>
    </comment>
    <comment ref="A92" authorId="2" shapeId="0" xr:uid="{5D1E4BC2-C99B-4B9E-ABD2-EA0B9CD9EA6A}">
      <text>
        <r>
          <rPr>
            <sz val="9"/>
            <color indexed="81"/>
            <rFont val="Tahoma"/>
            <family val="2"/>
          </rPr>
          <t>Este dato aparecerá  luego de que en la atención realizada por Estamento</t>
        </r>
        <r>
          <rPr>
            <b/>
            <sz val="9"/>
            <color indexed="81"/>
            <rFont val="Tahoma"/>
            <family val="2"/>
          </rPr>
          <t xml:space="preserve"> Médico, Otros profesionales, Paramédicos o Terapeutas Complementarios.
</t>
        </r>
        <r>
          <rPr>
            <sz val="9"/>
            <color indexed="81"/>
            <rFont val="Tahoma"/>
            <family val="2"/>
          </rPr>
          <t>En el Módulo</t>
        </r>
        <r>
          <rPr>
            <b/>
            <sz val="9"/>
            <color indexed="81"/>
            <rFont val="Tahoma"/>
            <family val="2"/>
          </rPr>
          <t xml:space="preserve"> Box - Pacientes Citados</t>
        </r>
        <r>
          <rPr>
            <sz val="9"/>
            <color indexed="81"/>
            <rFont val="Tahoma"/>
            <family val="2"/>
          </rPr>
          <t xml:space="preserve"> o en</t>
        </r>
        <r>
          <rPr>
            <b/>
            <sz val="9"/>
            <color indexed="81"/>
            <rFont val="Tahoma"/>
            <family val="2"/>
          </rPr>
          <t xml:space="preserve"> Agregar documentos a una atención, se registre la actividad:  
"Acciones remotas de medicina complementarias a Funcionarios"
</t>
        </r>
        <r>
          <rPr>
            <sz val="9"/>
            <color indexed="81"/>
            <rFont val="Tahoma"/>
            <family val="2"/>
          </rPr>
          <t xml:space="preserve">* La condición de paciente y familiar/cuidador de los pacientes son 
excluyentes, pero ambas pueden ser funcionarios también.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Priscilla Acuña</author>
    <author>Alexis Caceres Zapata</author>
  </authors>
  <commentList>
    <comment ref="V12" authorId="0" shapeId="0" xr:uid="{FB13B918-D9AB-4BA3-B6C0-F646E9014A63}">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W12" authorId="0" shapeId="0" xr:uid="{1AA08CC2-9932-42CD-9971-598FF330A606}">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X12" authorId="1" shapeId="0" xr:uid="{F964D418-A9D2-4C83-A5E0-7B7F7CA7E58A}">
      <text>
        <r>
          <rPr>
            <sz val="9"/>
            <color indexed="81"/>
            <rFont val="Tahoma"/>
            <family val="2"/>
          </rPr>
          <t xml:space="preserve">Se contabilizara usuarios que en Módulo Admisión - Inscripcion se identifique un </t>
        </r>
        <r>
          <rPr>
            <b/>
            <sz val="9"/>
            <color indexed="81"/>
            <rFont val="Tahoma"/>
            <family val="2"/>
          </rPr>
          <t>"Pueblo Originarío"</t>
        </r>
      </text>
    </comment>
    <comment ref="Y12" authorId="1" shapeId="0" xr:uid="{80FF672E-CF83-45C1-AE09-73450C6CF578}">
      <text>
        <r>
          <rPr>
            <sz val="9"/>
            <color indexed="81"/>
            <rFont val="Tahoma"/>
            <family val="2"/>
          </rPr>
          <t xml:space="preserve">Este dato aparecerá, 
luego que en el Modulo Incripcion de la Admision, se le registre al usuario la Alerta Administrativa </t>
        </r>
        <r>
          <rPr>
            <b/>
            <sz val="9"/>
            <color indexed="81"/>
            <rFont val="Tahoma"/>
            <family val="2"/>
          </rPr>
          <t>"Migrante"</t>
        </r>
      </text>
    </comment>
    <comment ref="B14" authorId="1" shapeId="0" xr:uid="{A0FE64CC-CD48-4724-ADF7-AF59A7D0D7E1}">
      <text>
        <r>
          <rPr>
            <sz val="9"/>
            <color indexed="81"/>
            <rFont val="Tahoma"/>
            <family val="2"/>
          </rPr>
          <t xml:space="preserve">Este dato aparecerá  luego de que la atención registrada en Módulo de Box/Pacientes citados, o en Atención/Registro Atención Individual, se registre por estamento Medico la actividad: </t>
        </r>
        <r>
          <rPr>
            <b/>
            <sz val="9"/>
            <color indexed="81"/>
            <rFont val="Tahoma"/>
            <family val="2"/>
          </rPr>
          <t xml:space="preserve">
- Control de salud por llamada telefónica o videollamada
o
- Control de salud por llamada telefónica o videollamada - Espacios amigables</t>
        </r>
      </text>
    </comment>
    <comment ref="Z14" authorId="1" shapeId="0" xr:uid="{07A09E1D-EF5A-443B-92B7-450D5DB0A86A}">
      <text>
        <r>
          <rPr>
            <sz val="9"/>
            <color indexed="81"/>
            <rFont val="Tahoma"/>
            <family val="2"/>
          </rPr>
          <t>Este dato aparecerá  luego de que la atención registrada en Módulo de Box/Pacientes citados, o en Atención/Registro Atención Individual, se registre por estamento Médico la actividad:</t>
        </r>
        <r>
          <rPr>
            <b/>
            <sz val="9"/>
            <color indexed="81"/>
            <rFont val="Tahoma"/>
            <family val="2"/>
          </rPr>
          <t xml:space="preserve"> 
- Control de salud por llamada telefónica o videollamada - Espacios amigables</t>
        </r>
      </text>
    </comment>
    <comment ref="B15" authorId="1" shapeId="0" xr:uid="{3BB2804B-1E05-4AFD-9205-F284C5685DE5}">
      <text>
        <r>
          <rPr>
            <sz val="9"/>
            <color indexed="81"/>
            <rFont val="Tahoma"/>
            <family val="2"/>
          </rPr>
          <t xml:space="preserve">Este dato aparecerá  luego de que la atención registrada en Módulo de Box/Pacientes citados, o en Atención/Registro Atención Individual, se registre por estamento Enfermera/o  la actividad: </t>
        </r>
        <r>
          <rPr>
            <b/>
            <sz val="9"/>
            <color indexed="81"/>
            <rFont val="Tahoma"/>
            <family val="2"/>
          </rPr>
          <t xml:space="preserve">
- Control de salud por llamada telefónica o videollamada
o
- Control de salud por llamada telefónica o videollamada - Espacios amigables</t>
        </r>
      </text>
    </comment>
    <comment ref="Z15" authorId="1" shapeId="0" xr:uid="{7324797D-4CF9-4E33-B14E-508351C79CE4}">
      <text>
        <r>
          <rPr>
            <sz val="9"/>
            <color indexed="81"/>
            <rFont val="Tahoma"/>
            <family val="2"/>
          </rPr>
          <t xml:space="preserve">Este dato aparecerá  luego de que la atención registrada en Módulo de Box/Pacientes citados, o en Atención/Registro Atención Individual, se registre por estamento Enfermera/o  la actividad: </t>
        </r>
        <r>
          <rPr>
            <b/>
            <sz val="9"/>
            <color indexed="81"/>
            <rFont val="Tahoma"/>
            <family val="2"/>
          </rPr>
          <t xml:space="preserve">
- Control de salud por llamada telefónica o videollamada - Espacios amigables</t>
        </r>
      </text>
    </comment>
    <comment ref="B16" authorId="1" shapeId="0" xr:uid="{6597E86F-F9A6-4A24-9308-2E7ECDDF7EA1}">
      <text>
        <r>
          <rPr>
            <sz val="9"/>
            <color indexed="81"/>
            <rFont val="Tahoma"/>
            <family val="2"/>
          </rPr>
          <t xml:space="preserve">Este dato aparecerá  luego de que la atención registrada en Módulo de Box/Pacientes citados, o en Atención/Registro Atención Individual, se registre por estamento Matrona/on  la actividad: </t>
        </r>
        <r>
          <rPr>
            <b/>
            <sz val="9"/>
            <color indexed="81"/>
            <rFont val="Tahoma"/>
            <family val="2"/>
          </rPr>
          <t xml:space="preserve">
- Control de salud por llamada telefónica o videollamada
o
- Control de salud por llamada telefónica o videollamada - Espacios amigables</t>
        </r>
      </text>
    </comment>
    <comment ref="Z16" authorId="1" shapeId="0" xr:uid="{4177A51C-E015-40A8-81EB-238FDF14AAC5}">
      <text>
        <r>
          <rPr>
            <sz val="9"/>
            <color indexed="81"/>
            <rFont val="Tahoma"/>
            <family val="2"/>
          </rPr>
          <t xml:space="preserve">Este dato aparecerá  luego de que la atención registrada en Módulo de Box/Pacientes citados, o en Atención/Registro Atención Individual, se registre por estamento Matrona/on  la actividad: </t>
        </r>
        <r>
          <rPr>
            <b/>
            <sz val="9"/>
            <color indexed="81"/>
            <rFont val="Tahoma"/>
            <family val="2"/>
          </rPr>
          <t xml:space="preserve">
- Control de salud por llamada telefónica o videollamada - Espacios amigables</t>
        </r>
      </text>
    </comment>
    <comment ref="B17" authorId="1" shapeId="0" xr:uid="{370A17A0-9FD4-4E61-B8E0-F50DAD964126}">
      <text>
        <r>
          <rPr>
            <sz val="9"/>
            <color indexed="81"/>
            <rFont val="Tahoma"/>
            <family val="2"/>
          </rPr>
          <t xml:space="preserve">Este dato aparecerá  luego de que la atención registrada en Módulo de Box/Pacientes citados, o en Atención/Registro Atención Individual, se registre por estamento Nutricionista la actividad: </t>
        </r>
        <r>
          <rPr>
            <b/>
            <sz val="9"/>
            <color indexed="81"/>
            <rFont val="Tahoma"/>
            <family val="2"/>
          </rPr>
          <t xml:space="preserve">
- Control de salud por llamada telefónica o videollamada
o
- Control de salud por llamada telefónica o videollamada - Espacios amigables</t>
        </r>
      </text>
    </comment>
    <comment ref="Z17" authorId="1" shapeId="0" xr:uid="{CCE80B11-E4A8-4B46-B444-43A117AB9311}">
      <text>
        <r>
          <rPr>
            <sz val="9"/>
            <color indexed="81"/>
            <rFont val="Tahoma"/>
            <family val="2"/>
          </rPr>
          <t xml:space="preserve">Este dato aparecerá  luego de que la atención registrada en Módulo de Box/Pacientes citados, o en Atención/Registro Atención Individual, se registre por estamento Nutricionista la actividad: </t>
        </r>
        <r>
          <rPr>
            <b/>
            <sz val="9"/>
            <color indexed="81"/>
            <rFont val="Tahoma"/>
            <family val="2"/>
          </rPr>
          <t xml:space="preserve">
- Control de salud por llamada telefónica o videollamada - Espacios amigables</t>
        </r>
      </text>
    </comment>
    <comment ref="B18" authorId="1" shapeId="0" xr:uid="{A4134D9F-A098-41A8-A2F1-01F6FDCE383C}">
      <text>
        <r>
          <rPr>
            <sz val="9"/>
            <color indexed="81"/>
            <rFont val="Tahoma"/>
            <family val="2"/>
          </rPr>
          <t xml:space="preserve">Este dato aparecerá  luego de que la atención registrada en Módulo de Box/Pacientes citados, o en Atención/Registro Atención Individual, se registre por cualquier otro estamento, la actividad: </t>
        </r>
        <r>
          <rPr>
            <b/>
            <sz val="9"/>
            <color indexed="81"/>
            <rFont val="Tahoma"/>
            <family val="2"/>
          </rPr>
          <t xml:space="preserve">
- Control de salud por llamada telefónica o videollamada
o
- Control de salud por llamada telefónica o videollamada - Espacios amigables</t>
        </r>
      </text>
    </comment>
    <comment ref="Z18" authorId="1" shapeId="0" xr:uid="{3A563153-DC32-44A1-AE80-565327885460}">
      <text>
        <r>
          <rPr>
            <sz val="9"/>
            <color indexed="81"/>
            <rFont val="Tahoma"/>
            <family val="2"/>
          </rPr>
          <t xml:space="preserve">Este dato aparecerá  luego de que la atención registrada en Módulo de Box/Pacientes citados, o en Atención/Registro Atención Individual, se registre por cualquier otro estamento, la actividad: 
</t>
        </r>
        <r>
          <rPr>
            <b/>
            <sz val="9"/>
            <color indexed="81"/>
            <rFont val="Tahoma"/>
            <family val="2"/>
          </rPr>
          <t xml:space="preserve">
- Control de salud por llamada telefónica o videollamada - Espacios amigables</t>
        </r>
      </text>
    </comment>
    <comment ref="I21" authorId="1" shapeId="0" xr:uid="{CFD80E45-A51A-46FE-B9E5-844C75F1964A}">
      <text>
        <r>
          <rPr>
            <sz val="9"/>
            <color indexed="81"/>
            <rFont val="Tahoma"/>
            <family val="2"/>
          </rPr>
          <t xml:space="preserve"> Se registra solo en el caso que el profesional médico sea quien realiza la acción y cierra el caso de forma remota y con uso de las tecnologías de la información y comunicaciones. </t>
        </r>
      </text>
    </comment>
    <comment ref="J21" authorId="1" shapeId="0" xr:uid="{2C0B75EF-3BAD-43F8-A2BA-90D3B5D73EE6}">
      <text>
        <r>
          <rPr>
            <sz val="9"/>
            <color indexed="81"/>
            <rFont val="Tahoma"/>
            <family val="2"/>
          </rPr>
          <t>Se registra solo en el caso que un profesional no médico sea quien realiza la acción y cierra el caso de forma remota y con uso de las tecnologías de la información y comunicaciones.</t>
        </r>
      </text>
    </comment>
    <comment ref="K21" authorId="1" shapeId="0" xr:uid="{F201A88B-F15B-45DA-8C58-9C11D9F5E1E7}">
      <text>
        <r>
          <rPr>
            <sz val="9"/>
            <color indexed="81"/>
            <rFont val="Tahoma"/>
            <family val="2"/>
          </rPr>
          <t>Este dato aparecerá, luego que en el
Modulo Admisión, el usuario sea  identificado con algún Pueblo Originario en la seccion "Pueblos Indígenas"</t>
        </r>
      </text>
    </comment>
    <comment ref="L21" authorId="1" shapeId="0" xr:uid="{630C32EE-257B-49CA-89CA-D2FF19D8CD18}">
      <text>
        <r>
          <rPr>
            <sz val="9"/>
            <color indexed="81"/>
            <rFont val="Tahoma"/>
            <family val="2"/>
          </rPr>
          <t>Este dato aparecerá, 
luego que en el Modulo Incripcion de la Admision, se le registre al usuario la Alerta Administrativa "Migrante"</t>
        </r>
      </text>
    </comment>
    <comment ref="A24" authorId="1" shapeId="0" xr:uid="{48B6A199-D098-4181-BD42-1F1BB6BAFDB5}">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Consulta abreviada mediante telesalud - Entrega de resultado de exámenes</t>
        </r>
      </text>
    </comment>
    <comment ref="A25" authorId="1" shapeId="0" xr:uid="{C00CFFD0-A882-4815-A658-B34ACE0C067C}">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Consulta abreviada mediante telesalud - Confección de recetas</t>
        </r>
      </text>
    </comment>
    <comment ref="A26" authorId="1" shapeId="0" xr:uid="{0A27631A-B57F-40AB-9498-9F1319426944}">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Consulta abreviada mediante telesalud - Renovación de licencias médicas</t>
        </r>
      </text>
    </comment>
    <comment ref="V29" authorId="1" shapeId="0" xr:uid="{F82DF0EE-583D-4067-B924-554EFC131534}">
      <text>
        <r>
          <rPr>
            <sz val="9"/>
            <color indexed="81"/>
            <rFont val="Tahoma"/>
            <family val="2"/>
          </rPr>
          <t xml:space="preserve">Se contabilizara usuarios que en Módulo Admisión - Inscripcion se identifique un </t>
        </r>
        <r>
          <rPr>
            <b/>
            <sz val="9"/>
            <color indexed="81"/>
            <rFont val="Tahoma"/>
            <family val="2"/>
          </rPr>
          <t>"Pueblo Originarío"</t>
        </r>
      </text>
    </comment>
    <comment ref="W29" authorId="1" shapeId="0" xr:uid="{D77912F4-30FE-4AED-AF85-89D6570FF415}">
      <text>
        <r>
          <rPr>
            <sz val="9"/>
            <color indexed="81"/>
            <rFont val="Tahoma"/>
            <family val="2"/>
          </rPr>
          <t xml:space="preserve">Este dato aparecerá, 
luego que en el Modulo Incripcion de la Admision, se le registre al usuario la Alerta Administrativa </t>
        </r>
        <r>
          <rPr>
            <b/>
            <sz val="9"/>
            <color indexed="81"/>
            <rFont val="Tahoma"/>
            <family val="2"/>
          </rPr>
          <t>"Migrante"</t>
        </r>
      </text>
    </comment>
    <comment ref="A31" authorId="1" shapeId="0" xr:uid="{BE71D879-FEE8-4F99-AA46-18B98F82BE6C}">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Consulta médica por llamada telefónica o videollamada</t>
        </r>
      </text>
    </comment>
    <comment ref="X34" authorId="1" shapeId="0" xr:uid="{4EE11F8A-E127-4959-A307-346AC5670872}">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Atencion Remota de especialidad_Alta de Consulta Ambulatoria 
</t>
        </r>
        <r>
          <rPr>
            <sz val="9"/>
            <color indexed="81"/>
            <rFont val="Tahoma"/>
            <family val="2"/>
          </rPr>
          <t xml:space="preserve">El Registro debe ser registrado por un profesional de Instrumento Médico con la Especialidad correspondiente segun el item (fila) de seccion. </t>
        </r>
      </text>
    </comment>
    <comment ref="AM34" authorId="1" shapeId="0" xr:uid="{1C17D038-0312-48BB-82F8-36D182BE6E07}">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Atención teleconsulta abreviada de especialidad (videollamada o contacto telefónico)_Entrega de resultados exámenes o procedimiento 
Y/O
- Atención teleconsulta abreviada de especialidad (videollamada o contacto telefónico)_Confección de Recetas o Lectura de exámenes 
</t>
        </r>
        <r>
          <rPr>
            <sz val="9"/>
            <color indexed="81"/>
            <rFont val="Tahoma"/>
            <family val="2"/>
          </rPr>
          <t xml:space="preserve">El Registro debe ser registrado por un profesional de Instrumento Médico con la Especialidad correspondiente segun el item (fila) de sección. </t>
        </r>
      </text>
    </comment>
    <comment ref="AN34" authorId="1" shapeId="0" xr:uid="{135BED92-835F-41D5-B5DD-9BF58D8BE8BD}">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Teleconsultoría médica de especialidad
El Registro debe ser ingresado por un profesional de Instrumento Médico segun la especialidad de este.</t>
        </r>
      </text>
    </comment>
    <comment ref="AO34" authorId="1" shapeId="0" xr:uid="{6907527B-7672-45A5-A6AF-96AD53A06F87}">
      <text>
        <r>
          <rPr>
            <sz val="9"/>
            <color indexed="81"/>
            <rFont val="Tahoma"/>
            <family val="2"/>
          </rPr>
          <t xml:space="preserve">Este dato aparecerá, luego que en el
Modulo Admisión, el usuario sea  identificado con algún Pueblo Originario en la seccion </t>
        </r>
        <r>
          <rPr>
            <b/>
            <sz val="9"/>
            <color indexed="81"/>
            <rFont val="Tahoma"/>
            <family val="2"/>
          </rPr>
          <t>"Pueblos Indígenas"</t>
        </r>
      </text>
    </comment>
    <comment ref="AP34" authorId="1" shapeId="0" xr:uid="{E06CB803-D36B-4177-886C-1FC5E86DB5A0}">
      <text>
        <r>
          <rPr>
            <sz val="9"/>
            <color indexed="81"/>
            <rFont val="Tahoma"/>
            <family val="2"/>
          </rPr>
          <t xml:space="preserve">Este dato aparecerá, 
luego que en el Modulo Incripcion de la Admision, se le registre al usuario la Alerta Administrativa </t>
        </r>
        <r>
          <rPr>
            <b/>
            <sz val="9"/>
            <color indexed="81"/>
            <rFont val="Tahoma"/>
            <family val="2"/>
          </rPr>
          <t>"Migrante"</t>
        </r>
      </text>
    </comment>
    <comment ref="AQ34" authorId="1" shapeId="0" xr:uid="{04543C60-C7F6-43F7-98A1-03C7BC14E412}">
      <text>
        <r>
          <rPr>
            <sz val="8"/>
            <color theme="1"/>
            <rFont val="Verdana"/>
            <family val="2"/>
          </rPr>
          <t xml:space="preserve">Este dato aparecerá  luego de que la atención registrada en Módulo de Box/Pacientes citados, o en Atención/Registro Atención Individual, </t>
        </r>
        <r>
          <rPr>
            <b/>
            <sz val="8"/>
            <color theme="1"/>
            <rFont val="Verdana"/>
            <family val="2"/>
          </rPr>
          <t>Se Registre actividad segun especialidad por un profesional de instrumento Médico "sin especialidad".</t>
        </r>
        <r>
          <rPr>
            <sz val="11"/>
            <color theme="1"/>
            <rFont val="Calibri"/>
            <family val="2"/>
            <scheme val="minor"/>
          </rPr>
          <t xml:space="preserve">
</t>
        </r>
      </text>
    </comment>
    <comment ref="Z35" authorId="1" shapeId="0" xr:uid="{7AC15C75-5DF7-41EB-87DD-EA4976365619}">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Teleconsulta nueva de especialidad
- El Registro debe ser ingresado por un profesional de Instrumento Médico segun la especialidad de este.
- Se contaran pacientes menores de 15 años</t>
        </r>
      </text>
    </comment>
    <comment ref="AE35" authorId="1" shapeId="0" xr:uid="{A638EE18-1ADB-4AEA-B4A5-528A9DCE81CC}">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Teleconsulta nueva de especialidad
- El Registro debe ser ingresado por un profesional de Instrumento Médico segun la especialidad de este.
- Se contaran pacientes de 15 y mas años</t>
        </r>
      </text>
    </comment>
    <comment ref="V36" authorId="1" shapeId="0" xr:uid="{E5BE85C2-CE63-4211-BE82-C06EC10BE4A2}">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Atencion Remota de especialidad_No Contesta/Nueva  
</t>
        </r>
        <r>
          <rPr>
            <sz val="9"/>
            <color indexed="81"/>
            <rFont val="Tahoma"/>
            <family val="2"/>
          </rPr>
          <t>El Registro debe ser registrado por un profesional de Instrumento Médico con la Especialidad correspondiente segun el item (fila) de seccion</t>
        </r>
        <r>
          <rPr>
            <b/>
            <sz val="9"/>
            <color indexed="81"/>
            <rFont val="Tahoma"/>
            <family val="2"/>
          </rPr>
          <t>.</t>
        </r>
      </text>
    </comment>
    <comment ref="W36" authorId="1" shapeId="0" xr:uid="{4637F03A-7F37-4827-A87B-F8E130D9E4A1}">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Atencion Remota de especialidad_No Contesta/Controles
</t>
        </r>
        <r>
          <rPr>
            <sz val="9"/>
            <color indexed="81"/>
            <rFont val="Tahoma"/>
            <family val="2"/>
          </rPr>
          <t>El Registro debe ser registrado por un profesional de Instrumento Médico con la Especialidad correspondiente segun el item (fila) de seccion</t>
        </r>
        <r>
          <rPr>
            <b/>
            <sz val="9"/>
            <color indexed="81"/>
            <rFont val="Tahoma"/>
            <family val="2"/>
          </rPr>
          <t>.</t>
        </r>
      </text>
    </comment>
    <comment ref="AA36" authorId="1" shapeId="0" xr:uid="{D81484D9-7D8B-476F-9224-AD249F4284AB}">
      <text>
        <r>
          <rPr>
            <sz val="9"/>
            <color indexed="81"/>
            <rFont val="Tahoma"/>
            <family val="2"/>
          </rPr>
          <t xml:space="preserve">Se contabilizaran los registros realizados en los establecimientos definidos como tipo de Nodo:  Cesfam, cecof, ConsultorioGeneralUrbano, ConsultorioGeneralRural y PostaSaludRural </t>
        </r>
      </text>
    </comment>
    <comment ref="AB36" authorId="1" shapeId="0" xr:uid="{E6CDC554-1048-4A0C-A73E-45E7ECC96AFD}">
      <text>
        <r>
          <rPr>
            <sz val="9"/>
            <color indexed="81"/>
            <rFont val="Tahoma"/>
            <family val="2"/>
          </rPr>
          <t>Se contabilizaran los registros realizados en los establecimientos definidos como tipo de Nodo:  CentroDeDiagnostico y Tratamiento, Centro De Referencia De Salud.</t>
        </r>
      </text>
    </comment>
    <comment ref="AC36" authorId="1" shapeId="0" xr:uid="{42E89D11-EFF6-487B-A411-0E98AA846A58}">
      <text>
        <r>
          <rPr>
            <b/>
            <sz val="9"/>
            <color indexed="81"/>
            <rFont val="Tahoma"/>
            <family val="2"/>
          </rPr>
          <t xml:space="preserve">No disponible </t>
        </r>
      </text>
    </comment>
    <comment ref="AD36" authorId="1" shapeId="0" xr:uid="{591947A4-63E5-4170-8359-7DFA8844CA6F}">
      <text>
        <r>
          <rPr>
            <b/>
            <sz val="11"/>
            <color theme="1"/>
            <rFont val="Calibri"/>
            <family val="2"/>
            <scheme val="minor"/>
          </rPr>
          <t xml:space="preserve">No disponible </t>
        </r>
      </text>
    </comment>
    <comment ref="AF36" authorId="1" shapeId="0" xr:uid="{2D67FFEB-F101-46FB-A554-44DD67ED01E0}">
      <text>
        <r>
          <rPr>
            <sz val="9"/>
            <color indexed="81"/>
            <rFont val="Tahoma"/>
            <family val="2"/>
          </rPr>
          <t xml:space="preserve">Se contabilizaran los registros realizados en los establecimientos definidos como tipo de Nodo:  Cesfam, cecof, ConsultorioGeneralUrbano, ConsultorioGeneralRural y PostaSaludRural </t>
        </r>
      </text>
    </comment>
    <comment ref="AG36" authorId="1" shapeId="0" xr:uid="{21113B2A-1C01-4B69-89A8-6356AE8929A4}">
      <text>
        <r>
          <rPr>
            <sz val="9"/>
            <color indexed="81"/>
            <rFont val="Tahoma"/>
            <family val="2"/>
          </rPr>
          <t>Se contabilizaran los registros realizados en los establecimientos definidos como tipo de Nodo:  CentroDeDiagnostico y Tratamiento, Centro De Referencia De Salud.</t>
        </r>
      </text>
    </comment>
    <comment ref="AH36" authorId="1" shapeId="0" xr:uid="{6C911CC0-9419-4737-B313-E4B412A02B5F}">
      <text>
        <r>
          <rPr>
            <b/>
            <sz val="9"/>
            <color indexed="81"/>
            <rFont val="Tahoma"/>
            <family val="2"/>
          </rPr>
          <t xml:space="preserve">No disponible </t>
        </r>
      </text>
    </comment>
    <comment ref="AI36" authorId="1" shapeId="0" xr:uid="{111FADCC-BBA2-4166-A838-B03DB8B85A83}">
      <text>
        <r>
          <rPr>
            <b/>
            <sz val="9"/>
            <color indexed="81"/>
            <rFont val="Tahoma"/>
            <family val="2"/>
          </rPr>
          <t xml:space="preserve">No disponible </t>
        </r>
      </text>
    </comment>
    <comment ref="AJ36" authorId="1" shapeId="0" xr:uid="{F8FED9EB-17B2-45C5-B5B0-5306A9640A8B}">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Teleconsulta nueva de especialidad
El Registro debe ser ingresado por un profesional de Instrumento Médico segun la especialidad de este.</t>
        </r>
      </text>
    </comment>
    <comment ref="AK36" authorId="1" shapeId="0" xr:uid="{AF24003C-91D5-4026-A8EF-581218AF5458}">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Teleconsulta control de especialidad
El Registro debe ser ingresado por un profesional de Instrumento Médico segun la especialidad de este.</t>
        </r>
      </text>
    </comment>
    <comment ref="AL36" authorId="1" shapeId="0" xr:uid="{EDE93296-844C-4A60-B96C-0C038C6C9CBD}">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Teleconsulta contacto telefónico control de especialidad
El Registro debe ser ingresado por un profesional de Instrumento Médico segun la especialidad de este.</t>
        </r>
      </text>
    </comment>
    <comment ref="B37" authorId="1" shapeId="0" xr:uid="{EAC82440-1517-4A18-A2CB-B681713C5D56}">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especialidad_Pediatria 
</t>
        </r>
        <r>
          <rPr>
            <sz val="9"/>
            <color indexed="81"/>
            <rFont val="Tahoma"/>
            <family val="2"/>
          </rPr>
          <t xml:space="preserve">El Registro debe ser ingresado por un profesional de Instrumento Médico con especialidad Pediatria
</t>
        </r>
      </text>
    </comment>
    <comment ref="B38" authorId="1" shapeId="0" xr:uid="{C395422E-AE5A-4493-B25E-120DA39838FD}">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especialidad_Medicina interna 
 </t>
        </r>
        <r>
          <rPr>
            <sz val="9"/>
            <color indexed="81"/>
            <rFont val="Tahoma"/>
            <family val="2"/>
          </rPr>
          <t xml:space="preserve">
El Registro debe ser ingresado por un profesional de Instrumento Médico con especialidad medicina interna</t>
        </r>
      </text>
    </comment>
    <comment ref="B39" authorId="1" shapeId="0" xr:uid="{F89D88A2-A847-4992-BD96-0A905A2FEB55}">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especialidad_Neonatología
</t>
        </r>
        <r>
          <rPr>
            <sz val="9"/>
            <color indexed="81"/>
            <rFont val="Tahoma"/>
            <family val="2"/>
          </rPr>
          <t>El Registro debe ser ingresado por un profesional de Instrumento Médico con especialidad neonatología</t>
        </r>
      </text>
    </comment>
    <comment ref="B40" authorId="1" shapeId="0" xr:uid="{82A717D4-119D-4249-BEE4-43A9E5E9D395}">
      <text>
        <r>
          <rPr>
            <sz val="9"/>
            <color indexed="81"/>
            <rFont val="Tahoma"/>
            <family val="2"/>
          </rPr>
          <t>Este dato aparecerá  luego de que la atención registrada en Módulo de Box/Pacientes citados, o en Atención/Registro Atención Individual, se registre la actividad:
-</t>
        </r>
        <r>
          <rPr>
            <b/>
            <sz val="9"/>
            <color indexed="81"/>
            <rFont val="Tahoma"/>
            <family val="2"/>
          </rPr>
          <t xml:space="preserve"> Atención remota médica de especialidad_Broncopulmonar infantil </t>
        </r>
        <r>
          <rPr>
            <sz val="9"/>
            <color indexed="81"/>
            <rFont val="Tahoma"/>
            <family val="2"/>
          </rPr>
          <t xml:space="preserve">
El Registro debe ser ingresado por un profesional de Instrumento Médico con especialidad broncopulmonar
</t>
        </r>
      </text>
    </comment>
    <comment ref="B41" authorId="1" shapeId="0" xr:uid="{80FEBF6A-5967-44A3-B096-5BFFA04E6A17}">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especialidad_Broncopulmonar adulto</t>
        </r>
        <r>
          <rPr>
            <sz val="9"/>
            <color indexed="81"/>
            <rFont val="Tahoma"/>
            <family val="2"/>
          </rPr>
          <t xml:space="preserve">
El Registro debe ser ingresado por un profesional de Instrumento Médico con especialidad broncopulmonar</t>
        </r>
      </text>
    </comment>
    <comment ref="B42" authorId="1" shapeId="0" xr:uid="{7A327AF9-C7EB-455A-9AE4-06F29CB3CD7E}">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especialidad_Cardiología pediátrica</t>
        </r>
        <r>
          <rPr>
            <sz val="9"/>
            <color indexed="81"/>
            <rFont val="Tahoma"/>
            <family val="2"/>
          </rPr>
          <t xml:space="preserve">
El Registro debe ser ingresado por un profesional de Instrumento Médico con especialidad cardiología pediátrica
</t>
        </r>
      </text>
    </comment>
    <comment ref="B43" authorId="1" shapeId="0" xr:uid="{15C456D3-3449-447C-96CC-15F295B94AB6}">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especialidad_Cardiología Adulto</t>
        </r>
        <r>
          <rPr>
            <sz val="9"/>
            <color indexed="81"/>
            <rFont val="Tahoma"/>
            <family val="2"/>
          </rPr>
          <t xml:space="preserve">
El Registro debe ser ingresado por un profesional de Instrumento Médico con especialidad cardiología adulto
</t>
        </r>
      </text>
    </comment>
    <comment ref="B44" authorId="1" shapeId="0" xr:uid="{568C2DAD-D104-480F-A7E7-80D1D5660A6A}">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especialidad_Endocrinología pediátrica</t>
        </r>
        <r>
          <rPr>
            <sz val="9"/>
            <color indexed="81"/>
            <rFont val="Tahoma"/>
            <family val="2"/>
          </rPr>
          <t xml:space="preserve">
El Registro debe ser ingresado por un profesional de Instrumento Médico con especialidad endocrinología pediátrica
</t>
        </r>
      </text>
    </comment>
    <comment ref="B45" authorId="1" shapeId="0" xr:uid="{64FD659A-D0B8-4766-B0F7-5793CE9050C5}">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especialidad_Endocrinología adulto</t>
        </r>
        <r>
          <rPr>
            <sz val="9"/>
            <color indexed="81"/>
            <rFont val="Tahoma"/>
            <family val="2"/>
          </rPr>
          <t xml:space="preserve">
El Registro debe ser ingresado por un profesional de Instrumento Médico con especialidad endocrinología adulto
</t>
        </r>
      </text>
    </comment>
    <comment ref="B46" authorId="1" shapeId="0" xr:uid="{6718EC43-9132-4977-8533-2EAAB7AE04AE}">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especialidad_Gastroenterología pediátrica</t>
        </r>
        <r>
          <rPr>
            <sz val="9"/>
            <color indexed="81"/>
            <rFont val="Tahoma"/>
            <family val="2"/>
          </rPr>
          <t xml:space="preserve">
El Registro debe ser ingresado por un profesional de Instrumento Médico con especialidad gastroenterología pediátrica</t>
        </r>
      </text>
    </comment>
    <comment ref="B47" authorId="1" shapeId="0" xr:uid="{99387120-2038-4C14-B34B-D2B06DEFBB72}">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especialidad_Gastroenterología adulto</t>
        </r>
        <r>
          <rPr>
            <sz val="9"/>
            <color indexed="81"/>
            <rFont val="Tahoma"/>
            <family val="2"/>
          </rPr>
          <t xml:space="preserve">
El Registro debe ser ingresado por un profesional de Instrumento Médico con especialidad gastroenterología adulto
</t>
        </r>
      </text>
    </comment>
    <comment ref="B48" authorId="1" shapeId="0" xr:uid="{A0CDCCEA-4DC3-45A6-9646-47E80AF0439E}">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especialidad_Genética clínica</t>
        </r>
        <r>
          <rPr>
            <sz val="9"/>
            <color indexed="81"/>
            <rFont val="Tahoma"/>
            <family val="2"/>
          </rPr>
          <t xml:space="preserve">
El Registro debe ser ingresado por un profesional de Instrumento Médico con especialidad genética clínica
</t>
        </r>
      </text>
    </comment>
    <comment ref="B49" authorId="1" shapeId="0" xr:uid="{A9FD2121-D1EC-457A-9504-9599ECA00873}">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especialidad_Hemato-oncología infantil</t>
        </r>
        <r>
          <rPr>
            <sz val="9"/>
            <color indexed="81"/>
            <rFont val="Tahoma"/>
            <family val="2"/>
          </rPr>
          <t xml:space="preserve">
El Registro debe ser ingresado por un profesional de Instrumento Médico con especialidad Hemato-oncología pediátrica
</t>
        </r>
      </text>
    </comment>
    <comment ref="B50" authorId="1" shapeId="0" xr:uid="{745A09EC-BA38-4ED5-B152-1E6083EC1C49}">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especialidad_Hematología adulto</t>
        </r>
        <r>
          <rPr>
            <sz val="9"/>
            <color indexed="81"/>
            <rFont val="Tahoma"/>
            <family val="2"/>
          </rPr>
          <t xml:space="preserve">
El Registro debe ser ingresado por un profesional de Instrumento Médico con especialidad Hematología adulto
</t>
        </r>
      </text>
    </comment>
    <comment ref="B51" authorId="1" shapeId="0" xr:uid="{07DE9A99-86A6-4C00-861C-2BDB1FF8EF5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especialidad_Nefrología pediátrica</t>
        </r>
        <r>
          <rPr>
            <sz val="9"/>
            <color indexed="81"/>
            <rFont val="Tahoma"/>
            <family val="2"/>
          </rPr>
          <t xml:space="preserve">
El Registro debe ser ingresado por un profesional de Instrumento Médico con especialidad nefrología pediátrica
</t>
        </r>
      </text>
    </comment>
    <comment ref="B52" authorId="1" shapeId="0" xr:uid="{EE66A57A-99FF-453F-A9B3-1EF58C970FA2}">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especialidad_Nefrología adulto</t>
        </r>
        <r>
          <rPr>
            <sz val="9"/>
            <color indexed="81"/>
            <rFont val="Tahoma"/>
            <family val="2"/>
          </rPr>
          <t xml:space="preserve">
El Registro debe ser ingresado por un profesional de Instrumento Médico con especialidad nefrología adulto
</t>
        </r>
      </text>
    </comment>
    <comment ref="B53" authorId="1" shapeId="0" xr:uid="{B3509CDC-6D08-47AB-B579-4DD2FE480783}">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 xml:space="preserve">Atención remota médica de especialidad_Nutriólogo pediátrico
 </t>
        </r>
        <r>
          <rPr>
            <sz val="9"/>
            <color indexed="81"/>
            <rFont val="Tahoma"/>
            <family val="2"/>
          </rPr>
          <t xml:space="preserve">
El Registro debe ser ingresado por un profesional de Instrumento Médico con especialidad nutriólogo pediátrico
</t>
        </r>
      </text>
    </comment>
    <comment ref="B54" authorId="1" shapeId="0" xr:uid="{85786A3B-5C36-468A-8946-543748FB731D}">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especialidad_Nutriólogo adulto</t>
        </r>
        <r>
          <rPr>
            <sz val="9"/>
            <color indexed="81"/>
            <rFont val="Tahoma"/>
            <family val="2"/>
          </rPr>
          <t xml:space="preserve">
El Registro debe ser ingresado por un profesional de Instrumento Médico con especialidad nutriólogo adulto</t>
        </r>
      </text>
    </comment>
    <comment ref="B55" authorId="1" shapeId="0" xr:uid="{27B13804-EBEE-4A10-A773-19CC446336CC}">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especialidad_Reumatología pediátrica</t>
        </r>
        <r>
          <rPr>
            <sz val="9"/>
            <color indexed="81"/>
            <rFont val="Tahoma"/>
            <family val="2"/>
          </rPr>
          <t xml:space="preserve">
El Registro debe ser ingresado por un profesional de Instrumento Médico con especialidad reumatología pediátrica
</t>
        </r>
      </text>
    </comment>
    <comment ref="B56" authorId="1" shapeId="0" xr:uid="{9A5AEFFC-A421-4042-A969-1060875F4113}">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especialidad_Reumatología adulto</t>
        </r>
        <r>
          <rPr>
            <sz val="9"/>
            <color indexed="81"/>
            <rFont val="Tahoma"/>
            <family val="2"/>
          </rPr>
          <t xml:space="preserve">
El Registro debe ser ingresado por un profesional de Instrumento Médico con especialidad reumatología adulto
</t>
        </r>
      </text>
    </comment>
    <comment ref="B57" authorId="1" shapeId="0" xr:uid="{41ED7754-3852-4A09-827D-4D386F91FBF1}">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especialidad_Dermatología</t>
        </r>
        <r>
          <rPr>
            <sz val="9"/>
            <color indexed="81"/>
            <rFont val="Tahoma"/>
            <family val="2"/>
          </rPr>
          <t xml:space="preserve">
El Registro debe ser ingresado por un profesional de Instrumento Médico con especialidad dermatología 
</t>
        </r>
      </text>
    </comment>
    <comment ref="B58" authorId="1" shapeId="0" xr:uid="{3FD37CF4-5900-406C-B291-766AB2B83E91}">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especialidad_Infectología pediátrica</t>
        </r>
        <r>
          <rPr>
            <sz val="9"/>
            <color indexed="81"/>
            <rFont val="Tahoma"/>
            <family val="2"/>
          </rPr>
          <t xml:space="preserve">
El Registro debe ser ingresado por un profesional de Instrumento Médico con especialidad infectología pediátrica
</t>
        </r>
      </text>
    </comment>
    <comment ref="B59" authorId="1" shapeId="0" xr:uid="{2771871A-36F2-42F1-8FF3-48C68B4C585A}">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especialidad_Infectología adulto</t>
        </r>
        <r>
          <rPr>
            <sz val="9"/>
            <color indexed="81"/>
            <rFont val="Tahoma"/>
            <family val="2"/>
          </rPr>
          <t xml:space="preserve">
El Registro debe ser ingresado por un profesional de Instrumento Médico con especialidad infectología adulto
</t>
        </r>
      </text>
    </comment>
    <comment ref="B60" authorId="1" shapeId="0" xr:uid="{C2C52DBB-2561-4F98-A4E5-06F5425CE72A}">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especialidad_Inmunología
 </t>
        </r>
        <r>
          <rPr>
            <sz val="9"/>
            <color indexed="81"/>
            <rFont val="Tahoma"/>
            <family val="2"/>
          </rPr>
          <t xml:space="preserve">
El Registro debe ser ingresado por un profesional de Instrumento Médico con especialidad inmunología
</t>
        </r>
      </text>
    </comment>
    <comment ref="B61" authorId="1" shapeId="0" xr:uid="{DE28B446-DF3E-412A-8460-021254EA158E}">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especialidad_Geriatría</t>
        </r>
        <r>
          <rPr>
            <sz val="9"/>
            <color indexed="81"/>
            <rFont val="Tahoma"/>
            <family val="2"/>
          </rPr>
          <t xml:space="preserve">
El Registro debe ser ingresado por un profesional de Instrumento Médico con especialidad geriatría
</t>
        </r>
      </text>
    </comment>
    <comment ref="B62" authorId="1" shapeId="0" xr:uid="{39576D4E-2E13-4B58-94BA-F01CC4FB0B40}">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especialidad_Fisiatría pediátrica</t>
        </r>
        <r>
          <rPr>
            <sz val="9"/>
            <color indexed="81"/>
            <rFont val="Tahoma"/>
            <family val="2"/>
          </rPr>
          <t xml:space="preserve">
El Registro debe ser ingresado por un profesional de Instrumento Médico con especialidad Medicina Física y Rehabilitación Pediátrica (Fisiatría Pediátrica)
</t>
        </r>
      </text>
    </comment>
    <comment ref="B63" authorId="1" shapeId="0" xr:uid="{125897C7-E5C4-4050-A48C-E04450668403}">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especialidad_Fisiatría adulto</t>
        </r>
        <r>
          <rPr>
            <sz val="9"/>
            <color indexed="81"/>
            <rFont val="Tahoma"/>
            <family val="2"/>
          </rPr>
          <t xml:space="preserve">
El Registro debe ser ingresado por un profesional de Instrumento Médico con especialidad Medicina Física y Rehabilitación adulto (Fisiatría Adulto)
</t>
        </r>
      </text>
    </comment>
    <comment ref="B64" authorId="1" shapeId="0" xr:uid="{CBB70CD6-4801-46A0-9407-F91C066CEB84}">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especialidad_Neurología pediátrica
</t>
        </r>
        <r>
          <rPr>
            <sz val="9"/>
            <color indexed="81"/>
            <rFont val="Tahoma"/>
            <family val="2"/>
          </rPr>
          <t>El Registro debe ser ingresado por un profesional de Instrumento Médico con especialidad neurología pediátrica</t>
        </r>
        <r>
          <rPr>
            <b/>
            <sz val="9"/>
            <color indexed="81"/>
            <rFont val="Tahoma"/>
            <family val="2"/>
          </rPr>
          <t xml:space="preserve">
</t>
        </r>
      </text>
    </comment>
    <comment ref="B65" authorId="1" shapeId="0" xr:uid="{6E2941CC-DD2F-4029-BF75-8AA72A44B67F}">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especialidad_Neurología adulto</t>
        </r>
        <r>
          <rPr>
            <sz val="9"/>
            <color indexed="81"/>
            <rFont val="Tahoma"/>
            <family val="2"/>
          </rPr>
          <t xml:space="preserve">
El Registro debe ser ingresado por un profesional de Instrumento Médico con especialidad neurología adulto
</t>
        </r>
      </text>
    </comment>
    <comment ref="B66" authorId="1" shapeId="0" xr:uid="{12B8E1D5-E8CE-4338-9310-7CA4A3FF0F2E}">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especialidad_Oncología médica
</t>
        </r>
        <r>
          <rPr>
            <sz val="9"/>
            <color indexed="81"/>
            <rFont val="Tahoma"/>
            <family val="2"/>
          </rPr>
          <t>El Registro debe ser ingresado por un profesional de Instrumento Médico con especialidad oncología médica</t>
        </r>
      </text>
    </comment>
    <comment ref="B67" authorId="1" shapeId="0" xr:uid="{88898B9F-A640-4EB0-92EA-E09FB3D6BC69}">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especialidad_Psiquiatría pediátrica y de la dolescencia 
 </t>
        </r>
        <r>
          <rPr>
            <sz val="9"/>
            <color indexed="81"/>
            <rFont val="Tahoma"/>
            <family val="2"/>
          </rPr>
          <t xml:space="preserve">
El Registro debe ser ingresado por un profesional de Instrumento Médico con especialidad Psiquiatría pediátrica y de la dolescencia </t>
        </r>
        <r>
          <rPr>
            <b/>
            <sz val="9"/>
            <color indexed="81"/>
            <rFont val="Tahoma"/>
            <family val="2"/>
          </rPr>
          <t xml:space="preserve">
</t>
        </r>
      </text>
    </comment>
    <comment ref="B68" authorId="1" shapeId="0" xr:uid="{C0E1582B-4F2B-4BA1-A55A-45CF393E0793}">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especialidad_Psiquiatría adulto</t>
        </r>
        <r>
          <rPr>
            <sz val="9"/>
            <color indexed="81"/>
            <rFont val="Tahoma"/>
            <family val="2"/>
          </rPr>
          <t xml:space="preserve">
El Registro debe ser ingresado por un profesional de Instrumento Médico con especialidad psiquiatría adulto</t>
        </r>
      </text>
    </comment>
    <comment ref="B69" authorId="1" shapeId="0" xr:uid="{03F1E72A-B9DA-4AA7-910F-FCBA5BDEB626}">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Atención remota médica de especialidad_Cirugía pediátrica</t>
        </r>
        <r>
          <rPr>
            <sz val="9"/>
            <color indexed="81"/>
            <rFont val="Tahoma"/>
            <family val="2"/>
          </rPr>
          <t xml:space="preserve">
El Registro debe ser ingresado por un profesional de Instrumento Médico con especialidad cirugía pediátrica
</t>
        </r>
      </text>
    </comment>
    <comment ref="B70" authorId="1" shapeId="0" xr:uid="{431FAE5E-6422-4B1F-88D4-8143186ACC5D}">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general adulto
</t>
        </r>
        <r>
          <rPr>
            <sz val="9"/>
            <color indexed="81"/>
            <rFont val="Tahoma"/>
            <family val="2"/>
          </rPr>
          <t xml:space="preserve"> 
El Registro debe ser ingresado por un profesional de Instrumento Médico con especialidad cirugía general adulto</t>
        </r>
        <r>
          <rPr>
            <b/>
            <sz val="9"/>
            <color indexed="81"/>
            <rFont val="Tahoma"/>
            <family val="2"/>
          </rPr>
          <t xml:space="preserve">
</t>
        </r>
      </text>
    </comment>
    <comment ref="B71" authorId="1" shapeId="0" xr:uid="{F8691806-5FC8-48AF-BFBC-96232AA474D3}">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digestiva (Alta)
</t>
        </r>
        <r>
          <rPr>
            <sz val="9"/>
            <color indexed="81"/>
            <rFont val="Tahoma"/>
            <family val="2"/>
          </rPr>
          <t>El Registro debe ser ingresado por un profesional de Instrumento Médico con especialidad cirugía digestiva (Alta)</t>
        </r>
        <r>
          <rPr>
            <b/>
            <sz val="9"/>
            <color indexed="81"/>
            <rFont val="Tahoma"/>
            <family val="2"/>
          </rPr>
          <t xml:space="preserve">
</t>
        </r>
      </text>
    </comment>
    <comment ref="B72" authorId="1" shapeId="0" xr:uid="{A0E3506D-663A-414E-82BE-94766454218E}">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de cabeza, cuello y maxilofacial
</t>
        </r>
        <r>
          <rPr>
            <sz val="9"/>
            <color indexed="81"/>
            <rFont val="Tahoma"/>
            <family val="2"/>
          </rPr>
          <t xml:space="preserve">El Registro debe ser ingresado por un profesional de Instrumento Médico con especialidad cirugía de cabeza, cuello y maxilo facial.
</t>
        </r>
      </text>
    </comment>
    <comment ref="B73" authorId="1" shapeId="0" xr:uid="{F60BE76D-86D1-47C2-B168-E52F0C5EBB72}">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plastica y reparadora pediátrica
</t>
        </r>
        <r>
          <rPr>
            <sz val="9"/>
            <color indexed="81"/>
            <rFont val="Tahoma"/>
            <family val="2"/>
          </rPr>
          <t>El Registro debe ser ingresado por un profesional de Instrumento Médico con especialidad cirugía plastica y reparadora pediátrica</t>
        </r>
        <r>
          <rPr>
            <b/>
            <sz val="9"/>
            <color indexed="81"/>
            <rFont val="Tahoma"/>
            <family val="2"/>
          </rPr>
          <t xml:space="preserve">
</t>
        </r>
      </text>
    </comment>
    <comment ref="B74" authorId="1" shapeId="0" xr:uid="{8036CF7E-8758-41DE-BA0E-2306471BA7D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plastica y reparadora adulto
</t>
        </r>
        <r>
          <rPr>
            <sz val="9"/>
            <color indexed="81"/>
            <rFont val="Tahoma"/>
            <family val="2"/>
          </rPr>
          <t>El Registro debe ser ingresado por un profesional de Instrumento Médico con especialidad cirugía plastica y reparadora adulto</t>
        </r>
      </text>
    </comment>
    <comment ref="B75" authorId="1" shapeId="0" xr:uid="{8B91B5E6-D89A-4E08-B236-2899AC686082}">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Atención remota médica de especialidad_Coloproctología (Cirugía digestiva baja)
</t>
        </r>
        <r>
          <rPr>
            <sz val="9"/>
            <color indexed="81"/>
            <rFont val="Tahoma"/>
            <family val="2"/>
          </rPr>
          <t>El Registro debe ser ingresado por un profesional de Instrumento Médico con especialidad coloproctología</t>
        </r>
      </text>
    </comment>
    <comment ref="B76" authorId="1" shapeId="0" xr:uid="{2D28F2D9-B4BF-483D-9953-ECD7436FF5A7}">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tórax
</t>
        </r>
        <r>
          <rPr>
            <sz val="9"/>
            <color indexed="81"/>
            <rFont val="Tahoma"/>
            <family val="2"/>
          </rPr>
          <t>El Registro debe ser ingresado por un profesional de Instrumento Médico con especialidad cirugía tórax</t>
        </r>
      </text>
    </comment>
    <comment ref="B77" authorId="1" shapeId="0" xr:uid="{EB656105-5B35-4930-974B-F948F537B847}">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vascular periférica
</t>
        </r>
        <r>
          <rPr>
            <sz val="9"/>
            <color indexed="81"/>
            <rFont val="Tahoma"/>
            <family val="2"/>
          </rPr>
          <t>El Registro debe ser ingresado por un profesional de Instrumento Médico con especialidad cirugía vascular periférica</t>
        </r>
      </text>
    </comment>
    <comment ref="B78" authorId="1" shapeId="0" xr:uid="{960EE2FE-377C-4AE1-A132-EED9B6366FFB}">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especialidad_Neurocirugía
</t>
        </r>
        <r>
          <rPr>
            <sz val="9"/>
            <color indexed="81"/>
            <rFont val="Tahoma"/>
            <family val="2"/>
          </rPr>
          <t>El Registro debe ser ingresado por un profesional de Instrumento Médico con especialidad neurocirugía</t>
        </r>
      </text>
    </comment>
    <comment ref="B79" authorId="1" shapeId="0" xr:uid="{A4D2A633-C3C4-4D20-A4F8-47DB81549645}">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especialidad_Cirugía cardiovascular
</t>
        </r>
        <r>
          <rPr>
            <sz val="9"/>
            <color indexed="81"/>
            <rFont val="Tahoma"/>
            <family val="2"/>
          </rPr>
          <t>El Registro debe ser ingresado por un profesional de Instrumento Médico con especialidad cirugía cardiovascular</t>
        </r>
      </text>
    </comment>
    <comment ref="B80" authorId="1" shapeId="0" xr:uid="{E2A2F7F2-EB36-40E7-AAE5-1FB99225D815}">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especialidad_Anestesiología
</t>
        </r>
        <r>
          <rPr>
            <sz val="9"/>
            <color indexed="81"/>
            <rFont val="Tahoma"/>
            <family val="2"/>
          </rPr>
          <t>El Registro debe ser ingresado por un profesional de Instrumento Médico con especialidad anestesiología</t>
        </r>
      </text>
    </comment>
    <comment ref="B81" authorId="1" shapeId="0" xr:uid="{83D9683A-76E3-45F3-9770-025FB9755738}">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especialidad_Obstetricia
</t>
        </r>
        <r>
          <rPr>
            <sz val="9"/>
            <color indexed="81"/>
            <rFont val="Tahoma"/>
            <family val="2"/>
          </rPr>
          <t>El Registro debe ser ingresado por un profesional de Instrumento Médico con especialidad obstetricia</t>
        </r>
      </text>
    </comment>
    <comment ref="B82" authorId="1" shapeId="0" xr:uid="{547EC6A6-11D2-48C0-AF0A-F5F0915A5D85}">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especialidad_Ginecología pediátrica y de la adolescencia 
</t>
        </r>
        <r>
          <rPr>
            <sz val="9"/>
            <color indexed="81"/>
            <rFont val="Tahoma"/>
            <family val="2"/>
          </rPr>
          <t>El Registro debe ser ingresado por un profesional de Instrumento Médico con especialidad ginecología pediátrica y de la adolescencia</t>
        </r>
      </text>
    </comment>
    <comment ref="B83" authorId="1" shapeId="0" xr:uid="{EBE92BDA-0EF3-45D6-A086-152D2041D4E4}">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especialidad_Ginecología adulto
</t>
        </r>
        <r>
          <rPr>
            <sz val="9"/>
            <color indexed="81"/>
            <rFont val="Tahoma"/>
            <family val="2"/>
          </rPr>
          <t xml:space="preserve">El Registro debe ser ingresado por un profesional de Instrumento Médico con especialidad ginecología adulto </t>
        </r>
      </text>
    </comment>
    <comment ref="B84" authorId="1" shapeId="0" xr:uid="{06921069-7B8E-450F-91F3-2CB36CF0C34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especialidad_Oftalmología
</t>
        </r>
        <r>
          <rPr>
            <sz val="9"/>
            <color indexed="81"/>
            <rFont val="Tahoma"/>
            <family val="2"/>
          </rPr>
          <t xml:space="preserve"> 
El Registro debe ser ingresado por un profesional de Instrumento Médico con especialidad oftalmología</t>
        </r>
      </text>
    </comment>
    <comment ref="B85" authorId="1" shapeId="0" xr:uid="{E1673CF4-C3CB-4CB2-984D-75DEE5A7C4C9}">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especialidad_Otorrinolaringología
</t>
        </r>
        <r>
          <rPr>
            <sz val="9"/>
            <color indexed="81"/>
            <rFont val="Tahoma"/>
            <family val="2"/>
          </rPr>
          <t xml:space="preserve"> 
El Registro debe ser ingresado por un profesional de Instrumento Médico con especialidad otorrinolaringología</t>
        </r>
      </text>
    </comment>
    <comment ref="B86" authorId="1" shapeId="0" xr:uid="{5D5CECD7-0D22-4BCD-9BB5-E5E211BB3494}">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especialidad_Traumatología y ortopedia pediátrica
</t>
        </r>
        <r>
          <rPr>
            <sz val="9"/>
            <color indexed="81"/>
            <rFont val="Tahoma"/>
            <family val="2"/>
          </rPr>
          <t>El Registro debe ser ingresado por un profesional de Instrumento Médico con especialidad traumatología y ortopedia pediátrica</t>
        </r>
      </text>
    </comment>
    <comment ref="B87" authorId="1" shapeId="0" xr:uid="{E6C0A902-2488-4467-B1D6-315601227758}">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especialidad_Traumatología y ortopedia adulto
</t>
        </r>
        <r>
          <rPr>
            <sz val="9"/>
            <color indexed="81"/>
            <rFont val="Tahoma"/>
            <family val="2"/>
          </rPr>
          <t>El Registro debe ser ingresado por un profesional de Instrumento Médico con especialidad traumatología y ortopedia adulto</t>
        </r>
      </text>
    </comment>
    <comment ref="B88" authorId="1" shapeId="0" xr:uid="{F41031B2-265D-4123-8783-2066A40DB25E}">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especialidad_Urología pediátrica
</t>
        </r>
        <r>
          <rPr>
            <sz val="9"/>
            <color indexed="81"/>
            <rFont val="Tahoma"/>
            <family val="2"/>
          </rPr>
          <t>El Registro debe ser ingresado por un profesional de Instrumento Médico con especialidad urología pediátrica</t>
        </r>
      </text>
    </comment>
    <comment ref="B89" authorId="1" shapeId="0" xr:uid="{73A6777E-B412-40A5-99A3-8BFA46EC6A13}">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especialidad_Urología adulto
</t>
        </r>
        <r>
          <rPr>
            <sz val="9"/>
            <color indexed="81"/>
            <rFont val="Tahoma"/>
            <family val="2"/>
          </rPr>
          <t>El Registro debe ser ingresado por un profesional de Instrumento Médico con especialidad urología adulto</t>
        </r>
      </text>
    </comment>
    <comment ref="B90" authorId="1" shapeId="0" xr:uid="{94B2F9DE-2980-4BB3-965E-BA2F1C2CA101}">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especialidad_Medicina familiar del niño
</t>
        </r>
        <r>
          <rPr>
            <sz val="9"/>
            <color indexed="81"/>
            <rFont val="Tahoma"/>
            <family val="2"/>
          </rPr>
          <t>El Registro debe ser ingresado por un profesional de Instrumento Médico con especialidad medicina familiar del niño</t>
        </r>
      </text>
    </comment>
    <comment ref="B91" authorId="1" shapeId="0" xr:uid="{F0FFCA7B-EA79-4DD1-BB5C-2A60027FFABA}">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especialidad_Medicina familiar 
</t>
        </r>
        <r>
          <rPr>
            <sz val="9"/>
            <color indexed="81"/>
            <rFont val="Tahoma"/>
            <family val="2"/>
          </rPr>
          <t>El Registro debe ser ingresado por un profesional de Instrumento Médico con especialidad medicina familiar</t>
        </r>
      </text>
    </comment>
    <comment ref="B92" authorId="1" shapeId="0" xr:uid="{53F6F554-7D48-4EFA-9990-83D8AC6333C6}">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especialidad_Medicina familiar adulto
</t>
        </r>
        <r>
          <rPr>
            <sz val="9"/>
            <color indexed="81"/>
            <rFont val="Tahoma"/>
            <family val="2"/>
          </rPr>
          <t>El Registro debe ser ingresado por un profesional de Instrumento Médico con especialidad medicina familiar adulto</t>
        </r>
      </text>
    </comment>
    <comment ref="B93" authorId="1" shapeId="0" xr:uid="{5A36813D-FF04-4E1F-AD50-DCEB9FA9D52D}">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especialidad_Diabetología
</t>
        </r>
        <r>
          <rPr>
            <sz val="9"/>
            <color indexed="81"/>
            <rFont val="Tahoma"/>
            <family val="2"/>
          </rPr>
          <t xml:space="preserve"> 
El Registro debe ser ingresado por un profesional de Instrumento Médico con especialidad diabetología</t>
        </r>
      </text>
    </comment>
    <comment ref="B94" authorId="1" shapeId="0" xr:uid="{33842F08-2FD3-4681-968F-8D66E25D65E1}">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especialidad_Medicina nuclear (excluye informes)
</t>
        </r>
        <r>
          <rPr>
            <sz val="9"/>
            <color indexed="81"/>
            <rFont val="Tahoma"/>
            <family val="2"/>
          </rPr>
          <t xml:space="preserve"> 
El Registro debe ser ingresado por un profesional de Instrumento Médico con especialidad medicina nuclear</t>
        </r>
      </text>
    </comment>
    <comment ref="B95" authorId="1" shapeId="0" xr:uid="{EF6C9165-7FB1-4539-9476-B656185FF42A}">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especialidad_Imagenología
</t>
        </r>
        <r>
          <rPr>
            <sz val="9"/>
            <color indexed="81"/>
            <rFont val="Tahoma"/>
            <family val="2"/>
          </rPr>
          <t>El Registro debe ser ingresado por un profesional de Instrumento Médico con especialidad imagenología</t>
        </r>
      </text>
    </comment>
    <comment ref="B96" authorId="1" shapeId="0" xr:uid="{9344AB17-DFEA-4840-BF35-FA9897384504}">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remota médica de especialidad_Radioterapia oncológica
</t>
        </r>
        <r>
          <rPr>
            <sz val="9"/>
            <color indexed="81"/>
            <rFont val="Tahoma"/>
            <family val="2"/>
          </rPr>
          <t>El Registro debe ser ingresado por un profesional de Instrumento Médico con especialidad radioterapia oncológica</t>
        </r>
      </text>
    </comment>
    <comment ref="AP99" authorId="1" shapeId="0" xr:uid="{4BE5CC5F-CCBF-4F23-A3A6-41A614A50D06}">
      <text>
        <r>
          <rPr>
            <sz val="9"/>
            <color indexed="81"/>
            <rFont val="Tahoma"/>
            <family val="2"/>
          </rPr>
          <t xml:space="preserve">Se contabilizará usuarios que tengan en Modulo Admision - Inscripcion; en campo Prevision: </t>
        </r>
        <r>
          <rPr>
            <b/>
            <sz val="9"/>
            <color indexed="81"/>
            <rFont val="Tahoma"/>
            <family val="2"/>
          </rPr>
          <t xml:space="preserve">FONASA 
</t>
        </r>
      </text>
    </comment>
    <comment ref="AQ99" authorId="1" shapeId="0" xr:uid="{C6D99452-7BF9-43D6-B348-991EB5B68FF2}">
      <text>
        <r>
          <rPr>
            <sz val="9"/>
            <color indexed="81"/>
            <rFont val="Tahoma"/>
            <family val="2"/>
          </rPr>
          <t>Este dato aparecerá  luego de que la atención registrada en Módulo de Box/Pacientes citados, o en Atención/Registro Atención Individual, se registre alguna de las actividades de control según corresponda al estamento:</t>
        </r>
        <r>
          <rPr>
            <b/>
            <sz val="9"/>
            <color indexed="81"/>
            <rFont val="Tahoma"/>
            <family val="2"/>
          </rPr>
          <t xml:space="preserve">
- Control de Enfermería - Atención Remota
- Control ARO - Atención Remota
- Control Ginecología y Otros - Atención Remota
- Control Infertilidad - Atención Remota
- Control Nutricionista - Atención Remota
- Control Psicologico  (Excluye SM) - Atención Remota
- Control Fonoaudiológico - Atención Remota
- Control Tecnólogo Médico - Atención Remota
- Control Asistente Social - Atención Remota</t>
        </r>
      </text>
    </comment>
    <comment ref="AR99" authorId="1" shapeId="0" xr:uid="{BFEBAC7B-75FE-4383-B901-4D958AB9FC2A}">
      <text>
        <r>
          <rPr>
            <sz val="9"/>
            <color indexed="81"/>
            <rFont val="Tahoma"/>
            <family val="2"/>
          </rPr>
          <t xml:space="preserve">Se contabilizara usuarios que en Módulo Admisión - Inscripcion se identifique un </t>
        </r>
        <r>
          <rPr>
            <b/>
            <sz val="9"/>
            <color indexed="81"/>
            <rFont val="Tahoma"/>
            <family val="2"/>
          </rPr>
          <t>"Pueblo Originarío"</t>
        </r>
      </text>
    </comment>
    <comment ref="AS99" authorId="1" shapeId="0" xr:uid="{40210C1A-544F-4844-A33E-EAEA288F28AC}">
      <text>
        <r>
          <rPr>
            <sz val="9"/>
            <color indexed="81"/>
            <rFont val="Tahoma"/>
            <family val="2"/>
          </rPr>
          <t>Se contabilizara a los pacientes que tengan en  Antecedentes del usuario APS / Pestaña "Identificacion"  Item  Alertas Adm.</t>
        </r>
        <r>
          <rPr>
            <b/>
            <sz val="9"/>
            <color indexed="81"/>
            <rFont val="Tahoma"/>
            <family val="2"/>
          </rPr>
          <t xml:space="preserve">  "MIGRANTE"</t>
        </r>
      </text>
    </comment>
    <comment ref="AT99" authorId="1" shapeId="0" xr:uid="{68DC66A2-7F29-43EA-9529-A1BEAD4F16BE}">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Atención Remota consulta abreviada PNM_Entrega de resultados exámenes o procedimiento 
</t>
        </r>
        <r>
          <rPr>
            <sz val="9"/>
            <color indexed="81"/>
            <rFont val="Tahoma"/>
            <family val="2"/>
          </rPr>
          <t>Y/O</t>
        </r>
        <r>
          <rPr>
            <b/>
            <sz val="9"/>
            <color indexed="81"/>
            <rFont val="Tahoma"/>
            <family val="2"/>
          </rPr>
          <t xml:space="preserve">
- Atención Remota consulta abreviada PNM_Confeccion de Recetas o Lectura de exámenes 
</t>
        </r>
        <r>
          <rPr>
            <sz val="9"/>
            <color indexed="81"/>
            <rFont val="Tahoma"/>
            <family val="2"/>
          </rPr>
          <t xml:space="preserve">El Registro debe ser ingresado por un profesional de Instrumento diferente a Médico segun el item (fila) de sección. </t>
        </r>
      </text>
    </comment>
    <comment ref="AU99" authorId="1" shapeId="0" xr:uid="{D477FC53-A34A-49A2-8916-F2CFE404BEE8}">
      <text>
        <r>
          <rPr>
            <sz val="9"/>
            <color indexed="81"/>
            <rFont val="Tahoma"/>
            <family val="2"/>
          </rPr>
          <t>Registre una de las actividades por Estamento y ademas la actividad</t>
        </r>
        <r>
          <rPr>
            <b/>
            <sz val="9"/>
            <color indexed="81"/>
            <rFont val="Tahoma"/>
            <family val="2"/>
          </rPr>
          <t xml:space="preserve"> "Consultoría Resuelta Vía Remota"</t>
        </r>
      </text>
    </comment>
    <comment ref="AN101" authorId="1" shapeId="0" xr:uid="{9DC7567E-3A83-47D2-87B9-08E3FDF8D694}">
      <text>
        <r>
          <rPr>
            <sz val="9"/>
            <color indexed="81"/>
            <rFont val="Tahoma"/>
            <family val="2"/>
          </rPr>
          <t xml:space="preserve">Este dato aparecerá  luego de que la atención registrada en Módulo de Box/Pacientes citados, o en Atención/Registro Atención Individual, se registre alguna de las siguientes actividades según corresponda al estamento:
- </t>
        </r>
        <r>
          <rPr>
            <b/>
            <sz val="9"/>
            <color indexed="81"/>
            <rFont val="Tahoma"/>
            <family val="2"/>
          </rPr>
          <t>Atención Remota - Contacto telefónico control de Enfermería
- Atención Remota - Contacto telefónico control ARO
- Atención Remota - Contacto telefónico control Ginecología y Otros
- Atención Remota - Contacto telefónico control infertilidad
- Atención Remota - Contacto telefónico control Nutricionista 
- Atención Remota - Contacto telefónico control Psicológico (Excluye SM)
- Atención Remota - Contacto telefónico control Fonoaudiólogia
- Atención Remota - Contacto telefónico control Tecnólogo Médico
- Atención Remota - Contacto telefónico control Asistente Social</t>
        </r>
      </text>
    </comment>
    <comment ref="AO101" authorId="1" shapeId="0" xr:uid="{E4E35889-0EBF-478D-8506-2CF28F50F41C}">
      <text>
        <r>
          <rPr>
            <sz val="9"/>
            <color indexed="81"/>
            <rFont val="Tahoma"/>
            <family val="2"/>
          </rPr>
          <t xml:space="preserve">Este dato aparecerá  luego de que la atención registrada en Módulo de Box/Pacientes citados, o en Atención/Registro Atención Individual, se registre alguna de las siguientes actividades según corresponda al estamento:
- </t>
        </r>
        <r>
          <rPr>
            <b/>
            <sz val="9"/>
            <color indexed="81"/>
            <rFont val="Tahoma"/>
            <family val="2"/>
          </rPr>
          <t>Consulta de Enfermería - Atención Remota
- Consulta ARO - Atención Remota
- Consulta Ginecología y Otros - Atención Remota
- Consulta Infertilidad - Atención Remota
- Consulta Nutricionista - Atención Remota
- Consulta Psicología  (Excluye SM) - Atención Remota
- Consulta de Fonoaudiología - Atención Remota
- Consulta Tecnólogo Médico - Atención Remota
- Consulta Asistente Social - Atención Remota
- Control de Enfermería - Atención Remota
- Control ARO - Atención Remota
- Control Ginecología y Otros - Atención Remota
- Control Infertilidad - Atención Remota
- Control Nutricionista - Atención Remota
- Control Psicologico  (Excluye SM) - Atención Remota
- Control Fonoaudiológico - Atención Remota
- Control Tecnólogo Médico - Atención Remota
- Control Asistente Social - Atención Remota</t>
        </r>
      </text>
    </comment>
    <comment ref="A102" authorId="1" shapeId="0" xr:uid="{B1E4E35B-DC8D-4168-91EB-69F31B2FF7DD}">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de Enfermería - Atención Remota
</t>
        </r>
        <r>
          <rPr>
            <sz val="9"/>
            <color indexed="81"/>
            <rFont val="Tahoma"/>
            <family val="2"/>
          </rPr>
          <t>o</t>
        </r>
        <r>
          <rPr>
            <b/>
            <sz val="9"/>
            <color indexed="81"/>
            <rFont val="Tahoma"/>
            <family val="2"/>
          </rPr>
          <t xml:space="preserve">
- Control de Enfermería - Atención Remota
o
- Atención Remota - Contacto telefónico control de Enfermería </t>
        </r>
      </text>
    </comment>
    <comment ref="B103" authorId="1" shapeId="0" xr:uid="{38B25027-8E8A-4550-B7F4-F9F2BB8B4B1E}">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ARO - Atención Remota
o
- Control ARO - Atención Remota
o
- Atención Remota - Contacto telefónico control ARO</t>
        </r>
      </text>
    </comment>
    <comment ref="B104" authorId="1" shapeId="0" xr:uid="{F7DA0200-7582-4806-BB43-761F4C6A496B}">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Ginecología y Otros - Atención Remota
</t>
        </r>
        <r>
          <rPr>
            <sz val="9"/>
            <color indexed="81"/>
            <rFont val="Tahoma"/>
            <family val="2"/>
          </rPr>
          <t>o</t>
        </r>
        <r>
          <rPr>
            <b/>
            <sz val="9"/>
            <color indexed="81"/>
            <rFont val="Tahoma"/>
            <family val="2"/>
          </rPr>
          <t xml:space="preserve">
- Control Ginecología y Otros - Atención Remota
o
- Atención Remota - Contacto telefónico control Ginecología y Otros</t>
        </r>
      </text>
    </comment>
    <comment ref="B105" authorId="1" shapeId="0" xr:uid="{01E98108-27BC-450A-91E9-E1E568C34793}">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Infertilidad - Atención Remota
</t>
        </r>
        <r>
          <rPr>
            <sz val="9"/>
            <color indexed="81"/>
            <rFont val="Tahoma"/>
            <family val="2"/>
          </rPr>
          <t>o</t>
        </r>
        <r>
          <rPr>
            <b/>
            <sz val="9"/>
            <color indexed="81"/>
            <rFont val="Tahoma"/>
            <family val="2"/>
          </rPr>
          <t xml:space="preserve">
- Control Infertilidad Atención Remota
o
- Atención Remota - Contacto telefónico control infertilidad</t>
        </r>
      </text>
    </comment>
    <comment ref="A106" authorId="1" shapeId="0" xr:uid="{A5805968-D18A-4A9E-B124-F20B6223758A}">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Nutricionista - Atención Remota
</t>
        </r>
        <r>
          <rPr>
            <sz val="9"/>
            <color indexed="81"/>
            <rFont val="Tahoma"/>
            <family val="2"/>
          </rPr>
          <t>o</t>
        </r>
        <r>
          <rPr>
            <b/>
            <sz val="9"/>
            <color indexed="81"/>
            <rFont val="Tahoma"/>
            <family val="2"/>
          </rPr>
          <t xml:space="preserve">
- Control Nutricionista - Atención Remota
o
- Atención Remota - Contacto telefónico control Nutricionista </t>
        </r>
      </text>
    </comment>
    <comment ref="A107" authorId="1" shapeId="0" xr:uid="{D3EDF658-4862-474E-AF3D-F78DFFB049A2}">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Psicología  (Excluye SM) - Atención Remota
</t>
        </r>
        <r>
          <rPr>
            <sz val="9"/>
            <color indexed="81"/>
            <rFont val="Tahoma"/>
            <family val="2"/>
          </rPr>
          <t>o</t>
        </r>
        <r>
          <rPr>
            <b/>
            <sz val="9"/>
            <color indexed="81"/>
            <rFont val="Tahoma"/>
            <family val="2"/>
          </rPr>
          <t xml:space="preserve">
- Control Psicologico  (Excluye SM) - Atención Remota
o
- Atención Remota - Contacto telefónico control Psicológico (Excluye SM)</t>
        </r>
      </text>
    </comment>
    <comment ref="A108" authorId="1" shapeId="0" xr:uid="{CE8AA9F7-FB5D-4FE3-8621-B6C4B4530A40}">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de Fonoaudiología - Atención Remota
</t>
        </r>
        <r>
          <rPr>
            <sz val="9"/>
            <color indexed="81"/>
            <rFont val="Tahoma"/>
            <family val="2"/>
          </rPr>
          <t>o</t>
        </r>
        <r>
          <rPr>
            <b/>
            <sz val="9"/>
            <color indexed="81"/>
            <rFont val="Tahoma"/>
            <family val="2"/>
          </rPr>
          <t xml:space="preserve">
- Control Fonoaudiológico - Atención Remota
o
- Atención Remota - Contacto telefónico control Fonoaudiólogia</t>
        </r>
      </text>
    </comment>
    <comment ref="A109" authorId="1" shapeId="0" xr:uid="{F53C6465-467C-42EF-B1C2-C1AC679C8ACF}">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Tecnólogo Médico - Atención Remota
o
- Control Tecnólogo Médico - Atención Remota
o
- Atención Remota - Contacto telefónico control Tecnólogo Médico</t>
        </r>
      </text>
    </comment>
    <comment ref="A110" authorId="1" shapeId="0" xr:uid="{51B728CC-64EB-48CE-B33C-630E36B2B1C4}">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Consulta Asistente Social - Atención Remota
o
- Control Asistente Social - Atención Remota
o
- Atención Remota - Contacto telefónico control Asistente Social</t>
        </r>
      </text>
    </comment>
    <comment ref="Q114" authorId="1" shapeId="0" xr:uid="{E3548B6B-6DAC-47CF-AC7A-A41FD74937F0}">
      <text>
        <r>
          <rPr>
            <sz val="9"/>
            <color indexed="81"/>
            <rFont val="Tahoma"/>
            <family val="2"/>
          </rPr>
          <t xml:space="preserve">Se contabiliza usuarios cuyo registro en Anamnesis - Ciclo Vital Femenino se identifique:  </t>
        </r>
        <r>
          <rPr>
            <b/>
            <sz val="9"/>
            <color indexed="81"/>
            <rFont val="Tahoma"/>
            <family val="2"/>
          </rPr>
          <t xml:space="preserve"> 
- Embarazada
 </t>
        </r>
        <r>
          <rPr>
            <sz val="9"/>
            <color indexed="81"/>
            <rFont val="Tahoma"/>
            <family val="2"/>
          </rPr>
          <t xml:space="preserve">o </t>
        </r>
        <r>
          <rPr>
            <b/>
            <sz val="9"/>
            <color indexed="81"/>
            <rFont val="Tahoma"/>
            <family val="2"/>
          </rPr>
          <t xml:space="preserve">
-Embarazada Primigesta
</t>
        </r>
      </text>
    </comment>
    <comment ref="R114" authorId="1" shapeId="0" xr:uid="{BEC311DC-B817-4523-80CA-681DDEA9F2FC}">
      <text>
        <r>
          <rPr>
            <b/>
            <sz val="9"/>
            <color indexed="81"/>
            <rFont val="Tahoma"/>
            <family val="2"/>
          </rPr>
          <t xml:space="preserve">Se contabiliza usuarios que al momento del registo tengan 60 años 11 meses 29 dias de edad </t>
        </r>
      </text>
    </comment>
    <comment ref="S114" authorId="1" shapeId="0" xr:uid="{CB02D1BB-0B75-4722-BF22-32F30F43C971}">
      <text>
        <r>
          <rPr>
            <b/>
            <sz val="9"/>
            <color indexed="81"/>
            <rFont val="Tahoma"/>
            <family val="2"/>
          </rPr>
          <t xml:space="preserve">
</t>
        </r>
        <r>
          <rPr>
            <sz val="9"/>
            <color indexed="81"/>
            <rFont val="Tahoma"/>
            <family val="2"/>
          </rPr>
          <t>Contabilizará usuarios con alguna Discapacidad registrada desde el Módulo Admisión/Inscripcion</t>
        </r>
        <r>
          <rPr>
            <b/>
            <sz val="9"/>
            <color indexed="81"/>
            <rFont val="Tahoma"/>
            <family val="2"/>
          </rPr>
          <t xml:space="preserve"> 
Tipos de discapacidad:
- Fisica 
- Visual 
- Visceral 
- Intelectual
- Auditiva
- Psíquica  
</t>
        </r>
      </text>
    </comment>
    <comment ref="T114" authorId="0" shapeId="0" xr:uid="{9A701FC4-FBE0-45D0-A727-3370FA785D99}">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U114" authorId="0" shapeId="0" xr:uid="{B13E9E9E-E521-4D84-BAC3-C258E5E6BCC4}">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V114" authorId="1" shapeId="0" xr:uid="{01CA4D82-DBDC-4208-94C5-BB3CF03BE6A3}">
      <text>
        <r>
          <rPr>
            <sz val="9"/>
            <color indexed="81"/>
            <rFont val="Tahoma"/>
            <family val="2"/>
          </rPr>
          <t>Se contabilizara usuarios que en Módulo Admisión - Inscripcion se identifique un</t>
        </r>
        <r>
          <rPr>
            <b/>
            <sz val="9"/>
            <color indexed="81"/>
            <rFont val="Tahoma"/>
            <family val="2"/>
          </rPr>
          <t xml:space="preserve"> "Pueblo Originarío"</t>
        </r>
      </text>
    </comment>
    <comment ref="W114" authorId="1" shapeId="0" xr:uid="{2223D068-0B24-47C7-AA55-2EF8F4B79AED}">
      <text>
        <r>
          <rPr>
            <sz val="9"/>
            <color indexed="81"/>
            <rFont val="Tahoma"/>
            <family val="2"/>
          </rPr>
          <t>Se contabilizara a los pacientes que tengan en  Antecedentes del usuario APS / Pestaña "Identificacion"  Item  Alertas Adm.</t>
        </r>
        <r>
          <rPr>
            <b/>
            <sz val="9"/>
            <color indexed="81"/>
            <rFont val="Tahoma"/>
            <family val="2"/>
          </rPr>
          <t xml:space="preserve">  "MIGRANTE"</t>
        </r>
      </text>
    </comment>
    <comment ref="A116" authorId="1" shapeId="0" xr:uid="{8841E69C-5EE0-49C0-A043-87E747B7A668}">
      <text>
        <r>
          <rPr>
            <sz val="9"/>
            <color indexed="81"/>
            <rFont val="Tahoma"/>
            <family val="2"/>
          </rPr>
          <t>Este dato aparecerá  luego de que la atención registrada en Módulo de Box/Pacientes citados, o en Atención/Registro Atención Individual, se registre por estamento Odontologo/a la actividad:</t>
        </r>
        <r>
          <rPr>
            <b/>
            <sz val="9"/>
            <color indexed="81"/>
            <rFont val="Tahoma"/>
            <family val="2"/>
          </rPr>
          <t xml:space="preserve">
- Atención Odontológica_Seguimiento Clinico Remoto de Pacientes </t>
        </r>
      </text>
    </comment>
    <comment ref="A117" authorId="1" shapeId="0" xr:uid="{EBFE005E-27D0-40DA-8DE2-DCC0FFB8B292}">
      <text>
        <r>
          <rPr>
            <sz val="9"/>
            <color indexed="81"/>
            <rFont val="Tahoma"/>
            <family val="2"/>
          </rPr>
          <t>Este dato aparecerá  luego de que la atención registrada en Módulo de Box/Pacientes citados, o en Atención/Registro Atención Individual, se registre por estamento Odontologo/a la actividad:</t>
        </r>
        <r>
          <rPr>
            <b/>
            <sz val="9"/>
            <color indexed="81"/>
            <rFont val="Tahoma"/>
            <family val="2"/>
          </rPr>
          <t xml:space="preserve">
- Atención Odontológica_Educación/Promocion Remota en S.Bucal </t>
        </r>
      </text>
    </comment>
    <comment ref="A118" authorId="1" shapeId="0" xr:uid="{08F2C113-9B13-44C4-B401-82E8C81BED53}">
      <text>
        <r>
          <rPr>
            <sz val="9"/>
            <color indexed="81"/>
            <rFont val="Tahoma"/>
            <family val="2"/>
          </rPr>
          <t>Este dato aparecerá  luego de que la atención registrada en Módulo de Box/Pacientes citados, o en Atención/Registro Atención Individual, se registre por estamento Odontologo/a la actividad:</t>
        </r>
        <r>
          <rPr>
            <b/>
            <sz val="9"/>
            <color indexed="81"/>
            <rFont val="Tahoma"/>
            <family val="2"/>
          </rPr>
          <t xml:space="preserve">
- Atención Odontológica_Pauta CERO Remota 
</t>
        </r>
        <r>
          <rPr>
            <sz val="9"/>
            <color indexed="81"/>
            <rFont val="Tahoma"/>
            <family val="2"/>
          </rPr>
          <t>Y</t>
        </r>
        <r>
          <rPr>
            <b/>
            <sz val="9"/>
            <color indexed="81"/>
            <rFont val="Tahoma"/>
            <family val="2"/>
          </rPr>
          <t xml:space="preserve">
En la misma atencion, debe ser aplicado el Formulario clinico: 
"Población en Control con Enfoque de Riesgo Odontológico (Cero) 
 Obteniendo su respctivo resultado en campo ""Resultado Evaluacion de Riesgo"</t>
        </r>
      </text>
    </comment>
    <comment ref="M121" authorId="1" shapeId="0" xr:uid="{69DE292A-F1D7-4CA8-972D-F5034F6DB087}">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Atención de especialidad odontológica _No Contesta
</t>
        </r>
        <r>
          <rPr>
            <sz val="9"/>
            <color indexed="81"/>
            <rFont val="Tahoma"/>
            <family val="2"/>
          </rPr>
          <t>El registro debe ser ingresado por un profesional de Instrumento Odontólogo</t>
        </r>
      </text>
    </comment>
    <comment ref="N121" authorId="1" shapeId="0" xr:uid="{1FB192A0-FEA5-4227-A563-AB29EA764BDC}">
      <text>
        <r>
          <rPr>
            <sz val="9"/>
            <color indexed="81"/>
            <rFont val="Tahoma"/>
            <family val="2"/>
          </rPr>
          <t xml:space="preserve">Se contabiliza usuarios cuyo registro en Anamnesis - Ciclo Vital Femenino se identifique:   </t>
        </r>
        <r>
          <rPr>
            <b/>
            <sz val="9"/>
            <color indexed="81"/>
            <rFont val="Tahoma"/>
            <family val="2"/>
          </rPr>
          <t xml:space="preserve">
- Embarazada
</t>
        </r>
        <r>
          <rPr>
            <sz val="9"/>
            <color indexed="81"/>
            <rFont val="Tahoma"/>
            <family val="2"/>
          </rPr>
          <t xml:space="preserve"> o </t>
        </r>
        <r>
          <rPr>
            <b/>
            <sz val="9"/>
            <color indexed="81"/>
            <rFont val="Tahoma"/>
            <family val="2"/>
          </rPr>
          <t xml:space="preserve">
-Embarazada Primigesta</t>
        </r>
      </text>
    </comment>
    <comment ref="O121" authorId="1" shapeId="0" xr:uid="{0EFDDF3D-7119-41D3-AEF3-643DA737B1AB}">
      <text>
        <r>
          <rPr>
            <sz val="9"/>
            <color indexed="81"/>
            <rFont val="Tahoma"/>
            <family val="2"/>
          </rPr>
          <t>Se contabilizará usuarios que tengan en Modulo Admision - Inscripcion; en campo Prevision:</t>
        </r>
        <r>
          <rPr>
            <b/>
            <sz val="9"/>
            <color indexed="81"/>
            <rFont val="Tahoma"/>
            <family val="2"/>
          </rPr>
          <t xml:space="preserve"> FONASA 
</t>
        </r>
      </text>
    </comment>
    <comment ref="P121" authorId="1" shapeId="0" xr:uid="{E59F199F-90FD-44C7-A758-6C0C59915537}">
      <text>
        <r>
          <rPr>
            <sz val="9"/>
            <color indexed="81"/>
            <rFont val="Tahoma"/>
            <family val="2"/>
          </rPr>
          <t xml:space="preserve">
Contabilizará usuarios con alguna Discapacidad registrada desde el Módulo Admisión/Inscripcion </t>
        </r>
        <r>
          <rPr>
            <b/>
            <sz val="9"/>
            <color indexed="81"/>
            <rFont val="Tahoma"/>
            <family val="2"/>
          </rPr>
          <t xml:space="preserve">
Tipos de discapacidad:
- Fisica 
- Visual 
- Visceral 
- Intelectual
- Auditiva
- Psíquica  
</t>
        </r>
      </text>
    </comment>
    <comment ref="Q121" authorId="0" shapeId="0" xr:uid="{AAF2B9B3-8EBE-4A97-9424-D0DA97CE3D61}">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R121" authorId="0" shapeId="0" xr:uid="{B6EE825C-A533-43D7-AA88-D19478CB5BFA}">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S121" authorId="1" shapeId="0" xr:uid="{DE0876B5-8373-48B9-82B9-D06976123A7B}">
      <text>
        <r>
          <rPr>
            <sz val="9"/>
            <color indexed="81"/>
            <rFont val="Tahoma"/>
            <family val="2"/>
          </rPr>
          <t>Se contabilizara usuarios que en Módulo Admisión - Inscripcion se identifique un</t>
        </r>
        <r>
          <rPr>
            <b/>
            <sz val="9"/>
            <color indexed="81"/>
            <rFont val="Tahoma"/>
            <family val="2"/>
          </rPr>
          <t xml:space="preserve"> "Pueblo Originarío"</t>
        </r>
      </text>
    </comment>
    <comment ref="T121" authorId="1" shapeId="0" xr:uid="{F76B6E44-3B65-41F3-A563-84643F838273}">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A123" authorId="1" shapeId="0" xr:uid="{C8ACCC3A-EDE1-463E-92BA-2002E6B041EE}">
      <text>
        <r>
          <rPr>
            <sz val="9"/>
            <color indexed="81"/>
            <rFont val="Tahoma"/>
            <family val="2"/>
          </rPr>
          <t xml:space="preserve">Este dato aparecerá  luego de que la atención registrada en Módulo de Box/Pacientes citados, o en Atención/Registro Atención Individual, se registre por estamento Odontologo/a la actividad: </t>
        </r>
        <r>
          <rPr>
            <b/>
            <sz val="9"/>
            <color indexed="81"/>
            <rFont val="Tahoma"/>
            <family val="2"/>
          </rPr>
          <t xml:space="preserve">
- Consulta nueva de especialidad odontológica (teleconsulta) Establecimientos Hospitalarios</t>
        </r>
      </text>
    </comment>
    <comment ref="A124" authorId="1" shapeId="0" xr:uid="{8D30A521-70CC-4016-9A55-3D1F35AB971F}">
      <text>
        <r>
          <rPr>
            <sz val="9"/>
            <color indexed="81"/>
            <rFont val="Tahoma"/>
            <family val="2"/>
          </rPr>
          <t xml:space="preserve">Este dato aparecerá  luego de que la atención registrada en Módulo de Box/Pacientes citados, o en Atención/Registro Atención Individual, se registre por estamento Odontologo/a la actividad: </t>
        </r>
        <r>
          <rPr>
            <b/>
            <sz val="9"/>
            <color indexed="81"/>
            <rFont val="Tahoma"/>
            <family val="2"/>
          </rPr>
          <t xml:space="preserve">
- Control de especialidad odontológica (teleconsulta) Establecimientos Hospitalarios</t>
        </r>
      </text>
    </comment>
    <comment ref="V128" authorId="0" shapeId="0" xr:uid="{C72E81CA-2C6A-4422-B9BA-3E9CCE265AF3}">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W128" authorId="0" shapeId="0" xr:uid="{A373F4E1-BA15-4F89-92AC-A2F2505BDF9C}">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X128" authorId="1" shapeId="0" xr:uid="{94B95E9B-6597-4482-9360-676C9FF70483}">
      <text>
        <r>
          <rPr>
            <sz val="9"/>
            <color indexed="81"/>
            <rFont val="Tahoma"/>
            <family val="2"/>
          </rPr>
          <t xml:space="preserve">Se contabilizara usuarios que en Módulo Admisión - Inscripcion se identifique un </t>
        </r>
        <r>
          <rPr>
            <b/>
            <sz val="9"/>
            <color indexed="81"/>
            <rFont val="Tahoma"/>
            <family val="2"/>
          </rPr>
          <t>"Pueblo Originarío"</t>
        </r>
      </text>
    </comment>
    <comment ref="Y128" authorId="1" shapeId="0" xr:uid="{E62B6BA5-3445-4CEA-AA4B-9F674AAA56B4}">
      <text>
        <r>
          <rPr>
            <sz val="9"/>
            <color indexed="81"/>
            <rFont val="Tahoma"/>
            <family val="2"/>
          </rPr>
          <t>Se contabilizara a los pacientes que tengan en  Antecedentes del usuario APS / Pestaña "Identificacion"  Item  Alertas Adm.</t>
        </r>
        <r>
          <rPr>
            <b/>
            <sz val="9"/>
            <color indexed="81"/>
            <rFont val="Tahoma"/>
            <family val="2"/>
          </rPr>
          <t xml:space="preserve">  "MIGRANTE"</t>
        </r>
      </text>
    </comment>
    <comment ref="Z128" authorId="1" shapeId="0" xr:uid="{92860146-5346-4911-81FA-E687B4018012}">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 xml:space="preserve">
- Accion de Salud Mental_Llamadas Telefonicas  
</t>
        </r>
        <r>
          <rPr>
            <sz val="9"/>
            <color indexed="81"/>
            <rFont val="Tahoma"/>
            <family val="2"/>
          </rPr>
          <t>o</t>
        </r>
        <r>
          <rPr>
            <b/>
            <sz val="9"/>
            <color indexed="81"/>
            <rFont val="Tahoma"/>
            <family val="2"/>
          </rPr>
          <t xml:space="preserve">
- Accion de Salud Mental_Video Llamadas 
</t>
        </r>
        <r>
          <rPr>
            <sz val="9"/>
            <color indexed="81"/>
            <rFont val="Tahoma"/>
            <family val="2"/>
          </rPr>
          <t>o</t>
        </r>
        <r>
          <rPr>
            <b/>
            <sz val="9"/>
            <color indexed="81"/>
            <rFont val="Tahoma"/>
            <family val="2"/>
          </rPr>
          <t xml:space="preserve">
- Accion de Salud Mental_Mensajería de Texto 
</t>
        </r>
        <r>
          <rPr>
            <sz val="9"/>
            <color indexed="81"/>
            <rFont val="Tahoma"/>
            <family val="2"/>
          </rPr>
          <t xml:space="preserve">Y </t>
        </r>
        <r>
          <rPr>
            <b/>
            <sz val="9"/>
            <color indexed="81"/>
            <rFont val="Tahoma"/>
            <family val="2"/>
          </rPr>
          <t xml:space="preserve">
En campo Diagnostico, ingrese uno de los siguientes: 
F01 DEMENCIA VASCULAR
F01.0 DEMENCIA VASCULAR DE COMIENZO AGUDO
F01.1 DEMENCIA VASCULAR POR INFARTOS MULTIPLES
F01.2 DEMENCIA VASCULAR SUBCORTICAL
F01.3 DEMENCIA VASCULAR MIXTA, CORTICAL Y SUBCORTICAL
F01.8 OTRAS DEMENCIAS VASCULARES
F03 DEMENCIA, NO ESPECIFICADA</t>
        </r>
      </text>
    </comment>
    <comment ref="B130" authorId="1" shapeId="0" xr:uid="{D8129CB4-3F35-4126-9FD7-BF28D377FBA3}">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Acción de Salud Mental_Llamadas Telefonicas  
o
- Acción de Salud Mental_Llamadas Telefonicas - Espacios amigables
</t>
        </r>
        <r>
          <rPr>
            <sz val="9"/>
            <color indexed="81"/>
            <rFont val="Tahoma"/>
            <family val="2"/>
          </rPr>
          <t xml:space="preserve">y  el paciente debe pertenecer al </t>
        </r>
        <r>
          <rPr>
            <b/>
            <sz val="9"/>
            <color indexed="81"/>
            <rFont val="Tahoma"/>
            <family val="2"/>
          </rPr>
          <t xml:space="preserve">Programa de Salud Mental </t>
        </r>
        <r>
          <rPr>
            <sz val="9"/>
            <color indexed="81"/>
            <rFont val="Tahoma"/>
            <family val="2"/>
          </rPr>
          <t xml:space="preserve"> y cumplir con el  registro del Formulario Clínico </t>
        </r>
        <r>
          <rPr>
            <b/>
            <sz val="9"/>
            <color indexed="81"/>
            <rFont val="Tahoma"/>
            <family val="2"/>
          </rPr>
          <t>Control de Salud Mental</t>
        </r>
        <r>
          <rPr>
            <sz val="9"/>
            <color indexed="81"/>
            <rFont val="Tahoma"/>
            <family val="2"/>
          </rPr>
          <t xml:space="preserve">; considerando la </t>
        </r>
        <r>
          <rPr>
            <b/>
            <sz val="9"/>
            <color indexed="81"/>
            <rFont val="Tahoma"/>
            <family val="2"/>
          </rPr>
          <t xml:space="preserve">fecha de proximo control </t>
        </r>
        <r>
          <rPr>
            <sz val="9"/>
            <color indexed="81"/>
            <rFont val="Tahoma"/>
            <family val="2"/>
          </rPr>
          <t xml:space="preserve">no supere el plazo de inasistencia de 45 dias. </t>
        </r>
      </text>
    </comment>
    <comment ref="AA130" authorId="1" shapeId="0" xr:uid="{14159AF4-45CD-4EBC-9FAA-CF2ABB19BC31}">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Acción de Salud Mental_Llamadas Telefonicas - Espacios amigables</t>
        </r>
      </text>
    </comment>
    <comment ref="B131" authorId="1" shapeId="0" xr:uid="{C41CAF05-6A3B-473D-B65D-E25279FCCAA9}">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Acción de Salud Mental_Video Llamadas
o
- Acción de Salud Mental_Video Llamadas - Espacios amigables</t>
        </r>
        <r>
          <rPr>
            <sz val="9"/>
            <color indexed="81"/>
            <rFont val="Tahoma"/>
            <family val="2"/>
          </rPr>
          <t xml:space="preserve">
y  el paciente debe pertenecer al </t>
        </r>
        <r>
          <rPr>
            <b/>
            <sz val="9"/>
            <color indexed="81"/>
            <rFont val="Tahoma"/>
            <family val="2"/>
          </rPr>
          <t>Programa de Salud Mental</t>
        </r>
        <r>
          <rPr>
            <sz val="9"/>
            <color indexed="81"/>
            <rFont val="Tahoma"/>
            <family val="2"/>
          </rPr>
          <t xml:space="preserve">  y cumplir con el  registro del Formulario Clínico </t>
        </r>
        <r>
          <rPr>
            <b/>
            <sz val="9"/>
            <color indexed="81"/>
            <rFont val="Tahoma"/>
            <family val="2"/>
          </rPr>
          <t>Control de Salud Mental</t>
        </r>
        <r>
          <rPr>
            <sz val="9"/>
            <color indexed="81"/>
            <rFont val="Tahoma"/>
            <family val="2"/>
          </rPr>
          <t xml:space="preserve">; considerando la </t>
        </r>
        <r>
          <rPr>
            <b/>
            <sz val="9"/>
            <color indexed="81"/>
            <rFont val="Tahoma"/>
            <family val="2"/>
          </rPr>
          <t xml:space="preserve">fecha de proximo control </t>
        </r>
        <r>
          <rPr>
            <sz val="9"/>
            <color indexed="81"/>
            <rFont val="Tahoma"/>
            <family val="2"/>
          </rPr>
          <t xml:space="preserve">no supere el plazo de inasistencia de 45 dias. </t>
        </r>
      </text>
    </comment>
    <comment ref="AA131" authorId="1" shapeId="0" xr:uid="{BFBEBA47-DDA8-4530-BD9F-5540E2526C2D}">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Acción de Salud Mental_Video Llamadas - Espacios amigables</t>
        </r>
      </text>
    </comment>
    <comment ref="B132" authorId="1" shapeId="0" xr:uid="{7AF25DF2-630D-4BBA-BC58-6FBACADBDE17}">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-Acción de Salud Mental_Mensajería de Texto 
o
-Acción de Salud Mental_Mensajería de Texto - Espacios amigables
</t>
        </r>
        <r>
          <rPr>
            <sz val="9"/>
            <color indexed="81"/>
            <rFont val="Tahoma"/>
            <family val="2"/>
          </rPr>
          <t xml:space="preserve">
y  el paciente debe pertenecer al </t>
        </r>
        <r>
          <rPr>
            <b/>
            <sz val="9"/>
            <color indexed="81"/>
            <rFont val="Tahoma"/>
            <family val="2"/>
          </rPr>
          <t xml:space="preserve">Programa de Salud Mental </t>
        </r>
        <r>
          <rPr>
            <sz val="9"/>
            <color indexed="81"/>
            <rFont val="Tahoma"/>
            <family val="2"/>
          </rPr>
          <t xml:space="preserve"> y cumplir con el  registro del Formulario Clínico </t>
        </r>
        <r>
          <rPr>
            <b/>
            <sz val="9"/>
            <color indexed="81"/>
            <rFont val="Tahoma"/>
            <family val="2"/>
          </rPr>
          <t>Control de Salud Mental</t>
        </r>
        <r>
          <rPr>
            <sz val="9"/>
            <color indexed="81"/>
            <rFont val="Tahoma"/>
            <family val="2"/>
          </rPr>
          <t xml:space="preserve">; considerando la </t>
        </r>
        <r>
          <rPr>
            <b/>
            <sz val="9"/>
            <color indexed="81"/>
            <rFont val="Tahoma"/>
            <family val="2"/>
          </rPr>
          <t>fecha de proximo control</t>
        </r>
        <r>
          <rPr>
            <sz val="9"/>
            <color indexed="81"/>
            <rFont val="Tahoma"/>
            <family val="2"/>
          </rPr>
          <t xml:space="preserve"> no supere el plazo de inasistencia de 45 dias. </t>
        </r>
      </text>
    </comment>
    <comment ref="AA132" authorId="1" shapeId="0" xr:uid="{FB69A540-50D0-443F-858A-C29B99E10739}">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-Acción de Salud Mental_Mensajería de Texto - Espacios amigables</t>
        </r>
      </text>
    </comment>
    <comment ref="AN134" authorId="0" shapeId="0" xr:uid="{76E22983-722D-4F48-B2E2-38941DF88354}">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O134" authorId="1" shapeId="0" xr:uid="{636AB9F9-1CBA-4D88-B56F-D7BEBB98D553}">
      <text>
        <r>
          <rPr>
            <sz val="9"/>
            <color indexed="81"/>
            <rFont val="Tahoma"/>
            <family val="2"/>
          </rPr>
          <t>Se contabilizara usuarios que en Módulo Admisión - Inscripcion se identifique un</t>
        </r>
        <r>
          <rPr>
            <b/>
            <sz val="9"/>
            <color indexed="81"/>
            <rFont val="Tahoma"/>
            <family val="2"/>
          </rPr>
          <t xml:space="preserve"> "Pueblo Originarío"</t>
        </r>
      </text>
    </comment>
    <comment ref="AP134" authorId="1" shapeId="0" xr:uid="{31996773-12B1-483A-8486-E98CACB056CB}">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AQ134" authorId="1" shapeId="0" xr:uid="{18728C6D-4C23-41A1-91BC-6999F4A57DF0}">
      <text>
        <r>
          <rPr>
            <sz val="9"/>
            <color indexed="81"/>
            <rFont val="Tahoma"/>
            <family val="2"/>
          </rPr>
          <t xml:space="preserve">Este dato aparecerá luego que en la atención registrada en Módulo Box/Pacientes citados ó Modulo Atención/Registro Atención Individual. </t>
        </r>
        <r>
          <rPr>
            <b/>
            <sz val="9"/>
            <color indexed="81"/>
            <rFont val="Tahoma"/>
            <family val="2"/>
          </rPr>
          <t xml:space="preserve">
</t>
        </r>
        <r>
          <rPr>
            <sz val="9"/>
            <color indexed="81"/>
            <rFont val="Tahoma"/>
            <family val="2"/>
          </rPr>
          <t xml:space="preserve">Segun estamento registre la actividad: </t>
        </r>
        <r>
          <rPr>
            <b/>
            <sz val="9"/>
            <color indexed="81"/>
            <rFont val="Tahoma"/>
            <family val="2"/>
          </rPr>
          <t xml:space="preserve">
- Control de Salud Mental Remoto_Llamadas Telefonicas 
o
- Control de Salud Mental Remoto_Video Llamadas 
</t>
        </r>
        <r>
          <rPr>
            <sz val="9"/>
            <color indexed="81"/>
            <rFont val="Tahoma"/>
            <family val="2"/>
          </rPr>
          <t xml:space="preserve">Y 
En campo Diagnostico, ingrese uno de los siguientes: </t>
        </r>
        <r>
          <rPr>
            <b/>
            <sz val="9"/>
            <color indexed="81"/>
            <rFont val="Tahoma"/>
            <family val="2"/>
          </rPr>
          <t xml:space="preserve">
F01 DEMENCIA VASCULAR
F01.0 DEMENCIA VASCULAR DE COMIENZO AGUDO
F01.1 DEMENCIA VASCULAR POR INFARTOS MULTIPLES
F01.2 DEMENCIA VASCULAR SUBCORTICAL
F01.3 DEMENCIA VASCULAR MIXTA, CORTICAL Y SUBCORTICAL
F01.8 OTRAS DEMENCIAS VASCULARES
F03 DEMENCIA, NO ESPECIFICADA</t>
        </r>
      </text>
    </comment>
    <comment ref="A137" authorId="1" shapeId="0" xr:uid="{7335327F-A8EB-410A-A545-90787286A06E}">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Control de Salud Mental Remoto_Llamadas Telefonicas
o
- Control de Salud Mental Remoto_Llamadas Telefonicas - Espacios amigables
</t>
        </r>
        <r>
          <rPr>
            <b/>
            <u/>
            <sz val="9"/>
            <color indexed="81"/>
            <rFont val="Tahoma"/>
            <family val="2"/>
          </rPr>
          <t>Registro se desglosa según estamento/profesional</t>
        </r>
        <r>
          <rPr>
            <b/>
            <sz val="9"/>
            <color indexed="81"/>
            <rFont val="Tahoma"/>
            <family val="2"/>
          </rPr>
          <t xml:space="preserve">
</t>
        </r>
        <r>
          <rPr>
            <sz val="9"/>
            <color indexed="81"/>
            <rFont val="Tahoma"/>
            <family val="2"/>
          </rPr>
          <t xml:space="preserve">
y  el paciente debe pertenecer al </t>
        </r>
        <r>
          <rPr>
            <b/>
            <sz val="9"/>
            <color indexed="81"/>
            <rFont val="Tahoma"/>
            <family val="2"/>
          </rPr>
          <t xml:space="preserve">Programa de Salud Mental </t>
        </r>
        <r>
          <rPr>
            <sz val="9"/>
            <color indexed="81"/>
            <rFont val="Tahoma"/>
            <family val="2"/>
          </rPr>
          <t xml:space="preserve"> y cumplir con el  registro del Formulario Clínico </t>
        </r>
        <r>
          <rPr>
            <b/>
            <sz val="9"/>
            <color indexed="81"/>
            <rFont val="Tahoma"/>
            <family val="2"/>
          </rPr>
          <t>Control de Salud Mental</t>
        </r>
        <r>
          <rPr>
            <sz val="9"/>
            <color indexed="81"/>
            <rFont val="Tahoma"/>
            <family val="2"/>
          </rPr>
          <t xml:space="preserve">; considerando la </t>
        </r>
        <r>
          <rPr>
            <b/>
            <sz val="9"/>
            <color indexed="81"/>
            <rFont val="Tahoma"/>
            <family val="2"/>
          </rPr>
          <t>fecha de proximo control</t>
        </r>
        <r>
          <rPr>
            <sz val="9"/>
            <color indexed="81"/>
            <rFont val="Tahoma"/>
            <family val="2"/>
          </rPr>
          <t xml:space="preserve"> no supere el plazo de inasistencia de 45 dias. </t>
        </r>
        <r>
          <rPr>
            <b/>
            <sz val="9"/>
            <color indexed="81"/>
            <rFont val="Tahoma"/>
            <family val="2"/>
          </rPr>
          <t xml:space="preserve">
</t>
        </r>
      </text>
    </comment>
    <comment ref="B137" authorId="1" shapeId="0" xr:uid="{06078103-C050-4388-A8C0-B212029A336F}">
      <text>
        <r>
          <rPr>
            <sz val="9"/>
            <color indexed="81"/>
            <rFont val="Tahoma"/>
            <family val="2"/>
          </rPr>
          <t>Registre estamento:</t>
        </r>
        <r>
          <rPr>
            <b/>
            <sz val="9"/>
            <color indexed="81"/>
            <rFont val="Tahoma"/>
            <family val="2"/>
          </rPr>
          <t xml:space="preserve"> Médico/a</t>
        </r>
      </text>
    </comment>
    <comment ref="AR137" authorId="1" shapeId="0" xr:uid="{F1601931-D70B-418A-BF2A-8F58A5CD1E12}">
      <text>
        <r>
          <rPr>
            <sz val="9"/>
            <color indexed="81"/>
            <rFont val="Tahoma"/>
            <family val="2"/>
          </rPr>
          <t xml:space="preserve">Este dato aparecerá  luego de que la atención registrada en Módulo de Box/Pacientes citados, o en Atención/Registro Atención Individual, se registre por instrumento médico/a  la actividad: </t>
        </r>
        <r>
          <rPr>
            <b/>
            <sz val="9"/>
            <color indexed="81"/>
            <rFont val="Tahoma"/>
            <family val="2"/>
          </rPr>
          <t xml:space="preserve">
- Control de Salud Mental Remoto_Llamadas Telefonicas - Espacios amigables
</t>
        </r>
      </text>
    </comment>
    <comment ref="B138" authorId="1" shapeId="0" xr:uid="{C5297E76-170C-4A0F-A23C-9C25FEED7226}">
      <text>
        <r>
          <rPr>
            <sz val="9"/>
            <color indexed="81"/>
            <rFont val="Tahoma"/>
            <family val="2"/>
          </rPr>
          <t>Registre estamento:</t>
        </r>
        <r>
          <rPr>
            <b/>
            <sz val="9"/>
            <color indexed="81"/>
            <rFont val="Tahoma"/>
            <family val="2"/>
          </rPr>
          <t xml:space="preserve"> Psicólogo/a</t>
        </r>
      </text>
    </comment>
    <comment ref="AR138" authorId="1" shapeId="0" xr:uid="{07286709-1ED9-4D10-B431-96F51EA232E0}">
      <text>
        <r>
          <rPr>
            <sz val="9"/>
            <color indexed="81"/>
            <rFont val="Tahoma"/>
            <family val="2"/>
          </rPr>
          <t xml:space="preserve">Este dato aparecerá  luego de que la atención registrada en Módulo de Box/Pacientes citados, o en Atención/Registro Atención Individual, se registre por instrumento Psicólogo/a la actividad: </t>
        </r>
        <r>
          <rPr>
            <b/>
            <sz val="9"/>
            <color indexed="81"/>
            <rFont val="Tahoma"/>
            <family val="2"/>
          </rPr>
          <t xml:space="preserve">
- Control de Salud Mental Remoto_Llamadas Telefonicas - Espacios amigables
</t>
        </r>
      </text>
    </comment>
    <comment ref="B139" authorId="1" shapeId="0" xr:uid="{C43A1BC3-B533-45A6-97D8-A13DD5A099C7}">
      <text>
        <r>
          <rPr>
            <sz val="9"/>
            <color indexed="81"/>
            <rFont val="Tahoma"/>
            <family val="2"/>
          </rPr>
          <t xml:space="preserve">Registre estamento: </t>
        </r>
        <r>
          <rPr>
            <b/>
            <sz val="9"/>
            <color indexed="81"/>
            <rFont val="Tahoma"/>
            <family val="2"/>
          </rPr>
          <t>Enfermera/o</t>
        </r>
      </text>
    </comment>
    <comment ref="AR139" authorId="1" shapeId="0" xr:uid="{6141A2C2-4D52-493E-98BB-692177AC1DAA}">
      <text>
        <r>
          <rPr>
            <sz val="9"/>
            <color indexed="81"/>
            <rFont val="Tahoma"/>
            <family val="2"/>
          </rPr>
          <t xml:space="preserve">Este dato aparecerá  luego de que la atención registrada en Módulo de Box/Pacientes citados, o en Atención/Registro Atención Individual, se registre por instrumento Enfermera/o la actividad: </t>
        </r>
        <r>
          <rPr>
            <b/>
            <sz val="9"/>
            <color indexed="81"/>
            <rFont val="Tahoma"/>
            <family val="2"/>
          </rPr>
          <t xml:space="preserve">
- Control de Salud Mental Remoto_Llamadas Telefonicas - Espacios amigables
</t>
        </r>
      </text>
    </comment>
    <comment ref="B140" authorId="1" shapeId="0" xr:uid="{DFD5D926-F8CC-466C-8E01-B0D62AAB89F9}">
      <text>
        <r>
          <rPr>
            <sz val="9"/>
            <color indexed="81"/>
            <rFont val="Tahoma"/>
            <family val="2"/>
          </rPr>
          <t xml:space="preserve">Registre estamento: </t>
        </r>
        <r>
          <rPr>
            <b/>
            <sz val="9"/>
            <color indexed="81"/>
            <rFont val="Tahoma"/>
            <family val="2"/>
          </rPr>
          <t>Matrona/on</t>
        </r>
      </text>
    </comment>
    <comment ref="AR140" authorId="1" shapeId="0" xr:uid="{F5F64169-9673-467A-B812-F1B33F5D27C5}">
      <text>
        <r>
          <rPr>
            <sz val="9"/>
            <color indexed="81"/>
            <rFont val="Tahoma"/>
            <family val="2"/>
          </rPr>
          <t xml:space="preserve">Este dato aparecerá  luego de que la atención registrada en Módulo de Box/Pacientes citados, o en Atención/Registro Atención Individual, se registre por instrumento Matrona/on la actividad: </t>
        </r>
        <r>
          <rPr>
            <b/>
            <sz val="9"/>
            <color indexed="81"/>
            <rFont val="Tahoma"/>
            <family val="2"/>
          </rPr>
          <t xml:space="preserve">
- Control de Salud Mental Remoto_Llamadas Telefonicas - Espacios amigables
</t>
        </r>
      </text>
    </comment>
    <comment ref="B141" authorId="1" shapeId="0" xr:uid="{B6714D24-895C-4EFC-8458-95BE74CC6DC1}">
      <text>
        <r>
          <rPr>
            <sz val="9"/>
            <color indexed="81"/>
            <rFont val="Tahoma"/>
            <family val="2"/>
          </rPr>
          <t>Registre estamento:</t>
        </r>
        <r>
          <rPr>
            <b/>
            <sz val="9"/>
            <color indexed="81"/>
            <rFont val="Tahoma"/>
            <family val="2"/>
          </rPr>
          <t xml:space="preserve"> Asistente Social
</t>
        </r>
      </text>
    </comment>
    <comment ref="AR141" authorId="1" shapeId="0" xr:uid="{D85C6D10-6FFE-42AA-A812-4D27D80024B1}">
      <text>
        <r>
          <rPr>
            <sz val="9"/>
            <color indexed="81"/>
            <rFont val="Tahoma"/>
            <family val="2"/>
          </rPr>
          <t>Este dato aparecerá  luego de que la atención registrada en Módulo de Box/Pacientes citados, o en Atención/Registro Atención Individual, se registre por instrumento Asistente Social la actividad:</t>
        </r>
        <r>
          <rPr>
            <b/>
            <sz val="9"/>
            <color indexed="81"/>
            <rFont val="Tahoma"/>
            <family val="2"/>
          </rPr>
          <t xml:space="preserve">
- Control de Salud Mental Remoto_Llamadas Telefonicas - Espacios amigables
</t>
        </r>
      </text>
    </comment>
    <comment ref="B142" authorId="1" shapeId="0" xr:uid="{19CAD179-E03D-4E77-8667-DF63AFF8306C}">
      <text>
        <r>
          <rPr>
            <b/>
            <sz val="9"/>
            <color indexed="81"/>
            <rFont val="Tahoma"/>
            <family val="2"/>
          </rPr>
          <t>Registre cualquier otro estamento/profesional no considerado en la seccion.-</t>
        </r>
      </text>
    </comment>
    <comment ref="AR142" authorId="1" shapeId="0" xr:uid="{EB3F3304-B303-446E-877C-7E774BD5C6EB}">
      <text>
        <r>
          <rPr>
            <sz val="9"/>
            <color indexed="81"/>
            <rFont val="Tahoma"/>
            <family val="2"/>
          </rPr>
          <t xml:space="preserve">Este dato aparecerá  luego de que la atención registrada en Módulo de Box/Pacientes citados, o en Atención/Registro Atención Individual, se registre por cualquier otro estamento/profesional no considerado en la seccion la actividad: </t>
        </r>
        <r>
          <rPr>
            <b/>
            <sz val="9"/>
            <color indexed="81"/>
            <rFont val="Tahoma"/>
            <family val="2"/>
          </rPr>
          <t xml:space="preserve">
- Control de Salud Mental Remoto_Llamadas Telefonicas - Espacios amigables
</t>
        </r>
      </text>
    </comment>
    <comment ref="B143" authorId="1" shapeId="0" xr:uid="{B8B30280-0F82-4FB0-AC10-105E5729FBDF}">
      <text>
        <r>
          <rPr>
            <sz val="9"/>
            <color indexed="81"/>
            <rFont val="Tahoma"/>
            <family val="2"/>
          </rPr>
          <t>Registre estamento:</t>
        </r>
        <r>
          <rPr>
            <b/>
            <sz val="9"/>
            <color indexed="81"/>
            <rFont val="Tahoma"/>
            <family val="2"/>
          </rPr>
          <t xml:space="preserve"> Terapeuta Ocupacional</t>
        </r>
      </text>
    </comment>
    <comment ref="AR143" authorId="1" shapeId="0" xr:uid="{484E0DD9-76D5-4E12-BF50-0F5A6032D95D}">
      <text>
        <r>
          <rPr>
            <sz val="9"/>
            <color indexed="81"/>
            <rFont val="Tahoma"/>
            <family val="2"/>
          </rPr>
          <t xml:space="preserve">Este dato aparecerá  luego de que la atención registrada en Módulo de Box/Pacientes citados, o en Atención/Registro Atención Individual, se registre por instrumentoTerapeuta Ocupaciona la actividad: </t>
        </r>
        <r>
          <rPr>
            <b/>
            <sz val="9"/>
            <color indexed="81"/>
            <rFont val="Tahoma"/>
            <family val="2"/>
          </rPr>
          <t xml:space="preserve">
- Control de Salud Mental Remoto_Llamadas Telefonicas - Espacios amigables
</t>
        </r>
      </text>
    </comment>
    <comment ref="B144" authorId="1" shapeId="0" xr:uid="{A71DA710-6F5D-4D72-880B-5DFDA1CBEE57}">
      <text>
        <r>
          <rPr>
            <sz val="9"/>
            <color indexed="81"/>
            <rFont val="Tahoma"/>
            <family val="2"/>
          </rPr>
          <t xml:space="preserve">Registre estamento: </t>
        </r>
        <r>
          <rPr>
            <b/>
            <sz val="9"/>
            <color indexed="81"/>
            <rFont val="Tahoma"/>
            <family val="2"/>
          </rPr>
          <t>Técnico Paramédico</t>
        </r>
      </text>
    </comment>
    <comment ref="AR144" authorId="1" shapeId="0" xr:uid="{0F2709A2-F915-4C06-8CCA-A8F45B99E854}">
      <text>
        <r>
          <rPr>
            <sz val="9"/>
            <color indexed="81"/>
            <rFont val="Tahoma"/>
            <family val="2"/>
          </rPr>
          <t xml:space="preserve">Este dato aparecerá  luego de que la atención registrada en Módulo de Box/Pacientes citados, o en Atención/Registro Atención Individual, se registre por instrumento Técnico Paramédico la actividad: </t>
        </r>
        <r>
          <rPr>
            <b/>
            <sz val="9"/>
            <color indexed="81"/>
            <rFont val="Tahoma"/>
            <family val="2"/>
          </rPr>
          <t xml:space="preserve">
- Control de Salud Mental Remoto_Llamadas Telefonicas - Espacios amigables
</t>
        </r>
      </text>
    </comment>
    <comment ref="B145" authorId="1" shapeId="0" xr:uid="{427D577F-ED0F-413B-939C-BB876B0F4653}">
      <text>
        <r>
          <rPr>
            <sz val="9"/>
            <color indexed="81"/>
            <rFont val="Tahoma"/>
            <family val="2"/>
          </rPr>
          <t xml:space="preserve">Registre estamento: </t>
        </r>
        <r>
          <rPr>
            <b/>
            <sz val="9"/>
            <color indexed="81"/>
            <rFont val="Tahoma"/>
            <family val="2"/>
          </rPr>
          <t>Gestor Comunitario</t>
        </r>
      </text>
    </comment>
    <comment ref="AR145" authorId="1" shapeId="0" xr:uid="{66E45EFD-E19E-4671-A05D-0CC6AAA3B1FA}">
      <text>
        <r>
          <rPr>
            <sz val="9"/>
            <color indexed="81"/>
            <rFont val="Tahoma"/>
            <family val="2"/>
          </rPr>
          <t xml:space="preserve">Este dato aparecerá  luego de que la atención registrada en Módulo de Box/Pacientes citados, o en Atención/Registro Atención Individual, se registre por instrumento Gestor Comunitario la actividad: </t>
        </r>
        <r>
          <rPr>
            <b/>
            <sz val="9"/>
            <color indexed="81"/>
            <rFont val="Tahoma"/>
            <family val="2"/>
          </rPr>
          <t xml:space="preserve">
- Control de Salud Mental Remoto_Llamadas Telefonicas - Espacios amigables
</t>
        </r>
      </text>
    </comment>
    <comment ref="B146" authorId="1" shapeId="0" xr:uid="{73D1FC67-EC27-45E2-9E0D-492AACA01012}">
      <text>
        <r>
          <rPr>
            <sz val="9"/>
            <color indexed="81"/>
            <rFont val="Tahoma"/>
            <family val="2"/>
          </rPr>
          <t>Registre estamento:</t>
        </r>
        <r>
          <rPr>
            <b/>
            <sz val="9"/>
            <color indexed="81"/>
            <rFont val="Tahoma"/>
            <family val="2"/>
          </rPr>
          <t xml:space="preserve">
Técnico Rehabilitación Alcohol y Drogas</t>
        </r>
      </text>
    </comment>
    <comment ref="AR146" authorId="1" shapeId="0" xr:uid="{CFB9D6BB-C702-45BF-8622-FB67B76AB7BA}">
      <text>
        <r>
          <rPr>
            <sz val="9"/>
            <color indexed="81"/>
            <rFont val="Tahoma"/>
            <family val="2"/>
          </rPr>
          <t xml:space="preserve">Este dato aparecerá  luego de que la atención registrada en Módulo de Box/Pacientes citados, o en Atención/Registro Atención Individual, se registre por instrumento Técnico Rehabilitación Alcohol y Drogas la actividad: </t>
        </r>
        <r>
          <rPr>
            <b/>
            <sz val="9"/>
            <color indexed="81"/>
            <rFont val="Tahoma"/>
            <family val="2"/>
          </rPr>
          <t xml:space="preserve">
- Control de Salud Mental Remoto_Llamadas Telefonicas - Espacios amigables
</t>
        </r>
      </text>
    </comment>
    <comment ref="A148" authorId="1" shapeId="0" xr:uid="{4CCEDBB8-CEFA-4059-B10F-9119A925F755}">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Control de Salud Mental Remoto_Video Llamadas
o
- Control de Salud Mental Remoto_Video Llamadas - Espacios amigables
</t>
        </r>
        <r>
          <rPr>
            <b/>
            <u/>
            <sz val="9"/>
            <color indexed="81"/>
            <rFont val="Tahoma"/>
            <family val="2"/>
          </rPr>
          <t>Registro se desglosa segun estamento/profesional</t>
        </r>
        <r>
          <rPr>
            <sz val="9"/>
            <color indexed="81"/>
            <rFont val="Tahoma"/>
            <family val="2"/>
          </rPr>
          <t xml:space="preserve">
y  el paciente debe pertenecer al </t>
        </r>
        <r>
          <rPr>
            <b/>
            <sz val="9"/>
            <color indexed="81"/>
            <rFont val="Tahoma"/>
            <family val="2"/>
          </rPr>
          <t xml:space="preserve">Programa de Salud Mental </t>
        </r>
        <r>
          <rPr>
            <sz val="9"/>
            <color indexed="81"/>
            <rFont val="Tahoma"/>
            <family val="2"/>
          </rPr>
          <t xml:space="preserve"> y cumplir con el  registro del Formulario Clínico </t>
        </r>
        <r>
          <rPr>
            <b/>
            <sz val="9"/>
            <color indexed="81"/>
            <rFont val="Tahoma"/>
            <family val="2"/>
          </rPr>
          <t>Control de Salud Mental</t>
        </r>
        <r>
          <rPr>
            <sz val="9"/>
            <color indexed="81"/>
            <rFont val="Tahoma"/>
            <family val="2"/>
          </rPr>
          <t xml:space="preserve">; considerando la </t>
        </r>
        <r>
          <rPr>
            <b/>
            <sz val="9"/>
            <color indexed="81"/>
            <rFont val="Tahoma"/>
            <family val="2"/>
          </rPr>
          <t xml:space="preserve">fecha de proximo control </t>
        </r>
        <r>
          <rPr>
            <sz val="9"/>
            <color indexed="81"/>
            <rFont val="Tahoma"/>
            <family val="2"/>
          </rPr>
          <t xml:space="preserve">no supere el plazo de inasistencia de 45 dias. 
</t>
        </r>
        <r>
          <rPr>
            <b/>
            <sz val="9"/>
            <color indexed="81"/>
            <rFont val="Tahoma"/>
            <family val="2"/>
          </rPr>
          <t xml:space="preserve">
</t>
        </r>
      </text>
    </comment>
    <comment ref="B148" authorId="1" shapeId="0" xr:uid="{1502E23D-301A-451B-8CD4-C259B4B71DA8}">
      <text>
        <r>
          <rPr>
            <sz val="9"/>
            <color indexed="81"/>
            <rFont val="Tahoma"/>
            <family val="2"/>
          </rPr>
          <t xml:space="preserve">Registre estamento: </t>
        </r>
        <r>
          <rPr>
            <b/>
            <sz val="9"/>
            <color indexed="81"/>
            <rFont val="Tahoma"/>
            <family val="2"/>
          </rPr>
          <t>Médico/a</t>
        </r>
      </text>
    </comment>
    <comment ref="AR148" authorId="1" shapeId="0" xr:uid="{B5ED6E3B-D6B4-4579-B61C-85B6539FA33A}">
      <text>
        <r>
          <rPr>
            <sz val="9"/>
            <color indexed="81"/>
            <rFont val="Tahoma"/>
            <family val="2"/>
          </rPr>
          <t xml:space="preserve">Este dato aparecerá  luego de que la atención registrada en Módulo de Box/Pacientes citados, o en Atención/Registro Atención Individual, se registre por instrumento médico/a  la actividad: </t>
        </r>
        <r>
          <rPr>
            <b/>
            <sz val="9"/>
            <color indexed="81"/>
            <rFont val="Tahoma"/>
            <family val="2"/>
          </rPr>
          <t xml:space="preserve">
- Control de Salud Mental Remoto_Video Llamadas - Espacios amigables</t>
        </r>
      </text>
    </comment>
    <comment ref="B149" authorId="1" shapeId="0" xr:uid="{5B623E6C-BEED-466F-9D9A-F43C15280AA7}">
      <text>
        <r>
          <rPr>
            <sz val="9"/>
            <color indexed="81"/>
            <rFont val="Tahoma"/>
            <family val="2"/>
          </rPr>
          <t xml:space="preserve">Registre estamento: </t>
        </r>
        <r>
          <rPr>
            <b/>
            <sz val="9"/>
            <color indexed="81"/>
            <rFont val="Tahoma"/>
            <family val="2"/>
          </rPr>
          <t>Psicólogo/a</t>
        </r>
      </text>
    </comment>
    <comment ref="AR149" authorId="1" shapeId="0" xr:uid="{951E0101-3FCA-403D-AD17-FCDF7600E247}">
      <text>
        <r>
          <rPr>
            <sz val="9"/>
            <color indexed="81"/>
            <rFont val="Tahoma"/>
            <family val="2"/>
          </rPr>
          <t xml:space="preserve">Este dato aparecerá  luego de que la atención registrada en Módulo de Box/Pacientes citados, o en Atención/Registro Atención Individual, se registre por instrumento Psicólogo/a la actividad: </t>
        </r>
        <r>
          <rPr>
            <b/>
            <sz val="9"/>
            <color indexed="81"/>
            <rFont val="Tahoma"/>
            <family val="2"/>
          </rPr>
          <t xml:space="preserve">
- Control de Salud Mental Remoto_Video Llamadas - Espacios amigables</t>
        </r>
      </text>
    </comment>
    <comment ref="B150" authorId="1" shapeId="0" xr:uid="{D629CA5D-370F-4EB9-B291-C08A3AE1DE7B}">
      <text>
        <r>
          <rPr>
            <sz val="9"/>
            <color indexed="81"/>
            <rFont val="Tahoma"/>
            <family val="2"/>
          </rPr>
          <t xml:space="preserve">Registre estamento: </t>
        </r>
        <r>
          <rPr>
            <b/>
            <sz val="9"/>
            <color indexed="81"/>
            <rFont val="Tahoma"/>
            <family val="2"/>
          </rPr>
          <t>Enfermera/o</t>
        </r>
      </text>
    </comment>
    <comment ref="AR150" authorId="1" shapeId="0" xr:uid="{0D0D307D-BE54-4BF5-918C-6A122A8DC6D1}">
      <text>
        <r>
          <rPr>
            <sz val="9"/>
            <color indexed="81"/>
            <rFont val="Tahoma"/>
            <family val="2"/>
          </rPr>
          <t xml:space="preserve">Este dato aparecerá  luego de que la atención registrada en Módulo de Box/Pacientes citados, o en Atención/Registro Atención Individual, se registre por instrumento Enfermera/o la actividad: </t>
        </r>
        <r>
          <rPr>
            <b/>
            <sz val="9"/>
            <color indexed="81"/>
            <rFont val="Tahoma"/>
            <family val="2"/>
          </rPr>
          <t xml:space="preserve">
- Control de Salud Mental Remoto_Video Llamadas - Espacios amigables</t>
        </r>
      </text>
    </comment>
    <comment ref="B151" authorId="1" shapeId="0" xr:uid="{A64524D5-F47E-46C6-A77D-4B0C039B50D8}">
      <text>
        <r>
          <rPr>
            <sz val="9"/>
            <color indexed="81"/>
            <rFont val="Tahoma"/>
            <family val="2"/>
          </rPr>
          <t xml:space="preserve">Registre estamento: </t>
        </r>
        <r>
          <rPr>
            <b/>
            <sz val="9"/>
            <color indexed="81"/>
            <rFont val="Tahoma"/>
            <family val="2"/>
          </rPr>
          <t>Matrona/on</t>
        </r>
      </text>
    </comment>
    <comment ref="AR151" authorId="1" shapeId="0" xr:uid="{A2C69A21-54F4-4FDF-98B9-DFC02359EB36}">
      <text>
        <r>
          <rPr>
            <sz val="9"/>
            <color indexed="81"/>
            <rFont val="Tahoma"/>
            <family val="2"/>
          </rPr>
          <t xml:space="preserve">Este dato aparecerá  luego de que la atención registrada en Módulo de Box/Pacientes citados, o en Atención/Registro Atención Individual, se registre por instrumento Matrona/on la actividad: </t>
        </r>
        <r>
          <rPr>
            <b/>
            <sz val="9"/>
            <color indexed="81"/>
            <rFont val="Tahoma"/>
            <family val="2"/>
          </rPr>
          <t xml:space="preserve">
- Control de Salud Mental Remoto_Video Llamadas - Espacios amigables</t>
        </r>
      </text>
    </comment>
    <comment ref="B152" authorId="1" shapeId="0" xr:uid="{D60E05C0-104A-46CF-9A45-11B5288A5BE3}">
      <text>
        <r>
          <rPr>
            <sz val="9"/>
            <color indexed="81"/>
            <rFont val="Tahoma"/>
            <family val="2"/>
          </rPr>
          <t>Registre estamento:</t>
        </r>
        <r>
          <rPr>
            <b/>
            <sz val="9"/>
            <color indexed="81"/>
            <rFont val="Tahoma"/>
            <family val="2"/>
          </rPr>
          <t xml:space="preserve"> Asistente Social
</t>
        </r>
      </text>
    </comment>
    <comment ref="AR152" authorId="1" shapeId="0" xr:uid="{F348416D-86F7-4017-817F-7FADB656BA0C}">
      <text>
        <r>
          <rPr>
            <sz val="9"/>
            <color indexed="81"/>
            <rFont val="Tahoma"/>
            <family val="2"/>
          </rPr>
          <t xml:space="preserve">Este dato aparecerá  luego de que la atención registrada en Módulo de Box/Pacientes citados, o en Atención/Registro Atención Individual, se registre por instrumento Asistente Social la actividad: </t>
        </r>
        <r>
          <rPr>
            <b/>
            <sz val="9"/>
            <color indexed="81"/>
            <rFont val="Tahoma"/>
            <family val="2"/>
          </rPr>
          <t xml:space="preserve">
- Control de Salud Mental Remoto_Video Llamadas - Espacios amigables</t>
        </r>
      </text>
    </comment>
    <comment ref="B153" authorId="1" shapeId="0" xr:uid="{452159F2-8D0C-4E4F-9620-73E94B38C3E6}">
      <text>
        <r>
          <rPr>
            <b/>
            <sz val="9"/>
            <color indexed="81"/>
            <rFont val="Tahoma"/>
            <family val="2"/>
          </rPr>
          <t>Registre cualquier otro estamento/profesional no considerado en la seccion.-</t>
        </r>
      </text>
    </comment>
    <comment ref="AR153" authorId="1" shapeId="0" xr:uid="{31E3A6AC-1C9A-4624-8D9F-E518E818E4E1}">
      <text>
        <r>
          <rPr>
            <sz val="9"/>
            <color indexed="81"/>
            <rFont val="Tahoma"/>
            <family val="2"/>
          </rPr>
          <t xml:space="preserve">Este dato aparecerá  luego de que la atención registrada en Módulo de Box/Pacientes citados, o en Atención/Registro Atención Individual, se registre por cualquier otro estamento/profesional no considerado en la seccion la actividad: </t>
        </r>
        <r>
          <rPr>
            <b/>
            <sz val="9"/>
            <color indexed="81"/>
            <rFont val="Tahoma"/>
            <family val="2"/>
          </rPr>
          <t xml:space="preserve">
- Control de Salud Mental Remoto_Video Llamadas - Espacios amigables</t>
        </r>
      </text>
    </comment>
    <comment ref="B154" authorId="1" shapeId="0" xr:uid="{86AEF192-F49C-462E-9288-FCD7C618975B}">
      <text>
        <r>
          <rPr>
            <sz val="9"/>
            <color indexed="81"/>
            <rFont val="Tahoma"/>
            <family val="2"/>
          </rPr>
          <t>Registre estamento:</t>
        </r>
        <r>
          <rPr>
            <b/>
            <sz val="9"/>
            <color indexed="81"/>
            <rFont val="Tahoma"/>
            <family val="2"/>
          </rPr>
          <t xml:space="preserve"> Terapeuta Ocupacional</t>
        </r>
      </text>
    </comment>
    <comment ref="AR154" authorId="1" shapeId="0" xr:uid="{690C77FE-DDAA-4AF6-BACF-57F9DBA0C0B1}">
      <text>
        <r>
          <rPr>
            <sz val="9"/>
            <color indexed="81"/>
            <rFont val="Tahoma"/>
            <family val="2"/>
          </rPr>
          <t xml:space="preserve">Este dato aparecerá  luego de que la atención registrada en Módulo de Box/Pacientes citados, o en Atención/Registro Atención Individual, se registre por instrumento Terapeuta Ocupacional la actividad: </t>
        </r>
        <r>
          <rPr>
            <b/>
            <sz val="9"/>
            <color indexed="81"/>
            <rFont val="Tahoma"/>
            <family val="2"/>
          </rPr>
          <t xml:space="preserve">
- Control de Salud Mental Remoto_Video Llamadas - Espacios amigables</t>
        </r>
      </text>
    </comment>
    <comment ref="B155" authorId="1" shapeId="0" xr:uid="{A82E12F9-14A7-45B5-843C-3B10CEA974BE}">
      <text>
        <r>
          <rPr>
            <sz val="9"/>
            <color indexed="81"/>
            <rFont val="Tahoma"/>
            <family val="2"/>
          </rPr>
          <t xml:space="preserve">Registre estamento: </t>
        </r>
        <r>
          <rPr>
            <b/>
            <sz val="9"/>
            <color indexed="81"/>
            <rFont val="Tahoma"/>
            <family val="2"/>
          </rPr>
          <t>Técnico Paramédico</t>
        </r>
      </text>
    </comment>
    <comment ref="AR155" authorId="1" shapeId="0" xr:uid="{A8C17DD8-A9FA-462B-8BA8-23AD5CAED146}">
      <text>
        <r>
          <rPr>
            <sz val="9"/>
            <color indexed="81"/>
            <rFont val="Tahoma"/>
            <family val="2"/>
          </rPr>
          <t xml:space="preserve">Este dato aparecerá  luego de que la atención registrada en Módulo de Box/Pacientes citados, o en Atención/Registro Atención Individual, se registre por instrumentoTécnico Paramédico la actividad: </t>
        </r>
        <r>
          <rPr>
            <b/>
            <sz val="9"/>
            <color indexed="81"/>
            <rFont val="Tahoma"/>
            <family val="2"/>
          </rPr>
          <t xml:space="preserve">
- Control de Salud Mental Remoto_Video Llamadas - Espacios amigables</t>
        </r>
      </text>
    </comment>
    <comment ref="B156" authorId="1" shapeId="0" xr:uid="{936E63F8-7105-4CAB-9604-DDDC1997D206}">
      <text>
        <r>
          <rPr>
            <sz val="9"/>
            <color indexed="81"/>
            <rFont val="Tahoma"/>
            <family val="2"/>
          </rPr>
          <t xml:space="preserve">Registre estamento: </t>
        </r>
        <r>
          <rPr>
            <b/>
            <sz val="9"/>
            <color indexed="81"/>
            <rFont val="Tahoma"/>
            <family val="2"/>
          </rPr>
          <t>Gestor Comunitario</t>
        </r>
      </text>
    </comment>
    <comment ref="AR156" authorId="1" shapeId="0" xr:uid="{8BF9D5B0-60F1-4CDD-8374-EFDFF2C9887F}">
      <text>
        <r>
          <rPr>
            <sz val="9"/>
            <color indexed="81"/>
            <rFont val="Tahoma"/>
            <family val="2"/>
          </rPr>
          <t xml:space="preserve">Este dato aparecerá  luego de que la atención registrada en Módulo de Box/Pacientes citados, o en Atención/Registro Atención Individual, se registre por instrumento Gestor Comunitario la actividad: </t>
        </r>
        <r>
          <rPr>
            <b/>
            <sz val="9"/>
            <color indexed="81"/>
            <rFont val="Tahoma"/>
            <family val="2"/>
          </rPr>
          <t xml:space="preserve">
- Control de Salud Mental Remoto_Video Llamadas - Espacios amigables</t>
        </r>
      </text>
    </comment>
    <comment ref="B157" authorId="1" shapeId="0" xr:uid="{E9399D38-3355-48B3-888C-5661AF2B22A7}">
      <text>
        <r>
          <rPr>
            <sz val="9"/>
            <color indexed="81"/>
            <rFont val="Tahoma"/>
            <family val="2"/>
          </rPr>
          <t>Registre estamento:</t>
        </r>
        <r>
          <rPr>
            <b/>
            <sz val="9"/>
            <color indexed="81"/>
            <rFont val="Tahoma"/>
            <family val="2"/>
          </rPr>
          <t xml:space="preserve">
Técnico Rehabilitación Alcohol y Drogas</t>
        </r>
      </text>
    </comment>
    <comment ref="AR157" authorId="1" shapeId="0" xr:uid="{80EBC002-E34F-43FC-AC16-697B6B1FCD4A}">
      <text>
        <r>
          <rPr>
            <sz val="9"/>
            <color indexed="81"/>
            <rFont val="Tahoma"/>
            <family val="2"/>
          </rPr>
          <t xml:space="preserve">Este dato aparecerá  luego de que la atención registrada en Módulo de Box/Pacientes citados, o en Atención/Registro Atención Individual, se registre por instrumento Técnico Rehabilitación Alcohol y Drogas la actividad: </t>
        </r>
        <r>
          <rPr>
            <b/>
            <sz val="9"/>
            <color indexed="81"/>
            <rFont val="Tahoma"/>
            <family val="2"/>
          </rPr>
          <t xml:space="preserve">
- Control de Salud Mental Remoto_Video Llamadas - Espacios amigables</t>
        </r>
      </text>
    </comment>
    <comment ref="AH160" authorId="1" shapeId="0" xr:uid="{EF601AE2-4E27-46C2-8CF1-8F2611EA96F5}">
      <text>
        <r>
          <rPr>
            <sz val="9"/>
            <color indexed="81"/>
            <rFont val="Tahoma"/>
            <family val="2"/>
          </rPr>
          <t>Se contabilizara usuarios que en Módulo Admisión - Inscripcion se identifique un</t>
        </r>
        <r>
          <rPr>
            <b/>
            <sz val="9"/>
            <color indexed="81"/>
            <rFont val="Tahoma"/>
            <family val="2"/>
          </rPr>
          <t xml:space="preserve"> "Pueblo Originarío"</t>
        </r>
      </text>
    </comment>
    <comment ref="AI160" authorId="1" shapeId="0" xr:uid="{52536994-5482-4CC2-BB70-58170FC3BD13}">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text>
    </comment>
    <comment ref="A163" authorId="1" shapeId="0" xr:uid="{8D9060F1-8496-49B7-AA1E-11F702DA96F5}">
      <text>
        <r>
          <rPr>
            <sz val="9"/>
            <color indexed="81"/>
            <rFont val="Tahoma"/>
            <family val="2"/>
          </rPr>
          <t xml:space="preserve">Este dato aparecerá  luego de que la atención registrada en Módulo de Box/Pacientes citados, o en Atención/Registro Atención Individual, el/los estamentos "Medico" - "Enfermera" - Nutricionista" - "Tecnico Paramedico" registren la actividad: </t>
        </r>
        <r>
          <rPr>
            <b/>
            <sz val="9"/>
            <color indexed="81"/>
            <rFont val="Tahoma"/>
            <family val="2"/>
          </rPr>
          <t xml:space="preserve">
- Seguimiento remoto programa de salud cardiovascular en APS_Llamadas telefonicas o Video Llamadas
</t>
        </r>
        <r>
          <rPr>
            <sz val="9"/>
            <color indexed="81"/>
            <rFont val="Tahoma"/>
            <family val="2"/>
          </rPr>
          <t>y el paciente cuente con el Formulario Clínico</t>
        </r>
        <r>
          <rPr>
            <b/>
            <sz val="9"/>
            <color indexed="81"/>
            <rFont val="Tahoma"/>
            <family val="2"/>
          </rPr>
          <t xml:space="preserve"> </t>
        </r>
        <r>
          <rPr>
            <sz val="9"/>
            <color indexed="81"/>
            <rFont val="Tahoma"/>
            <family val="2"/>
          </rPr>
          <t>"</t>
        </r>
        <r>
          <rPr>
            <b/>
            <sz val="9"/>
            <color indexed="81"/>
            <rFont val="Tahoma"/>
            <family val="2"/>
          </rPr>
          <t>Nuevo Control Cardiovascular</t>
        </r>
        <r>
          <rPr>
            <sz val="9"/>
            <color indexed="81"/>
            <rFont val="Tahoma"/>
            <family val="2"/>
          </rPr>
          <t>" ; en el campo:
 - Es HTA valor SI
 - Campo Estado valor Ingreso o Seguimiento 
y/ó
 - Es DM2, valor SI
 - Campo Estado valor Ingreso o Seguimiento
y/ó
 - Es Dislipidémico valor SI
 - Campo Estado valor Ingreso o Seguimiento</t>
        </r>
        <r>
          <rPr>
            <b/>
            <sz val="9"/>
            <color indexed="81"/>
            <rFont val="Tahoma"/>
            <family val="2"/>
          </rPr>
          <t xml:space="preserve">
</t>
        </r>
        <r>
          <rPr>
            <sz val="9"/>
            <color indexed="81"/>
            <rFont val="Tahoma"/>
            <family val="2"/>
          </rPr>
          <t xml:space="preserve">
Y que en el campo "</t>
        </r>
        <r>
          <rPr>
            <b/>
            <sz val="9"/>
            <color indexed="81"/>
            <rFont val="Tahoma"/>
            <family val="2"/>
          </rPr>
          <t>Fecha Proximo Control</t>
        </r>
        <r>
          <rPr>
            <sz val="9"/>
            <color indexed="81"/>
            <rFont val="Tahoma"/>
            <family val="2"/>
          </rPr>
          <t>", sea con un plazo máximo de inasistencia de 11 meses y 29 días, desde la última citación a la fecha de corte.</t>
        </r>
        <r>
          <rPr>
            <b/>
            <sz val="9"/>
            <color indexed="81"/>
            <rFont val="Tahoma"/>
            <family val="2"/>
          </rPr>
          <t xml:space="preserve">
</t>
        </r>
      </text>
    </comment>
    <comment ref="A167" authorId="1" shapeId="0" xr:uid="{BAF5045F-32AD-4CC1-AF59-F1A75CBC1024}">
      <text>
        <r>
          <rPr>
            <sz val="9"/>
            <color indexed="81"/>
            <rFont val="Tahoma"/>
            <family val="2"/>
          </rPr>
          <t xml:space="preserve">Este dato aparecerá  luego de que la atención registrada en Módulo de Box/Pacientes citados, o en Atención/Registro Atención Individual, el/los estamentos "Medico" - "Enfermera" - Nutricionista" - "Tecnico Paramedico" registren la actividad: </t>
        </r>
        <r>
          <rPr>
            <b/>
            <sz val="9"/>
            <color indexed="81"/>
            <rFont val="Tahoma"/>
            <family val="2"/>
          </rPr>
          <t xml:space="preserve">
- Seguimiento remoto programa de salud cardiovascular en APS_Mensajes de texto
</t>
        </r>
        <r>
          <rPr>
            <sz val="9"/>
            <color indexed="81"/>
            <rFont val="Tahoma"/>
            <family val="2"/>
          </rPr>
          <t xml:space="preserve">
y el paciente cuente con el Formulario Clínico "</t>
        </r>
        <r>
          <rPr>
            <b/>
            <sz val="9"/>
            <color indexed="81"/>
            <rFont val="Tahoma"/>
            <family val="2"/>
          </rPr>
          <t>Nuevo Control Cardiovascular</t>
        </r>
        <r>
          <rPr>
            <sz val="9"/>
            <color indexed="81"/>
            <rFont val="Tahoma"/>
            <family val="2"/>
          </rPr>
          <t>" ; en el campo:
 - Es HTA valor SI
 - Campo Estado valor Ingreso o Seguimiento 
y/ó
 - Es DM2, valor SI
 - Campo Estado valor Ingreso o Seguimiento
y/ó
 - Es Dislipidémico valor SI
 - Campo Estado valor Ingreso o Seguimiento
Y que en el campo "</t>
        </r>
        <r>
          <rPr>
            <b/>
            <sz val="9"/>
            <color indexed="81"/>
            <rFont val="Tahoma"/>
            <family val="2"/>
          </rPr>
          <t>Fecha Proximo Control</t>
        </r>
        <r>
          <rPr>
            <sz val="9"/>
            <color indexed="81"/>
            <rFont val="Tahoma"/>
            <family val="2"/>
          </rPr>
          <t xml:space="preserve">", sea con un plazo máximo de inasistencia de 11 meses y 29 días, desde la última citación a la fecha de corte.
</t>
        </r>
      </text>
    </comment>
    <comment ref="AH172" authorId="1" shapeId="0" xr:uid="{94A08FEE-4FB3-449C-BC5B-08004B525F60}">
      <text>
        <r>
          <rPr>
            <sz val="9"/>
            <color indexed="81"/>
            <rFont val="Tahoma"/>
            <family val="2"/>
          </rPr>
          <t xml:space="preserve">Se contabilizara usuarios que en Módulo Admisión - Inscripcion se identifique un </t>
        </r>
        <r>
          <rPr>
            <b/>
            <sz val="9"/>
            <color indexed="81"/>
            <rFont val="Tahoma"/>
            <family val="2"/>
          </rPr>
          <t>"Pueblo Originarío"</t>
        </r>
      </text>
    </comment>
    <comment ref="AI172" authorId="1" shapeId="0" xr:uid="{BBA24883-4304-450D-89B6-5EE9777581A9}">
      <text>
        <r>
          <rPr>
            <sz val="9"/>
            <color indexed="81"/>
            <rFont val="Tahoma"/>
            <family val="2"/>
          </rPr>
          <t>Se contabilizara a los pacientes que tengan en  Antecedentes del usuario APS / Pestaña "Identificacion"  Item  Alertas Adm.</t>
        </r>
        <r>
          <rPr>
            <b/>
            <sz val="9"/>
            <color indexed="81"/>
            <rFont val="Tahoma"/>
            <family val="2"/>
          </rPr>
          <t xml:space="preserve">  "MIGRANTE"</t>
        </r>
      </text>
    </comment>
    <comment ref="A175" authorId="1" shapeId="0" xr:uid="{21BBD2AA-6CAD-4322-B955-E8DC24F52AB3}">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Llamada Telefónica_Programa MAS Adulto Mayor Autovalente 
</t>
        </r>
        <r>
          <rPr>
            <sz val="9"/>
            <color indexed="81"/>
            <rFont val="Tahoma"/>
            <family val="2"/>
          </rPr>
          <t>o</t>
        </r>
        <r>
          <rPr>
            <b/>
            <sz val="9"/>
            <color indexed="81"/>
            <rFont val="Tahoma"/>
            <family val="2"/>
          </rPr>
          <t xml:space="preserve">
</t>
        </r>
        <r>
          <rPr>
            <sz val="9"/>
            <color indexed="81"/>
            <rFont val="Tahoma"/>
            <family val="2"/>
          </rPr>
          <t>Módulo de Atencion/Registro Atención Grupal se registre la actividad:</t>
        </r>
        <r>
          <rPr>
            <b/>
            <sz val="9"/>
            <color indexed="81"/>
            <rFont val="Tahoma"/>
            <family val="2"/>
          </rPr>
          <t xml:space="preserve">
- GRP_Llamada Telefónica_Programa MAS Adulto Mayor Autovalente   
Además, debe ser marcado el ticket "Asiste" 
</t>
        </r>
      </text>
    </comment>
    <comment ref="A176" authorId="1" shapeId="0" xr:uid="{9C2D5641-D928-43CB-8A84-8ED30D53400A}">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Video Llamadas_Programa MAS Adulto Mayor Autovalente 
</t>
        </r>
        <r>
          <rPr>
            <sz val="9"/>
            <color indexed="81"/>
            <rFont val="Tahoma"/>
            <family val="2"/>
          </rPr>
          <t xml:space="preserve">
o
Módulo de Atencion/Registro Atención Grupal se registre la actividad:</t>
        </r>
        <r>
          <rPr>
            <b/>
            <sz val="9"/>
            <color indexed="81"/>
            <rFont val="Tahoma"/>
            <family val="2"/>
          </rPr>
          <t xml:space="preserve">
- GRP_Video Llamadas_Programa MAS Adulto Mayor Autovalente 
Además, debe ser marcado el ticket "Asiste" 
</t>
        </r>
      </text>
    </comment>
    <comment ref="A177" authorId="1" shapeId="0" xr:uid="{38F5BF4D-DA38-4F85-9DDE-A253EA8297C8}">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Contacto individual por mensaje electrónico_Programa MAS Adulto Mayor Autovalente </t>
        </r>
      </text>
    </comment>
    <comment ref="AG178" authorId="1" shapeId="0" xr:uid="{DA4BB119-D4E4-4D4A-ACB2-816493644D68}">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GRP_Contacto por mensaje electrónico_Programa MAS Adulto Mayor Autovalente 
Además, debe ser marcado el ticket "Asiste" </t>
        </r>
      </text>
    </comment>
    <comment ref="C181" authorId="1" shapeId="0" xr:uid="{852ED47F-80B0-41B6-B4E6-D09E147CC6BB}">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Seguimiento Salud Infantil por Llamado Telefónico 
</t>
        </r>
        <r>
          <rPr>
            <u/>
            <sz val="9"/>
            <color indexed="81"/>
            <rFont val="Tahoma"/>
            <family val="2"/>
          </rPr>
          <t>:: El deslglose se realizá segun estamento de usuario que registra</t>
        </r>
      </text>
    </comment>
    <comment ref="D181" authorId="1" shapeId="0" xr:uid="{05F328D0-7AFB-4283-8B81-8F13A623EE16}">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Seguimiento Salud Infantil por Videollamada 
</t>
        </r>
        <r>
          <rPr>
            <u/>
            <sz val="9"/>
            <color indexed="81"/>
            <rFont val="Tahoma"/>
            <family val="2"/>
          </rPr>
          <t xml:space="preserve">
:: El deslglose se realizá segun estamento de usuario que registra</t>
        </r>
      </text>
    </comment>
    <comment ref="A189" authorId="1" shapeId="0" xr:uid="{6A42CAC0-DC2E-42A2-BE52-0A1E2FC807E4}">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Atención remota adolescente_Equipo Espacio Amigable 
</t>
        </r>
      </text>
    </comment>
    <comment ref="A190" authorId="1" shapeId="0" xr:uid="{9851A88C-5462-4AB5-B3C1-C312C7F1A5EF}">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Atención remota adolescente_Otro Equipo de Salud 
</t>
        </r>
        <r>
          <rPr>
            <sz val="9"/>
            <color indexed="81"/>
            <rFont val="Tahoma"/>
            <family val="2"/>
          </rPr>
          <t xml:space="preserve">
</t>
        </r>
      </text>
    </comment>
    <comment ref="C195" authorId="1" shapeId="0" xr:uid="{3F8977A1-03B2-417F-B3FB-E91656289D05}">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MADIS_Intenvención de seguimiento efectivo_Vía Telefónica </t>
        </r>
      </text>
    </comment>
    <comment ref="D195" authorId="1" shapeId="0" xr:uid="{A4B6AD9A-F51D-4579-A6ED-FBE1EA4EB72C}">
      <text>
        <r>
          <rPr>
            <sz val="9"/>
            <color indexed="81"/>
            <rFont val="Tahoma"/>
            <family val="2"/>
          </rPr>
          <t>Este dato aparecerá  luego de que la atención registrada en Módulo de Box/Pacientes citados, o en Atención/Registro Atención Individual, se registre la actividad:</t>
        </r>
        <r>
          <rPr>
            <b/>
            <sz val="9"/>
            <color indexed="81"/>
            <rFont val="Tahoma"/>
            <family val="2"/>
          </rPr>
          <t xml:space="preserve"> 
- MADIS_Intervención de seguimiento efectivo_Video Llamada
</t>
        </r>
        <r>
          <rPr>
            <sz val="9"/>
            <color indexed="81"/>
            <rFont val="Tahoma"/>
            <family val="2"/>
          </rPr>
          <t xml:space="preserve">
o 
Módulo Atención/Registro Atención Grupal, se registre la actividad:</t>
        </r>
        <r>
          <rPr>
            <b/>
            <sz val="9"/>
            <color indexed="81"/>
            <rFont val="Tahoma"/>
            <family val="2"/>
          </rPr>
          <t xml:space="preserve"> 
- GRP_MADIS_Intervención de seguimiento efectivo_Video Llamada 
Además, el ticket "Asiste" </t>
        </r>
      </text>
    </comment>
    <comment ref="C196" authorId="1" shapeId="0" xr:uid="{0D420F68-7FCC-4880-A9EB-6FBA34E7B26F}">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MADIS_Intervención de otro tipo_Vía Telefónica 
</t>
        </r>
      </text>
    </comment>
    <comment ref="D196" authorId="1" shapeId="0" xr:uid="{1B3DC6FD-798B-435F-8DC4-F9F95373429E}">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MADIS_Internvención de otro tipo_Video Llamada 
</t>
        </r>
        <r>
          <rPr>
            <sz val="9"/>
            <color indexed="81"/>
            <rFont val="Tahoma"/>
            <family val="2"/>
          </rPr>
          <t>o 
Módulo Atención/Registro Atención Grupal, se registre la actividad:</t>
        </r>
        <r>
          <rPr>
            <b/>
            <sz val="9"/>
            <color indexed="81"/>
            <rFont val="Tahoma"/>
            <family val="2"/>
          </rPr>
          <t xml:space="preserve"> 
- GRP_MADIS_Intervención de otro tipo_Video Llamada
Además, el ticket "Asiste" </t>
        </r>
      </text>
    </comment>
    <comment ref="E196" authorId="1" shapeId="0" xr:uid="{04A3C3A3-716D-468F-B80B-D9F7FD8914BC}">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MADIS_Intervención de otro tipo_Mensajería </t>
        </r>
      </text>
    </comment>
    <comment ref="C197" authorId="1" shapeId="0" xr:uid="{3284960E-8832-4C55-BF38-7137BCAE362E}">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MADIS_Última sesión término de tratamiento_Vía Telefónica</t>
        </r>
      </text>
    </comment>
    <comment ref="D197" authorId="1" shapeId="0" xr:uid="{AC3E1B07-0E1E-4634-A7D9-F4ACA1B3AB56}">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MADIS_Última sesion término de Tratamiento_Video Llamada 
</t>
        </r>
        <r>
          <rPr>
            <sz val="9"/>
            <color indexed="81"/>
            <rFont val="Tahoma"/>
            <family val="2"/>
          </rPr>
          <t xml:space="preserve">o 
Módulo Atención/Registro Atención Grupal, se registre la actividad:
</t>
        </r>
        <r>
          <rPr>
            <b/>
            <sz val="9"/>
            <color indexed="81"/>
            <rFont val="Tahoma"/>
            <family val="2"/>
          </rPr>
          <t xml:space="preserve">
- GRP_MADIS_Última sesion término de Tratamiento_Video Llamada 
Además, el ticket "Asiste" </t>
        </r>
      </text>
    </comment>
    <comment ref="I200" authorId="1" shapeId="0" xr:uid="{04F898A0-661A-4B7E-8D26-5B5F7C46A82A}">
      <text>
        <r>
          <rPr>
            <sz val="9"/>
            <color indexed="81"/>
            <rFont val="Tahoma"/>
            <family val="2"/>
          </rPr>
          <t>En Modulo Atencion/Registro Atencion Grupal,  en Item "Riesgo" seleccionar</t>
        </r>
        <r>
          <rPr>
            <b/>
            <sz val="9"/>
            <color indexed="81"/>
            <rFont val="Tahoma"/>
            <family val="2"/>
          </rPr>
          <t xml:space="preserve"> "Gestantes o Gestantes Alto Riesgo Obstetrico" 
</t>
        </r>
      </text>
    </comment>
    <comment ref="J200" authorId="1" shapeId="0" xr:uid="{23B5A4DB-F213-4E4C-AEC9-3C6A6A22589E}">
      <text>
        <r>
          <rPr>
            <sz val="9"/>
            <color indexed="81"/>
            <rFont val="Tahoma"/>
            <family val="2"/>
          </rPr>
          <t xml:space="preserve">En Modulo Atencion/Registro Atencion Grupal, seleccionar en "Tipo de Participante" : </t>
        </r>
        <r>
          <rPr>
            <b/>
            <sz val="9"/>
            <color indexed="81"/>
            <rFont val="Tahoma"/>
            <family val="2"/>
          </rPr>
          <t xml:space="preserve">
"Acompañante de gestante"</t>
        </r>
      </text>
    </comment>
    <comment ref="K200" authorId="1" shapeId="0" xr:uid="{6EE30A65-425F-4452-8F32-2EC20FB1EA5E}">
      <text>
        <r>
          <rPr>
            <sz val="9"/>
            <color indexed="81"/>
            <rFont val="Tahoma"/>
            <family val="2"/>
          </rPr>
          <t xml:space="preserve">En Modulo Atencion/Registro Atencion Grupal, seleccionar en "Tipo de Participante" : </t>
        </r>
        <r>
          <rPr>
            <b/>
            <sz val="9"/>
            <color indexed="81"/>
            <rFont val="Tahoma"/>
            <family val="2"/>
          </rPr>
          <t xml:space="preserve">
"Madre, Padre o Cuidador de menores de 1 año"</t>
        </r>
      </text>
    </comment>
    <comment ref="L200" authorId="1" shapeId="0" xr:uid="{514418CA-1C5B-4572-9732-A267F4D16FD8}">
      <text>
        <r>
          <rPr>
            <sz val="9"/>
            <color indexed="81"/>
            <rFont val="Tahoma"/>
            <family val="2"/>
          </rPr>
          <t xml:space="preserve">En Modulo Atencion/Registro Atencion Grupal, seleccionar en "Tipo de Participante" : </t>
        </r>
        <r>
          <rPr>
            <b/>
            <sz val="9"/>
            <color indexed="81"/>
            <rFont val="Tahoma"/>
            <family val="2"/>
          </rPr>
          <t xml:space="preserve">
"Madre, Padre o cuidador de menores de 12 a 23 meses"</t>
        </r>
      </text>
    </comment>
    <comment ref="M200" authorId="1" shapeId="0" xr:uid="{2B5DA0C3-5326-4DF4-A801-422A0673AA46}">
      <text>
        <r>
          <rPr>
            <sz val="9"/>
            <color indexed="81"/>
            <rFont val="Tahoma"/>
            <family val="2"/>
          </rPr>
          <t xml:space="preserve">En Modulo Atencion/Registro Atencion Grupal, seleccionar en "Tipo de Participante" : 
</t>
        </r>
        <r>
          <rPr>
            <b/>
            <sz val="9"/>
            <color indexed="81"/>
            <rFont val="Tahoma"/>
            <family val="2"/>
          </rPr>
          <t xml:space="preserve">
"Madre, Padre o cuidador de menores de 2 a 5 años"</t>
        </r>
      </text>
    </comment>
    <comment ref="N200" authorId="1" shapeId="0" xr:uid="{D4529CB0-C7FB-4D36-ABEF-F954FFD29C43}">
      <text>
        <r>
          <rPr>
            <sz val="9"/>
            <color indexed="81"/>
            <rFont val="Tahoma"/>
            <family val="2"/>
          </rPr>
          <t xml:space="preserve">En Modulo Atencion/Registro Atencion Grupal, seleccionar en "Tipo de Participante" : 
</t>
        </r>
        <r>
          <rPr>
            <b/>
            <sz val="9"/>
            <color indexed="81"/>
            <rFont val="Tahoma"/>
            <family val="2"/>
          </rPr>
          <t xml:space="preserve">
"Madre, Padre o cuidador de menores de 5 a 9 años"</t>
        </r>
      </text>
    </comment>
    <comment ref="E201" authorId="1" shapeId="0" xr:uid="{2B15347F-D045-4451-9A71-301C87D8F098}">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Remoto A - Video Llamada Grupal 
Además, el ticket "Asiste" </t>
        </r>
      </text>
    </comment>
    <comment ref="G201" authorId="1" shapeId="0" xr:uid="{C7BD3C1B-BBFA-469B-89D2-6ECBFFAD5E9E}">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Remoto A - Plataforma Digital 
Además, el ticket "Asiste" </t>
        </r>
      </text>
    </comment>
    <comment ref="D202" authorId="1" shapeId="0" xr:uid="{78C00D04-046E-4B35-AFDD-1137D5824845}">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Remoto B - Llamada Telefónica 
Además, el ticket "Asiste" </t>
        </r>
      </text>
    </comment>
    <comment ref="E202" authorId="1" shapeId="0" xr:uid="{481DD444-D543-4950-A5C9-1C42B08F9A09}">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Remoto B - Video Llamada Grupal 
Además, el ticket "Asiste" </t>
        </r>
      </text>
    </comment>
    <comment ref="G202" authorId="1" shapeId="0" xr:uid="{EB807CE4-0BCA-4790-B1C6-10F5505F8880}">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Remoto B - Plataforma Digital 
Además, el ticket "Asiste" </t>
        </r>
      </text>
    </comment>
    <comment ref="F203" authorId="1" shapeId="0" xr:uid="{A924F7F9-F1C3-4568-A51A-DA7895CF6D06}">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Seminario - Seminario-Radio
Además, el ticket "Asiste" </t>
        </r>
      </text>
    </comment>
    <comment ref="G203" authorId="1" shapeId="0" xr:uid="{6D9461E7-80CC-4753-80B5-26F01D31101A}">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Seminario - Plataforma Digital 
Además, el ticket "Asiste" </t>
        </r>
      </text>
    </comment>
    <comment ref="D204" authorId="1" shapeId="0" xr:uid="{48A1DD87-B7D8-4DB9-90BA-42EEFE40491C}">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PASMI - Llamada Telefónica
Además, el ticket "Asiste" </t>
        </r>
      </text>
    </comment>
    <comment ref="E204" authorId="1" shapeId="0" xr:uid="{FA6543F8-0DB5-4082-81F8-A41FA20E6F2C}">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PASMI - Video Llamada Grupal 
Además, el ticket "Asiste" </t>
        </r>
      </text>
    </comment>
    <comment ref="F204" authorId="1" shapeId="0" xr:uid="{4DDA15A6-A17E-4CDE-81AA-43A421E24CBD}">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PASMI - Seminario-Radio
Además, el ticket "Asiste" </t>
        </r>
      </text>
    </comment>
    <comment ref="G204" authorId="1" shapeId="0" xr:uid="{2FAD62FA-24D6-415D-B9A2-3CF08EE0B551}">
      <text>
        <r>
          <rPr>
            <sz val="9"/>
            <color indexed="81"/>
            <rFont val="Tahoma"/>
            <family val="2"/>
          </rPr>
          <t xml:space="preserve">Este dato aparecerá  luego de que la atención registrada en Módulo Atención/Registro Atención Grupal, se registre la actividad: </t>
        </r>
        <r>
          <rPr>
            <b/>
            <sz val="9"/>
            <color indexed="81"/>
            <rFont val="Tahoma"/>
            <family val="2"/>
          </rPr>
          <t xml:space="preserve">
 - GRP_Educación Grupal - NEP PASMI - Plataforma Digital 
Además, el ticket "Asiste" </t>
        </r>
      </text>
    </comment>
    <comment ref="T206" authorId="1" shapeId="0" xr:uid="{055C0AF4-7341-43DA-938F-6D3FD2DACF7F}">
      <text>
        <r>
          <rPr>
            <sz val="9"/>
            <color indexed="81"/>
            <rFont val="Tahoma"/>
            <family val="2"/>
          </rPr>
          <t xml:space="preserve">Se contabiliza usuarios cuyo registro en Anamnesis - Ciclo Vital Femenino se identifique:   
- </t>
        </r>
        <r>
          <rPr>
            <b/>
            <sz val="9"/>
            <color indexed="81"/>
            <rFont val="Tahoma"/>
            <family val="2"/>
          </rPr>
          <t>Embarazada</t>
        </r>
        <r>
          <rPr>
            <sz val="9"/>
            <color indexed="81"/>
            <rFont val="Tahoma"/>
            <family val="2"/>
          </rPr>
          <t xml:space="preserve">
 o 
-</t>
        </r>
        <r>
          <rPr>
            <b/>
            <sz val="9"/>
            <color indexed="81"/>
            <rFont val="Tahoma"/>
            <family val="2"/>
          </rPr>
          <t>Embarazada Primigesta</t>
        </r>
      </text>
    </comment>
    <comment ref="U206" authorId="1" shapeId="0" xr:uid="{010285D6-BDD8-4F13-90BC-DCE2FBD602E2}">
      <text>
        <r>
          <rPr>
            <sz val="9"/>
            <color indexed="81"/>
            <rFont val="Tahoma"/>
            <family val="2"/>
          </rPr>
          <t xml:space="preserve">
Se contabiliza usuarios cuyo registro en Anamnesis - Ciclo Vital Femenino se identifique:   
- </t>
        </r>
        <r>
          <rPr>
            <b/>
            <sz val="9"/>
            <color indexed="81"/>
            <rFont val="Tahoma"/>
            <family val="2"/>
          </rPr>
          <t>Puérpera</t>
        </r>
      </text>
    </comment>
    <comment ref="A208" authorId="1" shapeId="0" xr:uid="{5AFE573B-C31E-4A4A-96C2-FAEC90A0B794}">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 xml:space="preserve">Programa VIDA Sana_Inf. Act. Física enviada por Teléfono </t>
        </r>
        <r>
          <rPr>
            <sz val="9"/>
            <color indexed="81"/>
            <rFont val="Tahoma"/>
            <family val="2"/>
          </rPr>
          <t xml:space="preserve">
o 
- </t>
        </r>
        <r>
          <rPr>
            <b/>
            <sz val="9"/>
            <color indexed="81"/>
            <rFont val="Tahoma"/>
            <family val="2"/>
          </rPr>
          <t xml:space="preserve">Programa VIDA Sana_Inf. Act. Física enviada por Teléfono_MPC menor de 1 año </t>
        </r>
        <r>
          <rPr>
            <sz val="9"/>
            <color indexed="81"/>
            <rFont val="Tahoma"/>
            <family val="2"/>
          </rPr>
          <t xml:space="preserve">
o</t>
        </r>
        <r>
          <rPr>
            <b/>
            <sz val="9"/>
            <color indexed="81"/>
            <rFont val="Tahoma"/>
            <family val="2"/>
          </rPr>
          <t xml:space="preserve">
- Programa VIDA Sana_Inf. Act. Física enviada por Teléfono_MPC niños 12 a 23 meses </t>
        </r>
      </text>
    </comment>
    <comment ref="D208" authorId="1" shapeId="0" xr:uid="{1A5E12D2-CD78-4226-AD92-99FD47434595}">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Programa VIDA Sana_Inf. Act. Física enviada por Teléfono_MPC menor de 1 año 
</t>
        </r>
      </text>
    </comment>
    <comment ref="E208" authorId="1" shapeId="0" xr:uid="{8E26B247-E72B-4260-8946-BC11932E11CD}">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Programa VIDA Sana_Inf. Act. Física enviada por Teléfono_MPC niños 12 a 23 meses </t>
        </r>
      </text>
    </comment>
    <comment ref="A209" authorId="1" shapeId="0" xr:uid="{5B3A0BAD-1563-4436-86AA-B6E2EA3B4C6F}">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Programa VIDA Sana_Inf. Nutrición enviada por Teléfono</t>
        </r>
        <r>
          <rPr>
            <sz val="9"/>
            <color indexed="81"/>
            <rFont val="Tahoma"/>
            <family val="2"/>
          </rPr>
          <t xml:space="preserve"> 
o 
- </t>
        </r>
        <r>
          <rPr>
            <b/>
            <sz val="9"/>
            <color indexed="81"/>
            <rFont val="Tahoma"/>
            <family val="2"/>
          </rPr>
          <t>Programa VIDA Sana_Inf. Nutrición enviada por Teléfono_MPC menor de 1 año</t>
        </r>
        <r>
          <rPr>
            <sz val="9"/>
            <color indexed="81"/>
            <rFont val="Tahoma"/>
            <family val="2"/>
          </rPr>
          <t xml:space="preserve"> 
o
- </t>
        </r>
        <r>
          <rPr>
            <b/>
            <sz val="9"/>
            <color indexed="81"/>
            <rFont val="Tahoma"/>
            <family val="2"/>
          </rPr>
          <t xml:space="preserve">Programa VIDA Sana_Inf. Nutrición enviada por Teléfono_MPC niños 12 a 23 meses </t>
        </r>
      </text>
    </comment>
    <comment ref="D209" authorId="1" shapeId="0" xr:uid="{EAA2F148-367F-4A56-9AB2-3A55E79A1EAB}">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Programa VIDA Sana_Inf. Nutrición enviada por Teléfono_MPC menor de 1 año </t>
        </r>
      </text>
    </comment>
    <comment ref="E209" authorId="1" shapeId="0" xr:uid="{73F5A571-FC38-45D4-A6E3-0B444C57EFD1}">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Programa VIDA Sana_Inf. Nutrición enviada por Teléfono_MPC niños 12 a 23 meses </t>
        </r>
      </text>
    </comment>
    <comment ref="A210" authorId="1" shapeId="0" xr:uid="{39EDF5FB-F5BA-4688-B132-9DF0A703CF2C}">
      <text>
        <r>
          <rPr>
            <sz val="9"/>
            <color indexed="81"/>
            <rFont val="Tahoma"/>
            <family val="2"/>
          </rPr>
          <t xml:space="preserve">Este dato aparecerá  luego de que la atención registrada en Módulo de Box/Pacientes citados, o en Atención/Registro Atención Individual, se registre la actividad: 
 - </t>
        </r>
        <r>
          <rPr>
            <b/>
            <sz val="9"/>
            <color indexed="81"/>
            <rFont val="Tahoma"/>
            <family val="2"/>
          </rPr>
          <t xml:space="preserve">Programa VIDA Sana_Inf. Psicologos enviada por Teléfono </t>
        </r>
        <r>
          <rPr>
            <sz val="9"/>
            <color indexed="81"/>
            <rFont val="Tahoma"/>
            <family val="2"/>
          </rPr>
          <t xml:space="preserve">
o 
- </t>
        </r>
        <r>
          <rPr>
            <b/>
            <sz val="9"/>
            <color indexed="81"/>
            <rFont val="Tahoma"/>
            <family val="2"/>
          </rPr>
          <t>Programa VIDA Sana_Inf. Psicologos enviada por Teléfono_MPC menor de 1 año</t>
        </r>
        <r>
          <rPr>
            <sz val="9"/>
            <color indexed="81"/>
            <rFont val="Tahoma"/>
            <family val="2"/>
          </rPr>
          <t xml:space="preserve"> 
o
- </t>
        </r>
        <r>
          <rPr>
            <b/>
            <sz val="9"/>
            <color indexed="81"/>
            <rFont val="Tahoma"/>
            <family val="2"/>
          </rPr>
          <t>Programa VIDA Sana_Inf. Psicologos enviada por Teléfono_MPC niños 12 a 23 meses</t>
        </r>
        <r>
          <rPr>
            <sz val="9"/>
            <color indexed="81"/>
            <rFont val="Tahoma"/>
            <family val="2"/>
          </rPr>
          <t xml:space="preserve"> </t>
        </r>
      </text>
    </comment>
    <comment ref="D210" authorId="1" shapeId="0" xr:uid="{CA06612D-2F79-408C-A067-CE88424C857D}">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Programa VIDA Sana_Inf. Psicologos enviada por Teléfono_MPC menor de 1 año </t>
        </r>
      </text>
    </comment>
    <comment ref="E210" authorId="1" shapeId="0" xr:uid="{6A0B3AFA-126F-4308-A79B-64F0BE711EF5}">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Programa VIDA Sana_Inf. Psicologos enviada por Teléfono_MPC niños 12 a 23 meses </t>
        </r>
      </text>
    </comment>
    <comment ref="K212" authorId="1" shapeId="0" xr:uid="{1707B1C0-2581-4ACE-8747-AB9F5C2A56D7}">
      <text>
        <r>
          <rPr>
            <sz val="9"/>
            <color indexed="81"/>
            <rFont val="Tahoma"/>
            <family val="2"/>
          </rPr>
          <t>En Modulo Atencion/Registro Atencion Grupal,  en Item</t>
        </r>
        <r>
          <rPr>
            <b/>
            <sz val="9"/>
            <color indexed="81"/>
            <rFont val="Tahoma"/>
            <family val="2"/>
          </rPr>
          <t xml:space="preserve"> "Riesgo" </t>
        </r>
        <r>
          <rPr>
            <sz val="9"/>
            <color indexed="81"/>
            <rFont val="Tahoma"/>
            <family val="2"/>
          </rPr>
          <t>seleccionar</t>
        </r>
        <r>
          <rPr>
            <b/>
            <sz val="9"/>
            <color indexed="81"/>
            <rFont val="Tahoma"/>
            <family val="2"/>
          </rPr>
          <t xml:space="preserve"> Gestantes o Gestantes Alto Riesgo Obstetrico </t>
        </r>
      </text>
    </comment>
    <comment ref="L212" authorId="1" shapeId="0" xr:uid="{9DEF051B-0324-450B-A8A2-CFC66A096C42}">
      <text>
        <r>
          <rPr>
            <sz val="9"/>
            <color indexed="81"/>
            <rFont val="Tahoma"/>
            <family val="2"/>
          </rPr>
          <t>En Modulo Atencion/Registro Atencion Grupal,  en Item</t>
        </r>
        <r>
          <rPr>
            <b/>
            <sz val="9"/>
            <color indexed="81"/>
            <rFont val="Tahoma"/>
            <family val="2"/>
          </rPr>
          <t xml:space="preserve"> "Riesgo" </t>
        </r>
        <r>
          <rPr>
            <sz val="9"/>
            <color indexed="81"/>
            <rFont val="Tahoma"/>
            <family val="2"/>
          </rPr>
          <t>seleccionar</t>
        </r>
        <r>
          <rPr>
            <b/>
            <sz val="9"/>
            <color indexed="81"/>
            <rFont val="Tahoma"/>
            <family val="2"/>
          </rPr>
          <t xml:space="preserve"> "Post Parto"</t>
        </r>
      </text>
    </comment>
    <comment ref="C213" authorId="1" shapeId="0" xr:uid="{C26CC288-5869-41C2-9578-00D8B549CFA7}">
      <text>
        <r>
          <rPr>
            <sz val="9"/>
            <color indexed="81"/>
            <rFont val="Tahoma"/>
            <family val="2"/>
          </rPr>
          <t>En Modulo Atencion/Registro Atencion Grupal, seleccionar en "Tipo de Participante" :</t>
        </r>
        <r>
          <rPr>
            <b/>
            <sz val="9"/>
            <color indexed="81"/>
            <rFont val="Tahoma"/>
            <family val="2"/>
          </rPr>
          <t xml:space="preserve"> 
"Madre, Padre o Cuidador de menores de 1 año"
</t>
        </r>
      </text>
    </comment>
    <comment ref="D213" authorId="1" shapeId="0" xr:uid="{D88CB4C3-AB58-4B4D-9743-847715BE8853}">
      <text>
        <r>
          <rPr>
            <sz val="9"/>
            <color indexed="81"/>
            <rFont val="Tahoma"/>
            <family val="2"/>
          </rPr>
          <t xml:space="preserve">En Modulo Atencion/Registro Atencion Grupal, seleccionar en "Tipo de Participante" : </t>
        </r>
        <r>
          <rPr>
            <b/>
            <sz val="9"/>
            <color indexed="81"/>
            <rFont val="Tahoma"/>
            <family val="2"/>
          </rPr>
          <t xml:space="preserve">
"Madre, Padre o cuidador de menores de 12 a 23 meses"</t>
        </r>
      </text>
    </comment>
    <comment ref="A214" authorId="1" shapeId="0" xr:uid="{3FD2342F-D4C8-4E84-B35F-4140EFDC4F6D}">
      <text>
        <r>
          <rPr>
            <sz val="9"/>
            <color indexed="81"/>
            <rFont val="Tahoma"/>
            <family val="2"/>
          </rPr>
          <t xml:space="preserve">Este dato aparecerá  luego de que la atención registrada en Módulo de Atención/Registro Atención Grupal, se registre la actividad: </t>
        </r>
        <r>
          <rPr>
            <b/>
            <sz val="9"/>
            <color indexed="81"/>
            <rFont val="Tahoma"/>
            <family val="2"/>
          </rPr>
          <t xml:space="preserve">
- GRP_Programa Vida Sana_Video Act. Física subido a Redes Sociales 
Además, el ticket "Asiste" </t>
        </r>
      </text>
    </comment>
    <comment ref="A215" authorId="1" shapeId="0" xr:uid="{315446BB-4ABC-4BFB-B14D-CEFCFFBCA3C2}">
      <text>
        <r>
          <rPr>
            <sz val="9"/>
            <color indexed="81"/>
            <rFont val="Tahoma"/>
            <family val="2"/>
          </rPr>
          <t xml:space="preserve">Este dato aparecerá  luego de que la atención registrada en Módulo de Atención/Registro Atención Grupal, se registre la actividad: 
- </t>
        </r>
        <r>
          <rPr>
            <b/>
            <sz val="9"/>
            <color indexed="81"/>
            <rFont val="Tahoma"/>
            <family val="2"/>
          </rPr>
          <t xml:space="preserve">GRP_Programa VIDA Sana_Video Vida Sana subido a Redes Sociales 
Además, el ticket "Asiste" </t>
        </r>
      </text>
    </comment>
    <comment ref="A219" authorId="1" shapeId="0" xr:uid="{E66784F6-655A-41FD-9B4A-246DA81FCB87}">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Programa de acompañamiento psicosocial en APS_Acciones telefónicas realizadas (llamadas o mensajería) 
</t>
        </r>
      </text>
    </comment>
    <comment ref="B223" authorId="1" shapeId="0" xr:uid="{4B7B1E58-CD55-49A7-ACA5-F75FB699C1AC}">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Teleconsulta de tratamiento anticoagulante oral_Establecimientos de la red</t>
        </r>
      </text>
    </comment>
    <comment ref="C223" authorId="1" shapeId="0" xr:uid="{7093F1B7-68FC-4AFA-A584-F2FE39D89BE9}">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Teleconsulta de tratamiento anticoagulante oral_ Compra de servicio en sistema </t>
        </r>
      </text>
    </comment>
    <comment ref="D223" authorId="1" shapeId="0" xr:uid="{F9376713-55E6-41AF-A130-1C68DDA08F50}">
      <text>
        <r>
          <rPr>
            <sz val="9"/>
            <color indexed="81"/>
            <rFont val="Tahoma"/>
            <family val="2"/>
          </rPr>
          <t xml:space="preserve">Este dato aparecerá  luego de que la atención registrada en Módulo de Box/Pacientes citados, o en Atención/Registro Atención Individual, se registre la actividad: </t>
        </r>
        <r>
          <rPr>
            <b/>
            <sz val="9"/>
            <color indexed="81"/>
            <rFont val="Tahoma"/>
            <family val="2"/>
          </rPr>
          <t xml:space="preserve">
 - Teleconsulta de tratamiento anticoagulante oral_Compra de servicio en extrasistema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Andrea Gonzalez</author>
    <author>John San Martin Retamal</author>
  </authors>
  <commentList>
    <comment ref="AN12" authorId="0" shapeId="0" xr:uid="{AAAAEC05-BD6B-4072-B491-050B0E4ED608}">
      <text>
        <r>
          <rPr>
            <sz val="9"/>
            <color indexed="81"/>
            <rFont val="Tahoma"/>
            <family val="2"/>
          </rPr>
          <t xml:space="preserve">Este dato </t>
        </r>
        <r>
          <rPr>
            <b/>
            <sz val="9"/>
            <color indexed="81"/>
            <rFont val="Tahoma"/>
            <family val="2"/>
          </rPr>
          <t>aparecerá</t>
        </r>
        <r>
          <rPr>
            <sz val="9"/>
            <color indexed="81"/>
            <rFont val="Tahoma"/>
            <family val="2"/>
          </rPr>
          <t xml:space="preserve">  luego de que en el </t>
        </r>
        <r>
          <rPr>
            <b/>
            <sz val="9"/>
            <color indexed="81"/>
            <rFont val="Tahoma"/>
            <family val="2"/>
          </rPr>
          <t>Módulo Admisión</t>
        </r>
        <r>
          <rPr>
            <sz val="9"/>
            <color indexed="81"/>
            <rFont val="Tahoma"/>
            <family val="2"/>
          </rPr>
          <t xml:space="preserve"> el Paciente indique en   </t>
        </r>
        <r>
          <rPr>
            <b/>
            <sz val="9"/>
            <color indexed="81"/>
            <rFont val="Tahoma"/>
            <family val="2"/>
          </rPr>
          <t>"Identificacion"</t>
        </r>
        <r>
          <rPr>
            <sz val="9"/>
            <color indexed="81"/>
            <rFont val="Tahoma"/>
            <family val="2"/>
          </rPr>
          <t xml:space="preserve"> Pertenece </t>
        </r>
        <r>
          <rPr>
            <b/>
            <sz val="9"/>
            <color indexed="81"/>
            <rFont val="Tahoma"/>
            <family val="2"/>
          </rPr>
          <t xml:space="preserve">a pueblo indigenas </t>
        </r>
        <r>
          <rPr>
            <sz val="9"/>
            <color indexed="81"/>
            <rFont val="Tahoma"/>
            <family val="2"/>
          </rPr>
          <t xml:space="preserve">"si" o en Módulo Box Pacientes Citados en Modificar datos de paciente.
</t>
        </r>
      </text>
    </comment>
    <comment ref="AO12" authorId="0" shapeId="0" xr:uid="{37477878-E62E-4699-864B-B8D521C23524}">
      <text>
        <r>
          <rPr>
            <sz val="9"/>
            <color indexed="81"/>
            <rFont val="Tahoma"/>
            <family val="2"/>
          </rPr>
          <t xml:space="preserve">Se </t>
        </r>
        <r>
          <rPr>
            <b/>
            <sz val="9"/>
            <color indexed="81"/>
            <rFont val="Tahoma"/>
            <family val="2"/>
          </rPr>
          <t xml:space="preserve">contabilizara </t>
        </r>
        <r>
          <rPr>
            <sz val="9"/>
            <color indexed="81"/>
            <rFont val="Tahoma"/>
            <family val="2"/>
          </rPr>
          <t xml:space="preserve">a los pacientes que tengan en  Antecedentes del usuario APS / </t>
        </r>
        <r>
          <rPr>
            <b/>
            <sz val="9"/>
            <color indexed="81"/>
            <rFont val="Tahoma"/>
            <family val="2"/>
          </rPr>
          <t>Pestaña "Identificacion"</t>
        </r>
        <r>
          <rPr>
            <sz val="9"/>
            <color indexed="81"/>
            <rFont val="Tahoma"/>
            <family val="2"/>
          </rPr>
          <t xml:space="preserve">  Item  </t>
        </r>
        <r>
          <rPr>
            <b/>
            <sz val="9"/>
            <color indexed="81"/>
            <rFont val="Tahoma"/>
            <family val="2"/>
          </rPr>
          <t>Alertas Adm.  "MIGRANTE" o en Módulo Box - Pacientes citados Alerta Administrativa.</t>
        </r>
        <r>
          <rPr>
            <sz val="9"/>
            <color indexed="81"/>
            <rFont val="Tahoma"/>
            <family val="2"/>
          </rPr>
          <t xml:space="preserve">
</t>
        </r>
      </text>
    </comment>
    <comment ref="C15" authorId="1" shapeId="0" xr:uid="{E5AB988D-B782-48F7-B7AB-9362455FE3D5}">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Tumores Malignos</t>
        </r>
        <r>
          <rPr>
            <sz val="9"/>
            <color indexed="81"/>
            <rFont val="Tahoma"/>
            <family val="2"/>
          </rPr>
          <t xml:space="preserve">
Tipo de Establecimiento
Cesfam,Cgu,Cgr,Crs,Cdt,Psr,Cosam, Cecosf y Hospitales comunitarios.</t>
        </r>
      </text>
    </comment>
    <comment ref="C16" authorId="1" shapeId="0" xr:uid="{03758F4E-3C97-4E82-B98D-F69EB10F5208}">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Otros Cáncer</t>
        </r>
        <r>
          <rPr>
            <sz val="9"/>
            <color indexed="81"/>
            <rFont val="Tahoma"/>
            <family val="2"/>
          </rPr>
          <t xml:space="preserve">
Tipo de Establecimiento
Cesfam,Cgu,Cgr,Crs,Cdt,Psr,Cosam, Cecosf y Hospitales comunitarios.</t>
        </r>
      </text>
    </comment>
    <comment ref="C17" authorId="1" shapeId="0" xr:uid="{8BB33039-D360-4058-AAD8-C10B2F2B507A}">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Infección Causada por VIH</t>
        </r>
        <r>
          <rPr>
            <sz val="9"/>
            <color indexed="81"/>
            <rFont val="Tahoma"/>
            <family val="2"/>
          </rPr>
          <t xml:space="preserve">
Tipo de Establecimiento
Cesfam,Cgu,Cgr,Crs,Cdt,Psr,Cosam, Cecosf y Hospitales comunitarios.</t>
        </r>
      </text>
    </comment>
    <comment ref="C18" authorId="1" shapeId="0" xr:uid="{301A6325-A7FB-489D-85C1-A75C3C938C04}">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Otras Enfermedades Infecciosas</t>
        </r>
        <r>
          <rPr>
            <sz val="9"/>
            <color indexed="81"/>
            <rFont val="Tahoma"/>
            <family val="2"/>
          </rPr>
          <t xml:space="preserve">
Tipo de Establecimiento
Cesfam,Cgu,Cgr,Crs,Cdt,Psr,Cosam, Cecosf y Hospitales comunitarios.</t>
        </r>
      </text>
    </comment>
    <comment ref="C19" authorId="1" shapeId="0" xr:uid="{7358913E-8929-47D8-BA8B-53F5AD091AAF}">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Trastornos Mentales Orgánicos</t>
        </r>
        <r>
          <rPr>
            <sz val="9"/>
            <color indexed="81"/>
            <rFont val="Tahoma"/>
            <family val="2"/>
          </rPr>
          <t xml:space="preserve">
Tipo de Establecimiento
Cesfam,Cgu,Cgr,Crs,Cdt,Psr,Cosam, Cecosf y Hospitales comunitarios.</t>
        </r>
      </text>
    </comment>
    <comment ref="C20" authorId="1" shapeId="0" xr:uid="{E6C5F4FA-5360-4339-811D-AB70B232DE9A}">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Extrapiramidales y/o del Movimiento</t>
        </r>
        <r>
          <rPr>
            <sz val="9"/>
            <color indexed="81"/>
            <rFont val="Tahoma"/>
            <family val="2"/>
          </rPr>
          <t xml:space="preserve">
Tipo de Establecimiento
Cesfam,Cgu,Cgr,Crs,Cdt,Psr,Cosam, Cecosf y Hospitales comunitarios.</t>
        </r>
      </text>
    </comment>
    <comment ref="C21" authorId="1" shapeId="0" xr:uid="{115527B2-1748-4FA8-86D5-264135724D97}">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Dismielinizantes del SNC.</t>
        </r>
        <r>
          <rPr>
            <sz val="9"/>
            <color indexed="81"/>
            <rFont val="Tahoma"/>
            <family val="2"/>
          </rPr>
          <t xml:space="preserve">
Tipo de Establecimiento
Cesfam,Cgu,Cgr,Crs,Cdt,Psr,Cosam, Cecosf y Hospitales comunitarios.</t>
        </r>
      </text>
    </comment>
    <comment ref="C22" authorId="1" shapeId="0" xr:uid="{98500635-3009-4544-BF7A-85D0F8905138}">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Neurodenerativas</t>
        </r>
        <r>
          <rPr>
            <sz val="9"/>
            <color indexed="81"/>
            <rFont val="Tahoma"/>
            <family val="2"/>
          </rPr>
          <t xml:space="preserve">
Tipo de Establecimiento
Cesfam,Cgu,Cgr,Crs,Cdt,Psr,Cosam, Cecosf y Hospitales comunitarios.</t>
        </r>
      </text>
    </comment>
    <comment ref="C23" authorId="1" shapeId="0" xr:uid="{438CD99E-D3FC-4271-A220-B28349413E25}">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Parálisis Cerebral Severa</t>
        </r>
        <r>
          <rPr>
            <sz val="9"/>
            <color indexed="81"/>
            <rFont val="Tahoma"/>
            <family val="2"/>
          </rPr>
          <t xml:space="preserve">
Tipo de Establecimiento
Cesfam,Cgu,Cgr,Crs,Cdt,Psr,Cosam, Cecosf y Hospitales comunitarios.</t>
        </r>
      </text>
    </comment>
    <comment ref="C24" authorId="1" shapeId="0" xr:uid="{D6FC996A-2D02-4019-B2F8-217D66F72E36}">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Cardiopatías Congénitas o Adquiridas</t>
        </r>
        <r>
          <rPr>
            <sz val="9"/>
            <color indexed="81"/>
            <rFont val="Tahoma"/>
            <family val="2"/>
          </rPr>
          <t xml:space="preserve">
Tipo de Establecimiento
Cesfam,Cgu,Cgr,Crs,Cdt,Psr,Cosam, Cecosf y Hospitales comunitarios.</t>
        </r>
      </text>
    </comment>
    <comment ref="C25" authorId="1" shapeId="0" xr:uid="{3D3D5D9D-27AD-4AA4-A44B-72543CC6A016}">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Insuficiencia Cardíaca</t>
        </r>
        <r>
          <rPr>
            <sz val="9"/>
            <color indexed="81"/>
            <rFont val="Tahoma"/>
            <family val="2"/>
          </rPr>
          <t xml:space="preserve">
Tipo de Establecimiento
Cesfam,Cgu,Cgr,Crs,Cdt,Psr,Cosam, Cecosf y Hospitales comunitarios.</t>
        </r>
      </text>
    </comment>
    <comment ref="C26" authorId="1" shapeId="0" xr:uid="{05837295-E7CE-46C7-943F-660B1DADC993}">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Sistema Nervioso Vascular o Traumático (ACV-TEC)</t>
        </r>
        <r>
          <rPr>
            <sz val="9"/>
            <color indexed="81"/>
            <rFont val="Tahoma"/>
            <family val="2"/>
          </rPr>
          <t xml:space="preserve">
Tipo de Establecimiento
Cesfam,Cgu,Cgr,Crs,Cdt,Psr,Cosam, Cecosf y Hospitales comunitarios.</t>
        </r>
      </text>
    </comment>
    <comment ref="C27" authorId="1" shapeId="0" xr:uid="{BF928207-83AC-44A3-8B8F-1AD4B13801E1}">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EPOC</t>
        </r>
        <r>
          <rPr>
            <sz val="9"/>
            <color indexed="81"/>
            <rFont val="Tahoma"/>
            <family val="2"/>
          </rPr>
          <t xml:space="preserve">
Tipo de Establecimiento
Cesfam,Cgu,Cgr,Crs,Cdt,Psr,Cosam, Cecosf y Hospitales comunitarios.</t>
        </r>
      </text>
    </comment>
    <comment ref="C28" authorId="1" shapeId="0" xr:uid="{D0E946AC-95F0-4B72-9FA7-EAE8C0A58B57}">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Otras Pulmonares (Restrictivas, Vascular)</t>
        </r>
        <r>
          <rPr>
            <sz val="9"/>
            <color indexed="81"/>
            <rFont val="Tahoma"/>
            <family val="2"/>
          </rPr>
          <t xml:space="preserve">
Tipo de Establecimiento
Cesfam,Cgu,Cgr,Crs,Cdt,Psr,Cosam, Cecosf y Hospitales comunitarios.</t>
        </r>
      </text>
    </comment>
    <comment ref="C29" authorId="1" shapeId="0" xr:uid="{BFBC4463-F1C2-4BF2-B86F-F556F876E2F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Insuficiencia Hepática</t>
        </r>
        <r>
          <rPr>
            <sz val="9"/>
            <color indexed="81"/>
            <rFont val="Tahoma"/>
            <family val="2"/>
          </rPr>
          <t xml:space="preserve">
Tipo de Establecimiento
Cesfam,Cgu,Cgr,Crs,Cdt,Psr,Cosam, Cecosf y Hospitales comunitarios.</t>
        </r>
      </text>
    </comment>
    <comment ref="C30" authorId="1" shapeId="0" xr:uid="{CF372518-147D-421A-86AE-D1E19D098ACD}">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 RenalCrónica</t>
        </r>
        <r>
          <rPr>
            <sz val="9"/>
            <color indexed="81"/>
            <rFont val="Tahoma"/>
            <family val="2"/>
          </rPr>
          <t xml:space="preserve">
Tipo de Establecimiento
Cesfam,Cgu,Cgr,Crs,Cdt,Psr,Cosam, Cecosf y Hospitales comunitarios.</t>
        </r>
      </text>
    </comment>
    <comment ref="C31" authorId="1" shapeId="0" xr:uid="{38D5D523-902C-49F1-88CC-318A819F587F}">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Malformaciones congénitas, deformidades y anomalías cromosómicas</t>
        </r>
        <r>
          <rPr>
            <sz val="9"/>
            <color indexed="81"/>
            <rFont val="Tahoma"/>
            <family val="2"/>
          </rPr>
          <t xml:space="preserve">
Tipo de Establecimiento
Cesfam,Cgu,Cgr,Crs,Cdt,Psr,Cosam, Cecosf y Hospitales comunitarios.</t>
        </r>
      </text>
    </comment>
    <comment ref="C32" authorId="1" shapeId="0" xr:uid="{3EE640B4-2389-4069-8072-A3DB0167DB84}">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autoinmunes e inmunodeficiencias severas</t>
        </r>
        <r>
          <rPr>
            <sz val="9"/>
            <color indexed="81"/>
            <rFont val="Tahoma"/>
            <family val="2"/>
          </rPr>
          <t xml:space="preserve">
Tipo de Establecimiento
Cesfam,Cgu,Cgr,Crs,Cdt,Psr,Cosam, Cecosf y Hospitales comunitarios.</t>
        </r>
      </text>
    </comment>
    <comment ref="C33" authorId="1" shapeId="0" xr:uid="{5FA9F118-FB0A-4BD8-96D9-3B334976D841}">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gastrointestinales</t>
        </r>
        <r>
          <rPr>
            <sz val="9"/>
            <color indexed="81"/>
            <rFont val="Tahoma"/>
            <family val="2"/>
          </rPr>
          <t xml:space="preserve">
Tipo de Establecimiento
Cesfam,Cgu,Cgr,Crs,Cdt,Psr,Cosam, Cecosf y Hospitales comunitarios.</t>
        </r>
      </text>
    </comment>
    <comment ref="C34" authorId="1" shapeId="0" xr:uid="{770FCD20-E229-40CE-80D5-0EDCA18E90BB}">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Prematurez</t>
        </r>
        <r>
          <rPr>
            <sz val="9"/>
            <color indexed="81"/>
            <rFont val="Tahoma"/>
            <family val="2"/>
          </rPr>
          <t xml:space="preserve">
Tipo de Establecimiento
Cesfam,Cgu,Cgr,Crs,Cdt,Psr,Cosam, Cecosf y Hospitales comunitarios.</t>
        </r>
      </text>
    </comment>
    <comment ref="C35" authorId="1" shapeId="0" xr:uid="{BC39E11E-BD6F-4606-B167-ABFAA710AE1C}">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endocrinas, nutricionales y metabólicas</t>
        </r>
        <r>
          <rPr>
            <sz val="9"/>
            <color indexed="81"/>
            <rFont val="Tahoma"/>
            <family val="2"/>
          </rPr>
          <t xml:space="preserve">
Tipo de Establecimiento
Cesfam,Cgu,Cgr,Crs,Cdt,Psr,Cosam, Cecosf y Hospitales comunitarios.</t>
        </r>
      </text>
    </comment>
    <comment ref="C36" authorId="1" shapeId="0" xr:uid="{0B16A0D4-842F-4952-9595-1F720B048929}">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Alteraciones del tejido conjuntivo o musculoesquelético severos</t>
        </r>
        <r>
          <rPr>
            <sz val="9"/>
            <color indexed="81"/>
            <rFont val="Tahoma"/>
            <family val="2"/>
          </rPr>
          <t xml:space="preserve">
Tipo de Establecimiento
Cesfam,Cgu,Cgr,Crs,Cdt,Psr,Cosam, Cecosf y Hospitales comunitarios.</t>
        </r>
      </text>
    </comment>
    <comment ref="C37" authorId="1" shapeId="0" xr:uid="{0410D683-635C-4E54-B904-B6686AA0FF07}">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Otras</t>
        </r>
        <r>
          <rPr>
            <sz val="9"/>
            <color indexed="81"/>
            <rFont val="Tahoma"/>
            <family val="2"/>
          </rPr>
          <t xml:space="preserve">
Tipo de Establecimiento
Cesfam,Cgu,Cgr,Crs,Cdt,Psr,Cosam, Cecosf y Hospitales comunitarios.</t>
        </r>
      </text>
    </comment>
    <comment ref="C38" authorId="1" shapeId="0" xr:uid="{48D70345-5936-4288-9607-8FE3D913F6DC}">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Fallecimiento menor a 6 meses desde ingreso
Tipo de Establecimiento
Cesfam,Cgu,Cgr,Crs,Cdt,Psr,Cosam, Cecosf y Hospitales comunitarios.</t>
        </r>
      </text>
    </comment>
    <comment ref="C39" authorId="1" shapeId="0" xr:uid="{49FC9F53-8145-44A1-8D5B-7EB00FB1E04E}">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Fallecimiento más de 6 meses y menos de un año del ingreso
Tipo de Establecimiento
Cesfam,Cgu,Cgr,Crs,Cdt,Psr,Cosam, Cecosf y Hospitales comunitarios.</t>
        </r>
      </text>
    </comment>
    <comment ref="C40" authorId="1" shapeId="0" xr:uid="{53E98C3B-C331-4487-B76B-22C100676F0B}">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Fallecimiento posterior a 12 meses del ingreso
Tipo de Establecimiento
Cesfam,Cgu,Cgr,Crs,Cdt,Psr,Cosam, Cecosf y Hospitales comunitarios.</t>
        </r>
      </text>
    </comment>
    <comment ref="C41" authorId="1" shapeId="0" xr:uid="{B376EDFE-5DF6-409A-BD84-BE8AB8FFA934}">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algun de estos estados;
- Egreso Otras Causas
- Egreso Por Traslado
- Egreso No Cumple con los Criterio para mantenerse en seguimiento el programa
Tipo de Establecimiento
Cesfam,Cgu,Cgr,Crs,Cdt,Psr,Cosam, Cecosf y Hospitales comunitarios.</t>
        </r>
      </text>
    </comment>
    <comment ref="AM45" authorId="0" shapeId="0" xr:uid="{7BFCF5D7-8AF2-44F3-8FDF-4E86CF27F65C}">
      <text>
        <r>
          <rPr>
            <sz val="9"/>
            <color indexed="81"/>
            <rFont val="Tahoma"/>
            <family val="2"/>
          </rPr>
          <t xml:space="preserve">Este dato se </t>
        </r>
        <r>
          <rPr>
            <b/>
            <sz val="9"/>
            <color indexed="81"/>
            <rFont val="Tahoma"/>
            <family val="2"/>
          </rPr>
          <t xml:space="preserve">contabilizará </t>
        </r>
        <r>
          <rPr>
            <sz val="9"/>
            <color indexed="81"/>
            <rFont val="Tahoma"/>
            <family val="2"/>
          </rPr>
          <t xml:space="preserve">luego que en la atención registrada en módulo Box/Pacientes citados ó Modulo Atención/Registro Atención Individual.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
        </r>
        <r>
          <rPr>
            <sz val="9"/>
            <color indexed="81"/>
            <rFont val="Tahoma"/>
            <family val="2"/>
          </rPr>
          <t xml:space="preserve">
</t>
        </r>
        <r>
          <rPr>
            <b/>
            <sz val="9"/>
            <color indexed="81"/>
            <rFont val="Tahoma"/>
            <family val="2"/>
          </rPr>
          <t xml:space="preserve">"Médico" 
</t>
        </r>
        <r>
          <rPr>
            <sz val="9"/>
            <color indexed="81"/>
            <rFont val="Tahoma"/>
            <family val="2"/>
          </rPr>
          <t xml:space="preserve">
</t>
        </r>
      </text>
    </comment>
    <comment ref="AN45" authorId="0" shapeId="0" xr:uid="{A1C880D7-3A15-4CED-84D7-E958F7A2FEAE}">
      <text>
        <r>
          <rPr>
            <sz val="9"/>
            <color indexed="81"/>
            <rFont val="Tahoma"/>
            <family val="2"/>
          </rPr>
          <t xml:space="preserve">Este dato se </t>
        </r>
        <r>
          <rPr>
            <b/>
            <sz val="9"/>
            <color indexed="81"/>
            <rFont val="Tahoma"/>
            <family val="2"/>
          </rPr>
          <t xml:space="preserve">contabilizará </t>
        </r>
        <r>
          <rPr>
            <sz val="9"/>
            <color indexed="81"/>
            <rFont val="Tahoma"/>
            <family val="2"/>
          </rPr>
          <t xml:space="preserve">luego que en la atención registrada en </t>
        </r>
        <r>
          <rPr>
            <b/>
            <sz val="9"/>
            <color indexed="81"/>
            <rFont val="Tahoma"/>
            <family val="2"/>
          </rPr>
          <t>módulo Box/Pacientes citados</t>
        </r>
        <r>
          <rPr>
            <sz val="9"/>
            <color indexed="81"/>
            <rFont val="Tahoma"/>
            <family val="2"/>
          </rPr>
          <t xml:space="preserve"> ó Modulo Atención/Registro Atención Individual.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"Enfermera(o)"  </t>
        </r>
        <r>
          <rPr>
            <sz val="9"/>
            <color indexed="81"/>
            <rFont val="Tahoma"/>
            <family val="2"/>
          </rPr>
          <t xml:space="preserve">
</t>
        </r>
      </text>
    </comment>
    <comment ref="AO45" authorId="0" shapeId="0" xr:uid="{C1BEEE3C-081E-4E8D-8691-0F7123944E0E}">
      <text>
        <r>
          <rPr>
            <sz val="9"/>
            <color indexed="81"/>
            <rFont val="Tahoma"/>
            <family val="2"/>
          </rPr>
          <t>Este dato se</t>
        </r>
        <r>
          <rPr>
            <b/>
            <sz val="9"/>
            <color indexed="81"/>
            <rFont val="Tahoma"/>
            <family val="2"/>
          </rPr>
          <t xml:space="preserve"> contabilizará</t>
        </r>
        <r>
          <rPr>
            <sz val="9"/>
            <color indexed="81"/>
            <rFont val="Tahoma"/>
            <family val="2"/>
          </rPr>
          <t xml:space="preserve"> luego que en la atención registrada en</t>
        </r>
        <r>
          <rPr>
            <b/>
            <sz val="9"/>
            <color indexed="81"/>
            <rFont val="Tahoma"/>
            <family val="2"/>
          </rPr>
          <t xml:space="preserve"> 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estamento 
"Kinesiologo(a)"</t>
        </r>
        <r>
          <rPr>
            <sz val="9"/>
            <color indexed="81"/>
            <rFont val="Tahoma"/>
            <family val="2"/>
          </rPr>
          <t xml:space="preserve">
</t>
        </r>
      </text>
    </comment>
    <comment ref="AP45" authorId="0" shapeId="0" xr:uid="{E5978858-7C10-4FE7-BB74-5EB8874A63D2}">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Registro Atención Individual. 
Registre la actividad realizada y</t>
        </r>
        <r>
          <rPr>
            <sz val="9"/>
            <color indexed="81"/>
            <rFont val="Tahoma"/>
            <family val="2"/>
          </rPr>
          <t xml:space="preserve"> sea realizada por el </t>
        </r>
        <r>
          <rPr>
            <b/>
            <sz val="9"/>
            <color indexed="81"/>
            <rFont val="Tahoma"/>
            <family val="2"/>
          </rPr>
          <t xml:space="preserve">estamento 
"Tecnico Paramedico" </t>
        </r>
        <r>
          <rPr>
            <sz val="9"/>
            <color indexed="81"/>
            <rFont val="Tahoma"/>
            <family val="2"/>
          </rPr>
          <t xml:space="preserve">
</t>
        </r>
      </text>
    </comment>
    <comment ref="AQ45" authorId="0" shapeId="0" xr:uid="{E96773DE-CA50-4338-A7D4-FEE5F976B4E1}">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t>
        </r>
        <r>
          <rPr>
            <b/>
            <sz val="9"/>
            <color indexed="81"/>
            <rFont val="Tahoma"/>
            <family val="2"/>
          </rPr>
          <t xml:space="preserve"> estamento </t>
        </r>
        <r>
          <rPr>
            <sz val="9"/>
            <color indexed="81"/>
            <rFont val="Tahoma"/>
            <family val="2"/>
          </rPr>
          <t xml:space="preserve">
</t>
        </r>
        <r>
          <rPr>
            <b/>
            <sz val="9"/>
            <color indexed="81"/>
            <rFont val="Tahoma"/>
            <family val="2"/>
          </rPr>
          <t xml:space="preserve">"Psicólogo/a" </t>
        </r>
        <r>
          <rPr>
            <sz val="9"/>
            <color indexed="81"/>
            <rFont val="Tahoma"/>
            <family val="2"/>
          </rPr>
          <t xml:space="preserve">
</t>
        </r>
      </text>
    </comment>
    <comment ref="AR45" authorId="0" shapeId="0" xr:uid="{28860493-5D7C-4CBC-9CB8-F73DDC134C94}">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t>
        </r>
        <r>
          <rPr>
            <b/>
            <sz val="9"/>
            <color indexed="81"/>
            <rFont val="Tahoma"/>
            <family val="2"/>
          </rPr>
          <t xml:space="preserve"> estamento </t>
        </r>
        <r>
          <rPr>
            <sz val="9"/>
            <color indexed="81"/>
            <rFont val="Tahoma"/>
            <family val="2"/>
          </rPr>
          <t xml:space="preserve">
</t>
        </r>
        <r>
          <rPr>
            <b/>
            <sz val="9"/>
            <color indexed="81"/>
            <rFont val="Tahoma"/>
            <family val="2"/>
          </rPr>
          <t xml:space="preserve">"Quimico Farmacéutico"  </t>
        </r>
        <r>
          <rPr>
            <sz val="9"/>
            <color indexed="81"/>
            <rFont val="Tahoma"/>
            <family val="2"/>
          </rPr>
          <t xml:space="preserve">
</t>
        </r>
      </text>
    </comment>
    <comment ref="AS45" authorId="0" shapeId="0" xr:uid="{01A4C305-CDBA-4D6D-98EF-3C2EF599CDAE}">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Registre la actividad realizada </t>
        </r>
        <r>
          <rPr>
            <sz val="9"/>
            <color indexed="81"/>
            <rFont val="Tahoma"/>
            <family val="2"/>
          </rPr>
          <t xml:space="preserve">y sea realizada por el </t>
        </r>
        <r>
          <rPr>
            <b/>
            <sz val="9"/>
            <color indexed="81"/>
            <rFont val="Tahoma"/>
            <family val="2"/>
          </rPr>
          <t>estamento 
"Nutricionista"</t>
        </r>
        <r>
          <rPr>
            <sz val="9"/>
            <color indexed="81"/>
            <rFont val="Tahoma"/>
            <family val="2"/>
          </rPr>
          <t xml:space="preserve">
</t>
        </r>
      </text>
    </comment>
    <comment ref="AT45" authorId="0" shapeId="0" xr:uid="{394741B0-B203-459F-9C61-51EE46214056}">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 xml:space="preserve">Registre la actividad realizada </t>
        </r>
        <r>
          <rPr>
            <sz val="9"/>
            <color indexed="81"/>
            <rFont val="Tahoma"/>
            <family val="2"/>
          </rPr>
          <t xml:space="preserve">y sea realizada por el </t>
        </r>
        <r>
          <rPr>
            <b/>
            <sz val="9"/>
            <color indexed="81"/>
            <rFont val="Tahoma"/>
            <family val="2"/>
          </rPr>
          <t xml:space="preserve">estamento </t>
        </r>
        <r>
          <rPr>
            <sz val="9"/>
            <color indexed="81"/>
            <rFont val="Tahoma"/>
            <family val="2"/>
          </rPr>
          <t xml:space="preserve">
</t>
        </r>
        <r>
          <rPr>
            <b/>
            <sz val="9"/>
            <color indexed="81"/>
            <rFont val="Tahoma"/>
            <family val="2"/>
          </rPr>
          <t xml:space="preserve">"Fonoaudiólogo/a"  </t>
        </r>
        <r>
          <rPr>
            <sz val="9"/>
            <color indexed="81"/>
            <rFont val="Tahoma"/>
            <family val="2"/>
          </rPr>
          <t xml:space="preserve">
</t>
        </r>
      </text>
    </comment>
    <comment ref="AU45" authorId="0" shapeId="0" xr:uid="{CB2FC35F-B6B3-4F52-9D1C-04F6948016E7}">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"Terapeúta Ocupacional"   </t>
        </r>
        <r>
          <rPr>
            <sz val="9"/>
            <color indexed="81"/>
            <rFont val="Tahoma"/>
            <family val="2"/>
          </rPr>
          <t xml:space="preserve">
</t>
        </r>
      </text>
    </comment>
    <comment ref="AV45" authorId="0" shapeId="0" xr:uid="{65193485-E33E-4751-ADDB-FDFB2DB040BB}">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
        </r>
        <r>
          <rPr>
            <sz val="9"/>
            <color indexed="81"/>
            <rFont val="Tahoma"/>
            <family val="2"/>
          </rPr>
          <t xml:space="preserve">
</t>
        </r>
        <r>
          <rPr>
            <b/>
            <sz val="9"/>
            <color indexed="81"/>
            <rFont val="Tahoma"/>
            <family val="2"/>
          </rPr>
          <t xml:space="preserve">"Trabajador Social" </t>
        </r>
        <r>
          <rPr>
            <sz val="9"/>
            <color indexed="81"/>
            <rFont val="Tahoma"/>
            <family val="2"/>
          </rPr>
          <t xml:space="preserve">
</t>
        </r>
      </text>
    </comment>
    <comment ref="AW45" authorId="0" shapeId="0" xr:uid="{61A54347-ADB3-4B65-A838-9395C33E97E9}">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
        </r>
        <r>
          <rPr>
            <sz val="9"/>
            <color indexed="81"/>
            <rFont val="Tahoma"/>
            <family val="2"/>
          </rPr>
          <t xml:space="preserve">
- </t>
        </r>
        <r>
          <rPr>
            <b/>
            <sz val="9"/>
            <color indexed="81"/>
            <rFont val="Tahoma"/>
            <family val="2"/>
          </rPr>
          <t>Otros profesionales que no estan en informados.</t>
        </r>
        <r>
          <rPr>
            <sz val="9"/>
            <color indexed="81"/>
            <rFont val="Tahoma"/>
            <family val="2"/>
          </rPr>
          <t xml:space="preserve">
</t>
        </r>
      </text>
    </comment>
    <comment ref="A46" authorId="0" shapeId="0" xr:uid="{879890F1-9A36-40B4-8EFF-8A3BAC416083}">
      <text>
        <r>
          <rPr>
            <sz val="9"/>
            <color indexed="81"/>
            <rFont val="Tahoma"/>
            <family val="2"/>
          </rPr>
          <t>Este dato aparecerá luego que en la atención registrada en</t>
        </r>
        <r>
          <rPr>
            <b/>
            <sz val="9"/>
            <color indexed="81"/>
            <rFont val="Tahoma"/>
            <family val="2"/>
          </rPr>
          <t xml:space="preserve"> 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Visita Domiciliaria Integral (Elaboración o Evaluación Plan - Cuidados paliativos" - CPU</t>
        </r>
        <r>
          <rPr>
            <sz val="9"/>
            <color indexed="81"/>
            <rFont val="Tahoma"/>
            <family val="2"/>
          </rPr>
          <t xml:space="preserve">
Tipo de Establecimiento
Cesfam,Cgu,Cgr,Crs,Cdt,Psr,Cosam, Cecosf y Hospitales comunitarios.
</t>
        </r>
      </text>
    </comment>
    <comment ref="A47" authorId="0" shapeId="0" xr:uid="{11BC1C47-387B-4E46-969D-151B8BC77A24}">
      <text>
        <r>
          <rPr>
            <sz val="9"/>
            <color indexed="81"/>
            <rFont val="Tahoma"/>
            <family val="2"/>
          </rPr>
          <t xml:space="preserve">Este dato aparecerá luego que en la atención registrada en </t>
        </r>
        <r>
          <rPr>
            <b/>
            <sz val="9"/>
            <color indexed="81"/>
            <rFont val="Tahoma"/>
            <family val="2"/>
          </rPr>
          <t>módulo Box</t>
        </r>
        <r>
          <rPr>
            <sz val="9"/>
            <color indexed="81"/>
            <rFont val="Tahoma"/>
            <family val="2"/>
          </rPr>
          <t>/</t>
        </r>
        <r>
          <rPr>
            <b/>
            <sz val="9"/>
            <color indexed="81"/>
            <rFont val="Tahoma"/>
            <family val="2"/>
          </rPr>
          <t>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Visita Domiciliaria Tratamiento/Rehabilitación/Seguimiento - CPU
Tipo de Establecimiento
Cesfam,Cgu,Cgr,Crs,Cdt,Psr,Cosam, Cecosf y Hospitales comunitarios.</t>
        </r>
      </text>
    </comment>
    <comment ref="A48" authorId="0" shapeId="0" xr:uid="{BB927620-3863-4050-B2AC-EBA4DE9A6D64}">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 </t>
        </r>
        <r>
          <rPr>
            <b/>
            <sz val="9"/>
            <color indexed="81"/>
            <rFont val="Tahoma"/>
            <family val="2"/>
          </rPr>
          <t>Procedimientos de Enfermería - CPU</t>
        </r>
        <r>
          <rPr>
            <sz val="9"/>
            <color indexed="81"/>
            <rFont val="Tahoma"/>
            <family val="2"/>
          </rPr>
          <t xml:space="preserve">
</t>
        </r>
      </text>
    </comment>
    <comment ref="A49" authorId="0" shapeId="0" xr:uid="{999E6286-15A0-484B-B1BD-E06FE8254017}">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Control Ambulatorio - CPU
Tipo de Establecimiento
Cesfam,Cgu,Cgr,Crs,Cdt,Psr,Cosam, Cecosf y Hospitales comunitarios.</t>
        </r>
        <r>
          <rPr>
            <sz val="9"/>
            <color indexed="81"/>
            <rFont val="Tahoma"/>
            <family val="2"/>
          </rPr>
          <t xml:space="preserve">
</t>
        </r>
      </text>
    </comment>
    <comment ref="A50" authorId="0" shapeId="0" xr:uid="{F4933C49-903E-4085-A68F-B080CD53C535}">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y se registre la actividad. 
- </t>
        </r>
        <r>
          <rPr>
            <b/>
            <sz val="9"/>
            <color indexed="81"/>
            <rFont val="Tahoma"/>
            <family val="2"/>
          </rPr>
          <t>Consulta Telefónica - CPU
Tipo de Establecimiento
Cesfam,Cgu,Cgr,Crs,Cdt,Psr,Cosam, Cecosf y Hospitales comunitarios.</t>
        </r>
        <r>
          <rPr>
            <sz val="9"/>
            <color indexed="81"/>
            <rFont val="Tahoma"/>
            <family val="2"/>
          </rPr>
          <t xml:space="preserve">
</t>
        </r>
      </text>
    </comment>
    <comment ref="A51" authorId="0" shapeId="0" xr:uid="{C1082323-7D6D-4A8E-841B-F19AE110A55D}">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Atención Ambulatoria a Familiares - CPU
Tipo de Establecimiento
Cesfam,Cgu,Cgr,Crs,Cdt,Psr,Cosam, Cecosf y Hospitales comunitarios.</t>
        </r>
        <r>
          <rPr>
            <sz val="9"/>
            <color indexed="81"/>
            <rFont val="Tahoma"/>
            <family val="2"/>
          </rPr>
          <t xml:space="preserve">
</t>
        </r>
      </text>
    </comment>
    <comment ref="A52" authorId="0" shapeId="0" xr:uid="{134E3422-A58E-41AD-84AC-5C17603D1EB4}">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 </t>
        </r>
        <r>
          <rPr>
            <b/>
            <sz val="9"/>
            <color indexed="81"/>
            <rFont val="Tahoma"/>
            <family val="2"/>
          </rPr>
          <t xml:space="preserve">Servicios Farmacéuticos -  CPU
</t>
        </r>
        <r>
          <rPr>
            <sz val="9"/>
            <color indexed="81"/>
            <rFont val="Tahoma"/>
            <family val="2"/>
          </rPr>
          <t xml:space="preserve">
Tipo de Establecimiento
Cesfam,Cgu,Cgr,Crs,Cdt,Psr,Cosam, Cecosf y Hospitales comunitarios.</t>
        </r>
      </text>
    </comment>
    <comment ref="A53" authorId="0" shapeId="0" xr:uid="{A22035E2-391E-477F-BD95-C4B01443FB7C}">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y se registre la actividad. 
</t>
        </r>
        <r>
          <rPr>
            <b/>
            <sz val="9"/>
            <color indexed="81"/>
            <rFont val="Tahoma"/>
            <family val="2"/>
          </rPr>
          <t xml:space="preserve">- Apoyo Psicológico al Usuario - CPU
</t>
        </r>
        <r>
          <rPr>
            <sz val="9"/>
            <color indexed="81"/>
            <rFont val="Tahoma"/>
            <family val="2"/>
          </rPr>
          <t xml:space="preserve">
Tipo de Establecimiento
Cesfam,Cgu,Cgr,Crs,Cdt,Psr,Cosam, Cecosf y Hospitales comunitarios.</t>
        </r>
      </text>
    </comment>
    <comment ref="A54" authorId="0" shapeId="0" xr:uid="{9C1F4706-0836-4537-BB10-0DCF04DC96A7}">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 </t>
        </r>
        <r>
          <rPr>
            <b/>
            <sz val="9"/>
            <color indexed="81"/>
            <rFont val="Tahoma"/>
            <family val="2"/>
          </rPr>
          <t>Apoyo Social al Usuario - CPU</t>
        </r>
        <r>
          <rPr>
            <sz val="9"/>
            <color indexed="81"/>
            <rFont val="Tahoma"/>
            <family val="2"/>
          </rPr>
          <t xml:space="preserve">
Tipo de Establecimiento
Cesfam,Cgu,Cgr,Crs,Cdt,Psr,Cosam, Cecosf y Hospitales comunitarios.</t>
        </r>
      </text>
    </comment>
    <comment ref="A55" authorId="0" shapeId="0" xr:uid="{F1E2A1B5-5A62-4EB5-A467-99ADC09850C4}">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 </t>
        </r>
        <r>
          <rPr>
            <b/>
            <sz val="9"/>
            <color indexed="81"/>
            <rFont val="Tahoma"/>
            <family val="2"/>
          </rPr>
          <t>Apoyo Psicológico a Familia o Cuidadores - CPU
Tipo de Establecimiento
Cesfam,Cgu,Cgr,Crs,Cdt,Psr,Cosam, Cecosf y Hospitales comunitarios.</t>
        </r>
      </text>
    </comment>
    <comment ref="A56" authorId="0" shapeId="0" xr:uid="{91381F57-AE46-4FCC-927D-1065D4AC07A4}">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y se registre la actividad. 
- </t>
        </r>
        <r>
          <rPr>
            <b/>
            <sz val="9"/>
            <color indexed="81"/>
            <rFont val="Tahoma"/>
            <family val="2"/>
          </rPr>
          <t xml:space="preserve">Educación - CPU
</t>
        </r>
        <r>
          <rPr>
            <sz val="9"/>
            <color indexed="81"/>
            <rFont val="Tahoma"/>
            <family val="2"/>
          </rPr>
          <t xml:space="preserve">
Tipo de Establecimiento
Cesfam,Cgu,Cgr,Crs,Cdt,Psr,Cosam, Cecosf y Hospitales comunitarios.</t>
        </r>
      </text>
    </comment>
    <comment ref="A57" authorId="0" shapeId="0" xr:uid="{F9D03A68-C6B2-4985-9D60-4D3707C5C30C}">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Apoyo en la Gestión de Manifestación de Voluntades Anticipadas - CPU</t>
        </r>
        <r>
          <rPr>
            <sz val="9"/>
            <color indexed="81"/>
            <rFont val="Tahoma"/>
            <family val="2"/>
          </rPr>
          <t xml:space="preserve">
Tipo de Establecimiento
Cesfam,Cgu,Cgr,Crs,Cdt,Psr,Cosam, Cecosf y Hospitales comunitarios.</t>
        </r>
      </text>
    </comment>
    <comment ref="AN60" authorId="0" shapeId="0" xr:uid="{94A30200-8F51-40ED-963D-C9CD767888D8}">
      <text>
        <r>
          <rPr>
            <sz val="9"/>
            <color indexed="81"/>
            <rFont val="Tahoma"/>
            <family val="2"/>
          </rPr>
          <t xml:space="preserve">Este dato </t>
        </r>
        <r>
          <rPr>
            <b/>
            <sz val="9"/>
            <color indexed="81"/>
            <rFont val="Tahoma"/>
            <family val="2"/>
          </rPr>
          <t>aparecerá</t>
        </r>
        <r>
          <rPr>
            <sz val="9"/>
            <color indexed="81"/>
            <rFont val="Tahoma"/>
            <family val="2"/>
          </rPr>
          <t xml:space="preserve">  luego de que en el </t>
        </r>
        <r>
          <rPr>
            <b/>
            <sz val="9"/>
            <color indexed="81"/>
            <rFont val="Tahoma"/>
            <family val="2"/>
          </rPr>
          <t>Módulo Admisión</t>
        </r>
        <r>
          <rPr>
            <sz val="9"/>
            <color indexed="81"/>
            <rFont val="Tahoma"/>
            <family val="2"/>
          </rPr>
          <t xml:space="preserve"> el Paciente indique en   </t>
        </r>
        <r>
          <rPr>
            <b/>
            <sz val="9"/>
            <color indexed="81"/>
            <rFont val="Tahoma"/>
            <family val="2"/>
          </rPr>
          <t>"Identificacion"</t>
        </r>
        <r>
          <rPr>
            <sz val="9"/>
            <color indexed="81"/>
            <rFont val="Tahoma"/>
            <family val="2"/>
          </rPr>
          <t xml:space="preserve"> Pertenece </t>
        </r>
        <r>
          <rPr>
            <b/>
            <sz val="9"/>
            <color indexed="81"/>
            <rFont val="Tahoma"/>
            <family val="2"/>
          </rPr>
          <t xml:space="preserve">a pueblo indigenas </t>
        </r>
        <r>
          <rPr>
            <sz val="9"/>
            <color indexed="81"/>
            <rFont val="Tahoma"/>
            <family val="2"/>
          </rPr>
          <t xml:space="preserve">"si"
</t>
        </r>
      </text>
    </comment>
    <comment ref="AO60" authorId="0" shapeId="0" xr:uid="{EE16BB5D-3F0B-4DB9-A7F2-D647135E709E}">
      <text>
        <r>
          <rPr>
            <sz val="9"/>
            <color indexed="81"/>
            <rFont val="Tahoma"/>
            <family val="2"/>
          </rPr>
          <t xml:space="preserve">Se </t>
        </r>
        <r>
          <rPr>
            <b/>
            <sz val="9"/>
            <color indexed="81"/>
            <rFont val="Tahoma"/>
            <family val="2"/>
          </rPr>
          <t xml:space="preserve">contabilizara </t>
        </r>
        <r>
          <rPr>
            <sz val="9"/>
            <color indexed="81"/>
            <rFont val="Tahoma"/>
            <family val="2"/>
          </rPr>
          <t xml:space="preserve">a los pacientes que tengan en  Antecedentes del usuario APS / </t>
        </r>
        <r>
          <rPr>
            <b/>
            <sz val="9"/>
            <color indexed="81"/>
            <rFont val="Tahoma"/>
            <family val="2"/>
          </rPr>
          <t>Pestaña "Identificacion"</t>
        </r>
        <r>
          <rPr>
            <sz val="9"/>
            <color indexed="81"/>
            <rFont val="Tahoma"/>
            <family val="2"/>
          </rPr>
          <t xml:space="preserve">  Item  </t>
        </r>
        <r>
          <rPr>
            <b/>
            <sz val="9"/>
            <color indexed="81"/>
            <rFont val="Tahoma"/>
            <family val="2"/>
          </rPr>
          <t>Alertas Adm.  "MIGRANTE":</t>
        </r>
        <r>
          <rPr>
            <sz val="9"/>
            <color indexed="81"/>
            <rFont val="Tahoma"/>
            <family val="2"/>
          </rPr>
          <t xml:space="preserve">
</t>
        </r>
      </text>
    </comment>
    <comment ref="C63" authorId="1" shapeId="0" xr:uid="{A804D9E3-D3F1-4D4A-BB1F-C7D379D292D1}">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Tumores Malignos
Tipo de Establecimiento
Hospitales Tipo 3 y 4.</t>
        </r>
        <r>
          <rPr>
            <sz val="9"/>
            <color indexed="81"/>
            <rFont val="Tahoma"/>
            <family val="2"/>
          </rPr>
          <t xml:space="preserve">
</t>
        </r>
      </text>
    </comment>
    <comment ref="C64" authorId="1" shapeId="0" xr:uid="{CF389CD4-74BC-48A6-BA03-3B4C89FD0DDA}">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Otros Cáncer</t>
        </r>
        <r>
          <rPr>
            <sz val="9"/>
            <color indexed="81"/>
            <rFont val="Tahoma"/>
            <family val="2"/>
          </rPr>
          <t xml:space="preserve">
Tipo de Establecimiento
Hospitales Tipo 3 y 4.</t>
        </r>
      </text>
    </comment>
    <comment ref="C65" authorId="1" shapeId="0" xr:uid="{633993B5-6247-4470-B19D-ACB0D8BD5C88}">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Infección Causada por VIH</t>
        </r>
        <r>
          <rPr>
            <sz val="9"/>
            <color indexed="81"/>
            <rFont val="Tahoma"/>
            <family val="2"/>
          </rPr>
          <t xml:space="preserve">
Tipo de Establecimiento
Hospitales Tipo 3 y 4.</t>
        </r>
      </text>
    </comment>
    <comment ref="C66" authorId="1" shapeId="0" xr:uid="{0415D313-8B04-4C13-8E92-C6A1C57685AB}">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Otras Enfermedades Infecciosas</t>
        </r>
        <r>
          <rPr>
            <sz val="9"/>
            <color indexed="81"/>
            <rFont val="Tahoma"/>
            <family val="2"/>
          </rPr>
          <t xml:space="preserve">
Tipo de Establecimiento
Hospitales Tipo 3 y 4.</t>
        </r>
      </text>
    </comment>
    <comment ref="C67" authorId="1" shapeId="0" xr:uid="{F881C899-0F48-4AA4-97E7-4407FAD061B7}">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Trastornos Mentales Orgánicos</t>
        </r>
        <r>
          <rPr>
            <sz val="9"/>
            <color indexed="81"/>
            <rFont val="Tahoma"/>
            <family val="2"/>
          </rPr>
          <t xml:space="preserve">
Tipo de Establecimiento
Hospitales Tipo 3 y 4.</t>
        </r>
      </text>
    </comment>
    <comment ref="C68" authorId="1" shapeId="0" xr:uid="{7AEB62AA-70B2-451F-8784-43F522FFB844}">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Extrapiramidales y/o del Movimiento</t>
        </r>
        <r>
          <rPr>
            <sz val="9"/>
            <color indexed="81"/>
            <rFont val="Tahoma"/>
            <family val="2"/>
          </rPr>
          <t xml:space="preserve">
Tipo de Establecimiento
Hospitales Tipo 3 y 4.</t>
        </r>
      </text>
    </comment>
    <comment ref="C69" authorId="1" shapeId="0" xr:uid="{B50FA01F-2081-4BC8-B3CE-5341D26F1651}">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Dismielinizantes del SNC.</t>
        </r>
        <r>
          <rPr>
            <sz val="9"/>
            <color indexed="81"/>
            <rFont val="Tahoma"/>
            <family val="2"/>
          </rPr>
          <t xml:space="preserve">
Tipo de Establecimiento
Hospitales Tipo 3 y 4.</t>
        </r>
      </text>
    </comment>
    <comment ref="C70" authorId="1" shapeId="0" xr:uid="{07515C7C-7CD4-4DC2-B32B-7F966E0AE2EF}">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Neurodenerativas</t>
        </r>
        <r>
          <rPr>
            <sz val="9"/>
            <color indexed="81"/>
            <rFont val="Tahoma"/>
            <family val="2"/>
          </rPr>
          <t xml:space="preserve">
Tipo de Establecimiento
Hospitales Tipo 3 y 4.</t>
        </r>
      </text>
    </comment>
    <comment ref="C71" authorId="1" shapeId="0" xr:uid="{C28B1B39-6DA3-461F-8EC6-7AB8A7D85931}">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Parálisis Cerebral Severa</t>
        </r>
        <r>
          <rPr>
            <sz val="9"/>
            <color indexed="81"/>
            <rFont val="Tahoma"/>
            <family val="2"/>
          </rPr>
          <t xml:space="preserve">
Tipo de Establecimiento
Hospitales Tipo 3 y 4.</t>
        </r>
      </text>
    </comment>
    <comment ref="C72" authorId="1" shapeId="0" xr:uid="{FE6519C9-D3FE-443B-93EB-BC3A910AA6B6}">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Cardiopatías Congénitas o Adquiridas</t>
        </r>
        <r>
          <rPr>
            <sz val="9"/>
            <color indexed="81"/>
            <rFont val="Tahoma"/>
            <family val="2"/>
          </rPr>
          <t xml:space="preserve">
Tipo de Establecimiento
Hospitales Tipo 3 y 4.</t>
        </r>
      </text>
    </comment>
    <comment ref="C73" authorId="1" shapeId="0" xr:uid="{963B6076-24F4-419E-91AE-7F3E55BDA346}">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Insuficiencia Cardíaca</t>
        </r>
        <r>
          <rPr>
            <sz val="9"/>
            <color indexed="81"/>
            <rFont val="Tahoma"/>
            <family val="2"/>
          </rPr>
          <t xml:space="preserve">
Tipo de Establecimiento
Hospitales Tipo 3 y 4.</t>
        </r>
      </text>
    </comment>
    <comment ref="C74" authorId="1" shapeId="0" xr:uid="{332EBBAC-6422-4DE9-9F4E-C040D96C0207}">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Sistema Nervioso Vascular o Traumático (ACV-TEC)</t>
        </r>
        <r>
          <rPr>
            <sz val="9"/>
            <color indexed="81"/>
            <rFont val="Tahoma"/>
            <family val="2"/>
          </rPr>
          <t xml:space="preserve">
Tipo de Establecimiento
Hospitales Tipo 3 y 4.</t>
        </r>
      </text>
    </comment>
    <comment ref="C75" authorId="1" shapeId="0" xr:uid="{9777EB97-21DE-4722-B581-362D947D9565}">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EPOC</t>
        </r>
        <r>
          <rPr>
            <sz val="9"/>
            <color indexed="81"/>
            <rFont val="Tahoma"/>
            <family val="2"/>
          </rPr>
          <t xml:space="preserve">
Tipo de Establecimiento
Hospitales Tipo 3 y 4.</t>
        </r>
      </text>
    </comment>
    <comment ref="C76" authorId="1" shapeId="0" xr:uid="{E0761271-B667-4A10-B34E-E6E7556EDFD7}">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Otras Pulmonares (Restrictivas, Vascular)</t>
        </r>
        <r>
          <rPr>
            <sz val="9"/>
            <color indexed="81"/>
            <rFont val="Tahoma"/>
            <family val="2"/>
          </rPr>
          <t xml:space="preserve">
Tipo de Establecimiento
Hospitales Tipo 3 y 4.</t>
        </r>
      </text>
    </comment>
    <comment ref="C77" authorId="1" shapeId="0" xr:uid="{39A72B89-2DC9-4923-9B4D-8E8A04D5CCB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Insuficiencia Hepática</t>
        </r>
        <r>
          <rPr>
            <sz val="9"/>
            <color indexed="81"/>
            <rFont val="Tahoma"/>
            <family val="2"/>
          </rPr>
          <t xml:space="preserve">
Tipo de Establecimiento
Hospitales Tipo 3 y 4.</t>
        </r>
      </text>
    </comment>
    <comment ref="C78" authorId="1" shapeId="0" xr:uid="{9FF61FB8-4DEB-4302-B919-5D10A69D3799}">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 RenalCrónica</t>
        </r>
        <r>
          <rPr>
            <sz val="9"/>
            <color indexed="81"/>
            <rFont val="Tahoma"/>
            <family val="2"/>
          </rPr>
          <t xml:space="preserve">
Tipo de Establecimiento
Hospitales Tipo 3 y 4.</t>
        </r>
      </text>
    </comment>
    <comment ref="C79" authorId="1" shapeId="0" xr:uid="{AEE0997A-A868-4EBD-A384-CF8033B38E86}">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Malformaciones congénitas, deformidades y anomalías cromosómicas</t>
        </r>
        <r>
          <rPr>
            <sz val="9"/>
            <color indexed="81"/>
            <rFont val="Tahoma"/>
            <family val="2"/>
          </rPr>
          <t xml:space="preserve">
Tipo de Establecimiento
Hospitales Tipo 3 y 4.</t>
        </r>
      </text>
    </comment>
    <comment ref="C80" authorId="1" shapeId="0" xr:uid="{9E3D72D4-D0A4-4DAB-8622-C191F58CAB89}">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autoinmunes e inmunodeficiencias severas</t>
        </r>
        <r>
          <rPr>
            <sz val="9"/>
            <color indexed="81"/>
            <rFont val="Tahoma"/>
            <family val="2"/>
          </rPr>
          <t xml:space="preserve">
Tipo de Establecimiento
Hospitales Tipo 3 y 4.</t>
        </r>
      </text>
    </comment>
    <comment ref="C81" authorId="1" shapeId="0" xr:uid="{A1380EA9-4A71-4A47-8A66-CE1FBCD85768}">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gastrointestinales</t>
        </r>
        <r>
          <rPr>
            <sz val="9"/>
            <color indexed="81"/>
            <rFont val="Tahoma"/>
            <family val="2"/>
          </rPr>
          <t xml:space="preserve">
Tipo de Establecimiento
Hospitales Tipo 3 y 4.</t>
        </r>
      </text>
    </comment>
    <comment ref="C82" authorId="1" shapeId="0" xr:uid="{446BC0AB-4395-4EA5-AE3A-AE95243E55B0}">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Prematurez</t>
        </r>
        <r>
          <rPr>
            <sz val="9"/>
            <color indexed="81"/>
            <rFont val="Tahoma"/>
            <family val="2"/>
          </rPr>
          <t xml:space="preserve">
Tipo de Establecimiento
Hospitales Tipo 3 y 4.</t>
        </r>
      </text>
    </comment>
    <comment ref="C83" authorId="1" shapeId="0" xr:uid="{360FEB01-38A4-430A-9F3F-3464F67A10F2}">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Enfermedades endocrinas, nutricionales y metabólicas</t>
        </r>
        <r>
          <rPr>
            <sz val="9"/>
            <color indexed="81"/>
            <rFont val="Tahoma"/>
            <family val="2"/>
          </rPr>
          <t xml:space="preserve">
Tipo de Establecimiento
Hospitales Tipo 3 y 4.</t>
        </r>
      </text>
    </comment>
    <comment ref="C84" authorId="1" shapeId="0" xr:uid="{BA3C2617-155B-4F9B-8A95-9B692104CC22}">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Alteraciones del tejido conjuntivo o musculoesquelético severos</t>
        </r>
        <r>
          <rPr>
            <sz val="9"/>
            <color indexed="81"/>
            <rFont val="Tahoma"/>
            <family val="2"/>
          </rPr>
          <t xml:space="preserve">
Tipo de Establecimiento
Hospitales Tipo 3 y 4.</t>
        </r>
      </text>
    </comment>
    <comment ref="C85" authorId="1" shapeId="0" xr:uid="{66CEC9B6-38C0-48DC-BFB1-C246D2AA6347}">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Ingreso,</t>
        </r>
        <r>
          <rPr>
            <sz val="9"/>
            <color indexed="81"/>
            <rFont val="Tahoma"/>
            <family val="2"/>
          </rPr>
          <t xml:space="preserve"> además en</t>
        </r>
        <r>
          <rPr>
            <b/>
            <sz val="9"/>
            <color indexed="81"/>
            <rFont val="Tahoma"/>
            <family val="2"/>
          </rPr>
          <t xml:space="preserve"> Diagnostico CPU </t>
        </r>
        <r>
          <rPr>
            <sz val="9"/>
            <color indexed="81"/>
            <rFont val="Tahoma"/>
            <family val="2"/>
          </rPr>
          <t xml:space="preserve">registrar </t>
        </r>
        <r>
          <rPr>
            <b/>
            <sz val="9"/>
            <color indexed="81"/>
            <rFont val="Tahoma"/>
            <family val="2"/>
          </rPr>
          <t>Otras</t>
        </r>
        <r>
          <rPr>
            <sz val="9"/>
            <color indexed="81"/>
            <rFont val="Tahoma"/>
            <family val="2"/>
          </rPr>
          <t xml:space="preserve">
Tipo de Establecimiento
Hospitales Tipo 3 y 4.</t>
        </r>
      </text>
    </comment>
    <comment ref="C86" authorId="1" shapeId="0" xr:uid="{510FB73C-B6FA-4530-982B-0111BA1F9C5F}">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Fallecimiento menor a 6 meses desde ingreso
Tipo de Establecimiento
Hospitales Tipo 3 y 4.</t>
        </r>
      </text>
    </comment>
    <comment ref="C87" authorId="1" shapeId="0" xr:uid="{6016E58C-CB4C-4515-8A68-3A9A51A71334}">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Fallecimiento más de 6 meses y menos de un año del ingreso
Tipo de Establecimiento
Hospitales Tipo 3 y 4.</t>
        </r>
      </text>
    </comment>
    <comment ref="C88" authorId="1" shapeId="0" xr:uid="{15A1F7E9-FC6E-4535-A005-5CD27076412A}">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Fallecimiento posterior a 12 meses del ingreso
Tipo de Establecimiento
Hospitales Tipo 3 y 4.</t>
        </r>
      </text>
    </comment>
    <comment ref="C89" authorId="1" shapeId="0" xr:uid="{28971C24-46E6-4D50-A1CB-ADD40580AC2F}">
      <text>
        <r>
          <rPr>
            <sz val="9"/>
            <color indexed="81"/>
            <rFont val="Tahoma"/>
            <family val="2"/>
          </rPr>
          <t xml:space="preserve">Este dato aparecerá luego que en la atención registrada en módulo Box/Pacientes citados en Formularios Clinicos registrar en;
Formulario </t>
        </r>
        <r>
          <rPr>
            <b/>
            <sz val="9"/>
            <color indexed="81"/>
            <rFont val="Tahoma"/>
            <family val="2"/>
          </rPr>
          <t>VDI1 Ingreso PADPDS y CPU</t>
        </r>
        <r>
          <rPr>
            <sz val="9"/>
            <color indexed="81"/>
            <rFont val="Tahoma"/>
            <family val="2"/>
          </rPr>
          <t xml:space="preserve"> en sección </t>
        </r>
        <r>
          <rPr>
            <b/>
            <sz val="9"/>
            <color indexed="81"/>
            <rFont val="Tahoma"/>
            <family val="2"/>
          </rPr>
          <t>Sujeto de Cuidado</t>
        </r>
        <r>
          <rPr>
            <sz val="9"/>
            <color indexed="81"/>
            <rFont val="Tahoma"/>
            <family val="2"/>
          </rPr>
          <t xml:space="preserve"> en campo </t>
        </r>
        <r>
          <rPr>
            <b/>
            <sz val="9"/>
            <color indexed="81"/>
            <rFont val="Tahoma"/>
            <family val="2"/>
          </rPr>
          <t xml:space="preserve">Estado CPU </t>
        </r>
        <r>
          <rPr>
            <sz val="9"/>
            <color indexed="81"/>
            <rFont val="Tahoma"/>
            <family val="2"/>
          </rPr>
          <t>seleccionar</t>
        </r>
        <r>
          <rPr>
            <b/>
            <sz val="9"/>
            <color indexed="81"/>
            <rFont val="Tahoma"/>
            <family val="2"/>
          </rPr>
          <t xml:space="preserve"> algun de estos estados;
- Egreso Otras Causas
- Egreso Por Traslado
- Egreso No Cumple con los Criterio para mantenerse en seguimiento el programa
Tipo de Establecimiento
Hospitales Tipo 3 y 4.</t>
        </r>
      </text>
    </comment>
    <comment ref="AM94" authorId="0" shapeId="0" xr:uid="{0DFD16A6-44C2-4E80-B437-03CFBDCB267B}">
      <text>
        <r>
          <rPr>
            <sz val="9"/>
            <color indexed="81"/>
            <rFont val="Tahoma"/>
            <family val="2"/>
          </rPr>
          <t xml:space="preserve">Este dato se </t>
        </r>
        <r>
          <rPr>
            <b/>
            <sz val="9"/>
            <color indexed="81"/>
            <rFont val="Tahoma"/>
            <family val="2"/>
          </rPr>
          <t xml:space="preserve">contabilizará </t>
        </r>
        <r>
          <rPr>
            <sz val="9"/>
            <color indexed="81"/>
            <rFont val="Tahoma"/>
            <family val="2"/>
          </rPr>
          <t xml:space="preserve">luego que en la atención registrada en módulo Box/Pacientes citados ó Modulo Atención/Registro Atención Individual.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
        </r>
        <r>
          <rPr>
            <sz val="9"/>
            <color indexed="81"/>
            <rFont val="Tahoma"/>
            <family val="2"/>
          </rPr>
          <t xml:space="preserve">
</t>
        </r>
        <r>
          <rPr>
            <b/>
            <sz val="9"/>
            <color indexed="81"/>
            <rFont val="Tahoma"/>
            <family val="2"/>
          </rPr>
          <t xml:space="preserve">"Médico" 
</t>
        </r>
        <r>
          <rPr>
            <sz val="9"/>
            <color indexed="81"/>
            <rFont val="Tahoma"/>
            <family val="2"/>
          </rPr>
          <t xml:space="preserve">
</t>
        </r>
      </text>
    </comment>
    <comment ref="AN94" authorId="0" shapeId="0" xr:uid="{9EFF35B9-D196-4B2F-BDAD-14A63E0B0919}">
      <text>
        <r>
          <rPr>
            <sz val="9"/>
            <color indexed="81"/>
            <rFont val="Tahoma"/>
            <family val="2"/>
          </rPr>
          <t xml:space="preserve">Este dato se </t>
        </r>
        <r>
          <rPr>
            <b/>
            <sz val="9"/>
            <color indexed="81"/>
            <rFont val="Tahoma"/>
            <family val="2"/>
          </rPr>
          <t xml:space="preserve">contabilizará </t>
        </r>
        <r>
          <rPr>
            <sz val="9"/>
            <color indexed="81"/>
            <rFont val="Tahoma"/>
            <family val="2"/>
          </rPr>
          <t xml:space="preserve">luego que en la atención registrada en </t>
        </r>
        <r>
          <rPr>
            <b/>
            <sz val="9"/>
            <color indexed="81"/>
            <rFont val="Tahoma"/>
            <family val="2"/>
          </rPr>
          <t>módulo Box/Pacientes citados</t>
        </r>
        <r>
          <rPr>
            <sz val="9"/>
            <color indexed="81"/>
            <rFont val="Tahoma"/>
            <family val="2"/>
          </rPr>
          <t xml:space="preserve"> ó Modulo Atención/Registro Atención Individual.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"Enfermera(o)"  </t>
        </r>
        <r>
          <rPr>
            <sz val="9"/>
            <color indexed="81"/>
            <rFont val="Tahoma"/>
            <family val="2"/>
          </rPr>
          <t xml:space="preserve">
</t>
        </r>
      </text>
    </comment>
    <comment ref="AO94" authorId="0" shapeId="0" xr:uid="{863A2706-4EA4-476E-B0B9-5569FE8BCC6A}">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Registro Atención Individual. 
Registre la actividad realizada y</t>
        </r>
        <r>
          <rPr>
            <sz val="9"/>
            <color indexed="81"/>
            <rFont val="Tahoma"/>
            <family val="2"/>
          </rPr>
          <t xml:space="preserve"> sea realizada por el </t>
        </r>
        <r>
          <rPr>
            <b/>
            <sz val="9"/>
            <color indexed="81"/>
            <rFont val="Tahoma"/>
            <family val="2"/>
          </rPr>
          <t xml:space="preserve">estamento 
"Tecnico Paramedico" </t>
        </r>
        <r>
          <rPr>
            <sz val="9"/>
            <color indexed="81"/>
            <rFont val="Tahoma"/>
            <family val="2"/>
          </rPr>
          <t xml:space="preserve">
</t>
        </r>
      </text>
    </comment>
    <comment ref="AP94" authorId="0" shapeId="0" xr:uid="{D0864971-9C19-499A-9761-7F3A819ECC39}">
      <text>
        <r>
          <rPr>
            <sz val="9"/>
            <color indexed="81"/>
            <rFont val="Tahoma"/>
            <family val="2"/>
          </rPr>
          <t>Este dato se</t>
        </r>
        <r>
          <rPr>
            <b/>
            <sz val="9"/>
            <color indexed="81"/>
            <rFont val="Tahoma"/>
            <family val="2"/>
          </rPr>
          <t xml:space="preserve"> contabilizará</t>
        </r>
        <r>
          <rPr>
            <sz val="9"/>
            <color indexed="81"/>
            <rFont val="Tahoma"/>
            <family val="2"/>
          </rPr>
          <t xml:space="preserve"> luego que en la atención registrada en</t>
        </r>
        <r>
          <rPr>
            <b/>
            <sz val="9"/>
            <color indexed="81"/>
            <rFont val="Tahoma"/>
            <family val="2"/>
          </rPr>
          <t xml:space="preserve"> 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estamento 
"Kinesiologo(a)"</t>
        </r>
        <r>
          <rPr>
            <sz val="9"/>
            <color indexed="81"/>
            <rFont val="Tahoma"/>
            <family val="2"/>
          </rPr>
          <t xml:space="preserve">
</t>
        </r>
      </text>
    </comment>
    <comment ref="AQ94" authorId="0" shapeId="0" xr:uid="{BBEC5444-8441-4687-ACC4-E2A36C4F0290}">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t>
        </r>
        <r>
          <rPr>
            <b/>
            <sz val="9"/>
            <color indexed="81"/>
            <rFont val="Tahoma"/>
            <family val="2"/>
          </rPr>
          <t xml:space="preserve"> estamento </t>
        </r>
        <r>
          <rPr>
            <sz val="9"/>
            <color indexed="81"/>
            <rFont val="Tahoma"/>
            <family val="2"/>
          </rPr>
          <t xml:space="preserve">
</t>
        </r>
        <r>
          <rPr>
            <b/>
            <sz val="9"/>
            <color indexed="81"/>
            <rFont val="Tahoma"/>
            <family val="2"/>
          </rPr>
          <t xml:space="preserve">"Psicólogo/a" </t>
        </r>
        <r>
          <rPr>
            <sz val="9"/>
            <color indexed="81"/>
            <rFont val="Tahoma"/>
            <family val="2"/>
          </rPr>
          <t xml:space="preserve">
</t>
        </r>
      </text>
    </comment>
    <comment ref="AR94" authorId="0" shapeId="0" xr:uid="{BB3282DA-AF9C-4174-B14F-10594380FD3E}">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t>
        </r>
        <r>
          <rPr>
            <b/>
            <sz val="9"/>
            <color indexed="81"/>
            <rFont val="Tahoma"/>
            <family val="2"/>
          </rPr>
          <t xml:space="preserve"> estamento </t>
        </r>
        <r>
          <rPr>
            <sz val="9"/>
            <color indexed="81"/>
            <rFont val="Tahoma"/>
            <family val="2"/>
          </rPr>
          <t xml:space="preserve">
</t>
        </r>
        <r>
          <rPr>
            <b/>
            <sz val="9"/>
            <color indexed="81"/>
            <rFont val="Tahoma"/>
            <family val="2"/>
          </rPr>
          <t xml:space="preserve">"Quimico Farmacéutico"  </t>
        </r>
        <r>
          <rPr>
            <sz val="9"/>
            <color indexed="81"/>
            <rFont val="Tahoma"/>
            <family val="2"/>
          </rPr>
          <t xml:space="preserve">
</t>
        </r>
      </text>
    </comment>
    <comment ref="AS94" authorId="0" shapeId="0" xr:uid="{A2B9FF41-0821-49EF-95FD-CE7D4B3B2084}">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Registre la actividad realizada </t>
        </r>
        <r>
          <rPr>
            <sz val="9"/>
            <color indexed="81"/>
            <rFont val="Tahoma"/>
            <family val="2"/>
          </rPr>
          <t xml:space="preserve">y sea realizada por el </t>
        </r>
        <r>
          <rPr>
            <b/>
            <sz val="9"/>
            <color indexed="81"/>
            <rFont val="Tahoma"/>
            <family val="2"/>
          </rPr>
          <t>estamento 
"Nutricionista"</t>
        </r>
        <r>
          <rPr>
            <sz val="9"/>
            <color indexed="81"/>
            <rFont val="Tahoma"/>
            <family val="2"/>
          </rPr>
          <t xml:space="preserve">
</t>
        </r>
      </text>
    </comment>
    <comment ref="AT94" authorId="0" shapeId="0" xr:uid="{A0962F2A-943E-4557-9426-3596905E6AF7}">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 xml:space="preserve">Registre la actividad realizada </t>
        </r>
        <r>
          <rPr>
            <sz val="9"/>
            <color indexed="81"/>
            <rFont val="Tahoma"/>
            <family val="2"/>
          </rPr>
          <t xml:space="preserve">y sea realizada por el </t>
        </r>
        <r>
          <rPr>
            <b/>
            <sz val="9"/>
            <color indexed="81"/>
            <rFont val="Tahoma"/>
            <family val="2"/>
          </rPr>
          <t xml:space="preserve">estamento </t>
        </r>
        <r>
          <rPr>
            <sz val="9"/>
            <color indexed="81"/>
            <rFont val="Tahoma"/>
            <family val="2"/>
          </rPr>
          <t xml:space="preserve">
</t>
        </r>
        <r>
          <rPr>
            <b/>
            <sz val="9"/>
            <color indexed="81"/>
            <rFont val="Tahoma"/>
            <family val="2"/>
          </rPr>
          <t xml:space="preserve">"Fonoaudiólogo/a"  </t>
        </r>
        <r>
          <rPr>
            <sz val="9"/>
            <color indexed="81"/>
            <rFont val="Tahoma"/>
            <family val="2"/>
          </rPr>
          <t xml:space="preserve">
</t>
        </r>
      </text>
    </comment>
    <comment ref="AU94" authorId="0" shapeId="0" xr:uid="{A0E144AA-525C-454E-B7B5-49797A4F7A05}">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"Terapeúta Ocupacional"   </t>
        </r>
        <r>
          <rPr>
            <sz val="9"/>
            <color indexed="81"/>
            <rFont val="Tahoma"/>
            <family val="2"/>
          </rPr>
          <t xml:space="preserve">
</t>
        </r>
      </text>
    </comment>
    <comment ref="AV94" authorId="0" shapeId="0" xr:uid="{CEACBF3B-1D12-49E3-A0D5-4E98CADB13CA}">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
        </r>
        <r>
          <rPr>
            <sz val="9"/>
            <color indexed="81"/>
            <rFont val="Tahoma"/>
            <family val="2"/>
          </rPr>
          <t xml:space="preserve">
</t>
        </r>
        <r>
          <rPr>
            <b/>
            <sz val="9"/>
            <color indexed="81"/>
            <rFont val="Tahoma"/>
            <family val="2"/>
          </rPr>
          <t xml:space="preserve">"Trabajador Social" </t>
        </r>
        <r>
          <rPr>
            <sz val="9"/>
            <color indexed="81"/>
            <rFont val="Tahoma"/>
            <family val="2"/>
          </rPr>
          <t xml:space="preserve">
</t>
        </r>
      </text>
    </comment>
    <comment ref="AW94" authorId="0" shapeId="0" xr:uid="{FE18B3AF-DC0C-4F8D-8549-B3C7D906D127}">
      <text>
        <r>
          <rPr>
            <sz val="9"/>
            <color indexed="81"/>
            <rFont val="Tahoma"/>
            <family val="2"/>
          </rPr>
          <t xml:space="preserve">Este dato se </t>
        </r>
        <r>
          <rPr>
            <b/>
            <sz val="9"/>
            <color indexed="81"/>
            <rFont val="Tahoma"/>
            <family val="2"/>
          </rPr>
          <t>contabilizará</t>
        </r>
        <r>
          <rPr>
            <sz val="9"/>
            <color indexed="81"/>
            <rFont val="Tahoma"/>
            <family val="2"/>
          </rPr>
          <t xml:space="preserve">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
</t>
        </r>
        <r>
          <rPr>
            <b/>
            <sz val="9"/>
            <color indexed="81"/>
            <rFont val="Tahoma"/>
            <family val="2"/>
          </rPr>
          <t>Registre la actividad realizada</t>
        </r>
        <r>
          <rPr>
            <sz val="9"/>
            <color indexed="81"/>
            <rFont val="Tahoma"/>
            <family val="2"/>
          </rPr>
          <t xml:space="preserve"> y sea realizada por el </t>
        </r>
        <r>
          <rPr>
            <b/>
            <sz val="9"/>
            <color indexed="81"/>
            <rFont val="Tahoma"/>
            <family val="2"/>
          </rPr>
          <t xml:space="preserve">estamento 
</t>
        </r>
        <r>
          <rPr>
            <sz val="9"/>
            <color indexed="81"/>
            <rFont val="Tahoma"/>
            <family val="2"/>
          </rPr>
          <t xml:space="preserve">
- Otros profesionales que no esten informados
</t>
        </r>
      </text>
    </comment>
    <comment ref="A95" authorId="0" shapeId="0" xr:uid="{FEBF5E0C-4627-4F18-B9F3-0443ABD09E5B}">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 </t>
        </r>
        <r>
          <rPr>
            <b/>
            <sz val="9"/>
            <color indexed="81"/>
            <rFont val="Tahoma"/>
            <family val="2"/>
          </rPr>
          <t>Consulta Nueva - Especialidad - CPU
Tipo de Establecimiento
Hospitales Tipo 3 y 4.</t>
        </r>
        <r>
          <rPr>
            <sz val="9"/>
            <color indexed="81"/>
            <rFont val="Tahoma"/>
            <family val="2"/>
          </rPr>
          <t xml:space="preserve">
</t>
        </r>
      </text>
    </comment>
    <comment ref="A96" authorId="0" shapeId="0" xr:uid="{C6C209BC-24C9-42EA-B54A-74ED5D5D1053}">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y se registre la actividad. </t>
        </r>
        <r>
          <rPr>
            <b/>
            <sz val="9"/>
            <color indexed="81"/>
            <rFont val="Tahoma"/>
            <family val="2"/>
          </rPr>
          <t xml:space="preserve">
- Consulta Control - Especialidad - CPU
</t>
        </r>
        <r>
          <rPr>
            <sz val="9"/>
            <color indexed="81"/>
            <rFont val="Tahoma"/>
            <family val="2"/>
          </rPr>
          <t xml:space="preserve">
Tipo de Establecimiento
Hospitales Tipo 3 y 4.</t>
        </r>
      </text>
    </comment>
    <comment ref="A97" authorId="0" shapeId="0" xr:uid="{B07EAD46-7A0F-4874-841C-69DAF15876B2}">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Visita Domiciliaria - Especialidad - CPU</t>
        </r>
        <r>
          <rPr>
            <sz val="9"/>
            <color indexed="81"/>
            <rFont val="Tahoma"/>
            <family val="2"/>
          </rPr>
          <t xml:space="preserve">
Tipo de Establecimiento
Hospitales Tipo 3 y 4.</t>
        </r>
      </text>
    </comment>
    <comment ref="A98" authorId="0" shapeId="0" xr:uid="{F3619643-9669-45BD-ACDE-3DA0E0FD356B}">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t>
        </r>
        <r>
          <rPr>
            <b/>
            <sz val="9"/>
            <color indexed="81"/>
            <rFont val="Tahoma"/>
            <family val="2"/>
          </rPr>
          <t xml:space="preserve"> 
- Interconsulta en sala - Especialidad - CPU
</t>
        </r>
        <r>
          <rPr>
            <sz val="9"/>
            <color indexed="81"/>
            <rFont val="Tahoma"/>
            <family val="2"/>
          </rPr>
          <t xml:space="preserve">
Tipo de Establecimiento
Hospitales Tipo 3 y 4.</t>
        </r>
      </text>
    </comment>
    <comment ref="A99" authorId="0" shapeId="0" xr:uid="{10D72AFB-1D1E-4DD9-B9CC-C131D6724C52}">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y se registre la actividad. </t>
        </r>
        <r>
          <rPr>
            <b/>
            <sz val="9"/>
            <color indexed="81"/>
            <rFont val="Tahoma"/>
            <family val="2"/>
          </rPr>
          <t xml:space="preserve">
- Atención Farmacéutica - Especialidad - CPU
</t>
        </r>
        <r>
          <rPr>
            <sz val="9"/>
            <color indexed="81"/>
            <rFont val="Tahoma"/>
            <family val="2"/>
          </rPr>
          <t xml:space="preserve">
Tipo de Establecimiento
Hospitales Tipo 3 y 4.</t>
        </r>
      </text>
    </comment>
    <comment ref="A100" authorId="0" shapeId="0" xr:uid="{D06CDC21-DA88-4F92-80A8-EA1544E9A412}">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 </t>
        </r>
        <r>
          <rPr>
            <b/>
            <sz val="9"/>
            <color indexed="81"/>
            <rFont val="Tahoma"/>
            <family val="2"/>
          </rPr>
          <t>Procedimientos - Especialidad - CPU
Tipo de Establecimiento
Hospitales Tipo 3 y 4.</t>
        </r>
        <r>
          <rPr>
            <sz val="9"/>
            <color indexed="81"/>
            <rFont val="Tahoma"/>
            <family val="2"/>
          </rPr>
          <t xml:space="preserve">
</t>
        </r>
      </text>
    </comment>
    <comment ref="A101" authorId="0" shapeId="0" xr:uid="{ADE957A5-5BDA-4148-AE9B-078275E36B6B}">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 xml:space="preserve">Registro Atención Individual </t>
        </r>
        <r>
          <rPr>
            <sz val="9"/>
            <color indexed="81"/>
            <rFont val="Tahoma"/>
            <family val="2"/>
          </rPr>
          <t xml:space="preserve">y se registre la actividad. 
- </t>
        </r>
        <r>
          <rPr>
            <b/>
            <sz val="9"/>
            <color indexed="81"/>
            <rFont val="Tahoma"/>
            <family val="2"/>
          </rPr>
          <t xml:space="preserve">Educación - Especialidad - CPU
</t>
        </r>
        <r>
          <rPr>
            <sz val="9"/>
            <color indexed="81"/>
            <rFont val="Tahoma"/>
            <family val="2"/>
          </rPr>
          <t xml:space="preserve">
Tipo de Establecimiento
Hospitales Tipo 3 y 4.</t>
        </r>
      </text>
    </comment>
    <comment ref="A102" authorId="0" shapeId="0" xr:uid="{AF88AC2E-B759-4B94-A970-A16D09C14726}">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Contacto telefónico - Especialidad - CPU</t>
        </r>
        <r>
          <rPr>
            <sz val="9"/>
            <color indexed="81"/>
            <rFont val="Tahoma"/>
            <family val="2"/>
          </rPr>
          <t xml:space="preserve">
Tipo de Establecimiento
Hospitales Tipo 3 y 4.</t>
        </r>
      </text>
    </comment>
    <comment ref="A103" authorId="0" shapeId="0" xr:uid="{57721A88-62CC-441C-A9C2-B55693A48133}">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Consulta  Salud Mental Usuario - Especialidad - CPU</t>
        </r>
        <r>
          <rPr>
            <sz val="9"/>
            <color indexed="81"/>
            <rFont val="Tahoma"/>
            <family val="2"/>
          </rPr>
          <t xml:space="preserve">
Tipo de Establecimiento
Hospitales Tipo 3 y 4.</t>
        </r>
      </text>
    </comment>
    <comment ref="A104" authorId="0" shapeId="0" xr:uid="{8204C5FC-A7DE-4F5A-B963-718870A0E337}">
      <text>
        <r>
          <rPr>
            <sz val="9"/>
            <color indexed="81"/>
            <rFont val="Tahoma"/>
            <family val="2"/>
          </rPr>
          <t xml:space="preserve">Este dato aparecerá luego que en la atención registrada en módulo </t>
        </r>
        <r>
          <rPr>
            <b/>
            <sz val="9"/>
            <color indexed="81"/>
            <rFont val="Tahoma"/>
            <family val="2"/>
          </rPr>
          <t>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Consulta Salud mental al Cuidador o Familiar - Especialidad - CPU
</t>
        </r>
        <r>
          <rPr>
            <sz val="9"/>
            <color indexed="81"/>
            <rFont val="Tahoma"/>
            <family val="2"/>
          </rPr>
          <t xml:space="preserve">
Tipo de Establecimiento
Hospitales Tipo 3 y 4.</t>
        </r>
      </text>
    </comment>
    <comment ref="A105" authorId="0" shapeId="0" xr:uid="{8A9DD900-02CA-4DC1-9D35-1AAAB6FFDA37}">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 </t>
        </r>
        <r>
          <rPr>
            <b/>
            <sz val="9"/>
            <color indexed="81"/>
            <rFont val="Tahoma"/>
            <family val="2"/>
          </rPr>
          <t>Apoyo Social al Usuario - Especialidad - CPU</t>
        </r>
        <r>
          <rPr>
            <sz val="9"/>
            <color indexed="81"/>
            <rFont val="Tahoma"/>
            <family val="2"/>
          </rPr>
          <t xml:space="preserve">
Tipo de Establecimiento
Hospitales Tipo 3 y 4.</t>
        </r>
      </text>
    </comment>
    <comment ref="A106" authorId="0" shapeId="0" xr:uid="{5E4B1DD0-6430-4CBF-87B5-F292085E3695}">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Atención/</t>
        </r>
        <r>
          <rPr>
            <b/>
            <sz val="9"/>
            <color indexed="81"/>
            <rFont val="Tahoma"/>
            <family val="2"/>
          </rPr>
          <t>Registro Atención Individual</t>
        </r>
        <r>
          <rPr>
            <sz val="9"/>
            <color indexed="81"/>
            <rFont val="Tahoma"/>
            <family val="2"/>
          </rPr>
          <t xml:space="preserve"> y se registre la actividad. </t>
        </r>
        <r>
          <rPr>
            <b/>
            <sz val="9"/>
            <color indexed="81"/>
            <rFont val="Tahoma"/>
            <family val="2"/>
          </rPr>
          <t xml:space="preserve">
- Apoyo en la Gestión de Manifestación de Voluntades Anticipadas - Especialidad - CPU</t>
        </r>
        <r>
          <rPr>
            <sz val="9"/>
            <color indexed="81"/>
            <rFont val="Tahoma"/>
            <family val="2"/>
          </rPr>
          <t xml:space="preserve">
Tipo de Establecimiento
Hospitales Tipo 3 y 4.</t>
        </r>
      </text>
    </comment>
    <comment ref="A108" authorId="1" shapeId="0" xr:uid="{9E7A94AE-505D-4614-9C13-A19C645AE704}">
      <text>
        <r>
          <rPr>
            <b/>
            <sz val="9"/>
            <color indexed="81"/>
            <rFont val="Tahoma"/>
            <family val="2"/>
          </rPr>
          <t>No DIsponible</t>
        </r>
      </text>
    </comment>
    <comment ref="A114" authorId="0" shapeId="0" xr:uid="{15EC67FA-6654-417F-B440-BC0288A9C00B}">
      <text>
        <r>
          <rPr>
            <b/>
            <sz val="9"/>
            <color indexed="81"/>
            <rFont val="Tahoma"/>
            <family val="2"/>
          </rPr>
          <t>No Disponible</t>
        </r>
        <r>
          <rPr>
            <sz val="9"/>
            <color indexed="81"/>
            <rFont val="Tahoma"/>
            <family val="2"/>
          </rPr>
          <t xml:space="preserve">
</t>
        </r>
      </text>
    </comment>
    <comment ref="B120" authorId="1" shapeId="0" xr:uid="{B013A93F-7690-47BB-A902-2955B639D8AE}">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Especialidad"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Domicilio"
</t>
        </r>
      </text>
    </comment>
    <comment ref="C120" authorId="1" shapeId="0" xr:uid="{F4F0459B-1B6D-4A05-A468-6358699E4C7B}">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Especialidad"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SAPU-SAR"
</t>
        </r>
      </text>
    </comment>
    <comment ref="E120" authorId="1" shapeId="0" xr:uid="{741A1B7E-012A-4FFF-B8A8-411D662C7235}">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Especialidad"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Hospitalización Domiciliaria"
</t>
        </r>
      </text>
    </comment>
    <comment ref="F120" authorId="1" shapeId="0" xr:uid="{EF7D5853-7DFB-4CAA-A803-26F1D7CE140E}">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Especialidad"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Atención Cerrada"
</t>
        </r>
      </text>
    </comment>
    <comment ref="G120" authorId="1" shapeId="0" xr:uid="{D9D742BB-39C5-4532-A33D-FC7B39864FA4}">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Especialidad"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SUH"
</t>
        </r>
      </text>
    </comment>
    <comment ref="C121" authorId="1" shapeId="0" xr:uid="{F07DEA81-5E56-4108-BB0B-1498786EBEC8}">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APS (Atención Primaria de Salud"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SAPU-SAR"
</t>
        </r>
      </text>
    </comment>
    <comment ref="D121" authorId="1" shapeId="0" xr:uid="{1B97FD70-D07F-4311-B6B5-781B766C1506}">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APS (Atención Primaria de Salud"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Ambulatoria"
</t>
        </r>
      </text>
    </comment>
    <comment ref="E121" authorId="1" shapeId="0" xr:uid="{4E49FA15-565F-407E-8544-31E4513AB8A9}">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APS (Atención Primaria de Salud"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Hospitalización Domiciliaria"
</t>
        </r>
      </text>
    </comment>
    <comment ref="G121" authorId="1" shapeId="0" xr:uid="{B6814987-4DE6-4B83-A923-7EE2644A9022}">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APS (Atención Primaria de Salud"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SUH"
</t>
        </r>
      </text>
    </comment>
    <comment ref="D122" authorId="1" shapeId="0" xr:uid="{D882D195-1C8E-425B-99DF-44C89907B9D8}">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Hospitalización"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Ambulatoria"
</t>
        </r>
      </text>
    </comment>
    <comment ref="E122" authorId="1" shapeId="0" xr:uid="{E2DF8992-9CD6-484F-B65F-0E80276CAB48}">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Hospitalización"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Hospitalización Domiciliaria"
</t>
        </r>
      </text>
    </comment>
    <comment ref="E123" authorId="1" shapeId="0" xr:uid="{3C26C3D9-C824-426E-9743-437B437C9003}">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Urgencia"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Hospitalización Domiciliaria"
</t>
        </r>
      </text>
    </comment>
    <comment ref="F123" authorId="1" shapeId="0" xr:uid="{7AA73DD9-23DF-4B75-ACA1-6FAC34FF46AF}">
      <text>
        <r>
          <rPr>
            <sz val="9"/>
            <color indexed="81"/>
            <rFont val="Tahoma"/>
            <family val="2"/>
          </rPr>
          <t xml:space="preserve">Este dato aparecerá luego que en la atención registrada en módulo Box/Pacientes citados registre formulario clinico </t>
        </r>
        <r>
          <rPr>
            <b/>
            <sz val="9"/>
            <color indexed="81"/>
            <rFont val="Tahoma"/>
            <family val="2"/>
          </rPr>
          <t xml:space="preserve">VDI1 Ingreso PADPDS y CPU
</t>
        </r>
        <r>
          <rPr>
            <sz val="9"/>
            <color indexed="81"/>
            <rFont val="Tahoma"/>
            <family val="2"/>
          </rPr>
          <t xml:space="preserve">Seleccione en Sección </t>
        </r>
        <r>
          <rPr>
            <b/>
            <sz val="9"/>
            <color indexed="81"/>
            <rFont val="Tahoma"/>
            <family val="2"/>
          </rPr>
          <t xml:space="preserve">Derivaciones </t>
        </r>
        <r>
          <rPr>
            <sz val="9"/>
            <color indexed="81"/>
            <rFont val="Tahoma"/>
            <family val="2"/>
          </rPr>
          <t xml:space="preserve">en campo </t>
        </r>
        <r>
          <rPr>
            <b/>
            <sz val="9"/>
            <color indexed="81"/>
            <rFont val="Tahoma"/>
            <family val="2"/>
          </rPr>
          <t xml:space="preserve">Derivación </t>
        </r>
        <r>
          <rPr>
            <sz val="9"/>
            <color indexed="81"/>
            <rFont val="Tahoma"/>
            <family val="2"/>
          </rPr>
          <t>la opción "</t>
        </r>
        <r>
          <rPr>
            <b/>
            <sz val="9"/>
            <color indexed="81"/>
            <rFont val="Tahoma"/>
            <family val="2"/>
          </rPr>
          <t xml:space="preserve">Derivación desde Urgencia" </t>
        </r>
        <r>
          <rPr>
            <sz val="9"/>
            <color indexed="81"/>
            <rFont val="Tahoma"/>
            <family val="2"/>
          </rPr>
          <t xml:space="preserve"> y en</t>
        </r>
        <r>
          <rPr>
            <b/>
            <sz val="9"/>
            <color indexed="81"/>
            <rFont val="Tahoma"/>
            <family val="2"/>
          </rPr>
          <t xml:space="preserve"> Destino </t>
        </r>
        <r>
          <rPr>
            <sz val="9"/>
            <color indexed="81"/>
            <rFont val="Tahoma"/>
            <family val="2"/>
          </rPr>
          <t>la opción "</t>
        </r>
        <r>
          <rPr>
            <b/>
            <sz val="9"/>
            <color indexed="81"/>
            <rFont val="Tahoma"/>
            <family val="2"/>
          </rPr>
          <t xml:space="preserve">Atención Cerrada"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Natalia Arancibia</author>
    <author>Carolina Cortes Acevedo</author>
    <author>Nicole Cisternas</author>
    <author>Carolina Velasquez Ordonez</author>
    <author>Ines Kohnenkamp</author>
    <author>-</author>
    <author>Priscilla Acuña</author>
  </authors>
  <commentList>
    <comment ref="C12" authorId="0" shapeId="0" xr:uid="{B9C9331F-004B-4E73-B670-B2C27EDE042E}">
      <text>
        <r>
          <rPr>
            <sz val="9"/>
            <color indexed="81"/>
            <rFont val="Tahoma"/>
            <family val="2"/>
          </rPr>
          <t xml:space="preserve">Numero de Pauta Breves aplicadas, con sus resultados, que pueden ser </t>
        </r>
        <r>
          <rPr>
            <u/>
            <sz val="9"/>
            <color indexed="81"/>
            <rFont val="Tahoma"/>
            <family val="2"/>
          </rPr>
          <t>" Pauta Breve Normal"</t>
        </r>
        <r>
          <rPr>
            <sz val="9"/>
            <color indexed="81"/>
            <rFont val="Tahoma"/>
            <family val="2"/>
          </rPr>
          <t xml:space="preserve"> y </t>
        </r>
        <r>
          <rPr>
            <u/>
            <sz val="9"/>
            <color indexed="81"/>
            <rFont val="Tahoma"/>
            <family val="2"/>
          </rPr>
          <t>"Pauta Breve Alterado"</t>
        </r>
        <r>
          <rPr>
            <sz val="9"/>
            <color indexed="81"/>
            <rFont val="Tahoma"/>
            <family val="2"/>
          </rPr>
          <t>, según los grupos de edad y sexo</t>
        </r>
        <r>
          <rPr>
            <b/>
            <sz val="9"/>
            <color indexed="81"/>
            <rFont val="Tahoma"/>
            <family val="2"/>
          </rPr>
          <t xml:space="preserve"> </t>
        </r>
      </text>
    </comment>
    <comment ref="C13" authorId="1" shapeId="0" xr:uid="{E95AE78A-8EA9-48C1-8DAD-F7C1DB117ADA}">
      <text>
        <r>
          <rPr>
            <sz val="9"/>
            <color indexed="81"/>
            <rFont val="Tahoma"/>
            <family val="2"/>
          </rPr>
          <t xml:space="preserve">Este dato aparecerá  luego de que en la atención registrada en Módulo de Box/Pacientes citados ó Módulo Box/Agregar documento a una atención; se registre el </t>
        </r>
        <r>
          <rPr>
            <b/>
            <sz val="9"/>
            <color indexed="81"/>
            <rFont val="Tahoma"/>
            <family val="2"/>
          </rPr>
          <t>Formulario Clínico: PAUTA BREVE (EEDP)</t>
        </r>
        <r>
          <rPr>
            <sz val="9"/>
            <color indexed="81"/>
            <rFont val="Tahoma"/>
            <family val="2"/>
          </rPr>
          <t xml:space="preserve">, en campo </t>
        </r>
        <r>
          <rPr>
            <b/>
            <sz val="9"/>
            <color indexed="81"/>
            <rFont val="Tahoma"/>
            <family val="2"/>
          </rPr>
          <t>Resultado Pauta Breve,</t>
        </r>
        <r>
          <rPr>
            <sz val="9"/>
            <color indexed="81"/>
            <rFont val="Tahoma"/>
            <family val="2"/>
          </rPr>
          <t xml:space="preserve"> valor:</t>
        </r>
        <r>
          <rPr>
            <b/>
            <sz val="9"/>
            <color indexed="81"/>
            <rFont val="Tahoma"/>
            <family val="2"/>
          </rPr>
          <t xml:space="preserve"> Pauta Breve Normal</t>
        </r>
        <r>
          <rPr>
            <sz val="9"/>
            <color indexed="81"/>
            <rFont val="Tahoma"/>
            <family val="2"/>
          </rPr>
          <t xml:space="preserve">
</t>
        </r>
      </text>
    </comment>
    <comment ref="C14" authorId="1" shapeId="0" xr:uid="{73614E76-3F2D-4C5F-8D57-C18454E24030}">
      <text>
        <r>
          <rPr>
            <sz val="9"/>
            <color indexed="81"/>
            <rFont val="Tahoma"/>
            <family val="2"/>
          </rPr>
          <t xml:space="preserve">Este dato aparecerá  luego de que en la atención registrada en Módulo de Box/Pacientes citados ó Módulo Box/Agregar documento a una atención; se registre el </t>
        </r>
        <r>
          <rPr>
            <b/>
            <sz val="9"/>
            <color indexed="81"/>
            <rFont val="Tahoma"/>
            <family val="2"/>
          </rPr>
          <t xml:space="preserve">Formulario Clínico: PAUTA BREVE (EEDP), </t>
        </r>
        <r>
          <rPr>
            <sz val="9"/>
            <color indexed="81"/>
            <rFont val="Tahoma"/>
            <family val="2"/>
          </rPr>
          <t>en campo</t>
        </r>
        <r>
          <rPr>
            <b/>
            <sz val="9"/>
            <color indexed="81"/>
            <rFont val="Tahoma"/>
            <family val="2"/>
          </rPr>
          <t xml:space="preserve"> Resultado Pauta Breve</t>
        </r>
        <r>
          <rPr>
            <sz val="9"/>
            <color indexed="81"/>
            <rFont val="Tahoma"/>
            <family val="2"/>
          </rPr>
          <t>, valor:</t>
        </r>
        <r>
          <rPr>
            <b/>
            <sz val="9"/>
            <color indexed="81"/>
            <rFont val="Tahoma"/>
            <family val="2"/>
          </rPr>
          <t xml:space="preserve"> Pauta Breve Alterada.</t>
        </r>
        <r>
          <rPr>
            <sz val="9"/>
            <color indexed="81"/>
            <rFont val="Tahoma"/>
            <family val="2"/>
          </rPr>
          <t xml:space="preserve">
</t>
        </r>
      </text>
    </comment>
    <comment ref="R17" authorId="2" shapeId="0" xr:uid="{B47FD088-731E-450E-8E07-D1D0201B0A3B}">
      <text>
        <r>
          <rPr>
            <sz val="9"/>
            <color indexed="81"/>
            <rFont val="Tahoma"/>
            <family val="2"/>
          </rPr>
          <t>Este dato aparecerá, luego que en Modulo Admision, el paciente indique un</t>
        </r>
        <r>
          <rPr>
            <b/>
            <sz val="9"/>
            <color indexed="81"/>
            <rFont val="Tahoma"/>
            <family val="2"/>
          </rPr>
          <t xml:space="preserve"> Pueblo Originario</t>
        </r>
        <r>
          <rPr>
            <sz val="9"/>
            <color indexed="81"/>
            <rFont val="Tahoma"/>
            <family val="2"/>
          </rPr>
          <t xml:space="preserve">
</t>
        </r>
      </text>
    </comment>
    <comment ref="S17" authorId="3" shapeId="0" xr:uid="{E6660D23-8344-44BF-94A2-DD7BE5C895BB}">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C20" authorId="0" shapeId="0" xr:uid="{7901427B-2124-4D39-9AEE-171CD1CC5A32}">
      <text>
        <r>
          <rPr>
            <b/>
            <sz val="9"/>
            <color indexed="81"/>
            <rFont val="Tahoma"/>
            <family val="2"/>
          </rPr>
          <t xml:space="preserve">Se contabilizará según los resultados de las aplicaciones realizadas en Primera Evaluacion y Reevaluacion según edad y sexo.  </t>
        </r>
        <r>
          <rPr>
            <sz val="9"/>
            <color indexed="81"/>
            <rFont val="Tahoma"/>
            <family val="2"/>
          </rPr>
          <t xml:space="preserve">
</t>
        </r>
        <r>
          <rPr>
            <b/>
            <sz val="9"/>
            <color indexed="81"/>
            <rFont val="Tahoma"/>
            <family val="2"/>
          </rPr>
          <t>Ejemplo: Formulario Clinico más Actividad</t>
        </r>
        <r>
          <rPr>
            <sz val="9"/>
            <color indexed="81"/>
            <rFont val="Tahoma"/>
            <family val="2"/>
          </rPr>
          <t xml:space="preserve">
</t>
        </r>
        <r>
          <rPr>
            <b/>
            <sz val="9"/>
            <color indexed="81"/>
            <rFont val="Tahoma"/>
            <family val="2"/>
          </rPr>
          <t xml:space="preserve">
</t>
        </r>
      </text>
    </comment>
    <comment ref="C21" authorId="4" shapeId="0" xr:uid="{D3F91D35-D8F5-432C-809C-58AA5928AF17}">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Primera Evaluación Normal</t>
        </r>
        <r>
          <rPr>
            <sz val="9"/>
            <color indexed="81"/>
            <rFont val="Tahoma"/>
            <family val="2"/>
          </rPr>
          <t xml:space="preserve">
 </t>
        </r>
        <r>
          <rPr>
            <b/>
            <sz val="9"/>
            <color indexed="81"/>
            <rFont val="Tahoma"/>
            <family val="2"/>
          </rPr>
          <t>Y</t>
        </r>
        <r>
          <rPr>
            <sz val="9"/>
            <color indexed="81"/>
            <rFont val="Tahoma"/>
            <family val="2"/>
          </rPr>
          <t xml:space="preserve">
Para niños (as) de 1 mes a 24 meses en Formulario Clínico </t>
        </r>
        <r>
          <rPr>
            <b/>
            <sz val="9"/>
            <color indexed="81"/>
            <rFont val="Tahoma"/>
            <family val="2"/>
          </rPr>
          <t>ESCALA DE EVALUACIÓN DEL DESARROLLO PSICOMOTOR</t>
        </r>
        <r>
          <rPr>
            <sz val="9"/>
            <color indexed="81"/>
            <rFont val="Tahoma"/>
            <family val="2"/>
          </rPr>
          <t xml:space="preserve">  tenga el campo </t>
        </r>
        <r>
          <rPr>
            <b/>
            <sz val="9"/>
            <color indexed="81"/>
            <rFont val="Tahoma"/>
            <family val="2"/>
          </rPr>
          <t xml:space="preserve">Resultado del Desarrollo Psicomotor </t>
        </r>
        <r>
          <rPr>
            <sz val="9"/>
            <color indexed="81"/>
            <rFont val="Tahoma"/>
            <family val="2"/>
          </rPr>
          <t xml:space="preserve">con el valor </t>
        </r>
        <r>
          <rPr>
            <b/>
            <sz val="9"/>
            <color indexed="81"/>
            <rFont val="Tahoma"/>
            <family val="2"/>
          </rPr>
          <t xml:space="preserve">Normal  
o
</t>
        </r>
        <r>
          <rPr>
            <sz val="9"/>
            <color indexed="81"/>
            <rFont val="Tahoma"/>
            <family val="2"/>
          </rPr>
          <t xml:space="preserve">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con el valor</t>
        </r>
        <r>
          <rPr>
            <b/>
            <sz val="9"/>
            <color indexed="81"/>
            <rFont val="Tahoma"/>
            <family val="2"/>
          </rPr>
          <t xml:space="preserve"> "Normal"</t>
        </r>
        <r>
          <rPr>
            <sz val="9"/>
            <color indexed="81"/>
            <rFont val="Tahoma"/>
            <family val="2"/>
          </rPr>
          <t xml:space="preserve"> 
*Formularios Clínicos tambien se pueden agregar desde Modulo Box/Agregar documentos a una atencion*</t>
        </r>
      </text>
    </comment>
    <comment ref="C22" authorId="4" shapeId="0" xr:uid="{30A91B12-BE09-45E4-9F1C-C913B1EA0BE8}">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Primera Evaluación Normal Con Rezago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ESCALA DE EVALUACIÓN DEL DESARROLLO PSICOMOTOR</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Normal"</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t>
        </r>
        <r>
          <rPr>
            <sz val="9"/>
            <color indexed="81"/>
            <rFont val="Tahoma"/>
            <family val="2"/>
          </rPr>
          <t xml:space="preserve"> </t>
        </r>
        <r>
          <rPr>
            <b/>
            <sz val="9"/>
            <color indexed="81"/>
            <rFont val="Tahoma"/>
            <family val="2"/>
          </rPr>
          <t>Test Total</t>
        </r>
        <r>
          <rPr>
            <sz val="9"/>
            <color indexed="81"/>
            <rFont val="Tahoma"/>
            <family val="2"/>
          </rPr>
          <t xml:space="preserve"> con el valor </t>
        </r>
        <r>
          <rPr>
            <b/>
            <sz val="9"/>
            <color indexed="81"/>
            <rFont val="Tahoma"/>
            <family val="2"/>
          </rPr>
          <t>"Normal"</t>
        </r>
        <r>
          <rPr>
            <sz val="9"/>
            <color indexed="81"/>
            <rFont val="Tahoma"/>
            <family val="2"/>
          </rPr>
          <t xml:space="preserve">  
*Formularios Clínicos tambien se pueden agregar desde Modulo Box/Agregar documentos a una atencion*
</t>
        </r>
      </text>
    </comment>
    <comment ref="C23" authorId="4" shapeId="0" xr:uid="{3DBD476D-5E7B-48DF-8932-9FF5A03014E9}">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Primera Evaluación Riesgo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t>
        </r>
        <r>
          <rPr>
            <b/>
            <sz val="9"/>
            <color indexed="81"/>
            <rFont val="Tahoma"/>
            <family val="2"/>
          </rPr>
          <t xml:space="preserve"> ESCALA DE EVALUACIÓN DEL DESARROLLO PSICOMOTOR </t>
        </r>
        <r>
          <rPr>
            <sz val="9"/>
            <color indexed="81"/>
            <rFont val="Tahoma"/>
            <family val="2"/>
          </rPr>
          <t xml:space="preserve"> tenga el campo </t>
        </r>
        <r>
          <rPr>
            <b/>
            <sz val="9"/>
            <color indexed="81"/>
            <rFont val="Tahoma"/>
            <family val="2"/>
          </rPr>
          <t xml:space="preserve"> Resultado del Desarrollo Psicomotor </t>
        </r>
        <r>
          <rPr>
            <sz val="9"/>
            <color indexed="81"/>
            <rFont val="Tahoma"/>
            <family val="2"/>
          </rPr>
          <t xml:space="preserve">con el valor  </t>
        </r>
        <r>
          <rPr>
            <b/>
            <sz val="9"/>
            <color indexed="81"/>
            <rFont val="Tahoma"/>
            <family val="2"/>
          </rPr>
          <t>"Riesgo"</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 xml:space="preserve">"Riesgo" </t>
        </r>
        <r>
          <rPr>
            <sz val="9"/>
            <color indexed="81"/>
            <rFont val="Tahoma"/>
            <family val="2"/>
          </rPr>
          <t xml:space="preserve">  
*Formularios Clínicos tambien se pueden agregar desde Modulo Box/Agregar documentos a una atencion*
</t>
        </r>
      </text>
    </comment>
    <comment ref="C24" authorId="4" shapeId="0" xr:uid="{401CB15D-5187-4D86-AEF3-D6A5CC307DC0}">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Primera Evaluación Retraso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"Retraso"
o</t>
        </r>
        <r>
          <rPr>
            <sz val="9"/>
            <color indexed="81"/>
            <rFont val="Tahoma"/>
            <family val="2"/>
          </rPr>
          <t xml:space="preserve"> 
Para niños (as) de 2 a 5 años en Formulario Clínico</t>
        </r>
        <r>
          <rPr>
            <b/>
            <sz val="9"/>
            <color indexed="81"/>
            <rFont val="Tahoma"/>
            <family val="2"/>
          </rPr>
          <t xml:space="preserve"> 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 xml:space="preserve">"Retraso" </t>
        </r>
        <r>
          <rPr>
            <sz val="9"/>
            <color indexed="81"/>
            <rFont val="Tahoma"/>
            <family val="2"/>
          </rPr>
          <t xml:space="preserve">
*Formularios Clínicos tambien se pueden agregar desde Modulo Box/Agregar documentos a una atencion*
</t>
        </r>
      </text>
    </comment>
    <comment ref="C25" authorId="2" shapeId="0" xr:uid="{D03ACAE0-48DE-4972-8895-1C3A09D92822}">
      <text>
        <r>
          <rPr>
            <sz val="9"/>
            <color indexed="81"/>
            <rFont val="Tahoma"/>
            <family val="2"/>
          </rPr>
          <t xml:space="preserve">
Este dato aparecerá  luego de que la atención registrada en Módulo de Box/Pacientes citados, se registre la actividad: 
</t>
        </r>
        <r>
          <rPr>
            <b/>
            <sz val="9"/>
            <color indexed="81"/>
            <rFont val="Tahoma"/>
            <family val="2"/>
          </rPr>
          <t>- Control de salud con Reevaluacion Normal  (desde normal con rezago)</t>
        </r>
        <r>
          <rPr>
            <sz val="9"/>
            <color indexed="81"/>
            <rFont val="Tahoma"/>
            <family val="2"/>
          </rPr>
          <t xml:space="preserve">
Y
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t>
        </r>
        <r>
          <rPr>
            <b/>
            <sz val="9"/>
            <color indexed="81"/>
            <rFont val="Tahoma"/>
            <family val="2"/>
          </rPr>
          <t xml:space="preserve"> Resultado del Desarrollo Psicomoto</t>
        </r>
        <r>
          <rPr>
            <sz val="9"/>
            <color indexed="81"/>
            <rFont val="Tahoma"/>
            <family val="2"/>
          </rPr>
          <t>r con el valor</t>
        </r>
        <r>
          <rPr>
            <b/>
            <sz val="9"/>
            <color indexed="81"/>
            <rFont val="Tahoma"/>
            <family val="2"/>
          </rPr>
          <t xml:space="preserve"> "Normal"  </t>
        </r>
        <r>
          <rPr>
            <sz val="9"/>
            <color indexed="81"/>
            <rFont val="Tahoma"/>
            <family val="2"/>
          </rPr>
          <t xml:space="preserve">
o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t>
        </r>
        <r>
          <rPr>
            <sz val="9"/>
            <color indexed="81"/>
            <rFont val="Tahoma"/>
            <family val="2"/>
          </rPr>
          <t xml:space="preserve">l con el valor </t>
        </r>
        <r>
          <rPr>
            <b/>
            <sz val="9"/>
            <color indexed="81"/>
            <rFont val="Tahoma"/>
            <family val="2"/>
          </rPr>
          <t xml:space="preserve">"Normal" </t>
        </r>
        <r>
          <rPr>
            <sz val="9"/>
            <color indexed="81"/>
            <rFont val="Tahoma"/>
            <family val="2"/>
          </rPr>
          <t xml:space="preserve"> 
*Formularios Clínicos tambien se pueden agregar desde Modulo Box/Agregar documentos a una atencion*</t>
        </r>
      </text>
    </comment>
    <comment ref="C26" authorId="2" shapeId="0" xr:uid="{E2FF1D96-35A5-4CDF-A8FA-74767B48178D}">
      <text>
        <r>
          <rPr>
            <sz val="9"/>
            <color indexed="81"/>
            <rFont val="Tahoma"/>
            <family val="2"/>
          </rPr>
          <t xml:space="preserve">Este dato aparecerá  luego de que la atención registrada en Módulo de Box/Pacientes citados, se registre la actividad: 
- </t>
        </r>
        <r>
          <rPr>
            <b/>
            <sz val="9"/>
            <color indexed="81"/>
            <rFont val="Tahoma"/>
            <family val="2"/>
          </rPr>
          <t>Control de salud con Reevaluacion Normal  (desde riesgo)</t>
        </r>
        <r>
          <rPr>
            <sz val="9"/>
            <color indexed="81"/>
            <rFont val="Tahoma"/>
            <family val="2"/>
          </rPr>
          <t xml:space="preserve">
Y
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 Resultado del Desarrollo Psicomotor con el valor </t>
        </r>
        <r>
          <rPr>
            <b/>
            <sz val="9"/>
            <color indexed="81"/>
            <rFont val="Tahoma"/>
            <family val="2"/>
          </rPr>
          <t xml:space="preserve">"Normal" </t>
        </r>
        <r>
          <rPr>
            <sz val="9"/>
            <color indexed="81"/>
            <rFont val="Tahoma"/>
            <family val="2"/>
          </rPr>
          <t xml:space="preserve"> 
o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t>
        </r>
        <r>
          <rPr>
            <b/>
            <sz val="9"/>
            <color indexed="81"/>
            <rFont val="Tahoma"/>
            <family val="2"/>
          </rPr>
          <t xml:space="preserve"> "Normal"  </t>
        </r>
        <r>
          <rPr>
            <sz val="9"/>
            <color indexed="81"/>
            <rFont val="Tahoma"/>
            <family val="2"/>
          </rPr>
          <t xml:space="preserve">
*Formularios Clínicos tambien se pueden agregar desde Modulo Box/Agregar documentos a una atencion*
</t>
        </r>
      </text>
    </comment>
    <comment ref="C27" authorId="2" shapeId="0" xr:uid="{1D3E87E3-CD76-4929-B82B-215A9C3475D0}">
      <text>
        <r>
          <rPr>
            <sz val="9"/>
            <color indexed="81"/>
            <rFont val="Tahoma"/>
            <family val="2"/>
          </rPr>
          <t xml:space="preserve">Este dato aparecerá  luego de que la atención registrada en Módulo de Box/Pacientes citados, se registre la actividad: 
- </t>
        </r>
        <r>
          <rPr>
            <b/>
            <sz val="9"/>
            <color indexed="81"/>
            <rFont val="Tahoma"/>
            <family val="2"/>
          </rPr>
          <t>Control de salud con Reevaluacion Normal  (desde retraso)</t>
        </r>
        <r>
          <rPr>
            <sz val="9"/>
            <color indexed="81"/>
            <rFont val="Tahoma"/>
            <family val="2"/>
          </rPr>
          <t xml:space="preserve">
Y
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 xml:space="preserve">"Normal"  </t>
        </r>
        <r>
          <rPr>
            <sz val="9"/>
            <color indexed="81"/>
            <rFont val="Tahoma"/>
            <family val="2"/>
          </rPr>
          <t xml:space="preserve">
o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t>
        </r>
        <r>
          <rPr>
            <b/>
            <sz val="9"/>
            <color indexed="81"/>
            <rFont val="Tahoma"/>
            <family val="2"/>
          </rPr>
          <t xml:space="preserve"> "Normal"  </t>
        </r>
        <r>
          <rPr>
            <sz val="9"/>
            <color indexed="81"/>
            <rFont val="Tahoma"/>
            <family val="2"/>
          </rPr>
          <t xml:space="preserve">
*Formularios Clínicos tambien se pueden agregar desde Modulo Box/Agregar documentos a una atencion*
</t>
        </r>
      </text>
    </comment>
    <comment ref="C28" authorId="2" shapeId="0" xr:uid="{8F250FB6-F8D6-418B-8D6F-D2F375208108}">
      <text>
        <r>
          <rPr>
            <sz val="9"/>
            <color indexed="81"/>
            <rFont val="Tahoma"/>
            <family val="2"/>
          </rPr>
          <t xml:space="preserve">Este dato aparecerá  luego de que la atención registrada en Módulo de Box/Pacientes citados, se registre la actividad: 
- </t>
        </r>
        <r>
          <rPr>
            <b/>
            <sz val="9"/>
            <color indexed="81"/>
            <rFont val="Tahoma"/>
            <family val="2"/>
          </rPr>
          <t>Control de salud con Reevaluacion Normal con Rezago (desde riesgo)</t>
        </r>
        <r>
          <rPr>
            <sz val="9"/>
            <color indexed="81"/>
            <rFont val="Tahoma"/>
            <family val="2"/>
          </rPr>
          <t xml:space="preserve">
Y
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 Resultado del Desarrollo Psicomotor con el valor </t>
        </r>
        <r>
          <rPr>
            <b/>
            <sz val="9"/>
            <color indexed="81"/>
            <rFont val="Tahoma"/>
            <family val="2"/>
          </rPr>
          <t>"Normal"</t>
        </r>
        <r>
          <rPr>
            <sz val="9"/>
            <color indexed="81"/>
            <rFont val="Tahoma"/>
            <family val="2"/>
          </rPr>
          <t xml:space="preserve">  
o 
Para niños (as) de 2 a 5 años en Formulario Clínico</t>
        </r>
        <r>
          <rPr>
            <b/>
            <sz val="9"/>
            <color indexed="81"/>
            <rFont val="Tahoma"/>
            <family val="2"/>
          </rPr>
          <t xml:space="preserve"> 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t>
        </r>
        <r>
          <rPr>
            <b/>
            <sz val="9"/>
            <color indexed="81"/>
            <rFont val="Tahoma"/>
            <family val="2"/>
          </rPr>
          <t xml:space="preserve"> "Normal" </t>
        </r>
        <r>
          <rPr>
            <sz val="9"/>
            <color indexed="81"/>
            <rFont val="Tahoma"/>
            <family val="2"/>
          </rPr>
          <t xml:space="preserve"> 
*Formularios Clínicos tambien se pueden agregar desde Modulo Box/Agregar documentos a una atencion*
</t>
        </r>
      </text>
    </comment>
    <comment ref="C29" authorId="2" shapeId="0" xr:uid="{F85962EF-8A6C-4BD6-B51F-3E546136855C}">
      <text>
        <r>
          <rPr>
            <sz val="9"/>
            <color indexed="81"/>
            <rFont val="Tahoma"/>
            <family val="2"/>
          </rPr>
          <t>Este dato aparecerá  luego de que la atención registrada en Módulo de Box/Pacientes citados, se registre la actividad: 
-</t>
        </r>
        <r>
          <rPr>
            <b/>
            <sz val="9"/>
            <color indexed="81"/>
            <rFont val="Tahoma"/>
            <family val="2"/>
          </rPr>
          <t xml:space="preserve"> Control de salud con Reevaluacion Normal con Rezago (desde retraso)</t>
        </r>
        <r>
          <rPr>
            <sz val="9"/>
            <color indexed="81"/>
            <rFont val="Tahoma"/>
            <family val="2"/>
          </rPr>
          <t xml:space="preserve">
Y
Para niños (as) de 1 a 24 meses en Formulario Clínico </t>
        </r>
        <r>
          <rPr>
            <b/>
            <sz val="9"/>
            <color indexed="81"/>
            <rFont val="Tahoma"/>
            <family val="2"/>
          </rPr>
          <t>ESCALA DE EVALUACIÓN DEL DESARROLLO PSICOMOTOR</t>
        </r>
        <r>
          <rPr>
            <sz val="9"/>
            <color indexed="81"/>
            <rFont val="Tahoma"/>
            <family val="2"/>
          </rPr>
          <t xml:space="preserve">  tenga el campo</t>
        </r>
        <r>
          <rPr>
            <b/>
            <sz val="9"/>
            <color indexed="81"/>
            <rFont val="Tahoma"/>
            <family val="2"/>
          </rPr>
          <t xml:space="preserve"> Resultado del Desarrollo Psicomotor</t>
        </r>
        <r>
          <rPr>
            <sz val="9"/>
            <color indexed="81"/>
            <rFont val="Tahoma"/>
            <family val="2"/>
          </rPr>
          <t xml:space="preserve"> con el valor</t>
        </r>
        <r>
          <rPr>
            <b/>
            <sz val="9"/>
            <color indexed="81"/>
            <rFont val="Tahoma"/>
            <family val="2"/>
          </rPr>
          <t xml:space="preserve"> "Normal"  </t>
        </r>
        <r>
          <rPr>
            <sz val="9"/>
            <color indexed="81"/>
            <rFont val="Tahoma"/>
            <family val="2"/>
          </rPr>
          <t xml:space="preserve">
o 
Para niños (as) de 2 a 5 años en Formulario Clínico </t>
        </r>
        <r>
          <rPr>
            <b/>
            <sz val="9"/>
            <color indexed="81"/>
            <rFont val="Tahoma"/>
            <family val="2"/>
          </rPr>
          <t>TEST DE DESARROLLO PSICOMOTOR 2- 5 AÑO</t>
        </r>
        <r>
          <rPr>
            <sz val="9"/>
            <color indexed="81"/>
            <rFont val="Tahoma"/>
            <family val="2"/>
          </rPr>
          <t xml:space="preserve">S,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 xml:space="preserve">"Normal"  </t>
        </r>
        <r>
          <rPr>
            <sz val="9"/>
            <color indexed="81"/>
            <rFont val="Tahoma"/>
            <family val="2"/>
          </rPr>
          <t xml:space="preserve">
*Formularios Clínicos tambien se pueden agregar desde Modulo Box/Agregar documentos a una atencion*
</t>
        </r>
      </text>
    </comment>
    <comment ref="C30" authorId="2" shapeId="0" xr:uid="{8A414303-36B8-4D7D-A63A-E9DDB2415EE8}">
      <text>
        <r>
          <rPr>
            <sz val="9"/>
            <color indexed="81"/>
            <rFont val="Tahoma"/>
            <family val="2"/>
          </rPr>
          <t xml:space="preserve">Este dato aparecerá  luego de que la atención registrada en Módulo de Box/Pacientes citados, se registre la actividad: 
- </t>
        </r>
        <r>
          <rPr>
            <b/>
            <sz val="9"/>
            <color indexed="81"/>
            <rFont val="Tahoma"/>
            <family val="2"/>
          </rPr>
          <t>Control de salud con Reevaluacion Riesgo (desde retraso)</t>
        </r>
        <r>
          <rPr>
            <sz val="9"/>
            <color indexed="81"/>
            <rFont val="Tahoma"/>
            <family val="2"/>
          </rPr>
          <t xml:space="preserve">
Y
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 Resultado del Desarrollo Psicomotor con el valor </t>
        </r>
        <r>
          <rPr>
            <b/>
            <sz val="9"/>
            <color indexed="81"/>
            <rFont val="Tahoma"/>
            <family val="2"/>
          </rPr>
          <t xml:space="preserve">"Riesgo"  </t>
        </r>
        <r>
          <rPr>
            <sz val="9"/>
            <color indexed="81"/>
            <rFont val="Tahoma"/>
            <family val="2"/>
          </rPr>
          <t xml:space="preserve">
o 
Para niños (as) de 2 a 5 años en Formulario Clínico </t>
        </r>
        <r>
          <rPr>
            <b/>
            <sz val="9"/>
            <color indexed="81"/>
            <rFont val="Tahoma"/>
            <family val="2"/>
          </rPr>
          <t>TEST DE DESARROLLO PSICOMOTOR 2- 5 AÑOS</t>
        </r>
        <r>
          <rPr>
            <sz val="9"/>
            <color indexed="81"/>
            <rFont val="Tahoma"/>
            <family val="2"/>
          </rPr>
          <t>, tenga en el campo</t>
        </r>
        <r>
          <rPr>
            <b/>
            <sz val="9"/>
            <color indexed="81"/>
            <rFont val="Tahoma"/>
            <family val="2"/>
          </rPr>
          <t xml:space="preserve"> Categoría Test Total</t>
        </r>
        <r>
          <rPr>
            <sz val="9"/>
            <color indexed="81"/>
            <rFont val="Tahoma"/>
            <family val="2"/>
          </rPr>
          <t xml:space="preserve"> con el valor </t>
        </r>
        <r>
          <rPr>
            <b/>
            <sz val="9"/>
            <color indexed="81"/>
            <rFont val="Tahoma"/>
            <family val="2"/>
          </rPr>
          <t xml:space="preserve">"Riesgo"  </t>
        </r>
        <r>
          <rPr>
            <sz val="9"/>
            <color indexed="81"/>
            <rFont val="Tahoma"/>
            <family val="2"/>
          </rPr>
          <t xml:space="preserve">
*Formularios Clínicos tambien se pueden agregar desde Modulo Box/Agregar documentos a una atencion*
</t>
        </r>
      </text>
    </comment>
    <comment ref="C31" authorId="4" shapeId="0" xr:uid="{E20FB69B-BA08-4C24-B82D-6DFE832197B6}">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Reevaluación Normal con Rezago (desde normal con rezago)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t>
        </r>
        <r>
          <rPr>
            <b/>
            <sz val="9"/>
            <color indexed="81"/>
            <rFont val="Tahoma"/>
            <family val="2"/>
          </rPr>
          <t xml:space="preserve"> ESCALA DE EVALUACIÓN DEL DESARROLLO PSICOMOTOR  </t>
        </r>
        <r>
          <rPr>
            <sz val="9"/>
            <color indexed="81"/>
            <rFont val="Tahoma"/>
            <family val="2"/>
          </rPr>
          <t xml:space="preserve">tenga el campo </t>
        </r>
        <r>
          <rPr>
            <b/>
            <sz val="9"/>
            <color indexed="81"/>
            <rFont val="Tahoma"/>
            <family val="2"/>
          </rPr>
          <t>Resultado del Desarrollo Psicomotor</t>
        </r>
        <r>
          <rPr>
            <sz val="9"/>
            <color indexed="81"/>
            <rFont val="Tahoma"/>
            <family val="2"/>
          </rPr>
          <t xml:space="preserve"> con el valor</t>
        </r>
        <r>
          <rPr>
            <b/>
            <sz val="9"/>
            <color indexed="81"/>
            <rFont val="Tahoma"/>
            <family val="2"/>
          </rPr>
          <t xml:space="preserve"> "Normal" 
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"Normal"</t>
        </r>
        <r>
          <rPr>
            <sz val="9"/>
            <color indexed="81"/>
            <rFont val="Tahoma"/>
            <family val="2"/>
          </rPr>
          <t xml:space="preserve"> 
*Formularios Clínicos tambien se pueden agregar desde Modulo Box/Agregar documentos a una atencion*
</t>
        </r>
      </text>
    </comment>
    <comment ref="C32" authorId="4" shapeId="0" xr:uid="{9B78B7A5-AE65-446B-BE6A-69DBFD459296}">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Reevaluación con Riesgo (desde riesgo)</t>
        </r>
        <r>
          <rPr>
            <sz val="9"/>
            <color indexed="81"/>
            <rFont val="Tahoma"/>
            <family val="2"/>
          </rPr>
          <t xml:space="preserve">
</t>
        </r>
        <r>
          <rPr>
            <b/>
            <sz val="9"/>
            <color indexed="81"/>
            <rFont val="Tahoma"/>
            <family val="2"/>
          </rPr>
          <t xml:space="preserve">Y
</t>
        </r>
        <r>
          <rPr>
            <sz val="9"/>
            <color indexed="81"/>
            <rFont val="Tahoma"/>
            <family val="2"/>
          </rPr>
          <t xml:space="preserve">Para niños (as) de 1 a 24 meses en Formulario Clínico </t>
        </r>
        <r>
          <rPr>
            <b/>
            <sz val="9"/>
            <color indexed="81"/>
            <rFont val="Tahoma"/>
            <family val="2"/>
          </rPr>
          <t>ESCALA DE EVALUACIÓN DEL DESARROLLO PSICOMOTOR</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"Riesgo" 
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Categoría Test Total con el valor </t>
        </r>
        <r>
          <rPr>
            <b/>
            <sz val="9"/>
            <color indexed="81"/>
            <rFont val="Tahoma"/>
            <family val="2"/>
          </rPr>
          <t>"Riesgo"</t>
        </r>
        <r>
          <rPr>
            <sz val="9"/>
            <color indexed="81"/>
            <rFont val="Tahoma"/>
            <family val="2"/>
          </rPr>
          <t xml:space="preserve"> 
*Formularios Clínicos tambien se pueden agregar desde Modulo Box/Agregar documentos a una atencion*
</t>
        </r>
      </text>
    </comment>
    <comment ref="C33" authorId="3" shapeId="0" xr:uid="{9B125A7F-726D-4D0F-B98B-A55A4396CD48}">
      <text>
        <r>
          <rPr>
            <sz val="9"/>
            <color indexed="81"/>
            <rFont val="Tahoma"/>
            <family val="2"/>
          </rPr>
          <t>Este dato aparecerá  luego de que la atención registrada en Módulo de</t>
        </r>
        <r>
          <rPr>
            <b/>
            <sz val="9"/>
            <color indexed="81"/>
            <rFont val="Tahoma"/>
            <family val="2"/>
          </rPr>
          <t xml:space="preserve"> </t>
        </r>
        <r>
          <rPr>
            <sz val="9"/>
            <color indexed="81"/>
            <rFont val="Tahoma"/>
            <family val="2"/>
          </rPr>
          <t>Box/Pacientes citados, se registre la actividad: 
-</t>
        </r>
        <r>
          <rPr>
            <b/>
            <sz val="9"/>
            <color indexed="81"/>
            <rFont val="Tahoma"/>
            <family val="2"/>
          </rPr>
          <t xml:space="preserve"> Control de Salud con Reevaluación con Riesgo (desde normal con rezago)</t>
        </r>
        <r>
          <rPr>
            <sz val="9"/>
            <color indexed="81"/>
            <rFont val="Tahoma"/>
            <family val="2"/>
          </rPr>
          <t xml:space="preserve">
</t>
        </r>
        <r>
          <rPr>
            <b/>
            <sz val="9"/>
            <color indexed="81"/>
            <rFont val="Tahoma"/>
            <family val="2"/>
          </rPr>
          <t xml:space="preserve">Y </t>
        </r>
        <r>
          <rPr>
            <sz val="9"/>
            <color indexed="81"/>
            <rFont val="Tahoma"/>
            <family val="2"/>
          </rPr>
          <t xml:space="preserve">
Para niños (as) de 1 a 24 meses en Formulario Clínico </t>
        </r>
        <r>
          <rPr>
            <b/>
            <sz val="9"/>
            <color indexed="81"/>
            <rFont val="Tahoma"/>
            <family val="2"/>
          </rPr>
          <t>ESCALA DE EVALUACIÓN DEL DESARROLLO PSICOMOTOR</t>
        </r>
        <r>
          <rPr>
            <sz val="9"/>
            <color indexed="81"/>
            <rFont val="Tahoma"/>
            <family val="2"/>
          </rPr>
          <t xml:space="preserve">  tenga el campo Resultado del Desarrollo Psicomotor con el valor </t>
        </r>
        <r>
          <rPr>
            <b/>
            <sz val="9"/>
            <color indexed="81"/>
            <rFont val="Tahoma"/>
            <family val="2"/>
          </rPr>
          <t xml:space="preserve">"Riesgo" </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 </t>
        </r>
        <r>
          <rPr>
            <b/>
            <sz val="9"/>
            <color indexed="81"/>
            <rFont val="Tahoma"/>
            <family val="2"/>
          </rPr>
          <t>"Riesgo"</t>
        </r>
        <r>
          <rPr>
            <sz val="9"/>
            <color indexed="81"/>
            <rFont val="Tahoma"/>
            <family val="2"/>
          </rPr>
          <t xml:space="preserve"> 
*Formularios Clínicos tambien se pueden agregar desde Modulo Box/Agregar documentos a una atencion*
</t>
        </r>
      </text>
    </comment>
    <comment ref="C34" authorId="4" shapeId="0" xr:uid="{C1943657-E5F6-4976-B795-8C8AD19F3EA9}">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Reevaluación con Retraso (desde retraso)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 xml:space="preserve">ESCALA DE EVALUACIÓN DEL DESARROLLO PSICOMOTOR  </t>
        </r>
        <r>
          <rPr>
            <sz val="9"/>
            <color indexed="81"/>
            <rFont val="Tahoma"/>
            <family val="2"/>
          </rPr>
          <t xml:space="preserve">tenga el campo  </t>
        </r>
        <r>
          <rPr>
            <b/>
            <sz val="9"/>
            <color indexed="81"/>
            <rFont val="Tahoma"/>
            <family val="2"/>
          </rPr>
          <t xml:space="preserve">Resultado del Desarrollo Psicomotor </t>
        </r>
        <r>
          <rPr>
            <sz val="9"/>
            <color indexed="81"/>
            <rFont val="Tahoma"/>
            <family val="2"/>
          </rPr>
          <t xml:space="preserve">con el valor </t>
        </r>
        <r>
          <rPr>
            <b/>
            <sz val="9"/>
            <color indexed="81"/>
            <rFont val="Tahoma"/>
            <family val="2"/>
          </rPr>
          <t xml:space="preserve"> "Retraso"
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 </t>
        </r>
        <r>
          <rPr>
            <b/>
            <sz val="9"/>
            <color indexed="81"/>
            <rFont val="Tahoma"/>
            <family val="2"/>
          </rPr>
          <t xml:space="preserve">"Retraso" </t>
        </r>
        <r>
          <rPr>
            <sz val="9"/>
            <color indexed="81"/>
            <rFont val="Tahoma"/>
            <family val="2"/>
          </rPr>
          <t xml:space="preserve">
*Formularios Clínicos tambien se pueden agregar desde Modulo Box/Agregar documentos a una atencion*
</t>
        </r>
      </text>
    </comment>
    <comment ref="C35" authorId="3" shapeId="0" xr:uid="{3D1265B5-E1C3-4322-8426-851A385B835F}">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Reevaluación con Retraso (desde riesgo)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ESCALA DE EVALUACIÓN DEL DESARROLLO PSICOMOTOR</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"Retraso"</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t>
        </r>
        <r>
          <rPr>
            <b/>
            <sz val="9"/>
            <color indexed="81"/>
            <rFont val="Tahoma"/>
            <family val="2"/>
          </rPr>
          <t xml:space="preserve"> "Retraso"</t>
        </r>
        <r>
          <rPr>
            <sz val="9"/>
            <color indexed="81"/>
            <rFont val="Tahoma"/>
            <family val="2"/>
          </rPr>
          <t xml:space="preserve"> 
*Formularios Clínicos tambien se pueden agregar desde Modulo Box/Agregar documentos a una atencion*</t>
        </r>
      </text>
    </comment>
    <comment ref="C36" authorId="3" shapeId="0" xr:uid="{F3C3A9AA-E7F5-48A0-A600-09405473316A}">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Reevaluación con Retraso (desde normal con rezago)</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"Retraso"</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con el valor</t>
        </r>
        <r>
          <rPr>
            <b/>
            <sz val="9"/>
            <color indexed="81"/>
            <rFont val="Tahoma"/>
            <family val="2"/>
          </rPr>
          <t xml:space="preserve"> "Retraso" </t>
        </r>
        <r>
          <rPr>
            <sz val="9"/>
            <color indexed="81"/>
            <rFont val="Tahoma"/>
            <family val="2"/>
          </rPr>
          <t xml:space="preserve">
*Formularios Clínicos tambien se pueden agregar desde Modulo Box/Agregar documentos a una atencion*
</t>
        </r>
      </text>
    </comment>
    <comment ref="C37" authorId="4" shapeId="0" xr:uid="{3DBE69DD-5065-47EF-AEAE-55302696372A}">
      <text>
        <r>
          <rPr>
            <sz val="9"/>
            <color indexed="81"/>
            <rFont val="Tahoma"/>
            <family val="2"/>
          </rPr>
          <t xml:space="preserve">Este dato aparecerá  luego de que la atención registrada en Módulo de Box/Pacientes citados, se registre la actividad: 
</t>
        </r>
        <r>
          <rPr>
            <b/>
            <sz val="9"/>
            <color indexed="81"/>
            <rFont val="Tahoma"/>
            <family val="2"/>
          </rPr>
          <t>- Derivación a Especialidad</t>
        </r>
        <r>
          <rPr>
            <sz val="9"/>
            <color indexed="81"/>
            <rFont val="Tahoma"/>
            <family val="2"/>
          </rPr>
          <t xml:space="preserve">
</t>
        </r>
        <r>
          <rPr>
            <b/>
            <sz val="9"/>
            <color indexed="81"/>
            <rFont val="Tahoma"/>
            <family val="2"/>
          </rPr>
          <t xml:space="preserve">Y
</t>
        </r>
        <r>
          <rPr>
            <sz val="9"/>
            <color indexed="81"/>
            <rFont val="Tahoma"/>
            <family val="2"/>
          </rPr>
          <t xml:space="preserve">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 987 </t>
        </r>
        <r>
          <rPr>
            <b/>
            <sz val="9"/>
            <color indexed="81"/>
            <rFont val="Tahoma"/>
            <family val="2"/>
          </rPr>
          <t xml:space="preserve">Resultado del Desarrollo Psicomotor </t>
        </r>
        <r>
          <rPr>
            <sz val="9"/>
            <color indexed="81"/>
            <rFont val="Tahoma"/>
            <family val="2"/>
          </rPr>
          <t xml:space="preserve">con el valor  </t>
        </r>
        <r>
          <rPr>
            <b/>
            <sz val="9"/>
            <color indexed="81"/>
            <rFont val="Tahoma"/>
            <family val="2"/>
          </rPr>
          <t xml:space="preserve">"Riesgo"
o
</t>
        </r>
        <r>
          <rPr>
            <sz val="9"/>
            <color indexed="81"/>
            <rFont val="Tahoma"/>
            <family val="2"/>
          </rPr>
          <t xml:space="preserve">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 </t>
        </r>
        <r>
          <rPr>
            <b/>
            <sz val="9"/>
            <color indexed="81"/>
            <rFont val="Tahoma"/>
            <family val="2"/>
          </rPr>
          <t xml:space="preserve">"Riesgo" </t>
        </r>
        <r>
          <rPr>
            <sz val="9"/>
            <color indexed="81"/>
            <rFont val="Tahoma"/>
            <family val="2"/>
          </rPr>
          <t xml:space="preserve">
*Formularios Clínicos tambien se pueden agregar desde Modulo Box/Agregar documentos a una atencion*
</t>
        </r>
      </text>
    </comment>
    <comment ref="C38" authorId="4" shapeId="0" xr:uid="{3157F3B2-0CDF-4D07-B160-C9B3E117DB93}">
      <text>
        <r>
          <rPr>
            <sz val="9"/>
            <color indexed="81"/>
            <rFont val="Tahoma"/>
            <family val="2"/>
          </rPr>
          <t xml:space="preserve">Este dato aparecerá  luego de que la atención registrada en Módulo de Box/Pacientes citados, se registre la actividad: 
</t>
        </r>
        <r>
          <rPr>
            <b/>
            <sz val="9"/>
            <color indexed="81"/>
            <rFont val="Tahoma"/>
            <family val="2"/>
          </rPr>
          <t>- Derivación a Especialidad</t>
        </r>
        <r>
          <rPr>
            <sz val="9"/>
            <color indexed="81"/>
            <rFont val="Tahoma"/>
            <family val="2"/>
          </rPr>
          <t xml:space="preserve">
</t>
        </r>
        <r>
          <rPr>
            <b/>
            <sz val="9"/>
            <color indexed="81"/>
            <rFont val="Tahoma"/>
            <family val="2"/>
          </rPr>
          <t>Y</t>
        </r>
        <r>
          <rPr>
            <sz val="9"/>
            <color indexed="81"/>
            <rFont val="Tahoma"/>
            <family val="2"/>
          </rPr>
          <t xml:space="preserve"> 
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 xml:space="preserve">"Retraso" </t>
        </r>
        <r>
          <rPr>
            <sz val="9"/>
            <color indexed="81"/>
            <rFont val="Tahoma"/>
            <family val="2"/>
          </rPr>
          <t xml:space="preserve">   
</t>
        </r>
        <r>
          <rPr>
            <b/>
            <sz val="9"/>
            <color indexed="81"/>
            <rFont val="Tahoma"/>
            <family val="2"/>
          </rPr>
          <t xml:space="preserve">o
</t>
        </r>
        <r>
          <rPr>
            <sz val="9"/>
            <color indexed="81"/>
            <rFont val="Tahoma"/>
            <family val="2"/>
          </rPr>
          <t>Para niños (as) de 2 a 5 años en Formulario Clínico</t>
        </r>
        <r>
          <rPr>
            <b/>
            <sz val="9"/>
            <color indexed="81"/>
            <rFont val="Tahoma"/>
            <family val="2"/>
          </rPr>
          <t xml:space="preserve"> TEST DE DESARROLLO PSICOMOTOR 2- 5 AÑOS,</t>
        </r>
        <r>
          <rPr>
            <sz val="9"/>
            <color indexed="81"/>
            <rFont val="Tahoma"/>
            <family val="2"/>
          </rPr>
          <t xml:space="preserve"> tenga en el campo </t>
        </r>
        <r>
          <rPr>
            <b/>
            <sz val="9"/>
            <color indexed="81"/>
            <rFont val="Tahoma"/>
            <family val="2"/>
          </rPr>
          <t>Categoría Test Total</t>
        </r>
        <r>
          <rPr>
            <sz val="9"/>
            <color indexed="81"/>
            <rFont val="Tahoma"/>
            <family val="2"/>
          </rPr>
          <t xml:space="preserve"> con el valor </t>
        </r>
        <r>
          <rPr>
            <b/>
            <sz val="9"/>
            <color indexed="81"/>
            <rFont val="Tahoma"/>
            <family val="2"/>
          </rPr>
          <t xml:space="preserve">"Retraso" </t>
        </r>
        <r>
          <rPr>
            <sz val="9"/>
            <color indexed="81"/>
            <rFont val="Tahoma"/>
            <family val="2"/>
          </rPr>
          <t xml:space="preserve">
*Formularios Clínicos tambien se pueden agregar desde Modulo Box/Agregar documentos a una atencion*
</t>
        </r>
      </text>
    </comment>
    <comment ref="C39" authorId="4" shapeId="0" xr:uid="{16EB1674-DE02-4E07-9EB1-6C9EB38B3EB0}">
      <text>
        <r>
          <rPr>
            <sz val="9"/>
            <color indexed="81"/>
            <rFont val="Tahoma"/>
            <family val="2"/>
          </rPr>
          <t xml:space="preserve">Este dato aparecerá  luego de que la atención registrada en Módulo de Box/Pacientes citados, se registre la actividad: 
- </t>
        </r>
        <r>
          <rPr>
            <b/>
            <sz val="9"/>
            <color indexed="81"/>
            <rFont val="Tahoma"/>
            <family val="2"/>
          </rPr>
          <t>Control de salud con traslado de establecimiento</t>
        </r>
        <r>
          <rPr>
            <sz val="9"/>
            <color indexed="81"/>
            <rFont val="Tahoma"/>
            <family val="2"/>
          </rPr>
          <t xml:space="preserve">
</t>
        </r>
        <r>
          <rPr>
            <b/>
            <sz val="9"/>
            <color indexed="81"/>
            <rFont val="Tahoma"/>
            <family val="2"/>
          </rPr>
          <t xml:space="preserve">Y
</t>
        </r>
        <r>
          <rPr>
            <sz val="9"/>
            <color indexed="81"/>
            <rFont val="Tahoma"/>
            <family val="2"/>
          </rPr>
          <t xml:space="preserve">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t>
        </r>
        <r>
          <rPr>
            <b/>
            <sz val="9"/>
            <color indexed="81"/>
            <rFont val="Tahoma"/>
            <family val="2"/>
          </rPr>
          <t xml:space="preserve"> Resultado del Desarrollo Psicomotor</t>
        </r>
        <r>
          <rPr>
            <sz val="9"/>
            <color indexed="81"/>
            <rFont val="Tahoma"/>
            <family val="2"/>
          </rPr>
          <t xml:space="preserve"> con el valor "</t>
        </r>
        <r>
          <rPr>
            <b/>
            <sz val="9"/>
            <color indexed="81"/>
            <rFont val="Tahoma"/>
            <family val="2"/>
          </rPr>
          <t>Normal"</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 xml:space="preserve">"Normal" </t>
        </r>
        <r>
          <rPr>
            <sz val="9"/>
            <color indexed="81"/>
            <rFont val="Tahoma"/>
            <family val="2"/>
          </rPr>
          <t xml:space="preserve">
*Formularios Clínicos tambien se pueden agregar desde Modulo Box/Agregar documentos a una atencion*
</t>
        </r>
        <r>
          <rPr>
            <b/>
            <sz val="9"/>
            <color indexed="81"/>
            <rFont val="Tahoma"/>
            <family val="2"/>
          </rPr>
          <t xml:space="preserve">
</t>
        </r>
        <r>
          <rPr>
            <sz val="9"/>
            <color indexed="81"/>
            <rFont val="Tahoma"/>
            <family val="2"/>
          </rPr>
          <t xml:space="preserve">
</t>
        </r>
      </text>
    </comment>
    <comment ref="C40" authorId="4" shapeId="0" xr:uid="{71DA76CA-A565-46ED-88DE-456BC1F0B6EC}">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traslado de establecimiento</t>
        </r>
        <r>
          <rPr>
            <sz val="9"/>
            <color indexed="81"/>
            <rFont val="Tahoma"/>
            <family val="2"/>
          </rPr>
          <t xml:space="preserve">
</t>
        </r>
        <r>
          <rPr>
            <b/>
            <sz val="9"/>
            <color indexed="81"/>
            <rFont val="Tahoma"/>
            <family val="2"/>
          </rPr>
          <t xml:space="preserve">Y
</t>
        </r>
        <r>
          <rPr>
            <sz val="9"/>
            <color indexed="81"/>
            <rFont val="Tahoma"/>
            <family val="2"/>
          </rPr>
          <t>Para niños (as) de 1 a 24 meses en Formulario Clínico</t>
        </r>
        <r>
          <rPr>
            <b/>
            <sz val="9"/>
            <color indexed="81"/>
            <rFont val="Tahoma"/>
            <family val="2"/>
          </rPr>
          <t xml:space="preserve"> ESCALA DE EVALUACIÓN DEL DESARROLLO PSICOMOTOR</t>
        </r>
        <r>
          <rPr>
            <sz val="9"/>
            <color indexed="81"/>
            <rFont val="Tahoma"/>
            <family val="2"/>
          </rPr>
          <t xml:space="preserve">  tenga el campo </t>
        </r>
        <r>
          <rPr>
            <b/>
            <sz val="9"/>
            <color indexed="81"/>
            <rFont val="Tahoma"/>
            <family val="2"/>
          </rPr>
          <t>Resultado del Desarrollo Psicomotor</t>
        </r>
        <r>
          <rPr>
            <sz val="9"/>
            <color indexed="81"/>
            <rFont val="Tahoma"/>
            <family val="2"/>
          </rPr>
          <t xml:space="preserve"> con el valor  </t>
        </r>
        <r>
          <rPr>
            <b/>
            <sz val="9"/>
            <color indexed="81"/>
            <rFont val="Tahoma"/>
            <family val="2"/>
          </rPr>
          <t>"Riesgo"</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con el valor</t>
        </r>
        <r>
          <rPr>
            <b/>
            <sz val="9"/>
            <color indexed="81"/>
            <rFont val="Tahoma"/>
            <family val="2"/>
          </rPr>
          <t xml:space="preserve"> "Riesgo"</t>
        </r>
        <r>
          <rPr>
            <sz val="9"/>
            <color indexed="81"/>
            <rFont val="Tahoma"/>
            <family val="2"/>
          </rPr>
          <t xml:space="preserve">
*Formularios Clínicos tambien se pueden agregar desde Modulo Box/Agregar documentos a una atencion*
</t>
        </r>
      </text>
    </comment>
    <comment ref="C41" authorId="4" shapeId="0" xr:uid="{775D1F64-F7EA-434B-8BF2-7607388509B2}">
      <text>
        <r>
          <rPr>
            <sz val="9"/>
            <color indexed="81"/>
            <rFont val="Tahoma"/>
            <family val="2"/>
          </rPr>
          <t xml:space="preserve">Este dato aparecerá  luego de que la atención registrada en Módulo de Box/Pacientes citados, se registre la actividad: 
</t>
        </r>
        <r>
          <rPr>
            <b/>
            <sz val="9"/>
            <color indexed="81"/>
            <rFont val="Tahoma"/>
            <family val="2"/>
          </rPr>
          <t>- Control de salud con traslado de establecimiento</t>
        </r>
        <r>
          <rPr>
            <sz val="9"/>
            <color indexed="81"/>
            <rFont val="Tahoma"/>
            <family val="2"/>
          </rPr>
          <t xml:space="preserve">
</t>
        </r>
        <r>
          <rPr>
            <b/>
            <sz val="9"/>
            <color indexed="81"/>
            <rFont val="Tahoma"/>
            <family val="2"/>
          </rPr>
          <t xml:space="preserve">Y
</t>
        </r>
        <r>
          <rPr>
            <sz val="9"/>
            <color indexed="81"/>
            <rFont val="Tahoma"/>
            <family val="2"/>
          </rPr>
          <t xml:space="preserve">Para niños (as) de 1 a 24 meses en Formulario Clínico </t>
        </r>
        <r>
          <rPr>
            <b/>
            <sz val="9"/>
            <color indexed="81"/>
            <rFont val="Tahoma"/>
            <family val="2"/>
          </rPr>
          <t xml:space="preserve">ESCALA DE EVALUACIÓN DEL DESARROLLO PSICOMOTOR </t>
        </r>
        <r>
          <rPr>
            <sz val="9"/>
            <color indexed="81"/>
            <rFont val="Tahoma"/>
            <family val="2"/>
          </rPr>
          <t xml:space="preserve"> tenga el campo  </t>
        </r>
        <r>
          <rPr>
            <b/>
            <sz val="9"/>
            <color indexed="81"/>
            <rFont val="Tahoma"/>
            <family val="2"/>
          </rPr>
          <t xml:space="preserve">Resultado del Desarrollo Psicomotor </t>
        </r>
        <r>
          <rPr>
            <sz val="9"/>
            <color indexed="81"/>
            <rFont val="Tahoma"/>
            <family val="2"/>
          </rPr>
          <t xml:space="preserve">con el valor </t>
        </r>
        <r>
          <rPr>
            <b/>
            <sz val="9"/>
            <color indexed="81"/>
            <rFont val="Tahoma"/>
            <family val="2"/>
          </rPr>
          <t>"Retraso"</t>
        </r>
        <r>
          <rPr>
            <sz val="9"/>
            <color indexed="81"/>
            <rFont val="Tahoma"/>
            <family val="2"/>
          </rPr>
          <t xml:space="preserve">    
</t>
        </r>
        <r>
          <rPr>
            <b/>
            <sz val="9"/>
            <color indexed="81"/>
            <rFont val="Tahoma"/>
            <family val="2"/>
          </rPr>
          <t>o</t>
        </r>
        <r>
          <rPr>
            <sz val="9"/>
            <color indexed="81"/>
            <rFont val="Tahoma"/>
            <family val="2"/>
          </rPr>
          <t xml:space="preserve">  
Para niños (as) de 2 a 5 años en Formulario Clínico </t>
        </r>
        <r>
          <rPr>
            <b/>
            <sz val="9"/>
            <color indexed="81"/>
            <rFont val="Tahoma"/>
            <family val="2"/>
          </rPr>
          <t>TEST DE DESARROLLO PSICOMOTOR 2- 5 AÑOS</t>
        </r>
        <r>
          <rPr>
            <sz val="9"/>
            <color indexed="81"/>
            <rFont val="Tahoma"/>
            <family val="2"/>
          </rPr>
          <t xml:space="preserve">, tenga en el campo </t>
        </r>
        <r>
          <rPr>
            <b/>
            <sz val="9"/>
            <color indexed="81"/>
            <rFont val="Tahoma"/>
            <family val="2"/>
          </rPr>
          <t xml:space="preserve">Categoría Test Total </t>
        </r>
        <r>
          <rPr>
            <sz val="9"/>
            <color indexed="81"/>
            <rFont val="Tahoma"/>
            <family val="2"/>
          </rPr>
          <t xml:space="preserve">con el valor </t>
        </r>
        <r>
          <rPr>
            <b/>
            <sz val="9"/>
            <color indexed="81"/>
            <rFont val="Tahoma"/>
            <family val="2"/>
          </rPr>
          <t xml:space="preserve">"Retraso" </t>
        </r>
        <r>
          <rPr>
            <sz val="9"/>
            <color indexed="81"/>
            <rFont val="Tahoma"/>
            <family val="2"/>
          </rPr>
          <t xml:space="preserve">
*Formularios Clínicos tambien se pueden agregar desde Modulo Box/Agregar documentos a una atencion*
</t>
        </r>
      </text>
    </comment>
    <comment ref="R44" authorId="2" shapeId="0" xr:uid="{6F658EE9-C690-4E30-83E2-7975A7A62554}">
      <text>
        <r>
          <rPr>
            <sz val="9"/>
            <color indexed="81"/>
            <rFont val="Tahoma"/>
            <family val="2"/>
          </rPr>
          <t>Este dato aparecerá, luego que en Modulo Admision, el paciente indique un</t>
        </r>
        <r>
          <rPr>
            <b/>
            <sz val="9"/>
            <color indexed="81"/>
            <rFont val="Tahoma"/>
            <family val="2"/>
          </rPr>
          <t xml:space="preserve"> Pueblo Originario</t>
        </r>
        <r>
          <rPr>
            <sz val="9"/>
            <color indexed="81"/>
            <rFont val="Tahoma"/>
            <family val="2"/>
          </rPr>
          <t xml:space="preserve">
</t>
        </r>
      </text>
    </comment>
    <comment ref="S44" authorId="3" shapeId="0" xr:uid="{6F4E130D-9D49-4579-A25B-C43816048ACD}">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C47" authorId="4" shapeId="0" xr:uid="{F67753DD-17AA-4B32-8780-F671744AF550}">
      <text>
        <r>
          <rPr>
            <sz val="9"/>
            <color indexed="81"/>
            <rFont val="Tahoma"/>
            <family val="2"/>
          </rPr>
          <t xml:space="preserve">Este dato aparecerá  luego de que la atención registrada en Módulo de Box/Pacientes citados, se registre la actividad: 
</t>
        </r>
        <r>
          <rPr>
            <b/>
            <sz val="9"/>
            <color indexed="81"/>
            <rFont val="Tahoma"/>
            <family val="2"/>
          </rPr>
          <t xml:space="preserve">- Control de salud con Primera Evaluación normal con rezago </t>
        </r>
        <r>
          <rPr>
            <sz val="9"/>
            <color indexed="81"/>
            <rFont val="Tahoma"/>
            <family val="2"/>
          </rPr>
          <t xml:space="preserve">
y en Formulario Clínico</t>
        </r>
        <r>
          <rPr>
            <b/>
            <sz val="9"/>
            <color indexed="81"/>
            <rFont val="Tahoma"/>
            <family val="2"/>
          </rPr>
          <t xml:space="preserve"> ESCALA DE EVALUACIÓN DEL DESARROLLO PSICOMOTOR</t>
        </r>
        <r>
          <rPr>
            <sz val="9"/>
            <color indexed="81"/>
            <rFont val="Tahoma"/>
            <family val="2"/>
          </rPr>
          <t xml:space="preserve"> tenga como </t>
        </r>
        <r>
          <rPr>
            <b/>
            <sz val="9"/>
            <color indexed="81"/>
            <rFont val="Tahoma"/>
            <family val="2"/>
          </rPr>
          <t>Resultado</t>
        </r>
        <r>
          <rPr>
            <sz val="9"/>
            <color indexed="81"/>
            <rFont val="Tahoma"/>
            <family val="2"/>
          </rPr>
          <t xml:space="preserve">  valor </t>
        </r>
        <r>
          <rPr>
            <b/>
            <sz val="9"/>
            <color indexed="81"/>
            <rFont val="Tahoma"/>
            <family val="2"/>
          </rPr>
          <t>"Normal"</t>
        </r>
        <r>
          <rPr>
            <sz val="9"/>
            <color indexed="81"/>
            <rFont val="Tahoma"/>
            <family val="2"/>
          </rPr>
          <t xml:space="preserve"> o Formulario Clínico </t>
        </r>
        <r>
          <rPr>
            <b/>
            <sz val="9"/>
            <color indexed="81"/>
            <rFont val="Tahoma"/>
            <family val="2"/>
          </rPr>
          <t>TEST DE DESARROLLO PSICOMOTOR 2- 5 AÑOS</t>
        </r>
        <r>
          <rPr>
            <sz val="9"/>
            <color indexed="81"/>
            <rFont val="Tahoma"/>
            <family val="2"/>
          </rPr>
          <t xml:space="preserve">, tenga como </t>
        </r>
        <r>
          <rPr>
            <b/>
            <sz val="9"/>
            <color indexed="81"/>
            <rFont val="Tahoma"/>
            <family val="2"/>
          </rPr>
          <t xml:space="preserve">Categoría Test Total </t>
        </r>
        <r>
          <rPr>
            <sz val="9"/>
            <color indexed="81"/>
            <rFont val="Tahoma"/>
            <family val="2"/>
          </rPr>
          <t xml:space="preserve">valor </t>
        </r>
        <r>
          <rPr>
            <b/>
            <sz val="9"/>
            <color indexed="81"/>
            <rFont val="Tahoma"/>
            <family val="2"/>
          </rPr>
          <t>"Normal"</t>
        </r>
        <r>
          <rPr>
            <sz val="9"/>
            <color indexed="81"/>
            <rFont val="Tahoma"/>
            <family val="2"/>
          </rPr>
          <t xml:space="preserve"> 
Además, en Formulario Clínico </t>
        </r>
        <r>
          <rPr>
            <b/>
            <sz val="9"/>
            <color indexed="81"/>
            <rFont val="Tahoma"/>
            <family val="2"/>
          </rPr>
          <t>Control de Crecimiento y Desarrollo (Control Sano)</t>
        </r>
        <r>
          <rPr>
            <sz val="9"/>
            <color indexed="81"/>
            <rFont val="Tahoma"/>
            <family val="2"/>
          </rPr>
          <t xml:space="preserve">, sección </t>
        </r>
        <r>
          <rPr>
            <u/>
            <sz val="9"/>
            <color indexed="81"/>
            <rFont val="Tahoma"/>
            <family val="2"/>
          </rPr>
          <t>Desarrollo Psicomotor</t>
        </r>
        <r>
          <rPr>
            <sz val="9"/>
            <color indexed="81"/>
            <rFont val="Tahoma"/>
            <family val="2"/>
          </rPr>
          <t xml:space="preserve"> el campo </t>
        </r>
        <r>
          <rPr>
            <b/>
            <sz val="9"/>
            <color indexed="81"/>
            <rFont val="Tahoma"/>
            <family val="2"/>
          </rPr>
          <t>"Derivados a alguna modalidad de estimulación"</t>
        </r>
        <r>
          <rPr>
            <sz val="9"/>
            <color indexed="81"/>
            <rFont val="Tahoma"/>
            <family val="2"/>
          </rPr>
          <t xml:space="preserve"> el valor </t>
        </r>
        <r>
          <rPr>
            <b/>
            <sz val="9"/>
            <color indexed="81"/>
            <rFont val="Tahoma"/>
            <family val="2"/>
          </rPr>
          <t>"SI"</t>
        </r>
        <r>
          <rPr>
            <sz val="9"/>
            <color indexed="81"/>
            <rFont val="Tahoma"/>
            <family val="2"/>
          </rPr>
          <t xml:space="preserve">.
*Formularios Clínicos tambien se pueden agregar desde Modulo Box/Agregar documentos a una atencion*
</t>
        </r>
      </text>
    </comment>
    <comment ref="C48" authorId="4" shapeId="0" xr:uid="{C6530F37-BD36-4298-B43A-624E41D5ABEC}">
      <text>
        <r>
          <rPr>
            <sz val="9"/>
            <color indexed="81"/>
            <rFont val="Tahoma"/>
            <family val="2"/>
          </rPr>
          <t xml:space="preserve">Este dato aparecerá  luego de que la atención registrada en Módulo de Box/Pacientes citados, se registre la actividad: 
</t>
        </r>
        <r>
          <rPr>
            <b/>
            <sz val="9"/>
            <color indexed="81"/>
            <rFont val="Tahoma"/>
            <family val="2"/>
          </rPr>
          <t xml:space="preserve">- Control de salud con Primera Evaluación riesgo </t>
        </r>
        <r>
          <rPr>
            <sz val="9"/>
            <color indexed="81"/>
            <rFont val="Tahoma"/>
            <family val="2"/>
          </rPr>
          <t xml:space="preserve">
y en Formulario Clínico</t>
        </r>
        <r>
          <rPr>
            <b/>
            <sz val="9"/>
            <color indexed="81"/>
            <rFont val="Tahoma"/>
            <family val="2"/>
          </rPr>
          <t xml:space="preserve"> ESCALA DE EVALUACIÓN DEL DESARROLLO PSICOMOTOR</t>
        </r>
        <r>
          <rPr>
            <sz val="9"/>
            <color indexed="81"/>
            <rFont val="Tahoma"/>
            <family val="2"/>
          </rPr>
          <t xml:space="preserve">  tenga como  </t>
        </r>
        <r>
          <rPr>
            <b/>
            <sz val="9"/>
            <color indexed="81"/>
            <rFont val="Tahoma"/>
            <family val="2"/>
          </rPr>
          <t>Resultado</t>
        </r>
        <r>
          <rPr>
            <sz val="9"/>
            <color indexed="81"/>
            <rFont val="Tahoma"/>
            <family val="2"/>
          </rPr>
          <t xml:space="preserve"> valor </t>
        </r>
        <r>
          <rPr>
            <b/>
            <sz val="9"/>
            <color indexed="81"/>
            <rFont val="Tahoma"/>
            <family val="2"/>
          </rPr>
          <t>"Riesgo"</t>
        </r>
        <r>
          <rPr>
            <sz val="9"/>
            <color indexed="81"/>
            <rFont val="Tahoma"/>
            <family val="2"/>
          </rPr>
          <t xml:space="preserve"> o Formulario Clínico </t>
        </r>
        <r>
          <rPr>
            <b/>
            <sz val="9"/>
            <color indexed="81"/>
            <rFont val="Tahoma"/>
            <family val="2"/>
          </rPr>
          <t>TEST DE DESARROLLO PSICOMOTOR 2- 5 AÑOS</t>
        </r>
        <r>
          <rPr>
            <sz val="9"/>
            <color indexed="81"/>
            <rFont val="Tahoma"/>
            <family val="2"/>
          </rPr>
          <t xml:space="preserve">, tenga como </t>
        </r>
        <r>
          <rPr>
            <b/>
            <sz val="9"/>
            <color indexed="81"/>
            <rFont val="Tahoma"/>
            <family val="2"/>
          </rPr>
          <t>Resultado</t>
        </r>
        <r>
          <rPr>
            <sz val="9"/>
            <color indexed="81"/>
            <rFont val="Tahoma"/>
            <family val="2"/>
          </rPr>
          <t xml:space="preserve"> valor </t>
        </r>
        <r>
          <rPr>
            <b/>
            <sz val="9"/>
            <color indexed="81"/>
            <rFont val="Tahoma"/>
            <family val="2"/>
          </rPr>
          <t>"Riesgo"</t>
        </r>
        <r>
          <rPr>
            <sz val="9"/>
            <color indexed="81"/>
            <rFont val="Tahoma"/>
            <family val="2"/>
          </rPr>
          <t xml:space="preserve">
y en Formulario Clínico </t>
        </r>
        <r>
          <rPr>
            <b/>
            <sz val="9"/>
            <color indexed="81"/>
            <rFont val="Tahoma"/>
            <family val="2"/>
          </rPr>
          <t>Control de Crecimiento y Desarrollo (Control Sano)</t>
        </r>
        <r>
          <rPr>
            <sz val="9"/>
            <color indexed="81"/>
            <rFont val="Tahoma"/>
            <family val="2"/>
          </rPr>
          <t xml:space="preserve">, sección Desarrollo Psicomotor el campo </t>
        </r>
        <r>
          <rPr>
            <b/>
            <sz val="9"/>
            <color indexed="81"/>
            <rFont val="Tahoma"/>
            <family val="2"/>
          </rPr>
          <t>"Derivados a alguna modalidad de estimulación"</t>
        </r>
        <r>
          <rPr>
            <sz val="9"/>
            <color indexed="81"/>
            <rFont val="Tahoma"/>
            <family val="2"/>
          </rPr>
          <t xml:space="preserve"> el valor </t>
        </r>
        <r>
          <rPr>
            <b/>
            <sz val="9"/>
            <color indexed="81"/>
            <rFont val="Tahoma"/>
            <family val="2"/>
          </rPr>
          <t>"SI"</t>
        </r>
        <r>
          <rPr>
            <sz val="9"/>
            <color indexed="81"/>
            <rFont val="Tahoma"/>
            <family val="2"/>
          </rPr>
          <t xml:space="preserve">.
*Formularios Clínicos tambien se pueden agregar desde Modulo Box/Agregar documentos a una atencion*
</t>
        </r>
      </text>
    </comment>
    <comment ref="C49" authorId="4" shapeId="0" xr:uid="{8B539379-3C80-4629-9682-147B95A17FBC}">
      <text>
        <r>
          <rPr>
            <sz val="9"/>
            <color indexed="81"/>
            <rFont val="Tahoma"/>
            <family val="2"/>
          </rPr>
          <t xml:space="preserve">Este dato aparecerá  luego de que la atención registrada en Módulo de Box/Pacientes citados, se registre la actividad: 
</t>
        </r>
        <r>
          <rPr>
            <b/>
            <sz val="9"/>
            <color indexed="81"/>
            <rFont val="Tahoma"/>
            <family val="2"/>
          </rPr>
          <t>-Control de salud con Primera Evaluación Retraso</t>
        </r>
        <r>
          <rPr>
            <sz val="9"/>
            <color indexed="81"/>
            <rFont val="Tahoma"/>
            <family val="2"/>
          </rPr>
          <t xml:space="preserve"> 
y en  Formulario Clínico </t>
        </r>
        <r>
          <rPr>
            <b/>
            <sz val="9"/>
            <color indexed="81"/>
            <rFont val="Tahoma"/>
            <family val="2"/>
          </rPr>
          <t xml:space="preserve">ESCALA DE EVALUACIÓN DEL DESARROLLO PSICOMOTOR </t>
        </r>
        <r>
          <rPr>
            <sz val="9"/>
            <color indexed="81"/>
            <rFont val="Tahoma"/>
            <family val="2"/>
          </rPr>
          <t xml:space="preserve">tenga como </t>
        </r>
        <r>
          <rPr>
            <b/>
            <sz val="9"/>
            <color indexed="81"/>
            <rFont val="Tahoma"/>
            <family val="2"/>
          </rPr>
          <t>Resultado</t>
        </r>
        <r>
          <rPr>
            <sz val="9"/>
            <color indexed="81"/>
            <rFont val="Tahoma"/>
            <family val="2"/>
          </rPr>
          <t xml:space="preserve"> valor </t>
        </r>
        <r>
          <rPr>
            <b/>
            <sz val="9"/>
            <color indexed="81"/>
            <rFont val="Tahoma"/>
            <family val="2"/>
          </rPr>
          <t>"Retraso"</t>
        </r>
        <r>
          <rPr>
            <sz val="9"/>
            <color indexed="81"/>
            <rFont val="Tahoma"/>
            <family val="2"/>
          </rPr>
          <t xml:space="preserve"> o Formulario Clínico </t>
        </r>
        <r>
          <rPr>
            <b/>
            <sz val="9"/>
            <color indexed="81"/>
            <rFont val="Tahoma"/>
            <family val="2"/>
          </rPr>
          <t>TEST DE DESARROLLO PSICOMOTOR 2- 5 AÑOS</t>
        </r>
        <r>
          <rPr>
            <sz val="9"/>
            <color indexed="81"/>
            <rFont val="Tahoma"/>
            <family val="2"/>
          </rPr>
          <t xml:space="preserve">, tenga como </t>
        </r>
        <r>
          <rPr>
            <b/>
            <sz val="9"/>
            <color indexed="81"/>
            <rFont val="Tahoma"/>
            <family val="2"/>
          </rPr>
          <t>Resultado</t>
        </r>
        <r>
          <rPr>
            <sz val="9"/>
            <color indexed="81"/>
            <rFont val="Tahoma"/>
            <family val="2"/>
          </rPr>
          <t xml:space="preserve"> valor </t>
        </r>
        <r>
          <rPr>
            <b/>
            <sz val="9"/>
            <color indexed="81"/>
            <rFont val="Tahoma"/>
            <family val="2"/>
          </rPr>
          <t>"Retraso"</t>
        </r>
        <r>
          <rPr>
            <sz val="9"/>
            <color indexed="81"/>
            <rFont val="Tahoma"/>
            <family val="2"/>
          </rPr>
          <t xml:space="preserve"> 
y en Formulario </t>
        </r>
        <r>
          <rPr>
            <b/>
            <sz val="9"/>
            <color indexed="81"/>
            <rFont val="Tahoma"/>
            <family val="2"/>
          </rPr>
          <t>Clínico Control de Crecimiento y Desarrollo (Control Sano)</t>
        </r>
        <r>
          <rPr>
            <sz val="9"/>
            <color indexed="81"/>
            <rFont val="Tahoma"/>
            <family val="2"/>
          </rPr>
          <t xml:space="preserve">, sección Desarrollo Psicomotor el campo </t>
        </r>
        <r>
          <rPr>
            <b/>
            <sz val="9"/>
            <color indexed="81"/>
            <rFont val="Tahoma"/>
            <family val="2"/>
          </rPr>
          <t>"Derivados a alguna modalidad de estimulación"</t>
        </r>
        <r>
          <rPr>
            <sz val="9"/>
            <color indexed="81"/>
            <rFont val="Tahoma"/>
            <family val="2"/>
          </rPr>
          <t xml:space="preserve"> el valor </t>
        </r>
        <r>
          <rPr>
            <b/>
            <sz val="9"/>
            <color indexed="81"/>
            <rFont val="Tahoma"/>
            <family val="2"/>
          </rPr>
          <t>"SI"</t>
        </r>
        <r>
          <rPr>
            <sz val="9"/>
            <color indexed="81"/>
            <rFont val="Tahoma"/>
            <family val="2"/>
          </rPr>
          <t xml:space="preserve">.
*Formularios Clínicos tambien se pueden agregar desde Modulo Box/Agregar documentos a una atencion*
</t>
        </r>
      </text>
    </comment>
    <comment ref="C50" authorId="4" shapeId="0" xr:uid="{5429FB2F-26DF-492B-A51B-2D62AF555D57}">
      <text>
        <r>
          <rPr>
            <sz val="9"/>
            <color indexed="81"/>
            <rFont val="Tahoma"/>
            <family val="2"/>
          </rPr>
          <t xml:space="preserve">Este dato aparecerá  luego de que la atención registrada en Módulo de Box/Pacientes citados, se registre la actividad: 
</t>
        </r>
        <r>
          <rPr>
            <b/>
            <sz val="9"/>
            <color indexed="81"/>
            <rFont val="Tahoma"/>
            <family val="2"/>
          </rPr>
          <t xml:space="preserve">- Control de salud con Primera Evaluación Normal con riesgo Biopsicosocial
</t>
        </r>
        <r>
          <rPr>
            <sz val="9"/>
            <color indexed="81"/>
            <rFont val="Tahoma"/>
            <family val="2"/>
          </rPr>
          <t>Además, deberá contar con los siguientes registros en Formularios Clínicos (En la misma atención)
1: Formulario Clínico</t>
        </r>
        <r>
          <rPr>
            <b/>
            <sz val="9"/>
            <color indexed="81"/>
            <rFont val="Tahoma"/>
            <family val="2"/>
          </rPr>
          <t xml:space="preserve"> ESCALA DE EVALUACIÓN DEL DESARROLLO PSICOMOTOR</t>
        </r>
        <r>
          <rPr>
            <sz val="9"/>
            <color indexed="81"/>
            <rFont val="Tahoma"/>
            <family val="2"/>
          </rPr>
          <t xml:space="preserve"> tenga como </t>
        </r>
        <r>
          <rPr>
            <b/>
            <sz val="9"/>
            <color indexed="81"/>
            <rFont val="Tahoma"/>
            <family val="2"/>
          </rPr>
          <t>Resultado</t>
        </r>
        <r>
          <rPr>
            <sz val="9"/>
            <color indexed="81"/>
            <rFont val="Tahoma"/>
            <family val="2"/>
          </rPr>
          <t xml:space="preserve">  valor </t>
        </r>
        <r>
          <rPr>
            <b/>
            <sz val="9"/>
            <color indexed="81"/>
            <rFont val="Tahoma"/>
            <family val="2"/>
          </rPr>
          <t>"Normal"</t>
        </r>
        <r>
          <rPr>
            <sz val="9"/>
            <color indexed="81"/>
            <rFont val="Tahoma"/>
            <family val="2"/>
          </rPr>
          <t xml:space="preserve"> 
ó
Formulario Clínico </t>
        </r>
        <r>
          <rPr>
            <b/>
            <sz val="9"/>
            <color indexed="81"/>
            <rFont val="Tahoma"/>
            <family val="2"/>
          </rPr>
          <t>TEST DE DESARROLLO PSICOMOTOR 2- 5 AÑOS</t>
        </r>
        <r>
          <rPr>
            <sz val="9"/>
            <color indexed="81"/>
            <rFont val="Tahoma"/>
            <family val="2"/>
          </rPr>
          <t xml:space="preserve">, tenga como </t>
        </r>
        <r>
          <rPr>
            <b/>
            <sz val="9"/>
            <color indexed="81"/>
            <rFont val="Tahoma"/>
            <family val="2"/>
          </rPr>
          <t xml:space="preserve">Categoría Test Total </t>
        </r>
        <r>
          <rPr>
            <sz val="9"/>
            <color indexed="81"/>
            <rFont val="Tahoma"/>
            <family val="2"/>
          </rPr>
          <t xml:space="preserve">valor </t>
        </r>
        <r>
          <rPr>
            <b/>
            <sz val="9"/>
            <color indexed="81"/>
            <rFont val="Tahoma"/>
            <family val="2"/>
          </rPr>
          <t>"Normal"</t>
        </r>
        <r>
          <rPr>
            <sz val="9"/>
            <color indexed="81"/>
            <rFont val="Tahoma"/>
            <family val="2"/>
          </rPr>
          <t xml:space="preserve"> 
2: Formulario Clínico </t>
        </r>
        <r>
          <rPr>
            <b/>
            <sz val="9"/>
            <color indexed="81"/>
            <rFont val="Tahoma"/>
            <family val="2"/>
          </rPr>
          <t>Control de Crecimiento y Desarrollo (Control Sano)</t>
        </r>
        <r>
          <rPr>
            <sz val="9"/>
            <color indexed="81"/>
            <rFont val="Tahoma"/>
            <family val="2"/>
          </rPr>
          <t xml:space="preserve">, sección </t>
        </r>
        <r>
          <rPr>
            <u/>
            <sz val="9"/>
            <color indexed="81"/>
            <rFont val="Tahoma"/>
            <family val="2"/>
          </rPr>
          <t>Desarrollo Psicomotor</t>
        </r>
        <r>
          <rPr>
            <sz val="9"/>
            <color indexed="81"/>
            <rFont val="Tahoma"/>
            <family val="2"/>
          </rPr>
          <t xml:space="preserve"> el campo </t>
        </r>
        <r>
          <rPr>
            <b/>
            <sz val="9"/>
            <color indexed="81"/>
            <rFont val="Tahoma"/>
            <family val="2"/>
          </rPr>
          <t>"Derivados a alguna modalidad de estimulación"</t>
        </r>
        <r>
          <rPr>
            <sz val="9"/>
            <color indexed="81"/>
            <rFont val="Tahoma"/>
            <family val="2"/>
          </rPr>
          <t xml:space="preserve"> el valor </t>
        </r>
        <r>
          <rPr>
            <b/>
            <sz val="9"/>
            <color indexed="81"/>
            <rFont val="Tahoma"/>
            <family val="2"/>
          </rPr>
          <t>"SI"</t>
        </r>
        <r>
          <rPr>
            <sz val="9"/>
            <color indexed="81"/>
            <rFont val="Tahoma"/>
            <family val="2"/>
          </rPr>
          <t xml:space="preserve">.
3: Fomulario Clínico </t>
        </r>
        <r>
          <rPr>
            <b/>
            <sz val="9"/>
            <color indexed="81"/>
            <rFont val="Tahoma"/>
            <family val="2"/>
          </rPr>
          <t xml:space="preserve">"Pauta de deteccion de riesgo Biopsicosocial (PRB) para ingreso de modalidades de apoyo al desarrollo Infantil" </t>
        </r>
        <r>
          <rPr>
            <sz val="9"/>
            <color indexed="81"/>
            <rFont val="Tahoma"/>
            <family val="2"/>
          </rPr>
          <t xml:space="preserve">tenga como </t>
        </r>
        <r>
          <rPr>
            <b/>
            <sz val="9"/>
            <color indexed="81"/>
            <rFont val="Tahoma"/>
            <family val="2"/>
          </rPr>
          <t xml:space="preserve">Resultado </t>
        </r>
        <r>
          <rPr>
            <sz val="9"/>
            <color indexed="81"/>
            <rFont val="Tahoma"/>
            <family val="2"/>
          </rPr>
          <t xml:space="preserve">valor " Con riesgo" 
</t>
        </r>
        <r>
          <rPr>
            <b/>
            <sz val="9"/>
            <color indexed="81"/>
            <rFont val="Tahoma"/>
            <family val="2"/>
          </rPr>
          <t xml:space="preserve"> </t>
        </r>
        <r>
          <rPr>
            <sz val="9"/>
            <color indexed="81"/>
            <rFont val="Tahoma"/>
            <family val="2"/>
          </rPr>
          <t xml:space="preserve">
*Formularios Clínicos tambien se pueden agregar desde Modulo Box/Agregar documentos a una atencion*
</t>
        </r>
      </text>
    </comment>
    <comment ref="J53" authorId="2" shapeId="0" xr:uid="{A2C69BAE-3E5D-4E33-A02C-97E1916625E2}">
      <text>
        <r>
          <rPr>
            <sz val="9"/>
            <color indexed="81"/>
            <rFont val="Tahoma"/>
            <family val="2"/>
          </rPr>
          <t>Este dato aparecerá, luego que en Modulo Admision, el paciente indique un</t>
        </r>
        <r>
          <rPr>
            <b/>
            <sz val="9"/>
            <color indexed="81"/>
            <rFont val="Tahoma"/>
            <family val="2"/>
          </rPr>
          <t xml:space="preserve"> Pueblo Originario</t>
        </r>
        <r>
          <rPr>
            <sz val="9"/>
            <color indexed="81"/>
            <rFont val="Tahoma"/>
            <family val="2"/>
          </rPr>
          <t xml:space="preserve">
</t>
        </r>
      </text>
    </comment>
    <comment ref="K53" authorId="3" shapeId="0" xr:uid="{61A39697-FBA6-4FEE-98BF-F21B0370611F}">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C56" authorId="0" shapeId="0" xr:uid="{786101BE-AD88-400B-BF6C-764C73131DD1}">
      <text>
        <r>
          <rPr>
            <sz val="9"/>
            <color indexed="81"/>
            <rFont val="Tahoma"/>
            <family val="2"/>
          </rPr>
          <t xml:space="preserve">Regla de consistencia: La suma de los resultados registrados en Protocolo Neurosensorial debe ser coincidente con el total de aplicaciónes según edad.  
</t>
        </r>
      </text>
    </comment>
    <comment ref="C57" authorId="1" shapeId="0" xr:uid="{A8A79465-0BD3-4507-B05B-2DC9CB09A062}">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"Protocolo Neurosensorial de evaluacion"</t>
        </r>
        <r>
          <rPr>
            <sz val="9"/>
            <color indexed="81"/>
            <rFont val="Tahoma"/>
            <family val="2"/>
          </rPr>
          <t xml:space="preserve">, en campo </t>
        </r>
        <r>
          <rPr>
            <b/>
            <sz val="9"/>
            <color indexed="81"/>
            <rFont val="Tahoma"/>
            <family val="2"/>
          </rPr>
          <t>"Diagnostico"</t>
        </r>
        <r>
          <rPr>
            <sz val="9"/>
            <color indexed="81"/>
            <rFont val="Tahoma"/>
            <family val="2"/>
          </rPr>
          <t xml:space="preserve"> valor </t>
        </r>
        <r>
          <rPr>
            <b/>
            <sz val="9"/>
            <color indexed="81"/>
            <rFont val="Tahoma"/>
            <family val="2"/>
          </rPr>
          <t>"Normal"</t>
        </r>
        <r>
          <rPr>
            <sz val="9"/>
            <color indexed="81"/>
            <rFont val="Tahoma"/>
            <family val="2"/>
          </rPr>
          <t xml:space="preserve">. 
</t>
        </r>
      </text>
    </comment>
    <comment ref="C58" authorId="1" shapeId="0" xr:uid="{E3BA6B47-678A-4006-86BA-D90CE0C95D36}">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"Protocolo Neurosensorial de evaluacion"</t>
        </r>
        <r>
          <rPr>
            <sz val="9"/>
            <color indexed="81"/>
            <rFont val="Tahoma"/>
            <family val="2"/>
          </rPr>
          <t xml:space="preserve">, en campo </t>
        </r>
        <r>
          <rPr>
            <b/>
            <sz val="9"/>
            <color indexed="81"/>
            <rFont val="Tahoma"/>
            <family val="2"/>
          </rPr>
          <t>"Diagnostico"</t>
        </r>
        <r>
          <rPr>
            <sz val="9"/>
            <color indexed="81"/>
            <rFont val="Tahoma"/>
            <family val="2"/>
          </rPr>
          <t xml:space="preserve"> valor </t>
        </r>
        <r>
          <rPr>
            <b/>
            <sz val="9"/>
            <color indexed="81"/>
            <rFont val="Tahoma"/>
            <family val="2"/>
          </rPr>
          <t>"Anormal"</t>
        </r>
        <r>
          <rPr>
            <sz val="9"/>
            <color indexed="81"/>
            <rFont val="Tahoma"/>
            <family val="2"/>
          </rPr>
          <t xml:space="preserve">. 
</t>
        </r>
      </text>
    </comment>
    <comment ref="C59" authorId="1" shapeId="0" xr:uid="{105214B8-53E9-4BF3-AA33-4016F984C63E}">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"Protocolo Neurosensorial de evaluacion"</t>
        </r>
        <r>
          <rPr>
            <sz val="9"/>
            <color indexed="81"/>
            <rFont val="Tahoma"/>
            <family val="2"/>
          </rPr>
          <t xml:space="preserve">, en campo </t>
        </r>
        <r>
          <rPr>
            <b/>
            <sz val="9"/>
            <color indexed="81"/>
            <rFont val="Tahoma"/>
            <family val="2"/>
          </rPr>
          <t>"Diagnostico"</t>
        </r>
        <r>
          <rPr>
            <sz val="9"/>
            <color indexed="81"/>
            <rFont val="Tahoma"/>
            <family val="2"/>
          </rPr>
          <t xml:space="preserve"> valor </t>
        </r>
        <r>
          <rPr>
            <b/>
            <sz val="9"/>
            <color indexed="81"/>
            <rFont val="Tahoma"/>
            <family val="2"/>
          </rPr>
          <t>"Muy Normal"</t>
        </r>
        <r>
          <rPr>
            <sz val="9"/>
            <color indexed="81"/>
            <rFont val="Tahoma"/>
            <family val="2"/>
          </rPr>
          <t xml:space="preserve">. </t>
        </r>
      </text>
    </comment>
    <comment ref="K61" authorId="2" shapeId="0" xr:uid="{4679A3CA-D9AE-4484-B985-D4471FF2C615}">
      <text>
        <r>
          <rPr>
            <sz val="9"/>
            <color indexed="81"/>
            <rFont val="Tahoma"/>
            <family val="2"/>
          </rPr>
          <t>Este dato aparecerá, luego que en Modulo Admision, el paciente indique un</t>
        </r>
        <r>
          <rPr>
            <b/>
            <sz val="9"/>
            <color indexed="81"/>
            <rFont val="Tahoma"/>
            <family val="2"/>
          </rPr>
          <t xml:space="preserve"> Pueblo Originario</t>
        </r>
        <r>
          <rPr>
            <sz val="9"/>
            <color indexed="81"/>
            <rFont val="Tahoma"/>
            <family val="2"/>
          </rPr>
          <t xml:space="preserve">
</t>
        </r>
      </text>
    </comment>
    <comment ref="L61" authorId="3" shapeId="0" xr:uid="{24D57B18-91C8-48FE-A598-85BE2F760BCD}">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D62" authorId="2" shapeId="0" xr:uid="{8957C2EA-10B8-418B-A284-92652667BA56}">
      <text>
        <r>
          <rPr>
            <sz val="9"/>
            <color indexed="81"/>
            <rFont val="Tahoma"/>
            <family val="2"/>
          </rPr>
          <t xml:space="preserve">Numeros de niños y niñas controlados hasta los </t>
        </r>
        <r>
          <rPr>
            <b/>
            <sz val="9"/>
            <color indexed="81"/>
            <rFont val="Tahoma"/>
            <family val="2"/>
          </rPr>
          <t>10 dias de vida.</t>
        </r>
        <r>
          <rPr>
            <sz val="9"/>
            <color indexed="81"/>
            <rFont val="Tahoma"/>
            <family val="2"/>
          </rPr>
          <t xml:space="preserve">
</t>
        </r>
      </text>
    </comment>
    <comment ref="E62" authorId="2" shapeId="0" xr:uid="{261808B6-16AA-44E5-BA3E-06D6E3553062}">
      <text>
        <r>
          <rPr>
            <sz val="9"/>
            <color indexed="81"/>
            <rFont val="Tahoma"/>
            <family val="2"/>
          </rPr>
          <t xml:space="preserve">Numeros de niños y niñas controlados entre los </t>
        </r>
        <r>
          <rPr>
            <b/>
            <sz val="9"/>
            <color indexed="81"/>
            <rFont val="Tahoma"/>
            <family val="2"/>
          </rPr>
          <t>11 y 28 días de vida cronológicos</t>
        </r>
        <r>
          <rPr>
            <sz val="9"/>
            <color indexed="81"/>
            <rFont val="Tahoma"/>
            <family val="2"/>
          </rPr>
          <t xml:space="preserve">
</t>
        </r>
      </text>
    </comment>
    <comment ref="F62" authorId="2" shapeId="0" xr:uid="{EFB1DF1D-2AE7-4EE7-A3F2-2F4B41135DBC}">
      <text>
        <r>
          <rPr>
            <sz val="9"/>
            <color indexed="81"/>
            <rFont val="Tahoma"/>
            <family val="2"/>
          </rPr>
          <t xml:space="preserve">Numeros de niños y niñas controlados entre los </t>
        </r>
        <r>
          <rPr>
            <b/>
            <sz val="9"/>
            <color indexed="81"/>
            <rFont val="Tahoma"/>
            <family val="2"/>
          </rPr>
          <t>29 dias y 1 mes con 20 dias de vida (o edad corregida en el caso de prematuros)</t>
        </r>
        <r>
          <rPr>
            <sz val="9"/>
            <color indexed="81"/>
            <rFont val="Tahoma"/>
            <family val="2"/>
          </rPr>
          <t xml:space="preserve">
</t>
        </r>
      </text>
    </comment>
    <comment ref="G62" authorId="2" shapeId="0" xr:uid="{8228A13F-44D0-49AE-BADA-AC9ACF94679C}">
      <text>
        <r>
          <rPr>
            <sz val="9"/>
            <color indexed="81"/>
            <rFont val="Tahoma"/>
            <family val="2"/>
          </rPr>
          <t>Numeros de niños y niñas controlados entre los</t>
        </r>
        <r>
          <rPr>
            <b/>
            <sz val="9"/>
            <color indexed="81"/>
            <rFont val="Tahoma"/>
            <family val="2"/>
          </rPr>
          <t xml:space="preserve"> 2 meses y 16 días y 3 meses con 15 días de vida (o edad corregida en el caso de prematuros)</t>
        </r>
        <r>
          <rPr>
            <sz val="9"/>
            <color indexed="81"/>
            <rFont val="Tahoma"/>
            <family val="2"/>
          </rPr>
          <t xml:space="preserve">
</t>
        </r>
      </text>
    </comment>
    <comment ref="H62" authorId="2" shapeId="0" xr:uid="{8F87E801-B8DB-459B-803F-C9ED45A8BCB1}">
      <text>
        <r>
          <rPr>
            <sz val="9"/>
            <color indexed="81"/>
            <rFont val="Tahoma"/>
            <family val="2"/>
          </rPr>
          <t xml:space="preserve">Numeros de niños y niñas controlados entre los </t>
        </r>
        <r>
          <rPr>
            <b/>
            <sz val="9"/>
            <color indexed="81"/>
            <rFont val="Tahoma"/>
            <family val="2"/>
          </rPr>
          <t>5 meses y 16 dias y 6 meses con 15 dias de vida (o edad corregida en el caso de prematuros)</t>
        </r>
      </text>
    </comment>
    <comment ref="I62" authorId="2" shapeId="0" xr:uid="{DA4DA586-37A5-4175-80C4-5128C9E71A46}">
      <text>
        <r>
          <rPr>
            <sz val="9"/>
            <color indexed="81"/>
            <rFont val="Tahoma"/>
            <family val="2"/>
          </rPr>
          <t xml:space="preserve">Numeros de niñas y niños controlados entre los </t>
        </r>
        <r>
          <rPr>
            <b/>
            <sz val="9"/>
            <color indexed="81"/>
            <rFont val="Tahoma"/>
            <family val="2"/>
          </rPr>
          <t>11 meses y 16 días y 12 meses con 15 días de vida (o edad corregida en el caso de prematuros)</t>
        </r>
        <r>
          <rPr>
            <sz val="9"/>
            <color indexed="81"/>
            <rFont val="Tahoma"/>
            <family val="2"/>
          </rPr>
          <t xml:space="preserve">
</t>
        </r>
      </text>
    </comment>
    <comment ref="J62" authorId="2" shapeId="0" xr:uid="{C263D2FC-EFAA-4E75-B3C3-CFF36F4C7A41}">
      <text>
        <r>
          <rPr>
            <sz val="9"/>
            <color indexed="81"/>
            <rFont val="Tahoma"/>
            <family val="2"/>
          </rPr>
          <t>Numeros de niñas y niños controlados entre los</t>
        </r>
        <r>
          <rPr>
            <b/>
            <sz val="9"/>
            <color indexed="81"/>
            <rFont val="Tahoma"/>
            <family val="2"/>
          </rPr>
          <t xml:space="preserve"> 23 meses y 16 dias y 24 meses con 15 dias de vida (o edad corregida en el caso de prematuros)</t>
        </r>
      </text>
    </comment>
    <comment ref="C63" authorId="4" shapeId="0" xr:uid="{644459DB-CDC6-41B0-A5FA-AC79C0D6A4B9}">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"L.M.E."</t>
        </r>
        <r>
          <rPr>
            <sz val="9"/>
            <color indexed="81"/>
            <rFont val="Tahoma"/>
            <family val="2"/>
          </rPr>
          <t xml:space="preserve">
</t>
        </r>
      </text>
    </comment>
    <comment ref="C64" authorId="1" shapeId="0" xr:uid="{C1814EBD-0167-4C67-A887-F62E2441EA01}">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"L.M"</t>
        </r>
        <r>
          <rPr>
            <sz val="9"/>
            <color indexed="81"/>
            <rFont val="Tahoma"/>
            <family val="2"/>
          </rPr>
          <t xml:space="preserve"> y </t>
        </r>
        <r>
          <rPr>
            <b/>
            <sz val="9"/>
            <color indexed="81"/>
            <rFont val="Tahoma"/>
            <family val="2"/>
          </rPr>
          <t>"F.L."</t>
        </r>
        <r>
          <rPr>
            <sz val="9"/>
            <color indexed="81"/>
            <rFont val="Tahoma"/>
            <family val="2"/>
          </rPr>
          <t xml:space="preserve">
</t>
        </r>
      </text>
    </comment>
    <comment ref="C65" authorId="1" shapeId="0" xr:uid="{FE988332-8972-403B-A40B-61E4DADE339A}">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"F.L"</t>
        </r>
        <r>
          <rPr>
            <sz val="9"/>
            <color indexed="81"/>
            <rFont val="Tahoma"/>
            <family val="2"/>
          </rPr>
          <t xml:space="preserve">
</t>
        </r>
      </text>
    </comment>
    <comment ref="C66" authorId="4" shapeId="0" xr:uid="{CF5C99E5-024A-4F61-ABD5-A15755F04046}">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 xml:space="preserve">"L.M + Otros"
</t>
        </r>
        <r>
          <rPr>
            <sz val="9"/>
            <color indexed="81"/>
            <rFont val="Tahoma"/>
            <family val="2"/>
          </rPr>
          <t xml:space="preserve">
</t>
        </r>
      </text>
    </comment>
    <comment ref="C67" authorId="3" shapeId="0" xr:uid="{73511E44-60B5-4EBD-B156-3DF306BCFE86}">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"L.M" y "F.L. + Otros"</t>
        </r>
        <r>
          <rPr>
            <sz val="9"/>
            <color indexed="81"/>
            <rFont val="Tahoma"/>
            <family val="2"/>
          </rPr>
          <t xml:space="preserve">
</t>
        </r>
      </text>
    </comment>
    <comment ref="C68" authorId="3" shapeId="0" xr:uid="{4DA6FFEA-858F-429D-87EF-C6753B0CC163}">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"Control de crecimiento y Desarrollo (Control Sano)</t>
        </r>
        <r>
          <rPr>
            <sz val="9"/>
            <color indexed="81"/>
            <rFont val="Tahoma"/>
            <family val="2"/>
          </rPr>
          <t xml:space="preserve">, en campo </t>
        </r>
        <r>
          <rPr>
            <b/>
            <sz val="9"/>
            <color indexed="81"/>
            <rFont val="Tahoma"/>
            <family val="2"/>
          </rPr>
          <t>"Alimentacion"</t>
        </r>
        <r>
          <rPr>
            <sz val="9"/>
            <color indexed="81"/>
            <rFont val="Tahoma"/>
            <family val="2"/>
          </rPr>
          <t xml:space="preserve"> se complete </t>
        </r>
        <r>
          <rPr>
            <b/>
            <sz val="9"/>
            <color indexed="81"/>
            <rFont val="Tahoma"/>
            <family val="2"/>
          </rPr>
          <t>"F.L + Otros"</t>
        </r>
        <r>
          <rPr>
            <sz val="9"/>
            <color indexed="81"/>
            <rFont val="Tahoma"/>
            <family val="2"/>
          </rPr>
          <t xml:space="preserve">
</t>
        </r>
      </text>
    </comment>
    <comment ref="C69" authorId="4" shapeId="0" xr:uid="{16F7800A-7588-4D0F-A518-8AC63327256D}">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"Control de crecimiento y Desarrollo (Control Sano)</t>
        </r>
        <r>
          <rPr>
            <sz val="9"/>
            <color indexed="81"/>
            <rFont val="Tahoma"/>
            <family val="2"/>
          </rPr>
          <t xml:space="preserve">, en campo </t>
        </r>
        <r>
          <rPr>
            <b/>
            <sz val="9"/>
            <color indexed="81"/>
            <rFont val="Tahoma"/>
            <family val="2"/>
          </rPr>
          <t>"Alimentacion"</t>
        </r>
        <r>
          <rPr>
            <u/>
            <sz val="9"/>
            <color indexed="81"/>
            <rFont val="Tahoma"/>
            <family val="2"/>
          </rPr>
          <t xml:space="preserve"> tenga seleccionado algún dato.  
</t>
        </r>
        <r>
          <rPr>
            <sz val="9"/>
            <color indexed="81"/>
            <rFont val="Tahoma"/>
            <family val="2"/>
          </rPr>
          <t xml:space="preserve">
</t>
        </r>
        <r>
          <rPr>
            <sz val="9"/>
            <color indexed="81"/>
            <rFont val="Tahoma"/>
            <family val="2"/>
          </rPr>
          <t xml:space="preserve">
</t>
        </r>
      </text>
    </comment>
    <comment ref="I71" authorId="2" shapeId="0" xr:uid="{73DEAF97-1C99-4D3C-B816-F8D98052A554}">
      <text>
        <r>
          <rPr>
            <sz val="9"/>
            <color indexed="81"/>
            <rFont val="Tahoma"/>
            <family val="2"/>
          </rPr>
          <t>Este dato aparecerá, luego que en Modulo Admision, el paciente indique un</t>
        </r>
        <r>
          <rPr>
            <b/>
            <sz val="9"/>
            <color indexed="81"/>
            <rFont val="Tahoma"/>
            <family val="2"/>
          </rPr>
          <t xml:space="preserve"> Pueblo Originario</t>
        </r>
        <r>
          <rPr>
            <sz val="9"/>
            <color indexed="81"/>
            <rFont val="Tahoma"/>
            <family val="2"/>
          </rPr>
          <t xml:space="preserve">
</t>
        </r>
      </text>
    </comment>
    <comment ref="J71" authorId="3" shapeId="0" xr:uid="{C9D978ED-4884-4583-B3BA-0C659C8026F0}">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A74" authorId="2" shapeId="0" xr:uid="{E9BD2D1A-8663-4CB9-ACBB-553DF3D177D3}">
      <text>
        <r>
          <rPr>
            <sz val="9"/>
            <color indexed="81"/>
            <rFont val="Tahoma"/>
            <family val="2"/>
          </rPr>
          <t xml:space="preserve">Este dato aparecerá  luego de que la atención registrada en Módulo de Box/Pacientes citados, se registre la actividad: 
-  </t>
        </r>
        <r>
          <rPr>
            <b/>
            <sz val="9"/>
            <color indexed="81"/>
            <rFont val="Tahoma"/>
            <family val="2"/>
          </rPr>
          <t>Rx Pelvis Resultado Normal</t>
        </r>
      </text>
    </comment>
    <comment ref="A75" authorId="2" shapeId="0" xr:uid="{72B98E22-92DB-4C02-8D4F-ECEFC6DFBDFF}">
      <text>
        <r>
          <rPr>
            <sz val="9"/>
            <color indexed="81"/>
            <rFont val="Tahoma"/>
            <family val="2"/>
          </rPr>
          <t xml:space="preserve">Este dato aparecerá  luego de que la atención registrada en Módulo de Box/Pacientes citados, se registre la actividad: </t>
        </r>
        <r>
          <rPr>
            <b/>
            <sz val="9"/>
            <color indexed="81"/>
            <rFont val="Tahoma"/>
            <family val="2"/>
          </rPr>
          <t xml:space="preserve">
-  Rx Pelvis Resultado Anormal</t>
        </r>
      </text>
    </comment>
    <comment ref="A76" authorId="2" shapeId="0" xr:uid="{837596AD-CC0E-4E8D-86AF-BA5CA631D0B2}">
      <text>
        <r>
          <rPr>
            <sz val="9"/>
            <color indexed="81"/>
            <rFont val="Tahoma"/>
            <family val="2"/>
          </rPr>
          <t xml:space="preserve">Este dato aparecerá  luego de que la atención registrada en Módulo de Box/Pacientes citados, se registre la actividad: </t>
        </r>
        <r>
          <rPr>
            <b/>
            <sz val="9"/>
            <color indexed="81"/>
            <rFont val="Tahoma"/>
            <family val="2"/>
          </rPr>
          <t xml:space="preserve">
-  Rx Pelvis Resultado Inmadura</t>
        </r>
      </text>
    </comment>
    <comment ref="C82" authorId="4" shapeId="0" xr:uid="{FBD29DAC-A758-4671-9EF9-1E92BEEAB369}">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"Seguimiento Nutricional Post Parto (3er,  6to mes y 8vo Mes )"</t>
        </r>
        <r>
          <rPr>
            <sz val="9"/>
            <color indexed="81"/>
            <rFont val="Tahoma"/>
            <family val="2"/>
          </rPr>
          <t xml:space="preserve">, en campo </t>
        </r>
        <r>
          <rPr>
            <b/>
            <sz val="9"/>
            <color indexed="81"/>
            <rFont val="Tahoma"/>
            <family val="2"/>
          </rPr>
          <t>"Seguimiento Nutricional Postparto"</t>
        </r>
        <r>
          <rPr>
            <sz val="9"/>
            <color indexed="81"/>
            <rFont val="Tahoma"/>
            <family val="2"/>
          </rPr>
          <t xml:space="preserve"> el valor </t>
        </r>
        <r>
          <rPr>
            <b/>
            <sz val="9"/>
            <color indexed="81"/>
            <rFont val="Tahoma"/>
            <family val="2"/>
          </rPr>
          <t>"Octavo Mes" + Un estado nutricional ( Obesa - Sobrepeso - Normal - Bajo Peso)</t>
        </r>
        <r>
          <rPr>
            <sz val="9"/>
            <color indexed="81"/>
            <rFont val="Tahoma"/>
            <family val="2"/>
          </rPr>
          <t xml:space="preserve">
Se contabilizará evaluación realizado por estamento </t>
        </r>
        <r>
          <rPr>
            <u/>
            <sz val="9"/>
            <color indexed="81"/>
            <rFont val="Tahoma"/>
            <family val="2"/>
          </rPr>
          <t xml:space="preserve">Matrona - Nutricionista o Enfermera </t>
        </r>
      </text>
    </comment>
    <comment ref="C83" authorId="4" shapeId="0" xr:uid="{3347B082-73EC-4449-A8F6-F35AE9F112BC}">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"Seguimiento Nutricional Post Parto (3er,  6to mes y 8vo Mes )"</t>
        </r>
        <r>
          <rPr>
            <sz val="9"/>
            <color indexed="81"/>
            <rFont val="Tahoma"/>
            <family val="2"/>
          </rPr>
          <t xml:space="preserve">, en campo </t>
        </r>
        <r>
          <rPr>
            <b/>
            <sz val="9"/>
            <color indexed="81"/>
            <rFont val="Tahoma"/>
            <family val="2"/>
          </rPr>
          <t>"Seguimiento Nutricional Postparto"</t>
        </r>
        <r>
          <rPr>
            <sz val="9"/>
            <color indexed="81"/>
            <rFont val="Tahoma"/>
            <family val="2"/>
          </rPr>
          <t xml:space="preserve"> el valor </t>
        </r>
        <r>
          <rPr>
            <b/>
            <sz val="9"/>
            <color indexed="81"/>
            <rFont val="Tahoma"/>
            <family val="2"/>
          </rPr>
          <t>"Octavo Mes"</t>
        </r>
        <r>
          <rPr>
            <sz val="9"/>
            <color indexed="81"/>
            <rFont val="Tahoma"/>
            <family val="2"/>
          </rPr>
          <t xml:space="preserve"> y el campo </t>
        </r>
        <r>
          <rPr>
            <b/>
            <sz val="9"/>
            <color indexed="81"/>
            <rFont val="Tahoma"/>
            <family val="2"/>
          </rPr>
          <t>"Estado Nutricional"</t>
        </r>
        <r>
          <rPr>
            <sz val="9"/>
            <color indexed="81"/>
            <rFont val="Tahoma"/>
            <family val="2"/>
          </rPr>
          <t xml:space="preserve"> el valor </t>
        </r>
        <r>
          <rPr>
            <b/>
            <sz val="9"/>
            <color indexed="81"/>
            <rFont val="Tahoma"/>
            <family val="2"/>
          </rPr>
          <t>"Obesidad"</t>
        </r>
        <r>
          <rPr>
            <sz val="9"/>
            <color indexed="81"/>
            <rFont val="Tahoma"/>
            <family val="2"/>
          </rPr>
          <t xml:space="preserve">.
Se contabilizará evaluación realizado por estamento </t>
        </r>
        <r>
          <rPr>
            <u/>
            <sz val="9"/>
            <color indexed="81"/>
            <rFont val="Tahoma"/>
            <family val="2"/>
          </rPr>
          <t xml:space="preserve">Matrona - Nutricionista o Enfermera 
</t>
        </r>
        <r>
          <rPr>
            <sz val="9"/>
            <color indexed="81"/>
            <rFont val="Tahoma"/>
            <family val="2"/>
          </rPr>
          <t xml:space="preserve">
</t>
        </r>
      </text>
    </comment>
    <comment ref="C84" authorId="4" shapeId="0" xr:uid="{BDBB010D-A2CC-4D44-B461-EAF8676F4D1A}">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"Seguimiento Nutricional Post Parto (3er,  6to mes y 8vo Mes )"</t>
        </r>
        <r>
          <rPr>
            <sz val="9"/>
            <color indexed="81"/>
            <rFont val="Tahoma"/>
            <family val="2"/>
          </rPr>
          <t xml:space="preserve">, en campo </t>
        </r>
        <r>
          <rPr>
            <b/>
            <sz val="9"/>
            <color indexed="81"/>
            <rFont val="Tahoma"/>
            <family val="2"/>
          </rPr>
          <t>"Seguimiento Nutricional Postparto"</t>
        </r>
        <r>
          <rPr>
            <sz val="9"/>
            <color indexed="81"/>
            <rFont val="Tahoma"/>
            <family val="2"/>
          </rPr>
          <t xml:space="preserve"> el valor </t>
        </r>
        <r>
          <rPr>
            <b/>
            <sz val="9"/>
            <color indexed="81"/>
            <rFont val="Tahoma"/>
            <family val="2"/>
          </rPr>
          <t>"Octavo Mes"</t>
        </r>
        <r>
          <rPr>
            <sz val="9"/>
            <color indexed="81"/>
            <rFont val="Tahoma"/>
            <family val="2"/>
          </rPr>
          <t xml:space="preserve"> y el campo</t>
        </r>
        <r>
          <rPr>
            <b/>
            <sz val="9"/>
            <color indexed="81"/>
            <rFont val="Tahoma"/>
            <family val="2"/>
          </rPr>
          <t xml:space="preserve"> "Estado Nutricional"</t>
        </r>
        <r>
          <rPr>
            <sz val="9"/>
            <color indexed="81"/>
            <rFont val="Tahoma"/>
            <family val="2"/>
          </rPr>
          <t xml:space="preserve"> el valor </t>
        </r>
        <r>
          <rPr>
            <b/>
            <sz val="9"/>
            <color indexed="81"/>
            <rFont val="Tahoma"/>
            <family val="2"/>
          </rPr>
          <t>"Sobrepeso"</t>
        </r>
        <r>
          <rPr>
            <sz val="9"/>
            <color indexed="81"/>
            <rFont val="Tahoma"/>
            <family val="2"/>
          </rPr>
          <t xml:space="preserve">.
Se contabilizará evaluación realizado por estamento </t>
        </r>
        <r>
          <rPr>
            <u/>
            <sz val="9"/>
            <color indexed="81"/>
            <rFont val="Tahoma"/>
            <family val="2"/>
          </rPr>
          <t>Matrona - Nutricionista o Enfermera</t>
        </r>
        <r>
          <rPr>
            <sz val="9"/>
            <color indexed="81"/>
            <rFont val="Tahoma"/>
            <family val="2"/>
          </rPr>
          <t xml:space="preserve"> 
</t>
        </r>
      </text>
    </comment>
    <comment ref="C85" authorId="4" shapeId="0" xr:uid="{A3B1EC20-EF69-42A4-9F72-C2CB59F033B6}">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"Seguimiento Nutricional Post Parto (3er,  6to mes y 8vo Mes )"</t>
        </r>
        <r>
          <rPr>
            <sz val="9"/>
            <color indexed="81"/>
            <rFont val="Tahoma"/>
            <family val="2"/>
          </rPr>
          <t xml:space="preserve">, en campo </t>
        </r>
        <r>
          <rPr>
            <b/>
            <sz val="9"/>
            <color indexed="81"/>
            <rFont val="Tahoma"/>
            <family val="2"/>
          </rPr>
          <t>"Seguimiento Nutricional Postparto"</t>
        </r>
        <r>
          <rPr>
            <sz val="9"/>
            <color indexed="81"/>
            <rFont val="Tahoma"/>
            <family val="2"/>
          </rPr>
          <t xml:space="preserve"> el valor </t>
        </r>
        <r>
          <rPr>
            <b/>
            <sz val="9"/>
            <color indexed="81"/>
            <rFont val="Tahoma"/>
            <family val="2"/>
          </rPr>
          <t>"Octavo Mes"</t>
        </r>
        <r>
          <rPr>
            <sz val="9"/>
            <color indexed="81"/>
            <rFont val="Tahoma"/>
            <family val="2"/>
          </rPr>
          <t xml:space="preserve"> y el campo</t>
        </r>
        <r>
          <rPr>
            <b/>
            <sz val="9"/>
            <color indexed="81"/>
            <rFont val="Tahoma"/>
            <family val="2"/>
          </rPr>
          <t xml:space="preserve"> "Estado Nutricional"</t>
        </r>
        <r>
          <rPr>
            <sz val="9"/>
            <color indexed="81"/>
            <rFont val="Tahoma"/>
            <family val="2"/>
          </rPr>
          <t xml:space="preserve"> el valor</t>
        </r>
        <r>
          <rPr>
            <b/>
            <sz val="9"/>
            <color indexed="81"/>
            <rFont val="Tahoma"/>
            <family val="2"/>
          </rPr>
          <t xml:space="preserve"> "Normal"</t>
        </r>
        <r>
          <rPr>
            <sz val="9"/>
            <color indexed="81"/>
            <rFont val="Tahoma"/>
            <family val="2"/>
          </rPr>
          <t xml:space="preserve">.
Se contabilizará evaluación realizado por estamento </t>
        </r>
        <r>
          <rPr>
            <u/>
            <sz val="9"/>
            <color indexed="81"/>
            <rFont val="Tahoma"/>
            <family val="2"/>
          </rPr>
          <t xml:space="preserve">Matrona - Nutricionista o Enfermera </t>
        </r>
        <r>
          <rPr>
            <sz val="9"/>
            <color indexed="81"/>
            <rFont val="Tahoma"/>
            <family val="2"/>
          </rPr>
          <t xml:space="preserve">
</t>
        </r>
      </text>
    </comment>
    <comment ref="C86" authorId="4" shapeId="0" xr:uid="{73E9C19B-69A7-47A8-AB97-1B1BE612E2CA}">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"Seguimiento Nutricional Post Parto (3er,  6to mes y 8vo Mes )"</t>
        </r>
        <r>
          <rPr>
            <sz val="9"/>
            <color indexed="81"/>
            <rFont val="Tahoma"/>
            <family val="2"/>
          </rPr>
          <t xml:space="preserve">, en campo </t>
        </r>
        <r>
          <rPr>
            <b/>
            <sz val="9"/>
            <color indexed="81"/>
            <rFont val="Tahoma"/>
            <family val="2"/>
          </rPr>
          <t xml:space="preserve">"Seguimiento Nutricional Postparto" </t>
        </r>
        <r>
          <rPr>
            <sz val="9"/>
            <color indexed="81"/>
            <rFont val="Tahoma"/>
            <family val="2"/>
          </rPr>
          <t xml:space="preserve">el valor </t>
        </r>
        <r>
          <rPr>
            <b/>
            <sz val="9"/>
            <color indexed="81"/>
            <rFont val="Tahoma"/>
            <family val="2"/>
          </rPr>
          <t>"Octavo Mes"</t>
        </r>
        <r>
          <rPr>
            <sz val="9"/>
            <color indexed="81"/>
            <rFont val="Tahoma"/>
            <family val="2"/>
          </rPr>
          <t xml:space="preserve"> y el campo </t>
        </r>
        <r>
          <rPr>
            <b/>
            <sz val="9"/>
            <color indexed="81"/>
            <rFont val="Tahoma"/>
            <family val="2"/>
          </rPr>
          <t>"Estado Nutricional"</t>
        </r>
        <r>
          <rPr>
            <sz val="9"/>
            <color indexed="81"/>
            <rFont val="Tahoma"/>
            <family val="2"/>
          </rPr>
          <t xml:space="preserve"> el valor </t>
        </r>
        <r>
          <rPr>
            <b/>
            <sz val="9"/>
            <color indexed="81"/>
            <rFont val="Tahoma"/>
            <family val="2"/>
          </rPr>
          <t>"Bajo Peso".</t>
        </r>
        <r>
          <rPr>
            <sz val="9"/>
            <color indexed="81"/>
            <rFont val="Tahoma"/>
            <family val="2"/>
          </rPr>
          <t xml:space="preserve">
Se contabilizará evaluación realizado por estamento </t>
        </r>
        <r>
          <rPr>
            <u/>
            <sz val="9"/>
            <color indexed="81"/>
            <rFont val="Tahoma"/>
            <family val="2"/>
          </rPr>
          <t xml:space="preserve">Matrona - Nutricionista o Enfermera </t>
        </r>
      </text>
    </comment>
    <comment ref="C89" authorId="4" shapeId="0" xr:uid="{8518531E-C077-4268-B1FB-00493A5CCEB9}">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"Pauta breve de evaluacion de riesgo psicosocial"</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"Evaluacion al Ingreso"</t>
        </r>
        <r>
          <rPr>
            <sz val="9"/>
            <color indexed="81"/>
            <rFont val="Tahoma"/>
            <family val="2"/>
          </rPr>
          <t xml:space="preserve"> </t>
        </r>
      </text>
    </comment>
    <comment ref="D89" authorId="4" shapeId="0" xr:uid="{047BAB9B-C3EE-48AE-84DE-E48CFBF74169}">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"Pauta breve de evaluacion de riesgo psicosocial"</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"Evaluacion al Ingreso"</t>
        </r>
        <r>
          <rPr>
            <sz val="9"/>
            <color indexed="81"/>
            <rFont val="Tahoma"/>
            <family val="2"/>
          </rPr>
          <t xml:space="preserve"> y en el campo </t>
        </r>
        <r>
          <rPr>
            <b/>
            <sz val="9"/>
            <color indexed="81"/>
            <rFont val="Tahoma"/>
            <family val="2"/>
          </rPr>
          <t xml:space="preserve">"Riesgo Psicosocial" </t>
        </r>
        <r>
          <rPr>
            <sz val="9"/>
            <color indexed="81"/>
            <rFont val="Tahoma"/>
            <family val="2"/>
          </rPr>
          <t xml:space="preserve">en valor </t>
        </r>
        <r>
          <rPr>
            <b/>
            <sz val="9"/>
            <color indexed="81"/>
            <rFont val="Tahoma"/>
            <family val="2"/>
          </rPr>
          <t>"SI"</t>
        </r>
        <r>
          <rPr>
            <sz val="9"/>
            <color indexed="81"/>
            <rFont val="Tahoma"/>
            <family val="2"/>
          </rPr>
          <t xml:space="preserve"> 
</t>
        </r>
      </text>
    </comment>
    <comment ref="E89" authorId="4" shapeId="0" xr:uid="{3831C21E-7678-49DB-9B70-511BBC101892}">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"Pauta breve de evaluacion de riesgo psicosocial"</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"Evaluacion al Ingreso"</t>
        </r>
        <r>
          <rPr>
            <sz val="9"/>
            <color indexed="81"/>
            <rFont val="Tahoma"/>
            <family val="2"/>
          </rPr>
          <t xml:space="preserve"> ; en el campo </t>
        </r>
        <r>
          <rPr>
            <b/>
            <sz val="9"/>
            <color indexed="81"/>
            <rFont val="Tahoma"/>
            <family val="2"/>
          </rPr>
          <t>"Riesgo Psicosocial"</t>
        </r>
        <r>
          <rPr>
            <sz val="9"/>
            <color indexed="81"/>
            <rFont val="Tahoma"/>
            <family val="2"/>
          </rPr>
          <t xml:space="preserve"> en valor</t>
        </r>
        <r>
          <rPr>
            <b/>
            <sz val="9"/>
            <color indexed="81"/>
            <rFont val="Tahoma"/>
            <family val="2"/>
          </rPr>
          <t xml:space="preserve"> "SI"</t>
        </r>
        <r>
          <rPr>
            <sz val="9"/>
            <color indexed="81"/>
            <rFont val="Tahoma"/>
            <family val="2"/>
          </rPr>
          <t xml:space="preserve"> y en el campo </t>
        </r>
        <r>
          <rPr>
            <b/>
            <sz val="9"/>
            <color indexed="81"/>
            <rFont val="Tahoma"/>
            <family val="2"/>
          </rPr>
          <t>"Referida a equipo de cabecera"</t>
        </r>
        <r>
          <rPr>
            <sz val="9"/>
            <color indexed="81"/>
            <rFont val="Tahoma"/>
            <family val="2"/>
          </rPr>
          <t xml:space="preserve"> el valor </t>
        </r>
        <r>
          <rPr>
            <b/>
            <sz val="9"/>
            <color indexed="81"/>
            <rFont val="Tahoma"/>
            <family val="2"/>
          </rPr>
          <t>"SI"</t>
        </r>
        <r>
          <rPr>
            <sz val="9"/>
            <color indexed="81"/>
            <rFont val="Tahoma"/>
            <family val="2"/>
          </rPr>
          <t xml:space="preserve">  
</t>
        </r>
      </text>
    </comment>
    <comment ref="F89" authorId="3" shapeId="0" xr:uid="{93BD7F36-BD09-4272-AC9E-C1C7059E2BE1}">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"Pauta breve de evaluacion de riesgo psicosocial"</t>
        </r>
        <r>
          <rPr>
            <sz val="9"/>
            <color indexed="81"/>
            <rFont val="Tahoma"/>
            <family val="2"/>
          </rPr>
          <t xml:space="preserve"> en el campo</t>
        </r>
        <r>
          <rPr>
            <b/>
            <sz val="9"/>
            <color indexed="81"/>
            <rFont val="Tahoma"/>
            <family val="2"/>
          </rPr>
          <t xml:space="preserve"> "Aplicacion de la escala" </t>
        </r>
        <r>
          <rPr>
            <sz val="9"/>
            <color indexed="81"/>
            <rFont val="Tahoma"/>
            <family val="2"/>
          </rPr>
          <t>se registre el valor</t>
        </r>
        <r>
          <rPr>
            <b/>
            <sz val="9"/>
            <color indexed="81"/>
            <rFont val="Tahoma"/>
            <family val="2"/>
          </rPr>
          <t xml:space="preserve"> "Evaluacion al Ingreso</t>
        </r>
        <r>
          <rPr>
            <sz val="9"/>
            <color indexed="81"/>
            <rFont val="Tahoma"/>
            <family val="2"/>
          </rPr>
          <t>"; en el campo</t>
        </r>
        <r>
          <rPr>
            <b/>
            <sz val="9"/>
            <color indexed="81"/>
            <rFont val="Tahoma"/>
            <family val="2"/>
          </rPr>
          <t xml:space="preserve"> "Riesgo Psicosocial" </t>
        </r>
        <r>
          <rPr>
            <sz val="9"/>
            <color indexed="81"/>
            <rFont val="Tahoma"/>
            <family val="2"/>
          </rPr>
          <t>en valor</t>
        </r>
        <r>
          <rPr>
            <b/>
            <sz val="9"/>
            <color indexed="81"/>
            <rFont val="Tahoma"/>
            <family val="2"/>
          </rPr>
          <t xml:space="preserve"> "SI"; </t>
        </r>
        <r>
          <rPr>
            <sz val="9"/>
            <color indexed="81"/>
            <rFont val="Tahoma"/>
            <family val="2"/>
          </rPr>
          <t xml:space="preserve">en el campo </t>
        </r>
        <r>
          <rPr>
            <b/>
            <sz val="9"/>
            <color indexed="81"/>
            <rFont val="Tahoma"/>
            <family val="2"/>
          </rPr>
          <t xml:space="preserve">"Referida a equipo de cabecera" </t>
        </r>
        <r>
          <rPr>
            <sz val="9"/>
            <color indexed="81"/>
            <rFont val="Tahoma"/>
            <family val="2"/>
          </rPr>
          <t>el valor</t>
        </r>
        <r>
          <rPr>
            <b/>
            <sz val="9"/>
            <color indexed="81"/>
            <rFont val="Tahoma"/>
            <family val="2"/>
          </rPr>
          <t xml:space="preserve"> "SI" </t>
        </r>
        <r>
          <rPr>
            <sz val="9"/>
            <color indexed="81"/>
            <rFont val="Tahoma"/>
            <family val="2"/>
          </rPr>
          <t>y en el campo</t>
        </r>
        <r>
          <rPr>
            <b/>
            <sz val="9"/>
            <color indexed="81"/>
            <rFont val="Tahoma"/>
            <family val="2"/>
          </rPr>
          <t xml:space="preserve"> "Tipo de Violencia" </t>
        </r>
        <r>
          <rPr>
            <sz val="9"/>
            <color indexed="81"/>
            <rFont val="Tahoma"/>
            <family val="2"/>
          </rPr>
          <t xml:space="preserve">se registre el valor </t>
        </r>
        <r>
          <rPr>
            <b/>
            <sz val="9"/>
            <color indexed="81"/>
            <rFont val="Tahoma"/>
            <family val="2"/>
          </rPr>
          <t>Violencia Intrafamiliar"</t>
        </r>
        <r>
          <rPr>
            <sz val="9"/>
            <color indexed="81"/>
            <rFont val="Tahoma"/>
            <family val="2"/>
          </rPr>
          <t xml:space="preserve">
</t>
        </r>
      </text>
    </comment>
    <comment ref="C90" authorId="3" shapeId="0" xr:uid="{D10C6EEC-5255-4578-931C-ADC844D23A42}">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 xml:space="preserve">"Pauta breve de evaluacion de riesgo psicosocial" </t>
        </r>
        <r>
          <rPr>
            <sz val="9"/>
            <color indexed="81"/>
            <rFont val="Tahoma"/>
            <family val="2"/>
          </rPr>
          <t>en el campo</t>
        </r>
        <r>
          <rPr>
            <b/>
            <sz val="9"/>
            <color indexed="81"/>
            <rFont val="Tahoma"/>
            <family val="2"/>
          </rPr>
          <t xml:space="preserve"> "Aplicacion de la escala" </t>
        </r>
        <r>
          <rPr>
            <sz val="9"/>
            <color indexed="81"/>
            <rFont val="Tahoma"/>
            <family val="2"/>
          </rPr>
          <t xml:space="preserve">se registre el valor </t>
        </r>
        <r>
          <rPr>
            <b/>
            <sz val="9"/>
            <color indexed="81"/>
            <rFont val="Tahoma"/>
            <family val="2"/>
          </rPr>
          <t xml:space="preserve">"Evaluacion Tercer Trimestre" </t>
        </r>
        <r>
          <rPr>
            <sz val="9"/>
            <color indexed="81"/>
            <rFont val="Tahoma"/>
            <family val="2"/>
          </rPr>
          <t xml:space="preserve">
</t>
        </r>
      </text>
    </comment>
    <comment ref="D90" authorId="3" shapeId="0" xr:uid="{C1CAE2B2-04E3-437C-8B67-BD44A8713265}">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"Pauta breve de evaluacion de riesgo psicosocial" </t>
        </r>
        <r>
          <rPr>
            <sz val="9"/>
            <color indexed="81"/>
            <rFont val="Tahoma"/>
            <family val="2"/>
          </rPr>
          <t>en el campo</t>
        </r>
        <r>
          <rPr>
            <b/>
            <sz val="9"/>
            <color indexed="81"/>
            <rFont val="Tahoma"/>
            <family val="2"/>
          </rPr>
          <t xml:space="preserve"> "Aplicacion de la escala" </t>
        </r>
        <r>
          <rPr>
            <sz val="9"/>
            <color indexed="81"/>
            <rFont val="Tahoma"/>
            <family val="2"/>
          </rPr>
          <t>se registre el valor</t>
        </r>
        <r>
          <rPr>
            <b/>
            <sz val="9"/>
            <color indexed="81"/>
            <rFont val="Tahoma"/>
            <family val="2"/>
          </rPr>
          <t xml:space="preserve"> "Evaluacion al Tercer Trimestre" </t>
        </r>
        <r>
          <rPr>
            <sz val="9"/>
            <color indexed="81"/>
            <rFont val="Tahoma"/>
            <family val="2"/>
          </rPr>
          <t>y en el campo</t>
        </r>
        <r>
          <rPr>
            <b/>
            <sz val="9"/>
            <color indexed="81"/>
            <rFont val="Tahoma"/>
            <family val="2"/>
          </rPr>
          <t xml:space="preserve"> "Riesgo Psicosocial"</t>
        </r>
        <r>
          <rPr>
            <sz val="9"/>
            <color indexed="81"/>
            <rFont val="Tahoma"/>
            <family val="2"/>
          </rPr>
          <t xml:space="preserve"> en valor</t>
        </r>
        <r>
          <rPr>
            <b/>
            <sz val="9"/>
            <color indexed="81"/>
            <rFont val="Tahoma"/>
            <family val="2"/>
          </rPr>
          <t xml:space="preserve"> "SI" </t>
        </r>
        <r>
          <rPr>
            <sz val="9"/>
            <color indexed="81"/>
            <rFont val="Tahoma"/>
            <family val="2"/>
          </rPr>
          <t xml:space="preserve">
</t>
        </r>
      </text>
    </comment>
    <comment ref="E90" authorId="3" shapeId="0" xr:uid="{508B671F-D5E0-4900-9372-71495D385EF6}">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"Pauta breve de evaluacion de riesgo psicosocial"</t>
        </r>
        <r>
          <rPr>
            <sz val="9"/>
            <color indexed="81"/>
            <rFont val="Tahoma"/>
            <family val="2"/>
          </rPr>
          <t xml:space="preserve"> en el campo</t>
        </r>
        <r>
          <rPr>
            <b/>
            <sz val="9"/>
            <color indexed="81"/>
            <rFont val="Tahoma"/>
            <family val="2"/>
          </rPr>
          <t xml:space="preserve"> "Aplicacion de la escala"</t>
        </r>
        <r>
          <rPr>
            <sz val="9"/>
            <color indexed="81"/>
            <rFont val="Tahoma"/>
            <family val="2"/>
          </rPr>
          <t xml:space="preserve"> se registre el valor </t>
        </r>
        <r>
          <rPr>
            <b/>
            <sz val="9"/>
            <color indexed="81"/>
            <rFont val="Tahoma"/>
            <family val="2"/>
          </rPr>
          <t>"Evaluacion al Tercer Trimestre"</t>
        </r>
        <r>
          <rPr>
            <sz val="9"/>
            <color indexed="81"/>
            <rFont val="Tahoma"/>
            <family val="2"/>
          </rPr>
          <t xml:space="preserve"> ; en el campo </t>
        </r>
        <r>
          <rPr>
            <b/>
            <sz val="9"/>
            <color indexed="81"/>
            <rFont val="Tahoma"/>
            <family val="2"/>
          </rPr>
          <t>"Riesgo Psicosocial"</t>
        </r>
        <r>
          <rPr>
            <sz val="9"/>
            <color indexed="81"/>
            <rFont val="Tahoma"/>
            <family val="2"/>
          </rPr>
          <t xml:space="preserve"> en valor </t>
        </r>
        <r>
          <rPr>
            <b/>
            <sz val="9"/>
            <color indexed="81"/>
            <rFont val="Tahoma"/>
            <family val="2"/>
          </rPr>
          <t>"SI"</t>
        </r>
        <r>
          <rPr>
            <sz val="9"/>
            <color indexed="81"/>
            <rFont val="Tahoma"/>
            <family val="2"/>
          </rPr>
          <t xml:space="preserve"> y en el campo</t>
        </r>
        <r>
          <rPr>
            <b/>
            <sz val="9"/>
            <color indexed="81"/>
            <rFont val="Tahoma"/>
            <family val="2"/>
          </rPr>
          <t xml:space="preserve"> "Referida a equipo de cabecera"</t>
        </r>
        <r>
          <rPr>
            <sz val="9"/>
            <color indexed="81"/>
            <rFont val="Tahoma"/>
            <family val="2"/>
          </rPr>
          <t xml:space="preserve"> el valor </t>
        </r>
        <r>
          <rPr>
            <b/>
            <sz val="9"/>
            <color indexed="81"/>
            <rFont val="Tahoma"/>
            <family val="2"/>
          </rPr>
          <t xml:space="preserve">"SI" </t>
        </r>
        <r>
          <rPr>
            <sz val="9"/>
            <color indexed="81"/>
            <rFont val="Tahoma"/>
            <family val="2"/>
          </rPr>
          <t xml:space="preserve">
</t>
        </r>
      </text>
    </comment>
    <comment ref="F90" authorId="3" shapeId="0" xr:uid="{5F6FDE27-D2EA-4FA9-9035-AB8AA98D906E}">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"Pauta breve de evaluacion de riesgo psicosocial"</t>
        </r>
        <r>
          <rPr>
            <sz val="9"/>
            <color indexed="81"/>
            <rFont val="Tahoma"/>
            <family val="2"/>
          </rPr>
          <t xml:space="preserve"> en el campo</t>
        </r>
        <r>
          <rPr>
            <b/>
            <sz val="9"/>
            <color indexed="81"/>
            <rFont val="Tahoma"/>
            <family val="2"/>
          </rPr>
          <t xml:space="preserve"> "Aplicacion de la escala"</t>
        </r>
        <r>
          <rPr>
            <sz val="9"/>
            <color indexed="81"/>
            <rFont val="Tahoma"/>
            <family val="2"/>
          </rPr>
          <t xml:space="preserve"> se registre el valor</t>
        </r>
        <r>
          <rPr>
            <b/>
            <sz val="9"/>
            <color indexed="81"/>
            <rFont val="Tahoma"/>
            <family val="2"/>
          </rPr>
          <t xml:space="preserve"> "Evaluacion al Tercer Trimestre"; </t>
        </r>
        <r>
          <rPr>
            <sz val="9"/>
            <color indexed="81"/>
            <rFont val="Tahoma"/>
            <family val="2"/>
          </rPr>
          <t>en el campo</t>
        </r>
        <r>
          <rPr>
            <b/>
            <sz val="9"/>
            <color indexed="81"/>
            <rFont val="Tahoma"/>
            <family val="2"/>
          </rPr>
          <t xml:space="preserve"> "Riesgo Psicosocial" </t>
        </r>
        <r>
          <rPr>
            <sz val="9"/>
            <color indexed="81"/>
            <rFont val="Tahoma"/>
            <family val="2"/>
          </rPr>
          <t>en valor</t>
        </r>
        <r>
          <rPr>
            <b/>
            <sz val="9"/>
            <color indexed="81"/>
            <rFont val="Tahoma"/>
            <family val="2"/>
          </rPr>
          <t xml:space="preserve"> "SI"; </t>
        </r>
        <r>
          <rPr>
            <sz val="9"/>
            <color indexed="81"/>
            <rFont val="Tahoma"/>
            <family val="2"/>
          </rPr>
          <t>en el campo</t>
        </r>
        <r>
          <rPr>
            <b/>
            <sz val="9"/>
            <color indexed="81"/>
            <rFont val="Tahoma"/>
            <family val="2"/>
          </rPr>
          <t xml:space="preserve"> "Referida a equipo de cabecera"</t>
        </r>
        <r>
          <rPr>
            <sz val="9"/>
            <color indexed="81"/>
            <rFont val="Tahoma"/>
            <family val="2"/>
          </rPr>
          <t xml:space="preserve"> el valor</t>
        </r>
        <r>
          <rPr>
            <b/>
            <sz val="9"/>
            <color indexed="81"/>
            <rFont val="Tahoma"/>
            <family val="2"/>
          </rPr>
          <t xml:space="preserve"> "SI" </t>
        </r>
        <r>
          <rPr>
            <sz val="9"/>
            <color indexed="81"/>
            <rFont val="Tahoma"/>
            <family val="2"/>
          </rPr>
          <t>y en el campo</t>
        </r>
        <r>
          <rPr>
            <b/>
            <sz val="9"/>
            <color indexed="81"/>
            <rFont val="Tahoma"/>
            <family val="2"/>
          </rPr>
          <t xml:space="preserve"> "Tipo de Violencia" </t>
        </r>
        <r>
          <rPr>
            <sz val="9"/>
            <color indexed="81"/>
            <rFont val="Tahoma"/>
            <family val="2"/>
          </rPr>
          <t xml:space="preserve">se registre el valor </t>
        </r>
        <r>
          <rPr>
            <b/>
            <sz val="9"/>
            <color indexed="81"/>
            <rFont val="Tahoma"/>
            <family val="2"/>
          </rPr>
          <t>"Violencia Intrafamiliar"</t>
        </r>
        <r>
          <rPr>
            <sz val="9"/>
            <color indexed="81"/>
            <rFont val="Tahoma"/>
            <family val="2"/>
          </rPr>
          <t xml:space="preserve">
</t>
        </r>
      </text>
    </comment>
    <comment ref="C94" authorId="4" shapeId="0" xr:uid="{B43AED36-21C2-444F-ABE6-D4B6E87E8051}">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 xml:space="preserve">"Gestante Primera Evaluación" </t>
        </r>
        <r>
          <rPr>
            <sz val="9"/>
            <color indexed="81"/>
            <rFont val="Tahoma"/>
            <family val="2"/>
          </rPr>
          <t xml:space="preserve">
</t>
        </r>
      </text>
    </comment>
    <comment ref="E94" authorId="4" shapeId="0" xr:uid="{990E556B-410C-4597-86D0-B0F97B2B200E}">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"Gestante Primera Evaluación"</t>
        </r>
        <r>
          <rPr>
            <sz val="9"/>
            <color indexed="81"/>
            <rFont val="Tahoma"/>
            <family val="2"/>
          </rPr>
          <t xml:space="preserve"> y el campo </t>
        </r>
        <r>
          <rPr>
            <b/>
            <sz val="9"/>
            <color indexed="81"/>
            <rFont val="Tahoma"/>
            <family val="2"/>
          </rPr>
          <t>"Puntaje Total"</t>
        </r>
        <r>
          <rPr>
            <sz val="9"/>
            <color indexed="81"/>
            <rFont val="Tahoma"/>
            <family val="2"/>
          </rPr>
          <t xml:space="preserve"> tenga un valor </t>
        </r>
        <r>
          <rPr>
            <b/>
            <sz val="9"/>
            <color indexed="81"/>
            <rFont val="Tahoma"/>
            <family val="2"/>
          </rPr>
          <t>" &gt;=13 puntos "</t>
        </r>
        <r>
          <rPr>
            <sz val="9"/>
            <color indexed="81"/>
            <rFont val="Tahoma"/>
            <family val="2"/>
          </rPr>
          <t xml:space="preserve">
O
Si el </t>
        </r>
        <r>
          <rPr>
            <b/>
            <sz val="9"/>
            <color indexed="81"/>
            <rFont val="Tahoma"/>
            <family val="2"/>
          </rPr>
          <t xml:space="preserve">Resultado de la pregunta Numero 10 </t>
        </r>
        <r>
          <rPr>
            <sz val="9"/>
            <color indexed="81"/>
            <rFont val="Tahoma"/>
            <family val="2"/>
          </rPr>
          <t xml:space="preserve">es </t>
        </r>
        <r>
          <rPr>
            <b/>
            <sz val="9"/>
            <color indexed="81"/>
            <rFont val="Tahoma"/>
            <family val="2"/>
          </rPr>
          <t>distinto a 0 (Cero</t>
        </r>
        <r>
          <rPr>
            <sz val="9"/>
            <color indexed="81"/>
            <rFont val="Tahoma"/>
            <family val="2"/>
          </rPr>
          <t xml:space="preserve">), registrando alguna de las  siguientes Opciones;
</t>
        </r>
        <r>
          <rPr>
            <b/>
            <sz val="9"/>
            <color indexed="81"/>
            <rFont val="Tahoma"/>
            <family val="2"/>
          </rPr>
          <t xml:space="preserve">
- Casi Nunca (1)
- A veces (2)
- Sí, bastante a menudo (3)</t>
        </r>
        <r>
          <rPr>
            <sz val="9"/>
            <color indexed="81"/>
            <rFont val="Tahoma"/>
            <family val="2"/>
          </rPr>
          <t xml:space="preserve">
</t>
        </r>
      </text>
    </comment>
    <comment ref="F94" authorId="2" shapeId="0" xr:uid="{163D64A8-516D-4B4D-B0FC-D646C704CB1C}">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se registre </t>
        </r>
        <r>
          <rPr>
            <b/>
            <sz val="9"/>
            <color indexed="81"/>
            <rFont val="Tahoma"/>
            <family val="2"/>
          </rPr>
          <t>la actividad:</t>
        </r>
        <r>
          <rPr>
            <sz val="9"/>
            <color indexed="81"/>
            <rFont val="Tahoma"/>
            <family val="2"/>
          </rPr>
          <t xml:space="preserve"> 
-  </t>
        </r>
        <r>
          <rPr>
            <b/>
            <sz val="9"/>
            <color indexed="81"/>
            <rFont val="Tahoma"/>
            <family val="2"/>
          </rPr>
          <t>Derivacion a Programa de Salud Mental</t>
        </r>
        <r>
          <rPr>
            <sz val="9"/>
            <color indexed="81"/>
            <rFont val="Tahoma"/>
            <family val="2"/>
          </rPr>
          <t xml:space="preserve">
 Y
 en Formulario Clínico:</t>
        </r>
        <r>
          <rPr>
            <b/>
            <sz val="9"/>
            <color indexed="81"/>
            <rFont val="Tahoma"/>
            <family val="2"/>
          </rPr>
          <t xml:space="preserve"> "Escala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t>
        </r>
        <r>
          <rPr>
            <b/>
            <sz val="9"/>
            <color indexed="81"/>
            <rFont val="Tahoma"/>
            <family val="2"/>
          </rPr>
          <t xml:space="preserve"> "Gestante Primera Evaluación"</t>
        </r>
        <r>
          <rPr>
            <sz val="9"/>
            <color indexed="81"/>
            <rFont val="Tahoma"/>
            <family val="2"/>
          </rPr>
          <t xml:space="preserve"> y el campo </t>
        </r>
        <r>
          <rPr>
            <b/>
            <sz val="9"/>
            <color indexed="81"/>
            <rFont val="Tahoma"/>
            <family val="2"/>
          </rPr>
          <t xml:space="preserve">"Puntaje Total" </t>
        </r>
        <r>
          <rPr>
            <sz val="9"/>
            <color indexed="81"/>
            <rFont val="Tahoma"/>
            <family val="2"/>
          </rPr>
          <t xml:space="preserve">tenga un valor " </t>
        </r>
        <r>
          <rPr>
            <b/>
            <sz val="9"/>
            <color indexed="81"/>
            <rFont val="Tahoma"/>
            <family val="2"/>
          </rPr>
          <t>&gt;=13 puntos "
Si el Resultado de la pregunta Numero 10 es distinto a 0 (Cero), registrando alguna de las  siguientes Opciones;
- Casi Nunca (1)
- A veces (2)
- Sí, bastante a menudo (3)</t>
        </r>
      </text>
    </comment>
    <comment ref="C95" authorId="4" shapeId="0" xr:uid="{232F623C-6611-4C40-8657-59D750205415}">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 xml:space="preserve">"Gestante Reevaluación" </t>
        </r>
        <r>
          <rPr>
            <sz val="9"/>
            <color indexed="81"/>
            <rFont val="Tahoma"/>
            <family val="2"/>
          </rPr>
          <t xml:space="preserve"> 
</t>
        </r>
      </text>
    </comment>
    <comment ref="E95" authorId="4" shapeId="0" xr:uid="{29721B85-3A01-4AC3-917F-5AE40689C73C}">
      <text>
        <r>
          <rPr>
            <sz val="9"/>
            <color indexed="81"/>
            <rFont val="Tahoma"/>
            <family val="2"/>
          </rPr>
          <t xml:space="preserve">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"Gestante Reevaluación"</t>
        </r>
        <r>
          <rPr>
            <sz val="9"/>
            <color indexed="81"/>
            <rFont val="Tahoma"/>
            <family val="2"/>
          </rPr>
          <t xml:space="preserve"> y el campo </t>
        </r>
        <r>
          <rPr>
            <b/>
            <sz val="9"/>
            <color indexed="81"/>
            <rFont val="Tahoma"/>
            <family val="2"/>
          </rPr>
          <t>"Puntaje Total"</t>
        </r>
        <r>
          <rPr>
            <sz val="9"/>
            <color indexed="81"/>
            <rFont val="Tahoma"/>
            <family val="2"/>
          </rPr>
          <t xml:space="preserve"> tenga un valor </t>
        </r>
        <r>
          <rPr>
            <b/>
            <sz val="9"/>
            <color indexed="81"/>
            <rFont val="Tahoma"/>
            <family val="2"/>
          </rPr>
          <t>" &gt;=13 puntos "</t>
        </r>
        <r>
          <rPr>
            <sz val="9"/>
            <color indexed="81"/>
            <rFont val="Tahoma"/>
            <family val="2"/>
          </rPr>
          <t xml:space="preserve">
O
Si el</t>
        </r>
        <r>
          <rPr>
            <b/>
            <sz val="9"/>
            <color indexed="81"/>
            <rFont val="Tahoma"/>
            <family val="2"/>
          </rPr>
          <t xml:space="preserve"> Resultado de la pregunta Numero 10</t>
        </r>
        <r>
          <rPr>
            <sz val="9"/>
            <color indexed="81"/>
            <rFont val="Tahoma"/>
            <family val="2"/>
          </rPr>
          <t xml:space="preserve"> es distinto a 0 (Cero), registrando alguna de las  siguientes Opciones;
</t>
        </r>
        <r>
          <rPr>
            <b/>
            <sz val="9"/>
            <color indexed="81"/>
            <rFont val="Tahoma"/>
            <family val="2"/>
          </rPr>
          <t>- Casi Nunca (1)
- A veces (2)
- Sí, bastante a menudo (3)</t>
        </r>
        <r>
          <rPr>
            <sz val="9"/>
            <color indexed="81"/>
            <rFont val="Tahoma"/>
            <family val="2"/>
          </rPr>
          <t xml:space="preserve">
</t>
        </r>
      </text>
    </comment>
    <comment ref="F95" authorId="2" shapeId="0" xr:uid="{799C9473-8530-432E-BE79-D6821F54B1E7}">
      <text>
        <r>
          <rPr>
            <sz val="9"/>
            <color indexed="81"/>
            <rFont val="Tahoma"/>
            <family val="2"/>
          </rPr>
          <t>Este dato aparecerá  luego de que la atención registrada en</t>
        </r>
        <r>
          <rPr>
            <b/>
            <sz val="9"/>
            <color indexed="81"/>
            <rFont val="Tahoma"/>
            <family val="2"/>
          </rPr>
          <t xml:space="preserve"> Módulo de Box/Pacientes citados, </t>
        </r>
        <r>
          <rPr>
            <sz val="9"/>
            <color indexed="81"/>
            <rFont val="Tahoma"/>
            <family val="2"/>
          </rPr>
          <t xml:space="preserve">se registre </t>
        </r>
        <r>
          <rPr>
            <b/>
            <sz val="9"/>
            <color indexed="81"/>
            <rFont val="Tahoma"/>
            <family val="2"/>
          </rPr>
          <t xml:space="preserve">la actividad: 
-  Derivacion a Programa de Salud Mental
</t>
        </r>
        <r>
          <rPr>
            <sz val="9"/>
            <color indexed="81"/>
            <rFont val="Tahoma"/>
            <family val="2"/>
          </rPr>
          <t xml:space="preserve"> Y
En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 xml:space="preserve">"Aplicacion de la escala" </t>
        </r>
        <r>
          <rPr>
            <sz val="9"/>
            <color indexed="81"/>
            <rFont val="Tahoma"/>
            <family val="2"/>
          </rPr>
          <t>se registre el valor</t>
        </r>
        <r>
          <rPr>
            <b/>
            <sz val="9"/>
            <color indexed="81"/>
            <rFont val="Tahoma"/>
            <family val="2"/>
          </rPr>
          <t xml:space="preserve"> "Gestante Reevaluación" </t>
        </r>
        <r>
          <rPr>
            <sz val="9"/>
            <color indexed="81"/>
            <rFont val="Tahoma"/>
            <family val="2"/>
          </rPr>
          <t xml:space="preserve">y el campo </t>
        </r>
        <r>
          <rPr>
            <b/>
            <sz val="9"/>
            <color indexed="81"/>
            <rFont val="Tahoma"/>
            <family val="2"/>
          </rPr>
          <t>"Puntaje Total"</t>
        </r>
        <r>
          <rPr>
            <sz val="9"/>
            <color indexed="81"/>
            <rFont val="Tahoma"/>
            <family val="2"/>
          </rPr>
          <t xml:space="preserve"> tenga un valor </t>
        </r>
        <r>
          <rPr>
            <b/>
            <sz val="9"/>
            <color indexed="81"/>
            <rFont val="Tahoma"/>
            <family val="2"/>
          </rPr>
          <t>" &gt;=13 puntos "
Si el Resultado de la pregunta Numero 10 es distinto a 0 (Cero), registrando alguna de las  siguientes Opciones;
- Casi Nunca (1)
- A veces (2)
- Sí, bastante a menudo (3)</t>
        </r>
      </text>
    </comment>
    <comment ref="C96" authorId="4" shapeId="0" xr:uid="{D8E8CF8E-4B41-4A78-BBED-E5DC743F820C}">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t>
        </r>
        <r>
          <rPr>
            <b/>
            <sz val="9"/>
            <color indexed="81"/>
            <rFont val="Tahoma"/>
            <family val="2"/>
          </rPr>
          <t xml:space="preserve"> "Post Parto a los 2 meses"</t>
        </r>
        <r>
          <rPr>
            <sz val="9"/>
            <color indexed="81"/>
            <rFont val="Tahoma"/>
            <family val="2"/>
          </rPr>
          <t xml:space="preserve">  
</t>
        </r>
      </text>
    </comment>
    <comment ref="D96" authorId="4" shapeId="0" xr:uid="{5832AF7F-17A2-4B02-A32C-786A65A5AC4A}">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"Post Parto a los 2 meses"</t>
        </r>
        <r>
          <rPr>
            <sz val="9"/>
            <color indexed="81"/>
            <rFont val="Tahoma"/>
            <family val="2"/>
          </rPr>
          <t xml:space="preserve"> y en campo </t>
        </r>
        <r>
          <rPr>
            <b/>
            <sz val="9"/>
            <color indexed="81"/>
            <rFont val="Tahoma"/>
            <family val="2"/>
          </rPr>
          <t>"Puntaje Total"</t>
        </r>
        <r>
          <rPr>
            <sz val="9"/>
            <color indexed="81"/>
            <rFont val="Tahoma"/>
            <family val="2"/>
          </rPr>
          <t xml:space="preserve"> tenga un valor </t>
        </r>
        <r>
          <rPr>
            <b/>
            <sz val="9"/>
            <color indexed="81"/>
            <rFont val="Tahoma"/>
            <family val="2"/>
          </rPr>
          <t xml:space="preserve">" &gt;=10 puntos "
O
</t>
        </r>
        <r>
          <rPr>
            <sz val="9"/>
            <color indexed="81"/>
            <rFont val="Tahoma"/>
            <family val="2"/>
          </rPr>
          <t xml:space="preserve">
Si el </t>
        </r>
        <r>
          <rPr>
            <b/>
            <sz val="9"/>
            <color indexed="81"/>
            <rFont val="Tahoma"/>
            <family val="2"/>
          </rPr>
          <t>Resultado de la pregunta Numero 10</t>
        </r>
        <r>
          <rPr>
            <sz val="9"/>
            <color indexed="81"/>
            <rFont val="Tahoma"/>
            <family val="2"/>
          </rPr>
          <t xml:space="preserve"> es </t>
        </r>
        <r>
          <rPr>
            <b/>
            <sz val="9"/>
            <color indexed="81"/>
            <rFont val="Tahoma"/>
            <family val="2"/>
          </rPr>
          <t>distinto a 0 (Cero)</t>
        </r>
        <r>
          <rPr>
            <sz val="9"/>
            <color indexed="81"/>
            <rFont val="Tahoma"/>
            <family val="2"/>
          </rPr>
          <t xml:space="preserve">, registrando alguna de las  siguientes Opciones;
- Casi Nunca (1)
- A veces (2)
- Sí, bastante a menudo (3)
</t>
        </r>
      </text>
    </comment>
    <comment ref="F96" authorId="4" shapeId="0" xr:uid="{C3C2F7CE-2CC7-4B60-A1D4-94F00B112BD8}">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se registre la </t>
        </r>
        <r>
          <rPr>
            <b/>
            <sz val="9"/>
            <color indexed="81"/>
            <rFont val="Tahoma"/>
            <family val="2"/>
          </rPr>
          <t xml:space="preserve">actividad: </t>
        </r>
        <r>
          <rPr>
            <sz val="9"/>
            <color indexed="81"/>
            <rFont val="Tahoma"/>
            <family val="2"/>
          </rPr>
          <t xml:space="preserve">
-  </t>
        </r>
        <r>
          <rPr>
            <b/>
            <sz val="9"/>
            <color indexed="81"/>
            <rFont val="Tahoma"/>
            <family val="2"/>
          </rPr>
          <t>Derivacion a Programa de Salud Mental</t>
        </r>
        <r>
          <rPr>
            <sz val="9"/>
            <color indexed="81"/>
            <rFont val="Tahoma"/>
            <family val="2"/>
          </rPr>
          <t xml:space="preserve">
Y
 En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"Post Parto a los 2 meses"</t>
        </r>
        <r>
          <rPr>
            <sz val="9"/>
            <color indexed="81"/>
            <rFont val="Tahoma"/>
            <family val="2"/>
          </rPr>
          <t xml:space="preserve"> y en campo </t>
        </r>
        <r>
          <rPr>
            <b/>
            <sz val="9"/>
            <color indexed="81"/>
            <rFont val="Tahoma"/>
            <family val="2"/>
          </rPr>
          <t>"Puntaje Total"</t>
        </r>
        <r>
          <rPr>
            <sz val="9"/>
            <color indexed="81"/>
            <rFont val="Tahoma"/>
            <family val="2"/>
          </rPr>
          <t xml:space="preserve"> tenga un valor </t>
        </r>
        <r>
          <rPr>
            <b/>
            <sz val="9"/>
            <color indexed="81"/>
            <rFont val="Tahoma"/>
            <family val="2"/>
          </rPr>
          <t>" &gt;=10 puntos "</t>
        </r>
        <r>
          <rPr>
            <sz val="9"/>
            <color indexed="81"/>
            <rFont val="Tahoma"/>
            <family val="2"/>
          </rPr>
          <t xml:space="preserve">
Si el Resultado de la pregunta Numero 10 es distinto a 0 (Cero), registrando alguna de las  siguientes Opciones;
- Casi Nunca (1)
- A veces (2)
- Sí, bastante a menudo (3)
</t>
        </r>
      </text>
    </comment>
    <comment ref="C97" authorId="4" shapeId="0" xr:uid="{6DD1F293-137E-4647-AF9E-0CBE39916065}">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 xml:space="preserve">"Post Parto a los 6 meses" </t>
        </r>
        <r>
          <rPr>
            <sz val="9"/>
            <color indexed="81"/>
            <rFont val="Tahoma"/>
            <family val="2"/>
          </rPr>
          <t xml:space="preserve"> 
</t>
        </r>
      </text>
    </comment>
    <comment ref="D97" authorId="4" shapeId="0" xr:uid="{9BE5DBC3-4BB7-42C4-822C-DFE518CCE145}">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"Post Parto a los 6 meses"</t>
        </r>
        <r>
          <rPr>
            <sz val="9"/>
            <color indexed="81"/>
            <rFont val="Tahoma"/>
            <family val="2"/>
          </rPr>
          <t xml:space="preserve"> y en campo </t>
        </r>
        <r>
          <rPr>
            <b/>
            <sz val="9"/>
            <color indexed="81"/>
            <rFont val="Tahoma"/>
            <family val="2"/>
          </rPr>
          <t>"Puntaje Total"</t>
        </r>
        <r>
          <rPr>
            <sz val="9"/>
            <color indexed="81"/>
            <rFont val="Tahoma"/>
            <family val="2"/>
          </rPr>
          <t xml:space="preserve"> tenga un valor </t>
        </r>
        <r>
          <rPr>
            <b/>
            <sz val="9"/>
            <color indexed="81"/>
            <rFont val="Tahoma"/>
            <family val="2"/>
          </rPr>
          <t>" &gt;=10 puntos "
O
Si el Resultado de la pregunta Numero 10 es distinto a 0 (Cero), registrando alguna de las  siguientes Opciones;
- Casi Nunca (1)
- A veces (2)
- Sí, bastante a menudo (3)</t>
        </r>
        <r>
          <rPr>
            <sz val="9"/>
            <color indexed="81"/>
            <rFont val="Tahoma"/>
            <family val="2"/>
          </rPr>
          <t xml:space="preserve">
</t>
        </r>
      </text>
    </comment>
    <comment ref="F97" authorId="4" shapeId="0" xr:uid="{91FC9650-0C9F-4550-9BE1-D36A44677B7F}">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se registre</t>
        </r>
        <r>
          <rPr>
            <b/>
            <sz val="9"/>
            <color indexed="81"/>
            <rFont val="Tahoma"/>
            <family val="2"/>
          </rPr>
          <t xml:space="preserve"> </t>
        </r>
        <r>
          <rPr>
            <sz val="9"/>
            <color indexed="81"/>
            <rFont val="Tahoma"/>
            <family val="2"/>
          </rPr>
          <t>la</t>
        </r>
        <r>
          <rPr>
            <b/>
            <sz val="9"/>
            <color indexed="81"/>
            <rFont val="Tahoma"/>
            <family val="2"/>
          </rPr>
          <t xml:space="preserve"> actividad</t>
        </r>
        <r>
          <rPr>
            <sz val="9"/>
            <color indexed="81"/>
            <rFont val="Tahoma"/>
            <family val="2"/>
          </rPr>
          <t>: 
-</t>
        </r>
        <r>
          <rPr>
            <b/>
            <sz val="9"/>
            <color indexed="81"/>
            <rFont val="Tahoma"/>
            <family val="2"/>
          </rPr>
          <t xml:space="preserve">  Derivacion a Programa de Salud Mental</t>
        </r>
        <r>
          <rPr>
            <sz val="9"/>
            <color indexed="81"/>
            <rFont val="Tahoma"/>
            <family val="2"/>
          </rPr>
          <t xml:space="preserve">
Y
 En Formulario Clínico: </t>
        </r>
        <r>
          <rPr>
            <b/>
            <sz val="9"/>
            <color indexed="81"/>
            <rFont val="Tahoma"/>
            <family val="2"/>
          </rPr>
          <t>"Escala de depresion Post Natal de Edimburgo"</t>
        </r>
        <r>
          <rPr>
            <sz val="9"/>
            <color indexed="81"/>
            <rFont val="Tahoma"/>
            <family val="2"/>
          </rPr>
          <t xml:space="preserve">, en el campo </t>
        </r>
        <r>
          <rPr>
            <b/>
            <sz val="9"/>
            <color indexed="81"/>
            <rFont val="Tahoma"/>
            <family val="2"/>
          </rPr>
          <t>"Aplicacion de la escala"</t>
        </r>
        <r>
          <rPr>
            <sz val="9"/>
            <color indexed="81"/>
            <rFont val="Tahoma"/>
            <family val="2"/>
          </rPr>
          <t xml:space="preserve"> se registre el valor </t>
        </r>
        <r>
          <rPr>
            <b/>
            <sz val="9"/>
            <color indexed="81"/>
            <rFont val="Tahoma"/>
            <family val="2"/>
          </rPr>
          <t>"Post Parto a los 6 meses"</t>
        </r>
        <r>
          <rPr>
            <sz val="9"/>
            <color indexed="81"/>
            <rFont val="Tahoma"/>
            <family val="2"/>
          </rPr>
          <t xml:space="preserve"> y en campo </t>
        </r>
        <r>
          <rPr>
            <b/>
            <sz val="9"/>
            <color indexed="81"/>
            <rFont val="Tahoma"/>
            <family val="2"/>
          </rPr>
          <t>"Puntaje Total"</t>
        </r>
        <r>
          <rPr>
            <sz val="9"/>
            <color indexed="81"/>
            <rFont val="Tahoma"/>
            <family val="2"/>
          </rPr>
          <t xml:space="preserve"> tenga un valor </t>
        </r>
        <r>
          <rPr>
            <b/>
            <sz val="9"/>
            <color indexed="81"/>
            <rFont val="Tahoma"/>
            <family val="2"/>
          </rPr>
          <t>" &gt;=10 puntos "</t>
        </r>
        <r>
          <rPr>
            <sz val="9"/>
            <color indexed="81"/>
            <rFont val="Tahoma"/>
            <family val="2"/>
          </rPr>
          <t xml:space="preserve">
Si el Resultado de la pregunta Numero 10 es distinto a 0 (Cero), registrando alguna de las  siguientes Opciones;
- Casi Nunca (1)
- A veces (2)
- Sí, bastante a menudo (3)
</t>
        </r>
      </text>
    </comment>
    <comment ref="A102" authorId="2" shapeId="0" xr:uid="{C8D3AF25-E0C0-4F1F-9590-0A4F29168434}">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"Ficha Salud Integral Adolescente (Clap modificada)"</t>
        </r>
        <r>
          <rPr>
            <sz val="9"/>
            <color indexed="81"/>
            <rFont val="Tahoma"/>
            <family val="2"/>
          </rPr>
          <t>, en el campo</t>
        </r>
        <r>
          <rPr>
            <b/>
            <sz val="9"/>
            <color indexed="81"/>
            <rFont val="Tahoma"/>
            <family val="2"/>
          </rPr>
          <t xml:space="preserve"> "Diagnostico Nutricional Integrado" </t>
        </r>
        <r>
          <rPr>
            <sz val="9"/>
            <color indexed="81"/>
            <rFont val="Tahoma"/>
            <family val="2"/>
          </rPr>
          <t>se registre el valor</t>
        </r>
        <r>
          <rPr>
            <b/>
            <sz val="9"/>
            <color indexed="81"/>
            <rFont val="Tahoma"/>
            <family val="2"/>
          </rPr>
          <t xml:space="preserve"> "Normal o Eutrofia"  </t>
        </r>
        <r>
          <rPr>
            <sz val="9"/>
            <color indexed="81"/>
            <rFont val="Tahoma"/>
            <family val="2"/>
          </rPr>
          <t xml:space="preserve">
</t>
        </r>
      </text>
    </comment>
    <comment ref="A103" authorId="2" shapeId="0" xr:uid="{F3B59573-D6E0-4AE9-89E6-406FD4F12351}">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"Ficha Salud Integral Adolescente (Clap modificada)</t>
        </r>
        <r>
          <rPr>
            <sz val="9"/>
            <color indexed="81"/>
            <rFont val="Tahoma"/>
            <family val="2"/>
          </rPr>
          <t>", en el campo</t>
        </r>
        <r>
          <rPr>
            <b/>
            <sz val="9"/>
            <color indexed="81"/>
            <rFont val="Tahoma"/>
            <family val="2"/>
          </rPr>
          <t xml:space="preserve"> "Diagnostico Nutricional Integrado</t>
        </r>
        <r>
          <rPr>
            <sz val="9"/>
            <color indexed="81"/>
            <rFont val="Tahoma"/>
            <family val="2"/>
          </rPr>
          <t xml:space="preserve">" se registre el valor </t>
        </r>
        <r>
          <rPr>
            <b/>
            <sz val="9"/>
            <color indexed="81"/>
            <rFont val="Tahoma"/>
            <family val="2"/>
          </rPr>
          <t>"Deficit Ponderal Bajo"</t>
        </r>
        <r>
          <rPr>
            <sz val="9"/>
            <color indexed="81"/>
            <rFont val="Tahoma"/>
            <family val="2"/>
          </rPr>
          <t xml:space="preserve"> o </t>
        </r>
        <r>
          <rPr>
            <b/>
            <sz val="9"/>
            <color indexed="81"/>
            <rFont val="Tahoma"/>
            <family val="2"/>
          </rPr>
          <t>"Desnutrido"</t>
        </r>
        <r>
          <rPr>
            <sz val="9"/>
            <color indexed="81"/>
            <rFont val="Tahoma"/>
            <family val="2"/>
          </rPr>
          <t xml:space="preserve"> o</t>
        </r>
        <r>
          <rPr>
            <b/>
            <sz val="9"/>
            <color indexed="81"/>
            <rFont val="Tahoma"/>
            <family val="2"/>
          </rPr>
          <t xml:space="preserve"> "Desnutrición Secundaria" </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A104" authorId="2" shapeId="0" xr:uid="{13448690-41A6-41E2-962F-4FA865157E0E}">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"Ficha Salud Integral Adolescente (Clap modificada)"</t>
        </r>
        <r>
          <rPr>
            <sz val="9"/>
            <color indexed="81"/>
            <rFont val="Tahoma"/>
            <family val="2"/>
          </rPr>
          <t>, en el campo</t>
        </r>
        <r>
          <rPr>
            <b/>
            <sz val="9"/>
            <color indexed="81"/>
            <rFont val="Tahoma"/>
            <family val="2"/>
          </rPr>
          <t xml:space="preserve"> "Diagnostico Nutricional Integrado"</t>
        </r>
        <r>
          <rPr>
            <sz val="9"/>
            <color indexed="81"/>
            <rFont val="Tahoma"/>
            <family val="2"/>
          </rPr>
          <t xml:space="preserve"> se registre el valor </t>
        </r>
        <r>
          <rPr>
            <b/>
            <sz val="9"/>
            <color indexed="81"/>
            <rFont val="Tahoma"/>
            <family val="2"/>
          </rPr>
          <t xml:space="preserve">"Sobrepeso / Riesgo Obesidad"   
</t>
        </r>
      </text>
    </comment>
    <comment ref="A105" authorId="2" shapeId="0" xr:uid="{D71E166C-1D02-44FE-8EFC-A19064654DEF}">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"Ficha Salud Integral Adolescente (Clap modificada)</t>
        </r>
        <r>
          <rPr>
            <sz val="9"/>
            <color indexed="81"/>
            <rFont val="Tahoma"/>
            <family val="2"/>
          </rPr>
          <t>", en el campo</t>
        </r>
        <r>
          <rPr>
            <b/>
            <sz val="9"/>
            <color indexed="81"/>
            <rFont val="Tahoma"/>
            <family val="2"/>
          </rPr>
          <t xml:space="preserve"> "Diagnostico Nutricional Integrado"</t>
        </r>
        <r>
          <rPr>
            <sz val="9"/>
            <color indexed="81"/>
            <rFont val="Tahoma"/>
            <family val="2"/>
          </rPr>
          <t xml:space="preserve"> se registre el valor</t>
        </r>
        <r>
          <rPr>
            <b/>
            <sz val="9"/>
            <color indexed="81"/>
            <rFont val="Tahoma"/>
            <family val="2"/>
          </rPr>
          <t xml:space="preserve"> "Obeso"  
</t>
        </r>
        <r>
          <rPr>
            <sz val="9"/>
            <color indexed="81"/>
            <rFont val="Tahoma"/>
            <family val="2"/>
          </rPr>
          <t xml:space="preserve">
</t>
        </r>
      </text>
    </comment>
    <comment ref="A106" authorId="2" shapeId="0" xr:uid="{101BA50F-ED73-4FB6-9072-3425B208781C}">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"Ficha Salud Integral Adolescente (Clap modificada)</t>
        </r>
        <r>
          <rPr>
            <sz val="9"/>
            <color indexed="81"/>
            <rFont val="Tahoma"/>
            <family val="2"/>
          </rPr>
          <t xml:space="preserve">", en el campo </t>
        </r>
        <r>
          <rPr>
            <b/>
            <sz val="9"/>
            <color indexed="81"/>
            <rFont val="Tahoma"/>
            <family val="2"/>
          </rPr>
          <t>"Diagnostico Nutricional Integrado"</t>
        </r>
        <r>
          <rPr>
            <sz val="9"/>
            <color indexed="81"/>
            <rFont val="Tahoma"/>
            <family val="2"/>
          </rPr>
          <t xml:space="preserve"> se registre el valor</t>
        </r>
        <r>
          <rPr>
            <b/>
            <sz val="9"/>
            <color indexed="81"/>
            <rFont val="Tahoma"/>
            <family val="2"/>
          </rPr>
          <t xml:space="preserve"> "Obeso Severo"</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A113" authorId="2" shapeId="0" xr:uid="{C4A0475C-1FF4-4CE6-8C7C-D999F42321EC}">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t>
        </r>
        <r>
          <rPr>
            <b/>
            <sz val="9"/>
            <color indexed="81"/>
            <rFont val="Tahoma"/>
            <family val="2"/>
          </rPr>
          <t xml:space="preserve">Formulario Clínico: "AUDIT" </t>
        </r>
        <r>
          <rPr>
            <sz val="9"/>
            <color indexed="81"/>
            <rFont val="Tahoma"/>
            <family val="2"/>
          </rPr>
          <t>al completar preguntas, se obtenga en campo</t>
        </r>
        <r>
          <rPr>
            <b/>
            <sz val="9"/>
            <color indexed="81"/>
            <rFont val="Tahoma"/>
            <family val="2"/>
          </rPr>
          <t xml:space="preserve"> "Resultado AUDIT C"</t>
        </r>
        <r>
          <rPr>
            <sz val="9"/>
            <color indexed="81"/>
            <rFont val="Tahoma"/>
            <family val="2"/>
          </rPr>
          <t xml:space="preserve"> ó</t>
        </r>
        <r>
          <rPr>
            <b/>
            <sz val="9"/>
            <color indexed="81"/>
            <rFont val="Tahoma"/>
            <family val="2"/>
          </rPr>
          <t xml:space="preserve"> "Resultado AUDIT"</t>
        </r>
        <r>
          <rPr>
            <sz val="9"/>
            <color indexed="81"/>
            <rFont val="Tahoma"/>
            <family val="2"/>
          </rPr>
          <t xml:space="preserve"> un</t>
        </r>
        <r>
          <rPr>
            <b/>
            <u/>
            <sz val="9"/>
            <color indexed="81"/>
            <rFont val="Tahoma"/>
            <family val="2"/>
          </rPr>
          <t xml:space="preserve"> valor </t>
        </r>
        <r>
          <rPr>
            <sz val="9"/>
            <color indexed="81"/>
            <rFont val="Tahoma"/>
            <family val="2"/>
          </rPr>
          <t xml:space="preserve">
Y
En el</t>
        </r>
        <r>
          <rPr>
            <b/>
            <sz val="9"/>
            <color indexed="81"/>
            <rFont val="Tahoma"/>
            <family val="2"/>
          </rPr>
          <t xml:space="preserve"> Formulario "EMP - Examen de Medicina Preventiva" </t>
        </r>
        <r>
          <rPr>
            <sz val="9"/>
            <color indexed="81"/>
            <rFont val="Tahoma"/>
            <family val="2"/>
          </rPr>
          <t>se registre en el campo</t>
        </r>
        <r>
          <rPr>
            <b/>
            <sz val="9"/>
            <color indexed="81"/>
            <rFont val="Tahoma"/>
            <family val="2"/>
          </rPr>
          <t xml:space="preserve"> Estado del examen,</t>
        </r>
        <r>
          <rPr>
            <sz val="9"/>
            <color indexed="81"/>
            <rFont val="Tahoma"/>
            <family val="2"/>
          </rPr>
          <t xml:space="preserve"> el valor</t>
        </r>
        <r>
          <rPr>
            <b/>
            <sz val="9"/>
            <color indexed="81"/>
            <rFont val="Tahoma"/>
            <family val="2"/>
          </rPr>
          <t xml:space="preserve">: EMP Vigente Informado, </t>
        </r>
        <r>
          <rPr>
            <sz val="9"/>
            <color indexed="81"/>
            <rFont val="Tahoma"/>
            <family val="2"/>
          </rPr>
          <t>debe contar con la</t>
        </r>
        <r>
          <rPr>
            <b/>
            <sz val="9"/>
            <color indexed="81"/>
            <rFont val="Tahoma"/>
            <family val="2"/>
          </rPr>
          <t xml:space="preserve"> Calificacion Nutricional Según IMC </t>
        </r>
        <r>
          <rPr>
            <sz val="9"/>
            <color indexed="81"/>
            <rFont val="Tahoma"/>
            <family val="2"/>
          </rPr>
          <t>y debe tener registrada la</t>
        </r>
        <r>
          <rPr>
            <b/>
            <sz val="9"/>
            <color indexed="81"/>
            <rFont val="Tahoma"/>
            <family val="2"/>
          </rPr>
          <t xml:space="preserve"> Fecha de Vigencia </t>
        </r>
        <r>
          <rPr>
            <sz val="9"/>
            <color indexed="81"/>
            <rFont val="Tahoma"/>
            <family val="2"/>
          </rPr>
          <t xml:space="preserve">y </t>
        </r>
        <r>
          <rPr>
            <b/>
            <sz val="9"/>
            <color indexed="81"/>
            <rFont val="Tahoma"/>
            <family val="2"/>
          </rPr>
          <t xml:space="preserve">fecha próximo control
Regla de consistencia: </t>
        </r>
        <r>
          <rPr>
            <sz val="9"/>
            <color indexed="81"/>
            <rFont val="Tahoma"/>
            <family val="2"/>
          </rPr>
          <t xml:space="preserve">El número total de AUDIT aplicados en EMP diferenciado por grupo de edad y sexo, debe ser consistente con el numero total de EMP realizados por grupo de edad y sexo, registrados e REM A02, Seccion A
</t>
        </r>
      </text>
    </comment>
    <comment ref="A114" authorId="2" shapeId="0" xr:uid="{2DD0BB0C-95F5-49F9-A06F-10914126A2D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t>
        </r>
        <r>
          <rPr>
            <b/>
            <sz val="9"/>
            <color indexed="81"/>
            <rFont val="Tahoma"/>
            <family val="2"/>
          </rPr>
          <t>Formulario Clínico: "AUDIT"</t>
        </r>
        <r>
          <rPr>
            <sz val="9"/>
            <color indexed="81"/>
            <rFont val="Tahoma"/>
            <family val="2"/>
          </rPr>
          <t xml:space="preserve">, se obtenga en campo </t>
        </r>
        <r>
          <rPr>
            <b/>
            <sz val="9"/>
            <color indexed="81"/>
            <rFont val="Tahoma"/>
            <family val="2"/>
          </rPr>
          <t>"Resultado AUDIT C"</t>
        </r>
        <r>
          <rPr>
            <sz val="9"/>
            <color indexed="81"/>
            <rFont val="Tahoma"/>
            <family val="2"/>
          </rPr>
          <t xml:space="preserve"> ó</t>
        </r>
        <r>
          <rPr>
            <b/>
            <sz val="9"/>
            <color indexed="81"/>
            <rFont val="Tahoma"/>
            <family val="2"/>
          </rPr>
          <t xml:space="preserve"> "Resultado AUDIT"</t>
        </r>
        <r>
          <rPr>
            <sz val="9"/>
            <color indexed="81"/>
            <rFont val="Tahoma"/>
            <family val="2"/>
          </rPr>
          <t xml:space="preserve"> un</t>
        </r>
        <r>
          <rPr>
            <b/>
            <u/>
            <sz val="9"/>
            <color indexed="81"/>
            <rFont val="Tahoma"/>
            <family val="2"/>
          </rPr>
          <t xml:space="preserve"> valor </t>
        </r>
        <r>
          <rPr>
            <sz val="9"/>
            <color indexed="81"/>
            <rFont val="Tahoma"/>
            <family val="2"/>
          </rPr>
          <t xml:space="preserve">
</t>
        </r>
        <r>
          <rPr>
            <b/>
            <sz val="9"/>
            <color indexed="81"/>
            <rFont val="Tahoma"/>
            <family val="2"/>
          </rPr>
          <t>Regla de consistencia:</t>
        </r>
        <r>
          <rPr>
            <sz val="9"/>
            <color indexed="81"/>
            <rFont val="Tahoma"/>
            <family val="2"/>
          </rPr>
          <t xml:space="preserve"> El número total de AUDIT aplicados en otras prestaciones regulares de salud no deben estar incluidos los AUDIT realizados en EMP/EMPAM, ya que son instancias de aplicación distintas y por tanto, son registros excluyentes</t>
        </r>
        <r>
          <rPr>
            <i/>
            <sz val="9"/>
            <color indexed="81"/>
            <rFont val="Tahoma"/>
            <family val="2"/>
          </rPr>
          <t>.</t>
        </r>
        <r>
          <rPr>
            <sz val="9"/>
            <color indexed="81"/>
            <rFont val="Tahoma"/>
            <family val="2"/>
          </rPr>
          <t xml:space="preserve">
</t>
        </r>
      </text>
    </comment>
    <comment ref="A115" authorId="2" shapeId="0" xr:uid="{1AF3E127-FB26-4E46-B9B6-B348C557C924}">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
</t>
        </r>
        <r>
          <rPr>
            <sz val="9"/>
            <color indexed="81"/>
            <rFont val="Tahoma"/>
            <family val="2"/>
          </rPr>
          <t>En el Formulario Clínico</t>
        </r>
        <r>
          <rPr>
            <b/>
            <sz val="9"/>
            <color indexed="81"/>
            <rFont val="Tahoma"/>
            <family val="2"/>
          </rPr>
          <t xml:space="preserve"> "ASSIST" realizar algún registro en las diferentes secciones (preguntas) 
Y</t>
        </r>
        <r>
          <rPr>
            <sz val="9"/>
            <color indexed="81"/>
            <rFont val="Tahoma"/>
            <family val="2"/>
          </rPr>
          <t xml:space="preserve">
En el </t>
        </r>
        <r>
          <rPr>
            <b/>
            <sz val="9"/>
            <color indexed="81"/>
            <rFont val="Tahoma"/>
            <family val="2"/>
          </rPr>
          <t>Formulario "EMP - Examen de Medicina Preventiva</t>
        </r>
        <r>
          <rPr>
            <sz val="9"/>
            <color indexed="81"/>
            <rFont val="Tahoma"/>
            <family val="2"/>
          </rPr>
          <t xml:space="preserve">" se registre en el campo </t>
        </r>
        <r>
          <rPr>
            <b/>
            <sz val="9"/>
            <color indexed="81"/>
            <rFont val="Tahoma"/>
            <family val="2"/>
          </rPr>
          <t>Estado del examen</t>
        </r>
        <r>
          <rPr>
            <sz val="9"/>
            <color indexed="81"/>
            <rFont val="Tahoma"/>
            <family val="2"/>
          </rPr>
          <t xml:space="preserve">, el valor: </t>
        </r>
        <r>
          <rPr>
            <b/>
            <sz val="9"/>
            <color indexed="81"/>
            <rFont val="Tahoma"/>
            <family val="2"/>
          </rPr>
          <t xml:space="preserve">EMP Vigente Informado, </t>
        </r>
        <r>
          <rPr>
            <sz val="9"/>
            <color indexed="81"/>
            <rFont val="Tahoma"/>
            <family val="2"/>
          </rPr>
          <t xml:space="preserve">debe contar con la </t>
        </r>
        <r>
          <rPr>
            <b/>
            <sz val="9"/>
            <color indexed="81"/>
            <rFont val="Tahoma"/>
            <family val="2"/>
          </rPr>
          <t>Calificacion Nutricional Según IMC</t>
        </r>
        <r>
          <rPr>
            <sz val="9"/>
            <color indexed="81"/>
            <rFont val="Tahoma"/>
            <family val="2"/>
          </rPr>
          <t xml:space="preserve"> y debe tener registrada la </t>
        </r>
        <r>
          <rPr>
            <b/>
            <sz val="9"/>
            <color indexed="81"/>
            <rFont val="Tahoma"/>
            <family val="2"/>
          </rPr>
          <t>Fecha de Vigencia</t>
        </r>
        <r>
          <rPr>
            <sz val="9"/>
            <color indexed="81"/>
            <rFont val="Tahoma"/>
            <family val="2"/>
          </rPr>
          <t xml:space="preserve"> y </t>
        </r>
        <r>
          <rPr>
            <b/>
            <sz val="9"/>
            <color indexed="81"/>
            <rFont val="Tahoma"/>
            <family val="2"/>
          </rPr>
          <t>fecha próximo control</t>
        </r>
      </text>
    </comment>
    <comment ref="A116" authorId="2" shapeId="0" xr:uid="{F394642B-ABCA-44D0-9DC1-5F1614AEBABD}">
      <text>
        <r>
          <rPr>
            <sz val="9"/>
            <color indexed="81"/>
            <rFont val="Tahoma"/>
            <family val="2"/>
          </rPr>
          <t>Este dato aparecerá  luego de que en la atención registrada en</t>
        </r>
        <r>
          <rPr>
            <b/>
            <sz val="9"/>
            <color indexed="81"/>
            <rFont val="Tahoma"/>
            <family val="2"/>
          </rPr>
          <t xml:space="preserve"> Módulo de Box/Pacientes citados</t>
        </r>
        <r>
          <rPr>
            <sz val="9"/>
            <color indexed="81"/>
            <rFont val="Tahoma"/>
            <family val="2"/>
          </rPr>
          <t xml:space="preserve"> ó </t>
        </r>
        <r>
          <rPr>
            <b/>
            <sz val="9"/>
            <color indexed="81"/>
            <rFont val="Tahoma"/>
            <family val="2"/>
          </rPr>
          <t>Módulo Box/Agregar documento a una atención</t>
        </r>
        <r>
          <rPr>
            <sz val="9"/>
            <color indexed="81"/>
            <rFont val="Tahoma"/>
            <family val="2"/>
          </rPr>
          <t xml:space="preserve">; 
En el Formulario Clínico </t>
        </r>
        <r>
          <rPr>
            <b/>
            <sz val="9"/>
            <color indexed="81"/>
            <rFont val="Tahoma"/>
            <family val="2"/>
          </rPr>
          <t>"ASSIST",</t>
        </r>
        <r>
          <rPr>
            <sz val="9"/>
            <color indexed="81"/>
            <rFont val="Tahoma"/>
            <family val="2"/>
          </rPr>
          <t xml:space="preserve"> en el campo </t>
        </r>
        <r>
          <rPr>
            <b/>
            <sz val="9"/>
            <color indexed="81"/>
            <rFont val="Tahoma"/>
            <family val="2"/>
          </rPr>
          <t xml:space="preserve">"Sustancia Principal" </t>
        </r>
        <r>
          <rPr>
            <u/>
            <sz val="9"/>
            <color indexed="81"/>
            <rFont val="Tahoma"/>
            <family val="2"/>
          </rPr>
          <t>seleccionar una de las opciones del listado,</t>
        </r>
        <r>
          <rPr>
            <sz val="9"/>
            <color indexed="81"/>
            <rFont val="Tahoma"/>
            <family val="2"/>
          </rPr>
          <t xml:space="preserve"> y en el campo</t>
        </r>
        <r>
          <rPr>
            <b/>
            <sz val="9"/>
            <color indexed="81"/>
            <rFont val="Tahoma"/>
            <family val="2"/>
          </rPr>
          <t xml:space="preserve"> "Resultado de Evaluacion" seleccione alguna opción.
</t>
        </r>
        <r>
          <rPr>
            <sz val="9"/>
            <color indexed="81"/>
            <rFont val="Tahoma"/>
            <family val="2"/>
          </rPr>
          <t xml:space="preserve">
*Su clasificacion será de acuerdo a Sexo y Edad*
</t>
        </r>
      </text>
    </comment>
    <comment ref="A117" authorId="2" shapeId="0" xr:uid="{BFB6D943-BA4B-4687-B6B9-ADB3A5A8F9D4}">
      <text>
        <r>
          <rPr>
            <sz val="9"/>
            <color indexed="81"/>
            <rFont val="Tahoma"/>
            <family val="2"/>
          </rPr>
          <t>Este dato aparecerá  luego de que en la atención registrada en</t>
        </r>
        <r>
          <rPr>
            <b/>
            <sz val="9"/>
            <color indexed="81"/>
            <rFont val="Tahoma"/>
            <family val="2"/>
          </rPr>
          <t xml:space="preserve"> Módulo de Box/Pacientes citados</t>
        </r>
        <r>
          <rPr>
            <sz val="9"/>
            <color indexed="81"/>
            <rFont val="Tahoma"/>
            <family val="2"/>
          </rPr>
          <t xml:space="preserve"> ó</t>
        </r>
        <r>
          <rPr>
            <b/>
            <sz val="9"/>
            <color indexed="81"/>
            <rFont val="Tahoma"/>
            <family val="2"/>
          </rPr>
          <t xml:space="preserve"> Módulo Box/Agregar documento a una atención, </t>
        </r>
        <r>
          <rPr>
            <sz val="9"/>
            <color indexed="81"/>
            <rFont val="Tahoma"/>
            <family val="2"/>
          </rPr>
          <t xml:space="preserve">En Formulario Clínico: </t>
        </r>
        <r>
          <rPr>
            <b/>
            <sz val="9"/>
            <color indexed="81"/>
            <rFont val="Tahoma"/>
            <family val="2"/>
          </rPr>
          <t>"Entrevista de Diagnóstico CRAFFT</t>
        </r>
        <r>
          <rPr>
            <sz val="9"/>
            <color indexed="81"/>
            <rFont val="Tahoma"/>
            <family val="2"/>
          </rPr>
          <t xml:space="preserve">",  al completar todas las preguntas obteniendo en campo </t>
        </r>
        <r>
          <rPr>
            <b/>
            <sz val="9"/>
            <color indexed="81"/>
            <rFont val="Tahoma"/>
            <family val="2"/>
          </rPr>
          <t xml:space="preserve">"Puntaje CRAFFT" </t>
        </r>
        <r>
          <rPr>
            <sz val="9"/>
            <color indexed="81"/>
            <rFont val="Tahoma"/>
            <family val="2"/>
          </rPr>
          <t>un</t>
        </r>
        <r>
          <rPr>
            <b/>
            <sz val="9"/>
            <color indexed="81"/>
            <rFont val="Tahoma"/>
            <family val="2"/>
          </rPr>
          <t xml:space="preserve"> resultado, Y </t>
        </r>
        <r>
          <rPr>
            <sz val="9"/>
            <color indexed="81"/>
            <rFont val="Tahoma"/>
            <family val="2"/>
          </rPr>
          <t xml:space="preserve">el Formulario Clinico </t>
        </r>
        <r>
          <rPr>
            <b/>
            <sz val="9"/>
            <color indexed="81"/>
            <rFont val="Tahoma"/>
            <family val="2"/>
          </rPr>
          <t xml:space="preserve">"Ficha Salud Integral Adolescente (Clap Modificada)" </t>
        </r>
        <r>
          <rPr>
            <sz val="9"/>
            <color indexed="81"/>
            <rFont val="Tahoma"/>
            <family val="2"/>
          </rPr>
          <t xml:space="preserve">cuente con un </t>
        </r>
        <r>
          <rPr>
            <u/>
            <sz val="9"/>
            <color indexed="81"/>
            <rFont val="Tahoma"/>
            <family val="2"/>
          </rPr>
          <t xml:space="preserve">valor registrado en la misma atención. 
</t>
        </r>
        <r>
          <rPr>
            <b/>
            <sz val="9"/>
            <color indexed="81"/>
            <rFont val="Tahoma"/>
            <family val="2"/>
          </rPr>
          <t>O</t>
        </r>
        <r>
          <rPr>
            <u/>
            <sz val="9"/>
            <color indexed="81"/>
            <rFont val="Tahoma"/>
            <family val="2"/>
          </rPr>
          <t xml:space="preserve">
</t>
        </r>
        <r>
          <rPr>
            <sz val="9"/>
            <color indexed="81"/>
            <rFont val="Tahoma"/>
            <family val="2"/>
          </rPr>
          <t xml:space="preserve">
Formulario Clinico </t>
        </r>
        <r>
          <rPr>
            <b/>
            <sz val="9"/>
            <color indexed="81"/>
            <rFont val="Tahoma"/>
            <family val="2"/>
          </rPr>
          <t xml:space="preserve">"Ficha Salud Integral Adolescente (Clap Modificada)" </t>
        </r>
        <r>
          <rPr>
            <sz val="9"/>
            <color indexed="81"/>
            <rFont val="Tahoma"/>
            <family val="2"/>
          </rPr>
          <t xml:space="preserve"> cuente con un valor registrado en la misma atención, además de existir en el </t>
        </r>
        <r>
          <rPr>
            <b/>
            <sz val="9"/>
            <color indexed="81"/>
            <rFont val="Tahoma"/>
            <family val="2"/>
          </rPr>
          <t>Item Habitos/Consumo: CRAFFT - Entrevista de Consumo</t>
        </r>
        <r>
          <rPr>
            <sz val="9"/>
            <color indexed="81"/>
            <rFont val="Tahoma"/>
            <family val="2"/>
          </rPr>
          <t xml:space="preserve">, en el campo </t>
        </r>
        <r>
          <rPr>
            <b/>
            <sz val="9"/>
            <color indexed="81"/>
            <rFont val="Tahoma"/>
            <family val="2"/>
          </rPr>
          <t>"Puntaje CRAFFT"</t>
        </r>
        <r>
          <rPr>
            <sz val="9"/>
            <color indexed="81"/>
            <rFont val="Tahoma"/>
            <family val="2"/>
          </rPr>
          <t xml:space="preserve"> </t>
        </r>
        <r>
          <rPr>
            <b/>
            <sz val="9"/>
            <color indexed="81"/>
            <rFont val="Tahoma"/>
            <family val="2"/>
          </rPr>
          <t>un resultado.</t>
        </r>
      </text>
    </comment>
    <comment ref="A118" authorId="3" shapeId="0" xr:uid="{00625171-CD10-49C8-BCED-E3922C424EFB}">
      <text>
        <r>
          <rPr>
            <sz val="9"/>
            <color indexed="81"/>
            <rFont val="Tahoma"/>
            <family val="2"/>
          </rPr>
          <t xml:space="preserve">Este dato aparecerá  luego de que en la atención registrada en módulo </t>
        </r>
        <r>
          <rPr>
            <b/>
            <sz val="9"/>
            <color indexed="81"/>
            <rFont val="Tahoma"/>
            <family val="2"/>
          </rPr>
          <t>Box/Pacientes citados</t>
        </r>
        <r>
          <rPr>
            <sz val="9"/>
            <color indexed="81"/>
            <rFont val="Tahoma"/>
            <family val="2"/>
          </rPr>
          <t xml:space="preserve"> ó módulo </t>
        </r>
        <r>
          <rPr>
            <b/>
            <sz val="9"/>
            <color indexed="81"/>
            <rFont val="Tahoma"/>
            <family val="2"/>
          </rPr>
          <t>Box/Agregar documento a una atención</t>
        </r>
        <r>
          <rPr>
            <sz val="9"/>
            <color indexed="81"/>
            <rFont val="Tahoma"/>
            <family val="2"/>
          </rPr>
          <t xml:space="preserve">; 
Formulario Clínico: </t>
        </r>
        <r>
          <rPr>
            <b/>
            <sz val="9"/>
            <color indexed="81"/>
            <rFont val="Tahoma"/>
            <family val="2"/>
          </rPr>
          <t>"Entrevista de Diagnóstico CRAFFT"</t>
        </r>
        <r>
          <rPr>
            <sz val="9"/>
            <color indexed="81"/>
            <rFont val="Tahoma"/>
            <family val="2"/>
          </rPr>
          <t xml:space="preserve">,  al completar todas las preguntas obteniendo en campo </t>
        </r>
        <r>
          <rPr>
            <b/>
            <sz val="9"/>
            <color indexed="81"/>
            <rFont val="Tahoma"/>
            <family val="2"/>
          </rPr>
          <t>"Puntaje CRAFFT"</t>
        </r>
        <r>
          <rPr>
            <sz val="9"/>
            <color indexed="81"/>
            <rFont val="Tahoma"/>
            <family val="2"/>
          </rPr>
          <t xml:space="preserve"> un resultado.
</t>
        </r>
        <r>
          <rPr>
            <b/>
            <sz val="9"/>
            <color indexed="81"/>
            <rFont val="Tahoma"/>
            <family val="2"/>
          </rPr>
          <t>O</t>
        </r>
        <r>
          <rPr>
            <sz val="9"/>
            <color indexed="81"/>
            <rFont val="Tahoma"/>
            <family val="2"/>
          </rPr>
          <t xml:space="preserve">
Formulario Clinico</t>
        </r>
        <r>
          <rPr>
            <b/>
            <sz val="9"/>
            <color indexed="81"/>
            <rFont val="Tahoma"/>
            <family val="2"/>
          </rPr>
          <t xml:space="preserve"> "Ficha Salud Integral Adolescente (Clap Modificada)" </t>
        </r>
        <r>
          <rPr>
            <sz val="9"/>
            <color indexed="81"/>
            <rFont val="Tahoma"/>
            <family val="2"/>
          </rPr>
          <t xml:space="preserve">en el </t>
        </r>
        <r>
          <rPr>
            <b/>
            <sz val="9"/>
            <color indexed="81"/>
            <rFont val="Tahoma"/>
            <family val="2"/>
          </rPr>
          <t>Item Habitos/Consumo: CRAFFT - Entrevista de Consumo</t>
        </r>
        <r>
          <rPr>
            <sz val="9"/>
            <color indexed="81"/>
            <rFont val="Tahoma"/>
            <family val="2"/>
          </rPr>
          <t xml:space="preserve">, el campo </t>
        </r>
        <r>
          <rPr>
            <b/>
            <sz val="9"/>
            <color indexed="81"/>
            <rFont val="Tahoma"/>
            <family val="2"/>
          </rPr>
          <t>"Puntaje CRAFFT"</t>
        </r>
        <r>
          <rPr>
            <sz val="9"/>
            <color indexed="81"/>
            <rFont val="Tahoma"/>
            <family val="2"/>
          </rPr>
          <t xml:space="preserve"> tenga un </t>
        </r>
        <r>
          <rPr>
            <b/>
            <sz val="9"/>
            <color indexed="81"/>
            <rFont val="Tahoma"/>
            <family val="2"/>
          </rPr>
          <t>Resultado
(Para este Ïtem de REM solo se considerará la contabilizacion del llenado del campo referente a CRAFFT y no otro valor del/los formularios)</t>
        </r>
        <r>
          <rPr>
            <sz val="9"/>
            <color indexed="81"/>
            <rFont val="Tahoma"/>
            <family val="2"/>
          </rPr>
          <t xml:space="preserve">
</t>
        </r>
        <r>
          <rPr>
            <b/>
            <sz val="9"/>
            <color indexed="81"/>
            <rFont val="Tahoma"/>
            <family val="2"/>
          </rPr>
          <t>Regla de consistencia:</t>
        </r>
        <r>
          <rPr>
            <sz val="9"/>
            <color indexed="81"/>
            <rFont val="Tahoma"/>
            <family val="2"/>
          </rPr>
          <t xml:space="preserve"> El número total de CRAFFT aplicados en otras prestaciones regulares de salud no deben estar incluidos los CRAFFT realizados en EMP/EMPAM, ya que son instancias de aplicación distintas y por tanto, son registros excluyentes.
</t>
        </r>
      </text>
    </comment>
    <comment ref="B119" authorId="5" shapeId="0" xr:uid="{FA4A00EF-BE35-41D6-916F-C2018D6062EA}">
      <text>
        <r>
          <rPr>
            <sz val="9"/>
            <color indexed="81"/>
            <rFont val="Tahoma"/>
            <family val="2"/>
          </rPr>
          <t xml:space="preserve">
Este dato aparecerá  luego de que en la atención registrada en Módulo de Box/Pacientes citados ó Módulo Box/Agregar documento a una atención; se registren las siguientes condiciones: 
En Formulario Clinico "</t>
        </r>
        <r>
          <rPr>
            <b/>
            <sz val="9"/>
            <color indexed="81"/>
            <rFont val="Tahoma"/>
            <family val="2"/>
          </rPr>
          <t>AUDIT"</t>
        </r>
        <r>
          <rPr>
            <sz val="9"/>
            <color indexed="81"/>
            <rFont val="Tahoma"/>
            <family val="2"/>
          </rPr>
          <t xml:space="preserve">,  en campo </t>
        </r>
        <r>
          <rPr>
            <b/>
            <sz val="9"/>
            <color indexed="81"/>
            <rFont val="Tahoma"/>
            <family val="2"/>
          </rPr>
          <t xml:space="preserve">Resultado AUDIT </t>
        </r>
        <r>
          <rPr>
            <sz val="9"/>
            <color indexed="81"/>
            <rFont val="Tahoma"/>
            <family val="2"/>
          </rPr>
          <t xml:space="preserve">tenga el valor </t>
        </r>
        <r>
          <rPr>
            <b/>
            <sz val="9"/>
            <color indexed="81"/>
            <rFont val="Tahoma"/>
            <family val="2"/>
          </rPr>
          <t xml:space="preserve">Beber sin Riesgo
</t>
        </r>
        <r>
          <rPr>
            <sz val="9"/>
            <color indexed="81"/>
            <rFont val="Tahoma"/>
            <family val="2"/>
          </rPr>
          <t>En Formulario Clinico</t>
        </r>
        <r>
          <rPr>
            <b/>
            <sz val="9"/>
            <color indexed="81"/>
            <rFont val="Tahoma"/>
            <family val="2"/>
          </rPr>
          <t xml:space="preserve"> "AUDIT" (completo),</t>
        </r>
        <r>
          <rPr>
            <sz val="9"/>
            <color indexed="81"/>
            <rFont val="Tahoma"/>
            <family val="2"/>
          </rPr>
          <t xml:space="preserve"> en campo</t>
        </r>
        <r>
          <rPr>
            <b/>
            <sz val="9"/>
            <color indexed="81"/>
            <rFont val="Tahoma"/>
            <family val="2"/>
          </rPr>
          <t xml:space="preserve">  Resultado AUDIT C </t>
        </r>
        <r>
          <rPr>
            <sz val="9"/>
            <color indexed="81"/>
            <rFont val="Tahoma"/>
            <family val="2"/>
          </rPr>
          <t>tenga el valor</t>
        </r>
        <r>
          <rPr>
            <b/>
            <sz val="9"/>
            <color indexed="81"/>
            <rFont val="Tahoma"/>
            <family val="2"/>
          </rPr>
          <t xml:space="preserve"> Consumo de Bajo Riesgo
ó
</t>
        </r>
        <r>
          <rPr>
            <sz val="9"/>
            <color indexed="81"/>
            <rFont val="Tahoma"/>
            <family val="2"/>
          </rPr>
          <t>En Formulario Clinico</t>
        </r>
        <r>
          <rPr>
            <b/>
            <sz val="9"/>
            <color indexed="81"/>
            <rFont val="Tahoma"/>
            <family val="2"/>
          </rPr>
          <t xml:space="preserve"> "Entrevista de Diagnóstico CRAFFT" o Formulario Clinico "Ficha Salud Integral Adolescente (Clap Modificada)" en el Item Habitos/Consumo: CRAFFT - Entrevista de Consumo ; </t>
        </r>
        <r>
          <rPr>
            <sz val="9"/>
            <color indexed="81"/>
            <rFont val="Tahoma"/>
            <family val="2"/>
          </rPr>
          <t>el campo</t>
        </r>
        <r>
          <rPr>
            <b/>
            <sz val="9"/>
            <color indexed="81"/>
            <rFont val="Tahoma"/>
            <family val="2"/>
          </rPr>
          <t xml:space="preserve"> "Puntaje CRAFFT, </t>
        </r>
        <r>
          <rPr>
            <sz val="9"/>
            <color indexed="81"/>
            <rFont val="Tahoma"/>
            <family val="2"/>
          </rPr>
          <t xml:space="preserve">contenga el </t>
        </r>
        <r>
          <rPr>
            <b/>
            <sz val="9"/>
            <color indexed="81"/>
            <rFont val="Tahoma"/>
            <family val="2"/>
          </rPr>
          <t xml:space="preserve">valor "0" para edades de 10 a 13 años ó </t>
        </r>
        <r>
          <rPr>
            <sz val="9"/>
            <color indexed="81"/>
            <rFont val="Tahoma"/>
            <family val="2"/>
          </rPr>
          <t>contenga</t>
        </r>
        <r>
          <rPr>
            <b/>
            <sz val="9"/>
            <color indexed="81"/>
            <rFont val="Tahoma"/>
            <family val="2"/>
          </rPr>
          <t xml:space="preserve"> el valor "0" para edades de 14 a 19 años. 
ó
</t>
        </r>
        <r>
          <rPr>
            <sz val="9"/>
            <color indexed="81"/>
            <rFont val="Tahoma"/>
            <family val="2"/>
          </rPr>
          <t>En Formulario Clínico "</t>
        </r>
        <r>
          <rPr>
            <b/>
            <sz val="9"/>
            <color indexed="81"/>
            <rFont val="Tahoma"/>
            <family val="2"/>
          </rPr>
          <t>ASSIST"</t>
        </r>
        <r>
          <rPr>
            <sz val="9"/>
            <color indexed="81"/>
            <rFont val="Tahoma"/>
            <family val="2"/>
          </rPr>
          <t xml:space="preserve">, en campo </t>
        </r>
        <r>
          <rPr>
            <b/>
            <sz val="9"/>
            <color indexed="81"/>
            <rFont val="Tahoma"/>
            <family val="2"/>
          </rPr>
          <t>"Sustancia Principal"</t>
        </r>
        <r>
          <rPr>
            <sz val="9"/>
            <color indexed="81"/>
            <rFont val="Tahoma"/>
            <family val="2"/>
          </rPr>
          <t xml:space="preserve"> </t>
        </r>
        <r>
          <rPr>
            <u/>
            <sz val="9"/>
            <color indexed="81"/>
            <rFont val="Tahoma"/>
            <family val="2"/>
          </rPr>
          <t>seleccionar una de las opciones del listado,</t>
        </r>
        <r>
          <rPr>
            <sz val="9"/>
            <color indexed="81"/>
            <rFont val="Tahoma"/>
            <family val="2"/>
          </rPr>
          <t xml:space="preserve"> y que en campo "</t>
        </r>
        <r>
          <rPr>
            <b/>
            <sz val="9"/>
            <color indexed="81"/>
            <rFont val="Tahoma"/>
            <family val="2"/>
          </rPr>
          <t>Resultado de Evaluacion"</t>
        </r>
        <r>
          <rPr>
            <sz val="9"/>
            <color indexed="81"/>
            <rFont val="Tahoma"/>
            <family val="2"/>
          </rPr>
          <t xml:space="preserve"> seleccione "</t>
        </r>
        <r>
          <rPr>
            <b/>
            <sz val="9"/>
            <color indexed="81"/>
            <rFont val="Tahoma"/>
            <family val="2"/>
          </rPr>
          <t>Bajo Riesgo</t>
        </r>
        <r>
          <rPr>
            <sz val="9"/>
            <color indexed="81"/>
            <rFont val="Tahoma"/>
            <family val="2"/>
          </rPr>
          <t xml:space="preserve">" 
</t>
        </r>
        <r>
          <rPr>
            <b/>
            <sz val="9"/>
            <color indexed="81"/>
            <rFont val="Tahoma"/>
            <family val="2"/>
          </rPr>
          <t xml:space="preserve">
CRAFFT: En Adolescentes en estado de embarazo, cualquier patrón de consumo es considerado de altro riesgo.
AUDIT y ASSIST: En Mujeres embarazadas, cualquier patron de consumo es considerado de riesgo.
(Se debe indicar en Anamnesis, campo "Ciclo vital Femenino" el valor "Embarazada Primigesta" o "Embarazada" )</t>
        </r>
      </text>
    </comment>
    <comment ref="B120" authorId="5" shapeId="0" xr:uid="{66712E45-AE36-4B47-A347-557E6CD37FCA}">
      <text>
        <r>
          <rPr>
            <sz val="9"/>
            <color indexed="81"/>
            <rFont val="Tahoma"/>
            <family val="2"/>
          </rPr>
          <t xml:space="preserve">Este dato aparecerá  luego de que en la atención registrada en Módulo de Box/Pacientes citados ó Módulo Box/Agregar documento a una atención; se registren las siguientes condiciones: </t>
        </r>
        <r>
          <rPr>
            <b/>
            <sz val="9"/>
            <color indexed="81"/>
            <rFont val="Tahoma"/>
            <family val="2"/>
          </rPr>
          <t xml:space="preserve">
</t>
        </r>
        <r>
          <rPr>
            <sz val="9"/>
            <color indexed="81"/>
            <rFont val="Tahoma"/>
            <family val="2"/>
          </rPr>
          <t xml:space="preserve">En Formulario Clinico </t>
        </r>
        <r>
          <rPr>
            <b/>
            <sz val="9"/>
            <color indexed="81"/>
            <rFont val="Tahoma"/>
            <family val="2"/>
          </rPr>
          <t>"AUDIT"</t>
        </r>
        <r>
          <rPr>
            <sz val="9"/>
            <color indexed="81"/>
            <rFont val="Tahoma"/>
            <family val="2"/>
          </rPr>
          <t xml:space="preserve">,  en campo </t>
        </r>
        <r>
          <rPr>
            <b/>
            <sz val="9"/>
            <color indexed="81"/>
            <rFont val="Tahoma"/>
            <family val="2"/>
          </rPr>
          <t>Resultado AUDIT</t>
        </r>
        <r>
          <rPr>
            <sz val="9"/>
            <color indexed="81"/>
            <rFont val="Tahoma"/>
            <family val="2"/>
          </rPr>
          <t xml:space="preserve"> tenga el valor </t>
        </r>
        <r>
          <rPr>
            <b/>
            <sz val="9"/>
            <color indexed="81"/>
            <rFont val="Tahoma"/>
            <family val="2"/>
          </rPr>
          <t>Beber en Riesgo (Beber Riesgoso)</t>
        </r>
        <r>
          <rPr>
            <sz val="9"/>
            <color indexed="81"/>
            <rFont val="Tahoma"/>
            <family val="2"/>
          </rPr>
          <t xml:space="preserve">
En Formulario Clinico </t>
        </r>
        <r>
          <rPr>
            <b/>
            <sz val="9"/>
            <color indexed="81"/>
            <rFont val="Tahoma"/>
            <family val="2"/>
          </rPr>
          <t>"AUDIT" (completo)</t>
        </r>
        <r>
          <rPr>
            <sz val="9"/>
            <color indexed="81"/>
            <rFont val="Tahoma"/>
            <family val="2"/>
          </rPr>
          <t xml:space="preserve">, en campo  </t>
        </r>
        <r>
          <rPr>
            <b/>
            <sz val="9"/>
            <color indexed="81"/>
            <rFont val="Tahoma"/>
            <family val="2"/>
          </rPr>
          <t>Resultado AUDIT C</t>
        </r>
        <r>
          <rPr>
            <sz val="9"/>
            <color indexed="81"/>
            <rFont val="Tahoma"/>
            <family val="2"/>
          </rPr>
          <t xml:space="preserve"> tenga el valor </t>
        </r>
        <r>
          <rPr>
            <b/>
            <sz val="9"/>
            <color indexed="81"/>
            <rFont val="Tahoma"/>
            <family val="2"/>
          </rPr>
          <t xml:space="preserve">Consumo de Riesgo
ó
</t>
        </r>
        <r>
          <rPr>
            <sz val="9"/>
            <color indexed="81"/>
            <rFont val="Tahoma"/>
            <family val="2"/>
          </rPr>
          <t>En Formulario Clinico</t>
        </r>
        <r>
          <rPr>
            <b/>
            <sz val="9"/>
            <color indexed="81"/>
            <rFont val="Tahoma"/>
            <family val="2"/>
          </rPr>
          <t xml:space="preserve"> "Entrevista de Diagnóstico CRAFFT" o  Formulario Clinico "Ficha Salud Integral Adolescente (Clap Modificada)" en el Item Habitos/Consumo: CRAFFT - Entrevista de Consumo; </t>
        </r>
        <r>
          <rPr>
            <sz val="9"/>
            <color indexed="81"/>
            <rFont val="Tahoma"/>
            <family val="2"/>
          </rPr>
          <t>en campo</t>
        </r>
        <r>
          <rPr>
            <b/>
            <sz val="9"/>
            <color indexed="81"/>
            <rFont val="Tahoma"/>
            <family val="2"/>
          </rPr>
          <t xml:space="preserve"> "Puntaje CRAFFT, </t>
        </r>
        <r>
          <rPr>
            <sz val="9"/>
            <color indexed="81"/>
            <rFont val="Tahoma"/>
            <family val="2"/>
          </rPr>
          <t xml:space="preserve"> contenga el valor</t>
        </r>
        <r>
          <rPr>
            <b/>
            <sz val="9"/>
            <color indexed="81"/>
            <rFont val="Tahoma"/>
            <family val="2"/>
          </rPr>
          <t xml:space="preserve"> "1 punto" solo para edades de 14 a 19 años. 
ó
</t>
        </r>
        <r>
          <rPr>
            <sz val="9"/>
            <color indexed="81"/>
            <rFont val="Tahoma"/>
            <family val="2"/>
          </rPr>
          <t>En Formulario Clínico</t>
        </r>
        <r>
          <rPr>
            <b/>
            <sz val="9"/>
            <color indexed="81"/>
            <rFont val="Tahoma"/>
            <family val="2"/>
          </rPr>
          <t xml:space="preserve"> "ASSIST",</t>
        </r>
        <r>
          <rPr>
            <sz val="9"/>
            <color indexed="81"/>
            <rFont val="Tahoma"/>
            <family val="2"/>
          </rPr>
          <t xml:space="preserve"> en campo</t>
        </r>
        <r>
          <rPr>
            <b/>
            <sz val="9"/>
            <color indexed="81"/>
            <rFont val="Tahoma"/>
            <family val="2"/>
          </rPr>
          <t xml:space="preserve"> "Sustancia Principal"</t>
        </r>
        <r>
          <rPr>
            <u/>
            <sz val="9"/>
            <color indexed="81"/>
            <rFont val="Tahoma"/>
            <family val="2"/>
          </rPr>
          <t xml:space="preserve"> seleccionar una de las opciones del listado</t>
        </r>
        <r>
          <rPr>
            <sz val="9"/>
            <color indexed="81"/>
            <rFont val="Tahoma"/>
            <family val="2"/>
          </rPr>
          <t>, y que en campo</t>
        </r>
        <r>
          <rPr>
            <b/>
            <sz val="9"/>
            <color indexed="81"/>
            <rFont val="Tahoma"/>
            <family val="2"/>
          </rPr>
          <t xml:space="preserve"> "Resultado de Evaluacion"</t>
        </r>
        <r>
          <rPr>
            <sz val="9"/>
            <color indexed="81"/>
            <rFont val="Tahoma"/>
            <family val="2"/>
          </rPr>
          <t xml:space="preserve"> seleccione </t>
        </r>
        <r>
          <rPr>
            <b/>
            <sz val="9"/>
            <color indexed="81"/>
            <rFont val="Tahoma"/>
            <family val="2"/>
          </rPr>
          <t>"Consumo Riesgoso/Intermedio" 
CRAFFT: En Adolescentes en estado de embarazo, cualquier patrón de consumo es considerado de altro riesgo. 
AUDIT y ASSIST: En Mujeres embarazadas, cualquier patron de consumo es considerado de riesgo.
(Se debe indicar en Anamnesis, campo "Ciclo vital Femenino" el valor "Embarazada Primigesta" o "Embarazada")</t>
        </r>
      </text>
    </comment>
    <comment ref="B121" authorId="5" shapeId="0" xr:uid="{3D038017-A09B-4D86-BB3A-4FA4C4853114}">
      <text>
        <r>
          <rPr>
            <sz val="9"/>
            <color indexed="81"/>
            <rFont val="Tahoma"/>
            <family val="2"/>
          </rPr>
          <t xml:space="preserve">Este dato aparecerá  luego de que en la atención registrada en Módulo de Box/Pacientes citados ó Módulo Box/Agregar documento a una atención; se registren las siguientes condiciones: 
En Formulario Clinico </t>
        </r>
        <r>
          <rPr>
            <b/>
            <sz val="9"/>
            <color indexed="81"/>
            <rFont val="Tahoma"/>
            <family val="2"/>
          </rPr>
          <t>"AUDIT"</t>
        </r>
        <r>
          <rPr>
            <sz val="9"/>
            <color indexed="81"/>
            <rFont val="Tahoma"/>
            <family val="2"/>
          </rPr>
          <t xml:space="preserve">,  en campo </t>
        </r>
        <r>
          <rPr>
            <b/>
            <sz val="9"/>
            <color indexed="81"/>
            <rFont val="Tahoma"/>
            <family val="2"/>
          </rPr>
          <t>Resultado AUDIT</t>
        </r>
        <r>
          <rPr>
            <sz val="9"/>
            <color indexed="81"/>
            <rFont val="Tahoma"/>
            <family val="2"/>
          </rPr>
          <t xml:space="preserve"> 
tenga el unos de estos valores 
- </t>
        </r>
        <r>
          <rPr>
            <b/>
            <sz val="9"/>
            <color indexed="81"/>
            <rFont val="Tahoma"/>
            <family val="2"/>
          </rPr>
          <t>Consumo Perjudicial
- Dependencia al Alcohol
- Posible Consumo problema o dependencia
ó</t>
        </r>
        <r>
          <rPr>
            <sz val="9"/>
            <color indexed="81"/>
            <rFont val="Tahoma"/>
            <family val="2"/>
          </rPr>
          <t xml:space="preserve">
En Formulario Clinico</t>
        </r>
        <r>
          <rPr>
            <b/>
            <sz val="9"/>
            <color indexed="81"/>
            <rFont val="Tahoma"/>
            <family val="2"/>
          </rPr>
          <t xml:space="preserve"> "Entrevista de Diagnóstico CRAFFT" o  Formulario Clinico "Ficha Salud Integral Adolescente (Clap Modificada)" en el Item Habitos/Consumo: CRAFFT - Entrevista de Consumo; </t>
        </r>
        <r>
          <rPr>
            <sz val="9"/>
            <color indexed="81"/>
            <rFont val="Tahoma"/>
            <family val="2"/>
          </rPr>
          <t>en campo</t>
        </r>
        <r>
          <rPr>
            <b/>
            <sz val="9"/>
            <color indexed="81"/>
            <rFont val="Tahoma"/>
            <family val="2"/>
          </rPr>
          <t xml:space="preserve"> "Puntaje CRAFFT"</t>
        </r>
        <r>
          <rPr>
            <sz val="9"/>
            <color indexed="81"/>
            <rFont val="Tahoma"/>
            <family val="2"/>
          </rPr>
          <t xml:space="preserve">,  contenga el valor </t>
        </r>
        <r>
          <rPr>
            <b/>
            <sz val="9"/>
            <color indexed="81"/>
            <rFont val="Tahoma"/>
            <family val="2"/>
          </rPr>
          <t>"1 punto"</t>
        </r>
        <r>
          <rPr>
            <sz val="9"/>
            <color indexed="81"/>
            <rFont val="Tahoma"/>
            <family val="2"/>
          </rPr>
          <t xml:space="preserve"> </t>
        </r>
        <r>
          <rPr>
            <u/>
            <sz val="9"/>
            <color indexed="81"/>
            <rFont val="Tahoma"/>
            <family val="2"/>
          </rPr>
          <t>solo para edades de 14 a 19 años.</t>
        </r>
        <r>
          <rPr>
            <sz val="9"/>
            <color indexed="81"/>
            <rFont val="Tahoma"/>
            <family val="2"/>
          </rPr>
          <t xml:space="preserve"> 
</t>
        </r>
        <r>
          <rPr>
            <b/>
            <sz val="9"/>
            <color indexed="81"/>
            <rFont val="Tahoma"/>
            <family val="2"/>
          </rPr>
          <t>ó</t>
        </r>
        <r>
          <rPr>
            <sz val="9"/>
            <color indexed="81"/>
            <rFont val="Tahoma"/>
            <family val="2"/>
          </rPr>
          <t xml:space="preserve">
En Formulario Clínico</t>
        </r>
        <r>
          <rPr>
            <b/>
            <sz val="9"/>
            <color indexed="81"/>
            <rFont val="Tahoma"/>
            <family val="2"/>
          </rPr>
          <t xml:space="preserve"> "ASSIST",</t>
        </r>
        <r>
          <rPr>
            <sz val="9"/>
            <color indexed="81"/>
            <rFont val="Tahoma"/>
            <family val="2"/>
          </rPr>
          <t xml:space="preserve"> en campo </t>
        </r>
        <r>
          <rPr>
            <b/>
            <sz val="9"/>
            <color indexed="81"/>
            <rFont val="Tahoma"/>
            <family val="2"/>
          </rPr>
          <t>"Sustancia Principal"</t>
        </r>
        <r>
          <rPr>
            <sz val="9"/>
            <color indexed="81"/>
            <rFont val="Tahoma"/>
            <family val="2"/>
          </rPr>
          <t xml:space="preserve"> </t>
        </r>
        <r>
          <rPr>
            <u/>
            <sz val="9"/>
            <color indexed="81"/>
            <rFont val="Tahoma"/>
            <family val="2"/>
          </rPr>
          <t>seleccionar una de las opciones del listado</t>
        </r>
        <r>
          <rPr>
            <sz val="9"/>
            <color indexed="81"/>
            <rFont val="Tahoma"/>
            <family val="2"/>
          </rPr>
          <t xml:space="preserve">, y que en campo </t>
        </r>
        <r>
          <rPr>
            <b/>
            <sz val="9"/>
            <color indexed="81"/>
            <rFont val="Tahoma"/>
            <family val="2"/>
          </rPr>
          <t xml:space="preserve">"Resultado de Evaluacion" </t>
        </r>
        <r>
          <rPr>
            <sz val="9"/>
            <color indexed="81"/>
            <rFont val="Tahoma"/>
            <family val="2"/>
          </rPr>
          <t>seleccione</t>
        </r>
        <r>
          <rPr>
            <b/>
            <sz val="9"/>
            <color indexed="81"/>
            <rFont val="Tahoma"/>
            <family val="2"/>
          </rPr>
          <t xml:space="preserve"> "Posible consumo perjudicial o dependencia" </t>
        </r>
        <r>
          <rPr>
            <sz val="9"/>
            <color indexed="81"/>
            <rFont val="Tahoma"/>
            <family val="2"/>
          </rPr>
          <t xml:space="preserve">
</t>
        </r>
        <r>
          <rPr>
            <b/>
            <sz val="9"/>
            <color indexed="81"/>
            <rFont val="Tahoma"/>
            <family val="2"/>
          </rPr>
          <t xml:space="preserve">CRAFFT: En Adolescentes en estado de embarazo, cualquier patrón de consumo es considerado de altro riesgo. 
AUDIT y ASSIST: En Mujeres embarazadas, cualquier patron de consumo es considerado de riesgo.
(Se debe indicar en Anamnesis, campo "Ciclo vital Femenino" el valor "Embarazada Primigesta" o "Embarazada")
</t>
        </r>
      </text>
    </comment>
    <comment ref="B126" authorId="2" shapeId="0" xr:uid="{4021420F-E4F5-40D4-89FC-FBBBB0B581EF}">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el campo</t>
        </r>
        <r>
          <rPr>
            <b/>
            <sz val="9"/>
            <color indexed="81"/>
            <rFont val="Tahoma"/>
            <family val="2"/>
          </rPr>
          <t xml:space="preserve"> "Origen Fisico" </t>
        </r>
        <r>
          <rPr>
            <sz val="9"/>
            <color indexed="81"/>
            <rFont val="Tahoma"/>
            <family val="2"/>
          </rPr>
          <t xml:space="preserve">se registre el valor </t>
        </r>
        <r>
          <rPr>
            <b/>
            <sz val="9"/>
            <color indexed="81"/>
            <rFont val="Tahoma"/>
            <family val="2"/>
          </rPr>
          <t>"Sin discapacidad"</t>
        </r>
        <r>
          <rPr>
            <sz val="9"/>
            <color indexed="81"/>
            <rFont val="Tahoma"/>
            <family val="2"/>
          </rPr>
          <t xml:space="preserve">
</t>
        </r>
      </text>
    </comment>
    <comment ref="B127" authorId="2" shapeId="0" xr:uid="{C46909C1-0DF8-4E20-8748-BBA30E938C74}">
      <text>
        <r>
          <rPr>
            <sz val="9"/>
            <color indexed="81"/>
            <rFont val="Tahoma"/>
            <family val="2"/>
          </rPr>
          <t xml:space="preserve">Este dato aparecerá luego de que en la atención registrada en Módulo de </t>
        </r>
        <r>
          <rPr>
            <b/>
            <sz val="9"/>
            <color indexed="81"/>
            <rFont val="Tahoma"/>
            <family val="2"/>
          </rPr>
          <t xml:space="preserve">Box/Pacientes citados ó Módulo Box/Agregar documento a una atención; </t>
        </r>
        <r>
          <rPr>
            <sz val="9"/>
            <color indexed="81"/>
            <rFont val="Tahoma"/>
            <family val="2"/>
          </rPr>
          <t xml:space="preserve">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 xml:space="preserve">"Origen Fisico" </t>
        </r>
        <r>
          <rPr>
            <sz val="9"/>
            <color indexed="81"/>
            <rFont val="Tahoma"/>
            <family val="2"/>
          </rPr>
          <t xml:space="preserve">se registre el valor </t>
        </r>
        <r>
          <rPr>
            <b/>
            <sz val="9"/>
            <color indexed="81"/>
            <rFont val="Tahoma"/>
            <family val="2"/>
          </rPr>
          <t>"Discapacidad Leve"</t>
        </r>
        <r>
          <rPr>
            <sz val="9"/>
            <color indexed="81"/>
            <rFont val="Tahoma"/>
            <family val="2"/>
          </rPr>
          <t xml:space="preserve">
</t>
        </r>
      </text>
    </comment>
    <comment ref="B128" authorId="2" shapeId="0" xr:uid="{63DF7ECF-17D5-475C-AAAF-96773F26AA45}">
      <text>
        <r>
          <rPr>
            <sz val="9"/>
            <color indexed="81"/>
            <rFont val="Tahoma"/>
            <family val="2"/>
          </rPr>
          <t xml:space="preserve">Este dato aparecerá luego de que en la atención registrada en Módulo de </t>
        </r>
        <r>
          <rPr>
            <b/>
            <sz val="9"/>
            <color indexed="81"/>
            <rFont val="Tahoma"/>
            <family val="2"/>
          </rPr>
          <t>Box/Pacientes citados ó Módulo Box/Agregar documento a una atención;</t>
        </r>
        <r>
          <rPr>
            <sz val="9"/>
            <color indexed="81"/>
            <rFont val="Tahoma"/>
            <family val="2"/>
          </rPr>
          <t xml:space="preserve"> en el Formulario Clínico:</t>
        </r>
        <r>
          <rPr>
            <b/>
            <sz val="9"/>
            <color indexed="81"/>
            <rFont val="Tahoma"/>
            <family val="2"/>
          </rPr>
          <t xml:space="preserve"> "Resultado Aplicacion IVADEC - CIF",</t>
        </r>
        <r>
          <rPr>
            <sz val="9"/>
            <color indexed="81"/>
            <rFont val="Tahoma"/>
            <family val="2"/>
          </rPr>
          <t xml:space="preserve"> el campo</t>
        </r>
        <r>
          <rPr>
            <b/>
            <sz val="9"/>
            <color indexed="81"/>
            <rFont val="Tahoma"/>
            <family val="2"/>
          </rPr>
          <t xml:space="preserve"> "Origen Fisico"</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29" authorId="2" shapeId="0" xr:uid="{856B21EF-2F1C-4783-A5A4-373B88940A42}">
      <text>
        <r>
          <rPr>
            <sz val="9"/>
            <color indexed="81"/>
            <rFont val="Tahoma"/>
            <family val="2"/>
          </rPr>
          <t xml:space="preserve">Este dato aparecerá luego de que en la atención registrada en Módulo de </t>
        </r>
        <r>
          <rPr>
            <b/>
            <sz val="9"/>
            <color indexed="81"/>
            <rFont val="Tahoma"/>
            <family val="2"/>
          </rPr>
          <t>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 xml:space="preserve">"Origen Fisico" </t>
        </r>
        <r>
          <rPr>
            <sz val="9"/>
            <color indexed="81"/>
            <rFont val="Tahoma"/>
            <family val="2"/>
          </rPr>
          <t xml:space="preserve">se registre el valor </t>
        </r>
        <r>
          <rPr>
            <b/>
            <sz val="9"/>
            <color indexed="81"/>
            <rFont val="Tahoma"/>
            <family val="2"/>
          </rPr>
          <t>"Discapacidad Severa"</t>
        </r>
        <r>
          <rPr>
            <sz val="9"/>
            <color indexed="81"/>
            <rFont val="Tahoma"/>
            <family val="2"/>
          </rPr>
          <t xml:space="preserve">
</t>
        </r>
      </text>
    </comment>
    <comment ref="B130" authorId="2" shapeId="0" xr:uid="{853139CF-B616-4DC3-9F73-CF8EEA77E10D}">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"Origen Fisico"</t>
        </r>
        <r>
          <rPr>
            <sz val="9"/>
            <color indexed="81"/>
            <rFont val="Tahoma"/>
            <family val="2"/>
          </rPr>
          <t xml:space="preserve"> se registre el valor </t>
        </r>
        <r>
          <rPr>
            <b/>
            <sz val="9"/>
            <color indexed="81"/>
            <rFont val="Tahoma"/>
            <family val="2"/>
          </rPr>
          <t>"Discapacidad Profunda"</t>
        </r>
        <r>
          <rPr>
            <sz val="9"/>
            <color indexed="81"/>
            <rFont val="Tahoma"/>
            <family val="2"/>
          </rPr>
          <t xml:space="preserve">
</t>
        </r>
      </text>
    </comment>
    <comment ref="B131" authorId="2" shapeId="0" xr:uid="{F9FCBB90-93DF-44AC-96CB-B58230F3CA3C}">
      <text>
        <r>
          <rPr>
            <sz val="9"/>
            <color indexed="81"/>
            <rFont val="Tahoma"/>
            <family val="2"/>
          </rPr>
          <t xml:space="preserve">Este dato aparecerá luego de que en la atención registrada en Módulo de </t>
        </r>
        <r>
          <rPr>
            <b/>
            <sz val="9"/>
            <color indexed="81"/>
            <rFont val="Tahoma"/>
            <family val="2"/>
          </rPr>
          <t>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Visual"</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32" authorId="2" shapeId="0" xr:uid="{02532A22-C6B3-42BF-B1C2-BBF83BBE3F05}">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Visual"</t>
        </r>
        <r>
          <rPr>
            <sz val="9"/>
            <color indexed="81"/>
            <rFont val="Tahoma"/>
            <family val="2"/>
          </rPr>
          <t xml:space="preserve"> se registre el valor </t>
        </r>
        <r>
          <rPr>
            <b/>
            <sz val="9"/>
            <color indexed="81"/>
            <rFont val="Tahoma"/>
            <family val="2"/>
          </rPr>
          <t>"Discapacidad Leve"</t>
        </r>
        <r>
          <rPr>
            <sz val="9"/>
            <color indexed="81"/>
            <rFont val="Tahoma"/>
            <family val="2"/>
          </rPr>
          <t xml:space="preserve">
</t>
        </r>
      </text>
    </comment>
    <comment ref="B133" authorId="2" shapeId="0" xr:uid="{682862A9-4D24-4E40-9FC8-6CFD00CAF9C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Visual"</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34" authorId="2" shapeId="0" xr:uid="{E32DDD00-6271-4904-877E-EF2B8237A037}">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Visual"</t>
        </r>
        <r>
          <rPr>
            <sz val="9"/>
            <color indexed="81"/>
            <rFont val="Tahoma"/>
            <family val="2"/>
          </rPr>
          <t xml:space="preserve"> se registre el valor </t>
        </r>
        <r>
          <rPr>
            <b/>
            <sz val="9"/>
            <color indexed="81"/>
            <rFont val="Tahoma"/>
            <family val="2"/>
          </rPr>
          <t>"Discapacidad Severa"</t>
        </r>
        <r>
          <rPr>
            <sz val="9"/>
            <color indexed="81"/>
            <rFont val="Tahoma"/>
            <family val="2"/>
          </rPr>
          <t xml:space="preserve">
</t>
        </r>
      </text>
    </comment>
    <comment ref="B135" authorId="2" shapeId="0" xr:uid="{25D02C5B-BF8B-4A0D-9ADB-294CB339E710}">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Visual"</t>
        </r>
        <r>
          <rPr>
            <sz val="9"/>
            <color indexed="81"/>
            <rFont val="Tahoma"/>
            <family val="2"/>
          </rPr>
          <t xml:space="preserve"> se registre el valor </t>
        </r>
        <r>
          <rPr>
            <b/>
            <sz val="9"/>
            <color indexed="81"/>
            <rFont val="Tahoma"/>
            <family val="2"/>
          </rPr>
          <t>"Discapacidad Profunda"</t>
        </r>
        <r>
          <rPr>
            <sz val="9"/>
            <color indexed="81"/>
            <rFont val="Tahoma"/>
            <family val="2"/>
          </rPr>
          <t xml:space="preserve">
</t>
        </r>
      </text>
    </comment>
    <comment ref="B136" authorId="2" shapeId="0" xr:uid="{D35DC4B0-1B96-43E8-BEBA-3DC90152630A}">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Auditivo"</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37" authorId="2" shapeId="0" xr:uid="{2A00D7D1-777A-4A37-918A-2C179322C439}">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"Origen Sensorial Auditivo"</t>
        </r>
        <r>
          <rPr>
            <sz val="9"/>
            <color indexed="81"/>
            <rFont val="Tahoma"/>
            <family val="2"/>
          </rPr>
          <t xml:space="preserve"> se registre el valor</t>
        </r>
        <r>
          <rPr>
            <b/>
            <sz val="9"/>
            <color indexed="81"/>
            <rFont val="Tahoma"/>
            <family val="2"/>
          </rPr>
          <t xml:space="preserve"> "Discapacidad Leve"</t>
        </r>
        <r>
          <rPr>
            <sz val="9"/>
            <color indexed="81"/>
            <rFont val="Tahoma"/>
            <family val="2"/>
          </rPr>
          <t xml:space="preserve">
</t>
        </r>
      </text>
    </comment>
    <comment ref="B138" authorId="2" shapeId="0" xr:uid="{72E183C9-712E-4CE5-A916-8BDD46633327}">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Auditivo"</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39" authorId="2" shapeId="0" xr:uid="{8B7AA48D-1766-43A4-B2A9-0A01354B69DF}">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t>
        </r>
        <r>
          <rPr>
            <b/>
            <sz val="9"/>
            <color indexed="81"/>
            <rFont val="Tahoma"/>
            <family val="2"/>
          </rPr>
          <t xml:space="preserve"> "Origen Sensorial Auditivo" </t>
        </r>
        <r>
          <rPr>
            <sz val="9"/>
            <color indexed="81"/>
            <rFont val="Tahoma"/>
            <family val="2"/>
          </rPr>
          <t xml:space="preserve">se registre el valor </t>
        </r>
        <r>
          <rPr>
            <b/>
            <sz val="9"/>
            <color indexed="81"/>
            <rFont val="Tahoma"/>
            <family val="2"/>
          </rPr>
          <t xml:space="preserve">"Discapacidad Severa"
</t>
        </r>
      </text>
    </comment>
    <comment ref="B140" authorId="2" shapeId="0" xr:uid="{D0CF5273-C55A-45A8-952D-019CB1473645}">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Sensorial Auditivo"</t>
        </r>
        <r>
          <rPr>
            <sz val="9"/>
            <color indexed="81"/>
            <rFont val="Tahoma"/>
            <family val="2"/>
          </rPr>
          <t xml:space="preserve"> se registre el valor </t>
        </r>
        <r>
          <rPr>
            <b/>
            <sz val="9"/>
            <color indexed="81"/>
            <rFont val="Tahoma"/>
            <family val="2"/>
          </rPr>
          <t>"Discapacidad Profunda"</t>
        </r>
        <r>
          <rPr>
            <sz val="9"/>
            <color indexed="81"/>
            <rFont val="Tahoma"/>
            <family val="2"/>
          </rPr>
          <t xml:space="preserve">
</t>
        </r>
      </text>
    </comment>
    <comment ref="B141" authorId="2" shapeId="0" xr:uid="{F03570C1-0FF4-44D2-97FB-DF1C04D89B65}">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el campo</t>
        </r>
        <r>
          <rPr>
            <b/>
            <sz val="9"/>
            <color indexed="81"/>
            <rFont val="Tahoma"/>
            <family val="2"/>
          </rPr>
          <t xml:space="preserve"> "Origen Mental Psíquico"</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42" authorId="2" shapeId="0" xr:uid="{3262C9E9-7064-45F2-A28E-E4CFDD25C885}">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"Origen Mental Psíquico"</t>
        </r>
        <r>
          <rPr>
            <sz val="9"/>
            <color indexed="81"/>
            <rFont val="Tahoma"/>
            <family val="2"/>
          </rPr>
          <t xml:space="preserve"> se registre el valor </t>
        </r>
        <r>
          <rPr>
            <b/>
            <sz val="9"/>
            <color indexed="81"/>
            <rFont val="Tahoma"/>
            <family val="2"/>
          </rPr>
          <t>"Discapacidad Leve"</t>
        </r>
        <r>
          <rPr>
            <sz val="9"/>
            <color indexed="81"/>
            <rFont val="Tahoma"/>
            <family val="2"/>
          </rPr>
          <t xml:space="preserve">
</t>
        </r>
      </text>
    </comment>
    <comment ref="B143" authorId="2" shapeId="0" xr:uid="{36B53D85-8B29-4890-83E1-2223FDB6F892}">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"Origen Mental Psíquico"</t>
        </r>
        <r>
          <rPr>
            <sz val="9"/>
            <color indexed="81"/>
            <rFont val="Tahoma"/>
            <family val="2"/>
          </rPr>
          <t xml:space="preserve"> se registre el valor </t>
        </r>
        <r>
          <rPr>
            <b/>
            <sz val="9"/>
            <color indexed="81"/>
            <rFont val="Tahoma"/>
            <family val="2"/>
          </rPr>
          <t xml:space="preserve">"Discapacidad Moderada"
</t>
        </r>
        <r>
          <rPr>
            <sz val="9"/>
            <color indexed="81"/>
            <rFont val="Tahoma"/>
            <family val="2"/>
          </rPr>
          <t xml:space="preserve">
</t>
        </r>
      </text>
    </comment>
    <comment ref="B144" authorId="2" shapeId="0" xr:uid="{46B6C1C7-89F2-428B-8BD8-E306463F5864}">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Mental Psíquico"</t>
        </r>
        <r>
          <rPr>
            <sz val="9"/>
            <color indexed="81"/>
            <rFont val="Tahoma"/>
            <family val="2"/>
          </rPr>
          <t xml:space="preserve"> se registre el valor </t>
        </r>
        <r>
          <rPr>
            <b/>
            <sz val="9"/>
            <color indexed="81"/>
            <rFont val="Tahoma"/>
            <family val="2"/>
          </rPr>
          <t>"Discapacidad Severa"</t>
        </r>
        <r>
          <rPr>
            <sz val="9"/>
            <color indexed="81"/>
            <rFont val="Tahoma"/>
            <family val="2"/>
          </rPr>
          <t xml:space="preserve">
</t>
        </r>
      </text>
    </comment>
    <comment ref="B145" authorId="2" shapeId="0" xr:uid="{C5D6E814-B803-4FD3-9172-263E65EEE63E}">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Mental Psíquico"</t>
        </r>
        <r>
          <rPr>
            <sz val="9"/>
            <color indexed="81"/>
            <rFont val="Tahoma"/>
            <family val="2"/>
          </rPr>
          <t xml:space="preserve"> se registre el valor</t>
        </r>
        <r>
          <rPr>
            <b/>
            <sz val="9"/>
            <color indexed="81"/>
            <rFont val="Tahoma"/>
            <family val="2"/>
          </rPr>
          <t xml:space="preserve"> "Discapacidad Profunda"</t>
        </r>
        <r>
          <rPr>
            <sz val="9"/>
            <color indexed="81"/>
            <rFont val="Tahoma"/>
            <family val="2"/>
          </rPr>
          <t xml:space="preserve">
</t>
        </r>
      </text>
    </comment>
    <comment ref="B146" authorId="2" shapeId="0" xr:uid="{8F6D77F3-0860-42D9-9E44-083951BA088C}">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Mental Intelectual"</t>
        </r>
        <r>
          <rPr>
            <sz val="9"/>
            <color indexed="81"/>
            <rFont val="Tahoma"/>
            <family val="2"/>
          </rPr>
          <t xml:space="preserve"> se registre el valor </t>
        </r>
        <r>
          <rPr>
            <b/>
            <sz val="9"/>
            <color indexed="81"/>
            <rFont val="Tahoma"/>
            <family val="2"/>
          </rPr>
          <t>"Sin Discapacidad"</t>
        </r>
      </text>
    </comment>
    <comment ref="B147" authorId="2" shapeId="0" xr:uid="{74FC4479-C637-409B-8B04-D4D9B7B2E324}">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el campo</t>
        </r>
        <r>
          <rPr>
            <b/>
            <sz val="9"/>
            <color indexed="81"/>
            <rFont val="Tahoma"/>
            <family val="2"/>
          </rPr>
          <t xml:space="preserve"> "Origen Mental Intelectual"</t>
        </r>
        <r>
          <rPr>
            <sz val="9"/>
            <color indexed="81"/>
            <rFont val="Tahoma"/>
            <family val="2"/>
          </rPr>
          <t xml:space="preserve"> se registre el valor </t>
        </r>
        <r>
          <rPr>
            <b/>
            <sz val="9"/>
            <color indexed="81"/>
            <rFont val="Tahoma"/>
            <family val="2"/>
          </rPr>
          <t>"Discapacidad Leve"</t>
        </r>
        <r>
          <rPr>
            <sz val="9"/>
            <color indexed="81"/>
            <rFont val="Tahoma"/>
            <family val="2"/>
          </rPr>
          <t xml:space="preserve">
</t>
        </r>
      </text>
    </comment>
    <comment ref="B148" authorId="2" shapeId="0" xr:uid="{013AF3C1-8DF3-4632-A8C0-B1890AA2FD55}">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el campo</t>
        </r>
        <r>
          <rPr>
            <b/>
            <sz val="9"/>
            <color indexed="81"/>
            <rFont val="Tahoma"/>
            <family val="2"/>
          </rPr>
          <t xml:space="preserve"> "Origen Mental Intelectual"</t>
        </r>
        <r>
          <rPr>
            <sz val="9"/>
            <color indexed="81"/>
            <rFont val="Tahoma"/>
            <family val="2"/>
          </rPr>
          <t xml:space="preserve"> se registre el valor</t>
        </r>
        <r>
          <rPr>
            <b/>
            <sz val="9"/>
            <color indexed="81"/>
            <rFont val="Tahoma"/>
            <family val="2"/>
          </rPr>
          <t xml:space="preserve"> "Discapacidad Moderada"</t>
        </r>
        <r>
          <rPr>
            <sz val="9"/>
            <color indexed="81"/>
            <rFont val="Tahoma"/>
            <family val="2"/>
          </rPr>
          <t xml:space="preserve">
</t>
        </r>
      </text>
    </comment>
    <comment ref="B149" authorId="2" shapeId="0" xr:uid="{EC552341-B434-4146-8110-6561D6334C03}">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"Origen Mental Intelectual"</t>
        </r>
        <r>
          <rPr>
            <sz val="9"/>
            <color indexed="81"/>
            <rFont val="Tahoma"/>
            <family val="2"/>
          </rPr>
          <t xml:space="preserve"> se registre el valor </t>
        </r>
        <r>
          <rPr>
            <b/>
            <sz val="9"/>
            <color indexed="81"/>
            <rFont val="Tahoma"/>
            <family val="2"/>
          </rPr>
          <t xml:space="preserve">"Discapacidad Severa"
</t>
        </r>
        <r>
          <rPr>
            <sz val="9"/>
            <color indexed="81"/>
            <rFont val="Tahoma"/>
            <family val="2"/>
          </rPr>
          <t xml:space="preserve">
</t>
        </r>
      </text>
    </comment>
    <comment ref="B150" authorId="2" shapeId="0" xr:uid="{C7176851-D470-4B66-A6F1-878493F2BA83}">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t>
        </r>
        <r>
          <rPr>
            <b/>
            <sz val="9"/>
            <color indexed="81"/>
            <rFont val="Tahoma"/>
            <family val="2"/>
          </rPr>
          <t xml:space="preserve"> "Origen Mental Intelectual"</t>
        </r>
        <r>
          <rPr>
            <sz val="9"/>
            <color indexed="81"/>
            <rFont val="Tahoma"/>
            <family val="2"/>
          </rPr>
          <t xml:space="preserve"> se registre el valor </t>
        </r>
        <r>
          <rPr>
            <b/>
            <sz val="9"/>
            <color indexed="81"/>
            <rFont val="Tahoma"/>
            <family val="2"/>
          </rPr>
          <t xml:space="preserve">"Discapacidad Profunda"
</t>
        </r>
      </text>
    </comment>
    <comment ref="B151" authorId="2" shapeId="0" xr:uid="{500EBCD6-DB0A-42C0-B43E-B16BB54DF1BA}">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Multiple"</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52" authorId="2" shapeId="0" xr:uid="{704E9636-F2E8-473F-9FC2-DE1567D3D11F}">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 xml:space="preserve">"Origen Multiple" </t>
        </r>
        <r>
          <rPr>
            <sz val="9"/>
            <color indexed="81"/>
            <rFont val="Tahoma"/>
            <family val="2"/>
          </rPr>
          <t xml:space="preserve">se registre el valor </t>
        </r>
        <r>
          <rPr>
            <b/>
            <sz val="9"/>
            <color indexed="81"/>
            <rFont val="Tahoma"/>
            <family val="2"/>
          </rPr>
          <t>"Discapacidad Leve"</t>
        </r>
      </text>
    </comment>
    <comment ref="B153" authorId="2" shapeId="0" xr:uid="{CEF47F5C-9940-4403-BF57-69C1FD8480C1}">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el campo</t>
        </r>
        <r>
          <rPr>
            <b/>
            <sz val="9"/>
            <color indexed="81"/>
            <rFont val="Tahoma"/>
            <family val="2"/>
          </rPr>
          <t xml:space="preserve"> "Origen Multiple"</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54" authorId="2" shapeId="0" xr:uid="{C6BA5DDD-6454-4B22-8280-ECFDA40786AA}">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Multiple"</t>
        </r>
        <r>
          <rPr>
            <sz val="9"/>
            <color indexed="81"/>
            <rFont val="Tahoma"/>
            <family val="2"/>
          </rPr>
          <t xml:space="preserve"> se registre el valor </t>
        </r>
        <r>
          <rPr>
            <b/>
            <sz val="9"/>
            <color indexed="81"/>
            <rFont val="Tahoma"/>
            <family val="2"/>
          </rPr>
          <t>"Discapacidad Severa"</t>
        </r>
        <r>
          <rPr>
            <sz val="9"/>
            <color indexed="81"/>
            <rFont val="Tahoma"/>
            <family val="2"/>
          </rPr>
          <t xml:space="preserve">
</t>
        </r>
      </text>
    </comment>
    <comment ref="B155" authorId="2" shapeId="0" xr:uid="{C75AB137-F777-447B-9002-9F320535AD66}">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"Origen Multiple"</t>
        </r>
        <r>
          <rPr>
            <sz val="9"/>
            <color indexed="81"/>
            <rFont val="Tahoma"/>
            <family val="2"/>
          </rPr>
          <t xml:space="preserve"> se registre el valor </t>
        </r>
        <r>
          <rPr>
            <b/>
            <sz val="9"/>
            <color indexed="81"/>
            <rFont val="Tahoma"/>
            <family val="2"/>
          </rPr>
          <t>"Discapacidad Profunda"</t>
        </r>
        <r>
          <rPr>
            <sz val="9"/>
            <color indexed="81"/>
            <rFont val="Tahoma"/>
            <family val="2"/>
          </rPr>
          <t xml:space="preserve">
</t>
        </r>
      </text>
    </comment>
    <comment ref="A156" authorId="2" shapeId="0" xr:uid="{710E48D2-5C20-4B24-B3FA-5F3967362233}">
      <text>
        <r>
          <rPr>
            <b/>
            <sz val="9"/>
            <color indexed="81"/>
            <rFont val="Tahoma"/>
            <family val="2"/>
          </rPr>
          <t>Sumatoria de los IVADEC aplicados por Origen de Discapacidad</t>
        </r>
        <r>
          <rPr>
            <sz val="9"/>
            <color indexed="81"/>
            <rFont val="Tahoma"/>
            <family val="2"/>
          </rPr>
          <t xml:space="preserve">
</t>
        </r>
      </text>
    </comment>
    <comment ref="B157" authorId="2" shapeId="0" xr:uid="{B0E4E6CB-7A4D-4894-A58B-FC7ED9B2DD54}">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Ingreso"</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58" authorId="2" shapeId="0" xr:uid="{896F1941-0CEB-40C5-88E0-15978B22B9E5}">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t>
        </r>
        <r>
          <rPr>
            <sz val="9"/>
            <color indexed="81"/>
            <rFont val="Tahoma"/>
            <family val="2"/>
          </rPr>
          <t xml:space="preserve">n; en el Formulario Clínico: </t>
        </r>
        <r>
          <rPr>
            <b/>
            <sz val="9"/>
            <color indexed="81"/>
            <rFont val="Tahoma"/>
            <family val="2"/>
          </rPr>
          <t>"Resultado Aplicacion IVADEC - CIF"</t>
        </r>
        <r>
          <rPr>
            <sz val="9"/>
            <color indexed="81"/>
            <rFont val="Tahoma"/>
            <family val="2"/>
          </rPr>
          <t>, el campo</t>
        </r>
        <r>
          <rPr>
            <b/>
            <sz val="9"/>
            <color indexed="81"/>
            <rFont val="Tahoma"/>
            <family val="2"/>
          </rPr>
          <t xml:space="preserve"> "Evaluacion Ingreso"</t>
        </r>
        <r>
          <rPr>
            <sz val="9"/>
            <color indexed="81"/>
            <rFont val="Tahoma"/>
            <family val="2"/>
          </rPr>
          <t xml:space="preserve"> se registre el valor</t>
        </r>
        <r>
          <rPr>
            <b/>
            <sz val="9"/>
            <color indexed="81"/>
            <rFont val="Tahoma"/>
            <family val="2"/>
          </rPr>
          <t xml:space="preserve"> "Discapacidad Leve"</t>
        </r>
        <r>
          <rPr>
            <sz val="9"/>
            <color indexed="81"/>
            <rFont val="Tahoma"/>
            <family val="2"/>
          </rPr>
          <t xml:space="preserve">
</t>
        </r>
      </text>
    </comment>
    <comment ref="B159" authorId="2" shapeId="0" xr:uid="{CDDF118B-ECF4-45D7-8A63-8DE7162EE496}">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"Evaluacion Ingreso"</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60" authorId="2" shapeId="0" xr:uid="{0CA4B220-37E2-4D86-81EF-F3CA767D373A}">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Ingreso"</t>
        </r>
        <r>
          <rPr>
            <sz val="9"/>
            <color indexed="81"/>
            <rFont val="Tahoma"/>
            <family val="2"/>
          </rPr>
          <t xml:space="preserve"> se registre el valor </t>
        </r>
        <r>
          <rPr>
            <b/>
            <sz val="9"/>
            <color indexed="81"/>
            <rFont val="Tahoma"/>
            <family val="2"/>
          </rPr>
          <t>"Discapacidad Severa"</t>
        </r>
        <r>
          <rPr>
            <sz val="9"/>
            <color indexed="81"/>
            <rFont val="Tahoma"/>
            <family val="2"/>
          </rPr>
          <t xml:space="preserve">
</t>
        </r>
      </text>
    </comment>
    <comment ref="B161" authorId="2" shapeId="0" xr:uid="{6F3D5913-650C-49A3-887C-9C03085AE433}">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Ingreso"</t>
        </r>
        <r>
          <rPr>
            <sz val="9"/>
            <color indexed="81"/>
            <rFont val="Tahoma"/>
            <family val="2"/>
          </rPr>
          <t xml:space="preserve"> se registre el valor </t>
        </r>
        <r>
          <rPr>
            <b/>
            <sz val="9"/>
            <color indexed="81"/>
            <rFont val="Tahoma"/>
            <family val="2"/>
          </rPr>
          <t xml:space="preserve">"Discapacidad Profunda"
</t>
        </r>
      </text>
    </comment>
    <comment ref="B162" authorId="2" shapeId="0" xr:uid="{AD8F314B-39C0-4D2A-9D06-1A39B96044D3}">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Egreso"</t>
        </r>
        <r>
          <rPr>
            <sz val="9"/>
            <color indexed="81"/>
            <rFont val="Tahoma"/>
            <family val="2"/>
          </rPr>
          <t xml:space="preserve"> se registre el valor </t>
        </r>
        <r>
          <rPr>
            <b/>
            <sz val="9"/>
            <color indexed="81"/>
            <rFont val="Tahoma"/>
            <family val="2"/>
          </rPr>
          <t>"Sin Discapacidad"</t>
        </r>
        <r>
          <rPr>
            <sz val="9"/>
            <color indexed="81"/>
            <rFont val="Tahoma"/>
            <family val="2"/>
          </rPr>
          <t xml:space="preserve">
</t>
        </r>
      </text>
    </comment>
    <comment ref="B163" authorId="2" shapeId="0" xr:uid="{25217F34-C993-44C0-85A7-AC17AC001F98}">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en el Formulario Clínico:</t>
        </r>
        <r>
          <rPr>
            <b/>
            <sz val="9"/>
            <color indexed="81"/>
            <rFont val="Tahoma"/>
            <family val="2"/>
          </rPr>
          <t xml:space="preserve"> "Resultado Aplicacion IVADEC - CIF"</t>
        </r>
        <r>
          <rPr>
            <sz val="9"/>
            <color indexed="81"/>
            <rFont val="Tahoma"/>
            <family val="2"/>
          </rPr>
          <t xml:space="preserve">, el campo </t>
        </r>
        <r>
          <rPr>
            <b/>
            <sz val="9"/>
            <color indexed="81"/>
            <rFont val="Tahoma"/>
            <family val="2"/>
          </rPr>
          <t>"Evaluacion Egreso"</t>
        </r>
        <r>
          <rPr>
            <sz val="9"/>
            <color indexed="81"/>
            <rFont val="Tahoma"/>
            <family val="2"/>
          </rPr>
          <t xml:space="preserve"> se registre el valor </t>
        </r>
        <r>
          <rPr>
            <b/>
            <sz val="9"/>
            <color indexed="81"/>
            <rFont val="Tahoma"/>
            <family val="2"/>
          </rPr>
          <t>"Discapacidad Leve"</t>
        </r>
        <r>
          <rPr>
            <sz val="9"/>
            <color indexed="81"/>
            <rFont val="Tahoma"/>
            <family val="2"/>
          </rPr>
          <t xml:space="preserve">
</t>
        </r>
      </text>
    </comment>
    <comment ref="B164" authorId="2" shapeId="0" xr:uid="{914D736F-B7F7-4037-9283-A8E705963429}">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Egreso"</t>
        </r>
        <r>
          <rPr>
            <sz val="9"/>
            <color indexed="81"/>
            <rFont val="Tahoma"/>
            <family val="2"/>
          </rPr>
          <t xml:space="preserve"> se registre el valor </t>
        </r>
        <r>
          <rPr>
            <b/>
            <sz val="9"/>
            <color indexed="81"/>
            <rFont val="Tahoma"/>
            <family val="2"/>
          </rPr>
          <t>"Discapacidad Moderada"</t>
        </r>
        <r>
          <rPr>
            <sz val="9"/>
            <color indexed="81"/>
            <rFont val="Tahoma"/>
            <family val="2"/>
          </rPr>
          <t xml:space="preserve">
</t>
        </r>
      </text>
    </comment>
    <comment ref="B165" authorId="2" shapeId="0" xr:uid="{0BDFA328-630F-433C-BFF9-89D5E2FD7E7E}">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xml:space="preserve"> el campo </t>
        </r>
        <r>
          <rPr>
            <b/>
            <sz val="9"/>
            <color indexed="81"/>
            <rFont val="Tahoma"/>
            <family val="2"/>
          </rPr>
          <t>"Evaluacion Egreso"</t>
        </r>
        <r>
          <rPr>
            <sz val="9"/>
            <color indexed="81"/>
            <rFont val="Tahoma"/>
            <family val="2"/>
          </rPr>
          <t xml:space="preserve"> se registre el valor</t>
        </r>
        <r>
          <rPr>
            <b/>
            <sz val="9"/>
            <color indexed="81"/>
            <rFont val="Tahoma"/>
            <family val="2"/>
          </rPr>
          <t xml:space="preserve"> "Discapacidad Severa"</t>
        </r>
        <r>
          <rPr>
            <sz val="9"/>
            <color indexed="81"/>
            <rFont val="Tahoma"/>
            <family val="2"/>
          </rPr>
          <t xml:space="preserve">
</t>
        </r>
      </text>
    </comment>
    <comment ref="B166" authorId="2" shapeId="0" xr:uid="{1BB09D66-9540-4F78-9C70-71BC9C9498C7}">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el Formulario Clínico: </t>
        </r>
        <r>
          <rPr>
            <b/>
            <sz val="9"/>
            <color indexed="81"/>
            <rFont val="Tahoma"/>
            <family val="2"/>
          </rPr>
          <t>"Resultado Aplicacion IVADEC - CIF"</t>
        </r>
        <r>
          <rPr>
            <sz val="9"/>
            <color indexed="81"/>
            <rFont val="Tahoma"/>
            <family val="2"/>
          </rPr>
          <t>, el campo</t>
        </r>
        <r>
          <rPr>
            <b/>
            <sz val="9"/>
            <color indexed="81"/>
            <rFont val="Tahoma"/>
            <family val="2"/>
          </rPr>
          <t xml:space="preserve"> "Evaluacion Egreso"</t>
        </r>
        <r>
          <rPr>
            <sz val="9"/>
            <color indexed="81"/>
            <rFont val="Tahoma"/>
            <family val="2"/>
          </rPr>
          <t xml:space="preserve"> se registre el valor </t>
        </r>
        <r>
          <rPr>
            <b/>
            <sz val="9"/>
            <color indexed="81"/>
            <rFont val="Tahoma"/>
            <family val="2"/>
          </rPr>
          <t>"Discapacidad Profunda"</t>
        </r>
        <r>
          <rPr>
            <sz val="9"/>
            <color indexed="81"/>
            <rFont val="Tahoma"/>
            <family val="2"/>
          </rPr>
          <t xml:space="preserve">
</t>
        </r>
      </text>
    </comment>
    <comment ref="A167" authorId="2" shapeId="0" xr:uid="{ADFCB8A5-E1E5-4C8A-9973-337A7779B687}">
      <text>
        <r>
          <rPr>
            <b/>
            <sz val="9"/>
            <color indexed="81"/>
            <rFont val="Tahoma"/>
            <family val="2"/>
          </rPr>
          <t xml:space="preserve">Sumatoria de los IVADEC aplicados con Evaluacion al Ingreso y Evaluacion al Egreso </t>
        </r>
      </text>
    </comment>
    <comment ref="B173" authorId="2" shapeId="0" xr:uid="{1130ACA5-8354-4839-977B-40740E48A004}">
      <text>
        <r>
          <rPr>
            <b/>
            <sz val="9"/>
            <color indexed="81"/>
            <rFont val="Tahoma"/>
            <family val="2"/>
          </rPr>
          <t xml:space="preserve">
</t>
        </r>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en </t>
        </r>
        <r>
          <rPr>
            <b/>
            <sz val="9"/>
            <color indexed="81"/>
            <rFont val="Tahoma"/>
            <family val="2"/>
          </rPr>
          <t>Formulario Clinico: "Cuestionario para padres PSC"</t>
        </r>
        <r>
          <rPr>
            <sz val="9"/>
            <color indexed="81"/>
            <rFont val="Tahoma"/>
            <family val="2"/>
          </rPr>
          <t>, en campo "</t>
        </r>
        <r>
          <rPr>
            <b/>
            <sz val="9"/>
            <color indexed="81"/>
            <rFont val="Tahoma"/>
            <family val="2"/>
          </rPr>
          <t xml:space="preserve">Estado" </t>
        </r>
        <r>
          <rPr>
            <sz val="9"/>
            <color indexed="81"/>
            <rFont val="Tahoma"/>
            <family val="2"/>
          </rPr>
          <t xml:space="preserve">tenga el valor </t>
        </r>
        <r>
          <rPr>
            <b/>
            <sz val="9"/>
            <color indexed="81"/>
            <rFont val="Tahoma"/>
            <family val="2"/>
          </rPr>
          <t>"Ingreso"</t>
        </r>
        <r>
          <rPr>
            <sz val="9"/>
            <color indexed="81"/>
            <rFont val="Tahoma"/>
            <family val="2"/>
          </rPr>
          <t xml:space="preserve"> y en campo </t>
        </r>
        <r>
          <rPr>
            <b/>
            <sz val="9"/>
            <color indexed="81"/>
            <rFont val="Tahoma"/>
            <family val="2"/>
          </rPr>
          <t xml:space="preserve">"Resultado de cuestionario" </t>
        </r>
        <r>
          <rPr>
            <sz val="9"/>
            <color indexed="81"/>
            <rFont val="Tahoma"/>
            <family val="2"/>
          </rPr>
          <t xml:space="preserve">tenga una </t>
        </r>
        <r>
          <rPr>
            <b/>
            <sz val="9"/>
            <color indexed="81"/>
            <rFont val="Tahoma"/>
            <family val="2"/>
          </rPr>
          <t>puntuación entre 33 y 63 puntos</t>
        </r>
        <r>
          <rPr>
            <sz val="9"/>
            <color indexed="81"/>
            <rFont val="Tahoma"/>
            <family val="2"/>
          </rPr>
          <t xml:space="preserve"> para un</t>
        </r>
        <r>
          <rPr>
            <b/>
            <sz val="9"/>
            <color indexed="81"/>
            <rFont val="Tahoma"/>
            <family val="2"/>
          </rPr>
          <t xml:space="preserve"> rango etario de 5 y 9 años.</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t>
        </r>
        <r>
          <rPr>
            <sz val="9"/>
            <color indexed="81"/>
            <rFont val="Tahoma"/>
            <family val="2"/>
          </rPr>
          <t xml:space="preserve"> </t>
        </r>
        <r>
          <rPr>
            <b/>
            <sz val="9"/>
            <color indexed="81"/>
            <rFont val="Tahoma"/>
            <family val="2"/>
          </rPr>
          <t>"Cuestionario para Adolescentes (PSC-Y) 10 a 14 años"</t>
        </r>
        <r>
          <rPr>
            <sz val="9"/>
            <color indexed="81"/>
            <rFont val="Tahoma"/>
            <family val="2"/>
          </rPr>
          <t xml:space="preserve">  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"Ingreso"</t>
        </r>
        <r>
          <rPr>
            <sz val="9"/>
            <color indexed="81"/>
            <rFont val="Tahoma"/>
            <family val="2"/>
          </rPr>
          <t xml:space="preserve"> y en campo </t>
        </r>
        <r>
          <rPr>
            <b/>
            <sz val="9"/>
            <color indexed="81"/>
            <rFont val="Tahoma"/>
            <family val="2"/>
          </rPr>
          <t>"Resultado de cuestionario"</t>
        </r>
        <r>
          <rPr>
            <sz val="9"/>
            <color indexed="81"/>
            <rFont val="Tahoma"/>
            <family val="2"/>
          </rPr>
          <t xml:space="preserve"> tenga una</t>
        </r>
        <r>
          <rPr>
            <b/>
            <sz val="9"/>
            <color indexed="81"/>
            <rFont val="Tahoma"/>
            <family val="2"/>
          </rPr>
          <t xml:space="preserve"> puntuación entre 33 y 63 puntos</t>
        </r>
        <r>
          <rPr>
            <sz val="9"/>
            <color indexed="81"/>
            <rFont val="Tahoma"/>
            <family val="2"/>
          </rPr>
          <t xml:space="preserve"> para un</t>
        </r>
        <r>
          <rPr>
            <b/>
            <sz val="9"/>
            <color indexed="81"/>
            <rFont val="Tahoma"/>
            <family val="2"/>
          </rPr>
          <t xml:space="preserve"> rango etario de 10 y 14 años.</t>
        </r>
        <r>
          <rPr>
            <sz val="9"/>
            <color indexed="81"/>
            <rFont val="Tahoma"/>
            <family val="2"/>
          </rPr>
          <t xml:space="preserve">
</t>
        </r>
        <r>
          <rPr>
            <b/>
            <sz val="9"/>
            <color indexed="81"/>
            <rFont val="Tahoma"/>
            <family val="2"/>
          </rPr>
          <t>ó</t>
        </r>
        <r>
          <rPr>
            <sz val="9"/>
            <color indexed="81"/>
            <rFont val="Tahoma"/>
            <family val="2"/>
          </rPr>
          <t xml:space="preserve">
En</t>
        </r>
        <r>
          <rPr>
            <b/>
            <sz val="9"/>
            <color indexed="81"/>
            <rFont val="Tahoma"/>
            <family val="2"/>
          </rPr>
          <t xml:space="preserve"> formulario Clínico: "Cuestionario de salud de Goldberg"</t>
        </r>
        <r>
          <rPr>
            <sz val="9"/>
            <color indexed="81"/>
            <rFont val="Tahoma"/>
            <family val="2"/>
          </rPr>
          <t xml:space="preserve"> , en campo </t>
        </r>
        <r>
          <rPr>
            <b/>
            <sz val="9"/>
            <color indexed="81"/>
            <rFont val="Tahoma"/>
            <family val="2"/>
          </rPr>
          <t>"Estado"</t>
        </r>
        <r>
          <rPr>
            <sz val="9"/>
            <color indexed="81"/>
            <rFont val="Tahoma"/>
            <family val="2"/>
          </rPr>
          <t xml:space="preserve"> tenga el valor</t>
        </r>
        <r>
          <rPr>
            <b/>
            <sz val="9"/>
            <color indexed="81"/>
            <rFont val="Tahoma"/>
            <family val="2"/>
          </rPr>
          <t xml:space="preserve"> "Ingreso"</t>
        </r>
        <r>
          <rPr>
            <sz val="9"/>
            <color indexed="81"/>
            <rFont val="Tahoma"/>
            <family val="2"/>
          </rPr>
          <t xml:space="preserve"> y en campo </t>
        </r>
        <r>
          <rPr>
            <b/>
            <sz val="9"/>
            <color indexed="81"/>
            <rFont val="Tahoma"/>
            <family val="2"/>
          </rPr>
          <t>"Resultado de cuestionario"</t>
        </r>
        <r>
          <rPr>
            <sz val="9"/>
            <color indexed="81"/>
            <rFont val="Tahoma"/>
            <family val="2"/>
          </rPr>
          <t xml:space="preserve"> tenga una </t>
        </r>
        <r>
          <rPr>
            <b/>
            <sz val="9"/>
            <color indexed="81"/>
            <rFont val="Tahoma"/>
            <family val="2"/>
          </rPr>
          <t>puntuación entre 0 y 4 puntos</t>
        </r>
        <r>
          <rPr>
            <sz val="9"/>
            <color indexed="81"/>
            <rFont val="Tahoma"/>
            <family val="2"/>
          </rPr>
          <t xml:space="preserve"> para un </t>
        </r>
        <r>
          <rPr>
            <b/>
            <sz val="9"/>
            <color indexed="81"/>
            <rFont val="Tahoma"/>
            <family val="2"/>
          </rPr>
          <t>rango etario 15 y más años.</t>
        </r>
        <r>
          <rPr>
            <sz val="9"/>
            <color indexed="81"/>
            <rFont val="Tahoma"/>
            <family val="2"/>
          </rPr>
          <t xml:space="preserve">
</t>
        </r>
      </text>
    </comment>
    <comment ref="B174" authorId="2" shapeId="0" xr:uid="{78EA0BDC-170B-4EED-B9F1-5C23160F7F4C}">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en</t>
        </r>
        <r>
          <rPr>
            <b/>
            <sz val="9"/>
            <color indexed="81"/>
            <rFont val="Tahoma"/>
            <family val="2"/>
          </rPr>
          <t xml:space="preserve"> Formulario Clinico: "Cuestionario para padres PSC", </t>
        </r>
        <r>
          <rPr>
            <sz val="9"/>
            <color indexed="81"/>
            <rFont val="Tahoma"/>
            <family val="2"/>
          </rPr>
          <t>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"Ingreso" </t>
        </r>
        <r>
          <rPr>
            <sz val="9"/>
            <color indexed="81"/>
            <rFont val="Tahoma"/>
            <family val="2"/>
          </rPr>
          <t>y en campo</t>
        </r>
        <r>
          <rPr>
            <b/>
            <sz val="9"/>
            <color indexed="81"/>
            <rFont val="Tahoma"/>
            <family val="2"/>
          </rPr>
          <t xml:space="preserve"> "Resultado de cuestionario"</t>
        </r>
        <r>
          <rPr>
            <sz val="9"/>
            <color indexed="81"/>
            <rFont val="Tahoma"/>
            <family val="2"/>
          </rPr>
          <t xml:space="preserve"> tenga una </t>
        </r>
        <r>
          <rPr>
            <b/>
            <sz val="9"/>
            <color indexed="81"/>
            <rFont val="Tahoma"/>
            <family val="2"/>
          </rPr>
          <t xml:space="preserve">puntuación entre 64 y 69 puntos </t>
        </r>
        <r>
          <rPr>
            <sz val="9"/>
            <color indexed="81"/>
            <rFont val="Tahoma"/>
            <family val="2"/>
          </rPr>
          <t>para un</t>
        </r>
        <r>
          <rPr>
            <b/>
            <sz val="9"/>
            <color indexed="81"/>
            <rFont val="Tahoma"/>
            <family val="2"/>
          </rPr>
          <t xml:space="preserve"> rango etario de 5 y 9 años.
ó
En formulario Clínico: "Cuestionario para Adolescentes (PSC-Y) 10 a 14 años"  </t>
        </r>
        <r>
          <rPr>
            <sz val="9"/>
            <color indexed="81"/>
            <rFont val="Tahoma"/>
            <family val="2"/>
          </rPr>
          <t>en campo</t>
        </r>
        <r>
          <rPr>
            <b/>
            <sz val="9"/>
            <color indexed="81"/>
            <rFont val="Tahoma"/>
            <family val="2"/>
          </rPr>
          <t xml:space="preserve"> "Estado"</t>
        </r>
        <r>
          <rPr>
            <sz val="9"/>
            <color indexed="81"/>
            <rFont val="Tahoma"/>
            <family val="2"/>
          </rPr>
          <t xml:space="preserve"> tenga el valor </t>
        </r>
        <r>
          <rPr>
            <b/>
            <sz val="9"/>
            <color indexed="81"/>
            <rFont val="Tahoma"/>
            <family val="2"/>
          </rPr>
          <t>"Ingreso"</t>
        </r>
        <r>
          <rPr>
            <sz val="9"/>
            <color indexed="81"/>
            <rFont val="Tahoma"/>
            <family val="2"/>
          </rPr>
          <t xml:space="preserve"> y en campo</t>
        </r>
        <r>
          <rPr>
            <b/>
            <sz val="9"/>
            <color indexed="81"/>
            <rFont val="Tahoma"/>
            <family val="2"/>
          </rPr>
          <t xml:space="preserve"> "Resultado de cuestionario" </t>
        </r>
        <r>
          <rPr>
            <sz val="9"/>
            <color indexed="81"/>
            <rFont val="Tahoma"/>
            <family val="2"/>
          </rPr>
          <t>tenga una</t>
        </r>
        <r>
          <rPr>
            <b/>
            <sz val="9"/>
            <color indexed="81"/>
            <rFont val="Tahoma"/>
            <family val="2"/>
          </rPr>
          <t xml:space="preserve"> puntuación entre 64 y 69 puntos </t>
        </r>
        <r>
          <rPr>
            <sz val="9"/>
            <color indexed="81"/>
            <rFont val="Tahoma"/>
            <family val="2"/>
          </rPr>
          <t xml:space="preserve">para un </t>
        </r>
        <r>
          <rPr>
            <b/>
            <sz val="9"/>
            <color indexed="81"/>
            <rFont val="Tahoma"/>
            <family val="2"/>
          </rPr>
          <t>rango</t>
        </r>
        <r>
          <rPr>
            <sz val="9"/>
            <color indexed="81"/>
            <rFont val="Tahoma"/>
            <family val="2"/>
          </rPr>
          <t xml:space="preserve"> </t>
        </r>
        <r>
          <rPr>
            <b/>
            <sz val="9"/>
            <color indexed="81"/>
            <rFont val="Tahoma"/>
            <family val="2"/>
          </rPr>
          <t xml:space="preserve">etario de 10 y 14 años.
ó
En formulario Clínico: "Cuestionario de salud de Goldberg" , </t>
        </r>
        <r>
          <rPr>
            <sz val="9"/>
            <color indexed="81"/>
            <rFont val="Tahoma"/>
            <family val="2"/>
          </rPr>
          <t>en campo</t>
        </r>
        <r>
          <rPr>
            <b/>
            <sz val="9"/>
            <color indexed="81"/>
            <rFont val="Tahoma"/>
            <family val="2"/>
          </rPr>
          <t xml:space="preserve"> "Estado" </t>
        </r>
        <r>
          <rPr>
            <sz val="9"/>
            <color indexed="81"/>
            <rFont val="Tahoma"/>
            <family val="2"/>
          </rPr>
          <t xml:space="preserve">tenga el valor </t>
        </r>
        <r>
          <rPr>
            <b/>
            <sz val="9"/>
            <color indexed="81"/>
            <rFont val="Tahoma"/>
            <family val="2"/>
          </rPr>
          <t>"Ingreso"</t>
        </r>
        <r>
          <rPr>
            <sz val="9"/>
            <color indexed="81"/>
            <rFont val="Tahoma"/>
            <family val="2"/>
          </rPr>
          <t xml:space="preserve"> y en campo</t>
        </r>
        <r>
          <rPr>
            <b/>
            <sz val="9"/>
            <color indexed="81"/>
            <rFont val="Tahoma"/>
            <family val="2"/>
          </rPr>
          <t xml:space="preserve"> "Resultado de cuestionario" </t>
        </r>
        <r>
          <rPr>
            <sz val="9"/>
            <color indexed="81"/>
            <rFont val="Tahoma"/>
            <family val="2"/>
          </rPr>
          <t>tenga una</t>
        </r>
        <r>
          <rPr>
            <b/>
            <sz val="9"/>
            <color indexed="81"/>
            <rFont val="Tahoma"/>
            <family val="2"/>
          </rPr>
          <t xml:space="preserve"> puntuación entre 5 y 6 puntos</t>
        </r>
        <r>
          <rPr>
            <sz val="9"/>
            <color indexed="81"/>
            <rFont val="Tahoma"/>
            <family val="2"/>
          </rPr>
          <t xml:space="preserve"> para un </t>
        </r>
        <r>
          <rPr>
            <b/>
            <sz val="9"/>
            <color indexed="81"/>
            <rFont val="Tahoma"/>
            <family val="2"/>
          </rPr>
          <t>rango etario de 15 y más años.</t>
        </r>
        <r>
          <rPr>
            <sz val="9"/>
            <color indexed="81"/>
            <rFont val="Tahoma"/>
            <family val="2"/>
          </rPr>
          <t xml:space="preserve">
</t>
        </r>
      </text>
    </comment>
    <comment ref="B175" authorId="2" shapeId="0" xr:uid="{91A21F24-B110-4076-8A02-D5838DA43E1B}">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se registre en </t>
        </r>
        <r>
          <rPr>
            <b/>
            <sz val="9"/>
            <color indexed="81"/>
            <rFont val="Tahoma"/>
            <family val="2"/>
          </rPr>
          <t>Formulario Clinico: "Cuestionario para padres PSC"</t>
        </r>
        <r>
          <rPr>
            <sz val="9"/>
            <color indexed="81"/>
            <rFont val="Tahoma"/>
            <family val="2"/>
          </rPr>
          <t xml:space="preserve">, en campo </t>
        </r>
        <r>
          <rPr>
            <b/>
            <sz val="9"/>
            <color indexed="81"/>
            <rFont val="Tahoma"/>
            <family val="2"/>
          </rPr>
          <t>"Estado"</t>
        </r>
        <r>
          <rPr>
            <sz val="9"/>
            <color indexed="81"/>
            <rFont val="Tahoma"/>
            <family val="2"/>
          </rPr>
          <t xml:space="preserve"> tenga el valor</t>
        </r>
        <r>
          <rPr>
            <b/>
            <sz val="9"/>
            <color indexed="81"/>
            <rFont val="Tahoma"/>
            <family val="2"/>
          </rPr>
          <t xml:space="preserve"> "Ingreso"</t>
        </r>
        <r>
          <rPr>
            <sz val="9"/>
            <color indexed="81"/>
            <rFont val="Tahoma"/>
            <family val="2"/>
          </rPr>
          <t xml:space="preserve"> y en campo </t>
        </r>
        <r>
          <rPr>
            <b/>
            <sz val="9"/>
            <color indexed="81"/>
            <rFont val="Tahoma"/>
            <family val="2"/>
          </rPr>
          <t>"Resultado de cuestionario"</t>
        </r>
        <r>
          <rPr>
            <sz val="9"/>
            <color indexed="81"/>
            <rFont val="Tahoma"/>
            <family val="2"/>
          </rPr>
          <t xml:space="preserve"> tenga una </t>
        </r>
        <r>
          <rPr>
            <b/>
            <sz val="9"/>
            <color indexed="81"/>
            <rFont val="Tahoma"/>
            <family val="2"/>
          </rPr>
          <t xml:space="preserve">puntuación 70 puntos o más </t>
        </r>
        <r>
          <rPr>
            <sz val="9"/>
            <color indexed="81"/>
            <rFont val="Tahoma"/>
            <family val="2"/>
          </rPr>
          <t>para un</t>
        </r>
        <r>
          <rPr>
            <b/>
            <sz val="9"/>
            <color indexed="81"/>
            <rFont val="Tahoma"/>
            <family val="2"/>
          </rPr>
          <t xml:space="preserve"> rango etario de 5 y 9 años.
</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 "Cuestionario para Adolescentes (PSC-Y) 10 a 14 años"</t>
        </r>
        <r>
          <rPr>
            <sz val="9"/>
            <color indexed="81"/>
            <rFont val="Tahoma"/>
            <family val="2"/>
          </rPr>
          <t xml:space="preserve">  en campo </t>
        </r>
        <r>
          <rPr>
            <b/>
            <sz val="9"/>
            <color indexed="81"/>
            <rFont val="Tahoma"/>
            <family val="2"/>
          </rPr>
          <t>"Estado"</t>
        </r>
        <r>
          <rPr>
            <sz val="9"/>
            <color indexed="81"/>
            <rFont val="Tahoma"/>
            <family val="2"/>
          </rPr>
          <t xml:space="preserve"> tenga el valor</t>
        </r>
        <r>
          <rPr>
            <b/>
            <sz val="9"/>
            <color indexed="81"/>
            <rFont val="Tahoma"/>
            <family val="2"/>
          </rPr>
          <t xml:space="preserve"> "Ingreso"</t>
        </r>
        <r>
          <rPr>
            <sz val="9"/>
            <color indexed="81"/>
            <rFont val="Tahoma"/>
            <family val="2"/>
          </rPr>
          <t xml:space="preserve"> y en campo </t>
        </r>
        <r>
          <rPr>
            <b/>
            <sz val="9"/>
            <color indexed="81"/>
            <rFont val="Tahoma"/>
            <family val="2"/>
          </rPr>
          <t>"Resultado de cuestionario"</t>
        </r>
        <r>
          <rPr>
            <sz val="9"/>
            <color indexed="81"/>
            <rFont val="Tahoma"/>
            <family val="2"/>
          </rPr>
          <t xml:space="preserve"> tenga una</t>
        </r>
        <r>
          <rPr>
            <b/>
            <sz val="9"/>
            <color indexed="81"/>
            <rFont val="Tahoma"/>
            <family val="2"/>
          </rPr>
          <t xml:space="preserve"> puntuación70 puntos o más</t>
        </r>
        <r>
          <rPr>
            <sz val="9"/>
            <color indexed="81"/>
            <rFont val="Tahoma"/>
            <family val="2"/>
          </rPr>
          <t xml:space="preserve"> para un </t>
        </r>
        <r>
          <rPr>
            <b/>
            <sz val="9"/>
            <color indexed="81"/>
            <rFont val="Tahoma"/>
            <family val="2"/>
          </rPr>
          <t xml:space="preserve">rango etario de 10 y 14 años.
</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 "Cuestionario de salud de Goldberg"</t>
        </r>
        <r>
          <rPr>
            <sz val="9"/>
            <color indexed="81"/>
            <rFont val="Tahoma"/>
            <family val="2"/>
          </rPr>
          <t xml:space="preserve"> , en campo </t>
        </r>
        <r>
          <rPr>
            <b/>
            <sz val="9"/>
            <color indexed="81"/>
            <rFont val="Tahoma"/>
            <family val="2"/>
          </rPr>
          <t xml:space="preserve">"Estado" </t>
        </r>
        <r>
          <rPr>
            <sz val="9"/>
            <color indexed="81"/>
            <rFont val="Tahoma"/>
            <family val="2"/>
          </rPr>
          <t xml:space="preserve">tenga el valor </t>
        </r>
        <r>
          <rPr>
            <b/>
            <sz val="9"/>
            <color indexed="81"/>
            <rFont val="Tahoma"/>
            <family val="2"/>
          </rPr>
          <t>"Ingreso"</t>
        </r>
        <r>
          <rPr>
            <sz val="9"/>
            <color indexed="81"/>
            <rFont val="Tahoma"/>
            <family val="2"/>
          </rPr>
          <t xml:space="preserve"> y en campo</t>
        </r>
        <r>
          <rPr>
            <b/>
            <sz val="9"/>
            <color indexed="81"/>
            <rFont val="Tahoma"/>
            <family val="2"/>
          </rPr>
          <t xml:space="preserve"> "Resultado de cuestionario"</t>
        </r>
        <r>
          <rPr>
            <sz val="9"/>
            <color indexed="81"/>
            <rFont val="Tahoma"/>
            <family val="2"/>
          </rPr>
          <t xml:space="preserve"> tenga una </t>
        </r>
        <r>
          <rPr>
            <b/>
            <sz val="9"/>
            <color indexed="81"/>
            <rFont val="Tahoma"/>
            <family val="2"/>
          </rPr>
          <t>puntuación entre 7 y 12 puntos</t>
        </r>
        <r>
          <rPr>
            <sz val="9"/>
            <color indexed="81"/>
            <rFont val="Tahoma"/>
            <family val="2"/>
          </rPr>
          <t xml:space="preserve"> para un </t>
        </r>
        <r>
          <rPr>
            <b/>
            <sz val="9"/>
            <color indexed="81"/>
            <rFont val="Tahoma"/>
            <family val="2"/>
          </rPr>
          <t>rango etario 15 y más años.</t>
        </r>
        <r>
          <rPr>
            <sz val="9"/>
            <color indexed="81"/>
            <rFont val="Tahoma"/>
            <family val="2"/>
          </rPr>
          <t xml:space="preserve">
</t>
        </r>
      </text>
    </comment>
    <comment ref="B176" authorId="2" shapeId="0" xr:uid="{40801549-27EA-4B7C-B820-E2BCA999D1AA}">
      <text>
        <r>
          <rPr>
            <sz val="9"/>
            <color indexed="81"/>
            <rFont val="Tahoma"/>
            <family val="2"/>
          </rPr>
          <t xml:space="preserve">Este dato aparecerá luego de que en la atención registrada en </t>
        </r>
        <r>
          <rPr>
            <b/>
            <sz val="9"/>
            <color indexed="81"/>
            <rFont val="Tahoma"/>
            <family val="2"/>
          </rPr>
          <t xml:space="preserve">Módulo de Box/Pacientes citados ó Módulo Box/Agregar documento a una atención; </t>
        </r>
        <r>
          <rPr>
            <sz val="9"/>
            <color indexed="81"/>
            <rFont val="Tahoma"/>
            <family val="2"/>
          </rPr>
          <t xml:space="preserve">se registre en </t>
        </r>
        <r>
          <rPr>
            <b/>
            <sz val="9"/>
            <color indexed="81"/>
            <rFont val="Tahoma"/>
            <family val="2"/>
          </rPr>
          <t xml:space="preserve">Formulario Clinico: "Cuestionario para padres PSC", </t>
        </r>
        <r>
          <rPr>
            <sz val="9"/>
            <color indexed="81"/>
            <rFont val="Tahoma"/>
            <family val="2"/>
          </rPr>
          <t xml:space="preserve">en campo </t>
        </r>
        <r>
          <rPr>
            <b/>
            <sz val="9"/>
            <color indexed="81"/>
            <rFont val="Tahoma"/>
            <family val="2"/>
          </rPr>
          <t xml:space="preserve">"Estado" </t>
        </r>
        <r>
          <rPr>
            <sz val="9"/>
            <color indexed="81"/>
            <rFont val="Tahoma"/>
            <family val="2"/>
          </rPr>
          <t xml:space="preserve">tenga el valor </t>
        </r>
        <r>
          <rPr>
            <b/>
            <sz val="9"/>
            <color indexed="81"/>
            <rFont val="Tahoma"/>
            <family val="2"/>
          </rPr>
          <t>"Egreso"</t>
        </r>
        <r>
          <rPr>
            <sz val="9"/>
            <color indexed="81"/>
            <rFont val="Tahoma"/>
            <family val="2"/>
          </rPr>
          <t xml:space="preserve"> y en campo</t>
        </r>
        <r>
          <rPr>
            <b/>
            <sz val="9"/>
            <color indexed="81"/>
            <rFont val="Tahoma"/>
            <family val="2"/>
          </rPr>
          <t xml:space="preserve"> "Resultado de cuestionario"</t>
        </r>
        <r>
          <rPr>
            <sz val="9"/>
            <color indexed="81"/>
            <rFont val="Tahoma"/>
            <family val="2"/>
          </rPr>
          <t xml:space="preserve"> tenga una</t>
        </r>
        <r>
          <rPr>
            <b/>
            <sz val="9"/>
            <color indexed="81"/>
            <rFont val="Tahoma"/>
            <family val="2"/>
          </rPr>
          <t xml:space="preserve"> puntuación entre 33 y 63 puntos </t>
        </r>
        <r>
          <rPr>
            <sz val="9"/>
            <color indexed="81"/>
            <rFont val="Tahoma"/>
            <family val="2"/>
          </rPr>
          <t xml:space="preserve">para un </t>
        </r>
        <r>
          <rPr>
            <b/>
            <sz val="9"/>
            <color indexed="81"/>
            <rFont val="Tahoma"/>
            <family val="2"/>
          </rPr>
          <t xml:space="preserve">rango etario de 5 y 9 años.
ó
</t>
        </r>
        <r>
          <rPr>
            <sz val="9"/>
            <color indexed="81"/>
            <rFont val="Tahoma"/>
            <family val="2"/>
          </rPr>
          <t>En</t>
        </r>
        <r>
          <rPr>
            <b/>
            <sz val="9"/>
            <color indexed="81"/>
            <rFont val="Tahoma"/>
            <family val="2"/>
          </rPr>
          <t xml:space="preserve"> formulario Clínico: "Cuestionario para Adolescentes (PSC-Y) 10 a 14 años"  </t>
        </r>
        <r>
          <rPr>
            <sz val="9"/>
            <color indexed="81"/>
            <rFont val="Tahoma"/>
            <family val="2"/>
          </rPr>
          <t>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"Egreso" </t>
        </r>
        <r>
          <rPr>
            <sz val="9"/>
            <color indexed="81"/>
            <rFont val="Tahoma"/>
            <family val="2"/>
          </rPr>
          <t>y en campo</t>
        </r>
        <r>
          <rPr>
            <b/>
            <sz val="9"/>
            <color indexed="81"/>
            <rFont val="Tahoma"/>
            <family val="2"/>
          </rPr>
          <t xml:space="preserve"> "Resultado de cuestionario" </t>
        </r>
        <r>
          <rPr>
            <sz val="9"/>
            <color indexed="81"/>
            <rFont val="Tahoma"/>
            <family val="2"/>
          </rPr>
          <t xml:space="preserve">tenga una </t>
        </r>
        <r>
          <rPr>
            <b/>
            <sz val="9"/>
            <color indexed="81"/>
            <rFont val="Tahoma"/>
            <family val="2"/>
          </rPr>
          <t>puntuación entre 33 y 63 puntos</t>
        </r>
        <r>
          <rPr>
            <sz val="9"/>
            <color indexed="81"/>
            <rFont val="Tahoma"/>
            <family val="2"/>
          </rPr>
          <t xml:space="preserve"> para un</t>
        </r>
        <r>
          <rPr>
            <b/>
            <sz val="9"/>
            <color indexed="81"/>
            <rFont val="Tahoma"/>
            <family val="2"/>
          </rPr>
          <t xml:space="preserve"> rango etario de 10 y 14 años.
ó
</t>
        </r>
        <r>
          <rPr>
            <sz val="9"/>
            <color indexed="81"/>
            <rFont val="Tahoma"/>
            <family val="2"/>
          </rPr>
          <t>En</t>
        </r>
        <r>
          <rPr>
            <b/>
            <sz val="9"/>
            <color indexed="81"/>
            <rFont val="Tahoma"/>
            <family val="2"/>
          </rPr>
          <t xml:space="preserve"> formulario Clínico: "Cuestionario de salud de Goldberg" , </t>
        </r>
        <r>
          <rPr>
            <sz val="9"/>
            <color indexed="81"/>
            <rFont val="Tahoma"/>
            <family val="2"/>
          </rPr>
          <t>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"Egreso" </t>
        </r>
        <r>
          <rPr>
            <sz val="9"/>
            <color indexed="81"/>
            <rFont val="Tahoma"/>
            <family val="2"/>
          </rPr>
          <t xml:space="preserve">y en campo </t>
        </r>
        <r>
          <rPr>
            <b/>
            <sz val="9"/>
            <color indexed="81"/>
            <rFont val="Tahoma"/>
            <family val="2"/>
          </rPr>
          <t xml:space="preserve">"Resultado de cuestionario" </t>
        </r>
        <r>
          <rPr>
            <sz val="9"/>
            <color indexed="81"/>
            <rFont val="Tahoma"/>
            <family val="2"/>
          </rPr>
          <t xml:space="preserve">tenga una </t>
        </r>
        <r>
          <rPr>
            <b/>
            <sz val="9"/>
            <color indexed="81"/>
            <rFont val="Tahoma"/>
            <family val="2"/>
          </rPr>
          <t xml:space="preserve">puntuación entre 0 y 4 puntos </t>
        </r>
        <r>
          <rPr>
            <sz val="9"/>
            <color indexed="81"/>
            <rFont val="Tahoma"/>
            <family val="2"/>
          </rPr>
          <t>para un</t>
        </r>
        <r>
          <rPr>
            <b/>
            <sz val="9"/>
            <color indexed="81"/>
            <rFont val="Tahoma"/>
            <family val="2"/>
          </rPr>
          <t xml:space="preserve"> rango etario 15 y más años.</t>
        </r>
        <r>
          <rPr>
            <sz val="9"/>
            <color indexed="81"/>
            <rFont val="Tahoma"/>
            <family val="2"/>
          </rPr>
          <t xml:space="preserve">
</t>
        </r>
      </text>
    </comment>
    <comment ref="B177" authorId="2" shapeId="0" xr:uid="{D151F514-28F7-4ABC-A411-DF50B2D90255}">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en</t>
        </r>
        <r>
          <rPr>
            <b/>
            <sz val="9"/>
            <color indexed="81"/>
            <rFont val="Tahoma"/>
            <family val="2"/>
          </rPr>
          <t xml:space="preserve"> Formulario Clinico: "Cuestionario para padres PSC",</t>
        </r>
        <r>
          <rPr>
            <sz val="9"/>
            <color indexed="81"/>
            <rFont val="Tahoma"/>
            <family val="2"/>
          </rPr>
          <t xml:space="preserve"> 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"Egreso"</t>
        </r>
        <r>
          <rPr>
            <sz val="9"/>
            <color indexed="81"/>
            <rFont val="Tahoma"/>
            <family val="2"/>
          </rPr>
          <t xml:space="preserve"> y en campo </t>
        </r>
        <r>
          <rPr>
            <b/>
            <sz val="9"/>
            <color indexed="81"/>
            <rFont val="Tahoma"/>
            <family val="2"/>
          </rPr>
          <t>"Resultado de cuestionario"</t>
        </r>
        <r>
          <rPr>
            <sz val="9"/>
            <color indexed="81"/>
            <rFont val="Tahoma"/>
            <family val="2"/>
          </rPr>
          <t xml:space="preserve"> tenga una </t>
        </r>
        <r>
          <rPr>
            <b/>
            <sz val="9"/>
            <color indexed="81"/>
            <rFont val="Tahoma"/>
            <family val="2"/>
          </rPr>
          <t>puntuación entre 64 y 69 puntos</t>
        </r>
        <r>
          <rPr>
            <sz val="9"/>
            <color indexed="81"/>
            <rFont val="Tahoma"/>
            <family val="2"/>
          </rPr>
          <t xml:space="preserve"> para un </t>
        </r>
        <r>
          <rPr>
            <b/>
            <sz val="9"/>
            <color indexed="81"/>
            <rFont val="Tahoma"/>
            <family val="2"/>
          </rPr>
          <t>rango etario de 5 y 9 años.</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 "Cuestionario para Adolescentes (PSC-Y) 10 a 14 años"</t>
        </r>
        <r>
          <rPr>
            <sz val="9"/>
            <color indexed="81"/>
            <rFont val="Tahoma"/>
            <family val="2"/>
          </rPr>
          <t xml:space="preserve">  en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"Egreso" </t>
        </r>
        <r>
          <rPr>
            <sz val="9"/>
            <color indexed="81"/>
            <rFont val="Tahoma"/>
            <family val="2"/>
          </rPr>
          <t xml:space="preserve">y en campo </t>
        </r>
        <r>
          <rPr>
            <b/>
            <sz val="9"/>
            <color indexed="81"/>
            <rFont val="Tahoma"/>
            <family val="2"/>
          </rPr>
          <t>"Resultado de cuestionario"</t>
        </r>
        <r>
          <rPr>
            <sz val="9"/>
            <color indexed="81"/>
            <rFont val="Tahoma"/>
            <family val="2"/>
          </rPr>
          <t xml:space="preserve"> tenga una </t>
        </r>
        <r>
          <rPr>
            <b/>
            <sz val="9"/>
            <color indexed="81"/>
            <rFont val="Tahoma"/>
            <family val="2"/>
          </rPr>
          <t>puntuación entre 64 y 69 puntos</t>
        </r>
        <r>
          <rPr>
            <sz val="9"/>
            <color indexed="81"/>
            <rFont val="Tahoma"/>
            <family val="2"/>
          </rPr>
          <t xml:space="preserve"> para un </t>
        </r>
        <r>
          <rPr>
            <b/>
            <sz val="9"/>
            <color indexed="81"/>
            <rFont val="Tahoma"/>
            <family val="2"/>
          </rPr>
          <t>rango etario de 10 y 14 años.</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 "Cuestionario de salud de Goldberg"</t>
        </r>
        <r>
          <rPr>
            <sz val="9"/>
            <color indexed="81"/>
            <rFont val="Tahoma"/>
            <family val="2"/>
          </rPr>
          <t xml:space="preserve"> , en campo</t>
        </r>
        <r>
          <rPr>
            <b/>
            <sz val="9"/>
            <color indexed="81"/>
            <rFont val="Tahoma"/>
            <family val="2"/>
          </rPr>
          <t xml:space="preserve"> "Estado"</t>
        </r>
        <r>
          <rPr>
            <sz val="9"/>
            <color indexed="81"/>
            <rFont val="Tahoma"/>
            <family val="2"/>
          </rPr>
          <t xml:space="preserve"> tenga el valor </t>
        </r>
        <r>
          <rPr>
            <b/>
            <sz val="9"/>
            <color indexed="81"/>
            <rFont val="Tahoma"/>
            <family val="2"/>
          </rPr>
          <t xml:space="preserve">"Egreso" </t>
        </r>
        <r>
          <rPr>
            <sz val="9"/>
            <color indexed="81"/>
            <rFont val="Tahoma"/>
            <family val="2"/>
          </rPr>
          <t xml:space="preserve">y en campo </t>
        </r>
        <r>
          <rPr>
            <b/>
            <sz val="9"/>
            <color indexed="81"/>
            <rFont val="Tahoma"/>
            <family val="2"/>
          </rPr>
          <t>"Resultado de cuestionario"</t>
        </r>
        <r>
          <rPr>
            <sz val="9"/>
            <color indexed="81"/>
            <rFont val="Tahoma"/>
            <family val="2"/>
          </rPr>
          <t xml:space="preserve"> tenga una</t>
        </r>
        <r>
          <rPr>
            <b/>
            <sz val="9"/>
            <color indexed="81"/>
            <rFont val="Tahoma"/>
            <family val="2"/>
          </rPr>
          <t xml:space="preserve"> puntuación entre 5 y 6 puntos </t>
        </r>
        <r>
          <rPr>
            <sz val="9"/>
            <color indexed="81"/>
            <rFont val="Tahoma"/>
            <family val="2"/>
          </rPr>
          <t xml:space="preserve">para un </t>
        </r>
        <r>
          <rPr>
            <b/>
            <sz val="9"/>
            <color indexed="81"/>
            <rFont val="Tahoma"/>
            <family val="2"/>
          </rPr>
          <t>rango etario de 15 y más años.</t>
        </r>
        <r>
          <rPr>
            <sz val="9"/>
            <color indexed="81"/>
            <rFont val="Tahoma"/>
            <family val="2"/>
          </rPr>
          <t xml:space="preserve">
</t>
        </r>
      </text>
    </comment>
    <comment ref="B178" authorId="2" shapeId="0" xr:uid="{75D51901-27F4-41DB-9B95-1C704EAA63E6}">
      <text>
        <r>
          <rPr>
            <sz val="9"/>
            <color indexed="81"/>
            <rFont val="Tahoma"/>
            <family val="2"/>
          </rPr>
          <t xml:space="preserve">
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en</t>
        </r>
        <r>
          <rPr>
            <b/>
            <sz val="9"/>
            <color indexed="81"/>
            <rFont val="Tahoma"/>
            <family val="2"/>
          </rPr>
          <t xml:space="preserve"> Formulario Clinico: "Cuestionario para padres PSC"</t>
        </r>
        <r>
          <rPr>
            <sz val="9"/>
            <color indexed="81"/>
            <rFont val="Tahoma"/>
            <family val="2"/>
          </rPr>
          <t xml:space="preserve">, en campo </t>
        </r>
        <r>
          <rPr>
            <b/>
            <sz val="9"/>
            <color indexed="81"/>
            <rFont val="Tahoma"/>
            <family val="2"/>
          </rPr>
          <t>"Estado"</t>
        </r>
        <r>
          <rPr>
            <sz val="9"/>
            <color indexed="81"/>
            <rFont val="Tahoma"/>
            <family val="2"/>
          </rPr>
          <t xml:space="preserve"> tenga el valor</t>
        </r>
        <r>
          <rPr>
            <b/>
            <sz val="9"/>
            <color indexed="81"/>
            <rFont val="Tahoma"/>
            <family val="2"/>
          </rPr>
          <t xml:space="preserve"> "Egreso"</t>
        </r>
        <r>
          <rPr>
            <sz val="9"/>
            <color indexed="81"/>
            <rFont val="Tahoma"/>
            <family val="2"/>
          </rPr>
          <t xml:space="preserve"> y en campo</t>
        </r>
        <r>
          <rPr>
            <b/>
            <sz val="9"/>
            <color indexed="81"/>
            <rFont val="Tahoma"/>
            <family val="2"/>
          </rPr>
          <t xml:space="preserve"> "Resultado de cuestionario"</t>
        </r>
        <r>
          <rPr>
            <sz val="9"/>
            <color indexed="81"/>
            <rFont val="Tahoma"/>
            <family val="2"/>
          </rPr>
          <t xml:space="preserve"> tenga una puntuación</t>
        </r>
        <r>
          <rPr>
            <b/>
            <sz val="9"/>
            <color indexed="81"/>
            <rFont val="Tahoma"/>
            <family val="2"/>
          </rPr>
          <t xml:space="preserve"> 70 puntos o más </t>
        </r>
        <r>
          <rPr>
            <sz val="9"/>
            <color indexed="81"/>
            <rFont val="Tahoma"/>
            <family val="2"/>
          </rPr>
          <t>para un</t>
        </r>
        <r>
          <rPr>
            <b/>
            <sz val="9"/>
            <color indexed="81"/>
            <rFont val="Tahoma"/>
            <family val="2"/>
          </rPr>
          <t xml:space="preserve"> rango etario de 5 y 9 años.</t>
        </r>
        <r>
          <rPr>
            <sz val="9"/>
            <color indexed="81"/>
            <rFont val="Tahoma"/>
            <family val="2"/>
          </rPr>
          <t xml:space="preserve">
</t>
        </r>
        <r>
          <rPr>
            <b/>
            <sz val="9"/>
            <color indexed="81"/>
            <rFont val="Tahoma"/>
            <family val="2"/>
          </rPr>
          <t>ó</t>
        </r>
        <r>
          <rPr>
            <sz val="9"/>
            <color indexed="81"/>
            <rFont val="Tahoma"/>
            <family val="2"/>
          </rPr>
          <t xml:space="preserve">
En </t>
        </r>
        <r>
          <rPr>
            <b/>
            <sz val="9"/>
            <color indexed="81"/>
            <rFont val="Tahoma"/>
            <family val="2"/>
          </rPr>
          <t>formulario Clínico: "Cuestionario para Adolescentes (PSC-Y) 10 a 14 años"</t>
        </r>
        <r>
          <rPr>
            <sz val="9"/>
            <color indexed="81"/>
            <rFont val="Tahoma"/>
            <family val="2"/>
          </rPr>
          <t xml:space="preserve"> en campo </t>
        </r>
        <r>
          <rPr>
            <b/>
            <sz val="9"/>
            <color indexed="81"/>
            <rFont val="Tahoma"/>
            <family val="2"/>
          </rPr>
          <t>"Estado"</t>
        </r>
        <r>
          <rPr>
            <sz val="9"/>
            <color indexed="81"/>
            <rFont val="Tahoma"/>
            <family val="2"/>
          </rPr>
          <t xml:space="preserve"> tenga el valor </t>
        </r>
        <r>
          <rPr>
            <b/>
            <sz val="9"/>
            <color indexed="81"/>
            <rFont val="Tahoma"/>
            <family val="2"/>
          </rPr>
          <t xml:space="preserve">"Egreso" </t>
        </r>
        <r>
          <rPr>
            <sz val="9"/>
            <color indexed="81"/>
            <rFont val="Tahoma"/>
            <family val="2"/>
          </rPr>
          <t>y en campo</t>
        </r>
        <r>
          <rPr>
            <b/>
            <sz val="9"/>
            <color indexed="81"/>
            <rFont val="Tahoma"/>
            <family val="2"/>
          </rPr>
          <t xml:space="preserve"> "Resultado de cuestionario"</t>
        </r>
        <r>
          <rPr>
            <sz val="9"/>
            <color indexed="81"/>
            <rFont val="Tahoma"/>
            <family val="2"/>
          </rPr>
          <t xml:space="preserve"> tenga una</t>
        </r>
        <r>
          <rPr>
            <b/>
            <sz val="9"/>
            <color indexed="81"/>
            <rFont val="Tahoma"/>
            <family val="2"/>
          </rPr>
          <t xml:space="preserve"> </t>
        </r>
        <r>
          <rPr>
            <sz val="9"/>
            <color indexed="81"/>
            <rFont val="Tahoma"/>
            <family val="2"/>
          </rPr>
          <t xml:space="preserve">puntuación </t>
        </r>
        <r>
          <rPr>
            <b/>
            <sz val="9"/>
            <color indexed="81"/>
            <rFont val="Tahoma"/>
            <family val="2"/>
          </rPr>
          <t>70 puntos o más rango etario de 10 y 14 años.</t>
        </r>
        <r>
          <rPr>
            <sz val="9"/>
            <color indexed="81"/>
            <rFont val="Tahoma"/>
            <family val="2"/>
          </rPr>
          <t xml:space="preserve">
</t>
        </r>
        <r>
          <rPr>
            <b/>
            <sz val="9"/>
            <color indexed="81"/>
            <rFont val="Tahoma"/>
            <family val="2"/>
          </rPr>
          <t>ó</t>
        </r>
        <r>
          <rPr>
            <sz val="9"/>
            <color indexed="81"/>
            <rFont val="Tahoma"/>
            <family val="2"/>
          </rPr>
          <t xml:space="preserve">
En</t>
        </r>
        <r>
          <rPr>
            <b/>
            <sz val="9"/>
            <color indexed="81"/>
            <rFont val="Tahoma"/>
            <family val="2"/>
          </rPr>
          <t xml:space="preserve"> formulario Clínico: "Cuestionario de salud de Goldberg"</t>
        </r>
        <r>
          <rPr>
            <sz val="9"/>
            <color indexed="81"/>
            <rFont val="Tahoma"/>
            <family val="2"/>
          </rPr>
          <t xml:space="preserve"> , en campo </t>
        </r>
        <r>
          <rPr>
            <b/>
            <sz val="9"/>
            <color indexed="81"/>
            <rFont val="Tahoma"/>
            <family val="2"/>
          </rPr>
          <t xml:space="preserve">"Estado" </t>
        </r>
        <r>
          <rPr>
            <sz val="9"/>
            <color indexed="81"/>
            <rFont val="Tahoma"/>
            <family val="2"/>
          </rPr>
          <t xml:space="preserve">tenga el valor </t>
        </r>
        <r>
          <rPr>
            <b/>
            <sz val="9"/>
            <color indexed="81"/>
            <rFont val="Tahoma"/>
            <family val="2"/>
          </rPr>
          <t>"Egreso"</t>
        </r>
        <r>
          <rPr>
            <sz val="9"/>
            <color indexed="81"/>
            <rFont val="Tahoma"/>
            <family val="2"/>
          </rPr>
          <t xml:space="preserve"> y en campo</t>
        </r>
        <r>
          <rPr>
            <b/>
            <sz val="9"/>
            <color indexed="81"/>
            <rFont val="Tahoma"/>
            <family val="2"/>
          </rPr>
          <t xml:space="preserve"> "Resultado de cuestionario"</t>
        </r>
        <r>
          <rPr>
            <sz val="9"/>
            <color indexed="81"/>
            <rFont val="Tahoma"/>
            <family val="2"/>
          </rPr>
          <t xml:space="preserve"> tenga una</t>
        </r>
        <r>
          <rPr>
            <b/>
            <sz val="9"/>
            <color indexed="81"/>
            <rFont val="Tahoma"/>
            <family val="2"/>
          </rPr>
          <t xml:space="preserve"> puntuación entre 7 y 12 puntos</t>
        </r>
        <r>
          <rPr>
            <sz val="9"/>
            <color indexed="81"/>
            <rFont val="Tahoma"/>
            <family val="2"/>
          </rPr>
          <t xml:space="preserve"> para un</t>
        </r>
        <r>
          <rPr>
            <b/>
            <sz val="9"/>
            <color indexed="81"/>
            <rFont val="Tahoma"/>
            <family val="2"/>
          </rPr>
          <t xml:space="preserve"> rango etario 15 y más años.</t>
        </r>
      </text>
    </comment>
    <comment ref="B183" authorId="5" shapeId="0" xr:uid="{377A14A8-B7C0-4ACF-9353-72E846F5808C}">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el Formulario Clínico: </t>
        </r>
        <r>
          <rPr>
            <b/>
            <sz val="9"/>
            <color indexed="81"/>
            <rFont val="Tahoma"/>
            <family val="2"/>
          </rPr>
          <t>"Programa Más Adulto mayor Autovalente"</t>
        </r>
        <r>
          <rPr>
            <sz val="9"/>
            <color indexed="81"/>
            <rFont val="Tahoma"/>
            <family val="2"/>
          </rPr>
          <t>, en el campo</t>
        </r>
        <r>
          <rPr>
            <b/>
            <sz val="9"/>
            <color indexed="81"/>
            <rFont val="Tahoma"/>
            <family val="2"/>
          </rPr>
          <t xml:space="preserve"> "Time Up and Go (Seg)"</t>
        </r>
        <r>
          <rPr>
            <sz val="9"/>
            <color indexed="81"/>
            <rFont val="Tahoma"/>
            <family val="2"/>
          </rPr>
          <t xml:space="preserve"> se registre el valor </t>
        </r>
        <r>
          <rPr>
            <b/>
            <sz val="9"/>
            <color indexed="81"/>
            <rFont val="Tahoma"/>
            <family val="2"/>
          </rPr>
          <t xml:space="preserve">"Mejora" </t>
        </r>
        <r>
          <rPr>
            <sz val="9"/>
            <color indexed="81"/>
            <rFont val="Tahoma"/>
            <family val="2"/>
          </rPr>
          <t xml:space="preserve">
</t>
        </r>
      </text>
    </comment>
    <comment ref="B184" authorId="5" shapeId="0" xr:uid="{3628BE2C-8E12-440C-867A-593BDAA72D5F}">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el Formulario Clínico: </t>
        </r>
        <r>
          <rPr>
            <b/>
            <sz val="9"/>
            <color indexed="81"/>
            <rFont val="Tahoma"/>
            <family val="2"/>
          </rPr>
          <t>"Programa Más Adulto mayor Autovalente",</t>
        </r>
        <r>
          <rPr>
            <sz val="9"/>
            <color indexed="81"/>
            <rFont val="Tahoma"/>
            <family val="2"/>
          </rPr>
          <t xml:space="preserve"> en el campo </t>
        </r>
        <r>
          <rPr>
            <b/>
            <sz val="9"/>
            <color indexed="81"/>
            <rFont val="Tahoma"/>
            <family val="2"/>
          </rPr>
          <t>"Time Up and Go (Seg)"</t>
        </r>
        <r>
          <rPr>
            <sz val="9"/>
            <color indexed="81"/>
            <rFont val="Tahoma"/>
            <family val="2"/>
          </rPr>
          <t xml:space="preserve"> se registre el valor </t>
        </r>
        <r>
          <rPr>
            <b/>
            <sz val="9"/>
            <color indexed="81"/>
            <rFont val="Tahoma"/>
            <family val="2"/>
          </rPr>
          <t xml:space="preserve">"Mantiene" </t>
        </r>
        <r>
          <rPr>
            <sz val="9"/>
            <color indexed="81"/>
            <rFont val="Tahoma"/>
            <family val="2"/>
          </rPr>
          <t xml:space="preserve">
</t>
        </r>
      </text>
    </comment>
    <comment ref="B185" authorId="5" shapeId="0" xr:uid="{EA5DEF2C-B78E-4A04-910F-FF0D38FB29DA}">
      <text>
        <r>
          <rPr>
            <sz val="9"/>
            <color indexed="81"/>
            <rFont val="Tahoma"/>
            <family val="2"/>
          </rPr>
          <t>Este dato aparecerá  luego de que en la atención registrada en</t>
        </r>
        <r>
          <rPr>
            <b/>
            <sz val="9"/>
            <color indexed="81"/>
            <rFont val="Tahoma"/>
            <family val="2"/>
          </rPr>
          <t xml:space="preserve"> Módulo de Box/Pacientes citados ó Módulo Box/Agregar documento a una atención;</t>
        </r>
        <r>
          <rPr>
            <sz val="9"/>
            <color indexed="81"/>
            <rFont val="Tahoma"/>
            <family val="2"/>
          </rPr>
          <t xml:space="preserve"> se registre el Formulario Clínico: </t>
        </r>
        <r>
          <rPr>
            <b/>
            <sz val="9"/>
            <color indexed="81"/>
            <rFont val="Tahoma"/>
            <family val="2"/>
          </rPr>
          <t>"Programa Más Adulto mayor Autovalente"</t>
        </r>
        <r>
          <rPr>
            <sz val="9"/>
            <color indexed="81"/>
            <rFont val="Tahoma"/>
            <family val="2"/>
          </rPr>
          <t>, en el campo</t>
        </r>
        <r>
          <rPr>
            <b/>
            <sz val="9"/>
            <color indexed="81"/>
            <rFont val="Tahoma"/>
            <family val="2"/>
          </rPr>
          <t xml:space="preserve"> "Time Up and Go (Seg)"</t>
        </r>
        <r>
          <rPr>
            <sz val="9"/>
            <color indexed="81"/>
            <rFont val="Tahoma"/>
            <family val="2"/>
          </rPr>
          <t xml:space="preserve"> se registre el valor </t>
        </r>
        <r>
          <rPr>
            <b/>
            <sz val="9"/>
            <color indexed="81"/>
            <rFont val="Tahoma"/>
            <family val="2"/>
          </rPr>
          <t xml:space="preserve">"Dismuye" </t>
        </r>
        <r>
          <rPr>
            <sz val="9"/>
            <color indexed="81"/>
            <rFont val="Tahoma"/>
            <family val="2"/>
          </rPr>
          <t xml:space="preserve">
</t>
        </r>
      </text>
    </comment>
    <comment ref="B186" authorId="5" shapeId="0" xr:uid="{30392132-14D9-4AD3-A298-B693726BDFEB}">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"Formulario Cuestionario de Funcionalidad (HAQ-8)"</t>
        </r>
        <r>
          <rPr>
            <sz val="9"/>
            <color indexed="81"/>
            <rFont val="Tahoma"/>
            <family val="2"/>
          </rPr>
          <t xml:space="preserve">, en el campo </t>
        </r>
        <r>
          <rPr>
            <b/>
            <sz val="9"/>
            <color indexed="81"/>
            <rFont val="Tahoma"/>
            <family val="2"/>
          </rPr>
          <t xml:space="preserve">"Resultado" </t>
        </r>
        <r>
          <rPr>
            <sz val="9"/>
            <color indexed="81"/>
            <rFont val="Tahoma"/>
            <family val="2"/>
          </rPr>
          <t xml:space="preserve">se registre el valor </t>
        </r>
        <r>
          <rPr>
            <b/>
            <sz val="9"/>
            <color indexed="81"/>
            <rFont val="Tahoma"/>
            <family val="2"/>
          </rPr>
          <t xml:space="preserve">"Mejora" </t>
        </r>
        <r>
          <rPr>
            <sz val="9"/>
            <color indexed="81"/>
            <rFont val="Tahoma"/>
            <family val="2"/>
          </rPr>
          <t xml:space="preserve">
</t>
        </r>
      </text>
    </comment>
    <comment ref="B187" authorId="5" shapeId="0" xr:uid="{7F6611EC-EE76-4C11-BBBC-68FD637EBAD9}">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"Formulario Cuestionario de Funcionalidad (HAQ-8)"</t>
        </r>
        <r>
          <rPr>
            <sz val="9"/>
            <color indexed="81"/>
            <rFont val="Tahoma"/>
            <family val="2"/>
          </rPr>
          <t xml:space="preserve">, en el campo </t>
        </r>
        <r>
          <rPr>
            <b/>
            <sz val="9"/>
            <color indexed="81"/>
            <rFont val="Tahoma"/>
            <family val="2"/>
          </rPr>
          <t>"Resultado"</t>
        </r>
        <r>
          <rPr>
            <sz val="9"/>
            <color indexed="81"/>
            <rFont val="Tahoma"/>
            <family val="2"/>
          </rPr>
          <t xml:space="preserve"> se registre el valor </t>
        </r>
        <r>
          <rPr>
            <b/>
            <sz val="9"/>
            <color indexed="81"/>
            <rFont val="Tahoma"/>
            <family val="2"/>
          </rPr>
          <t xml:space="preserve">"Mantiene" </t>
        </r>
        <r>
          <rPr>
            <sz val="9"/>
            <color indexed="81"/>
            <rFont val="Tahoma"/>
            <family val="2"/>
          </rPr>
          <t xml:space="preserve">
</t>
        </r>
      </text>
    </comment>
    <comment ref="B188" authorId="5" shapeId="0" xr:uid="{F92DA24E-F7C2-4685-B925-6F7D408A8B42}">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"Formulario Cuestionario de Funcionalidad (HAQ-8)"</t>
        </r>
        <r>
          <rPr>
            <sz val="9"/>
            <color indexed="81"/>
            <rFont val="Tahoma"/>
            <family val="2"/>
          </rPr>
          <t xml:space="preserve">, en el campo </t>
        </r>
        <r>
          <rPr>
            <b/>
            <sz val="9"/>
            <color indexed="81"/>
            <rFont val="Tahoma"/>
            <family val="2"/>
          </rPr>
          <t>"Resultado"</t>
        </r>
        <r>
          <rPr>
            <sz val="9"/>
            <color indexed="81"/>
            <rFont val="Tahoma"/>
            <family val="2"/>
          </rPr>
          <t xml:space="preserve"> se registre el valor </t>
        </r>
        <r>
          <rPr>
            <b/>
            <sz val="9"/>
            <color indexed="81"/>
            <rFont val="Tahoma"/>
            <family val="2"/>
          </rPr>
          <t>"Disminuye"</t>
        </r>
        <r>
          <rPr>
            <sz val="9"/>
            <color indexed="81"/>
            <rFont val="Tahoma"/>
            <family val="2"/>
          </rPr>
          <t xml:space="preserve"> 
</t>
        </r>
      </text>
    </comment>
    <comment ref="A191" authorId="2" shapeId="0" xr:uid="{26F4B04F-8926-4D3C-BF5B-40057D09929C}">
      <text>
        <r>
          <rPr>
            <b/>
            <sz val="9"/>
            <color indexed="81"/>
            <rFont val="Tahoma"/>
            <family val="2"/>
          </rPr>
          <t xml:space="preserve">No Disponible - No corresponde a registro en APS  -
</t>
        </r>
        <r>
          <rPr>
            <sz val="9"/>
            <color indexed="81"/>
            <rFont val="Tahoma"/>
            <family val="2"/>
          </rPr>
          <t xml:space="preserve">
</t>
        </r>
      </text>
    </comment>
    <comment ref="A203" authorId="2" shapeId="0" xr:uid="{B3F734A9-5ECB-4BA9-A3F1-21F79E683DFE}">
      <text>
        <r>
          <rPr>
            <b/>
            <sz val="9"/>
            <color indexed="81"/>
            <rFont val="Tahoma"/>
            <family val="2"/>
          </rPr>
          <t>Ref DEIS:</t>
        </r>
        <r>
          <rPr>
            <sz val="9"/>
            <color indexed="81"/>
            <rFont val="Tahoma"/>
            <family val="2"/>
          </rPr>
          <t xml:space="preserve">
</t>
        </r>
        <r>
          <rPr>
            <u/>
            <sz val="9"/>
            <color indexed="81"/>
            <rFont val="Tahoma"/>
            <family val="2"/>
          </rPr>
          <t>Cuidador(a) con Dependencia Severa con sobrecarga intensa:</t>
        </r>
        <r>
          <rPr>
            <sz val="9"/>
            <color indexed="81"/>
            <rFont val="Tahoma"/>
            <family val="2"/>
          </rPr>
          <t xml:space="preserve"> Cuidador/a, que a la aplicación de la 
EZA obtienen en la sumatoria del puntaje un número mayor a 17 puntos. 
</t>
        </r>
        <r>
          <rPr>
            <b/>
            <sz val="9"/>
            <color indexed="81"/>
            <rFont val="Tahoma"/>
            <family val="2"/>
          </rPr>
          <t>RAYEN:</t>
        </r>
        <r>
          <rPr>
            <sz val="9"/>
            <color indexed="81"/>
            <rFont val="Tahoma"/>
            <family val="2"/>
          </rPr>
          <t xml:space="preserve">
Este dato aparecerá  luego de que en la atención registrada en Módulo de Box/Pacientes citados ó Módulo Box/Agregar documento a una atención; se registre el Formulario Clínico: </t>
        </r>
        <r>
          <rPr>
            <b/>
            <sz val="9"/>
            <color indexed="81"/>
            <rFont val="Tahoma"/>
            <family val="2"/>
          </rPr>
          <t xml:space="preserve">"Zarit Abreviado" </t>
        </r>
        <r>
          <rPr>
            <sz val="9"/>
            <color indexed="81"/>
            <rFont val="Tahoma"/>
            <family val="2"/>
          </rPr>
          <t xml:space="preserve"> lo siguiente:
- En campo "</t>
        </r>
        <r>
          <rPr>
            <b/>
            <sz val="9"/>
            <color indexed="81"/>
            <rFont val="Tahoma"/>
            <family val="2"/>
          </rPr>
          <t xml:space="preserve">Condicion del Paciente" , </t>
        </r>
        <r>
          <rPr>
            <sz val="9"/>
            <color indexed="81"/>
            <rFont val="Tahoma"/>
            <family val="2"/>
          </rPr>
          <t>tenga el valor "</t>
        </r>
        <r>
          <rPr>
            <b/>
            <sz val="9"/>
            <color indexed="81"/>
            <rFont val="Tahoma"/>
            <family val="2"/>
          </rPr>
          <t>Paciente con Dependencia Severa"</t>
        </r>
        <r>
          <rPr>
            <sz val="9"/>
            <color indexed="81"/>
            <rFont val="Tahoma"/>
            <family val="2"/>
          </rPr>
          <t xml:space="preserve">
- En campo </t>
        </r>
        <r>
          <rPr>
            <b/>
            <sz val="9"/>
            <color indexed="81"/>
            <rFont val="Tahoma"/>
            <family val="2"/>
          </rPr>
          <t>"Puntaje Total"</t>
        </r>
        <r>
          <rPr>
            <sz val="9"/>
            <color indexed="81"/>
            <rFont val="Tahoma"/>
            <family val="2"/>
          </rPr>
          <t xml:space="preserve"> sea un numero</t>
        </r>
        <r>
          <rPr>
            <b/>
            <sz val="9"/>
            <color indexed="81"/>
            <rFont val="Tahoma"/>
            <family val="2"/>
          </rPr>
          <t xml:space="preserve"> mayor o igual a 17 puntos. 
- </t>
        </r>
        <r>
          <rPr>
            <sz val="9"/>
            <color indexed="81"/>
            <rFont val="Tahoma"/>
            <family val="2"/>
          </rPr>
          <t xml:space="preserve">En campo </t>
        </r>
        <r>
          <rPr>
            <b/>
            <sz val="9"/>
            <color indexed="81"/>
            <rFont val="Tahoma"/>
            <family val="2"/>
          </rPr>
          <t>"Estado de sobrecarga"</t>
        </r>
        <r>
          <rPr>
            <sz val="9"/>
            <color indexed="81"/>
            <rFont val="Tahoma"/>
            <family val="2"/>
          </rPr>
          <t xml:space="preserve"> tenga el valor </t>
        </r>
        <r>
          <rPr>
            <b/>
            <sz val="9"/>
            <color indexed="81"/>
            <rFont val="Tahoma"/>
            <family val="2"/>
          </rPr>
          <t xml:space="preserve">"Sobrecarga Intensa" </t>
        </r>
        <r>
          <rPr>
            <sz val="9"/>
            <color indexed="81"/>
            <rFont val="Tahoma"/>
            <family val="2"/>
          </rPr>
          <t xml:space="preserve">
*</t>
        </r>
        <r>
          <rPr>
            <i/>
            <sz val="9"/>
            <color indexed="81"/>
            <rFont val="Tahoma"/>
            <family val="2"/>
          </rPr>
          <t xml:space="preserve"> Solo el valor "Puntaje Total", se completa automáticamente al contestar la seccion de "Preguntas Versión Abreviada" </t>
        </r>
        <r>
          <rPr>
            <sz val="9"/>
            <color indexed="81"/>
            <rFont val="Tahoma"/>
            <family val="2"/>
          </rPr>
          <t xml:space="preserve">
</t>
        </r>
      </text>
    </comment>
    <comment ref="A204" authorId="2" shapeId="0" xr:uid="{B3E593C9-37B4-4462-A19C-96C2A02529EB}">
      <text>
        <r>
          <rPr>
            <b/>
            <sz val="9"/>
            <color indexed="81"/>
            <rFont val="Tahoma"/>
            <family val="2"/>
          </rPr>
          <t>Ref DEIS:</t>
        </r>
        <r>
          <rPr>
            <sz val="9"/>
            <color indexed="81"/>
            <rFont val="Tahoma"/>
            <family val="2"/>
          </rPr>
          <t xml:space="preserve">
</t>
        </r>
        <r>
          <rPr>
            <u/>
            <sz val="9"/>
            <color indexed="81"/>
            <rFont val="Tahoma"/>
            <family val="2"/>
          </rPr>
          <t xml:space="preserve">Cuidador(a) con Dependencia Severa sin sobrecarga intensa: </t>
        </r>
        <r>
          <rPr>
            <sz val="9"/>
            <color indexed="81"/>
            <rFont val="Tahoma"/>
            <family val="2"/>
          </rPr>
          <t xml:space="preserve">Cuidador/a, que a la aplicación de la EZA obtienen en la sumatoria del puntaje un número menor a 17 puntos. 
</t>
        </r>
        <r>
          <rPr>
            <b/>
            <sz val="9"/>
            <color indexed="81"/>
            <rFont val="Tahoma"/>
            <family val="2"/>
          </rPr>
          <t>RAYEN:</t>
        </r>
        <r>
          <rPr>
            <sz val="9"/>
            <color indexed="81"/>
            <rFont val="Tahoma"/>
            <family val="2"/>
          </rPr>
          <t xml:space="preserve">
Este dato aparecerá  luego de que en la atención registrada en Módulo de Box/Pacientes citados ó Módulo Box/Agregar documento a una atención; se registre el Formulario Clínico:</t>
        </r>
        <r>
          <rPr>
            <b/>
            <sz val="9"/>
            <color indexed="81"/>
            <rFont val="Tahoma"/>
            <family val="2"/>
          </rPr>
          <t xml:space="preserve"> "Zarit Abreviado" </t>
        </r>
        <r>
          <rPr>
            <sz val="9"/>
            <color indexed="81"/>
            <rFont val="Tahoma"/>
            <family val="2"/>
          </rPr>
          <t xml:space="preserve">lo siguiente:
- En campo </t>
        </r>
        <r>
          <rPr>
            <b/>
            <sz val="9"/>
            <color indexed="81"/>
            <rFont val="Tahoma"/>
            <family val="2"/>
          </rPr>
          <t>"Condicion del Paciente"</t>
        </r>
        <r>
          <rPr>
            <sz val="9"/>
            <color indexed="81"/>
            <rFont val="Tahoma"/>
            <family val="2"/>
          </rPr>
          <t xml:space="preserve">, tenga el valor </t>
        </r>
        <r>
          <rPr>
            <b/>
            <sz val="9"/>
            <color indexed="81"/>
            <rFont val="Tahoma"/>
            <family val="2"/>
          </rPr>
          <t>"Paciente con Dependencia Severa"</t>
        </r>
        <r>
          <rPr>
            <sz val="9"/>
            <color indexed="81"/>
            <rFont val="Tahoma"/>
            <family val="2"/>
          </rPr>
          <t xml:space="preserve"> 
- En campo </t>
        </r>
        <r>
          <rPr>
            <b/>
            <sz val="9"/>
            <color indexed="81"/>
            <rFont val="Tahoma"/>
            <family val="2"/>
          </rPr>
          <t>"Puntaje Total"</t>
        </r>
        <r>
          <rPr>
            <sz val="9"/>
            <color indexed="81"/>
            <rFont val="Tahoma"/>
            <family val="2"/>
          </rPr>
          <t xml:space="preserve"> sea un numero </t>
        </r>
        <r>
          <rPr>
            <b/>
            <sz val="9"/>
            <color indexed="81"/>
            <rFont val="Tahoma"/>
            <family val="2"/>
          </rPr>
          <t xml:space="preserve">menor a 17 puntos. 
- </t>
        </r>
        <r>
          <rPr>
            <sz val="9"/>
            <color indexed="81"/>
            <rFont val="Tahoma"/>
            <family val="2"/>
          </rPr>
          <t xml:space="preserve">En campo </t>
        </r>
        <r>
          <rPr>
            <b/>
            <sz val="9"/>
            <color indexed="81"/>
            <rFont val="Tahoma"/>
            <family val="2"/>
          </rPr>
          <t>"Estado de sobrecarga"</t>
        </r>
        <r>
          <rPr>
            <sz val="9"/>
            <color indexed="81"/>
            <rFont val="Tahoma"/>
            <family val="2"/>
          </rPr>
          <t xml:space="preserve"> tenga el valor</t>
        </r>
        <r>
          <rPr>
            <b/>
            <sz val="9"/>
            <color indexed="81"/>
            <rFont val="Tahoma"/>
            <family val="2"/>
          </rPr>
          <t xml:space="preserve"> "Ausencia de Sobrecarga" 
</t>
        </r>
        <r>
          <rPr>
            <i/>
            <sz val="9"/>
            <color indexed="81"/>
            <rFont val="Tahoma"/>
            <family val="2"/>
          </rPr>
          <t>* Solo el valor "Puntaje Total", se completa automáticamente al contestar la seccion de "Preguntas Versión Abreviada"</t>
        </r>
      </text>
    </comment>
    <comment ref="A205" authorId="2" shapeId="0" xr:uid="{DA74F4BB-59A6-4360-8B6D-7781DF045FF9}">
      <text>
        <r>
          <rPr>
            <u/>
            <sz val="9"/>
            <color indexed="81"/>
            <rFont val="Tahoma"/>
            <family val="2"/>
          </rPr>
          <t>Total Cuidadores Evaluados con instrumento Zarit:</t>
        </r>
        <r>
          <rPr>
            <sz val="9"/>
            <color indexed="81"/>
            <rFont val="Tahoma"/>
            <family val="2"/>
          </rPr>
          <t xml:space="preserve"> Este número corresponde a la sumatoria de cuidadores con sobrecarga intensa y cuidadores sin sobrecarga intensa.
</t>
        </r>
      </text>
    </comment>
    <comment ref="AD207" authorId="6" shapeId="0" xr:uid="{F5CABE24-4099-4BD8-BEEB-A6005D9AF549}">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F207" authorId="6" shapeId="0" xr:uid="{44872B98-6F4E-496D-8321-3C699E41D9B9}">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H207" authorId="2" shapeId="0" xr:uid="{0B3C7915-11AA-4A9F-8B02-23E6E7AF61D7}">
      <text>
        <r>
          <rPr>
            <sz val="9"/>
            <color indexed="81"/>
            <rFont val="Tahoma"/>
            <family val="2"/>
          </rPr>
          <t>Este dato aparecerá, luego que en Modulo Admision, el paciente indique un</t>
        </r>
        <r>
          <rPr>
            <b/>
            <sz val="9"/>
            <color indexed="81"/>
            <rFont val="Tahoma"/>
            <family val="2"/>
          </rPr>
          <t xml:space="preserve"> Pueblo Originario</t>
        </r>
        <r>
          <rPr>
            <sz val="9"/>
            <color indexed="81"/>
            <rFont val="Tahoma"/>
            <family val="2"/>
          </rPr>
          <t xml:space="preserve">
</t>
        </r>
      </text>
    </comment>
    <comment ref="AI207" authorId="2" shapeId="0" xr:uid="{15E4777A-CF66-4DA9-BB1B-8737DBA084CA}">
      <text>
        <r>
          <rPr>
            <sz val="9"/>
            <color indexed="81"/>
            <rFont val="Tahoma"/>
            <family val="2"/>
          </rPr>
          <t>Se contabilizara a los pacientes que tengan en  Antecedentes del usuario APS / Pestaña "Identificacion"</t>
        </r>
        <r>
          <rPr>
            <b/>
            <sz val="9"/>
            <color indexed="81"/>
            <rFont val="Tahoma"/>
            <family val="2"/>
          </rPr>
          <t xml:space="preserve">  </t>
        </r>
        <r>
          <rPr>
            <sz val="9"/>
            <color indexed="81"/>
            <rFont val="Tahoma"/>
            <family val="2"/>
          </rPr>
          <t>Item  Alertas Adm.</t>
        </r>
        <r>
          <rPr>
            <b/>
            <sz val="9"/>
            <color indexed="81"/>
            <rFont val="Tahoma"/>
            <family val="2"/>
          </rPr>
          <t xml:space="preserve">  "MIGRANTE"</t>
        </r>
        <r>
          <rPr>
            <sz val="9"/>
            <color indexed="81"/>
            <rFont val="Tahoma"/>
            <family val="2"/>
          </rPr>
          <t xml:space="preserve">
</t>
        </r>
      </text>
    </comment>
    <comment ref="B210" authorId="3" shapeId="0" xr:uid="{67F8DD1C-777F-43F1-A6BD-B0F3126BCA94}">
      <text>
        <r>
          <rPr>
            <sz val="9"/>
            <color indexed="81"/>
            <rFont val="Tahoma"/>
            <family val="2"/>
          </rPr>
          <t xml:space="preserve">Este dato aparecerá  luego de que en la atención registrada en </t>
        </r>
        <r>
          <rPr>
            <b/>
            <sz val="9"/>
            <color indexed="81"/>
            <rFont val="Tahoma"/>
            <family val="2"/>
          </rPr>
          <t xml:space="preserve">Módulo de Box/Pacientes citados ó Módulo Box/Agregar documento a una atención; </t>
        </r>
        <r>
          <rPr>
            <sz val="9"/>
            <color indexed="81"/>
            <rFont val="Tahoma"/>
            <family val="2"/>
          </rPr>
          <t xml:space="preserve">se registre el Formulario Clínico: </t>
        </r>
        <r>
          <rPr>
            <b/>
            <sz val="9"/>
            <color indexed="81"/>
            <rFont val="Tahoma"/>
            <family val="2"/>
          </rPr>
          <t xml:space="preserve">
"Población en Control con Enfoque de Riesgo Odontológico (Cero)" </t>
        </r>
        <r>
          <rPr>
            <sz val="9"/>
            <color indexed="81"/>
            <rFont val="Tahoma"/>
            <family val="2"/>
          </rPr>
          <t>tenga en el campo</t>
        </r>
        <r>
          <rPr>
            <b/>
            <sz val="9"/>
            <color indexed="81"/>
            <rFont val="Tahoma"/>
            <family val="2"/>
          </rPr>
          <t xml:space="preserve"> "Resultado Evaluacion de Riesgo" - "Bajo Riesgo" </t>
        </r>
        <r>
          <rPr>
            <sz val="9"/>
            <color indexed="81"/>
            <rFont val="Tahoma"/>
            <family val="2"/>
          </rPr>
          <t xml:space="preserve">
o
</t>
        </r>
        <r>
          <rPr>
            <b/>
            <sz val="9"/>
            <color indexed="81"/>
            <rFont val="Tahoma"/>
            <family val="2"/>
          </rPr>
          <t>Población en Control de Enfoque de Riesgo Odontológico 0-6 años (CERO)</t>
        </r>
        <r>
          <rPr>
            <sz val="9"/>
            <color indexed="81"/>
            <rFont val="Tahoma"/>
            <family val="2"/>
          </rPr>
          <t xml:space="preserve">,  tenga en el campo </t>
        </r>
        <r>
          <rPr>
            <b/>
            <sz val="9"/>
            <color indexed="81"/>
            <rFont val="Tahoma"/>
            <family val="2"/>
          </rPr>
          <t>"Resultado Evaluacion de Riesgo" - "Bajo Riesgo"</t>
        </r>
        <r>
          <rPr>
            <sz val="9"/>
            <color indexed="81"/>
            <rFont val="Tahoma"/>
            <family val="2"/>
          </rPr>
          <t xml:space="preserve"> 
o
</t>
        </r>
        <r>
          <rPr>
            <b/>
            <sz val="9"/>
            <color indexed="81"/>
            <rFont val="Tahoma"/>
            <family val="2"/>
          </rPr>
          <t>Población en Control de Enfoque de Riesgo Odontológico 7-9 años (CERO),</t>
        </r>
        <r>
          <rPr>
            <sz val="9"/>
            <color indexed="81"/>
            <rFont val="Tahoma"/>
            <family val="2"/>
          </rPr>
          <t xml:space="preserve">  tenga en el campo </t>
        </r>
        <r>
          <rPr>
            <b/>
            <sz val="9"/>
            <color indexed="81"/>
            <rFont val="Tahoma"/>
            <family val="2"/>
          </rPr>
          <t xml:space="preserve">"Resultado Evaluacion de Riesgo" - "Bajo Riesgo" </t>
        </r>
        <r>
          <rPr>
            <sz val="9"/>
            <color indexed="81"/>
            <rFont val="Tahoma"/>
            <family val="2"/>
          </rPr>
          <t xml:space="preserve">
o
</t>
        </r>
        <r>
          <rPr>
            <b/>
            <sz val="9"/>
            <color indexed="81"/>
            <rFont val="Tahoma"/>
            <family val="2"/>
          </rPr>
          <t>Población en Control con Enfoque de Riesgo odontológico 10-19 años (CERO),</t>
        </r>
        <r>
          <rPr>
            <sz val="9"/>
            <color indexed="81"/>
            <rFont val="Tahoma"/>
            <family val="2"/>
          </rPr>
          <t xml:space="preserve"> Y tenga en el campo </t>
        </r>
        <r>
          <rPr>
            <b/>
            <sz val="9"/>
            <color indexed="81"/>
            <rFont val="Tahoma"/>
            <family val="2"/>
          </rPr>
          <t xml:space="preserve">"Resultado Evaluacion de Riesgo" - "Bajo Riesgo" </t>
        </r>
        <r>
          <rPr>
            <sz val="9"/>
            <color indexed="81"/>
            <rFont val="Tahoma"/>
            <family val="2"/>
          </rPr>
          <t xml:space="preserve">
</t>
        </r>
      </text>
    </comment>
    <comment ref="B211" authorId="3" shapeId="0" xr:uid="{8AB2DAC3-04BB-4484-AFB9-5285EC26D4F5}">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"Población en Control con Enfoque de Riesgo Odontológico (Cero)"</t>
        </r>
        <r>
          <rPr>
            <sz val="9"/>
            <color indexed="81"/>
            <rFont val="Tahoma"/>
            <family val="2"/>
          </rPr>
          <t xml:space="preserve"> tenga en el campo</t>
        </r>
        <r>
          <rPr>
            <b/>
            <sz val="9"/>
            <color indexed="81"/>
            <rFont val="Tahoma"/>
            <family val="2"/>
          </rPr>
          <t xml:space="preserve"> "Resultado Evaluacion de Riesgo" - "Alto Riesgo" </t>
        </r>
        <r>
          <rPr>
            <sz val="9"/>
            <color indexed="81"/>
            <rFont val="Tahoma"/>
            <family val="2"/>
          </rPr>
          <t xml:space="preserve">
o
</t>
        </r>
        <r>
          <rPr>
            <b/>
            <sz val="9"/>
            <color indexed="81"/>
            <rFont val="Tahoma"/>
            <family val="2"/>
          </rPr>
          <t>Población en Control de Enfoque de Riesgo Odontológico 0-6 años (CERO)</t>
        </r>
        <r>
          <rPr>
            <sz val="9"/>
            <color indexed="81"/>
            <rFont val="Tahoma"/>
            <family val="2"/>
          </rPr>
          <t xml:space="preserve">,  tenga en el campo </t>
        </r>
        <r>
          <rPr>
            <b/>
            <sz val="9"/>
            <color indexed="81"/>
            <rFont val="Tahoma"/>
            <family val="2"/>
          </rPr>
          <t>"Resultado Evaluacion de Riesgo" - "Alto Riesgo"</t>
        </r>
        <r>
          <rPr>
            <sz val="9"/>
            <color indexed="81"/>
            <rFont val="Tahoma"/>
            <family val="2"/>
          </rPr>
          <t xml:space="preserve"> 
o
</t>
        </r>
        <r>
          <rPr>
            <b/>
            <sz val="9"/>
            <color indexed="81"/>
            <rFont val="Tahoma"/>
            <family val="2"/>
          </rPr>
          <t>Población en Control de Enfoque de Riesgo Odontológico 7-9 años (CERO)</t>
        </r>
        <r>
          <rPr>
            <sz val="9"/>
            <color indexed="81"/>
            <rFont val="Tahoma"/>
            <family val="2"/>
          </rPr>
          <t xml:space="preserve">,  tenga en el campo </t>
        </r>
        <r>
          <rPr>
            <b/>
            <sz val="9"/>
            <color indexed="81"/>
            <rFont val="Tahoma"/>
            <family val="2"/>
          </rPr>
          <t xml:space="preserve">"Resultado Evaluacion de Riesgo" - "Alto Riesgo" </t>
        </r>
        <r>
          <rPr>
            <sz val="9"/>
            <color indexed="81"/>
            <rFont val="Tahoma"/>
            <family val="2"/>
          </rPr>
          <t xml:space="preserve">
o
</t>
        </r>
        <r>
          <rPr>
            <b/>
            <sz val="9"/>
            <color indexed="81"/>
            <rFont val="Tahoma"/>
            <family val="2"/>
          </rPr>
          <t>Población en Control con Enfoque de Riesgo odontológico 10-19 años (CERO)</t>
        </r>
        <r>
          <rPr>
            <sz val="9"/>
            <color indexed="81"/>
            <rFont val="Tahoma"/>
            <family val="2"/>
          </rPr>
          <t>, Y tenga en el campo</t>
        </r>
        <r>
          <rPr>
            <b/>
            <sz val="9"/>
            <color indexed="81"/>
            <rFont val="Tahoma"/>
            <family val="2"/>
          </rPr>
          <t xml:space="preserve"> "Resultado Evaluacion de Riesgo" - "Alto Riesgo"</t>
        </r>
        <r>
          <rPr>
            <sz val="9"/>
            <color indexed="81"/>
            <rFont val="Tahoma"/>
            <family val="2"/>
          </rPr>
          <t xml:space="preserve">
</t>
        </r>
      </text>
    </comment>
    <comment ref="S214" authorId="2" shapeId="0" xr:uid="{71665894-4076-4DBA-832D-568FB5A3E929}">
      <text>
        <r>
          <rPr>
            <sz val="9"/>
            <color indexed="81"/>
            <rFont val="Tahoma"/>
            <family val="2"/>
          </rPr>
          <t>Este dato aparecerá, luego que en Modulo Admision, el paciente indique un</t>
        </r>
        <r>
          <rPr>
            <b/>
            <sz val="9"/>
            <color indexed="81"/>
            <rFont val="Tahoma"/>
            <family val="2"/>
          </rPr>
          <t xml:space="preserve"> Pueblo Originario</t>
        </r>
        <r>
          <rPr>
            <sz val="9"/>
            <color indexed="81"/>
            <rFont val="Tahoma"/>
            <family val="2"/>
          </rPr>
          <t xml:space="preserve">
</t>
        </r>
      </text>
    </comment>
    <comment ref="T214" authorId="3" shapeId="0" xr:uid="{5C093B57-2157-418C-9F2A-549AF45A6D2A}">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"MIGRANTE"</t>
        </r>
      </text>
    </comment>
    <comment ref="A217" authorId="2" shapeId="0" xr:uid="{C8341AC2-7161-4741-A31D-151F0F081A90}">
      <text>
        <r>
          <rPr>
            <sz val="9"/>
            <color indexed="81"/>
            <rFont val="Tahoma"/>
            <family val="2"/>
          </rPr>
          <t xml:space="preserve">Total de aplicaciones </t>
        </r>
        <r>
          <rPr>
            <b/>
            <sz val="9"/>
            <color indexed="81"/>
            <rFont val="Tahoma"/>
            <family val="2"/>
          </rPr>
          <t xml:space="preserve">"Pauta de deteccion de riesgo Biopsicosocial (PRB) para ingreso de modalidades de apoyo al desarrollo Infantil" </t>
        </r>
        <r>
          <rPr>
            <sz val="9"/>
            <color indexed="81"/>
            <rFont val="Tahoma"/>
            <family val="2"/>
          </rPr>
          <t xml:space="preserve">con resultado </t>
        </r>
        <r>
          <rPr>
            <b/>
            <sz val="9"/>
            <color indexed="81"/>
            <rFont val="Tahoma"/>
            <family val="2"/>
          </rPr>
          <t xml:space="preserve">"Con Riesgo" y "Sin Riesgo" </t>
        </r>
        <r>
          <rPr>
            <sz val="9"/>
            <color indexed="81"/>
            <rFont val="Tahoma"/>
            <family val="2"/>
          </rPr>
          <t xml:space="preserve">
</t>
        </r>
      </text>
    </comment>
    <comment ref="P217" authorId="2" shapeId="0" xr:uid="{AFD71DA3-9BFC-4230-9790-52075B2549B4}">
      <text>
        <r>
          <rPr>
            <sz val="9"/>
            <color indexed="81"/>
            <rFont val="Tahoma"/>
            <family val="2"/>
          </rPr>
          <t xml:space="preserve">Total de atenciones que tenga la Actividad: </t>
        </r>
        <r>
          <rPr>
            <b/>
            <sz val="9"/>
            <color indexed="81"/>
            <rFont val="Tahoma"/>
            <family val="2"/>
          </rPr>
          <t>Derivadas a equipo de cabecera</t>
        </r>
        <r>
          <rPr>
            <sz val="9"/>
            <color indexed="81"/>
            <rFont val="Tahoma"/>
            <family val="2"/>
          </rPr>
          <t xml:space="preserve"> 
y 
 el fomulario </t>
        </r>
        <r>
          <rPr>
            <b/>
            <sz val="9"/>
            <color indexed="81"/>
            <rFont val="Tahoma"/>
            <family val="2"/>
          </rPr>
          <t>"Pauta de deteccion de riesgo Biopsicosocial (PRB) para ingreso de modalidades de apoyo al desarrollo Infantil</t>
        </r>
        <r>
          <rPr>
            <sz val="9"/>
            <color indexed="81"/>
            <rFont val="Tahoma"/>
            <family val="2"/>
          </rPr>
          <t xml:space="preserve">" con resultado </t>
        </r>
        <r>
          <rPr>
            <b/>
            <sz val="9"/>
            <color indexed="81"/>
            <rFont val="Tahoma"/>
            <family val="2"/>
          </rPr>
          <t xml:space="preserve">"Con Riesgo" y "Sin Riesgo" </t>
        </r>
        <r>
          <rPr>
            <sz val="9"/>
            <color indexed="81"/>
            <rFont val="Tahoma"/>
            <family val="2"/>
          </rPr>
          <t xml:space="preserve">
</t>
        </r>
      </text>
    </comment>
    <comment ref="Q217" authorId="2" shapeId="0" xr:uid="{9BBBABE8-E0AD-4F8A-A567-2AB8434120E8}">
      <text>
        <r>
          <rPr>
            <sz val="9"/>
            <color indexed="81"/>
            <rFont val="Tahoma"/>
            <family val="2"/>
          </rPr>
          <t xml:space="preserve">Total de atenciones que tenga la Actividad: </t>
        </r>
        <r>
          <rPr>
            <b/>
            <sz val="9"/>
            <color indexed="81"/>
            <rFont val="Tahoma"/>
            <family val="2"/>
          </rPr>
          <t>Derivada a MADI 0 a 4 años</t>
        </r>
        <r>
          <rPr>
            <sz val="9"/>
            <color indexed="81"/>
            <rFont val="Tahoma"/>
            <family val="2"/>
          </rPr>
          <t xml:space="preserve"> 
y 
 el fomulario </t>
        </r>
        <r>
          <rPr>
            <b/>
            <sz val="9"/>
            <color indexed="81"/>
            <rFont val="Tahoma"/>
            <family val="2"/>
          </rPr>
          <t>"Pauta de deteccion de riesgo Biopsicosocial (PRB) para ingreso de modalidades de apoyo al desarrollo Infantil</t>
        </r>
        <r>
          <rPr>
            <sz val="9"/>
            <color indexed="81"/>
            <rFont val="Tahoma"/>
            <family val="2"/>
          </rPr>
          <t xml:space="preserve">" con resultado </t>
        </r>
        <r>
          <rPr>
            <b/>
            <sz val="9"/>
            <color indexed="81"/>
            <rFont val="Tahoma"/>
            <family val="2"/>
          </rPr>
          <t xml:space="preserve">"Con Riesgo" y "Sin Riesgo" </t>
        </r>
        <r>
          <rPr>
            <sz val="9"/>
            <color indexed="81"/>
            <rFont val="Tahoma"/>
            <family val="2"/>
          </rPr>
          <t xml:space="preserve">
</t>
        </r>
      </text>
    </comment>
    <comment ref="R217" authorId="2" shapeId="0" xr:uid="{0007485B-3529-4450-9185-6B89ACB24CD4}">
      <text>
        <r>
          <rPr>
            <sz val="9"/>
            <color indexed="81"/>
            <rFont val="Tahoma"/>
            <family val="2"/>
          </rPr>
          <t xml:space="preserve">Total de atenciones que tenga la Actividad: </t>
        </r>
        <r>
          <rPr>
            <b/>
            <sz val="9"/>
            <color indexed="81"/>
            <rFont val="Tahoma"/>
            <family val="2"/>
          </rPr>
          <t>Derivado a Salud Mental 5 a 9 años</t>
        </r>
        <r>
          <rPr>
            <sz val="9"/>
            <color indexed="81"/>
            <rFont val="Tahoma"/>
            <family val="2"/>
          </rPr>
          <t xml:space="preserve">
y 
 el fomulario </t>
        </r>
        <r>
          <rPr>
            <b/>
            <sz val="9"/>
            <color indexed="81"/>
            <rFont val="Tahoma"/>
            <family val="2"/>
          </rPr>
          <t>"Pauta de deteccion de riesgo Biopsicosocial (PRB) para ingreso de modalidades de apoyo al desarrollo Infantil</t>
        </r>
        <r>
          <rPr>
            <sz val="9"/>
            <color indexed="81"/>
            <rFont val="Tahoma"/>
            <family val="2"/>
          </rPr>
          <t xml:space="preserve">" con resultado </t>
        </r>
        <r>
          <rPr>
            <b/>
            <sz val="9"/>
            <color indexed="81"/>
            <rFont val="Tahoma"/>
            <family val="2"/>
          </rPr>
          <t xml:space="preserve">"Con Riesgo" y "Sin Riesgo" </t>
        </r>
        <r>
          <rPr>
            <sz val="9"/>
            <color indexed="81"/>
            <rFont val="Tahoma"/>
            <family val="2"/>
          </rPr>
          <t xml:space="preserve">
</t>
        </r>
      </text>
    </comment>
    <comment ref="A218" authorId="2" shapeId="0" xr:uid="{6B075486-A420-43AC-BAEF-9053AC072E37}">
      <text>
        <r>
          <rPr>
            <sz val="9"/>
            <color indexed="81"/>
            <rFont val="Tahoma"/>
            <family val="2"/>
          </rPr>
          <t xml:space="preserve">Este dato aparecerá  luego de que en la atención registrada en Módulo de Box/Pacientes citados ó Módulo Box/Agregar documento a una atención; se registre el Formulario Clínico: </t>
        </r>
        <r>
          <rPr>
            <b/>
            <sz val="9"/>
            <color indexed="81"/>
            <rFont val="Tahoma"/>
            <family val="2"/>
          </rPr>
          <t xml:space="preserve">"Pauta de deteccion de riesgo Biopsicosocial (PRB) para ingreso de modalidades de apoyo al desarrollo Infantil"  </t>
        </r>
        <r>
          <rPr>
            <sz val="9"/>
            <color indexed="81"/>
            <rFont val="Tahoma"/>
            <family val="2"/>
          </rPr>
          <t>en el campo Resultado en</t>
        </r>
        <r>
          <rPr>
            <b/>
            <sz val="9"/>
            <color indexed="81"/>
            <rFont val="Tahoma"/>
            <family val="2"/>
          </rPr>
          <t xml:space="preserve"> valor "Con Riesgo"
</t>
        </r>
        <r>
          <rPr>
            <sz val="9"/>
            <color indexed="81"/>
            <rFont val="Tahoma"/>
            <family val="2"/>
          </rPr>
          <t xml:space="preserve">
</t>
        </r>
      </text>
    </comment>
    <comment ref="P218" authorId="2" shapeId="0" xr:uid="{34D96FA9-E94D-4E2B-B3DB-AAA1741FF153}">
      <text>
        <r>
          <rPr>
            <sz val="9"/>
            <color indexed="81"/>
            <rFont val="Tahoma"/>
            <family val="2"/>
          </rPr>
          <t xml:space="preserve">Este dato aparecerá  luego de que en la atención registrada en Módulo de Box/Pacientes citados se registre la Actividad: 
 - </t>
        </r>
        <r>
          <rPr>
            <b/>
            <sz val="9"/>
            <color indexed="81"/>
            <rFont val="Tahoma"/>
            <family val="2"/>
          </rPr>
          <t>Derivadas a equipo de cabecera</t>
        </r>
        <r>
          <rPr>
            <sz val="9"/>
            <color indexed="81"/>
            <rFont val="Tahoma"/>
            <family val="2"/>
          </rPr>
          <t xml:space="preserve">
Y en Formulario Clínico: </t>
        </r>
        <r>
          <rPr>
            <b/>
            <sz val="9"/>
            <color indexed="81"/>
            <rFont val="Tahoma"/>
            <family val="2"/>
          </rPr>
          <t xml:space="preserve">"Pauta de deteccion de riesgo Biopsicosocial (PRB) para ingreso de modalidades de apoyo al desarrollo Infantil" </t>
        </r>
        <r>
          <rPr>
            <sz val="9"/>
            <color indexed="81"/>
            <rFont val="Tahoma"/>
            <family val="2"/>
          </rPr>
          <t>tenga en el campo Resultado en valor</t>
        </r>
        <r>
          <rPr>
            <b/>
            <sz val="9"/>
            <color indexed="81"/>
            <rFont val="Tahoma"/>
            <family val="2"/>
          </rPr>
          <t xml:space="preserve"> "Con Riesgo"
</t>
        </r>
        <r>
          <rPr>
            <sz val="9"/>
            <color indexed="81"/>
            <rFont val="Tahoma"/>
            <family val="2"/>
          </rPr>
          <t xml:space="preserve">
</t>
        </r>
      </text>
    </comment>
    <comment ref="Q218" authorId="2" shapeId="0" xr:uid="{B3EB0117-60CC-4EB0-9A6E-D9CFBA55BE6D}">
      <text>
        <r>
          <rPr>
            <sz val="9"/>
            <color indexed="81"/>
            <rFont val="Tahoma"/>
            <family val="2"/>
          </rPr>
          <t xml:space="preserve">Este dato aparecerá  luego de que en la atención registrada en Módulo de Box/Pacientes citados se registre la Actividad: 
 - </t>
        </r>
        <r>
          <rPr>
            <b/>
            <sz val="9"/>
            <color indexed="81"/>
            <rFont val="Tahoma"/>
            <family val="2"/>
          </rPr>
          <t>Derivada a MADI 0 a 4 años</t>
        </r>
        <r>
          <rPr>
            <sz val="9"/>
            <color indexed="81"/>
            <rFont val="Tahoma"/>
            <family val="2"/>
          </rPr>
          <t xml:space="preserve"> 
Y en Formulario Clínico: </t>
        </r>
        <r>
          <rPr>
            <b/>
            <sz val="9"/>
            <color indexed="81"/>
            <rFont val="Tahoma"/>
            <family val="2"/>
          </rPr>
          <t xml:space="preserve">"Pauta de deteccion de riesgo Biopsicosocial (PRB) para ingreso de modalidades de apoyo al desarrollo Infantil" </t>
        </r>
        <r>
          <rPr>
            <sz val="9"/>
            <color indexed="81"/>
            <rFont val="Tahoma"/>
            <family val="2"/>
          </rPr>
          <t>tenga en el campo Resultado en valor</t>
        </r>
        <r>
          <rPr>
            <b/>
            <sz val="9"/>
            <color indexed="81"/>
            <rFont val="Tahoma"/>
            <family val="2"/>
          </rPr>
          <t xml:space="preserve"> "Con Riesgo"
</t>
        </r>
        <r>
          <rPr>
            <sz val="9"/>
            <color indexed="81"/>
            <rFont val="Tahoma"/>
            <family val="2"/>
          </rPr>
          <t xml:space="preserve">
</t>
        </r>
      </text>
    </comment>
    <comment ref="R218" authorId="2" shapeId="0" xr:uid="{EEDD584C-E116-437A-B3ED-5919F1AF2CB2}">
      <text>
        <r>
          <rPr>
            <sz val="9"/>
            <color indexed="81"/>
            <rFont val="Tahoma"/>
            <family val="2"/>
          </rPr>
          <t xml:space="preserve">Este dato aparecerá  luego de que en la atención registrada en Módulo de Box/Pacientes citados se registre la Actividad: 
 - </t>
        </r>
        <r>
          <rPr>
            <b/>
            <sz val="9"/>
            <color indexed="81"/>
            <rFont val="Tahoma"/>
            <family val="2"/>
          </rPr>
          <t>Derivado a Salud Mental 5 a 9 años</t>
        </r>
        <r>
          <rPr>
            <sz val="9"/>
            <color indexed="81"/>
            <rFont val="Tahoma"/>
            <family val="2"/>
          </rPr>
          <t xml:space="preserve">
Y en Formulario Clínico: </t>
        </r>
        <r>
          <rPr>
            <b/>
            <sz val="9"/>
            <color indexed="81"/>
            <rFont val="Tahoma"/>
            <family val="2"/>
          </rPr>
          <t xml:space="preserve">"Pauta de deteccion de riesgo Biopsicosocial (PRB) para ingreso de modalidades de apoyo al desarrollo Infantil" </t>
        </r>
        <r>
          <rPr>
            <sz val="9"/>
            <color indexed="81"/>
            <rFont val="Tahoma"/>
            <family val="2"/>
          </rPr>
          <t>tenga en el campo Resultado en valor</t>
        </r>
        <r>
          <rPr>
            <b/>
            <sz val="9"/>
            <color indexed="81"/>
            <rFont val="Tahoma"/>
            <family val="2"/>
          </rPr>
          <t xml:space="preserve"> "Con Riesgo"
</t>
        </r>
        <r>
          <rPr>
            <sz val="9"/>
            <color indexed="81"/>
            <rFont val="Tahoma"/>
            <family val="2"/>
          </rPr>
          <t xml:space="preserve">
</t>
        </r>
      </text>
    </comment>
    <comment ref="A219" authorId="2" shapeId="0" xr:uid="{B50AB145-0BCC-4E3E-9056-6F3D20C9F75F}">
      <text>
        <r>
          <rPr>
            <sz val="9"/>
            <color indexed="81"/>
            <rFont val="Tahoma"/>
            <family val="2"/>
          </rPr>
          <t>Este dato aparecerá  luego de que en la atención registrada en Módulo de Box/Pacientes citados ó Módulo Box/Agregar documento a una atención; se registre el Formulario Clínico:</t>
        </r>
        <r>
          <rPr>
            <b/>
            <sz val="9"/>
            <color indexed="81"/>
            <rFont val="Tahoma"/>
            <family val="2"/>
          </rPr>
          <t xml:space="preserve"> "Pauta de deteccion de riesgo Biopsicosocial (PRB) para ingreso de modalidades de apoyo al desarrollo Infantil"</t>
        </r>
        <r>
          <rPr>
            <sz val="9"/>
            <color indexed="81"/>
            <rFont val="Tahoma"/>
            <family val="2"/>
          </rPr>
          <t xml:space="preserve">  en el campo Resultado en</t>
        </r>
        <r>
          <rPr>
            <b/>
            <sz val="9"/>
            <color indexed="81"/>
            <rFont val="Tahoma"/>
            <family val="2"/>
          </rPr>
          <t xml:space="preserve"> valor "Sin Riesgo"</t>
        </r>
        <r>
          <rPr>
            <sz val="9"/>
            <color indexed="81"/>
            <rFont val="Tahoma"/>
            <family val="2"/>
          </rPr>
          <t xml:space="preserve">
</t>
        </r>
      </text>
    </comment>
    <comment ref="P219" authorId="2" shapeId="0" xr:uid="{505ACE3C-3B2B-4F34-8BD7-C6826C0FAF8A}">
      <text>
        <r>
          <rPr>
            <sz val="9"/>
            <color indexed="81"/>
            <rFont val="Tahoma"/>
            <family val="2"/>
          </rPr>
          <t xml:space="preserve">Este dato aparecerá  luego de que en la atención registrada en Módulo de Box/Pacientes citados se registre la Actividad: 
 - </t>
        </r>
        <r>
          <rPr>
            <b/>
            <sz val="9"/>
            <color indexed="81"/>
            <rFont val="Tahoma"/>
            <family val="2"/>
          </rPr>
          <t>Derivadas a equipo de cabecera</t>
        </r>
        <r>
          <rPr>
            <sz val="9"/>
            <color indexed="81"/>
            <rFont val="Tahoma"/>
            <family val="2"/>
          </rPr>
          <t xml:space="preserve">
Y en Formulario Clínico: </t>
        </r>
        <r>
          <rPr>
            <b/>
            <sz val="9"/>
            <color indexed="81"/>
            <rFont val="Tahoma"/>
            <family val="2"/>
          </rPr>
          <t xml:space="preserve">"Pauta de deteccion de riesgo Biopsicosocial (PRB) para ingreso de modalidades de apoyo al desarrollo Infantil" </t>
        </r>
        <r>
          <rPr>
            <sz val="9"/>
            <color indexed="81"/>
            <rFont val="Tahoma"/>
            <family val="2"/>
          </rPr>
          <t>tenga en el campo Resultado en valor</t>
        </r>
        <r>
          <rPr>
            <b/>
            <sz val="9"/>
            <color indexed="81"/>
            <rFont val="Tahoma"/>
            <family val="2"/>
          </rPr>
          <t xml:space="preserve"> "Sin Riesgo"
</t>
        </r>
        <r>
          <rPr>
            <sz val="9"/>
            <color indexed="81"/>
            <rFont val="Tahoma"/>
            <family val="2"/>
          </rPr>
          <t xml:space="preserve">
</t>
        </r>
      </text>
    </comment>
    <comment ref="Q219" authorId="2" shapeId="0" xr:uid="{7937C76D-1111-4AA2-A1DE-98434D690AD0}">
      <text>
        <r>
          <rPr>
            <sz val="9"/>
            <color indexed="81"/>
            <rFont val="Tahoma"/>
            <family val="2"/>
          </rPr>
          <t xml:space="preserve">Este dato aparecerá  luego de que en la atención registrada en Módulo de Box/Pacientes citados se registre la Actividad: 
 - </t>
        </r>
        <r>
          <rPr>
            <b/>
            <sz val="9"/>
            <color indexed="81"/>
            <rFont val="Tahoma"/>
            <family val="2"/>
          </rPr>
          <t xml:space="preserve">Derivada a MADI 0 a 4 años </t>
        </r>
        <r>
          <rPr>
            <sz val="9"/>
            <color indexed="81"/>
            <rFont val="Tahoma"/>
            <family val="2"/>
          </rPr>
          <t xml:space="preserve">
Y en Formulario Clínico: </t>
        </r>
        <r>
          <rPr>
            <b/>
            <sz val="9"/>
            <color indexed="81"/>
            <rFont val="Tahoma"/>
            <family val="2"/>
          </rPr>
          <t xml:space="preserve">"Pauta de deteccion de riesgo Biopsicosocial (PRB) para ingreso de modalidades de apoyo al desarrollo Infantil" </t>
        </r>
        <r>
          <rPr>
            <sz val="9"/>
            <color indexed="81"/>
            <rFont val="Tahoma"/>
            <family val="2"/>
          </rPr>
          <t>tenga en el campo Resultado en valor</t>
        </r>
        <r>
          <rPr>
            <b/>
            <sz val="9"/>
            <color indexed="81"/>
            <rFont val="Tahoma"/>
            <family val="2"/>
          </rPr>
          <t xml:space="preserve"> "Sin Riesgo"
</t>
        </r>
        <r>
          <rPr>
            <sz val="9"/>
            <color indexed="81"/>
            <rFont val="Tahoma"/>
            <family val="2"/>
          </rPr>
          <t xml:space="preserve">
</t>
        </r>
      </text>
    </comment>
    <comment ref="R219" authorId="2" shapeId="0" xr:uid="{7FF810FA-05E5-4032-9B01-0BA4547FF841}">
      <text>
        <r>
          <rPr>
            <sz val="9"/>
            <color indexed="81"/>
            <rFont val="Tahoma"/>
            <family val="2"/>
          </rPr>
          <t xml:space="preserve">Este dato aparecerá  luego de que en la atención registrada en Módulo de Box/Pacientes citados se registre la Actividad: 
 - </t>
        </r>
        <r>
          <rPr>
            <b/>
            <sz val="9"/>
            <color indexed="81"/>
            <rFont val="Tahoma"/>
            <family val="2"/>
          </rPr>
          <t>Derivado a Salud Mental 5 a 9 años</t>
        </r>
        <r>
          <rPr>
            <sz val="9"/>
            <color indexed="81"/>
            <rFont val="Tahoma"/>
            <family val="2"/>
          </rPr>
          <t xml:space="preserve">
Y en Formulario Clínico: </t>
        </r>
        <r>
          <rPr>
            <b/>
            <sz val="9"/>
            <color indexed="81"/>
            <rFont val="Tahoma"/>
            <family val="2"/>
          </rPr>
          <t xml:space="preserve">"Pauta de deteccion de riesgo Biopsicosocial (PRB) para ingreso de modalidades de apoyo al desarrollo Infantil" </t>
        </r>
        <r>
          <rPr>
            <sz val="9"/>
            <color indexed="81"/>
            <rFont val="Tahoma"/>
            <family val="2"/>
          </rPr>
          <t>tenga en el campo Resultado en valor</t>
        </r>
        <r>
          <rPr>
            <b/>
            <sz val="9"/>
            <color indexed="81"/>
            <rFont val="Tahoma"/>
            <family val="2"/>
          </rPr>
          <t xml:space="preserve"> "Sin Riesgo"
</t>
        </r>
        <r>
          <rPr>
            <sz val="9"/>
            <color indexed="81"/>
            <rFont val="Tahoma"/>
            <family val="2"/>
          </rPr>
          <t xml:space="preserve">
</t>
        </r>
      </text>
    </comment>
    <comment ref="E221" authorId="2" shapeId="0" xr:uid="{FE302280-5F6D-4250-B7FC-E138E615F707}">
      <text>
        <r>
          <rPr>
            <sz val="9"/>
            <color indexed="81"/>
            <rFont val="Tahoma"/>
            <family val="2"/>
          </rPr>
          <t xml:space="preserve">Este dato aparecerá, luego que en Modulo Admision, el paciente indique un </t>
        </r>
        <r>
          <rPr>
            <b/>
            <sz val="9"/>
            <color indexed="81"/>
            <rFont val="Tahoma"/>
            <family val="2"/>
          </rPr>
          <t>Pueblo Originario</t>
        </r>
        <r>
          <rPr>
            <sz val="9"/>
            <color indexed="81"/>
            <rFont val="Tahoma"/>
            <family val="2"/>
          </rPr>
          <t xml:space="preserve">
</t>
        </r>
      </text>
    </comment>
    <comment ref="F221" authorId="2" shapeId="0" xr:uid="{F22EE752-2B72-4849-82E5-792D2250C08E}">
      <text>
        <r>
          <rPr>
            <sz val="9"/>
            <color indexed="81"/>
            <rFont val="Tahoma"/>
            <family val="2"/>
          </rPr>
          <t>Se contabilizara a los pacientes que tengan en  Antecedentes del usuario APS / Pestaña "Identificacion"</t>
        </r>
        <r>
          <rPr>
            <b/>
            <sz val="9"/>
            <color indexed="81"/>
            <rFont val="Tahoma"/>
            <family val="2"/>
          </rPr>
          <t xml:space="preserve">  </t>
        </r>
        <r>
          <rPr>
            <sz val="9"/>
            <color indexed="81"/>
            <rFont val="Tahoma"/>
            <family val="2"/>
          </rPr>
          <t>Item  Alertas Adm.</t>
        </r>
        <r>
          <rPr>
            <b/>
            <sz val="9"/>
            <color indexed="81"/>
            <rFont val="Tahoma"/>
            <family val="2"/>
          </rPr>
          <t xml:space="preserve">  "MIGRANTE"</t>
        </r>
        <r>
          <rPr>
            <sz val="9"/>
            <color indexed="81"/>
            <rFont val="Tahoma"/>
            <family val="2"/>
          </rPr>
          <t xml:space="preserve">
</t>
        </r>
      </text>
    </comment>
    <comment ref="A223" authorId="2" shapeId="0" xr:uid="{90D21173-DC1C-45BE-9A18-42EAE2046261}">
      <text>
        <r>
          <rPr>
            <sz val="9"/>
            <color indexed="81"/>
            <rFont val="Tahoma"/>
            <family val="2"/>
          </rPr>
          <t>Se contabilizará en RAYEN:</t>
        </r>
        <r>
          <rPr>
            <b/>
            <sz val="9"/>
            <color indexed="81"/>
            <rFont val="Tahoma"/>
            <family val="2"/>
          </rPr>
          <t xml:space="preserve">
</t>
        </r>
        <r>
          <rPr>
            <sz val="9"/>
            <color indexed="81"/>
            <rFont val="Tahoma"/>
            <family val="2"/>
          </rPr>
          <t>- Para control a los 18 meses, solo se contabilizará los registros del Formulario Clinico</t>
        </r>
        <r>
          <rPr>
            <b/>
            <sz val="9"/>
            <color indexed="81"/>
            <rFont val="Tahoma"/>
            <family val="2"/>
          </rPr>
          <t xml:space="preserve"> "ESCALA DE EVALUACIÓN DEL DESARROLLO PSICOMOTOR"</t>
        </r>
        <r>
          <rPr>
            <sz val="9"/>
            <color indexed="81"/>
            <rFont val="Tahoma"/>
            <family val="2"/>
          </rPr>
          <t xml:space="preserve"> aplicado a usuarios entre los </t>
        </r>
        <r>
          <rPr>
            <b/>
            <sz val="9"/>
            <color indexed="81"/>
            <rFont val="Tahoma"/>
            <family val="2"/>
          </rPr>
          <t>16 y 30 meses de edad</t>
        </r>
        <r>
          <rPr>
            <sz val="9"/>
            <color indexed="81"/>
            <rFont val="Tahoma"/>
            <family val="2"/>
          </rPr>
          <t>, en donde se considerará los resultados de esta aplicacion realizadas ya en la Primera Evaluacion y Reevaluacion (según edad y sexo correspondiente a Seccion A.2)</t>
        </r>
        <r>
          <rPr>
            <b/>
            <sz val="9"/>
            <color indexed="81"/>
            <rFont val="Tahoma"/>
            <family val="2"/>
          </rPr>
          <t xml:space="preserve">
</t>
        </r>
        <r>
          <rPr>
            <sz val="9"/>
            <color indexed="81"/>
            <rFont val="Tahoma"/>
            <family val="2"/>
          </rPr>
          <t xml:space="preserve">
</t>
        </r>
      </text>
    </comment>
    <comment ref="A224" authorId="2" shapeId="0" xr:uid="{F46D918C-F87D-4D69-8CFC-1F947E3B97BC}">
      <text>
        <r>
          <rPr>
            <sz val="9"/>
            <color indexed="81"/>
            <rFont val="Tahoma"/>
            <family val="2"/>
          </rPr>
          <t xml:space="preserve">Se contabilizará en RAYEN: 
- Para el control a los 18 meses, solo se contabilizará los registros del Formulario Clinico </t>
        </r>
        <r>
          <rPr>
            <b/>
            <sz val="9"/>
            <color indexed="81"/>
            <rFont val="Tahoma"/>
            <family val="2"/>
          </rPr>
          <t>"ESCALA DE EVALUACIÓN DEL DESARROLLO PSICOMOTOR"</t>
        </r>
        <r>
          <rPr>
            <sz val="9"/>
            <color indexed="81"/>
            <rFont val="Tahoma"/>
            <family val="2"/>
          </rPr>
          <t xml:space="preserve"> aplicado a usuarios entre los </t>
        </r>
        <r>
          <rPr>
            <b/>
            <sz val="9"/>
            <color indexed="81"/>
            <rFont val="Tahoma"/>
            <family val="2"/>
          </rPr>
          <t>16 y 30 meses de edad</t>
        </r>
        <r>
          <rPr>
            <sz val="9"/>
            <color indexed="81"/>
            <rFont val="Tahoma"/>
            <family val="2"/>
          </rPr>
          <t>, en donde los resultados de esta aplicacion realizadas ya en la</t>
        </r>
        <r>
          <rPr>
            <b/>
            <sz val="9"/>
            <color indexed="81"/>
            <rFont val="Tahoma"/>
            <family val="2"/>
          </rPr>
          <t xml:space="preserve"> Primera Evaluacion y Reevaluacion</t>
        </r>
        <r>
          <rPr>
            <sz val="9"/>
            <color indexed="81"/>
            <rFont val="Tahoma"/>
            <family val="2"/>
          </rPr>
          <t xml:space="preserve"> (según edad y sexo correspondiente a Seccion A.2), </t>
        </r>
        <r>
          <rPr>
            <b/>
            <sz val="9"/>
            <color indexed="81"/>
            <rFont val="Tahoma"/>
            <family val="2"/>
          </rPr>
          <t xml:space="preserve">NO </t>
        </r>
        <r>
          <rPr>
            <sz val="9"/>
            <color indexed="81"/>
            <rFont val="Tahoma"/>
            <family val="2"/>
          </rPr>
          <t xml:space="preserve">cuenten con Resultado </t>
        </r>
        <r>
          <rPr>
            <b/>
            <sz val="9"/>
            <color indexed="81"/>
            <rFont val="Tahoma"/>
            <family val="2"/>
          </rPr>
          <t>"Normal"</t>
        </r>
        <r>
          <rPr>
            <sz val="9"/>
            <color indexed="81"/>
            <rFont val="Tahoma"/>
            <family val="2"/>
          </rPr>
          <t xml:space="preserve">
</t>
        </r>
      </text>
    </comment>
    <comment ref="A225" authorId="2" shapeId="0" xr:uid="{AAF34440-E075-4B15-B42E-EBB3A1E252EF}">
      <text>
        <r>
          <rPr>
            <sz val="9"/>
            <color indexed="81"/>
            <rFont val="Tahoma"/>
            <family val="2"/>
          </rPr>
          <t>Se contabilizará en RAYEN:</t>
        </r>
        <r>
          <rPr>
            <b/>
            <sz val="9"/>
            <color indexed="81"/>
            <rFont val="Tahoma"/>
            <family val="2"/>
          </rPr>
          <t xml:space="preserve">
</t>
        </r>
        <r>
          <rPr>
            <sz val="9"/>
            <color indexed="81"/>
            <rFont val="Tahoma"/>
            <family val="2"/>
          </rPr>
          <t xml:space="preserve"> - Atenciones cuyo registros, cuenten con el Formulario Clinico </t>
        </r>
        <r>
          <rPr>
            <b/>
            <sz val="9"/>
            <color indexed="81"/>
            <rFont val="Tahoma"/>
            <family val="2"/>
          </rPr>
          <t>"Cuestionario M-CHAT"</t>
        </r>
        <r>
          <rPr>
            <sz val="9"/>
            <color indexed="81"/>
            <rFont val="Tahoma"/>
            <family val="2"/>
          </rPr>
          <t xml:space="preserve"> </t>
        </r>
        <r>
          <rPr>
            <b/>
            <sz val="9"/>
            <color indexed="81"/>
            <rFont val="Tahoma"/>
            <family val="2"/>
          </rPr>
          <t>aplicado</t>
        </r>
        <r>
          <rPr>
            <sz val="9"/>
            <color indexed="81"/>
            <rFont val="Tahoma"/>
            <family val="2"/>
          </rPr>
          <t xml:space="preserve"> con un valor en el campo </t>
        </r>
        <r>
          <rPr>
            <b/>
            <sz val="9"/>
            <color indexed="81"/>
            <rFont val="Tahoma"/>
            <family val="2"/>
          </rPr>
          <t xml:space="preserve">"resultado" , </t>
        </r>
        <r>
          <rPr>
            <sz val="9"/>
            <color indexed="81"/>
            <rFont val="Tahoma"/>
            <family val="2"/>
          </rPr>
          <t xml:space="preserve">a usuarios entre los </t>
        </r>
        <r>
          <rPr>
            <b/>
            <sz val="9"/>
            <color indexed="81"/>
            <rFont val="Tahoma"/>
            <family val="2"/>
          </rPr>
          <t>16 y 30 meses de edad</t>
        </r>
        <r>
          <rPr>
            <sz val="9"/>
            <color indexed="81"/>
            <rFont val="Tahoma"/>
            <family val="2"/>
          </rPr>
          <t xml:space="preserve">.
</t>
        </r>
        <r>
          <rPr>
            <u/>
            <sz val="9"/>
            <color indexed="81"/>
            <rFont val="Tahoma"/>
            <family val="2"/>
          </rPr>
          <t>Definicion Conceptual Manual DEIS:</t>
        </r>
        <r>
          <rPr>
            <sz val="9"/>
            <color indexed="81"/>
            <rFont val="Tahoma"/>
            <family val="2"/>
          </rPr>
          <t xml:space="preserve">
- Se registra el número de pesquisas de niños y niñas con sospecha de Espectro Autista (factores de riesgo o señales de alerta), en otros controles o consultas de salud entre los 16 y 30 meses de edad, diferentes al CSI de los 18 meses</t>
        </r>
      </text>
    </comment>
    <comment ref="B226" authorId="2" shapeId="0" xr:uid="{142FDB6D-5826-45D7-845A-F7530E681868}">
      <text>
        <r>
          <rPr>
            <sz val="9"/>
            <color indexed="81"/>
            <rFont val="Tahoma"/>
            <family val="2"/>
          </rPr>
          <t xml:space="preserve">Se contabilizará en RAYEN: </t>
        </r>
        <r>
          <rPr>
            <b/>
            <sz val="9"/>
            <color indexed="81"/>
            <rFont val="Tahoma"/>
            <family val="2"/>
          </rPr>
          <t xml:space="preserve">
</t>
        </r>
        <r>
          <rPr>
            <sz val="9"/>
            <color indexed="81"/>
            <rFont val="Tahoma"/>
            <family val="2"/>
          </rPr>
          <t>Para el control a los 18 meses, solo se contabilizará los registros del Formulario Clinico</t>
        </r>
        <r>
          <rPr>
            <b/>
            <sz val="9"/>
            <color indexed="81"/>
            <rFont val="Tahoma"/>
            <family val="2"/>
          </rPr>
          <t xml:space="preserve"> "ESCALA DE EVALUACIÓN DEL DESARROLLO PSICOMOTOR"</t>
        </r>
        <r>
          <rPr>
            <sz val="9"/>
            <color indexed="81"/>
            <rFont val="Tahoma"/>
            <family val="2"/>
          </rPr>
          <t xml:space="preserve"> aplicado a usuarios entre los</t>
        </r>
        <r>
          <rPr>
            <b/>
            <sz val="9"/>
            <color indexed="81"/>
            <rFont val="Tahoma"/>
            <family val="2"/>
          </rPr>
          <t xml:space="preserve"> 16 y 30 meses de edad,</t>
        </r>
        <r>
          <rPr>
            <sz val="9"/>
            <color indexed="81"/>
            <rFont val="Tahoma"/>
            <family val="2"/>
          </rPr>
          <t xml:space="preserve"> en donde los resultados de esta aplicacion realizadas ya en la </t>
        </r>
        <r>
          <rPr>
            <b/>
            <sz val="9"/>
            <color indexed="81"/>
            <rFont val="Tahoma"/>
            <family val="2"/>
          </rPr>
          <t>Primera Evaluacion y Reevaluacion</t>
        </r>
        <r>
          <rPr>
            <sz val="9"/>
            <color indexed="81"/>
            <rFont val="Tahoma"/>
            <family val="2"/>
          </rPr>
          <t xml:space="preserve"> (según edad y sexo correspondiente a Seccion A.2), </t>
        </r>
        <r>
          <rPr>
            <b/>
            <sz val="9"/>
            <color indexed="81"/>
            <rFont val="Tahoma"/>
            <family val="2"/>
          </rPr>
          <t>NO</t>
        </r>
        <r>
          <rPr>
            <sz val="9"/>
            <color indexed="81"/>
            <rFont val="Tahoma"/>
            <family val="2"/>
          </rPr>
          <t xml:space="preserve"> cuenten con Resultado </t>
        </r>
        <r>
          <rPr>
            <b/>
            <sz val="9"/>
            <color indexed="81"/>
            <rFont val="Tahoma"/>
            <family val="2"/>
          </rPr>
          <t xml:space="preserve">"Normal"
</t>
        </r>
        <r>
          <rPr>
            <sz val="9"/>
            <color indexed="81"/>
            <rFont val="Tahoma"/>
            <family val="2"/>
          </rPr>
          <t>Además, en la misma atencion, se debe tener aplicado el Formulario Clinico</t>
        </r>
        <r>
          <rPr>
            <b/>
            <sz val="9"/>
            <color indexed="81"/>
            <rFont val="Tahoma"/>
            <family val="2"/>
          </rPr>
          <t xml:space="preserve"> " Cuestionario M-CHAT", </t>
        </r>
        <r>
          <rPr>
            <sz val="9"/>
            <color indexed="81"/>
            <rFont val="Tahoma"/>
            <family val="2"/>
          </rPr>
          <t>con el campo</t>
        </r>
        <r>
          <rPr>
            <b/>
            <sz val="9"/>
            <color indexed="81"/>
            <rFont val="Tahoma"/>
            <family val="2"/>
          </rPr>
          <t xml:space="preserve"> "Resultado" </t>
        </r>
        <r>
          <rPr>
            <sz val="9"/>
            <color indexed="81"/>
            <rFont val="Tahoma"/>
            <family val="2"/>
          </rPr>
          <t xml:space="preserve">el valor </t>
        </r>
        <r>
          <rPr>
            <b/>
            <sz val="9"/>
            <color indexed="81"/>
            <rFont val="Tahoma"/>
            <family val="2"/>
          </rPr>
          <t xml:space="preserve">"Bajo Riesgo (Negativo para TEA)"
</t>
        </r>
        <r>
          <rPr>
            <u/>
            <sz val="9"/>
            <color indexed="81"/>
            <rFont val="Tahoma"/>
            <family val="2"/>
          </rPr>
          <t>Definicion Conceptual Manual DEIS:</t>
        </r>
        <r>
          <rPr>
            <sz val="9"/>
            <color indexed="81"/>
            <rFont val="Tahoma"/>
            <family val="2"/>
          </rPr>
          <t xml:space="preserve">
 - Puntaje entre 0 y 2: riesgo bajo, se debe continuar con controles de salud habitual
</t>
        </r>
      </text>
    </comment>
    <comment ref="B227" authorId="2" shapeId="0" xr:uid="{618C0D44-9B27-4C8A-9256-ECB90997CA45}">
      <text>
        <r>
          <rPr>
            <sz val="9"/>
            <color indexed="81"/>
            <rFont val="Tahoma"/>
            <family val="2"/>
          </rPr>
          <t xml:space="preserve">Se contabilizará en RAYEN: </t>
        </r>
        <r>
          <rPr>
            <b/>
            <sz val="9"/>
            <color indexed="81"/>
            <rFont val="Tahoma"/>
            <family val="2"/>
          </rPr>
          <t xml:space="preserve">
</t>
        </r>
        <r>
          <rPr>
            <sz val="9"/>
            <color indexed="81"/>
            <rFont val="Tahoma"/>
            <family val="2"/>
          </rPr>
          <t>Para el control a los 18 meses, solo se contabilizará los registros del Formulario Clinico</t>
        </r>
        <r>
          <rPr>
            <b/>
            <sz val="9"/>
            <color indexed="81"/>
            <rFont val="Tahoma"/>
            <family val="2"/>
          </rPr>
          <t xml:space="preserve"> "ESCALA DE EVALUACIÓN DEL DESARROLLO PSICOMOTOR"</t>
        </r>
        <r>
          <rPr>
            <sz val="9"/>
            <color indexed="81"/>
            <rFont val="Tahoma"/>
            <family val="2"/>
          </rPr>
          <t xml:space="preserve"> aplicado a usuarios entre los</t>
        </r>
        <r>
          <rPr>
            <b/>
            <sz val="9"/>
            <color indexed="81"/>
            <rFont val="Tahoma"/>
            <family val="2"/>
          </rPr>
          <t xml:space="preserve"> 16 y 30 meses de edad,</t>
        </r>
        <r>
          <rPr>
            <sz val="9"/>
            <color indexed="81"/>
            <rFont val="Tahoma"/>
            <family val="2"/>
          </rPr>
          <t xml:space="preserve"> en donde los resultados de esta aplicacion realizadas ya en la </t>
        </r>
        <r>
          <rPr>
            <b/>
            <sz val="9"/>
            <color indexed="81"/>
            <rFont val="Tahoma"/>
            <family val="2"/>
          </rPr>
          <t>Primera Evaluacion y Reevaluacion</t>
        </r>
        <r>
          <rPr>
            <sz val="9"/>
            <color indexed="81"/>
            <rFont val="Tahoma"/>
            <family val="2"/>
          </rPr>
          <t xml:space="preserve"> (según edad y sexo correspondiente a Seccion A.2), </t>
        </r>
        <r>
          <rPr>
            <b/>
            <sz val="9"/>
            <color indexed="81"/>
            <rFont val="Tahoma"/>
            <family val="2"/>
          </rPr>
          <t>NO</t>
        </r>
        <r>
          <rPr>
            <sz val="9"/>
            <color indexed="81"/>
            <rFont val="Tahoma"/>
            <family val="2"/>
          </rPr>
          <t xml:space="preserve"> cuenten con Resultado </t>
        </r>
        <r>
          <rPr>
            <b/>
            <sz val="9"/>
            <color indexed="81"/>
            <rFont val="Tahoma"/>
            <family val="2"/>
          </rPr>
          <t xml:space="preserve">"Normal"
</t>
        </r>
        <r>
          <rPr>
            <sz val="9"/>
            <color indexed="81"/>
            <rFont val="Tahoma"/>
            <family val="2"/>
          </rPr>
          <t>Además, en la misma atencion, se debe tener aplicado el Formulario Clinico</t>
        </r>
        <r>
          <rPr>
            <b/>
            <sz val="9"/>
            <color indexed="81"/>
            <rFont val="Tahoma"/>
            <family val="2"/>
          </rPr>
          <t xml:space="preserve"> " Cuestionario M-CHAT", </t>
        </r>
        <r>
          <rPr>
            <sz val="9"/>
            <color indexed="81"/>
            <rFont val="Tahoma"/>
            <family val="2"/>
          </rPr>
          <t>con el campo</t>
        </r>
        <r>
          <rPr>
            <b/>
            <sz val="9"/>
            <color indexed="81"/>
            <rFont val="Tahoma"/>
            <family val="2"/>
          </rPr>
          <t xml:space="preserve"> "Resultado" </t>
        </r>
        <r>
          <rPr>
            <sz val="9"/>
            <color indexed="81"/>
            <rFont val="Tahoma"/>
            <family val="2"/>
          </rPr>
          <t xml:space="preserve">el valor </t>
        </r>
        <r>
          <rPr>
            <b/>
            <sz val="9"/>
            <color indexed="81"/>
            <rFont val="Tahoma"/>
            <family val="2"/>
          </rPr>
          <t xml:space="preserve">"Riesgo Medio (Positivo para TEA)"
</t>
        </r>
        <r>
          <rPr>
            <u/>
            <sz val="9"/>
            <color indexed="81"/>
            <rFont val="Tahoma"/>
            <family val="2"/>
          </rPr>
          <t>Definicion Conceptual Manual DEIS:</t>
        </r>
        <r>
          <rPr>
            <sz val="9"/>
            <color indexed="81"/>
            <rFont val="Tahoma"/>
            <family val="2"/>
          </rPr>
          <t xml:space="preserve">
 - Puntaje entre 3 y 7: riesgo medio, se debe realizar la segunda parte del M-CHAT-R/F correspondiente a la Entrevista de Seguimiento, si en la entrevista el resultado es entre 0 y 1 DERIVA, se debe seguir con el Control de Salud habitual y continuar la vigilancia y acompañamiento a la trayectoria del desarrollo, mientras que, un resultado mayor o igual a 2 DERIVA, se debe derivar a especialista para evaluación y confirmación diagnóstica.
</t>
        </r>
      </text>
    </comment>
    <comment ref="B228" authorId="2" shapeId="0" xr:uid="{07779061-8F45-4E5B-A588-76B9A780FFB5}">
      <text>
        <r>
          <rPr>
            <sz val="9"/>
            <color indexed="81"/>
            <rFont val="Tahoma"/>
            <family val="2"/>
          </rPr>
          <t xml:space="preserve">Se contabilizará en RAYEN: </t>
        </r>
        <r>
          <rPr>
            <b/>
            <sz val="9"/>
            <color indexed="81"/>
            <rFont val="Tahoma"/>
            <family val="2"/>
          </rPr>
          <t xml:space="preserve">
</t>
        </r>
        <r>
          <rPr>
            <sz val="9"/>
            <color indexed="81"/>
            <rFont val="Tahoma"/>
            <family val="2"/>
          </rPr>
          <t>Para el control a los 18 meses, solo se contabilizará los registros del Formulario Clinico</t>
        </r>
        <r>
          <rPr>
            <b/>
            <sz val="9"/>
            <color indexed="81"/>
            <rFont val="Tahoma"/>
            <family val="2"/>
          </rPr>
          <t xml:space="preserve"> "ESCALA DE EVALUACIÓN DEL DESARROLLO PSICOMOTOR"</t>
        </r>
        <r>
          <rPr>
            <sz val="9"/>
            <color indexed="81"/>
            <rFont val="Tahoma"/>
            <family val="2"/>
          </rPr>
          <t xml:space="preserve"> aplicado a usuarios entre los</t>
        </r>
        <r>
          <rPr>
            <b/>
            <sz val="9"/>
            <color indexed="81"/>
            <rFont val="Tahoma"/>
            <family val="2"/>
          </rPr>
          <t xml:space="preserve"> 16 y 30 meses de edad,</t>
        </r>
        <r>
          <rPr>
            <sz val="9"/>
            <color indexed="81"/>
            <rFont val="Tahoma"/>
            <family val="2"/>
          </rPr>
          <t xml:space="preserve"> en donde los resultados de esta aplicacion realizadas ya en la </t>
        </r>
        <r>
          <rPr>
            <b/>
            <sz val="9"/>
            <color indexed="81"/>
            <rFont val="Tahoma"/>
            <family val="2"/>
          </rPr>
          <t>Primera Evaluacion y Reevaluacion</t>
        </r>
        <r>
          <rPr>
            <sz val="9"/>
            <color indexed="81"/>
            <rFont val="Tahoma"/>
            <family val="2"/>
          </rPr>
          <t xml:space="preserve"> (según edad y sexo correspondiente a Seccion A.2), </t>
        </r>
        <r>
          <rPr>
            <b/>
            <sz val="9"/>
            <color indexed="81"/>
            <rFont val="Tahoma"/>
            <family val="2"/>
          </rPr>
          <t>NO</t>
        </r>
        <r>
          <rPr>
            <sz val="9"/>
            <color indexed="81"/>
            <rFont val="Tahoma"/>
            <family val="2"/>
          </rPr>
          <t xml:space="preserve"> cuenten con Resultado </t>
        </r>
        <r>
          <rPr>
            <b/>
            <sz val="9"/>
            <color indexed="81"/>
            <rFont val="Tahoma"/>
            <family val="2"/>
          </rPr>
          <t xml:space="preserve">"Normal"
</t>
        </r>
        <r>
          <rPr>
            <sz val="9"/>
            <color indexed="81"/>
            <rFont val="Tahoma"/>
            <family val="2"/>
          </rPr>
          <t>Además, en la misma atencion, se debe tener aplicado el Formulario Clinico</t>
        </r>
        <r>
          <rPr>
            <b/>
            <sz val="9"/>
            <color indexed="81"/>
            <rFont val="Tahoma"/>
            <family val="2"/>
          </rPr>
          <t xml:space="preserve"> " Cuestionario M-CHAT", </t>
        </r>
        <r>
          <rPr>
            <sz val="9"/>
            <color indexed="81"/>
            <rFont val="Tahoma"/>
            <family val="2"/>
          </rPr>
          <t>con el campo</t>
        </r>
        <r>
          <rPr>
            <b/>
            <sz val="9"/>
            <color indexed="81"/>
            <rFont val="Tahoma"/>
            <family val="2"/>
          </rPr>
          <t xml:space="preserve"> "Resultado" </t>
        </r>
        <r>
          <rPr>
            <sz val="9"/>
            <color indexed="81"/>
            <rFont val="Tahoma"/>
            <family val="2"/>
          </rPr>
          <t xml:space="preserve">el valor </t>
        </r>
        <r>
          <rPr>
            <b/>
            <sz val="9"/>
            <color indexed="81"/>
            <rFont val="Tahoma"/>
            <family val="2"/>
          </rPr>
          <t xml:space="preserve">"Riesgo Alto (Positivo para TEA)"
</t>
        </r>
        <r>
          <rPr>
            <u/>
            <sz val="9"/>
            <color indexed="81"/>
            <rFont val="Tahoma"/>
            <family val="2"/>
          </rPr>
          <t>Definicion Conceptual Manual DEIS:</t>
        </r>
        <r>
          <rPr>
            <sz val="9"/>
            <color indexed="81"/>
            <rFont val="Tahoma"/>
            <family val="2"/>
          </rPr>
          <t xml:space="preserve">
 -  Puntaje entre 8 y 20: riesgo alto, se debe derivar a especialista para evaluación y confirmación diagnóstica
</t>
        </r>
      </text>
    </comment>
    <comment ref="B229" authorId="2" shapeId="0" xr:uid="{85955B40-9092-42D1-9917-EEA5A974B897}">
      <text>
        <r>
          <rPr>
            <sz val="9"/>
            <color indexed="81"/>
            <rFont val="Tahoma"/>
            <family val="2"/>
          </rPr>
          <t xml:space="preserve">Se contabilizará en RAYEN: </t>
        </r>
        <r>
          <rPr>
            <b/>
            <sz val="9"/>
            <color indexed="81"/>
            <rFont val="Tahoma"/>
            <family val="2"/>
          </rPr>
          <t xml:space="preserve">
</t>
        </r>
        <r>
          <rPr>
            <sz val="9"/>
            <color indexed="81"/>
            <rFont val="Tahoma"/>
            <family val="2"/>
          </rPr>
          <t>Para el control a los 18 meses, solo se contabilizará los registros del Formulario Clinico</t>
        </r>
        <r>
          <rPr>
            <b/>
            <sz val="9"/>
            <color indexed="81"/>
            <rFont val="Tahoma"/>
            <family val="2"/>
          </rPr>
          <t xml:space="preserve"> "ESCALA DE EVALUACIÓN DEL DESARROLLO PSICOMOTOR"</t>
        </r>
        <r>
          <rPr>
            <sz val="9"/>
            <color indexed="81"/>
            <rFont val="Tahoma"/>
            <family val="2"/>
          </rPr>
          <t xml:space="preserve"> aplicado a usuarios entre los</t>
        </r>
        <r>
          <rPr>
            <b/>
            <sz val="9"/>
            <color indexed="81"/>
            <rFont val="Tahoma"/>
            <family val="2"/>
          </rPr>
          <t xml:space="preserve"> 16 y 30 meses de edad,</t>
        </r>
        <r>
          <rPr>
            <sz val="9"/>
            <color indexed="81"/>
            <rFont val="Tahoma"/>
            <family val="2"/>
          </rPr>
          <t xml:space="preserve"> en donde los resultados de esta aplicacion realizadas ya en la </t>
        </r>
        <r>
          <rPr>
            <b/>
            <sz val="9"/>
            <color indexed="81"/>
            <rFont val="Tahoma"/>
            <family val="2"/>
          </rPr>
          <t>Primera Evaluacion y Reevaluacion</t>
        </r>
        <r>
          <rPr>
            <sz val="9"/>
            <color indexed="81"/>
            <rFont val="Tahoma"/>
            <family val="2"/>
          </rPr>
          <t xml:space="preserve"> (según edad y sexo correspondiente a Seccion A.2), </t>
        </r>
        <r>
          <rPr>
            <b/>
            <sz val="9"/>
            <color indexed="81"/>
            <rFont val="Tahoma"/>
            <family val="2"/>
          </rPr>
          <t>NO</t>
        </r>
        <r>
          <rPr>
            <sz val="9"/>
            <color indexed="81"/>
            <rFont val="Tahoma"/>
            <family val="2"/>
          </rPr>
          <t xml:space="preserve"> cuenten con Resultado </t>
        </r>
        <r>
          <rPr>
            <b/>
            <sz val="9"/>
            <color indexed="81"/>
            <rFont val="Tahoma"/>
            <family val="2"/>
          </rPr>
          <t xml:space="preserve">"Normal"
</t>
        </r>
        <r>
          <rPr>
            <sz val="9"/>
            <color indexed="81"/>
            <rFont val="Tahoma"/>
            <family val="2"/>
          </rPr>
          <t>Además, en la misma atencion, se debe tener aplicado el Formulario Clinico</t>
        </r>
        <r>
          <rPr>
            <b/>
            <sz val="9"/>
            <color indexed="81"/>
            <rFont val="Tahoma"/>
            <family val="2"/>
          </rPr>
          <t xml:space="preserve"> " Cuestionario M-CHAT", </t>
        </r>
        <r>
          <rPr>
            <sz val="9"/>
            <color indexed="81"/>
            <rFont val="Tahoma"/>
            <family val="2"/>
          </rPr>
          <t>con el campo</t>
        </r>
        <r>
          <rPr>
            <b/>
            <sz val="9"/>
            <color indexed="81"/>
            <rFont val="Tahoma"/>
            <family val="2"/>
          </rPr>
          <t xml:space="preserve"> "Resultado" </t>
        </r>
        <r>
          <rPr>
            <sz val="9"/>
            <color indexed="81"/>
            <rFont val="Tahoma"/>
            <family val="2"/>
          </rPr>
          <t xml:space="preserve">el valor </t>
        </r>
        <r>
          <rPr>
            <b/>
            <sz val="9"/>
            <color indexed="81"/>
            <rFont val="Tahoma"/>
            <family val="2"/>
          </rPr>
          <t xml:space="preserve">"Riesgo Alto (Positivo para TEA)"
</t>
        </r>
        <r>
          <rPr>
            <sz val="9"/>
            <color indexed="81"/>
            <rFont val="Tahoma"/>
            <family val="2"/>
          </rPr>
          <t>y el registro de</t>
        </r>
        <r>
          <rPr>
            <b/>
            <sz val="9"/>
            <color indexed="81"/>
            <rFont val="Tahoma"/>
            <family val="2"/>
          </rPr>
          <t xml:space="preserve"> Actividad: "Riesgo Alto con derivacion a especialista"
</t>
        </r>
        <r>
          <rPr>
            <u/>
            <sz val="9"/>
            <color indexed="81"/>
            <rFont val="Tahoma"/>
            <family val="2"/>
          </rPr>
          <t>Definicion Conceptual Manual DEIS:</t>
        </r>
        <r>
          <rPr>
            <sz val="9"/>
            <color indexed="81"/>
            <rFont val="Tahoma"/>
            <family val="2"/>
          </rPr>
          <t xml:space="preserve">
 -  Puntaje entre 8 y 20: riesgo alto, se debe derivar a especialista para evaluación y confirmación diagnóstica
</t>
        </r>
      </text>
    </comment>
    <comment ref="B230" authorId="2" shapeId="0" xr:uid="{B054CD0D-D48A-4781-AEB3-5EE64B7EE667}">
      <text>
        <r>
          <rPr>
            <sz val="9"/>
            <color indexed="81"/>
            <rFont val="Tahoma"/>
            <family val="2"/>
          </rPr>
          <t xml:space="preserve">Se contabilizará en RAYEN: 
Para el control a los 18 meses, solo se contabilizará los registros del Formulario Clinico </t>
        </r>
        <r>
          <rPr>
            <b/>
            <sz val="9"/>
            <color indexed="81"/>
            <rFont val="Tahoma"/>
            <family val="2"/>
          </rPr>
          <t>"ESCALA DE EVALUACIÓN DEL DESARROLLO PSICOMOTOR"</t>
        </r>
        <r>
          <rPr>
            <sz val="9"/>
            <color indexed="81"/>
            <rFont val="Tahoma"/>
            <family val="2"/>
          </rPr>
          <t xml:space="preserve"> aplicado a usuarios entre los </t>
        </r>
        <r>
          <rPr>
            <b/>
            <sz val="9"/>
            <color indexed="81"/>
            <rFont val="Tahoma"/>
            <family val="2"/>
          </rPr>
          <t>16 y 30 meses de edad</t>
        </r>
        <r>
          <rPr>
            <sz val="9"/>
            <color indexed="81"/>
            <rFont val="Tahoma"/>
            <family val="2"/>
          </rPr>
          <t>, en donde los resultados de esta aplicacion realizadas ya en la</t>
        </r>
        <r>
          <rPr>
            <b/>
            <sz val="9"/>
            <color indexed="81"/>
            <rFont val="Tahoma"/>
            <family val="2"/>
          </rPr>
          <t xml:space="preserve"> Primera Evaluacion y Reevaluacion</t>
        </r>
        <r>
          <rPr>
            <sz val="9"/>
            <color indexed="81"/>
            <rFont val="Tahoma"/>
            <family val="2"/>
          </rPr>
          <t xml:space="preserve"> (según edad y sexo correspondiente a Seccion A.2), </t>
        </r>
        <r>
          <rPr>
            <b/>
            <sz val="9"/>
            <color indexed="81"/>
            <rFont val="Tahoma"/>
            <family val="2"/>
          </rPr>
          <t>NO</t>
        </r>
        <r>
          <rPr>
            <sz val="9"/>
            <color indexed="81"/>
            <rFont val="Tahoma"/>
            <family val="2"/>
          </rPr>
          <t xml:space="preserve"> cuenten con Resultado</t>
        </r>
        <r>
          <rPr>
            <b/>
            <sz val="9"/>
            <color indexed="81"/>
            <rFont val="Tahoma"/>
            <family val="2"/>
          </rPr>
          <t xml:space="preserve"> "Normal"</t>
        </r>
        <r>
          <rPr>
            <sz val="9"/>
            <color indexed="81"/>
            <rFont val="Tahoma"/>
            <family val="2"/>
          </rPr>
          <t xml:space="preserve">
Además, en la misma atencion, se debe tener aplicado el Formulario Clinico </t>
        </r>
        <r>
          <rPr>
            <b/>
            <sz val="9"/>
            <color indexed="81"/>
            <rFont val="Tahoma"/>
            <family val="2"/>
          </rPr>
          <t>" Cuestionario M-CHAT"</t>
        </r>
        <r>
          <rPr>
            <sz val="9"/>
            <color indexed="81"/>
            <rFont val="Tahoma"/>
            <family val="2"/>
          </rPr>
          <t xml:space="preserve">, con el campo </t>
        </r>
        <r>
          <rPr>
            <b/>
            <sz val="9"/>
            <color indexed="81"/>
            <rFont val="Tahoma"/>
            <family val="2"/>
          </rPr>
          <t>"Resultado"</t>
        </r>
        <r>
          <rPr>
            <sz val="9"/>
            <color indexed="81"/>
            <rFont val="Tahoma"/>
            <family val="2"/>
          </rPr>
          <t xml:space="preserve"> el valor </t>
        </r>
        <r>
          <rPr>
            <b/>
            <sz val="9"/>
            <color indexed="81"/>
            <rFont val="Tahoma"/>
            <family val="2"/>
          </rPr>
          <t xml:space="preserve">"Riesgo Medio (Positivo para TEA)"  </t>
        </r>
        <r>
          <rPr>
            <sz val="9"/>
            <color indexed="81"/>
            <rFont val="Tahoma"/>
            <family val="2"/>
          </rPr>
          <t xml:space="preserve">y aplicar Formulario Clinico </t>
        </r>
        <r>
          <rPr>
            <b/>
            <sz val="9"/>
            <color indexed="81"/>
            <rFont val="Tahoma"/>
            <family val="2"/>
          </rPr>
          <t>"Entrevista de Seguimiento M-CHAT -R/F"</t>
        </r>
        <r>
          <rPr>
            <sz val="9"/>
            <color indexed="81"/>
            <rFont val="Tahoma"/>
            <family val="2"/>
          </rPr>
          <t xml:space="preserve"> en donde el campo </t>
        </r>
        <r>
          <rPr>
            <b/>
            <sz val="9"/>
            <color indexed="81"/>
            <rFont val="Tahoma"/>
            <family val="2"/>
          </rPr>
          <t xml:space="preserve">"Resultado" </t>
        </r>
        <r>
          <rPr>
            <sz val="9"/>
            <color indexed="81"/>
            <rFont val="Tahoma"/>
            <family val="2"/>
          </rPr>
          <t>sea</t>
        </r>
        <r>
          <rPr>
            <b/>
            <sz val="9"/>
            <color indexed="81"/>
            <rFont val="Tahoma"/>
            <family val="2"/>
          </rPr>
          <t xml:space="preserve"> "Con Puntaje &lt;2 NO DERIVAR" (Excepto si alta sospecha clinica"
</t>
        </r>
        <r>
          <rPr>
            <u/>
            <sz val="9"/>
            <color indexed="81"/>
            <rFont val="Tahoma"/>
            <family val="2"/>
          </rPr>
          <t>Definicion Conceptual Manual DEIS:</t>
        </r>
        <r>
          <rPr>
            <sz val="9"/>
            <color indexed="81"/>
            <rFont val="Tahoma"/>
            <family val="2"/>
          </rPr>
          <t xml:space="preserve">
 - Puntaje entre 3 y 7: riesgo medio, se debe realizar la segunda parte del M-CHAT-R/F correspondiente a la Entrevista de Seguimiento, si en la entrevista el resultado es entre 0 y 1 DERIVA, se debe seguir con el Control de Salud habitual y continuar la vigilancia y acompañamiento a la trayectoria del desarrollo, mientras que, un resultado mayor o igual a 2 DERIVA, se debe derivar a especialista para evaluación y confirmación diagnóstica.
</t>
        </r>
      </text>
    </comment>
    <comment ref="B231" authorId="2" shapeId="0" xr:uid="{C7B0FBF2-3033-4DF6-9454-3E15E0F725A6}">
      <text>
        <r>
          <rPr>
            <sz val="9"/>
            <color indexed="81"/>
            <rFont val="Tahoma"/>
            <family val="2"/>
          </rPr>
          <t xml:space="preserve">Se contabilizará en RAYEN: 
Para el control a los 18 meses, solo se contabilizará los registros del Formulario Clinico </t>
        </r>
        <r>
          <rPr>
            <b/>
            <sz val="9"/>
            <color indexed="81"/>
            <rFont val="Tahoma"/>
            <family val="2"/>
          </rPr>
          <t>"ESCALA DE EVALUACIÓN DEL DESARROLLO PSICOMOTOR"</t>
        </r>
        <r>
          <rPr>
            <sz val="9"/>
            <color indexed="81"/>
            <rFont val="Tahoma"/>
            <family val="2"/>
          </rPr>
          <t xml:space="preserve"> aplicado a usuarios entre los </t>
        </r>
        <r>
          <rPr>
            <b/>
            <sz val="9"/>
            <color indexed="81"/>
            <rFont val="Tahoma"/>
            <family val="2"/>
          </rPr>
          <t>16 y 30 meses de edad</t>
        </r>
        <r>
          <rPr>
            <sz val="9"/>
            <color indexed="81"/>
            <rFont val="Tahoma"/>
            <family val="2"/>
          </rPr>
          <t>, en donde los resultados de esta aplicacion realizadas ya en la</t>
        </r>
        <r>
          <rPr>
            <b/>
            <sz val="9"/>
            <color indexed="81"/>
            <rFont val="Tahoma"/>
            <family val="2"/>
          </rPr>
          <t xml:space="preserve"> Primera Evaluacion y Reevaluacion</t>
        </r>
        <r>
          <rPr>
            <sz val="9"/>
            <color indexed="81"/>
            <rFont val="Tahoma"/>
            <family val="2"/>
          </rPr>
          <t xml:space="preserve"> (según edad y sexo correspondiente a Seccion A.2), </t>
        </r>
        <r>
          <rPr>
            <b/>
            <sz val="9"/>
            <color indexed="81"/>
            <rFont val="Tahoma"/>
            <family val="2"/>
          </rPr>
          <t>NO</t>
        </r>
        <r>
          <rPr>
            <sz val="9"/>
            <color indexed="81"/>
            <rFont val="Tahoma"/>
            <family val="2"/>
          </rPr>
          <t xml:space="preserve"> cuenten con Resultado</t>
        </r>
        <r>
          <rPr>
            <b/>
            <sz val="9"/>
            <color indexed="81"/>
            <rFont val="Tahoma"/>
            <family val="2"/>
          </rPr>
          <t xml:space="preserve"> "Normal"</t>
        </r>
        <r>
          <rPr>
            <sz val="9"/>
            <color indexed="81"/>
            <rFont val="Tahoma"/>
            <family val="2"/>
          </rPr>
          <t xml:space="preserve">
Además, en la misma atencion, se debe tener aplicado el Formulario Clinico </t>
        </r>
        <r>
          <rPr>
            <b/>
            <sz val="9"/>
            <color indexed="81"/>
            <rFont val="Tahoma"/>
            <family val="2"/>
          </rPr>
          <t>" Cuestionario M-CHAT"</t>
        </r>
        <r>
          <rPr>
            <sz val="9"/>
            <color indexed="81"/>
            <rFont val="Tahoma"/>
            <family val="2"/>
          </rPr>
          <t xml:space="preserve">, con el campo </t>
        </r>
        <r>
          <rPr>
            <b/>
            <sz val="9"/>
            <color indexed="81"/>
            <rFont val="Tahoma"/>
            <family val="2"/>
          </rPr>
          <t>"Resultado"</t>
        </r>
        <r>
          <rPr>
            <sz val="9"/>
            <color indexed="81"/>
            <rFont val="Tahoma"/>
            <family val="2"/>
          </rPr>
          <t xml:space="preserve"> el valor </t>
        </r>
        <r>
          <rPr>
            <b/>
            <sz val="9"/>
            <color indexed="81"/>
            <rFont val="Tahoma"/>
            <family val="2"/>
          </rPr>
          <t xml:space="preserve">"Riesgo Medio (Positivo para TEA)"  </t>
        </r>
        <r>
          <rPr>
            <sz val="9"/>
            <color indexed="81"/>
            <rFont val="Tahoma"/>
            <family val="2"/>
          </rPr>
          <t xml:space="preserve">y aplicar Formulario Clinico </t>
        </r>
        <r>
          <rPr>
            <b/>
            <sz val="9"/>
            <color indexed="81"/>
            <rFont val="Tahoma"/>
            <family val="2"/>
          </rPr>
          <t>"Entrevista de Seguimiento M-CHAT -R/F"</t>
        </r>
        <r>
          <rPr>
            <sz val="9"/>
            <color indexed="81"/>
            <rFont val="Tahoma"/>
            <family val="2"/>
          </rPr>
          <t xml:space="preserve"> en donde el campo </t>
        </r>
        <r>
          <rPr>
            <b/>
            <sz val="9"/>
            <color indexed="81"/>
            <rFont val="Tahoma"/>
            <family val="2"/>
          </rPr>
          <t xml:space="preserve">"Resultado" </t>
        </r>
        <r>
          <rPr>
            <sz val="9"/>
            <color indexed="81"/>
            <rFont val="Tahoma"/>
            <family val="2"/>
          </rPr>
          <t>sea</t>
        </r>
        <r>
          <rPr>
            <b/>
            <sz val="9"/>
            <color indexed="81"/>
            <rFont val="Tahoma"/>
            <family val="2"/>
          </rPr>
          <t xml:space="preserve"> "Con Puntaje de 2 o mas "Derivar"
</t>
        </r>
        <r>
          <rPr>
            <u/>
            <sz val="9"/>
            <color indexed="81"/>
            <rFont val="Tahoma"/>
            <family val="2"/>
          </rPr>
          <t>Definicion Conceptual Manual DEIS:</t>
        </r>
        <r>
          <rPr>
            <sz val="9"/>
            <color indexed="81"/>
            <rFont val="Tahoma"/>
            <family val="2"/>
          </rPr>
          <t xml:space="preserve">
 - Puntaje entre 3 y 7: riesgo medio, se debe realizar la segunda parte del M-CHAT-R/F correspondiente a la Entrevista de Seguimiento, si en la entrevista el resultado es entre 0 y 1 DERIVA, se debe seguir con el Control de Salud habitual y continuar la vigilancia y acompañamiento a la trayectoria del desarrollo, mientras que, un resultado mayor o igual a 2 DERIVA, se debe derivar a especialista para evaluación y confirmación diagnóstica.
</t>
        </r>
      </text>
    </comment>
    <comment ref="E234" authorId="2" shapeId="0" xr:uid="{D2B43BC5-B106-4E66-8BFD-B5B23030F2A5}">
      <text>
        <r>
          <rPr>
            <sz val="9"/>
            <color indexed="81"/>
            <rFont val="Tahoma"/>
            <family val="2"/>
          </rPr>
          <t xml:space="preserve">Este dato aparecerá, luego que en Modulo Admision, el paciente indique un </t>
        </r>
        <r>
          <rPr>
            <b/>
            <sz val="9"/>
            <color indexed="81"/>
            <rFont val="Tahoma"/>
            <family val="2"/>
          </rPr>
          <t>Pueblo Originario</t>
        </r>
        <r>
          <rPr>
            <sz val="9"/>
            <color indexed="81"/>
            <rFont val="Tahoma"/>
            <family val="2"/>
          </rPr>
          <t xml:space="preserve">
</t>
        </r>
      </text>
    </comment>
    <comment ref="F234" authorId="2" shapeId="0" xr:uid="{CD55E52E-83E2-42FF-9940-1FDD920553BD}">
      <text>
        <r>
          <rPr>
            <sz val="9"/>
            <color indexed="81"/>
            <rFont val="Tahoma"/>
            <family val="2"/>
          </rPr>
          <t>Se contabilizara a los pacientes que tengan en  Antecedentes del usuario APS / Pestaña "Identificacion"</t>
        </r>
        <r>
          <rPr>
            <b/>
            <sz val="9"/>
            <color indexed="81"/>
            <rFont val="Tahoma"/>
            <family val="2"/>
          </rPr>
          <t xml:space="preserve">  </t>
        </r>
        <r>
          <rPr>
            <sz val="9"/>
            <color indexed="81"/>
            <rFont val="Tahoma"/>
            <family val="2"/>
          </rPr>
          <t>Item  Alertas Adm.</t>
        </r>
        <r>
          <rPr>
            <b/>
            <sz val="9"/>
            <color indexed="81"/>
            <rFont val="Tahoma"/>
            <family val="2"/>
          </rPr>
          <t xml:space="preserve">  "MIGRANTE"</t>
        </r>
        <r>
          <rPr>
            <sz val="9"/>
            <color indexed="81"/>
            <rFont val="Tahoma"/>
            <family val="2"/>
          </rPr>
          <t xml:space="preserve">
</t>
        </r>
      </text>
    </comment>
    <comment ref="A237" authorId="2" shapeId="0" xr:uid="{F8B9868C-5F17-4659-A1A9-3DB1757BDF9D}">
      <text>
        <r>
          <rPr>
            <sz val="9"/>
            <color indexed="81"/>
            <rFont val="Tahoma"/>
            <family val="2"/>
          </rPr>
          <t xml:space="preserve">Pendiente de contabilizacion  - 
(Revision del detalle de posibles pautas aplicadas en control de salud Integral)
</t>
        </r>
      </text>
    </comment>
    <comment ref="A238" authorId="2" shapeId="0" xr:uid="{11E5A031-D5E7-4D5F-8EFC-B8A0840B12B8}">
      <text>
        <r>
          <rPr>
            <sz val="9"/>
            <color indexed="81"/>
            <rFont val="Tahoma"/>
            <family val="2"/>
          </rPr>
          <t>Se contabilizará en RAYEN:
 - Atenciones cuyo registros, cuenten con el Formulario Clinico</t>
        </r>
        <r>
          <rPr>
            <b/>
            <sz val="9"/>
            <color indexed="81"/>
            <rFont val="Tahoma"/>
            <family val="2"/>
          </rPr>
          <t xml:space="preserve"> "Pauta de Alerta Temprana de TEA en Niños y Niñas de 30 a 59 meses"</t>
        </r>
        <r>
          <rPr>
            <sz val="9"/>
            <color indexed="81"/>
            <rFont val="Tahoma"/>
            <family val="2"/>
          </rPr>
          <t xml:space="preserve"> aplicado y que en campo "Resultado" tenga un valor registrado.</t>
        </r>
      </text>
    </comment>
    <comment ref="B239" authorId="2" shapeId="0" xr:uid="{1A226E35-648B-456A-B20C-F5C045ECBFBE}">
      <text>
        <r>
          <rPr>
            <sz val="9"/>
            <color indexed="81"/>
            <rFont val="Tahoma"/>
            <family val="2"/>
          </rPr>
          <t xml:space="preserve">Se contabilizará en RAYEN:
 - Atenciones cuyo registros, cuenten con el Formulario Clinico </t>
        </r>
        <r>
          <rPr>
            <b/>
            <sz val="9"/>
            <color indexed="81"/>
            <rFont val="Tahoma"/>
            <family val="2"/>
          </rPr>
          <t>"Pauta de Alerta Temprana de TEA en Niños y Niñas de 30 a 59 meses"</t>
        </r>
        <r>
          <rPr>
            <sz val="9"/>
            <color indexed="81"/>
            <rFont val="Tahoma"/>
            <family val="2"/>
          </rPr>
          <t xml:space="preserve"> aplicado y que en campo </t>
        </r>
        <r>
          <rPr>
            <b/>
            <sz val="9"/>
            <color indexed="81"/>
            <rFont val="Tahoma"/>
            <family val="2"/>
          </rPr>
          <t>"Resultado" tenga el valor "Con Sospecha de TEA"</t>
        </r>
      </text>
    </comment>
    <comment ref="B240" authorId="2" shapeId="0" xr:uid="{1212798C-93F4-43CF-9B0B-0910975EC4DB}">
      <text>
        <r>
          <rPr>
            <sz val="9"/>
            <color indexed="81"/>
            <rFont val="Tahoma"/>
            <family val="2"/>
          </rPr>
          <t xml:space="preserve">Se contabilizará en RAYEN:
 - Atenciones cuyo registros, cuenten con el Formulario Clinico </t>
        </r>
        <r>
          <rPr>
            <b/>
            <sz val="9"/>
            <color indexed="81"/>
            <rFont val="Tahoma"/>
            <family val="2"/>
          </rPr>
          <t>"Pauta de Alerta Temprana de TEA en Niños y Niñas de 30 a 59 meses"</t>
        </r>
        <r>
          <rPr>
            <sz val="9"/>
            <color indexed="81"/>
            <rFont val="Tahoma"/>
            <family val="2"/>
          </rPr>
          <t xml:space="preserve"> aplicado y que en campo </t>
        </r>
        <r>
          <rPr>
            <b/>
            <sz val="9"/>
            <color indexed="81"/>
            <rFont val="Tahoma"/>
            <family val="2"/>
          </rPr>
          <t>"Resultado" tenga el valor "Sin Sospecha de TEA"</t>
        </r>
        <r>
          <rPr>
            <sz val="9"/>
            <color indexed="81"/>
            <rFont val="Tahoma"/>
            <family val="2"/>
          </rPr>
          <t xml:space="preserve">
</t>
        </r>
      </text>
    </comment>
    <comment ref="B241" authorId="2" shapeId="0" xr:uid="{E35F77B4-0825-470C-BB61-D331536AB40D}">
      <text>
        <r>
          <rPr>
            <sz val="9"/>
            <color indexed="81"/>
            <rFont val="Tahoma"/>
            <family val="2"/>
          </rPr>
          <t>Se contabilizará en RAYEN:
 - Atenciones cuyo registros, cuenten con el Formulario Clinico</t>
        </r>
        <r>
          <rPr>
            <b/>
            <sz val="9"/>
            <color indexed="81"/>
            <rFont val="Tahoma"/>
            <family val="2"/>
          </rPr>
          <t xml:space="preserve"> "Pauta de Alerta Temprana de TEA en Niños y Niñas de 30 a 59 meses"</t>
        </r>
        <r>
          <rPr>
            <sz val="9"/>
            <color indexed="81"/>
            <rFont val="Tahoma"/>
            <family val="2"/>
          </rPr>
          <t xml:space="preserve"> aplicado y que en campo </t>
        </r>
        <r>
          <rPr>
            <b/>
            <sz val="9"/>
            <color indexed="81"/>
            <rFont val="Tahoma"/>
            <family val="2"/>
          </rPr>
          <t xml:space="preserve">"Resultado" tenga el valor "Con Sospecha de TEA" y en campo "Derivacion" en valor SI </t>
        </r>
        <r>
          <rPr>
            <sz val="9"/>
            <color indexed="81"/>
            <rFont val="Tahoma"/>
            <family val="2"/>
          </rPr>
          <t xml:space="preserve">
</t>
        </r>
      </text>
    </comment>
    <comment ref="B242" authorId="2" shapeId="0" xr:uid="{3C0AAD1E-DF72-4C4A-B158-6663001FA6F1}">
      <text>
        <r>
          <rPr>
            <b/>
            <sz val="9"/>
            <color indexed="81"/>
            <rFont val="Tahoma"/>
            <family val="2"/>
          </rPr>
          <t xml:space="preserve">Se contabilizará en RAYEN:
 - </t>
        </r>
        <r>
          <rPr>
            <sz val="9"/>
            <color indexed="81"/>
            <rFont val="Tahoma"/>
            <family val="2"/>
          </rPr>
          <t>Atenciones cuyo registros, cuenten con el Formulario Clinico</t>
        </r>
        <r>
          <rPr>
            <b/>
            <sz val="9"/>
            <color indexed="81"/>
            <rFont val="Tahoma"/>
            <family val="2"/>
          </rPr>
          <t xml:space="preserve"> "Pauta de Alerta Temprana de TEA en Niños y Niñas de 30 a 59 meses"</t>
        </r>
        <r>
          <rPr>
            <sz val="9"/>
            <color indexed="81"/>
            <rFont val="Tahoma"/>
            <family val="2"/>
          </rPr>
          <t xml:space="preserve"> aplicado y que en campo "</t>
        </r>
        <r>
          <rPr>
            <b/>
            <sz val="9"/>
            <color indexed="81"/>
            <rFont val="Tahoma"/>
            <family val="2"/>
          </rPr>
          <t>Resultado" tenga el valor "Sin Sospecha de TEA"</t>
        </r>
        <r>
          <rPr>
            <sz val="9"/>
            <color indexed="81"/>
            <rFont val="Tahoma"/>
            <family val="2"/>
          </rPr>
          <t xml:space="preserve"> y en campo </t>
        </r>
        <r>
          <rPr>
            <b/>
            <sz val="9"/>
            <color indexed="81"/>
            <rFont val="Tahoma"/>
            <family val="2"/>
          </rPr>
          <t xml:space="preserve">"Derivacion" en valor NO </t>
        </r>
        <r>
          <rPr>
            <sz val="9"/>
            <color indexed="81"/>
            <rFont val="Tahoma"/>
            <family val="2"/>
          </rPr>
          <t xml:space="preserve">
</t>
        </r>
      </text>
    </comment>
    <comment ref="C247" authorId="3" shapeId="0" xr:uid="{DF2D8BC9-2DFD-4E03-A34F-8B618C7C72B4}">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 xml:space="preserve">En el Formulario </t>
        </r>
        <r>
          <rPr>
            <b/>
            <sz val="9"/>
            <color indexed="81"/>
            <rFont val="Tahoma"/>
            <family val="2"/>
          </rPr>
          <t xml:space="preserve">"Menopause Rating Scale (MRS)" </t>
        </r>
        <r>
          <rPr>
            <sz val="9"/>
            <color indexed="81"/>
            <rFont val="Tahoma"/>
            <family val="2"/>
          </rPr>
          <t xml:space="preserve">en el campo </t>
        </r>
        <r>
          <rPr>
            <b/>
            <sz val="9"/>
            <color indexed="81"/>
            <rFont val="Tahoma"/>
            <family val="2"/>
          </rPr>
          <t>Motivo</t>
        </r>
        <r>
          <rPr>
            <sz val="9"/>
            <color indexed="81"/>
            <rFont val="Tahoma"/>
            <family val="2"/>
          </rPr>
          <t xml:space="preserve"> debe registrar el valor</t>
        </r>
        <r>
          <rPr>
            <b/>
            <sz val="9"/>
            <color indexed="81"/>
            <rFont val="Tahoma"/>
            <family val="2"/>
          </rPr>
          <t xml:space="preserve"> Ingreso
</t>
        </r>
      </text>
    </comment>
    <comment ref="D247" authorId="3" shapeId="0" xr:uid="{7CFDAA8D-3758-4616-844B-9564DA080846}">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t>
        </r>
        <r>
          <rPr>
            <sz val="9"/>
            <color indexed="81"/>
            <rFont val="Tahoma"/>
            <family val="2"/>
          </rPr>
          <t xml:space="preserve"> en el campo</t>
        </r>
        <r>
          <rPr>
            <b/>
            <sz val="9"/>
            <color indexed="81"/>
            <rFont val="Tahoma"/>
            <family val="2"/>
          </rPr>
          <t xml:space="preserve"> Motivo</t>
        </r>
        <r>
          <rPr>
            <sz val="9"/>
            <color indexed="81"/>
            <rFont val="Tahoma"/>
            <family val="2"/>
          </rPr>
          <t xml:space="preserve"> debe registrar el valor </t>
        </r>
        <r>
          <rPr>
            <b/>
            <sz val="9"/>
            <color indexed="81"/>
            <rFont val="Tahoma"/>
            <family val="2"/>
          </rPr>
          <t>Control 
y</t>
        </r>
        <r>
          <rPr>
            <sz val="9"/>
            <color indexed="81"/>
            <rFont val="Tahoma"/>
            <family val="2"/>
          </rPr>
          <t xml:space="preserve">
En el campo</t>
        </r>
        <r>
          <rPr>
            <b/>
            <sz val="9"/>
            <color indexed="81"/>
            <rFont val="Tahoma"/>
            <family val="2"/>
          </rPr>
          <t xml:space="preserve"> Terapia Hormonal de la Menopausia (THM) </t>
        </r>
        <r>
          <rPr>
            <sz val="9"/>
            <color indexed="81"/>
            <rFont val="Tahoma"/>
            <family val="2"/>
          </rPr>
          <t>debe registrar el</t>
        </r>
        <r>
          <rPr>
            <b/>
            <sz val="9"/>
            <color indexed="81"/>
            <rFont val="Tahoma"/>
            <family val="2"/>
          </rPr>
          <t xml:space="preserve"> </t>
        </r>
        <r>
          <rPr>
            <sz val="9"/>
            <color indexed="81"/>
            <rFont val="Tahoma"/>
            <family val="2"/>
          </rPr>
          <t>valor</t>
        </r>
        <r>
          <rPr>
            <b/>
            <sz val="9"/>
            <color indexed="81"/>
            <rFont val="Tahoma"/>
            <family val="2"/>
          </rPr>
          <t xml:space="preserve"> "NO"</t>
        </r>
        <r>
          <rPr>
            <sz val="9"/>
            <color indexed="81"/>
            <rFont val="Tahoma"/>
            <family val="2"/>
          </rPr>
          <t xml:space="preserve">
</t>
        </r>
      </text>
    </comment>
    <comment ref="E247" authorId="3" shapeId="0" xr:uid="{E004EE27-4846-4DAC-B2C7-FC241C0F7D8A}">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 </t>
        </r>
        <r>
          <rPr>
            <sz val="9"/>
            <color indexed="81"/>
            <rFont val="Tahoma"/>
            <family val="2"/>
          </rPr>
          <t xml:space="preserve">en el campo </t>
        </r>
        <r>
          <rPr>
            <b/>
            <sz val="9"/>
            <color indexed="81"/>
            <rFont val="Tahoma"/>
            <family val="2"/>
          </rPr>
          <t xml:space="preserve">Motivo </t>
        </r>
        <r>
          <rPr>
            <sz val="9"/>
            <color indexed="81"/>
            <rFont val="Tahoma"/>
            <family val="2"/>
          </rPr>
          <t xml:space="preserve">debe registrar el valor </t>
        </r>
        <r>
          <rPr>
            <b/>
            <sz val="9"/>
            <color indexed="81"/>
            <rFont val="Tahoma"/>
            <family val="2"/>
          </rPr>
          <t xml:space="preserve">Control
Y
</t>
        </r>
        <r>
          <rPr>
            <sz val="9"/>
            <color indexed="81"/>
            <rFont val="Tahoma"/>
            <family val="2"/>
          </rPr>
          <t>en el campo</t>
        </r>
        <r>
          <rPr>
            <b/>
            <sz val="9"/>
            <color indexed="81"/>
            <rFont val="Tahoma"/>
            <family val="2"/>
          </rPr>
          <t xml:space="preserve"> Terapia Hormonal de la Menopausia (THM) </t>
        </r>
        <r>
          <rPr>
            <sz val="9"/>
            <color indexed="81"/>
            <rFont val="Tahoma"/>
            <family val="2"/>
          </rPr>
          <t>debe registrar el valor</t>
        </r>
        <r>
          <rPr>
            <b/>
            <sz val="9"/>
            <color indexed="81"/>
            <rFont val="Tahoma"/>
            <family val="2"/>
          </rPr>
          <t xml:space="preserve"> "SI"</t>
        </r>
        <r>
          <rPr>
            <sz val="9"/>
            <color indexed="81"/>
            <rFont val="Tahoma"/>
            <family val="2"/>
          </rPr>
          <t xml:space="preserve">
</t>
        </r>
      </text>
    </comment>
    <comment ref="C248" authorId="3" shapeId="0" xr:uid="{3F97F02A-6215-4255-885C-8B2D5E377EF2}">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t>
        </r>
        <r>
          <rPr>
            <sz val="9"/>
            <color indexed="81"/>
            <rFont val="Tahoma"/>
            <family val="2"/>
          </rPr>
          <t xml:space="preserve"> en el campo</t>
        </r>
        <r>
          <rPr>
            <b/>
            <sz val="9"/>
            <color indexed="81"/>
            <rFont val="Tahoma"/>
            <family val="2"/>
          </rPr>
          <t xml:space="preserve"> Motivo </t>
        </r>
        <r>
          <rPr>
            <sz val="9"/>
            <color indexed="81"/>
            <rFont val="Tahoma"/>
            <family val="2"/>
          </rPr>
          <t>debe registrar el valor</t>
        </r>
        <r>
          <rPr>
            <b/>
            <sz val="9"/>
            <color indexed="81"/>
            <rFont val="Tahoma"/>
            <family val="2"/>
          </rPr>
          <t xml:space="preserve"> Ingreso
</t>
        </r>
        <r>
          <rPr>
            <b/>
            <sz val="9"/>
            <color indexed="81"/>
            <rFont val="Tahoma"/>
            <family val="2"/>
          </rPr>
          <t xml:space="preserve">
Y
- </t>
        </r>
        <r>
          <rPr>
            <sz val="9"/>
            <color indexed="81"/>
            <rFont val="Tahoma"/>
            <family val="2"/>
          </rPr>
          <t>que</t>
        </r>
        <r>
          <rPr>
            <b/>
            <sz val="9"/>
            <color indexed="81"/>
            <rFont val="Tahoma"/>
            <family val="2"/>
          </rPr>
          <t xml:space="preserve"> </t>
        </r>
        <r>
          <rPr>
            <sz val="9"/>
            <color indexed="81"/>
            <rFont val="Tahoma"/>
            <family val="2"/>
          </rPr>
          <t xml:space="preserve">el </t>
        </r>
        <r>
          <rPr>
            <b/>
            <sz val="9"/>
            <color indexed="81"/>
            <rFont val="Tahoma"/>
            <family val="2"/>
          </rPr>
          <t>Resultado</t>
        </r>
        <r>
          <rPr>
            <sz val="9"/>
            <color indexed="81"/>
            <rFont val="Tahoma"/>
            <family val="2"/>
          </rPr>
          <t xml:space="preserve"> sea de </t>
        </r>
        <r>
          <rPr>
            <b/>
            <sz val="9"/>
            <color indexed="81"/>
            <rFont val="Tahoma"/>
            <family val="2"/>
          </rPr>
          <t>15 o más</t>
        </r>
        <r>
          <rPr>
            <sz val="9"/>
            <color indexed="81"/>
            <rFont val="Tahoma"/>
            <family val="2"/>
          </rPr>
          <t xml:space="preserve"> puntos en el puntaje total (MRS)</t>
        </r>
        <r>
          <rPr>
            <b/>
            <sz val="9"/>
            <color indexed="81"/>
            <rFont val="Tahoma"/>
            <family val="2"/>
          </rPr>
          <t xml:space="preserve">
</t>
        </r>
        <r>
          <rPr>
            <sz val="9"/>
            <color indexed="81"/>
            <rFont val="Tahoma"/>
            <family val="2"/>
          </rPr>
          <t xml:space="preserve">
</t>
        </r>
      </text>
    </comment>
    <comment ref="D248" authorId="3" shapeId="0" xr:uid="{865A625A-4E99-49C5-8CA6-C16098F2FB7D}">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 xml:space="preserve">En el Formulario </t>
        </r>
        <r>
          <rPr>
            <b/>
            <sz val="9"/>
            <color indexed="81"/>
            <rFont val="Tahoma"/>
            <family val="2"/>
          </rPr>
          <t xml:space="preserve">"Menopause Rating Scale (MRS)" </t>
        </r>
        <r>
          <rPr>
            <sz val="9"/>
            <color indexed="81"/>
            <rFont val="Tahoma"/>
            <family val="2"/>
          </rPr>
          <t>en el campo</t>
        </r>
        <r>
          <rPr>
            <b/>
            <sz val="9"/>
            <color indexed="81"/>
            <rFont val="Tahoma"/>
            <family val="2"/>
          </rPr>
          <t xml:space="preserve"> Motivo </t>
        </r>
        <r>
          <rPr>
            <sz val="9"/>
            <color indexed="81"/>
            <rFont val="Tahoma"/>
            <family val="2"/>
          </rPr>
          <t>debe registrar el valor</t>
        </r>
        <r>
          <rPr>
            <b/>
            <sz val="9"/>
            <color indexed="81"/>
            <rFont val="Tahoma"/>
            <family val="2"/>
          </rPr>
          <t xml:space="preserve"> Control,</t>
        </r>
        <r>
          <rPr>
            <sz val="9"/>
            <color indexed="81"/>
            <rFont val="Tahoma"/>
            <family val="2"/>
          </rPr>
          <t xml:space="preserve"> y en el campo</t>
        </r>
        <r>
          <rPr>
            <b/>
            <sz val="9"/>
            <color indexed="81"/>
            <rFont val="Tahoma"/>
            <family val="2"/>
          </rPr>
          <t xml:space="preserve"> Terapia Hormonal de la Menopausia (THM) </t>
        </r>
        <r>
          <rPr>
            <sz val="9"/>
            <color indexed="81"/>
            <rFont val="Tahoma"/>
            <family val="2"/>
          </rPr>
          <t>debe registrar el valor</t>
        </r>
        <r>
          <rPr>
            <b/>
            <sz val="9"/>
            <color indexed="81"/>
            <rFont val="Tahoma"/>
            <family val="2"/>
          </rPr>
          <t xml:space="preserve"> "NO"
Y
</t>
        </r>
        <r>
          <rPr>
            <sz val="9"/>
            <color indexed="81"/>
            <rFont val="Tahoma"/>
            <family val="2"/>
          </rPr>
          <t xml:space="preserve">Además que el </t>
        </r>
        <r>
          <rPr>
            <b/>
            <sz val="9"/>
            <color indexed="81"/>
            <rFont val="Tahoma"/>
            <family val="2"/>
          </rPr>
          <t>Resultado</t>
        </r>
        <r>
          <rPr>
            <sz val="9"/>
            <color indexed="81"/>
            <rFont val="Tahoma"/>
            <family val="2"/>
          </rPr>
          <t xml:space="preserve"> sea de </t>
        </r>
        <r>
          <rPr>
            <b/>
            <sz val="9"/>
            <color indexed="81"/>
            <rFont val="Tahoma"/>
            <family val="2"/>
          </rPr>
          <t xml:space="preserve">15 o más </t>
        </r>
        <r>
          <rPr>
            <sz val="9"/>
            <color indexed="81"/>
            <rFont val="Tahoma"/>
            <family val="2"/>
          </rPr>
          <t xml:space="preserve">puntos en el puntaje total (MRS)
</t>
        </r>
      </text>
    </comment>
    <comment ref="E248" authorId="3" shapeId="0" xr:uid="{0FA39B6B-6475-4BC2-B676-C433AF12D4F9}">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 xml:space="preserve">
En el Formulario</t>
        </r>
        <r>
          <rPr>
            <b/>
            <sz val="9"/>
            <color indexed="81"/>
            <rFont val="Tahoma"/>
            <family val="2"/>
          </rPr>
          <t xml:space="preserve"> "Menopause Rating Scale (MRS)" </t>
        </r>
        <r>
          <rPr>
            <sz val="9"/>
            <color indexed="81"/>
            <rFont val="Tahoma"/>
            <family val="2"/>
          </rPr>
          <t>en el campo</t>
        </r>
        <r>
          <rPr>
            <b/>
            <sz val="9"/>
            <color indexed="81"/>
            <rFont val="Tahoma"/>
            <family val="2"/>
          </rPr>
          <t xml:space="preserve"> Motivo </t>
        </r>
        <r>
          <rPr>
            <sz val="9"/>
            <color indexed="81"/>
            <rFont val="Tahoma"/>
            <family val="2"/>
          </rPr>
          <t xml:space="preserve">debe registrar el valor </t>
        </r>
        <r>
          <rPr>
            <b/>
            <sz val="9"/>
            <color indexed="81"/>
            <rFont val="Tahoma"/>
            <family val="2"/>
          </rPr>
          <t xml:space="preserve">Control </t>
        </r>
        <r>
          <rPr>
            <sz val="9"/>
            <color indexed="81"/>
            <rFont val="Tahoma"/>
            <family val="2"/>
          </rPr>
          <t>y en el campo</t>
        </r>
        <r>
          <rPr>
            <b/>
            <sz val="9"/>
            <color indexed="81"/>
            <rFont val="Tahoma"/>
            <family val="2"/>
          </rPr>
          <t xml:space="preserve"> Terapia Hormonal de la Menopausia (THM)</t>
        </r>
        <r>
          <rPr>
            <sz val="9"/>
            <color indexed="81"/>
            <rFont val="Tahoma"/>
            <family val="2"/>
          </rPr>
          <t xml:space="preserve"> debe registrar el valor</t>
        </r>
        <r>
          <rPr>
            <b/>
            <sz val="9"/>
            <color indexed="81"/>
            <rFont val="Tahoma"/>
            <family val="2"/>
          </rPr>
          <t xml:space="preserve"> "SI"
Y
</t>
        </r>
        <r>
          <rPr>
            <sz val="9"/>
            <color indexed="81"/>
            <rFont val="Tahoma"/>
            <family val="2"/>
          </rPr>
          <t>Además que el</t>
        </r>
        <r>
          <rPr>
            <b/>
            <sz val="9"/>
            <color indexed="81"/>
            <rFont val="Tahoma"/>
            <family val="2"/>
          </rPr>
          <t xml:space="preserve"> Resultado</t>
        </r>
        <r>
          <rPr>
            <sz val="9"/>
            <color indexed="81"/>
            <rFont val="Tahoma"/>
            <family val="2"/>
          </rPr>
          <t xml:space="preserve"> sea de</t>
        </r>
        <r>
          <rPr>
            <b/>
            <sz val="9"/>
            <color indexed="81"/>
            <rFont val="Tahoma"/>
            <family val="2"/>
          </rPr>
          <t xml:space="preserve"> 15 o más </t>
        </r>
        <r>
          <rPr>
            <sz val="9"/>
            <color indexed="81"/>
            <rFont val="Tahoma"/>
            <family val="2"/>
          </rPr>
          <t xml:space="preserve">puntos en el puntaje total (MRS)
</t>
        </r>
      </text>
    </comment>
    <comment ref="C249" authorId="3" shapeId="0" xr:uid="{2D31F900-E46E-4988-A7C3-F91152187623}">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Ingreso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 </t>
        </r>
        <r>
          <rPr>
            <sz val="9"/>
            <color indexed="81"/>
            <rFont val="Tahoma"/>
            <family val="2"/>
          </rPr>
          <t>la suma de puntos obtenidos en las preguntas 1 a la 4 iguala o supera los 8 puntos.</t>
        </r>
        <r>
          <rPr>
            <b/>
            <sz val="9"/>
            <color indexed="81"/>
            <rFont val="Tahoma"/>
            <family val="2"/>
          </rPr>
          <t xml:space="preserve">
</t>
        </r>
      </text>
    </comment>
    <comment ref="D249" authorId="3" shapeId="0" xr:uid="{A3F6F42E-A1C5-4B4C-B937-40835881BE25}">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 xml:space="preserve">Control, </t>
        </r>
        <r>
          <rPr>
            <sz val="9"/>
            <color indexed="81"/>
            <rFont val="Tahoma"/>
            <family val="2"/>
          </rPr>
          <t xml:space="preserve">y en el campo </t>
        </r>
        <r>
          <rPr>
            <b/>
            <sz val="9"/>
            <color indexed="81"/>
            <rFont val="Tahoma"/>
            <family val="2"/>
          </rPr>
          <t>Terapia Hormonal de la Menopausia (THM)</t>
        </r>
        <r>
          <rPr>
            <sz val="9"/>
            <color indexed="81"/>
            <rFont val="Tahoma"/>
            <family val="2"/>
          </rPr>
          <t xml:space="preserve"> debe registrar el valor</t>
        </r>
        <r>
          <rPr>
            <b/>
            <sz val="9"/>
            <color indexed="81"/>
            <rFont val="Tahoma"/>
            <family val="2"/>
          </rPr>
          <t xml:space="preserve"> "NO"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 </t>
        </r>
        <r>
          <rPr>
            <sz val="9"/>
            <color indexed="81"/>
            <rFont val="Tahoma"/>
            <family val="2"/>
          </rPr>
          <t xml:space="preserve">la suma de puntos obtenidos en las preguntas 1 a la 4 iguala o supera los 8 puntos.
</t>
        </r>
        <r>
          <rPr>
            <b/>
            <sz val="9"/>
            <color indexed="81"/>
            <rFont val="Tahoma"/>
            <family val="2"/>
          </rPr>
          <t xml:space="preserve">
</t>
        </r>
      </text>
    </comment>
    <comment ref="E249" authorId="3" shapeId="0" xr:uid="{8CC4526C-BCDF-42EE-9076-038A9446E962}">
      <text>
        <r>
          <rPr>
            <sz val="9"/>
            <color indexed="81"/>
            <rFont val="Tahoma"/>
            <family val="2"/>
          </rPr>
          <t>Este dato aparecerá luego de que en la atención 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"Menopause Rating Scale (MRS)" </t>
        </r>
        <r>
          <rPr>
            <sz val="9"/>
            <color indexed="81"/>
            <rFont val="Tahoma"/>
            <family val="2"/>
          </rPr>
          <t>en el campo</t>
        </r>
        <r>
          <rPr>
            <b/>
            <sz val="9"/>
            <color indexed="81"/>
            <rFont val="Tahoma"/>
            <family val="2"/>
          </rPr>
          <t xml:space="preserve"> Motivo </t>
        </r>
        <r>
          <rPr>
            <sz val="9"/>
            <color indexed="81"/>
            <rFont val="Tahoma"/>
            <family val="2"/>
          </rPr>
          <t xml:space="preserve">debe registrar el valor </t>
        </r>
        <r>
          <rPr>
            <b/>
            <sz val="9"/>
            <color indexed="81"/>
            <rFont val="Tahoma"/>
            <family val="2"/>
          </rPr>
          <t xml:space="preserve">Control, </t>
        </r>
        <r>
          <rPr>
            <sz val="9"/>
            <color indexed="81"/>
            <rFont val="Tahoma"/>
            <family val="2"/>
          </rPr>
          <t>y en el campo</t>
        </r>
        <r>
          <rPr>
            <b/>
            <sz val="9"/>
            <color indexed="81"/>
            <rFont val="Tahoma"/>
            <family val="2"/>
          </rPr>
          <t xml:space="preserve"> Terapia Hormonal de la Menopausia (THM)</t>
        </r>
        <r>
          <rPr>
            <sz val="9"/>
            <color indexed="81"/>
            <rFont val="Tahoma"/>
            <family val="2"/>
          </rPr>
          <t xml:space="preserve"> debe registrar el valor </t>
        </r>
        <r>
          <rPr>
            <b/>
            <sz val="9"/>
            <color indexed="81"/>
            <rFont val="Tahoma"/>
            <family val="2"/>
          </rPr>
          <t>"SI"</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 </t>
        </r>
        <r>
          <rPr>
            <sz val="9"/>
            <color indexed="81"/>
            <rFont val="Tahoma"/>
            <family val="2"/>
          </rPr>
          <t>la suma de puntos obtenidos en las preguntas 1 a la 4 iguala o supera los 8 puntos.</t>
        </r>
        <r>
          <rPr>
            <b/>
            <sz val="9"/>
            <color indexed="81"/>
            <rFont val="Tahoma"/>
            <family val="2"/>
          </rPr>
          <t xml:space="preserve">
</t>
        </r>
      </text>
    </comment>
    <comment ref="C250" authorId="3" shapeId="0" xr:uid="{78336738-249B-4239-8B0B-8F0C6A4F0E98}">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Ingreso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5 a la 8 iguala o supera los 6 puntos.
</t>
        </r>
      </text>
    </comment>
    <comment ref="D250" authorId="3" shapeId="0" xr:uid="{CB86D28D-A30A-4083-A252-20786F4DD44F}">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Control</t>
        </r>
        <r>
          <rPr>
            <sz val="9"/>
            <color indexed="81"/>
            <rFont val="Tahoma"/>
            <family val="2"/>
          </rPr>
          <t xml:space="preserve">, y en el campo </t>
        </r>
        <r>
          <rPr>
            <b/>
            <sz val="9"/>
            <color indexed="81"/>
            <rFont val="Tahoma"/>
            <family val="2"/>
          </rPr>
          <t>Terapia Hormonal de la Menopausia (THM)</t>
        </r>
        <r>
          <rPr>
            <sz val="9"/>
            <color indexed="81"/>
            <rFont val="Tahoma"/>
            <family val="2"/>
          </rPr>
          <t xml:space="preserve"> debe registrar el valor</t>
        </r>
        <r>
          <rPr>
            <b/>
            <sz val="9"/>
            <color indexed="81"/>
            <rFont val="Tahoma"/>
            <family val="2"/>
          </rPr>
          <t xml:space="preserve"> "NO"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5 a la 8 iguala o supera los 6 puntos.
</t>
        </r>
      </text>
    </comment>
    <comment ref="E250" authorId="3" shapeId="0" xr:uid="{E2D35AA0-4233-4C1D-8064-29C2F11FD2BA}">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t>
        </r>
        <r>
          <rPr>
            <b/>
            <sz val="9"/>
            <color indexed="81"/>
            <rFont val="Tahoma"/>
            <family val="2"/>
          </rPr>
          <t xml:space="preserve"> Control,</t>
        </r>
        <r>
          <rPr>
            <sz val="9"/>
            <color indexed="81"/>
            <rFont val="Tahoma"/>
            <family val="2"/>
          </rPr>
          <t xml:space="preserve"> y en el campo </t>
        </r>
        <r>
          <rPr>
            <b/>
            <sz val="9"/>
            <color indexed="81"/>
            <rFont val="Tahoma"/>
            <family val="2"/>
          </rPr>
          <t>Terapia Hormonal de la Menopausia (THM)</t>
        </r>
        <r>
          <rPr>
            <sz val="9"/>
            <color indexed="81"/>
            <rFont val="Tahoma"/>
            <family val="2"/>
          </rPr>
          <t xml:space="preserve"> debe registrar el valor </t>
        </r>
        <r>
          <rPr>
            <b/>
            <sz val="9"/>
            <color indexed="81"/>
            <rFont val="Tahoma"/>
            <family val="2"/>
          </rPr>
          <t xml:space="preserve">"SI" </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5 a la 8 iguala o supera los 6 puntos.
</t>
        </r>
      </text>
    </comment>
    <comment ref="C251" authorId="3" shapeId="0" xr:uid="{F29AC6C7-2511-4748-B1CA-6DFAE94A0086}">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Ingreso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9 a la 11 iguala o supera los 3 puntos.
</t>
        </r>
      </text>
    </comment>
    <comment ref="D251" authorId="3" shapeId="0" xr:uid="{DAA21EA2-4B9C-4938-B042-B191DD80B776}">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 xml:space="preserve">"Menopause Rating Scale (MRS)" </t>
        </r>
        <r>
          <rPr>
            <sz val="9"/>
            <color indexed="81"/>
            <rFont val="Tahoma"/>
            <family val="2"/>
          </rPr>
          <t>en el campo</t>
        </r>
        <r>
          <rPr>
            <b/>
            <sz val="9"/>
            <color indexed="81"/>
            <rFont val="Tahoma"/>
            <family val="2"/>
          </rPr>
          <t xml:space="preserve"> Motivo </t>
        </r>
        <r>
          <rPr>
            <sz val="9"/>
            <color indexed="81"/>
            <rFont val="Tahoma"/>
            <family val="2"/>
          </rPr>
          <t xml:space="preserve">debe registrar el valor </t>
        </r>
        <r>
          <rPr>
            <b/>
            <sz val="9"/>
            <color indexed="81"/>
            <rFont val="Tahoma"/>
            <family val="2"/>
          </rPr>
          <t xml:space="preserve">Control, </t>
        </r>
        <r>
          <rPr>
            <sz val="9"/>
            <color indexed="81"/>
            <rFont val="Tahoma"/>
            <family val="2"/>
          </rPr>
          <t>y en el campo</t>
        </r>
        <r>
          <rPr>
            <b/>
            <sz val="9"/>
            <color indexed="81"/>
            <rFont val="Tahoma"/>
            <family val="2"/>
          </rPr>
          <t xml:space="preserve"> Terapia Hormonal de la Menopausia (THM) </t>
        </r>
        <r>
          <rPr>
            <sz val="9"/>
            <color indexed="81"/>
            <rFont val="Tahoma"/>
            <family val="2"/>
          </rPr>
          <t>debe registrar el valor</t>
        </r>
        <r>
          <rPr>
            <b/>
            <sz val="9"/>
            <color indexed="81"/>
            <rFont val="Tahoma"/>
            <family val="2"/>
          </rPr>
          <t xml:space="preserve"> "NO"</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9 a la 11 iguala o supera los 3 puntos.
</t>
        </r>
      </text>
    </comment>
    <comment ref="E251" authorId="3" shapeId="0" xr:uid="{57A20A6B-12FF-441D-8453-193088222376}">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 </t>
        </r>
        <r>
          <rPr>
            <b/>
            <sz val="9"/>
            <color indexed="81"/>
            <rFont val="Tahoma"/>
            <family val="2"/>
          </rPr>
          <t>"Menopause Rating Scale (MRS)"</t>
        </r>
        <r>
          <rPr>
            <sz val="9"/>
            <color indexed="81"/>
            <rFont val="Tahoma"/>
            <family val="2"/>
          </rPr>
          <t xml:space="preserve"> en el campo </t>
        </r>
        <r>
          <rPr>
            <b/>
            <sz val="9"/>
            <color indexed="81"/>
            <rFont val="Tahoma"/>
            <family val="2"/>
          </rPr>
          <t>Motivo</t>
        </r>
        <r>
          <rPr>
            <sz val="9"/>
            <color indexed="81"/>
            <rFont val="Tahoma"/>
            <family val="2"/>
          </rPr>
          <t xml:space="preserve"> debe registrar el valor </t>
        </r>
        <r>
          <rPr>
            <b/>
            <sz val="9"/>
            <color indexed="81"/>
            <rFont val="Tahoma"/>
            <family val="2"/>
          </rPr>
          <t>Control</t>
        </r>
        <r>
          <rPr>
            <sz val="9"/>
            <color indexed="81"/>
            <rFont val="Tahoma"/>
            <family val="2"/>
          </rPr>
          <t xml:space="preserve">, y en el campo </t>
        </r>
        <r>
          <rPr>
            <b/>
            <sz val="9"/>
            <color indexed="81"/>
            <rFont val="Tahoma"/>
            <family val="2"/>
          </rPr>
          <t>Terapia Hormonal de la Menopausia (THM)</t>
        </r>
        <r>
          <rPr>
            <sz val="9"/>
            <color indexed="81"/>
            <rFont val="Tahoma"/>
            <family val="2"/>
          </rPr>
          <t xml:space="preserve"> debe registrar el valor </t>
        </r>
        <r>
          <rPr>
            <b/>
            <sz val="9"/>
            <color indexed="81"/>
            <rFont val="Tahoma"/>
            <family val="2"/>
          </rPr>
          <t xml:space="preserve">"SI" </t>
        </r>
        <r>
          <rPr>
            <sz val="9"/>
            <color indexed="81"/>
            <rFont val="Tahoma"/>
            <family val="2"/>
          </rPr>
          <t xml:space="preserve">
</t>
        </r>
        <r>
          <rPr>
            <b/>
            <sz val="9"/>
            <color indexed="81"/>
            <rFont val="Tahoma"/>
            <family val="2"/>
          </rPr>
          <t>Y</t>
        </r>
        <r>
          <rPr>
            <sz val="9"/>
            <color indexed="81"/>
            <rFont val="Tahoma"/>
            <family val="2"/>
          </rPr>
          <t xml:space="preserve">
Además en el campo</t>
        </r>
        <r>
          <rPr>
            <b/>
            <sz val="9"/>
            <color indexed="81"/>
            <rFont val="Tahoma"/>
            <family val="2"/>
          </rPr>
          <t xml:space="preserve"> Puntaje - Resultado: Afectación predominio Somáticos</t>
        </r>
        <r>
          <rPr>
            <sz val="9"/>
            <color indexed="81"/>
            <rFont val="Tahoma"/>
            <family val="2"/>
          </rPr>
          <t xml:space="preserve"> la suma de puntos obtenidos en las preguntas 9 a la 11 iguala o supera los 3 puntos.
</t>
        </r>
      </text>
    </comment>
    <comment ref="A257" authorId="2" shapeId="0" xr:uid="{761191F2-958E-4210-A747-EB8814B3938D}">
      <text>
        <r>
          <rPr>
            <sz val="9"/>
            <color indexed="81"/>
            <rFont val="Tahoma"/>
            <family val="2"/>
          </rPr>
          <t xml:space="preserve">Este dato aparecerá  luego de que en la atención registrada en Módulo de Box/Pacientes citados ó Módulo Box/Agregar documento a una atención; En el </t>
        </r>
        <r>
          <rPr>
            <b/>
            <sz val="9"/>
            <color indexed="81"/>
            <rFont val="Tahoma"/>
            <family val="2"/>
          </rPr>
          <t>Formulario Clínico: "Cuestionario PSC- 17  para Padres  (Niños de 5 a 9 años)</t>
        </r>
        <r>
          <rPr>
            <sz val="9"/>
            <color indexed="81"/>
            <rFont val="Tahoma"/>
            <family val="2"/>
          </rPr>
          <t xml:space="preserve">", en algunos de los campos </t>
        </r>
        <r>
          <rPr>
            <b/>
            <sz val="9"/>
            <color indexed="81"/>
            <rFont val="Tahoma"/>
            <family val="2"/>
          </rPr>
          <t>"Puntaje"</t>
        </r>
        <r>
          <rPr>
            <sz val="9"/>
            <color indexed="81"/>
            <rFont val="Tahoma"/>
            <family val="2"/>
          </rPr>
          <t xml:space="preserve"> tenga un </t>
        </r>
        <r>
          <rPr>
            <b/>
            <sz val="9"/>
            <color indexed="81"/>
            <rFont val="Tahoma"/>
            <family val="2"/>
          </rPr>
          <t xml:space="preserve">"valor" </t>
        </r>
        <r>
          <rPr>
            <sz val="9"/>
            <color indexed="81"/>
            <rFont val="Tahoma"/>
            <family val="2"/>
          </rPr>
          <t>registrado. 
Esto aplica para los Item:
- Subescala Problemas de Atencion (PA)
- Subescala Problemas Internalizantes (PI)
- Subescala Problemas Externalizantes (PE)</t>
        </r>
        <r>
          <rPr>
            <b/>
            <sz val="9"/>
            <color indexed="81"/>
            <rFont val="Tahoma"/>
            <family val="2"/>
          </rPr>
          <t xml:space="preserve"> </t>
        </r>
      </text>
    </comment>
    <comment ref="A258" authorId="2" shapeId="0" xr:uid="{AB880099-313D-4C3E-BEC1-1225A3AC692F}">
      <text>
        <r>
          <rPr>
            <sz val="9"/>
            <color indexed="81"/>
            <rFont val="Tahoma"/>
            <family val="2"/>
          </rPr>
          <t xml:space="preserve">Este dato aparecerá  luego de que en la atención registrada en Módulo de Box/Pacientes citados ó Módulo Box/Agregar documento a una atención; En el </t>
        </r>
        <r>
          <rPr>
            <b/>
            <sz val="9"/>
            <color indexed="81"/>
            <rFont val="Tahoma"/>
            <family val="2"/>
          </rPr>
          <t>Formulario Clínico:</t>
        </r>
        <r>
          <rPr>
            <sz val="9"/>
            <color indexed="81"/>
            <rFont val="Tahoma"/>
            <family val="2"/>
          </rPr>
          <t xml:space="preserve"> "</t>
        </r>
        <r>
          <rPr>
            <b/>
            <sz val="9"/>
            <color indexed="81"/>
            <rFont val="Tahoma"/>
            <family val="2"/>
          </rPr>
          <t>PSC-Y 17 Cuestionario para Adolescentes 10 a 14 años"</t>
        </r>
        <r>
          <rPr>
            <sz val="9"/>
            <color indexed="81"/>
            <rFont val="Tahoma"/>
            <family val="2"/>
          </rPr>
          <t xml:space="preserve">, en algunos de los campos </t>
        </r>
        <r>
          <rPr>
            <b/>
            <sz val="9"/>
            <color indexed="81"/>
            <rFont val="Tahoma"/>
            <family val="2"/>
          </rPr>
          <t>"Puntaje"</t>
        </r>
        <r>
          <rPr>
            <sz val="9"/>
            <color indexed="81"/>
            <rFont val="Tahoma"/>
            <family val="2"/>
          </rPr>
          <t xml:space="preserve"> tenga un </t>
        </r>
        <r>
          <rPr>
            <b/>
            <sz val="9"/>
            <color indexed="81"/>
            <rFont val="Tahoma"/>
            <family val="2"/>
          </rPr>
          <t xml:space="preserve">"valor" registrado. </t>
        </r>
        <r>
          <rPr>
            <sz val="9"/>
            <color indexed="81"/>
            <rFont val="Tahoma"/>
            <family val="2"/>
          </rPr>
          <t xml:space="preserve">
Esto aplica para los Item:
- Subescala Problemas de Atencion (PA)
- Subescala Problemas Internalizantes (PI)
- Subescala Problemas Externalizantes (PE) </t>
        </r>
      </text>
    </comment>
    <comment ref="A259" authorId="2" shapeId="0" xr:uid="{2EC1AE25-CB75-4465-AC57-E491AA557657}">
      <text>
        <r>
          <rPr>
            <sz val="9"/>
            <color indexed="81"/>
            <rFont val="Tahoma"/>
            <family val="2"/>
          </rPr>
          <t xml:space="preserve">Este dato aparecerá  luego de que en la atención registrada en Módulo de Box/Pacientes citados ó Módulo Box/Agregar documento a una atención; se registre el </t>
        </r>
        <r>
          <rPr>
            <b/>
            <sz val="9"/>
            <color indexed="81"/>
            <rFont val="Tahoma"/>
            <family val="2"/>
          </rPr>
          <t>Formulario Clínico: "Cuestionario PHQ-9 Versión Adolescente"</t>
        </r>
        <r>
          <rPr>
            <sz val="9"/>
            <color indexed="81"/>
            <rFont val="Tahoma"/>
            <family val="2"/>
          </rPr>
          <t xml:space="preserve"> y el campo</t>
        </r>
        <r>
          <rPr>
            <b/>
            <sz val="9"/>
            <color indexed="81"/>
            <rFont val="Tahoma"/>
            <family val="2"/>
          </rPr>
          <t xml:space="preserve"> "Puntaje"</t>
        </r>
        <r>
          <rPr>
            <sz val="9"/>
            <color indexed="81"/>
            <rFont val="Tahoma"/>
            <family val="2"/>
          </rPr>
          <t xml:space="preserve"> tenga un</t>
        </r>
        <r>
          <rPr>
            <b/>
            <sz val="9"/>
            <color indexed="81"/>
            <rFont val="Tahoma"/>
            <family val="2"/>
          </rPr>
          <t xml:space="preserve"> "valor" registrado</t>
        </r>
        <r>
          <rPr>
            <sz val="9"/>
            <color indexed="81"/>
            <rFont val="Tahoma"/>
            <family val="2"/>
          </rPr>
          <t xml:space="preserve">. </t>
        </r>
      </text>
    </comment>
    <comment ref="A260" authorId="2" shapeId="0" xr:uid="{BF31D200-EFB6-4825-93AA-DCCAE8C2077D}">
      <text>
        <r>
          <rPr>
            <sz val="9"/>
            <color indexed="81"/>
            <rFont val="Tahoma"/>
            <family val="2"/>
          </rPr>
          <t>Este dato aparecerá  luego de que en la atención registrada en Módulo de Box/Pacientes citados ó Módulo Box/Agregar documento a una atención; se registre el</t>
        </r>
        <r>
          <rPr>
            <b/>
            <sz val="9"/>
            <color indexed="81"/>
            <rFont val="Tahoma"/>
            <family val="2"/>
          </rPr>
          <t xml:space="preserve"> Formulario Clínico</t>
        </r>
        <r>
          <rPr>
            <sz val="9"/>
            <color indexed="81"/>
            <rFont val="Tahoma"/>
            <family val="2"/>
          </rPr>
          <t>:</t>
        </r>
        <r>
          <rPr>
            <b/>
            <sz val="9"/>
            <color indexed="81"/>
            <rFont val="Tahoma"/>
            <family val="2"/>
          </rPr>
          <t xml:space="preserve"> "Cuestionario PHQ-9 Adultos"</t>
        </r>
        <r>
          <rPr>
            <sz val="9"/>
            <color indexed="81"/>
            <rFont val="Tahoma"/>
            <family val="2"/>
          </rPr>
          <t xml:space="preserve"> y el campo </t>
        </r>
        <r>
          <rPr>
            <b/>
            <sz val="9"/>
            <color indexed="81"/>
            <rFont val="Tahoma"/>
            <family val="2"/>
          </rPr>
          <t>"Puntaje"</t>
        </r>
        <r>
          <rPr>
            <sz val="9"/>
            <color indexed="81"/>
            <rFont val="Tahoma"/>
            <family val="2"/>
          </rPr>
          <t xml:space="preserve"> tenga un "</t>
        </r>
        <r>
          <rPr>
            <b/>
            <sz val="9"/>
            <color indexed="81"/>
            <rFont val="Tahoma"/>
            <family val="2"/>
          </rPr>
          <t xml:space="preserve">valor" registrado. </t>
        </r>
      </text>
    </comment>
    <comment ref="A261" authorId="2" shapeId="0" xr:uid="{0DC73125-B955-4317-A1DE-8684A4837E64}">
      <text>
        <r>
          <rPr>
            <sz val="9"/>
            <color indexed="81"/>
            <rFont val="Tahoma"/>
            <family val="2"/>
          </rPr>
          <t>Este dato aparecerá  luego de que en la atención registrada en Módulo de Box/Pacientes citados ó Módulo Box/Agregar documento a una atención; se registre el Formulario Clínico: "</t>
        </r>
        <r>
          <rPr>
            <b/>
            <sz val="9"/>
            <color indexed="81"/>
            <rFont val="Tahoma"/>
            <family val="2"/>
          </rPr>
          <t>Escala Evaluacion de Experiencias Psiquiatricas (CAPE - P15)</t>
        </r>
        <r>
          <rPr>
            <sz val="9"/>
            <color indexed="81"/>
            <rFont val="Tahoma"/>
            <family val="2"/>
          </rPr>
          <t xml:space="preserve"> " y el campo "</t>
        </r>
        <r>
          <rPr>
            <b/>
            <sz val="9"/>
            <color indexed="81"/>
            <rFont val="Tahoma"/>
            <family val="2"/>
          </rPr>
          <t>Puntaje</t>
        </r>
        <r>
          <rPr>
            <sz val="9"/>
            <color indexed="81"/>
            <rFont val="Tahoma"/>
            <family val="2"/>
          </rPr>
          <t>" tenga un "</t>
        </r>
        <r>
          <rPr>
            <b/>
            <sz val="9"/>
            <color indexed="81"/>
            <rFont val="Tahoma"/>
            <family val="2"/>
          </rPr>
          <t>valor</t>
        </r>
        <r>
          <rPr>
            <sz val="9"/>
            <color indexed="81"/>
            <rFont val="Tahoma"/>
            <family val="2"/>
          </rPr>
          <t>" registrado.</t>
        </r>
        <r>
          <rPr>
            <b/>
            <sz val="9"/>
            <color indexed="81"/>
            <rFont val="Tahoma"/>
            <family val="2"/>
          </rPr>
          <t xml:space="preserve"> </t>
        </r>
        <r>
          <rPr>
            <sz val="9"/>
            <color indexed="81"/>
            <rFont val="Tahoma"/>
            <family val="2"/>
          </rPr>
          <t xml:space="preserve">
</t>
        </r>
      </text>
    </comment>
    <comment ref="A262" authorId="2" shapeId="0" xr:uid="{43831EDA-CDC0-4210-8A58-8CD57417A216}">
      <text>
        <r>
          <rPr>
            <sz val="9"/>
            <color indexed="81"/>
            <rFont val="Tahoma"/>
            <family val="2"/>
          </rPr>
          <t>Este dato aparecerá  luego de que en la atención registrada en Módulo de Box/Pacientes citados ó Módulo Box/Agregar documento a una atención; se registre el</t>
        </r>
        <r>
          <rPr>
            <b/>
            <sz val="9"/>
            <color indexed="81"/>
            <rFont val="Tahoma"/>
            <family val="2"/>
          </rPr>
          <t xml:space="preserve"> Formulario Clínico: "COLUMBIA-ESCALA DE SEVERIDAD SUICIDA (C-SSRS) 8"</t>
        </r>
        <r>
          <rPr>
            <sz val="9"/>
            <color indexed="81"/>
            <rFont val="Tahoma"/>
            <family val="2"/>
          </rPr>
          <t xml:space="preserve"> en el Ítem </t>
        </r>
        <r>
          <rPr>
            <b/>
            <sz val="9"/>
            <color indexed="81"/>
            <rFont val="Tahoma"/>
            <family val="2"/>
          </rPr>
          <t>" PROTOCOLO DE RESPUESTA Y TOMA DE DECISIONES"</t>
        </r>
        <r>
          <rPr>
            <sz val="9"/>
            <color indexed="81"/>
            <rFont val="Tahoma"/>
            <family val="2"/>
          </rPr>
          <t xml:space="preserve"> tenga un </t>
        </r>
        <r>
          <rPr>
            <b/>
            <sz val="9"/>
            <color indexed="81"/>
            <rFont val="Tahoma"/>
            <family val="2"/>
          </rPr>
          <t>"valor " registrado.</t>
        </r>
      </text>
    </comment>
    <comment ref="A263" authorId="2" shapeId="0" xr:uid="{99F23AF0-5710-477B-8E47-D020087F9C11}">
      <text>
        <r>
          <rPr>
            <sz val="9"/>
            <color indexed="81"/>
            <rFont val="Tahoma"/>
            <family val="2"/>
          </rPr>
          <t xml:space="preserve">Este dato aparecerá  luego de que en la atención registrada en Módulo de Box/Pacientes citados ó Módulo Box/Agregar documento a una atención; se registre el </t>
        </r>
        <r>
          <rPr>
            <b/>
            <sz val="9"/>
            <color indexed="81"/>
            <rFont val="Tahoma"/>
            <family val="2"/>
          </rPr>
          <t>Formulario Clínico: "Escala de Depresión Geriátrica Yesavage"</t>
        </r>
        <r>
          <rPr>
            <sz val="9"/>
            <color indexed="81"/>
            <rFont val="Tahoma"/>
            <family val="2"/>
          </rPr>
          <t xml:space="preserve"> y el campo </t>
        </r>
        <r>
          <rPr>
            <b/>
            <sz val="9"/>
            <color indexed="81"/>
            <rFont val="Tahoma"/>
            <family val="2"/>
          </rPr>
          <t>"Puntaje"</t>
        </r>
        <r>
          <rPr>
            <sz val="9"/>
            <color indexed="81"/>
            <rFont val="Tahoma"/>
            <family val="2"/>
          </rPr>
          <t xml:space="preserve"> tenga un</t>
        </r>
        <r>
          <rPr>
            <b/>
            <sz val="9"/>
            <color indexed="81"/>
            <rFont val="Tahoma"/>
            <family val="2"/>
          </rPr>
          <t xml:space="preserve"> "valor" registrado.</t>
        </r>
        <r>
          <rPr>
            <sz val="9"/>
            <color indexed="81"/>
            <rFont val="Tahoma"/>
            <family val="2"/>
          </rPr>
          <t xml:space="preserve"> </t>
        </r>
      </text>
    </comment>
    <comment ref="A264" authorId="2" shapeId="0" xr:uid="{C8E85B49-BFDA-4645-B222-4A9926821CDB}">
      <text>
        <r>
          <rPr>
            <sz val="9"/>
            <color indexed="81"/>
            <rFont val="Tahoma"/>
            <family val="2"/>
          </rPr>
          <t xml:space="preserve">Definicion Manual DEIS:
Corresponde al número de evaluaciones aplicadas con cualquiera de los instrumentos en relación a sus resultados según categorías obtenido del puntaje que arrojo la evaluación que se otorgan según edad y sexo.
Referencia para clasificacion : Tabla de resultados de la evaluacion (pag 68 V1.2)
</t>
        </r>
      </text>
    </comment>
    <comment ref="B264" authorId="2" shapeId="0" xr:uid="{F12E0B5B-1881-4495-8731-4A152D4B8E55}">
      <text>
        <r>
          <rPr>
            <u/>
            <sz val="9"/>
            <color indexed="81"/>
            <rFont val="Tahoma"/>
            <family val="2"/>
          </rPr>
          <t>Resultado de Evaluacion indicado en Manual DEIS pag 68 v1.2</t>
        </r>
        <r>
          <rPr>
            <b/>
            <sz val="9"/>
            <color indexed="81"/>
            <rFont val="Tahoma"/>
            <family val="2"/>
          </rPr>
          <t xml:space="preserve">
Fomulario Clinico Aplicado con los siguientes resultados: </t>
        </r>
        <r>
          <rPr>
            <sz val="9"/>
            <color indexed="81"/>
            <rFont val="Tahoma"/>
            <family val="2"/>
          </rPr>
          <t xml:space="preserve">
- Formulario Clínico: "Cuestionario PSC- 17  para Padres  (Niños de 5 a 9 años), campo "Puntaje" 
del Item Subescala Problemas de Atención: tenga un valor  &lt;=14 
o en Item Sub escala Problemas Internalizantes: tenga un valor &lt;=12
o en Item Subescala Problemas externalizantes: tenga un valor &lt;=15 
- Formulario Clínico: "PSC-Y 17 Cuestionario para Adolescentes 10 a 14 años" campo "Puntaje"
del Item Subescala Problemas de Atención: tenga un valor  &lt;=14 
o en Item Sub escala Problemas Internalizantes: tenga un valor &lt;=13
o en Item Subescala Problemas externalizantes: tenga un valor &lt;=14 
- Formulario Clínico: "Cuestionario PHQ-9 Versión Adolescente", campo "Puntaje" tenga un valor 0 - 10
- Formulario Clínico: "Cuestionario PHQ-9 Adultos" campo "Puntaje" tenga un valor 0 - 9 
- Formulario Clinico "Escala Evaluacion de experiencia psiquicas (CAPE - P15) campo "Puntaje" tenga un valor 0 - 1, 46 
- Formulario Clínico: "COLUMBIA-ESCALA DE SEVERIDAD SUICIDA (C-SSRS) 8" tenga en campo "Si al Item 1 o 2 ... marcada la opcion correspondiente
- Formulario Clínico: "Escala de Depresión Geriátrica Yesavage" el campo "Puntaje" tenga un valor 0 - 5 
</t>
        </r>
      </text>
    </comment>
    <comment ref="B265" authorId="2" shapeId="0" xr:uid="{CC8621F3-D12E-4326-864D-BED677113147}">
      <text>
        <r>
          <rPr>
            <u/>
            <sz val="9"/>
            <color indexed="81"/>
            <rFont val="Tahoma"/>
            <family val="2"/>
          </rPr>
          <t>Resultado de Evaluacion indicado en Manual DEIS pag 68 v1.2</t>
        </r>
        <r>
          <rPr>
            <b/>
            <sz val="9"/>
            <color indexed="81"/>
            <rFont val="Tahoma"/>
            <family val="2"/>
          </rPr>
          <t xml:space="preserve">
Fomulario Clinico Aplicado con los siguientes resultados: </t>
        </r>
        <r>
          <rPr>
            <sz val="9"/>
            <color indexed="81"/>
            <rFont val="Tahoma"/>
            <family val="2"/>
          </rPr>
          <t xml:space="preserve">
- Formulario Clínico: "Cuestionario PSC- 17  para Padres  (Niños de 5 a 9 años), - No Aplica contabilizar 
-  Formulario Clínico: "PSC-Y 17 Cuestionario para Adolescentes 10 a 14 años" -  No Aplica contabilizar
- Formulario Clínico: "Cuestionario PHQ-9 Versión Adolescente"  No Aplica contabilizar
- Formulario Clínico: "Cuestionario PHQ-9 Adultos" campo "Puntaje" tenga un valor 10 - 14  
- Formulario Clinico "Escala Evaluacion de experiencia psiquicas (CAPE - P15) No Aplica contabilizar 
Formulario Clínico: "COLUMBIA-ESCALA DE SEVERIDAD SUICIDA (C-SSRS) 8" tenga en campo "Sí al ítem 3 e ítem 6 Más allá de 3 meses, marcada la opcion correspondiente 
- Formulario Clínico: "Escala de Depresión Geriátrica Yesavage" el campo "Puntaje" tenga un valor 6 - 9  
</t>
        </r>
      </text>
    </comment>
    <comment ref="B266" authorId="2" shapeId="0" xr:uid="{647B7FD0-0E97-4E2C-B2B9-D151184FC052}">
      <text>
        <r>
          <rPr>
            <u/>
            <sz val="9"/>
            <color indexed="81"/>
            <rFont val="Tahoma"/>
            <family val="2"/>
          </rPr>
          <t>Resultado de Evaluacion indicado en Manual DEIS pag 68 v1.2</t>
        </r>
        <r>
          <rPr>
            <b/>
            <sz val="9"/>
            <color indexed="81"/>
            <rFont val="Tahoma"/>
            <family val="2"/>
          </rPr>
          <t xml:space="preserve">
Fomulario Clinico Aplicado con los siguientes resultados: </t>
        </r>
        <r>
          <rPr>
            <sz val="9"/>
            <color indexed="81"/>
            <rFont val="Tahoma"/>
            <family val="2"/>
          </rPr>
          <t xml:space="preserve">
- Formulario Clínico: "Cuestionario PSC- 17  para Padres  (Niños de 5 a 9 años), campo "Puntaje" del Item Subescala Problemas de Atención: tenga un valor &gt;14 
o en Item Sub escala Problemas Internalizantes: tenga un valor &gt;12
o en Item Subescala Problemas externalizantes: tenga un valor &gt;15 
- Formulario Clínico: "PSC-Y 17 Cuestionario para Adolescentes 10 a 14 años" campo "Puntaje"
del Item Subescala Problemas de Atención: tenga un valor &gt;14 
o en Item Sub escala Problemas Internalizantes: tenga un valor &gt;12
o en Item Subescala Problemas externalizantes: tenga un valor &gt;15 
- Formulario Clínico: "Cuestionario PHQ-9 Versión Adolescente", pregunta N°9, tener un valor diferente a "nunca"
- Formulario Clínico: "Cuestionario PHQ-9 Adultos" campo "Puntaje" tenga un valor 15 - 27 
- Formulario Clinico "Escala Evaluacion de experiencia psiquicas (CAPE - P15) campo "Puntaje" tenga un valor &gt;=1,47 
- Formulario Clínico: "COLUMBIA-ESCALA DE SEVERIDAD SUICIDA (C-SSRS) 8" tenga en campo "Sí al ítem 4, 5 y 6 tres meses o menos" marcada la opcion correspondiente
- Formulario Clínico: "Escala de Depresión Geriátrica Yesavage" el campo "Puntaje" tenga un valor 10 - 15  
</t>
        </r>
      </text>
    </comment>
    <comment ref="A268" authorId="2" shapeId="0" xr:uid="{7EFCC41A-95BB-4165-BF76-A8322CDD9507}">
      <text>
        <r>
          <rPr>
            <b/>
            <sz val="9"/>
            <color indexed="81"/>
            <rFont val="Tahoma"/>
            <family val="2"/>
          </rPr>
          <t>No Disponible.
Pendiente de contabilizacion -  Habilitacion de Pauta de Evaluación del Programa de Acompañamiento Psicosocial en APS.</t>
        </r>
        <r>
          <rPr>
            <sz val="9"/>
            <color indexed="81"/>
            <rFont val="Tahoma"/>
            <family val="2"/>
          </rPr>
          <t xml:space="preserve">
</t>
        </r>
      </text>
    </comment>
    <comment ref="A278" authorId="2" shapeId="0" xr:uid="{EE643F1D-EA3E-4E57-B7FC-B3ED003591B2}">
      <text>
        <r>
          <rPr>
            <b/>
            <sz val="9"/>
            <color indexed="81"/>
            <rFont val="Tahoma"/>
            <family val="2"/>
          </rPr>
          <t>Seccion No Disponible.
Pendiente de contabilización 
Manual DEIS 2024 V1.0 Seccion No esta incluida</t>
        </r>
      </text>
    </comment>
    <comment ref="AX278" authorId="2" shapeId="0" xr:uid="{279AC249-848F-49DD-91BE-864EC2C1A98A}">
      <text>
        <r>
          <rPr>
            <sz val="9"/>
            <color indexed="81"/>
            <rFont val="Tahoma"/>
            <family val="2"/>
          </rPr>
          <t>Este dato aparecerá, luego que en Modulo Admision, el paciente indique un</t>
        </r>
        <r>
          <rPr>
            <b/>
            <sz val="9"/>
            <color indexed="81"/>
            <rFont val="Tahoma"/>
            <family val="2"/>
          </rPr>
          <t xml:space="preserve"> Pueblo Originario</t>
        </r>
        <r>
          <rPr>
            <sz val="9"/>
            <color indexed="81"/>
            <rFont val="Tahoma"/>
            <family val="2"/>
          </rPr>
          <t xml:space="preserve">
</t>
        </r>
      </text>
    </comment>
    <comment ref="A336" authorId="2" shapeId="0" xr:uid="{6037A5B8-F969-477D-B474-A75A68A4D9EB}">
      <text>
        <r>
          <rPr>
            <b/>
            <sz val="9"/>
            <color indexed="81"/>
            <rFont val="Tahoma"/>
            <family val="2"/>
          </rPr>
          <t xml:space="preserve">Sección No Disponible 
Pendiente de contabilizacion </t>
        </r>
        <r>
          <rPr>
            <sz val="9"/>
            <color indexed="81"/>
            <rFont val="Tahoma"/>
            <family val="2"/>
          </rPr>
          <t xml:space="preserve">
</t>
        </r>
      </text>
    </comment>
    <comment ref="AD336" authorId="2" shapeId="0" xr:uid="{5A9C6645-D9B6-474E-99D8-1E547C9118F7}">
      <text>
        <r>
          <rPr>
            <sz val="9"/>
            <color indexed="81"/>
            <rFont val="Tahoma"/>
            <family val="2"/>
          </rPr>
          <t>Este dato aparecerá, luego que en Modulo Admision, el paciente indique un</t>
        </r>
        <r>
          <rPr>
            <b/>
            <sz val="9"/>
            <color indexed="81"/>
            <rFont val="Tahoma"/>
            <family val="2"/>
          </rPr>
          <t xml:space="preserve"> Pueblo Originario</t>
        </r>
        <r>
          <rPr>
            <sz val="9"/>
            <color indexed="81"/>
            <rFont val="Tahoma"/>
            <family val="2"/>
          </rPr>
          <t xml:space="preserve">
</t>
        </r>
      </text>
    </comment>
    <comment ref="AE336" authorId="2" shapeId="0" xr:uid="{40F4B2ED-B001-4972-89A5-63AD89D10E5B}">
      <text>
        <r>
          <rPr>
            <sz val="9"/>
            <color indexed="81"/>
            <rFont val="Tahoma"/>
            <family val="2"/>
          </rPr>
          <t>Se contabilizara a los pacientes que tengan en  Antecedentes del usuario APS / Pestaña "Identificacion"</t>
        </r>
        <r>
          <rPr>
            <b/>
            <sz val="9"/>
            <color indexed="81"/>
            <rFont val="Tahoma"/>
            <family val="2"/>
          </rPr>
          <t xml:space="preserve">  </t>
        </r>
        <r>
          <rPr>
            <sz val="9"/>
            <color indexed="81"/>
            <rFont val="Tahoma"/>
            <family val="2"/>
          </rPr>
          <t>Item  Alertas Adm.</t>
        </r>
        <r>
          <rPr>
            <b/>
            <sz val="9"/>
            <color indexed="81"/>
            <rFont val="Tahoma"/>
            <family val="2"/>
          </rPr>
          <t xml:space="preserve">  "MIGRANTE"</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Nicole Cisternas</author>
    <author>Priscilla Acuña</author>
    <author>Ines Kohnenkamp</author>
    <author>Consuelo Vidaurre Paredes</author>
    <author>Camila Puebla</author>
    <author>Carolina Cortes Acevedo</author>
    <author>John San Martin Retamal</author>
    <author>Lorena Jimenez</author>
    <author>Carolina Velasquez Ordonez</author>
  </authors>
  <commentList>
    <comment ref="AO9" authorId="0" shapeId="0" xr:uid="{E70C57EE-5B95-433A-9608-924F6FCEF2D5}">
      <text>
        <r>
          <rPr>
            <sz val="9"/>
            <color indexed="81"/>
            <rFont val="Tahoma"/>
            <family val="2"/>
          </rPr>
          <t xml:space="preserve">Este dato aparecerá, luego que en </t>
        </r>
        <r>
          <rPr>
            <b/>
            <sz val="9"/>
            <color indexed="81"/>
            <rFont val="Tahoma"/>
            <family val="2"/>
          </rPr>
          <t>Modulo Admision</t>
        </r>
        <r>
          <rPr>
            <sz val="9"/>
            <color indexed="81"/>
            <rFont val="Tahoma"/>
            <family val="2"/>
          </rPr>
          <t>, el paciente indique un</t>
        </r>
        <r>
          <rPr>
            <b/>
            <sz val="9"/>
            <color indexed="81"/>
            <rFont val="Tahoma"/>
            <family val="2"/>
          </rPr>
          <t xml:space="preserve"> Pueblo Originario</t>
        </r>
        <r>
          <rPr>
            <sz val="9"/>
            <color indexed="81"/>
            <rFont val="Tahoma"/>
            <family val="2"/>
          </rPr>
          <t xml:space="preserve">
</t>
        </r>
      </text>
    </comment>
    <comment ref="AP9" authorId="0" shapeId="0" xr:uid="{D369CD5C-8C8B-475E-831C-5B0918C615C0}">
      <text>
        <r>
          <rPr>
            <b/>
            <sz val="9"/>
            <color indexed="81"/>
            <rFont val="Tahoma"/>
            <family val="2"/>
          </rPr>
          <t xml:space="preserve"> </t>
        </r>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Q9" authorId="1" shapeId="0" xr:uid="{35FAEB9F-97F9-4632-B3E7-38C15968229E}">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R9" authorId="1" shapeId="0" xr:uid="{728028FC-F511-4D19-9C92-1C1A7A45D0B5}">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B13" authorId="2" shapeId="0" xr:uid="{981AAB74-7963-4495-8367-C3CFC961D297}">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 actividad: 
 </t>
        </r>
        <r>
          <rPr>
            <b/>
            <sz val="9"/>
            <color indexed="81"/>
            <rFont val="Tahoma"/>
            <family val="2"/>
          </rPr>
          <t xml:space="preserve">- Consulta Ira Alta
 </t>
        </r>
      </text>
    </comment>
    <comment ref="AS13" authorId="2" shapeId="0" xr:uid="{4653FB94-7134-425F-A84B-0F69F485A70B}">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Consulta Ira Alta
 Y
 - Campaña de Invierno</t>
        </r>
      </text>
    </comment>
    <comment ref="B14" authorId="2" shapeId="0" xr:uid="{3AC14C64-72FD-4303-BA7A-4827AD8698C3}">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 actividad:  
 </t>
        </r>
        <r>
          <rPr>
            <b/>
            <sz val="9"/>
            <color indexed="81"/>
            <rFont val="Tahoma"/>
            <family val="2"/>
          </rPr>
          <t xml:space="preserve">- Consulta S.B.O
 </t>
        </r>
      </text>
    </comment>
    <comment ref="AS14" authorId="2" shapeId="0" xr:uid="{635B63D0-D4E6-4E88-A1B3-8DF353ED379A}">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las actividades. 
 </t>
        </r>
        <r>
          <rPr>
            <b/>
            <sz val="9"/>
            <color indexed="81"/>
            <rFont val="Tahoma"/>
            <family val="2"/>
          </rPr>
          <t xml:space="preserve">- Consulta S.B.O
Y
 - Campaña de Invierno 
 </t>
        </r>
      </text>
    </comment>
    <comment ref="B15" authorId="2" shapeId="0" xr:uid="{23A361AE-D460-40E0-9F08-C4AB26F9DEDF}">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 actividad:
 - </t>
        </r>
        <r>
          <rPr>
            <b/>
            <sz val="9"/>
            <color indexed="81"/>
            <rFont val="Tahoma"/>
            <family val="2"/>
          </rPr>
          <t xml:space="preserve">Consulta Neumonía
</t>
        </r>
      </text>
    </comment>
    <comment ref="AS15" authorId="2" shapeId="0" xr:uid="{75CBBA94-7713-48C9-9DFE-5F3B72037112}">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 </t>
        </r>
        <r>
          <rPr>
            <b/>
            <sz val="9"/>
            <color indexed="81"/>
            <rFont val="Tahoma"/>
            <family val="2"/>
          </rPr>
          <t xml:space="preserve">Consulta Neumonía
Y
 - Campaña de Invierno 
</t>
        </r>
      </text>
    </comment>
    <comment ref="B16" authorId="2" shapeId="0" xr:uid="{4633FCD7-27F7-4BDD-99E7-B48380D471EE}">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Médico </t>
        </r>
        <r>
          <rPr>
            <sz val="9"/>
            <color indexed="81"/>
            <rFont val="Tahoma"/>
            <family val="2"/>
          </rPr>
          <t xml:space="preserve">registre la actividad:
 </t>
        </r>
        <r>
          <rPr>
            <b/>
            <sz val="9"/>
            <color indexed="81"/>
            <rFont val="Tahoma"/>
            <family val="2"/>
          </rPr>
          <t xml:space="preserve">- Consulta Exacerbación Asma 
 </t>
        </r>
      </text>
    </comment>
    <comment ref="AS16" authorId="2" shapeId="0" xr:uid="{DB14700D-BD44-4A63-A8D6-96F354C5599D}">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Médico </t>
        </r>
        <r>
          <rPr>
            <sz val="9"/>
            <color indexed="81"/>
            <rFont val="Tahoma"/>
            <family val="2"/>
          </rPr>
          <t xml:space="preserve">registre las actividades:
 </t>
        </r>
        <r>
          <rPr>
            <b/>
            <sz val="9"/>
            <color indexed="81"/>
            <rFont val="Tahoma"/>
            <family val="2"/>
          </rPr>
          <t xml:space="preserve">- Consulta Exacerbación Asma 
 Y
 - Campaña de Invierno
 </t>
        </r>
      </text>
    </comment>
    <comment ref="B17" authorId="2" shapeId="0" xr:uid="{AD37E1E3-7BF7-4B8C-874E-C859E37E1186}">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registre la actividad:
 -</t>
        </r>
        <r>
          <rPr>
            <b/>
            <sz val="9"/>
            <color indexed="81"/>
            <rFont val="Tahoma"/>
            <family val="2"/>
          </rPr>
          <t xml:space="preserve"> Consulta Epoc
</t>
        </r>
      </text>
    </comment>
    <comment ref="AS17" authorId="2" shapeId="0" xr:uid="{BEE61EA6-0094-48B5-8517-15731540D54F}">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registre las actividades:
 -</t>
        </r>
        <r>
          <rPr>
            <b/>
            <sz val="9"/>
            <color indexed="81"/>
            <rFont val="Tahoma"/>
            <family val="2"/>
          </rPr>
          <t xml:space="preserve"> Consulta Epoc
Y
 - Campaña de Invierno 
</t>
        </r>
      </text>
    </comment>
    <comment ref="B18" authorId="2" shapeId="0" xr:uid="{E356A1CC-A7A0-45DD-B842-AC78E1E3BA4F}">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 actividad:
 -</t>
        </r>
        <r>
          <rPr>
            <b/>
            <sz val="9"/>
            <color indexed="81"/>
            <rFont val="Tahoma"/>
            <family val="2"/>
          </rPr>
          <t xml:space="preserve"> Consulta Otras Respiratorias .</t>
        </r>
        <r>
          <rPr>
            <sz val="9"/>
            <color indexed="81"/>
            <rFont val="Tahoma"/>
            <family val="2"/>
          </rPr>
          <t xml:space="preserve">
</t>
        </r>
      </text>
    </comment>
    <comment ref="AS18" authorId="2" shapeId="0" xr:uid="{AB6FB05D-C0E8-4A2B-9DEF-616E8CCFEC83}">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registre las actividades:
 -</t>
        </r>
        <r>
          <rPr>
            <b/>
            <sz val="9"/>
            <color indexed="81"/>
            <rFont val="Tahoma"/>
            <family val="2"/>
          </rPr>
          <t xml:space="preserve"> Consulta Otras Respiratorias
Y
- Campaña de Invierno</t>
        </r>
        <r>
          <rPr>
            <sz val="9"/>
            <color indexed="81"/>
            <rFont val="Tahoma"/>
            <family val="2"/>
          </rPr>
          <t xml:space="preserve">
</t>
        </r>
      </text>
    </comment>
    <comment ref="B19" authorId="2" shapeId="0" xr:uid="{AC732980-9C64-4AC1-BE4E-E30EA4849D8E}">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 actividad: 
</t>
        </r>
        <r>
          <rPr>
            <b/>
            <sz val="9"/>
            <color indexed="81"/>
            <rFont val="Tahoma"/>
            <family val="2"/>
          </rPr>
          <t xml:space="preserve"> - Consulta Morbilidad Obstétrica
</t>
        </r>
        <r>
          <rPr>
            <sz val="9"/>
            <color indexed="81"/>
            <rFont val="Tahoma"/>
            <family val="2"/>
          </rPr>
          <t xml:space="preserve">
Además, se debe identificar en "Ciclo vital femenimo - </t>
        </r>
        <r>
          <rPr>
            <b/>
            <sz val="9"/>
            <color indexed="81"/>
            <rFont val="Tahoma"/>
            <family val="2"/>
          </rPr>
          <t xml:space="preserve">Embarazada o Embarazada Primigesta" 
</t>
        </r>
        <r>
          <rPr>
            <sz val="9"/>
            <color indexed="81"/>
            <rFont val="Tahoma"/>
            <family val="2"/>
          </rPr>
          <t xml:space="preserve">
</t>
        </r>
      </text>
    </comment>
    <comment ref="AS19" authorId="2" shapeId="0" xr:uid="{70FEC5C7-DFD7-4E06-9A30-07580E030AFB}">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xml:space="preserve"> - Consulta Morbilidad Obstétrica
Y
 - Campaña de Invierno
</t>
        </r>
        <r>
          <rPr>
            <sz val="9"/>
            <color indexed="81"/>
            <rFont val="Tahoma"/>
            <family val="2"/>
          </rPr>
          <t xml:space="preserve">
Además, se debe identificar en "Ciclo vital femenimo - </t>
        </r>
        <r>
          <rPr>
            <b/>
            <sz val="9"/>
            <color indexed="81"/>
            <rFont val="Tahoma"/>
            <family val="2"/>
          </rPr>
          <t xml:space="preserve">Embarazada o Embarazada Primigesta" 
</t>
        </r>
        <r>
          <rPr>
            <sz val="9"/>
            <color indexed="81"/>
            <rFont val="Tahoma"/>
            <family val="2"/>
          </rPr>
          <t xml:space="preserve">
</t>
        </r>
      </text>
    </comment>
    <comment ref="B20" authorId="2" shapeId="0" xr:uid="{DD1C6BF0-6552-4AB8-9AE5-428ED643AD07}">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 actividad:
</t>
        </r>
        <r>
          <rPr>
            <b/>
            <sz val="9"/>
            <color indexed="81"/>
            <rFont val="Tahoma"/>
            <family val="2"/>
          </rPr>
          <t xml:space="preserve">- Consulta Ginecológica ó
- Consulta Anticoncepción de Emergencia con entrega de PAE ó
- Consulta Anticoncepción de Emergencia sin entrega de PAE ó
- Consulta Médica Ginecología (excluye Patología Cervical) ó
- Consulta Médica Ginecología con Patología Cervical
 </t>
        </r>
      </text>
    </comment>
    <comment ref="AS20" authorId="2" shapeId="0" xr:uid="{BCAA439C-5216-4DB0-BB35-454C25AA55AF}">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Consulta Ginecológica ó
- Consulta Anticoncepción de Emergencia con entrega de PAE ó
- Consulta Anticoncepción de Emergencia sin entrega de PAE ó
- Consulta Médica Ginecología (excluye Patología Cervical) ó
- Consulta Médica Ginecología con Patología Cervical
Y
- Camapaña de Invierno.</t>
        </r>
      </text>
    </comment>
    <comment ref="B21" authorId="2" shapeId="0" xr:uid="{7F930709-691F-4F56-B10F-BBA645CBCD06}">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registre la actividad:</t>
        </r>
        <r>
          <rPr>
            <b/>
            <sz val="9"/>
            <color indexed="81"/>
            <rFont val="Tahoma"/>
            <family val="2"/>
          </rPr>
          <t xml:space="preserve">
- Consulta ginecologica por infertilidad 
 </t>
        </r>
      </text>
    </comment>
    <comment ref="AS21" authorId="2" shapeId="0" xr:uid="{5F77C452-DEDD-4C72-B8FB-97F6F20F2D2F}">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registre las actividades:</t>
        </r>
        <r>
          <rPr>
            <b/>
            <sz val="9"/>
            <color indexed="81"/>
            <rFont val="Tahoma"/>
            <family val="2"/>
          </rPr>
          <t xml:space="preserve">
- Consulta ginecologica por infertilidad
Y
 - Campaña de Invierno  
 </t>
        </r>
      </text>
    </comment>
    <comment ref="B22" authorId="2" shapeId="0" xr:uid="{DF7B7027-12B2-446D-B054-B1732EE11570}">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 actividad:
 </t>
        </r>
        <r>
          <rPr>
            <b/>
            <sz val="9"/>
            <color indexed="81"/>
            <rFont val="Tahoma"/>
            <family val="2"/>
          </rPr>
          <t xml:space="preserve">- Consulta Infección Transmisión Sexual
</t>
        </r>
      </text>
    </comment>
    <comment ref="AS22" authorId="2" shapeId="0" xr:uid="{D1AD2F45-7C8F-4714-99E3-16B15CB20C5E}">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xml:space="preserve">- Consulta Infección Transmisión Sexual
Y
- Campaña de Invierno
</t>
        </r>
      </text>
    </comment>
    <comment ref="B23" authorId="2" shapeId="0" xr:uid="{2308D1BF-7B2C-4DB9-A546-BE68B3683E9D}">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Médico </t>
        </r>
        <r>
          <rPr>
            <sz val="9"/>
            <color indexed="81"/>
            <rFont val="Tahoma"/>
            <family val="2"/>
          </rPr>
          <t xml:space="preserve">registre la actividad:
</t>
        </r>
        <r>
          <rPr>
            <b/>
            <sz val="9"/>
            <color indexed="81"/>
            <rFont val="Tahoma"/>
            <family val="2"/>
          </rPr>
          <t xml:space="preserve">- Consulta VIH/SIDA
</t>
        </r>
        <r>
          <rPr>
            <sz val="9"/>
            <color indexed="81"/>
            <rFont val="Tahoma"/>
            <family val="2"/>
          </rPr>
          <t xml:space="preserve">
</t>
        </r>
      </text>
    </comment>
    <comment ref="AS23" authorId="2" shapeId="0" xr:uid="{A442FB37-89A7-4660-A3D5-737351E80089}">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Médico </t>
        </r>
        <r>
          <rPr>
            <sz val="9"/>
            <color indexed="81"/>
            <rFont val="Tahoma"/>
            <family val="2"/>
          </rPr>
          <t xml:space="preserve">registre las actividades:
</t>
        </r>
        <r>
          <rPr>
            <b/>
            <sz val="9"/>
            <color indexed="81"/>
            <rFont val="Tahoma"/>
            <family val="2"/>
          </rPr>
          <t>- Consulta VIH/SIDA
Y
- Campaña de Invierno</t>
        </r>
        <r>
          <rPr>
            <sz val="9"/>
            <color indexed="81"/>
            <rFont val="Tahoma"/>
            <family val="2"/>
          </rPr>
          <t xml:space="preserve">
</t>
        </r>
      </text>
    </comment>
    <comment ref="B24" authorId="2" shapeId="0" xr:uid="{CB90DD5A-AD22-4E1E-B404-C0F20A948A2D}">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 actividad:
 </t>
        </r>
        <r>
          <rPr>
            <b/>
            <sz val="9"/>
            <color indexed="81"/>
            <rFont val="Tahoma"/>
            <family val="2"/>
          </rPr>
          <t xml:space="preserve">- Consulta De Salud Mental
</t>
        </r>
      </text>
    </comment>
    <comment ref="AS24" authorId="2" shapeId="0" xr:uid="{B8A025C3-B2D6-4C1F-90DA-D4F394BCC7BB}">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xml:space="preserve">- Consulta De Salud Mental
Y
- Capaña de Invierno
</t>
        </r>
      </text>
    </comment>
    <comment ref="B25" authorId="3" shapeId="0" xr:uid="{21DE53C9-F6AD-47ED-A7EB-70829205929F}">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t>
        </r>
        <r>
          <rPr>
            <sz val="9"/>
            <color indexed="81"/>
            <rFont val="Tahoma"/>
            <family val="2"/>
          </rPr>
          <t xml:space="preserve"> registre la actividad:
 </t>
        </r>
        <r>
          <rPr>
            <b/>
            <sz val="9"/>
            <color indexed="81"/>
            <rFont val="Tahoma"/>
            <family val="2"/>
          </rPr>
          <t>- Consulta cardiovascular</t>
        </r>
        <r>
          <rPr>
            <sz val="9"/>
            <color indexed="81"/>
            <rFont val="Tahoma"/>
            <family val="2"/>
          </rPr>
          <t xml:space="preserve">
</t>
        </r>
      </text>
    </comment>
    <comment ref="AS25" authorId="3" shapeId="0" xr:uid="{7FF82E9F-B35C-46D7-950D-7E9547675822}">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Consulta cardiovascular
Y
 - Campaña de Invierno</t>
        </r>
        <r>
          <rPr>
            <sz val="9"/>
            <color indexed="81"/>
            <rFont val="Tahoma"/>
            <family val="2"/>
          </rPr>
          <t xml:space="preserve">
</t>
        </r>
      </text>
    </comment>
    <comment ref="B26" authorId="2" shapeId="0" xr:uid="{73763B97-5881-4428-B6AA-1A9F2E013BBC}">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 actividad:
 </t>
        </r>
        <r>
          <rPr>
            <b/>
            <sz val="9"/>
            <color indexed="81"/>
            <rFont val="Tahoma"/>
            <family val="2"/>
          </rPr>
          <t xml:space="preserve">- Consulta Otras Morbilidades
</t>
        </r>
        <r>
          <rPr>
            <sz val="9"/>
            <color indexed="81"/>
            <rFont val="Tahoma"/>
            <family val="2"/>
          </rPr>
          <t xml:space="preserve">
</t>
        </r>
      </text>
    </comment>
    <comment ref="AS26" authorId="2" shapeId="0" xr:uid="{E434D3B4-2BEC-4933-A805-9AEEFACD3357}">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Médico </t>
        </r>
        <r>
          <rPr>
            <sz val="9"/>
            <color indexed="81"/>
            <rFont val="Tahoma"/>
            <family val="2"/>
          </rPr>
          <t xml:space="preserve">registre las actividades:
 </t>
        </r>
        <r>
          <rPr>
            <b/>
            <sz val="9"/>
            <color indexed="81"/>
            <rFont val="Tahoma"/>
            <family val="2"/>
          </rPr>
          <t xml:space="preserve">- Consulta Otras Morbilidades
Y
- Campaña de Invierno
</t>
        </r>
        <r>
          <rPr>
            <sz val="9"/>
            <color indexed="81"/>
            <rFont val="Tahoma"/>
            <family val="2"/>
          </rPr>
          <t xml:space="preserve">
</t>
        </r>
      </text>
    </comment>
    <comment ref="AO28" authorId="0" shapeId="0" xr:uid="{26BF76F9-B297-4E06-9B39-14373CEDD6B3}">
      <text>
        <r>
          <rPr>
            <sz val="9"/>
            <color indexed="81"/>
            <rFont val="Tahoma"/>
            <family val="2"/>
          </rPr>
          <t xml:space="preserve">Este dato aparecerá, luego que en </t>
        </r>
        <r>
          <rPr>
            <b/>
            <sz val="9"/>
            <color indexed="81"/>
            <rFont val="Tahoma"/>
            <family val="2"/>
          </rPr>
          <t>Modulo Admision</t>
        </r>
        <r>
          <rPr>
            <sz val="9"/>
            <color indexed="81"/>
            <rFont val="Tahoma"/>
            <family val="2"/>
          </rPr>
          <t>, el paciente indique un</t>
        </r>
        <r>
          <rPr>
            <b/>
            <sz val="9"/>
            <color indexed="81"/>
            <rFont val="Tahoma"/>
            <family val="2"/>
          </rPr>
          <t xml:space="preserve"> Pueblo Originario</t>
        </r>
        <r>
          <rPr>
            <sz val="9"/>
            <color indexed="81"/>
            <rFont val="Tahoma"/>
            <family val="2"/>
          </rPr>
          <t xml:space="preserve">
</t>
        </r>
      </text>
    </comment>
    <comment ref="AP28" authorId="0" shapeId="0" xr:uid="{263703DA-DB51-4AC9-AC72-D61B78722C64}">
      <text>
        <r>
          <rPr>
            <b/>
            <sz val="9"/>
            <color indexed="81"/>
            <rFont val="Tahoma"/>
            <family val="2"/>
          </rPr>
          <t xml:space="preserve"> </t>
        </r>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R28" authorId="1" shapeId="0" xr:uid="{5FA814F5-380E-4319-AFB6-F694EEDD9B78}">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S28" authorId="1" shapeId="0" xr:uid="{E44E3C8C-2D51-421D-9D9D-A1F1E29A4833}">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B31" authorId="2" shapeId="0" xr:uid="{4A9E86BE-B51E-48ED-99C1-C353F1C13E1D}">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Enfermero/a</t>
        </r>
        <r>
          <rPr>
            <sz val="9"/>
            <color indexed="81"/>
            <rFont val="Tahoma"/>
            <family val="2"/>
          </rPr>
          <t xml:space="preserve"> registre la actividad: 
-</t>
        </r>
        <r>
          <rPr>
            <b/>
            <sz val="9"/>
            <color indexed="81"/>
            <rFont val="Tahoma"/>
            <family val="2"/>
          </rPr>
          <t xml:space="preserve"> Consulta De Enfermería
</t>
        </r>
        <r>
          <rPr>
            <sz val="9"/>
            <color indexed="81"/>
            <rFont val="Tahoma"/>
            <family val="2"/>
          </rPr>
          <t xml:space="preserve">
</t>
        </r>
      </text>
    </comment>
    <comment ref="AQ31" authorId="2" shapeId="0" xr:uid="{07D89FF8-D0D7-477D-99C1-534DA16C42FC}">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Enfermero/a</t>
        </r>
        <r>
          <rPr>
            <sz val="9"/>
            <color indexed="81"/>
            <rFont val="Tahoma"/>
            <family val="2"/>
          </rPr>
          <t xml:space="preserve"> registre la actividad: 
-</t>
        </r>
        <r>
          <rPr>
            <b/>
            <sz val="9"/>
            <color indexed="81"/>
            <rFont val="Tahoma"/>
            <family val="2"/>
          </rPr>
          <t xml:space="preserve"> Consulta De Enfermería - Espacio Amigable</t>
        </r>
        <r>
          <rPr>
            <sz val="9"/>
            <color indexed="81"/>
            <rFont val="Tahoma"/>
            <family val="2"/>
          </rPr>
          <t xml:space="preserve">
</t>
        </r>
      </text>
    </comment>
    <comment ref="B32" authorId="2" shapeId="0" xr:uid="{3370358D-CC7D-4C6F-B923-765F4B882AE2}">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Matrona/ón</t>
        </r>
        <r>
          <rPr>
            <sz val="9"/>
            <color indexed="81"/>
            <rFont val="Tahoma"/>
            <family val="2"/>
          </rPr>
          <t xml:space="preserve"> registre la actividad:
- </t>
        </r>
        <r>
          <rPr>
            <b/>
            <sz val="9"/>
            <color indexed="81"/>
            <rFont val="Tahoma"/>
            <family val="2"/>
          </rPr>
          <t xml:space="preserve">Consulta Morbilidad Ginecológica
</t>
        </r>
      </text>
    </comment>
    <comment ref="AQ32" authorId="2" shapeId="0" xr:uid="{08CD7A51-6C9C-4687-B2A2-B25DC33FF341}">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Matrona/ón</t>
        </r>
        <r>
          <rPr>
            <sz val="9"/>
            <color indexed="81"/>
            <rFont val="Tahoma"/>
            <family val="2"/>
          </rPr>
          <t xml:space="preserve"> registre la actividad:
- </t>
        </r>
        <r>
          <rPr>
            <b/>
            <sz val="9"/>
            <color indexed="81"/>
            <rFont val="Tahoma"/>
            <family val="2"/>
          </rPr>
          <t xml:space="preserve">Consulta Morbilidad Ginecológica - Espacio Amigable
</t>
        </r>
      </text>
    </comment>
    <comment ref="B33" authorId="2" shapeId="0" xr:uid="{0C2CEF29-6A7A-466D-BD8F-E80E5BE25679}">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Matrona/ón</t>
        </r>
        <r>
          <rPr>
            <sz val="9"/>
            <color indexed="81"/>
            <rFont val="Tahoma"/>
            <family val="2"/>
          </rPr>
          <t xml:space="preserve"> registre la actividad:</t>
        </r>
        <r>
          <rPr>
            <b/>
            <sz val="9"/>
            <color indexed="81"/>
            <rFont val="Tahoma"/>
            <family val="2"/>
          </rPr>
          <t xml:space="preserve">
 - Consulta Infección de Transmisión Sexual
</t>
        </r>
        <r>
          <rPr>
            <sz val="9"/>
            <color indexed="81"/>
            <rFont val="Tahoma"/>
            <family val="2"/>
          </rPr>
          <t xml:space="preserve">
</t>
        </r>
      </text>
    </comment>
    <comment ref="AQ33" authorId="2" shapeId="0" xr:uid="{2E048DEC-9862-46E2-AB5E-EEFDC3583862}">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Matrona/ón</t>
        </r>
        <r>
          <rPr>
            <sz val="9"/>
            <color indexed="81"/>
            <rFont val="Tahoma"/>
            <family val="2"/>
          </rPr>
          <t xml:space="preserve"> registre la actividad:
 </t>
        </r>
        <r>
          <rPr>
            <b/>
            <sz val="9"/>
            <color indexed="81"/>
            <rFont val="Tahoma"/>
            <family val="2"/>
          </rPr>
          <t xml:space="preserve">- Consulta ETS - Espacio Amigable ó
 - Consulta VIH/SIDA - Espacio Amigable ó
 - Consulta Infección de Transmisión Sexual - Espacio Amigable
</t>
        </r>
        <r>
          <rPr>
            <sz val="9"/>
            <color indexed="81"/>
            <rFont val="Tahoma"/>
            <family val="2"/>
          </rPr>
          <t xml:space="preserve">
</t>
        </r>
      </text>
    </comment>
    <comment ref="B34" authorId="2" shapeId="0" xr:uid="{0AEB5DBC-4B1B-4C29-BE0F-D2884D91B87E}">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Matrona/ón</t>
        </r>
        <r>
          <rPr>
            <sz val="9"/>
            <color indexed="81"/>
            <rFont val="Tahoma"/>
            <family val="2"/>
          </rPr>
          <t xml:space="preserve"> registre la actividad:
 </t>
        </r>
        <r>
          <rPr>
            <b/>
            <sz val="9"/>
            <color indexed="81"/>
            <rFont val="Tahoma"/>
            <family val="2"/>
          </rPr>
          <t xml:space="preserve">- Consulta ginecologica por infertilidad 
</t>
        </r>
      </text>
    </comment>
    <comment ref="AQ34" authorId="2" shapeId="0" xr:uid="{13786F8F-7B56-4484-B094-A7B79E6315E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Matrona/ón</t>
        </r>
        <r>
          <rPr>
            <sz val="9"/>
            <color indexed="81"/>
            <rFont val="Tahoma"/>
            <family val="2"/>
          </rPr>
          <t xml:space="preserve"> registre la actividad:
 </t>
        </r>
        <r>
          <rPr>
            <b/>
            <sz val="9"/>
            <color indexed="81"/>
            <rFont val="Tahoma"/>
            <family val="2"/>
          </rPr>
          <t xml:space="preserve">- Consulta ginecologica por infertilidad - Espacio Amigable 
</t>
        </r>
      </text>
    </comment>
    <comment ref="B35" authorId="2" shapeId="0" xr:uid="{8D025A4D-C034-4C3F-91C4-9A7F4CA91DED}">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Matrona/ón</t>
        </r>
        <r>
          <rPr>
            <sz val="9"/>
            <color indexed="81"/>
            <rFont val="Tahoma"/>
            <family val="2"/>
          </rPr>
          <t xml:space="preserve"> registre la actividad:
</t>
        </r>
        <r>
          <rPr>
            <b/>
            <sz val="9"/>
            <color indexed="81"/>
            <rFont val="Tahoma"/>
            <family val="2"/>
          </rPr>
          <t xml:space="preserve">- Consulta Matrona/ón - Otras Consultas
- Consulta Anticoncepción de Emergencia con entrega de PAE ó
- Consulta Anticoncepción de Emergencia sin entrega de PAE ó
- Consulta Morbilidad Obstétrica.
</t>
        </r>
      </text>
    </comment>
    <comment ref="AQ35" authorId="2" shapeId="0" xr:uid="{D0EB2F02-C21D-4A63-8F28-527304566574}">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Matrón/a</t>
        </r>
        <r>
          <rPr>
            <sz val="9"/>
            <color indexed="81"/>
            <rFont val="Tahoma"/>
            <family val="2"/>
          </rPr>
          <t xml:space="preserve"> registre la actividad:
</t>
        </r>
        <r>
          <rPr>
            <b/>
            <sz val="9"/>
            <color indexed="81"/>
            <rFont val="Tahoma"/>
            <family val="2"/>
          </rPr>
          <t xml:space="preserve">-Consulta Matrona/ón- Otras Consultas - Espacio Amigable </t>
        </r>
        <r>
          <rPr>
            <sz val="9"/>
            <color indexed="81"/>
            <rFont val="Tahoma"/>
            <family val="2"/>
          </rPr>
          <t>ó</t>
        </r>
        <r>
          <rPr>
            <b/>
            <sz val="9"/>
            <color indexed="81"/>
            <rFont val="Tahoma"/>
            <family val="2"/>
          </rPr>
          <t xml:space="preserve">
-Consulta Anticoncepción de Emergencia con entrega de PAE - Espacio Amigable </t>
        </r>
        <r>
          <rPr>
            <sz val="9"/>
            <color indexed="81"/>
            <rFont val="Tahoma"/>
            <family val="2"/>
          </rPr>
          <t>ó</t>
        </r>
        <r>
          <rPr>
            <b/>
            <sz val="9"/>
            <color indexed="81"/>
            <rFont val="Tahoma"/>
            <family val="2"/>
          </rPr>
          <t xml:space="preserve">
-Consulta Anticoncepción de Emergencia sin entrega de PAE - Espacio Amigable </t>
        </r>
        <r>
          <rPr>
            <sz val="9"/>
            <color indexed="81"/>
            <rFont val="Tahoma"/>
            <family val="2"/>
          </rPr>
          <t>ó</t>
        </r>
        <r>
          <rPr>
            <b/>
            <sz val="9"/>
            <color indexed="81"/>
            <rFont val="Tahoma"/>
            <family val="2"/>
          </rPr>
          <t xml:space="preserve">
-Consulta Morbilidad Obstétrica - Espacio Amigable
</t>
        </r>
      </text>
    </comment>
    <comment ref="B36" authorId="0" shapeId="0" xr:uid="{0915607F-63FD-4756-A746-2D5418666D38}">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Matrona/ón</t>
        </r>
        <r>
          <rPr>
            <sz val="9"/>
            <color indexed="81"/>
            <rFont val="Tahoma"/>
            <family val="2"/>
          </rPr>
          <t xml:space="preserve"> registre la actividad:
 -</t>
        </r>
        <r>
          <rPr>
            <b/>
            <sz val="9"/>
            <color indexed="81"/>
            <rFont val="Tahoma"/>
            <family val="2"/>
          </rPr>
          <t xml:space="preserve"> Consulta ginecologica - Salud Sexual 
</t>
        </r>
        <r>
          <rPr>
            <sz val="9"/>
            <color indexed="81"/>
            <rFont val="Tahoma"/>
            <family val="2"/>
          </rPr>
          <t xml:space="preserve">
</t>
        </r>
      </text>
    </comment>
    <comment ref="AQ36" authorId="0" shapeId="0" xr:uid="{7B9F4EA3-C417-4EF9-A82C-D39AE82ECC75}">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Matrona/ón</t>
        </r>
        <r>
          <rPr>
            <sz val="9"/>
            <color indexed="81"/>
            <rFont val="Tahoma"/>
            <family val="2"/>
          </rPr>
          <t xml:space="preserve"> registre la actividad:
 -</t>
        </r>
        <r>
          <rPr>
            <b/>
            <sz val="9"/>
            <color indexed="81"/>
            <rFont val="Tahoma"/>
            <family val="2"/>
          </rPr>
          <t xml:space="preserve"> Consulta ginecologica - Salud Sexual - Espacio Amigable
</t>
        </r>
        <r>
          <rPr>
            <sz val="9"/>
            <color indexed="81"/>
            <rFont val="Tahoma"/>
            <family val="2"/>
          </rPr>
          <t xml:space="preserve">
</t>
        </r>
      </text>
    </comment>
    <comment ref="B37" authorId="0" shapeId="0" xr:uid="{E506EADC-9B9D-419B-95A0-A04100B73521}">
      <text>
        <r>
          <rPr>
            <sz val="9"/>
            <color indexed="81"/>
            <rFont val="Tahoma"/>
            <family val="2"/>
          </rPr>
          <t>Este dato aparecerá luego que en la atención registrada en módulo Box/Pacientes citados ó Modulo Atención/Registro Atención Individual.</t>
        </r>
        <r>
          <rPr>
            <b/>
            <sz val="9"/>
            <color indexed="81"/>
            <rFont val="Tahoma"/>
            <family val="2"/>
          </rPr>
          <t xml:space="preserve"> 
</t>
        </r>
        <r>
          <rPr>
            <sz val="9"/>
            <color indexed="81"/>
            <rFont val="Tahoma"/>
            <family val="2"/>
          </rPr>
          <t>Estamento</t>
        </r>
        <r>
          <rPr>
            <b/>
            <sz val="9"/>
            <color indexed="81"/>
            <rFont val="Tahoma"/>
            <family val="2"/>
          </rPr>
          <t xml:space="preserve"> Matrona/ón </t>
        </r>
        <r>
          <rPr>
            <sz val="9"/>
            <color indexed="81"/>
            <rFont val="Tahoma"/>
            <family val="2"/>
          </rPr>
          <t>registre la actividad:</t>
        </r>
        <r>
          <rPr>
            <b/>
            <sz val="9"/>
            <color indexed="81"/>
            <rFont val="Tahoma"/>
            <family val="2"/>
          </rPr>
          <t xml:space="preserve">
- Consulta Matrona/ón - Piso Pelvico</t>
        </r>
        <r>
          <rPr>
            <sz val="9"/>
            <color indexed="81"/>
            <rFont val="Tahoma"/>
            <family val="2"/>
          </rPr>
          <t xml:space="preserve">
</t>
        </r>
      </text>
    </comment>
    <comment ref="AQ37" authorId="0" shapeId="0" xr:uid="{EA755AB3-0F3A-4783-A63C-78D2359F4D3E}">
      <text>
        <r>
          <rPr>
            <sz val="9"/>
            <color indexed="81"/>
            <rFont val="Tahoma"/>
            <family val="2"/>
          </rPr>
          <t xml:space="preserve">Este dato aparecerá luego que en la atención registrada en módulo Box/Pacientes citados ó Modulo Atención/Registro Atención Individual. </t>
        </r>
        <r>
          <rPr>
            <b/>
            <sz val="9"/>
            <color indexed="81"/>
            <rFont val="Tahoma"/>
            <family val="2"/>
          </rPr>
          <t xml:space="preserve">
</t>
        </r>
        <r>
          <rPr>
            <sz val="9"/>
            <color indexed="81"/>
            <rFont val="Tahoma"/>
            <family val="2"/>
          </rPr>
          <t>Estamento</t>
        </r>
        <r>
          <rPr>
            <b/>
            <sz val="9"/>
            <color indexed="81"/>
            <rFont val="Tahoma"/>
            <family val="2"/>
          </rPr>
          <t xml:space="preserve"> Matrón/a </t>
        </r>
        <r>
          <rPr>
            <sz val="9"/>
            <color indexed="81"/>
            <rFont val="Tahoma"/>
            <family val="2"/>
          </rPr>
          <t>registre la actividad:</t>
        </r>
        <r>
          <rPr>
            <b/>
            <sz val="9"/>
            <color indexed="81"/>
            <rFont val="Tahoma"/>
            <family val="2"/>
          </rPr>
          <t xml:space="preserve">
 - Consulta Matrona/ón - Piso Pelvico - Espacio Amigable
</t>
        </r>
        <r>
          <rPr>
            <sz val="9"/>
            <color indexed="81"/>
            <rFont val="Tahoma"/>
            <family val="2"/>
          </rPr>
          <t xml:space="preserve">
</t>
        </r>
      </text>
    </comment>
    <comment ref="B38" authorId="0" shapeId="0" xr:uid="{B812B0F6-1C34-4A53-9609-825799D422A0}">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"Nutricionista"</t>
        </r>
        <r>
          <rPr>
            <sz val="9"/>
            <color indexed="81"/>
            <rFont val="Tahoma"/>
            <family val="2"/>
          </rPr>
          <t xml:space="preserve"> registre la actividad:
</t>
        </r>
        <r>
          <rPr>
            <b/>
            <sz val="9"/>
            <color indexed="81"/>
            <rFont val="Tahoma"/>
            <family val="2"/>
          </rPr>
          <t xml:space="preserve">- Consulta Nutricional - Otras Consultas 
Si el paciente presenta diagnostico Nutricional Normal se debe agrear ademas la actividad:
- Consulta Nutricional Normal
</t>
        </r>
        <r>
          <rPr>
            <sz val="9"/>
            <color indexed="81"/>
            <rFont val="Tahoma"/>
            <family val="2"/>
          </rPr>
          <t xml:space="preserve">
</t>
        </r>
        <r>
          <rPr>
            <b/>
            <sz val="9"/>
            <color indexed="81"/>
            <rFont val="Tahoma"/>
            <family val="2"/>
          </rPr>
          <t>Ref, DEIS;</t>
        </r>
        <r>
          <rPr>
            <sz val="9"/>
            <color indexed="81"/>
            <rFont val="Tahoma"/>
            <family val="2"/>
          </rPr>
          <t xml:space="preserve"> Consulta Nutricionista (otras consultas):Comprende las atenciones de pacientes que son derivados con otros diagnósticos, como trastornos alimentarios (bulimia, anorexia, pregorexia y otros), alergias alimentarias, intolerancias y enfermedad celiaca entre otras, independiente de su diagnóstico nutricional. </t>
        </r>
        <r>
          <rPr>
            <b/>
            <sz val="9"/>
            <color indexed="81"/>
            <rFont val="Tahoma"/>
            <family val="2"/>
          </rPr>
          <t>Además, se deben considerar las atenciones otorgadas a pacientes que en la consulta actual presentan diagnostico nutricional normal.</t>
        </r>
      </text>
    </comment>
    <comment ref="AQ38" authorId="0" shapeId="0" xr:uid="{0ECF923A-A56C-47AD-8C63-A2F89D266A23}">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"Nutricionista"</t>
        </r>
        <r>
          <rPr>
            <sz val="9"/>
            <color indexed="81"/>
            <rFont val="Tahoma"/>
            <family val="2"/>
          </rPr>
          <t xml:space="preserve"> registre la actividad:
</t>
        </r>
        <r>
          <rPr>
            <b/>
            <sz val="9"/>
            <color indexed="81"/>
            <rFont val="Tahoma"/>
            <family val="2"/>
          </rPr>
          <t xml:space="preserve">- Consulta Nutricional - Otras Consultas - Espacio Amigable
</t>
        </r>
        <r>
          <rPr>
            <sz val="9"/>
            <color indexed="81"/>
            <rFont val="Tahoma"/>
            <family val="2"/>
          </rPr>
          <t xml:space="preserve">
</t>
        </r>
      </text>
    </comment>
    <comment ref="B39" authorId="0" shapeId="0" xr:uid="{2E39C437-6912-4409-B3B1-1FFBCB35E782}">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"Nutricionista"</t>
        </r>
        <r>
          <rPr>
            <sz val="9"/>
            <color indexed="81"/>
            <rFont val="Tahoma"/>
            <family val="2"/>
          </rPr>
          <t xml:space="preserve"> registre la actividad:
-</t>
        </r>
        <r>
          <rPr>
            <b/>
            <sz val="9"/>
            <color indexed="81"/>
            <rFont val="Tahoma"/>
            <family val="2"/>
          </rPr>
          <t xml:space="preserve"> Consulta Mal Nutrición por Exceso
o
- Consulta Mal Nutrición por Riesgo Obesidad Sobrepeso
</t>
        </r>
        <r>
          <rPr>
            <sz val="9"/>
            <color indexed="81"/>
            <rFont val="Tahoma"/>
            <family val="2"/>
          </rPr>
          <t xml:space="preserve">La </t>
        </r>
        <r>
          <rPr>
            <u/>
            <sz val="9"/>
            <color indexed="81"/>
            <rFont val="Tahoma"/>
            <family val="2"/>
          </rPr>
          <t>Consulta Mal Nutrición por Exceso - Riesgo Sobrepeso/Obesidad</t>
        </r>
        <r>
          <rPr>
            <sz val="9"/>
            <color indexed="81"/>
            <rFont val="Tahoma"/>
            <family val="2"/>
          </rPr>
          <t xml:space="preserve"> </t>
        </r>
        <r>
          <rPr>
            <b/>
            <sz val="9"/>
            <color indexed="81"/>
            <rFont val="Tahoma"/>
            <family val="2"/>
          </rPr>
          <t>es la unica que va a la Sección B y L.</t>
        </r>
      </text>
    </comment>
    <comment ref="AQ39" authorId="0" shapeId="0" xr:uid="{A399DBBE-FAA6-4359-AB75-1A92907F5C75}">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"Nutricionista"</t>
        </r>
        <r>
          <rPr>
            <sz val="9"/>
            <color indexed="81"/>
            <rFont val="Tahoma"/>
            <family val="2"/>
          </rPr>
          <t xml:space="preserve"> registre la actividad:
-</t>
        </r>
        <r>
          <rPr>
            <b/>
            <sz val="9"/>
            <color indexed="81"/>
            <rFont val="Tahoma"/>
            <family val="2"/>
          </rPr>
          <t xml:space="preserve"> Consulta Mal Nutrición por Exceso - Espacio Amigable
o
- Consulta Mal Nutrición por Riesgo Obesidad Sobrepeso - Espacio Amigable
</t>
        </r>
        <r>
          <rPr>
            <sz val="9"/>
            <color indexed="81"/>
            <rFont val="Tahoma"/>
            <family val="2"/>
          </rPr>
          <t xml:space="preserve">
</t>
        </r>
      </text>
    </comment>
    <comment ref="B40" authorId="0" shapeId="0" xr:uid="{DDCACFFB-BF14-475D-93F6-E3F733925051}">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"Nutricionista" </t>
        </r>
        <r>
          <rPr>
            <sz val="9"/>
            <color indexed="81"/>
            <rFont val="Tahoma"/>
            <family val="2"/>
          </rPr>
          <t>registre la actividad:
-</t>
        </r>
        <r>
          <rPr>
            <b/>
            <sz val="9"/>
            <color indexed="81"/>
            <rFont val="Tahoma"/>
            <family val="2"/>
          </rPr>
          <t xml:space="preserve"> Consulta Mal Nutrición por Déficit.
O
- Consulta Mal Nutrición por Riesgo a Desnutrir/Riesgo Bajo Peso  
</t>
        </r>
        <r>
          <rPr>
            <sz val="9"/>
            <color indexed="81"/>
            <rFont val="Tahoma"/>
            <family val="2"/>
          </rPr>
          <t>La C</t>
        </r>
        <r>
          <rPr>
            <u/>
            <sz val="9"/>
            <color indexed="81"/>
            <rFont val="Tahoma"/>
            <family val="2"/>
          </rPr>
          <t>onsulta Mal Nutrición por Déficit - Riesgo Desnutrir/Bajo Peso</t>
        </r>
        <r>
          <rPr>
            <sz val="9"/>
            <color indexed="81"/>
            <rFont val="Tahoma"/>
            <family val="2"/>
          </rPr>
          <t xml:space="preserve"> es </t>
        </r>
        <r>
          <rPr>
            <b/>
            <sz val="9"/>
            <color indexed="81"/>
            <rFont val="Tahoma"/>
            <family val="2"/>
          </rPr>
          <t>la unica que va a la Sección B y L.</t>
        </r>
      </text>
    </comment>
    <comment ref="AQ40" authorId="0" shapeId="0" xr:uid="{E78365F9-4B4A-47DC-A4E4-99E503DCEA53}">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"Nutricionista" </t>
        </r>
        <r>
          <rPr>
            <sz val="9"/>
            <color indexed="81"/>
            <rFont val="Tahoma"/>
            <family val="2"/>
          </rPr>
          <t>registre la actividad:
-</t>
        </r>
        <r>
          <rPr>
            <b/>
            <sz val="9"/>
            <color indexed="81"/>
            <rFont val="Tahoma"/>
            <family val="2"/>
          </rPr>
          <t xml:space="preserve"> Consulta Mal Nutrición por Déficit - Espacio Amigable
o
- Consulta Mal Nutrición por Riesgo a Desnutrir/Riesgo Bajo Peso - Espacio Amigable </t>
        </r>
      </text>
    </comment>
    <comment ref="B41" authorId="2" shapeId="0" xr:uid="{F38B5DCA-4568-4D34-ABDF-7E0CB310E6EF}">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Psicólogo/a</t>
        </r>
        <r>
          <rPr>
            <sz val="9"/>
            <color indexed="81"/>
            <rFont val="Tahoma"/>
            <family val="2"/>
          </rPr>
          <t xml:space="preserve"> registre la actividad:
</t>
        </r>
        <r>
          <rPr>
            <b/>
            <sz val="9"/>
            <color indexed="81"/>
            <rFont val="Tahoma"/>
            <family val="2"/>
          </rPr>
          <t xml:space="preserve">- Consulta No Incluida En Salud Mental 
</t>
        </r>
      </text>
    </comment>
    <comment ref="AQ41" authorId="2" shapeId="0" xr:uid="{654AF888-22B6-4FA6-BA0E-2F9454CFB7EA}">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Psicólogo/a</t>
        </r>
        <r>
          <rPr>
            <sz val="9"/>
            <color indexed="81"/>
            <rFont val="Tahoma"/>
            <family val="2"/>
          </rPr>
          <t xml:space="preserve"> registre la actividad:
</t>
        </r>
        <r>
          <rPr>
            <b/>
            <sz val="9"/>
            <color indexed="81"/>
            <rFont val="Tahoma"/>
            <family val="2"/>
          </rPr>
          <t xml:space="preserve">- Consulta No Incluida En Salud Mental - Espacio Amigable
</t>
        </r>
      </text>
    </comment>
    <comment ref="B42" authorId="2" shapeId="0" xr:uid="{6CF72DE1-9C2B-4FA2-8399-8A4A7FB30232}">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Fonoaudiólogo/a</t>
        </r>
        <r>
          <rPr>
            <sz val="9"/>
            <color indexed="81"/>
            <rFont val="Tahoma"/>
            <family val="2"/>
          </rPr>
          <t xml:space="preserve"> registre la actividad:
-</t>
        </r>
        <r>
          <rPr>
            <b/>
            <sz val="9"/>
            <color indexed="81"/>
            <rFont val="Tahoma"/>
            <family val="2"/>
          </rPr>
          <t xml:space="preserve"> Consulta Fonoaudiólogo ó
- Consulta Déficit Desarrollo Psicomotor ó
- Consulta De Rehabilitación 
</t>
        </r>
        <r>
          <rPr>
            <sz val="9"/>
            <color indexed="81"/>
            <rFont val="Tahoma"/>
            <family val="2"/>
          </rPr>
          <t xml:space="preserve">
</t>
        </r>
      </text>
    </comment>
    <comment ref="AQ42" authorId="2" shapeId="0" xr:uid="{125DE3F5-D81D-45C3-9694-EB4EFF0F416E}">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Fonoaudiólogo/a</t>
        </r>
        <r>
          <rPr>
            <sz val="9"/>
            <color indexed="81"/>
            <rFont val="Tahoma"/>
            <family val="2"/>
          </rPr>
          <t xml:space="preserve"> registre la actividad:
-</t>
        </r>
        <r>
          <rPr>
            <b/>
            <sz val="9"/>
            <color indexed="81"/>
            <rFont val="Tahoma"/>
            <family val="2"/>
          </rPr>
          <t xml:space="preserve"> Consulta Fonoaudiólogo - Espacio Amigable ó
- Consulta Déficit Desarrollo Psicomotor - Espacio Amigable ó
- Consulta De Rehabilitación - Espacio Amigable ó
- Consulta De Rehabilitación en Sala - Espacio Amigable
</t>
        </r>
        <r>
          <rPr>
            <sz val="9"/>
            <color indexed="81"/>
            <rFont val="Tahoma"/>
            <family val="2"/>
          </rPr>
          <t xml:space="preserve">
</t>
        </r>
      </text>
    </comment>
    <comment ref="B43" authorId="2" shapeId="0" xr:uid="{FD487782-DFAE-4373-88BD-0CB525061478}">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Terapeuta Ocupacional</t>
        </r>
        <r>
          <rPr>
            <sz val="9"/>
            <color indexed="81"/>
            <rFont val="Tahoma"/>
            <family val="2"/>
          </rPr>
          <t xml:space="preserve"> registre la actividad:
</t>
        </r>
        <r>
          <rPr>
            <b/>
            <sz val="9"/>
            <color indexed="81"/>
            <rFont val="Tahoma"/>
            <family val="2"/>
          </rPr>
          <t xml:space="preserve">-Consulta Déficit Desarrollo Psicomotor ó
-Consulta De Rehabilitación 
</t>
        </r>
      </text>
    </comment>
    <comment ref="AQ43" authorId="2" shapeId="0" xr:uid="{6B9B022A-FA7D-4072-9532-03966FF0E823}">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Tecnólogo Médico</t>
        </r>
        <r>
          <rPr>
            <sz val="9"/>
            <color indexed="81"/>
            <rFont val="Tahoma"/>
            <family val="2"/>
          </rPr>
          <t xml:space="preserve"> registre la actividad:
-</t>
        </r>
        <r>
          <rPr>
            <b/>
            <sz val="9"/>
            <color indexed="81"/>
            <rFont val="Tahoma"/>
            <family val="2"/>
          </rPr>
          <t xml:space="preserve"> Consulta en Oftalmología (Excluye UAPO) - Espacio Amigable ó
- Consulta Vicio Refracción (Excluye UAPO) - Espacio Amigable
</t>
        </r>
        <r>
          <rPr>
            <sz val="9"/>
            <color indexed="81"/>
            <rFont val="Tahoma"/>
            <family val="2"/>
          </rPr>
          <t xml:space="preserve">
</t>
        </r>
      </text>
    </comment>
    <comment ref="B44" authorId="2" shapeId="0" xr:uid="{DCF225D9-CEEB-4E30-B120-370878949AF4}">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Tecnólogo/a Médico/a</t>
        </r>
        <r>
          <rPr>
            <sz val="9"/>
            <color indexed="81"/>
            <rFont val="Tahoma"/>
            <family val="2"/>
          </rPr>
          <t xml:space="preserve"> registre la actividad:
-</t>
        </r>
        <r>
          <rPr>
            <b/>
            <sz val="9"/>
            <color indexed="81"/>
            <rFont val="Tahoma"/>
            <family val="2"/>
          </rPr>
          <t xml:space="preserve"> Consulta en Oftalmología (Excluye UAPO) ó
- Consulta Vicio Refracción (Excluye UAPO) 
</t>
        </r>
        <r>
          <rPr>
            <sz val="9"/>
            <color indexed="81"/>
            <rFont val="Tahoma"/>
            <family val="2"/>
          </rPr>
          <t xml:space="preserve">
</t>
        </r>
      </text>
    </comment>
    <comment ref="AQ44" authorId="2" shapeId="0" xr:uid="{75054C16-A25B-4113-AAD6-747A8CB45AE1}">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Asistente Social </t>
        </r>
        <r>
          <rPr>
            <sz val="9"/>
            <color indexed="81"/>
            <rFont val="Tahoma"/>
            <family val="2"/>
          </rPr>
          <t xml:space="preserve">registre la actividad:
</t>
        </r>
        <r>
          <rPr>
            <b/>
            <sz val="9"/>
            <color indexed="81"/>
            <rFont val="Tahoma"/>
            <family val="2"/>
          </rPr>
          <t xml:space="preserve">- Consulta Social - Espacio Amigable
</t>
        </r>
      </text>
    </comment>
    <comment ref="B45" authorId="2" shapeId="0" xr:uid="{46E6FF37-B0F8-435D-8F90-A335F7D7EC88}">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Asistente Social </t>
        </r>
        <r>
          <rPr>
            <sz val="9"/>
            <color indexed="81"/>
            <rFont val="Tahoma"/>
            <family val="2"/>
          </rPr>
          <t xml:space="preserve">registre la actividad:
</t>
        </r>
        <r>
          <rPr>
            <b/>
            <sz val="9"/>
            <color indexed="81"/>
            <rFont val="Tahoma"/>
            <family val="2"/>
          </rPr>
          <t xml:space="preserve">- Consulta Social 
</t>
        </r>
      </text>
    </comment>
    <comment ref="B46" authorId="4" shapeId="0" xr:uid="{B007A43B-8E03-4362-B827-37A12973766E}">
      <text>
        <r>
          <rPr>
            <sz val="9"/>
            <color indexed="81"/>
            <rFont val="Tahoma"/>
            <family val="2"/>
          </rPr>
          <t>Este dato aparecerá luego que en la atención registrada en módulo Box/Pacientes citados ó Modulo Atención/Registro Atención Individual</t>
        </r>
        <r>
          <rPr>
            <b/>
            <sz val="9"/>
            <color indexed="81"/>
            <rFont val="Tahoma"/>
            <family val="2"/>
          </rPr>
          <t xml:space="preserve">. 
</t>
        </r>
        <r>
          <rPr>
            <sz val="9"/>
            <color indexed="81"/>
            <rFont val="Tahoma"/>
            <family val="2"/>
          </rPr>
          <t>Estamento</t>
        </r>
        <r>
          <rPr>
            <b/>
            <sz val="9"/>
            <color indexed="81"/>
            <rFont val="Tahoma"/>
            <family val="2"/>
          </rPr>
          <t xml:space="preserve"> Edudadora de Parvulos</t>
        </r>
        <r>
          <rPr>
            <sz val="9"/>
            <color indexed="81"/>
            <rFont val="Tahoma"/>
            <family val="2"/>
          </rPr>
          <t xml:space="preserve"> registre la actividad:</t>
        </r>
        <r>
          <rPr>
            <b/>
            <sz val="9"/>
            <color indexed="81"/>
            <rFont val="Tahoma"/>
            <family val="2"/>
          </rPr>
          <t xml:space="preserve">
- Consulta Educadora de Párvulos</t>
        </r>
      </text>
    </comment>
    <comment ref="K48" authorId="0" shapeId="0" xr:uid="{F686EBD2-F669-49D6-B209-ED3A4BC9449E}">
      <text>
        <r>
          <rPr>
            <sz val="9"/>
            <color indexed="81"/>
            <rFont val="Tahoma"/>
            <family val="2"/>
          </rPr>
          <t>Este dato aparecerá, luego que en</t>
        </r>
        <r>
          <rPr>
            <b/>
            <sz val="9"/>
            <color indexed="81"/>
            <rFont val="Tahoma"/>
            <family val="2"/>
          </rPr>
          <t xml:space="preserve"> Modulo Admision</t>
        </r>
        <r>
          <rPr>
            <sz val="9"/>
            <color indexed="81"/>
            <rFont val="Tahoma"/>
            <family val="2"/>
          </rPr>
          <t xml:space="preserve">, el paciente indique un </t>
        </r>
        <r>
          <rPr>
            <b/>
            <sz val="9"/>
            <color indexed="81"/>
            <rFont val="Tahoma"/>
            <family val="2"/>
          </rPr>
          <t>Pueblo Originario</t>
        </r>
        <r>
          <rPr>
            <sz val="9"/>
            <color indexed="81"/>
            <rFont val="Tahoma"/>
            <family val="2"/>
          </rPr>
          <t xml:space="preserve">
</t>
        </r>
      </text>
    </comment>
    <comment ref="L48" authorId="0" shapeId="0" xr:uid="{3E0BEC5A-F4F8-42B1-8034-B4307DA984D7}">
      <text>
        <r>
          <rPr>
            <sz val="9"/>
            <color indexed="81"/>
            <rFont val="Tahoma"/>
            <family val="2"/>
          </rPr>
          <t xml:space="preserve"> Se contabilizara a los pacientes que tengan en  Antecedentes del usuario APS / Pestaña "Identificacion"  Item  Alertas Adm</t>
        </r>
        <r>
          <rPr>
            <b/>
            <sz val="9"/>
            <color indexed="81"/>
            <rFont val="Tahoma"/>
            <family val="2"/>
          </rPr>
          <t>.  "MIGRANTE"</t>
        </r>
        <r>
          <rPr>
            <sz val="9"/>
            <color indexed="81"/>
            <rFont val="Tahoma"/>
            <family val="2"/>
          </rPr>
          <t xml:space="preserve">
</t>
        </r>
      </text>
    </comment>
    <comment ref="M48" authorId="0" shapeId="0" xr:uid="{39486242-E638-4F85-B8DD-14C6CF254233}">
      <text>
        <r>
          <rPr>
            <sz val="9"/>
            <color indexed="81"/>
            <rFont val="Tahoma"/>
            <family val="2"/>
          </rPr>
          <t xml:space="preserve">Se contabilizaran los registros diferenciados por estamentos que contengan la siguiente Actividad: 
</t>
        </r>
        <r>
          <rPr>
            <b/>
            <sz val="9"/>
            <color indexed="81"/>
            <rFont val="Tahoma"/>
            <family val="2"/>
          </rPr>
          <t xml:space="preserve">-Consulta Anticoncepción de Emergencia con entrega de PAE - Espacio Amigable ó
-Consulta Anticoncepción de Emergencia sin entrega de PAE - Espacio Amigable </t>
        </r>
      </text>
    </comment>
    <comment ref="B50" authorId="2" shapeId="0" xr:uid="{538F8664-8E7B-4CEE-A816-26B1C6F4D329}">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Médico/a</t>
        </r>
        <r>
          <rPr>
            <sz val="9"/>
            <color indexed="81"/>
            <rFont val="Tahoma"/>
            <family val="2"/>
          </rPr>
          <t xml:space="preserve"> registre la actividad:
-</t>
        </r>
        <r>
          <rPr>
            <b/>
            <sz val="9"/>
            <color indexed="81"/>
            <rFont val="Tahoma"/>
            <family val="2"/>
          </rPr>
          <t xml:space="preserve"> Consulta Anticoncepción de Emergencia con entrega de PAE ó
- Consulta Anticoncepción de Emergencia sin entrega de PAE ó
-Consulta Anticoncepción de Emergencia con entrega de PAE - Espacio Amigable ó
-Consulta Anticoncepción de Emergencia sin entrega de PAE - Espacio Amigable</t>
        </r>
        <r>
          <rPr>
            <sz val="9"/>
            <color indexed="81"/>
            <rFont val="Tahoma"/>
            <family val="2"/>
          </rPr>
          <t xml:space="preserve">
</t>
        </r>
      </text>
    </comment>
    <comment ref="B51" authorId="2" shapeId="0" xr:uid="{E2B6DCF3-EDBA-451E-BE92-C7BC448385EA}">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Matrona/ón</t>
        </r>
        <r>
          <rPr>
            <sz val="9"/>
            <color indexed="81"/>
            <rFont val="Tahoma"/>
            <family val="2"/>
          </rPr>
          <t xml:space="preserve"> registre la actividad:
- </t>
        </r>
        <r>
          <rPr>
            <b/>
            <sz val="9"/>
            <color indexed="81"/>
            <rFont val="Tahoma"/>
            <family val="2"/>
          </rPr>
          <t xml:space="preserve">Consulta Anticoncepción de Emergencia con entrega de PAE ó
- Consulta Anticoncepción de Emergencia sin entrega de PAE ó 
- Consulta Anticoncepción de Emergencia con entrega de PAE - Espacio Amigable ó
- Consulta Anticoncepción de Emergencia sin entrega de PAE - Espacio Amigable
</t>
        </r>
      </text>
    </comment>
    <comment ref="W53" authorId="0" shapeId="0" xr:uid="{D9ED5E47-2E98-441B-86D5-A3207004EC28}">
      <text>
        <r>
          <rPr>
            <sz val="9"/>
            <color indexed="81"/>
            <rFont val="Tahoma"/>
            <family val="2"/>
          </rPr>
          <t xml:space="preserve">Este dato aparecerá, luego que en Modulo Admision, el paciente indique un </t>
        </r>
        <r>
          <rPr>
            <b/>
            <sz val="9"/>
            <color indexed="81"/>
            <rFont val="Tahoma"/>
            <family val="2"/>
          </rPr>
          <t>Pueblo Originario</t>
        </r>
        <r>
          <rPr>
            <sz val="9"/>
            <color indexed="81"/>
            <rFont val="Tahoma"/>
            <family val="2"/>
          </rPr>
          <t xml:space="preserve">
</t>
        </r>
      </text>
    </comment>
    <comment ref="X53" authorId="0" shapeId="0" xr:uid="{55BD0185-435E-48C1-BABE-6354576931E2}">
      <text>
        <r>
          <rPr>
            <sz val="9"/>
            <color indexed="81"/>
            <rFont val="Tahoma"/>
            <family val="2"/>
          </rPr>
          <t xml:space="preserve"> 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56" authorId="2" shapeId="0" xr:uid="{DF27EB59-EB8F-4EC4-A5AE-98CBC49ABD43}">
      <text>
        <r>
          <rPr>
            <sz val="9"/>
            <color indexed="81"/>
            <rFont val="Tahoma"/>
            <family val="2"/>
          </rPr>
          <t xml:space="preserve">Todas aquellas consultas efectuadas (después del horario normal) a partir de las 17:00 hrs y hasta las 20:00 Hrs. De lunes a viernes.
(Estas consultas deben estar incluidas en la seccion A o B del REM)
</t>
        </r>
      </text>
    </comment>
    <comment ref="B59" authorId="2" shapeId="0" xr:uid="{C7394183-8AF8-4162-BD66-CF696E64E639}">
      <text>
        <r>
          <rPr>
            <sz val="9"/>
            <color indexed="81"/>
            <rFont val="Tahoma"/>
            <family val="2"/>
          </rPr>
          <t xml:space="preserve">
Todas aquellas consultas efectuadas Sabados, Domingos y Festivos
(estas consultas deben estar incluidas en la seccion A o B del REM)</t>
        </r>
      </text>
    </comment>
    <comment ref="B64" authorId="2" shapeId="0" xr:uid="{8F005BDD-0ABC-44EF-AD31-5C1A6D2B29DA}">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Médico/a</t>
        </r>
        <r>
          <rPr>
            <sz val="9"/>
            <color indexed="81"/>
            <rFont val="Tahoma"/>
            <family val="2"/>
          </rPr>
          <t xml:space="preserve"> registre la actividad:
</t>
        </r>
        <r>
          <rPr>
            <b/>
            <sz val="9"/>
            <color indexed="81"/>
            <rFont val="Tahoma"/>
            <family val="2"/>
          </rPr>
          <t>- Consulta Abreviada</t>
        </r>
        <r>
          <rPr>
            <sz val="9"/>
            <color indexed="81"/>
            <rFont val="Tahoma"/>
            <family val="2"/>
          </rPr>
          <t xml:space="preserve">
</t>
        </r>
      </text>
    </comment>
    <comment ref="B65" authorId="2" shapeId="0" xr:uid="{B49F121F-E3E5-4570-8BAC-81A44D27150A}">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Matróna/on</t>
        </r>
        <r>
          <rPr>
            <sz val="9"/>
            <color indexed="81"/>
            <rFont val="Tahoma"/>
            <family val="2"/>
          </rPr>
          <t xml:space="preserve"> registre la actividad:
</t>
        </r>
        <r>
          <rPr>
            <b/>
            <sz val="9"/>
            <color indexed="81"/>
            <rFont val="Tahoma"/>
            <family val="2"/>
          </rPr>
          <t>- Consulta Abreviada</t>
        </r>
        <r>
          <rPr>
            <sz val="9"/>
            <color indexed="81"/>
            <rFont val="Tahoma"/>
            <family val="2"/>
          </rPr>
          <t xml:space="preserve">
</t>
        </r>
      </text>
    </comment>
    <comment ref="B68" authorId="2" shapeId="0" xr:uid="{8474B1C5-D3ED-4C6B-A088-70E1A4B35E25}">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Asistente Social</t>
        </r>
        <r>
          <rPr>
            <sz val="9"/>
            <color indexed="81"/>
            <rFont val="Tahoma"/>
            <family val="2"/>
          </rPr>
          <t xml:space="preserve"> registre la actividad:
</t>
        </r>
        <r>
          <rPr>
            <b/>
            <sz val="9"/>
            <color indexed="81"/>
            <rFont val="Tahoma"/>
            <family val="2"/>
          </rPr>
          <t>- Consulta Abreviada - Equipo PRAIS</t>
        </r>
        <r>
          <rPr>
            <sz val="9"/>
            <color indexed="81"/>
            <rFont val="Tahoma"/>
            <family val="2"/>
          </rPr>
          <t xml:space="preserve">
</t>
        </r>
      </text>
    </comment>
    <comment ref="B69" authorId="2" shapeId="0" xr:uid="{65707661-C9B6-4B8F-9ED0-16C3756B1A63}">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Psicólogo/a</t>
        </r>
        <r>
          <rPr>
            <sz val="9"/>
            <color indexed="81"/>
            <rFont val="Tahoma"/>
            <family val="2"/>
          </rPr>
          <t xml:space="preserve"> registre la actividad:
</t>
        </r>
        <r>
          <rPr>
            <b/>
            <sz val="9"/>
            <color indexed="81"/>
            <rFont val="Tahoma"/>
            <family val="2"/>
          </rPr>
          <t>- Consulta Abreviada - Equipo PRAIS</t>
        </r>
        <r>
          <rPr>
            <sz val="9"/>
            <color indexed="81"/>
            <rFont val="Tahoma"/>
            <family val="2"/>
          </rPr>
          <t xml:space="preserve">
</t>
        </r>
      </text>
    </comment>
    <comment ref="B70" authorId="2" shapeId="0" xr:uid="{57AA1722-C155-40C4-B9C1-73B74EA2D2B9}">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Enfermero/a</t>
        </r>
        <r>
          <rPr>
            <sz val="9"/>
            <color indexed="81"/>
            <rFont val="Tahoma"/>
            <family val="2"/>
          </rPr>
          <t xml:space="preserve"> registre la actividad:
</t>
        </r>
        <r>
          <rPr>
            <b/>
            <sz val="9"/>
            <color indexed="81"/>
            <rFont val="Tahoma"/>
            <family val="2"/>
          </rPr>
          <t>- Consulta Abreviada - Equipo PRAIS</t>
        </r>
        <r>
          <rPr>
            <sz val="9"/>
            <color indexed="81"/>
            <rFont val="Tahoma"/>
            <family val="2"/>
          </rPr>
          <t xml:space="preserve">
</t>
        </r>
      </text>
    </comment>
    <comment ref="B71" authorId="2" shapeId="0" xr:uid="{2A9B9970-21D9-4854-AA13-5DC487181BFB}">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Kinesiólogo/a</t>
        </r>
        <r>
          <rPr>
            <sz val="9"/>
            <color indexed="81"/>
            <rFont val="Tahoma"/>
            <family val="2"/>
          </rPr>
          <t xml:space="preserve"> registre la actividad:
</t>
        </r>
        <r>
          <rPr>
            <b/>
            <sz val="9"/>
            <color indexed="81"/>
            <rFont val="Tahoma"/>
            <family val="2"/>
          </rPr>
          <t>- Consulta Abreviada - Equipo PRAIS</t>
        </r>
        <r>
          <rPr>
            <sz val="9"/>
            <color indexed="81"/>
            <rFont val="Tahoma"/>
            <family val="2"/>
          </rPr>
          <t xml:space="preserve">
</t>
        </r>
      </text>
    </comment>
    <comment ref="B72" authorId="2" shapeId="0" xr:uid="{00747EA2-90A4-48BC-BE54-9FD1F753DAFA}">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Terapeuta Ocupacional</t>
        </r>
        <r>
          <rPr>
            <sz val="9"/>
            <color indexed="81"/>
            <rFont val="Tahoma"/>
            <family val="2"/>
          </rPr>
          <t xml:space="preserve"> registre la actividad:
</t>
        </r>
        <r>
          <rPr>
            <b/>
            <sz val="9"/>
            <color indexed="81"/>
            <rFont val="Tahoma"/>
            <family val="2"/>
          </rPr>
          <t>- Consulta Abreviada - Equipo PRAIS</t>
        </r>
        <r>
          <rPr>
            <sz val="9"/>
            <color indexed="81"/>
            <rFont val="Tahoma"/>
            <family val="2"/>
          </rPr>
          <t xml:space="preserve">
</t>
        </r>
      </text>
    </comment>
    <comment ref="B73" authorId="2" shapeId="0" xr:uid="{BD3BBC03-501F-4C53-9B94-701B49514013}">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 xml:space="preserve">Técnico Paramedico </t>
        </r>
        <r>
          <rPr>
            <sz val="9"/>
            <color indexed="81"/>
            <rFont val="Tahoma"/>
            <family val="2"/>
          </rPr>
          <t xml:space="preserve">registre la actividad:
</t>
        </r>
        <r>
          <rPr>
            <b/>
            <sz val="9"/>
            <color indexed="81"/>
            <rFont val="Tahoma"/>
            <family val="2"/>
          </rPr>
          <t>- Consulta Abreviada - Equipo PRAIS</t>
        </r>
        <r>
          <rPr>
            <sz val="9"/>
            <color indexed="81"/>
            <rFont val="Tahoma"/>
            <family val="2"/>
          </rPr>
          <t xml:space="preserve">
</t>
        </r>
      </text>
    </comment>
    <comment ref="B74" authorId="2" shapeId="0" xr:uid="{2ABCF0FF-1E5E-447E-9496-C983B97B81C5}">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Gestor Comunitario</t>
        </r>
        <r>
          <rPr>
            <sz val="9"/>
            <color indexed="81"/>
            <rFont val="Tahoma"/>
            <family val="2"/>
          </rPr>
          <t xml:space="preserve"> registre la actividad:
</t>
        </r>
        <r>
          <rPr>
            <b/>
            <sz val="9"/>
            <color indexed="81"/>
            <rFont val="Tahoma"/>
            <family val="2"/>
          </rPr>
          <t>- Consulta Abreviada - Equipo PRAIS</t>
        </r>
        <r>
          <rPr>
            <sz val="9"/>
            <color indexed="81"/>
            <rFont val="Tahoma"/>
            <family val="2"/>
          </rPr>
          <t xml:space="preserve">
</t>
        </r>
      </text>
    </comment>
    <comment ref="B75" authorId="2" shapeId="0" xr:uid="{5FFA23E4-2D4D-4CBF-A0E7-7C493BE9759E}">
      <text>
        <r>
          <rPr>
            <sz val="9"/>
            <color indexed="81"/>
            <rFont val="Tahoma"/>
            <family val="2"/>
          </rPr>
          <t xml:space="preserve">Este dato aparecerá luego que en la atención registrada en módulo Box/Pacientes citados ó Modulo Atención/Registro Atención Individual. 
Otros estamentos diferentes a los especificados en la sección, registren la actividad:
</t>
        </r>
        <r>
          <rPr>
            <b/>
            <sz val="9"/>
            <color indexed="81"/>
            <rFont val="Tahoma"/>
            <family val="2"/>
          </rPr>
          <t>- Consulta Abreviada - Equipo PRAIS</t>
        </r>
        <r>
          <rPr>
            <sz val="9"/>
            <color indexed="81"/>
            <rFont val="Tahoma"/>
            <family val="2"/>
          </rPr>
          <t xml:space="preserve">
</t>
        </r>
      </text>
    </comment>
    <comment ref="B79" authorId="0" shapeId="0" xr:uid="{0F342574-A0B3-4A80-961D-45F59E263917}">
      <text>
        <r>
          <rPr>
            <sz val="9"/>
            <color indexed="81"/>
            <rFont val="Tahoma"/>
            <family val="2"/>
          </rPr>
          <t xml:space="preserve">Este dato aparecerá luego que en la atención registrada en módulo Box/Pacientes citados ó Modulo Atención/Registro Atención Individual. </t>
        </r>
        <r>
          <rPr>
            <b/>
            <sz val="9"/>
            <color indexed="81"/>
            <rFont val="Tahoma"/>
            <family val="2"/>
          </rPr>
          <t xml:space="preserve">
</t>
        </r>
        <r>
          <rPr>
            <sz val="9"/>
            <color indexed="81"/>
            <rFont val="Tahoma"/>
            <family val="2"/>
          </rPr>
          <t>Estamento</t>
        </r>
        <r>
          <rPr>
            <b/>
            <sz val="9"/>
            <color indexed="81"/>
            <rFont val="Tahoma"/>
            <family val="2"/>
          </rPr>
          <t xml:space="preserve"> Sanador Medicina Indigena </t>
        </r>
        <r>
          <rPr>
            <sz val="9"/>
            <color indexed="81"/>
            <rFont val="Tahoma"/>
            <family val="2"/>
          </rPr>
          <t>registre la actividad:</t>
        </r>
        <r>
          <rPr>
            <b/>
            <sz val="9"/>
            <color indexed="81"/>
            <rFont val="Tahoma"/>
            <family val="2"/>
          </rPr>
          <t xml:space="preserve">
- Atención a pueblo Originario ó
- Atención a pueblo No Originario</t>
        </r>
        <r>
          <rPr>
            <sz val="9"/>
            <color indexed="81"/>
            <rFont val="Tahoma"/>
            <family val="2"/>
          </rPr>
          <t xml:space="preserve">
</t>
        </r>
      </text>
    </comment>
    <comment ref="T79" authorId="2" shapeId="0" xr:uid="{8B46DA19-798B-4E83-B579-1BC950E6CE8E}">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Agente Medicina Indigena</t>
        </r>
        <r>
          <rPr>
            <sz val="9"/>
            <color indexed="81"/>
            <rFont val="Tahoma"/>
            <family val="2"/>
          </rPr>
          <t xml:space="preserve"> registre la actividad:
 - </t>
        </r>
        <r>
          <rPr>
            <b/>
            <sz val="9"/>
            <color indexed="81"/>
            <rFont val="Tahoma"/>
            <family val="2"/>
          </rPr>
          <t>Atención a pueblo Originario</t>
        </r>
        <r>
          <rPr>
            <sz val="9"/>
            <color indexed="81"/>
            <rFont val="Tahoma"/>
            <family val="2"/>
          </rPr>
          <t xml:space="preserve">
</t>
        </r>
      </text>
    </comment>
    <comment ref="U79" authorId="2" shapeId="0" xr:uid="{CBEF1144-273D-4A48-A207-8C73F9DBCBAC}">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Agente Medicina Indigena</t>
        </r>
        <r>
          <rPr>
            <sz val="9"/>
            <color indexed="81"/>
            <rFont val="Tahoma"/>
            <family val="2"/>
          </rPr>
          <t xml:space="preserve"> registre la actividad:
</t>
        </r>
        <r>
          <rPr>
            <b/>
            <sz val="9"/>
            <color indexed="81"/>
            <rFont val="Tahoma"/>
            <family val="2"/>
          </rPr>
          <t>- Atención a pueblo No Originario</t>
        </r>
        <r>
          <rPr>
            <sz val="9"/>
            <color indexed="81"/>
            <rFont val="Tahoma"/>
            <family val="2"/>
          </rPr>
          <t xml:space="preserve">
</t>
        </r>
      </text>
    </comment>
    <comment ref="AJ81" authorId="0" shapeId="0" xr:uid="{95579AB0-5857-46BB-BA04-F2A22A920D4B}">
      <text>
        <r>
          <rPr>
            <sz val="9"/>
            <color indexed="81"/>
            <rFont val="Tahoma"/>
            <family val="2"/>
          </rPr>
          <t xml:space="preserve">El usuario debe tener en Anamnesis - Ciclo Vital Femenino: </t>
        </r>
        <r>
          <rPr>
            <b/>
            <sz val="9"/>
            <color indexed="81"/>
            <rFont val="Tahoma"/>
            <family val="2"/>
          </rPr>
          <t xml:space="preserve">"Embarazada Primigesta" o "Embarazada"
</t>
        </r>
        <r>
          <rPr>
            <sz val="9"/>
            <color indexed="81"/>
            <rFont val="Tahoma"/>
            <family val="2"/>
          </rPr>
          <t xml:space="preserve">
</t>
        </r>
      </text>
    </comment>
    <comment ref="AK81" authorId="0" shapeId="0" xr:uid="{CF391D10-289D-4050-BA73-6D7BFCE85B2C}">
      <text>
        <r>
          <rPr>
            <sz val="9"/>
            <color indexed="81"/>
            <rFont val="Tahoma"/>
            <family val="2"/>
          </rPr>
          <t xml:space="preserve">El usuario debe tener en Anamnesis - Ciclo Vital Femenino: </t>
        </r>
        <r>
          <rPr>
            <b/>
            <sz val="9"/>
            <color indexed="81"/>
            <rFont val="Tahoma"/>
            <family val="2"/>
          </rPr>
          <t xml:space="preserve">"Puerpera"
</t>
        </r>
        <r>
          <rPr>
            <sz val="9"/>
            <color indexed="81"/>
            <rFont val="Tahoma"/>
            <family val="2"/>
          </rPr>
          <t xml:space="preserve">
</t>
        </r>
      </text>
    </comment>
    <comment ref="AL81" authorId="0" shapeId="0" xr:uid="{03498AA0-643C-4A8B-830E-9380AA0A83E0}">
      <text>
        <r>
          <rPr>
            <sz val="9"/>
            <color indexed="81"/>
            <rFont val="Tahoma"/>
            <family val="2"/>
          </rPr>
          <t>Este dato aparecerá, luego que en Modulo Admision, el paciente indique un</t>
        </r>
        <r>
          <rPr>
            <b/>
            <sz val="9"/>
            <color indexed="81"/>
            <rFont val="Tahoma"/>
            <family val="2"/>
          </rPr>
          <t xml:space="preserve"> Pueblo Originario</t>
        </r>
        <r>
          <rPr>
            <sz val="9"/>
            <color indexed="81"/>
            <rFont val="Tahoma"/>
            <family val="2"/>
          </rPr>
          <t xml:space="preserve">
</t>
        </r>
      </text>
    </comment>
    <comment ref="AM81" authorId="0" shapeId="0" xr:uid="{9E608535-C756-43CD-9B68-9E888A73DD29}">
      <text>
        <r>
          <rPr>
            <sz val="9"/>
            <color indexed="81"/>
            <rFont val="Tahoma"/>
            <family val="2"/>
          </rPr>
          <t xml:space="preserve"> 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N81" authorId="0" shapeId="0" xr:uid="{E5BCE962-FA82-43E9-804E-F4A954D55AE6}">
      <text>
        <r>
          <rPr>
            <b/>
            <sz val="9"/>
            <color indexed="81"/>
            <rFont val="Tahoma"/>
            <family val="2"/>
          </rPr>
          <t xml:space="preserve">No Disponible </t>
        </r>
        <r>
          <rPr>
            <sz val="9"/>
            <color indexed="81"/>
            <rFont val="Tahoma"/>
            <family val="2"/>
          </rPr>
          <t xml:space="preserve"> - Pendiente Definicion Manual DEIS </t>
        </r>
      </text>
    </comment>
    <comment ref="C84" authorId="5" shapeId="0" xr:uid="{264BE06E-892B-409F-9E46-964C001F0044}">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Terapeuta en Actividad Fisica en Salud - Profesor de Educacion Fisica - Kinesiologo</t>
        </r>
        <r>
          <rPr>
            <sz val="9"/>
            <color indexed="81"/>
            <rFont val="Tahoma"/>
            <family val="2"/>
          </rPr>
          <t xml:space="preserve">; registre la actividad:
</t>
        </r>
        <r>
          <rPr>
            <b/>
            <sz val="9"/>
            <color indexed="81"/>
            <rFont val="Tahoma"/>
            <family val="2"/>
          </rPr>
          <t>- Evaluacion Vida Sana</t>
        </r>
        <r>
          <rPr>
            <sz val="9"/>
            <color indexed="81"/>
            <rFont val="Tahoma"/>
            <family val="2"/>
          </rPr>
          <t xml:space="preserve">
</t>
        </r>
      </text>
    </comment>
    <comment ref="C85" authorId="5" shapeId="0" xr:uid="{ECE000A9-4D4E-4561-AE66-AD85173C5866}">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Nutricionista</t>
        </r>
        <r>
          <rPr>
            <sz val="9"/>
            <color indexed="81"/>
            <rFont val="Tahoma"/>
            <family val="2"/>
          </rPr>
          <t xml:space="preserve"> registre la actividad:
- </t>
        </r>
        <r>
          <rPr>
            <b/>
            <sz val="9"/>
            <color indexed="81"/>
            <rFont val="Tahoma"/>
            <family val="2"/>
          </rPr>
          <t>Consulta Nutricional - Vida Sana</t>
        </r>
      </text>
    </comment>
    <comment ref="C86" authorId="5" shapeId="0" xr:uid="{EDF2AB15-B58A-47AE-BF6D-E16E1D9CA879}">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Nutricionista</t>
        </r>
        <r>
          <rPr>
            <sz val="9"/>
            <color indexed="81"/>
            <rFont val="Tahoma"/>
            <family val="2"/>
          </rPr>
          <t xml:space="preserve"> registre la actividad:
- </t>
        </r>
        <r>
          <rPr>
            <b/>
            <sz val="9"/>
            <color indexed="81"/>
            <rFont val="Tahoma"/>
            <family val="2"/>
          </rPr>
          <t>Consulta Nutricional de Seguimiento Vida Sana</t>
        </r>
      </text>
    </comment>
    <comment ref="C87" authorId="5" shapeId="0" xr:uid="{A38EF846-AA66-49CE-B1AE-85CE44E27F3D}">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Psicólogo/a</t>
        </r>
        <r>
          <rPr>
            <sz val="9"/>
            <color indexed="81"/>
            <rFont val="Tahoma"/>
            <family val="2"/>
          </rPr>
          <t xml:space="preserve"> registre la actividad: 
-</t>
        </r>
        <r>
          <rPr>
            <b/>
            <sz val="9"/>
            <color indexed="81"/>
            <rFont val="Tahoma"/>
            <family val="2"/>
          </rPr>
          <t xml:space="preserve"> Consulta de Salud Mental -  Vida Sana</t>
        </r>
      </text>
    </comment>
    <comment ref="F89" authorId="6" shapeId="0" xr:uid="{A703F46F-26AF-4FAA-A407-3A15DFA5B554}">
      <text>
        <r>
          <rPr>
            <b/>
            <sz val="9"/>
            <color indexed="81"/>
            <rFont val="Tahoma"/>
            <family val="2"/>
          </rPr>
          <t xml:space="preserve">Regla de Consistencia Manual DEIS REM A04 Sección I
</t>
        </r>
        <r>
          <rPr>
            <sz val="9"/>
            <color indexed="81"/>
            <rFont val="Tahoma"/>
            <family val="2"/>
          </rPr>
          <t xml:space="preserve">R.3: El </t>
        </r>
        <r>
          <rPr>
            <b/>
            <sz val="9"/>
            <color indexed="81"/>
            <rFont val="Tahoma"/>
            <family val="2"/>
          </rPr>
          <t>desglose de los Servicios Farmacéuticos</t>
        </r>
        <r>
          <rPr>
            <sz val="9"/>
            <color indexed="81"/>
            <rFont val="Tahoma"/>
            <family val="2"/>
          </rPr>
          <t xml:space="preserve"> que se </t>
        </r>
        <r>
          <rPr>
            <b/>
            <sz val="9"/>
            <color indexed="81"/>
            <rFont val="Tahoma"/>
            <family val="2"/>
          </rPr>
          <t>realizan en domicilio</t>
        </r>
        <r>
          <rPr>
            <sz val="9"/>
            <color indexed="81"/>
            <rFont val="Tahoma"/>
            <family val="2"/>
          </rPr>
          <t xml:space="preserve"> y son registrados en esta sección,
</t>
        </r>
        <r>
          <rPr>
            <b/>
            <sz val="9"/>
            <color indexed="81"/>
            <rFont val="Tahoma"/>
            <family val="2"/>
          </rPr>
          <t>debe coincidir con el N.º ingresado en la Sección C del REM A26</t>
        </r>
        <r>
          <rPr>
            <sz val="9"/>
            <color indexed="81"/>
            <rFont val="Tahoma"/>
            <family val="2"/>
          </rPr>
          <t>, la cual busca registrar prestaciones realizadas con un enfoque integral de consultas y otras atenciones de salud.</t>
        </r>
      </text>
    </comment>
    <comment ref="B92" authorId="0" shapeId="0" xr:uid="{99F1FDFF-C449-408A-A7EE-51E8DD5367AA}">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Químico Farmaceutico</t>
        </r>
        <r>
          <rPr>
            <sz val="9"/>
            <color indexed="81"/>
            <rFont val="Tahoma"/>
            <family val="2"/>
          </rPr>
          <t xml:space="preserve"> registre la actividad:
 </t>
        </r>
        <r>
          <rPr>
            <b/>
            <sz val="9"/>
            <color indexed="81"/>
            <rFont val="Tahoma"/>
            <family val="2"/>
          </rPr>
          <t xml:space="preserve">
 - Revisión de la medicacion Sin entrevista - realizados en establecimientos de salud
ó
- Revisión de la medicacion Sin entrevista - realizados en domicilio
</t>
        </r>
        <r>
          <rPr>
            <sz val="9"/>
            <color indexed="81"/>
            <rFont val="Tahoma"/>
            <family val="2"/>
          </rPr>
          <t xml:space="preserve">
</t>
        </r>
      </text>
    </comment>
    <comment ref="B93" authorId="0" shapeId="0" xr:uid="{56BEBE39-2503-4C3D-AAFB-FDF941F98223}">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Químico Farmaceutico</t>
        </r>
        <r>
          <rPr>
            <sz val="9"/>
            <color indexed="81"/>
            <rFont val="Tahoma"/>
            <family val="2"/>
          </rPr>
          <t xml:space="preserve"> registre la actividad:
 -</t>
        </r>
        <r>
          <rPr>
            <b/>
            <sz val="9"/>
            <color indexed="81"/>
            <rFont val="Tahoma"/>
            <family val="2"/>
          </rPr>
          <t xml:space="preserve"> Revisión de la medicacion Con entrevista - Realizados en establecimientos de salud
ó
- Revisión de la medicación Con entrevista - Realizados en domicilio
</t>
        </r>
        <r>
          <rPr>
            <sz val="9"/>
            <color indexed="81"/>
            <rFont val="Tahoma"/>
            <family val="2"/>
          </rPr>
          <t xml:space="preserve">
</t>
        </r>
      </text>
    </comment>
    <comment ref="B94" authorId="0" shapeId="0" xr:uid="{4720BA31-DC7F-43FC-89C5-3C663BF19B12}">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Químico Farmaceutico</t>
        </r>
        <r>
          <rPr>
            <sz val="9"/>
            <color indexed="81"/>
            <rFont val="Tahoma"/>
            <family val="2"/>
          </rPr>
          <t xml:space="preserve"> registre la actividad:
 - </t>
        </r>
        <r>
          <rPr>
            <b/>
            <sz val="9"/>
            <color indexed="81"/>
            <rFont val="Tahoma"/>
            <family val="2"/>
          </rPr>
          <t xml:space="preserve">Conciliación Farmacéutica - Realizados en establecimientos de salud
ó
- Consiliación Farmacéitica - Realizados en domicilio
</t>
        </r>
        <r>
          <rPr>
            <sz val="9"/>
            <color indexed="81"/>
            <rFont val="Tahoma"/>
            <family val="2"/>
          </rPr>
          <t xml:space="preserve">
</t>
        </r>
      </text>
    </comment>
    <comment ref="B95" authorId="0" shapeId="0" xr:uid="{FF3D3FA9-9501-4C8A-ACDF-040A89199475}">
      <text>
        <r>
          <rPr>
            <sz val="9"/>
            <color indexed="81"/>
            <rFont val="Tahoma"/>
            <family val="2"/>
          </rPr>
          <t>Este dato aparecerá luego que en la atención registrada en módulo Box/Pacientes citados ó Modulo Atención/Registro Atención Individual. 
Estamento</t>
        </r>
        <r>
          <rPr>
            <b/>
            <sz val="9"/>
            <color indexed="81"/>
            <rFont val="Tahoma"/>
            <family val="2"/>
          </rPr>
          <t xml:space="preserve"> Químico Farmaceutico</t>
        </r>
        <r>
          <rPr>
            <sz val="9"/>
            <color indexed="81"/>
            <rFont val="Tahoma"/>
            <family val="2"/>
          </rPr>
          <t xml:space="preserve"> registre la actividad:
</t>
        </r>
        <r>
          <rPr>
            <b/>
            <sz val="9"/>
            <color indexed="81"/>
            <rFont val="Tahoma"/>
            <family val="2"/>
          </rPr>
          <t xml:space="preserve"> - Educación Farmacéutica - Realizados en establecimientos de salud
ó
- Educación Farmacéutica -  Realizados en domicilio
</t>
        </r>
        <r>
          <rPr>
            <sz val="9"/>
            <color indexed="81"/>
            <rFont val="Tahoma"/>
            <family val="2"/>
          </rPr>
          <t xml:space="preserve">
</t>
        </r>
      </text>
    </comment>
    <comment ref="B96" authorId="0" shapeId="0" xr:uid="{8316934E-830A-4FA9-8007-4B056C0B63F5}">
      <text>
        <r>
          <rPr>
            <sz val="9"/>
            <color indexed="81"/>
            <rFont val="Tahoma"/>
            <family val="2"/>
          </rPr>
          <t xml:space="preserve">Este dato aparecerá luego que en la atención registrada en módulo Box/Pacientes citados ó Modulo Atención/Registro Atención Individual. 
Estamento </t>
        </r>
        <r>
          <rPr>
            <b/>
            <sz val="9"/>
            <color indexed="81"/>
            <rFont val="Tahoma"/>
            <family val="2"/>
          </rPr>
          <t>Químico Farmaceutico</t>
        </r>
        <r>
          <rPr>
            <sz val="9"/>
            <color indexed="81"/>
            <rFont val="Tahoma"/>
            <family val="2"/>
          </rPr>
          <t xml:space="preserve"> registre la actividad:
 </t>
        </r>
        <r>
          <rPr>
            <b/>
            <sz val="9"/>
            <color indexed="81"/>
            <rFont val="Tahoma"/>
            <family val="2"/>
          </rPr>
          <t>- Seguimiento Farmacoterapeutico - Realizados en establecimientos de salud
ó
- Seguimineto Farmacoterapeutico - Realizado en domicilio</t>
        </r>
      </text>
    </comment>
    <comment ref="B98" authorId="7" shapeId="0" xr:uid="{412C07CC-24D0-4BDE-902B-1E0428B86C71}">
      <text>
        <r>
          <rPr>
            <sz val="9"/>
            <color indexed="81"/>
            <rFont val="Tahoma"/>
            <family val="2"/>
          </rPr>
          <t xml:space="preserve">Este dato aparecerá luego que en la atención registrada en módulo Box/Pacientes citados ó Modulo Atención/Registro Atención Individual. 
 Los profesionales de Salud registren una de las actividades:
</t>
        </r>
        <r>
          <rPr>
            <b/>
            <sz val="9"/>
            <color indexed="81"/>
            <rFont val="Tahoma"/>
            <family val="2"/>
          </rPr>
          <t xml:space="preserve"> - Reporte reacción adversa a medicamentos - Realizados en establecimientos de salud 
</t>
        </r>
        <r>
          <rPr>
            <sz val="9"/>
            <color indexed="81"/>
            <rFont val="Tahoma"/>
            <family val="2"/>
          </rPr>
          <t xml:space="preserve">ó
</t>
        </r>
        <r>
          <rPr>
            <b/>
            <sz val="9"/>
            <color indexed="81"/>
            <rFont val="Tahoma"/>
            <family val="2"/>
          </rPr>
          <t xml:space="preserve">
-Reporte reacción adversa a medicamentos - Realizado en domicilio
</t>
        </r>
      </text>
    </comment>
    <comment ref="B99" authorId="0" shapeId="0" xr:uid="{580D5E73-9CE6-4221-AE0B-F82EFE62E3A0}">
      <text>
        <r>
          <rPr>
            <sz val="9"/>
            <color indexed="81"/>
            <rFont val="Tahoma"/>
            <family val="2"/>
          </rPr>
          <t xml:space="preserve">Este dato aparecerá luego que en la atención registrada en módulo Box/Pacientes citados ó Modulo Atención/Registro Atención Individual. 
Los profesionales de salud registren la actividad:
 - </t>
        </r>
        <r>
          <rPr>
            <b/>
            <sz val="9"/>
            <color indexed="81"/>
            <rFont val="Tahoma"/>
            <family val="2"/>
          </rPr>
          <t xml:space="preserve">Reporte falla de calidad - Realizados en establecimientos de salud
</t>
        </r>
        <r>
          <rPr>
            <sz val="9"/>
            <color indexed="81"/>
            <rFont val="Tahoma"/>
            <family val="2"/>
          </rPr>
          <t>ó</t>
        </r>
        <r>
          <rPr>
            <b/>
            <sz val="9"/>
            <color indexed="81"/>
            <rFont val="Tahoma"/>
            <family val="2"/>
          </rPr>
          <t xml:space="preserve">
- Reporte falla de calidad - Realizado en domicilio</t>
        </r>
        <r>
          <rPr>
            <sz val="9"/>
            <color indexed="81"/>
            <rFont val="Tahoma"/>
            <family val="2"/>
          </rPr>
          <t xml:space="preserve">
</t>
        </r>
      </text>
    </comment>
    <comment ref="B100" authorId="0" shapeId="0" xr:uid="{CDDF0D1E-5765-4427-B34E-E2F9F75581BE}">
      <text>
        <r>
          <rPr>
            <sz val="9"/>
            <color indexed="81"/>
            <rFont val="Tahoma"/>
            <family val="2"/>
          </rPr>
          <t>Este dato aparecerá luego que en la atención registrada en módulo Box/Pacientes citados ó Modulo Atención/Registro Atención Individual. 
Lo Profesionlaes de Salud registren la actividad:
 -</t>
        </r>
        <r>
          <rPr>
            <b/>
            <sz val="9"/>
            <color indexed="81"/>
            <rFont val="Tahoma"/>
            <family val="2"/>
          </rPr>
          <t xml:space="preserve"> Reporte de eventos adversos asociados a medicamentos - Realizados en establecimientos de salud </t>
        </r>
        <r>
          <rPr>
            <sz val="9"/>
            <color indexed="81"/>
            <rFont val="Tahoma"/>
            <family val="2"/>
          </rPr>
          <t>ó</t>
        </r>
        <r>
          <rPr>
            <b/>
            <sz val="9"/>
            <color indexed="81"/>
            <rFont val="Tahoma"/>
            <family val="2"/>
          </rPr>
          <t xml:space="preserve">
- Reporte de eventos adversos asociados a medicamentos - Realizado en domicilio
</t>
        </r>
        <r>
          <rPr>
            <sz val="9"/>
            <color indexed="81"/>
            <rFont val="Tahoma"/>
            <family val="2"/>
          </rPr>
          <t xml:space="preserve">
</t>
        </r>
      </text>
    </comment>
    <comment ref="A102" authorId="0" shapeId="0" xr:uid="{3CA03AF0-0EDA-4BD5-9337-D88965BD8150}">
      <text>
        <r>
          <rPr>
            <sz val="9"/>
            <color indexed="81"/>
            <rFont val="Tahoma"/>
            <family val="2"/>
          </rPr>
          <t>Referencia pestaña: Seccion J - Tipos de Recetas</t>
        </r>
      </text>
    </comment>
    <comment ref="B102" authorId="0" shapeId="0" xr:uid="{8DF64CC9-8CE0-4000-BC10-B19D05A047A9}">
      <text>
        <r>
          <rPr>
            <b/>
            <sz val="9"/>
            <color indexed="81"/>
            <rFont val="Tahoma"/>
            <family val="2"/>
          </rPr>
          <t>Recetas despachadas:</t>
        </r>
        <r>
          <rPr>
            <sz val="9"/>
            <color indexed="81"/>
            <rFont val="Tahoma"/>
            <family val="2"/>
          </rPr>
          <t xml:space="preserve"> Corresponde a aquellas recetas dispensadas en la unidad de farmacia o botiquín cuando corresponda o también en domicilio de los usuarios.
</t>
        </r>
      </text>
    </comment>
    <comment ref="I102" authorId="0" shapeId="0" xr:uid="{3D7D61BB-71E5-4FA4-BB52-C620418B8B49}">
      <text>
        <r>
          <rPr>
            <sz val="9"/>
            <color indexed="81"/>
            <rFont val="Tahoma"/>
            <family val="2"/>
          </rPr>
          <t xml:space="preserve">No disponible. 
Pendiente de evaluacion de Registro en RAYEN 
</t>
        </r>
      </text>
    </comment>
    <comment ref="K102" authorId="0" shapeId="0" xr:uid="{7C29E4D1-4757-422B-BD16-F2A4EF6157B8}">
      <text>
        <r>
          <rPr>
            <b/>
            <sz val="9"/>
            <color indexed="81"/>
            <rFont val="Tahoma"/>
            <family val="2"/>
          </rPr>
          <t>Recetas despachadas con oportunidad:</t>
        </r>
        <r>
          <rPr>
            <sz val="9"/>
            <color indexed="81"/>
            <rFont val="Tahoma"/>
            <family val="2"/>
          </rPr>
          <t xml:space="preserve"> Se entenderá por receta despachada de manera total y oportuna, a toda receta que es solicitada en farmacia o botiquín y que la prescripción se despacha con todas las dosis y cantidades indicadas según prescripción para el periodo, 
que en el caso de crónico es mínimo 30 días y para el caso de morbilidad (agudo) por el periodo indicado por el prescriptor habilitado, con entrega el mismo día. 
Se considerará como fecha de retiro aquella</t>
        </r>
        <r>
          <rPr>
            <u/>
            <sz val="9"/>
            <color indexed="81"/>
            <rFont val="Tahoma"/>
            <family val="2"/>
          </rPr>
          <t xml:space="preserve"> indicada por el sistema informático o sistemas locales para recetas crónicas para el segundo retiro y subsiguiente; para recetas de morbilidad, será la misma fecha en que fue emitida la receta/prescripción.</t>
        </r>
        <r>
          <rPr>
            <b/>
            <sz val="9"/>
            <color indexed="81"/>
            <rFont val="Tahoma"/>
            <family val="2"/>
          </rPr>
          <t xml:space="preserve"> 
</t>
        </r>
        <r>
          <rPr>
            <b/>
            <sz val="9"/>
            <color indexed="81"/>
            <rFont val="Tahoma"/>
            <family val="2"/>
          </rPr>
          <t xml:space="preserve">
</t>
        </r>
        <r>
          <rPr>
            <sz val="9"/>
            <color indexed="81"/>
            <rFont val="Tahoma"/>
            <family val="2"/>
          </rPr>
          <t xml:space="preserve">
</t>
        </r>
      </text>
    </comment>
    <comment ref="L102" authorId="4" shapeId="0" xr:uid="{8584FF05-A491-413E-BD7F-E64898AA0FB1}">
      <text>
        <r>
          <rPr>
            <b/>
            <sz val="9"/>
            <color indexed="81"/>
            <rFont val="Tahoma"/>
            <family val="2"/>
          </rPr>
          <t>Recetas despachadas a personas del Programa de Salud Cardiovascular, (PSCV)</t>
        </r>
        <r>
          <rPr>
            <sz val="9"/>
            <color indexed="81"/>
            <rFont val="Tahoma"/>
            <family val="2"/>
          </rPr>
          <t xml:space="preserve">
Corresponde a recetas que contengan medicamentos asociados a problemas de salud 
cardiovascular como Diabetes, Hipertensión y Dislipidemia, incluyendo los medicamentos 
FOFAR.
</t>
        </r>
        <r>
          <rPr>
            <b/>
            <sz val="9"/>
            <color indexed="81"/>
            <rFont val="Tahoma"/>
            <family val="2"/>
          </rPr>
          <t xml:space="preserve">
Obs: 
Registro en RAYEN / Paciente PSCV</t>
        </r>
        <r>
          <rPr>
            <sz val="9"/>
            <color indexed="81"/>
            <rFont val="Tahoma"/>
            <family val="2"/>
          </rPr>
          <t xml:space="preserve">
Paciente debe pertenecer al </t>
        </r>
        <r>
          <rPr>
            <b/>
            <sz val="9"/>
            <color indexed="81"/>
            <rFont val="Tahoma"/>
            <family val="2"/>
          </rPr>
          <t>Programa Cardiovascular</t>
        </r>
        <r>
          <rPr>
            <sz val="9"/>
            <color indexed="81"/>
            <rFont val="Tahoma"/>
            <family val="2"/>
          </rPr>
          <t xml:space="preserve"> y cumplir con el siguiente registro del Formulario Clínico </t>
        </r>
        <r>
          <rPr>
            <b/>
            <sz val="9"/>
            <color indexed="81"/>
            <rFont val="Tahoma"/>
            <family val="2"/>
          </rPr>
          <t xml:space="preserve">Nuevo Control Cardiovascular </t>
        </r>
        <r>
          <rPr>
            <sz val="9"/>
            <color indexed="81"/>
            <rFont val="Tahoma"/>
            <family val="2"/>
          </rPr>
          <t xml:space="preserve">; en el campo:
 - Es </t>
        </r>
        <r>
          <rPr>
            <b/>
            <sz val="9"/>
            <color indexed="81"/>
            <rFont val="Tahoma"/>
            <family val="2"/>
          </rPr>
          <t>HTA</t>
        </r>
        <r>
          <rPr>
            <sz val="9"/>
            <color indexed="81"/>
            <rFont val="Tahoma"/>
            <family val="2"/>
          </rPr>
          <t xml:space="preserve">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 xml:space="preserve">Seguimiento </t>
        </r>
        <r>
          <rPr>
            <sz val="9"/>
            <color indexed="81"/>
            <rFont val="Tahoma"/>
            <family val="2"/>
          </rPr>
          <t xml:space="preserve">
y/ó
 - Es </t>
        </r>
        <r>
          <rPr>
            <b/>
            <sz val="9"/>
            <color indexed="81"/>
            <rFont val="Tahoma"/>
            <family val="2"/>
          </rPr>
          <t>DM2</t>
        </r>
        <r>
          <rPr>
            <sz val="9"/>
            <color indexed="81"/>
            <rFont val="Tahoma"/>
            <family val="2"/>
          </rPr>
          <t xml:space="preserve">,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valor I</t>
        </r>
        <r>
          <rPr>
            <b/>
            <sz val="9"/>
            <color indexed="81"/>
            <rFont val="Tahoma"/>
            <family val="2"/>
          </rPr>
          <t>ngreso</t>
        </r>
        <r>
          <rPr>
            <sz val="9"/>
            <color indexed="81"/>
            <rFont val="Tahoma"/>
            <family val="2"/>
          </rPr>
          <t xml:space="preserve"> o </t>
        </r>
        <r>
          <rPr>
            <b/>
            <sz val="9"/>
            <color indexed="81"/>
            <rFont val="Tahoma"/>
            <family val="2"/>
          </rPr>
          <t>Seguimiento</t>
        </r>
        <r>
          <rPr>
            <sz val="9"/>
            <color indexed="81"/>
            <rFont val="Tahoma"/>
            <family val="2"/>
          </rPr>
          <t xml:space="preserve">
y/ó
 - Es </t>
        </r>
        <r>
          <rPr>
            <b/>
            <sz val="9"/>
            <color indexed="81"/>
            <rFont val="Tahoma"/>
            <family val="2"/>
          </rPr>
          <t>Dislipidémico</t>
        </r>
        <r>
          <rPr>
            <sz val="9"/>
            <color indexed="81"/>
            <rFont val="Tahoma"/>
            <family val="2"/>
          </rPr>
          <t xml:space="preserve">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 Campo </t>
        </r>
        <r>
          <rPr>
            <b/>
            <sz val="9"/>
            <color indexed="81"/>
            <rFont val="Tahoma"/>
            <family val="2"/>
          </rPr>
          <t>¿Tiene Antecedentes de Tabaquismo?</t>
        </r>
        <r>
          <rPr>
            <sz val="9"/>
            <color indexed="81"/>
            <rFont val="Tahoma"/>
            <family val="2"/>
          </rPr>
          <t xml:space="preserve"> el valor </t>
        </r>
        <r>
          <rPr>
            <b/>
            <sz val="9"/>
            <color indexed="81"/>
            <rFont val="Tahoma"/>
            <family val="2"/>
          </rPr>
          <t>SI</t>
        </r>
        <r>
          <rPr>
            <sz val="9"/>
            <color indexed="81"/>
            <rFont val="Tahoma"/>
            <family val="2"/>
          </rPr>
          <t xml:space="preserve">; campo </t>
        </r>
        <r>
          <rPr>
            <b/>
            <sz val="9"/>
            <color indexed="81"/>
            <rFont val="Tahoma"/>
            <family val="2"/>
          </rPr>
          <t xml:space="preserve">Estado </t>
        </r>
        <r>
          <rPr>
            <sz val="9"/>
            <color indexed="81"/>
            <rFont val="Tahoma"/>
            <family val="2"/>
          </rPr>
          <t>el valor</t>
        </r>
        <r>
          <rPr>
            <b/>
            <sz val="9"/>
            <color indexed="81"/>
            <rFont val="Tahoma"/>
            <family val="2"/>
          </rPr>
          <t xml:space="preserve"> Ingreso</t>
        </r>
        <r>
          <rPr>
            <sz val="9"/>
            <color indexed="81"/>
            <rFont val="Tahoma"/>
            <family val="2"/>
          </rPr>
          <t xml:space="preserve"> o </t>
        </r>
        <r>
          <rPr>
            <b/>
            <sz val="9"/>
            <color indexed="81"/>
            <rFont val="Tahoma"/>
            <family val="2"/>
          </rPr>
          <t>Seguimiento</t>
        </r>
        <r>
          <rPr>
            <sz val="9"/>
            <color indexed="81"/>
            <rFont val="Tahoma"/>
            <family val="2"/>
          </rPr>
          <t xml:space="preserve"> (Se contabilizará solo en personas mayores o igual a 55 años) 
y/ó
 - Campo </t>
        </r>
        <r>
          <rPr>
            <b/>
            <sz val="9"/>
            <color indexed="81"/>
            <rFont val="Tahoma"/>
            <family val="2"/>
          </rPr>
          <t xml:space="preserve"> ¿Tiene Antecedentes Enf. Cardiovascular Aterosclerótica?</t>
        </r>
        <r>
          <rPr>
            <sz val="9"/>
            <color indexed="81"/>
            <rFont val="Tahoma"/>
            <family val="2"/>
          </rPr>
          <t xml:space="preserve">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además seleccionado el campo </t>
        </r>
        <r>
          <rPr>
            <b/>
            <sz val="9"/>
            <color indexed="81"/>
            <rFont val="Tahoma"/>
            <family val="2"/>
          </rPr>
          <t>¿Ha presentado IAM?</t>
        </r>
        <r>
          <rPr>
            <sz val="9"/>
            <color indexed="81"/>
            <rFont val="Tahoma"/>
            <family val="2"/>
          </rPr>
          <t xml:space="preserve"> el valor</t>
        </r>
        <r>
          <rPr>
            <b/>
            <sz val="9"/>
            <color indexed="81"/>
            <rFont val="Tahoma"/>
            <family val="2"/>
          </rPr>
          <t xml:space="preserve"> SI</t>
        </r>
        <r>
          <rPr>
            <sz val="9"/>
            <color indexed="81"/>
            <rFont val="Tahoma"/>
            <family val="2"/>
          </rPr>
          <t xml:space="preserve">  ó el campo </t>
        </r>
        <r>
          <rPr>
            <b/>
            <sz val="9"/>
            <color indexed="81"/>
            <rFont val="Tahoma"/>
            <family val="2"/>
          </rPr>
          <t>¿Ha presentado AVE?</t>
        </r>
        <r>
          <rPr>
            <sz val="9"/>
            <color indexed="81"/>
            <rFont val="Tahoma"/>
            <family val="2"/>
          </rPr>
          <t xml:space="preserve"> el valor</t>
        </r>
        <r>
          <rPr>
            <b/>
            <sz val="9"/>
            <color indexed="81"/>
            <rFont val="Tahoma"/>
            <family val="2"/>
          </rPr>
          <t xml:space="preserve"> SI </t>
        </r>
        <r>
          <rPr>
            <sz val="9"/>
            <color indexed="81"/>
            <rFont val="Tahoma"/>
            <family val="2"/>
          </rPr>
          <t xml:space="preserve">
Y que en el campo "Fecha Próximo Control", contenga una fecha aproximada de su próxima citación. (Si desde esta fecha el paciente no es atendido después de 11 meses 29 días el paciente queda pasivo del programa)
Regla de consistencia:
R.3: Las recetas despachadas a pacientes del Programa de Salud Cardiovascular, deben estar incluidas 
en recetas despachadas y prescripciones según corresponda.
</t>
        </r>
      </text>
    </comment>
    <comment ref="O102" authorId="8" shapeId="0" xr:uid="{00C6C7C7-8F38-4D9B-BC05-AF4BB8010EFA}">
      <text>
        <r>
          <rPr>
            <sz val="9"/>
            <color indexed="81"/>
            <rFont val="Tahoma"/>
            <family val="2"/>
          </rPr>
          <t xml:space="preserve">El paciente debe pertenecer al </t>
        </r>
        <r>
          <rPr>
            <b/>
            <sz val="9"/>
            <color indexed="81"/>
            <rFont val="Tahoma"/>
            <family val="2"/>
          </rPr>
          <t>Programa Cardiovascular</t>
        </r>
        <r>
          <rPr>
            <sz val="9"/>
            <color indexed="81"/>
            <rFont val="Tahoma"/>
            <family val="2"/>
          </rPr>
          <t xml:space="preserve"> y cumplir con el siguiente registro del Formulario Clínico</t>
        </r>
        <r>
          <rPr>
            <b/>
            <sz val="9"/>
            <color indexed="81"/>
            <rFont val="Tahoma"/>
            <family val="2"/>
          </rPr>
          <t xml:space="preserve"> Nuevo Control Cardiovascular</t>
        </r>
        <r>
          <rPr>
            <sz val="9"/>
            <color indexed="81"/>
            <rFont val="Tahoma"/>
            <family val="2"/>
          </rPr>
          <t xml:space="preserve"> ; en el campo:
 - Es </t>
        </r>
        <r>
          <rPr>
            <b/>
            <sz val="9"/>
            <color indexed="81"/>
            <rFont val="Tahoma"/>
            <family val="2"/>
          </rPr>
          <t>HTA</t>
        </r>
        <r>
          <rPr>
            <sz val="9"/>
            <color indexed="81"/>
            <rFont val="Tahoma"/>
            <family val="2"/>
          </rPr>
          <t xml:space="preserve"> valor </t>
        </r>
        <r>
          <rPr>
            <b/>
            <sz val="9"/>
            <color indexed="81"/>
            <rFont val="Tahoma"/>
            <family val="2"/>
          </rPr>
          <t>SI</t>
        </r>
        <r>
          <rPr>
            <sz val="9"/>
            <color indexed="81"/>
            <rFont val="Tahoma"/>
            <family val="2"/>
          </rPr>
          <t>, Campo</t>
        </r>
        <r>
          <rPr>
            <b/>
            <sz val="9"/>
            <color indexed="81"/>
            <rFont val="Tahoma"/>
            <family val="2"/>
          </rPr>
          <t xml:space="preserve"> Estado</t>
        </r>
        <r>
          <rPr>
            <sz val="9"/>
            <color indexed="81"/>
            <rFont val="Tahoma"/>
            <family val="2"/>
          </rPr>
          <t xml:space="preserve"> valor </t>
        </r>
        <r>
          <rPr>
            <b/>
            <sz val="9"/>
            <color indexed="81"/>
            <rFont val="Tahoma"/>
            <family val="2"/>
          </rPr>
          <t xml:space="preserve">Ingreso </t>
        </r>
        <r>
          <rPr>
            <sz val="9"/>
            <color indexed="81"/>
            <rFont val="Tahoma"/>
            <family val="2"/>
          </rPr>
          <t xml:space="preserve">o </t>
        </r>
        <r>
          <rPr>
            <b/>
            <sz val="9"/>
            <color indexed="81"/>
            <rFont val="Tahoma"/>
            <family val="2"/>
          </rPr>
          <t>Seguimiento</t>
        </r>
        <r>
          <rPr>
            <sz val="9"/>
            <color indexed="81"/>
            <rFont val="Tahoma"/>
            <family val="2"/>
          </rPr>
          <t xml:space="preserve"> 
y/ó
 - Es </t>
        </r>
        <r>
          <rPr>
            <b/>
            <sz val="9"/>
            <color indexed="81"/>
            <rFont val="Tahoma"/>
            <family val="2"/>
          </rPr>
          <t>DM2,</t>
        </r>
        <r>
          <rPr>
            <sz val="9"/>
            <color indexed="81"/>
            <rFont val="Tahoma"/>
            <family val="2"/>
          </rPr>
          <t xml:space="preserve">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y/ó
 - Es </t>
        </r>
        <r>
          <rPr>
            <b/>
            <sz val="9"/>
            <color indexed="81"/>
            <rFont val="Tahoma"/>
            <family val="2"/>
          </rPr>
          <t>Dislipidémico</t>
        </r>
        <r>
          <rPr>
            <sz val="9"/>
            <color indexed="81"/>
            <rFont val="Tahoma"/>
            <family val="2"/>
          </rPr>
          <t xml:space="preserve">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 Campo </t>
        </r>
        <r>
          <rPr>
            <b/>
            <sz val="9"/>
            <color indexed="81"/>
            <rFont val="Tahoma"/>
            <family val="2"/>
          </rPr>
          <t xml:space="preserve">¿Tiene Antecedentes de Tabaquismo? </t>
        </r>
        <r>
          <rPr>
            <sz val="9"/>
            <color indexed="81"/>
            <rFont val="Tahoma"/>
            <family val="2"/>
          </rPr>
          <t xml:space="preserve">el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el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(Se contabilizará solo en personas mayores o igual a 55 años) 
y/ó
 - Campo</t>
        </r>
        <r>
          <rPr>
            <b/>
            <sz val="9"/>
            <color indexed="81"/>
            <rFont val="Tahoma"/>
            <family val="2"/>
          </rPr>
          <t xml:space="preserve">  ¿Tiene Antecedentes Enf. Cardiovascular Aterosclerótica?</t>
        </r>
        <r>
          <rPr>
            <sz val="9"/>
            <color indexed="81"/>
            <rFont val="Tahoma"/>
            <family val="2"/>
          </rPr>
          <t xml:space="preserve"> valor </t>
        </r>
        <r>
          <rPr>
            <b/>
            <sz val="9"/>
            <color indexed="81"/>
            <rFont val="Tahoma"/>
            <family val="2"/>
          </rPr>
          <t>SI.</t>
        </r>
        <r>
          <rPr>
            <sz val="9"/>
            <color indexed="81"/>
            <rFont val="Tahoma"/>
            <family val="2"/>
          </rPr>
          <t xml:space="preserve">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además seleccionado el campo</t>
        </r>
        <r>
          <rPr>
            <b/>
            <sz val="9"/>
            <color indexed="81"/>
            <rFont val="Tahoma"/>
            <family val="2"/>
          </rPr>
          <t xml:space="preserve"> ¿Ha presentado IAM? </t>
        </r>
        <r>
          <rPr>
            <sz val="9"/>
            <color indexed="81"/>
            <rFont val="Tahoma"/>
            <family val="2"/>
          </rPr>
          <t xml:space="preserve">el valor SI  ó el campo </t>
        </r>
        <r>
          <rPr>
            <b/>
            <sz val="9"/>
            <color indexed="81"/>
            <rFont val="Tahoma"/>
            <family val="2"/>
          </rPr>
          <t xml:space="preserve">¿Ha presentado AVE? </t>
        </r>
        <r>
          <rPr>
            <sz val="9"/>
            <color indexed="81"/>
            <rFont val="Tahoma"/>
            <family val="2"/>
          </rPr>
          <t xml:space="preserve">el valor </t>
        </r>
        <r>
          <rPr>
            <b/>
            <sz val="9"/>
            <color indexed="81"/>
            <rFont val="Tahoma"/>
            <family val="2"/>
          </rPr>
          <t>SI</t>
        </r>
        <r>
          <rPr>
            <sz val="9"/>
            <color indexed="81"/>
            <rFont val="Tahoma"/>
            <family val="2"/>
          </rPr>
          <t xml:space="preserve"> 
Y que en el campo </t>
        </r>
        <r>
          <rPr>
            <b/>
            <sz val="9"/>
            <color indexed="81"/>
            <rFont val="Tahoma"/>
            <family val="2"/>
          </rPr>
          <t>"Fecha Próximo Control"</t>
        </r>
        <r>
          <rPr>
            <sz val="9"/>
            <color indexed="81"/>
            <rFont val="Tahoma"/>
            <family val="2"/>
          </rPr>
          <t xml:space="preserve">, contenga una fecha aproximada de su próxima citación. (Si desde esta fecha el paciente no es atendido después de 11 meses 29 días el paciente queda pasivo del programa)
</t>
        </r>
      </text>
    </comment>
    <comment ref="Q102" authorId="4" shapeId="0" xr:uid="{F124623E-7797-497E-82DC-E82C8C200DBA}">
      <text>
        <r>
          <rPr>
            <b/>
            <sz val="9"/>
            <color indexed="81"/>
            <rFont val="Tahoma"/>
            <family val="2"/>
          </rPr>
          <t>Pendiente de desarrollos en RAYEN</t>
        </r>
        <r>
          <rPr>
            <sz val="9"/>
            <color indexed="81"/>
            <rFont val="Tahoma"/>
            <family val="2"/>
          </rPr>
          <t xml:space="preserve">
</t>
        </r>
      </text>
    </comment>
    <comment ref="B104" authorId="0" shapeId="0" xr:uid="{8498C029-3F51-42F0-BAB4-312F4C9303E4}">
      <text>
        <r>
          <rPr>
            <b/>
            <sz val="9"/>
            <color indexed="81"/>
            <rFont val="Tahoma"/>
            <family val="2"/>
          </rPr>
          <t xml:space="preserve">Despacho total: </t>
        </r>
        <r>
          <rPr>
            <sz val="9"/>
            <color indexed="81"/>
            <rFont val="Tahoma"/>
            <family val="2"/>
          </rPr>
          <t>Corresponde a la suma de</t>
        </r>
        <r>
          <rPr>
            <b/>
            <sz val="9"/>
            <color indexed="81"/>
            <rFont val="Tahoma"/>
            <family val="2"/>
          </rPr>
          <t xml:space="preserve"> "Despacho completo" y "Despacho parcial"
</t>
        </r>
      </text>
    </comment>
    <comment ref="C104" authorId="0" shapeId="0" xr:uid="{6FAFF488-713B-44AA-9AD1-C4CFD4ED9B42}">
      <text>
        <r>
          <rPr>
            <b/>
            <sz val="9"/>
            <color indexed="81"/>
            <rFont val="Tahoma"/>
            <family val="2"/>
          </rPr>
          <t>Despacho completo:</t>
        </r>
        <r>
          <rPr>
            <sz val="9"/>
            <color indexed="81"/>
            <rFont val="Tahoma"/>
            <family val="2"/>
          </rPr>
          <t xml:space="preserve"> Corresponde a las recetas despachadas en su totalidad (completitud de la prescripción) de acuerdo a la periodicidad de retiro establecida. Esto quiere decir que si el 
usuario tiene una receta crónica por 1 año y el establecimiento tiene una periodicidad de entrega mensual, se entenderá completa si se entrega tratamiento suficiente para 30 días.
En las columnas se registran el total de recetas despachadas (completas) clasificadas en las variables de </t>
        </r>
        <r>
          <rPr>
            <b/>
            <sz val="9"/>
            <color indexed="81"/>
            <rFont val="Tahoma"/>
            <family val="2"/>
          </rPr>
          <t xml:space="preserve">Crónicos, Morbilidad y Bajo Control Legal.
</t>
        </r>
        <r>
          <rPr>
            <sz val="9"/>
            <color indexed="81"/>
            <rFont val="Tahoma"/>
            <family val="2"/>
          </rPr>
          <t xml:space="preserve">
</t>
        </r>
      </text>
    </comment>
    <comment ref="D104" authorId="0" shapeId="0" xr:uid="{E774622C-9BAB-44AE-84DD-71E1BB11AEA6}">
      <text>
        <r>
          <rPr>
            <b/>
            <sz val="9"/>
            <color indexed="81"/>
            <rFont val="Tahoma"/>
            <family val="2"/>
          </rPr>
          <t>Despacho parcial</t>
        </r>
        <r>
          <rPr>
            <sz val="9"/>
            <color indexed="81"/>
            <rFont val="Tahoma"/>
            <family val="2"/>
          </rPr>
          <t xml:space="preserve">: Corresponde a aquellas recetas en que se despacharon sólo algunos de los medicamentos incluidos o una dosis fraccionada o incompleta frente a lo indicado por el profesional.
En el caso de las </t>
        </r>
        <r>
          <rPr>
            <b/>
            <sz val="9"/>
            <color indexed="81"/>
            <rFont val="Tahoma"/>
            <family val="2"/>
          </rPr>
          <t>Crónicas y Bajo Control Lega</t>
        </r>
        <r>
          <rPr>
            <sz val="9"/>
            <color indexed="81"/>
            <rFont val="Tahoma"/>
            <family val="2"/>
          </rPr>
          <t xml:space="preserve">l que corresponde despacho fraccionado, sólo se considerarán aquellas que se entregue una cantidad inferior a la fracción correspondiente.
</t>
        </r>
        <r>
          <rPr>
            <b/>
            <sz val="9"/>
            <color indexed="81"/>
            <rFont val="Tahoma"/>
            <family val="2"/>
          </rPr>
          <t>Ej Parcial:</t>
        </r>
        <r>
          <rPr>
            <sz val="9"/>
            <color indexed="81"/>
            <rFont val="Tahoma"/>
            <family val="2"/>
          </rPr>
          <t xml:space="preserve"> en una receta el médico indica 3 medicamentos y uno de ellos carece de existencia.
</t>
        </r>
        <r>
          <rPr>
            <b/>
            <sz val="9"/>
            <color indexed="81"/>
            <rFont val="Tahoma"/>
            <family val="2"/>
          </rPr>
          <t>Obs:
Registro en RAYEN:</t>
        </r>
        <r>
          <rPr>
            <sz val="9"/>
            <color indexed="81"/>
            <rFont val="Tahoma"/>
            <family val="2"/>
          </rPr>
          <t xml:space="preserve">  
Se contabilizará al marcar en el recuadro "Despachar" la opcion "NO", e incluyendo uno de los siguientes motivos: 
- Sin Stock
- Paciente Rechaza Farmacos
- Paciente aun posee tratamiento
</t>
        </r>
      </text>
    </comment>
    <comment ref="E104" authorId="0" shapeId="0" xr:uid="{754D672D-646A-4072-8342-77EB1EA7E51E}">
      <text>
        <r>
          <rPr>
            <u/>
            <sz val="9"/>
            <color indexed="81"/>
            <rFont val="Tahoma"/>
            <family val="2"/>
          </rPr>
          <t>Lugar de Entrega:</t>
        </r>
        <r>
          <rPr>
            <sz val="9"/>
            <color indexed="81"/>
            <rFont val="Tahoma"/>
            <family val="2"/>
          </rPr>
          <t xml:space="preserve">
Centro de Salud: Corresponde a las recetas despachadas en el establecimiento de salud (se deben diferenciar también los despachos en unidades de emergencia SAPU,SAR, SUR y Urgencias Hospitalarias)
</t>
        </r>
        <r>
          <rPr>
            <b/>
            <sz val="9"/>
            <color indexed="81"/>
            <rFont val="Tahoma"/>
            <family val="2"/>
          </rPr>
          <t>Obs:</t>
        </r>
        <r>
          <rPr>
            <sz val="9"/>
            <color indexed="81"/>
            <rFont val="Tahoma"/>
            <family val="2"/>
          </rPr>
          <t xml:space="preserve">
</t>
        </r>
        <r>
          <rPr>
            <b/>
            <sz val="9"/>
            <color indexed="81"/>
            <rFont val="Tahoma"/>
            <family val="2"/>
          </rPr>
          <t xml:space="preserve">Registro en RAYEN:
- </t>
        </r>
        <r>
          <rPr>
            <sz val="9"/>
            <color indexed="81"/>
            <rFont val="Tahoma"/>
            <family val="2"/>
          </rPr>
          <t>Corresponde a aquellas recetas que han sido despachadas en la unidad de Farmacia del establecimiento de salud durante el mes informado.</t>
        </r>
      </text>
    </comment>
    <comment ref="F104" authorId="8" shapeId="0" xr:uid="{DF409415-3C9D-4D8F-8E4B-34594FC0799C}">
      <text>
        <r>
          <rPr>
            <u/>
            <sz val="9"/>
            <color indexed="81"/>
            <rFont val="Tahoma"/>
            <family val="2"/>
          </rPr>
          <t>Lugar de Entrega</t>
        </r>
        <r>
          <rPr>
            <sz val="9"/>
            <color indexed="81"/>
            <rFont val="Tahoma"/>
            <family val="2"/>
          </rPr>
          <t xml:space="preserve">
En Domicilio: Corresponde al despacho de recetas en el domicilio</t>
        </r>
        <r>
          <rPr>
            <b/>
            <sz val="9"/>
            <color indexed="81"/>
            <rFont val="Tahoma"/>
            <family val="2"/>
          </rPr>
          <t xml:space="preserve">
Obs:
Registro en RAYEN:
</t>
        </r>
        <r>
          <rPr>
            <sz val="9"/>
            <color indexed="81"/>
            <rFont val="Tahoma"/>
            <family val="2"/>
          </rPr>
          <t xml:space="preserve">Corresponde a aquellas recetas que en el módulo </t>
        </r>
        <r>
          <rPr>
            <b/>
            <sz val="9"/>
            <color indexed="81"/>
            <rFont val="Tahoma"/>
            <family val="2"/>
          </rPr>
          <t xml:space="preserve">Farmacia/Despacho de Artículos </t>
        </r>
        <r>
          <rPr>
            <sz val="9"/>
            <color indexed="81"/>
            <rFont val="Tahoma"/>
            <family val="2"/>
          </rPr>
          <t xml:space="preserve">se registra la opción </t>
        </r>
        <r>
          <rPr>
            <b/>
            <sz val="9"/>
            <color indexed="81"/>
            <rFont val="Tahoma"/>
            <family val="2"/>
          </rPr>
          <t>¿Entrega a Domicilio?</t>
        </r>
        <r>
          <rPr>
            <sz val="9"/>
            <color indexed="81"/>
            <rFont val="Tahoma"/>
            <family val="2"/>
          </rPr>
          <t xml:space="preserve">.
</t>
        </r>
      </text>
    </comment>
    <comment ref="G104" authorId="0" shapeId="0" xr:uid="{7DA76A77-4DC8-46AD-A5E0-A8F941BAE3D9}">
      <text>
        <r>
          <rPr>
            <b/>
            <sz val="9"/>
            <color indexed="81"/>
            <rFont val="Tahoma"/>
            <family val="2"/>
          </rPr>
          <t xml:space="preserve">Prescripciones Emitidas: </t>
        </r>
        <r>
          <rPr>
            <sz val="9"/>
            <color indexed="81"/>
            <rFont val="Tahoma"/>
            <family val="2"/>
          </rPr>
          <t xml:space="preserve">
Corresponde al medicamento o a los medicamentos prescritos en una receta 
médica.</t>
        </r>
        <r>
          <rPr>
            <b/>
            <sz val="9"/>
            <color indexed="81"/>
            <rFont val="Tahoma"/>
            <family val="2"/>
          </rPr>
          <t xml:space="preserve"> </t>
        </r>
        <r>
          <rPr>
            <sz val="9"/>
            <color indexed="81"/>
            <rFont val="Tahoma"/>
            <family val="2"/>
          </rPr>
          <t xml:space="preserve">
</t>
        </r>
        <r>
          <rPr>
            <b/>
            <sz val="9"/>
            <color indexed="81"/>
            <rFont val="Tahoma"/>
            <family val="2"/>
          </rPr>
          <t>Obs:</t>
        </r>
        <r>
          <rPr>
            <sz val="9"/>
            <color indexed="81"/>
            <rFont val="Tahoma"/>
            <family val="2"/>
          </rPr>
          <t xml:space="preserve">
</t>
        </r>
        <r>
          <rPr>
            <b/>
            <sz val="9"/>
            <color indexed="81"/>
            <rFont val="Tahoma"/>
            <family val="2"/>
          </rPr>
          <t>Registro en RAYEN</t>
        </r>
        <r>
          <rPr>
            <sz val="9"/>
            <color indexed="81"/>
            <rFont val="Tahoma"/>
            <family val="2"/>
          </rPr>
          <t xml:space="preserve">
- </t>
        </r>
        <r>
          <rPr>
            <b/>
            <sz val="9"/>
            <color indexed="81"/>
            <rFont val="Tahoma"/>
            <family val="2"/>
          </rPr>
          <t xml:space="preserve">Prescripciones Emitidas: </t>
        </r>
        <r>
          <rPr>
            <sz val="9"/>
            <color indexed="81"/>
            <rFont val="Tahoma"/>
            <family val="2"/>
          </rPr>
          <t>Se contabilizará cada medicamento incluidos en la prescripción, tomados como 1 unidad por artículo. 
Ej: 8 unidades de paracetamol = 1 artículo ;  1 frasco de viadil = 1 artículo</t>
        </r>
      </text>
    </comment>
    <comment ref="H104" authorId="0" shapeId="0" xr:uid="{E4DA4DC3-8CF1-452D-9B6E-BE9ADCEC5A02}">
      <text>
        <r>
          <rPr>
            <b/>
            <sz val="9"/>
            <color indexed="81"/>
            <rFont val="Tahoma"/>
            <family val="2"/>
          </rPr>
          <t>Prescripciones Rechazadas:</t>
        </r>
        <r>
          <rPr>
            <sz val="9"/>
            <color indexed="81"/>
            <rFont val="Tahoma"/>
            <family val="2"/>
          </rPr>
          <t xml:space="preserve"> Corresponde al medicamento o a los medicamentos prescritos en una receta médica, que el paciente decide rechazar.
</t>
        </r>
        <r>
          <rPr>
            <b/>
            <sz val="9"/>
            <color indexed="81"/>
            <rFont val="Tahoma"/>
            <family val="2"/>
          </rPr>
          <t xml:space="preserve">Obs:
Registro en RAYEN 
- Prescripciones Rechazadas: </t>
        </r>
        <r>
          <rPr>
            <sz val="9"/>
            <color indexed="81"/>
            <rFont val="Tahoma"/>
            <family val="2"/>
          </rPr>
          <t xml:space="preserve">
Se contabilizará aquellos medicamentos prescritos en una receta, y que al marcar en el recuadro "Despachar" la opcion "NO", incluya uno de los siguientes motivos: 
- Paciente Rechaza Farmacos
- Paciente aun posee tratamiento
</t>
        </r>
      </text>
    </comment>
    <comment ref="L104" authorId="4" shapeId="0" xr:uid="{A169C216-46D1-44ED-8DBD-BCC36E087E65}">
      <text>
        <r>
          <rPr>
            <b/>
            <sz val="9"/>
            <color indexed="81"/>
            <rFont val="Tahoma"/>
            <family val="2"/>
          </rPr>
          <t>Despacho Completo y Oportuno:</t>
        </r>
        <r>
          <rPr>
            <sz val="9"/>
            <color indexed="81"/>
            <rFont val="Tahoma"/>
            <family val="2"/>
          </rPr>
          <t xml:space="preserve"> Corresponde a aquellas recetas despachadas completamente (prescripciones y unidades totales indicadas por fármaco) al momento de ser solicitada por el usuario. Adicionalmente, se considerarán como recetas con despacho completo y oportuno, aquellas en que el usuario ha rechazado el despacho de una o más prescripciones ya que la parcialidad para este caso no está influenciada por problemas de stock.
</t>
        </r>
        <r>
          <rPr>
            <b/>
            <sz val="9"/>
            <color indexed="81"/>
            <rFont val="Tahoma"/>
            <family val="2"/>
          </rPr>
          <t>Obs:
Registro en RAYEN:</t>
        </r>
        <r>
          <rPr>
            <sz val="9"/>
            <color indexed="81"/>
            <rFont val="Tahoma"/>
            <family val="2"/>
          </rPr>
          <t xml:space="preserve">
En las columnas se registran el total de recetas despachadas oportunamente (completas) clasificadas en las variables de Crónicos, incluyendo medicamentos del Programa FOFAR y el Paciente se encuentre dentro del Programa Cardiovascular.
Referencia pestaña: Seccion J - Tipos de Recetas
Referencia pestaña: Seccion J - Programa FOFAR
</t>
        </r>
      </text>
    </comment>
    <comment ref="M104" authorId="4" shapeId="0" xr:uid="{8DB1C470-C22F-46DA-80D9-5E560011EDE4}">
      <text>
        <r>
          <rPr>
            <sz val="9"/>
            <color indexed="81"/>
            <rFont val="Tahoma"/>
            <family val="2"/>
          </rPr>
          <t>D</t>
        </r>
        <r>
          <rPr>
            <b/>
            <sz val="9"/>
            <color indexed="81"/>
            <rFont val="Tahoma"/>
            <family val="2"/>
          </rPr>
          <t>espacho Completo (Total):</t>
        </r>
        <r>
          <rPr>
            <sz val="9"/>
            <color indexed="81"/>
            <rFont val="Tahoma"/>
            <family val="2"/>
          </rPr>
          <t xml:space="preserve"> Corresponde a las recetas despachadas en su totalidad (completitud de la prescripción) de acuerdo a la periodicidad de retiro establecida. Esto quiere decir que si el usuario tiene una receta crónica por 1 año y el establecimiento tiene una periodicidad de entrega mensual, se entenderá completa si se entrega tratamiento suficiente para 30 días.
</t>
        </r>
        <r>
          <rPr>
            <b/>
            <sz val="9"/>
            <color indexed="81"/>
            <rFont val="Tahoma"/>
            <family val="2"/>
          </rPr>
          <t>Obs:
Registro en RAYEN:</t>
        </r>
        <r>
          <rPr>
            <sz val="9"/>
            <color indexed="81"/>
            <rFont val="Tahoma"/>
            <family val="2"/>
          </rPr>
          <t xml:space="preserve">
En las columnas se registran el total de recetas despachadas (completas) clasificadas en las variables de Crónicos, incluyendo medicamentos del Programa FOFAR y el Paciente se encuentre dentro del Programa Cardiovascular.
Referencia pestaña: Seccion J - Tipos de Recetas
Referencia pestaña: Seccion J - Programa FOFAR
</t>
        </r>
      </text>
    </comment>
    <comment ref="N104" authorId="4" shapeId="0" xr:uid="{B493AABD-E94F-4B6D-95B4-28246D269610}">
      <text>
        <r>
          <rPr>
            <b/>
            <sz val="9"/>
            <color indexed="81"/>
            <rFont val="Tahoma"/>
            <family val="2"/>
          </rPr>
          <t>Despacho Parcial</t>
        </r>
        <r>
          <rPr>
            <sz val="9"/>
            <color indexed="81"/>
            <rFont val="Tahoma"/>
            <family val="2"/>
          </rPr>
          <t xml:space="preserve">: Corresponde a aquellas recetas en que se despacharon sólo algunos de 
los medicamentos incluidos en ella, o una dosis fraccionada o incompleta, frente a lo indicado por el profesional, en personas del PSCV.
</t>
        </r>
        <r>
          <rPr>
            <b/>
            <sz val="9"/>
            <color indexed="81"/>
            <rFont val="Tahoma"/>
            <family val="2"/>
          </rPr>
          <t>Obs:
Registro en RAYEN</t>
        </r>
        <r>
          <rPr>
            <sz val="9"/>
            <color indexed="81"/>
            <rFont val="Tahoma"/>
            <family val="2"/>
          </rPr>
          <t xml:space="preserve">:  
Se contabilizará al marcar en el recuadro "Despachar" la opcion "NO", e incluyendo uno de los siguientes motivos: 
- Sin Stock
- Paciente Rechaza Farmacos
- Paciente aun posee tratamiento
Además, considerando en la receta medicamentos del Programa FOFAR y El Paciente se encuentre dentro del Programa Cardiovascular.
</t>
        </r>
      </text>
    </comment>
    <comment ref="O104" authorId="0" shapeId="0" xr:uid="{9A236DD8-4F45-481E-85B3-BCEF317B3638}">
      <text>
        <r>
          <rPr>
            <b/>
            <sz val="9"/>
            <color indexed="81"/>
            <rFont val="Tahoma"/>
            <family val="2"/>
          </rPr>
          <t>Prescripciones Emitidas</t>
        </r>
        <r>
          <rPr>
            <sz val="9"/>
            <color indexed="81"/>
            <rFont val="Tahoma"/>
            <family val="2"/>
          </rPr>
          <t xml:space="preserve">: Corresponde al o los medicamentos prescritos en una receta médica de pacientes del PSCV. 
</t>
        </r>
        <r>
          <rPr>
            <b/>
            <sz val="9"/>
            <color indexed="81"/>
            <rFont val="Tahoma"/>
            <family val="2"/>
          </rPr>
          <t>Obs:
Registro en RAYEN</t>
        </r>
        <r>
          <rPr>
            <sz val="9"/>
            <color indexed="81"/>
            <rFont val="Tahoma"/>
            <family val="2"/>
          </rPr>
          <t xml:space="preserve">
- Prescripciones Emitidas: Se contabilizará cada medicamento incluidos en la prescripción, tomados como 1 unidad por artículo. 
Ej: 8 unidades de paracetamol = 1 artículo ;  1 frasco de viadil = 1 artículo
Además, considerando en la receta medicamentos del Programa FOFAR y El Paciente se encuentre dentro del Programa Cardiovascular.</t>
        </r>
      </text>
    </comment>
    <comment ref="P104" authorId="0" shapeId="0" xr:uid="{732F9CD9-48B3-45A4-9B04-BE8D44B0C6D7}">
      <text>
        <r>
          <rPr>
            <b/>
            <sz val="9"/>
            <color indexed="81"/>
            <rFont val="Tahoma"/>
            <family val="2"/>
          </rPr>
          <t>Prescripciones Rechazadas:</t>
        </r>
        <r>
          <rPr>
            <sz val="9"/>
            <color indexed="81"/>
            <rFont val="Tahoma"/>
            <family val="2"/>
          </rPr>
          <t xml:space="preserve"> Corresponde al medicamento o a los medicamentos prescritos en una receta médica, que el paciente decide rechazar las recetas despachadas a personas del PSCV.
</t>
        </r>
        <r>
          <rPr>
            <b/>
            <sz val="9"/>
            <color indexed="81"/>
            <rFont val="Tahoma"/>
            <family val="2"/>
          </rPr>
          <t xml:space="preserve">Obs:
Registro en RAYEN </t>
        </r>
        <r>
          <rPr>
            <sz val="9"/>
            <color indexed="81"/>
            <rFont val="Tahoma"/>
            <family val="2"/>
          </rPr>
          <t xml:space="preserve">
- Prescripciones Rechazadas: 
Se contabilizará aquellos medicamentos prescritos en una receta, y que al marcar en el recuadro "Despachar" la opcion "NO", incluya uno de los siguientes motivos: 
- Paciente Rechaza Farmacos
- Paciente aun posee tratamiento
Además, considerando en la receta medicamentos del Programa FOFAR y El Paciente se encuentre dentro del Programa Cardiovascular.</t>
        </r>
      </text>
    </comment>
    <comment ref="M110" authorId="0" shapeId="0" xr:uid="{69100293-4B7E-436F-8845-F7957FFCE1D8}">
      <text>
        <r>
          <rPr>
            <b/>
            <sz val="9"/>
            <color indexed="81"/>
            <rFont val="Tahoma"/>
            <family val="2"/>
          </rPr>
          <t>Compra de servicios - número de traslado:</t>
        </r>
        <r>
          <rPr>
            <sz val="9"/>
            <color indexed="81"/>
            <rFont val="Tahoma"/>
            <family val="2"/>
          </rPr>
          <t xml:space="preserve"> corresponde al registro de los traslados realizados para cada ronda, bajo la modalidad de compra de servicios, este dato no necesariamente coincidirá con el número de rondas realizadas.
</t>
        </r>
      </text>
    </comment>
    <comment ref="B112" authorId="2" shapeId="0" xr:uid="{1FCBDD09-B73F-446A-9940-1CA7B6F3CF37}">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 Ronda Terrestre</t>
        </r>
        <r>
          <rPr>
            <sz val="9"/>
            <color indexed="81"/>
            <rFont val="Tahoma"/>
            <family val="2"/>
          </rPr>
          <t xml:space="preserve">
Se diferenciará el tipo de profesional, según el estamento definido al usuario.</t>
        </r>
        <r>
          <rPr>
            <i/>
            <sz val="9"/>
            <color indexed="81"/>
            <rFont val="Tahoma"/>
            <family val="2"/>
          </rPr>
          <t xml:space="preserve"> </t>
        </r>
      </text>
    </comment>
    <comment ref="B113" authorId="2" shapeId="0" xr:uid="{3F0C8D95-B7AE-4FD6-AB6C-5974D311C785}">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 Ronda Aérea</t>
        </r>
        <r>
          <rPr>
            <sz val="9"/>
            <color indexed="81"/>
            <rFont val="Tahoma"/>
            <family val="2"/>
          </rPr>
          <t xml:space="preserve">
Se diferenciará el tipo de profesional, según el estamento definido al usuario.
</t>
        </r>
      </text>
    </comment>
    <comment ref="B114" authorId="2" shapeId="0" xr:uid="{B50F9CB7-E3EC-4CFB-B111-D6617650218F}">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-Ronda Marítima</t>
        </r>
        <r>
          <rPr>
            <sz val="9"/>
            <color indexed="81"/>
            <rFont val="Tahoma"/>
            <family val="2"/>
          </rPr>
          <t xml:space="preserve">
Se diferenciará el tipo de profesional, según el estamento definido al usuario.
</t>
        </r>
      </text>
    </comment>
    <comment ref="AO116" authorId="0" shapeId="0" xr:uid="{5B738CA3-9BEB-4ABE-8AB6-119186970AD0}">
      <text>
        <r>
          <rPr>
            <sz val="9"/>
            <color indexed="81"/>
            <rFont val="Tahoma"/>
            <family val="2"/>
          </rPr>
          <t>Todo usuario registrado como</t>
        </r>
        <r>
          <rPr>
            <b/>
            <sz val="9"/>
            <color indexed="81"/>
            <rFont val="Tahoma"/>
            <family val="2"/>
          </rPr>
          <t xml:space="preserve"> FONASA</t>
        </r>
        <r>
          <rPr>
            <sz val="9"/>
            <color indexed="81"/>
            <rFont val="Tahoma"/>
            <family val="2"/>
          </rPr>
          <t xml:space="preserve"> en el campo prevision de la inscripción en RAYEN</t>
        </r>
        <r>
          <rPr>
            <sz val="9"/>
            <color indexed="81"/>
            <rFont val="Tahoma"/>
            <family val="2"/>
          </rPr>
          <t xml:space="preserve">
</t>
        </r>
      </text>
    </comment>
    <comment ref="AP116" authorId="0" shapeId="0" xr:uid="{C39A7413-3F19-4367-BFCC-C0365BCE0C2F}">
      <text>
        <r>
          <rPr>
            <sz val="9"/>
            <color indexed="81"/>
            <rFont val="Tahoma"/>
            <family val="2"/>
          </rPr>
          <t xml:space="preserve">Este dato contabilizará al seleccionar en opcion </t>
        </r>
        <r>
          <rPr>
            <b/>
            <sz val="9"/>
            <color indexed="81"/>
            <rFont val="Tahoma"/>
            <family val="2"/>
          </rPr>
          <t>"Ciclo vital"</t>
        </r>
        <r>
          <rPr>
            <sz val="9"/>
            <color indexed="81"/>
            <rFont val="Tahoma"/>
            <family val="2"/>
          </rPr>
          <t xml:space="preserve"> (Anamnesis) de la ficha clinica electronica:  </t>
        </r>
        <r>
          <rPr>
            <b/>
            <sz val="9"/>
            <color indexed="81"/>
            <rFont val="Tahoma"/>
            <family val="2"/>
          </rPr>
          <t>Embarazada"</t>
        </r>
        <r>
          <rPr>
            <sz val="9"/>
            <color indexed="81"/>
            <rFont val="Tahoma"/>
            <family val="2"/>
          </rPr>
          <t xml:space="preserve"> o </t>
        </r>
        <r>
          <rPr>
            <b/>
            <sz val="9"/>
            <color indexed="81"/>
            <rFont val="Tahoma"/>
            <family val="2"/>
          </rPr>
          <t xml:space="preserve">"Embarazada Primigesta" </t>
        </r>
      </text>
    </comment>
    <comment ref="AQ116" authorId="1" shapeId="0" xr:uid="{8C768844-AC26-4623-A8A6-7A7B75BBF714}">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R116" authorId="1" shapeId="0" xr:uid="{FA57EAD1-BBCF-4A1F-BB62-E7F462333AB2}">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B119" authorId="2" shapeId="0" xr:uid="{411C839C-46DC-4A98-B06A-5E589D64A953}">
      <text>
        <r>
          <rPr>
            <sz val="9"/>
            <color indexed="81"/>
            <rFont val="Tahoma"/>
            <family val="2"/>
          </rPr>
          <t>Este dato aparecerá luego que en la atención registrada en módulo Box/Pacientes citados ó Modulo Atención/Registro Atención Individual. 
Se registre la actividad:</t>
        </r>
        <r>
          <rPr>
            <b/>
            <sz val="9"/>
            <color indexed="81"/>
            <rFont val="Tahoma"/>
            <family val="2"/>
          </rPr>
          <t xml:space="preserve">
- Consulta Mal Nutrición por Riesgo a Desnutrir/Riesgo Bajo Peso 
o
- Consulta Mal Nutrición por Riesgo a Desnutrir/Riesgo Bajo Peso  - Espacio Amigable</t>
        </r>
        <r>
          <rPr>
            <sz val="9"/>
            <color indexed="81"/>
            <rFont val="Tahoma"/>
            <family val="2"/>
          </rPr>
          <t xml:space="preserve">
</t>
        </r>
        <r>
          <rPr>
            <b/>
            <sz val="9"/>
            <color indexed="81"/>
            <rFont val="Tahoma"/>
            <family val="2"/>
          </rPr>
          <t>Manual DEIS:</t>
        </r>
        <r>
          <rPr>
            <sz val="9"/>
            <color indexed="81"/>
            <rFont val="Tahoma"/>
            <family val="2"/>
          </rPr>
          <t xml:space="preserve">
Son atenciones que </t>
        </r>
        <r>
          <rPr>
            <b/>
            <sz val="9"/>
            <color indexed="81"/>
            <rFont val="Tahoma"/>
            <family val="2"/>
          </rPr>
          <t xml:space="preserve">incluidas en la Sección B considera sólo a pacientes con </t>
        </r>
        <r>
          <rPr>
            <b/>
            <i/>
            <u/>
            <sz val="11"/>
            <color indexed="81"/>
            <rFont val="Tahoma"/>
            <family val="2"/>
          </rPr>
          <t>“riesgo de”</t>
        </r>
        <r>
          <rPr>
            <b/>
            <sz val="9"/>
            <color indexed="81"/>
            <rFont val="Tahoma"/>
            <family val="2"/>
          </rPr>
          <t xml:space="preserve"> </t>
        </r>
        <r>
          <rPr>
            <sz val="9"/>
            <color indexed="81"/>
            <rFont val="Tahoma"/>
            <family val="2"/>
          </rPr>
          <t xml:space="preserve">(riesgo de desnutrir,
riesgo de obesidad, riesgo de bajo peso etc.) grupos susceptibles, a los que se debe </t>
        </r>
        <r>
          <rPr>
            <b/>
            <sz val="9"/>
            <color indexed="81"/>
            <rFont val="Tahoma"/>
            <family val="2"/>
          </rPr>
          <t>dar prioridad en la  atención con el propósito de revertir su condición de riesgo y alcanzar el rango de normalidad.</t>
        </r>
      </text>
    </comment>
    <comment ref="B120" authorId="2" shapeId="0" xr:uid="{EA1F2A2D-8C0A-412F-8597-5FF783B86E77}">
      <text>
        <r>
          <rPr>
            <sz val="9"/>
            <color indexed="81"/>
            <rFont val="Tahoma"/>
            <family val="2"/>
          </rPr>
          <t xml:space="preserve">Este dato aparecerá luego que en la atención registrada en módulo Box/Pacientes citados ó Modulo Atención/Registro Atención Individual. 
Se registre la actividad:
- </t>
        </r>
        <r>
          <rPr>
            <b/>
            <sz val="9"/>
            <color indexed="81"/>
            <rFont val="Tahoma"/>
            <family val="2"/>
          </rPr>
          <t>Consulta Mal Nutrición por Riesgo Obesidad Sobrepeso
o
-Consulta Mal Nutrición por Riesgo Obesidad Sobrepeso - Espacio Amigable</t>
        </r>
        <r>
          <rPr>
            <sz val="9"/>
            <color indexed="81"/>
            <rFont val="Tahoma"/>
            <family val="2"/>
          </rPr>
          <t xml:space="preserve">
</t>
        </r>
        <r>
          <rPr>
            <b/>
            <sz val="9"/>
            <color indexed="81"/>
            <rFont val="Tahoma"/>
            <family val="2"/>
          </rPr>
          <t>Manual DEIS:</t>
        </r>
        <r>
          <rPr>
            <sz val="9"/>
            <color indexed="81"/>
            <rFont val="Tahoma"/>
            <family val="2"/>
          </rPr>
          <t xml:space="preserve">
Son atenciones que </t>
        </r>
        <r>
          <rPr>
            <b/>
            <sz val="9"/>
            <color indexed="81"/>
            <rFont val="Tahoma"/>
            <family val="2"/>
          </rPr>
          <t xml:space="preserve">incluidas en la Sección B considera sólo a pacientes con </t>
        </r>
        <r>
          <rPr>
            <b/>
            <i/>
            <u/>
            <sz val="11"/>
            <color indexed="81"/>
            <rFont val="Tahoma"/>
            <family val="2"/>
          </rPr>
          <t xml:space="preserve">“riesgo de” </t>
        </r>
        <r>
          <rPr>
            <b/>
            <sz val="9"/>
            <color indexed="81"/>
            <rFont val="Tahoma"/>
            <family val="2"/>
          </rPr>
          <t>(riesgo de desnutrir,
riesgo de obesidad, riesgo de bajo peso etc.)</t>
        </r>
        <r>
          <rPr>
            <sz val="9"/>
            <color indexed="81"/>
            <rFont val="Tahoma"/>
            <family val="2"/>
          </rPr>
          <t xml:space="preserve"> grupos susceptibles, a los que se debe </t>
        </r>
        <r>
          <rPr>
            <b/>
            <sz val="9"/>
            <color indexed="81"/>
            <rFont val="Tahoma"/>
            <family val="2"/>
          </rPr>
          <t>dar prioridad en la  atención con el propósito de revertir su condición de riesgo y alcanzar el rango de normalidad.</t>
        </r>
      </text>
    </comment>
    <comment ref="B121" authorId="2" shapeId="0" xr:uid="{80CF09B8-B480-4DB2-ADF4-5E91F0DD91F9}">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 Consulta Estado Nutricional Normal
+
Consulta Nutricional - Otras Consultas</t>
        </r>
        <r>
          <rPr>
            <sz val="9"/>
            <color indexed="81"/>
            <rFont val="Tahoma"/>
            <family val="2"/>
          </rPr>
          <t xml:space="preserve">
</t>
        </r>
      </text>
    </comment>
    <comment ref="I123" authorId="0" shapeId="0" xr:uid="{338FDD30-B152-4A1F-8358-48B301062A3F}">
      <text>
        <r>
          <rPr>
            <sz val="9"/>
            <color indexed="81"/>
            <rFont val="Tahoma"/>
            <family val="2"/>
          </rPr>
          <t>El usuario debe tener en Anamnesis - Ciclo Vital Femenino:</t>
        </r>
        <r>
          <rPr>
            <b/>
            <sz val="9"/>
            <color indexed="81"/>
            <rFont val="Tahoma"/>
            <family val="2"/>
          </rPr>
          <t xml:space="preserve"> "Embarazada Primigesta" </t>
        </r>
        <r>
          <rPr>
            <sz val="9"/>
            <color indexed="81"/>
            <rFont val="Tahoma"/>
            <family val="2"/>
          </rPr>
          <t>o</t>
        </r>
        <r>
          <rPr>
            <b/>
            <sz val="9"/>
            <color indexed="81"/>
            <rFont val="Tahoma"/>
            <family val="2"/>
          </rPr>
          <t xml:space="preserve"> "Embarazada"</t>
        </r>
        <r>
          <rPr>
            <sz val="9"/>
            <color indexed="81"/>
            <rFont val="Tahoma"/>
            <family val="2"/>
          </rPr>
          <t xml:space="preserve">
</t>
        </r>
      </text>
    </comment>
    <comment ref="J123" authorId="0" shapeId="0" xr:uid="{B9835F56-A60D-42FF-9B1F-A4E89EA9343B}">
      <text>
        <r>
          <rPr>
            <sz val="9"/>
            <color indexed="81"/>
            <rFont val="Tahoma"/>
            <family val="2"/>
          </rPr>
          <t>Este dato aparecerá, luego que en Modulo Admision, el paciente indique un</t>
        </r>
        <r>
          <rPr>
            <b/>
            <sz val="9"/>
            <color indexed="81"/>
            <rFont val="Tahoma"/>
            <family val="2"/>
          </rPr>
          <t xml:space="preserve"> Pueblo Originario</t>
        </r>
        <r>
          <rPr>
            <sz val="9"/>
            <color indexed="81"/>
            <rFont val="Tahoma"/>
            <family val="2"/>
          </rPr>
          <t xml:space="preserve">
</t>
        </r>
      </text>
    </comment>
    <comment ref="K123" authorId="8" shapeId="0" xr:uid="{2731DFAC-93D0-4AEA-9B5F-0D71D5BE1191}">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125" authorId="0" shapeId="0" xr:uid="{CD54DA61-EA5D-41CA-9A7F-E428D9EC04C3}">
      <text>
        <r>
          <rPr>
            <sz val="9"/>
            <color indexed="81"/>
            <rFont val="Tahoma"/>
            <family val="2"/>
          </rPr>
          <t xml:space="preserve">Este dato aparecerá luego que en la atención registrada en módulo Box/Pacientes citados ó Modulo Atención/Registro Atención Individual. 
Se registre la actividad:
</t>
        </r>
        <r>
          <rPr>
            <b/>
            <sz val="9"/>
            <color indexed="81"/>
            <rFont val="Tahoma"/>
            <family val="2"/>
          </rPr>
          <t xml:space="preserve">- Consulta Lactancia Materna de Alerta </t>
        </r>
        <r>
          <rPr>
            <sz val="9"/>
            <color indexed="81"/>
            <rFont val="Tahoma"/>
            <family val="2"/>
          </rPr>
          <t xml:space="preserve">
</t>
        </r>
      </text>
    </comment>
    <comment ref="B126" authorId="0" shapeId="0" xr:uid="{2D24F094-EC0A-45F4-9336-3BF37269F5C2}">
      <text>
        <r>
          <rPr>
            <sz val="9"/>
            <color indexed="81"/>
            <rFont val="Tahoma"/>
            <family val="2"/>
          </rPr>
          <t xml:space="preserve">Este dato aparecerá luego que en la atención registrada en módulo Box/Pacientes citados ó Modulo Atención/Registro Atención Individual. </t>
        </r>
        <r>
          <rPr>
            <b/>
            <sz val="9"/>
            <color indexed="81"/>
            <rFont val="Tahoma"/>
            <family val="2"/>
          </rPr>
          <t xml:space="preserve">
</t>
        </r>
        <r>
          <rPr>
            <sz val="9"/>
            <color indexed="81"/>
            <rFont val="Tahoma"/>
            <family val="2"/>
          </rPr>
          <t>Se registre la actividad:</t>
        </r>
        <r>
          <rPr>
            <b/>
            <sz val="9"/>
            <color indexed="81"/>
            <rFont val="Tahoma"/>
            <family val="2"/>
          </rPr>
          <t xml:space="preserve">
- Consulta Lactancia Materna de Seguimiento</t>
        </r>
        <r>
          <rPr>
            <sz val="9"/>
            <color indexed="81"/>
            <rFont val="Tahoma"/>
            <family val="2"/>
          </rPr>
          <t xml:space="preserve">
</t>
        </r>
      </text>
    </comment>
    <comment ref="B127" authorId="0" shapeId="0" xr:uid="{5DD82113-BBBA-4B43-B5F4-E04AB72CA7E7}">
      <text>
        <r>
          <rPr>
            <sz val="9"/>
            <color indexed="81"/>
            <rFont val="Tahoma"/>
            <family val="2"/>
          </rPr>
          <t xml:space="preserve">Este dato aparecerá luego que en la atención registrada en módulo Box/Pacientes citados ó Modulo Atención/Registro Atención Individual. </t>
        </r>
        <r>
          <rPr>
            <b/>
            <sz val="9"/>
            <color indexed="81"/>
            <rFont val="Tahoma"/>
            <family val="2"/>
          </rPr>
          <t xml:space="preserve">
Se registre la actividad:
- Otras Consultas de Lactancia Materna</t>
        </r>
        <r>
          <rPr>
            <sz val="9"/>
            <color indexed="81"/>
            <rFont val="Tahoma"/>
            <family val="2"/>
          </rPr>
          <t xml:space="preserve">
</t>
        </r>
      </text>
    </comment>
    <comment ref="B128" authorId="0" shapeId="0" xr:uid="{DE4BFF98-9DDF-448A-A36B-833CBEC645B6}">
      <text>
        <r>
          <rPr>
            <sz val="9"/>
            <color indexed="81"/>
            <rFont val="Tahoma"/>
            <family val="2"/>
          </rPr>
          <t xml:space="preserve">Este dato aparecerá luego que en la atención registrada en módulo Box/Pacientes citados ó Modulo Atención/Registro Atención Individual. </t>
        </r>
        <r>
          <rPr>
            <b/>
            <sz val="9"/>
            <color indexed="81"/>
            <rFont val="Tahoma"/>
            <family val="2"/>
          </rPr>
          <t xml:space="preserve">
</t>
        </r>
        <r>
          <rPr>
            <sz val="9"/>
            <color indexed="81"/>
            <rFont val="Tahoma"/>
            <family val="2"/>
          </rPr>
          <t>Se registre la actividad:</t>
        </r>
        <r>
          <rPr>
            <b/>
            <sz val="9"/>
            <color indexed="81"/>
            <rFont val="Tahoma"/>
            <family val="2"/>
          </rPr>
          <t xml:space="preserve">
- Consejería Prenatal en Lactancia Materna</t>
        </r>
        <r>
          <rPr>
            <sz val="9"/>
            <color indexed="81"/>
            <rFont val="Tahoma"/>
            <family val="2"/>
          </rPr>
          <t xml:space="preserve">
</t>
        </r>
      </text>
    </comment>
    <comment ref="B129" authorId="0" shapeId="0" xr:uid="{3F7C2BD3-1372-4F43-9993-CCBE8CF5C5D1}">
      <text>
        <r>
          <rPr>
            <sz val="9"/>
            <color indexed="81"/>
            <rFont val="Tahoma"/>
            <family val="2"/>
          </rPr>
          <t>Este dato aparecerá luego que en la atención registrada en módulo Box/Pacientes citados ó Modulo Atención/Registro Atención Individual. 
Se registre la actividad:</t>
        </r>
        <r>
          <rPr>
            <b/>
            <sz val="9"/>
            <color indexed="81"/>
            <rFont val="Tahoma"/>
            <family val="2"/>
          </rPr>
          <t xml:space="preserve">
- Consejería Postnatal en Lactancia Materna </t>
        </r>
        <r>
          <rPr>
            <sz val="9"/>
            <color indexed="81"/>
            <rFont val="Tahoma"/>
            <family val="2"/>
          </rPr>
          <t xml:space="preserve">
</t>
        </r>
      </text>
    </comment>
    <comment ref="A130" authorId="0" shapeId="0" xr:uid="{57F424DB-C734-4ADB-865F-F97C9C582335}">
      <text>
        <r>
          <rPr>
            <sz val="9"/>
            <color indexed="81"/>
            <rFont val="Tahoma"/>
            <family val="2"/>
          </rPr>
          <t xml:space="preserve">Se contabilizara las </t>
        </r>
        <r>
          <rPr>
            <b/>
            <sz val="9"/>
            <color indexed="81"/>
            <rFont val="Tahoma"/>
            <family val="2"/>
          </rPr>
          <t>acciones (Actividades)</t>
        </r>
        <r>
          <rPr>
            <sz val="9"/>
            <color indexed="81"/>
            <rFont val="Tahoma"/>
            <family val="2"/>
          </rPr>
          <t xml:space="preserve"> realizadas en la celda anterior </t>
        </r>
        <r>
          <rPr>
            <b/>
            <sz val="9"/>
            <color indexed="81"/>
            <rFont val="Tahoma"/>
            <family val="2"/>
          </rPr>
          <t>"Consulta de Lactancia"</t>
        </r>
        <r>
          <rPr>
            <sz val="9"/>
            <color indexed="81"/>
            <rFont val="Tahoma"/>
            <family val="2"/>
          </rPr>
          <t xml:space="preserve"> y se dividiran según los profesionales que atendieron (registraron) al usuario.
</t>
        </r>
      </text>
    </comment>
    <comment ref="AN135" authorId="8" shapeId="0" xr:uid="{23EE424A-5B03-4C04-9380-966ECBA110F5}">
      <text>
        <r>
          <rPr>
            <sz val="9"/>
            <color indexed="81"/>
            <rFont val="Tahoma"/>
            <family val="2"/>
          </rPr>
          <t xml:space="preserve">Este dato aparecerá, luego que en moóulo </t>
        </r>
        <r>
          <rPr>
            <b/>
            <sz val="9"/>
            <color indexed="81"/>
            <rFont val="Tahoma"/>
            <family val="2"/>
          </rPr>
          <t xml:space="preserve">Admision, </t>
        </r>
        <r>
          <rPr>
            <sz val="9"/>
            <color indexed="81"/>
            <rFont val="Tahoma"/>
            <family val="2"/>
          </rPr>
          <t xml:space="preserve">el paciente indique un </t>
        </r>
        <r>
          <rPr>
            <b/>
            <sz val="9"/>
            <color indexed="81"/>
            <rFont val="Tahoma"/>
            <family val="2"/>
          </rPr>
          <t>Pueblo Originario</t>
        </r>
        <r>
          <rPr>
            <sz val="9"/>
            <color indexed="81"/>
            <rFont val="Tahoma"/>
            <family val="2"/>
          </rPr>
          <t xml:space="preserve">
</t>
        </r>
      </text>
    </comment>
    <comment ref="AO135" authorId="8" shapeId="0" xr:uid="{C27EB0FC-14D4-4A3E-953C-D1E4472D4A4A}">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138" authorId="8" shapeId="0" xr:uid="{A432FA08-44F1-46AD-A2B7-499909CE7455}">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Modulo </t>
        </r>
        <r>
          <rPr>
            <b/>
            <sz val="9"/>
            <color indexed="81"/>
            <rFont val="Tahoma"/>
            <family val="2"/>
          </rPr>
          <t>Atención/Registro Atención Individual.</t>
        </r>
        <r>
          <rPr>
            <sz val="9"/>
            <color indexed="81"/>
            <rFont val="Tahoma"/>
            <family val="2"/>
          </rPr>
          <t xml:space="preserve"> 
Estamento </t>
        </r>
        <r>
          <rPr>
            <b/>
            <sz val="9"/>
            <color indexed="81"/>
            <rFont val="Tahoma"/>
            <family val="2"/>
          </rPr>
          <t>Médico</t>
        </r>
        <r>
          <rPr>
            <sz val="9"/>
            <color indexed="81"/>
            <rFont val="Tahoma"/>
            <family val="2"/>
          </rPr>
          <t xml:space="preserve"> registre la actividad:
 - </t>
        </r>
        <r>
          <rPr>
            <b/>
            <sz val="9"/>
            <color indexed="81"/>
            <rFont val="Tahoma"/>
            <family val="2"/>
          </rPr>
          <t>Ingreso Tratamiento - Programa Tuberculosis</t>
        </r>
        <r>
          <rPr>
            <sz val="9"/>
            <color indexed="81"/>
            <rFont val="Tahoma"/>
            <family val="2"/>
          </rPr>
          <t xml:space="preserve">
</t>
        </r>
      </text>
    </comment>
    <comment ref="B139" authorId="8" shapeId="0" xr:uid="{E87E0640-06B4-43C7-A632-3D03427360B6}">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ó módulo</t>
        </r>
        <r>
          <rPr>
            <b/>
            <sz val="9"/>
            <color indexed="81"/>
            <rFont val="Tahoma"/>
            <family val="2"/>
          </rPr>
          <t xml:space="preserve"> Atención/Registro Atención Individual. 
</t>
        </r>
        <r>
          <rPr>
            <sz val="9"/>
            <color indexed="81"/>
            <rFont val="Tahoma"/>
            <family val="2"/>
          </rPr>
          <t>Estamento</t>
        </r>
        <r>
          <rPr>
            <b/>
            <sz val="9"/>
            <color indexed="81"/>
            <rFont val="Tahoma"/>
            <family val="2"/>
          </rPr>
          <t xml:space="preserve"> Médico </t>
        </r>
        <r>
          <rPr>
            <sz val="9"/>
            <color indexed="81"/>
            <rFont val="Tahoma"/>
            <family val="2"/>
          </rPr>
          <t>registre la actividad:</t>
        </r>
        <r>
          <rPr>
            <b/>
            <sz val="9"/>
            <color indexed="81"/>
            <rFont val="Tahoma"/>
            <family val="2"/>
          </rPr>
          <t xml:space="preserve">
 - Ingreso Quimioprófilaxis - Programa Tuberculosis</t>
        </r>
        <r>
          <rPr>
            <sz val="9"/>
            <color indexed="81"/>
            <rFont val="Tahoma"/>
            <family val="2"/>
          </rPr>
          <t xml:space="preserve">
</t>
        </r>
      </text>
    </comment>
    <comment ref="B140" authorId="8" shapeId="0" xr:uid="{AE9879EB-01CB-47D8-89BC-A2E9246F8825}">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 xml:space="preserve">ó módulo </t>
        </r>
        <r>
          <rPr>
            <b/>
            <sz val="9"/>
            <color indexed="81"/>
            <rFont val="Tahoma"/>
            <family val="2"/>
          </rPr>
          <t xml:space="preserve">Atención/Registro Atención Individual. 
</t>
        </r>
        <r>
          <rPr>
            <sz val="9"/>
            <color indexed="81"/>
            <rFont val="Tahoma"/>
            <family val="2"/>
          </rPr>
          <t>Estamento</t>
        </r>
        <r>
          <rPr>
            <b/>
            <sz val="9"/>
            <color indexed="81"/>
            <rFont val="Tahoma"/>
            <family val="2"/>
          </rPr>
          <t xml:space="preserve"> Médico </t>
        </r>
        <r>
          <rPr>
            <sz val="9"/>
            <color indexed="81"/>
            <rFont val="Tahoma"/>
            <family val="2"/>
          </rPr>
          <t>registre la actividad:</t>
        </r>
        <r>
          <rPr>
            <b/>
            <sz val="9"/>
            <color indexed="81"/>
            <rFont val="Tahoma"/>
            <family val="2"/>
          </rPr>
          <t xml:space="preserve">
 - Control mensual - Programa Tuberculosis</t>
        </r>
        <r>
          <rPr>
            <sz val="9"/>
            <color indexed="81"/>
            <rFont val="Tahoma"/>
            <family val="2"/>
          </rPr>
          <t xml:space="preserve">
</t>
        </r>
      </text>
    </comment>
    <comment ref="B141" authorId="8" shapeId="0" xr:uid="{42E99D10-4AEA-4BB1-B16E-5F240B299F7F}">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ó módulo</t>
        </r>
        <r>
          <rPr>
            <b/>
            <sz val="9"/>
            <color indexed="81"/>
            <rFont val="Tahoma"/>
            <family val="2"/>
          </rPr>
          <t xml:space="preserve"> Atención/Registro Atención Individual. 
</t>
        </r>
        <r>
          <rPr>
            <sz val="9"/>
            <color indexed="81"/>
            <rFont val="Tahoma"/>
            <family val="2"/>
          </rPr>
          <t xml:space="preserve">
Estamento</t>
        </r>
        <r>
          <rPr>
            <b/>
            <sz val="9"/>
            <color indexed="81"/>
            <rFont val="Tahoma"/>
            <family val="2"/>
          </rPr>
          <t xml:space="preserve"> Médico</t>
        </r>
        <r>
          <rPr>
            <sz val="9"/>
            <color indexed="81"/>
            <rFont val="Tahoma"/>
            <family val="2"/>
          </rPr>
          <t xml:space="preserve"> registre la actividad:</t>
        </r>
        <r>
          <rPr>
            <b/>
            <sz val="9"/>
            <color indexed="81"/>
            <rFont val="Tahoma"/>
            <family val="2"/>
          </rPr>
          <t xml:space="preserve">
 - Control Seguimiento - Programa Tuberculosis</t>
        </r>
        <r>
          <rPr>
            <sz val="9"/>
            <color indexed="81"/>
            <rFont val="Tahoma"/>
            <family val="2"/>
          </rPr>
          <t xml:space="preserve">
</t>
        </r>
      </text>
    </comment>
    <comment ref="B142" authorId="8" shapeId="0" xr:uid="{9961E7CB-5AC5-4E9B-922F-AEB12FC692AF}">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ó módulo</t>
        </r>
        <r>
          <rPr>
            <b/>
            <sz val="9"/>
            <color indexed="81"/>
            <rFont val="Tahoma"/>
            <family val="2"/>
          </rPr>
          <t xml:space="preserve"> Atención/Registro Atención Individual. 
</t>
        </r>
        <r>
          <rPr>
            <sz val="9"/>
            <color indexed="81"/>
            <rFont val="Tahoma"/>
            <family val="2"/>
          </rPr>
          <t xml:space="preserve">Estamento </t>
        </r>
        <r>
          <rPr>
            <b/>
            <sz val="9"/>
            <color indexed="81"/>
            <rFont val="Tahoma"/>
            <family val="2"/>
          </rPr>
          <t xml:space="preserve">Médico </t>
        </r>
        <r>
          <rPr>
            <sz val="9"/>
            <color indexed="81"/>
            <rFont val="Tahoma"/>
            <family val="2"/>
          </rPr>
          <t>registre la actividad:</t>
        </r>
        <r>
          <rPr>
            <b/>
            <sz val="9"/>
            <color indexed="81"/>
            <rFont val="Tahoma"/>
            <family val="2"/>
          </rPr>
          <t xml:space="preserve">
 - Consultas Espontáneas - Programa Tuberculosis</t>
        </r>
        <r>
          <rPr>
            <sz val="9"/>
            <color indexed="81"/>
            <rFont val="Tahoma"/>
            <family val="2"/>
          </rPr>
          <t xml:space="preserve">
</t>
        </r>
      </text>
    </comment>
    <comment ref="B143" authorId="8" shapeId="0" xr:uid="{C8E3E76F-EBF0-4651-8780-041A53F19D45}">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Médico</t>
        </r>
        <r>
          <rPr>
            <sz val="9"/>
            <color indexed="81"/>
            <rFont val="Tahoma"/>
            <family val="2"/>
          </rPr>
          <t xml:space="preserve"> registre la actividad:</t>
        </r>
        <r>
          <rPr>
            <b/>
            <sz val="9"/>
            <color indexed="81"/>
            <rFont val="Tahoma"/>
            <family val="2"/>
          </rPr>
          <t xml:space="preserve">
 - Rescate - Programa Tuberculosis</t>
        </r>
        <r>
          <rPr>
            <sz val="9"/>
            <color indexed="81"/>
            <rFont val="Tahoma"/>
            <family val="2"/>
          </rPr>
          <t xml:space="preserve">
</t>
        </r>
      </text>
    </comment>
    <comment ref="B144" authorId="8" shapeId="0" xr:uid="{9CD500E8-7673-4217-A36C-6DC015591ECD}">
      <text>
        <r>
          <rPr>
            <sz val="9"/>
            <color indexed="81"/>
            <rFont val="Tahoma"/>
            <family val="2"/>
          </rPr>
          <t>Este dato aparecerá luego que en la atención registrada en módulo</t>
        </r>
        <r>
          <rPr>
            <b/>
            <sz val="9"/>
            <color indexed="81"/>
            <rFont val="Tahoma"/>
            <family val="2"/>
          </rPr>
          <t xml:space="preserve"> Box/Pacientes citados </t>
        </r>
        <r>
          <rPr>
            <sz val="9"/>
            <color indexed="81"/>
            <rFont val="Tahoma"/>
            <family val="2"/>
          </rPr>
          <t xml:space="preserve">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Médico</t>
        </r>
        <r>
          <rPr>
            <sz val="9"/>
            <color indexed="81"/>
            <rFont val="Tahoma"/>
            <family val="2"/>
          </rPr>
          <t xml:space="preserve"> registre la actividad:</t>
        </r>
        <r>
          <rPr>
            <b/>
            <sz val="9"/>
            <color indexed="81"/>
            <rFont val="Tahoma"/>
            <family val="2"/>
          </rPr>
          <t xml:space="preserve">
 - Control de los contactos - Programa Tuberculosis</t>
        </r>
        <r>
          <rPr>
            <sz val="9"/>
            <color indexed="81"/>
            <rFont val="Tahoma"/>
            <family val="2"/>
          </rPr>
          <t xml:space="preserve">
</t>
        </r>
      </text>
    </comment>
    <comment ref="B145" authorId="8" shapeId="0" xr:uid="{18ACFA98-2E9D-4FBE-A008-5EB1D7B50F85}">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módulo</t>
        </r>
        <r>
          <rPr>
            <b/>
            <sz val="9"/>
            <color indexed="81"/>
            <rFont val="Tahoma"/>
            <family val="2"/>
          </rPr>
          <t xml:space="preserve"> Atención/Registro Atención Individual. 
</t>
        </r>
        <r>
          <rPr>
            <sz val="9"/>
            <color indexed="81"/>
            <rFont val="Tahoma"/>
            <family val="2"/>
          </rPr>
          <t xml:space="preserve">Estamento </t>
        </r>
        <r>
          <rPr>
            <b/>
            <sz val="9"/>
            <color indexed="81"/>
            <rFont val="Tahoma"/>
            <family val="2"/>
          </rPr>
          <t>Médico</t>
        </r>
        <r>
          <rPr>
            <sz val="9"/>
            <color indexed="81"/>
            <rFont val="Tahoma"/>
            <family val="2"/>
          </rPr>
          <t xml:space="preserve"> registre la actividad:</t>
        </r>
        <r>
          <rPr>
            <b/>
            <sz val="9"/>
            <color indexed="81"/>
            <rFont val="Tahoma"/>
            <family val="2"/>
          </rPr>
          <t xml:space="preserve">
 - Atención domiciliaria - Programa Tuberculosis</t>
        </r>
        <r>
          <rPr>
            <sz val="9"/>
            <color indexed="81"/>
            <rFont val="Tahoma"/>
            <family val="2"/>
          </rPr>
          <t xml:space="preserve">
</t>
        </r>
      </text>
    </comment>
    <comment ref="B146" authorId="8" shapeId="0" xr:uid="{C877C788-A60E-4991-9A8A-CB3E37E0CC62}">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Ingreso Tratamiento - Programa Tuberculosis</t>
        </r>
        <r>
          <rPr>
            <sz val="9"/>
            <color indexed="81"/>
            <rFont val="Tahoma"/>
            <family val="2"/>
          </rPr>
          <t xml:space="preserve">
</t>
        </r>
      </text>
    </comment>
    <comment ref="B147" authorId="8" shapeId="0" xr:uid="{5459D7E7-1359-4C9D-8967-DF6AA1851DED}">
      <text>
        <r>
          <rPr>
            <sz val="9"/>
            <color indexed="81"/>
            <rFont val="Tahoma"/>
            <family val="2"/>
          </rPr>
          <t>Este dato aparecerá luego que en la atención registrada en módulo</t>
        </r>
        <r>
          <rPr>
            <b/>
            <sz val="9"/>
            <color indexed="81"/>
            <rFont val="Tahoma"/>
            <family val="2"/>
          </rPr>
          <t xml:space="preserve"> Box/Pacientes citados</t>
        </r>
        <r>
          <rPr>
            <sz val="9"/>
            <color indexed="81"/>
            <rFont val="Tahoma"/>
            <family val="2"/>
          </rPr>
          <t xml:space="preserve"> 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Control Mensual - Programa Tuberculosis</t>
        </r>
        <r>
          <rPr>
            <sz val="9"/>
            <color indexed="81"/>
            <rFont val="Tahoma"/>
            <family val="2"/>
          </rPr>
          <t xml:space="preserve">
</t>
        </r>
      </text>
    </comment>
    <comment ref="B148" authorId="8" shapeId="0" xr:uid="{6FDD7D6B-FC12-4FAD-A390-2EE319128EFF}">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 xml:space="preserve">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Control de seguimiento - Programa Tuberculosis</t>
        </r>
        <r>
          <rPr>
            <sz val="9"/>
            <color indexed="81"/>
            <rFont val="Tahoma"/>
            <family val="2"/>
          </rPr>
          <t xml:space="preserve">
</t>
        </r>
      </text>
    </comment>
    <comment ref="B149" authorId="8" shapeId="0" xr:uid="{B493E60E-0A6F-49C6-BC36-862BF3D13C7B}">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 xml:space="preserve">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Consultas espontáneas - Programa Tuberculosis</t>
        </r>
        <r>
          <rPr>
            <sz val="9"/>
            <color indexed="81"/>
            <rFont val="Tahoma"/>
            <family val="2"/>
          </rPr>
          <t xml:space="preserve">
</t>
        </r>
      </text>
    </comment>
    <comment ref="B150" authorId="8" shapeId="0" xr:uid="{100C9640-0C10-4E14-92CF-16118FFA834F}">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ó módulo</t>
        </r>
        <r>
          <rPr>
            <b/>
            <sz val="9"/>
            <color indexed="81"/>
            <rFont val="Tahoma"/>
            <family val="2"/>
          </rPr>
          <t xml:space="preserve"> 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Rescate - Programa Tuberculosis</t>
        </r>
        <r>
          <rPr>
            <sz val="9"/>
            <color indexed="81"/>
            <rFont val="Tahoma"/>
            <family val="2"/>
          </rPr>
          <t xml:space="preserve">
</t>
        </r>
      </text>
    </comment>
    <comment ref="B151" authorId="8" shapeId="0" xr:uid="{12031991-C069-40EF-9CBF-4810036D0E6E}">
      <text>
        <r>
          <rPr>
            <sz val="9"/>
            <color indexed="81"/>
            <rFont val="Tahoma"/>
            <family val="2"/>
          </rPr>
          <t xml:space="preserve">Este dato aparecerá luego que en la atención registrada en módulo </t>
        </r>
        <r>
          <rPr>
            <b/>
            <sz val="9"/>
            <color indexed="81"/>
            <rFont val="Tahoma"/>
            <family val="2"/>
          </rPr>
          <t xml:space="preserve">Box/Pacientes citados </t>
        </r>
        <r>
          <rPr>
            <sz val="9"/>
            <color indexed="81"/>
            <rFont val="Tahoma"/>
            <family val="2"/>
          </rPr>
          <t xml:space="preserve">ó módulo </t>
        </r>
        <r>
          <rPr>
            <b/>
            <sz val="9"/>
            <color indexed="81"/>
            <rFont val="Tahoma"/>
            <family val="2"/>
          </rPr>
          <t xml:space="preserve">Atención/Registro Atención Individual. 
</t>
        </r>
        <r>
          <rPr>
            <sz val="9"/>
            <color indexed="81"/>
            <rFont val="Tahoma"/>
            <family val="2"/>
          </rPr>
          <t xml:space="preserve">Estamento </t>
        </r>
        <r>
          <rPr>
            <b/>
            <sz val="9"/>
            <color indexed="81"/>
            <rFont val="Tahoma"/>
            <family val="2"/>
          </rPr>
          <t>Enfermera</t>
        </r>
        <r>
          <rPr>
            <sz val="9"/>
            <color indexed="81"/>
            <rFont val="Tahoma"/>
            <family val="2"/>
          </rPr>
          <t xml:space="preserve"> registre la actividad:</t>
        </r>
        <r>
          <rPr>
            <b/>
            <sz val="9"/>
            <color indexed="81"/>
            <rFont val="Tahoma"/>
            <family val="2"/>
          </rPr>
          <t xml:space="preserve">
 - Atención domiciliaria - Programa Tuberculosis</t>
        </r>
        <r>
          <rPr>
            <sz val="9"/>
            <color indexed="81"/>
            <rFont val="Tahoma"/>
            <family val="2"/>
          </rPr>
          <t xml:space="preserve">
</t>
        </r>
      </text>
    </comment>
    <comment ref="T153" authorId="8" shapeId="0" xr:uid="{380901B5-19FD-4B4F-9599-5F90CD7FC95F}">
      <text>
        <r>
          <rPr>
            <sz val="9"/>
            <color indexed="81"/>
            <rFont val="Tahoma"/>
            <family val="2"/>
          </rPr>
          <t>Este dato aparecerá, luego que en moóulo</t>
        </r>
        <r>
          <rPr>
            <b/>
            <sz val="9"/>
            <color indexed="81"/>
            <rFont val="Tahoma"/>
            <family val="2"/>
          </rPr>
          <t xml:space="preserve"> Admision, </t>
        </r>
        <r>
          <rPr>
            <sz val="9"/>
            <color indexed="81"/>
            <rFont val="Tahoma"/>
            <family val="2"/>
          </rPr>
          <t>el paciente indique un</t>
        </r>
        <r>
          <rPr>
            <b/>
            <sz val="9"/>
            <color indexed="81"/>
            <rFont val="Tahoma"/>
            <family val="2"/>
          </rPr>
          <t xml:space="preserve"> Pueblo Originario</t>
        </r>
        <r>
          <rPr>
            <sz val="9"/>
            <color indexed="81"/>
            <rFont val="Tahoma"/>
            <family val="2"/>
          </rPr>
          <t xml:space="preserve">
</t>
        </r>
      </text>
    </comment>
    <comment ref="U153" authorId="8" shapeId="0" xr:uid="{2882B85B-D2D6-49AC-BF08-29B3BD121A1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155" authorId="8" shapeId="0" xr:uid="{011653A3-1151-43E4-B5D0-BCF6EFCCA194}">
      <text>
        <r>
          <rPr>
            <sz val="9"/>
            <color indexed="81"/>
            <rFont val="Tahoma"/>
            <family val="2"/>
          </rPr>
          <t>Este dato aparecerá  luego de que en la atención: 
registrada en el módulo</t>
        </r>
        <r>
          <rPr>
            <b/>
            <sz val="9"/>
            <color indexed="81"/>
            <rFont val="Tahoma"/>
            <family val="2"/>
          </rPr>
          <t xml:space="preserve"> Box/Pacientes citados</t>
        </r>
        <r>
          <rPr>
            <sz val="9"/>
            <color indexed="81"/>
            <rFont val="Tahoma"/>
            <family val="2"/>
          </rPr>
          <t xml:space="preserve"> 
 o en </t>
        </r>
        <r>
          <rPr>
            <b/>
            <sz val="9"/>
            <color indexed="81"/>
            <rFont val="Tahoma"/>
            <family val="2"/>
          </rPr>
          <t>Atención/Registro Atención Individual</t>
        </r>
        <r>
          <rPr>
            <sz val="9"/>
            <color indexed="81"/>
            <rFont val="Tahoma"/>
            <family val="2"/>
          </rPr>
          <t xml:space="preserve">
 Registre el procedimiento:
- </t>
        </r>
        <r>
          <rPr>
            <b/>
            <sz val="9"/>
            <color indexed="81"/>
            <rFont val="Tahoma"/>
            <family val="2"/>
          </rPr>
          <t>Toma de muestra - Pesquisa de tuberculosis pulmonar</t>
        </r>
        <r>
          <rPr>
            <sz val="9"/>
            <color indexed="81"/>
            <rFont val="Tahoma"/>
            <family val="2"/>
          </rPr>
          <t xml:space="preserve">
</t>
        </r>
        <r>
          <rPr>
            <b/>
            <sz val="9"/>
            <color indexed="81"/>
            <rFont val="Tahoma"/>
            <family val="2"/>
          </rPr>
          <t xml:space="preserve">Nota: </t>
        </r>
        <r>
          <rPr>
            <sz val="9"/>
            <color indexed="81"/>
            <rFont val="Tahoma"/>
            <family val="2"/>
          </rPr>
          <t xml:space="preserve">Se excluyen las muestras procesadas para control de pacientes que ya se encuentran en tratamiento.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John San Martin</author>
    <author>Nicole Cisternas</author>
    <author>Camila Puebla</author>
    <author>John San Martin Retamal</author>
    <author>Ines Kohnenkamp</author>
    <author>-</author>
    <author>Priscilla Acuña</author>
    <author>Carolina Cortes Acevedo</author>
    <author>Lorena</author>
    <author>Soledad Paredes Bascuñan</author>
  </authors>
  <commentList>
    <comment ref="N9" authorId="0" shapeId="0" xr:uid="{7BC85835-7126-41B3-B7A8-9A39F0A7790A}">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en  el formulario </t>
        </r>
        <r>
          <rPr>
            <b/>
            <sz val="9"/>
            <color indexed="81"/>
            <rFont val="Tahoma"/>
            <family val="2"/>
          </rPr>
          <t>Gestante y Puérpera</t>
        </r>
        <r>
          <rPr>
            <sz val="9"/>
            <color indexed="81"/>
            <rFont val="Tahoma"/>
            <family val="2"/>
          </rPr>
          <t xml:space="preserve"> en la Sección  </t>
        </r>
        <r>
          <rPr>
            <b/>
            <sz val="9"/>
            <color indexed="81"/>
            <rFont val="Tahoma"/>
            <family val="2"/>
          </rPr>
          <t xml:space="preserve"> Resultados Control Prenatal </t>
        </r>
        <r>
          <rPr>
            <sz val="9"/>
            <color indexed="81"/>
            <rFont val="Tahoma"/>
            <family val="2"/>
          </rPr>
          <t>en el campo ¿</t>
        </r>
        <r>
          <rPr>
            <b/>
            <sz val="9"/>
            <color indexed="81"/>
            <rFont val="Tahoma"/>
            <family val="2"/>
          </rPr>
          <t xml:space="preserve">Primer control de embarazo? </t>
        </r>
        <r>
          <rPr>
            <sz val="9"/>
            <color indexed="81"/>
            <rFont val="Tahoma"/>
            <family val="2"/>
          </rPr>
          <t xml:space="preserve">el valor </t>
        </r>
        <r>
          <rPr>
            <b/>
            <sz val="9"/>
            <color indexed="81"/>
            <rFont val="Tahoma"/>
            <family val="2"/>
          </rPr>
          <t xml:space="preserve">"SI" 
</t>
        </r>
        <r>
          <rPr>
            <sz val="9"/>
            <color indexed="81"/>
            <rFont val="Tahoma"/>
            <family val="2"/>
          </rPr>
          <t>y Ademas en la Sección A</t>
        </r>
        <r>
          <rPr>
            <b/>
            <sz val="9"/>
            <color indexed="81"/>
            <rFont val="Tahoma"/>
            <family val="2"/>
          </rPr>
          <t>ntecedentes Embarazo Actual</t>
        </r>
        <r>
          <rPr>
            <sz val="9"/>
            <color indexed="81"/>
            <rFont val="Tahoma"/>
            <family val="2"/>
          </rPr>
          <t xml:space="preserve"> </t>
        </r>
        <r>
          <rPr>
            <sz val="9"/>
            <color indexed="81"/>
            <rFont val="Tahoma"/>
            <family val="2"/>
          </rPr>
          <t xml:space="preserve">en el Campo </t>
        </r>
        <r>
          <rPr>
            <b/>
            <sz val="9"/>
            <color indexed="81"/>
            <rFont val="Tahoma"/>
            <family val="2"/>
          </rPr>
          <t xml:space="preserve">¿Es Víctima de Violencia de Género? </t>
        </r>
        <r>
          <rPr>
            <sz val="9"/>
            <color indexed="81"/>
            <rFont val="Tahoma"/>
            <family val="2"/>
          </rPr>
          <t xml:space="preserve">tenga el Valor </t>
        </r>
        <r>
          <rPr>
            <b/>
            <sz val="9"/>
            <color indexed="81"/>
            <rFont val="Tahoma"/>
            <family val="2"/>
          </rPr>
          <t>SI</t>
        </r>
        <r>
          <rPr>
            <sz val="9"/>
            <color indexed="81"/>
            <rFont val="Tahoma"/>
            <family val="2"/>
          </rPr>
          <t>.</t>
        </r>
      </text>
    </comment>
    <comment ref="O9" authorId="0" shapeId="0" xr:uid="{14A0128C-899A-4719-9BC5-CAF98BCBF55D}">
      <text>
        <r>
          <rPr>
            <sz val="9"/>
            <color indexed="81"/>
            <rFont val="Tahoma"/>
            <family val="2"/>
          </rPr>
          <t>Este dato aparecerá luego que en el Modulo de Admision o en Box - Pacientes Citados el paciente indique un Pueblo Indigena</t>
        </r>
      </text>
    </comment>
    <comment ref="P9" authorId="1" shapeId="0" xr:uid="{D3DBF0CF-CB85-4B54-847E-706729B51644}">
      <text>
        <r>
          <rPr>
            <sz val="9"/>
            <color indexed="81"/>
            <rFont val="Tahoma"/>
            <family val="2"/>
          </rPr>
          <t xml:space="preserve">Se contabilizara a los pacientes que tengan en Admisión - usuario "Alerta Administrativa" o Box - Pacientes Citados - "Alertas Administrativas"  "MIGRANTES"
</t>
        </r>
      </text>
    </comment>
    <comment ref="Q9" authorId="2" shapeId="0" xr:uid="{2AF091F7-7E22-4110-BA51-8BB09123345D}">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 </t>
        </r>
        <r>
          <rPr>
            <b/>
            <sz val="9"/>
            <color indexed="81"/>
            <rFont val="Tahoma"/>
            <family val="2"/>
          </rPr>
          <t>Gestante y Puérpera</t>
        </r>
        <r>
          <rPr>
            <sz val="9"/>
            <color indexed="81"/>
            <rFont val="Tahoma"/>
            <family val="2"/>
          </rPr>
          <t xml:space="preserve"> en la Sección </t>
        </r>
        <r>
          <rPr>
            <b/>
            <sz val="9"/>
            <color indexed="81"/>
            <rFont val="Tahoma"/>
            <family val="2"/>
          </rPr>
          <t>Antecedentes del embarazo actual</t>
        </r>
        <r>
          <rPr>
            <sz val="9"/>
            <color indexed="81"/>
            <rFont val="Tahoma"/>
            <family val="2"/>
          </rPr>
          <t xml:space="preserve"> en el campo </t>
        </r>
        <r>
          <rPr>
            <b/>
            <sz val="9"/>
            <color indexed="81"/>
            <rFont val="Tahoma"/>
            <family val="2"/>
          </rPr>
          <t>¿Ingreso por Traslado?</t>
        </r>
        <r>
          <rPr>
            <sz val="9"/>
            <color indexed="81"/>
            <rFont val="Tahoma"/>
            <family val="2"/>
          </rPr>
          <t xml:space="preserve"> el valor </t>
        </r>
        <r>
          <rPr>
            <b/>
            <sz val="9"/>
            <color indexed="81"/>
            <rFont val="Tahoma"/>
            <family val="2"/>
          </rPr>
          <t>"SI"</t>
        </r>
        <r>
          <rPr>
            <sz val="9"/>
            <color indexed="81"/>
            <rFont val="Tahoma"/>
            <family val="2"/>
          </rPr>
          <t xml:space="preserve">
</t>
        </r>
      </text>
    </comment>
    <comment ref="R9" authorId="3" shapeId="0" xr:uid="{EEE60BA7-FA77-42F3-B660-2768B28ACCE0}">
      <text>
        <r>
          <rPr>
            <b/>
            <sz val="9"/>
            <color indexed="81"/>
            <rFont val="Tahoma"/>
            <family val="2"/>
          </rPr>
          <t xml:space="preserve">Este dato aparecerá  luego de que en la atención 
</t>
        </r>
        <r>
          <rPr>
            <sz val="9"/>
            <color indexed="81"/>
            <rFont val="Tahoma"/>
            <family val="2"/>
          </rPr>
          <t>Registrada en el Módulo Box - Pacientes Citados  o en Agregar documentos a una atención el Formulario</t>
        </r>
        <r>
          <rPr>
            <b/>
            <sz val="9"/>
            <color indexed="81"/>
            <rFont val="Tahoma"/>
            <family val="2"/>
          </rPr>
          <t xml:space="preserve"> Gestante y Puérpera</t>
        </r>
        <r>
          <rPr>
            <sz val="9"/>
            <color indexed="81"/>
            <rFont val="Tahoma"/>
            <family val="2"/>
          </rPr>
          <t xml:space="preserve"> en la Sección </t>
        </r>
        <r>
          <rPr>
            <b/>
            <sz val="9"/>
            <color indexed="81"/>
            <rFont val="Tahoma"/>
            <family val="2"/>
          </rPr>
          <t>Antecedentes del embarazo actual</t>
        </r>
        <r>
          <rPr>
            <sz val="9"/>
            <color indexed="81"/>
            <rFont val="Tahoma"/>
            <family val="2"/>
          </rPr>
          <t xml:space="preserve"> en el campo </t>
        </r>
        <r>
          <rPr>
            <b/>
            <sz val="9"/>
            <color indexed="81"/>
            <rFont val="Tahoma"/>
            <family val="2"/>
          </rPr>
          <t>Ingreso con Control Precoz Extrasistema</t>
        </r>
        <r>
          <rPr>
            <sz val="9"/>
            <color indexed="81"/>
            <rFont val="Tahoma"/>
            <family val="2"/>
          </rPr>
          <t xml:space="preserve"> el valor </t>
        </r>
        <r>
          <rPr>
            <b/>
            <sz val="9"/>
            <color indexed="81"/>
            <rFont val="Tahoma"/>
            <family val="2"/>
          </rPr>
          <t>"SI"</t>
        </r>
      </text>
    </comment>
    <comment ref="C11" authorId="4" shapeId="0" xr:uid="{1022E190-C491-447A-A130-D9BBF9DEBA41}">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el Formulario </t>
        </r>
        <r>
          <rPr>
            <b/>
            <sz val="9"/>
            <color indexed="81"/>
            <rFont val="Tahoma"/>
            <family val="2"/>
          </rPr>
          <t>Gestante y Puérpera</t>
        </r>
        <r>
          <rPr>
            <b/>
            <u/>
            <sz val="9"/>
            <color indexed="81"/>
            <rFont val="Tahoma"/>
            <family val="2"/>
          </rPr>
          <t xml:space="preserve"> </t>
        </r>
        <r>
          <rPr>
            <sz val="9"/>
            <color indexed="81"/>
            <rFont val="Tahoma"/>
            <family val="2"/>
          </rPr>
          <t xml:space="preserve">en la Sección </t>
        </r>
        <r>
          <rPr>
            <b/>
            <sz val="9"/>
            <color indexed="81"/>
            <rFont val="Tahoma"/>
            <family val="2"/>
          </rPr>
          <t xml:space="preserve">Antecedentes del Embarazo Actual </t>
        </r>
        <r>
          <rPr>
            <sz val="9"/>
            <color indexed="81"/>
            <rFont val="Tahoma"/>
            <family val="2"/>
          </rPr>
          <t>en el campo</t>
        </r>
        <r>
          <rPr>
            <b/>
            <sz val="9"/>
            <color indexed="81"/>
            <rFont val="Tahoma"/>
            <family val="2"/>
          </rPr>
          <t xml:space="preserve"> ¿Primer control de embarazo?</t>
        </r>
        <r>
          <rPr>
            <sz val="9"/>
            <color indexed="81"/>
            <rFont val="Tahoma"/>
            <family val="2"/>
          </rPr>
          <t xml:space="preserve"> el valor "</t>
        </r>
        <r>
          <rPr>
            <b/>
            <sz val="9"/>
            <color indexed="81"/>
            <rFont val="Tahoma"/>
            <family val="2"/>
          </rPr>
          <t xml:space="preserve">SI"
</t>
        </r>
        <r>
          <rPr>
            <sz val="9"/>
            <color indexed="81"/>
            <rFont val="Tahoma"/>
            <family val="2"/>
          </rPr>
          <t xml:space="preserve">
(Se Considerara la Fecha del Formulario Para Ser Contabilizado en el Mes que Corresponde)</t>
        </r>
      </text>
    </comment>
    <comment ref="C12" authorId="4" shapeId="0" xr:uid="{518E328C-86A9-42AC-8A82-32D861B484A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Gestante y Puérpera</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en el campo</t>
        </r>
        <r>
          <rPr>
            <b/>
            <sz val="9"/>
            <color indexed="81"/>
            <rFont val="Tahoma"/>
            <family val="2"/>
          </rPr>
          <t xml:space="preserve"> ¿Primer control de embarazo?</t>
        </r>
        <r>
          <rPr>
            <sz val="9"/>
            <color indexed="81"/>
            <rFont val="Tahoma"/>
            <family val="2"/>
          </rPr>
          <t xml:space="preserve"> el valor "</t>
        </r>
        <r>
          <rPr>
            <b/>
            <sz val="9"/>
            <color indexed="81"/>
            <rFont val="Tahoma"/>
            <family val="2"/>
          </rPr>
          <t>SI</t>
        </r>
        <r>
          <rPr>
            <sz val="9"/>
            <color indexed="81"/>
            <rFont val="Tahoma"/>
            <family val="2"/>
          </rPr>
          <t xml:space="preserve">"
 y </t>
        </r>
        <r>
          <rPr>
            <sz val="9"/>
            <color indexed="81"/>
            <rFont val="Tahoma"/>
            <family val="2"/>
          </rPr>
          <t xml:space="preserve">en el Campo </t>
        </r>
        <r>
          <rPr>
            <b/>
            <sz val="9"/>
            <color indexed="81"/>
            <rFont val="Tahoma"/>
            <family val="2"/>
          </rPr>
          <t>¿Es Primigesta?</t>
        </r>
        <r>
          <rPr>
            <sz val="9"/>
            <color indexed="81"/>
            <rFont val="Tahoma"/>
            <family val="2"/>
          </rPr>
          <t xml:space="preserve"> tenga el Valor </t>
        </r>
        <r>
          <rPr>
            <b/>
            <sz val="9"/>
            <color indexed="81"/>
            <rFont val="Tahoma"/>
            <family val="2"/>
          </rPr>
          <t xml:space="preserve">SI.
</t>
        </r>
        <r>
          <rPr>
            <sz val="9"/>
            <color indexed="81"/>
            <rFont val="Tahoma"/>
            <family val="2"/>
          </rPr>
          <t>(Se Considerara la Fecha del Formulario Para Ser Contabilizado en el Mes que Corresponde)</t>
        </r>
      </text>
    </comment>
    <comment ref="C13" authorId="4" shapeId="0" xr:uid="{0B40D172-A9D1-4313-9BC7-4EA1BE6C6DF6}">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Gestante y Puérpera</t>
        </r>
        <r>
          <rPr>
            <sz val="9"/>
            <color indexed="81"/>
            <rFont val="Tahoma"/>
            <family val="2"/>
          </rPr>
          <t xml:space="preserve"> en la Sección</t>
        </r>
        <r>
          <rPr>
            <b/>
            <sz val="9"/>
            <color indexed="81"/>
            <rFont val="Tahoma"/>
            <family val="2"/>
          </rPr>
          <t xml:space="preserve"> Antecedentes Embarazo Actual </t>
        </r>
        <r>
          <rPr>
            <sz val="9"/>
            <color indexed="81"/>
            <rFont val="Tahoma"/>
            <family val="2"/>
          </rPr>
          <t xml:space="preserve"> en el campo </t>
        </r>
        <r>
          <rPr>
            <b/>
            <sz val="9"/>
            <color indexed="81"/>
            <rFont val="Tahoma"/>
            <family val="2"/>
          </rPr>
          <t xml:space="preserve">¿Primer control de embarazo? </t>
        </r>
        <r>
          <rPr>
            <sz val="9"/>
            <color indexed="81"/>
            <rFont val="Tahoma"/>
            <family val="2"/>
          </rPr>
          <t xml:space="preserve">el valor </t>
        </r>
        <r>
          <rPr>
            <b/>
            <sz val="9"/>
            <color indexed="81"/>
            <rFont val="Tahoma"/>
            <family val="2"/>
          </rPr>
          <t xml:space="preserve">"SI" 
</t>
        </r>
        <r>
          <rPr>
            <sz val="9"/>
            <color indexed="81"/>
            <rFont val="Tahoma"/>
            <family val="2"/>
          </rPr>
          <t xml:space="preserve">
 y  </t>
        </r>
        <r>
          <rPr>
            <sz val="9"/>
            <color indexed="81"/>
            <rFont val="Tahoma"/>
            <family val="2"/>
          </rPr>
          <t xml:space="preserve">en el Campo </t>
        </r>
        <r>
          <rPr>
            <b/>
            <sz val="9"/>
            <color indexed="81"/>
            <rFont val="Tahoma"/>
            <family val="2"/>
          </rPr>
          <t xml:space="preserve">Edad Gestacional al Ingreso(Semanas/Dias) </t>
        </r>
        <r>
          <rPr>
            <sz val="9"/>
            <color indexed="81"/>
            <rFont val="Tahoma"/>
            <family val="2"/>
          </rPr>
          <t xml:space="preserve">tenga valor </t>
        </r>
        <r>
          <rPr>
            <b/>
            <sz val="9"/>
            <color indexed="81"/>
            <rFont val="Tahoma"/>
            <family val="2"/>
          </rPr>
          <t xml:space="preserve">Menor a 14/0 
</t>
        </r>
        <r>
          <rPr>
            <sz val="9"/>
            <color indexed="81"/>
            <rFont val="Tahoma"/>
            <family val="2"/>
          </rPr>
          <t xml:space="preserve">
(Se Considerara la Fecha del Formulario Para Ser Contabilizado en el Mes que Corresponde)</t>
        </r>
      </text>
    </comment>
    <comment ref="C14" authorId="4" shapeId="0" xr:uid="{AC363924-0AEC-4294-80B9-F609DDC9A678}">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Gestante y Puérpera</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en el campo </t>
        </r>
        <r>
          <rPr>
            <b/>
            <sz val="9"/>
            <color indexed="81"/>
            <rFont val="Tahoma"/>
            <family val="2"/>
          </rPr>
          <t>¿Primer control de embarazo?</t>
        </r>
        <r>
          <rPr>
            <sz val="9"/>
            <color indexed="81"/>
            <rFont val="Tahoma"/>
            <family val="2"/>
          </rPr>
          <t xml:space="preserve"> el valor</t>
        </r>
        <r>
          <rPr>
            <b/>
            <sz val="9"/>
            <color indexed="81"/>
            <rFont val="Tahoma"/>
            <family val="2"/>
          </rPr>
          <t xml:space="preserve"> "SI"
</t>
        </r>
        <r>
          <rPr>
            <sz val="9"/>
            <color indexed="81"/>
            <rFont val="Tahoma"/>
            <family val="2"/>
          </rPr>
          <t xml:space="preserve"> y </t>
        </r>
        <r>
          <rPr>
            <sz val="9"/>
            <color indexed="81"/>
            <rFont val="Tahoma"/>
            <family val="2"/>
          </rPr>
          <t xml:space="preserve">en el Campo </t>
        </r>
        <r>
          <rPr>
            <b/>
            <sz val="9"/>
            <color indexed="81"/>
            <rFont val="Tahoma"/>
            <family val="2"/>
          </rPr>
          <t>El Embarazo Actual ¿Es Planificado?</t>
        </r>
        <r>
          <rPr>
            <sz val="9"/>
            <color indexed="81"/>
            <rFont val="Tahoma"/>
            <family val="2"/>
          </rPr>
          <t xml:space="preserve"> Tenga el valor </t>
        </r>
        <r>
          <rPr>
            <b/>
            <sz val="9"/>
            <color indexed="81"/>
            <rFont val="Tahoma"/>
            <family val="2"/>
          </rPr>
          <t xml:space="preserve">NO.
</t>
        </r>
        <r>
          <rPr>
            <sz val="9"/>
            <color indexed="81"/>
            <rFont val="Tahoma"/>
            <family val="2"/>
          </rPr>
          <t>(Se Considerara la Fecha del Formulario Para Ser Contabilizado en el Mes que Corresponde)</t>
        </r>
      </text>
    </comment>
    <comment ref="C16" authorId="0" shapeId="0" xr:uid="{745447FB-1C21-4962-9D88-7BF7A958241A}">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Gestante y Puérpera</t>
        </r>
        <r>
          <rPr>
            <sz val="9"/>
            <color indexed="81"/>
            <rFont val="Tahoma"/>
            <family val="2"/>
          </rPr>
          <t xml:space="preserve">   en la Sección</t>
        </r>
        <r>
          <rPr>
            <b/>
            <sz val="9"/>
            <color indexed="81"/>
            <rFont val="Tahoma"/>
            <family val="2"/>
          </rPr>
          <t xml:space="preserve"> Antecedentes Embarazo Actual </t>
        </r>
        <r>
          <rPr>
            <sz val="9"/>
            <color indexed="81"/>
            <rFont val="Tahoma"/>
            <family val="2"/>
          </rPr>
          <t xml:space="preserve">en el Campo </t>
        </r>
        <r>
          <rPr>
            <b/>
            <sz val="9"/>
            <color indexed="81"/>
            <rFont val="Tahoma"/>
            <family val="2"/>
          </rPr>
          <t xml:space="preserve">¿ Es Alto Riesgo Obstétrico? </t>
        </r>
        <r>
          <rPr>
            <sz val="9"/>
            <color indexed="81"/>
            <rFont val="Tahoma"/>
            <family val="2"/>
          </rPr>
          <t>con el Valor</t>
        </r>
        <r>
          <rPr>
            <b/>
            <sz val="9"/>
            <color indexed="81"/>
            <rFont val="Tahoma"/>
            <family val="2"/>
          </rPr>
          <t xml:space="preserve"> SI </t>
        </r>
        <r>
          <rPr>
            <sz val="9"/>
            <color indexed="81"/>
            <rFont val="Tahoma"/>
            <family val="2"/>
          </rPr>
          <t xml:space="preserve">y el valor  </t>
        </r>
        <r>
          <rPr>
            <b/>
            <sz val="9"/>
            <color indexed="81"/>
            <rFont val="Tahoma"/>
            <family val="2"/>
          </rPr>
          <t>Ingreso</t>
        </r>
        <r>
          <rPr>
            <sz val="9"/>
            <color indexed="81"/>
            <rFont val="Tahoma"/>
            <family val="2"/>
          </rPr>
          <t xml:space="preserve"> en el Campo</t>
        </r>
        <r>
          <rPr>
            <b/>
            <sz val="9"/>
            <color indexed="81"/>
            <rFont val="Tahoma"/>
            <family val="2"/>
          </rPr>
          <t xml:space="preserve"> Estado
</t>
        </r>
        <r>
          <rPr>
            <sz val="9"/>
            <color indexed="81"/>
            <rFont val="Tahoma"/>
            <family val="2"/>
          </rPr>
          <t xml:space="preserve">Y ademas tenga Selecionada en el Campo </t>
        </r>
        <r>
          <rPr>
            <b/>
            <sz val="9"/>
            <color indexed="81"/>
            <rFont val="Tahoma"/>
            <family val="2"/>
          </rPr>
          <t xml:space="preserve">Patologías Alto Riesgo Obstétrico </t>
        </r>
        <r>
          <rPr>
            <sz val="9"/>
            <color indexed="81"/>
            <rFont val="Tahoma"/>
            <family val="2"/>
          </rPr>
          <t>una o mas de estas patologias:</t>
        </r>
        <r>
          <rPr>
            <b/>
            <sz val="9"/>
            <color indexed="81"/>
            <rFont val="Tahoma"/>
            <family val="2"/>
          </rPr>
          <t xml:space="preserve">
Patologia Alto Riesgo Obtetrico    
Preeclampsia (PE) 
Sindrome Hipertensivo del Embarazo (SHE)
Factores de riesgo y condicionantes de Parto Prematuro
Retardo Crecimiento Intrauterino (RCIU )
SÍFILIS
VIH
Diabetes Pre Gestacional
Diabetes Gestacional
Cesárea anterior
Malformación Congénita
Otras patologías del embarazo</t>
        </r>
      </text>
    </comment>
    <comment ref="D16" authorId="0" shapeId="0" xr:uid="{335ACB13-95FE-43EC-8613-4A20213ABBC8}">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Gestante y Puérpera</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 </t>
        </r>
        <r>
          <rPr>
            <b/>
            <sz val="9"/>
            <color indexed="81"/>
            <rFont val="Tahoma"/>
            <family val="2"/>
          </rPr>
          <t>¿Es Alto riesgo Obstetrico?</t>
        </r>
        <r>
          <rPr>
            <sz val="9"/>
            <color indexed="81"/>
            <rFont val="Tahoma"/>
            <family val="2"/>
          </rPr>
          <t xml:space="preserve"> tenga el valor </t>
        </r>
        <r>
          <rPr>
            <b/>
            <sz val="9"/>
            <color indexed="81"/>
            <rFont val="Tahoma"/>
            <family val="2"/>
          </rPr>
          <t>"SI"</t>
        </r>
        <r>
          <rPr>
            <sz val="9"/>
            <color indexed="81"/>
            <rFont val="Tahoma"/>
            <family val="2"/>
          </rPr>
          <t xml:space="preserve"> y</t>
        </r>
        <r>
          <rPr>
            <b/>
            <sz val="9"/>
            <color indexed="81"/>
            <rFont val="Tahoma"/>
            <family val="2"/>
          </rPr>
          <t xml:space="preserve"> </t>
        </r>
        <r>
          <rPr>
            <sz val="9"/>
            <color indexed="81"/>
            <rFont val="Tahoma"/>
            <family val="2"/>
          </rPr>
          <t xml:space="preserve">el valor </t>
        </r>
        <r>
          <rPr>
            <b/>
            <sz val="9"/>
            <color indexed="81"/>
            <rFont val="Tahoma"/>
            <family val="2"/>
          </rPr>
          <t xml:space="preserve">Ingreso </t>
        </r>
        <r>
          <rPr>
            <sz val="9"/>
            <color indexed="81"/>
            <rFont val="Tahoma"/>
            <family val="2"/>
          </rPr>
          <t xml:space="preserve">en el campo </t>
        </r>
        <r>
          <rPr>
            <b/>
            <sz val="9"/>
            <color indexed="81"/>
            <rFont val="Tahoma"/>
            <family val="2"/>
          </rPr>
          <t>Estado</t>
        </r>
        <r>
          <rPr>
            <sz val="9"/>
            <color indexed="81"/>
            <rFont val="Tahoma"/>
            <family val="2"/>
          </rPr>
          <t xml:space="preserve">
y Ademas en el Campo </t>
        </r>
        <r>
          <rPr>
            <b/>
            <sz val="9"/>
            <color indexed="81"/>
            <rFont val="Tahoma"/>
            <family val="2"/>
          </rPr>
          <t>¿Es Víctima de Violencia de Género?</t>
        </r>
        <r>
          <rPr>
            <sz val="9"/>
            <color indexed="81"/>
            <rFont val="Tahoma"/>
            <family val="2"/>
          </rPr>
          <t xml:space="preserve"> tenga el Valor</t>
        </r>
        <r>
          <rPr>
            <b/>
            <sz val="9"/>
            <color indexed="81"/>
            <rFont val="Tahoma"/>
            <family val="2"/>
          </rPr>
          <t xml:space="preserve"> SI.</t>
        </r>
      </text>
    </comment>
    <comment ref="E16" authorId="0" shapeId="0" xr:uid="{3F3797DC-5A7B-4A60-A579-4F03FFAE0016}">
      <text>
        <r>
          <rPr>
            <sz val="9"/>
            <color indexed="81"/>
            <rFont val="Tahoma"/>
            <family val="2"/>
          </rPr>
          <t>Este dato aparecerá luego que en el Modulo de Admision o en Box - Pacientes Citados el paciente indique un Pueblo Indigena</t>
        </r>
      </text>
    </comment>
    <comment ref="F16" authorId="1" shapeId="0" xr:uid="{3582F93A-456C-4CF7-88FE-13AB9996E4F9}">
      <text>
        <r>
          <rPr>
            <sz val="9"/>
            <color indexed="81"/>
            <rFont val="Tahoma"/>
            <family val="2"/>
          </rPr>
          <t xml:space="preserve">Se contabilizara a los pacientes que tengan en Admisión - usuario "Alerta Administrativa" o Box - Pacientes Citados - "Alertas Administrativas"  "MIGRANTES"
</t>
        </r>
      </text>
    </comment>
    <comment ref="C18" authorId="0" shapeId="0" xr:uid="{83DB74A5-7F62-4D8B-A29D-A2740524FDBB}">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y en el formulario</t>
        </r>
        <r>
          <rPr>
            <b/>
            <sz val="9"/>
            <color indexed="81"/>
            <rFont val="Tahoma"/>
            <family val="2"/>
          </rPr>
          <t xml:space="preserve"> Gestante y Puérpera</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 Es Alto Riesgo Obstétrico?</t>
        </r>
        <r>
          <rPr>
            <sz val="9"/>
            <color indexed="81"/>
            <rFont val="Tahoma"/>
            <family val="2"/>
          </rPr>
          <t xml:space="preserve"> con el Valor SI y </t>
        </r>
        <r>
          <rPr>
            <b/>
            <sz val="9"/>
            <color indexed="81"/>
            <rFont val="Tahoma"/>
            <family val="2"/>
          </rPr>
          <t>Ingreso</t>
        </r>
        <r>
          <rPr>
            <sz val="9"/>
            <color indexed="81"/>
            <rFont val="Tahoma"/>
            <family val="2"/>
          </rPr>
          <t xml:space="preserve"> en el Campo </t>
        </r>
        <r>
          <rPr>
            <b/>
            <sz val="9"/>
            <color indexed="81"/>
            <rFont val="Tahoma"/>
            <family val="2"/>
          </rPr>
          <t>Estado</t>
        </r>
      </text>
    </comment>
    <comment ref="C19" authorId="0" shapeId="0" xr:uid="{F65268BB-AD34-4F2B-B8DC-8B8A61695AAD}">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el formulario </t>
        </r>
        <r>
          <rPr>
            <b/>
            <sz val="9"/>
            <color indexed="81"/>
            <rFont val="Tahoma"/>
            <family val="2"/>
          </rPr>
          <t xml:space="preserve">Gestante y Puérpera </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 </t>
        </r>
        <r>
          <rPr>
            <b/>
            <sz val="9"/>
            <color indexed="81"/>
            <rFont val="Tahoma"/>
            <family val="2"/>
          </rPr>
          <t>¿Es Alto Riesgo Obstétrico?</t>
        </r>
        <r>
          <rPr>
            <sz val="9"/>
            <color indexed="81"/>
            <rFont val="Tahoma"/>
            <family val="2"/>
          </rPr>
          <t xml:space="preserve"> con el Valor</t>
        </r>
        <r>
          <rPr>
            <b/>
            <sz val="9"/>
            <color indexed="81"/>
            <rFont val="Tahoma"/>
            <family val="2"/>
          </rPr>
          <t xml:space="preserve"> SI</t>
        </r>
        <r>
          <rPr>
            <sz val="9"/>
            <color indexed="81"/>
            <rFont val="Tahoma"/>
            <family val="2"/>
          </rPr>
          <t xml:space="preserve"> y  el valor </t>
        </r>
        <r>
          <rPr>
            <b/>
            <sz val="9"/>
            <color indexed="81"/>
            <rFont val="Tahoma"/>
            <family val="2"/>
          </rPr>
          <t>Ingreso</t>
        </r>
        <r>
          <rPr>
            <sz val="9"/>
            <color indexed="81"/>
            <rFont val="Tahoma"/>
            <family val="2"/>
          </rPr>
          <t xml:space="preserve"> en el campo</t>
        </r>
        <r>
          <rPr>
            <b/>
            <sz val="9"/>
            <color indexed="81"/>
            <rFont val="Tahoma"/>
            <family val="2"/>
          </rPr>
          <t xml:space="preserve"> Estado</t>
        </r>
        <r>
          <rPr>
            <sz val="9"/>
            <color indexed="81"/>
            <rFont val="Tahoma"/>
            <family val="2"/>
          </rPr>
          <t xml:space="preserve">
y ademas seleccionar  </t>
        </r>
        <r>
          <rPr>
            <b/>
            <sz val="9"/>
            <color indexed="81"/>
            <rFont val="Tahoma"/>
            <family val="2"/>
          </rPr>
          <t xml:space="preserve"> Preeclampsia (PE)</t>
        </r>
        <r>
          <rPr>
            <sz val="9"/>
            <color indexed="81"/>
            <rFont val="Tahoma"/>
            <family val="2"/>
          </rPr>
          <t xml:space="preserve">  en el Campo</t>
        </r>
        <r>
          <rPr>
            <b/>
            <sz val="9"/>
            <color indexed="81"/>
            <rFont val="Tahoma"/>
            <family val="2"/>
          </rPr>
          <t xml:space="preserve"> Patologías Alto Riesgo Obstétrico</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C20" authorId="0" shapeId="0" xr:uid="{22C9DD0E-5FCF-4FF6-878D-710DFCAB65FD}">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el formulario </t>
        </r>
        <r>
          <rPr>
            <b/>
            <sz val="9"/>
            <color indexed="81"/>
            <rFont val="Tahoma"/>
            <family val="2"/>
          </rPr>
          <t xml:space="preserve">Gestante y Puérpera </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¿Es Alto Riesgo Obstétrico?</t>
        </r>
        <r>
          <rPr>
            <sz val="9"/>
            <color indexed="81"/>
            <rFont val="Tahoma"/>
            <family val="2"/>
          </rPr>
          <t xml:space="preserve"> con el Valor </t>
        </r>
        <r>
          <rPr>
            <b/>
            <sz val="9"/>
            <color indexed="81"/>
            <rFont val="Tahoma"/>
            <family val="2"/>
          </rPr>
          <t xml:space="preserve">SI </t>
        </r>
        <r>
          <rPr>
            <sz val="9"/>
            <color indexed="81"/>
            <rFont val="Tahoma"/>
            <family val="2"/>
          </rPr>
          <t xml:space="preserve">y  el valor </t>
        </r>
        <r>
          <rPr>
            <b/>
            <sz val="9"/>
            <color indexed="81"/>
            <rFont val="Tahoma"/>
            <family val="2"/>
          </rPr>
          <t xml:space="preserve">Ingreso </t>
        </r>
        <r>
          <rPr>
            <sz val="9"/>
            <color indexed="81"/>
            <rFont val="Tahoma"/>
            <family val="2"/>
          </rPr>
          <t>en el campo</t>
        </r>
        <r>
          <rPr>
            <b/>
            <sz val="9"/>
            <color indexed="81"/>
            <rFont val="Tahoma"/>
            <family val="2"/>
          </rPr>
          <t xml:space="preserve"> Estado</t>
        </r>
        <r>
          <rPr>
            <sz val="9"/>
            <color indexed="81"/>
            <rFont val="Tahoma"/>
            <family val="2"/>
          </rPr>
          <t xml:space="preserve">
y ademas seleccionar </t>
        </r>
        <r>
          <rPr>
            <b/>
            <sz val="9"/>
            <color indexed="81"/>
            <rFont val="Tahoma"/>
            <family val="2"/>
          </rPr>
          <t xml:space="preserve">Sindrome Hipertensivo del Embarazo (SHE)  </t>
        </r>
        <r>
          <rPr>
            <sz val="9"/>
            <color indexed="81"/>
            <rFont val="Tahoma"/>
            <family val="2"/>
          </rPr>
          <t xml:space="preserve">en el Campo </t>
        </r>
        <r>
          <rPr>
            <b/>
            <sz val="9"/>
            <color indexed="81"/>
            <rFont val="Tahoma"/>
            <family val="2"/>
          </rPr>
          <t>Patologias Alto Riesgo Obstétrico .</t>
        </r>
      </text>
    </comment>
    <comment ref="C21" authorId="0" shapeId="0" xr:uid="{87CBAC0B-7258-4A60-9326-0E00905ED42E}">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en el formulario </t>
        </r>
        <r>
          <rPr>
            <b/>
            <sz val="9"/>
            <color indexed="81"/>
            <rFont val="Tahoma"/>
            <family val="2"/>
          </rPr>
          <t xml:space="preserve">Gestante y Puérpera </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 xml:space="preserve">¿Es Alto Riesgo Obstétrico? </t>
        </r>
        <r>
          <rPr>
            <sz val="9"/>
            <color indexed="81"/>
            <rFont val="Tahoma"/>
            <family val="2"/>
          </rPr>
          <t xml:space="preserve">con el Valor </t>
        </r>
        <r>
          <rPr>
            <b/>
            <sz val="9"/>
            <color indexed="81"/>
            <rFont val="Tahoma"/>
            <family val="2"/>
          </rPr>
          <t xml:space="preserve">SI </t>
        </r>
        <r>
          <rPr>
            <sz val="9"/>
            <color indexed="81"/>
            <rFont val="Tahoma"/>
            <family val="2"/>
          </rPr>
          <t xml:space="preserve">y  el valor </t>
        </r>
        <r>
          <rPr>
            <b/>
            <sz val="9"/>
            <color indexed="81"/>
            <rFont val="Tahoma"/>
            <family val="2"/>
          </rPr>
          <t>Ingreso</t>
        </r>
        <r>
          <rPr>
            <sz val="9"/>
            <color indexed="81"/>
            <rFont val="Tahoma"/>
            <family val="2"/>
          </rPr>
          <t xml:space="preserve"> en el campo</t>
        </r>
        <r>
          <rPr>
            <b/>
            <sz val="9"/>
            <color indexed="81"/>
            <rFont val="Tahoma"/>
            <family val="2"/>
          </rPr>
          <t xml:space="preserve"> Estado</t>
        </r>
        <r>
          <rPr>
            <sz val="9"/>
            <color indexed="81"/>
            <rFont val="Tahoma"/>
            <family val="2"/>
          </rPr>
          <t xml:space="preserve">
y ademas seleccionar  </t>
        </r>
        <r>
          <rPr>
            <b/>
            <sz val="9"/>
            <color indexed="81"/>
            <rFont val="Tahoma"/>
            <family val="2"/>
          </rPr>
          <t xml:space="preserve"> Factores de riesgo y condicionantes de Parto Prematuro </t>
        </r>
        <r>
          <rPr>
            <sz val="9"/>
            <color indexed="81"/>
            <rFont val="Tahoma"/>
            <family val="2"/>
          </rPr>
          <t xml:space="preserve"> en el Campo </t>
        </r>
        <r>
          <rPr>
            <b/>
            <sz val="9"/>
            <color indexed="81"/>
            <rFont val="Tahoma"/>
            <family val="2"/>
          </rPr>
          <t>Patologías Alto Riesgo Obstétrico.</t>
        </r>
      </text>
    </comment>
    <comment ref="C22" authorId="0" shapeId="0" xr:uid="{B7412C8F-CE1A-492C-AB51-622289B13A32}">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y en  el formulario</t>
        </r>
        <r>
          <rPr>
            <b/>
            <sz val="9"/>
            <color indexed="81"/>
            <rFont val="Tahoma"/>
            <family val="2"/>
          </rPr>
          <t xml:space="preserve"> Gestante y Puérpera   </t>
        </r>
        <r>
          <rPr>
            <sz val="9"/>
            <color indexed="81"/>
            <rFont val="Tahoma"/>
            <family val="2"/>
          </rPr>
          <t xml:space="preserve">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 xml:space="preserve">¿Es Alto Riesgo Obstétrico? </t>
        </r>
        <r>
          <rPr>
            <sz val="9"/>
            <color indexed="81"/>
            <rFont val="Tahoma"/>
            <family val="2"/>
          </rPr>
          <t>con el Valor</t>
        </r>
        <r>
          <rPr>
            <b/>
            <sz val="9"/>
            <color indexed="81"/>
            <rFont val="Tahoma"/>
            <family val="2"/>
          </rPr>
          <t xml:space="preserve"> SI</t>
        </r>
        <r>
          <rPr>
            <sz val="9"/>
            <color indexed="81"/>
            <rFont val="Tahoma"/>
            <family val="2"/>
          </rPr>
          <t xml:space="preserve"> y  el valor</t>
        </r>
        <r>
          <rPr>
            <b/>
            <sz val="9"/>
            <color indexed="81"/>
            <rFont val="Tahoma"/>
            <family val="2"/>
          </rPr>
          <t xml:space="preserve"> Ingreso </t>
        </r>
        <r>
          <rPr>
            <sz val="9"/>
            <color indexed="81"/>
            <rFont val="Tahoma"/>
            <family val="2"/>
          </rPr>
          <t xml:space="preserve">en el campo </t>
        </r>
        <r>
          <rPr>
            <b/>
            <sz val="9"/>
            <color indexed="81"/>
            <rFont val="Tahoma"/>
            <family val="2"/>
          </rPr>
          <t xml:space="preserve">Estado
</t>
        </r>
        <r>
          <rPr>
            <sz val="9"/>
            <color indexed="81"/>
            <rFont val="Tahoma"/>
            <family val="2"/>
          </rPr>
          <t xml:space="preserve">
y ademas seleccionar</t>
        </r>
        <r>
          <rPr>
            <b/>
            <sz val="9"/>
            <color indexed="81"/>
            <rFont val="Tahoma"/>
            <family val="2"/>
          </rPr>
          <t xml:space="preserve"> Retardo Crecimiento Intrauterino (RCIU ) </t>
        </r>
        <r>
          <rPr>
            <sz val="9"/>
            <color indexed="81"/>
            <rFont val="Tahoma"/>
            <family val="2"/>
          </rPr>
          <t xml:space="preserve">en el Campo </t>
        </r>
        <r>
          <rPr>
            <b/>
            <sz val="9"/>
            <color indexed="81"/>
            <rFont val="Tahoma"/>
            <family val="2"/>
          </rPr>
          <t>Patologias Alto Riesgo Obstétrico .</t>
        </r>
      </text>
    </comment>
    <comment ref="C23" authorId="0" shapeId="0" xr:uid="{66B09D46-42E4-49DA-9CE8-D8DADA4E9198}">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Gestante y Puérpera</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¿Es Alto Riesgo Obstétrico?</t>
        </r>
        <r>
          <rPr>
            <sz val="9"/>
            <color indexed="81"/>
            <rFont val="Tahoma"/>
            <family val="2"/>
          </rPr>
          <t xml:space="preserve"> con el Valor </t>
        </r>
        <r>
          <rPr>
            <b/>
            <sz val="9"/>
            <color indexed="81"/>
            <rFont val="Tahoma"/>
            <family val="2"/>
          </rPr>
          <t>SI</t>
        </r>
        <r>
          <rPr>
            <sz val="9"/>
            <color indexed="81"/>
            <rFont val="Tahoma"/>
            <family val="2"/>
          </rPr>
          <t xml:space="preserve"> y  el valor</t>
        </r>
        <r>
          <rPr>
            <b/>
            <sz val="9"/>
            <color indexed="81"/>
            <rFont val="Tahoma"/>
            <family val="2"/>
          </rPr>
          <t xml:space="preserve"> Ingreso</t>
        </r>
        <r>
          <rPr>
            <sz val="9"/>
            <color indexed="81"/>
            <rFont val="Tahoma"/>
            <family val="2"/>
          </rPr>
          <t xml:space="preserve"> en el campo</t>
        </r>
        <r>
          <rPr>
            <b/>
            <sz val="9"/>
            <color indexed="81"/>
            <rFont val="Tahoma"/>
            <family val="2"/>
          </rPr>
          <t xml:space="preserve"> Estado</t>
        </r>
        <r>
          <rPr>
            <sz val="9"/>
            <color indexed="81"/>
            <rFont val="Tahoma"/>
            <family val="2"/>
          </rPr>
          <t xml:space="preserve">
y ademas seleccionar </t>
        </r>
        <r>
          <rPr>
            <b/>
            <sz val="9"/>
            <color indexed="81"/>
            <rFont val="Tahoma"/>
            <family val="2"/>
          </rPr>
          <t>Sífilis</t>
        </r>
        <r>
          <rPr>
            <sz val="9"/>
            <color indexed="81"/>
            <rFont val="Tahoma"/>
            <family val="2"/>
          </rPr>
          <t xml:space="preserve"> en el Campo</t>
        </r>
        <r>
          <rPr>
            <b/>
            <sz val="9"/>
            <color indexed="81"/>
            <rFont val="Tahoma"/>
            <family val="2"/>
          </rPr>
          <t xml:space="preserve"> Patologías Alto Riesgo Obstétrico.</t>
        </r>
      </text>
    </comment>
    <comment ref="C24" authorId="0" shapeId="0" xr:uid="{11FC78E4-335A-4622-A428-D421349BCA5C}">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o en</t>
        </r>
        <r>
          <rPr>
            <b/>
            <sz val="9"/>
            <color indexed="81"/>
            <rFont val="Tahoma"/>
            <family val="2"/>
          </rPr>
          <t xml:space="preserve"> Agregar documentos a una atención  </t>
        </r>
        <r>
          <rPr>
            <sz val="9"/>
            <color indexed="81"/>
            <rFont val="Tahoma"/>
            <family val="2"/>
          </rPr>
          <t>y en</t>
        </r>
        <r>
          <rPr>
            <b/>
            <sz val="9"/>
            <color indexed="81"/>
            <rFont val="Tahoma"/>
            <family val="2"/>
          </rPr>
          <t xml:space="preserve"> </t>
        </r>
        <r>
          <rPr>
            <sz val="9"/>
            <color indexed="81"/>
            <rFont val="Tahoma"/>
            <family val="2"/>
          </rPr>
          <t xml:space="preserve">el formulario </t>
        </r>
        <r>
          <rPr>
            <b/>
            <sz val="9"/>
            <color indexed="81"/>
            <rFont val="Tahoma"/>
            <family val="2"/>
          </rPr>
          <t xml:space="preserve">Gestante y Puérpera </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 ¿</t>
        </r>
        <r>
          <rPr>
            <b/>
            <sz val="9"/>
            <color indexed="81"/>
            <rFont val="Tahoma"/>
            <family val="2"/>
          </rPr>
          <t xml:space="preserve">Es Alto Riesgo Obstétrico? </t>
        </r>
        <r>
          <rPr>
            <sz val="9"/>
            <color indexed="81"/>
            <rFont val="Tahoma"/>
            <family val="2"/>
          </rPr>
          <t>con el Valor</t>
        </r>
        <r>
          <rPr>
            <b/>
            <sz val="9"/>
            <color indexed="81"/>
            <rFont val="Tahoma"/>
            <family val="2"/>
          </rPr>
          <t xml:space="preserve"> SI </t>
        </r>
        <r>
          <rPr>
            <sz val="9"/>
            <color indexed="81"/>
            <rFont val="Tahoma"/>
            <family val="2"/>
          </rPr>
          <t>y  el valor</t>
        </r>
        <r>
          <rPr>
            <b/>
            <sz val="9"/>
            <color indexed="81"/>
            <rFont val="Tahoma"/>
            <family val="2"/>
          </rPr>
          <t xml:space="preserve"> Ingreso</t>
        </r>
        <r>
          <rPr>
            <sz val="9"/>
            <color indexed="81"/>
            <rFont val="Tahoma"/>
            <family val="2"/>
          </rPr>
          <t xml:space="preserve"> en el campo</t>
        </r>
        <r>
          <rPr>
            <b/>
            <sz val="9"/>
            <color indexed="81"/>
            <rFont val="Tahoma"/>
            <family val="2"/>
          </rPr>
          <t xml:space="preserve"> Estado</t>
        </r>
        <r>
          <rPr>
            <sz val="9"/>
            <color indexed="81"/>
            <rFont val="Tahoma"/>
            <family val="2"/>
          </rPr>
          <t xml:space="preserve">
y ademas seleccionar </t>
        </r>
        <r>
          <rPr>
            <b/>
            <sz val="9"/>
            <color indexed="81"/>
            <rFont val="Tahoma"/>
            <family val="2"/>
          </rPr>
          <t xml:space="preserve">VIH </t>
        </r>
        <r>
          <rPr>
            <sz val="9"/>
            <color indexed="81"/>
            <rFont val="Tahoma"/>
            <family val="2"/>
          </rPr>
          <t>en el Campo</t>
        </r>
        <r>
          <rPr>
            <b/>
            <sz val="9"/>
            <color indexed="81"/>
            <rFont val="Tahoma"/>
            <family val="2"/>
          </rPr>
          <t xml:space="preserve"> Patologías Alto Riesgo Obstétrico</t>
        </r>
      </text>
    </comment>
    <comment ref="C25" authorId="0" shapeId="0" xr:uid="{9B80C455-7758-48DA-9A24-B76F98129451}">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Gestante y Puérpera   </t>
        </r>
        <r>
          <rPr>
            <sz val="9"/>
            <color indexed="81"/>
            <rFont val="Tahoma"/>
            <family val="2"/>
          </rPr>
          <t xml:space="preserve">en la Sección </t>
        </r>
        <r>
          <rPr>
            <b/>
            <sz val="9"/>
            <color indexed="81"/>
            <rFont val="Tahoma"/>
            <family val="2"/>
          </rPr>
          <t xml:space="preserve">Antecedentes Embarazo Actual </t>
        </r>
        <r>
          <rPr>
            <sz val="9"/>
            <color indexed="81"/>
            <rFont val="Tahoma"/>
            <family val="2"/>
          </rPr>
          <t xml:space="preserve">en el Campo </t>
        </r>
        <r>
          <rPr>
            <b/>
            <sz val="9"/>
            <color indexed="81"/>
            <rFont val="Tahoma"/>
            <family val="2"/>
          </rPr>
          <t>¿Es Alto Riesgo Obstétrico?</t>
        </r>
        <r>
          <rPr>
            <sz val="9"/>
            <color indexed="81"/>
            <rFont val="Tahoma"/>
            <family val="2"/>
          </rPr>
          <t xml:space="preserve"> con el Valor</t>
        </r>
        <r>
          <rPr>
            <b/>
            <sz val="9"/>
            <color indexed="81"/>
            <rFont val="Tahoma"/>
            <family val="2"/>
          </rPr>
          <t xml:space="preserve"> SI</t>
        </r>
        <r>
          <rPr>
            <sz val="9"/>
            <color indexed="81"/>
            <rFont val="Tahoma"/>
            <family val="2"/>
          </rPr>
          <t xml:space="preserve"> y  el valor </t>
        </r>
        <r>
          <rPr>
            <b/>
            <sz val="9"/>
            <color indexed="81"/>
            <rFont val="Tahoma"/>
            <family val="2"/>
          </rPr>
          <t>Ingreso</t>
        </r>
        <r>
          <rPr>
            <sz val="9"/>
            <color indexed="81"/>
            <rFont val="Tahoma"/>
            <family val="2"/>
          </rPr>
          <t xml:space="preserve"> en el campo</t>
        </r>
        <r>
          <rPr>
            <b/>
            <sz val="9"/>
            <color indexed="81"/>
            <rFont val="Tahoma"/>
            <family val="2"/>
          </rPr>
          <t xml:space="preserve"> Estado</t>
        </r>
        <r>
          <rPr>
            <sz val="9"/>
            <color indexed="81"/>
            <rFont val="Tahoma"/>
            <family val="2"/>
          </rPr>
          <t xml:space="preserve">
y ademas seleccionar </t>
        </r>
        <r>
          <rPr>
            <b/>
            <sz val="9"/>
            <color indexed="81"/>
            <rFont val="Tahoma"/>
            <family val="2"/>
          </rPr>
          <t>Diabetes Pre Gestacional</t>
        </r>
        <r>
          <rPr>
            <sz val="9"/>
            <color indexed="81"/>
            <rFont val="Tahoma"/>
            <family val="2"/>
          </rPr>
          <t xml:space="preserve"> </t>
        </r>
        <r>
          <rPr>
            <sz val="9"/>
            <color indexed="81"/>
            <rFont val="Tahoma"/>
            <family val="2"/>
          </rPr>
          <t xml:space="preserve">en el Campo </t>
        </r>
        <r>
          <rPr>
            <b/>
            <sz val="9"/>
            <color indexed="81"/>
            <rFont val="Tahoma"/>
            <family val="2"/>
          </rPr>
          <t>Patologías Alto Riesgo Obstétrico.</t>
        </r>
      </text>
    </comment>
    <comment ref="C26" authorId="0" shapeId="0" xr:uid="{F1702A2F-5918-4B1F-A0B1-D53AF197586B}">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Gestante y Puérpera</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en el Campo ¿</t>
        </r>
        <r>
          <rPr>
            <b/>
            <sz val="9"/>
            <color indexed="81"/>
            <rFont val="Tahoma"/>
            <family val="2"/>
          </rPr>
          <t xml:space="preserve">Es Alto Riesgo Obstétrico? </t>
        </r>
        <r>
          <rPr>
            <sz val="9"/>
            <color indexed="81"/>
            <rFont val="Tahoma"/>
            <family val="2"/>
          </rPr>
          <t xml:space="preserve">con el Valor </t>
        </r>
        <r>
          <rPr>
            <b/>
            <sz val="9"/>
            <color indexed="81"/>
            <rFont val="Tahoma"/>
            <family val="2"/>
          </rPr>
          <t>SI</t>
        </r>
        <r>
          <rPr>
            <sz val="9"/>
            <color indexed="81"/>
            <rFont val="Tahoma"/>
            <family val="2"/>
          </rPr>
          <t xml:space="preserve"> y  el valor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y ademas seleccionar</t>
        </r>
        <r>
          <rPr>
            <b/>
            <sz val="9"/>
            <color indexed="81"/>
            <rFont val="Tahoma"/>
            <family val="2"/>
          </rPr>
          <t xml:space="preserve"> Cesárea anterior</t>
        </r>
        <r>
          <rPr>
            <sz val="9"/>
            <color indexed="81"/>
            <rFont val="Tahoma"/>
            <family val="2"/>
          </rPr>
          <t xml:space="preserve"> en el Campo </t>
        </r>
        <r>
          <rPr>
            <b/>
            <sz val="9"/>
            <color indexed="81"/>
            <rFont val="Tahoma"/>
            <family val="2"/>
          </rPr>
          <t>Patologías Alto Riesgo Obstétrico</t>
        </r>
      </text>
    </comment>
    <comment ref="C27" authorId="0" shapeId="0" xr:uid="{EC87EEC8-C22A-47E2-9EE0-4C2A5079BEA8}">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en </t>
        </r>
        <r>
          <rPr>
            <b/>
            <sz val="9"/>
            <color indexed="81"/>
            <rFont val="Tahoma"/>
            <family val="2"/>
          </rPr>
          <t xml:space="preserve"> </t>
        </r>
        <r>
          <rPr>
            <sz val="9"/>
            <color indexed="81"/>
            <rFont val="Tahoma"/>
            <family val="2"/>
          </rPr>
          <t>el formulario</t>
        </r>
        <r>
          <rPr>
            <b/>
            <sz val="9"/>
            <color indexed="81"/>
            <rFont val="Tahoma"/>
            <family val="2"/>
          </rPr>
          <t xml:space="preserve"> Gestante y Puérpera </t>
        </r>
        <r>
          <rPr>
            <sz val="9"/>
            <color indexed="81"/>
            <rFont val="Tahoma"/>
            <family val="2"/>
          </rPr>
          <t xml:space="preserve">  en la Sección </t>
        </r>
        <r>
          <rPr>
            <b/>
            <sz val="9"/>
            <color indexed="81"/>
            <rFont val="Tahoma"/>
            <family val="2"/>
          </rPr>
          <t xml:space="preserve">Antecedentes Embarazo Actual </t>
        </r>
        <r>
          <rPr>
            <sz val="9"/>
            <color indexed="81"/>
            <rFont val="Tahoma"/>
            <family val="2"/>
          </rPr>
          <t>en el Campo</t>
        </r>
        <r>
          <rPr>
            <b/>
            <sz val="9"/>
            <color indexed="81"/>
            <rFont val="Tahoma"/>
            <family val="2"/>
          </rPr>
          <t xml:space="preserve"> ¿Es Alto Riesgo Obstétrico?</t>
        </r>
        <r>
          <rPr>
            <sz val="9"/>
            <color indexed="81"/>
            <rFont val="Tahoma"/>
            <family val="2"/>
          </rPr>
          <t xml:space="preserve"> con el Valor </t>
        </r>
        <r>
          <rPr>
            <b/>
            <sz val="9"/>
            <color indexed="81"/>
            <rFont val="Tahoma"/>
            <family val="2"/>
          </rPr>
          <t xml:space="preserve">SI </t>
        </r>
        <r>
          <rPr>
            <sz val="9"/>
            <color indexed="81"/>
            <rFont val="Tahoma"/>
            <family val="2"/>
          </rPr>
          <t>y  el valor</t>
        </r>
        <r>
          <rPr>
            <b/>
            <sz val="9"/>
            <color indexed="81"/>
            <rFont val="Tahoma"/>
            <family val="2"/>
          </rPr>
          <t xml:space="preserve"> Ingreso </t>
        </r>
        <r>
          <rPr>
            <sz val="9"/>
            <color indexed="81"/>
            <rFont val="Tahoma"/>
            <family val="2"/>
          </rPr>
          <t xml:space="preserve">en el campo </t>
        </r>
        <r>
          <rPr>
            <b/>
            <sz val="9"/>
            <color indexed="81"/>
            <rFont val="Tahoma"/>
            <family val="2"/>
          </rPr>
          <t>Estado</t>
        </r>
        <r>
          <rPr>
            <sz val="9"/>
            <color indexed="81"/>
            <rFont val="Tahoma"/>
            <family val="2"/>
          </rPr>
          <t xml:space="preserve">
y ademas seleccionar </t>
        </r>
        <r>
          <rPr>
            <b/>
            <sz val="9"/>
            <color indexed="81"/>
            <rFont val="Tahoma"/>
            <family val="2"/>
          </rPr>
          <t xml:space="preserve">Malformación Congénita </t>
        </r>
        <r>
          <rPr>
            <sz val="9"/>
            <color indexed="81"/>
            <rFont val="Tahoma"/>
            <family val="2"/>
          </rPr>
          <t xml:space="preserve">en el Campo </t>
        </r>
        <r>
          <rPr>
            <b/>
            <sz val="9"/>
            <color indexed="81"/>
            <rFont val="Tahoma"/>
            <family val="2"/>
          </rPr>
          <t>Patologías Alto Riesgo Obstétrico</t>
        </r>
      </text>
    </comment>
    <comment ref="C28" authorId="2" shapeId="0" xr:uid="{14301B9B-ADE3-41B4-9068-3F6F9A85531D}">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Gestante y Puérpera</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t>
        </r>
        <r>
          <rPr>
            <b/>
            <sz val="9"/>
            <color indexed="81"/>
            <rFont val="Tahoma"/>
            <family val="2"/>
          </rPr>
          <t xml:space="preserve"> ¿Es Alto Riesgo Obstétrico? </t>
        </r>
        <r>
          <rPr>
            <sz val="9"/>
            <color indexed="81"/>
            <rFont val="Tahoma"/>
            <family val="2"/>
          </rPr>
          <t xml:space="preserve">con el Valor </t>
        </r>
        <r>
          <rPr>
            <b/>
            <sz val="9"/>
            <color indexed="81"/>
            <rFont val="Tahoma"/>
            <family val="2"/>
          </rPr>
          <t>SI</t>
        </r>
        <r>
          <rPr>
            <sz val="9"/>
            <color indexed="81"/>
            <rFont val="Tahoma"/>
            <family val="2"/>
          </rPr>
          <t xml:space="preserve"> y  el valor</t>
        </r>
        <r>
          <rPr>
            <b/>
            <sz val="9"/>
            <color indexed="81"/>
            <rFont val="Tahoma"/>
            <family val="2"/>
          </rPr>
          <t xml:space="preserve"> Ingreso</t>
        </r>
        <r>
          <rPr>
            <sz val="9"/>
            <color indexed="81"/>
            <rFont val="Tahoma"/>
            <family val="2"/>
          </rPr>
          <t xml:space="preserve"> en el campo </t>
        </r>
        <r>
          <rPr>
            <b/>
            <sz val="9"/>
            <color indexed="81"/>
            <rFont val="Tahoma"/>
            <family val="2"/>
          </rPr>
          <t>Estado</t>
        </r>
        <r>
          <rPr>
            <sz val="9"/>
            <color indexed="81"/>
            <rFont val="Tahoma"/>
            <family val="2"/>
          </rPr>
          <t xml:space="preserve">
y ademas seleccionar </t>
        </r>
        <r>
          <rPr>
            <b/>
            <sz val="9"/>
            <color indexed="81"/>
            <rFont val="Tahoma"/>
            <family val="2"/>
          </rPr>
          <t>Hipotiroidismo</t>
        </r>
        <r>
          <rPr>
            <sz val="9"/>
            <color indexed="81"/>
            <rFont val="Tahoma"/>
            <family val="2"/>
          </rPr>
          <t xml:space="preserve"> en el Campo </t>
        </r>
        <r>
          <rPr>
            <b/>
            <sz val="9"/>
            <color indexed="81"/>
            <rFont val="Tahoma"/>
            <family val="2"/>
          </rPr>
          <t>Patologías Alto Riesgo Obstétrico</t>
        </r>
        <r>
          <rPr>
            <sz val="9"/>
            <color indexed="81"/>
            <rFont val="Tahoma"/>
            <family val="2"/>
          </rPr>
          <t xml:space="preserve">.
</t>
        </r>
      </text>
    </comment>
    <comment ref="C29" authorId="2" shapeId="0" xr:uid="{5E5FF1E0-4D09-4BF2-82D8-AA05302B39B1}">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Gestante y Puérpera </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 </t>
        </r>
        <r>
          <rPr>
            <b/>
            <sz val="9"/>
            <color indexed="81"/>
            <rFont val="Tahoma"/>
            <family val="2"/>
          </rPr>
          <t>¿Es Alto Riesgo Obstétrico?</t>
        </r>
        <r>
          <rPr>
            <sz val="9"/>
            <color indexed="81"/>
            <rFont val="Tahoma"/>
            <family val="2"/>
          </rPr>
          <t xml:space="preserve"> con el Valor </t>
        </r>
        <r>
          <rPr>
            <b/>
            <sz val="9"/>
            <color indexed="81"/>
            <rFont val="Tahoma"/>
            <family val="2"/>
          </rPr>
          <t>SI</t>
        </r>
        <r>
          <rPr>
            <sz val="9"/>
            <color indexed="81"/>
            <rFont val="Tahoma"/>
            <family val="2"/>
          </rPr>
          <t xml:space="preserve"> y  el valor </t>
        </r>
        <r>
          <rPr>
            <b/>
            <sz val="9"/>
            <color indexed="81"/>
            <rFont val="Tahoma"/>
            <family val="2"/>
          </rPr>
          <t xml:space="preserve">Ingreso </t>
        </r>
        <r>
          <rPr>
            <sz val="9"/>
            <color indexed="81"/>
            <rFont val="Tahoma"/>
            <family val="2"/>
          </rPr>
          <t xml:space="preserve">en el campo </t>
        </r>
        <r>
          <rPr>
            <b/>
            <sz val="9"/>
            <color indexed="81"/>
            <rFont val="Tahoma"/>
            <family val="2"/>
          </rPr>
          <t>Estado</t>
        </r>
        <r>
          <rPr>
            <sz val="9"/>
            <color indexed="81"/>
            <rFont val="Tahoma"/>
            <family val="2"/>
          </rPr>
          <t xml:space="preserve">
y ademas seleccionar</t>
        </r>
        <r>
          <rPr>
            <b/>
            <sz val="9"/>
            <color indexed="81"/>
            <rFont val="Tahoma"/>
            <family val="2"/>
          </rPr>
          <t xml:space="preserve"> Diabetes Gestacional </t>
        </r>
        <r>
          <rPr>
            <sz val="9"/>
            <color indexed="81"/>
            <rFont val="Tahoma"/>
            <family val="2"/>
          </rPr>
          <t>en el Campo</t>
        </r>
        <r>
          <rPr>
            <b/>
            <sz val="9"/>
            <color indexed="81"/>
            <rFont val="Tahoma"/>
            <family val="2"/>
          </rPr>
          <t xml:space="preserve"> Patologías Alto Riesgo Obstétrico</t>
        </r>
        <r>
          <rPr>
            <sz val="9"/>
            <color indexed="81"/>
            <rFont val="Tahoma"/>
            <family val="2"/>
          </rPr>
          <t xml:space="preserve">.
</t>
        </r>
      </text>
    </comment>
    <comment ref="C30" authorId="2" shapeId="0" xr:uid="{70B02A5B-4C63-4CCC-8584-831193261D77}">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el formulario </t>
        </r>
        <r>
          <rPr>
            <b/>
            <sz val="9"/>
            <color indexed="81"/>
            <rFont val="Tahoma"/>
            <family val="2"/>
          </rPr>
          <t>Gestante y Puérpera</t>
        </r>
        <r>
          <rPr>
            <sz val="9"/>
            <color indexed="81"/>
            <rFont val="Tahoma"/>
            <family val="2"/>
          </rPr>
          <t xml:space="preserve">  en la Sección </t>
        </r>
        <r>
          <rPr>
            <b/>
            <sz val="9"/>
            <color indexed="81"/>
            <rFont val="Tahoma"/>
            <family val="2"/>
          </rPr>
          <t>Antecedentes Embarazo Actual</t>
        </r>
        <r>
          <rPr>
            <sz val="9"/>
            <color indexed="81"/>
            <rFont val="Tahoma"/>
            <family val="2"/>
          </rPr>
          <t xml:space="preserve"> en el Campo </t>
        </r>
        <r>
          <rPr>
            <b/>
            <sz val="9"/>
            <color indexed="81"/>
            <rFont val="Tahoma"/>
            <family val="2"/>
          </rPr>
          <t>¿Es Alto Riesgo Obstétrico?</t>
        </r>
        <r>
          <rPr>
            <sz val="9"/>
            <color indexed="81"/>
            <rFont val="Tahoma"/>
            <family val="2"/>
          </rPr>
          <t xml:space="preserve"> con el Valor</t>
        </r>
        <r>
          <rPr>
            <b/>
            <sz val="9"/>
            <color indexed="81"/>
            <rFont val="Tahoma"/>
            <family val="2"/>
          </rPr>
          <t xml:space="preserve"> SI </t>
        </r>
        <r>
          <rPr>
            <sz val="9"/>
            <color indexed="81"/>
            <rFont val="Tahoma"/>
            <family val="2"/>
          </rPr>
          <t xml:space="preserve">y  el valor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y ademas seleccionar </t>
        </r>
        <r>
          <rPr>
            <b/>
            <sz val="9"/>
            <color indexed="81"/>
            <rFont val="Tahoma"/>
            <family val="2"/>
          </rPr>
          <t>Hipertensión Crónica</t>
        </r>
        <r>
          <rPr>
            <sz val="9"/>
            <color indexed="81"/>
            <rFont val="Tahoma"/>
            <family val="2"/>
          </rPr>
          <t xml:space="preserve"> en el Campo </t>
        </r>
        <r>
          <rPr>
            <b/>
            <sz val="9"/>
            <color indexed="81"/>
            <rFont val="Tahoma"/>
            <family val="2"/>
          </rPr>
          <t>Patologías Alto Riesgo Obstétrico.</t>
        </r>
        <r>
          <rPr>
            <sz val="9"/>
            <color indexed="81"/>
            <rFont val="Tahoma"/>
            <family val="2"/>
          </rPr>
          <t xml:space="preserve">
</t>
        </r>
      </text>
    </comment>
    <comment ref="C31" authorId="0" shapeId="0" xr:uid="{E266752F-BBF0-465F-B232-86FAD1E31E3E}">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Gestante y Puérpera   </t>
        </r>
        <r>
          <rPr>
            <sz val="9"/>
            <color indexed="81"/>
            <rFont val="Tahoma"/>
            <family val="2"/>
          </rPr>
          <t>en la Sección</t>
        </r>
        <r>
          <rPr>
            <b/>
            <sz val="9"/>
            <color indexed="81"/>
            <rFont val="Tahoma"/>
            <family val="2"/>
          </rPr>
          <t xml:space="preserve"> Antecedentes Embarazo Actual</t>
        </r>
        <r>
          <rPr>
            <sz val="9"/>
            <color indexed="81"/>
            <rFont val="Tahoma"/>
            <family val="2"/>
          </rPr>
          <t xml:space="preserve"> en el Campo </t>
        </r>
        <r>
          <rPr>
            <b/>
            <sz val="9"/>
            <color indexed="81"/>
            <rFont val="Tahoma"/>
            <family val="2"/>
          </rPr>
          <t xml:space="preserve">¿Es Alto Riesgo Obstétrico? </t>
        </r>
        <r>
          <rPr>
            <sz val="9"/>
            <color indexed="81"/>
            <rFont val="Tahoma"/>
            <family val="2"/>
          </rPr>
          <t xml:space="preserve">con el Valor </t>
        </r>
        <r>
          <rPr>
            <b/>
            <sz val="9"/>
            <color indexed="81"/>
            <rFont val="Tahoma"/>
            <family val="2"/>
          </rPr>
          <t>SI</t>
        </r>
        <r>
          <rPr>
            <sz val="9"/>
            <color indexed="81"/>
            <rFont val="Tahoma"/>
            <family val="2"/>
          </rPr>
          <t xml:space="preserve"> y  el valor I</t>
        </r>
        <r>
          <rPr>
            <b/>
            <sz val="9"/>
            <color indexed="81"/>
            <rFont val="Tahoma"/>
            <family val="2"/>
          </rPr>
          <t>ngreso</t>
        </r>
        <r>
          <rPr>
            <sz val="9"/>
            <color indexed="81"/>
            <rFont val="Tahoma"/>
            <family val="2"/>
          </rPr>
          <t xml:space="preserve"> en el campo </t>
        </r>
        <r>
          <rPr>
            <b/>
            <sz val="9"/>
            <color indexed="81"/>
            <rFont val="Tahoma"/>
            <family val="2"/>
          </rPr>
          <t>Estado</t>
        </r>
        <r>
          <rPr>
            <sz val="9"/>
            <color indexed="81"/>
            <rFont val="Tahoma"/>
            <family val="2"/>
          </rPr>
          <t xml:space="preserve">
y ademas seleccionar</t>
        </r>
        <r>
          <rPr>
            <b/>
            <sz val="9"/>
            <color indexed="81"/>
            <rFont val="Tahoma"/>
            <family val="2"/>
          </rPr>
          <t xml:space="preserve"> Otras patologías del embarazo </t>
        </r>
        <r>
          <rPr>
            <sz val="9"/>
            <color indexed="81"/>
            <rFont val="Tahoma"/>
            <family val="2"/>
          </rPr>
          <t xml:space="preserve">en el Campo </t>
        </r>
        <r>
          <rPr>
            <b/>
            <sz val="9"/>
            <color indexed="81"/>
            <rFont val="Tahoma"/>
            <family val="2"/>
          </rPr>
          <t>Patologías Alto Riesgo Obstétrico</t>
        </r>
      </text>
    </comment>
    <comment ref="Q33" authorId="3" shapeId="0" xr:uid="{0DD5345B-EA3D-4569-AA86-F8D0EC0C68C1}">
      <text>
        <r>
          <rPr>
            <b/>
            <sz val="9"/>
            <color indexed="81"/>
            <rFont val="Tahoma"/>
            <family val="2"/>
          </rPr>
          <t xml:space="preserve">Este dato aparecerá  luego de que en la atención 
</t>
        </r>
        <r>
          <rPr>
            <sz val="9"/>
            <color indexed="81"/>
            <rFont val="Tahoma"/>
            <family val="2"/>
          </rPr>
          <t xml:space="preserve">Registrada en el </t>
        </r>
        <r>
          <rPr>
            <b/>
            <sz val="9"/>
            <color indexed="81"/>
            <rFont val="Tahoma"/>
            <family val="2"/>
          </rPr>
          <t xml:space="preserve">Módulo Box - Pacientes Citados  o en Agregar Documentos a una Atención </t>
        </r>
        <r>
          <rPr>
            <sz val="9"/>
            <color indexed="81"/>
            <rFont val="Tahoma"/>
            <family val="2"/>
          </rPr>
          <t>el Formulario</t>
        </r>
        <r>
          <rPr>
            <b/>
            <sz val="9"/>
            <color indexed="81"/>
            <rFont val="Tahoma"/>
            <family val="2"/>
          </rPr>
          <t xml:space="preserve"> Regulación Fecundidad (Paternidad Reponsable)  </t>
        </r>
        <r>
          <rPr>
            <sz val="9"/>
            <color indexed="81"/>
            <rFont val="Tahoma"/>
            <family val="2"/>
          </rPr>
          <t xml:space="preserve">tenga registro en Sección </t>
        </r>
        <r>
          <rPr>
            <b/>
            <sz val="9"/>
            <color indexed="81"/>
            <rFont val="Tahoma"/>
            <family val="2"/>
          </rPr>
          <t xml:space="preserve">Metodo Anticonceptivo Actual  </t>
        </r>
        <r>
          <rPr>
            <sz val="9"/>
            <color indexed="81"/>
            <rFont val="Tahoma"/>
            <family val="2"/>
          </rPr>
          <t xml:space="preserve">en </t>
        </r>
        <r>
          <rPr>
            <b/>
            <sz val="9"/>
            <color indexed="81"/>
            <rFont val="Tahoma"/>
            <family val="2"/>
          </rPr>
          <t xml:space="preserve">campo MAC y su respectivo Estado </t>
        </r>
        <r>
          <rPr>
            <sz val="9"/>
            <color indexed="81"/>
            <rFont val="Tahoma"/>
            <family val="2"/>
          </rPr>
          <t>Ingreso.</t>
        </r>
        <r>
          <rPr>
            <b/>
            <sz val="9"/>
            <color indexed="81"/>
            <rFont val="Tahoma"/>
            <family val="2"/>
          </rPr>
          <t xml:space="preserve">
</t>
        </r>
        <r>
          <rPr>
            <sz val="9"/>
            <color indexed="81"/>
            <rFont val="Tahoma"/>
            <family val="2"/>
          </rPr>
          <t>y en la preguna</t>
        </r>
        <r>
          <rPr>
            <b/>
            <sz val="9"/>
            <color indexed="81"/>
            <rFont val="Tahoma"/>
            <family val="2"/>
          </rPr>
          <t xml:space="preserve"> ¿Ingreso en espacios amigables? </t>
        </r>
        <r>
          <rPr>
            <sz val="9"/>
            <color indexed="81"/>
            <rFont val="Tahoma"/>
            <family val="2"/>
          </rPr>
          <t>tenga el Valor</t>
        </r>
        <r>
          <rPr>
            <b/>
            <sz val="9"/>
            <color indexed="81"/>
            <rFont val="Tahoma"/>
            <family val="2"/>
          </rPr>
          <t xml:space="preserve"> SI</t>
        </r>
      </text>
    </comment>
    <comment ref="R33" authorId="3" shapeId="0" xr:uid="{CC75222E-368B-4C48-B5ED-188D7E806FF4}">
      <text>
        <r>
          <rPr>
            <b/>
            <sz val="9"/>
            <color indexed="81"/>
            <rFont val="Tahoma"/>
            <family val="2"/>
          </rPr>
          <t xml:space="preserve">Este dato aparecerá  luego de que en la atención 
</t>
        </r>
        <r>
          <rPr>
            <sz val="9"/>
            <color indexed="81"/>
            <rFont val="Tahoma"/>
            <family val="2"/>
          </rPr>
          <t>Registrada en el</t>
        </r>
        <r>
          <rPr>
            <b/>
            <sz val="9"/>
            <color indexed="81"/>
            <rFont val="Tahoma"/>
            <family val="2"/>
          </rPr>
          <t xml:space="preserve"> Módulo Box - Pacientes Citados  o en Agregar Documentos a una Atención e</t>
        </r>
        <r>
          <rPr>
            <sz val="9"/>
            <color indexed="81"/>
            <rFont val="Tahoma"/>
            <family val="2"/>
          </rPr>
          <t xml:space="preserve">l Formulario </t>
        </r>
        <r>
          <rPr>
            <b/>
            <sz val="9"/>
            <color indexed="81"/>
            <rFont val="Tahoma"/>
            <family val="2"/>
          </rPr>
          <t xml:space="preserve">Regulación Fecundidad (Paternidad Reponsable)  </t>
        </r>
        <r>
          <rPr>
            <sz val="9"/>
            <color indexed="81"/>
            <rFont val="Tahoma"/>
            <family val="2"/>
          </rPr>
          <t xml:space="preserve">tenga registro en sección </t>
        </r>
        <r>
          <rPr>
            <b/>
            <sz val="9"/>
            <color indexed="81"/>
            <rFont val="Tahoma"/>
            <family val="2"/>
          </rPr>
          <t xml:space="preserve">Metodo Anticonceptivo Actual </t>
        </r>
        <r>
          <rPr>
            <sz val="9"/>
            <color indexed="81"/>
            <rFont val="Tahoma"/>
            <family val="2"/>
          </rPr>
          <t>en en campo</t>
        </r>
        <r>
          <rPr>
            <b/>
            <sz val="9"/>
            <color indexed="81"/>
            <rFont val="Tahoma"/>
            <family val="2"/>
          </rPr>
          <t xml:space="preserve"> Estado </t>
        </r>
        <r>
          <rPr>
            <sz val="9"/>
            <color indexed="81"/>
            <rFont val="Tahoma"/>
            <family val="2"/>
          </rPr>
          <t>el valor</t>
        </r>
        <r>
          <rPr>
            <b/>
            <sz val="9"/>
            <color indexed="81"/>
            <rFont val="Tahoma"/>
            <family val="2"/>
          </rPr>
          <t xml:space="preserve"> "Ingreso por Cambio de Metodo"
Regla de Concistencia Manual DEIS.
R2: :</t>
        </r>
        <r>
          <rPr>
            <sz val="9"/>
            <color indexed="81"/>
            <rFont val="Tahoma"/>
            <family val="2"/>
          </rPr>
          <t xml:space="preserve"> Los "ingresos por cambio de método anticonceptivo" NO se deben considerar en Total de regulación de fertilidad</t>
        </r>
        <r>
          <rPr>
            <b/>
            <sz val="9"/>
            <color indexed="81"/>
            <rFont val="Tahoma"/>
            <family val="2"/>
          </rPr>
          <t xml:space="preserve">
</t>
        </r>
      </text>
    </comment>
    <comment ref="S33" authorId="0" shapeId="0" xr:uid="{6FB769F4-4E84-4D0D-A82C-FBBFB735520E}">
      <text>
        <r>
          <rPr>
            <sz val="9"/>
            <color indexed="81"/>
            <rFont val="Tahoma"/>
            <family val="2"/>
          </rPr>
          <t>Este dato aparecerá luego que en el Modulo de Admision o en Box - Pacientes Citados el paciente indique un Pueblo Indigena</t>
        </r>
      </text>
    </comment>
    <comment ref="T33" authorId="1" shapeId="0" xr:uid="{02405C60-A81A-40CF-9763-F54AF2B65AAC}">
      <text>
        <r>
          <rPr>
            <sz val="9"/>
            <color indexed="81"/>
            <rFont val="Tahoma"/>
            <family val="2"/>
          </rPr>
          <t xml:space="preserve">Se contabilizara a los pacientes que tengan en Admisión - usuario "Alerta Administrativa" o Box - Pacientes Citados - "Alertas Administrativas"  "MIGRANTES"
</t>
        </r>
      </text>
    </comment>
    <comment ref="U33" authorId="3" shapeId="0" xr:uid="{3CD985C0-8D21-4E83-A499-87581BC25DD6}">
      <text>
        <r>
          <rPr>
            <b/>
            <sz val="9"/>
            <color indexed="81"/>
            <rFont val="Tahoma"/>
            <family val="2"/>
          </rPr>
          <t xml:space="preserve">Este dato aparecerá  luego de que en la atención 
</t>
        </r>
        <r>
          <rPr>
            <sz val="9"/>
            <color indexed="81"/>
            <rFont val="Tahoma"/>
            <family val="2"/>
          </rPr>
          <t xml:space="preserve">
Registrada en el Módulo Box - Pacientes Citados  o en Agregar Documentos a una Atención el Formulario </t>
        </r>
        <r>
          <rPr>
            <b/>
            <sz val="9"/>
            <color indexed="81"/>
            <rFont val="Tahoma"/>
            <family val="2"/>
          </rPr>
          <t>Regulación Fecundidad (Paternidad Reponsable)</t>
        </r>
        <r>
          <rPr>
            <sz val="9"/>
            <color indexed="81"/>
            <rFont val="Tahoma"/>
            <family val="2"/>
          </rPr>
          <t xml:space="preserve">  tenga registros en sección</t>
        </r>
        <r>
          <rPr>
            <b/>
            <sz val="9"/>
            <color indexed="81"/>
            <rFont val="Tahoma"/>
            <family val="2"/>
          </rPr>
          <t xml:space="preserve"> Metodo Anticonceptivo Actual</t>
        </r>
        <r>
          <rPr>
            <sz val="9"/>
            <color indexed="81"/>
            <rFont val="Tahoma"/>
            <family val="2"/>
          </rPr>
          <t xml:space="preserve"> un registro de campo </t>
        </r>
        <r>
          <rPr>
            <b/>
            <sz val="9"/>
            <color indexed="81"/>
            <rFont val="Tahoma"/>
            <family val="2"/>
          </rPr>
          <t xml:space="preserve">MAC  y además </t>
        </r>
        <r>
          <rPr>
            <sz val="9"/>
            <color indexed="81"/>
            <rFont val="Tahoma"/>
            <family val="2"/>
          </rPr>
          <t xml:space="preserve">en el campo </t>
        </r>
        <r>
          <rPr>
            <b/>
            <sz val="9"/>
            <color indexed="81"/>
            <rFont val="Tahoma"/>
            <family val="2"/>
          </rPr>
          <t xml:space="preserve">Inicio precoz de MAC nivel secundario y terciario </t>
        </r>
        <r>
          <rPr>
            <sz val="9"/>
            <color indexed="81"/>
            <rFont val="Tahoma"/>
            <family val="2"/>
          </rPr>
          <t xml:space="preserve">tenga selecionado el valor </t>
        </r>
        <r>
          <rPr>
            <b/>
            <sz val="9"/>
            <color indexed="81"/>
            <rFont val="Tahoma"/>
            <family val="2"/>
          </rPr>
          <t>"Si"</t>
        </r>
      </text>
    </comment>
    <comment ref="C35" authorId="4" shapeId="0" xr:uid="{8373BF0C-8429-4B06-97FD-B0F673E49800}">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t>
        </r>
        <r>
          <rPr>
            <b/>
            <sz val="9"/>
            <color indexed="81"/>
            <rFont val="Tahoma"/>
            <family val="2"/>
          </rPr>
          <t xml:space="preserve"> Regulación Fecundidad (Paternidad Reponsable)</t>
        </r>
        <r>
          <rPr>
            <sz val="9"/>
            <color indexed="81"/>
            <rFont val="Tahoma"/>
            <family val="2"/>
          </rPr>
          <t xml:space="preserve">  tenga registro de Campo </t>
        </r>
        <r>
          <rPr>
            <b/>
            <sz val="9"/>
            <color indexed="81"/>
            <rFont val="Tahoma"/>
            <family val="2"/>
          </rPr>
          <t xml:space="preserve">Metodo Anticonceptivo Actual  MAC </t>
        </r>
        <r>
          <rPr>
            <sz val="9"/>
            <color indexed="81"/>
            <rFont val="Tahoma"/>
            <family val="2"/>
          </rPr>
          <t xml:space="preserve">y su respectivo Estado </t>
        </r>
        <r>
          <rPr>
            <b/>
            <sz val="9"/>
            <color indexed="81"/>
            <rFont val="Tahoma"/>
            <family val="2"/>
          </rPr>
          <t>Ingreso</t>
        </r>
        <r>
          <rPr>
            <sz val="9"/>
            <color indexed="81"/>
            <rFont val="Tahoma"/>
            <family val="2"/>
          </rPr>
          <t xml:space="preserve">
(Se Considerara la Fecha del Formulario Para Ser Contabilizado en el Mes que Corresponde)</t>
        </r>
      </text>
    </comment>
    <comment ref="C36" authorId="1" shapeId="0" xr:uid="{BD6C2792-4E31-46C0-85EA-A233D5EF9904}">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t>
        </r>
        <r>
          <rPr>
            <b/>
            <sz val="9"/>
            <color indexed="81"/>
            <rFont val="Tahoma"/>
            <family val="2"/>
          </rPr>
          <t xml:space="preserve"> Regulación Fecundidad (Paternidad Reponsable) 
</t>
        </r>
        <r>
          <rPr>
            <sz val="9"/>
            <color indexed="81"/>
            <rFont val="Tahoma"/>
            <family val="2"/>
          </rPr>
          <t xml:space="preserve">En la el Campo estado del Control se registre el valor </t>
        </r>
        <r>
          <rPr>
            <b/>
            <sz val="9"/>
            <color indexed="81"/>
            <rFont val="Tahoma"/>
            <family val="2"/>
          </rPr>
          <t>Ingreso</t>
        </r>
        <r>
          <rPr>
            <sz val="9"/>
            <color indexed="81"/>
            <rFont val="Tahoma"/>
            <family val="2"/>
          </rPr>
          <t xml:space="preserve">
</t>
        </r>
        <r>
          <rPr>
            <b/>
            <sz val="9"/>
            <color indexed="81"/>
            <rFont val="Tahoma"/>
            <family val="2"/>
          </rPr>
          <t xml:space="preserve">Método Anticonceptivo Actual </t>
        </r>
        <r>
          <rPr>
            <sz val="9"/>
            <color indexed="81"/>
            <rFont val="Tahoma"/>
            <family val="2"/>
          </rPr>
          <t>en el Campo</t>
        </r>
        <r>
          <rPr>
            <b/>
            <sz val="9"/>
            <color indexed="81"/>
            <rFont val="Tahoma"/>
            <family val="2"/>
          </rPr>
          <t xml:space="preserve"> MAC</t>
        </r>
        <r>
          <rPr>
            <sz val="9"/>
            <color indexed="81"/>
            <rFont val="Tahoma"/>
            <family val="2"/>
          </rPr>
          <t xml:space="preserve"> tenga como valor </t>
        </r>
        <r>
          <rPr>
            <b/>
            <sz val="9"/>
            <color indexed="81"/>
            <rFont val="Tahoma"/>
            <family val="2"/>
          </rPr>
          <t>DIU  T de Cobre.</t>
        </r>
        <r>
          <rPr>
            <sz val="9"/>
            <color indexed="81"/>
            <rFont val="Tahoma"/>
            <family val="2"/>
          </rPr>
          <t xml:space="preserve">
y campo </t>
        </r>
        <r>
          <rPr>
            <b/>
            <sz val="9"/>
            <color indexed="81"/>
            <rFont val="Tahoma"/>
            <family val="2"/>
          </rPr>
          <t>Estado</t>
        </r>
        <r>
          <rPr>
            <sz val="9"/>
            <color indexed="81"/>
            <rFont val="Tahoma"/>
            <family val="2"/>
          </rPr>
          <t xml:space="preserve"> tenga el valor Ingreso, Ingreso Cambio de Metodo
(Se Considerara la Fecha del Formulario Para Ser Contabilizado en el Mes que Corresponde)
</t>
        </r>
      </text>
    </comment>
    <comment ref="C37" authorId="1" shapeId="0" xr:uid="{031AAE4B-B553-4AD6-803F-DDCB8D30DBFE}">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t>
        </r>
        <r>
          <rPr>
            <sz val="9"/>
            <color indexed="81"/>
            <rFont val="Tahoma"/>
            <family val="2"/>
          </rPr>
          <t xml:space="preserve"> en el Formulario Clínico</t>
        </r>
        <r>
          <rPr>
            <b/>
            <sz val="9"/>
            <color indexed="81"/>
            <rFont val="Tahoma"/>
            <family val="2"/>
          </rPr>
          <t xml:space="preserve"> Regulación Fecundidad (Paternidad Reponsable) </t>
        </r>
        <r>
          <rPr>
            <sz val="9"/>
            <color indexed="81"/>
            <rFont val="Tahoma"/>
            <family val="2"/>
          </rPr>
          <t xml:space="preserve"> 
en la Sección </t>
        </r>
        <r>
          <rPr>
            <b/>
            <sz val="9"/>
            <color indexed="81"/>
            <rFont val="Tahoma"/>
            <family val="2"/>
          </rPr>
          <t xml:space="preserve"> Método Anticonceptivo Actua</t>
        </r>
        <r>
          <rPr>
            <sz val="9"/>
            <color indexed="81"/>
            <rFont val="Tahoma"/>
            <family val="2"/>
          </rPr>
          <t xml:space="preserve">l en el </t>
        </r>
        <r>
          <rPr>
            <b/>
            <sz val="9"/>
            <color indexed="81"/>
            <rFont val="Tahoma"/>
            <family val="2"/>
          </rPr>
          <t>Campo MAC</t>
        </r>
        <r>
          <rPr>
            <sz val="9"/>
            <color indexed="81"/>
            <rFont val="Tahoma"/>
            <family val="2"/>
          </rPr>
          <t xml:space="preserve"> tenga como valor </t>
        </r>
        <r>
          <rPr>
            <b/>
            <sz val="9"/>
            <color indexed="81"/>
            <rFont val="Tahoma"/>
            <family val="2"/>
          </rPr>
          <t xml:space="preserve">DIU  con Levonorgestrel
</t>
        </r>
        <r>
          <rPr>
            <sz val="9"/>
            <color indexed="81"/>
            <rFont val="Tahoma"/>
            <family val="2"/>
          </rPr>
          <t>y el campo</t>
        </r>
        <r>
          <rPr>
            <b/>
            <sz val="9"/>
            <color indexed="81"/>
            <rFont val="Tahoma"/>
            <family val="2"/>
          </rPr>
          <t xml:space="preserve"> Estado </t>
        </r>
        <r>
          <rPr>
            <sz val="9"/>
            <color indexed="81"/>
            <rFont val="Tahoma"/>
            <family val="2"/>
          </rPr>
          <t>tenga el valor</t>
        </r>
        <r>
          <rPr>
            <b/>
            <sz val="9"/>
            <color indexed="81"/>
            <rFont val="Tahoma"/>
            <family val="2"/>
          </rPr>
          <t xml:space="preserve"> Ingreso</t>
        </r>
        <r>
          <rPr>
            <sz val="9"/>
            <color indexed="81"/>
            <rFont val="Tahoma"/>
            <family val="2"/>
          </rPr>
          <t xml:space="preserve">
(Se Considerara la Fecha del Formulario Para Ser Contabilizado en el Mes que Corresponde)
</t>
        </r>
      </text>
    </comment>
    <comment ref="C38" authorId="4" shapeId="0" xr:uid="{87D1AAC9-D068-431F-A78F-A4F1F92E20D9}">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el </t>
        </r>
        <r>
          <rPr>
            <b/>
            <sz val="9"/>
            <color indexed="81"/>
            <rFont val="Tahoma"/>
            <family val="2"/>
          </rPr>
          <t>Formulario Regulación Fecundidad (Paternidad Reponsable)</t>
        </r>
        <r>
          <rPr>
            <sz val="9"/>
            <color indexed="81"/>
            <rFont val="Tahoma"/>
            <family val="2"/>
          </rPr>
          <t xml:space="preserve">  
en la Sección  </t>
        </r>
        <r>
          <rPr>
            <b/>
            <sz val="9"/>
            <color indexed="81"/>
            <rFont val="Tahoma"/>
            <family val="2"/>
          </rPr>
          <t>Método Anticonceptivo Actual</t>
        </r>
        <r>
          <rPr>
            <sz val="9"/>
            <color indexed="81"/>
            <rFont val="Tahoma"/>
            <family val="2"/>
          </rPr>
          <t xml:space="preserve"> en el Campo </t>
        </r>
        <r>
          <rPr>
            <b/>
            <sz val="9"/>
            <color indexed="81"/>
            <rFont val="Tahoma"/>
            <family val="2"/>
          </rPr>
          <t>MAC</t>
        </r>
        <r>
          <rPr>
            <sz val="9"/>
            <color indexed="81"/>
            <rFont val="Tahoma"/>
            <family val="2"/>
          </rPr>
          <t xml:space="preserve"> tenga como valor</t>
        </r>
        <r>
          <rPr>
            <b/>
            <sz val="9"/>
            <color indexed="81"/>
            <rFont val="Tahoma"/>
            <family val="2"/>
          </rPr>
          <t xml:space="preserve"> Oral Combinado
</t>
        </r>
        <r>
          <rPr>
            <sz val="9"/>
            <color indexed="81"/>
            <rFont val="Tahoma"/>
            <family val="2"/>
          </rPr>
          <t>y el campo</t>
        </r>
        <r>
          <rPr>
            <b/>
            <sz val="9"/>
            <color indexed="81"/>
            <rFont val="Tahoma"/>
            <family val="2"/>
          </rPr>
          <t xml:space="preserve"> Estado </t>
        </r>
        <r>
          <rPr>
            <sz val="9"/>
            <color indexed="81"/>
            <rFont val="Tahoma"/>
            <family val="2"/>
          </rPr>
          <t>tenga el valor</t>
        </r>
        <r>
          <rPr>
            <b/>
            <sz val="9"/>
            <color indexed="81"/>
            <rFont val="Tahoma"/>
            <family val="2"/>
          </rPr>
          <t xml:space="preserve"> Ingreso</t>
        </r>
        <r>
          <rPr>
            <sz val="9"/>
            <color indexed="81"/>
            <rFont val="Tahoma"/>
            <family val="2"/>
          </rPr>
          <t xml:space="preserve">
(Se Considerara la Fecha del Formulario Para Ser Contabilizado en el Mes que Corresponde)</t>
        </r>
        <r>
          <rPr>
            <b/>
            <sz val="9"/>
            <color indexed="81"/>
            <rFont val="Tahoma"/>
            <family val="2"/>
          </rPr>
          <t xml:space="preserve">
</t>
        </r>
        <r>
          <rPr>
            <sz val="9"/>
            <color indexed="81"/>
            <rFont val="Tahoma"/>
            <family val="2"/>
          </rPr>
          <t xml:space="preserve">
</t>
        </r>
      </text>
    </comment>
    <comment ref="C39" authorId="4" shapeId="0" xr:uid="{5FE2498E-986A-4C1B-91F4-8F96A72DC0D0}">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el </t>
        </r>
        <r>
          <rPr>
            <b/>
            <sz val="9"/>
            <color indexed="81"/>
            <rFont val="Tahoma"/>
            <family val="2"/>
          </rPr>
          <t xml:space="preserve">Formulario Regulación Fecundidad (Paternidad Reponsable) </t>
        </r>
        <r>
          <rPr>
            <sz val="9"/>
            <color indexed="81"/>
            <rFont val="Tahoma"/>
            <family val="2"/>
          </rPr>
          <t xml:space="preserve"> 
en la Sección  </t>
        </r>
        <r>
          <rPr>
            <b/>
            <sz val="9"/>
            <color indexed="81"/>
            <rFont val="Tahoma"/>
            <family val="2"/>
          </rPr>
          <t xml:space="preserve">Método Anticonceptivo Actual </t>
        </r>
        <r>
          <rPr>
            <sz val="9"/>
            <color indexed="81"/>
            <rFont val="Tahoma"/>
            <family val="2"/>
          </rPr>
          <t>en el Campo</t>
        </r>
        <r>
          <rPr>
            <b/>
            <sz val="9"/>
            <color indexed="81"/>
            <rFont val="Tahoma"/>
            <family val="2"/>
          </rPr>
          <t xml:space="preserve"> MAC</t>
        </r>
        <r>
          <rPr>
            <sz val="9"/>
            <color indexed="81"/>
            <rFont val="Tahoma"/>
            <family val="2"/>
          </rPr>
          <t xml:space="preserve"> tenga como valor </t>
        </r>
        <r>
          <rPr>
            <b/>
            <sz val="9"/>
            <color indexed="81"/>
            <rFont val="Tahoma"/>
            <family val="2"/>
          </rPr>
          <t xml:space="preserve">Progestágenos Puros.
</t>
        </r>
        <r>
          <rPr>
            <sz val="9"/>
            <color indexed="81"/>
            <rFont val="Tahoma"/>
            <family val="2"/>
          </rPr>
          <t>y el campo</t>
        </r>
        <r>
          <rPr>
            <b/>
            <sz val="9"/>
            <color indexed="81"/>
            <rFont val="Tahoma"/>
            <family val="2"/>
          </rPr>
          <t xml:space="preserve"> Estado </t>
        </r>
        <r>
          <rPr>
            <sz val="9"/>
            <color indexed="81"/>
            <rFont val="Tahoma"/>
            <family val="2"/>
          </rPr>
          <t xml:space="preserve">tenga el valor </t>
        </r>
        <r>
          <rPr>
            <b/>
            <sz val="9"/>
            <color indexed="81"/>
            <rFont val="Tahoma"/>
            <family val="2"/>
          </rPr>
          <t>Ingreso</t>
        </r>
        <r>
          <rPr>
            <sz val="9"/>
            <color indexed="81"/>
            <rFont val="Tahoma"/>
            <family val="2"/>
          </rPr>
          <t xml:space="preserve">
(Se Considerara la Fecha del Formulario Para Ser Contabilizado en el Mes que Corresponde)
</t>
        </r>
      </text>
    </comment>
    <comment ref="C40" authorId="4" shapeId="0" xr:uid="{3CFAFA11-4257-4A1F-AEDE-A7CCE220EC17}">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t>
        </r>
        <r>
          <rPr>
            <b/>
            <sz val="9"/>
            <color indexed="81"/>
            <rFont val="Tahoma"/>
            <family val="2"/>
          </rPr>
          <t xml:space="preserve"> Regulación Fecundidad (Paternidad Reponsable) </t>
        </r>
        <r>
          <rPr>
            <sz val="9"/>
            <color indexed="81"/>
            <rFont val="Tahoma"/>
            <family val="2"/>
          </rPr>
          <t xml:space="preserve"> 
en la Sección  </t>
        </r>
        <r>
          <rPr>
            <b/>
            <sz val="9"/>
            <color indexed="81"/>
            <rFont val="Tahoma"/>
            <family val="2"/>
          </rPr>
          <t xml:space="preserve">Método Anticonceptivo Actual </t>
        </r>
        <r>
          <rPr>
            <sz val="9"/>
            <color indexed="81"/>
            <rFont val="Tahoma"/>
            <family val="2"/>
          </rPr>
          <t>en el Campo</t>
        </r>
        <r>
          <rPr>
            <b/>
            <sz val="9"/>
            <color indexed="81"/>
            <rFont val="Tahoma"/>
            <family val="2"/>
          </rPr>
          <t xml:space="preserve"> MAC</t>
        </r>
        <r>
          <rPr>
            <sz val="9"/>
            <color indexed="81"/>
            <rFont val="Tahoma"/>
            <family val="2"/>
          </rPr>
          <t xml:space="preserve"> tenga como valor </t>
        </r>
        <r>
          <rPr>
            <b/>
            <sz val="9"/>
            <color indexed="81"/>
            <rFont val="Tahoma"/>
            <family val="2"/>
          </rPr>
          <t xml:space="preserve">Inyectable Combinado Mensual </t>
        </r>
        <r>
          <rPr>
            <sz val="9"/>
            <color indexed="81"/>
            <rFont val="Tahoma"/>
            <family val="2"/>
          </rPr>
          <t xml:space="preserve">o </t>
        </r>
        <r>
          <rPr>
            <b/>
            <sz val="9"/>
            <color indexed="81"/>
            <rFont val="Tahoma"/>
            <family val="2"/>
          </rPr>
          <t xml:space="preserve">Inyectable Combinado Trimestral
</t>
        </r>
        <r>
          <rPr>
            <sz val="9"/>
            <color indexed="81"/>
            <rFont val="Tahoma"/>
            <family val="2"/>
          </rPr>
          <t>y el campo</t>
        </r>
        <r>
          <rPr>
            <b/>
            <sz val="9"/>
            <color indexed="81"/>
            <rFont val="Tahoma"/>
            <family val="2"/>
          </rPr>
          <t xml:space="preserve"> Estado </t>
        </r>
        <r>
          <rPr>
            <sz val="9"/>
            <color indexed="81"/>
            <rFont val="Tahoma"/>
            <family val="2"/>
          </rPr>
          <t>tenga el valor</t>
        </r>
        <r>
          <rPr>
            <b/>
            <sz val="9"/>
            <color indexed="81"/>
            <rFont val="Tahoma"/>
            <family val="2"/>
          </rPr>
          <t xml:space="preserve"> Ingreso
</t>
        </r>
        <r>
          <rPr>
            <sz val="9"/>
            <color indexed="81"/>
            <rFont val="Tahoma"/>
            <family val="2"/>
          </rPr>
          <t xml:space="preserve">
(Se Considerara la Fecha del Formulario Para Ser Contabilizado en el Mes que Corresponde)</t>
        </r>
      </text>
    </comment>
    <comment ref="C41" authorId="4" shapeId="0" xr:uid="{0579064E-2F3F-4C70-A565-9F78D530E678}">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el Formulario </t>
        </r>
        <r>
          <rPr>
            <b/>
            <sz val="9"/>
            <color indexed="81"/>
            <rFont val="Tahoma"/>
            <family val="2"/>
          </rPr>
          <t>Regulación Fecundidad (Paternidad Reponsable)</t>
        </r>
        <r>
          <rPr>
            <sz val="9"/>
            <color indexed="81"/>
            <rFont val="Tahoma"/>
            <family val="2"/>
          </rPr>
          <t xml:space="preserve">  
en la Sección  </t>
        </r>
        <r>
          <rPr>
            <b/>
            <sz val="9"/>
            <color indexed="81"/>
            <rFont val="Tahoma"/>
            <family val="2"/>
          </rPr>
          <t>Método Anticonceptivo Actual</t>
        </r>
        <r>
          <rPr>
            <sz val="9"/>
            <color indexed="81"/>
            <rFont val="Tahoma"/>
            <family val="2"/>
          </rPr>
          <t xml:space="preserve"> en el Campo </t>
        </r>
        <r>
          <rPr>
            <b/>
            <sz val="9"/>
            <color indexed="81"/>
            <rFont val="Tahoma"/>
            <family val="2"/>
          </rPr>
          <t>MAC</t>
        </r>
        <r>
          <rPr>
            <sz val="9"/>
            <color indexed="81"/>
            <rFont val="Tahoma"/>
            <family val="2"/>
          </rPr>
          <t xml:space="preserve"> tenga como valor </t>
        </r>
        <r>
          <rPr>
            <b/>
            <sz val="9"/>
            <color indexed="81"/>
            <rFont val="Tahoma"/>
            <family val="2"/>
          </rPr>
          <t>Inyectable Progestágenos Mensual</t>
        </r>
        <r>
          <rPr>
            <sz val="9"/>
            <color indexed="81"/>
            <rFont val="Tahoma"/>
            <family val="2"/>
          </rPr>
          <t xml:space="preserve"> o </t>
        </r>
        <r>
          <rPr>
            <b/>
            <sz val="9"/>
            <color indexed="81"/>
            <rFont val="Tahoma"/>
            <family val="2"/>
          </rPr>
          <t xml:space="preserve">Inyectable Progestágenos Trimestral
</t>
        </r>
        <r>
          <rPr>
            <sz val="9"/>
            <color indexed="81"/>
            <rFont val="Tahoma"/>
            <family val="2"/>
          </rPr>
          <t xml:space="preserve">
y el campo</t>
        </r>
        <r>
          <rPr>
            <b/>
            <sz val="9"/>
            <color indexed="81"/>
            <rFont val="Tahoma"/>
            <family val="2"/>
          </rPr>
          <t xml:space="preserve"> Estado </t>
        </r>
        <r>
          <rPr>
            <sz val="9"/>
            <color indexed="81"/>
            <rFont val="Tahoma"/>
            <family val="2"/>
          </rPr>
          <t>tenga el valor</t>
        </r>
        <r>
          <rPr>
            <b/>
            <sz val="9"/>
            <color indexed="81"/>
            <rFont val="Tahoma"/>
            <family val="2"/>
          </rPr>
          <t xml:space="preserve"> Ingreso</t>
        </r>
        <r>
          <rPr>
            <sz val="9"/>
            <color indexed="81"/>
            <rFont val="Tahoma"/>
            <family val="2"/>
          </rPr>
          <t xml:space="preserve">
(Se Considerara la Fecha del Formulario Para Ser Contabilizado en el Mes que Corresponde)</t>
        </r>
      </text>
    </comment>
    <comment ref="C42" authorId="3" shapeId="0" xr:uid="{91F7163B-0E2B-470F-AD19-E121277BFD06}">
      <text>
        <r>
          <rPr>
            <sz val="9"/>
            <color indexed="81"/>
            <rFont val="Tahoma"/>
            <family val="2"/>
          </rPr>
          <t xml:space="preserve">
Este dato aparecerá  luego de que en la atención 
</t>
        </r>
        <r>
          <rPr>
            <b/>
            <sz val="9"/>
            <color indexed="81"/>
            <rFont val="Tahoma"/>
            <family val="2"/>
          </rPr>
          <t xml:space="preserve">
Registrada en el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t>
        </r>
        <r>
          <rPr>
            <b/>
            <sz val="9"/>
            <color indexed="81"/>
            <rFont val="Tahoma"/>
            <family val="2"/>
          </rPr>
          <t xml:space="preserve">Formulario Regulación Fecundidad (Paternidad Reponsable) 
</t>
        </r>
        <r>
          <rPr>
            <sz val="9"/>
            <color indexed="81"/>
            <rFont val="Tahoma"/>
            <family val="2"/>
          </rPr>
          <t xml:space="preserve">
en la Sección </t>
        </r>
        <r>
          <rPr>
            <b/>
            <sz val="9"/>
            <color indexed="81"/>
            <rFont val="Tahoma"/>
            <family val="2"/>
          </rPr>
          <t xml:space="preserve">Método Anticonceptivo Actual </t>
        </r>
        <r>
          <rPr>
            <sz val="9"/>
            <color indexed="81"/>
            <rFont val="Tahoma"/>
            <family val="2"/>
          </rPr>
          <t xml:space="preserve">en el Campo </t>
        </r>
        <r>
          <rPr>
            <b/>
            <sz val="9"/>
            <color indexed="81"/>
            <rFont val="Tahoma"/>
            <family val="2"/>
          </rPr>
          <t xml:space="preserve">MAC </t>
        </r>
        <r>
          <rPr>
            <sz val="9"/>
            <color indexed="81"/>
            <rFont val="Tahoma"/>
            <family val="2"/>
          </rPr>
          <t>tenga como valor</t>
        </r>
        <r>
          <rPr>
            <b/>
            <sz val="9"/>
            <color indexed="81"/>
            <rFont val="Tahoma"/>
            <family val="2"/>
          </rPr>
          <t xml:space="preserve"> Implante Etonogestrel
</t>
        </r>
        <r>
          <rPr>
            <sz val="9"/>
            <color indexed="81"/>
            <rFont val="Tahoma"/>
            <family val="2"/>
          </rPr>
          <t>y el campo</t>
        </r>
        <r>
          <rPr>
            <b/>
            <sz val="9"/>
            <color indexed="81"/>
            <rFont val="Tahoma"/>
            <family val="2"/>
          </rPr>
          <t xml:space="preserve"> Estado </t>
        </r>
        <r>
          <rPr>
            <sz val="9"/>
            <color indexed="81"/>
            <rFont val="Tahoma"/>
            <family val="2"/>
          </rPr>
          <t>tenga el valor</t>
        </r>
        <r>
          <rPr>
            <b/>
            <sz val="9"/>
            <color indexed="81"/>
            <rFont val="Tahoma"/>
            <family val="2"/>
          </rPr>
          <t xml:space="preserve"> Ingreso
</t>
        </r>
        <r>
          <rPr>
            <sz val="9"/>
            <color indexed="81"/>
            <rFont val="Tahoma"/>
            <family val="2"/>
          </rPr>
          <t xml:space="preserve">
(Se Considerara la Fecha del Formulario Para Ser Contabilizado en el Mes que Corresponde) </t>
        </r>
      </text>
    </comment>
    <comment ref="C43" authorId="3" shapeId="0" xr:uid="{7F2EAEFE-9DD4-4D85-A938-45D8ADCE261B}">
      <text>
        <r>
          <rPr>
            <sz val="9"/>
            <color indexed="81"/>
            <rFont val="Tahoma"/>
            <family val="2"/>
          </rPr>
          <t xml:space="preserve">Este dato aparecerá  luego de que en la atención 
</t>
        </r>
        <r>
          <rPr>
            <b/>
            <sz val="9"/>
            <color indexed="81"/>
            <rFont val="Tahoma"/>
            <family val="2"/>
          </rPr>
          <t xml:space="preserve">Registrada en el 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el </t>
        </r>
        <r>
          <rPr>
            <b/>
            <sz val="9"/>
            <color indexed="81"/>
            <rFont val="Tahoma"/>
            <family val="2"/>
          </rPr>
          <t xml:space="preserve">Formulario Regulación Fecundidad (Paternidad Reponsable) </t>
        </r>
        <r>
          <rPr>
            <sz val="9"/>
            <color indexed="81"/>
            <rFont val="Tahoma"/>
            <family val="2"/>
          </rPr>
          <t xml:space="preserve"> 
en la Sección  Método Anticonceptivo Actual en el Campo </t>
        </r>
        <r>
          <rPr>
            <b/>
            <sz val="9"/>
            <color indexed="81"/>
            <rFont val="Tahoma"/>
            <family val="2"/>
          </rPr>
          <t>MAC</t>
        </r>
        <r>
          <rPr>
            <sz val="9"/>
            <color indexed="81"/>
            <rFont val="Tahoma"/>
            <family val="2"/>
          </rPr>
          <t xml:space="preserve"> tenga como valor Implante  </t>
        </r>
        <r>
          <rPr>
            <b/>
            <sz val="9"/>
            <color indexed="81"/>
            <rFont val="Tahoma"/>
            <family val="2"/>
          </rPr>
          <t>Implante Levonorgestrel</t>
        </r>
        <r>
          <rPr>
            <sz val="9"/>
            <color indexed="81"/>
            <rFont val="Tahoma"/>
            <family val="2"/>
          </rPr>
          <t xml:space="preserve"> 
y el campo </t>
        </r>
        <r>
          <rPr>
            <b/>
            <sz val="9"/>
            <color indexed="81"/>
            <rFont val="Tahoma"/>
            <family val="2"/>
          </rPr>
          <t>Estado</t>
        </r>
        <r>
          <rPr>
            <sz val="9"/>
            <color indexed="81"/>
            <rFont val="Tahoma"/>
            <family val="2"/>
          </rPr>
          <t xml:space="preserve"> tenga el valor </t>
        </r>
        <r>
          <rPr>
            <b/>
            <sz val="9"/>
            <color indexed="81"/>
            <rFont val="Tahoma"/>
            <family val="2"/>
          </rPr>
          <t>Ingreso</t>
        </r>
        <r>
          <rPr>
            <sz val="9"/>
            <color indexed="81"/>
            <rFont val="Tahoma"/>
            <family val="2"/>
          </rPr>
          <t xml:space="preserve">
(Se Considerara la Fecha del Formulario Para Ser Contabilizado en el Mes que Corresponde) </t>
        </r>
      </text>
    </comment>
    <comment ref="C44" authorId="3" shapeId="0" xr:uid="{4E427A3B-EF5D-4AD9-B1F3-E74ACA3DCEDF}">
      <text>
        <r>
          <rPr>
            <b/>
            <sz val="9"/>
            <color indexed="81"/>
            <rFont val="Tahoma"/>
            <family val="2"/>
          </rPr>
          <t xml:space="preserve">Este dato aparecerá  luego de que en la atención 
</t>
        </r>
        <r>
          <rPr>
            <sz val="9"/>
            <color indexed="81"/>
            <rFont val="Tahoma"/>
            <family val="2"/>
          </rPr>
          <t xml:space="preserve">Registrada en el Módulo Box - Pacientes Citados  o  en Agregar Documentos a una Atención el Formulario Regulación Fecundidad (Paternidad Reponsable) </t>
        </r>
        <r>
          <rPr>
            <b/>
            <sz val="9"/>
            <color indexed="81"/>
            <rFont val="Tahoma"/>
            <family val="2"/>
          </rPr>
          <t xml:space="preserve"> 
</t>
        </r>
        <r>
          <rPr>
            <sz val="9"/>
            <color indexed="81"/>
            <rFont val="Tahoma"/>
            <family val="2"/>
          </rPr>
          <t>En la Sección</t>
        </r>
        <r>
          <rPr>
            <b/>
            <sz val="9"/>
            <color indexed="81"/>
            <rFont val="Tahoma"/>
            <family val="2"/>
          </rPr>
          <t xml:space="preserve">  Método Anticonceptivo Actual en el Campo MAC</t>
        </r>
        <r>
          <rPr>
            <sz val="9"/>
            <color indexed="81"/>
            <rFont val="Tahoma"/>
            <family val="2"/>
          </rPr>
          <t xml:space="preserve"> tenga como valor </t>
        </r>
        <r>
          <rPr>
            <b/>
            <sz val="9"/>
            <color indexed="81"/>
            <rFont val="Tahoma"/>
            <family val="2"/>
          </rPr>
          <t xml:space="preserve">Anillo Vaginal
</t>
        </r>
        <r>
          <rPr>
            <sz val="9"/>
            <color indexed="81"/>
            <rFont val="Tahoma"/>
            <family val="2"/>
          </rPr>
          <t>y el campo Estado tenga el valor</t>
        </r>
        <r>
          <rPr>
            <b/>
            <sz val="9"/>
            <color indexed="81"/>
            <rFont val="Tahoma"/>
            <family val="2"/>
          </rPr>
          <t xml:space="preserve"> Ingreso
(Se Considerara la Fecha del Formulario Para Ser Contabilizado en el Mes que Corresponde) </t>
        </r>
      </text>
    </comment>
    <comment ref="C45" authorId="4" shapeId="0" xr:uid="{E1E866D1-1F74-49D4-838A-8B021FC67247}">
      <text>
        <r>
          <rPr>
            <sz val="9"/>
            <color indexed="81"/>
            <rFont val="Tahoma"/>
            <family val="2"/>
          </rPr>
          <t xml:space="preserve">  Este dato aparecerá  luego de que en la atención 
1.-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Método Anticonceptivo Actual </t>
        </r>
        <r>
          <rPr>
            <sz val="9"/>
            <color indexed="81"/>
            <rFont val="Tahoma"/>
            <family val="2"/>
          </rPr>
          <t>en el Campo</t>
        </r>
        <r>
          <rPr>
            <b/>
            <sz val="9"/>
            <color indexed="81"/>
            <rFont val="Tahoma"/>
            <family val="2"/>
          </rPr>
          <t xml:space="preserve"> MAC</t>
        </r>
        <r>
          <rPr>
            <sz val="9"/>
            <color indexed="81"/>
            <rFont val="Tahoma"/>
            <family val="2"/>
          </rPr>
          <t xml:space="preserve"> tenga como valor </t>
        </r>
        <r>
          <rPr>
            <b/>
            <sz val="9"/>
            <color indexed="81"/>
            <rFont val="Tahoma"/>
            <family val="2"/>
          </rPr>
          <t xml:space="preserve">Preservativos.
</t>
        </r>
        <r>
          <rPr>
            <sz val="9"/>
            <color indexed="81"/>
            <rFont val="Tahoma"/>
            <family val="2"/>
          </rPr>
          <t>y el campo</t>
        </r>
        <r>
          <rPr>
            <b/>
            <sz val="9"/>
            <color indexed="81"/>
            <rFont val="Tahoma"/>
            <family val="2"/>
          </rPr>
          <t xml:space="preserve"> Estado </t>
        </r>
        <r>
          <rPr>
            <sz val="9"/>
            <color indexed="81"/>
            <rFont val="Tahoma"/>
            <family val="2"/>
          </rPr>
          <t xml:space="preserve">tenga el valor </t>
        </r>
        <r>
          <rPr>
            <b/>
            <sz val="9"/>
            <color indexed="81"/>
            <rFont val="Tahoma"/>
            <family val="2"/>
          </rPr>
          <t>Ingreso</t>
        </r>
        <r>
          <rPr>
            <sz val="9"/>
            <color indexed="81"/>
            <rFont val="Tahoma"/>
            <family val="2"/>
          </rPr>
          <t xml:space="preserve">
</t>
        </r>
        <r>
          <rPr>
            <b/>
            <sz val="9"/>
            <color indexed="81"/>
            <rFont val="Tahoma"/>
            <family val="2"/>
          </rPr>
          <t xml:space="preserve">
(El Sexo Hombre y Mujer Se Tomara Desde los Datos Registrados en Admisión)</t>
        </r>
      </text>
    </comment>
    <comment ref="C46" authorId="4" shapeId="0" xr:uid="{737F0A74-A2B3-4D0B-9127-FFB924595F1F}">
      <text>
        <r>
          <rPr>
            <sz val="9"/>
            <color indexed="81"/>
            <rFont val="Tahoma"/>
            <family val="2"/>
          </rPr>
          <t xml:space="preserve">  Este dato aparecerá  luego de que en la atención 
1.-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Método Anticonceptivo Actual </t>
        </r>
        <r>
          <rPr>
            <sz val="9"/>
            <color indexed="81"/>
            <rFont val="Tahoma"/>
            <family val="2"/>
          </rPr>
          <t>en el Campo</t>
        </r>
        <r>
          <rPr>
            <b/>
            <sz val="9"/>
            <color indexed="81"/>
            <rFont val="Tahoma"/>
            <family val="2"/>
          </rPr>
          <t xml:space="preserve"> MAC</t>
        </r>
        <r>
          <rPr>
            <sz val="9"/>
            <color indexed="81"/>
            <rFont val="Tahoma"/>
            <family val="2"/>
          </rPr>
          <t xml:space="preserve"> tenga como valor </t>
        </r>
        <r>
          <rPr>
            <b/>
            <sz val="9"/>
            <color indexed="81"/>
            <rFont val="Tahoma"/>
            <family val="2"/>
          </rPr>
          <t xml:space="preserve">Preservativos.
</t>
        </r>
        <r>
          <rPr>
            <sz val="9"/>
            <color indexed="81"/>
            <rFont val="Tahoma"/>
            <family val="2"/>
          </rPr>
          <t>y el campo</t>
        </r>
        <r>
          <rPr>
            <b/>
            <sz val="9"/>
            <color indexed="81"/>
            <rFont val="Tahoma"/>
            <family val="2"/>
          </rPr>
          <t xml:space="preserve"> Estado </t>
        </r>
        <r>
          <rPr>
            <sz val="9"/>
            <color indexed="81"/>
            <rFont val="Tahoma"/>
            <family val="2"/>
          </rPr>
          <t xml:space="preserve">tenga el valor </t>
        </r>
        <r>
          <rPr>
            <b/>
            <sz val="9"/>
            <color indexed="81"/>
            <rFont val="Tahoma"/>
            <family val="2"/>
          </rPr>
          <t>Ingreso</t>
        </r>
        <r>
          <rPr>
            <sz val="9"/>
            <color indexed="81"/>
            <rFont val="Tahoma"/>
            <family val="2"/>
          </rPr>
          <t xml:space="preserve">
</t>
        </r>
        <r>
          <rPr>
            <b/>
            <sz val="9"/>
            <color indexed="81"/>
            <rFont val="Tahoma"/>
            <family val="2"/>
          </rPr>
          <t xml:space="preserve">
(El Sexo Hombre y Mujer Se Tomara Desde los Datos Registrados en Admisión)</t>
        </r>
      </text>
    </comment>
    <comment ref="C47" authorId="3" shapeId="0" xr:uid="{1597D192-814B-4A1A-AD82-386D0633AA5B}">
      <text>
        <r>
          <rPr>
            <b/>
            <sz val="9"/>
            <color indexed="81"/>
            <rFont val="Tahoma"/>
            <family val="2"/>
          </rPr>
          <t xml:space="preserve">Este dato aparecerá  luego de que en la atención 
Registrada en el Módulo Box - Pacientes Citados </t>
        </r>
        <r>
          <rPr>
            <sz val="9"/>
            <color indexed="81"/>
            <rFont val="Tahoma"/>
            <family val="2"/>
          </rPr>
          <t xml:space="preserve"> o </t>
        </r>
        <r>
          <rPr>
            <b/>
            <sz val="9"/>
            <color indexed="81"/>
            <rFont val="Tahoma"/>
            <family val="2"/>
          </rPr>
          <t xml:space="preserve"> en Agregar Documentos a una Atención </t>
        </r>
        <r>
          <rPr>
            <sz val="9"/>
            <color indexed="81"/>
            <rFont val="Tahoma"/>
            <family val="2"/>
          </rPr>
          <t>el Formulario</t>
        </r>
        <r>
          <rPr>
            <b/>
            <sz val="9"/>
            <color indexed="81"/>
            <rFont val="Tahoma"/>
            <family val="2"/>
          </rPr>
          <t xml:space="preserve"> Regulación Fecundidad (Paternidad Responsable)  
</t>
        </r>
        <r>
          <rPr>
            <sz val="9"/>
            <color indexed="81"/>
            <rFont val="Tahoma"/>
            <family val="2"/>
          </rPr>
          <t xml:space="preserve">en la Sección </t>
        </r>
        <r>
          <rPr>
            <b/>
            <sz val="9"/>
            <color indexed="81"/>
            <rFont val="Tahoma"/>
            <family val="2"/>
          </rPr>
          <t xml:space="preserve"> Método Anticonceptivo Actual</t>
        </r>
        <r>
          <rPr>
            <sz val="9"/>
            <color indexed="81"/>
            <rFont val="Tahoma"/>
            <family val="2"/>
          </rPr>
          <t xml:space="preserve"> en el Campo </t>
        </r>
        <r>
          <rPr>
            <b/>
            <sz val="9"/>
            <color indexed="81"/>
            <rFont val="Tahoma"/>
            <family val="2"/>
          </rPr>
          <t xml:space="preserve">MAC </t>
        </r>
        <r>
          <rPr>
            <sz val="9"/>
            <color indexed="81"/>
            <rFont val="Tahoma"/>
            <family val="2"/>
          </rPr>
          <t xml:space="preserve">tenga como valor </t>
        </r>
        <r>
          <rPr>
            <b/>
            <sz val="9"/>
            <color indexed="81"/>
            <rFont val="Tahoma"/>
            <family val="2"/>
          </rPr>
          <t xml:space="preserve"> Esterilización Quirúrgica
</t>
        </r>
        <r>
          <rPr>
            <sz val="9"/>
            <color indexed="81"/>
            <rFont val="Tahoma"/>
            <family val="2"/>
          </rPr>
          <t>y el campo</t>
        </r>
        <r>
          <rPr>
            <b/>
            <sz val="9"/>
            <color indexed="81"/>
            <rFont val="Tahoma"/>
            <family val="2"/>
          </rPr>
          <t xml:space="preserve"> Estado </t>
        </r>
        <r>
          <rPr>
            <sz val="9"/>
            <color indexed="81"/>
            <rFont val="Tahoma"/>
            <family val="2"/>
          </rPr>
          <t>tenga el valor</t>
        </r>
        <r>
          <rPr>
            <b/>
            <sz val="9"/>
            <color indexed="81"/>
            <rFont val="Tahoma"/>
            <family val="2"/>
          </rPr>
          <t xml:space="preserve"> Ingreso/Egreso Esterilización Quirúrgica, </t>
        </r>
        <r>
          <rPr>
            <sz val="9"/>
            <color indexed="81"/>
            <rFont val="Tahoma"/>
            <family val="2"/>
          </rPr>
          <t>esto en el caso de ingresar y egresar el mismo día</t>
        </r>
        <r>
          <rPr>
            <b/>
            <sz val="9"/>
            <color indexed="81"/>
            <rFont val="Tahoma"/>
            <family val="2"/>
          </rPr>
          <t xml:space="preserve"> (Contabilizaría en Sección C y C1)
</t>
        </r>
        <r>
          <rPr>
            <sz val="9"/>
            <color indexed="81"/>
            <rFont val="Tahoma"/>
            <family val="2"/>
          </rPr>
          <t>Si el egreso es en diferentes días que el ingreso se puede utilizar solo el estado</t>
        </r>
        <r>
          <rPr>
            <b/>
            <sz val="9"/>
            <color indexed="81"/>
            <rFont val="Tahoma"/>
            <family val="2"/>
          </rPr>
          <t xml:space="preserve"> Ingres, </t>
        </r>
        <r>
          <rPr>
            <sz val="9"/>
            <color indexed="81"/>
            <rFont val="Tahoma"/>
            <family val="2"/>
          </rPr>
          <t>para que solo este en esta sección.</t>
        </r>
      </text>
    </comment>
    <comment ref="C48" authorId="3" shapeId="0" xr:uid="{7DEE2A58-9FBC-43A7-9E09-00BEFC708977}">
      <text>
        <r>
          <rPr>
            <b/>
            <sz val="9"/>
            <color indexed="81"/>
            <rFont val="Tahoma"/>
            <family val="2"/>
          </rPr>
          <t xml:space="preserve">Este dato aparecerá  luego de que en la atención 
Registrada en el Módulo Box - Pacientes Citados </t>
        </r>
        <r>
          <rPr>
            <sz val="9"/>
            <color indexed="81"/>
            <rFont val="Tahoma"/>
            <family val="2"/>
          </rPr>
          <t xml:space="preserve"> o </t>
        </r>
        <r>
          <rPr>
            <b/>
            <sz val="9"/>
            <color indexed="81"/>
            <rFont val="Tahoma"/>
            <family val="2"/>
          </rPr>
          <t xml:space="preserve"> en Agregar Documentos a una Atención </t>
        </r>
        <r>
          <rPr>
            <sz val="9"/>
            <color indexed="81"/>
            <rFont val="Tahoma"/>
            <family val="2"/>
          </rPr>
          <t>el Formulario</t>
        </r>
        <r>
          <rPr>
            <b/>
            <sz val="9"/>
            <color indexed="81"/>
            <rFont val="Tahoma"/>
            <family val="2"/>
          </rPr>
          <t xml:space="preserve"> Regulación Fecundidad (Paternidad Responsable)  
</t>
        </r>
        <r>
          <rPr>
            <sz val="9"/>
            <color indexed="81"/>
            <rFont val="Tahoma"/>
            <family val="2"/>
          </rPr>
          <t xml:space="preserve">en la Sección </t>
        </r>
        <r>
          <rPr>
            <b/>
            <sz val="9"/>
            <color indexed="81"/>
            <rFont val="Tahoma"/>
            <family val="2"/>
          </rPr>
          <t xml:space="preserve"> Método Anticonceptivo Actual</t>
        </r>
        <r>
          <rPr>
            <sz val="9"/>
            <color indexed="81"/>
            <rFont val="Tahoma"/>
            <family val="2"/>
          </rPr>
          <t xml:space="preserve"> en el Campo </t>
        </r>
        <r>
          <rPr>
            <b/>
            <sz val="9"/>
            <color indexed="81"/>
            <rFont val="Tahoma"/>
            <family val="2"/>
          </rPr>
          <t xml:space="preserve">MAC </t>
        </r>
        <r>
          <rPr>
            <sz val="9"/>
            <color indexed="81"/>
            <rFont val="Tahoma"/>
            <family val="2"/>
          </rPr>
          <t xml:space="preserve">tenga como valor </t>
        </r>
        <r>
          <rPr>
            <b/>
            <sz val="9"/>
            <color indexed="81"/>
            <rFont val="Tahoma"/>
            <family val="2"/>
          </rPr>
          <t xml:space="preserve"> Esterilización Quirúrgica
</t>
        </r>
        <r>
          <rPr>
            <sz val="9"/>
            <color indexed="81"/>
            <rFont val="Tahoma"/>
            <family val="2"/>
          </rPr>
          <t>y el campo</t>
        </r>
        <r>
          <rPr>
            <b/>
            <sz val="9"/>
            <color indexed="81"/>
            <rFont val="Tahoma"/>
            <family val="2"/>
          </rPr>
          <t xml:space="preserve"> Estado </t>
        </r>
        <r>
          <rPr>
            <sz val="9"/>
            <color indexed="81"/>
            <rFont val="Tahoma"/>
            <family val="2"/>
          </rPr>
          <t>tenga el valor</t>
        </r>
        <r>
          <rPr>
            <b/>
            <sz val="9"/>
            <color indexed="81"/>
            <rFont val="Tahoma"/>
            <family val="2"/>
          </rPr>
          <t xml:space="preserve"> Ingreso/Egreso Esterilización Quirúrgica, </t>
        </r>
        <r>
          <rPr>
            <sz val="9"/>
            <color indexed="81"/>
            <rFont val="Tahoma"/>
            <family val="2"/>
          </rPr>
          <t>esto en el caso de ingresar y egresar el mismo día</t>
        </r>
        <r>
          <rPr>
            <b/>
            <sz val="9"/>
            <color indexed="81"/>
            <rFont val="Tahoma"/>
            <family val="2"/>
          </rPr>
          <t xml:space="preserve"> (Contabilizaría en Sección C y C1)
</t>
        </r>
        <r>
          <rPr>
            <sz val="9"/>
            <color indexed="81"/>
            <rFont val="Tahoma"/>
            <family val="2"/>
          </rPr>
          <t>Si el egreso es en diferentes días que el ingreso se puede utilizar solo el estado</t>
        </r>
        <r>
          <rPr>
            <b/>
            <sz val="9"/>
            <color indexed="81"/>
            <rFont val="Tahoma"/>
            <family val="2"/>
          </rPr>
          <t xml:space="preserve"> Ingres, </t>
        </r>
        <r>
          <rPr>
            <sz val="9"/>
            <color indexed="81"/>
            <rFont val="Tahoma"/>
            <family val="2"/>
          </rPr>
          <t>para que solo este en esta sección.</t>
        </r>
      </text>
    </comment>
    <comment ref="C49" authorId="4" shapeId="0" xr:uid="{96E4759F-0C2A-4774-88C9-2D45B2C2C4DB}">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 </t>
        </r>
        <r>
          <rPr>
            <b/>
            <sz val="9"/>
            <color indexed="81"/>
            <rFont val="Tahoma"/>
            <family val="2"/>
          </rPr>
          <t>Regulación Fecundidad (Paternidad Reponsable)</t>
        </r>
        <r>
          <rPr>
            <sz val="9"/>
            <color indexed="81"/>
            <rFont val="Tahoma"/>
            <family val="2"/>
          </rPr>
          <t xml:space="preserve">  
En la sección </t>
        </r>
        <r>
          <rPr>
            <b/>
            <sz val="9"/>
            <color indexed="81"/>
            <rFont val="Tahoma"/>
            <family val="2"/>
          </rPr>
          <t xml:space="preserve">Metodo Anticonceptivo Actual </t>
        </r>
        <r>
          <rPr>
            <sz val="9"/>
            <color indexed="81"/>
            <rFont val="Tahoma"/>
            <family val="2"/>
          </rPr>
          <t>se haya registrado</t>
        </r>
        <r>
          <rPr>
            <b/>
            <sz val="9"/>
            <color indexed="81"/>
            <rFont val="Tahoma"/>
            <family val="2"/>
          </rPr>
          <t xml:space="preserve"> </t>
        </r>
        <r>
          <rPr>
            <sz val="9"/>
            <color indexed="81"/>
            <rFont val="Tahoma"/>
            <family val="2"/>
          </rPr>
          <t>un</t>
        </r>
        <r>
          <rPr>
            <b/>
            <sz val="9"/>
            <color indexed="81"/>
            <rFont val="Tahoma"/>
            <family val="2"/>
          </rPr>
          <t xml:space="preserve"> </t>
        </r>
        <r>
          <rPr>
            <sz val="9"/>
            <color indexed="81"/>
            <rFont val="Tahoma"/>
            <family val="2"/>
          </rPr>
          <t>Valor en Campo</t>
        </r>
        <r>
          <rPr>
            <b/>
            <sz val="9"/>
            <color indexed="81"/>
            <rFont val="Tahoma"/>
            <family val="2"/>
          </rPr>
          <t xml:space="preserve"> MAC </t>
        </r>
        <r>
          <rPr>
            <sz val="9"/>
            <color indexed="81"/>
            <rFont val="Tahoma"/>
            <family val="2"/>
          </rPr>
          <t>con su respectivo</t>
        </r>
        <r>
          <rPr>
            <b/>
            <sz val="9"/>
            <color indexed="81"/>
            <rFont val="Tahoma"/>
            <family val="2"/>
          </rPr>
          <t xml:space="preserve"> </t>
        </r>
        <r>
          <rPr>
            <sz val="9"/>
            <color indexed="81"/>
            <rFont val="Tahoma"/>
            <family val="2"/>
          </rPr>
          <t>estado</t>
        </r>
        <r>
          <rPr>
            <b/>
            <sz val="9"/>
            <color indexed="81"/>
            <rFont val="Tahoma"/>
            <family val="2"/>
          </rPr>
          <t xml:space="preserve"> Ingreso </t>
        </r>
        <r>
          <rPr>
            <sz val="9"/>
            <color indexed="81"/>
            <rFont val="Tahoma"/>
            <family val="2"/>
          </rPr>
          <t>y adicionamente en el Campo</t>
        </r>
        <r>
          <rPr>
            <b/>
            <sz val="9"/>
            <color indexed="81"/>
            <rFont val="Tahoma"/>
            <family val="2"/>
          </rPr>
          <t xml:space="preserve"> ¿Regulación de Fertilidad más preservativo?</t>
        </r>
        <r>
          <rPr>
            <sz val="9"/>
            <color indexed="81"/>
            <rFont val="Tahoma"/>
            <family val="2"/>
          </rPr>
          <t xml:space="preserve"> tenga como valor </t>
        </r>
        <r>
          <rPr>
            <b/>
            <sz val="9"/>
            <color indexed="81"/>
            <rFont val="Tahoma"/>
            <family val="2"/>
          </rPr>
          <t>Si</t>
        </r>
      </text>
    </comment>
    <comment ref="C50" authorId="3" shapeId="0" xr:uid="{C68FA1F8-5B8A-40BF-920C-C654804E455E}">
      <text>
        <r>
          <rPr>
            <sz val="9"/>
            <color indexed="81"/>
            <rFont val="Tahoma"/>
            <family val="2"/>
          </rPr>
          <t xml:space="preserve">Este dato aparecerá  luego de que en la atención 
</t>
        </r>
        <r>
          <rPr>
            <b/>
            <sz val="9"/>
            <color indexed="81"/>
            <rFont val="Tahoma"/>
            <family val="2"/>
          </rPr>
          <t xml:space="preserve">Registrada en el 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Formulario </t>
        </r>
        <r>
          <rPr>
            <b/>
            <sz val="9"/>
            <color indexed="81"/>
            <rFont val="Tahoma"/>
            <family val="2"/>
          </rPr>
          <t>Regulación Fecundidad (Paternidad Reponsable)</t>
        </r>
        <r>
          <rPr>
            <sz val="9"/>
            <color indexed="81"/>
            <rFont val="Tahoma"/>
            <family val="2"/>
          </rPr>
          <t xml:space="preserve">  
En la Sección </t>
        </r>
        <r>
          <rPr>
            <b/>
            <sz val="9"/>
            <color indexed="81"/>
            <rFont val="Tahoma"/>
            <family val="2"/>
          </rPr>
          <t xml:space="preserve"> Método Anticonceptivo Actual</t>
        </r>
        <r>
          <rPr>
            <sz val="9"/>
            <color indexed="81"/>
            <rFont val="Tahoma"/>
            <family val="2"/>
          </rPr>
          <t xml:space="preserve"> en el Campo MAC contenga el valor </t>
        </r>
        <r>
          <rPr>
            <b/>
            <sz val="9"/>
            <color indexed="81"/>
            <rFont val="Tahoma"/>
            <family val="2"/>
          </rPr>
          <t xml:space="preserve">Preservativos
</t>
        </r>
        <r>
          <rPr>
            <sz val="9"/>
            <color indexed="81"/>
            <rFont val="Tahoma"/>
            <family val="2"/>
          </rPr>
          <t>y el campo</t>
        </r>
        <r>
          <rPr>
            <b/>
            <sz val="9"/>
            <color indexed="81"/>
            <rFont val="Tahoma"/>
            <family val="2"/>
          </rPr>
          <t xml:space="preserve"> Estado </t>
        </r>
        <r>
          <rPr>
            <sz val="9"/>
            <color indexed="81"/>
            <rFont val="Tahoma"/>
            <family val="2"/>
          </rPr>
          <t>tenga el valor I</t>
        </r>
        <r>
          <rPr>
            <b/>
            <sz val="9"/>
            <color indexed="81"/>
            <rFont val="Tahoma"/>
            <family val="2"/>
          </rPr>
          <t xml:space="preserve">ngreso
</t>
        </r>
        <r>
          <rPr>
            <sz val="9"/>
            <color indexed="81"/>
            <rFont val="Tahoma"/>
            <family val="2"/>
          </rPr>
          <t>Además debe Tener selecionado Un</t>
        </r>
        <r>
          <rPr>
            <b/>
            <sz val="9"/>
            <color indexed="81"/>
            <rFont val="Tahoma"/>
            <family val="2"/>
          </rPr>
          <t xml:space="preserve"> Ciclo Vital Femenino </t>
        </r>
        <r>
          <rPr>
            <sz val="9"/>
            <color indexed="81"/>
            <rFont val="Tahoma"/>
            <family val="2"/>
          </rPr>
          <t>en la Anamnesis</t>
        </r>
        <r>
          <rPr>
            <b/>
            <sz val="9"/>
            <color indexed="81"/>
            <rFont val="Tahoma"/>
            <family val="2"/>
          </rPr>
          <t xml:space="preserve">  </t>
        </r>
        <r>
          <rPr>
            <sz val="9"/>
            <color indexed="81"/>
            <rFont val="Tahoma"/>
            <family val="2"/>
          </rPr>
          <t>con el Valor</t>
        </r>
        <r>
          <rPr>
            <b/>
            <sz val="9"/>
            <color indexed="81"/>
            <rFont val="Tahoma"/>
            <family val="2"/>
          </rPr>
          <t>; Embarazada, Embarazada Primigesta o Gestante</t>
        </r>
      </text>
    </comment>
    <comment ref="C51" authorId="3" shapeId="0" xr:uid="{2FA9434D-DF30-45B2-BAD0-991A61DC379A}">
      <text>
        <r>
          <rPr>
            <sz val="9"/>
            <color indexed="81"/>
            <rFont val="Tahoma"/>
            <family val="2"/>
          </rPr>
          <t xml:space="preserve">Este dato aparecerá  luego de que en la atención </t>
        </r>
        <r>
          <rPr>
            <b/>
            <sz val="9"/>
            <color indexed="81"/>
            <rFont val="Tahoma"/>
            <family val="2"/>
          </rPr>
          <t xml:space="preserve">
Registrada en el Módulo Box - Pacientes Citados  </t>
        </r>
        <r>
          <rPr>
            <sz val="9"/>
            <color indexed="81"/>
            <rFont val="Tahoma"/>
            <family val="2"/>
          </rPr>
          <t xml:space="preserve">o </t>
        </r>
        <r>
          <rPr>
            <b/>
            <sz val="9"/>
            <color indexed="81"/>
            <rFont val="Tahoma"/>
            <family val="2"/>
          </rPr>
          <t xml:space="preserve"> en Agregar Documentos a una Atención </t>
        </r>
        <r>
          <rPr>
            <sz val="9"/>
            <color indexed="81"/>
            <rFont val="Tahoma"/>
            <family val="2"/>
          </rPr>
          <t xml:space="preserve">el Formulario </t>
        </r>
        <r>
          <rPr>
            <b/>
            <sz val="9"/>
            <color indexed="81"/>
            <rFont val="Tahoma"/>
            <family val="2"/>
          </rPr>
          <t xml:space="preserve">Regulación Fecundidad (Paternidad Reponsable) 
</t>
        </r>
        <r>
          <rPr>
            <sz val="9"/>
            <color indexed="81"/>
            <rFont val="Tahoma"/>
            <family val="2"/>
          </rPr>
          <t>en la Sección</t>
        </r>
        <r>
          <rPr>
            <b/>
            <sz val="9"/>
            <color indexed="81"/>
            <rFont val="Tahoma"/>
            <family val="2"/>
          </rPr>
          <t xml:space="preserve"> Método Anticonceptivo Actual</t>
        </r>
        <r>
          <rPr>
            <sz val="9"/>
            <color indexed="81"/>
            <rFont val="Tahoma"/>
            <family val="2"/>
          </rPr>
          <t xml:space="preserve"> en el Campo</t>
        </r>
        <r>
          <rPr>
            <b/>
            <sz val="9"/>
            <color indexed="81"/>
            <rFont val="Tahoma"/>
            <family val="2"/>
          </rPr>
          <t xml:space="preserve"> MAC </t>
        </r>
        <r>
          <rPr>
            <sz val="9"/>
            <color indexed="81"/>
            <rFont val="Tahoma"/>
            <family val="2"/>
          </rPr>
          <t>tenga como valor</t>
        </r>
        <r>
          <rPr>
            <b/>
            <sz val="9"/>
            <color indexed="81"/>
            <rFont val="Tahoma"/>
            <family val="2"/>
          </rPr>
          <t xml:space="preserve"> Preservativo </t>
        </r>
        <r>
          <rPr>
            <sz val="9"/>
            <color indexed="81"/>
            <rFont val="Tahoma"/>
            <family val="2"/>
          </rPr>
          <t xml:space="preserve">y el campo </t>
        </r>
        <r>
          <rPr>
            <b/>
            <sz val="9"/>
            <color indexed="81"/>
            <rFont val="Tahoma"/>
            <family val="2"/>
          </rPr>
          <t>Estado</t>
        </r>
        <r>
          <rPr>
            <sz val="9"/>
            <color indexed="81"/>
            <rFont val="Tahoma"/>
            <family val="2"/>
          </rPr>
          <t xml:space="preserve"> el</t>
        </r>
        <r>
          <rPr>
            <b/>
            <sz val="9"/>
            <color indexed="81"/>
            <rFont val="Tahoma"/>
            <family val="2"/>
          </rPr>
          <t xml:space="preserve"> </t>
        </r>
        <r>
          <rPr>
            <sz val="9"/>
            <color indexed="81"/>
            <rFont val="Tahoma"/>
            <family val="2"/>
          </rPr>
          <t>valor</t>
        </r>
        <r>
          <rPr>
            <b/>
            <sz val="9"/>
            <color indexed="81"/>
            <rFont val="Tahoma"/>
            <family val="2"/>
          </rPr>
          <t xml:space="preserve"> Ingreso
</t>
        </r>
        <r>
          <rPr>
            <sz val="9"/>
            <color indexed="81"/>
            <rFont val="Tahoma"/>
            <family val="2"/>
          </rPr>
          <t xml:space="preserve">
Además Selecionar el Valor</t>
        </r>
        <r>
          <rPr>
            <b/>
            <sz val="9"/>
            <color indexed="81"/>
            <rFont val="Tahoma"/>
            <family val="2"/>
          </rPr>
          <t xml:space="preserve"> </t>
        </r>
        <r>
          <rPr>
            <sz val="9"/>
            <color indexed="81"/>
            <rFont val="Tahoma"/>
            <family val="2"/>
          </rPr>
          <t xml:space="preserve"> </t>
        </r>
        <r>
          <rPr>
            <b/>
            <sz val="9"/>
            <color indexed="81"/>
            <rFont val="Tahoma"/>
            <family val="2"/>
          </rPr>
          <t>SI</t>
        </r>
        <r>
          <rPr>
            <sz val="9"/>
            <color indexed="81"/>
            <rFont val="Tahoma"/>
            <family val="2"/>
          </rPr>
          <t xml:space="preserve"> en el Campo</t>
        </r>
        <r>
          <rPr>
            <b/>
            <sz val="9"/>
            <color indexed="81"/>
            <rFont val="Tahoma"/>
            <family val="2"/>
          </rPr>
          <t xml:space="preserve"> Practica Sexual Segura - ¿Entrega de Preservativos?
o
En caso de que el paciente no pertenezca al programa de Regulacion  de Fertilidad, sin embargo se entreguen insumos para practica sexual segura (Prevencion VIH - ITS, usuarios (as) LGBT, mujeres que ya no están en edad fértil) 
</t>
        </r>
        <r>
          <rPr>
            <sz val="9"/>
            <color indexed="81"/>
            <rFont val="Tahoma"/>
            <family val="2"/>
          </rPr>
          <t xml:space="preserve">Se debe registrar la actividad </t>
        </r>
        <r>
          <rPr>
            <b/>
            <sz val="9"/>
            <color indexed="81"/>
            <rFont val="Tahoma"/>
            <family val="2"/>
          </rPr>
          <t>Ingreso Practica Sexual Segura - Preservativo</t>
        </r>
      </text>
    </comment>
    <comment ref="C52" authorId="3" shapeId="0" xr:uid="{6295E559-BDA6-4198-BC86-70970BE92BA7}">
      <text>
        <r>
          <rPr>
            <sz val="9"/>
            <color indexed="81"/>
            <rFont val="Tahoma"/>
            <family val="2"/>
          </rPr>
          <t xml:space="preserve">Este dato aparecerá  luego de que en la atención </t>
        </r>
        <r>
          <rPr>
            <b/>
            <sz val="9"/>
            <color indexed="81"/>
            <rFont val="Tahoma"/>
            <family val="2"/>
          </rPr>
          <t xml:space="preserve">
Registrada en el Módulo Box - Pacientes Citados  </t>
        </r>
        <r>
          <rPr>
            <sz val="9"/>
            <color indexed="81"/>
            <rFont val="Tahoma"/>
            <family val="2"/>
          </rPr>
          <t xml:space="preserve">o </t>
        </r>
        <r>
          <rPr>
            <b/>
            <sz val="9"/>
            <color indexed="81"/>
            <rFont val="Tahoma"/>
            <family val="2"/>
          </rPr>
          <t xml:space="preserve"> en Agregar Documentos a una Atención </t>
        </r>
        <r>
          <rPr>
            <sz val="9"/>
            <color indexed="81"/>
            <rFont val="Tahoma"/>
            <family val="2"/>
          </rPr>
          <t xml:space="preserve">el Formulario </t>
        </r>
        <r>
          <rPr>
            <b/>
            <sz val="9"/>
            <color indexed="81"/>
            <rFont val="Tahoma"/>
            <family val="2"/>
          </rPr>
          <t xml:space="preserve">Regulación Fecundidad (Paternidad Reponsable) 
</t>
        </r>
        <r>
          <rPr>
            <sz val="9"/>
            <color indexed="81"/>
            <rFont val="Tahoma"/>
            <family val="2"/>
          </rPr>
          <t>en la Sección</t>
        </r>
        <r>
          <rPr>
            <b/>
            <sz val="9"/>
            <color indexed="81"/>
            <rFont val="Tahoma"/>
            <family val="2"/>
          </rPr>
          <t xml:space="preserve"> Método Anticonceptivo Actual</t>
        </r>
        <r>
          <rPr>
            <sz val="9"/>
            <color indexed="81"/>
            <rFont val="Tahoma"/>
            <family val="2"/>
          </rPr>
          <t xml:space="preserve"> en el Campo</t>
        </r>
        <r>
          <rPr>
            <b/>
            <sz val="9"/>
            <color indexed="81"/>
            <rFont val="Tahoma"/>
            <family val="2"/>
          </rPr>
          <t xml:space="preserve"> MAC </t>
        </r>
        <r>
          <rPr>
            <sz val="9"/>
            <color indexed="81"/>
            <rFont val="Tahoma"/>
            <family val="2"/>
          </rPr>
          <t>tenga como valor</t>
        </r>
        <r>
          <rPr>
            <b/>
            <sz val="9"/>
            <color indexed="81"/>
            <rFont val="Tahoma"/>
            <family val="2"/>
          </rPr>
          <t xml:space="preserve"> Preservativo </t>
        </r>
        <r>
          <rPr>
            <sz val="9"/>
            <color indexed="81"/>
            <rFont val="Tahoma"/>
            <family val="2"/>
          </rPr>
          <t xml:space="preserve">y el campo </t>
        </r>
        <r>
          <rPr>
            <b/>
            <sz val="9"/>
            <color indexed="81"/>
            <rFont val="Tahoma"/>
            <family val="2"/>
          </rPr>
          <t>Estado</t>
        </r>
        <r>
          <rPr>
            <sz val="9"/>
            <color indexed="81"/>
            <rFont val="Tahoma"/>
            <family val="2"/>
          </rPr>
          <t xml:space="preserve"> el</t>
        </r>
        <r>
          <rPr>
            <b/>
            <sz val="9"/>
            <color indexed="81"/>
            <rFont val="Tahoma"/>
            <family val="2"/>
          </rPr>
          <t xml:space="preserve"> </t>
        </r>
        <r>
          <rPr>
            <sz val="9"/>
            <color indexed="81"/>
            <rFont val="Tahoma"/>
            <family val="2"/>
          </rPr>
          <t>valor</t>
        </r>
        <r>
          <rPr>
            <b/>
            <sz val="9"/>
            <color indexed="81"/>
            <rFont val="Tahoma"/>
            <family val="2"/>
          </rPr>
          <t xml:space="preserve"> Ingreso
</t>
        </r>
        <r>
          <rPr>
            <sz val="9"/>
            <color indexed="81"/>
            <rFont val="Tahoma"/>
            <family val="2"/>
          </rPr>
          <t xml:space="preserve">
Además Selecionar el Valor</t>
        </r>
        <r>
          <rPr>
            <b/>
            <sz val="9"/>
            <color indexed="81"/>
            <rFont val="Tahoma"/>
            <family val="2"/>
          </rPr>
          <t xml:space="preserve"> </t>
        </r>
        <r>
          <rPr>
            <sz val="9"/>
            <color indexed="81"/>
            <rFont val="Tahoma"/>
            <family val="2"/>
          </rPr>
          <t xml:space="preserve"> </t>
        </r>
        <r>
          <rPr>
            <b/>
            <sz val="9"/>
            <color indexed="81"/>
            <rFont val="Tahoma"/>
            <family val="2"/>
          </rPr>
          <t>SI</t>
        </r>
        <r>
          <rPr>
            <sz val="9"/>
            <color indexed="81"/>
            <rFont val="Tahoma"/>
            <family val="2"/>
          </rPr>
          <t xml:space="preserve"> en el Campo</t>
        </r>
        <r>
          <rPr>
            <b/>
            <sz val="9"/>
            <color indexed="81"/>
            <rFont val="Tahoma"/>
            <family val="2"/>
          </rPr>
          <t xml:space="preserve"> Practica Sexual Segura - ¿Entrega de Preservativos?
o
En caso de que el paciente no pertenezca al programa de Regulacion  de Fertilidad, sin embargo se entreguen insumos para practica sexual segura (Prevencion VIH - ITS, usuarios (as) LGBT, mujeres que ya no están en edad fértil) 
</t>
        </r>
        <r>
          <rPr>
            <sz val="9"/>
            <color indexed="81"/>
            <rFont val="Tahoma"/>
            <family val="2"/>
          </rPr>
          <t xml:space="preserve">Se debe registrar la actividad </t>
        </r>
        <r>
          <rPr>
            <b/>
            <sz val="9"/>
            <color indexed="81"/>
            <rFont val="Tahoma"/>
            <family val="2"/>
          </rPr>
          <t>Ingreso Practica Sexual Segura - Preservativo</t>
        </r>
      </text>
    </comment>
    <comment ref="C53" authorId="3" shapeId="0" xr:uid="{736B09C9-5206-4275-B6B8-2043F915BC13}">
      <text>
        <r>
          <rPr>
            <b/>
            <sz val="9"/>
            <color indexed="81"/>
            <rFont val="Tahoma"/>
            <family val="2"/>
          </rPr>
          <t xml:space="preserve">Este dato aparecerá  luego de que en la atención 
Registrada en el Módulo Box - Pacientes Citados </t>
        </r>
        <r>
          <rPr>
            <sz val="9"/>
            <color indexed="81"/>
            <rFont val="Tahoma"/>
            <family val="2"/>
          </rPr>
          <t xml:space="preserve"> o </t>
        </r>
        <r>
          <rPr>
            <b/>
            <sz val="9"/>
            <color indexed="81"/>
            <rFont val="Tahoma"/>
            <family val="2"/>
          </rPr>
          <t xml:space="preserve"> en Agregar Documentos a una Atención </t>
        </r>
        <r>
          <rPr>
            <sz val="9"/>
            <color indexed="81"/>
            <rFont val="Tahoma"/>
            <family val="2"/>
          </rPr>
          <t xml:space="preserve">el Formulario </t>
        </r>
        <r>
          <rPr>
            <b/>
            <sz val="9"/>
            <color indexed="81"/>
            <rFont val="Tahoma"/>
            <family val="2"/>
          </rPr>
          <t xml:space="preserve">Regulación Fecundidad (Paternidad Reponsable) </t>
        </r>
        <r>
          <rPr>
            <sz val="9"/>
            <color indexed="81"/>
            <rFont val="Tahoma"/>
            <family val="2"/>
          </rPr>
          <t xml:space="preserve"> </t>
        </r>
        <r>
          <rPr>
            <b/>
            <sz val="9"/>
            <color indexed="81"/>
            <rFont val="Tahoma"/>
            <family val="2"/>
          </rPr>
          <t xml:space="preserve">
</t>
        </r>
        <r>
          <rPr>
            <sz val="9"/>
            <color indexed="81"/>
            <rFont val="Tahoma"/>
            <family val="2"/>
          </rPr>
          <t xml:space="preserve">en la Sección </t>
        </r>
        <r>
          <rPr>
            <b/>
            <sz val="9"/>
            <color indexed="81"/>
            <rFont val="Tahoma"/>
            <family val="2"/>
          </rPr>
          <t xml:space="preserve">Método Anticonceptivo Actual </t>
        </r>
        <r>
          <rPr>
            <sz val="9"/>
            <color indexed="81"/>
            <rFont val="Tahoma"/>
            <family val="2"/>
          </rPr>
          <t>en el Campo</t>
        </r>
        <r>
          <rPr>
            <b/>
            <sz val="9"/>
            <color indexed="81"/>
            <rFont val="Tahoma"/>
            <family val="2"/>
          </rPr>
          <t xml:space="preserve"> MAC</t>
        </r>
        <r>
          <rPr>
            <sz val="9"/>
            <color indexed="81"/>
            <rFont val="Tahoma"/>
            <family val="2"/>
          </rPr>
          <t xml:space="preserve"> tenga como valor </t>
        </r>
        <r>
          <rPr>
            <b/>
            <sz val="9"/>
            <color indexed="81"/>
            <rFont val="Tahoma"/>
            <family val="2"/>
          </rPr>
          <t xml:space="preserve">Preservativo </t>
        </r>
        <r>
          <rPr>
            <sz val="9"/>
            <color indexed="81"/>
            <rFont val="Tahoma"/>
            <family val="2"/>
          </rPr>
          <t>y el campo</t>
        </r>
        <r>
          <rPr>
            <b/>
            <sz val="9"/>
            <color indexed="81"/>
            <rFont val="Tahoma"/>
            <family val="2"/>
          </rPr>
          <t xml:space="preserve"> Estado </t>
        </r>
        <r>
          <rPr>
            <sz val="9"/>
            <color indexed="81"/>
            <rFont val="Tahoma"/>
            <family val="2"/>
          </rPr>
          <t>el valor</t>
        </r>
        <r>
          <rPr>
            <b/>
            <sz val="9"/>
            <color indexed="81"/>
            <rFont val="Tahoma"/>
            <family val="2"/>
          </rPr>
          <t xml:space="preserve"> Ingreso
</t>
        </r>
        <r>
          <rPr>
            <sz val="9"/>
            <color indexed="81"/>
            <rFont val="Tahoma"/>
            <family val="2"/>
          </rPr>
          <t xml:space="preserve">Además en la Sección </t>
        </r>
        <r>
          <rPr>
            <b/>
            <sz val="9"/>
            <color indexed="81"/>
            <rFont val="Tahoma"/>
            <family val="2"/>
          </rPr>
          <t xml:space="preserve">Practica Sexual Segura </t>
        </r>
        <r>
          <rPr>
            <sz val="9"/>
            <color indexed="81"/>
            <rFont val="Tahoma"/>
            <family val="2"/>
          </rPr>
          <t>Selecionar el Valor</t>
        </r>
        <r>
          <rPr>
            <b/>
            <sz val="9"/>
            <color indexed="81"/>
            <rFont val="Tahoma"/>
            <family val="2"/>
          </rPr>
          <t xml:space="preserve">  SI </t>
        </r>
        <r>
          <rPr>
            <sz val="9"/>
            <color indexed="81"/>
            <rFont val="Tahoma"/>
            <family val="2"/>
          </rPr>
          <t>en el Campo</t>
        </r>
        <r>
          <rPr>
            <b/>
            <sz val="9"/>
            <color indexed="81"/>
            <rFont val="Tahoma"/>
            <family val="2"/>
          </rPr>
          <t xml:space="preserve"> ¿Indicación de Lubricantes?
o 
En caso de que el paciente no pertenezca al programa de Regulacion  de Fertilidad, sin embargo se entreguen insumos para practica sexual segura (Prevencion VIH - ITS, usuarios (as) LGBT, mujeres que ya no están en edad fértil) 
Se debe registrar la actividad Ingreso Practica Sexual Segura - Lubricantes</t>
        </r>
      </text>
    </comment>
    <comment ref="C54" authorId="3" shapeId="0" xr:uid="{BEAFA1F0-FEBB-4D82-BA59-D6F8123B25A2}">
      <text>
        <r>
          <rPr>
            <b/>
            <sz val="9"/>
            <color indexed="81"/>
            <rFont val="Tahoma"/>
            <family val="2"/>
          </rPr>
          <t xml:space="preserve">Este dato aparecerá  luego de que en la atención 
Registrada en el Módulo Box - Pacientes Citados </t>
        </r>
        <r>
          <rPr>
            <sz val="9"/>
            <color indexed="81"/>
            <rFont val="Tahoma"/>
            <family val="2"/>
          </rPr>
          <t xml:space="preserve"> o </t>
        </r>
        <r>
          <rPr>
            <b/>
            <sz val="9"/>
            <color indexed="81"/>
            <rFont val="Tahoma"/>
            <family val="2"/>
          </rPr>
          <t xml:space="preserve"> en Agregar Documentos a una Atención </t>
        </r>
        <r>
          <rPr>
            <sz val="9"/>
            <color indexed="81"/>
            <rFont val="Tahoma"/>
            <family val="2"/>
          </rPr>
          <t xml:space="preserve">el Formulario </t>
        </r>
        <r>
          <rPr>
            <b/>
            <sz val="9"/>
            <color indexed="81"/>
            <rFont val="Tahoma"/>
            <family val="2"/>
          </rPr>
          <t xml:space="preserve">Regulación Fecundidad (Paternidad Reponsable) </t>
        </r>
        <r>
          <rPr>
            <sz val="9"/>
            <color indexed="81"/>
            <rFont val="Tahoma"/>
            <family val="2"/>
          </rPr>
          <t xml:space="preserve"> </t>
        </r>
        <r>
          <rPr>
            <b/>
            <sz val="9"/>
            <color indexed="81"/>
            <rFont val="Tahoma"/>
            <family val="2"/>
          </rPr>
          <t xml:space="preserve">
</t>
        </r>
        <r>
          <rPr>
            <sz val="9"/>
            <color indexed="81"/>
            <rFont val="Tahoma"/>
            <family val="2"/>
          </rPr>
          <t xml:space="preserve">en la Sección </t>
        </r>
        <r>
          <rPr>
            <b/>
            <sz val="9"/>
            <color indexed="81"/>
            <rFont val="Tahoma"/>
            <family val="2"/>
          </rPr>
          <t xml:space="preserve">Método Anticonceptivo Actual </t>
        </r>
        <r>
          <rPr>
            <sz val="9"/>
            <color indexed="81"/>
            <rFont val="Tahoma"/>
            <family val="2"/>
          </rPr>
          <t>en el Campo</t>
        </r>
        <r>
          <rPr>
            <b/>
            <sz val="9"/>
            <color indexed="81"/>
            <rFont val="Tahoma"/>
            <family val="2"/>
          </rPr>
          <t xml:space="preserve"> MAC</t>
        </r>
        <r>
          <rPr>
            <sz val="9"/>
            <color indexed="81"/>
            <rFont val="Tahoma"/>
            <family val="2"/>
          </rPr>
          <t xml:space="preserve"> tenga como valor </t>
        </r>
        <r>
          <rPr>
            <b/>
            <sz val="9"/>
            <color indexed="81"/>
            <rFont val="Tahoma"/>
            <family val="2"/>
          </rPr>
          <t xml:space="preserve">Preservativo </t>
        </r>
        <r>
          <rPr>
            <sz val="9"/>
            <color indexed="81"/>
            <rFont val="Tahoma"/>
            <family val="2"/>
          </rPr>
          <t>y el campo</t>
        </r>
        <r>
          <rPr>
            <b/>
            <sz val="9"/>
            <color indexed="81"/>
            <rFont val="Tahoma"/>
            <family val="2"/>
          </rPr>
          <t xml:space="preserve"> Estado </t>
        </r>
        <r>
          <rPr>
            <sz val="9"/>
            <color indexed="81"/>
            <rFont val="Tahoma"/>
            <family val="2"/>
          </rPr>
          <t>el valor</t>
        </r>
        <r>
          <rPr>
            <b/>
            <sz val="9"/>
            <color indexed="81"/>
            <rFont val="Tahoma"/>
            <family val="2"/>
          </rPr>
          <t xml:space="preserve"> Ingreso
</t>
        </r>
        <r>
          <rPr>
            <sz val="9"/>
            <color indexed="81"/>
            <rFont val="Tahoma"/>
            <family val="2"/>
          </rPr>
          <t xml:space="preserve">Además en la Sección </t>
        </r>
        <r>
          <rPr>
            <b/>
            <sz val="9"/>
            <color indexed="81"/>
            <rFont val="Tahoma"/>
            <family val="2"/>
          </rPr>
          <t xml:space="preserve">Practica Sexual Segura </t>
        </r>
        <r>
          <rPr>
            <sz val="9"/>
            <color indexed="81"/>
            <rFont val="Tahoma"/>
            <family val="2"/>
          </rPr>
          <t>Selecionar el Valor</t>
        </r>
        <r>
          <rPr>
            <b/>
            <sz val="9"/>
            <color indexed="81"/>
            <rFont val="Tahoma"/>
            <family val="2"/>
          </rPr>
          <t xml:space="preserve">  SI </t>
        </r>
        <r>
          <rPr>
            <sz val="9"/>
            <color indexed="81"/>
            <rFont val="Tahoma"/>
            <family val="2"/>
          </rPr>
          <t>en el Campo</t>
        </r>
        <r>
          <rPr>
            <b/>
            <sz val="9"/>
            <color indexed="81"/>
            <rFont val="Tahoma"/>
            <family val="2"/>
          </rPr>
          <t xml:space="preserve"> ¿Indicación de Lubricantes?
o 
En caso de que el paciente no pertenezca al programa de Regulacion  de Fertilidad, sin embargo se entreguen insumos para practica sexual segura (Prevencion VIH - ITS, usuarios (as) LGBT, mujeres que ya no están en edad fértil) 
Se debe registrar la actividad Ingreso Practica Sexual Segura - Lubricantes</t>
        </r>
      </text>
    </comment>
    <comment ref="C55" authorId="3" shapeId="0" xr:uid="{EAF110BD-8542-46D2-A054-B6B8392D3078}">
      <text>
        <r>
          <rPr>
            <b/>
            <sz val="9"/>
            <color indexed="81"/>
            <rFont val="Tahoma"/>
            <family val="2"/>
          </rPr>
          <t xml:space="preserve">Este dato aparecerá  luego de que en la atención 
Registrada en el Módulo Box - Pacientes Citados </t>
        </r>
        <r>
          <rPr>
            <sz val="9"/>
            <color indexed="81"/>
            <rFont val="Tahoma"/>
            <family val="2"/>
          </rPr>
          <t xml:space="preserve"> o </t>
        </r>
        <r>
          <rPr>
            <b/>
            <sz val="9"/>
            <color indexed="81"/>
            <rFont val="Tahoma"/>
            <family val="2"/>
          </rPr>
          <t xml:space="preserve"> en Agregar Documentos a una Atención </t>
        </r>
        <r>
          <rPr>
            <sz val="9"/>
            <color indexed="81"/>
            <rFont val="Tahoma"/>
            <family val="2"/>
          </rPr>
          <t>el Formulario</t>
        </r>
        <r>
          <rPr>
            <b/>
            <sz val="9"/>
            <color indexed="81"/>
            <rFont val="Tahoma"/>
            <family val="2"/>
          </rPr>
          <t xml:space="preserve"> Regulación Fecundidad (Paternidad Reponsable) 
</t>
        </r>
        <r>
          <rPr>
            <sz val="9"/>
            <color indexed="81"/>
            <rFont val="Tahoma"/>
            <family val="2"/>
          </rPr>
          <t xml:space="preserve">en la Sección </t>
        </r>
        <r>
          <rPr>
            <b/>
            <sz val="9"/>
            <color indexed="81"/>
            <rFont val="Tahoma"/>
            <family val="2"/>
          </rPr>
          <t xml:space="preserve">Método Anticonceptivo Actual </t>
        </r>
        <r>
          <rPr>
            <sz val="9"/>
            <color indexed="81"/>
            <rFont val="Tahoma"/>
            <family val="2"/>
          </rPr>
          <t xml:space="preserve">en el Campo </t>
        </r>
        <r>
          <rPr>
            <b/>
            <sz val="9"/>
            <color indexed="81"/>
            <rFont val="Tahoma"/>
            <family val="2"/>
          </rPr>
          <t xml:space="preserve">MAC </t>
        </r>
        <r>
          <rPr>
            <sz val="9"/>
            <color indexed="81"/>
            <rFont val="Tahoma"/>
            <family val="2"/>
          </rPr>
          <t xml:space="preserve">tenga como valor </t>
        </r>
        <r>
          <rPr>
            <b/>
            <sz val="9"/>
            <color indexed="81"/>
            <rFont val="Tahoma"/>
            <family val="2"/>
          </rPr>
          <t xml:space="preserve">Preservativo </t>
        </r>
        <r>
          <rPr>
            <sz val="9"/>
            <color indexed="81"/>
            <rFont val="Tahoma"/>
            <family val="2"/>
          </rPr>
          <t xml:space="preserve">y campo </t>
        </r>
        <r>
          <rPr>
            <b/>
            <sz val="9"/>
            <color indexed="81"/>
            <rFont val="Tahoma"/>
            <family val="2"/>
          </rPr>
          <t xml:space="preserve">Estado </t>
        </r>
        <r>
          <rPr>
            <sz val="9"/>
            <color indexed="81"/>
            <rFont val="Tahoma"/>
            <family val="2"/>
          </rPr>
          <t xml:space="preserve">el valor </t>
        </r>
        <r>
          <rPr>
            <b/>
            <sz val="9"/>
            <color indexed="81"/>
            <rFont val="Tahoma"/>
            <family val="2"/>
          </rPr>
          <t>Ingreso</t>
        </r>
        <r>
          <rPr>
            <sz val="9"/>
            <color indexed="81"/>
            <rFont val="Tahoma"/>
            <family val="2"/>
          </rPr>
          <t xml:space="preserve">
Además en la Sección </t>
        </r>
        <r>
          <rPr>
            <b/>
            <sz val="9"/>
            <color indexed="81"/>
            <rFont val="Tahoma"/>
            <family val="2"/>
          </rPr>
          <t>Practica Sexual Segura</t>
        </r>
        <r>
          <rPr>
            <sz val="9"/>
            <color indexed="81"/>
            <rFont val="Tahoma"/>
            <family val="2"/>
          </rPr>
          <t xml:space="preserve"> Selecionar el Valor  </t>
        </r>
        <r>
          <rPr>
            <b/>
            <sz val="9"/>
            <color indexed="81"/>
            <rFont val="Tahoma"/>
            <family val="2"/>
          </rPr>
          <t xml:space="preserve">SI </t>
        </r>
        <r>
          <rPr>
            <sz val="9"/>
            <color indexed="81"/>
            <rFont val="Tahoma"/>
            <family val="2"/>
          </rPr>
          <t xml:space="preserve">en el Campo </t>
        </r>
        <r>
          <rPr>
            <b/>
            <sz val="9"/>
            <color indexed="81"/>
            <rFont val="Tahoma"/>
            <family val="2"/>
          </rPr>
          <t>¿Condon Femenino?
o 
En caso de que el paciente no pertenezca al programa de Regulacion  de Fertilidad, sin embargo se entreguen insumos para practica sexual segura (Prevencion VIH - ITS, usuarios (as) LGBT, mujeres que ya no están en edad fértil) 
Se debe registrar la actividad Ingreso Practica Sexual Segura - Condón Femenino</t>
        </r>
      </text>
    </comment>
    <comment ref="Q57" authorId="0" shapeId="0" xr:uid="{AED03ED3-48B9-41A3-A4F5-DA79B0E07FFA}">
      <text>
        <r>
          <rPr>
            <sz val="9"/>
            <color indexed="81"/>
            <rFont val="Tahoma"/>
            <family val="2"/>
          </rPr>
          <t>Este dato aparecerá luego que en el Modulo de Admision o en Box - Pacientes Citados el paciente indique un Pueblo Indigena</t>
        </r>
      </text>
    </comment>
    <comment ref="R57" authorId="1" shapeId="0" xr:uid="{63723157-6887-480E-837E-0602C17EA0C4}">
      <text>
        <r>
          <rPr>
            <sz val="9"/>
            <color indexed="81"/>
            <rFont val="Tahoma"/>
            <family val="2"/>
          </rPr>
          <t xml:space="preserve">Se contabilizara a los pacientes que tengan en Admisión - usuario "Alerta Administrativa" o Box - Pacientes Citados - "Alertas Administrativas"  "MIGRANTES"
</t>
        </r>
      </text>
    </comment>
    <comment ref="C59" authorId="2" shapeId="0" xr:uid="{5C825E05-F4A6-4FE4-B3C7-5BB8A0D9C05B}">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t>
        </r>
        <r>
          <rPr>
            <b/>
            <sz val="9"/>
            <color indexed="81"/>
            <rFont val="Tahoma"/>
            <family val="2"/>
          </rPr>
          <t>Formulario Regulación Fecundidad (Paternidad Reponsable)</t>
        </r>
        <r>
          <rPr>
            <sz val="9"/>
            <color indexed="81"/>
            <rFont val="Tahoma"/>
            <family val="2"/>
          </rPr>
          <t xml:space="preserve">  tenga registro de Campo</t>
        </r>
        <r>
          <rPr>
            <b/>
            <sz val="9"/>
            <color indexed="81"/>
            <rFont val="Tahoma"/>
            <family val="2"/>
          </rPr>
          <t xml:space="preserve">  Metodo Anticonceptivo Actual  MAC</t>
        </r>
        <r>
          <rPr>
            <sz val="9"/>
            <color indexed="81"/>
            <rFont val="Tahoma"/>
            <family val="2"/>
          </rPr>
          <t xml:space="preserve"> y su respectivo Estado </t>
        </r>
        <r>
          <rPr>
            <b/>
            <sz val="9"/>
            <color indexed="81"/>
            <rFont val="Tahoma"/>
            <family val="2"/>
          </rPr>
          <t>Egreso por alta, Egreso por Abandono, Egreso por Traslado o Egreso Otras Causas</t>
        </r>
        <r>
          <rPr>
            <sz val="9"/>
            <color indexed="81"/>
            <rFont val="Tahoma"/>
            <family val="2"/>
          </rPr>
          <t xml:space="preserve">
</t>
        </r>
      </text>
    </comment>
    <comment ref="C60" authorId="2" shapeId="0" xr:uid="{69202503-E9EF-4967-8BA6-23E6E1F4D5B5}">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 xml:space="preserve">Registrada en el </t>
        </r>
        <r>
          <rPr>
            <b/>
            <sz val="9"/>
            <color indexed="81"/>
            <rFont val="Tahoma"/>
            <family val="2"/>
          </rPr>
          <t xml:space="preserve">Módulo Box - Pacientes Citados  </t>
        </r>
        <r>
          <rPr>
            <sz val="9"/>
            <color indexed="81"/>
            <rFont val="Tahoma"/>
            <family val="2"/>
          </rPr>
          <t>o en</t>
        </r>
        <r>
          <rPr>
            <b/>
            <sz val="9"/>
            <color indexed="81"/>
            <rFont val="Tahoma"/>
            <family val="2"/>
          </rPr>
          <t xml:space="preserve"> Agregar Documentos a una Atención e</t>
        </r>
        <r>
          <rPr>
            <sz val="9"/>
            <color indexed="81"/>
            <rFont val="Tahoma"/>
            <family val="2"/>
          </rPr>
          <t>n el Formulario Clínico</t>
        </r>
        <r>
          <rPr>
            <b/>
            <sz val="9"/>
            <color indexed="81"/>
            <rFont val="Tahoma"/>
            <family val="2"/>
          </rPr>
          <t xml:space="preserve"> Regulación Fecundidad (Paternidad Reponsable) 
</t>
        </r>
        <r>
          <rPr>
            <sz val="9"/>
            <color indexed="81"/>
            <rFont val="Tahoma"/>
            <family val="2"/>
          </rPr>
          <t xml:space="preserve">En la Sección </t>
        </r>
        <r>
          <rPr>
            <b/>
            <sz val="9"/>
            <color indexed="81"/>
            <rFont val="Tahoma"/>
            <family val="2"/>
          </rPr>
          <t xml:space="preserve"> Metodo Anticonceptivo Actual  MAC  </t>
        </r>
        <r>
          <rPr>
            <sz val="9"/>
            <color indexed="81"/>
            <rFont val="Tahoma"/>
            <family val="2"/>
          </rPr>
          <t>tenga como valor</t>
        </r>
        <r>
          <rPr>
            <b/>
            <sz val="9"/>
            <color indexed="81"/>
            <rFont val="Tahoma"/>
            <family val="2"/>
          </rPr>
          <t xml:space="preserve"> DIU  T de Cobre.
</t>
        </r>
        <r>
          <rPr>
            <sz val="9"/>
            <color indexed="81"/>
            <rFont val="Tahoma"/>
            <family val="2"/>
          </rPr>
          <t>y campo</t>
        </r>
        <r>
          <rPr>
            <b/>
            <sz val="9"/>
            <color indexed="81"/>
            <rFont val="Tahoma"/>
            <family val="2"/>
          </rPr>
          <t xml:space="preserve"> Estado </t>
        </r>
        <r>
          <rPr>
            <sz val="9"/>
            <color indexed="81"/>
            <rFont val="Tahoma"/>
            <family val="2"/>
          </rPr>
          <t xml:space="preserve">tenga el valor </t>
        </r>
        <r>
          <rPr>
            <b/>
            <sz val="9"/>
            <color indexed="81"/>
            <rFont val="Tahoma"/>
            <family val="2"/>
          </rPr>
          <t xml:space="preserve">Egreso por Alta, Egreso por Abandono, Egreso por Traslado o Egreso por otras causas. </t>
        </r>
      </text>
    </comment>
    <comment ref="C61" authorId="2" shapeId="0" xr:uid="{8718E9EE-8A33-49EB-B38E-73795259548B}">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DIU  con Levonorgestrel</t>
        </r>
        <r>
          <rPr>
            <sz val="9"/>
            <color indexed="81"/>
            <rFont val="Tahoma"/>
            <family val="2"/>
          </rPr>
          <t xml:space="preserve">
y el campo</t>
        </r>
        <r>
          <rPr>
            <b/>
            <sz val="9"/>
            <color indexed="81"/>
            <rFont val="Tahoma"/>
            <family val="2"/>
          </rPr>
          <t xml:space="preserve"> Estado</t>
        </r>
        <r>
          <rPr>
            <sz val="9"/>
            <color indexed="81"/>
            <rFont val="Tahoma"/>
            <family val="2"/>
          </rPr>
          <t xml:space="preserve"> tenga el valor </t>
        </r>
        <r>
          <rPr>
            <b/>
            <sz val="9"/>
            <color indexed="81"/>
            <rFont val="Tahoma"/>
            <family val="2"/>
          </rPr>
          <t xml:space="preserve">Egreso por Alta, Egreso por Abandono, Egreso por Traslado o Egreso por otras causas. </t>
        </r>
        <r>
          <rPr>
            <sz val="9"/>
            <color indexed="81"/>
            <rFont val="Tahoma"/>
            <family val="2"/>
          </rPr>
          <t xml:space="preserve">
</t>
        </r>
      </text>
    </comment>
    <comment ref="C62" authorId="2" shapeId="0" xr:uid="{7297D026-7231-43ED-B29D-5E738B21E676}">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en el </t>
        </r>
        <r>
          <rPr>
            <b/>
            <sz val="9"/>
            <color indexed="81"/>
            <rFont val="Tahoma"/>
            <family val="2"/>
          </rPr>
          <t xml:space="preserve">Formulario Clínico 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Oral Combinado</t>
        </r>
        <r>
          <rPr>
            <sz val="9"/>
            <color indexed="81"/>
            <rFont val="Tahoma"/>
            <family val="2"/>
          </rPr>
          <t xml:space="preserve">
y el campo </t>
        </r>
        <r>
          <rPr>
            <b/>
            <sz val="9"/>
            <color indexed="81"/>
            <rFont val="Tahoma"/>
            <family val="2"/>
          </rPr>
          <t>Estado</t>
        </r>
        <r>
          <rPr>
            <sz val="9"/>
            <color indexed="81"/>
            <rFont val="Tahoma"/>
            <family val="2"/>
          </rPr>
          <t xml:space="preserve"> tenga el valor </t>
        </r>
        <r>
          <rPr>
            <b/>
            <sz val="9"/>
            <color indexed="81"/>
            <rFont val="Tahoma"/>
            <family val="2"/>
          </rPr>
          <t xml:space="preserve">Egreso por Alta, Egreso por Abandono, Egreso por Traslado o Egreso por otras causas. </t>
        </r>
        <r>
          <rPr>
            <sz val="9"/>
            <color indexed="81"/>
            <rFont val="Tahoma"/>
            <family val="2"/>
          </rPr>
          <t xml:space="preserve">
</t>
        </r>
      </text>
    </comment>
    <comment ref="C63" authorId="2" shapeId="0" xr:uid="{9094D454-B29E-433D-BAB4-4CDEE2F2E2B5}">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t>
        </r>
        <r>
          <rPr>
            <b/>
            <sz val="9"/>
            <color indexed="81"/>
            <rFont val="Tahoma"/>
            <family val="2"/>
          </rPr>
          <t xml:space="preserve">Formulario Clínico 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 xml:space="preserve">Prostágenos Puros. </t>
        </r>
        <r>
          <rPr>
            <sz val="9"/>
            <color indexed="81"/>
            <rFont val="Tahoma"/>
            <family val="2"/>
          </rPr>
          <t xml:space="preserve">
y el campo </t>
        </r>
        <r>
          <rPr>
            <b/>
            <sz val="9"/>
            <color indexed="81"/>
            <rFont val="Tahoma"/>
            <family val="2"/>
          </rPr>
          <t>Estado</t>
        </r>
        <r>
          <rPr>
            <sz val="9"/>
            <color indexed="81"/>
            <rFont val="Tahoma"/>
            <family val="2"/>
          </rPr>
          <t xml:space="preserve"> tenga el valor</t>
        </r>
        <r>
          <rPr>
            <b/>
            <sz val="9"/>
            <color indexed="81"/>
            <rFont val="Tahoma"/>
            <family val="2"/>
          </rPr>
          <t xml:space="preserve"> Egreso por Alta, Egreso por Abandono, Egreso por Traslado o Egreso por otras causas. </t>
        </r>
        <r>
          <rPr>
            <sz val="9"/>
            <color indexed="81"/>
            <rFont val="Tahoma"/>
            <family val="2"/>
          </rPr>
          <t xml:space="preserve">
</t>
        </r>
      </text>
    </comment>
    <comment ref="C64" authorId="2" shapeId="0" xr:uid="{702EF13D-CAFB-4BBE-A6C6-4ABFCA7C1A99}">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t>
        </r>
        <r>
          <rPr>
            <b/>
            <sz val="9"/>
            <color indexed="81"/>
            <rFont val="Tahoma"/>
            <family val="2"/>
          </rPr>
          <t xml:space="preserve"> 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 xml:space="preserve">Inyectable Combinado Mensual </t>
        </r>
        <r>
          <rPr>
            <sz val="9"/>
            <color indexed="81"/>
            <rFont val="Tahoma"/>
            <family val="2"/>
          </rPr>
          <t xml:space="preserve">o </t>
        </r>
        <r>
          <rPr>
            <b/>
            <sz val="9"/>
            <color indexed="81"/>
            <rFont val="Tahoma"/>
            <family val="2"/>
          </rPr>
          <t>Inyectable Combinado Trimestral</t>
        </r>
        <r>
          <rPr>
            <sz val="9"/>
            <color indexed="81"/>
            <rFont val="Tahoma"/>
            <family val="2"/>
          </rPr>
          <t xml:space="preserve">
y el campo </t>
        </r>
        <r>
          <rPr>
            <b/>
            <sz val="9"/>
            <color indexed="81"/>
            <rFont val="Tahoma"/>
            <family val="2"/>
          </rPr>
          <t xml:space="preserve">Estado </t>
        </r>
        <r>
          <rPr>
            <sz val="9"/>
            <color indexed="81"/>
            <rFont val="Tahoma"/>
            <family val="2"/>
          </rPr>
          <t xml:space="preserve">tenga el valor </t>
        </r>
        <r>
          <rPr>
            <b/>
            <sz val="9"/>
            <color indexed="81"/>
            <rFont val="Tahoma"/>
            <family val="2"/>
          </rPr>
          <t xml:space="preserve">Egreso por Alta, Egreso por Abandono, Egreso por Traslado o Egreso por otras causas. </t>
        </r>
        <r>
          <rPr>
            <sz val="9"/>
            <color indexed="81"/>
            <rFont val="Tahoma"/>
            <family val="2"/>
          </rPr>
          <t xml:space="preserve">
</t>
        </r>
      </text>
    </comment>
    <comment ref="C65" authorId="2" shapeId="0" xr:uid="{76E62BAC-9D51-49B3-9CB8-39A6472AA922}">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 xml:space="preserve">Inyectable Progestágenos Mensual </t>
        </r>
        <r>
          <rPr>
            <sz val="9"/>
            <color indexed="81"/>
            <rFont val="Tahoma"/>
            <family val="2"/>
          </rPr>
          <t xml:space="preserve">o </t>
        </r>
        <r>
          <rPr>
            <b/>
            <sz val="9"/>
            <color indexed="81"/>
            <rFont val="Tahoma"/>
            <family val="2"/>
          </rPr>
          <t>Inyectable Progestágenos Trimestral</t>
        </r>
        <r>
          <rPr>
            <sz val="9"/>
            <color indexed="81"/>
            <rFont val="Tahoma"/>
            <family val="2"/>
          </rPr>
          <t xml:space="preserve">
y el campo</t>
        </r>
        <r>
          <rPr>
            <b/>
            <sz val="9"/>
            <color indexed="81"/>
            <rFont val="Tahoma"/>
            <family val="2"/>
          </rPr>
          <t xml:space="preserve"> Estado</t>
        </r>
        <r>
          <rPr>
            <sz val="9"/>
            <color indexed="81"/>
            <rFont val="Tahoma"/>
            <family val="2"/>
          </rPr>
          <t xml:space="preserve"> tenga el valor</t>
        </r>
        <r>
          <rPr>
            <b/>
            <sz val="9"/>
            <color indexed="81"/>
            <rFont val="Tahoma"/>
            <family val="2"/>
          </rPr>
          <t xml:space="preserve"> Egreso por Alta, Egreso por Abandono, Egreso por Traslado o Egreso por otras causas. </t>
        </r>
        <r>
          <rPr>
            <sz val="9"/>
            <color indexed="81"/>
            <rFont val="Tahoma"/>
            <family val="2"/>
          </rPr>
          <t xml:space="preserve">
</t>
        </r>
      </text>
    </comment>
    <comment ref="C66" authorId="2" shapeId="0" xr:uid="{A7421813-C061-4A8D-AA45-548C19F951A8}">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Implante Etonogestrel</t>
        </r>
        <r>
          <rPr>
            <sz val="9"/>
            <color indexed="81"/>
            <rFont val="Tahoma"/>
            <family val="2"/>
          </rPr>
          <t xml:space="preserve">
y campo </t>
        </r>
        <r>
          <rPr>
            <b/>
            <sz val="9"/>
            <color indexed="81"/>
            <rFont val="Tahoma"/>
            <family val="2"/>
          </rPr>
          <t>Estado</t>
        </r>
        <r>
          <rPr>
            <sz val="9"/>
            <color indexed="81"/>
            <rFont val="Tahoma"/>
            <family val="2"/>
          </rPr>
          <t xml:space="preserve"> tenga el valor </t>
        </r>
        <r>
          <rPr>
            <b/>
            <sz val="9"/>
            <color indexed="81"/>
            <rFont val="Tahoma"/>
            <family val="2"/>
          </rPr>
          <t>Egreso por Alta, Egreso por Abandono, Egreso por Traslado o Egreso por otras causas</t>
        </r>
        <r>
          <rPr>
            <sz val="9"/>
            <color indexed="81"/>
            <rFont val="Tahoma"/>
            <family val="2"/>
          </rPr>
          <t xml:space="preserve">. 
</t>
        </r>
      </text>
    </comment>
    <comment ref="C67" authorId="2" shapeId="0" xr:uid="{7994E196-F036-4793-8F16-D7AB11457692}">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t>
        </r>
        <r>
          <rPr>
            <b/>
            <sz val="9"/>
            <color indexed="81"/>
            <rFont val="Tahoma"/>
            <family val="2"/>
          </rPr>
          <t xml:space="preserve"> Implante Levonorgestrel</t>
        </r>
        <r>
          <rPr>
            <sz val="9"/>
            <color indexed="81"/>
            <rFont val="Tahoma"/>
            <family val="2"/>
          </rPr>
          <t xml:space="preserve"> 
y campo </t>
        </r>
        <r>
          <rPr>
            <b/>
            <sz val="9"/>
            <color indexed="81"/>
            <rFont val="Tahoma"/>
            <family val="2"/>
          </rPr>
          <t>Estado</t>
        </r>
        <r>
          <rPr>
            <sz val="9"/>
            <color indexed="81"/>
            <rFont val="Tahoma"/>
            <family val="2"/>
          </rPr>
          <t xml:space="preserve"> tenga el valor</t>
        </r>
        <r>
          <rPr>
            <b/>
            <sz val="9"/>
            <color indexed="81"/>
            <rFont val="Tahoma"/>
            <family val="2"/>
          </rPr>
          <t xml:space="preserve"> Egreso por Alta, Egreso por Abandono, Egreso por Traslado o Egreso por otras causas. </t>
        </r>
        <r>
          <rPr>
            <sz val="9"/>
            <color indexed="81"/>
            <rFont val="Tahoma"/>
            <family val="2"/>
          </rPr>
          <t xml:space="preserve">
</t>
        </r>
      </text>
    </comment>
    <comment ref="C68" authorId="3" shapeId="0" xr:uid="{981BF7B8-6535-410C-AE86-4F3BB4CEEF56}">
      <text>
        <r>
          <rPr>
            <sz val="9"/>
            <color indexed="81"/>
            <rFont val="Tahoma"/>
            <family val="2"/>
          </rPr>
          <t xml:space="preserve">Este dato aparecerá  luego de que en la atención 
Registrada en el Módulo Box - Pacientes Citados  o  en Agregar Documentos a una Atención el </t>
        </r>
        <r>
          <rPr>
            <b/>
            <sz val="9"/>
            <color indexed="81"/>
            <rFont val="Tahoma"/>
            <family val="2"/>
          </rPr>
          <t xml:space="preserve">Formulario Regulación Fecundidad (Paternidad Reponsable)  </t>
        </r>
        <r>
          <rPr>
            <sz val="9"/>
            <color indexed="81"/>
            <rFont val="Tahoma"/>
            <family val="2"/>
          </rPr>
          <t xml:space="preserve">
En la Sección  </t>
        </r>
        <r>
          <rPr>
            <b/>
            <sz val="9"/>
            <color indexed="81"/>
            <rFont val="Tahoma"/>
            <family val="2"/>
          </rPr>
          <t>Método Anticonceptivo Actua</t>
        </r>
        <r>
          <rPr>
            <sz val="9"/>
            <color indexed="81"/>
            <rFont val="Tahoma"/>
            <family val="2"/>
          </rPr>
          <t>l en el Campo</t>
        </r>
        <r>
          <rPr>
            <b/>
            <sz val="9"/>
            <color indexed="81"/>
            <rFont val="Tahoma"/>
            <family val="2"/>
          </rPr>
          <t xml:space="preserve"> MAC </t>
        </r>
        <r>
          <rPr>
            <sz val="9"/>
            <color indexed="81"/>
            <rFont val="Tahoma"/>
            <family val="2"/>
          </rPr>
          <t xml:space="preserve">tenga como valor </t>
        </r>
        <r>
          <rPr>
            <b/>
            <sz val="9"/>
            <color indexed="81"/>
            <rFont val="Tahoma"/>
            <family val="2"/>
          </rPr>
          <t>Anillo Vaginal</t>
        </r>
        <r>
          <rPr>
            <sz val="9"/>
            <color indexed="81"/>
            <rFont val="Tahoma"/>
            <family val="2"/>
          </rPr>
          <t xml:space="preserve">
y el campo Estado tenga el valor</t>
        </r>
        <r>
          <rPr>
            <b/>
            <sz val="9"/>
            <color indexed="81"/>
            <rFont val="Tahoma"/>
            <family val="2"/>
          </rPr>
          <t xml:space="preserve">  Egreso por Alta, Egreso por Abandono, Egreso por Traslado o Egreso por otras causas.</t>
        </r>
        <r>
          <rPr>
            <sz val="9"/>
            <color indexed="81"/>
            <rFont val="Tahoma"/>
            <family val="2"/>
          </rPr>
          <t xml:space="preserve">
(Se Considerara la Fecha del Formulario Para Ser Contabilizado en el Mes que Corresponde) </t>
        </r>
      </text>
    </comment>
    <comment ref="C69" authorId="2" shapeId="0" xr:uid="{32E26970-45C0-4592-A496-EED318CAEC7F}">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Preservativos.</t>
        </r>
        <r>
          <rPr>
            <sz val="9"/>
            <color indexed="81"/>
            <rFont val="Tahoma"/>
            <family val="2"/>
          </rPr>
          <t xml:space="preserve">
y campo </t>
        </r>
        <r>
          <rPr>
            <b/>
            <sz val="9"/>
            <color indexed="81"/>
            <rFont val="Tahoma"/>
            <family val="2"/>
          </rPr>
          <t>Estado</t>
        </r>
        <r>
          <rPr>
            <sz val="9"/>
            <color indexed="81"/>
            <rFont val="Tahoma"/>
            <family val="2"/>
          </rPr>
          <t xml:space="preserve"> tenga el valor </t>
        </r>
        <r>
          <rPr>
            <b/>
            <sz val="9"/>
            <color indexed="81"/>
            <rFont val="Tahoma"/>
            <family val="2"/>
          </rPr>
          <t xml:space="preserve">Egreso por Alta, Egreso por Abandono, Egreso por Traslado o Egreso por otras causas. </t>
        </r>
        <r>
          <rPr>
            <sz val="9"/>
            <color indexed="81"/>
            <rFont val="Tahoma"/>
            <family val="2"/>
          </rPr>
          <t xml:space="preserve">
</t>
        </r>
        <r>
          <rPr>
            <b/>
            <sz val="9"/>
            <color indexed="81"/>
            <rFont val="Tahoma"/>
            <family val="2"/>
          </rPr>
          <t xml:space="preserve">
(El Sexo Hombre y Mujer Se Tomara Desde los Datos Registrados en Admisión)</t>
        </r>
      </text>
    </comment>
    <comment ref="C70" authorId="2" shapeId="0" xr:uid="{7BD3609E-F78D-4236-BF64-C866099CD638}">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Preservativos.</t>
        </r>
        <r>
          <rPr>
            <sz val="9"/>
            <color indexed="81"/>
            <rFont val="Tahoma"/>
            <family val="2"/>
          </rPr>
          <t xml:space="preserve">
y campo </t>
        </r>
        <r>
          <rPr>
            <b/>
            <sz val="9"/>
            <color indexed="81"/>
            <rFont val="Tahoma"/>
            <family val="2"/>
          </rPr>
          <t>Estado</t>
        </r>
        <r>
          <rPr>
            <sz val="9"/>
            <color indexed="81"/>
            <rFont val="Tahoma"/>
            <family val="2"/>
          </rPr>
          <t xml:space="preserve"> tenga el valor </t>
        </r>
        <r>
          <rPr>
            <b/>
            <sz val="9"/>
            <color indexed="81"/>
            <rFont val="Tahoma"/>
            <family val="2"/>
          </rPr>
          <t xml:space="preserve">Egreso por Alta, Egreso por Abandono, Egreso por Traslado o Egreso por otras causas. </t>
        </r>
        <r>
          <rPr>
            <sz val="9"/>
            <color indexed="81"/>
            <rFont val="Tahoma"/>
            <family val="2"/>
          </rPr>
          <t xml:space="preserve">
</t>
        </r>
        <r>
          <rPr>
            <b/>
            <sz val="9"/>
            <color indexed="81"/>
            <rFont val="Tahoma"/>
            <family val="2"/>
          </rPr>
          <t xml:space="preserve">
(El Sexo Hombre y Mujer Se Tomara Desde los Datos Registrados en Admisión)</t>
        </r>
      </text>
    </comment>
    <comment ref="C71" authorId="2" shapeId="0" xr:uid="{1C1182D9-1C5B-4798-B5DD-699E72816455}">
      <text>
        <r>
          <rPr>
            <sz val="9"/>
            <color indexed="81"/>
            <rFont val="Tahoma"/>
            <family val="2"/>
          </rPr>
          <t>Este dato aparecerá  luego de que en la atención 
Registrada en e</t>
        </r>
        <r>
          <rPr>
            <b/>
            <sz val="9"/>
            <color indexed="81"/>
            <rFont val="Tahoma"/>
            <family val="2"/>
          </rPr>
          <t>l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Responsable) 
</t>
        </r>
        <r>
          <rPr>
            <sz val="9"/>
            <color indexed="81"/>
            <rFont val="Tahoma"/>
            <family val="2"/>
          </rPr>
          <t xml:space="preserve">
en la Sección </t>
        </r>
        <r>
          <rPr>
            <b/>
            <sz val="9"/>
            <color indexed="81"/>
            <rFont val="Tahoma"/>
            <family val="2"/>
          </rPr>
          <t xml:space="preserve"> Método Anticonceptivo Actual</t>
        </r>
        <r>
          <rPr>
            <sz val="9"/>
            <color indexed="81"/>
            <rFont val="Tahoma"/>
            <family val="2"/>
          </rPr>
          <t xml:space="preserve"> en el Campo</t>
        </r>
        <r>
          <rPr>
            <b/>
            <sz val="9"/>
            <color indexed="81"/>
            <rFont val="Tahoma"/>
            <family val="2"/>
          </rPr>
          <t xml:space="preserve"> MAC </t>
        </r>
        <r>
          <rPr>
            <sz val="9"/>
            <color indexed="81"/>
            <rFont val="Tahoma"/>
            <family val="2"/>
          </rPr>
          <t xml:space="preserve">tenga como valor </t>
        </r>
        <r>
          <rPr>
            <b/>
            <sz val="9"/>
            <color indexed="81"/>
            <rFont val="Tahoma"/>
            <family val="2"/>
          </rPr>
          <t xml:space="preserve"> Esterilización Quirúrgica </t>
        </r>
        <r>
          <rPr>
            <sz val="9"/>
            <color indexed="81"/>
            <rFont val="Tahoma"/>
            <family val="2"/>
          </rPr>
          <t xml:space="preserve">y el campo </t>
        </r>
        <r>
          <rPr>
            <b/>
            <sz val="9"/>
            <color indexed="81"/>
            <rFont val="Tahoma"/>
            <family val="2"/>
          </rPr>
          <t xml:space="preserve">Estado </t>
        </r>
        <r>
          <rPr>
            <sz val="9"/>
            <color indexed="81"/>
            <rFont val="Tahoma"/>
            <family val="2"/>
          </rPr>
          <t>tenga el valor</t>
        </r>
        <r>
          <rPr>
            <b/>
            <sz val="9"/>
            <color indexed="81"/>
            <rFont val="Tahoma"/>
            <family val="2"/>
          </rPr>
          <t xml:space="preserve"> Ingreso/Egreso Esterilización Quirúrgica</t>
        </r>
        <r>
          <rPr>
            <sz val="9"/>
            <color indexed="81"/>
            <rFont val="Tahoma"/>
            <family val="2"/>
          </rPr>
          <t xml:space="preserve">, esto en el caso de ingresar y egresar el mismo día </t>
        </r>
        <r>
          <rPr>
            <b/>
            <sz val="9"/>
            <color indexed="81"/>
            <rFont val="Tahoma"/>
            <family val="2"/>
          </rPr>
          <t>(Contabilizaría en Sección C y C1</t>
        </r>
        <r>
          <rPr>
            <sz val="9"/>
            <color indexed="81"/>
            <rFont val="Tahoma"/>
            <family val="2"/>
          </rPr>
          <t>)
Si el egreso es en diferentes días que el ingreso se puede utilizar solo el Estado</t>
        </r>
        <r>
          <rPr>
            <b/>
            <sz val="9"/>
            <color indexed="81"/>
            <rFont val="Tahoma"/>
            <family val="2"/>
          </rPr>
          <t xml:space="preserve"> Egreso</t>
        </r>
        <r>
          <rPr>
            <sz val="9"/>
            <color indexed="81"/>
            <rFont val="Tahoma"/>
            <family val="2"/>
          </rPr>
          <t xml:space="preserve">, para que solo este en esta sección.
</t>
        </r>
        <r>
          <rPr>
            <b/>
            <sz val="9"/>
            <color indexed="81"/>
            <rFont val="Tahoma"/>
            <family val="2"/>
          </rPr>
          <t>(El Sexo Hombre y Mujer Se Tomara Desde los Datos Registrados en Admisión)</t>
        </r>
        <r>
          <rPr>
            <sz val="9"/>
            <color indexed="81"/>
            <rFont val="Tahoma"/>
            <family val="2"/>
          </rPr>
          <t xml:space="preserve">
</t>
        </r>
      </text>
    </comment>
    <comment ref="C72" authorId="2" shapeId="0" xr:uid="{B87681F9-2D03-47E8-9D7C-FCB37CE0AAD8}">
      <text>
        <r>
          <rPr>
            <sz val="9"/>
            <color indexed="81"/>
            <rFont val="Tahoma"/>
            <family val="2"/>
          </rPr>
          <t>Este dato aparecerá  luego de que en la atención 
Registrada en e</t>
        </r>
        <r>
          <rPr>
            <b/>
            <sz val="9"/>
            <color indexed="81"/>
            <rFont val="Tahoma"/>
            <family val="2"/>
          </rPr>
          <t>l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Responsable) 
</t>
        </r>
        <r>
          <rPr>
            <sz val="9"/>
            <color indexed="81"/>
            <rFont val="Tahoma"/>
            <family val="2"/>
          </rPr>
          <t xml:space="preserve">
en la Sección </t>
        </r>
        <r>
          <rPr>
            <b/>
            <sz val="9"/>
            <color indexed="81"/>
            <rFont val="Tahoma"/>
            <family val="2"/>
          </rPr>
          <t xml:space="preserve"> Método Anticonceptivo Actual</t>
        </r>
        <r>
          <rPr>
            <sz val="9"/>
            <color indexed="81"/>
            <rFont val="Tahoma"/>
            <family val="2"/>
          </rPr>
          <t xml:space="preserve"> en el Campo</t>
        </r>
        <r>
          <rPr>
            <b/>
            <sz val="9"/>
            <color indexed="81"/>
            <rFont val="Tahoma"/>
            <family val="2"/>
          </rPr>
          <t xml:space="preserve"> MAC </t>
        </r>
        <r>
          <rPr>
            <sz val="9"/>
            <color indexed="81"/>
            <rFont val="Tahoma"/>
            <family val="2"/>
          </rPr>
          <t xml:space="preserve">tenga como valor </t>
        </r>
        <r>
          <rPr>
            <b/>
            <sz val="9"/>
            <color indexed="81"/>
            <rFont val="Tahoma"/>
            <family val="2"/>
          </rPr>
          <t xml:space="preserve"> Esterilización Quirúrgica </t>
        </r>
        <r>
          <rPr>
            <sz val="9"/>
            <color indexed="81"/>
            <rFont val="Tahoma"/>
            <family val="2"/>
          </rPr>
          <t xml:space="preserve">y el campo </t>
        </r>
        <r>
          <rPr>
            <b/>
            <sz val="9"/>
            <color indexed="81"/>
            <rFont val="Tahoma"/>
            <family val="2"/>
          </rPr>
          <t xml:space="preserve">Estado </t>
        </r>
        <r>
          <rPr>
            <sz val="9"/>
            <color indexed="81"/>
            <rFont val="Tahoma"/>
            <family val="2"/>
          </rPr>
          <t>tenga el valor</t>
        </r>
        <r>
          <rPr>
            <b/>
            <sz val="9"/>
            <color indexed="81"/>
            <rFont val="Tahoma"/>
            <family val="2"/>
          </rPr>
          <t xml:space="preserve"> Ingreso/Egreso Esterilización Quirúrgica</t>
        </r>
        <r>
          <rPr>
            <sz val="9"/>
            <color indexed="81"/>
            <rFont val="Tahoma"/>
            <family val="2"/>
          </rPr>
          <t xml:space="preserve">, esto en el caso de ingresar y egresar el mismo día </t>
        </r>
        <r>
          <rPr>
            <b/>
            <sz val="9"/>
            <color indexed="81"/>
            <rFont val="Tahoma"/>
            <family val="2"/>
          </rPr>
          <t>(Contabilizaría en Sección C y C1</t>
        </r>
        <r>
          <rPr>
            <sz val="9"/>
            <color indexed="81"/>
            <rFont val="Tahoma"/>
            <family val="2"/>
          </rPr>
          <t>)
Si el egreso es en diferentes días que el ingreso se puede utilizar solo el Estado</t>
        </r>
        <r>
          <rPr>
            <b/>
            <sz val="9"/>
            <color indexed="81"/>
            <rFont val="Tahoma"/>
            <family val="2"/>
          </rPr>
          <t xml:space="preserve"> Egreso</t>
        </r>
        <r>
          <rPr>
            <sz val="9"/>
            <color indexed="81"/>
            <rFont val="Tahoma"/>
            <family val="2"/>
          </rPr>
          <t xml:space="preserve">, para que solo este en esta sección.
</t>
        </r>
        <r>
          <rPr>
            <b/>
            <sz val="9"/>
            <color indexed="81"/>
            <rFont val="Tahoma"/>
            <family val="2"/>
          </rPr>
          <t>(El Sexo Hombre y Mujer Se Tomara Desde los Datos Registrados en Admisión)</t>
        </r>
        <r>
          <rPr>
            <sz val="9"/>
            <color indexed="81"/>
            <rFont val="Tahoma"/>
            <family val="2"/>
          </rPr>
          <t xml:space="preserve">
</t>
        </r>
      </text>
    </comment>
    <comment ref="C73" authorId="2" shapeId="0" xr:uid="{6F9BCFAE-9C49-46AD-8C47-E3032D585EBC}">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Regulación Fecundidad (Paternidad Reponsable)</t>
        </r>
        <r>
          <rPr>
            <sz val="9"/>
            <color indexed="81"/>
            <rFont val="Tahoma"/>
            <family val="2"/>
          </rPr>
          <t xml:space="preserve"> 
Se debe registrado un Valor en Campo </t>
        </r>
        <r>
          <rPr>
            <b/>
            <sz val="9"/>
            <color indexed="81"/>
            <rFont val="Tahoma"/>
            <family val="2"/>
          </rPr>
          <t xml:space="preserve"> Metodo Anticonceptivo Actual  MAC  </t>
        </r>
        <r>
          <rPr>
            <sz val="9"/>
            <color indexed="81"/>
            <rFont val="Tahoma"/>
            <family val="2"/>
          </rPr>
          <t>con su respectivo estado</t>
        </r>
        <r>
          <rPr>
            <b/>
            <sz val="9"/>
            <color indexed="81"/>
            <rFont val="Tahoma"/>
            <family val="2"/>
          </rPr>
          <t xml:space="preserve"> Egreso por Alta, Egreso por Abandono, Egreso por Traslado o Egreso por otras causas</t>
        </r>
        <r>
          <rPr>
            <sz val="9"/>
            <color indexed="81"/>
            <rFont val="Tahoma"/>
            <family val="2"/>
          </rPr>
          <t xml:space="preserve"> y adicionamente en el Campo </t>
        </r>
        <r>
          <rPr>
            <b/>
            <sz val="9"/>
            <color indexed="81"/>
            <rFont val="Tahoma"/>
            <family val="2"/>
          </rPr>
          <t xml:space="preserve">¿Regulación de Fertilidad más preservativo? </t>
        </r>
        <r>
          <rPr>
            <sz val="9"/>
            <color indexed="81"/>
            <rFont val="Tahoma"/>
            <family val="2"/>
          </rPr>
          <t>tenga como valor</t>
        </r>
        <r>
          <rPr>
            <b/>
            <sz val="9"/>
            <color indexed="81"/>
            <rFont val="Tahoma"/>
            <family val="2"/>
          </rPr>
          <t xml:space="preserve"> Si</t>
        </r>
        <r>
          <rPr>
            <sz val="9"/>
            <color indexed="81"/>
            <rFont val="Tahoma"/>
            <family val="2"/>
          </rPr>
          <t xml:space="preserve">
</t>
        </r>
      </text>
    </comment>
    <comment ref="C74" authorId="2" shapeId="0" xr:uid="{3BC6A826-A0D4-4381-AA26-627AA243C10C}">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Clínico </t>
        </r>
        <r>
          <rPr>
            <b/>
            <sz val="9"/>
            <color indexed="81"/>
            <rFont val="Tahoma"/>
            <family val="2"/>
          </rPr>
          <t xml:space="preserve">Regulación Fecundidad (Paternidad Reponsable) </t>
        </r>
        <r>
          <rPr>
            <sz val="9"/>
            <color indexed="81"/>
            <rFont val="Tahoma"/>
            <family val="2"/>
          </rPr>
          <t xml:space="preserve">
En la Sección </t>
        </r>
        <r>
          <rPr>
            <b/>
            <sz val="9"/>
            <color indexed="81"/>
            <rFont val="Tahoma"/>
            <family val="2"/>
          </rPr>
          <t xml:space="preserve"> Metodo Anticonceptivo Actual  MAC </t>
        </r>
        <r>
          <rPr>
            <sz val="9"/>
            <color indexed="81"/>
            <rFont val="Tahoma"/>
            <family val="2"/>
          </rPr>
          <t xml:space="preserve"> tenga como valor </t>
        </r>
        <r>
          <rPr>
            <b/>
            <sz val="9"/>
            <color indexed="81"/>
            <rFont val="Tahoma"/>
            <family val="2"/>
          </rPr>
          <t>Preservativos.</t>
        </r>
        <r>
          <rPr>
            <sz val="9"/>
            <color indexed="81"/>
            <rFont val="Tahoma"/>
            <family val="2"/>
          </rPr>
          <t xml:space="preserve">
y campo </t>
        </r>
        <r>
          <rPr>
            <b/>
            <sz val="9"/>
            <color indexed="81"/>
            <rFont val="Tahoma"/>
            <family val="2"/>
          </rPr>
          <t>Estado</t>
        </r>
        <r>
          <rPr>
            <sz val="9"/>
            <color indexed="81"/>
            <rFont val="Tahoma"/>
            <family val="2"/>
          </rPr>
          <t xml:space="preserve"> tenga el valor </t>
        </r>
        <r>
          <rPr>
            <b/>
            <sz val="9"/>
            <color indexed="81"/>
            <rFont val="Tahoma"/>
            <family val="2"/>
          </rPr>
          <t>Egreso por Alta, Egreso por Abandono, Egreso por Traslado o Egreso por otras causas</t>
        </r>
        <r>
          <rPr>
            <sz val="9"/>
            <color indexed="81"/>
            <rFont val="Tahoma"/>
            <family val="2"/>
          </rPr>
          <t xml:space="preserve">. 
Además debe Tener selecionado Un </t>
        </r>
        <r>
          <rPr>
            <b/>
            <sz val="9"/>
            <color indexed="81"/>
            <rFont val="Tahoma"/>
            <family val="2"/>
          </rPr>
          <t>Ciclo Vital Femenino</t>
        </r>
        <r>
          <rPr>
            <sz val="9"/>
            <color indexed="81"/>
            <rFont val="Tahoma"/>
            <family val="2"/>
          </rPr>
          <t xml:space="preserve"> en la </t>
        </r>
        <r>
          <rPr>
            <b/>
            <sz val="9"/>
            <color indexed="81"/>
            <rFont val="Tahoma"/>
            <family val="2"/>
          </rPr>
          <t>Anamnesis</t>
        </r>
        <r>
          <rPr>
            <sz val="9"/>
            <color indexed="81"/>
            <rFont val="Tahoma"/>
            <family val="2"/>
          </rPr>
          <t xml:space="preserve">  con el</t>
        </r>
        <r>
          <rPr>
            <b/>
            <sz val="9"/>
            <color indexed="81"/>
            <rFont val="Tahoma"/>
            <family val="2"/>
          </rPr>
          <t xml:space="preserve"> Valor</t>
        </r>
        <r>
          <rPr>
            <sz val="9"/>
            <color indexed="81"/>
            <rFont val="Tahoma"/>
            <family val="2"/>
          </rPr>
          <t>;</t>
        </r>
        <r>
          <rPr>
            <b/>
            <sz val="9"/>
            <color indexed="81"/>
            <rFont val="Tahoma"/>
            <family val="2"/>
          </rPr>
          <t xml:space="preserve"> Embarazada, Embarazada Primigesta o Gestante
</t>
        </r>
      </text>
    </comment>
    <comment ref="C75" authorId="3" shapeId="0" xr:uid="{FDFA1426-5FE7-4E1B-81AA-9D11D395680B}">
      <text>
        <r>
          <rPr>
            <sz val="9"/>
            <color indexed="81"/>
            <rFont val="Tahoma"/>
            <family val="2"/>
          </rPr>
          <t xml:space="preserve">Este dato aparecerá  luego de que en la atención </t>
        </r>
        <r>
          <rPr>
            <b/>
            <sz val="9"/>
            <color indexed="81"/>
            <rFont val="Tahoma"/>
            <family val="2"/>
          </rPr>
          <t xml:space="preserve">
Registrada en el Módulo Box - Pacientes Citados  </t>
        </r>
        <r>
          <rPr>
            <sz val="9"/>
            <color indexed="81"/>
            <rFont val="Tahoma"/>
            <family val="2"/>
          </rPr>
          <t xml:space="preserve">o </t>
        </r>
        <r>
          <rPr>
            <b/>
            <sz val="9"/>
            <color indexed="81"/>
            <rFont val="Tahoma"/>
            <family val="2"/>
          </rPr>
          <t xml:space="preserve"> en Agregar Documentos a una Atención </t>
        </r>
        <r>
          <rPr>
            <sz val="9"/>
            <color indexed="81"/>
            <rFont val="Tahoma"/>
            <family val="2"/>
          </rPr>
          <t xml:space="preserve">el Formulario </t>
        </r>
        <r>
          <rPr>
            <b/>
            <sz val="9"/>
            <color indexed="81"/>
            <rFont val="Tahoma"/>
            <family val="2"/>
          </rPr>
          <t xml:space="preserve">Regulación Fecundidad (Paternidad Reponsable) 
</t>
        </r>
        <r>
          <rPr>
            <sz val="9"/>
            <color indexed="81"/>
            <rFont val="Tahoma"/>
            <family val="2"/>
          </rPr>
          <t>en la Sección</t>
        </r>
        <r>
          <rPr>
            <b/>
            <sz val="9"/>
            <color indexed="81"/>
            <rFont val="Tahoma"/>
            <family val="2"/>
          </rPr>
          <t xml:space="preserve"> Método Anticonceptivo Actual</t>
        </r>
        <r>
          <rPr>
            <sz val="9"/>
            <color indexed="81"/>
            <rFont val="Tahoma"/>
            <family val="2"/>
          </rPr>
          <t xml:space="preserve"> en el Campo</t>
        </r>
        <r>
          <rPr>
            <b/>
            <sz val="9"/>
            <color indexed="81"/>
            <rFont val="Tahoma"/>
            <family val="2"/>
          </rPr>
          <t xml:space="preserve"> MAC </t>
        </r>
        <r>
          <rPr>
            <sz val="9"/>
            <color indexed="81"/>
            <rFont val="Tahoma"/>
            <family val="2"/>
          </rPr>
          <t>tenga como valor</t>
        </r>
        <r>
          <rPr>
            <b/>
            <sz val="9"/>
            <color indexed="81"/>
            <rFont val="Tahoma"/>
            <family val="2"/>
          </rPr>
          <t xml:space="preserve"> Preservativo </t>
        </r>
        <r>
          <rPr>
            <sz val="9"/>
            <color indexed="81"/>
            <rFont val="Tahoma"/>
            <family val="2"/>
          </rPr>
          <t xml:space="preserve">y el campo </t>
        </r>
        <r>
          <rPr>
            <b/>
            <sz val="9"/>
            <color indexed="81"/>
            <rFont val="Tahoma"/>
            <family val="2"/>
          </rPr>
          <t>Estado</t>
        </r>
        <r>
          <rPr>
            <sz val="9"/>
            <color indexed="81"/>
            <rFont val="Tahoma"/>
            <family val="2"/>
          </rPr>
          <t xml:space="preserve"> el</t>
        </r>
        <r>
          <rPr>
            <b/>
            <sz val="9"/>
            <color indexed="81"/>
            <rFont val="Tahoma"/>
            <family val="2"/>
          </rPr>
          <t xml:space="preserve"> </t>
        </r>
        <r>
          <rPr>
            <sz val="9"/>
            <color indexed="81"/>
            <rFont val="Tahoma"/>
            <family val="2"/>
          </rPr>
          <t>valor</t>
        </r>
        <r>
          <rPr>
            <b/>
            <sz val="9"/>
            <color indexed="81"/>
            <rFont val="Tahoma"/>
            <family val="2"/>
          </rPr>
          <t xml:space="preserve"> Egreso por Alta, Egreso por Abandono, Egreso por Traslado o Egreso por otras causas. 
</t>
        </r>
        <r>
          <rPr>
            <sz val="9"/>
            <color indexed="81"/>
            <rFont val="Tahoma"/>
            <family val="2"/>
          </rPr>
          <t xml:space="preserve">
Además Selecionar el Valor</t>
        </r>
        <r>
          <rPr>
            <b/>
            <sz val="9"/>
            <color indexed="81"/>
            <rFont val="Tahoma"/>
            <family val="2"/>
          </rPr>
          <t xml:space="preserve"> </t>
        </r>
        <r>
          <rPr>
            <sz val="9"/>
            <color indexed="81"/>
            <rFont val="Tahoma"/>
            <family val="2"/>
          </rPr>
          <t xml:space="preserve"> </t>
        </r>
        <r>
          <rPr>
            <b/>
            <sz val="9"/>
            <color indexed="81"/>
            <rFont val="Tahoma"/>
            <family val="2"/>
          </rPr>
          <t>SI</t>
        </r>
        <r>
          <rPr>
            <sz val="9"/>
            <color indexed="81"/>
            <rFont val="Tahoma"/>
            <family val="2"/>
          </rPr>
          <t xml:space="preserve"> en el Campo</t>
        </r>
        <r>
          <rPr>
            <b/>
            <sz val="9"/>
            <color indexed="81"/>
            <rFont val="Tahoma"/>
            <family val="2"/>
          </rPr>
          <t xml:space="preserve"> Practica Sexual Segura - ¿Entrega de Preservativos?
o
En caso de que el paciente no pertenezca al programa de Regulacion  de Fertilidad, sin embargo se entreguen insumos para practica sexual segura (Prevencion VIH - ITS, usuarios (as) LGBT, mujeres que ya no están en edad fértil) 
</t>
        </r>
        <r>
          <rPr>
            <sz val="9"/>
            <color indexed="81"/>
            <rFont val="Tahoma"/>
            <family val="2"/>
          </rPr>
          <t xml:space="preserve">Se debe registrar la actividad </t>
        </r>
        <r>
          <rPr>
            <b/>
            <sz val="9"/>
            <color indexed="81"/>
            <rFont val="Tahoma"/>
            <family val="2"/>
          </rPr>
          <t>Egreso Practica Sexual Segura - Preservativo</t>
        </r>
      </text>
    </comment>
    <comment ref="C76" authorId="3" shapeId="0" xr:uid="{8AD48C20-24AB-4027-9DAA-9F48D441FC97}">
      <text>
        <r>
          <rPr>
            <sz val="9"/>
            <color indexed="81"/>
            <rFont val="Tahoma"/>
            <family val="2"/>
          </rPr>
          <t xml:space="preserve">Este dato aparecerá  luego de que en la atención </t>
        </r>
        <r>
          <rPr>
            <b/>
            <sz val="9"/>
            <color indexed="81"/>
            <rFont val="Tahoma"/>
            <family val="2"/>
          </rPr>
          <t xml:space="preserve">
Registrada en el Módulo Box - Pacientes Citados  </t>
        </r>
        <r>
          <rPr>
            <sz val="9"/>
            <color indexed="81"/>
            <rFont val="Tahoma"/>
            <family val="2"/>
          </rPr>
          <t xml:space="preserve">o </t>
        </r>
        <r>
          <rPr>
            <b/>
            <sz val="9"/>
            <color indexed="81"/>
            <rFont val="Tahoma"/>
            <family val="2"/>
          </rPr>
          <t xml:space="preserve"> en Agregar Documentos a una Atención </t>
        </r>
        <r>
          <rPr>
            <sz val="9"/>
            <color indexed="81"/>
            <rFont val="Tahoma"/>
            <family val="2"/>
          </rPr>
          <t xml:space="preserve">el Formulario </t>
        </r>
        <r>
          <rPr>
            <b/>
            <sz val="9"/>
            <color indexed="81"/>
            <rFont val="Tahoma"/>
            <family val="2"/>
          </rPr>
          <t xml:space="preserve">Regulación Fecundidad (Paternidad Reponsable) 
</t>
        </r>
        <r>
          <rPr>
            <sz val="9"/>
            <color indexed="81"/>
            <rFont val="Tahoma"/>
            <family val="2"/>
          </rPr>
          <t>en la Sección</t>
        </r>
        <r>
          <rPr>
            <b/>
            <sz val="9"/>
            <color indexed="81"/>
            <rFont val="Tahoma"/>
            <family val="2"/>
          </rPr>
          <t xml:space="preserve"> Método Anticonceptivo Actual</t>
        </r>
        <r>
          <rPr>
            <sz val="9"/>
            <color indexed="81"/>
            <rFont val="Tahoma"/>
            <family val="2"/>
          </rPr>
          <t xml:space="preserve"> en el Campo</t>
        </r>
        <r>
          <rPr>
            <b/>
            <sz val="9"/>
            <color indexed="81"/>
            <rFont val="Tahoma"/>
            <family val="2"/>
          </rPr>
          <t xml:space="preserve"> MAC </t>
        </r>
        <r>
          <rPr>
            <sz val="9"/>
            <color indexed="81"/>
            <rFont val="Tahoma"/>
            <family val="2"/>
          </rPr>
          <t>tenga como valor</t>
        </r>
        <r>
          <rPr>
            <b/>
            <sz val="9"/>
            <color indexed="81"/>
            <rFont val="Tahoma"/>
            <family val="2"/>
          </rPr>
          <t xml:space="preserve"> Preservativo </t>
        </r>
        <r>
          <rPr>
            <sz val="9"/>
            <color indexed="81"/>
            <rFont val="Tahoma"/>
            <family val="2"/>
          </rPr>
          <t xml:space="preserve">y el campo </t>
        </r>
        <r>
          <rPr>
            <b/>
            <sz val="9"/>
            <color indexed="81"/>
            <rFont val="Tahoma"/>
            <family val="2"/>
          </rPr>
          <t>Estado</t>
        </r>
        <r>
          <rPr>
            <sz val="9"/>
            <color indexed="81"/>
            <rFont val="Tahoma"/>
            <family val="2"/>
          </rPr>
          <t xml:space="preserve"> el</t>
        </r>
        <r>
          <rPr>
            <b/>
            <sz val="9"/>
            <color indexed="81"/>
            <rFont val="Tahoma"/>
            <family val="2"/>
          </rPr>
          <t xml:space="preserve"> </t>
        </r>
        <r>
          <rPr>
            <sz val="9"/>
            <color indexed="81"/>
            <rFont val="Tahoma"/>
            <family val="2"/>
          </rPr>
          <t>valor</t>
        </r>
        <r>
          <rPr>
            <b/>
            <sz val="9"/>
            <color indexed="81"/>
            <rFont val="Tahoma"/>
            <family val="2"/>
          </rPr>
          <t xml:space="preserve"> Egreso por Alta, Egreso por Abandono, Egreso por Traslado o Egreso por otras causas. 
</t>
        </r>
        <r>
          <rPr>
            <sz val="9"/>
            <color indexed="81"/>
            <rFont val="Tahoma"/>
            <family val="2"/>
          </rPr>
          <t xml:space="preserve">
Además Selecionar el Valor</t>
        </r>
        <r>
          <rPr>
            <b/>
            <sz val="9"/>
            <color indexed="81"/>
            <rFont val="Tahoma"/>
            <family val="2"/>
          </rPr>
          <t xml:space="preserve"> </t>
        </r>
        <r>
          <rPr>
            <sz val="9"/>
            <color indexed="81"/>
            <rFont val="Tahoma"/>
            <family val="2"/>
          </rPr>
          <t xml:space="preserve"> </t>
        </r>
        <r>
          <rPr>
            <b/>
            <sz val="9"/>
            <color indexed="81"/>
            <rFont val="Tahoma"/>
            <family val="2"/>
          </rPr>
          <t>SI</t>
        </r>
        <r>
          <rPr>
            <sz val="9"/>
            <color indexed="81"/>
            <rFont val="Tahoma"/>
            <family val="2"/>
          </rPr>
          <t xml:space="preserve"> en el Campo</t>
        </r>
        <r>
          <rPr>
            <b/>
            <sz val="9"/>
            <color indexed="81"/>
            <rFont val="Tahoma"/>
            <family val="2"/>
          </rPr>
          <t xml:space="preserve"> Practica Sexual Segura - ¿Entrega de Preservativos?
o
En caso de que el paciente no pertenezca al programa de Regulacion  de Fertilidad, sin embargo se entreguen insumos para practica sexual segura (Prevencion VIH - ITS, usuarios (as) LGBT, mujeres que ya no están en edad fértil) 
</t>
        </r>
        <r>
          <rPr>
            <sz val="9"/>
            <color indexed="81"/>
            <rFont val="Tahoma"/>
            <family val="2"/>
          </rPr>
          <t xml:space="preserve">Se debe registrar la actividad </t>
        </r>
        <r>
          <rPr>
            <b/>
            <sz val="9"/>
            <color indexed="81"/>
            <rFont val="Tahoma"/>
            <family val="2"/>
          </rPr>
          <t>Egreso Practica Sexual Segura - Preservativo</t>
        </r>
      </text>
    </comment>
    <comment ref="C77" authorId="2" shapeId="0" xr:uid="{2E9BD9AF-9138-4DB7-93CE-E6CE23F52D6C}">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A</t>
        </r>
        <r>
          <rPr>
            <b/>
            <sz val="9"/>
            <color indexed="81"/>
            <rFont val="Tahoma"/>
            <family val="2"/>
          </rPr>
          <t>gregar Documentos a una Atención</t>
        </r>
        <r>
          <rPr>
            <sz val="9"/>
            <color indexed="81"/>
            <rFont val="Tahoma"/>
            <family val="2"/>
          </rPr>
          <t xml:space="preserve"> el </t>
        </r>
        <r>
          <rPr>
            <b/>
            <sz val="9"/>
            <color indexed="81"/>
            <rFont val="Tahoma"/>
            <family val="2"/>
          </rPr>
          <t xml:space="preserve">Formulario Regulación Fecundidad (Paternidad Reponsable) 
</t>
        </r>
        <r>
          <rPr>
            <sz val="9"/>
            <color indexed="81"/>
            <rFont val="Tahoma"/>
            <family val="2"/>
          </rPr>
          <t xml:space="preserve">
en la Sección </t>
        </r>
        <r>
          <rPr>
            <b/>
            <sz val="9"/>
            <color indexed="81"/>
            <rFont val="Tahoma"/>
            <family val="2"/>
          </rPr>
          <t xml:space="preserve">Metodo Anticonceptivo Actual  MAC  </t>
        </r>
        <r>
          <rPr>
            <sz val="9"/>
            <color indexed="81"/>
            <rFont val="Tahoma"/>
            <family val="2"/>
          </rPr>
          <t>contenga algun metodo  y el campo</t>
        </r>
        <r>
          <rPr>
            <b/>
            <sz val="9"/>
            <color indexed="81"/>
            <rFont val="Tahoma"/>
            <family val="2"/>
          </rPr>
          <t xml:space="preserve"> Estado</t>
        </r>
        <r>
          <rPr>
            <sz val="9"/>
            <color indexed="81"/>
            <rFont val="Tahoma"/>
            <family val="2"/>
          </rPr>
          <t xml:space="preserve"> el valor</t>
        </r>
        <r>
          <rPr>
            <b/>
            <sz val="9"/>
            <color indexed="81"/>
            <rFont val="Tahoma"/>
            <family val="2"/>
          </rPr>
          <t xml:space="preserve"> Egreso por Alta, Egreso por Abandono, Egreso por Traslado o Egreso por otras causas. </t>
        </r>
        <r>
          <rPr>
            <sz val="9"/>
            <color indexed="81"/>
            <rFont val="Tahoma"/>
            <family val="2"/>
          </rPr>
          <t xml:space="preserve">
Además Selecionar el Valor</t>
        </r>
        <r>
          <rPr>
            <b/>
            <sz val="9"/>
            <color indexed="81"/>
            <rFont val="Tahoma"/>
            <family val="2"/>
          </rPr>
          <t xml:space="preserve">  SI</t>
        </r>
        <r>
          <rPr>
            <sz val="9"/>
            <color indexed="81"/>
            <rFont val="Tahoma"/>
            <family val="2"/>
          </rPr>
          <t xml:space="preserve"> en el Campo </t>
        </r>
        <r>
          <rPr>
            <b/>
            <sz val="9"/>
            <color indexed="81"/>
            <rFont val="Tahoma"/>
            <family val="2"/>
          </rPr>
          <t>Practica Sexual Segura - ¿Entrega de Preservativos?</t>
        </r>
        <r>
          <rPr>
            <sz val="9"/>
            <color indexed="81"/>
            <rFont val="Tahoma"/>
            <family val="2"/>
          </rPr>
          <t xml:space="preserve">
</t>
        </r>
        <r>
          <rPr>
            <b/>
            <sz val="9"/>
            <color indexed="81"/>
            <rFont val="Tahoma"/>
            <family val="2"/>
          </rPr>
          <t xml:space="preserve">o
En caso de que el paciente no pertenezca al programa de Regulacion  de Fertilidad, sin embargo se entreguen insumos para practica sexual segura (Prevencion VIH - ITS, usuarios (as) LGBT, mujeres que ya no están en edad fértil) </t>
        </r>
        <r>
          <rPr>
            <sz val="9"/>
            <color indexed="81"/>
            <rFont val="Tahoma"/>
            <family val="2"/>
          </rPr>
          <t xml:space="preserve">
Se debe registrar la actividad </t>
        </r>
        <r>
          <rPr>
            <b/>
            <sz val="9"/>
            <color indexed="81"/>
            <rFont val="Tahoma"/>
            <family val="2"/>
          </rPr>
          <t>Egreso Practica Sexual Segura - Lubricantes</t>
        </r>
        <r>
          <rPr>
            <sz val="9"/>
            <color indexed="81"/>
            <rFont val="Tahoma"/>
            <family val="2"/>
          </rPr>
          <t xml:space="preserve">
</t>
        </r>
      </text>
    </comment>
    <comment ref="C78" authorId="2" shapeId="0" xr:uid="{B0732433-5081-4876-B6BA-C38BCCC4C1D6}">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A</t>
        </r>
        <r>
          <rPr>
            <b/>
            <sz val="9"/>
            <color indexed="81"/>
            <rFont val="Tahoma"/>
            <family val="2"/>
          </rPr>
          <t>gregar Documentos a una Atención</t>
        </r>
        <r>
          <rPr>
            <sz val="9"/>
            <color indexed="81"/>
            <rFont val="Tahoma"/>
            <family val="2"/>
          </rPr>
          <t xml:space="preserve"> el </t>
        </r>
        <r>
          <rPr>
            <b/>
            <sz val="9"/>
            <color indexed="81"/>
            <rFont val="Tahoma"/>
            <family val="2"/>
          </rPr>
          <t xml:space="preserve">Formulario Regulación Fecundidad (Paternidad Reponsable) 
</t>
        </r>
        <r>
          <rPr>
            <sz val="9"/>
            <color indexed="81"/>
            <rFont val="Tahoma"/>
            <family val="2"/>
          </rPr>
          <t xml:space="preserve">
en la Sección </t>
        </r>
        <r>
          <rPr>
            <b/>
            <sz val="9"/>
            <color indexed="81"/>
            <rFont val="Tahoma"/>
            <family val="2"/>
          </rPr>
          <t xml:space="preserve">Metodo Anticonceptivo Actual  MAC  </t>
        </r>
        <r>
          <rPr>
            <sz val="9"/>
            <color indexed="81"/>
            <rFont val="Tahoma"/>
            <family val="2"/>
          </rPr>
          <t>contenga algun metodo  y el campo</t>
        </r>
        <r>
          <rPr>
            <b/>
            <sz val="9"/>
            <color indexed="81"/>
            <rFont val="Tahoma"/>
            <family val="2"/>
          </rPr>
          <t xml:space="preserve"> Estado</t>
        </r>
        <r>
          <rPr>
            <sz val="9"/>
            <color indexed="81"/>
            <rFont val="Tahoma"/>
            <family val="2"/>
          </rPr>
          <t xml:space="preserve"> el valor</t>
        </r>
        <r>
          <rPr>
            <b/>
            <sz val="9"/>
            <color indexed="81"/>
            <rFont val="Tahoma"/>
            <family val="2"/>
          </rPr>
          <t xml:space="preserve"> Egreso por Alta, Egreso por Abandono, Egreso por Traslado o Egreso por otras causas. </t>
        </r>
        <r>
          <rPr>
            <sz val="9"/>
            <color indexed="81"/>
            <rFont val="Tahoma"/>
            <family val="2"/>
          </rPr>
          <t xml:space="preserve">
Además Selecionar el Valor</t>
        </r>
        <r>
          <rPr>
            <b/>
            <sz val="9"/>
            <color indexed="81"/>
            <rFont val="Tahoma"/>
            <family val="2"/>
          </rPr>
          <t xml:space="preserve">  SI</t>
        </r>
        <r>
          <rPr>
            <sz val="9"/>
            <color indexed="81"/>
            <rFont val="Tahoma"/>
            <family val="2"/>
          </rPr>
          <t xml:space="preserve"> en el Campo </t>
        </r>
        <r>
          <rPr>
            <b/>
            <sz val="9"/>
            <color indexed="81"/>
            <rFont val="Tahoma"/>
            <family val="2"/>
          </rPr>
          <t>Practica Sexual Segura - ¿Entrega de Preservativos?</t>
        </r>
        <r>
          <rPr>
            <sz val="9"/>
            <color indexed="81"/>
            <rFont val="Tahoma"/>
            <family val="2"/>
          </rPr>
          <t xml:space="preserve">
</t>
        </r>
        <r>
          <rPr>
            <b/>
            <sz val="9"/>
            <color indexed="81"/>
            <rFont val="Tahoma"/>
            <family val="2"/>
          </rPr>
          <t xml:space="preserve">o
En caso de que el paciente no pertenezca al programa de Regulacion  de Fertilidad, sin embargo se entreguen insumos para practica sexual segura (Prevencion VIH - ITS, usuarios (as) LGBT, mujeres que ya no están en edad fértil) </t>
        </r>
        <r>
          <rPr>
            <sz val="9"/>
            <color indexed="81"/>
            <rFont val="Tahoma"/>
            <family val="2"/>
          </rPr>
          <t xml:space="preserve">
Se debe registrar la actividad </t>
        </r>
        <r>
          <rPr>
            <b/>
            <sz val="9"/>
            <color indexed="81"/>
            <rFont val="Tahoma"/>
            <family val="2"/>
          </rPr>
          <t>Egreso Practica Sexual Segura - Lubricantes</t>
        </r>
        <r>
          <rPr>
            <sz val="9"/>
            <color indexed="81"/>
            <rFont val="Tahoma"/>
            <family val="2"/>
          </rPr>
          <t xml:space="preserve">
</t>
        </r>
      </text>
    </comment>
    <comment ref="C79" authorId="2" shapeId="0" xr:uid="{F88F99E3-EF7E-496D-AB40-2252212E1247}">
      <text>
        <r>
          <rPr>
            <sz val="9"/>
            <color indexed="81"/>
            <rFont val="Tahoma"/>
            <family val="2"/>
          </rPr>
          <t xml:space="preserve">Este dato aparecerá  luego de que en la atención </t>
        </r>
        <r>
          <rPr>
            <b/>
            <sz val="9"/>
            <color indexed="81"/>
            <rFont val="Tahoma"/>
            <family val="2"/>
          </rPr>
          <t xml:space="preserve">
</t>
        </r>
        <r>
          <rPr>
            <sz val="9"/>
            <color indexed="81"/>
            <rFont val="Tahoma"/>
            <family val="2"/>
          </rPr>
          <t xml:space="preserve">
Registrada en el Módulo</t>
        </r>
        <r>
          <rPr>
            <b/>
            <sz val="9"/>
            <color indexed="81"/>
            <rFont val="Tahoma"/>
            <family val="2"/>
          </rPr>
          <t xml:space="preserve"> Box - Pacientes Citados  o  en Agregar Documentos a una Atención </t>
        </r>
        <r>
          <rPr>
            <sz val="9"/>
            <color indexed="81"/>
            <rFont val="Tahoma"/>
            <family val="2"/>
          </rPr>
          <t xml:space="preserve">el Formulario </t>
        </r>
        <r>
          <rPr>
            <b/>
            <sz val="9"/>
            <color indexed="81"/>
            <rFont val="Tahoma"/>
            <family val="2"/>
          </rPr>
          <t xml:space="preserve">Regulación Fecundidad (Paternidad Reponsable) 
</t>
        </r>
        <r>
          <rPr>
            <sz val="9"/>
            <color indexed="81"/>
            <rFont val="Tahoma"/>
            <family val="2"/>
          </rPr>
          <t>en la Sección</t>
        </r>
        <r>
          <rPr>
            <b/>
            <sz val="9"/>
            <color indexed="81"/>
            <rFont val="Tahoma"/>
            <family val="2"/>
          </rPr>
          <t xml:space="preserve"> Metodo Anticonceptivo Actual  MAC</t>
        </r>
        <r>
          <rPr>
            <sz val="9"/>
            <color indexed="81"/>
            <rFont val="Tahoma"/>
            <family val="2"/>
          </rPr>
          <t xml:space="preserve">  contenga algun metodo</t>
        </r>
        <r>
          <rPr>
            <b/>
            <sz val="9"/>
            <color indexed="81"/>
            <rFont val="Tahoma"/>
            <family val="2"/>
          </rPr>
          <t xml:space="preserve">  </t>
        </r>
        <r>
          <rPr>
            <sz val="9"/>
            <color indexed="81"/>
            <rFont val="Tahoma"/>
            <family val="2"/>
          </rPr>
          <t>y el campo</t>
        </r>
        <r>
          <rPr>
            <b/>
            <sz val="9"/>
            <color indexed="81"/>
            <rFont val="Tahoma"/>
            <family val="2"/>
          </rPr>
          <t xml:space="preserve"> Estado </t>
        </r>
        <r>
          <rPr>
            <sz val="9"/>
            <color indexed="81"/>
            <rFont val="Tahoma"/>
            <family val="2"/>
          </rPr>
          <t>el valor</t>
        </r>
        <r>
          <rPr>
            <b/>
            <sz val="9"/>
            <color indexed="81"/>
            <rFont val="Tahoma"/>
            <family val="2"/>
          </rPr>
          <t xml:space="preserve"> Egreso por Alta, Egreso por Abandono, Egreso por Traslado o Egreso por otras causas. 
</t>
        </r>
        <r>
          <rPr>
            <sz val="9"/>
            <color indexed="81"/>
            <rFont val="Tahoma"/>
            <family val="2"/>
          </rPr>
          <t xml:space="preserve">
Además Selecionar el Valor</t>
        </r>
        <r>
          <rPr>
            <b/>
            <sz val="9"/>
            <color indexed="81"/>
            <rFont val="Tahoma"/>
            <family val="2"/>
          </rPr>
          <t xml:space="preserve">  SI </t>
        </r>
        <r>
          <rPr>
            <sz val="9"/>
            <color indexed="81"/>
            <rFont val="Tahoma"/>
            <family val="2"/>
          </rPr>
          <t>en el Campo</t>
        </r>
        <r>
          <rPr>
            <b/>
            <sz val="9"/>
            <color indexed="81"/>
            <rFont val="Tahoma"/>
            <family val="2"/>
          </rPr>
          <t xml:space="preserve"> Practica Sexual Segura - ¿Condón Femenino?
o
En caso de que el paciente no pertenezca al programa de Regulacion  de Fertilidad, sin embargo se entreguen insumos para practica sexual segura (Prevencion VIH - ITS, usuarios (as) LGBT, mujeres que ya no están en edad fértil) 
</t>
        </r>
        <r>
          <rPr>
            <sz val="9"/>
            <color indexed="81"/>
            <rFont val="Tahoma"/>
            <family val="2"/>
          </rPr>
          <t xml:space="preserve">Se debe registrar la actividad </t>
        </r>
        <r>
          <rPr>
            <b/>
            <sz val="9"/>
            <color indexed="81"/>
            <rFont val="Tahoma"/>
            <family val="2"/>
          </rPr>
          <t xml:space="preserve">Egreso Practica Sexual Segura - Condón Femenino </t>
        </r>
      </text>
    </comment>
    <comment ref="B82" authorId="4" shapeId="0" xr:uid="{2199DF61-DB4F-48F1-A870-E1B175A97B75}">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el Formulario </t>
        </r>
        <r>
          <rPr>
            <b/>
            <sz val="9"/>
            <color indexed="81"/>
            <rFont val="Tahoma"/>
            <family val="2"/>
          </rPr>
          <t>Control de Ginecología</t>
        </r>
        <r>
          <rPr>
            <sz val="9"/>
            <color indexed="81"/>
            <rFont val="Tahoma"/>
            <family val="2"/>
          </rPr>
          <t xml:space="preserve"> en la Sección </t>
        </r>
        <r>
          <rPr>
            <b/>
            <sz val="9"/>
            <color indexed="81"/>
            <rFont val="Tahoma"/>
            <family val="2"/>
          </rPr>
          <t>Climaterio</t>
        </r>
        <r>
          <rPr>
            <sz val="9"/>
            <color indexed="81"/>
            <rFont val="Tahoma"/>
            <family val="2"/>
          </rPr>
          <t xml:space="preserve"> el campo </t>
        </r>
        <r>
          <rPr>
            <b/>
            <sz val="9"/>
            <color indexed="81"/>
            <rFont val="Tahoma"/>
            <family val="2"/>
          </rPr>
          <t>Etapa Climaterio</t>
        </r>
        <r>
          <rPr>
            <sz val="9"/>
            <color indexed="81"/>
            <rFont val="Tahoma"/>
            <family val="2"/>
          </rPr>
          <t xml:space="preserve"> tenga como valor </t>
        </r>
        <r>
          <rPr>
            <b/>
            <sz val="9"/>
            <color indexed="81"/>
            <rFont val="Tahoma"/>
            <family val="2"/>
          </rPr>
          <t>SI</t>
        </r>
        <r>
          <rPr>
            <sz val="9"/>
            <color indexed="81"/>
            <rFont val="Tahoma"/>
            <family val="2"/>
          </rPr>
          <t xml:space="preserve"> y el el Campo </t>
        </r>
        <r>
          <rPr>
            <b/>
            <sz val="9"/>
            <color indexed="81"/>
            <rFont val="Tahoma"/>
            <family val="2"/>
          </rPr>
          <t xml:space="preserve">Estado </t>
        </r>
        <r>
          <rPr>
            <sz val="9"/>
            <color indexed="81"/>
            <rFont val="Tahoma"/>
            <family val="2"/>
          </rPr>
          <t xml:space="preserve">tenga como valor </t>
        </r>
        <r>
          <rPr>
            <b/>
            <sz val="9"/>
            <color indexed="81"/>
            <rFont val="Tahoma"/>
            <family val="2"/>
          </rPr>
          <t>"INGRESO"</t>
        </r>
        <r>
          <rPr>
            <sz val="9"/>
            <color indexed="81"/>
            <rFont val="Tahoma"/>
            <family val="2"/>
          </rPr>
          <t xml:space="preserve">
(Rango Etario es de 45 años a 64 años)
(Se Considerara la Fecha del Formulario Para Ser Contabilizado en el Mes que Corresponde) </t>
        </r>
      </text>
    </comment>
    <comment ref="C85" authorId="4" shapeId="0" xr:uid="{50E8E1FC-A3E8-44E1-8D03-9FB2C950FF95}">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Registre el</t>
        </r>
        <r>
          <rPr>
            <b/>
            <sz val="9"/>
            <color indexed="81"/>
            <rFont val="Tahoma"/>
            <family val="2"/>
          </rPr>
          <t xml:space="preserve"> Formulario Antecedentes de Ingreso del Recien Nacido.
(El Sexo Hombre y Mujer (Niños y Niñas)Se Tomara Desde los Datos Registrados en Admisión)</t>
        </r>
      </text>
    </comment>
    <comment ref="L87" authorId="3" shapeId="0" xr:uid="{82E7643C-E552-47E1-AAF2-C9FFBD82276C}">
      <text>
        <r>
          <rPr>
            <sz val="9"/>
            <color indexed="81"/>
            <rFont val="Tahoma"/>
            <family val="2"/>
          </rPr>
          <t xml:space="preserve">Este dato aparecerá  luego de que en la atención </t>
        </r>
        <r>
          <rPr>
            <b/>
            <sz val="9"/>
            <color indexed="81"/>
            <rFont val="Tahoma"/>
            <charset val="1"/>
          </rPr>
          <t xml:space="preserve">
</t>
        </r>
        <r>
          <rPr>
            <sz val="9"/>
            <color indexed="81"/>
            <rFont val="Tahoma"/>
            <family val="2"/>
          </rPr>
          <t xml:space="preserve">Registrada en </t>
        </r>
        <r>
          <rPr>
            <b/>
            <sz val="9"/>
            <color indexed="81"/>
            <rFont val="Tahoma"/>
            <charset val="1"/>
          </rPr>
          <t xml:space="preserve">Módulo Box - Pacientes Citados  o En agregar Documento a Una atención 
</t>
        </r>
        <r>
          <rPr>
            <sz val="9"/>
            <color indexed="81"/>
            <rFont val="Tahoma"/>
            <family val="2"/>
          </rPr>
          <t>En el Formulario</t>
        </r>
        <r>
          <rPr>
            <b/>
            <sz val="9"/>
            <color indexed="81"/>
            <rFont val="Tahoma"/>
            <charset val="1"/>
          </rPr>
          <t xml:space="preserve"> Control de Crecimiento y Desarrollo (Control Sano) </t>
        </r>
        <r>
          <rPr>
            <sz val="9"/>
            <color indexed="81"/>
            <rFont val="Tahoma"/>
            <family val="2"/>
          </rPr>
          <t>en la sección</t>
        </r>
        <r>
          <rPr>
            <b/>
            <sz val="9"/>
            <color indexed="81"/>
            <rFont val="Tahoma"/>
            <charset val="1"/>
          </rPr>
          <t xml:space="preserve"> Sala de Estimulación</t>
        </r>
        <r>
          <rPr>
            <sz val="9"/>
            <color indexed="81"/>
            <rFont val="Tahoma"/>
            <family val="2"/>
          </rPr>
          <t xml:space="preserve"> en el Campo</t>
        </r>
        <r>
          <rPr>
            <b/>
            <sz val="9"/>
            <color indexed="81"/>
            <rFont val="Tahoma"/>
            <charset val="1"/>
          </rPr>
          <t xml:space="preserve"> Modalidad</t>
        </r>
        <r>
          <rPr>
            <sz val="9"/>
            <color indexed="81"/>
            <rFont val="Tahoma"/>
            <family val="2"/>
          </rPr>
          <t xml:space="preserve"> selecionar el Valor</t>
        </r>
        <r>
          <rPr>
            <b/>
            <sz val="9"/>
            <color indexed="81"/>
            <rFont val="Tahoma"/>
            <charset val="1"/>
          </rPr>
          <t xml:space="preserve"> Servicio Itinerante
</t>
        </r>
        <r>
          <rPr>
            <sz val="9"/>
            <color indexed="81"/>
            <rFont val="Tahoma"/>
            <family val="2"/>
          </rPr>
          <t xml:space="preserve">Además Tener registrado el valor </t>
        </r>
        <r>
          <rPr>
            <b/>
            <sz val="9"/>
            <color indexed="81"/>
            <rFont val="Tahoma"/>
            <charset val="1"/>
          </rPr>
          <t xml:space="preserve">Ingreso </t>
        </r>
        <r>
          <rPr>
            <sz val="9"/>
            <color indexed="81"/>
            <rFont val="Tahoma"/>
            <family val="2"/>
          </rPr>
          <t>en el campo</t>
        </r>
        <r>
          <rPr>
            <b/>
            <sz val="9"/>
            <color indexed="81"/>
            <rFont val="Tahoma"/>
            <charset val="1"/>
          </rPr>
          <t xml:space="preserve"> Estado
</t>
        </r>
      </text>
    </comment>
    <comment ref="R87" authorId="3" shapeId="0" xr:uid="{83B4D010-58E2-446F-B5F5-66DACE499004}">
      <text>
        <r>
          <rPr>
            <sz val="9"/>
            <color indexed="81"/>
            <rFont val="Tahoma"/>
            <family val="2"/>
          </rPr>
          <t xml:space="preserve">Este dato aparecerá  luego de que en la atención 
Registrada en Módulo Box - Pacientes Citados  o En agregar Documento a Una atención 
 En el Formulario </t>
        </r>
        <r>
          <rPr>
            <b/>
            <sz val="9"/>
            <color indexed="81"/>
            <rFont val="Tahoma"/>
            <family val="2"/>
          </rPr>
          <t xml:space="preserve">Control de Crecimiento y Desarrollo (Control Sano) </t>
        </r>
        <r>
          <rPr>
            <sz val="9"/>
            <color indexed="81"/>
            <rFont val="Tahoma"/>
            <family val="2"/>
          </rPr>
          <t xml:space="preserve">en la sección </t>
        </r>
        <r>
          <rPr>
            <b/>
            <sz val="9"/>
            <color indexed="81"/>
            <rFont val="Tahoma"/>
            <family val="2"/>
          </rPr>
          <t>Sala de Estimulació</t>
        </r>
        <r>
          <rPr>
            <sz val="9"/>
            <color indexed="81"/>
            <rFont val="Tahoma"/>
            <family val="2"/>
          </rPr>
          <t xml:space="preserve">n en el Campo </t>
        </r>
        <r>
          <rPr>
            <b/>
            <sz val="9"/>
            <color indexed="81"/>
            <rFont val="Tahoma"/>
            <family val="2"/>
          </rPr>
          <t>Modalidad</t>
        </r>
        <r>
          <rPr>
            <sz val="9"/>
            <color indexed="81"/>
            <rFont val="Tahoma"/>
            <family val="2"/>
          </rPr>
          <t xml:space="preserve"> selecionar el Valor </t>
        </r>
        <r>
          <rPr>
            <b/>
            <sz val="9"/>
            <color indexed="81"/>
            <rFont val="Tahoma"/>
            <family val="2"/>
          </rPr>
          <t>Atención Domiciliaria</t>
        </r>
        <r>
          <rPr>
            <sz val="9"/>
            <color indexed="81"/>
            <rFont val="Tahoma"/>
            <family val="2"/>
          </rPr>
          <t xml:space="preserve">
Además Tener registrado el valor </t>
        </r>
        <r>
          <rPr>
            <b/>
            <sz val="9"/>
            <color indexed="81"/>
            <rFont val="Tahoma"/>
            <family val="2"/>
          </rPr>
          <t>Ingreso</t>
        </r>
        <r>
          <rPr>
            <sz val="9"/>
            <color indexed="81"/>
            <rFont val="Tahoma"/>
            <family val="2"/>
          </rPr>
          <t xml:space="preserve"> en el campo </t>
        </r>
        <r>
          <rPr>
            <b/>
            <sz val="9"/>
            <color indexed="81"/>
            <rFont val="Tahoma"/>
            <family val="2"/>
          </rPr>
          <t>Estado</t>
        </r>
      </text>
    </comment>
    <comment ref="AD87" authorId="0" shapeId="0" xr:uid="{395C4129-F71D-42F2-9FC8-680BCACF5DCA}">
      <text>
        <r>
          <rPr>
            <sz val="9"/>
            <color indexed="81"/>
            <rFont val="Tahoma"/>
            <family val="2"/>
          </rPr>
          <t>Este dato aparecerá luego que en el Modulo de Admision o en Box - Pacientes Citados el paciente indique un Pueblo Indigena</t>
        </r>
      </text>
    </comment>
    <comment ref="AE87" authorId="1" shapeId="0" xr:uid="{84E1593C-4082-499A-BDE1-5E35AA53B920}">
      <text>
        <r>
          <rPr>
            <sz val="9"/>
            <color indexed="81"/>
            <rFont val="Tahoma"/>
            <family val="2"/>
          </rPr>
          <t xml:space="preserve">Se contabilizara a los pacientes que tengan en Admisión - usuario "Alerta Administrativa" o Box - Pacientes Citados - "Alertas Administrativas"  "MIGRANTES"
</t>
        </r>
      </text>
    </comment>
    <comment ref="X89" authorId="3" shapeId="0" xr:uid="{19B2AA31-0143-4FF4-B961-322119079034}">
      <text>
        <r>
          <rPr>
            <sz val="9"/>
            <color indexed="81"/>
            <rFont val="Tahoma"/>
            <family val="2"/>
          </rPr>
          <t>Este dato aparecerá  luego de que en la atención 
Registrada en</t>
        </r>
        <r>
          <rPr>
            <b/>
            <sz val="9"/>
            <color indexed="81"/>
            <rFont val="Tahoma"/>
            <family val="2"/>
          </rPr>
          <t xml:space="preserve"> Módulo Box - Pacientes Citados  o En agregar Documento a Una atención 
</t>
        </r>
        <r>
          <rPr>
            <sz val="9"/>
            <color indexed="81"/>
            <rFont val="Tahoma"/>
            <family val="2"/>
          </rPr>
          <t xml:space="preserve">En el Formulario </t>
        </r>
        <r>
          <rPr>
            <b/>
            <sz val="9"/>
            <color indexed="81"/>
            <rFont val="Tahoma"/>
            <family val="2"/>
          </rPr>
          <t xml:space="preserve">Control de Crecimiento y Desarrollo (Control Sano)  </t>
        </r>
        <r>
          <rPr>
            <sz val="9"/>
            <color indexed="81"/>
            <rFont val="Tahoma"/>
            <family val="2"/>
          </rPr>
          <t xml:space="preserve">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 </t>
        </r>
        <r>
          <rPr>
            <b/>
            <sz val="9"/>
            <color indexed="81"/>
            <rFont val="Tahoma"/>
            <family val="2"/>
          </rPr>
          <t xml:space="preserve">Egreso Cumplimiento de Tratamiento, </t>
        </r>
        <r>
          <rPr>
            <sz val="9"/>
            <color indexed="81"/>
            <rFont val="Tahoma"/>
            <family val="2"/>
          </rPr>
          <t>además de tener resgistrado Resultado del Desarrollo Psicomotor  (Proveniente del EEDP) y en el caso de diferenciar el resultado Normal tener selecionado ¿ Es Rezago?  o "Con Riesgo Biopsicosocial"</t>
        </r>
      </text>
    </comment>
    <comment ref="Y89" authorId="3" shapeId="0" xr:uid="{819CC5F6-AC7E-4EAA-9E7C-6BDA9342A683}">
      <text>
        <r>
          <rPr>
            <sz val="9"/>
            <color indexed="81"/>
            <rFont val="Tahoma"/>
            <family val="2"/>
          </rPr>
          <t>Este dato aparecerá  luego de que en la atención 
Registrada e</t>
        </r>
        <r>
          <rPr>
            <b/>
            <sz val="9"/>
            <color indexed="81"/>
            <rFont val="Tahoma"/>
            <family val="2"/>
          </rPr>
          <t xml:space="preserve">n Módulo Box - Pacientes Citados  o En agregar Documento a Una atención </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 </t>
        </r>
        <r>
          <rPr>
            <b/>
            <sz val="9"/>
            <color indexed="81"/>
            <rFont val="Tahoma"/>
            <family val="2"/>
          </rPr>
          <t>Egreso Cumplimiento de Tratamiento</t>
        </r>
        <r>
          <rPr>
            <sz val="9"/>
            <color indexed="81"/>
            <rFont val="Tahoma"/>
            <family val="2"/>
          </rPr>
          <t xml:space="preserve">, además de tener resgistrado </t>
        </r>
        <r>
          <rPr>
            <b/>
            <sz val="9"/>
            <color indexed="81"/>
            <rFont val="Tahoma"/>
            <family val="2"/>
          </rPr>
          <t xml:space="preserve">Resultado del Desarrollo Psicomotor  (Proveniente del EEDP) y </t>
        </r>
        <r>
          <rPr>
            <sz val="9"/>
            <color indexed="81"/>
            <rFont val="Tahoma"/>
            <family val="2"/>
          </rPr>
          <t>en el caso de diferenciar el resultado</t>
        </r>
        <r>
          <rPr>
            <b/>
            <sz val="9"/>
            <color indexed="81"/>
            <rFont val="Tahoma"/>
            <family val="2"/>
          </rPr>
          <t xml:space="preserve"> Normal tener selecionado ¿ Es Rezago?  o "Con Riesgo Biopsicosocial"</t>
        </r>
      </text>
    </comment>
    <comment ref="Z89" authorId="3" shapeId="0" xr:uid="{56CB1E43-EF03-487E-9597-D2BC2FE73B54}">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 en la sección </t>
        </r>
        <r>
          <rPr>
            <b/>
            <sz val="9"/>
            <color indexed="81"/>
            <rFont val="Tahoma"/>
            <family val="2"/>
          </rPr>
          <t>Sala</t>
        </r>
        <r>
          <rPr>
            <sz val="9"/>
            <color indexed="81"/>
            <rFont val="Tahoma"/>
            <family val="2"/>
          </rPr>
          <t xml:space="preserve"> </t>
        </r>
        <r>
          <rPr>
            <b/>
            <sz val="9"/>
            <color indexed="81"/>
            <rFont val="Tahoma"/>
            <family val="2"/>
          </rPr>
          <t>de Estimulación</t>
        </r>
        <r>
          <rPr>
            <sz val="9"/>
            <color indexed="81"/>
            <rFont val="Tahoma"/>
            <family val="2"/>
          </rPr>
          <t xml:space="preserve"> en el Campo</t>
        </r>
        <r>
          <rPr>
            <b/>
            <sz val="9"/>
            <color indexed="81"/>
            <rFont val="Tahoma"/>
            <family val="2"/>
          </rPr>
          <t xml:space="preserve"> Estado </t>
        </r>
        <r>
          <rPr>
            <sz val="9"/>
            <color indexed="81"/>
            <rFont val="Tahoma"/>
            <family val="2"/>
          </rPr>
          <t xml:space="preserve">selecionar el Valor </t>
        </r>
        <r>
          <rPr>
            <b/>
            <sz val="9"/>
            <color indexed="81"/>
            <rFont val="Tahoma"/>
            <family val="2"/>
          </rPr>
          <t>Egreso Otros</t>
        </r>
        <r>
          <rPr>
            <sz val="9"/>
            <color indexed="81"/>
            <rFont val="Tahoma"/>
            <family val="2"/>
          </rPr>
          <t>,además de tener resgistrado Resultado del Desarrollo Psicomotor  (Proveniente del EEDP) y en el caso de diferenciar el resultado Normal tener selecionado ¿ Es Rezago?  o "Con Riesgo Biopsicosocial"</t>
        </r>
      </text>
    </comment>
    <comment ref="AA89" authorId="3" shapeId="0" xr:uid="{7C80C055-4736-4D33-AB25-FEA09252F1E2}">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Estado selecionar el Valor</t>
        </r>
        <r>
          <rPr>
            <b/>
            <sz val="9"/>
            <color indexed="81"/>
            <rFont val="Tahoma"/>
            <family val="2"/>
          </rPr>
          <t xml:space="preserve"> Egreso Inasistente</t>
        </r>
        <r>
          <rPr>
            <sz val="9"/>
            <color indexed="81"/>
            <rFont val="Tahoma"/>
            <family val="2"/>
          </rPr>
          <t>, además de tener resgistrado Resultado del Desarrollo Psicomotor  (Proveniente del EEDP) y en el caso de diferenciar el resultado Normal tener selecionado ¿ Es Rezago?  o "Con Riesgo Biopsicosocial"</t>
        </r>
      </text>
    </comment>
    <comment ref="AB89" authorId="3" shapeId="0" xr:uid="{38E8A84E-B55A-4CDB-B94F-6672588960EF}">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t>
        </r>
        <r>
          <rPr>
            <b/>
            <sz val="9"/>
            <color indexed="81"/>
            <rFont val="Tahoma"/>
            <family val="2"/>
          </rPr>
          <t xml:space="preserve"> Control de Crecimiento y desarrollo (Control Sano) </t>
        </r>
        <r>
          <rPr>
            <sz val="9"/>
            <color indexed="81"/>
            <rFont val="Tahoma"/>
            <family val="2"/>
          </rPr>
          <t xml:space="preserve">en la sección </t>
        </r>
        <r>
          <rPr>
            <b/>
            <sz val="9"/>
            <color indexed="81"/>
            <rFont val="Tahoma"/>
            <family val="2"/>
          </rPr>
          <t>Sala de Estimulación</t>
        </r>
        <r>
          <rPr>
            <sz val="9"/>
            <color indexed="81"/>
            <rFont val="Tahoma"/>
            <family val="2"/>
          </rPr>
          <t xml:space="preserve"> en el Campo </t>
        </r>
        <r>
          <rPr>
            <b/>
            <sz val="9"/>
            <color indexed="81"/>
            <rFont val="Tahoma"/>
            <family val="2"/>
          </rPr>
          <t xml:space="preserve">Estado </t>
        </r>
        <r>
          <rPr>
            <sz val="9"/>
            <color indexed="81"/>
            <rFont val="Tahoma"/>
            <family val="2"/>
          </rPr>
          <t>selecionar</t>
        </r>
        <r>
          <rPr>
            <b/>
            <sz val="9"/>
            <color indexed="81"/>
            <rFont val="Tahoma"/>
            <family val="2"/>
          </rPr>
          <t xml:space="preserve"> Egreso Completa Tratamiento, Egreso Otros o Egreso Inasistentes</t>
        </r>
        <r>
          <rPr>
            <sz val="9"/>
            <color indexed="81"/>
            <rFont val="Tahoma"/>
            <family val="2"/>
          </rPr>
          <t>, además de tener resgistrado Resultado del Desarrollo Psicomotor  (Proveniente del EEDP) y en el caso de diferenciar el resultado Normal tener selecionado ¿ Es Rezago?  y en el campo</t>
        </r>
        <r>
          <rPr>
            <b/>
            <sz val="9"/>
            <color indexed="81"/>
            <rFont val="Tahoma"/>
            <family val="2"/>
          </rPr>
          <t xml:space="preserve"> Resultado de Reevaluación Post Egreso</t>
        </r>
        <r>
          <rPr>
            <sz val="9"/>
            <color indexed="81"/>
            <rFont val="Tahoma"/>
            <family val="2"/>
          </rPr>
          <t xml:space="preserve"> el Valor </t>
        </r>
        <r>
          <rPr>
            <b/>
            <sz val="9"/>
            <color indexed="81"/>
            <rFont val="Tahoma"/>
            <family val="2"/>
          </rPr>
          <t>Recuperado</t>
        </r>
      </text>
    </comment>
    <comment ref="AC89" authorId="3" shapeId="0" xr:uid="{5BFE7AB8-123D-4096-AF63-9FDD4E125648}">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t>
        </r>
        <r>
          <rPr>
            <b/>
            <sz val="9"/>
            <color indexed="81"/>
            <rFont val="Tahoma"/>
            <family val="2"/>
          </rPr>
          <t>Egreso Completa Tratamiento, Egreso Otros o Egreso Inasistentes</t>
        </r>
        <r>
          <rPr>
            <sz val="9"/>
            <color indexed="81"/>
            <rFont val="Tahoma"/>
            <family val="2"/>
          </rPr>
          <t xml:space="preserve">, además de tener resgistrado Resultado del Desarrollo Psicomotor  (Proveniente del EEDP) y en el caso de diferenciar el resultado Normal tener selecionado ¿ Es Rezago?  y en el campo </t>
        </r>
        <r>
          <rPr>
            <b/>
            <sz val="9"/>
            <color indexed="81"/>
            <rFont val="Tahoma"/>
            <family val="2"/>
          </rPr>
          <t>Resultado de Reevaluación Post Egreso</t>
        </r>
        <r>
          <rPr>
            <sz val="9"/>
            <color indexed="81"/>
            <rFont val="Tahoma"/>
            <family val="2"/>
          </rPr>
          <t xml:space="preserve"> el Valor  </t>
        </r>
        <r>
          <rPr>
            <b/>
            <sz val="9"/>
            <color indexed="81"/>
            <rFont val="Tahoma"/>
            <family val="2"/>
          </rPr>
          <t>No Recuperado</t>
        </r>
      </text>
    </comment>
    <comment ref="C90" authorId="4" shapeId="0" xr:uid="{F146C06A-A4C7-476A-A759-47C4079EF33F}">
      <text>
        <r>
          <rPr>
            <sz val="9"/>
            <color indexed="81"/>
            <rFont val="Tahoma"/>
            <family val="2"/>
          </rPr>
          <t xml:space="preserve">Este dato aparecerá  luego de que en la atención 
Registrada en </t>
        </r>
        <r>
          <rPr>
            <b/>
            <sz val="9"/>
            <color indexed="81"/>
            <rFont val="Tahoma"/>
            <family val="2"/>
          </rPr>
          <t>Módulo Box - Pacientes Citados</t>
        </r>
        <r>
          <rPr>
            <sz val="9"/>
            <color indexed="81"/>
            <rFont val="Tahoma"/>
            <family val="2"/>
          </rPr>
          <t xml:space="preserve">  o En agregar Documento a Una atención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t>
        </r>
        <r>
          <rPr>
            <b/>
            <sz val="9"/>
            <color indexed="81"/>
            <rFont val="Tahoma"/>
            <family val="2"/>
          </rPr>
          <t xml:space="preserve"> 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 </t>
        </r>
        <r>
          <rPr>
            <b/>
            <sz val="9"/>
            <color indexed="81"/>
            <rFont val="Tahoma"/>
            <family val="2"/>
          </rPr>
          <t>Resultado del desarrollo Psicomotor (Proveniente del EEDP)</t>
        </r>
        <r>
          <rPr>
            <sz val="9"/>
            <color indexed="81"/>
            <rFont val="Tahoma"/>
            <family val="2"/>
          </rPr>
          <t xml:space="preserve"> el Valor </t>
        </r>
        <r>
          <rPr>
            <b/>
            <sz val="9"/>
            <color indexed="81"/>
            <rFont val="Tahoma"/>
            <family val="2"/>
          </rPr>
          <t xml:space="preserve">Normal </t>
        </r>
        <r>
          <rPr>
            <sz val="9"/>
            <color indexed="81"/>
            <rFont val="Tahoma"/>
            <family val="2"/>
          </rPr>
          <t>y además</t>
        </r>
        <r>
          <rPr>
            <b/>
            <sz val="9"/>
            <color indexed="81"/>
            <rFont val="Tahoma"/>
            <family val="2"/>
          </rPr>
          <t xml:space="preserve"> </t>
        </r>
        <r>
          <rPr>
            <sz val="9"/>
            <color indexed="81"/>
            <rFont val="Tahoma"/>
            <family val="2"/>
          </rPr>
          <t>el campo</t>
        </r>
        <r>
          <rPr>
            <b/>
            <sz val="9"/>
            <color indexed="81"/>
            <rFont val="Tahoma"/>
            <family val="2"/>
          </rPr>
          <t xml:space="preserve"> ¿Es Rezago?</t>
        </r>
        <r>
          <rPr>
            <sz val="9"/>
            <color indexed="81"/>
            <rFont val="Tahoma"/>
            <family val="2"/>
          </rPr>
          <t xml:space="preserve"> el Valor </t>
        </r>
        <r>
          <rPr>
            <b/>
            <sz val="9"/>
            <color indexed="81"/>
            <rFont val="Tahoma"/>
            <family val="2"/>
          </rPr>
          <t>Si</t>
        </r>
        <r>
          <rPr>
            <sz val="9"/>
            <color indexed="81"/>
            <rFont val="Tahoma"/>
            <family val="2"/>
          </rPr>
          <t xml:space="preserve">
</t>
        </r>
      </text>
    </comment>
    <comment ref="C91" authorId="4" shapeId="0" xr:uid="{62602884-B47D-459E-887F-E89EB907F27D}">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t>
        </r>
        <r>
          <rPr>
            <b/>
            <sz val="9"/>
            <color indexed="81"/>
            <rFont val="Tahoma"/>
            <family val="2"/>
          </rPr>
          <t xml:space="preserve"> 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(Proveniente del EEDP) el Valor</t>
        </r>
        <r>
          <rPr>
            <b/>
            <sz val="9"/>
            <color indexed="81"/>
            <rFont val="Tahoma"/>
            <family val="2"/>
          </rPr>
          <t xml:space="preserve"> Riesgo</t>
        </r>
      </text>
    </comment>
    <comment ref="C92" authorId="4" shapeId="0" xr:uid="{A0F49F99-40AE-4D43-A4EA-ABA5F0533018}">
      <text>
        <r>
          <rPr>
            <sz val="9"/>
            <color indexed="81"/>
            <rFont val="Tahoma"/>
            <family val="2"/>
          </rPr>
          <t>Este dato aparecerá  luego de que en la atención 
Registrada en</t>
        </r>
        <r>
          <rPr>
            <b/>
            <sz val="9"/>
            <color indexed="81"/>
            <rFont val="Tahoma"/>
            <family val="2"/>
          </rPr>
          <t xml:space="preserve"> Módulo Box - Pacientes Citados  o En agregar Documento a Una atención</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en la sección </t>
        </r>
        <r>
          <rPr>
            <b/>
            <sz val="9"/>
            <color indexed="81"/>
            <rFont val="Tahoma"/>
            <family val="2"/>
          </rPr>
          <t>Sala de Estimulación</t>
        </r>
        <r>
          <rPr>
            <sz val="9"/>
            <color indexed="81"/>
            <rFont val="Tahoma"/>
            <family val="2"/>
          </rPr>
          <t xml:space="preserve"> en el Campo</t>
        </r>
        <r>
          <rPr>
            <b/>
            <sz val="9"/>
            <color indexed="81"/>
            <rFont val="Tahoma"/>
            <family val="2"/>
          </rPr>
          <t xml:space="preserve"> Estado</t>
        </r>
        <r>
          <rPr>
            <sz val="9"/>
            <color indexed="81"/>
            <rFont val="Tahoma"/>
            <family val="2"/>
          </rPr>
          <t xml:space="preserve"> selecionar el Valor </t>
        </r>
        <r>
          <rPr>
            <b/>
            <sz val="9"/>
            <color indexed="81"/>
            <rFont val="Tahoma"/>
            <family val="2"/>
          </rPr>
          <t>Ingreso</t>
        </r>
        <r>
          <rPr>
            <sz val="9"/>
            <color indexed="81"/>
            <rFont val="Tahoma"/>
            <family val="2"/>
          </rPr>
          <t>, además en la sección</t>
        </r>
        <r>
          <rPr>
            <b/>
            <sz val="9"/>
            <color indexed="81"/>
            <rFont val="Tahoma"/>
            <family val="2"/>
          </rPr>
          <t xml:space="preserve"> 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(Proveniente del EEDP) el Valor </t>
        </r>
        <r>
          <rPr>
            <b/>
            <sz val="9"/>
            <color indexed="81"/>
            <rFont val="Tahoma"/>
            <family val="2"/>
          </rPr>
          <t>Retraso</t>
        </r>
      </text>
    </comment>
    <comment ref="C93" authorId="4" shapeId="0" xr:uid="{1711B0E8-B379-4B44-B137-E8B97E486499}">
      <text>
        <r>
          <rPr>
            <sz val="9"/>
            <color indexed="81"/>
            <rFont val="Tahoma"/>
            <family val="2"/>
          </rPr>
          <t xml:space="preserve">Este dato aparecerá  luego de que en la atención 
Registrada en </t>
        </r>
        <r>
          <rPr>
            <b/>
            <sz val="9"/>
            <color indexed="81"/>
            <rFont val="Tahoma"/>
            <family val="2"/>
          </rPr>
          <t>Módulo Box - Pacientes Citados</t>
        </r>
        <r>
          <rPr>
            <sz val="9"/>
            <color indexed="81"/>
            <rFont val="Tahoma"/>
            <family val="2"/>
          </rPr>
          <t xml:space="preserve">  o En agregar Documento a Una atención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t>
        </r>
        <r>
          <rPr>
            <b/>
            <sz val="9"/>
            <color indexed="81"/>
            <rFont val="Tahoma"/>
            <family val="2"/>
          </rPr>
          <t xml:space="preserve"> 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(Proveniente del EEDP) el Valor </t>
        </r>
        <r>
          <rPr>
            <b/>
            <sz val="9"/>
            <color indexed="81"/>
            <rFont val="Tahoma"/>
            <family val="2"/>
          </rPr>
          <t xml:space="preserve">Normal </t>
        </r>
        <r>
          <rPr>
            <sz val="9"/>
            <color indexed="81"/>
            <rFont val="Tahoma"/>
            <family val="2"/>
          </rPr>
          <t>y además</t>
        </r>
        <r>
          <rPr>
            <b/>
            <sz val="9"/>
            <color indexed="81"/>
            <rFont val="Tahoma"/>
            <family val="2"/>
          </rPr>
          <t xml:space="preserve"> </t>
        </r>
        <r>
          <rPr>
            <sz val="9"/>
            <color indexed="81"/>
            <rFont val="Tahoma"/>
            <family val="2"/>
          </rPr>
          <t>el campo</t>
        </r>
        <r>
          <rPr>
            <b/>
            <sz val="9"/>
            <color indexed="81"/>
            <rFont val="Tahoma"/>
            <family val="2"/>
          </rPr>
          <t xml:space="preserve"> Con Riesgo Biopsicosocial</t>
        </r>
        <r>
          <rPr>
            <sz val="9"/>
            <color indexed="81"/>
            <rFont val="Tahoma"/>
            <family val="2"/>
          </rPr>
          <t xml:space="preserve"> el Valor </t>
        </r>
        <r>
          <rPr>
            <b/>
            <sz val="9"/>
            <color indexed="81"/>
            <rFont val="Tahoma"/>
            <family val="2"/>
          </rPr>
          <t>Si</t>
        </r>
        <r>
          <rPr>
            <sz val="9"/>
            <color indexed="81"/>
            <rFont val="Tahoma"/>
            <family val="2"/>
          </rPr>
          <t xml:space="preserve">
</t>
        </r>
      </text>
    </comment>
    <comment ref="L95" authorId="3" shapeId="0" xr:uid="{B7A8247D-C72E-4348-983B-6638B142BE06}">
      <text>
        <r>
          <rPr>
            <sz val="9"/>
            <color indexed="81"/>
            <rFont val="Tahoma"/>
            <family val="2"/>
          </rPr>
          <t xml:space="preserve">Este dato aparecerá  luego de que en la atención </t>
        </r>
        <r>
          <rPr>
            <b/>
            <sz val="9"/>
            <color indexed="81"/>
            <rFont val="Tahoma"/>
            <charset val="1"/>
          </rPr>
          <t xml:space="preserve">
</t>
        </r>
        <r>
          <rPr>
            <sz val="9"/>
            <color indexed="81"/>
            <rFont val="Tahoma"/>
            <family val="2"/>
          </rPr>
          <t xml:space="preserve">Registrada en </t>
        </r>
        <r>
          <rPr>
            <b/>
            <sz val="9"/>
            <color indexed="81"/>
            <rFont val="Tahoma"/>
            <charset val="1"/>
          </rPr>
          <t xml:space="preserve">Módulo Box - Pacientes Citados  o En agregar Documento a Una atención 
</t>
        </r>
        <r>
          <rPr>
            <sz val="9"/>
            <color indexed="81"/>
            <rFont val="Tahoma"/>
            <family val="2"/>
          </rPr>
          <t>En el Formulario</t>
        </r>
        <r>
          <rPr>
            <b/>
            <sz val="9"/>
            <color indexed="81"/>
            <rFont val="Tahoma"/>
            <charset val="1"/>
          </rPr>
          <t xml:space="preserve"> Control de Crecimiento y Desarrollo (Control Sano) </t>
        </r>
        <r>
          <rPr>
            <sz val="9"/>
            <color indexed="81"/>
            <rFont val="Tahoma"/>
            <family val="2"/>
          </rPr>
          <t>en la sección</t>
        </r>
        <r>
          <rPr>
            <b/>
            <sz val="9"/>
            <color indexed="81"/>
            <rFont val="Tahoma"/>
            <charset val="1"/>
          </rPr>
          <t xml:space="preserve"> Sala de Estimulación</t>
        </r>
        <r>
          <rPr>
            <sz val="9"/>
            <color indexed="81"/>
            <rFont val="Tahoma"/>
            <family val="2"/>
          </rPr>
          <t xml:space="preserve"> en el Campo</t>
        </r>
        <r>
          <rPr>
            <b/>
            <sz val="9"/>
            <color indexed="81"/>
            <rFont val="Tahoma"/>
            <charset val="1"/>
          </rPr>
          <t xml:space="preserve"> Modalidad</t>
        </r>
        <r>
          <rPr>
            <sz val="9"/>
            <color indexed="81"/>
            <rFont val="Tahoma"/>
            <family val="2"/>
          </rPr>
          <t xml:space="preserve"> selecionar el Valor</t>
        </r>
        <r>
          <rPr>
            <b/>
            <sz val="9"/>
            <color indexed="81"/>
            <rFont val="Tahoma"/>
            <charset val="1"/>
          </rPr>
          <t xml:space="preserve"> Servicio Itinerante
</t>
        </r>
        <r>
          <rPr>
            <sz val="9"/>
            <color indexed="81"/>
            <rFont val="Tahoma"/>
            <family val="2"/>
          </rPr>
          <t xml:space="preserve">Además Tener registrado el valor </t>
        </r>
        <r>
          <rPr>
            <b/>
            <sz val="9"/>
            <color indexed="81"/>
            <rFont val="Tahoma"/>
            <family val="2"/>
          </rPr>
          <t>Ringreso</t>
        </r>
        <r>
          <rPr>
            <b/>
            <sz val="9"/>
            <color indexed="81"/>
            <rFont val="Tahoma"/>
            <charset val="1"/>
          </rPr>
          <t xml:space="preserve"> </t>
        </r>
        <r>
          <rPr>
            <sz val="9"/>
            <color indexed="81"/>
            <rFont val="Tahoma"/>
            <family val="2"/>
          </rPr>
          <t>en el campo</t>
        </r>
        <r>
          <rPr>
            <b/>
            <sz val="9"/>
            <color indexed="81"/>
            <rFont val="Tahoma"/>
            <charset val="1"/>
          </rPr>
          <t xml:space="preserve"> Estado
</t>
        </r>
      </text>
    </comment>
    <comment ref="R95" authorId="3" shapeId="0" xr:uid="{D68C28EC-3EFB-4AAB-9232-F97F2A39414C}">
      <text>
        <r>
          <rPr>
            <sz val="9"/>
            <color indexed="81"/>
            <rFont val="Tahoma"/>
            <family val="2"/>
          </rPr>
          <t xml:space="preserve">Este dato aparecerá  luego de que en la atención 
Registrada en Módulo Box - Pacientes Citados  o En agregar Documento a Una atención 
 En el Formulario </t>
        </r>
        <r>
          <rPr>
            <b/>
            <sz val="9"/>
            <color indexed="81"/>
            <rFont val="Tahoma"/>
            <family val="2"/>
          </rPr>
          <t xml:space="preserve">Control de Crecimiento y Desarrollo (Control Sano) </t>
        </r>
        <r>
          <rPr>
            <sz val="9"/>
            <color indexed="81"/>
            <rFont val="Tahoma"/>
            <family val="2"/>
          </rPr>
          <t xml:space="preserve">en la sección </t>
        </r>
        <r>
          <rPr>
            <b/>
            <sz val="9"/>
            <color indexed="81"/>
            <rFont val="Tahoma"/>
            <family val="2"/>
          </rPr>
          <t>Sala de Estimulació</t>
        </r>
        <r>
          <rPr>
            <sz val="9"/>
            <color indexed="81"/>
            <rFont val="Tahoma"/>
            <family val="2"/>
          </rPr>
          <t xml:space="preserve">n en el Campo </t>
        </r>
        <r>
          <rPr>
            <b/>
            <sz val="9"/>
            <color indexed="81"/>
            <rFont val="Tahoma"/>
            <family val="2"/>
          </rPr>
          <t>Modalidad</t>
        </r>
        <r>
          <rPr>
            <sz val="9"/>
            <color indexed="81"/>
            <rFont val="Tahoma"/>
            <family val="2"/>
          </rPr>
          <t xml:space="preserve"> selecionar el Valor </t>
        </r>
        <r>
          <rPr>
            <b/>
            <sz val="9"/>
            <color indexed="81"/>
            <rFont val="Tahoma"/>
            <family val="2"/>
          </rPr>
          <t>Atención Domiciliaria</t>
        </r>
        <r>
          <rPr>
            <sz val="9"/>
            <color indexed="81"/>
            <rFont val="Tahoma"/>
            <family val="2"/>
          </rPr>
          <t xml:space="preserve">
Además Tener registrado el valor </t>
        </r>
        <r>
          <rPr>
            <b/>
            <sz val="9"/>
            <color indexed="81"/>
            <rFont val="Tahoma"/>
            <family val="2"/>
          </rPr>
          <t>Reingreso</t>
        </r>
        <r>
          <rPr>
            <sz val="9"/>
            <color indexed="81"/>
            <rFont val="Tahoma"/>
            <family val="2"/>
          </rPr>
          <t xml:space="preserve"> en el campo </t>
        </r>
        <r>
          <rPr>
            <b/>
            <sz val="9"/>
            <color indexed="81"/>
            <rFont val="Tahoma"/>
            <family val="2"/>
          </rPr>
          <t>Estado</t>
        </r>
      </text>
    </comment>
    <comment ref="AD95" authorId="0" shapeId="0" xr:uid="{8BE62FA7-D7A3-4D92-880F-BDE8CC9FCEC3}">
      <text>
        <r>
          <rPr>
            <sz val="9"/>
            <color indexed="81"/>
            <rFont val="Tahoma"/>
            <family val="2"/>
          </rPr>
          <t>Este dato aparecerá luego que en el Modulo de Admision o en Box - Pacientes Citados el paciente indique un Pueblo Indigena</t>
        </r>
      </text>
    </comment>
    <comment ref="AE95" authorId="1" shapeId="0" xr:uid="{C8956E2C-8BEA-4A75-9130-3C249D05DDDE}">
      <text>
        <r>
          <rPr>
            <sz val="9"/>
            <color indexed="81"/>
            <rFont val="Tahoma"/>
            <family val="2"/>
          </rPr>
          <t xml:space="preserve">Se contabilizara a los pacientes que tengan en Admisión - usuario "Alerta Administrativa" o Box - Pacientes Citados - "Alertas Administrativas"  "MIGRANTES"
</t>
        </r>
      </text>
    </comment>
    <comment ref="X97" authorId="3" shapeId="0" xr:uid="{8EF2DF53-2409-4EAF-8165-575199ABEB9F}">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t>
        </r>
        <r>
          <rPr>
            <b/>
            <sz val="9"/>
            <color indexed="81"/>
            <rFont val="Tahoma"/>
            <family val="2"/>
          </rPr>
          <t xml:space="preserve"> Estado </t>
        </r>
        <r>
          <rPr>
            <sz val="9"/>
            <color indexed="81"/>
            <rFont val="Tahoma"/>
            <family val="2"/>
          </rPr>
          <t>selecionar el Valor</t>
        </r>
        <r>
          <rPr>
            <b/>
            <sz val="9"/>
            <color indexed="81"/>
            <rFont val="Tahoma"/>
            <family val="2"/>
          </rPr>
          <t xml:space="preserve"> Egreso Cumplimiento de Tratamiento</t>
        </r>
        <r>
          <rPr>
            <sz val="9"/>
            <color indexed="81"/>
            <rFont val="Tahoma"/>
            <family val="2"/>
          </rPr>
          <t xml:space="preserve">, además de selecionar el campo </t>
        </r>
        <r>
          <rPr>
            <b/>
            <sz val="9"/>
            <color indexed="81"/>
            <rFont val="Tahoma"/>
            <family val="2"/>
          </rPr>
          <t>Egreso Por Segunda Vez</t>
        </r>
        <r>
          <rPr>
            <sz val="9"/>
            <color indexed="81"/>
            <rFont val="Tahoma"/>
            <family val="2"/>
          </rPr>
          <t xml:space="preserve"> el valor </t>
        </r>
        <r>
          <rPr>
            <b/>
            <sz val="9"/>
            <color indexed="81"/>
            <rFont val="Tahoma"/>
            <family val="2"/>
          </rPr>
          <t xml:space="preserve">Si </t>
        </r>
        <r>
          <rPr>
            <sz val="9"/>
            <color indexed="81"/>
            <rFont val="Tahoma"/>
            <family val="2"/>
          </rPr>
          <t xml:space="preserve"> y</t>
        </r>
        <r>
          <rPr>
            <b/>
            <sz val="9"/>
            <color indexed="81"/>
            <rFont val="Tahoma"/>
            <family val="2"/>
          </rPr>
          <t xml:space="preserve"> además de tener resgistrado Resultado del Desarrollo Psicomotor  (Proveniente del EEDP) y en el caso de diferenciar el resultado Normal tener selecionado ¿ Es Rezago?  o "Con Riesgo Biopsicosocial"</t>
        </r>
      </text>
    </comment>
    <comment ref="Y97" authorId="3" shapeId="0" xr:uid="{E3C426AC-AA3A-47B3-87D4-822C183F5654}">
      <text>
        <r>
          <rPr>
            <sz val="9"/>
            <color indexed="81"/>
            <rFont val="Tahoma"/>
            <family val="2"/>
          </rPr>
          <t>Este dato aparecerá  luego de que en la atención 
Registrada e</t>
        </r>
        <r>
          <rPr>
            <b/>
            <sz val="9"/>
            <color indexed="81"/>
            <rFont val="Tahoma"/>
            <family val="2"/>
          </rPr>
          <t xml:space="preserve">n Módulo Box - Pacientes Citados  o En agregar Documento a Una atención </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 </t>
        </r>
        <r>
          <rPr>
            <b/>
            <sz val="9"/>
            <color indexed="81"/>
            <rFont val="Tahoma"/>
            <family val="2"/>
          </rPr>
          <t>Egreso Cumplimiento de Tratamiento</t>
        </r>
        <r>
          <rPr>
            <sz val="9"/>
            <color indexed="81"/>
            <rFont val="Tahoma"/>
            <family val="2"/>
          </rPr>
          <t xml:space="preserve">,  selecionar el campo </t>
        </r>
        <r>
          <rPr>
            <b/>
            <sz val="9"/>
            <color indexed="81"/>
            <rFont val="Tahoma"/>
            <family val="2"/>
          </rPr>
          <t>Egreso Por Segunda Vez</t>
        </r>
        <r>
          <rPr>
            <sz val="9"/>
            <color indexed="81"/>
            <rFont val="Tahoma"/>
            <family val="2"/>
          </rPr>
          <t xml:space="preserve"> el valor </t>
        </r>
        <r>
          <rPr>
            <b/>
            <sz val="9"/>
            <color indexed="81"/>
            <rFont val="Tahoma"/>
            <family val="2"/>
          </rPr>
          <t xml:space="preserve">Si, </t>
        </r>
        <r>
          <rPr>
            <sz val="9"/>
            <color indexed="81"/>
            <rFont val="Tahoma"/>
            <family val="2"/>
          </rPr>
          <t xml:space="preserve">además de tener resgistrado </t>
        </r>
        <r>
          <rPr>
            <b/>
            <sz val="9"/>
            <color indexed="81"/>
            <rFont val="Tahoma"/>
            <family val="2"/>
          </rPr>
          <t xml:space="preserve">Resultado del Desarrollo Psicomotor  (Proveniente del EEDP) y </t>
        </r>
        <r>
          <rPr>
            <sz val="9"/>
            <color indexed="81"/>
            <rFont val="Tahoma"/>
            <family val="2"/>
          </rPr>
          <t>en el caso de diferenciar el resultado</t>
        </r>
        <r>
          <rPr>
            <b/>
            <sz val="9"/>
            <color indexed="81"/>
            <rFont val="Tahoma"/>
            <family val="2"/>
          </rPr>
          <t xml:space="preserve"> Normal tener selecionado ¿ Es Rezago?  o "Con Riesgo Biopsicosocial"</t>
        </r>
      </text>
    </comment>
    <comment ref="Z97" authorId="3" shapeId="0" xr:uid="{39DA25D2-9011-421C-B338-E81DCA0B5864}">
      <text>
        <r>
          <rPr>
            <sz val="9"/>
            <color indexed="81"/>
            <rFont val="Tahoma"/>
            <family val="2"/>
          </rPr>
          <t>Este dato aparecerá  luego de que en la atención 
Registrada en</t>
        </r>
        <r>
          <rPr>
            <b/>
            <sz val="9"/>
            <color indexed="81"/>
            <rFont val="Tahoma"/>
            <family val="2"/>
          </rPr>
          <t xml:space="preserve"> Módulo Box - Pacientes Citados  o En agregar Documento a Una atención 
</t>
        </r>
        <r>
          <rPr>
            <sz val="9"/>
            <color indexed="81"/>
            <rFont val="Tahoma"/>
            <family val="2"/>
          </rPr>
          <t xml:space="preserve">
En el Formulario</t>
        </r>
        <r>
          <rPr>
            <b/>
            <sz val="9"/>
            <color indexed="81"/>
            <rFont val="Tahoma"/>
            <family val="2"/>
          </rPr>
          <t xml:space="preserve"> Control de Crecimiento y Desarrollo (Control Sano) </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 </t>
        </r>
        <r>
          <rPr>
            <b/>
            <sz val="9"/>
            <color indexed="81"/>
            <rFont val="Tahoma"/>
            <family val="2"/>
          </rPr>
          <t>Egreso otros</t>
        </r>
        <r>
          <rPr>
            <sz val="9"/>
            <color indexed="81"/>
            <rFont val="Tahoma"/>
            <family val="2"/>
          </rPr>
          <t xml:space="preserve">, además de selecionar el campo </t>
        </r>
        <r>
          <rPr>
            <b/>
            <sz val="9"/>
            <color indexed="81"/>
            <rFont val="Tahoma"/>
            <family val="2"/>
          </rPr>
          <t xml:space="preserve">Egreso Por Segunda Vez </t>
        </r>
        <r>
          <rPr>
            <sz val="9"/>
            <color indexed="81"/>
            <rFont val="Tahoma"/>
            <family val="2"/>
          </rPr>
          <t>el valor</t>
        </r>
        <r>
          <rPr>
            <b/>
            <sz val="9"/>
            <color indexed="81"/>
            <rFont val="Tahoma"/>
            <family val="2"/>
          </rPr>
          <t xml:space="preserve"> Si </t>
        </r>
        <r>
          <rPr>
            <sz val="9"/>
            <color indexed="81"/>
            <rFont val="Tahoma"/>
            <family val="2"/>
          </rPr>
          <t>y  además de tener resgistrado Resultado del Desarrollo Psicomotor  (Proveniente del EEDP) y en el caso de diferenciar el resultado Normal tener selecionado ¿ Es Rezago?  o "Con Riesgo Biopsicosocial"</t>
        </r>
      </text>
    </comment>
    <comment ref="AA97" authorId="3" shapeId="0" xr:uid="{6C28AA78-BE83-49BE-AD5A-1245F9C6ABB6}">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t>
        </r>
        <r>
          <rPr>
            <b/>
            <sz val="9"/>
            <color indexed="81"/>
            <rFont val="Tahoma"/>
            <family val="2"/>
          </rPr>
          <t xml:space="preserve"> Egreso Inasistente</t>
        </r>
        <r>
          <rPr>
            <sz val="9"/>
            <color indexed="81"/>
            <rFont val="Tahoma"/>
            <family val="2"/>
          </rPr>
          <t xml:space="preserve">, además de selecionar en Campo </t>
        </r>
        <r>
          <rPr>
            <b/>
            <sz val="9"/>
            <color indexed="81"/>
            <rFont val="Tahoma"/>
            <family val="2"/>
          </rPr>
          <t xml:space="preserve">Egreso Por Segunda Vez </t>
        </r>
        <r>
          <rPr>
            <sz val="9"/>
            <color indexed="81"/>
            <rFont val="Tahoma"/>
            <family val="2"/>
          </rPr>
          <t>el valor</t>
        </r>
        <r>
          <rPr>
            <b/>
            <sz val="9"/>
            <color indexed="81"/>
            <rFont val="Tahoma"/>
            <family val="2"/>
          </rPr>
          <t xml:space="preserve"> Si</t>
        </r>
        <r>
          <rPr>
            <sz val="9"/>
            <color indexed="81"/>
            <rFont val="Tahoma"/>
            <family val="2"/>
          </rPr>
          <t xml:space="preserve"> y  además de tener resgistrado Resultado del Desarrollo Psicomotor  (Proveniente del EEDP) y en el caso de diferenciar el resultado Normal tener selecionado ¿ Es Rezago?  o "Con Riesgo Biopsicosocial"</t>
        </r>
      </text>
    </comment>
    <comment ref="AB97" authorId="3" shapeId="0" xr:uid="{57F0D396-0B57-451E-8759-8FD6463369D2}">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t>
        </r>
        <r>
          <rPr>
            <b/>
            <sz val="9"/>
            <color indexed="81"/>
            <rFont val="Tahoma"/>
            <family val="2"/>
          </rPr>
          <t xml:space="preserve"> Estado </t>
        </r>
        <r>
          <rPr>
            <sz val="9"/>
            <color indexed="81"/>
            <rFont val="Tahoma"/>
            <family val="2"/>
          </rPr>
          <t xml:space="preserve">selecionar </t>
        </r>
        <r>
          <rPr>
            <b/>
            <sz val="9"/>
            <color indexed="81"/>
            <rFont val="Tahoma"/>
            <family val="2"/>
          </rPr>
          <t>Egreso Completa Tratamiento</t>
        </r>
        <r>
          <rPr>
            <sz val="9"/>
            <color indexed="81"/>
            <rFont val="Tahoma"/>
            <family val="2"/>
          </rPr>
          <t xml:space="preserve">, </t>
        </r>
        <r>
          <rPr>
            <b/>
            <sz val="9"/>
            <color indexed="81"/>
            <rFont val="Tahoma"/>
            <family val="2"/>
          </rPr>
          <t>Egreso Otros o Egreso Inasistente</t>
        </r>
        <r>
          <rPr>
            <sz val="9"/>
            <color indexed="81"/>
            <rFont val="Tahoma"/>
            <family val="2"/>
          </rPr>
          <t>s,  además de tener resgistrado Resultado del Desarrollo Psicomotor  (Proveniente del EEDP) y en el caso de diferenciar el resultado Normal tener selecionado ¿ Es Rezago?  y en el campo</t>
        </r>
        <r>
          <rPr>
            <b/>
            <sz val="9"/>
            <color indexed="81"/>
            <rFont val="Tahoma"/>
            <family val="2"/>
          </rPr>
          <t xml:space="preserve"> Resultado de Reevaluación Post Egreso</t>
        </r>
        <r>
          <rPr>
            <sz val="9"/>
            <color indexed="81"/>
            <rFont val="Tahoma"/>
            <family val="2"/>
          </rPr>
          <t xml:space="preserve"> el Valor </t>
        </r>
        <r>
          <rPr>
            <b/>
            <sz val="9"/>
            <color indexed="81"/>
            <rFont val="Tahoma"/>
            <family val="2"/>
          </rPr>
          <t xml:space="preserve">Recuperado, </t>
        </r>
        <r>
          <rPr>
            <sz val="9"/>
            <color indexed="81"/>
            <rFont val="Tahoma"/>
            <family val="2"/>
          </rPr>
          <t xml:space="preserve">Además Selecionar en el Campo </t>
        </r>
        <r>
          <rPr>
            <b/>
            <sz val="9"/>
            <color indexed="81"/>
            <rFont val="Tahoma"/>
            <family val="2"/>
          </rPr>
          <t>Egreso por Segunda vez</t>
        </r>
        <r>
          <rPr>
            <sz val="9"/>
            <color indexed="81"/>
            <rFont val="Tahoma"/>
            <family val="2"/>
          </rPr>
          <t xml:space="preserve"> el Valor </t>
        </r>
        <r>
          <rPr>
            <b/>
            <sz val="9"/>
            <color indexed="81"/>
            <rFont val="Tahoma"/>
            <family val="2"/>
          </rPr>
          <t>Si</t>
        </r>
      </text>
    </comment>
    <comment ref="AC97" authorId="3" shapeId="0" xr:uid="{1A1E6E3D-859F-46A0-BEBC-0F4EBAB9ACBE}">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t>
        </r>
        <r>
          <rPr>
            <b/>
            <sz val="9"/>
            <color indexed="81"/>
            <rFont val="Tahoma"/>
            <family val="2"/>
          </rPr>
          <t xml:space="preserve"> Estado</t>
        </r>
        <r>
          <rPr>
            <sz val="9"/>
            <color indexed="81"/>
            <rFont val="Tahoma"/>
            <family val="2"/>
          </rPr>
          <t xml:space="preserve"> selecionar </t>
        </r>
        <r>
          <rPr>
            <b/>
            <sz val="9"/>
            <color indexed="81"/>
            <rFont val="Tahoma"/>
            <family val="2"/>
          </rPr>
          <t>Egreso Completa Tratamiento, Egreso Otros o Egreso Inasistentes</t>
        </r>
        <r>
          <rPr>
            <sz val="9"/>
            <color indexed="81"/>
            <rFont val="Tahoma"/>
            <family val="2"/>
          </rPr>
          <t>,  además de tener resgistrado Resultado del Desarrollo Psicomotor  (Proveniente del EEDP) y en el caso de diferenciar el resultado Normal tener selecionado ¿ Es Rezago? y en el campo</t>
        </r>
        <r>
          <rPr>
            <b/>
            <sz val="9"/>
            <color indexed="81"/>
            <rFont val="Tahoma"/>
            <family val="2"/>
          </rPr>
          <t xml:space="preserve"> Resultado de Reevaluación Post Egreso </t>
        </r>
        <r>
          <rPr>
            <sz val="9"/>
            <color indexed="81"/>
            <rFont val="Tahoma"/>
            <family val="2"/>
          </rPr>
          <t xml:space="preserve">el Valor </t>
        </r>
        <r>
          <rPr>
            <b/>
            <sz val="9"/>
            <color indexed="81"/>
            <rFont val="Tahoma"/>
            <family val="2"/>
          </rPr>
          <t>No</t>
        </r>
        <r>
          <rPr>
            <sz val="9"/>
            <color indexed="81"/>
            <rFont val="Tahoma"/>
            <family val="2"/>
          </rPr>
          <t xml:space="preserve"> </t>
        </r>
        <r>
          <rPr>
            <b/>
            <sz val="9"/>
            <color indexed="81"/>
            <rFont val="Tahoma"/>
            <family val="2"/>
          </rPr>
          <t>Recuperado</t>
        </r>
        <r>
          <rPr>
            <sz val="9"/>
            <color indexed="81"/>
            <rFont val="Tahoma"/>
            <family val="2"/>
          </rPr>
          <t xml:space="preserve">, Además Selecionar en el Campo </t>
        </r>
        <r>
          <rPr>
            <b/>
            <sz val="9"/>
            <color indexed="81"/>
            <rFont val="Tahoma"/>
            <family val="2"/>
          </rPr>
          <t xml:space="preserve">Egreso por Segunda vez </t>
        </r>
        <r>
          <rPr>
            <sz val="9"/>
            <color indexed="81"/>
            <rFont val="Tahoma"/>
            <family val="2"/>
          </rPr>
          <t>el Valor</t>
        </r>
        <r>
          <rPr>
            <b/>
            <sz val="9"/>
            <color indexed="81"/>
            <rFont val="Tahoma"/>
            <family val="2"/>
          </rPr>
          <t xml:space="preserve"> Si</t>
        </r>
      </text>
    </comment>
    <comment ref="C98" authorId="4" shapeId="0" xr:uid="{38AB7D16-1751-4BC2-868D-F3802681E0E3}">
      <text>
        <r>
          <rPr>
            <sz val="9"/>
            <color indexed="81"/>
            <rFont val="Tahoma"/>
            <family val="2"/>
          </rPr>
          <t xml:space="preserve">Este dato aparecerá  luego de que en la atención 
Registrada en </t>
        </r>
        <r>
          <rPr>
            <b/>
            <sz val="9"/>
            <color indexed="81"/>
            <rFont val="Tahoma"/>
            <family val="2"/>
          </rPr>
          <t>Módulo Box - Pacientes Citados</t>
        </r>
        <r>
          <rPr>
            <sz val="9"/>
            <color indexed="81"/>
            <rFont val="Tahoma"/>
            <family val="2"/>
          </rPr>
          <t xml:space="preserve">  o En agregar Documento a Una atención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t>
        </r>
        <r>
          <rPr>
            <b/>
            <sz val="9"/>
            <color indexed="81"/>
            <rFont val="Tahoma"/>
            <family val="2"/>
          </rPr>
          <t xml:space="preserve"> Reingreso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(Proveniente del EEDP) el Valor </t>
        </r>
        <r>
          <rPr>
            <b/>
            <sz val="9"/>
            <color indexed="81"/>
            <rFont val="Tahoma"/>
            <family val="2"/>
          </rPr>
          <t xml:space="preserve">Normal </t>
        </r>
        <r>
          <rPr>
            <sz val="9"/>
            <color indexed="81"/>
            <rFont val="Tahoma"/>
            <family val="2"/>
          </rPr>
          <t>y además</t>
        </r>
        <r>
          <rPr>
            <b/>
            <sz val="9"/>
            <color indexed="81"/>
            <rFont val="Tahoma"/>
            <family val="2"/>
          </rPr>
          <t xml:space="preserve"> </t>
        </r>
        <r>
          <rPr>
            <sz val="9"/>
            <color indexed="81"/>
            <rFont val="Tahoma"/>
            <family val="2"/>
          </rPr>
          <t>el campo</t>
        </r>
        <r>
          <rPr>
            <b/>
            <sz val="9"/>
            <color indexed="81"/>
            <rFont val="Tahoma"/>
            <family val="2"/>
          </rPr>
          <t xml:space="preserve"> ¿Es Rezago?</t>
        </r>
        <r>
          <rPr>
            <sz val="9"/>
            <color indexed="81"/>
            <rFont val="Tahoma"/>
            <family val="2"/>
          </rPr>
          <t xml:space="preserve"> el Valor </t>
        </r>
        <r>
          <rPr>
            <b/>
            <sz val="9"/>
            <color indexed="81"/>
            <rFont val="Tahoma"/>
            <family val="2"/>
          </rPr>
          <t>Si</t>
        </r>
        <r>
          <rPr>
            <sz val="9"/>
            <color indexed="81"/>
            <rFont val="Tahoma"/>
            <family val="2"/>
          </rPr>
          <t xml:space="preserve">
</t>
        </r>
      </text>
    </comment>
    <comment ref="C99" authorId="4" shapeId="0" xr:uid="{61743090-3E76-455E-9843-350AA5B45A1D}">
      <text>
        <r>
          <rPr>
            <sz val="9"/>
            <color indexed="81"/>
            <rFont val="Tahoma"/>
            <family val="2"/>
          </rPr>
          <t xml:space="preserve">Este dato aparecerá  luego de que en la atención 
Registrada en </t>
        </r>
        <r>
          <rPr>
            <b/>
            <sz val="9"/>
            <color indexed="81"/>
            <rFont val="Tahoma"/>
            <family val="2"/>
          </rPr>
          <t xml:space="preserve">Módulo Box - Pacientes Citados  o En agregar Documento a Una atención </t>
        </r>
        <r>
          <rPr>
            <sz val="9"/>
            <color indexed="81"/>
            <rFont val="Tahoma"/>
            <family val="2"/>
          </rPr>
          <t xml:space="preserve">
 En el Formulario </t>
        </r>
        <r>
          <rPr>
            <b/>
            <sz val="9"/>
            <color indexed="81"/>
            <rFont val="Tahoma"/>
            <family val="2"/>
          </rPr>
          <t>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t>
        </r>
        <r>
          <rPr>
            <b/>
            <sz val="9"/>
            <color indexed="81"/>
            <rFont val="Tahoma"/>
            <family val="2"/>
          </rPr>
          <t xml:space="preserve"> Reingreso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(Proveniente del EEDP) el Valor</t>
        </r>
        <r>
          <rPr>
            <b/>
            <sz val="9"/>
            <color indexed="81"/>
            <rFont val="Tahoma"/>
            <family val="2"/>
          </rPr>
          <t xml:space="preserve"> Riesgo</t>
        </r>
      </text>
    </comment>
    <comment ref="C100" authorId="4" shapeId="0" xr:uid="{0F6833FD-AEE0-4766-B662-F09ABB39B8F7}">
      <text>
        <r>
          <rPr>
            <sz val="9"/>
            <color indexed="81"/>
            <rFont val="Tahoma"/>
            <family val="2"/>
          </rPr>
          <t>Este dato aparecerá  luego de que en la atención 
Registrada en</t>
        </r>
        <r>
          <rPr>
            <b/>
            <sz val="9"/>
            <color indexed="81"/>
            <rFont val="Tahoma"/>
            <family val="2"/>
          </rPr>
          <t xml:space="preserve"> Módulo Box - Pacientes Citados  o En agregar Documento a Una atención</t>
        </r>
        <r>
          <rPr>
            <sz val="9"/>
            <color indexed="81"/>
            <rFont val="Tahoma"/>
            <family val="2"/>
          </rPr>
          <t xml:space="preserve"> 
 En el Formulario </t>
        </r>
        <r>
          <rPr>
            <b/>
            <sz val="9"/>
            <color indexed="81"/>
            <rFont val="Tahoma"/>
            <family val="2"/>
          </rPr>
          <t xml:space="preserve">Control de Crecimiento y Desarrollo (Control Sano) </t>
        </r>
        <r>
          <rPr>
            <sz val="9"/>
            <color indexed="81"/>
            <rFont val="Tahoma"/>
            <family val="2"/>
          </rPr>
          <t xml:space="preserve">en la sección </t>
        </r>
        <r>
          <rPr>
            <b/>
            <sz val="9"/>
            <color indexed="81"/>
            <rFont val="Tahoma"/>
            <family val="2"/>
          </rPr>
          <t>Sala de Estimulación</t>
        </r>
        <r>
          <rPr>
            <sz val="9"/>
            <color indexed="81"/>
            <rFont val="Tahoma"/>
            <family val="2"/>
          </rPr>
          <t xml:space="preserve"> en el Campo</t>
        </r>
        <r>
          <rPr>
            <b/>
            <sz val="9"/>
            <color indexed="81"/>
            <rFont val="Tahoma"/>
            <family val="2"/>
          </rPr>
          <t xml:space="preserve"> Estado</t>
        </r>
        <r>
          <rPr>
            <sz val="9"/>
            <color indexed="81"/>
            <rFont val="Tahoma"/>
            <family val="2"/>
          </rPr>
          <t xml:space="preserve"> selecionar el Valor </t>
        </r>
        <r>
          <rPr>
            <b/>
            <sz val="9"/>
            <color indexed="81"/>
            <rFont val="Tahoma"/>
            <family val="2"/>
          </rPr>
          <t>Reingreso</t>
        </r>
        <r>
          <rPr>
            <sz val="9"/>
            <color indexed="81"/>
            <rFont val="Tahoma"/>
            <family val="2"/>
          </rPr>
          <t>, además en la sección</t>
        </r>
        <r>
          <rPr>
            <b/>
            <sz val="9"/>
            <color indexed="81"/>
            <rFont val="Tahoma"/>
            <family val="2"/>
          </rPr>
          <t xml:space="preserve"> 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(Proveniente del EEDP) el Valor </t>
        </r>
        <r>
          <rPr>
            <b/>
            <sz val="9"/>
            <color indexed="81"/>
            <rFont val="Tahoma"/>
            <family val="2"/>
          </rPr>
          <t>Retraso</t>
        </r>
      </text>
    </comment>
    <comment ref="C101" authorId="4" shapeId="0" xr:uid="{905C3266-5DBE-4149-9E52-C1AE1333F7B6}">
      <text>
        <r>
          <rPr>
            <sz val="9"/>
            <color indexed="81"/>
            <rFont val="Tahoma"/>
            <family val="2"/>
          </rPr>
          <t xml:space="preserve">Este dato aparecerá  luego de que en la atención 
Registrada en </t>
        </r>
        <r>
          <rPr>
            <b/>
            <sz val="9"/>
            <color indexed="81"/>
            <rFont val="Tahoma"/>
            <family val="2"/>
          </rPr>
          <t>Módulo Box - Pacientes Citados</t>
        </r>
        <r>
          <rPr>
            <sz val="9"/>
            <color indexed="81"/>
            <rFont val="Tahoma"/>
            <family val="2"/>
          </rPr>
          <t xml:space="preserve">  o En agregar Documento a Una atención 
 En el Formulario</t>
        </r>
        <r>
          <rPr>
            <b/>
            <sz val="9"/>
            <color indexed="81"/>
            <rFont val="Tahoma"/>
            <family val="2"/>
          </rPr>
          <t xml:space="preserve"> Control de Crecimiento y Desarrollo (Control Sano)</t>
        </r>
        <r>
          <rPr>
            <sz val="9"/>
            <color indexed="81"/>
            <rFont val="Tahoma"/>
            <family val="2"/>
          </rPr>
          <t xml:space="preserve"> en la sección </t>
        </r>
        <r>
          <rPr>
            <b/>
            <sz val="9"/>
            <color indexed="81"/>
            <rFont val="Tahoma"/>
            <family val="2"/>
          </rPr>
          <t>Sala de Estimulación</t>
        </r>
        <r>
          <rPr>
            <sz val="9"/>
            <color indexed="81"/>
            <rFont val="Tahoma"/>
            <family val="2"/>
          </rPr>
          <t xml:space="preserve"> en el Campo </t>
        </r>
        <r>
          <rPr>
            <b/>
            <sz val="9"/>
            <color indexed="81"/>
            <rFont val="Tahoma"/>
            <family val="2"/>
          </rPr>
          <t>Estado</t>
        </r>
        <r>
          <rPr>
            <sz val="9"/>
            <color indexed="81"/>
            <rFont val="Tahoma"/>
            <family val="2"/>
          </rPr>
          <t xml:space="preserve"> selecionar el Valor</t>
        </r>
        <r>
          <rPr>
            <b/>
            <sz val="9"/>
            <color indexed="81"/>
            <rFont val="Tahoma"/>
            <family val="2"/>
          </rPr>
          <t xml:space="preserve"> Reingreso</t>
        </r>
        <r>
          <rPr>
            <sz val="9"/>
            <color indexed="81"/>
            <rFont val="Tahoma"/>
            <family val="2"/>
          </rPr>
          <t xml:space="preserve">, además en la sección </t>
        </r>
        <r>
          <rPr>
            <b/>
            <sz val="9"/>
            <color indexed="81"/>
            <rFont val="Tahoma"/>
            <family val="2"/>
          </rPr>
          <t>Desarrollo Psicomotor</t>
        </r>
        <r>
          <rPr>
            <sz val="9"/>
            <color indexed="81"/>
            <rFont val="Tahoma"/>
            <family val="2"/>
          </rPr>
          <t xml:space="preserve"> en el campo </t>
        </r>
        <r>
          <rPr>
            <b/>
            <sz val="9"/>
            <color indexed="81"/>
            <rFont val="Tahoma"/>
            <family val="2"/>
          </rPr>
          <t>Resultado del desarrollo Psicomotor</t>
        </r>
        <r>
          <rPr>
            <sz val="9"/>
            <color indexed="81"/>
            <rFont val="Tahoma"/>
            <family val="2"/>
          </rPr>
          <t xml:space="preserve"> (Proveniente del EEDP) el Valor </t>
        </r>
        <r>
          <rPr>
            <b/>
            <sz val="9"/>
            <color indexed="81"/>
            <rFont val="Tahoma"/>
            <family val="2"/>
          </rPr>
          <t xml:space="preserve">Normal </t>
        </r>
        <r>
          <rPr>
            <sz val="9"/>
            <color indexed="81"/>
            <rFont val="Tahoma"/>
            <family val="2"/>
          </rPr>
          <t>y además</t>
        </r>
        <r>
          <rPr>
            <b/>
            <sz val="9"/>
            <color indexed="81"/>
            <rFont val="Tahoma"/>
            <family val="2"/>
          </rPr>
          <t xml:space="preserve"> </t>
        </r>
        <r>
          <rPr>
            <sz val="9"/>
            <color indexed="81"/>
            <rFont val="Tahoma"/>
            <family val="2"/>
          </rPr>
          <t>el campo</t>
        </r>
        <r>
          <rPr>
            <b/>
            <sz val="9"/>
            <color indexed="81"/>
            <rFont val="Tahoma"/>
            <family val="2"/>
          </rPr>
          <t xml:space="preserve"> Con Riesgo Biopsicosocial</t>
        </r>
        <r>
          <rPr>
            <sz val="9"/>
            <color indexed="81"/>
            <rFont val="Tahoma"/>
            <family val="2"/>
          </rPr>
          <t xml:space="preserve"> el Valor </t>
        </r>
        <r>
          <rPr>
            <b/>
            <sz val="9"/>
            <color indexed="81"/>
            <rFont val="Tahoma"/>
            <family val="2"/>
          </rPr>
          <t>Si</t>
        </r>
        <r>
          <rPr>
            <sz val="9"/>
            <color indexed="81"/>
            <rFont val="Tahoma"/>
            <family val="2"/>
          </rPr>
          <t xml:space="preserve">
</t>
        </r>
      </text>
    </comment>
    <comment ref="C106" authorId="3" shapeId="0" xr:uid="{5D83EA1E-1A86-423B-9FEC-EDBA22C1DC34}">
      <text>
        <r>
          <rPr>
            <sz val="9"/>
            <color indexed="81"/>
            <rFont val="Tahoma"/>
            <family val="2"/>
          </rPr>
          <t>Este dato aparecerá  luego de que en la atención 
Registrada en</t>
        </r>
        <r>
          <rPr>
            <b/>
            <sz val="9"/>
            <color indexed="81"/>
            <rFont val="Tahoma"/>
            <family val="2"/>
          </rPr>
          <t xml:space="preserve"> Módulo Box -</t>
        </r>
        <r>
          <rPr>
            <sz val="9"/>
            <color indexed="81"/>
            <rFont val="Tahoma"/>
            <family val="2"/>
          </rPr>
          <t xml:space="preserve"> </t>
        </r>
        <r>
          <rPr>
            <b/>
            <sz val="9"/>
            <color indexed="81"/>
            <rFont val="Tahoma"/>
            <family val="2"/>
          </rPr>
          <t xml:space="preserve">Pacientes Citados  o Registrada en Módulo Atención - Atención Individual. 
</t>
        </r>
        <r>
          <rPr>
            <sz val="9"/>
            <color indexed="81"/>
            <rFont val="Tahoma"/>
            <family val="2"/>
          </rPr>
          <t xml:space="preserve">En el Formulario </t>
        </r>
        <r>
          <rPr>
            <b/>
            <sz val="9"/>
            <color indexed="81"/>
            <rFont val="Tahoma"/>
            <family val="2"/>
          </rPr>
          <t>Control de Crecimiento y Desarrollo (Control Sano) e</t>
        </r>
        <r>
          <rPr>
            <sz val="9"/>
            <color indexed="81"/>
            <rFont val="Tahoma"/>
            <family val="2"/>
          </rPr>
          <t>n la sección</t>
        </r>
        <r>
          <rPr>
            <b/>
            <sz val="9"/>
            <color indexed="81"/>
            <rFont val="Tahoma"/>
            <family val="2"/>
          </rPr>
          <t xml:space="preserve"> NANEAS </t>
        </r>
        <r>
          <rPr>
            <sz val="9"/>
            <color indexed="81"/>
            <rFont val="Tahoma"/>
            <family val="2"/>
          </rPr>
          <t>en el campo</t>
        </r>
        <r>
          <rPr>
            <b/>
            <sz val="9"/>
            <color indexed="81"/>
            <rFont val="Tahoma"/>
            <family val="2"/>
          </rPr>
          <t xml:space="preserve"> ¿Es Naneas?</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selecione el valor</t>
        </r>
        <r>
          <rPr>
            <b/>
            <sz val="9"/>
            <color indexed="81"/>
            <rFont val="Tahoma"/>
            <family val="2"/>
          </rPr>
          <t xml:space="preserve"> Ingreso.</t>
        </r>
      </text>
    </comment>
    <comment ref="C107" authorId="3" shapeId="0" xr:uid="{7A5B58A4-1207-4BA1-9224-66A9EF294EEF}">
      <text>
        <r>
          <rPr>
            <sz val="9"/>
            <color indexed="81"/>
            <rFont val="Tahoma"/>
            <family val="2"/>
          </rPr>
          <t>Este dato aparecerá  luego de que en la atención 
Registrada en</t>
        </r>
        <r>
          <rPr>
            <b/>
            <sz val="9"/>
            <color indexed="81"/>
            <rFont val="Tahoma"/>
            <family val="2"/>
          </rPr>
          <t xml:space="preserve"> Módulo Box -</t>
        </r>
        <r>
          <rPr>
            <sz val="9"/>
            <color indexed="81"/>
            <rFont val="Tahoma"/>
            <family val="2"/>
          </rPr>
          <t xml:space="preserve"> </t>
        </r>
        <r>
          <rPr>
            <b/>
            <sz val="9"/>
            <color indexed="81"/>
            <rFont val="Tahoma"/>
            <family val="2"/>
          </rPr>
          <t xml:space="preserve">Pacientes Citados  o Registrada en Módulo Atención - Atención Individual. 
</t>
        </r>
        <r>
          <rPr>
            <sz val="9"/>
            <color indexed="81"/>
            <rFont val="Tahoma"/>
            <family val="2"/>
          </rPr>
          <t xml:space="preserve">En el Formulario </t>
        </r>
        <r>
          <rPr>
            <b/>
            <sz val="9"/>
            <color indexed="81"/>
            <rFont val="Tahoma"/>
            <family val="2"/>
          </rPr>
          <t>Control de Crecimiento y Desarrollo (Control Sano) e</t>
        </r>
        <r>
          <rPr>
            <sz val="9"/>
            <color indexed="81"/>
            <rFont val="Tahoma"/>
            <family val="2"/>
          </rPr>
          <t>n la sección</t>
        </r>
        <r>
          <rPr>
            <b/>
            <sz val="9"/>
            <color indexed="81"/>
            <rFont val="Tahoma"/>
            <family val="2"/>
          </rPr>
          <t xml:space="preserve"> NANEAS </t>
        </r>
        <r>
          <rPr>
            <sz val="9"/>
            <color indexed="81"/>
            <rFont val="Tahoma"/>
            <family val="2"/>
          </rPr>
          <t>en el campo</t>
        </r>
        <r>
          <rPr>
            <b/>
            <sz val="9"/>
            <color indexed="81"/>
            <rFont val="Tahoma"/>
            <family val="2"/>
          </rPr>
          <t xml:space="preserve"> ¿Es Naneas?</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selecione el valor</t>
        </r>
        <r>
          <rPr>
            <b/>
            <sz val="9"/>
            <color indexed="81"/>
            <rFont val="Tahoma"/>
            <family val="2"/>
          </rPr>
          <t xml:space="preserve"> Ingreso. 
</t>
        </r>
        <r>
          <rPr>
            <sz val="9"/>
            <color indexed="81"/>
            <rFont val="Tahoma"/>
            <family val="2"/>
          </rPr>
          <t xml:space="preserve">Y Además realizar el formulario </t>
        </r>
        <r>
          <rPr>
            <b/>
            <sz val="9"/>
            <color indexed="81"/>
            <rFont val="Tahoma"/>
            <family val="2"/>
          </rPr>
          <t xml:space="preserve">"Pauta de evaluación de complejidad médica en niños, niñas y adolescentes (naneas)" y  </t>
        </r>
        <r>
          <rPr>
            <sz val="9"/>
            <color indexed="81"/>
            <rFont val="Tahoma"/>
            <family val="2"/>
          </rPr>
          <t>el campo</t>
        </r>
        <r>
          <rPr>
            <b/>
            <sz val="9"/>
            <color indexed="81"/>
            <rFont val="Tahoma"/>
            <family val="2"/>
          </rPr>
          <t xml:space="preserve"> Resultado </t>
        </r>
        <r>
          <rPr>
            <sz val="9"/>
            <color indexed="81"/>
            <rFont val="Tahoma"/>
            <family val="2"/>
          </rPr>
          <t>contenga el valor</t>
        </r>
        <r>
          <rPr>
            <b/>
            <sz val="9"/>
            <color indexed="81"/>
            <rFont val="Tahoma"/>
            <family val="2"/>
          </rPr>
          <t xml:space="preserve"> Bajo.</t>
        </r>
      </text>
    </comment>
    <comment ref="C108" authorId="3" shapeId="0" xr:uid="{54F604E0-8930-4232-9093-7C935D951C2B}">
      <text>
        <r>
          <rPr>
            <sz val="9"/>
            <color indexed="81"/>
            <rFont val="Tahoma"/>
            <family val="2"/>
          </rPr>
          <t>Este dato aparecerá  luego de que en la atención 
Registrada en</t>
        </r>
        <r>
          <rPr>
            <b/>
            <sz val="9"/>
            <color indexed="81"/>
            <rFont val="Tahoma"/>
            <family val="2"/>
          </rPr>
          <t xml:space="preserve"> Módulo Box -</t>
        </r>
        <r>
          <rPr>
            <sz val="9"/>
            <color indexed="81"/>
            <rFont val="Tahoma"/>
            <family val="2"/>
          </rPr>
          <t xml:space="preserve"> </t>
        </r>
        <r>
          <rPr>
            <b/>
            <sz val="9"/>
            <color indexed="81"/>
            <rFont val="Tahoma"/>
            <family val="2"/>
          </rPr>
          <t xml:space="preserve">Pacientes Citados  o Registrada en Módulo Atención - Atención Individual. 
</t>
        </r>
        <r>
          <rPr>
            <sz val="9"/>
            <color indexed="81"/>
            <rFont val="Tahoma"/>
            <family val="2"/>
          </rPr>
          <t xml:space="preserve">En el Formulario </t>
        </r>
        <r>
          <rPr>
            <b/>
            <sz val="9"/>
            <color indexed="81"/>
            <rFont val="Tahoma"/>
            <family val="2"/>
          </rPr>
          <t>Control de Crecimiento y Desarrollo (Control Sano) e</t>
        </r>
        <r>
          <rPr>
            <sz val="9"/>
            <color indexed="81"/>
            <rFont val="Tahoma"/>
            <family val="2"/>
          </rPr>
          <t>n la sección</t>
        </r>
        <r>
          <rPr>
            <b/>
            <sz val="9"/>
            <color indexed="81"/>
            <rFont val="Tahoma"/>
            <family val="2"/>
          </rPr>
          <t xml:space="preserve"> NANEAS </t>
        </r>
        <r>
          <rPr>
            <sz val="9"/>
            <color indexed="81"/>
            <rFont val="Tahoma"/>
            <family val="2"/>
          </rPr>
          <t>en el campo</t>
        </r>
        <r>
          <rPr>
            <b/>
            <sz val="9"/>
            <color indexed="81"/>
            <rFont val="Tahoma"/>
            <family val="2"/>
          </rPr>
          <t xml:space="preserve"> ¿Es Naneas?</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selecione el valor</t>
        </r>
        <r>
          <rPr>
            <b/>
            <sz val="9"/>
            <color indexed="81"/>
            <rFont val="Tahoma"/>
            <family val="2"/>
          </rPr>
          <t xml:space="preserve"> Ingreso. 
</t>
        </r>
        <r>
          <rPr>
            <sz val="9"/>
            <color indexed="81"/>
            <rFont val="Tahoma"/>
            <family val="2"/>
          </rPr>
          <t xml:space="preserve">Y Además realizar el formulario </t>
        </r>
        <r>
          <rPr>
            <b/>
            <sz val="9"/>
            <color indexed="81"/>
            <rFont val="Tahoma"/>
            <family val="2"/>
          </rPr>
          <t xml:space="preserve">"Pauta de evaluación de complejidad médica en niños, niñas y adolescentes (naneas)" y  </t>
        </r>
        <r>
          <rPr>
            <sz val="9"/>
            <color indexed="81"/>
            <rFont val="Tahoma"/>
            <family val="2"/>
          </rPr>
          <t>el campo</t>
        </r>
        <r>
          <rPr>
            <b/>
            <sz val="9"/>
            <color indexed="81"/>
            <rFont val="Tahoma"/>
            <family val="2"/>
          </rPr>
          <t xml:space="preserve"> Resultado </t>
        </r>
        <r>
          <rPr>
            <sz val="9"/>
            <color indexed="81"/>
            <rFont val="Tahoma"/>
            <family val="2"/>
          </rPr>
          <t>contenga el valor</t>
        </r>
        <r>
          <rPr>
            <b/>
            <sz val="9"/>
            <color indexed="81"/>
            <rFont val="Tahoma"/>
            <family val="2"/>
          </rPr>
          <t xml:space="preserve"> Media.</t>
        </r>
      </text>
    </comment>
    <comment ref="C109" authorId="3" shapeId="0" xr:uid="{03390FBD-C979-4B12-BACC-4DAA67F74D87}">
      <text>
        <r>
          <rPr>
            <sz val="9"/>
            <color indexed="81"/>
            <rFont val="Tahoma"/>
            <family val="2"/>
          </rPr>
          <t>Este dato aparecerá  luego de que en la atención 
Registrada en</t>
        </r>
        <r>
          <rPr>
            <b/>
            <sz val="9"/>
            <color indexed="81"/>
            <rFont val="Tahoma"/>
            <family val="2"/>
          </rPr>
          <t xml:space="preserve"> Módulo Box -</t>
        </r>
        <r>
          <rPr>
            <sz val="9"/>
            <color indexed="81"/>
            <rFont val="Tahoma"/>
            <family val="2"/>
          </rPr>
          <t xml:space="preserve"> </t>
        </r>
        <r>
          <rPr>
            <b/>
            <sz val="9"/>
            <color indexed="81"/>
            <rFont val="Tahoma"/>
            <family val="2"/>
          </rPr>
          <t xml:space="preserve">Pacientes Citados  o Registrada en Módulo Atención - Atención Individual. 
</t>
        </r>
        <r>
          <rPr>
            <sz val="9"/>
            <color indexed="81"/>
            <rFont val="Tahoma"/>
            <family val="2"/>
          </rPr>
          <t xml:space="preserve">En el Formulario </t>
        </r>
        <r>
          <rPr>
            <b/>
            <sz val="9"/>
            <color indexed="81"/>
            <rFont val="Tahoma"/>
            <family val="2"/>
          </rPr>
          <t>Control de Crecimiento y Desarrollo (Control Sano) e</t>
        </r>
        <r>
          <rPr>
            <sz val="9"/>
            <color indexed="81"/>
            <rFont val="Tahoma"/>
            <family val="2"/>
          </rPr>
          <t>n la sección</t>
        </r>
        <r>
          <rPr>
            <b/>
            <sz val="9"/>
            <color indexed="81"/>
            <rFont val="Tahoma"/>
            <family val="2"/>
          </rPr>
          <t xml:space="preserve"> NANEAS </t>
        </r>
        <r>
          <rPr>
            <sz val="9"/>
            <color indexed="81"/>
            <rFont val="Tahoma"/>
            <family val="2"/>
          </rPr>
          <t>en el campo</t>
        </r>
        <r>
          <rPr>
            <b/>
            <sz val="9"/>
            <color indexed="81"/>
            <rFont val="Tahoma"/>
            <family val="2"/>
          </rPr>
          <t xml:space="preserve"> ¿Es Naneas?</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selecione el valor</t>
        </r>
        <r>
          <rPr>
            <b/>
            <sz val="9"/>
            <color indexed="81"/>
            <rFont val="Tahoma"/>
            <family val="2"/>
          </rPr>
          <t xml:space="preserve"> Ingreso. 
</t>
        </r>
        <r>
          <rPr>
            <sz val="9"/>
            <color indexed="81"/>
            <rFont val="Tahoma"/>
            <family val="2"/>
          </rPr>
          <t xml:space="preserve">Y Además realizar el formulario </t>
        </r>
        <r>
          <rPr>
            <b/>
            <sz val="9"/>
            <color indexed="81"/>
            <rFont val="Tahoma"/>
            <family val="2"/>
          </rPr>
          <t xml:space="preserve">"Pauta de evaluación de complejidad médica en niños, niñas y adolescentes (naneas)" y  </t>
        </r>
        <r>
          <rPr>
            <sz val="9"/>
            <color indexed="81"/>
            <rFont val="Tahoma"/>
            <family val="2"/>
          </rPr>
          <t>el campo</t>
        </r>
        <r>
          <rPr>
            <b/>
            <sz val="9"/>
            <color indexed="81"/>
            <rFont val="Tahoma"/>
            <family val="2"/>
          </rPr>
          <t xml:space="preserve"> Resultado </t>
        </r>
        <r>
          <rPr>
            <sz val="9"/>
            <color indexed="81"/>
            <rFont val="Tahoma"/>
            <family val="2"/>
          </rPr>
          <t>contenga el valor</t>
        </r>
        <r>
          <rPr>
            <b/>
            <sz val="9"/>
            <color indexed="81"/>
            <rFont val="Tahoma"/>
            <family val="2"/>
          </rPr>
          <t xml:space="preserve"> Alta.</t>
        </r>
      </text>
    </comment>
    <comment ref="AH111" authorId="0" shapeId="0" xr:uid="{09E3EE8C-F838-407E-A3FA-8F17C2C6DB87}">
      <text>
        <r>
          <rPr>
            <sz val="9"/>
            <color indexed="81"/>
            <rFont val="Tahoma"/>
            <family val="2"/>
          </rPr>
          <t>Este dato aparecerá luego que en el Modulo de Admision o en Box - Pacientes Citados el paciente indique un Pueblo Indigena</t>
        </r>
      </text>
    </comment>
    <comment ref="AI111" authorId="1" shapeId="0" xr:uid="{157DFCC8-E262-4EB7-8BC8-9802657E1AB7}">
      <text>
        <r>
          <rPr>
            <sz val="9"/>
            <color indexed="81"/>
            <rFont val="Tahoma"/>
            <family val="2"/>
          </rPr>
          <t xml:space="preserve">Se contabilizara a los pacientes que tengan en Admisión - usuario "Alerta Administrativa" o Box - Pacientes Citados - "Alertas Administrativas"  "MIGRANTES"
</t>
        </r>
      </text>
    </comment>
    <comment ref="C114" authorId="4" shapeId="0" xr:uid="{B7AD4BBC-A02E-456E-BADE-938B9D53E72B}">
      <text>
        <r>
          <rPr>
            <sz val="9"/>
            <color indexed="81"/>
            <rFont val="Tahoma"/>
            <family val="2"/>
          </rPr>
          <t>Se contabilizaran los ingresos del estamento</t>
        </r>
        <r>
          <rPr>
            <b/>
            <sz val="9"/>
            <color indexed="81"/>
            <rFont val="Tahoma"/>
            <family val="2"/>
          </rPr>
          <t xml:space="preserve"> "Médico" </t>
        </r>
        <r>
          <rPr>
            <sz val="9"/>
            <color indexed="81"/>
            <rFont val="Tahoma"/>
            <family val="2"/>
          </rPr>
          <t xml:space="preserve">que se registren en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en el Formulario clínico</t>
        </r>
        <r>
          <rPr>
            <b/>
            <sz val="9"/>
            <color indexed="81"/>
            <rFont val="Tahoma"/>
            <family val="2"/>
          </rPr>
          <t xml:space="preserve"> SALUD CARDIOVASCULAR INTEGRAL </t>
        </r>
        <r>
          <rPr>
            <sz val="9"/>
            <color indexed="81"/>
            <rFont val="Tahoma"/>
            <family val="2"/>
          </rPr>
          <t>selecionando el campo</t>
        </r>
        <r>
          <rPr>
            <b/>
            <sz val="9"/>
            <color indexed="81"/>
            <rFont val="Tahoma"/>
            <family val="2"/>
          </rPr>
          <t xml:space="preserve"> estado</t>
        </r>
        <r>
          <rPr>
            <sz val="9"/>
            <color indexed="81"/>
            <rFont val="Tahoma"/>
            <family val="2"/>
          </rPr>
          <t xml:space="preserve"> con la opción</t>
        </r>
        <r>
          <rPr>
            <b/>
            <sz val="9"/>
            <color indexed="81"/>
            <rFont val="Tahoma"/>
            <family val="2"/>
          </rPr>
          <t xml:space="preserve"> Ingreso</t>
        </r>
        <r>
          <rPr>
            <sz val="9"/>
            <color indexed="81"/>
            <rFont val="Tahoma"/>
            <family val="2"/>
          </rPr>
          <t xml:space="preserve"> en cada una de las patologías crónicas.</t>
        </r>
        <r>
          <rPr>
            <b/>
            <sz val="9"/>
            <color indexed="81"/>
            <rFont val="Tahoma"/>
            <family val="2"/>
          </rPr>
          <t xml:space="preserve"> Se informaran solo los pacientes que ingresan por primera vez. Si la persona ya había ingresado por otra patología CV, no se vuelve a declarar en esta fila, solo se debe declarar en el detalle de la patología nueva.
Ref. Manual DEIS 2023 - 2024  REM A05 Sección H:
Definiciones operacionales:
</t>
        </r>
        <r>
          <rPr>
            <sz val="9"/>
            <color indexed="81"/>
            <rFont val="Tahoma"/>
            <family val="2"/>
          </rPr>
          <t xml:space="preserve">
</t>
        </r>
        <r>
          <rPr>
            <b/>
            <sz val="9"/>
            <color indexed="81"/>
            <rFont val="Tahoma"/>
            <family val="2"/>
          </rPr>
          <t>Ingresos al PSCV:</t>
        </r>
        <r>
          <rPr>
            <sz val="9"/>
            <color indexed="81"/>
            <rFont val="Tahoma"/>
            <family val="2"/>
          </rPr>
          <t xml:space="preserve"> Se registra el número de personas que ingresan por primera vez al programa, independiente de la cantidad de diagnósticos declarados. El ingreso se debe realizar al contar con todos los resultados de los exámenes aplicados a la persona. </t>
        </r>
        <r>
          <rPr>
            <b/>
            <sz val="9"/>
            <color indexed="81"/>
            <rFont val="Tahoma"/>
            <family val="2"/>
          </rPr>
          <t>Si la persona ya había ingresado por otra patología CV</t>
        </r>
        <r>
          <rPr>
            <sz val="9"/>
            <color indexed="81"/>
            <rFont val="Tahoma"/>
            <family val="2"/>
          </rPr>
          <t>,</t>
        </r>
        <r>
          <rPr>
            <b/>
            <sz val="9"/>
            <color indexed="81"/>
            <rFont val="Tahoma"/>
            <family val="2"/>
          </rPr>
          <t xml:space="preserve"> no se vuelve a declarar en esta fila.
Patologías o condiciones de Salud Cardiovascular: </t>
        </r>
        <r>
          <rPr>
            <sz val="9"/>
            <color indexed="81"/>
            <rFont val="Tahoma"/>
            <family val="2"/>
          </rPr>
          <t>Corresponde al registro de cada una de las patologías y/o condiciones de salud de la persona que</t>
        </r>
        <r>
          <rPr>
            <b/>
            <sz val="9"/>
            <color indexed="81"/>
            <rFont val="Tahoma"/>
            <family val="2"/>
          </rPr>
          <t xml:space="preserve"> ingresa en el mes correspondiente más las nuevas condiciones de salud de las personas que ya se encuentran bajo control pero que se pesquisan y confirman en el mes correspondiente.</t>
        </r>
      </text>
    </comment>
    <comment ref="C115" authorId="4" shapeId="0" xr:uid="{C792DEA0-FCE0-4139-AA51-18A86BBFD03C}">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SALUD CARDIOVASCULAR INTEGRA</t>
        </r>
        <r>
          <rPr>
            <sz val="9"/>
            <color indexed="81"/>
            <rFont val="Tahoma"/>
            <family val="2"/>
          </rPr>
          <t xml:space="preserve">L </t>
        </r>
        <r>
          <rPr>
            <sz val="9"/>
            <color indexed="81"/>
            <rFont val="Tahoma"/>
            <family val="2"/>
          </rPr>
          <t xml:space="preserve"> tengan registrado;
-  En Sección </t>
        </r>
        <r>
          <rPr>
            <b/>
            <sz val="9"/>
            <color indexed="81"/>
            <rFont val="Tahoma"/>
            <family val="2"/>
          </rPr>
          <t xml:space="preserve">3.- PATOLOGÍAS / ANTECEDENTES MÓRBIDOS </t>
        </r>
        <r>
          <rPr>
            <sz val="9"/>
            <color indexed="81"/>
            <rFont val="Tahoma"/>
            <family val="2"/>
          </rPr>
          <t xml:space="preserve"> en el Campo </t>
        </r>
        <r>
          <rPr>
            <b/>
            <sz val="9"/>
            <color indexed="81"/>
            <rFont val="Tahoma"/>
            <family val="2"/>
          </rPr>
          <t>Tiene Hipertensión Arterial</t>
        </r>
        <r>
          <rPr>
            <sz val="9"/>
            <color indexed="81"/>
            <rFont val="Tahoma"/>
            <family val="2"/>
          </rPr>
          <t xml:space="preserve">, la opción </t>
        </r>
        <r>
          <rPr>
            <b/>
            <sz val="9"/>
            <color indexed="81"/>
            <rFont val="Tahoma"/>
            <family val="2"/>
          </rPr>
          <t xml:space="preserve">SI   </t>
        </r>
        <r>
          <rPr>
            <sz val="9"/>
            <color indexed="81"/>
            <rFont val="Tahoma"/>
            <family val="2"/>
          </rPr>
          <t xml:space="preserve">y en campo </t>
        </r>
        <r>
          <rPr>
            <b/>
            <sz val="9"/>
            <color indexed="81"/>
            <rFont val="Tahoma"/>
            <family val="2"/>
          </rPr>
          <t>Estado</t>
        </r>
        <r>
          <rPr>
            <sz val="9"/>
            <color indexed="81"/>
            <rFont val="Tahoma"/>
            <family val="2"/>
          </rPr>
          <t xml:space="preserve"> el valor</t>
        </r>
        <r>
          <rPr>
            <b/>
            <sz val="9"/>
            <color indexed="81"/>
            <rFont val="Tahoma"/>
            <family val="2"/>
          </rPr>
          <t xml:space="preserve"> Ingreso</t>
        </r>
        <r>
          <rPr>
            <sz val="9"/>
            <color indexed="81"/>
            <rFont val="Tahoma"/>
            <family val="2"/>
          </rPr>
          <t xml:space="preserve">
Además Registrar la </t>
        </r>
        <r>
          <rPr>
            <b/>
            <sz val="9"/>
            <color indexed="81"/>
            <rFont val="Tahoma"/>
            <family val="2"/>
          </rPr>
          <t>Fecha Próximo Control,</t>
        </r>
        <r>
          <rPr>
            <sz val="9"/>
            <color indexed="81"/>
            <rFont val="Tahoma"/>
            <family val="2"/>
          </rPr>
          <t xml:space="preserve"> fecha aproximada de su próxima citación al programa.</t>
        </r>
      </text>
    </comment>
    <comment ref="C116" authorId="4" shapeId="0" xr:uid="{C622EFAA-3A59-4076-8C72-D2A3E03F6D21}">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t>
        </r>
        <r>
          <rPr>
            <b/>
            <sz val="9"/>
            <color indexed="81"/>
            <rFont val="Tahoma"/>
            <family val="2"/>
          </rPr>
          <t xml:space="preserve"> SALUD CARDIOVASCULAR INTEGRAL</t>
        </r>
        <r>
          <rPr>
            <sz val="9"/>
            <color indexed="81"/>
            <rFont val="Tahoma"/>
            <family val="2"/>
          </rPr>
          <t xml:space="preserve"> </t>
        </r>
        <r>
          <rPr>
            <sz val="9"/>
            <color indexed="81"/>
            <rFont val="Tahoma"/>
            <family val="2"/>
          </rPr>
          <t xml:space="preserve">tengan registrado;
-  En Sección </t>
        </r>
        <r>
          <rPr>
            <b/>
            <sz val="9"/>
            <color indexed="81"/>
            <rFont val="Tahoma"/>
            <family val="2"/>
          </rPr>
          <t>3.- PATOLOGÍAS / ANTECEDENTES MÓRBIDOS</t>
        </r>
        <r>
          <rPr>
            <sz val="9"/>
            <color indexed="81"/>
            <rFont val="Tahoma"/>
            <family val="2"/>
          </rPr>
          <t xml:space="preserve">  en el Campo </t>
        </r>
        <r>
          <rPr>
            <b/>
            <sz val="9"/>
            <color indexed="81"/>
            <rFont val="Tahoma"/>
            <family val="2"/>
          </rPr>
          <t>Tiene Diabetes Mellitus 2,</t>
        </r>
        <r>
          <rPr>
            <sz val="9"/>
            <color indexed="81"/>
            <rFont val="Tahoma"/>
            <family val="2"/>
          </rPr>
          <t xml:space="preserve"> la opción</t>
        </r>
        <r>
          <rPr>
            <b/>
            <sz val="9"/>
            <color indexed="81"/>
            <rFont val="Tahoma"/>
            <family val="2"/>
          </rPr>
          <t xml:space="preserve"> SI</t>
        </r>
        <r>
          <rPr>
            <sz val="9"/>
            <color indexed="81"/>
            <rFont val="Tahoma"/>
            <family val="2"/>
          </rPr>
          <t xml:space="preserve"> y en campo</t>
        </r>
        <r>
          <rPr>
            <b/>
            <sz val="9"/>
            <color indexed="81"/>
            <rFont val="Tahoma"/>
            <family val="2"/>
          </rPr>
          <t xml:space="preserve"> Estado </t>
        </r>
        <r>
          <rPr>
            <sz val="9"/>
            <color indexed="81"/>
            <rFont val="Tahoma"/>
            <family val="2"/>
          </rPr>
          <t xml:space="preserve">el valor </t>
        </r>
        <r>
          <rPr>
            <b/>
            <sz val="9"/>
            <color indexed="81"/>
            <rFont val="Tahoma"/>
            <family val="2"/>
          </rPr>
          <t xml:space="preserve">Ingreso.
</t>
        </r>
        <r>
          <rPr>
            <sz val="9"/>
            <color indexed="81"/>
            <rFont val="Tahoma"/>
            <family val="2"/>
          </rPr>
          <t>Además Registrar la Fecha Próximo Control, fecha aproximada de su próxima citación al programa.</t>
        </r>
      </text>
    </comment>
    <comment ref="C117" authorId="4" shapeId="0" xr:uid="{4D27B038-866F-4E1E-89FC-DAA18A35DD73}">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en el Formulario </t>
        </r>
        <r>
          <rPr>
            <b/>
            <sz val="9"/>
            <color indexed="81"/>
            <rFont val="Tahoma"/>
            <family val="2"/>
          </rPr>
          <t>SALUD CARDIOVASCULAR INTEGRAL</t>
        </r>
        <r>
          <rPr>
            <sz val="9"/>
            <color indexed="81"/>
            <rFont val="Tahoma"/>
            <family val="2"/>
          </rPr>
          <t xml:space="preserve"> tengan registrado;
-  En Sección </t>
        </r>
        <r>
          <rPr>
            <b/>
            <sz val="9"/>
            <color indexed="81"/>
            <rFont val="Tahoma"/>
            <family val="2"/>
          </rPr>
          <t xml:space="preserve">3.- PATOLOGÍAS / ANTECEDENTES MÓRBIDOS  </t>
        </r>
        <r>
          <rPr>
            <sz val="9"/>
            <color indexed="81"/>
            <rFont val="Tahoma"/>
            <family val="2"/>
          </rPr>
          <t>en el Campo</t>
        </r>
        <r>
          <rPr>
            <b/>
            <sz val="9"/>
            <color indexed="81"/>
            <rFont val="Tahoma"/>
            <family val="2"/>
          </rPr>
          <t xml:space="preserve"> Tiene Dislipidemia,</t>
        </r>
        <r>
          <rPr>
            <sz val="9"/>
            <color indexed="81"/>
            <rFont val="Tahoma"/>
            <family val="2"/>
          </rPr>
          <t xml:space="preserve"> la opción </t>
        </r>
        <r>
          <rPr>
            <b/>
            <sz val="9"/>
            <color indexed="81"/>
            <rFont val="Tahoma"/>
            <family val="2"/>
          </rPr>
          <t>SI</t>
        </r>
        <r>
          <rPr>
            <sz val="9"/>
            <color indexed="81"/>
            <rFont val="Tahoma"/>
            <family val="2"/>
          </rPr>
          <t xml:space="preserve"> y en campo</t>
        </r>
        <r>
          <rPr>
            <b/>
            <sz val="9"/>
            <color indexed="81"/>
            <rFont val="Tahoma"/>
            <family val="2"/>
          </rPr>
          <t xml:space="preserve"> Estado</t>
        </r>
        <r>
          <rPr>
            <sz val="9"/>
            <color indexed="81"/>
            <rFont val="Tahoma"/>
            <family val="2"/>
          </rPr>
          <t xml:space="preserve"> el valor </t>
        </r>
        <r>
          <rPr>
            <b/>
            <sz val="9"/>
            <color indexed="81"/>
            <rFont val="Tahoma"/>
            <family val="2"/>
          </rPr>
          <t>Ingreso 
Además Registrar la Fecha Próximo Control, fecha aproximada de su próxima citación al programa.</t>
        </r>
      </text>
    </comment>
    <comment ref="C118" authorId="3" shapeId="0" xr:uid="{77F74CFF-AAD0-40C6-B575-779F2AF09486}">
      <text>
        <r>
          <rPr>
            <sz val="9"/>
            <color indexed="81"/>
            <rFont val="Tahoma"/>
            <family val="2"/>
          </rPr>
          <t xml:space="preserve">Este dato aparecerá  luego de que en la atención Registrada en el </t>
        </r>
        <r>
          <rPr>
            <b/>
            <sz val="9"/>
            <color indexed="81"/>
            <rFont val="Tahoma"/>
            <family val="2"/>
          </rPr>
          <t xml:space="preserve">Módulo Box - Pacientes Citados  o en Agregar documentos a una atención </t>
        </r>
        <r>
          <rPr>
            <sz val="9"/>
            <color indexed="81"/>
            <rFont val="Tahoma"/>
            <family val="2"/>
          </rPr>
          <t xml:space="preserve">en el Formulario </t>
        </r>
        <r>
          <rPr>
            <b/>
            <sz val="9"/>
            <color indexed="81"/>
            <rFont val="Tahoma"/>
            <family val="2"/>
          </rPr>
          <t>SALUD CARDIOVASCULAR INTEGRAL</t>
        </r>
        <r>
          <rPr>
            <sz val="9"/>
            <color indexed="81"/>
            <rFont val="Tahoma"/>
            <family val="2"/>
          </rPr>
          <t xml:space="preserve"> tengan registrado ;
</t>
        </r>
        <r>
          <rPr>
            <b/>
            <sz val="9"/>
            <color indexed="81"/>
            <rFont val="Tahoma"/>
            <family val="2"/>
          </rPr>
          <t xml:space="preserve"> </t>
        </r>
        <r>
          <rPr>
            <sz val="9"/>
            <color indexed="81"/>
            <rFont val="Tahoma"/>
            <family val="2"/>
          </rPr>
          <t xml:space="preserve">-   En Sección </t>
        </r>
        <r>
          <rPr>
            <b/>
            <sz val="9"/>
            <color indexed="81"/>
            <rFont val="Tahoma"/>
            <family val="2"/>
          </rPr>
          <t xml:space="preserve">3.- PATOLOGÍAS / ANTECEDENTES MÓRBIDOS  </t>
        </r>
        <r>
          <rPr>
            <sz val="9"/>
            <color indexed="81"/>
            <rFont val="Tahoma"/>
            <family val="2"/>
          </rPr>
          <t>en el Campo</t>
        </r>
        <r>
          <rPr>
            <b/>
            <sz val="9"/>
            <color indexed="81"/>
            <rFont val="Tahoma"/>
            <family val="2"/>
          </rPr>
          <t xml:space="preserve"> ¿Tiene Antecedentes Enf. Cardiovascular Aterosclerótica? </t>
        </r>
        <r>
          <rPr>
            <sz val="9"/>
            <color indexed="81"/>
            <rFont val="Tahoma"/>
            <family val="2"/>
          </rPr>
          <t xml:space="preserve">valor </t>
        </r>
        <r>
          <rPr>
            <b/>
            <sz val="9"/>
            <color indexed="81"/>
            <rFont val="Tahoma"/>
            <family val="2"/>
          </rPr>
          <t>SI,</t>
        </r>
        <r>
          <rPr>
            <sz val="9"/>
            <color indexed="81"/>
            <rFont val="Tahoma"/>
            <family val="2"/>
          </rPr>
          <t xml:space="preserve"> y en el Campo</t>
        </r>
        <r>
          <rPr>
            <b/>
            <sz val="9"/>
            <color indexed="81"/>
            <rFont val="Tahoma"/>
            <family val="2"/>
          </rPr>
          <t xml:space="preserve"> Estado </t>
        </r>
        <r>
          <rPr>
            <sz val="9"/>
            <color indexed="81"/>
            <rFont val="Tahoma"/>
            <family val="2"/>
          </rPr>
          <t>valor</t>
        </r>
        <r>
          <rPr>
            <b/>
            <sz val="9"/>
            <color indexed="81"/>
            <rFont val="Tahoma"/>
            <family val="2"/>
          </rPr>
          <t xml:space="preserve"> Ingreso
</t>
        </r>
        <r>
          <rPr>
            <sz val="9"/>
            <color indexed="81"/>
            <rFont val="Tahoma"/>
            <family val="2"/>
          </rPr>
          <t xml:space="preserve">
Además en Sección </t>
        </r>
        <r>
          <rPr>
            <b/>
            <sz val="9"/>
            <color indexed="81"/>
            <rFont val="Tahoma"/>
            <family val="2"/>
          </rPr>
          <t xml:space="preserve">4.- COMPLICACIONES </t>
        </r>
        <r>
          <rPr>
            <sz val="9"/>
            <color indexed="81"/>
            <rFont val="Tahoma"/>
            <family val="2"/>
          </rPr>
          <t xml:space="preserve">en el campo </t>
        </r>
        <r>
          <rPr>
            <b/>
            <sz val="9"/>
            <color indexed="81"/>
            <rFont val="Tahoma"/>
            <family val="2"/>
          </rPr>
          <t xml:space="preserve">¿Ha presentado IAM? </t>
        </r>
        <r>
          <rPr>
            <sz val="9"/>
            <color indexed="81"/>
            <rFont val="Tahoma"/>
            <family val="2"/>
          </rPr>
          <t xml:space="preserve">el valor </t>
        </r>
        <r>
          <rPr>
            <b/>
            <sz val="9"/>
            <color indexed="81"/>
            <rFont val="Tahoma"/>
            <family val="2"/>
          </rPr>
          <t>SI.
Además Registrar la Fecha Próximo Control, fecha aproximada de su próxima citación al programa.</t>
        </r>
      </text>
    </comment>
    <comment ref="C119" authorId="3" shapeId="0" xr:uid="{A5604C07-A302-4522-ABDE-BD561DC92705}">
      <text>
        <r>
          <rPr>
            <sz val="9"/>
            <color indexed="81"/>
            <rFont val="Tahoma"/>
            <family val="2"/>
          </rPr>
          <t xml:space="preserve">Este dato aparecerá  luego de que en la atención Registrada en el Módulo </t>
        </r>
        <r>
          <rPr>
            <b/>
            <sz val="9"/>
            <color indexed="81"/>
            <rFont val="Tahoma"/>
            <family val="2"/>
          </rPr>
          <t>Box - Pacientes Citados  o en Agregar documentos a una atención</t>
        </r>
        <r>
          <rPr>
            <sz val="9"/>
            <color indexed="81"/>
            <rFont val="Tahoma"/>
            <family val="2"/>
          </rPr>
          <t xml:space="preserve"> en el Formulario</t>
        </r>
        <r>
          <rPr>
            <b/>
            <sz val="9"/>
            <color indexed="81"/>
            <rFont val="Tahoma"/>
            <family val="2"/>
          </rPr>
          <t xml:space="preserve"> SALUD CARDIOVASCULAR INTEGRAL</t>
        </r>
        <r>
          <rPr>
            <sz val="9"/>
            <color indexed="81"/>
            <rFont val="Tahoma"/>
            <family val="2"/>
          </rPr>
          <t xml:space="preserve"> tengan registrado</t>
        </r>
        <r>
          <rPr>
            <b/>
            <sz val="9"/>
            <color indexed="81"/>
            <rFont val="Tahoma"/>
            <family val="2"/>
          </rPr>
          <t xml:space="preserve">;
 -   </t>
        </r>
        <r>
          <rPr>
            <sz val="9"/>
            <color indexed="81"/>
            <rFont val="Tahoma"/>
            <family val="2"/>
          </rPr>
          <t xml:space="preserve">En Sección </t>
        </r>
        <r>
          <rPr>
            <b/>
            <sz val="9"/>
            <color indexed="81"/>
            <rFont val="Tahoma"/>
            <family val="2"/>
          </rPr>
          <t xml:space="preserve">3.- PATOLOGÍAS / ANTECEDENTES MÓRBIDOS </t>
        </r>
        <r>
          <rPr>
            <sz val="9"/>
            <color indexed="81"/>
            <rFont val="Tahoma"/>
            <family val="2"/>
          </rPr>
          <t xml:space="preserve"> en el Campo </t>
        </r>
        <r>
          <rPr>
            <b/>
            <sz val="9"/>
            <color indexed="81"/>
            <rFont val="Tahoma"/>
            <family val="2"/>
          </rPr>
          <t xml:space="preserve">¿Tiene Antecedentes Enf. Cardiovascular Aterosclerótica? valor SI, y en el Campo Estado valor Ingreso.
</t>
        </r>
        <r>
          <rPr>
            <sz val="9"/>
            <color indexed="81"/>
            <rFont val="Tahoma"/>
            <family val="2"/>
          </rPr>
          <t>Además en Sección</t>
        </r>
        <r>
          <rPr>
            <b/>
            <sz val="9"/>
            <color indexed="81"/>
            <rFont val="Tahoma"/>
            <family val="2"/>
          </rPr>
          <t xml:space="preserve"> 4.- COMPLICACIONES </t>
        </r>
        <r>
          <rPr>
            <sz val="9"/>
            <color indexed="81"/>
            <rFont val="Tahoma"/>
            <family val="2"/>
          </rPr>
          <t>en el campo</t>
        </r>
        <r>
          <rPr>
            <b/>
            <sz val="9"/>
            <color indexed="81"/>
            <rFont val="Tahoma"/>
            <family val="2"/>
          </rPr>
          <t xml:space="preserve"> ¿Ha presentado ACV? </t>
        </r>
        <r>
          <rPr>
            <sz val="9"/>
            <color indexed="81"/>
            <rFont val="Tahoma"/>
            <family val="2"/>
          </rPr>
          <t xml:space="preserve">el valor </t>
        </r>
        <r>
          <rPr>
            <b/>
            <sz val="9"/>
            <color indexed="81"/>
            <rFont val="Tahoma"/>
            <family val="2"/>
          </rPr>
          <t>SI.
Además Registrar la Fecha Próximo Control, fecha aproximada de su próxima citación al programa.</t>
        </r>
      </text>
    </comment>
    <comment ref="C120" authorId="3" shapeId="0" xr:uid="{9A7F7E6C-02FB-461F-9B85-50F8D012A907}">
      <text>
        <r>
          <rPr>
            <b/>
            <sz val="9"/>
            <color indexed="81"/>
            <rFont val="Tahoma"/>
            <family val="2"/>
          </rPr>
          <t xml:space="preserve">Este dato aparecerá  luego de que en la atención  </t>
        </r>
        <r>
          <rPr>
            <sz val="9"/>
            <color indexed="81"/>
            <rFont val="Tahoma"/>
            <family val="2"/>
          </rPr>
          <t>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SALUD CARDIOVASCULAR INTEGRAL </t>
        </r>
        <r>
          <rPr>
            <sz val="9"/>
            <color indexed="81"/>
            <rFont val="Tahoma"/>
            <family val="2"/>
          </rPr>
          <t xml:space="preserve"> tengan registrado;</t>
        </r>
        <r>
          <rPr>
            <b/>
            <sz val="9"/>
            <color indexed="81"/>
            <rFont val="Tahoma"/>
            <family val="2"/>
          </rPr>
          <t xml:space="preserve">
- </t>
        </r>
        <r>
          <rPr>
            <sz val="9"/>
            <color indexed="81"/>
            <rFont val="Tahoma"/>
            <family val="2"/>
          </rPr>
          <t>En la sección</t>
        </r>
        <r>
          <rPr>
            <b/>
            <sz val="9"/>
            <color indexed="81"/>
            <rFont val="Tahoma"/>
            <family val="2"/>
          </rPr>
          <t xml:space="preserve"> 8.- DERC - Detección y Prevención de la Progresión de la Enfermedad Renal Crónica, </t>
        </r>
        <r>
          <rPr>
            <sz val="9"/>
            <color indexed="81"/>
            <rFont val="Tahoma"/>
            <family val="2"/>
          </rPr>
          <t>en el campo</t>
        </r>
        <r>
          <rPr>
            <b/>
            <sz val="9"/>
            <color indexed="81"/>
            <rFont val="Tahoma"/>
            <family val="2"/>
          </rPr>
          <t xml:space="preserve"> Enfermedad Renal Crónica </t>
        </r>
        <r>
          <rPr>
            <sz val="9"/>
            <color indexed="81"/>
            <rFont val="Tahoma"/>
            <family val="2"/>
          </rPr>
          <t>una de las siguientes opciones</t>
        </r>
        <r>
          <rPr>
            <b/>
            <sz val="9"/>
            <color indexed="81"/>
            <rFont val="Tahoma"/>
            <family val="2"/>
          </rPr>
          <t xml:space="preserve">;
- G1 - A1: VFG &gt;o= a 90 y   RAC &lt;30       
- G1 - A2:  VFG &gt;o= a 90 y RAC 30 a 300       
- G1 - A3:  VFG &gt;o= a 90 y RAC  &gt;300       
- G2 - A1:  VFG 60 a 89 y  RAC &lt;30       
- G2 - A2:  VFG 60 a 89 y RAC 30 a 300        
- G2 - A3:   VFG 60 a 89 y RAC &gt;300       
- G3a - A1: VFG 45 a 59 y   RAC &lt;30 (&gt; o = de 65 años)       
- G3a - A1:  VFG 45 a 59 y RAC &lt;30 (&lt; 65 años)       
- G3a - A2:  VFG 45 a 59 y RAC 30 a 300       
- G3a - A3:  VFG 45 a 59 y RAC &gt;300       
- G3b - A1:  VFG 30 a 44 y RAC &lt;30       
- G3b - A2:  VFG 30 a 44 y RAC 30 a 300       
- G3b - A3:  VFG 30 a 44 y RAC &gt;300       
- G4 - A1:   VFG 15 a 29 y RAC &lt;30       
- G4 - A2:  VFG 15 a 29 y RAC 30 a 300      
- G4 - A3:  VFG 15 a 29 y RAC &gt;300      
- G5 - A1:  VFG &lt;15 y RAC &lt;30      
- G5 - A2:  VFG &lt;15 y RAC 30 a 300      
- G5 - A3:  VFG &lt;15 y RAC &gt;300 
Y Además </t>
        </r>
        <r>
          <rPr>
            <sz val="9"/>
            <color indexed="81"/>
            <rFont val="Tahoma"/>
            <family val="2"/>
          </rPr>
          <t xml:space="preserve">en campo </t>
        </r>
        <r>
          <rPr>
            <b/>
            <sz val="9"/>
            <color indexed="81"/>
            <rFont val="Tahoma"/>
            <family val="2"/>
          </rPr>
          <t>Estado ERC</t>
        </r>
        <r>
          <rPr>
            <sz val="9"/>
            <color indexed="81"/>
            <rFont val="Tahoma"/>
            <family val="2"/>
          </rPr>
          <t xml:space="preserve"> el valor</t>
        </r>
        <r>
          <rPr>
            <b/>
            <sz val="9"/>
            <color indexed="81"/>
            <rFont val="Tahoma"/>
            <family val="2"/>
          </rPr>
          <t xml:space="preserve"> Ingreso.
Además Registrar la Fecha Próximo Control, fecha aproximada de su próxima citación al programa.</t>
        </r>
      </text>
    </comment>
    <comment ref="C121" authorId="4" shapeId="0" xr:uid="{A517C454-33A7-4027-95BE-7FD52D5848CC}">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 </t>
        </r>
        <r>
          <rPr>
            <sz val="9"/>
            <color indexed="81"/>
            <rFont val="Tahoma"/>
            <family val="2"/>
          </rPr>
          <t>en el Formulario</t>
        </r>
        <r>
          <rPr>
            <b/>
            <sz val="9"/>
            <color indexed="81"/>
            <rFont val="Tahoma"/>
            <family val="2"/>
          </rPr>
          <t xml:space="preserve">  SALUD CARDIOVASCULAR INTEGRA</t>
        </r>
        <r>
          <rPr>
            <sz val="9"/>
            <color indexed="81"/>
            <rFont val="Tahoma"/>
            <family val="2"/>
          </rPr>
          <t xml:space="preserve"> </t>
        </r>
        <r>
          <rPr>
            <sz val="9"/>
            <color indexed="81"/>
            <rFont val="Tahoma"/>
            <family val="2"/>
          </rPr>
          <t xml:space="preserve"> tengan registrado;
 -  En Sección </t>
        </r>
        <r>
          <rPr>
            <b/>
            <sz val="9"/>
            <color indexed="81"/>
            <rFont val="Tahoma"/>
            <family val="2"/>
          </rPr>
          <t xml:space="preserve">3.- PATOLOGÍAS / ANTECEDENTES MÓRBIDOS </t>
        </r>
        <r>
          <rPr>
            <sz val="9"/>
            <color indexed="81"/>
            <rFont val="Tahoma"/>
            <family val="2"/>
          </rPr>
          <t xml:space="preserve"> en el Campo </t>
        </r>
        <r>
          <rPr>
            <b/>
            <sz val="9"/>
            <color indexed="81"/>
            <rFont val="Tahoma"/>
            <family val="2"/>
          </rPr>
          <t>Tabaquismo Actual ,</t>
        </r>
        <r>
          <rPr>
            <sz val="9"/>
            <color indexed="81"/>
            <rFont val="Tahoma"/>
            <family val="2"/>
          </rPr>
          <t xml:space="preserve"> la opción </t>
        </r>
        <r>
          <rPr>
            <b/>
            <sz val="9"/>
            <color indexed="81"/>
            <rFont val="Tahoma"/>
            <family val="2"/>
          </rPr>
          <t>SI</t>
        </r>
        <r>
          <rPr>
            <sz val="9"/>
            <color indexed="81"/>
            <rFont val="Tahoma"/>
            <family val="2"/>
          </rPr>
          <t xml:space="preserve"> y en campo </t>
        </r>
        <r>
          <rPr>
            <b/>
            <sz val="9"/>
            <color indexed="81"/>
            <rFont val="Tahoma"/>
            <family val="2"/>
          </rPr>
          <t xml:space="preserve">Estado </t>
        </r>
        <r>
          <rPr>
            <sz val="9"/>
            <color indexed="81"/>
            <rFont val="Tahoma"/>
            <family val="2"/>
          </rPr>
          <t xml:space="preserve">el valor </t>
        </r>
        <r>
          <rPr>
            <b/>
            <sz val="9"/>
            <color indexed="81"/>
            <rFont val="Tahoma"/>
            <family val="2"/>
          </rPr>
          <t>Ingreso.
Además Registrar la Fecha Próximo Control, fecha aproximada de su próxima citación al programa.</t>
        </r>
      </text>
    </comment>
    <comment ref="C122" authorId="3" shapeId="0" xr:uid="{664D6F63-B1D2-44ED-B8AD-F9F591062A18}">
      <text>
        <r>
          <rPr>
            <b/>
            <sz val="9"/>
            <color indexed="81"/>
            <rFont val="Tahoma"/>
            <family val="2"/>
          </rPr>
          <t xml:space="preserve">Este dato aparecerá  luego de que en la atención Registrada en el Módulo Box - Pacientes Citados  o en Agregar documentos </t>
        </r>
        <r>
          <rPr>
            <sz val="9"/>
            <color indexed="81"/>
            <rFont val="Tahoma"/>
            <family val="2"/>
          </rPr>
          <t>a una atención en el Formulario</t>
        </r>
        <r>
          <rPr>
            <b/>
            <sz val="9"/>
            <color indexed="81"/>
            <rFont val="Tahoma"/>
            <family val="2"/>
          </rPr>
          <t xml:space="preserve">  SALUD CARDIOVASCULAR INTEGRA </t>
        </r>
        <r>
          <rPr>
            <sz val="9"/>
            <color indexed="81"/>
            <rFont val="Tahoma"/>
            <family val="2"/>
          </rPr>
          <t>tengan registrado;</t>
        </r>
        <r>
          <rPr>
            <b/>
            <sz val="9"/>
            <color indexed="81"/>
            <rFont val="Tahoma"/>
            <family val="2"/>
          </rPr>
          <t xml:space="preserve">
-</t>
        </r>
        <r>
          <rPr>
            <sz val="9"/>
            <color indexed="81"/>
            <rFont val="Tahoma"/>
            <family val="2"/>
          </rPr>
          <t xml:space="preserve"> En Sección</t>
        </r>
        <r>
          <rPr>
            <b/>
            <sz val="9"/>
            <color indexed="81"/>
            <rFont val="Tahoma"/>
            <family val="2"/>
          </rPr>
          <t xml:space="preserve"> 5.- Protocolo HEARTS </t>
        </r>
        <r>
          <rPr>
            <sz val="9"/>
            <color indexed="81"/>
            <rFont val="Tahoma"/>
            <family val="2"/>
          </rPr>
          <t>en el campo</t>
        </r>
        <r>
          <rPr>
            <b/>
            <sz val="9"/>
            <color indexed="81"/>
            <rFont val="Tahoma"/>
            <family val="2"/>
          </rPr>
          <t xml:space="preserve"> Protocolo Hearts,</t>
        </r>
        <r>
          <rPr>
            <sz val="9"/>
            <color indexed="81"/>
            <rFont val="Tahoma"/>
            <family val="2"/>
          </rPr>
          <t xml:space="preserve"> registrar la opción</t>
        </r>
        <r>
          <rPr>
            <b/>
            <sz val="9"/>
            <color indexed="81"/>
            <rFont val="Tahoma"/>
            <family val="2"/>
          </rPr>
          <t xml:space="preserve"> Si   </t>
        </r>
        <r>
          <rPr>
            <sz val="9"/>
            <color indexed="81"/>
            <rFont val="Tahoma"/>
            <family val="2"/>
          </rPr>
          <t xml:space="preserve">y en campo Estado el valor </t>
        </r>
        <r>
          <rPr>
            <b/>
            <sz val="9"/>
            <color indexed="81"/>
            <rFont val="Tahoma"/>
            <family val="2"/>
          </rPr>
          <t xml:space="preserve">Ingreso.
</t>
        </r>
        <r>
          <rPr>
            <sz val="9"/>
            <color indexed="81"/>
            <rFont val="Tahoma"/>
            <family val="2"/>
          </rPr>
          <t>Además Registrar la</t>
        </r>
        <r>
          <rPr>
            <b/>
            <sz val="9"/>
            <color indexed="81"/>
            <rFont val="Tahoma"/>
            <family val="2"/>
          </rPr>
          <t xml:space="preserve"> Fecha Próximo Control, </t>
        </r>
        <r>
          <rPr>
            <sz val="9"/>
            <color indexed="81"/>
            <rFont val="Tahoma"/>
            <family val="2"/>
          </rPr>
          <t>fecha aproximada de su próxima citación al programa.</t>
        </r>
      </text>
    </comment>
    <comment ref="AL124" authorId="0" shapeId="0" xr:uid="{D1C04300-494B-41F5-B96E-B9B33CA0ACAD}">
      <text>
        <r>
          <rPr>
            <sz val="9"/>
            <color indexed="81"/>
            <rFont val="Tahoma"/>
            <family val="2"/>
          </rPr>
          <t>Este dato aparecerá luego que en el Modulo de Admision o en Box - Pacientes Citados el paciente indique un Pueblo Indigena</t>
        </r>
      </text>
    </comment>
    <comment ref="AM124" authorId="1" shapeId="0" xr:uid="{587B122C-82E4-422C-BA53-07726824778B}">
      <text>
        <r>
          <rPr>
            <sz val="9"/>
            <color indexed="81"/>
            <rFont val="Tahoma"/>
            <family val="2"/>
          </rPr>
          <t xml:space="preserve">Se contabilizara a los pacientes que tengan en Admisión - usuario "Alerta Administrativa" o Box - Pacientes Citados - "Alertas Administrativas"  "MIGRANTES"
</t>
        </r>
      </text>
    </comment>
    <comment ref="AH125" authorId="3" shapeId="0" xr:uid="{E02838E0-2BA8-4A77-ABAC-99C00DA368B1}">
      <text>
        <r>
          <rPr>
            <sz val="9"/>
            <color indexed="81"/>
            <rFont val="Tahoma"/>
            <family val="2"/>
          </rPr>
          <t>Se debe seleccionar alguna de las patologias cronicas</t>
        </r>
        <r>
          <rPr>
            <b/>
            <sz val="9"/>
            <color indexed="81"/>
            <rFont val="Tahoma"/>
            <family val="2"/>
          </rPr>
          <t xml:space="preserve"> </t>
        </r>
        <r>
          <rPr>
            <sz val="9"/>
            <color indexed="81"/>
            <rFont val="Tahoma"/>
            <family val="2"/>
          </rPr>
          <t xml:space="preserve">con  la opción </t>
        </r>
        <r>
          <rPr>
            <b/>
            <sz val="9"/>
            <color indexed="81"/>
            <rFont val="Tahoma"/>
            <family val="2"/>
          </rPr>
          <t>SI</t>
        </r>
        <r>
          <rPr>
            <sz val="9"/>
            <color indexed="81"/>
            <rFont val="Tahoma"/>
            <family val="2"/>
          </rPr>
          <t xml:space="preserve"> y en campo</t>
        </r>
        <r>
          <rPr>
            <b/>
            <sz val="9"/>
            <color indexed="81"/>
            <rFont val="Tahoma"/>
            <family val="2"/>
          </rPr>
          <t xml:space="preserve"> Estado</t>
        </r>
        <r>
          <rPr>
            <sz val="9"/>
            <color indexed="81"/>
            <rFont val="Tahoma"/>
            <family val="2"/>
          </rPr>
          <t xml:space="preserve"> debe estar informado </t>
        </r>
        <r>
          <rPr>
            <b/>
            <sz val="9"/>
            <color indexed="81"/>
            <rFont val="Tahoma"/>
            <family val="2"/>
          </rPr>
          <t xml:space="preserve"> Egreso por abandono</t>
        </r>
      </text>
    </comment>
    <comment ref="AI125" authorId="3" shapeId="0" xr:uid="{1FE11439-45C4-46D4-98FC-C55C24F81958}">
      <text>
        <r>
          <rPr>
            <sz val="9"/>
            <color indexed="81"/>
            <rFont val="Tahoma"/>
            <family val="2"/>
          </rPr>
          <t>Se debe seleccionar alguna de las patologias cronicas con  la opción</t>
        </r>
        <r>
          <rPr>
            <b/>
            <sz val="9"/>
            <color indexed="81"/>
            <rFont val="Tahoma"/>
            <family val="2"/>
          </rPr>
          <t xml:space="preserve"> SI </t>
        </r>
        <r>
          <rPr>
            <sz val="9"/>
            <color indexed="81"/>
            <rFont val="Tahoma"/>
            <family val="2"/>
          </rPr>
          <t>y en campo</t>
        </r>
        <r>
          <rPr>
            <b/>
            <sz val="9"/>
            <color indexed="81"/>
            <rFont val="Tahoma"/>
            <family val="2"/>
          </rPr>
          <t xml:space="preserve"> Estado</t>
        </r>
        <r>
          <rPr>
            <sz val="9"/>
            <color indexed="81"/>
            <rFont val="Tahoma"/>
            <family val="2"/>
          </rPr>
          <t xml:space="preserve"> debe estar informado</t>
        </r>
        <r>
          <rPr>
            <b/>
            <sz val="9"/>
            <color indexed="81"/>
            <rFont val="Tahoma"/>
            <family val="2"/>
          </rPr>
          <t xml:space="preserve"> Egreso por Traslado</t>
        </r>
      </text>
    </comment>
    <comment ref="AJ125" authorId="3" shapeId="0" xr:uid="{8B456D4D-5156-4003-8B07-90ECB98D1E32}">
      <text>
        <r>
          <rPr>
            <sz val="9"/>
            <color indexed="81"/>
            <rFont val="Tahoma"/>
            <family val="2"/>
          </rPr>
          <t xml:space="preserve">Se debe seleccionar alguna de las patologias cronicas con  la opción </t>
        </r>
        <r>
          <rPr>
            <b/>
            <sz val="9"/>
            <color indexed="81"/>
            <rFont val="Tahoma"/>
            <family val="2"/>
          </rPr>
          <t xml:space="preserve">SI </t>
        </r>
        <r>
          <rPr>
            <sz val="9"/>
            <color indexed="81"/>
            <rFont val="Tahoma"/>
            <family val="2"/>
          </rPr>
          <t xml:space="preserve">y en campo </t>
        </r>
        <r>
          <rPr>
            <b/>
            <sz val="9"/>
            <color indexed="81"/>
            <rFont val="Tahoma"/>
            <family val="2"/>
          </rPr>
          <t>Estado</t>
        </r>
        <r>
          <rPr>
            <sz val="9"/>
            <color indexed="81"/>
            <rFont val="Tahoma"/>
            <family val="2"/>
          </rPr>
          <t xml:space="preserve"> debe estar informado </t>
        </r>
        <r>
          <rPr>
            <b/>
            <sz val="9"/>
            <color indexed="81"/>
            <rFont val="Tahoma"/>
            <family val="2"/>
          </rPr>
          <t>Egreso por fallecimiento.</t>
        </r>
      </text>
    </comment>
    <comment ref="AK125" authorId="3" shapeId="0" xr:uid="{FB11F05B-6CB1-40AB-91C1-D976FC241B9A}">
      <text>
        <r>
          <rPr>
            <sz val="9"/>
            <color indexed="81"/>
            <rFont val="Tahoma"/>
            <family val="2"/>
          </rPr>
          <t>Se debe seleccionar alguna de las patologias cronicas con  la opción</t>
        </r>
        <r>
          <rPr>
            <b/>
            <sz val="9"/>
            <color indexed="81"/>
            <rFont val="Tahoma"/>
            <family val="2"/>
          </rPr>
          <t xml:space="preserve"> SI </t>
        </r>
        <r>
          <rPr>
            <sz val="9"/>
            <color indexed="81"/>
            <rFont val="Tahoma"/>
            <family val="2"/>
          </rPr>
          <t xml:space="preserve">y en campo </t>
        </r>
        <r>
          <rPr>
            <b/>
            <sz val="9"/>
            <color indexed="81"/>
            <rFont val="Tahoma"/>
            <family val="2"/>
          </rPr>
          <t>Estado</t>
        </r>
        <r>
          <rPr>
            <sz val="9"/>
            <color indexed="81"/>
            <rFont val="Tahoma"/>
            <family val="2"/>
          </rPr>
          <t xml:space="preserve"> debe estar informado </t>
        </r>
        <r>
          <rPr>
            <b/>
            <sz val="9"/>
            <color indexed="81"/>
            <rFont val="Tahoma"/>
            <family val="2"/>
          </rPr>
          <t>Egreso No cumple criterio de permanencia en el Programa.</t>
        </r>
      </text>
    </comment>
    <comment ref="C127" authorId="4" shapeId="0" xr:uid="{08BCCA90-8B43-4EA1-BA80-CAF2854C0990}">
      <text>
        <r>
          <rPr>
            <sz val="9"/>
            <color indexed="81"/>
            <rFont val="Tahoma"/>
            <family val="2"/>
          </rPr>
          <t xml:space="preserve">Total de Personas que Egresan
</t>
        </r>
      </text>
    </comment>
    <comment ref="C128" authorId="4" shapeId="0" xr:uid="{275F6DBC-6F3D-4EFA-8F7A-ABF8E43E21B4}">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t>
        </r>
        <r>
          <rPr>
            <b/>
            <sz val="9"/>
            <color indexed="81"/>
            <rFont val="Tahoma"/>
            <family val="2"/>
          </rPr>
          <t xml:space="preserve"> SALUD CARDIOVASCULAR INTEGRAL </t>
        </r>
        <r>
          <rPr>
            <sz val="9"/>
            <color indexed="81"/>
            <rFont val="Tahoma"/>
            <family val="2"/>
          </rPr>
          <t>tengan registrado;
-  En Sección</t>
        </r>
        <r>
          <rPr>
            <b/>
            <sz val="9"/>
            <color indexed="81"/>
            <rFont val="Tahoma"/>
            <family val="2"/>
          </rPr>
          <t xml:space="preserve"> 3.- PATOLOGÍAS / ANTECEDENTES MÓRBIDOS  </t>
        </r>
        <r>
          <rPr>
            <sz val="9"/>
            <color indexed="81"/>
            <rFont val="Tahoma"/>
            <family val="2"/>
          </rPr>
          <t>en el Campo</t>
        </r>
        <r>
          <rPr>
            <b/>
            <sz val="9"/>
            <color indexed="81"/>
            <rFont val="Tahoma"/>
            <family val="2"/>
          </rPr>
          <t xml:space="preserve">  Tiene Hipertensión Arterial,</t>
        </r>
        <r>
          <rPr>
            <sz val="9"/>
            <color indexed="81"/>
            <rFont val="Tahoma"/>
            <family val="2"/>
          </rPr>
          <t xml:space="preserve"> la opción</t>
        </r>
        <r>
          <rPr>
            <b/>
            <sz val="9"/>
            <color indexed="81"/>
            <rFont val="Tahoma"/>
            <family val="2"/>
          </rPr>
          <t xml:space="preserve"> SI   </t>
        </r>
        <r>
          <rPr>
            <sz val="9"/>
            <color indexed="81"/>
            <rFont val="Tahoma"/>
            <family val="2"/>
          </rPr>
          <t>y en campo</t>
        </r>
        <r>
          <rPr>
            <b/>
            <sz val="9"/>
            <color indexed="81"/>
            <rFont val="Tahoma"/>
            <family val="2"/>
          </rPr>
          <t xml:space="preserve"> Estado </t>
        </r>
        <r>
          <rPr>
            <sz val="9"/>
            <color indexed="81"/>
            <rFont val="Tahoma"/>
            <family val="2"/>
          </rPr>
          <t xml:space="preserve">el valor </t>
        </r>
        <r>
          <rPr>
            <b/>
            <sz val="9"/>
            <color indexed="81"/>
            <rFont val="Tahoma"/>
            <family val="2"/>
          </rPr>
          <t>Egreso por abandono</t>
        </r>
        <r>
          <rPr>
            <sz val="9"/>
            <color indexed="81"/>
            <rFont val="Tahoma"/>
            <family val="2"/>
          </rPr>
          <t xml:space="preserve">, o </t>
        </r>
        <r>
          <rPr>
            <b/>
            <sz val="9"/>
            <color indexed="81"/>
            <rFont val="Tahoma"/>
            <family val="2"/>
          </rPr>
          <t>Egreso por traslado</t>
        </r>
        <r>
          <rPr>
            <sz val="9"/>
            <color indexed="81"/>
            <rFont val="Tahoma"/>
            <family val="2"/>
          </rPr>
          <t xml:space="preserve">, o </t>
        </r>
        <r>
          <rPr>
            <b/>
            <sz val="9"/>
            <color indexed="81"/>
            <rFont val="Tahoma"/>
            <family val="2"/>
          </rPr>
          <t>Egreso por fallecimiento o  Egreso No cumple criterio de permanencia en el Programa</t>
        </r>
        <r>
          <rPr>
            <sz val="9"/>
            <color indexed="81"/>
            <rFont val="Tahoma"/>
            <family val="2"/>
          </rPr>
          <t xml:space="preserve">
</t>
        </r>
      </text>
    </comment>
    <comment ref="C129" authorId="4" shapeId="0" xr:uid="{54E3BC52-14BF-457E-9EA8-4FC26BA48CD8}">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SALUD CARDIOVASCULAR INTEGRAL</t>
        </r>
        <r>
          <rPr>
            <sz val="9"/>
            <color indexed="81"/>
            <rFont val="Tahoma"/>
            <family val="2"/>
          </rPr>
          <t xml:space="preserve"> </t>
        </r>
        <r>
          <rPr>
            <sz val="9"/>
            <color indexed="81"/>
            <rFont val="Tahoma"/>
            <family val="2"/>
          </rPr>
          <t xml:space="preserve">tengan registrado;
</t>
        </r>
        <r>
          <rPr>
            <b/>
            <sz val="9"/>
            <color indexed="81"/>
            <rFont val="Tahoma"/>
            <family val="2"/>
          </rPr>
          <t xml:space="preserve">-  </t>
        </r>
        <r>
          <rPr>
            <sz val="9"/>
            <color indexed="81"/>
            <rFont val="Tahoma"/>
            <family val="2"/>
          </rPr>
          <t xml:space="preserve">En Sección </t>
        </r>
        <r>
          <rPr>
            <b/>
            <sz val="9"/>
            <color indexed="81"/>
            <rFont val="Tahoma"/>
            <family val="2"/>
          </rPr>
          <t xml:space="preserve">3.- PATOLOGÍAS / ANTECEDENTES MÓRBIDOS  </t>
        </r>
        <r>
          <rPr>
            <sz val="9"/>
            <color indexed="81"/>
            <rFont val="Tahoma"/>
            <family val="2"/>
          </rPr>
          <t>en el Campo</t>
        </r>
        <r>
          <rPr>
            <b/>
            <sz val="9"/>
            <color indexed="81"/>
            <rFont val="Tahoma"/>
            <family val="2"/>
          </rPr>
          <t xml:space="preserve"> Tiene Diabetes Mellitus 2</t>
        </r>
        <r>
          <rPr>
            <sz val="9"/>
            <color indexed="81"/>
            <rFont val="Tahoma"/>
            <family val="2"/>
          </rPr>
          <t>, la opción</t>
        </r>
        <r>
          <rPr>
            <b/>
            <sz val="9"/>
            <color indexed="81"/>
            <rFont val="Tahoma"/>
            <family val="2"/>
          </rPr>
          <t xml:space="preserve"> SI</t>
        </r>
        <r>
          <rPr>
            <sz val="9"/>
            <color indexed="81"/>
            <rFont val="Tahoma"/>
            <family val="2"/>
          </rPr>
          <t xml:space="preserve"> y en campo </t>
        </r>
        <r>
          <rPr>
            <b/>
            <sz val="9"/>
            <color indexed="81"/>
            <rFont val="Tahoma"/>
            <family val="2"/>
          </rPr>
          <t>Estado</t>
        </r>
        <r>
          <rPr>
            <sz val="9"/>
            <color indexed="81"/>
            <rFont val="Tahoma"/>
            <family val="2"/>
          </rPr>
          <t xml:space="preserve"> el valor  </t>
        </r>
        <r>
          <rPr>
            <b/>
            <sz val="9"/>
            <color indexed="81"/>
            <rFont val="Tahoma"/>
            <family val="2"/>
          </rPr>
          <t>Egreso por abandono</t>
        </r>
        <r>
          <rPr>
            <sz val="9"/>
            <color indexed="81"/>
            <rFont val="Tahoma"/>
            <family val="2"/>
          </rPr>
          <t xml:space="preserve">, o </t>
        </r>
        <r>
          <rPr>
            <b/>
            <sz val="9"/>
            <color indexed="81"/>
            <rFont val="Tahoma"/>
            <family val="2"/>
          </rPr>
          <t>Egreso por traslado</t>
        </r>
        <r>
          <rPr>
            <sz val="9"/>
            <color indexed="81"/>
            <rFont val="Tahoma"/>
            <family val="2"/>
          </rPr>
          <t xml:space="preserve">, o </t>
        </r>
        <r>
          <rPr>
            <b/>
            <sz val="9"/>
            <color indexed="81"/>
            <rFont val="Tahoma"/>
            <family val="2"/>
          </rPr>
          <t>Egreso por fallecimiento o   Egreso No cumple criterio de permanencia en el Programa</t>
        </r>
      </text>
    </comment>
    <comment ref="C130" authorId="4" shapeId="0" xr:uid="{DBEBF427-60FC-49DA-B41C-48184A76AF27}">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en el Formulario</t>
        </r>
        <r>
          <rPr>
            <b/>
            <sz val="9"/>
            <color indexed="81"/>
            <rFont val="Tahoma"/>
            <family val="2"/>
          </rPr>
          <t xml:space="preserve"> SALUD CARDIOVASCULAR INTEGRAL </t>
        </r>
        <r>
          <rPr>
            <sz val="9"/>
            <color indexed="81"/>
            <rFont val="Tahoma"/>
            <family val="2"/>
          </rPr>
          <t xml:space="preserve">tengan registrado;
</t>
        </r>
        <r>
          <rPr>
            <b/>
            <sz val="9"/>
            <color indexed="81"/>
            <rFont val="Tahoma"/>
            <family val="2"/>
          </rPr>
          <t xml:space="preserve">-  </t>
        </r>
        <r>
          <rPr>
            <sz val="9"/>
            <color indexed="81"/>
            <rFont val="Tahoma"/>
            <family val="2"/>
          </rPr>
          <t>En Sección</t>
        </r>
        <r>
          <rPr>
            <b/>
            <sz val="9"/>
            <color indexed="81"/>
            <rFont val="Tahoma"/>
            <family val="2"/>
          </rPr>
          <t xml:space="preserve"> 3.- PATOLOGÍAS / ANTECEDENTES MÓRBIDOS  </t>
        </r>
        <r>
          <rPr>
            <sz val="9"/>
            <color indexed="81"/>
            <rFont val="Tahoma"/>
            <family val="2"/>
          </rPr>
          <t>en el Campo</t>
        </r>
        <r>
          <rPr>
            <b/>
            <sz val="9"/>
            <color indexed="81"/>
            <rFont val="Tahoma"/>
            <family val="2"/>
          </rPr>
          <t xml:space="preserve"> Tiene Dislipidemia,</t>
        </r>
        <r>
          <rPr>
            <sz val="9"/>
            <color indexed="81"/>
            <rFont val="Tahoma"/>
            <family val="2"/>
          </rPr>
          <t xml:space="preserve"> la opción </t>
        </r>
        <r>
          <rPr>
            <b/>
            <sz val="9"/>
            <color indexed="81"/>
            <rFont val="Tahoma"/>
            <family val="2"/>
          </rPr>
          <t xml:space="preserve">SI </t>
        </r>
        <r>
          <rPr>
            <sz val="9"/>
            <color indexed="81"/>
            <rFont val="Tahoma"/>
            <family val="2"/>
          </rPr>
          <t xml:space="preserve">y en campo </t>
        </r>
        <r>
          <rPr>
            <b/>
            <sz val="9"/>
            <color indexed="81"/>
            <rFont val="Tahoma"/>
            <family val="2"/>
          </rPr>
          <t xml:space="preserve">Estado </t>
        </r>
        <r>
          <rPr>
            <sz val="9"/>
            <color indexed="81"/>
            <rFont val="Tahoma"/>
            <family val="2"/>
          </rPr>
          <t xml:space="preserve">el valor  </t>
        </r>
        <r>
          <rPr>
            <b/>
            <sz val="9"/>
            <color indexed="81"/>
            <rFont val="Tahoma"/>
            <family val="2"/>
          </rPr>
          <t>Egreso por abandono, o Egreso por traslado, o Egreso por fallecimiento o  Egreso No cumple criterio de permanencia en el Programa</t>
        </r>
      </text>
    </comment>
    <comment ref="C131" authorId="3" shapeId="0" xr:uid="{A4899D28-C292-4034-9268-91008C6E17DD}">
      <text>
        <r>
          <rPr>
            <sz val="9"/>
            <color indexed="81"/>
            <rFont val="Tahoma"/>
            <family val="2"/>
          </rPr>
          <t xml:space="preserve">Este dato aparecerá  luego de que en la atención 
- Registrada en el </t>
        </r>
        <r>
          <rPr>
            <b/>
            <sz val="9"/>
            <color indexed="81"/>
            <rFont val="Tahoma"/>
            <family val="2"/>
          </rPr>
          <t xml:space="preserve">Módulo Box - Pacientes Citados  o en Agregar documentos a una atención </t>
        </r>
        <r>
          <rPr>
            <sz val="9"/>
            <color indexed="81"/>
            <rFont val="Tahoma"/>
            <family val="2"/>
          </rPr>
          <t xml:space="preserve">en el Formulario </t>
        </r>
        <r>
          <rPr>
            <b/>
            <sz val="9"/>
            <color indexed="81"/>
            <rFont val="Tahoma"/>
            <family val="2"/>
          </rPr>
          <t xml:space="preserve"> SALUD CARDIOVASCULAR INTEGRA</t>
        </r>
        <r>
          <rPr>
            <sz val="9"/>
            <color indexed="81"/>
            <rFont val="Tahoma"/>
            <family val="2"/>
          </rPr>
          <t xml:space="preserve"> tengan registrado;
</t>
        </r>
        <r>
          <rPr>
            <b/>
            <sz val="9"/>
            <color indexed="81"/>
            <rFont val="Tahoma"/>
            <family val="2"/>
          </rPr>
          <t xml:space="preserve">- </t>
        </r>
        <r>
          <rPr>
            <sz val="9"/>
            <color indexed="81"/>
            <rFont val="Tahoma"/>
            <family val="2"/>
          </rPr>
          <t xml:space="preserve"> En Sección </t>
        </r>
        <r>
          <rPr>
            <b/>
            <sz val="9"/>
            <color indexed="81"/>
            <rFont val="Tahoma"/>
            <family val="2"/>
          </rPr>
          <t xml:space="preserve">3.- PATOLOGÍAS / ANTECEDENTES MÓRBIDOS  en el Campo ¿Tiene Antecedentes Enf. Cardiovascular Aterosclerótica? </t>
        </r>
        <r>
          <rPr>
            <sz val="9"/>
            <color indexed="81"/>
            <rFont val="Tahoma"/>
            <family val="2"/>
          </rPr>
          <t xml:space="preserve">valor </t>
        </r>
        <r>
          <rPr>
            <b/>
            <sz val="9"/>
            <color indexed="81"/>
            <rFont val="Tahoma"/>
            <family val="2"/>
          </rPr>
          <t xml:space="preserve">SI, y en el Campo Estado </t>
        </r>
        <r>
          <rPr>
            <sz val="9"/>
            <color indexed="81"/>
            <rFont val="Tahoma"/>
            <family val="2"/>
          </rPr>
          <t xml:space="preserve">valor </t>
        </r>
        <r>
          <rPr>
            <b/>
            <sz val="9"/>
            <color indexed="81"/>
            <rFont val="Tahoma"/>
            <family val="2"/>
          </rPr>
          <t xml:space="preserve">Egreso por abandono, o Egreso por traslado, o Egreso por fallecimiento o  Egreso No cumple criterio de permanencia en el Programa
</t>
        </r>
        <r>
          <rPr>
            <sz val="9"/>
            <color indexed="81"/>
            <rFont val="Tahoma"/>
            <family val="2"/>
          </rPr>
          <t xml:space="preserve">
Y Además en</t>
        </r>
        <r>
          <rPr>
            <b/>
            <sz val="9"/>
            <color indexed="81"/>
            <rFont val="Tahoma"/>
            <family val="2"/>
          </rPr>
          <t xml:space="preserve"> </t>
        </r>
        <r>
          <rPr>
            <sz val="9"/>
            <color indexed="81"/>
            <rFont val="Tahoma"/>
            <family val="2"/>
          </rPr>
          <t xml:space="preserve">Sección </t>
        </r>
        <r>
          <rPr>
            <b/>
            <sz val="9"/>
            <color indexed="81"/>
            <rFont val="Tahoma"/>
            <family val="2"/>
          </rPr>
          <t xml:space="preserve">4.- COMPLICACIONES </t>
        </r>
        <r>
          <rPr>
            <sz val="9"/>
            <color indexed="81"/>
            <rFont val="Tahoma"/>
            <family val="2"/>
          </rPr>
          <t xml:space="preserve">en el campo </t>
        </r>
        <r>
          <rPr>
            <b/>
            <sz val="9"/>
            <color indexed="81"/>
            <rFont val="Tahoma"/>
            <family val="2"/>
          </rPr>
          <t xml:space="preserve">¿Ha presentado IAM? </t>
        </r>
        <r>
          <rPr>
            <sz val="9"/>
            <color indexed="81"/>
            <rFont val="Tahoma"/>
            <family val="2"/>
          </rPr>
          <t xml:space="preserve">el valor </t>
        </r>
        <r>
          <rPr>
            <b/>
            <sz val="9"/>
            <color indexed="81"/>
            <rFont val="Tahoma"/>
            <family val="2"/>
          </rPr>
          <t>SI.</t>
        </r>
      </text>
    </comment>
    <comment ref="C132" authorId="3" shapeId="0" xr:uid="{22C9EC07-E31A-4379-A8BE-196108383225}">
      <text>
        <r>
          <rPr>
            <b/>
            <sz val="9"/>
            <color indexed="81"/>
            <rFont val="Tahoma"/>
            <family val="2"/>
          </rPr>
          <t xml:space="preserve">Este dato aparecerá  luego de que en la atención </t>
        </r>
        <r>
          <rPr>
            <sz val="9"/>
            <color indexed="81"/>
            <rFont val="Tahoma"/>
            <family val="2"/>
          </rPr>
          <t xml:space="preserve">Registrada en el Módulo </t>
        </r>
        <r>
          <rPr>
            <b/>
            <sz val="9"/>
            <color indexed="81"/>
            <rFont val="Tahoma"/>
            <family val="2"/>
          </rPr>
          <t>Box - Pacientes Citados  o en Agregar documentos a una atención</t>
        </r>
        <r>
          <rPr>
            <sz val="9"/>
            <color indexed="81"/>
            <rFont val="Tahoma"/>
            <family val="2"/>
          </rPr>
          <t xml:space="preserve"> en el Formulario</t>
        </r>
        <r>
          <rPr>
            <b/>
            <sz val="9"/>
            <color indexed="81"/>
            <rFont val="Tahoma"/>
            <family val="2"/>
          </rPr>
          <t xml:space="preserve">  SALUD CARDIOVASCULAR INTEGRA </t>
        </r>
        <r>
          <rPr>
            <sz val="9"/>
            <color indexed="81"/>
            <rFont val="Tahoma"/>
            <family val="2"/>
          </rPr>
          <t xml:space="preserve"> tengan registrado;</t>
        </r>
        <r>
          <rPr>
            <b/>
            <sz val="9"/>
            <color indexed="81"/>
            <rFont val="Tahoma"/>
            <family val="2"/>
          </rPr>
          <t xml:space="preserve">
 -  </t>
        </r>
        <r>
          <rPr>
            <sz val="9"/>
            <color indexed="81"/>
            <rFont val="Tahoma"/>
            <family val="2"/>
          </rPr>
          <t>En Sección</t>
        </r>
        <r>
          <rPr>
            <b/>
            <sz val="9"/>
            <color indexed="81"/>
            <rFont val="Tahoma"/>
            <family val="2"/>
          </rPr>
          <t xml:space="preserve"> 3.- PATOLOGÍAS / ANTECEDENTES MÓRBIDOS  </t>
        </r>
        <r>
          <rPr>
            <sz val="9"/>
            <color indexed="81"/>
            <rFont val="Tahoma"/>
            <family val="2"/>
          </rPr>
          <t>en el Campo</t>
        </r>
        <r>
          <rPr>
            <b/>
            <sz val="9"/>
            <color indexed="81"/>
            <rFont val="Tahoma"/>
            <family val="2"/>
          </rPr>
          <t xml:space="preserve"> ¿Tiene Antecedentes Enf. Cardiovascular Aterosclerótica? </t>
        </r>
        <r>
          <rPr>
            <sz val="9"/>
            <color indexed="81"/>
            <rFont val="Tahoma"/>
            <family val="2"/>
          </rPr>
          <t xml:space="preserve">valor </t>
        </r>
        <r>
          <rPr>
            <b/>
            <sz val="9"/>
            <color indexed="81"/>
            <rFont val="Tahoma"/>
            <family val="2"/>
          </rPr>
          <t>SI,</t>
        </r>
        <r>
          <rPr>
            <sz val="9"/>
            <color indexed="81"/>
            <rFont val="Tahoma"/>
            <family val="2"/>
          </rPr>
          <t xml:space="preserve"> y en el Campo </t>
        </r>
        <r>
          <rPr>
            <b/>
            <sz val="9"/>
            <color indexed="81"/>
            <rFont val="Tahoma"/>
            <family val="2"/>
          </rPr>
          <t xml:space="preserve">Estado </t>
        </r>
        <r>
          <rPr>
            <sz val="9"/>
            <color indexed="81"/>
            <rFont val="Tahoma"/>
            <family val="2"/>
          </rPr>
          <t>valor</t>
        </r>
        <r>
          <rPr>
            <b/>
            <sz val="9"/>
            <color indexed="81"/>
            <rFont val="Tahoma"/>
            <family val="2"/>
          </rPr>
          <t xml:space="preserve"> Egreso por abandono, o Egreso por traslado, o Egreso por fallecimiento o  Egreso No cumple criterio de permanencia en el Programa
</t>
        </r>
        <r>
          <rPr>
            <sz val="9"/>
            <color indexed="81"/>
            <rFont val="Tahoma"/>
            <family val="2"/>
          </rPr>
          <t>Y</t>
        </r>
        <r>
          <rPr>
            <b/>
            <sz val="9"/>
            <color indexed="81"/>
            <rFont val="Tahoma"/>
            <family val="2"/>
          </rPr>
          <t xml:space="preserve"> </t>
        </r>
        <r>
          <rPr>
            <sz val="9"/>
            <color indexed="81"/>
            <rFont val="Tahoma"/>
            <family val="2"/>
          </rPr>
          <t>Además en Sección</t>
        </r>
        <r>
          <rPr>
            <b/>
            <sz val="9"/>
            <color indexed="81"/>
            <rFont val="Tahoma"/>
            <family val="2"/>
          </rPr>
          <t xml:space="preserve"> 4.- COMPLICACIONES </t>
        </r>
        <r>
          <rPr>
            <sz val="9"/>
            <color indexed="81"/>
            <rFont val="Tahoma"/>
            <family val="2"/>
          </rPr>
          <t>en el campo</t>
        </r>
        <r>
          <rPr>
            <b/>
            <sz val="9"/>
            <color indexed="81"/>
            <rFont val="Tahoma"/>
            <family val="2"/>
          </rPr>
          <t xml:space="preserve"> ¿Ha presentado ACV? </t>
        </r>
        <r>
          <rPr>
            <sz val="9"/>
            <color indexed="81"/>
            <rFont val="Tahoma"/>
            <family val="2"/>
          </rPr>
          <t xml:space="preserve">el valor </t>
        </r>
        <r>
          <rPr>
            <b/>
            <sz val="9"/>
            <color indexed="81"/>
            <rFont val="Tahoma"/>
            <family val="2"/>
          </rPr>
          <t xml:space="preserve">SI.
</t>
        </r>
      </text>
    </comment>
    <comment ref="C133" authorId="3" shapeId="0" xr:uid="{9EACEE5A-101D-4DCA-A3B1-C10180E3F335}">
      <text>
        <r>
          <rPr>
            <b/>
            <sz val="9"/>
            <color indexed="81"/>
            <rFont val="Tahoma"/>
            <family val="2"/>
          </rPr>
          <t xml:space="preserve">Este dato aparecerá  luego de que en la atención  </t>
        </r>
        <r>
          <rPr>
            <sz val="9"/>
            <color indexed="81"/>
            <rFont val="Tahoma"/>
            <family val="2"/>
          </rPr>
          <t>Registrada en el Módulo</t>
        </r>
        <r>
          <rPr>
            <b/>
            <sz val="9"/>
            <color indexed="81"/>
            <rFont val="Tahoma"/>
            <family val="2"/>
          </rPr>
          <t xml:space="preserve"> Box - Pacientes Citados  o en Agregar documentos a una atención </t>
        </r>
        <r>
          <rPr>
            <sz val="9"/>
            <color indexed="81"/>
            <rFont val="Tahoma"/>
            <family val="2"/>
          </rPr>
          <t>en el Formulario</t>
        </r>
        <r>
          <rPr>
            <b/>
            <sz val="9"/>
            <color indexed="81"/>
            <rFont val="Tahoma"/>
            <family val="2"/>
          </rPr>
          <t xml:space="preserve"> SALUD CARDIOVASCULAR INTEGRAL </t>
        </r>
        <r>
          <rPr>
            <sz val="9"/>
            <color indexed="81"/>
            <rFont val="Tahoma"/>
            <family val="2"/>
          </rPr>
          <t xml:space="preserve"> tengan registrado;</t>
        </r>
        <r>
          <rPr>
            <b/>
            <sz val="9"/>
            <color indexed="81"/>
            <rFont val="Tahoma"/>
            <family val="2"/>
          </rPr>
          <t xml:space="preserve">
</t>
        </r>
        <r>
          <rPr>
            <sz val="9"/>
            <color indexed="81"/>
            <rFont val="Tahoma"/>
            <family val="2"/>
          </rPr>
          <t>En la sección</t>
        </r>
        <r>
          <rPr>
            <b/>
            <sz val="9"/>
            <color indexed="81"/>
            <rFont val="Tahoma"/>
            <family val="2"/>
          </rPr>
          <t xml:space="preserve"> 8.- DERC - Detección y Prevención de la Progresión de la Enfermedad Renal Crónica, </t>
        </r>
        <r>
          <rPr>
            <sz val="9"/>
            <color indexed="81"/>
            <rFont val="Tahoma"/>
            <family val="2"/>
          </rPr>
          <t xml:space="preserve">en el campo </t>
        </r>
        <r>
          <rPr>
            <b/>
            <sz val="9"/>
            <color indexed="81"/>
            <rFont val="Tahoma"/>
            <family val="2"/>
          </rPr>
          <t xml:space="preserve">Enfermedad Renal Cronica </t>
        </r>
        <r>
          <rPr>
            <sz val="9"/>
            <color indexed="81"/>
            <rFont val="Tahoma"/>
            <family val="2"/>
          </rPr>
          <t>una de las siguientes opciones</t>
        </r>
        <r>
          <rPr>
            <b/>
            <sz val="9"/>
            <color indexed="81"/>
            <rFont val="Tahoma"/>
            <family val="2"/>
          </rPr>
          <t xml:space="preserve">;
- G1 - A1: VFG &gt;o= a 90 y   RAC &lt;30       
- G1 - A2:  VFG &gt;o= a 90 y RAC 30 a 300       
- G1 - A3:  VFG &gt;o= a 90 y RAC  &gt;300       
- G2 - A1:  VFG 60 a 89 y  RAC &lt;30       
- G2 - A2:  VFG 60 a 89 y RAC 30 a 300        
- G2 - A3:   VFG 60 a 89 y RAC &gt;300       
- G3a - A1: VFG 45 a 59 y   RAC &lt;30 (&gt; o = de 65 años)       
- G3a - A1:  VFG 45 a 59 y RAC &lt;30 (&lt; 65 años)       
- G3a - A2:  VFG 45 a 59 y RAC 30 a 300       
- G3a - A3:  VFG 45 a 59 y RAC &gt;300       
- G3b - A1:  VFG 30 a 44 y RAC &lt;30       
- G3b - A2:  VFG 30 a 44 y RAC 30 a 300       
- G3b - A3:  VFG 30 a 44 y RAC &gt;300       
- G4 - A1:   VFG 15 a 29 y RAC &lt;30       
- G4 - A2:  VFG 15 a 29 y RAC 30 a 300      
- G4 - A3:  VFG 15 a 29 y RAC &gt;300      
- G5 - A1:  VFG &lt;15 y RAC &lt;30      
- G5 - A2:  VFG &lt;15 y RAC 30 a 300      
- G5 - A3:  VFG &lt;15 y RAC &gt;300 
Y Además </t>
        </r>
        <r>
          <rPr>
            <sz val="9"/>
            <color indexed="81"/>
            <rFont val="Tahoma"/>
            <family val="2"/>
          </rPr>
          <t xml:space="preserve">en campo </t>
        </r>
        <r>
          <rPr>
            <b/>
            <sz val="9"/>
            <color indexed="81"/>
            <rFont val="Tahoma"/>
            <family val="2"/>
          </rPr>
          <t>Estado ERC</t>
        </r>
        <r>
          <rPr>
            <sz val="9"/>
            <color indexed="81"/>
            <rFont val="Tahoma"/>
            <family val="2"/>
          </rPr>
          <t xml:space="preserve"> el valor</t>
        </r>
        <r>
          <rPr>
            <b/>
            <sz val="9"/>
            <color indexed="81"/>
            <rFont val="Tahoma"/>
            <family val="2"/>
          </rPr>
          <t xml:space="preserve"> Egreso por abandono, o Egreso por traslado, o Egreso por fallecimiento o  Egreso No cumple criterio de permanencia en el Programa.</t>
        </r>
      </text>
    </comment>
    <comment ref="C134" authorId="4" shapeId="0" xr:uid="{C782E300-743A-4887-BC8C-D1793781FA4C}">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en el Formulario </t>
        </r>
        <r>
          <rPr>
            <b/>
            <sz val="9"/>
            <color indexed="81"/>
            <rFont val="Tahoma"/>
            <family val="2"/>
          </rPr>
          <t xml:space="preserve"> SALUD CARDIOVASCULAR INTEGRA</t>
        </r>
        <r>
          <rPr>
            <sz val="9"/>
            <color indexed="81"/>
            <rFont val="Tahoma"/>
            <family val="2"/>
          </rPr>
          <t xml:space="preserve"> </t>
        </r>
        <r>
          <rPr>
            <b/>
            <sz val="9"/>
            <color indexed="81"/>
            <rFont val="Tahoma"/>
            <family val="2"/>
          </rPr>
          <t xml:space="preserve"> </t>
        </r>
        <r>
          <rPr>
            <sz val="9"/>
            <color indexed="81"/>
            <rFont val="Tahoma"/>
            <family val="2"/>
          </rPr>
          <t xml:space="preserve">tengan registrado;
</t>
        </r>
        <r>
          <rPr>
            <b/>
            <sz val="9"/>
            <color indexed="81"/>
            <rFont val="Tahoma"/>
            <family val="2"/>
          </rPr>
          <t xml:space="preserve"> -  </t>
        </r>
        <r>
          <rPr>
            <sz val="9"/>
            <color indexed="81"/>
            <rFont val="Tahoma"/>
            <family val="2"/>
          </rPr>
          <t xml:space="preserve">En Sección </t>
        </r>
        <r>
          <rPr>
            <b/>
            <sz val="9"/>
            <color indexed="81"/>
            <rFont val="Tahoma"/>
            <family val="2"/>
          </rPr>
          <t xml:space="preserve">3.- PATOLOGÍAS / ANTECEDENTES MÓRBIDOS  </t>
        </r>
        <r>
          <rPr>
            <sz val="9"/>
            <color indexed="81"/>
            <rFont val="Tahoma"/>
            <family val="2"/>
          </rPr>
          <t xml:space="preserve">en el Campo </t>
        </r>
        <r>
          <rPr>
            <b/>
            <sz val="9"/>
            <color indexed="81"/>
            <rFont val="Tahoma"/>
            <family val="2"/>
          </rPr>
          <t xml:space="preserve">Tabaquismo Actual </t>
        </r>
        <r>
          <rPr>
            <sz val="9"/>
            <color indexed="81"/>
            <rFont val="Tahoma"/>
            <family val="2"/>
          </rPr>
          <t xml:space="preserve">la Opción </t>
        </r>
        <r>
          <rPr>
            <b/>
            <sz val="9"/>
            <color indexed="81"/>
            <rFont val="Tahoma"/>
            <family val="2"/>
          </rPr>
          <t>SI</t>
        </r>
        <r>
          <rPr>
            <sz val="9"/>
            <color indexed="81"/>
            <rFont val="Tahoma"/>
            <family val="2"/>
          </rPr>
          <t xml:space="preserve"> y en campo </t>
        </r>
        <r>
          <rPr>
            <b/>
            <sz val="9"/>
            <color indexed="81"/>
            <rFont val="Tahoma"/>
            <family val="2"/>
          </rPr>
          <t xml:space="preserve">Estado </t>
        </r>
        <r>
          <rPr>
            <sz val="9"/>
            <color indexed="81"/>
            <rFont val="Tahoma"/>
            <family val="2"/>
          </rPr>
          <t xml:space="preserve">el valor </t>
        </r>
        <r>
          <rPr>
            <b/>
            <sz val="9"/>
            <color indexed="81"/>
            <rFont val="Tahoma"/>
            <family val="2"/>
          </rPr>
          <t xml:space="preserve"> Egreso por abandono</t>
        </r>
        <r>
          <rPr>
            <sz val="9"/>
            <color indexed="81"/>
            <rFont val="Tahoma"/>
            <family val="2"/>
          </rPr>
          <t xml:space="preserve">, o </t>
        </r>
        <r>
          <rPr>
            <b/>
            <sz val="9"/>
            <color indexed="81"/>
            <rFont val="Tahoma"/>
            <family val="2"/>
          </rPr>
          <t>Egreso por traslado</t>
        </r>
        <r>
          <rPr>
            <sz val="9"/>
            <color indexed="81"/>
            <rFont val="Tahoma"/>
            <family val="2"/>
          </rPr>
          <t xml:space="preserve">, o </t>
        </r>
        <r>
          <rPr>
            <b/>
            <sz val="9"/>
            <color indexed="81"/>
            <rFont val="Tahoma"/>
            <family val="2"/>
          </rPr>
          <t>Egreso por fallecimiento o  Egreso No cumple criterio de permanencia en el Programa.
Además Registrar la Fecha Próximo Control, fecha aproximada de su próxima citación al programa.</t>
        </r>
      </text>
    </comment>
    <comment ref="AQ136" authorId="0" shapeId="0" xr:uid="{B38D7326-7B28-45A5-9E73-773B14D7738D}">
      <text>
        <r>
          <rPr>
            <sz val="9"/>
            <color indexed="81"/>
            <rFont val="Tahoma"/>
            <family val="2"/>
          </rPr>
          <t>Este dato aparecerá luego que en el Modulo de Admision o en Box - Pacientes Citados el paciente indique un Pueblo Indigena</t>
        </r>
      </text>
    </comment>
    <comment ref="AR136" authorId="1" shapeId="0" xr:uid="{770DC488-1D07-4091-80FE-385B2C54EE08}">
      <text>
        <r>
          <rPr>
            <sz val="9"/>
            <color indexed="81"/>
            <rFont val="Tahoma"/>
            <family val="2"/>
          </rPr>
          <t xml:space="preserve">Se contabilizara a los pacientes que tengan en Admisión - usuario "Alerta Administrativa" o Box - Pacientes Citados - "Alertas Administrativas"  "MIGRANTES"
</t>
        </r>
      </text>
    </comment>
    <comment ref="C139" authorId="4" shapeId="0" xr:uid="{BFC5249E-5FDB-4B06-97C1-CF6D6C0BF63B}">
      <text>
        <r>
          <rPr>
            <sz val="9"/>
            <color indexed="81"/>
            <rFont val="Tahoma"/>
            <family val="2"/>
          </rPr>
          <t xml:space="preserve">Este dato aparecerá  luego de que en la atención registrada en Módulo de </t>
        </r>
        <r>
          <rPr>
            <b/>
            <sz val="9"/>
            <color indexed="81"/>
            <rFont val="Tahoma"/>
            <family val="2"/>
          </rPr>
          <t>Box/Pacientes citados ó Módulo Box/Agregar documento a una atención</t>
        </r>
        <r>
          <rPr>
            <sz val="9"/>
            <color indexed="81"/>
            <rFont val="Tahoma"/>
            <family val="2"/>
          </rPr>
          <t>; en Formulario Clínico: 
- "</t>
        </r>
        <r>
          <rPr>
            <b/>
            <sz val="9"/>
            <color indexed="81"/>
            <rFont val="Tahoma"/>
            <family val="2"/>
          </rPr>
          <t>VDI1 Ingreso PADPDS y CPU"</t>
        </r>
        <r>
          <rPr>
            <sz val="9"/>
            <color indexed="81"/>
            <rFont val="Tahoma"/>
            <family val="2"/>
          </rPr>
          <t xml:space="preserve"> en la sección </t>
        </r>
        <r>
          <rPr>
            <b/>
            <sz val="9"/>
            <color indexed="81"/>
            <rFont val="Tahoma"/>
            <family val="2"/>
          </rPr>
          <t>Sujeto de Cuidado</t>
        </r>
        <r>
          <rPr>
            <sz val="9"/>
            <color indexed="81"/>
            <rFont val="Tahoma"/>
            <family val="2"/>
          </rPr>
          <t xml:space="preserve"> en campo </t>
        </r>
        <r>
          <rPr>
            <b/>
            <sz val="9"/>
            <color indexed="81"/>
            <rFont val="Tahoma"/>
            <family val="2"/>
          </rPr>
          <t>Tipo de Dependencia</t>
        </r>
        <r>
          <rPr>
            <sz val="9"/>
            <color indexed="81"/>
            <rFont val="Tahoma"/>
            <family val="2"/>
          </rPr>
          <t xml:space="preserve"> se selecione el valor </t>
        </r>
        <r>
          <rPr>
            <b/>
            <sz val="9"/>
            <color indexed="81"/>
            <rFont val="Tahoma"/>
            <family val="2"/>
          </rPr>
          <t>Leve</t>
        </r>
        <r>
          <rPr>
            <sz val="9"/>
            <color indexed="81"/>
            <rFont val="Tahoma"/>
            <family val="2"/>
          </rPr>
          <t xml:space="preserve"> y en el Campo</t>
        </r>
        <r>
          <rPr>
            <b/>
            <sz val="9"/>
            <color indexed="81"/>
            <rFont val="Tahoma"/>
            <family val="2"/>
          </rPr>
          <t xml:space="preserve"> Estado Dependencia </t>
        </r>
        <r>
          <rPr>
            <sz val="9"/>
            <color indexed="81"/>
            <rFont val="Tahoma"/>
            <family val="2"/>
          </rPr>
          <t xml:space="preserve">agregar el valor </t>
        </r>
        <r>
          <rPr>
            <b/>
            <sz val="9"/>
            <color indexed="81"/>
            <rFont val="Tahoma"/>
            <family val="2"/>
          </rPr>
          <t>Ingreso.</t>
        </r>
        <r>
          <rPr>
            <sz val="9"/>
            <color indexed="81"/>
            <rFont val="Tahoma"/>
            <family val="2"/>
          </rPr>
          <t xml:space="preserve">
Además ingresar</t>
        </r>
        <r>
          <rPr>
            <b/>
            <sz val="9"/>
            <color indexed="81"/>
            <rFont val="Tahoma"/>
            <family val="2"/>
          </rPr>
          <t xml:space="preserve"> Fecha Próximo Control</t>
        </r>
        <r>
          <rPr>
            <sz val="9"/>
            <color indexed="81"/>
            <rFont val="Tahoma"/>
            <family val="2"/>
          </rPr>
          <t xml:space="preserve"> con fecha aproximada de su próxima citación.</t>
        </r>
        <r>
          <rPr>
            <b/>
            <sz val="9"/>
            <color indexed="81"/>
            <rFont val="Tahoma"/>
            <family val="2"/>
          </rPr>
          <t xml:space="preserve">
</t>
        </r>
        <r>
          <rPr>
            <sz val="9"/>
            <color indexed="81"/>
            <rFont val="Tahoma"/>
            <family val="2"/>
          </rPr>
          <t xml:space="preserve">
Y registre el</t>
        </r>
        <r>
          <rPr>
            <b/>
            <sz val="9"/>
            <color indexed="81"/>
            <rFont val="Tahoma"/>
            <family val="2"/>
          </rPr>
          <t xml:space="preserve"> </t>
        </r>
        <r>
          <rPr>
            <sz val="9"/>
            <color indexed="81"/>
            <rFont val="Tahoma"/>
            <family val="2"/>
          </rPr>
          <t xml:space="preserve">formulario </t>
        </r>
        <r>
          <rPr>
            <b/>
            <sz val="9"/>
            <color indexed="81"/>
            <rFont val="Tahoma"/>
            <family val="2"/>
          </rPr>
          <t xml:space="preserve">Indice de Barthel </t>
        </r>
        <r>
          <rPr>
            <sz val="9"/>
            <color indexed="81"/>
            <rFont val="Tahoma"/>
            <family val="2"/>
          </rPr>
          <t xml:space="preserve">con resultado </t>
        </r>
        <r>
          <rPr>
            <b/>
            <sz val="9"/>
            <color indexed="81"/>
            <rFont val="Tahoma"/>
            <family val="2"/>
          </rPr>
          <t xml:space="preserve">Dependiente Leve </t>
        </r>
        <r>
          <rPr>
            <sz val="9"/>
            <color indexed="81"/>
            <rFont val="Tahoma"/>
            <family val="2"/>
          </rPr>
          <t>(En la Misma Atención)</t>
        </r>
      </text>
    </comment>
    <comment ref="AN139" authorId="4" shapeId="0" xr:uid="{AD184EC5-80FC-4A94-9433-00E4EF0DE165}">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Dependencia se selecione el valor Leve y en el Campo Estado Dependencia agregar el valor </t>
        </r>
        <r>
          <rPr>
            <b/>
            <sz val="9"/>
            <color indexed="81"/>
            <rFont val="Tahoma"/>
            <family val="2"/>
          </rPr>
          <t>Egreso por Alta.</t>
        </r>
        <r>
          <rPr>
            <sz val="9"/>
            <color indexed="81"/>
            <rFont val="Tahoma"/>
            <family val="2"/>
          </rPr>
          <t xml:space="preserve">
</t>
        </r>
      </text>
    </comment>
    <comment ref="AO139" authorId="4" shapeId="0" xr:uid="{A621D554-588A-412B-A644-138CA3880718}">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Dependencia se selecione el valor Leve y en el Campo Estado Dependencia agregar el valor Ingreso. </t>
        </r>
        <r>
          <rPr>
            <b/>
            <sz val="9"/>
            <color indexed="81"/>
            <rFont val="Tahoma"/>
            <family val="2"/>
          </rPr>
          <t>Egreso por Traslado.</t>
        </r>
        <r>
          <rPr>
            <sz val="9"/>
            <color indexed="81"/>
            <rFont val="Tahoma"/>
            <family val="2"/>
          </rPr>
          <t xml:space="preserve">
</t>
        </r>
      </text>
    </comment>
    <comment ref="AP139" authorId="4" shapeId="0" xr:uid="{600A6512-7850-4390-9DFD-6E7855EB3898}">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Dependencia se selecione el valor Leve y en el Campo Estado Dependencia agregar el valor Ingreso.  </t>
        </r>
        <r>
          <rPr>
            <b/>
            <sz val="9"/>
            <color indexed="81"/>
            <rFont val="Tahoma"/>
            <family val="2"/>
          </rPr>
          <t>Egreso por Fallecimiento.</t>
        </r>
        <r>
          <rPr>
            <sz val="9"/>
            <color indexed="81"/>
            <rFont val="Tahoma"/>
            <family val="2"/>
          </rPr>
          <t xml:space="preserve">
</t>
        </r>
      </text>
    </comment>
    <comment ref="C140" authorId="4" shapeId="0" xr:uid="{7D736A61-9FC5-4414-8A07-391B2EECE167}">
      <text>
        <r>
          <rPr>
            <sz val="9"/>
            <color indexed="81"/>
            <rFont val="Tahoma"/>
            <family val="2"/>
          </rPr>
          <t xml:space="preserve">Este dato aparecerá  luego de que en la atención registrada en Módulo de Box/Pacientes citados ó Módulo Box/Agregar documento a una atención; en Formulario Clínico: 
- </t>
        </r>
        <r>
          <rPr>
            <b/>
            <sz val="9"/>
            <color indexed="81"/>
            <rFont val="Tahoma"/>
            <family val="2"/>
          </rPr>
          <t>"VDI1 Ingreso PADPDS y CPU"</t>
        </r>
        <r>
          <rPr>
            <sz val="9"/>
            <color indexed="81"/>
            <rFont val="Tahoma"/>
            <family val="2"/>
          </rPr>
          <t xml:space="preserve"> en la sección </t>
        </r>
        <r>
          <rPr>
            <b/>
            <sz val="9"/>
            <color indexed="81"/>
            <rFont val="Tahoma"/>
            <family val="2"/>
          </rPr>
          <t>Sujeto de Cuidado</t>
        </r>
        <r>
          <rPr>
            <sz val="9"/>
            <color indexed="81"/>
            <rFont val="Tahoma"/>
            <family val="2"/>
          </rPr>
          <t xml:space="preserve"> en campo </t>
        </r>
        <r>
          <rPr>
            <b/>
            <sz val="9"/>
            <color indexed="81"/>
            <rFont val="Tahoma"/>
            <family val="2"/>
          </rPr>
          <t>Tipo de Dependencia</t>
        </r>
        <r>
          <rPr>
            <sz val="9"/>
            <color indexed="81"/>
            <rFont val="Tahoma"/>
            <family val="2"/>
          </rPr>
          <t xml:space="preserve"> se selecione el valor </t>
        </r>
        <r>
          <rPr>
            <b/>
            <sz val="9"/>
            <color indexed="81"/>
            <rFont val="Tahoma"/>
            <family val="2"/>
          </rPr>
          <t>Moderada</t>
        </r>
        <r>
          <rPr>
            <sz val="9"/>
            <color indexed="81"/>
            <rFont val="Tahoma"/>
            <family val="2"/>
          </rPr>
          <t xml:space="preserve"> y en el Campo </t>
        </r>
        <r>
          <rPr>
            <b/>
            <sz val="9"/>
            <color indexed="81"/>
            <rFont val="Tahoma"/>
            <family val="2"/>
          </rPr>
          <t>Estado</t>
        </r>
        <r>
          <rPr>
            <sz val="9"/>
            <color indexed="81"/>
            <rFont val="Tahoma"/>
            <family val="2"/>
          </rPr>
          <t xml:space="preserve"> </t>
        </r>
        <r>
          <rPr>
            <b/>
            <sz val="9"/>
            <color indexed="81"/>
            <rFont val="Tahoma"/>
            <family val="2"/>
          </rPr>
          <t>Dependencia</t>
        </r>
        <r>
          <rPr>
            <sz val="9"/>
            <color indexed="81"/>
            <rFont val="Tahoma"/>
            <family val="2"/>
          </rPr>
          <t xml:space="preserve">  agregar el valor </t>
        </r>
        <r>
          <rPr>
            <b/>
            <sz val="9"/>
            <color indexed="81"/>
            <rFont val="Tahoma"/>
            <family val="2"/>
          </rPr>
          <t xml:space="preserve">Ingreso.
</t>
        </r>
        <r>
          <rPr>
            <sz val="9"/>
            <color indexed="81"/>
            <rFont val="Tahoma"/>
            <family val="2"/>
          </rPr>
          <t xml:space="preserve">
Además ingresar Fecha Próximo Control con fecha aproximada de su próxima citación.
Y 
Registre el </t>
        </r>
        <r>
          <rPr>
            <u/>
            <sz val="9"/>
            <color indexed="81"/>
            <rFont val="Tahoma"/>
            <family val="2"/>
          </rPr>
          <t xml:space="preserve"> </t>
        </r>
        <r>
          <rPr>
            <sz val="9"/>
            <color indexed="81"/>
            <rFont val="Tahoma"/>
            <family val="2"/>
          </rPr>
          <t>formulario I</t>
        </r>
        <r>
          <rPr>
            <b/>
            <sz val="9"/>
            <color indexed="81"/>
            <rFont val="Tahoma"/>
            <family val="2"/>
          </rPr>
          <t xml:space="preserve">ndice de Barthel </t>
        </r>
        <r>
          <rPr>
            <sz val="9"/>
            <color indexed="81"/>
            <rFont val="Tahoma"/>
            <family val="2"/>
          </rPr>
          <t xml:space="preserve">con resultado </t>
        </r>
        <r>
          <rPr>
            <b/>
            <sz val="9"/>
            <color indexed="81"/>
            <rFont val="Tahoma"/>
            <family val="2"/>
          </rPr>
          <t xml:space="preserve">Dependiente Moderado </t>
        </r>
        <r>
          <rPr>
            <sz val="9"/>
            <color indexed="81"/>
            <rFont val="Tahoma"/>
            <family val="2"/>
          </rPr>
          <t xml:space="preserve">(En la Misma Atención) 
</t>
        </r>
      </text>
    </comment>
    <comment ref="AN140" authorId="4" shapeId="0" xr:uid="{DD1E40A5-9E58-4A24-96DC-BC22DDD18723}">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Dependencia se selecione el valor Moderada y en el Campo Estado Dependencia  agregar el valor </t>
        </r>
        <r>
          <rPr>
            <b/>
            <sz val="9"/>
            <color indexed="81"/>
            <rFont val="Tahoma"/>
            <family val="2"/>
          </rPr>
          <t>Egreso por Alta.</t>
        </r>
        <r>
          <rPr>
            <sz val="9"/>
            <color indexed="81"/>
            <rFont val="Tahoma"/>
            <family val="2"/>
          </rPr>
          <t xml:space="preserve">
</t>
        </r>
      </text>
    </comment>
    <comment ref="AO140" authorId="4" shapeId="0" xr:uid="{4BFF191D-104B-4BA8-BA0A-E7C64AA7E24C}">
      <text>
        <r>
          <rPr>
            <sz val="9"/>
            <color indexed="81"/>
            <rFont val="Tahoma"/>
            <family val="2"/>
          </rPr>
          <t>Este dato aparecerá  luego de que en la atención registrada en Módulo de Box/Pacientes citados ó Módulo Box/Agregar documento a una atención; en Formulario Clínico: 
- "VDI1 Ingreso PADPDS y CPU" en la sección Sujeto de Cuidado en campo Tipo de Dependencia se selecione el valor Moderada y en el Campo Estado Dependencia  agregar el valor</t>
        </r>
        <r>
          <rPr>
            <b/>
            <sz val="9"/>
            <color indexed="81"/>
            <rFont val="Tahoma"/>
            <family val="2"/>
          </rPr>
          <t xml:space="preserve"> Egreso por Traslado.</t>
        </r>
        <r>
          <rPr>
            <sz val="9"/>
            <color indexed="81"/>
            <rFont val="Tahoma"/>
            <family val="2"/>
          </rPr>
          <t xml:space="preserve">
</t>
        </r>
      </text>
    </comment>
    <comment ref="AP140" authorId="4" shapeId="0" xr:uid="{F43D16BD-BCCE-41C3-885C-668A5E6D9F81}">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Dependencia se selecione el valor Moderada y en el Campo Estado Dependencia  agregar el valor </t>
        </r>
        <r>
          <rPr>
            <b/>
            <sz val="9"/>
            <color indexed="81"/>
            <rFont val="Tahoma"/>
            <family val="2"/>
          </rPr>
          <t>Egreso por Fallecimiento.</t>
        </r>
        <r>
          <rPr>
            <sz val="9"/>
            <color indexed="81"/>
            <rFont val="Tahoma"/>
            <family val="2"/>
          </rPr>
          <t xml:space="preserve">
</t>
        </r>
      </text>
    </comment>
    <comment ref="C141" authorId="4" shapeId="0" xr:uid="{3F978AAC-AF1A-4A01-BCC5-A2E53B79A323}">
      <text>
        <r>
          <rPr>
            <sz val="9"/>
            <color indexed="81"/>
            <rFont val="Tahoma"/>
            <family val="2"/>
          </rPr>
          <t xml:space="preserve">Este dato aparecerá  luego de que en la atención registrada en Módulo de Box/Pacientes citados ó Módulo Box/Agregar documento a una atención; en Formulario Clínico: 
- </t>
        </r>
        <r>
          <rPr>
            <b/>
            <sz val="9"/>
            <color indexed="81"/>
            <rFont val="Tahoma"/>
            <family val="2"/>
          </rPr>
          <t>"VDI1 Ingreso PADPDS y CPU"</t>
        </r>
        <r>
          <rPr>
            <sz val="9"/>
            <color indexed="81"/>
            <rFont val="Tahoma"/>
            <family val="2"/>
          </rPr>
          <t xml:space="preserve"> en la sección </t>
        </r>
        <r>
          <rPr>
            <b/>
            <sz val="9"/>
            <color indexed="81"/>
            <rFont val="Tahoma"/>
            <family val="2"/>
          </rPr>
          <t>Sujeto de Cuidado</t>
        </r>
        <r>
          <rPr>
            <sz val="9"/>
            <color indexed="81"/>
            <rFont val="Tahoma"/>
            <family val="2"/>
          </rPr>
          <t xml:space="preserve"> en campo </t>
        </r>
        <r>
          <rPr>
            <b/>
            <sz val="9"/>
            <color indexed="81"/>
            <rFont val="Tahoma"/>
            <family val="2"/>
          </rPr>
          <t>Tipo de Paciente</t>
        </r>
        <r>
          <rPr>
            <sz val="9"/>
            <color indexed="81"/>
            <rFont val="Tahoma"/>
            <family val="2"/>
          </rPr>
          <t xml:space="preserve">  se registre el valor "Oncológico" y en campo </t>
        </r>
        <r>
          <rPr>
            <b/>
            <sz val="9"/>
            <color indexed="81"/>
            <rFont val="Tahoma"/>
            <family val="2"/>
          </rPr>
          <t>Tipo de Dependencia</t>
        </r>
        <r>
          <rPr>
            <sz val="9"/>
            <color indexed="81"/>
            <rFont val="Tahoma"/>
            <family val="2"/>
          </rPr>
          <t xml:space="preserve"> en valor </t>
        </r>
        <r>
          <rPr>
            <b/>
            <sz val="9"/>
            <color indexed="81"/>
            <rFont val="Tahoma"/>
            <family val="2"/>
          </rPr>
          <t>Severa</t>
        </r>
        <r>
          <rPr>
            <sz val="9"/>
            <color indexed="81"/>
            <rFont val="Tahoma"/>
            <family val="2"/>
          </rPr>
          <t xml:space="preserve"> , además en el </t>
        </r>
        <r>
          <rPr>
            <b/>
            <sz val="9"/>
            <color indexed="81"/>
            <rFont val="Tahoma"/>
            <family val="2"/>
          </rPr>
          <t>Estado Dependencia</t>
        </r>
        <r>
          <rPr>
            <sz val="9"/>
            <color indexed="81"/>
            <rFont val="Tahoma"/>
            <family val="2"/>
          </rPr>
          <t xml:space="preserve"> el Valor </t>
        </r>
        <r>
          <rPr>
            <b/>
            <sz val="9"/>
            <color indexed="81"/>
            <rFont val="Tahoma"/>
            <family val="2"/>
          </rPr>
          <t>Ingreso.</t>
        </r>
        <r>
          <rPr>
            <sz val="9"/>
            <color indexed="81"/>
            <rFont val="Tahoma"/>
            <family val="2"/>
          </rPr>
          <t xml:space="preserve">
y Además en campo</t>
        </r>
        <r>
          <rPr>
            <b/>
            <sz val="9"/>
            <color indexed="81"/>
            <rFont val="Tahoma"/>
            <family val="2"/>
          </rPr>
          <t xml:space="preserve"> PADPDS</t>
        </r>
        <r>
          <rPr>
            <sz val="9"/>
            <color indexed="81"/>
            <rFont val="Tahoma"/>
            <family val="2"/>
          </rPr>
          <t xml:space="preserve"> el valor </t>
        </r>
        <r>
          <rPr>
            <b/>
            <sz val="9"/>
            <color indexed="81"/>
            <rFont val="Tahoma"/>
            <family val="2"/>
          </rPr>
          <t>Si</t>
        </r>
        <r>
          <rPr>
            <sz val="9"/>
            <color indexed="81"/>
            <rFont val="Tahoma"/>
            <family val="2"/>
          </rPr>
          <t xml:space="preserve"> o </t>
        </r>
        <r>
          <rPr>
            <b/>
            <sz val="9"/>
            <color indexed="81"/>
            <rFont val="Tahoma"/>
            <family val="2"/>
          </rPr>
          <t>No.</t>
        </r>
        <r>
          <rPr>
            <sz val="9"/>
            <color indexed="81"/>
            <rFont val="Tahoma"/>
            <family val="2"/>
          </rPr>
          <t xml:space="preserve">
Y 
Registre el </t>
        </r>
        <r>
          <rPr>
            <b/>
            <sz val="9"/>
            <color indexed="81"/>
            <rFont val="Tahoma"/>
            <family val="2"/>
          </rPr>
          <t xml:space="preserve"> </t>
        </r>
        <r>
          <rPr>
            <sz val="9"/>
            <color indexed="81"/>
            <rFont val="Tahoma"/>
            <family val="2"/>
          </rPr>
          <t>Formulario</t>
        </r>
        <r>
          <rPr>
            <b/>
            <sz val="9"/>
            <color indexed="81"/>
            <rFont val="Tahoma"/>
            <family val="2"/>
          </rPr>
          <t xml:space="preserve"> Indice de Barthel</t>
        </r>
        <r>
          <rPr>
            <sz val="9"/>
            <color indexed="81"/>
            <rFont val="Tahoma"/>
            <family val="2"/>
          </rPr>
          <t xml:space="preserve"> con resultado</t>
        </r>
        <r>
          <rPr>
            <b/>
            <sz val="9"/>
            <color indexed="81"/>
            <rFont val="Tahoma"/>
            <family val="2"/>
          </rPr>
          <t xml:space="preserve"> Dependiente Grave o Dependiente Total</t>
        </r>
        <r>
          <rPr>
            <sz val="9"/>
            <color indexed="81"/>
            <rFont val="Tahoma"/>
            <family val="2"/>
          </rPr>
          <t xml:space="preserve"> (En la Misma Atención)
</t>
        </r>
      </text>
    </comment>
    <comment ref="AN141" authorId="4" shapeId="0" xr:uid="{8CB696B0-4662-4F68-9A61-0B695132FDC0}">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Paciente  se registre el valor "Oncológico" y en campo Tipo de Dependencia en valor Severa , además en el Estado Dependencia el Valor </t>
        </r>
        <r>
          <rPr>
            <b/>
            <sz val="9"/>
            <color indexed="81"/>
            <rFont val="Tahoma"/>
            <family val="2"/>
          </rPr>
          <t>Egreso por Alta.</t>
        </r>
        <r>
          <rPr>
            <sz val="9"/>
            <color indexed="81"/>
            <rFont val="Tahoma"/>
            <family val="2"/>
          </rPr>
          <t xml:space="preserve">
</t>
        </r>
      </text>
    </comment>
    <comment ref="AO141" authorId="4" shapeId="0" xr:uid="{D14E989E-A67B-4EC4-B17F-6B33034F07B3}">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Paciente  se registre el valor "Oncológico" y en campo Tipo de Dependencia en valor Severa , además en el Estado Dependencia el Valor </t>
        </r>
        <r>
          <rPr>
            <b/>
            <sz val="9"/>
            <color indexed="81"/>
            <rFont val="Tahoma"/>
            <family val="2"/>
          </rPr>
          <t>Egreso por Traslado.</t>
        </r>
        <r>
          <rPr>
            <sz val="9"/>
            <color indexed="81"/>
            <rFont val="Tahoma"/>
            <family val="2"/>
          </rPr>
          <t xml:space="preserve">
</t>
        </r>
      </text>
    </comment>
    <comment ref="AP141" authorId="4" shapeId="0" xr:uid="{96B7B1E4-CDAB-43A1-BD19-7AA95AD24D0D}">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Paciente  se registre el valor "Oncológico" y en campo Tipo de Dependencia en valor Severa , además en el Estado Dependencia el Valor </t>
        </r>
        <r>
          <rPr>
            <b/>
            <sz val="9"/>
            <color indexed="81"/>
            <rFont val="Tahoma"/>
            <family val="2"/>
          </rPr>
          <t>Egreso por Fallecimiento.</t>
        </r>
        <r>
          <rPr>
            <sz val="9"/>
            <color indexed="81"/>
            <rFont val="Tahoma"/>
            <family val="2"/>
          </rPr>
          <t xml:space="preserve">
</t>
        </r>
      </text>
    </comment>
    <comment ref="C142" authorId="4" shapeId="0" xr:uid="{73AEC47B-7D5D-443F-80EF-2999F71A0546}">
      <text>
        <r>
          <rPr>
            <sz val="9"/>
            <color indexed="81"/>
            <rFont val="Tahoma"/>
            <family val="2"/>
          </rPr>
          <t xml:space="preserve">Este dato aparecerá  luego de que en la atención registrada en Módulo de Box/Pacientes citados ó Módulo Box/Agregar documento a una atención; en Formulario Clínico: 
- </t>
        </r>
        <r>
          <rPr>
            <b/>
            <sz val="9"/>
            <color indexed="81"/>
            <rFont val="Tahoma"/>
            <family val="2"/>
          </rPr>
          <t>"VDI1 Ingreso PADPDS y CPU"</t>
        </r>
        <r>
          <rPr>
            <sz val="9"/>
            <color indexed="81"/>
            <rFont val="Tahoma"/>
            <family val="2"/>
          </rPr>
          <t xml:space="preserve"> en la sección </t>
        </r>
        <r>
          <rPr>
            <b/>
            <sz val="9"/>
            <color indexed="81"/>
            <rFont val="Tahoma"/>
            <family val="2"/>
          </rPr>
          <t>Sujeto de Cuidado</t>
        </r>
        <r>
          <rPr>
            <sz val="9"/>
            <color indexed="81"/>
            <rFont val="Tahoma"/>
            <family val="2"/>
          </rPr>
          <t xml:space="preserve"> en campo </t>
        </r>
        <r>
          <rPr>
            <b/>
            <sz val="9"/>
            <color indexed="81"/>
            <rFont val="Tahoma"/>
            <family val="2"/>
          </rPr>
          <t>Tipo de Paciente</t>
        </r>
        <r>
          <rPr>
            <sz val="9"/>
            <color indexed="81"/>
            <rFont val="Tahoma"/>
            <family val="2"/>
          </rPr>
          <t xml:space="preserve"> se registre el valor </t>
        </r>
        <r>
          <rPr>
            <b/>
            <sz val="9"/>
            <color indexed="81"/>
            <rFont val="Tahoma"/>
            <family val="2"/>
          </rPr>
          <t xml:space="preserve">"No Oncológico"  </t>
        </r>
        <r>
          <rPr>
            <sz val="9"/>
            <color indexed="81"/>
            <rFont val="Tahoma"/>
            <family val="2"/>
          </rPr>
          <t xml:space="preserve">y en campo </t>
        </r>
        <r>
          <rPr>
            <b/>
            <sz val="9"/>
            <color indexed="81"/>
            <rFont val="Tahoma"/>
            <family val="2"/>
          </rPr>
          <t>Tipo de Dependencia</t>
        </r>
        <r>
          <rPr>
            <sz val="9"/>
            <color indexed="81"/>
            <rFont val="Tahoma"/>
            <family val="2"/>
          </rPr>
          <t xml:space="preserve"> en valor </t>
        </r>
        <r>
          <rPr>
            <b/>
            <sz val="9"/>
            <color indexed="81"/>
            <rFont val="Tahoma"/>
            <family val="2"/>
          </rPr>
          <t>Severa</t>
        </r>
        <r>
          <rPr>
            <sz val="9"/>
            <color indexed="81"/>
            <rFont val="Tahoma"/>
            <family val="2"/>
          </rPr>
          <t xml:space="preserve"> , además en el</t>
        </r>
        <r>
          <rPr>
            <b/>
            <sz val="9"/>
            <color indexed="81"/>
            <rFont val="Tahoma"/>
            <family val="2"/>
          </rPr>
          <t xml:space="preserve"> Estado Dependencia</t>
        </r>
        <r>
          <rPr>
            <sz val="9"/>
            <color indexed="81"/>
            <rFont val="Tahoma"/>
            <family val="2"/>
          </rPr>
          <t xml:space="preserve"> el Valor </t>
        </r>
        <r>
          <rPr>
            <b/>
            <sz val="9"/>
            <color indexed="81"/>
            <rFont val="Tahoma"/>
            <family val="2"/>
          </rPr>
          <t>Ingreso.</t>
        </r>
        <r>
          <rPr>
            <sz val="9"/>
            <color indexed="81"/>
            <rFont val="Tahoma"/>
            <family val="2"/>
          </rPr>
          <t xml:space="preserve">
y Además en campo </t>
        </r>
        <r>
          <rPr>
            <b/>
            <sz val="9"/>
            <color indexed="81"/>
            <rFont val="Tahoma"/>
            <family val="2"/>
          </rPr>
          <t>PADPDS</t>
        </r>
        <r>
          <rPr>
            <sz val="9"/>
            <color indexed="81"/>
            <rFont val="Tahoma"/>
            <family val="2"/>
          </rPr>
          <t xml:space="preserve"> el valor </t>
        </r>
        <r>
          <rPr>
            <b/>
            <sz val="9"/>
            <color indexed="81"/>
            <rFont val="Tahoma"/>
            <family val="2"/>
          </rPr>
          <t>Si</t>
        </r>
        <r>
          <rPr>
            <sz val="9"/>
            <color indexed="81"/>
            <rFont val="Tahoma"/>
            <family val="2"/>
          </rPr>
          <t xml:space="preserve"> o </t>
        </r>
        <r>
          <rPr>
            <b/>
            <sz val="9"/>
            <color indexed="81"/>
            <rFont val="Tahoma"/>
            <family val="2"/>
          </rPr>
          <t>No.</t>
        </r>
        <r>
          <rPr>
            <sz val="9"/>
            <color indexed="81"/>
            <rFont val="Tahoma"/>
            <family val="2"/>
          </rPr>
          <t xml:space="preserve">
Y
 Registre el  Formulario </t>
        </r>
        <r>
          <rPr>
            <b/>
            <sz val="9"/>
            <color indexed="81"/>
            <rFont val="Tahoma"/>
            <family val="2"/>
          </rPr>
          <t xml:space="preserve">Indice de Barthel </t>
        </r>
        <r>
          <rPr>
            <sz val="9"/>
            <color indexed="81"/>
            <rFont val="Tahoma"/>
            <family val="2"/>
          </rPr>
          <t xml:space="preserve">con resultado </t>
        </r>
        <r>
          <rPr>
            <b/>
            <sz val="9"/>
            <color indexed="81"/>
            <rFont val="Tahoma"/>
            <family val="2"/>
          </rPr>
          <t>Dependiente Grave</t>
        </r>
        <r>
          <rPr>
            <sz val="9"/>
            <color indexed="81"/>
            <rFont val="Tahoma"/>
            <family val="2"/>
          </rPr>
          <t xml:space="preserve"> o  </t>
        </r>
        <r>
          <rPr>
            <b/>
            <sz val="9"/>
            <color indexed="81"/>
            <rFont val="Tahoma"/>
            <family val="2"/>
          </rPr>
          <t>Dependiente Tota</t>
        </r>
        <r>
          <rPr>
            <sz val="9"/>
            <color indexed="81"/>
            <rFont val="Tahoma"/>
            <family val="2"/>
          </rPr>
          <t xml:space="preserve">l (En la Misma Atención)
</t>
        </r>
      </text>
    </comment>
    <comment ref="AN142" authorId="4" shapeId="0" xr:uid="{50488A05-A3B6-442F-B7B0-C88C23132231}">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Paciente se registre el valor "No Oncológico"  y en campo Tipo de Dependencia en valor Severa , además en el Estado Dependencia el Valor   </t>
        </r>
        <r>
          <rPr>
            <b/>
            <sz val="9"/>
            <color indexed="81"/>
            <rFont val="Tahoma"/>
            <family val="2"/>
          </rPr>
          <t>Egreso por Alta.</t>
        </r>
        <r>
          <rPr>
            <sz val="9"/>
            <color indexed="81"/>
            <rFont val="Tahoma"/>
            <family val="2"/>
          </rPr>
          <t xml:space="preserve">
</t>
        </r>
      </text>
    </comment>
    <comment ref="AO142" authorId="4" shapeId="0" xr:uid="{F4D1A610-7801-46FF-9A0E-38F0CBC9840F}">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Paciente se registre el valor "No Oncológico"  y en campo Tipo de Dependencia en valor Severa , además en el Estado Dependencia el Valor </t>
        </r>
        <r>
          <rPr>
            <b/>
            <sz val="9"/>
            <color indexed="81"/>
            <rFont val="Tahoma"/>
            <family val="2"/>
          </rPr>
          <t>Egreso por Traslado.</t>
        </r>
        <r>
          <rPr>
            <sz val="9"/>
            <color indexed="81"/>
            <rFont val="Tahoma"/>
            <family val="2"/>
          </rPr>
          <t xml:space="preserve">
</t>
        </r>
      </text>
    </comment>
    <comment ref="AP142" authorId="4" shapeId="0" xr:uid="{7835EE36-BA72-4962-B81B-B4884DB0C18D}">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Paciente se registre el valor "No Oncológico"  y en campo Tipo de Dependencia en valor Severa , además en el Estado Dependencia el Valor  </t>
        </r>
        <r>
          <rPr>
            <b/>
            <sz val="9"/>
            <color indexed="81"/>
            <rFont val="Tahoma"/>
            <family val="2"/>
          </rPr>
          <t>Egreso por Fallecimiento.</t>
        </r>
        <r>
          <rPr>
            <sz val="9"/>
            <color indexed="81"/>
            <rFont val="Tahoma"/>
            <family val="2"/>
          </rPr>
          <t xml:space="preserve">
</t>
        </r>
      </text>
    </comment>
    <comment ref="C143" authorId="4" shapeId="0" xr:uid="{AB95CEC6-2952-44BB-8B72-A0CE96A7BDB9}">
      <text>
        <r>
          <rPr>
            <sz val="9"/>
            <color indexed="81"/>
            <rFont val="Tahoma"/>
            <family val="2"/>
          </rPr>
          <t xml:space="preserve">Este dato aparecerá  luego de que en la atención registrada en Módulo de Box/Pacientes citados ó Módulo Box/Agregar documento a una atención; en Formulario Clínico: 
- </t>
        </r>
        <r>
          <rPr>
            <b/>
            <sz val="9"/>
            <color indexed="81"/>
            <rFont val="Tahoma"/>
            <family val="2"/>
          </rPr>
          <t>"VDI1 Ingreso PADPDS y CPU"</t>
        </r>
        <r>
          <rPr>
            <sz val="9"/>
            <color indexed="81"/>
            <rFont val="Tahoma"/>
            <family val="2"/>
          </rPr>
          <t xml:space="preserve"> en la sección </t>
        </r>
        <r>
          <rPr>
            <b/>
            <sz val="9"/>
            <color indexed="81"/>
            <rFont val="Tahoma"/>
            <family val="2"/>
          </rPr>
          <t>Sujeto de Cuidado</t>
        </r>
        <r>
          <rPr>
            <sz val="9"/>
            <color indexed="81"/>
            <rFont val="Tahoma"/>
            <family val="2"/>
          </rPr>
          <t xml:space="preserve"> en campo </t>
        </r>
        <r>
          <rPr>
            <b/>
            <sz val="9"/>
            <color indexed="81"/>
            <rFont val="Tahoma"/>
            <family val="2"/>
          </rPr>
          <t>Tipo de Paciente</t>
        </r>
        <r>
          <rPr>
            <sz val="9"/>
            <color indexed="81"/>
            <rFont val="Tahoma"/>
            <family val="2"/>
          </rPr>
          <t xml:space="preserve">  se registre el valor </t>
        </r>
        <r>
          <rPr>
            <b/>
            <sz val="9"/>
            <color indexed="81"/>
            <rFont val="Tahoma"/>
            <family val="2"/>
          </rPr>
          <t>"Oncológico"</t>
        </r>
        <r>
          <rPr>
            <sz val="9"/>
            <color indexed="81"/>
            <rFont val="Tahoma"/>
            <family val="2"/>
          </rPr>
          <t xml:space="preserve"> o </t>
        </r>
        <r>
          <rPr>
            <b/>
            <sz val="9"/>
            <color indexed="81"/>
            <rFont val="Tahoma"/>
            <family val="2"/>
          </rPr>
          <t>"No</t>
        </r>
        <r>
          <rPr>
            <sz val="9"/>
            <color indexed="81"/>
            <rFont val="Tahoma"/>
            <family val="2"/>
          </rPr>
          <t xml:space="preserve"> </t>
        </r>
        <r>
          <rPr>
            <b/>
            <sz val="9"/>
            <color indexed="81"/>
            <rFont val="Tahoma"/>
            <family val="2"/>
          </rPr>
          <t>Oncológico"</t>
        </r>
        <r>
          <rPr>
            <sz val="9"/>
            <color indexed="81"/>
            <rFont val="Tahoma"/>
            <family val="2"/>
          </rPr>
          <t xml:space="preserve">  y en campo </t>
        </r>
        <r>
          <rPr>
            <b/>
            <sz val="9"/>
            <color indexed="81"/>
            <rFont val="Tahoma"/>
            <family val="2"/>
          </rPr>
          <t>Tipo de Dependencia</t>
        </r>
        <r>
          <rPr>
            <sz val="9"/>
            <color indexed="81"/>
            <rFont val="Tahoma"/>
            <family val="2"/>
          </rPr>
          <t xml:space="preserve"> en valor </t>
        </r>
        <r>
          <rPr>
            <b/>
            <sz val="9"/>
            <color indexed="81"/>
            <rFont val="Tahoma"/>
            <family val="2"/>
          </rPr>
          <t>Severa</t>
        </r>
        <r>
          <rPr>
            <sz val="9"/>
            <color indexed="81"/>
            <rFont val="Tahoma"/>
            <family val="2"/>
          </rPr>
          <t xml:space="preserve"> , además en el Estado Dependencia el Valor </t>
        </r>
        <r>
          <rPr>
            <b/>
            <sz val="9"/>
            <color indexed="81"/>
            <rFont val="Tahoma"/>
            <family val="2"/>
          </rPr>
          <t xml:space="preserve">Ingreso.
</t>
        </r>
        <r>
          <rPr>
            <sz val="9"/>
            <color indexed="81"/>
            <rFont val="Tahoma"/>
            <family val="2"/>
          </rPr>
          <t xml:space="preserve">
Además en sección  </t>
        </r>
        <r>
          <rPr>
            <b/>
            <sz val="9"/>
            <color indexed="81"/>
            <rFont val="Tahoma"/>
            <family val="2"/>
          </rPr>
          <t>ANTECEDENTES PERSONALES</t>
        </r>
        <r>
          <rPr>
            <sz val="9"/>
            <color indexed="81"/>
            <rFont val="Tahoma"/>
            <family val="2"/>
          </rPr>
          <t xml:space="preserve"> (Sujeto de cuidado) en campo </t>
        </r>
        <r>
          <rPr>
            <b/>
            <sz val="9"/>
            <color indexed="81"/>
            <rFont val="Tahoma"/>
            <family val="2"/>
          </rPr>
          <t xml:space="preserve">Lesión por Presión </t>
        </r>
        <r>
          <rPr>
            <sz val="9"/>
            <color indexed="81"/>
            <rFont val="Tahoma"/>
            <family val="2"/>
          </rPr>
          <t xml:space="preserve">el valor </t>
        </r>
        <r>
          <rPr>
            <b/>
            <sz val="9"/>
            <color indexed="81"/>
            <rFont val="Tahoma"/>
            <family val="2"/>
          </rPr>
          <t>Si.</t>
        </r>
        <r>
          <rPr>
            <sz val="9"/>
            <color indexed="81"/>
            <rFont val="Tahoma"/>
            <family val="2"/>
          </rPr>
          <t xml:space="preserve">
Además ingresar Fecha Próximo Control con fecha aproximada de su próxima citación.
Y 
Registre el  Formulario </t>
        </r>
        <r>
          <rPr>
            <b/>
            <sz val="9"/>
            <color indexed="81"/>
            <rFont val="Tahoma"/>
            <family val="2"/>
          </rPr>
          <t xml:space="preserve">Indice de Barthel </t>
        </r>
        <r>
          <rPr>
            <sz val="9"/>
            <color indexed="81"/>
            <rFont val="Tahoma"/>
            <family val="2"/>
          </rPr>
          <t xml:space="preserve">con resultado </t>
        </r>
        <r>
          <rPr>
            <b/>
            <sz val="9"/>
            <color indexed="81"/>
            <rFont val="Tahoma"/>
            <family val="2"/>
          </rPr>
          <t>Dependiente Grave</t>
        </r>
        <r>
          <rPr>
            <sz val="9"/>
            <color indexed="81"/>
            <rFont val="Tahoma"/>
            <family val="2"/>
          </rPr>
          <t xml:space="preserve"> o </t>
        </r>
        <r>
          <rPr>
            <b/>
            <sz val="9"/>
            <color indexed="81"/>
            <rFont val="Tahoma"/>
            <family val="2"/>
          </rPr>
          <t xml:space="preserve">Dependiente Total </t>
        </r>
        <r>
          <rPr>
            <sz val="9"/>
            <color indexed="81"/>
            <rFont val="Tahoma"/>
            <family val="2"/>
          </rPr>
          <t>(En la Misma Atención)</t>
        </r>
      </text>
    </comment>
    <comment ref="AN143" authorId="4" shapeId="0" xr:uid="{8E18C336-6409-43B8-9205-A8B5C50F2737}">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Paciente  se registre el valor "Oncológico" o "No Oncológico"  y en campo Tipo de Dependencia en valor Severa , además en el Estado Dependencia el Valor </t>
        </r>
        <r>
          <rPr>
            <b/>
            <sz val="9"/>
            <color indexed="81"/>
            <rFont val="Tahoma"/>
            <family val="2"/>
          </rPr>
          <t>Egreso por Alta.</t>
        </r>
        <r>
          <rPr>
            <sz val="9"/>
            <color indexed="81"/>
            <rFont val="Tahoma"/>
            <family val="2"/>
          </rPr>
          <t xml:space="preserve">
Además en sección  ANTECEDENTES PERSONALES (Sujeto de cuidado) en campo Lesión por Presión el valor Si
</t>
        </r>
      </text>
    </comment>
    <comment ref="AO143" authorId="4" shapeId="0" xr:uid="{574CC9DE-C35B-4186-BC77-8A79E6693C69}">
      <text>
        <r>
          <rPr>
            <sz val="9"/>
            <color indexed="81"/>
            <rFont val="Tahoma"/>
            <family val="2"/>
          </rPr>
          <t>Este dato aparecerá  luego de que en la atención registrada en Módulo de Box/Pacientes citados ó Módulo Box/Agregar documento a una atención; en Formulario Clínico: 
- "VDI1 Ingreso PADPDS y CPU" en la sección Sujeto de Cuidado en campo Tipo de Paciente  se registre el valor "Oncológico" o "No Oncológico"  y en campo Tipo de Dependencia en valor Severa , además en el Estado Dependencia el Valor Egreso por Traslado.
Además en sección  ANTECEDENTES PERSONALES (Sujeto de cuidado) en campo Lesión por Presión el valor Si</t>
        </r>
      </text>
    </comment>
    <comment ref="AP143" authorId="4" shapeId="0" xr:uid="{F61237EE-7FDE-44B2-80C3-FE537D319282}">
      <text>
        <r>
          <rPr>
            <sz val="9"/>
            <color indexed="81"/>
            <rFont val="Tahoma"/>
            <family val="2"/>
          </rPr>
          <t xml:space="preserve">Este dato aparecerá  luego de que en la atención registrada en Módulo de Box/Pacientes citados ó Módulo Box/Agregar documento a una atención; en Formulario Clínico: 
- "VDI1 Ingreso PADPDS y CPU" en la sección Sujeto de Cuidado en campo Tipo de Paciente  se registre el valor "Oncológico" o "No Oncológico"  y en campo Tipo de Dependencia en valor Severa , además en el Estado Dependencia el Valor Egreso por Fallecimiento..
Además en sección  ANTECEDENTES PERSONALES (Sujeto de cuidado) en campo Lesión por Presión el valor Si 
</t>
        </r>
      </text>
    </comment>
    <comment ref="N145" authorId="0" shapeId="0" xr:uid="{02A2061C-CDA9-4331-A0FA-1C4D1DCD6DAC}">
      <text>
        <r>
          <rPr>
            <sz val="9"/>
            <color indexed="81"/>
            <rFont val="Tahoma"/>
            <family val="2"/>
          </rPr>
          <t xml:space="preserve">Este dato aparecerá  luego de que en el </t>
        </r>
        <r>
          <rPr>
            <b/>
            <sz val="9"/>
            <color indexed="81"/>
            <rFont val="Tahoma"/>
            <family val="2"/>
          </rPr>
          <t>Módulo Admisión</t>
        </r>
        <r>
          <rPr>
            <sz val="9"/>
            <color indexed="81"/>
            <rFont val="Tahoma"/>
            <family val="2"/>
          </rPr>
          <t xml:space="preserve"> el Paciente indique un </t>
        </r>
        <r>
          <rPr>
            <b/>
            <sz val="9"/>
            <color indexed="81"/>
            <rFont val="Tahoma"/>
            <family val="2"/>
          </rPr>
          <t>Pueblo Originario</t>
        </r>
      </text>
    </comment>
    <comment ref="O145" authorId="1" shapeId="0" xr:uid="{677CBC6A-4962-41D2-B584-F55754E7BC03}">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C147" authorId="4" shapeId="0" xr:uid="{0AE80A52-8CA9-4BAE-96F1-5898BCEC60F4}">
      <text>
        <r>
          <rPr>
            <sz val="9"/>
            <color indexed="81"/>
            <rFont val="Tahoma"/>
            <family val="2"/>
          </rPr>
          <t xml:space="preserve">Este dato aparecerá  luego de que en la atención 
Registrada en el </t>
        </r>
        <r>
          <rPr>
            <b/>
            <sz val="9"/>
            <color indexed="81"/>
            <rFont val="Tahoma"/>
            <family val="2"/>
          </rPr>
          <t xml:space="preserve">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Ingreso.</t>
        </r>
        <r>
          <rPr>
            <sz val="9"/>
            <color indexed="81"/>
            <rFont val="Tahoma"/>
            <family val="2"/>
          </rPr>
          <t xml:space="preserve">
Y 
por último en la sección Evaluacion Funcional en el campo</t>
        </r>
        <r>
          <rPr>
            <b/>
            <sz val="9"/>
            <color indexed="81"/>
            <rFont val="Tahoma"/>
            <family val="2"/>
          </rPr>
          <t xml:space="preserve"> RESULTADO EFAM PARTE "B"</t>
        </r>
        <r>
          <rPr>
            <sz val="9"/>
            <color indexed="81"/>
            <rFont val="Tahoma"/>
            <family val="2"/>
          </rPr>
          <t xml:space="preserve"> registre </t>
        </r>
        <r>
          <rPr>
            <b/>
            <sz val="9"/>
            <color indexed="81"/>
            <rFont val="Tahoma"/>
            <family val="2"/>
          </rPr>
          <t>PERSONA AUTOVALENTE SIN RIESGO</t>
        </r>
        <r>
          <rPr>
            <sz val="9"/>
            <color indexed="81"/>
            <rFont val="Tahoma"/>
            <family val="2"/>
          </rPr>
          <t xml:space="preserve">
</t>
        </r>
      </text>
    </comment>
    <comment ref="C148" authorId="4" shapeId="0" xr:uid="{ABADEE8F-C25D-455B-8BFE-EF0845F8C99B}">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t>
        </r>
        <r>
          <rPr>
            <sz val="9"/>
            <color indexed="81"/>
            <rFont val="Tahoma"/>
            <family val="2"/>
          </rPr>
          <t xml:space="preserve"> 
</t>
        </r>
        <r>
          <rPr>
            <b/>
            <sz val="9"/>
            <color indexed="81"/>
            <rFont val="Tahoma"/>
            <family val="2"/>
          </rPr>
          <t>EMP- Vigente Informado: Exámenes registrados, paciente contactado y avisado ó
EMP- Vigente no informado- Exámenes registrados en la ficha, pero no informado al paciente ó
EMP-Incompleto- Exámenes solicitados, pero no registrados en la ficha</t>
        </r>
        <r>
          <rPr>
            <sz val="9"/>
            <color indexed="81"/>
            <rFont val="Tahoma"/>
            <family val="2"/>
          </rPr>
          <t xml:space="preserve">
en la Sección EMP En personas Mayores (65 Años o más) se registre en el campo</t>
        </r>
        <r>
          <rPr>
            <b/>
            <sz val="9"/>
            <color indexed="81"/>
            <rFont val="Tahoma"/>
            <family val="2"/>
          </rPr>
          <t xml:space="preserve"> Estado del Paciente</t>
        </r>
        <r>
          <rPr>
            <sz val="9"/>
            <color indexed="81"/>
            <rFont val="Tahoma"/>
            <family val="2"/>
          </rPr>
          <t xml:space="preserve"> el valor: </t>
        </r>
        <r>
          <rPr>
            <b/>
            <sz val="9"/>
            <color indexed="81"/>
            <rFont val="Tahoma"/>
            <family val="2"/>
          </rPr>
          <t>Ingreso.</t>
        </r>
        <r>
          <rPr>
            <sz val="9"/>
            <color indexed="81"/>
            <rFont val="Tahoma"/>
            <family val="2"/>
          </rPr>
          <t xml:space="preserve">
Y 
por último en la sección Evaluacion Funcional en el campo </t>
        </r>
        <r>
          <rPr>
            <b/>
            <sz val="9"/>
            <color indexed="81"/>
            <rFont val="Tahoma"/>
            <family val="2"/>
          </rPr>
          <t>RESULTADO EFAM PARTE "B"</t>
        </r>
        <r>
          <rPr>
            <sz val="9"/>
            <color indexed="81"/>
            <rFont val="Tahoma"/>
            <family val="2"/>
          </rPr>
          <t xml:space="preserve"> registre </t>
        </r>
        <r>
          <rPr>
            <b/>
            <sz val="9"/>
            <color indexed="81"/>
            <rFont val="Tahoma"/>
            <family val="2"/>
          </rPr>
          <t>PERSONA AUTOVALENTE CON RIESGO</t>
        </r>
        <r>
          <rPr>
            <sz val="9"/>
            <color indexed="81"/>
            <rFont val="Tahoma"/>
            <family val="2"/>
          </rPr>
          <t xml:space="preserve">
</t>
        </r>
      </text>
    </comment>
    <comment ref="C149" authorId="4" shapeId="0" xr:uid="{5049A2E7-C142-4E7C-A06E-FC077F72C17E}">
      <text>
        <r>
          <rPr>
            <sz val="9"/>
            <color indexed="81"/>
            <rFont val="Tahoma"/>
            <family val="2"/>
          </rPr>
          <t xml:space="preserve">Este dato aparecerá  luego de que en la atención 
Registrada en el </t>
        </r>
        <r>
          <rPr>
            <b/>
            <sz val="9"/>
            <color indexed="81"/>
            <rFont val="Tahoma"/>
            <family val="2"/>
          </rPr>
          <t>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t>
        </r>
        <r>
          <rPr>
            <sz val="9"/>
            <color indexed="81"/>
            <rFont val="Tahoma"/>
            <family val="2"/>
          </rPr>
          <t xml:space="preserve">
en la Sección EMP En personas Mayores (65 Años o más) se registre en el campo</t>
        </r>
        <r>
          <rPr>
            <b/>
            <sz val="9"/>
            <color indexed="81"/>
            <rFont val="Tahoma"/>
            <family val="2"/>
          </rPr>
          <t xml:space="preserve"> Estado del Paciente</t>
        </r>
        <r>
          <rPr>
            <sz val="9"/>
            <color indexed="81"/>
            <rFont val="Tahoma"/>
            <family val="2"/>
          </rPr>
          <t xml:space="preserve"> el valor: </t>
        </r>
        <r>
          <rPr>
            <b/>
            <sz val="9"/>
            <color indexed="81"/>
            <rFont val="Tahoma"/>
            <family val="2"/>
          </rPr>
          <t>Ingreso.</t>
        </r>
        <r>
          <rPr>
            <sz val="9"/>
            <color indexed="81"/>
            <rFont val="Tahoma"/>
            <family val="2"/>
          </rPr>
          <t xml:space="preserve">
Y 
por último en la sección </t>
        </r>
        <r>
          <rPr>
            <b/>
            <sz val="9"/>
            <color indexed="81"/>
            <rFont val="Tahoma"/>
            <family val="2"/>
          </rPr>
          <t>Evaluacion Funcional en el campo RESULTADO EFAM PARTE "A"</t>
        </r>
        <r>
          <rPr>
            <sz val="9"/>
            <color indexed="81"/>
            <rFont val="Tahoma"/>
            <family val="2"/>
          </rPr>
          <t xml:space="preserve"> registre</t>
        </r>
        <r>
          <rPr>
            <b/>
            <sz val="9"/>
            <color indexed="81"/>
            <rFont val="Tahoma"/>
            <family val="2"/>
          </rPr>
          <t xml:space="preserve"> RIESGO DE DEPENDENCIA</t>
        </r>
        <r>
          <rPr>
            <sz val="9"/>
            <color indexed="81"/>
            <rFont val="Tahoma"/>
            <family val="2"/>
          </rPr>
          <t xml:space="preserve">
</t>
        </r>
      </text>
    </comment>
    <comment ref="C151" authorId="4" shapeId="0" xr:uid="{1E6E9044-15ED-44D5-8C43-F6EDD9DB0BC9}">
      <text>
        <r>
          <rPr>
            <sz val="9"/>
            <color indexed="81"/>
            <rFont val="Tahoma"/>
            <family val="2"/>
          </rPr>
          <t xml:space="preserve">Este dato aparecerá  luego de que en la atención 
Registrada en el </t>
        </r>
        <r>
          <rPr>
            <b/>
            <sz val="9"/>
            <color indexed="81"/>
            <rFont val="Tahoma"/>
            <family val="2"/>
          </rPr>
          <t>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t>
        </r>
        <r>
          <rPr>
            <sz val="9"/>
            <color indexed="81"/>
            <rFont val="Tahoma"/>
            <family val="2"/>
          </rPr>
          <t xml:space="preserve">
en la Sección EMP En personas Mayores (65 Años o más) se registre en el campo </t>
        </r>
        <r>
          <rPr>
            <b/>
            <sz val="9"/>
            <color indexed="81"/>
            <rFont val="Tahoma"/>
            <family val="2"/>
          </rPr>
          <t>Estado del Paciente</t>
        </r>
        <r>
          <rPr>
            <sz val="9"/>
            <color indexed="81"/>
            <rFont val="Tahoma"/>
            <family val="2"/>
          </rPr>
          <t xml:space="preserve"> el valor: </t>
        </r>
        <r>
          <rPr>
            <b/>
            <sz val="9"/>
            <color indexed="81"/>
            <rFont val="Tahoma"/>
            <family val="2"/>
          </rPr>
          <t>Ingreso.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en el campo</t>
        </r>
        <r>
          <rPr>
            <b/>
            <sz val="9"/>
            <color indexed="81"/>
            <rFont val="Tahoma"/>
            <family val="2"/>
          </rPr>
          <t xml:space="preserve"> NIVEL DE SEVERIDAD </t>
        </r>
        <r>
          <rPr>
            <sz val="9"/>
            <color indexed="81"/>
            <rFont val="Tahoma"/>
            <family val="2"/>
          </rPr>
          <t xml:space="preserve">Tenga seleccionado </t>
        </r>
        <r>
          <rPr>
            <b/>
            <sz val="9"/>
            <color indexed="81"/>
            <rFont val="Tahoma"/>
            <family val="2"/>
          </rPr>
          <t>DEPENDENCIA LEVE.</t>
        </r>
        <r>
          <rPr>
            <sz val="9"/>
            <color indexed="81"/>
            <rFont val="Tahoma"/>
            <family val="2"/>
          </rPr>
          <t xml:space="preserve">
</t>
        </r>
      </text>
    </comment>
    <comment ref="C152" authorId="4" shapeId="0" xr:uid="{7A1E5E47-F623-4529-99A4-3F8C5BF04E3A}">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Ingreso.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MODERADO</t>
        </r>
        <r>
          <rPr>
            <sz val="9"/>
            <color indexed="81"/>
            <rFont val="Tahoma"/>
            <family val="2"/>
          </rPr>
          <t xml:space="preserve">
</t>
        </r>
      </text>
    </comment>
    <comment ref="C153" authorId="4" shapeId="0" xr:uid="{76C31FB3-DFDC-41DC-A081-84669600AE50}">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Ingreso.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GRAVE</t>
        </r>
        <r>
          <rPr>
            <sz val="9"/>
            <color indexed="81"/>
            <rFont val="Tahoma"/>
            <family val="2"/>
          </rPr>
          <t xml:space="preserve">
</t>
        </r>
      </text>
    </comment>
    <comment ref="C154" authorId="4" shapeId="0" xr:uid="{2CF99BB4-BB4E-49F6-B262-FB043FD91D0C}">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Ingreso.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TOTAL</t>
        </r>
        <r>
          <rPr>
            <sz val="9"/>
            <color indexed="81"/>
            <rFont val="Tahoma"/>
            <family val="2"/>
          </rPr>
          <t xml:space="preserve">
</t>
        </r>
      </text>
    </comment>
    <comment ref="N158" authorId="1" shapeId="0" xr:uid="{D7AB09B5-4FA9-404E-9513-846D262C6F12}">
      <text>
        <r>
          <rPr>
            <sz val="9"/>
            <color indexed="81"/>
            <rFont val="Tahoma"/>
            <family val="2"/>
          </rPr>
          <t xml:space="preserve">Este dato es contabilizado del Formulario </t>
        </r>
        <r>
          <rPr>
            <b/>
            <sz val="9"/>
            <color indexed="81"/>
            <rFont val="Tahoma"/>
            <family val="2"/>
          </rPr>
          <t xml:space="preserve">EXAMEN DE MEDICINA PREVENTIVA ADULTO MAYOR </t>
        </r>
        <r>
          <rPr>
            <sz val="9"/>
            <color indexed="81"/>
            <rFont val="Tahoma"/>
            <family val="2"/>
          </rPr>
          <t xml:space="preserve"> en la Sección</t>
        </r>
        <r>
          <rPr>
            <b/>
            <sz val="9"/>
            <color indexed="81"/>
            <rFont val="Tahoma"/>
            <family val="2"/>
          </rPr>
          <t xml:space="preserve"> Estado del Paciente </t>
        </r>
        <r>
          <rPr>
            <sz val="9"/>
            <color indexed="81"/>
            <rFont val="Tahoma"/>
            <family val="2"/>
          </rPr>
          <t>se registre en el</t>
        </r>
        <r>
          <rPr>
            <b/>
            <sz val="9"/>
            <color indexed="81"/>
            <rFont val="Tahoma"/>
            <family val="2"/>
          </rPr>
          <t xml:space="preserve"> campo Estado paciente </t>
        </r>
        <r>
          <rPr>
            <sz val="9"/>
            <color indexed="81"/>
            <rFont val="Tahoma"/>
            <family val="2"/>
          </rPr>
          <t>el valor:</t>
        </r>
        <r>
          <rPr>
            <b/>
            <sz val="9"/>
            <color indexed="81"/>
            <rFont val="Tahoma"/>
            <family val="2"/>
          </rPr>
          <t xml:space="preserve"> Egreso por alta, o Egreso por traslado o</t>
        </r>
        <r>
          <rPr>
            <sz val="9"/>
            <color indexed="81"/>
            <rFont val="Tahoma"/>
            <family val="2"/>
          </rPr>
          <t xml:space="preserve"> </t>
        </r>
        <r>
          <rPr>
            <b/>
            <sz val="9"/>
            <color indexed="81"/>
            <rFont val="Tahoma"/>
            <family val="2"/>
          </rPr>
          <t>Egreso por otro motivo</t>
        </r>
        <r>
          <rPr>
            <sz val="9"/>
            <color indexed="81"/>
            <rFont val="Tahoma"/>
            <family val="2"/>
          </rPr>
          <t xml:space="preserve"> o </t>
        </r>
        <r>
          <rPr>
            <b/>
            <sz val="9"/>
            <color indexed="81"/>
            <rFont val="Tahoma"/>
            <family val="2"/>
          </rPr>
          <t>Abandono o Fallecimiento.</t>
        </r>
        <r>
          <rPr>
            <sz val="9"/>
            <color indexed="81"/>
            <rFont val="Tahoma"/>
            <family val="2"/>
          </rPr>
          <t xml:space="preserve">
</t>
        </r>
      </text>
    </comment>
    <comment ref="Q158" authorId="0" shapeId="0" xr:uid="{AE4F5E8B-83A2-4B71-9204-D6DB2E9E914A}">
      <text>
        <r>
          <rPr>
            <sz val="9"/>
            <color indexed="81"/>
            <rFont val="Tahoma"/>
            <family val="2"/>
          </rPr>
          <t>Este dato aparecerá luego que en el Modulo de Admision o en Box - Pacientes Citados el paciente indique un Pueblo Indigena</t>
        </r>
      </text>
    </comment>
    <comment ref="R158" authorId="1" shapeId="0" xr:uid="{0FEB1440-E181-4661-954D-6AC8CC7F51C0}">
      <text>
        <r>
          <rPr>
            <sz val="9"/>
            <color indexed="81"/>
            <rFont val="Tahoma"/>
            <family val="2"/>
          </rPr>
          <t xml:space="preserve">Se contabilizara a los pacientes que tengan en Admisión - usuario "Alerta Administrativa" o Box - Pacientes Citados - "Alertas Administrativas"  "MIGRANTES"
</t>
        </r>
      </text>
    </comment>
    <comment ref="C160" authorId="4" shapeId="0" xr:uid="{0EA7A1D9-463F-49E1-8A98-19F63C00C588}">
      <text>
        <r>
          <rPr>
            <sz val="9"/>
            <color indexed="81"/>
            <rFont val="Tahoma"/>
            <family val="2"/>
          </rPr>
          <t xml:space="preserve">Este dato aparecerá  luego de que en la atención 
Registrada en el </t>
        </r>
        <r>
          <rPr>
            <b/>
            <sz val="9"/>
            <color indexed="81"/>
            <rFont val="Tahoma"/>
            <family val="2"/>
          </rPr>
          <t xml:space="preserve">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 Evaluacion Funcional en el campo</t>
        </r>
        <r>
          <rPr>
            <b/>
            <sz val="9"/>
            <color indexed="81"/>
            <rFont val="Tahoma"/>
            <family val="2"/>
          </rPr>
          <t xml:space="preserve"> RESULTADO EFAM PARTE "B"</t>
        </r>
        <r>
          <rPr>
            <sz val="9"/>
            <color indexed="81"/>
            <rFont val="Tahoma"/>
            <family val="2"/>
          </rPr>
          <t xml:space="preserve"> registre </t>
        </r>
        <r>
          <rPr>
            <b/>
            <sz val="9"/>
            <color indexed="81"/>
            <rFont val="Tahoma"/>
            <family val="2"/>
          </rPr>
          <t>PERSONA AUTOVALENTE SIN RIESGO</t>
        </r>
        <r>
          <rPr>
            <sz val="9"/>
            <color indexed="81"/>
            <rFont val="Tahoma"/>
            <family val="2"/>
          </rPr>
          <t xml:space="preserve">
</t>
        </r>
      </text>
    </comment>
    <comment ref="C161" authorId="4" shapeId="0" xr:uid="{B55DBADF-4ED4-4E40-8C9C-70B5E335B0B3}">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t>
        </r>
        <r>
          <rPr>
            <sz val="9"/>
            <color indexed="81"/>
            <rFont val="Tahoma"/>
            <family val="2"/>
          </rPr>
          <t>, 
en la Sección EMP En personas Mayores (65 Años o más) se registre en el campo</t>
        </r>
        <r>
          <rPr>
            <b/>
            <sz val="9"/>
            <color indexed="81"/>
            <rFont val="Tahoma"/>
            <family val="2"/>
          </rPr>
          <t xml:space="preserve"> Estado del Paciente</t>
        </r>
        <r>
          <rPr>
            <sz val="9"/>
            <color indexed="81"/>
            <rFont val="Tahoma"/>
            <family val="2"/>
          </rPr>
          <t xml:space="preserve"> 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 Evaluacion Funcional en el campo </t>
        </r>
        <r>
          <rPr>
            <b/>
            <sz val="9"/>
            <color indexed="81"/>
            <rFont val="Tahoma"/>
            <family val="2"/>
          </rPr>
          <t>RESULTADO EFAM PARTE "B"</t>
        </r>
        <r>
          <rPr>
            <sz val="9"/>
            <color indexed="81"/>
            <rFont val="Tahoma"/>
            <family val="2"/>
          </rPr>
          <t xml:space="preserve"> registre </t>
        </r>
        <r>
          <rPr>
            <b/>
            <sz val="9"/>
            <color indexed="81"/>
            <rFont val="Tahoma"/>
            <family val="2"/>
          </rPr>
          <t>PERSONA AUTOVALENTE CON RIESGO</t>
        </r>
        <r>
          <rPr>
            <sz val="9"/>
            <color indexed="81"/>
            <rFont val="Tahoma"/>
            <family val="2"/>
          </rPr>
          <t xml:space="preserve">
</t>
        </r>
      </text>
    </comment>
    <comment ref="C162" authorId="4" shapeId="0" xr:uid="{6C057B07-9D91-4D04-8ABF-46C4EF309039}">
      <text>
        <r>
          <rPr>
            <sz val="9"/>
            <color indexed="81"/>
            <rFont val="Tahoma"/>
            <family val="2"/>
          </rPr>
          <t xml:space="preserve">Este dato aparecerá  luego de que en la atención 
Registrada en el </t>
        </r>
        <r>
          <rPr>
            <b/>
            <sz val="9"/>
            <color indexed="81"/>
            <rFont val="Tahoma"/>
            <family val="2"/>
          </rPr>
          <t>Módulo Box - Pacientes Citados  o en Agregar documentos a una atención  y en el  Formulario  "EMP - Examen de Medicina Preventiva" se registre en el campo Estado del examen, el valor: EMP Vigente Informado,</t>
        </r>
        <r>
          <rPr>
            <sz val="9"/>
            <color indexed="81"/>
            <rFont val="Tahoma"/>
            <family val="2"/>
          </rPr>
          <t xml:space="preserve"> 
en la Sección EMP En personas Mayores (65 Años o más) se registre en el campo</t>
        </r>
        <r>
          <rPr>
            <b/>
            <sz val="9"/>
            <color indexed="81"/>
            <rFont val="Tahoma"/>
            <family val="2"/>
          </rPr>
          <t xml:space="preserve"> Estado del Paciente</t>
        </r>
        <r>
          <rPr>
            <sz val="9"/>
            <color indexed="81"/>
            <rFont val="Tahoma"/>
            <family val="2"/>
          </rPr>
          <t xml:space="preserve"> 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 </t>
        </r>
        <r>
          <rPr>
            <b/>
            <sz val="9"/>
            <color indexed="81"/>
            <rFont val="Tahoma"/>
            <family val="2"/>
          </rPr>
          <t>Evaluacion Funcional en el campo RESULTADO EFAM PARTE "A"</t>
        </r>
        <r>
          <rPr>
            <sz val="9"/>
            <color indexed="81"/>
            <rFont val="Tahoma"/>
            <family val="2"/>
          </rPr>
          <t xml:space="preserve"> registre</t>
        </r>
        <r>
          <rPr>
            <b/>
            <sz val="9"/>
            <color indexed="81"/>
            <rFont val="Tahoma"/>
            <family val="2"/>
          </rPr>
          <t xml:space="preserve"> RIESGO DE DEPENDENCIA</t>
        </r>
        <r>
          <rPr>
            <sz val="9"/>
            <color indexed="81"/>
            <rFont val="Tahoma"/>
            <family val="2"/>
          </rPr>
          <t xml:space="preserve">
</t>
        </r>
      </text>
    </comment>
    <comment ref="C164" authorId="4" shapeId="0" xr:uid="{DAB5C66C-AD01-4ECE-97EB-0540EDA4BD1D}">
      <text>
        <r>
          <rPr>
            <sz val="9"/>
            <color indexed="81"/>
            <rFont val="Tahoma"/>
            <family val="2"/>
          </rPr>
          <t xml:space="preserve">Este dato aparecerá  luego de que en la atención 
Registrada en el </t>
        </r>
        <r>
          <rPr>
            <b/>
            <sz val="9"/>
            <color indexed="81"/>
            <rFont val="Tahoma"/>
            <family val="2"/>
          </rPr>
          <t>Módulo Box - Pacientes Citados  o en Agregar documentos a una atención  y en el  Formulario  "EMP - Examen de Medicina Preventiva" se registre en el campo Estado del examen, el valor: EMP Vigente Informado,</t>
        </r>
        <r>
          <rPr>
            <sz val="9"/>
            <color indexed="81"/>
            <rFont val="Tahoma"/>
            <family val="2"/>
          </rPr>
          <t xml:space="preserve"> 
en la Sección EMP En personas Mayores (65 Años o más) se registre en el campo </t>
        </r>
        <r>
          <rPr>
            <b/>
            <sz val="9"/>
            <color indexed="81"/>
            <rFont val="Tahoma"/>
            <family val="2"/>
          </rPr>
          <t>Estado del Paciente</t>
        </r>
        <r>
          <rPr>
            <sz val="9"/>
            <color indexed="81"/>
            <rFont val="Tahoma"/>
            <family val="2"/>
          </rPr>
          <t xml:space="preserve"> 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en el campo</t>
        </r>
        <r>
          <rPr>
            <b/>
            <sz val="9"/>
            <color indexed="81"/>
            <rFont val="Tahoma"/>
            <family val="2"/>
          </rPr>
          <t xml:space="preserve"> NIVEL DE SEVERIDAD </t>
        </r>
        <r>
          <rPr>
            <sz val="9"/>
            <color indexed="81"/>
            <rFont val="Tahoma"/>
            <family val="2"/>
          </rPr>
          <t xml:space="preserve">Tenga seleccionado </t>
        </r>
        <r>
          <rPr>
            <b/>
            <sz val="9"/>
            <color indexed="81"/>
            <rFont val="Tahoma"/>
            <family val="2"/>
          </rPr>
          <t>DEPENDENCIA LEVE.</t>
        </r>
        <r>
          <rPr>
            <sz val="9"/>
            <color indexed="81"/>
            <rFont val="Tahoma"/>
            <family val="2"/>
          </rPr>
          <t xml:space="preserve">
</t>
        </r>
      </text>
    </comment>
    <comment ref="C165" authorId="4" shapeId="0" xr:uid="{34831706-A884-4CBE-9B35-ED49F3EF8169}">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MODERADO</t>
        </r>
        <r>
          <rPr>
            <sz val="9"/>
            <color indexed="81"/>
            <rFont val="Tahoma"/>
            <family val="2"/>
          </rPr>
          <t xml:space="preserve">
</t>
        </r>
      </text>
    </comment>
    <comment ref="C166" authorId="4" shapeId="0" xr:uid="{AB7EF671-6CEB-4A36-876D-C7D9DE2F57B4}">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GRAVE</t>
        </r>
        <r>
          <rPr>
            <sz val="9"/>
            <color indexed="81"/>
            <rFont val="Tahoma"/>
            <family val="2"/>
          </rPr>
          <t xml:space="preserve">
</t>
        </r>
      </text>
    </comment>
    <comment ref="C167" authorId="4" shapeId="0" xr:uid="{FC2A4C94-7FBB-4DC4-A6DD-00684B9A453F}">
      <text>
        <r>
          <rPr>
            <sz val="9"/>
            <color indexed="81"/>
            <rFont val="Tahoma"/>
            <family val="2"/>
          </rPr>
          <t>Este dato aparecerá  luego de que en la atención 
Registrada en el</t>
        </r>
        <r>
          <rPr>
            <b/>
            <sz val="9"/>
            <color indexed="81"/>
            <rFont val="Tahoma"/>
            <family val="2"/>
          </rPr>
          <t xml:space="preserve"> Módulo Box - Pacientes Citados  o en Agregar documentos a una atención  y en el  Formulario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t>
        </r>
        <r>
          <rPr>
            <sz val="9"/>
            <color indexed="81"/>
            <rFont val="Tahoma"/>
            <family val="2"/>
          </rPr>
          <t xml:space="preserve"> 
en la Sección EMP En personas Mayores (65 Años o más) se registre en el campo</t>
        </r>
        <r>
          <rPr>
            <b/>
            <sz val="9"/>
            <color indexed="81"/>
            <rFont val="Tahoma"/>
            <family val="2"/>
          </rPr>
          <t xml:space="preserve"> Estado del Paciente </t>
        </r>
        <r>
          <rPr>
            <sz val="9"/>
            <color indexed="81"/>
            <rFont val="Tahoma"/>
            <family val="2"/>
          </rPr>
          <t xml:space="preserve">el valor: </t>
        </r>
        <r>
          <rPr>
            <b/>
            <sz val="9"/>
            <color indexed="81"/>
            <rFont val="Tahoma"/>
            <family val="2"/>
          </rPr>
          <t>Egreso por Alta / Egreso por Abandono / Egreso por Traslado / Egreso por otro Motivo / Egreso por Fallecimiento.</t>
        </r>
        <r>
          <rPr>
            <sz val="9"/>
            <color indexed="81"/>
            <rFont val="Tahoma"/>
            <family val="2"/>
          </rPr>
          <t xml:space="preserve">
Y 
por último en la sección</t>
        </r>
        <r>
          <rPr>
            <b/>
            <sz val="9"/>
            <color indexed="81"/>
            <rFont val="Tahoma"/>
            <family val="2"/>
          </rPr>
          <t xml:space="preserve"> Indice de BArthel (Por Atencion)</t>
        </r>
        <r>
          <rPr>
            <sz val="9"/>
            <color indexed="81"/>
            <rFont val="Tahoma"/>
            <family val="2"/>
          </rPr>
          <t xml:space="preserve">, en el campo </t>
        </r>
        <r>
          <rPr>
            <b/>
            <sz val="9"/>
            <color indexed="81"/>
            <rFont val="Tahoma"/>
            <family val="2"/>
          </rPr>
          <t>NIVEL DE SEVERIDAD</t>
        </r>
        <r>
          <rPr>
            <sz val="9"/>
            <color indexed="81"/>
            <rFont val="Tahoma"/>
            <family val="2"/>
          </rPr>
          <t xml:space="preserve"> Tenga seleccionado </t>
        </r>
        <r>
          <rPr>
            <b/>
            <sz val="9"/>
            <color indexed="81"/>
            <rFont val="Tahoma"/>
            <family val="2"/>
          </rPr>
          <t>DEPENDIENTE TOTAL</t>
        </r>
        <r>
          <rPr>
            <sz val="9"/>
            <color indexed="81"/>
            <rFont val="Tahoma"/>
            <family val="2"/>
          </rPr>
          <t xml:space="preserve">
</t>
        </r>
      </text>
    </comment>
    <comment ref="P171" authorId="0" shapeId="0" xr:uid="{488EC365-6179-42FA-8D20-74B6538ADA82}">
      <text>
        <r>
          <rPr>
            <sz val="9"/>
            <color indexed="81"/>
            <rFont val="Tahoma"/>
            <family val="2"/>
          </rPr>
          <t>Este dato aparecerá luego que en el Modulo de Admision o en Box - Pacientes Citados el paciente indique un Pueblo Indigena</t>
        </r>
      </text>
    </comment>
    <comment ref="Q171" authorId="1" shapeId="0" xr:uid="{1E94F52A-8D6F-4EA6-9A0C-C14D1D3EE718}">
      <text>
        <r>
          <rPr>
            <sz val="9"/>
            <color indexed="81"/>
            <rFont val="Tahoma"/>
            <family val="2"/>
          </rPr>
          <t xml:space="preserve">Se contabilizara a los pacientes que tengan en Admisión - usuario "Alerta Administrativa" o Box - Pacientes Citados - "Alertas Administrativas"  "MIGRANTES"
</t>
        </r>
      </text>
    </comment>
    <comment ref="C173" authorId="5" shapeId="0" xr:uid="{6505AD9E-D7F8-483D-BFEB-4BC7C3208D01}">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en el </t>
        </r>
        <r>
          <rPr>
            <b/>
            <sz val="9"/>
            <color indexed="81"/>
            <rFont val="Tahoma"/>
            <family val="2"/>
          </rPr>
          <t>Formulario Programa Más Adulto Mayor autovalente,</t>
        </r>
        <r>
          <rPr>
            <sz val="9"/>
            <color indexed="81"/>
            <rFont val="Tahoma"/>
            <family val="2"/>
          </rPr>
          <t xml:space="preserve"> en la sección </t>
        </r>
        <r>
          <rPr>
            <b/>
            <sz val="9"/>
            <color indexed="81"/>
            <rFont val="Tahoma"/>
            <family val="2"/>
          </rPr>
          <t>Datos al Ingreso,</t>
        </r>
        <r>
          <rPr>
            <sz val="9"/>
            <color indexed="81"/>
            <rFont val="Tahoma"/>
            <family val="2"/>
          </rPr>
          <t xml:space="preserve"> en el campo </t>
        </r>
        <r>
          <rPr>
            <b/>
            <sz val="9"/>
            <color indexed="81"/>
            <rFont val="Tahoma"/>
            <family val="2"/>
          </rPr>
          <t xml:space="preserve"> Estado </t>
        </r>
        <r>
          <rPr>
            <sz val="9"/>
            <color indexed="81"/>
            <rFont val="Tahoma"/>
            <family val="2"/>
          </rPr>
          <t>contenga el valor</t>
        </r>
        <r>
          <rPr>
            <b/>
            <sz val="9"/>
            <color indexed="81"/>
            <rFont val="Tahoma"/>
            <family val="2"/>
          </rPr>
          <t xml:space="preserve"> Ingreso </t>
        </r>
        <r>
          <rPr>
            <sz val="9"/>
            <color indexed="81"/>
            <rFont val="Tahoma"/>
            <family val="2"/>
          </rPr>
          <t xml:space="preserve">y en el campo </t>
        </r>
        <r>
          <rPr>
            <b/>
            <sz val="9"/>
            <color indexed="81"/>
            <rFont val="Tahoma"/>
            <family val="2"/>
          </rPr>
          <t>Funcionalidad al Ingreso</t>
        </r>
        <r>
          <rPr>
            <sz val="9"/>
            <color indexed="81"/>
            <rFont val="Tahoma"/>
            <family val="2"/>
          </rPr>
          <t xml:space="preserve"> contenga el valor </t>
        </r>
        <r>
          <rPr>
            <b/>
            <sz val="9"/>
            <color indexed="81"/>
            <rFont val="Tahoma"/>
            <family val="2"/>
          </rPr>
          <t xml:space="preserve">Autovalente Sin Riesgo.
</t>
        </r>
        <r>
          <rPr>
            <sz val="9"/>
            <color indexed="81"/>
            <rFont val="Tahoma"/>
            <family val="2"/>
          </rPr>
          <t xml:space="preserve">Y además Para pacientes Mayores de 65 Años debe tener Formulario </t>
        </r>
        <r>
          <rPr>
            <b/>
            <sz val="9"/>
            <color indexed="81"/>
            <rFont val="Tahoma"/>
            <family val="2"/>
          </rPr>
          <t xml:space="preserve">"EMP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y en la sección Evaluacion Funcional en el campo RESULTADO EFAM PARTE "B" registre PERSONA AUTOVALENTE SIN RIESGO
*Se debe considerar que los pacientes de 60 a 64 años, no debe desagregarse por condición de funcionalidad, por ello sólo se registran en la primera fila (Autovalente Sin Riesgo).
</t>
        </r>
      </text>
    </comment>
    <comment ref="C174" authorId="5" shapeId="0" xr:uid="{3D56CC8C-8551-429B-8AEC-8B1928DAB6B1}">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t>
        </r>
        <r>
          <rPr>
            <b/>
            <sz val="9"/>
            <color indexed="81"/>
            <rFont val="Tahoma"/>
            <family val="2"/>
          </rPr>
          <t xml:space="preserve"> </t>
        </r>
        <r>
          <rPr>
            <sz val="9"/>
            <color indexed="81"/>
            <rFont val="Tahoma"/>
            <family val="2"/>
          </rPr>
          <t xml:space="preserve">en el Formulario </t>
        </r>
        <r>
          <rPr>
            <b/>
            <sz val="9"/>
            <color indexed="81"/>
            <rFont val="Tahoma"/>
            <family val="2"/>
          </rPr>
          <t xml:space="preserve">Programa Más Adulto Mayor autovalente </t>
        </r>
        <r>
          <rPr>
            <sz val="9"/>
            <color indexed="81"/>
            <rFont val="Tahoma"/>
            <family val="2"/>
          </rPr>
          <t xml:space="preserve">en la sección </t>
        </r>
        <r>
          <rPr>
            <b/>
            <sz val="9"/>
            <color indexed="81"/>
            <rFont val="Tahoma"/>
            <family val="2"/>
          </rPr>
          <t>Datos al Ingreso</t>
        </r>
        <r>
          <rPr>
            <sz val="9"/>
            <color indexed="81"/>
            <rFont val="Tahoma"/>
            <family val="2"/>
          </rPr>
          <t xml:space="preserve">, en el campo </t>
        </r>
        <r>
          <rPr>
            <b/>
            <sz val="9"/>
            <color indexed="81"/>
            <rFont val="Tahoma"/>
            <family val="2"/>
          </rPr>
          <t xml:space="preserve"> Estado</t>
        </r>
        <r>
          <rPr>
            <sz val="9"/>
            <color indexed="81"/>
            <rFont val="Tahoma"/>
            <family val="2"/>
          </rPr>
          <t xml:space="preserve"> contenga el valor</t>
        </r>
        <r>
          <rPr>
            <b/>
            <sz val="9"/>
            <color indexed="81"/>
            <rFont val="Tahoma"/>
            <family val="2"/>
          </rPr>
          <t xml:space="preserve"> Ingreso </t>
        </r>
        <r>
          <rPr>
            <sz val="9"/>
            <color indexed="81"/>
            <rFont val="Tahoma"/>
            <family val="2"/>
          </rPr>
          <t xml:space="preserve">y en el campo </t>
        </r>
        <r>
          <rPr>
            <b/>
            <sz val="9"/>
            <color indexed="81"/>
            <rFont val="Tahoma"/>
            <family val="2"/>
          </rPr>
          <t>Funcionalidad al Ingreso</t>
        </r>
        <r>
          <rPr>
            <sz val="9"/>
            <color indexed="81"/>
            <rFont val="Tahoma"/>
            <family val="2"/>
          </rPr>
          <t xml:space="preserve"> contenga el valor</t>
        </r>
        <r>
          <rPr>
            <b/>
            <sz val="9"/>
            <color indexed="81"/>
            <rFont val="Tahoma"/>
            <family val="2"/>
          </rPr>
          <t xml:space="preserve"> Autovalente Con Riesgo
</t>
        </r>
        <r>
          <rPr>
            <sz val="9"/>
            <color indexed="81"/>
            <rFont val="Tahoma"/>
            <family val="2"/>
          </rPr>
          <t xml:space="preserve">
Y además Para pacientes Mayores de 65 Años debe tener Formulario </t>
        </r>
        <r>
          <rPr>
            <b/>
            <sz val="9"/>
            <color indexed="81"/>
            <rFont val="Tahoma"/>
            <family val="2"/>
          </rPr>
          <t>"EMP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y en la sección Evaluacion Funcional en el campo RESULTADO EFAM PARTE "B" registre PERSONA AUTOVALENTE CON RIESGO</t>
        </r>
      </text>
    </comment>
    <comment ref="C175" authorId="5" shapeId="0" xr:uid="{B58DF2B9-7B18-4963-830B-873BF7BAF73F}">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Programa Más Adulto Mayor Autovalente</t>
        </r>
        <r>
          <rPr>
            <sz val="9"/>
            <color indexed="81"/>
            <rFont val="Tahoma"/>
            <family val="2"/>
          </rPr>
          <t xml:space="preserve">, en la sección </t>
        </r>
        <r>
          <rPr>
            <b/>
            <sz val="9"/>
            <color indexed="81"/>
            <rFont val="Tahoma"/>
            <family val="2"/>
          </rPr>
          <t>Datos al Ingreso</t>
        </r>
        <r>
          <rPr>
            <sz val="9"/>
            <color indexed="81"/>
            <rFont val="Tahoma"/>
            <family val="2"/>
          </rPr>
          <t xml:space="preserve"> en el campo  </t>
        </r>
        <r>
          <rPr>
            <b/>
            <sz val="9"/>
            <color indexed="81"/>
            <rFont val="Tahoma"/>
            <family val="2"/>
          </rPr>
          <t>Estado</t>
        </r>
        <r>
          <rPr>
            <sz val="9"/>
            <color indexed="81"/>
            <rFont val="Tahoma"/>
            <family val="2"/>
          </rPr>
          <t xml:space="preserve"> contenga el valor</t>
        </r>
        <r>
          <rPr>
            <b/>
            <sz val="9"/>
            <color indexed="81"/>
            <rFont val="Tahoma"/>
            <family val="2"/>
          </rPr>
          <t xml:space="preserve"> Ingreso </t>
        </r>
        <r>
          <rPr>
            <sz val="9"/>
            <color indexed="81"/>
            <rFont val="Tahoma"/>
            <family val="2"/>
          </rPr>
          <t xml:space="preserve">y en el campo </t>
        </r>
        <r>
          <rPr>
            <b/>
            <sz val="9"/>
            <color indexed="81"/>
            <rFont val="Tahoma"/>
            <family val="2"/>
          </rPr>
          <t>Funcionalidad al Ingreso</t>
        </r>
        <r>
          <rPr>
            <sz val="9"/>
            <color indexed="81"/>
            <rFont val="Tahoma"/>
            <family val="2"/>
          </rPr>
          <t xml:space="preserve"> contenga el valor </t>
        </r>
        <r>
          <rPr>
            <b/>
            <sz val="9"/>
            <color indexed="81"/>
            <rFont val="Tahoma"/>
            <family val="2"/>
          </rPr>
          <t xml:space="preserve">Riesgo de Dependencia.
</t>
        </r>
        <r>
          <rPr>
            <sz val="9"/>
            <color indexed="81"/>
            <rFont val="Tahoma"/>
            <family val="2"/>
          </rPr>
          <t>Y además Para pacientes Mayores de 65 Años debe tener Formulario</t>
        </r>
        <r>
          <rPr>
            <b/>
            <sz val="9"/>
            <color indexed="81"/>
            <rFont val="Tahoma"/>
            <family val="2"/>
          </rPr>
          <t xml:space="preserve"> "EMP - Examen de Medicina Preventiva" se registre en el campo Estado del examen, el valor:
EMP- Vigente Informado: Exámenes registrados, paciente contactado y avisado ó
EMP- Vigente no informado- Exámenes registrados en la ficha, pero no informado al paciente ó
EMP-Incompleto- Exámenes solicitados, pero no registrados en la ficha. 
 y en la sección Evaluacion Funcional en el campo RESULTADO EFAM PARTE "A" registre RIESGO DE DEPENDENCIA</t>
        </r>
      </text>
    </comment>
    <comment ref="C176" authorId="3" shapeId="0" xr:uid="{299A83B3-DB19-4F95-9C0B-1A233013A5BF}">
      <text>
        <r>
          <rPr>
            <sz val="9"/>
            <color indexed="81"/>
            <rFont val="Tahoma"/>
            <family val="2"/>
          </rPr>
          <t xml:space="preserve">Total de Ingreso por Condición de Funcionalidad.
</t>
        </r>
      </text>
    </comment>
    <comment ref="C177" authorId="5" shapeId="0" xr:uid="{786E03D8-E7C7-4EA7-8B08-7642EED0222E}">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y  en el Formulario </t>
        </r>
        <r>
          <rPr>
            <b/>
            <sz val="9"/>
            <color indexed="81"/>
            <rFont val="Tahoma"/>
            <family val="2"/>
          </rPr>
          <t>Programa Más Adulto Mayor Autovalente</t>
        </r>
        <r>
          <rPr>
            <sz val="9"/>
            <color indexed="81"/>
            <rFont val="Tahoma"/>
            <family val="2"/>
          </rPr>
          <t xml:space="preserve">, en la sección </t>
        </r>
        <r>
          <rPr>
            <b/>
            <sz val="9"/>
            <color indexed="81"/>
            <rFont val="Tahoma"/>
            <family val="2"/>
          </rPr>
          <t>Datos al Egreso</t>
        </r>
        <r>
          <rPr>
            <sz val="9"/>
            <color indexed="81"/>
            <rFont val="Tahoma"/>
            <family val="2"/>
          </rPr>
          <t xml:space="preserve">, en el campo </t>
        </r>
        <r>
          <rPr>
            <b/>
            <sz val="9"/>
            <color indexed="81"/>
            <rFont val="Tahoma"/>
            <family val="2"/>
          </rPr>
          <t xml:space="preserve"> Estado al Egreso </t>
        </r>
        <r>
          <rPr>
            <sz val="9"/>
            <color indexed="81"/>
            <rFont val="Tahoma"/>
            <family val="2"/>
          </rPr>
          <t>contenga el valor</t>
        </r>
        <r>
          <rPr>
            <b/>
            <sz val="9"/>
            <color indexed="81"/>
            <rFont val="Tahoma"/>
            <family val="2"/>
          </rPr>
          <t xml:space="preserve"> Egreso Completa Ciclo</t>
        </r>
        <r>
          <rPr>
            <sz val="9"/>
            <color indexed="81"/>
            <rFont val="Tahoma"/>
            <family val="2"/>
          </rPr>
          <t xml:space="preserve">.
</t>
        </r>
      </text>
    </comment>
    <comment ref="C178" authorId="5" shapeId="0" xr:uid="{04F2C0AD-BF84-4F8F-9BD6-7CA74ABB9983}">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y que en el Formulario</t>
        </r>
        <r>
          <rPr>
            <b/>
            <sz val="9"/>
            <color indexed="81"/>
            <rFont val="Tahoma"/>
            <family val="2"/>
          </rPr>
          <t xml:space="preserve"> Programa Más Adulto Mayor Autovalente</t>
        </r>
        <r>
          <rPr>
            <sz val="9"/>
            <color indexed="81"/>
            <rFont val="Tahoma"/>
            <family val="2"/>
          </rPr>
          <t>, en la sección</t>
        </r>
        <r>
          <rPr>
            <b/>
            <sz val="9"/>
            <color indexed="81"/>
            <rFont val="Tahoma"/>
            <family val="2"/>
          </rPr>
          <t xml:space="preserve"> Datos al Egreso</t>
        </r>
        <r>
          <rPr>
            <sz val="9"/>
            <color indexed="81"/>
            <rFont val="Tahoma"/>
            <family val="2"/>
          </rPr>
          <t xml:space="preserve"> en el campo</t>
        </r>
        <r>
          <rPr>
            <b/>
            <sz val="9"/>
            <color indexed="81"/>
            <rFont val="Tahoma"/>
            <family val="2"/>
          </rPr>
          <t xml:space="preserve"> Estado al Egreso</t>
        </r>
        <r>
          <rPr>
            <sz val="9"/>
            <color indexed="81"/>
            <rFont val="Tahoma"/>
            <family val="2"/>
          </rPr>
          <t xml:space="preserve"> contenga el valor </t>
        </r>
        <r>
          <rPr>
            <b/>
            <sz val="9"/>
            <color indexed="81"/>
            <rFont val="Tahoma"/>
            <family val="2"/>
          </rPr>
          <t>Egreso por Abandono.</t>
        </r>
      </text>
    </comment>
    <comment ref="C179" authorId="5" shapeId="0" xr:uid="{2BF6789F-3A1C-471A-A039-CE7DD3755F98}">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que en el Formulario </t>
        </r>
        <r>
          <rPr>
            <b/>
            <sz val="9"/>
            <color indexed="81"/>
            <rFont val="Tahoma"/>
            <family val="2"/>
          </rPr>
          <t>Programa Más Adulto Mayor Autovalente</t>
        </r>
        <r>
          <rPr>
            <sz val="9"/>
            <color indexed="81"/>
            <rFont val="Tahoma"/>
            <family val="2"/>
          </rPr>
          <t xml:space="preserve">, en la sección </t>
        </r>
        <r>
          <rPr>
            <b/>
            <sz val="9"/>
            <color indexed="81"/>
            <rFont val="Tahoma"/>
            <family val="2"/>
          </rPr>
          <t>Datos al Egreso</t>
        </r>
        <r>
          <rPr>
            <sz val="9"/>
            <color indexed="81"/>
            <rFont val="Tahoma"/>
            <family val="2"/>
          </rPr>
          <t>, en el campo</t>
        </r>
        <r>
          <rPr>
            <b/>
            <sz val="9"/>
            <color indexed="81"/>
            <rFont val="Tahoma"/>
            <family val="2"/>
          </rPr>
          <t xml:space="preserve"> Estado al Egreso</t>
        </r>
        <r>
          <rPr>
            <sz val="9"/>
            <color indexed="81"/>
            <rFont val="Tahoma"/>
            <family val="2"/>
          </rPr>
          <t xml:space="preserve"> contenga el valor </t>
        </r>
        <r>
          <rPr>
            <b/>
            <sz val="9"/>
            <color indexed="81"/>
            <rFont val="Tahoma"/>
            <family val="2"/>
          </rPr>
          <t>Egreso por Traslado.</t>
        </r>
      </text>
    </comment>
    <comment ref="C180" authorId="5" shapeId="0" xr:uid="{DBE811BD-5827-431D-A0BE-32E7A80EDE9F}">
      <text>
        <r>
          <rPr>
            <sz val="9"/>
            <color indexed="81"/>
            <rFont val="Tahoma"/>
            <family val="2"/>
          </rPr>
          <t>Este dato aparecerá  luego de que en la atención 
Registrada en e</t>
        </r>
        <r>
          <rPr>
            <b/>
            <sz val="9"/>
            <color indexed="81"/>
            <rFont val="Tahoma"/>
            <family val="2"/>
          </rPr>
          <t xml:space="preserve">l 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que en el Formulario </t>
        </r>
        <r>
          <rPr>
            <b/>
            <sz val="9"/>
            <color indexed="81"/>
            <rFont val="Tahoma"/>
            <family val="2"/>
          </rPr>
          <t>Programa Más Adulto Mayor Autovalente</t>
        </r>
        <r>
          <rPr>
            <sz val="9"/>
            <color indexed="81"/>
            <rFont val="Tahoma"/>
            <family val="2"/>
          </rPr>
          <t xml:space="preserve">, en la sección </t>
        </r>
        <r>
          <rPr>
            <b/>
            <sz val="9"/>
            <color indexed="81"/>
            <rFont val="Tahoma"/>
            <family val="2"/>
          </rPr>
          <t>Datos al Egreso</t>
        </r>
        <r>
          <rPr>
            <sz val="9"/>
            <color indexed="81"/>
            <rFont val="Tahoma"/>
            <family val="2"/>
          </rPr>
          <t>, en el campo</t>
        </r>
        <r>
          <rPr>
            <b/>
            <sz val="9"/>
            <color indexed="81"/>
            <rFont val="Tahoma"/>
            <family val="2"/>
          </rPr>
          <t xml:space="preserve"> Estado al Egreso</t>
        </r>
        <r>
          <rPr>
            <sz val="9"/>
            <color indexed="81"/>
            <rFont val="Tahoma"/>
            <family val="2"/>
          </rPr>
          <t xml:space="preserve"> contenga el valor </t>
        </r>
        <r>
          <rPr>
            <b/>
            <sz val="9"/>
            <color indexed="81"/>
            <rFont val="Tahoma"/>
            <family val="2"/>
          </rPr>
          <t>Egreso por Fallecimiento.</t>
        </r>
      </text>
    </comment>
    <comment ref="AN184" authorId="1" shapeId="0" xr:uid="{518AEE47-CD6B-4E2A-8B41-79DE8483C87C}">
      <text>
        <r>
          <rPr>
            <sz val="9"/>
            <color indexed="81"/>
            <rFont val="Tahoma"/>
            <family val="2"/>
          </rPr>
          <t xml:space="preserve">Este dato aparecera luego que en atención en </t>
        </r>
        <r>
          <rPr>
            <b/>
            <sz val="9"/>
            <color indexed="81"/>
            <rFont val="Tahoma"/>
            <family val="2"/>
          </rPr>
          <t>Modulo Box/ Pacientes Citados</t>
        </r>
        <r>
          <rPr>
            <sz val="9"/>
            <color indexed="81"/>
            <rFont val="Tahoma"/>
            <family val="2"/>
          </rPr>
          <t xml:space="preserve"> en la </t>
        </r>
        <r>
          <rPr>
            <b/>
            <sz val="9"/>
            <color indexed="81"/>
            <rFont val="Tahoma"/>
            <family val="2"/>
          </rPr>
          <t xml:space="preserve">Anamnesis </t>
        </r>
        <r>
          <rPr>
            <sz val="9"/>
            <color indexed="81"/>
            <rFont val="Tahoma"/>
            <family val="2"/>
          </rPr>
          <t xml:space="preserve">del Paciente en el campo </t>
        </r>
        <r>
          <rPr>
            <b/>
            <sz val="9"/>
            <color indexed="81"/>
            <rFont val="Tahoma"/>
            <family val="2"/>
          </rPr>
          <t xml:space="preserve">Cliclo Vital Femenino </t>
        </r>
        <r>
          <rPr>
            <sz val="9"/>
            <color indexed="81"/>
            <rFont val="Tahoma"/>
            <family val="2"/>
          </rPr>
          <t xml:space="preserve">tenga el valor </t>
        </r>
        <r>
          <rPr>
            <b/>
            <sz val="9"/>
            <color indexed="81"/>
            <rFont val="Tahoma"/>
            <family val="2"/>
          </rPr>
          <t>Embarazada</t>
        </r>
        <r>
          <rPr>
            <sz val="9"/>
            <color indexed="81"/>
            <rFont val="Tahoma"/>
            <family val="2"/>
          </rPr>
          <t xml:space="preserve">
</t>
        </r>
      </text>
    </comment>
    <comment ref="AO184" authorId="0" shapeId="0" xr:uid="{A6549675-B6D4-4AEF-A7DE-5F274B7EC7DE}">
      <text>
        <r>
          <rPr>
            <sz val="9"/>
            <color indexed="81"/>
            <rFont val="Tahoma"/>
            <family val="2"/>
          </rPr>
          <t xml:space="preserve">Este dato sera Obtenido dentro del Formulario </t>
        </r>
        <r>
          <rPr>
            <b/>
            <sz val="9"/>
            <color indexed="81"/>
            <rFont val="Tahoma"/>
            <family val="2"/>
          </rPr>
          <t>Control de Salud Mental</t>
        </r>
        <r>
          <rPr>
            <sz val="9"/>
            <color indexed="81"/>
            <rFont val="Tahoma"/>
            <family val="2"/>
          </rPr>
          <t xml:space="preserve">, en el campo </t>
        </r>
        <r>
          <rPr>
            <b/>
            <sz val="9"/>
            <color indexed="81"/>
            <rFont val="Tahoma"/>
            <family val="2"/>
          </rPr>
          <t>¿Tiene Usted un hijo menor de 5  Años?</t>
        </r>
        <r>
          <rPr>
            <sz val="9"/>
            <color indexed="81"/>
            <rFont val="Tahoma"/>
            <family val="2"/>
          </rPr>
          <t xml:space="preserve">  Teniendo el VALOR</t>
        </r>
        <r>
          <rPr>
            <b/>
            <sz val="9"/>
            <color indexed="81"/>
            <rFont val="Tahoma"/>
            <family val="2"/>
          </rPr>
          <t xml:space="preserve"> SI</t>
        </r>
        <r>
          <rPr>
            <sz val="9"/>
            <color indexed="81"/>
            <rFont val="Tahoma"/>
            <family val="2"/>
          </rPr>
          <t xml:space="preserve"> y que el usuario sea </t>
        </r>
        <r>
          <rPr>
            <b/>
            <sz val="9"/>
            <color indexed="81"/>
            <rFont val="Tahoma"/>
            <family val="2"/>
          </rPr>
          <t>Mujer</t>
        </r>
      </text>
    </comment>
    <comment ref="AP184" authorId="3" shapeId="0" xr:uid="{286D3B44-D562-4274-B3EB-7FA8336A6AF9}">
      <text>
        <r>
          <rPr>
            <sz val="9"/>
            <color indexed="81"/>
            <rFont val="Tahoma"/>
            <family val="2"/>
          </rPr>
          <t xml:space="preserve">Este dato aparecerá luego que en el Modulo de Admision o en Box - Pacientes Citados el paciente indique un Pueblo Indigena
</t>
        </r>
      </text>
    </comment>
    <comment ref="AR184" authorId="6" shapeId="0" xr:uid="{AFC3F9AD-559C-49FA-AA27-26BB2FEDC94B}">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S184" authorId="6" shapeId="0" xr:uid="{B768CCF3-7819-4A61-B3C4-26EACBC83869}">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T184" authorId="3" shapeId="0" xr:uid="{064F7FC0-FF2C-4AB5-8AED-BF7B35B0F8D5}">
      <text>
        <r>
          <rPr>
            <sz val="9"/>
            <color indexed="81"/>
            <rFont val="Tahoma"/>
            <family val="2"/>
          </rPr>
          <t>Se contabilizara a los pacientes que tengan en Admisión - usuario "Alerta Administrativa" o Box - Pacientes Citados - "Alertas Administrativas"  "MIGRANTES"</t>
        </r>
      </text>
    </comment>
    <comment ref="AV185" authorId="3" shapeId="0" xr:uid="{68BED1BA-7838-47D9-A2A4-08033AB4B3AB}">
      <text>
        <r>
          <rPr>
            <sz val="9"/>
            <color indexed="81"/>
            <rFont val="Tahoma"/>
            <family val="2"/>
          </rPr>
          <t>El Paciente debe tener identificado en</t>
        </r>
        <r>
          <rPr>
            <b/>
            <sz val="9"/>
            <color indexed="81"/>
            <rFont val="Tahoma"/>
            <family val="2"/>
          </rPr>
          <t xml:space="preserve"> Módulo de Admisión</t>
        </r>
        <r>
          <rPr>
            <sz val="9"/>
            <color indexed="81"/>
            <rFont val="Tahoma"/>
            <family val="2"/>
          </rPr>
          <t xml:space="preserve"> Pestaña</t>
        </r>
        <r>
          <rPr>
            <b/>
            <sz val="9"/>
            <color indexed="81"/>
            <rFont val="Tahoma"/>
            <family val="2"/>
          </rPr>
          <t xml:space="preserve"> Usuario </t>
        </r>
        <r>
          <rPr>
            <sz val="9"/>
            <color indexed="81"/>
            <rFont val="Tahoma"/>
            <family val="2"/>
          </rPr>
          <t xml:space="preserve">y desde </t>
        </r>
        <r>
          <rPr>
            <b/>
            <sz val="9"/>
            <color indexed="81"/>
            <rFont val="Tahoma"/>
            <family val="2"/>
          </rPr>
          <t xml:space="preserve">Módulo Box - Pacientes Citados </t>
        </r>
        <r>
          <rPr>
            <sz val="9"/>
            <color indexed="81"/>
            <rFont val="Tahoma"/>
            <family val="2"/>
          </rPr>
          <t xml:space="preserve">en </t>
        </r>
        <r>
          <rPr>
            <b/>
            <sz val="9"/>
            <color indexed="81"/>
            <rFont val="Tahoma"/>
            <family val="2"/>
          </rPr>
          <t>Modificar Datos del Paciente</t>
        </r>
        <r>
          <rPr>
            <sz val="9"/>
            <color indexed="81"/>
            <rFont val="Tahoma"/>
            <family val="2"/>
          </rPr>
          <t xml:space="preserve">  en la Opción </t>
        </r>
        <r>
          <rPr>
            <b/>
            <sz val="9"/>
            <color indexed="81"/>
            <rFont val="Tahoma"/>
            <family val="2"/>
          </rPr>
          <t>Genero</t>
        </r>
        <r>
          <rPr>
            <sz val="9"/>
            <color indexed="81"/>
            <rFont val="Tahoma"/>
            <family val="2"/>
          </rPr>
          <t xml:space="preserve"> debe registrar </t>
        </r>
        <r>
          <rPr>
            <b/>
            <sz val="9"/>
            <color indexed="81"/>
            <rFont val="Tahoma"/>
            <family val="2"/>
          </rPr>
          <t>Masculino Trans</t>
        </r>
        <r>
          <rPr>
            <sz val="9"/>
            <color indexed="81"/>
            <rFont val="Tahoma"/>
            <family val="2"/>
          </rPr>
          <t xml:space="preserve">
</t>
        </r>
      </text>
    </comment>
    <comment ref="AW185" authorId="3" shapeId="0" xr:uid="{273892E3-B89B-4CAA-9367-DBB8632DD403}">
      <text>
        <r>
          <rPr>
            <sz val="9"/>
            <color indexed="81"/>
            <rFont val="Tahoma"/>
            <family val="2"/>
          </rPr>
          <t>El Paciente debe tener identificado en</t>
        </r>
        <r>
          <rPr>
            <b/>
            <sz val="9"/>
            <color indexed="81"/>
            <rFont val="Tahoma"/>
            <family val="2"/>
          </rPr>
          <t xml:space="preserve"> Módulo de Admisión</t>
        </r>
        <r>
          <rPr>
            <sz val="9"/>
            <color indexed="81"/>
            <rFont val="Tahoma"/>
            <family val="2"/>
          </rPr>
          <t xml:space="preserve"> Pestaña</t>
        </r>
        <r>
          <rPr>
            <b/>
            <sz val="9"/>
            <color indexed="81"/>
            <rFont val="Tahoma"/>
            <family val="2"/>
          </rPr>
          <t xml:space="preserve"> Usuario </t>
        </r>
        <r>
          <rPr>
            <sz val="9"/>
            <color indexed="81"/>
            <rFont val="Tahoma"/>
            <family val="2"/>
          </rPr>
          <t xml:space="preserve">y desde </t>
        </r>
        <r>
          <rPr>
            <b/>
            <sz val="9"/>
            <color indexed="81"/>
            <rFont val="Tahoma"/>
            <family val="2"/>
          </rPr>
          <t xml:space="preserve">Módulo Box - Pacientes Citados </t>
        </r>
        <r>
          <rPr>
            <sz val="9"/>
            <color indexed="81"/>
            <rFont val="Tahoma"/>
            <family val="2"/>
          </rPr>
          <t xml:space="preserve">en </t>
        </r>
        <r>
          <rPr>
            <b/>
            <sz val="9"/>
            <color indexed="81"/>
            <rFont val="Tahoma"/>
            <family val="2"/>
          </rPr>
          <t>Modificar Datos del Paciente</t>
        </r>
        <r>
          <rPr>
            <sz val="9"/>
            <color indexed="81"/>
            <rFont val="Tahoma"/>
            <family val="2"/>
          </rPr>
          <t xml:space="preserve">  en la Opción </t>
        </r>
        <r>
          <rPr>
            <b/>
            <sz val="9"/>
            <color indexed="81"/>
            <rFont val="Tahoma"/>
            <family val="2"/>
          </rPr>
          <t>Genero</t>
        </r>
        <r>
          <rPr>
            <sz val="9"/>
            <color indexed="81"/>
            <rFont val="Tahoma"/>
            <family val="2"/>
          </rPr>
          <t xml:space="preserve"> debe registrar </t>
        </r>
        <r>
          <rPr>
            <b/>
            <sz val="9"/>
            <color indexed="81"/>
            <rFont val="Tahoma"/>
            <family val="2"/>
          </rPr>
          <t>Femenino Trans</t>
        </r>
        <r>
          <rPr>
            <sz val="9"/>
            <color indexed="81"/>
            <rFont val="Tahoma"/>
            <family val="2"/>
          </rPr>
          <t xml:space="preserve">
</t>
        </r>
      </text>
    </comment>
    <comment ref="C188" authorId="4" shapeId="0" xr:uid="{8B95E5E6-312A-4156-879C-26268D8BCE27}">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 </t>
        </r>
        <r>
          <rPr>
            <b/>
            <sz val="9"/>
            <color indexed="81"/>
            <rFont val="Tahoma"/>
            <family val="2"/>
          </rPr>
          <t xml:space="preserve">Factores de Riesgo y Condicionantes de la Salud Mental  </t>
        </r>
        <r>
          <rPr>
            <sz val="9"/>
            <color indexed="81"/>
            <rFont val="Tahoma"/>
            <family val="2"/>
          </rPr>
          <t xml:space="preserve">
en el campo </t>
        </r>
        <r>
          <rPr>
            <b/>
            <sz val="9"/>
            <color indexed="81"/>
            <rFont val="Tahoma"/>
            <family val="2"/>
          </rPr>
          <t>Complentado el Formulario Control de Salud Mental en el Campo  ¿Es Vctima o Agresor/a de Volencia? debe seleccionar el valor  "si", además selecionar En la Violencia Es: el valor Victima  y tener registrado Alguno de los Estados Ingreso o Reingreso.</t>
        </r>
        <r>
          <rPr>
            <sz val="9"/>
            <color indexed="81"/>
            <rFont val="Tahoma"/>
            <family val="2"/>
          </rPr>
          <t xml:space="preserve">
</t>
        </r>
      </text>
    </comment>
    <comment ref="C189" authorId="4" shapeId="0" xr:uid="{47790D4A-B209-4504-8389-5A9E210C8EA0}">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Factores de Riesgo y Condicionantes de la Salud Mental  </t>
        </r>
        <r>
          <rPr>
            <sz val="9"/>
            <color indexed="81"/>
            <rFont val="Tahoma"/>
            <family val="2"/>
          </rPr>
          <t xml:space="preserve">
en el campo</t>
        </r>
        <r>
          <rPr>
            <b/>
            <sz val="9"/>
            <color indexed="81"/>
            <rFont val="Tahoma"/>
            <family val="2"/>
          </rPr>
          <t xml:space="preserve"> ¿Es Vctima o Agresor/a de Volencia?</t>
        </r>
        <r>
          <rPr>
            <sz val="9"/>
            <color indexed="81"/>
            <rFont val="Tahoma"/>
            <family val="2"/>
          </rPr>
          <t xml:space="preserve"> debe seleccionar el valor </t>
        </r>
        <r>
          <rPr>
            <b/>
            <sz val="9"/>
            <color indexed="81"/>
            <rFont val="Tahoma"/>
            <family val="2"/>
          </rPr>
          <t xml:space="preserve"> "Si"</t>
        </r>
        <r>
          <rPr>
            <sz val="9"/>
            <color indexed="81"/>
            <rFont val="Tahoma"/>
            <family val="2"/>
          </rPr>
          <t xml:space="preserve">, además selecionar  </t>
        </r>
        <r>
          <rPr>
            <b/>
            <sz val="9"/>
            <color indexed="81"/>
            <rFont val="Tahoma"/>
            <family val="2"/>
          </rPr>
          <t>En la Violencia Es:</t>
        </r>
        <r>
          <rPr>
            <sz val="9"/>
            <color indexed="81"/>
            <rFont val="Tahoma"/>
            <family val="2"/>
          </rPr>
          <t xml:space="preserve"> el valor </t>
        </r>
        <r>
          <rPr>
            <b/>
            <sz val="9"/>
            <color indexed="81"/>
            <rFont val="Tahoma"/>
            <family val="2"/>
          </rPr>
          <t xml:space="preserve">Agresor/a </t>
        </r>
        <r>
          <rPr>
            <sz val="9"/>
            <color indexed="81"/>
            <rFont val="Tahoma"/>
            <family val="2"/>
          </rPr>
          <t>y tener registrado</t>
        </r>
        <r>
          <rPr>
            <b/>
            <sz val="9"/>
            <color indexed="81"/>
            <rFont val="Tahoma"/>
            <family val="2"/>
          </rPr>
          <t xml:space="preserve"> Ingreso</t>
        </r>
        <r>
          <rPr>
            <sz val="9"/>
            <color indexed="81"/>
            <rFont val="Tahoma"/>
            <family val="2"/>
          </rPr>
          <t xml:space="preserve"> o</t>
        </r>
        <r>
          <rPr>
            <b/>
            <sz val="9"/>
            <color indexed="81"/>
            <rFont val="Tahoma"/>
            <family val="2"/>
          </rPr>
          <t xml:space="preserve"> Reingreso</t>
        </r>
        <r>
          <rPr>
            <sz val="9"/>
            <color indexed="81"/>
            <rFont val="Tahoma"/>
            <family val="2"/>
          </rPr>
          <t xml:space="preserve"> en el campo </t>
        </r>
        <r>
          <rPr>
            <b/>
            <sz val="9"/>
            <color indexed="81"/>
            <rFont val="Tahoma"/>
            <family val="2"/>
          </rPr>
          <t xml:space="preserve">Estado </t>
        </r>
        <r>
          <rPr>
            <sz val="9"/>
            <color indexed="81"/>
            <rFont val="Tahoma"/>
            <family val="2"/>
          </rPr>
          <t xml:space="preserve">
</t>
        </r>
      </text>
    </comment>
    <comment ref="C190" authorId="4" shapeId="0" xr:uid="{517D577C-AC1F-4B56-8CC1-D82864306FD3}">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Factores de Riesgo y Condicionantes de la Salud Mental  </t>
        </r>
        <r>
          <rPr>
            <sz val="9"/>
            <color indexed="81"/>
            <rFont val="Tahoma"/>
            <family val="2"/>
          </rPr>
          <t xml:space="preserve">
en el campo</t>
        </r>
        <r>
          <rPr>
            <b/>
            <sz val="9"/>
            <color indexed="81"/>
            <rFont val="Tahoma"/>
            <family val="2"/>
          </rPr>
          <t xml:space="preserve"> ¿Sufre de Abuso Sexual?  </t>
        </r>
        <r>
          <rPr>
            <sz val="9"/>
            <color indexed="81"/>
            <rFont val="Tahoma"/>
            <family val="2"/>
          </rPr>
          <t>debe seleccionar</t>
        </r>
        <r>
          <rPr>
            <b/>
            <sz val="9"/>
            <color indexed="81"/>
            <rFont val="Tahoma"/>
            <family val="2"/>
          </rPr>
          <t xml:space="preserve"> "si</t>
        </r>
        <r>
          <rPr>
            <sz val="9"/>
            <color indexed="81"/>
            <rFont val="Tahoma"/>
            <family val="2"/>
          </rPr>
          <t xml:space="preserve">" y tener registrado </t>
        </r>
        <r>
          <rPr>
            <b/>
            <sz val="9"/>
            <color indexed="81"/>
            <rFont val="Tahoma"/>
            <family val="2"/>
          </rPr>
          <t>Ingreso</t>
        </r>
        <r>
          <rPr>
            <sz val="9"/>
            <color indexed="81"/>
            <rFont val="Tahoma"/>
            <family val="2"/>
          </rPr>
          <t xml:space="preserve"> o </t>
        </r>
        <r>
          <rPr>
            <b/>
            <sz val="9"/>
            <color indexed="81"/>
            <rFont val="Tahoma"/>
            <family val="2"/>
          </rPr>
          <t>Reingreso</t>
        </r>
        <r>
          <rPr>
            <sz val="9"/>
            <color indexed="81"/>
            <rFont val="Tahoma"/>
            <family val="2"/>
          </rPr>
          <t xml:space="preserve">  en el campo </t>
        </r>
        <r>
          <rPr>
            <b/>
            <sz val="9"/>
            <color indexed="81"/>
            <rFont val="Tahoma"/>
            <family val="2"/>
          </rPr>
          <t>Estado</t>
        </r>
      </text>
    </comment>
    <comment ref="C191" authorId="3" shapeId="0" xr:uid="{90EF5A8B-FD2C-4B0D-803E-BFD9DA0F4D21}">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Factores de Riesgo y Condicionantes de la Salud Mental  </t>
        </r>
        <r>
          <rPr>
            <sz val="9"/>
            <color indexed="81"/>
            <rFont val="Tahoma"/>
            <family val="2"/>
          </rPr>
          <t xml:space="preserve">en el campo </t>
        </r>
        <r>
          <rPr>
            <b/>
            <sz val="9"/>
            <color indexed="81"/>
            <rFont val="Tahoma"/>
            <family val="2"/>
          </rPr>
          <t>Suicidio</t>
        </r>
        <r>
          <rPr>
            <sz val="9"/>
            <color indexed="81"/>
            <rFont val="Tahoma"/>
            <family val="2"/>
          </rPr>
          <t xml:space="preserve"> debe seleccionar el valor </t>
        </r>
        <r>
          <rPr>
            <b/>
            <sz val="9"/>
            <color indexed="81"/>
            <rFont val="Tahoma"/>
            <family val="2"/>
          </rPr>
          <t>"Si"</t>
        </r>
        <r>
          <rPr>
            <sz val="9"/>
            <color indexed="81"/>
            <rFont val="Tahoma"/>
            <family val="2"/>
          </rPr>
          <t xml:space="preserve">, además en el campo </t>
        </r>
        <r>
          <rPr>
            <b/>
            <sz val="9"/>
            <color indexed="81"/>
            <rFont val="Tahoma"/>
            <family val="2"/>
          </rPr>
          <t xml:space="preserve">Tipo de Suicidio </t>
        </r>
        <r>
          <rPr>
            <sz val="9"/>
            <color indexed="81"/>
            <rFont val="Tahoma"/>
            <family val="2"/>
          </rPr>
          <t>se debe ingresar</t>
        </r>
        <r>
          <rPr>
            <b/>
            <sz val="9"/>
            <color indexed="81"/>
            <rFont val="Tahoma"/>
            <family val="2"/>
          </rPr>
          <t xml:space="preserve"> Ideación, </t>
        </r>
        <r>
          <rPr>
            <sz val="9"/>
            <color indexed="81"/>
            <rFont val="Tahoma"/>
            <family val="2"/>
          </rPr>
          <t>asi tambien</t>
        </r>
        <r>
          <rPr>
            <b/>
            <sz val="9"/>
            <color indexed="81"/>
            <rFont val="Tahoma"/>
            <family val="2"/>
          </rPr>
          <t xml:space="preserve"> </t>
        </r>
        <r>
          <rPr>
            <sz val="9"/>
            <color indexed="81"/>
            <rFont val="Tahoma"/>
            <family val="2"/>
          </rPr>
          <t>selecionar</t>
        </r>
        <r>
          <rPr>
            <b/>
            <sz val="9"/>
            <color indexed="81"/>
            <rFont val="Tahoma"/>
            <family val="2"/>
          </rPr>
          <t xml:space="preserve"> Ingreso</t>
        </r>
        <r>
          <rPr>
            <sz val="9"/>
            <color indexed="81"/>
            <rFont val="Tahoma"/>
            <family val="2"/>
          </rPr>
          <t xml:space="preserve">  o</t>
        </r>
        <r>
          <rPr>
            <b/>
            <sz val="9"/>
            <color indexed="81"/>
            <rFont val="Tahoma"/>
            <family val="2"/>
          </rPr>
          <t xml:space="preserve"> Reingreso </t>
        </r>
        <r>
          <rPr>
            <sz val="9"/>
            <color indexed="81"/>
            <rFont val="Tahoma"/>
            <family val="2"/>
          </rPr>
          <t xml:space="preserve">en el campo </t>
        </r>
        <r>
          <rPr>
            <b/>
            <sz val="9"/>
            <color indexed="81"/>
            <rFont val="Tahoma"/>
            <family val="2"/>
          </rPr>
          <t>Estado</t>
        </r>
      </text>
    </comment>
    <comment ref="C192" authorId="3" shapeId="0" xr:uid="{3B978F73-2C0E-4856-A7FB-F3B6FBEED7F8}">
      <text>
        <r>
          <rPr>
            <sz val="9"/>
            <color indexed="81"/>
            <rFont val="Tahoma"/>
            <family val="2"/>
          </rPr>
          <t xml:space="preserve">
Este dato aparecerá  luego de que en la atención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Factores de Riesgo y Condicionantes de la Salud Mental</t>
        </r>
        <r>
          <rPr>
            <sz val="9"/>
            <color indexed="81"/>
            <rFont val="Tahoma"/>
            <family val="2"/>
          </rPr>
          <t xml:space="preserve">  en el campo</t>
        </r>
        <r>
          <rPr>
            <b/>
            <sz val="9"/>
            <color indexed="81"/>
            <rFont val="Tahoma"/>
            <family val="2"/>
          </rPr>
          <t xml:space="preserve"> Suicidio </t>
        </r>
        <r>
          <rPr>
            <sz val="9"/>
            <color indexed="81"/>
            <rFont val="Tahoma"/>
            <family val="2"/>
          </rPr>
          <t>debe seleccionar el valor</t>
        </r>
        <r>
          <rPr>
            <b/>
            <sz val="9"/>
            <color indexed="81"/>
            <rFont val="Tahoma"/>
            <family val="2"/>
          </rPr>
          <t xml:space="preserve"> "Si"</t>
        </r>
        <r>
          <rPr>
            <sz val="9"/>
            <color indexed="81"/>
            <rFont val="Tahoma"/>
            <family val="2"/>
          </rPr>
          <t xml:space="preserve">, además en el campo </t>
        </r>
        <r>
          <rPr>
            <b/>
            <sz val="9"/>
            <color indexed="81"/>
            <rFont val="Tahoma"/>
            <family val="2"/>
          </rPr>
          <t>Tipo de Suicidio</t>
        </r>
        <r>
          <rPr>
            <sz val="9"/>
            <color indexed="81"/>
            <rFont val="Tahoma"/>
            <family val="2"/>
          </rPr>
          <t xml:space="preserve"> se debe ingresar </t>
        </r>
        <r>
          <rPr>
            <b/>
            <sz val="9"/>
            <color indexed="81"/>
            <rFont val="Tahoma"/>
            <family val="2"/>
          </rPr>
          <t>Intento</t>
        </r>
        <r>
          <rPr>
            <sz val="9"/>
            <color indexed="81"/>
            <rFont val="Tahoma"/>
            <family val="2"/>
          </rPr>
          <t xml:space="preserve">, asi tambien selecionar </t>
        </r>
        <r>
          <rPr>
            <b/>
            <sz val="9"/>
            <color indexed="81"/>
            <rFont val="Tahoma"/>
            <family val="2"/>
          </rPr>
          <t xml:space="preserve">Ingreso o Reingreso  </t>
        </r>
        <r>
          <rPr>
            <sz val="9"/>
            <color indexed="81"/>
            <rFont val="Tahoma"/>
            <family val="2"/>
          </rPr>
          <t xml:space="preserve">en el campo </t>
        </r>
        <r>
          <rPr>
            <b/>
            <sz val="9"/>
            <color indexed="81"/>
            <rFont val="Tahoma"/>
            <family val="2"/>
          </rPr>
          <t>Estado</t>
        </r>
      </text>
    </comment>
    <comment ref="C193" authorId="7" shapeId="0" xr:uid="{9D6F3A35-2CEE-4FE2-8DD8-8860F88DDFC6}">
      <text>
        <r>
          <rPr>
            <sz val="9"/>
            <color indexed="81"/>
            <rFont val="Tahoma"/>
            <family val="2"/>
          </rPr>
          <t xml:space="preserve">Total de Personas Ingresadas Por Estamento </t>
        </r>
        <r>
          <rPr>
            <b/>
            <sz val="9"/>
            <color indexed="81"/>
            <rFont val="Tahoma"/>
            <family val="2"/>
          </rPr>
          <t xml:space="preserve">Médico </t>
        </r>
        <r>
          <rPr>
            <sz val="9"/>
            <color indexed="81"/>
            <rFont val="Tahoma"/>
            <family val="2"/>
          </rPr>
          <t>registradas</t>
        </r>
        <r>
          <rPr>
            <b/>
            <sz val="9"/>
            <color indexed="81"/>
            <rFont val="Tahoma"/>
            <family val="2"/>
          </rPr>
          <t xml:space="preserve"> </t>
        </r>
        <r>
          <rPr>
            <sz val="9"/>
            <color indexed="81"/>
            <rFont val="Tahoma"/>
            <family val="2"/>
          </rPr>
          <t xml:space="preserve">en el Formulario </t>
        </r>
        <r>
          <rPr>
            <b/>
            <sz val="9"/>
            <color indexed="81"/>
            <rFont val="Tahoma"/>
            <family val="2"/>
          </rPr>
          <t>Control de Salud Mental</t>
        </r>
        <r>
          <rPr>
            <sz val="9"/>
            <color indexed="81"/>
            <rFont val="Tahoma"/>
            <family val="2"/>
          </rPr>
          <t>,  selecionando el estado</t>
        </r>
        <r>
          <rPr>
            <b/>
            <sz val="9"/>
            <color indexed="81"/>
            <rFont val="Tahoma"/>
            <family val="2"/>
          </rPr>
          <t xml:space="preserve"> Ingreso o Reingreso , </t>
        </r>
        <r>
          <rPr>
            <sz val="9"/>
            <color indexed="81"/>
            <rFont val="Tahoma"/>
            <family val="2"/>
          </rPr>
          <t>para las siguientes grupos de</t>
        </r>
        <r>
          <rPr>
            <b/>
            <sz val="9"/>
            <color indexed="81"/>
            <rFont val="Tahoma"/>
            <family val="2"/>
          </rPr>
          <t xml:space="preserve"> Diagnosticos  de Trastornos Mentales.</t>
        </r>
        <r>
          <rPr>
            <sz val="9"/>
            <color indexed="81"/>
            <rFont val="Tahoma"/>
            <family val="2"/>
          </rPr>
          <t xml:space="preserve">
- Transtornos del Humor (afectivos)
- Transtornos Mentales y del Comportamiento debido a consumo Sustancias Psicotrópicas.
- Trastornos del comportamiento debido a consumo sustancias psicotrópicas.
- Trastornos del comportamiento y de las emociones de comienzo habitual en Infancia y Adolescencia.
- Trastorno de ansiedad.
- Demencias (Incluye Alzheimer)
- Trastornos conductuales asociados a demencia.
- Esquizofrenia
- Trastornos de la conducta alimentaria.
- Retraso mental.
- Trastorno de Personalidad
- Trastorno generalizados del desarrollo
Regla de Concistencia Maual DEIS 2019:
R.2: En la fila 136 </t>
        </r>
        <r>
          <rPr>
            <b/>
            <sz val="9"/>
            <color indexed="81"/>
            <rFont val="Tahoma"/>
            <family val="2"/>
          </rPr>
          <t>“ingresos al programa”</t>
        </r>
        <r>
          <rPr>
            <sz val="9"/>
            <color indexed="81"/>
            <rFont val="Tahoma"/>
            <family val="2"/>
          </rPr>
          <t xml:space="preserve"> como en la fila 141 </t>
        </r>
        <r>
          <rPr>
            <b/>
            <sz val="9"/>
            <color indexed="81"/>
            <rFont val="Tahoma"/>
            <family val="2"/>
          </rPr>
          <t>“personas con diagnósticos de trastornos mentales”</t>
        </r>
        <r>
          <rPr>
            <sz val="9"/>
            <color indexed="81"/>
            <rFont val="Tahoma"/>
            <family val="2"/>
          </rPr>
          <t xml:space="preserve">, se deberá registrar el </t>
        </r>
        <r>
          <rPr>
            <b/>
            <sz val="9"/>
            <color indexed="81"/>
            <rFont val="Tahoma"/>
            <family val="2"/>
          </rPr>
          <t>número de personas que ingresan al programa</t>
        </r>
        <r>
          <rPr>
            <sz val="9"/>
            <color indexed="81"/>
            <rFont val="Tahoma"/>
            <family val="2"/>
          </rPr>
          <t xml:space="preserve">, </t>
        </r>
        <r>
          <rPr>
            <b/>
            <sz val="9"/>
            <color indexed="81"/>
            <rFont val="Tahoma"/>
            <family val="2"/>
          </rPr>
          <t>independiente del número de factores de riesgo, condicionantes o diagnósticos de trastornos de salud mental que tenga la persona</t>
        </r>
        <r>
          <rPr>
            <sz val="9"/>
            <color indexed="81"/>
            <rFont val="Tahoma"/>
            <family val="2"/>
          </rPr>
          <t>.</t>
        </r>
      </text>
    </comment>
    <comment ref="C194" authorId="8" shapeId="0" xr:uid="{A01F8F97-A5A4-46A2-AC37-BBD4AE5D313D}">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Depresión?</t>
        </r>
        <r>
          <rPr>
            <sz val="9"/>
            <color indexed="81"/>
            <rFont val="Tahoma"/>
            <family val="2"/>
          </rPr>
          <t xml:space="preserve">  debe seleccionar "</t>
        </r>
        <r>
          <rPr>
            <b/>
            <sz val="9"/>
            <color indexed="81"/>
            <rFont val="Tahoma"/>
            <family val="2"/>
          </rPr>
          <t>si</t>
        </r>
        <r>
          <rPr>
            <sz val="9"/>
            <color indexed="81"/>
            <rFont val="Tahoma"/>
            <family val="2"/>
          </rPr>
          <t>" , tener registrado</t>
        </r>
        <r>
          <rPr>
            <b/>
            <sz val="9"/>
            <color indexed="81"/>
            <rFont val="Tahoma"/>
            <family val="2"/>
          </rPr>
          <t xml:space="preserve"> Ingreso</t>
        </r>
        <r>
          <rPr>
            <sz val="9"/>
            <color indexed="81"/>
            <rFont val="Tahoma"/>
            <family val="2"/>
          </rPr>
          <t xml:space="preserve">  o </t>
        </r>
        <r>
          <rPr>
            <b/>
            <sz val="9"/>
            <color indexed="81"/>
            <rFont val="Tahoma"/>
            <family val="2"/>
          </rPr>
          <t>Reingreso</t>
        </r>
        <r>
          <rPr>
            <sz val="9"/>
            <color indexed="81"/>
            <rFont val="Tahoma"/>
            <family val="2"/>
          </rPr>
          <t xml:space="preserve"> en el campo estado y</t>
        </r>
        <r>
          <rPr>
            <b/>
            <sz val="9"/>
            <color indexed="81"/>
            <rFont val="Tahoma"/>
            <family val="2"/>
          </rPr>
          <t xml:space="preserve"> Depresión Leve</t>
        </r>
        <r>
          <rPr>
            <sz val="9"/>
            <color indexed="81"/>
            <rFont val="Tahoma"/>
            <family val="2"/>
          </rPr>
          <t xml:space="preserve"> en el campo </t>
        </r>
        <r>
          <rPr>
            <b/>
            <sz val="9"/>
            <color indexed="81"/>
            <rFont val="Tahoma"/>
            <family val="2"/>
          </rPr>
          <t>Tipo de depresión</t>
        </r>
      </text>
    </comment>
    <comment ref="C195" authorId="8" shapeId="0" xr:uid="{F1B12FD3-5755-4296-8C4E-313FB5641165}">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 Tiene  Depresión ?  </t>
        </r>
        <r>
          <rPr>
            <sz val="9"/>
            <color indexed="81"/>
            <rFont val="Tahoma"/>
            <family val="2"/>
          </rPr>
          <t xml:space="preserve">debe seleccionar </t>
        </r>
        <r>
          <rPr>
            <b/>
            <sz val="9"/>
            <color indexed="81"/>
            <rFont val="Tahoma"/>
            <family val="2"/>
          </rPr>
          <t>"si</t>
        </r>
        <r>
          <rPr>
            <sz val="9"/>
            <color indexed="81"/>
            <rFont val="Tahoma"/>
            <family val="2"/>
          </rPr>
          <t xml:space="preserve">" , tener registrado </t>
        </r>
        <r>
          <rPr>
            <b/>
            <sz val="9"/>
            <color indexed="81"/>
            <rFont val="Tahoma"/>
            <family val="2"/>
          </rPr>
          <t>Ingreso o Reingreso</t>
        </r>
        <r>
          <rPr>
            <sz val="9"/>
            <color indexed="81"/>
            <rFont val="Tahoma"/>
            <family val="2"/>
          </rPr>
          <t xml:space="preserve">  en el campo estado y </t>
        </r>
        <r>
          <rPr>
            <b/>
            <sz val="9"/>
            <color indexed="81"/>
            <rFont val="Tahoma"/>
            <family val="2"/>
          </rPr>
          <t>Depresión Moderada</t>
        </r>
        <r>
          <rPr>
            <sz val="9"/>
            <color indexed="81"/>
            <rFont val="Tahoma"/>
            <family val="2"/>
          </rPr>
          <t xml:space="preserve">  en el campo </t>
        </r>
        <r>
          <rPr>
            <b/>
            <sz val="9"/>
            <color indexed="81"/>
            <rFont val="Tahoma"/>
            <family val="2"/>
          </rPr>
          <t>Tipo de depresión</t>
        </r>
      </text>
    </comment>
    <comment ref="C196" authorId="8" shapeId="0" xr:uid="{7CC82064-9ED6-4154-AEE0-D830C8BCC9A4}">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t>
        </r>
        <r>
          <rPr>
            <b/>
            <sz val="9"/>
            <color indexed="81"/>
            <rFont val="Tahoma"/>
            <family val="2"/>
          </rPr>
          <t xml:space="preserve"> 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Depresión?</t>
        </r>
        <r>
          <rPr>
            <sz val="9"/>
            <color indexed="81"/>
            <rFont val="Tahoma"/>
            <family val="2"/>
          </rPr>
          <t xml:space="preserve">  debe seleccionar</t>
        </r>
        <r>
          <rPr>
            <b/>
            <sz val="9"/>
            <color indexed="81"/>
            <rFont val="Tahoma"/>
            <family val="2"/>
          </rPr>
          <t xml:space="preserve"> "si</t>
        </r>
        <r>
          <rPr>
            <sz val="9"/>
            <color indexed="81"/>
            <rFont val="Tahoma"/>
            <family val="2"/>
          </rPr>
          <t xml:space="preserve">" , tener registrado </t>
        </r>
        <r>
          <rPr>
            <b/>
            <sz val="9"/>
            <color indexed="81"/>
            <rFont val="Tahoma"/>
            <family val="2"/>
          </rPr>
          <t xml:space="preserve">Ingreso o Reingreso </t>
        </r>
        <r>
          <rPr>
            <sz val="9"/>
            <color indexed="81"/>
            <rFont val="Tahoma"/>
            <family val="2"/>
          </rPr>
          <t xml:space="preserve"> en el campo estado y </t>
        </r>
        <r>
          <rPr>
            <b/>
            <sz val="9"/>
            <color indexed="81"/>
            <rFont val="Tahoma"/>
            <family val="2"/>
          </rPr>
          <t>Depresión Grave</t>
        </r>
        <r>
          <rPr>
            <sz val="9"/>
            <color indexed="81"/>
            <rFont val="Tahoma"/>
            <family val="2"/>
          </rPr>
          <t xml:space="preserve">  en el campo </t>
        </r>
        <r>
          <rPr>
            <b/>
            <sz val="9"/>
            <color indexed="81"/>
            <rFont val="Tahoma"/>
            <family val="2"/>
          </rPr>
          <t>Tipo de depresión</t>
        </r>
      </text>
    </comment>
    <comment ref="C197" authorId="8" shapeId="0" xr:uid="{693D1E70-533B-44F2-8F96-9239E3672B4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t>
        </r>
        <r>
          <rPr>
            <b/>
            <sz val="9"/>
            <color indexed="81"/>
            <rFont val="Tahoma"/>
            <family val="2"/>
          </rPr>
          <t xml:space="preserve"> ¿ Tiene Depresión Post - Parto ?  </t>
        </r>
        <r>
          <rPr>
            <sz val="9"/>
            <color indexed="81"/>
            <rFont val="Tahoma"/>
            <family val="2"/>
          </rPr>
          <t>debe seleccionar "</t>
        </r>
        <r>
          <rPr>
            <b/>
            <sz val="9"/>
            <color indexed="81"/>
            <rFont val="Tahoma"/>
            <family val="2"/>
          </rPr>
          <t>si</t>
        </r>
        <r>
          <rPr>
            <sz val="9"/>
            <color indexed="81"/>
            <rFont val="Tahoma"/>
            <family val="2"/>
          </rPr>
          <t xml:space="preserve">" y tener registrado </t>
        </r>
        <r>
          <rPr>
            <b/>
            <sz val="9"/>
            <color indexed="81"/>
            <rFont val="Tahoma"/>
            <family val="2"/>
          </rPr>
          <t>Ingreso o Reingreso</t>
        </r>
        <r>
          <rPr>
            <sz val="9"/>
            <color indexed="81"/>
            <rFont val="Tahoma"/>
            <family val="2"/>
          </rPr>
          <t xml:space="preserve">  en el campo estado.</t>
        </r>
      </text>
    </comment>
    <comment ref="C198" authorId="8" shapeId="0" xr:uid="{B5D21CE3-9302-49AF-BE0D-386AC652BF33}">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Tiene Transtorno Bipolar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Ingreso o Reingreso</t>
        </r>
        <r>
          <rPr>
            <sz val="9"/>
            <color indexed="81"/>
            <rFont val="Tahoma"/>
            <family val="2"/>
          </rPr>
          <t xml:space="preserve"> en el campo estado.</t>
        </r>
      </text>
    </comment>
    <comment ref="C199" authorId="8" shapeId="0" xr:uid="{403AECA2-E238-4277-A394-2D1360628FDA}">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¿Tiene Depresión Refractaria?  </t>
        </r>
        <r>
          <rPr>
            <sz val="9"/>
            <color indexed="81"/>
            <rFont val="Tahoma"/>
            <family val="2"/>
          </rPr>
          <t>debe seleccionar "</t>
        </r>
        <r>
          <rPr>
            <b/>
            <sz val="9"/>
            <color indexed="81"/>
            <rFont val="Tahoma"/>
            <family val="2"/>
          </rPr>
          <t>si"</t>
        </r>
        <r>
          <rPr>
            <sz val="9"/>
            <color indexed="81"/>
            <rFont val="Tahoma"/>
            <family val="2"/>
          </rPr>
          <t xml:space="preserve"> y tener registrado </t>
        </r>
        <r>
          <rPr>
            <b/>
            <sz val="9"/>
            <color indexed="81"/>
            <rFont val="Tahoma"/>
            <family val="2"/>
          </rPr>
          <t>Ingreso</t>
        </r>
        <r>
          <rPr>
            <sz val="9"/>
            <color indexed="81"/>
            <rFont val="Tahoma"/>
            <family val="2"/>
          </rPr>
          <t xml:space="preserve"> o </t>
        </r>
        <r>
          <rPr>
            <b/>
            <sz val="9"/>
            <color indexed="81"/>
            <rFont val="Tahoma"/>
            <family val="2"/>
          </rPr>
          <t>Reingreso</t>
        </r>
        <r>
          <rPr>
            <sz val="9"/>
            <color indexed="81"/>
            <rFont val="Tahoma"/>
            <family val="2"/>
          </rPr>
          <t xml:space="preserve"> en el campo estado 
</t>
        </r>
      </text>
    </comment>
    <comment ref="C200" authorId="8" shapeId="0" xr:uid="{3ABDE0B7-62F5-466D-BCA4-05EE3569025D}">
      <text>
        <r>
          <rPr>
            <sz val="9"/>
            <color indexed="81"/>
            <rFont val="Tahoma"/>
            <family val="2"/>
          </rPr>
          <t>Este dato aparecerá  luego de que en la atención registrada Por Estamento</t>
        </r>
        <r>
          <rPr>
            <b/>
            <sz val="9"/>
            <color indexed="81"/>
            <rFont val="Tahoma"/>
            <family val="2"/>
          </rPr>
          <t xml:space="preserve"> Médico </t>
        </r>
        <r>
          <rPr>
            <sz val="9"/>
            <color indexed="81"/>
            <rFont val="Tahoma"/>
            <family val="2"/>
          </rPr>
          <t xml:space="preserve">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 ¿Tiene Depresión Grave con Psicosis?  </t>
        </r>
        <r>
          <rPr>
            <sz val="9"/>
            <color indexed="81"/>
            <rFont val="Tahoma"/>
            <family val="2"/>
          </rPr>
          <t>debe seleccionar "</t>
        </r>
        <r>
          <rPr>
            <b/>
            <sz val="9"/>
            <color indexed="81"/>
            <rFont val="Tahoma"/>
            <family val="2"/>
          </rPr>
          <t>si</t>
        </r>
        <r>
          <rPr>
            <sz val="9"/>
            <color indexed="81"/>
            <rFont val="Tahoma"/>
            <family val="2"/>
          </rPr>
          <t>" y tener registrado</t>
        </r>
        <r>
          <rPr>
            <b/>
            <sz val="9"/>
            <color indexed="81"/>
            <rFont val="Tahoma"/>
            <family val="2"/>
          </rPr>
          <t xml:space="preserve"> Ingreso o Reingreso</t>
        </r>
        <r>
          <rPr>
            <sz val="9"/>
            <color indexed="81"/>
            <rFont val="Tahoma"/>
            <family val="2"/>
          </rPr>
          <t xml:space="preserve">  en el campo estado.</t>
        </r>
      </text>
    </comment>
    <comment ref="C201" authorId="8" shapeId="0" xr:uid="{2A83A57E-878A-414C-8E00-7A8EC5014FE5}">
      <text>
        <r>
          <rPr>
            <sz val="9"/>
            <color indexed="81"/>
            <rFont val="Tahoma"/>
            <family val="2"/>
          </rPr>
          <t>Este dato aparecerá  luego de que en la atención registrada Por Estamento</t>
        </r>
        <r>
          <rPr>
            <b/>
            <sz val="9"/>
            <color indexed="81"/>
            <rFont val="Tahoma"/>
            <family val="2"/>
          </rPr>
          <t xml:space="preserve"> 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 ¿Tiene Depresión con Alto Riesgo Suicida?</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Ingreso o Reingreso</t>
        </r>
        <r>
          <rPr>
            <sz val="9"/>
            <color indexed="81"/>
            <rFont val="Tahoma"/>
            <family val="2"/>
          </rPr>
          <t xml:space="preserve">  en el campo estado </t>
        </r>
      </text>
    </comment>
    <comment ref="C202" authorId="3" shapeId="0" xr:uid="{64C805F4-B14B-4C7C-9EAD-60FD4BD58CE2}">
      <text>
        <r>
          <rPr>
            <b/>
            <sz val="9"/>
            <color indexed="81"/>
            <rFont val="Tahoma"/>
            <family val="2"/>
          </rPr>
          <t xml:space="preserve">Este dato aparecerá  luego de que en la atención registrada Por Estamento Médico 
Registrada en el Módulo Box - Pacientes Citados  o en Agregar documentos a una atención
</t>
        </r>
        <r>
          <rPr>
            <sz val="9"/>
            <color indexed="81"/>
            <rFont val="Tahoma"/>
            <family val="2"/>
          </rPr>
          <t xml:space="preserve">
 y en el   </t>
        </r>
        <r>
          <rPr>
            <b/>
            <sz val="9"/>
            <color indexed="81"/>
            <rFont val="Tahoma"/>
            <family val="2"/>
          </rPr>
          <t xml:space="preserve">Formulario Control  De Salud Mental </t>
        </r>
        <r>
          <rPr>
            <sz val="9"/>
            <color indexed="81"/>
            <rFont val="Tahoma"/>
            <family val="2"/>
          </rPr>
          <t xml:space="preserve">en la sección </t>
        </r>
        <r>
          <rPr>
            <b/>
            <sz val="9"/>
            <color indexed="81"/>
            <rFont val="Tahoma"/>
            <family val="2"/>
          </rPr>
          <t xml:space="preserve"> Diagnósticos de Trastornos Mentales en sección Trastornos Mentales y del Comportamiento Debido a Consumo Sustancias Psicotrópicas
</t>
        </r>
        <r>
          <rPr>
            <sz val="9"/>
            <color indexed="81"/>
            <rFont val="Tahoma"/>
            <family val="2"/>
          </rPr>
          <t>en el campo</t>
        </r>
        <r>
          <rPr>
            <b/>
            <sz val="9"/>
            <color indexed="81"/>
            <rFont val="Tahoma"/>
            <family val="2"/>
          </rPr>
          <t xml:space="preserve">  ¿Consumo Perjudicial de Alcohol? </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t>
        </r>
        <r>
          <rPr>
            <b/>
            <sz val="9"/>
            <color indexed="81"/>
            <rFont val="Tahoma"/>
            <family val="2"/>
          </rPr>
          <t xml:space="preserve"> Ingreso o Reingreso</t>
        </r>
        <r>
          <rPr>
            <sz val="9"/>
            <color indexed="81"/>
            <rFont val="Tahoma"/>
            <family val="2"/>
          </rPr>
          <t xml:space="preserve">  en el campo </t>
        </r>
        <r>
          <rPr>
            <b/>
            <sz val="9"/>
            <color indexed="81"/>
            <rFont val="Tahoma"/>
            <family val="2"/>
          </rPr>
          <t xml:space="preserve">Estado </t>
        </r>
      </text>
    </comment>
    <comment ref="C203" authorId="3" shapeId="0" xr:uid="{0D0083DD-274C-476E-AED5-4B948674D020}">
      <text>
        <r>
          <rPr>
            <b/>
            <sz val="9"/>
            <color indexed="81"/>
            <rFont val="Tahoma"/>
            <family val="2"/>
          </rPr>
          <t xml:space="preserve">Este dato aparecerá  luego de que en la atención registrada Por Estamento Médico 
Registrada en el Módulo Box - Pacientes Citados  o en Agregar documentos a una atención
</t>
        </r>
        <r>
          <rPr>
            <sz val="9"/>
            <color indexed="81"/>
            <rFont val="Tahoma"/>
            <family val="2"/>
          </rPr>
          <t xml:space="preserve"> y en el</t>
        </r>
        <r>
          <rPr>
            <b/>
            <sz val="9"/>
            <color indexed="81"/>
            <rFont val="Tahoma"/>
            <family val="2"/>
          </rPr>
          <t xml:space="preserve"> Formulario 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sección</t>
        </r>
        <r>
          <rPr>
            <b/>
            <sz val="9"/>
            <color indexed="81"/>
            <rFont val="Tahoma"/>
            <family val="2"/>
          </rPr>
          <t xml:space="preserve"> Trastornos Mentales y del Comportamiento Debido a Consumo Sustancias Psicotrópicas
</t>
        </r>
        <r>
          <rPr>
            <sz val="9"/>
            <color indexed="81"/>
            <rFont val="Tahoma"/>
            <family val="2"/>
          </rPr>
          <t xml:space="preserve">en el campo </t>
        </r>
        <r>
          <rPr>
            <b/>
            <sz val="9"/>
            <color indexed="81"/>
            <rFont val="Tahoma"/>
            <family val="2"/>
          </rPr>
          <t xml:space="preserve"> ¿Consumo Dependiente del Alcohol?  </t>
        </r>
        <r>
          <rPr>
            <sz val="9"/>
            <color indexed="81"/>
            <rFont val="Tahoma"/>
            <family val="2"/>
          </rPr>
          <t>debe seleccionar</t>
        </r>
        <r>
          <rPr>
            <b/>
            <sz val="9"/>
            <color indexed="81"/>
            <rFont val="Tahoma"/>
            <family val="2"/>
          </rPr>
          <t xml:space="preserve"> "Si" y </t>
        </r>
        <r>
          <rPr>
            <sz val="9"/>
            <color indexed="81"/>
            <rFont val="Tahoma"/>
            <family val="2"/>
          </rPr>
          <t>tener registrado</t>
        </r>
        <r>
          <rPr>
            <b/>
            <sz val="9"/>
            <color indexed="81"/>
            <rFont val="Tahoma"/>
            <family val="2"/>
          </rPr>
          <t xml:space="preserve"> Ingreso o Reingreso </t>
        </r>
        <r>
          <rPr>
            <sz val="9"/>
            <color indexed="81"/>
            <rFont val="Tahoma"/>
            <family val="2"/>
          </rPr>
          <t xml:space="preserve"> en el campo </t>
        </r>
        <r>
          <rPr>
            <b/>
            <sz val="9"/>
            <color indexed="81"/>
            <rFont val="Tahoma"/>
            <family val="2"/>
          </rPr>
          <t>Estado</t>
        </r>
      </text>
    </comment>
    <comment ref="C204" authorId="3" shapeId="0" xr:uid="{2588CA57-15B1-4F20-8DF4-56419CE7F537}">
      <text>
        <r>
          <rPr>
            <b/>
            <sz val="9"/>
            <color indexed="81"/>
            <rFont val="Tahoma"/>
            <family val="2"/>
          </rPr>
          <t xml:space="preserve">Este dato aparecerá  luego de que en la atención registrada Por Estamento Médico 
Registrada en el Módulo Box - Pacientes Citados  o en Agregar documentos a una atención
</t>
        </r>
        <r>
          <rPr>
            <sz val="9"/>
            <color indexed="81"/>
            <rFont val="Tahoma"/>
            <family val="2"/>
          </rPr>
          <t xml:space="preserve">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 xml:space="preserve">Diagnósticos de Trastornos Mentales </t>
        </r>
        <r>
          <rPr>
            <sz val="9"/>
            <color indexed="81"/>
            <rFont val="Tahoma"/>
            <family val="2"/>
          </rPr>
          <t>en sección</t>
        </r>
        <r>
          <rPr>
            <b/>
            <sz val="9"/>
            <color indexed="81"/>
            <rFont val="Tahoma"/>
            <family val="2"/>
          </rPr>
          <t xml:space="preserve"> Trastornos Mentales y del Comportamiento Debido a Consumo Sustancias Psicotrópicas
</t>
        </r>
        <r>
          <rPr>
            <sz val="9"/>
            <color indexed="81"/>
            <rFont val="Tahoma"/>
            <family val="2"/>
          </rPr>
          <t xml:space="preserve">en el campo </t>
        </r>
        <r>
          <rPr>
            <b/>
            <sz val="9"/>
            <color indexed="81"/>
            <rFont val="Tahoma"/>
            <family val="2"/>
          </rPr>
          <t xml:space="preserve">¿Consumo Perjudicial de Drogas?  </t>
        </r>
        <r>
          <rPr>
            <sz val="9"/>
            <color indexed="81"/>
            <rFont val="Tahoma"/>
            <family val="2"/>
          </rPr>
          <t>debe seleccionar</t>
        </r>
        <r>
          <rPr>
            <b/>
            <sz val="9"/>
            <color indexed="81"/>
            <rFont val="Tahoma"/>
            <family val="2"/>
          </rPr>
          <t xml:space="preserve"> "Si"</t>
        </r>
        <r>
          <rPr>
            <sz val="9"/>
            <color indexed="81"/>
            <rFont val="Tahoma"/>
            <family val="2"/>
          </rPr>
          <t xml:space="preserve"> y tener registrado </t>
        </r>
        <r>
          <rPr>
            <b/>
            <sz val="9"/>
            <color indexed="81"/>
            <rFont val="Tahoma"/>
            <family val="2"/>
          </rPr>
          <t xml:space="preserve">Ingreso o Reingreso </t>
        </r>
        <r>
          <rPr>
            <sz val="9"/>
            <color indexed="81"/>
            <rFont val="Tahoma"/>
            <family val="2"/>
          </rPr>
          <t xml:space="preserve">en el campo </t>
        </r>
        <r>
          <rPr>
            <b/>
            <sz val="9"/>
            <color indexed="81"/>
            <rFont val="Tahoma"/>
            <family val="2"/>
          </rPr>
          <t xml:space="preserve">Estado </t>
        </r>
      </text>
    </comment>
    <comment ref="C205" authorId="3" shapeId="0" xr:uid="{B01C68E9-0D24-4336-9B2F-F576C99E004B}">
      <text>
        <r>
          <rPr>
            <sz val="9"/>
            <color indexed="81"/>
            <rFont val="Tahoma"/>
            <family val="2"/>
          </rPr>
          <t xml:space="preserve">Este dato aparecerá  luego de que en la atención registrada Por Estamento Médico 
Registrada en el </t>
        </r>
        <r>
          <rPr>
            <b/>
            <sz val="9"/>
            <color indexed="81"/>
            <rFont val="Tahoma"/>
            <family val="2"/>
          </rPr>
          <t>Módulo Box - Pacientes Citados  o en 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sección </t>
        </r>
        <r>
          <rPr>
            <b/>
            <sz val="9"/>
            <color indexed="81"/>
            <rFont val="Tahoma"/>
            <family val="2"/>
          </rPr>
          <t>Trastornos Mentales y del Comportamiento Debido a Consumo Sustancias Psicotrópicas</t>
        </r>
        <r>
          <rPr>
            <sz val="9"/>
            <color indexed="81"/>
            <rFont val="Tahoma"/>
            <family val="2"/>
          </rPr>
          <t xml:space="preserve">
en el campo </t>
        </r>
        <r>
          <rPr>
            <b/>
            <sz val="9"/>
            <color indexed="81"/>
            <rFont val="Tahoma"/>
            <family val="2"/>
          </rPr>
          <t>¿Consumo Dependiente de Drogas?</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Ingreso o Reingreso</t>
        </r>
        <r>
          <rPr>
            <sz val="9"/>
            <color indexed="81"/>
            <rFont val="Tahoma"/>
            <family val="2"/>
          </rPr>
          <t xml:space="preserve"> en el campo </t>
        </r>
        <r>
          <rPr>
            <b/>
            <sz val="9"/>
            <color indexed="81"/>
            <rFont val="Tahoma"/>
            <family val="2"/>
          </rPr>
          <t xml:space="preserve">Estado </t>
        </r>
      </text>
    </comment>
    <comment ref="C206" authorId="3" shapeId="0" xr:uid="{B2F6748E-C15D-47E9-82A2-A9B21CCAA12D}">
      <text>
        <r>
          <rPr>
            <sz val="9"/>
            <color indexed="81"/>
            <rFont val="Tahoma"/>
            <family val="2"/>
          </rPr>
          <t>Este dato aparecerá  luego de que en la atención registrada Por Estamento Médico 
Registrada en el</t>
        </r>
        <r>
          <rPr>
            <b/>
            <sz val="9"/>
            <color indexed="81"/>
            <rFont val="Tahoma"/>
            <family val="2"/>
          </rPr>
          <t xml:space="preserve"> Módulo Box - Pacientes Citados  o en 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sección </t>
        </r>
        <r>
          <rPr>
            <b/>
            <sz val="9"/>
            <color indexed="81"/>
            <rFont val="Tahoma"/>
            <family val="2"/>
          </rPr>
          <t>Trastornos Mentales y del Comportamiento Debido a Consumo Sustancias Psicotrópicas</t>
        </r>
        <r>
          <rPr>
            <sz val="9"/>
            <color indexed="81"/>
            <rFont val="Tahoma"/>
            <family val="2"/>
          </rPr>
          <t xml:space="preserve">
en el campo </t>
        </r>
        <r>
          <rPr>
            <b/>
            <sz val="9"/>
            <color indexed="81"/>
            <rFont val="Tahoma"/>
            <family val="2"/>
          </rPr>
          <t>¿Consumo De Drogas y Alcohol?</t>
        </r>
        <r>
          <rPr>
            <sz val="9"/>
            <color indexed="81"/>
            <rFont val="Tahoma"/>
            <family val="2"/>
          </rPr>
          <t xml:space="preserve">  debe seleccionar </t>
        </r>
        <r>
          <rPr>
            <b/>
            <sz val="9"/>
            <color indexed="81"/>
            <rFont val="Tahoma"/>
            <family val="2"/>
          </rPr>
          <t>"Si"</t>
        </r>
        <r>
          <rPr>
            <sz val="9"/>
            <color indexed="81"/>
            <rFont val="Tahoma"/>
            <family val="2"/>
          </rPr>
          <t xml:space="preserve"> y tener registrado I</t>
        </r>
        <r>
          <rPr>
            <b/>
            <sz val="9"/>
            <color indexed="81"/>
            <rFont val="Tahoma"/>
            <family val="2"/>
          </rPr>
          <t>ngreso o Reingreso</t>
        </r>
        <r>
          <rPr>
            <sz val="9"/>
            <color indexed="81"/>
            <rFont val="Tahoma"/>
            <family val="2"/>
          </rPr>
          <t xml:space="preserve"> en el campo</t>
        </r>
        <r>
          <rPr>
            <b/>
            <sz val="9"/>
            <color indexed="81"/>
            <rFont val="Tahoma"/>
            <family val="2"/>
          </rPr>
          <t xml:space="preserve"> Estado </t>
        </r>
      </text>
    </comment>
    <comment ref="C207" authorId="8" shapeId="0" xr:uid="{7F8E34FE-4B1D-497E-8CE4-13883C97DA75}">
      <text>
        <r>
          <rPr>
            <sz val="9"/>
            <color indexed="81"/>
            <rFont val="Tahoma"/>
            <family val="2"/>
          </rPr>
          <t xml:space="preserve">Este dato aparecerá  luego de que en la atención registrada Por Estamento </t>
        </r>
        <r>
          <rPr>
            <b/>
            <sz val="9"/>
            <color indexed="81"/>
            <rFont val="Tahoma"/>
            <family val="2"/>
          </rPr>
          <t>Médico</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 Tiene trastornos Hipercinéticos, de la actividad y la atención ?  </t>
        </r>
        <r>
          <rPr>
            <sz val="9"/>
            <color indexed="81"/>
            <rFont val="Tahoma"/>
            <family val="2"/>
          </rPr>
          <t xml:space="preserve">debe seleccionar </t>
        </r>
        <r>
          <rPr>
            <b/>
            <sz val="9"/>
            <color indexed="81"/>
            <rFont val="Tahoma"/>
            <family val="2"/>
          </rPr>
          <t>"si</t>
        </r>
        <r>
          <rPr>
            <sz val="9"/>
            <color indexed="81"/>
            <rFont val="Tahoma"/>
            <family val="2"/>
          </rPr>
          <t xml:space="preserve">" y tener registrado </t>
        </r>
        <r>
          <rPr>
            <b/>
            <sz val="9"/>
            <color indexed="81"/>
            <rFont val="Tahoma"/>
            <family val="2"/>
          </rPr>
          <t>Ingreso o Reingreso</t>
        </r>
        <r>
          <rPr>
            <sz val="9"/>
            <color indexed="81"/>
            <rFont val="Tahoma"/>
            <family val="2"/>
          </rPr>
          <t xml:space="preserve">  en el campo </t>
        </r>
        <r>
          <rPr>
            <b/>
            <sz val="9"/>
            <color indexed="81"/>
            <rFont val="Tahoma"/>
            <family val="2"/>
          </rPr>
          <t xml:space="preserve">Estado </t>
        </r>
      </text>
    </comment>
    <comment ref="C208" authorId="8" shapeId="0" xr:uid="{728CDFEB-AAC3-4F89-8ECD-F22152F190E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Trastorno disocial desafiante y oposicionista?</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Ingreso o Reingreso</t>
        </r>
        <r>
          <rPr>
            <sz val="9"/>
            <color indexed="81"/>
            <rFont val="Tahoma"/>
            <family val="2"/>
          </rPr>
          <t xml:space="preserve">  en el campo </t>
        </r>
        <r>
          <rPr>
            <b/>
            <sz val="9"/>
            <color indexed="81"/>
            <rFont val="Tahoma"/>
            <family val="2"/>
          </rPr>
          <t xml:space="preserve">Estado </t>
        </r>
      </text>
    </comment>
    <comment ref="C209" authorId="8" shapeId="0" xr:uid="{C94584B2-4345-4DD0-9314-2D61CB492D8A}">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¿Tiene Trastorno de Ansiedad de separación en la Infancia?  </t>
        </r>
        <r>
          <rPr>
            <sz val="9"/>
            <color indexed="81"/>
            <rFont val="Tahoma"/>
            <family val="2"/>
          </rPr>
          <t xml:space="preserve">debe seleccionar </t>
        </r>
        <r>
          <rPr>
            <b/>
            <sz val="9"/>
            <color indexed="81"/>
            <rFont val="Tahoma"/>
            <family val="2"/>
          </rPr>
          <t>"si</t>
        </r>
        <r>
          <rPr>
            <sz val="9"/>
            <color indexed="81"/>
            <rFont val="Tahoma"/>
            <family val="2"/>
          </rPr>
          <t xml:space="preserve">" y tener registrado </t>
        </r>
        <r>
          <rPr>
            <b/>
            <sz val="9"/>
            <color indexed="81"/>
            <rFont val="Tahoma"/>
            <family val="2"/>
          </rPr>
          <t xml:space="preserve"> Ingreso o Reingreso </t>
        </r>
        <r>
          <rPr>
            <sz val="9"/>
            <color indexed="81"/>
            <rFont val="Tahoma"/>
            <family val="2"/>
          </rPr>
          <t xml:space="preserve"> en el campo</t>
        </r>
        <r>
          <rPr>
            <b/>
            <sz val="9"/>
            <color indexed="81"/>
            <rFont val="Tahoma"/>
            <family val="2"/>
          </rPr>
          <t xml:space="preserve"> Estado</t>
        </r>
      </text>
    </comment>
    <comment ref="C210" authorId="8" shapeId="0" xr:uid="{2DED138E-B8D7-4B6C-88FC-34BD8FD5DFDD}">
      <text>
        <r>
          <rPr>
            <sz val="9"/>
            <color indexed="81"/>
            <rFont val="Tahoma"/>
            <family val="2"/>
          </rPr>
          <t xml:space="preserve">Este dato aparecerá  luego de que en la atención registrada Por Estamento </t>
        </r>
        <r>
          <rPr>
            <b/>
            <sz val="9"/>
            <color indexed="81"/>
            <rFont val="Tahoma"/>
            <family val="2"/>
          </rPr>
          <t>Médico</t>
        </r>
        <r>
          <rPr>
            <sz val="9"/>
            <color indexed="81"/>
            <rFont val="Tahoma"/>
            <family val="2"/>
          </rPr>
          <t xml:space="preserve"> 
Registrada en el</t>
        </r>
        <r>
          <rPr>
            <b/>
            <sz val="9"/>
            <color indexed="81"/>
            <rFont val="Tahoma"/>
            <family val="2"/>
          </rPr>
          <t xml:space="preserve"> 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¿Tiene Otros trastornos del comportamiento y de las emociones de comienzo habitual en la Infancia y Adolescencia? </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Ingreso o Reingreso  </t>
        </r>
        <r>
          <rPr>
            <sz val="9"/>
            <color indexed="81"/>
            <rFont val="Tahoma"/>
            <family val="2"/>
          </rPr>
          <t xml:space="preserve">en el campo </t>
        </r>
        <r>
          <rPr>
            <b/>
            <sz val="9"/>
            <color indexed="81"/>
            <rFont val="Tahoma"/>
            <family val="2"/>
          </rPr>
          <t>Estado</t>
        </r>
      </text>
    </comment>
    <comment ref="C211" authorId="3" shapeId="0" xr:uid="{97649E13-931D-4364-97BB-07AA614FBA7D}">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t>
        </r>
        <r>
          <rPr>
            <b/>
            <sz val="9"/>
            <color indexed="81"/>
            <rFont val="Tahoma"/>
            <family val="2"/>
          </rPr>
          <t xml:space="preserve"> ¿Tiene trastorno de ansiedad? </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en el Campo </t>
        </r>
        <r>
          <rPr>
            <b/>
            <sz val="9"/>
            <color indexed="81"/>
            <rFont val="Tahoma"/>
            <family val="2"/>
          </rPr>
          <t>Estado</t>
        </r>
        <r>
          <rPr>
            <sz val="9"/>
            <color indexed="81"/>
            <rFont val="Tahoma"/>
            <family val="2"/>
          </rPr>
          <t xml:space="preserve"> el valor </t>
        </r>
        <r>
          <rPr>
            <b/>
            <sz val="9"/>
            <color indexed="81"/>
            <rFont val="Tahoma"/>
            <family val="2"/>
          </rPr>
          <t xml:space="preserve"> Ingreso o Reingreso</t>
        </r>
        <r>
          <rPr>
            <sz val="9"/>
            <color indexed="81"/>
            <rFont val="Tahoma"/>
            <family val="2"/>
          </rPr>
          <t xml:space="preserve">
Ademas en el campo </t>
        </r>
        <r>
          <rPr>
            <b/>
            <sz val="9"/>
            <color indexed="81"/>
            <rFont val="Tahoma"/>
            <family val="2"/>
          </rPr>
          <t xml:space="preserve">Tipo de Trastorno de Ansiedad </t>
        </r>
        <r>
          <rPr>
            <sz val="9"/>
            <color indexed="81"/>
            <rFont val="Tahoma"/>
            <family val="2"/>
          </rPr>
          <t>debe selecionar el valor</t>
        </r>
        <r>
          <rPr>
            <b/>
            <sz val="9"/>
            <color indexed="81"/>
            <rFont val="Tahoma"/>
            <family val="2"/>
          </rPr>
          <t xml:space="preserve"> Trastorno  de Estrés Post Traumatico</t>
        </r>
        <r>
          <rPr>
            <sz val="9"/>
            <color indexed="81"/>
            <rFont val="Tahoma"/>
            <family val="2"/>
          </rPr>
          <t xml:space="preserve">
</t>
        </r>
      </text>
    </comment>
    <comment ref="C212" authorId="3" shapeId="0" xr:uid="{E9921ACA-2215-4961-832C-48F689F0655A}">
      <text>
        <r>
          <rPr>
            <b/>
            <sz val="9"/>
            <color indexed="81"/>
            <rFont val="Tahoma"/>
            <family val="2"/>
          </rPr>
          <t xml:space="preserve">Este dato aparecerá  luego de que en la atención 
</t>
        </r>
        <r>
          <rPr>
            <sz val="9"/>
            <color indexed="81"/>
            <rFont val="Tahoma"/>
            <family val="2"/>
          </rPr>
          <t>Registrada en el</t>
        </r>
        <r>
          <rPr>
            <b/>
            <sz val="9"/>
            <color indexed="81"/>
            <rFont val="Tahoma"/>
            <family val="2"/>
          </rPr>
          <t xml:space="preserve"> Módulo Box - Pacientes Citados  o en Agregar documentos a una atención
</t>
        </r>
        <r>
          <rPr>
            <sz val="9"/>
            <color indexed="81"/>
            <rFont val="Tahoma"/>
            <family val="2"/>
          </rPr>
          <t xml:space="preserve"> y en el</t>
        </r>
        <r>
          <rPr>
            <b/>
            <sz val="9"/>
            <color indexed="81"/>
            <rFont val="Tahoma"/>
            <family val="2"/>
          </rPr>
          <t xml:space="preserve"> Formulario Control  De Salud Mental </t>
        </r>
        <r>
          <rPr>
            <sz val="9"/>
            <color indexed="81"/>
            <rFont val="Tahoma"/>
            <family val="2"/>
          </rPr>
          <t>en la sección</t>
        </r>
        <r>
          <rPr>
            <b/>
            <sz val="9"/>
            <color indexed="81"/>
            <rFont val="Tahoma"/>
            <family val="2"/>
          </rPr>
          <t xml:space="preserve"> Diagnósticos de Trastornos Mentales
</t>
        </r>
        <r>
          <rPr>
            <sz val="9"/>
            <color indexed="81"/>
            <rFont val="Tahoma"/>
            <family val="2"/>
          </rPr>
          <t>en el campo</t>
        </r>
        <r>
          <rPr>
            <b/>
            <sz val="9"/>
            <color indexed="81"/>
            <rFont val="Tahoma"/>
            <family val="2"/>
          </rPr>
          <t xml:space="preserve"> ¿Tiene trastorno de ansiedad?  </t>
        </r>
        <r>
          <rPr>
            <sz val="9"/>
            <color indexed="81"/>
            <rFont val="Tahoma"/>
            <family val="2"/>
          </rPr>
          <t>debe seleccionar</t>
        </r>
        <r>
          <rPr>
            <b/>
            <sz val="9"/>
            <color indexed="81"/>
            <rFont val="Tahoma"/>
            <family val="2"/>
          </rPr>
          <t xml:space="preserve"> "Si" </t>
        </r>
        <r>
          <rPr>
            <sz val="9"/>
            <color indexed="81"/>
            <rFont val="Tahoma"/>
            <family val="2"/>
          </rPr>
          <t xml:space="preserve">y tener registrado en el Campo </t>
        </r>
        <r>
          <rPr>
            <b/>
            <sz val="9"/>
            <color indexed="81"/>
            <rFont val="Tahoma"/>
            <family val="2"/>
          </rPr>
          <t>Estado</t>
        </r>
        <r>
          <rPr>
            <sz val="9"/>
            <color indexed="81"/>
            <rFont val="Tahoma"/>
            <family val="2"/>
          </rPr>
          <t xml:space="preserve"> el valor </t>
        </r>
        <r>
          <rPr>
            <b/>
            <sz val="9"/>
            <color indexed="81"/>
            <rFont val="Tahoma"/>
            <family val="2"/>
          </rPr>
          <t xml:space="preserve">Ingreso o Reingreso.
</t>
        </r>
        <r>
          <rPr>
            <sz val="9"/>
            <color indexed="81"/>
            <rFont val="Tahoma"/>
            <family val="2"/>
          </rPr>
          <t>Ademas en el campo</t>
        </r>
        <r>
          <rPr>
            <b/>
            <sz val="9"/>
            <color indexed="81"/>
            <rFont val="Tahoma"/>
            <family val="2"/>
          </rPr>
          <t xml:space="preserve"> Tipo de Trastorno de Ansiedad </t>
        </r>
        <r>
          <rPr>
            <sz val="9"/>
            <color indexed="81"/>
            <rFont val="Tahoma"/>
            <family val="2"/>
          </rPr>
          <t xml:space="preserve">debe selecionar el valor </t>
        </r>
        <r>
          <rPr>
            <b/>
            <sz val="9"/>
            <color indexed="81"/>
            <rFont val="Tahoma"/>
            <family val="2"/>
          </rPr>
          <t>Trastorno de Panico</t>
        </r>
      </text>
    </comment>
    <comment ref="C213" authorId="3" shapeId="0" xr:uid="{C544A25A-2632-4F34-895B-1B68D1DEB185}">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en el campo</t>
        </r>
        <r>
          <rPr>
            <b/>
            <sz val="9"/>
            <color indexed="81"/>
            <rFont val="Tahoma"/>
            <family val="2"/>
          </rPr>
          <t xml:space="preserve"> ¿Tiene trastorno de ansiedad?</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t>
        </r>
        <r>
          <rPr>
            <b/>
            <sz val="9"/>
            <color indexed="81"/>
            <rFont val="Tahoma"/>
            <family val="2"/>
          </rPr>
          <t xml:space="preserve"> Estado </t>
        </r>
        <r>
          <rPr>
            <sz val="9"/>
            <color indexed="81"/>
            <rFont val="Tahoma"/>
            <family val="2"/>
          </rPr>
          <t xml:space="preserve">el valor </t>
        </r>
        <r>
          <rPr>
            <b/>
            <sz val="9"/>
            <color indexed="81"/>
            <rFont val="Tahoma"/>
            <family val="2"/>
          </rPr>
          <t xml:space="preserve"> Ingreso o Reingreso</t>
        </r>
        <r>
          <rPr>
            <sz val="9"/>
            <color indexed="81"/>
            <rFont val="Tahoma"/>
            <family val="2"/>
          </rPr>
          <t xml:space="preserve">
Ademas en el campo</t>
        </r>
        <r>
          <rPr>
            <b/>
            <sz val="9"/>
            <color indexed="81"/>
            <rFont val="Tahoma"/>
            <family val="2"/>
          </rPr>
          <t xml:space="preserve"> Tipo de Trastorno de Ansiedad</t>
        </r>
        <r>
          <rPr>
            <sz val="9"/>
            <color indexed="81"/>
            <rFont val="Tahoma"/>
            <family val="2"/>
          </rPr>
          <t xml:space="preserve"> debe selecionar el valor </t>
        </r>
        <r>
          <rPr>
            <b/>
            <sz val="9"/>
            <color indexed="81"/>
            <rFont val="Tahoma"/>
            <family val="2"/>
          </rPr>
          <t>Fobias Sociales</t>
        </r>
      </text>
    </comment>
    <comment ref="C214" authorId="3" shapeId="0" xr:uid="{C572785A-CA59-4172-BF81-FD7524163BCD}">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¿Tiene trastorno de ansiedad? </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t>
        </r>
        <r>
          <rPr>
            <b/>
            <sz val="9"/>
            <color indexed="81"/>
            <rFont val="Tahoma"/>
            <family val="2"/>
          </rPr>
          <t xml:space="preserve"> Estado</t>
        </r>
        <r>
          <rPr>
            <sz val="9"/>
            <color indexed="81"/>
            <rFont val="Tahoma"/>
            <family val="2"/>
          </rPr>
          <t xml:space="preserve"> el valor </t>
        </r>
        <r>
          <rPr>
            <b/>
            <sz val="9"/>
            <color indexed="81"/>
            <rFont val="Tahoma"/>
            <family val="2"/>
          </rPr>
          <t xml:space="preserve"> Ingreso o Reingreso</t>
        </r>
        <r>
          <rPr>
            <sz val="9"/>
            <color indexed="81"/>
            <rFont val="Tahoma"/>
            <family val="2"/>
          </rPr>
          <t xml:space="preserve">
Ademas en el campo </t>
        </r>
        <r>
          <rPr>
            <b/>
            <sz val="9"/>
            <color indexed="81"/>
            <rFont val="Tahoma"/>
            <family val="2"/>
          </rPr>
          <t>Tipo de  Trastorno de Ansiedad</t>
        </r>
        <r>
          <rPr>
            <sz val="9"/>
            <color indexed="81"/>
            <rFont val="Tahoma"/>
            <family val="2"/>
          </rPr>
          <t xml:space="preserve"> debe selecionar el valor </t>
        </r>
        <r>
          <rPr>
            <b/>
            <sz val="9"/>
            <color indexed="81"/>
            <rFont val="Tahoma"/>
            <family val="2"/>
          </rPr>
          <t>Trastornos de Ansiedad Generalizada</t>
        </r>
        <r>
          <rPr>
            <sz val="9"/>
            <color indexed="81"/>
            <rFont val="Tahoma"/>
            <family val="2"/>
          </rPr>
          <t xml:space="preserve">
</t>
        </r>
      </text>
    </comment>
    <comment ref="C215" authorId="3" shapeId="0" xr:uid="{DF08DE1A-C63B-4E44-BD9C-A5CE248DAD19}">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trastorno de ansiedad?</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t>
        </r>
        <r>
          <rPr>
            <b/>
            <sz val="9"/>
            <color indexed="81"/>
            <rFont val="Tahoma"/>
            <family val="2"/>
          </rPr>
          <t xml:space="preserve"> Estado </t>
        </r>
        <r>
          <rPr>
            <sz val="9"/>
            <color indexed="81"/>
            <rFont val="Tahoma"/>
            <family val="2"/>
          </rPr>
          <t xml:space="preserve">el valor </t>
        </r>
        <r>
          <rPr>
            <b/>
            <sz val="9"/>
            <color indexed="81"/>
            <rFont val="Tahoma"/>
            <family val="2"/>
          </rPr>
          <t xml:space="preserve"> Ingreso o Reingreso</t>
        </r>
        <r>
          <rPr>
            <sz val="9"/>
            <color indexed="81"/>
            <rFont val="Tahoma"/>
            <family val="2"/>
          </rPr>
          <t xml:space="preserve">
Ademas en el campo </t>
        </r>
        <r>
          <rPr>
            <b/>
            <sz val="9"/>
            <color indexed="81"/>
            <rFont val="Tahoma"/>
            <family val="2"/>
          </rPr>
          <t xml:space="preserve">Tipo de Trastorno de Ansiedad </t>
        </r>
        <r>
          <rPr>
            <sz val="9"/>
            <color indexed="81"/>
            <rFont val="Tahoma"/>
            <family val="2"/>
          </rPr>
          <t xml:space="preserve">debe selecionar el valor </t>
        </r>
        <r>
          <rPr>
            <b/>
            <sz val="9"/>
            <color indexed="81"/>
            <rFont val="Tahoma"/>
            <family val="2"/>
          </rPr>
          <t>Otros Trastornos de Ansiedad</t>
        </r>
        <r>
          <rPr>
            <sz val="9"/>
            <color indexed="81"/>
            <rFont val="Tahoma"/>
            <family val="2"/>
          </rPr>
          <t xml:space="preserve">
</t>
        </r>
      </text>
    </comment>
    <comment ref="C216" authorId="5" shapeId="0" xr:uid="{3119CD62-A70B-4227-8033-91A4F62F5525}">
      <text>
        <r>
          <rPr>
            <sz val="9"/>
            <color indexed="81"/>
            <rFont val="Tahoma"/>
            <family val="2"/>
          </rPr>
          <t>Este dato aparecerá  luego de que en la atención registrada Por Estamento</t>
        </r>
        <r>
          <rPr>
            <b/>
            <sz val="9"/>
            <color indexed="81"/>
            <rFont val="Tahoma"/>
            <family val="2"/>
          </rPr>
          <t xml:space="preserve"> 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Alzheimer y/o otras demencias?</t>
        </r>
        <r>
          <rPr>
            <sz val="9"/>
            <color indexed="81"/>
            <rFont val="Tahoma"/>
            <family val="2"/>
          </rPr>
          <t xml:space="preserve"> ?tenga el Valor </t>
        </r>
        <r>
          <rPr>
            <b/>
            <sz val="9"/>
            <color indexed="81"/>
            <rFont val="Tahoma"/>
            <family val="2"/>
          </rPr>
          <t xml:space="preserve">SI, </t>
        </r>
        <r>
          <rPr>
            <sz val="9"/>
            <color indexed="81"/>
            <rFont val="Tahoma"/>
            <family val="2"/>
          </rPr>
          <t>adema</t>
        </r>
        <r>
          <rPr>
            <b/>
            <sz val="9"/>
            <color indexed="81"/>
            <rFont val="Tahoma"/>
            <family val="2"/>
          </rPr>
          <t xml:space="preserve">s </t>
        </r>
        <r>
          <rPr>
            <sz val="9"/>
            <color indexed="81"/>
            <rFont val="Tahoma"/>
            <family val="2"/>
          </rPr>
          <t xml:space="preserve">que tenga en el Campo </t>
        </r>
        <r>
          <rPr>
            <b/>
            <sz val="9"/>
            <color indexed="81"/>
            <rFont val="Tahoma"/>
            <family val="2"/>
          </rPr>
          <t>Estado</t>
        </r>
        <r>
          <rPr>
            <sz val="9"/>
            <color indexed="81"/>
            <rFont val="Tahoma"/>
            <family val="2"/>
          </rPr>
          <t xml:space="preserve"> el valor </t>
        </r>
        <r>
          <rPr>
            <b/>
            <sz val="9"/>
            <color indexed="81"/>
            <rFont val="Tahoma"/>
            <family val="2"/>
          </rPr>
          <t xml:space="preserve">Ingreso </t>
        </r>
        <r>
          <rPr>
            <sz val="9"/>
            <color indexed="81"/>
            <rFont val="Tahoma"/>
            <family val="2"/>
          </rPr>
          <t xml:space="preserve">y en el campo </t>
        </r>
        <r>
          <rPr>
            <b/>
            <sz val="9"/>
            <color indexed="81"/>
            <rFont val="Tahoma"/>
            <family val="2"/>
          </rPr>
          <t>Etapa</t>
        </r>
        <r>
          <rPr>
            <sz val="9"/>
            <color indexed="81"/>
            <rFont val="Tahoma"/>
            <family val="2"/>
          </rPr>
          <t xml:space="preserve"> tenga incorporado: </t>
        </r>
        <r>
          <rPr>
            <b/>
            <sz val="9"/>
            <color indexed="81"/>
            <rFont val="Tahoma"/>
            <family val="2"/>
          </rPr>
          <t>Leve</t>
        </r>
        <r>
          <rPr>
            <sz val="9"/>
            <color indexed="81"/>
            <rFont val="Tahoma"/>
            <family val="2"/>
          </rPr>
          <t xml:space="preserve">
</t>
        </r>
      </text>
    </comment>
    <comment ref="C217" authorId="5" shapeId="0" xr:uid="{1FA735F4-9F45-4C54-AE0E-3FD7BAC93CC9}">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t>
        </r>
        <r>
          <rPr>
            <b/>
            <sz val="9"/>
            <color indexed="81"/>
            <rFont val="Tahoma"/>
            <family val="2"/>
          </rPr>
          <t xml:space="preserve"> 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Alzheimer y/o otras demencias?</t>
        </r>
        <r>
          <rPr>
            <sz val="9"/>
            <color indexed="81"/>
            <rFont val="Tahoma"/>
            <family val="2"/>
          </rPr>
          <t xml:space="preserve"> tenga el Valor</t>
        </r>
        <r>
          <rPr>
            <b/>
            <sz val="9"/>
            <color indexed="81"/>
            <rFont val="Tahoma"/>
            <family val="2"/>
          </rPr>
          <t xml:space="preserve"> SI</t>
        </r>
        <r>
          <rPr>
            <sz val="9"/>
            <color indexed="81"/>
            <rFont val="Tahoma"/>
            <family val="2"/>
          </rPr>
          <t>, ademas que tenga en el Campo</t>
        </r>
        <r>
          <rPr>
            <b/>
            <sz val="9"/>
            <color indexed="81"/>
            <rFont val="Tahoma"/>
            <family val="2"/>
          </rPr>
          <t xml:space="preserve"> Estado</t>
        </r>
        <r>
          <rPr>
            <sz val="9"/>
            <color indexed="81"/>
            <rFont val="Tahoma"/>
            <family val="2"/>
          </rPr>
          <t xml:space="preserve"> el valor</t>
        </r>
        <r>
          <rPr>
            <b/>
            <sz val="9"/>
            <color indexed="81"/>
            <rFont val="Tahoma"/>
            <family val="2"/>
          </rPr>
          <t xml:space="preserve">  Ingreso o Reingreso </t>
        </r>
        <r>
          <rPr>
            <sz val="9"/>
            <color indexed="81"/>
            <rFont val="Tahoma"/>
            <family val="2"/>
          </rPr>
          <t xml:space="preserve">y en el campo </t>
        </r>
        <r>
          <rPr>
            <b/>
            <sz val="9"/>
            <color indexed="81"/>
            <rFont val="Tahoma"/>
            <family val="2"/>
          </rPr>
          <t xml:space="preserve">Etapa </t>
        </r>
        <r>
          <rPr>
            <sz val="9"/>
            <color indexed="81"/>
            <rFont val="Tahoma"/>
            <family val="2"/>
          </rPr>
          <t>tenga incorporado:</t>
        </r>
        <r>
          <rPr>
            <b/>
            <sz val="9"/>
            <color indexed="81"/>
            <rFont val="Tahoma"/>
            <family val="2"/>
          </rPr>
          <t>Moderado</t>
        </r>
        <r>
          <rPr>
            <sz val="9"/>
            <color indexed="81"/>
            <rFont val="Tahoma"/>
            <family val="2"/>
          </rPr>
          <t xml:space="preserve">
</t>
        </r>
      </text>
    </comment>
    <comment ref="C218" authorId="5" shapeId="0" xr:uid="{D767112B-EDC5-4CB8-88EF-1D0C56C2A204}">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xml:space="preserve">¿Tiene Alzheimer y/o otras demencias? </t>
        </r>
        <r>
          <rPr>
            <sz val="9"/>
            <color indexed="81"/>
            <rFont val="Tahoma"/>
            <family val="2"/>
          </rPr>
          <t>?tenga el Valor</t>
        </r>
        <r>
          <rPr>
            <b/>
            <sz val="9"/>
            <color indexed="81"/>
            <rFont val="Tahoma"/>
            <family val="2"/>
          </rPr>
          <t xml:space="preserve"> SI</t>
        </r>
        <r>
          <rPr>
            <sz val="9"/>
            <color indexed="81"/>
            <rFont val="Tahoma"/>
            <family val="2"/>
          </rPr>
          <t xml:space="preserve">, ademas que tenga en el Campo </t>
        </r>
        <r>
          <rPr>
            <b/>
            <sz val="9"/>
            <color indexed="81"/>
            <rFont val="Tahoma"/>
            <family val="2"/>
          </rPr>
          <t>Estado</t>
        </r>
        <r>
          <rPr>
            <sz val="9"/>
            <color indexed="81"/>
            <rFont val="Tahoma"/>
            <family val="2"/>
          </rPr>
          <t xml:space="preserve"> el valor</t>
        </r>
        <r>
          <rPr>
            <b/>
            <sz val="9"/>
            <color indexed="81"/>
            <rFont val="Tahoma"/>
            <family val="2"/>
          </rPr>
          <t xml:space="preserve"> Ingreso o Reingreso</t>
        </r>
        <r>
          <rPr>
            <sz val="9"/>
            <color indexed="81"/>
            <rFont val="Tahoma"/>
            <family val="2"/>
          </rPr>
          <t xml:space="preserve"> y en el campo </t>
        </r>
        <r>
          <rPr>
            <b/>
            <sz val="9"/>
            <color indexed="81"/>
            <rFont val="Tahoma"/>
            <family val="2"/>
          </rPr>
          <t>Etapa</t>
        </r>
        <r>
          <rPr>
            <sz val="9"/>
            <color indexed="81"/>
            <rFont val="Tahoma"/>
            <family val="2"/>
          </rPr>
          <t xml:space="preserve"> tenga incorporado: </t>
        </r>
        <r>
          <rPr>
            <b/>
            <sz val="9"/>
            <color indexed="81"/>
            <rFont val="Tahoma"/>
            <family val="2"/>
          </rPr>
          <t>Avanzado</t>
        </r>
      </text>
    </comment>
    <comment ref="C219" authorId="3" shapeId="0" xr:uid="{7D54E8A6-9DBD-41CC-BC3B-BDA2FADAA273}">
      <text>
        <r>
          <rPr>
            <sz val="9"/>
            <color indexed="81"/>
            <rFont val="Tahoma"/>
            <family val="2"/>
          </rPr>
          <t xml:space="preserve">Este dato aparecerá  luego de que en la atención registrada Por Estamento Médico 
</t>
        </r>
        <r>
          <rPr>
            <b/>
            <sz val="9"/>
            <color indexed="81"/>
            <rFont val="Tahoma"/>
            <family val="2"/>
          </rPr>
          <t xml:space="preserve">
Registrada en el Módulo Box - Pacientes Citados  o en Agregar documentos a una atención
</t>
        </r>
        <r>
          <rPr>
            <sz val="9"/>
            <color indexed="81"/>
            <rFont val="Tahoma"/>
            <family val="2"/>
          </rPr>
          <t xml:space="preserve"> y en el</t>
        </r>
        <r>
          <rPr>
            <b/>
            <sz val="9"/>
            <color indexed="81"/>
            <rFont val="Tahoma"/>
            <family val="2"/>
          </rPr>
          <t xml:space="preserve"> Formulario Control  De Salud Mental </t>
        </r>
        <r>
          <rPr>
            <sz val="9"/>
            <color indexed="81"/>
            <rFont val="Tahoma"/>
            <family val="2"/>
          </rPr>
          <t>en la sección</t>
        </r>
        <r>
          <rPr>
            <b/>
            <sz val="9"/>
            <color indexed="81"/>
            <rFont val="Tahoma"/>
            <family val="2"/>
          </rPr>
          <t xml:space="preserve"> Diagnósticos de Trastornos Mentales en el campo ¿Tiene Esquizofrenia? </t>
        </r>
        <r>
          <rPr>
            <sz val="9"/>
            <color indexed="81"/>
            <rFont val="Tahoma"/>
            <family val="2"/>
          </rPr>
          <t>tenga el Valor</t>
        </r>
        <r>
          <rPr>
            <b/>
            <sz val="9"/>
            <color indexed="81"/>
            <rFont val="Tahoma"/>
            <family val="2"/>
          </rPr>
          <t xml:space="preserve"> Si, </t>
        </r>
        <r>
          <rPr>
            <sz val="9"/>
            <color indexed="81"/>
            <rFont val="Tahoma"/>
            <family val="2"/>
          </rPr>
          <t>además que tenga en el Campo</t>
        </r>
        <r>
          <rPr>
            <b/>
            <sz val="9"/>
            <color indexed="81"/>
            <rFont val="Tahoma"/>
            <family val="2"/>
          </rPr>
          <t xml:space="preserve"> Estado el valor Ingreso o Reingreso</t>
        </r>
      </text>
    </comment>
    <comment ref="C220" authorId="3" shapeId="0" xr:uid="{514A7514-0E37-4A39-A611-492146A53C45}">
      <text>
        <r>
          <rPr>
            <sz val="9"/>
            <color indexed="81"/>
            <rFont val="Tahoma"/>
            <family val="2"/>
          </rPr>
          <t xml:space="preserve">Este dato aparecerá  luego de que en la atención registrada Por Estamento Médico 
Registrada en el </t>
        </r>
        <r>
          <rPr>
            <b/>
            <sz val="9"/>
            <color indexed="81"/>
            <rFont val="Tahoma"/>
            <family val="2"/>
          </rPr>
          <t>Módulo Box - Pacientes Citados  o en 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Trastorno Adaptativo?</t>
        </r>
        <r>
          <rPr>
            <sz val="9"/>
            <color indexed="81"/>
            <rFont val="Tahoma"/>
            <family val="2"/>
          </rPr>
          <t xml:space="preserve"> tenga el Valor </t>
        </r>
        <r>
          <rPr>
            <b/>
            <sz val="9"/>
            <color indexed="81"/>
            <rFont val="Tahoma"/>
            <family val="2"/>
          </rPr>
          <t>Si,</t>
        </r>
        <r>
          <rPr>
            <sz val="9"/>
            <color indexed="81"/>
            <rFont val="Tahoma"/>
            <family val="2"/>
          </rPr>
          <t xml:space="preserve"> además que tenga en el Campo</t>
        </r>
        <r>
          <rPr>
            <b/>
            <sz val="9"/>
            <color indexed="81"/>
            <rFont val="Tahoma"/>
            <family val="2"/>
          </rPr>
          <t xml:space="preserve"> Estado</t>
        </r>
        <r>
          <rPr>
            <sz val="9"/>
            <color indexed="81"/>
            <rFont val="Tahoma"/>
            <family val="2"/>
          </rPr>
          <t xml:space="preserve"> el valor</t>
        </r>
        <r>
          <rPr>
            <b/>
            <sz val="9"/>
            <color indexed="81"/>
            <rFont val="Tahoma"/>
            <family val="2"/>
          </rPr>
          <t xml:space="preserve"> Ingreso o Reingreso</t>
        </r>
      </text>
    </comment>
    <comment ref="C221" authorId="8" shapeId="0" xr:uid="{E4720F8A-86F2-472D-896D-F8C76CBAF1E5}">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Tiene trastorno de la conducta alimentaria ?</t>
        </r>
        <r>
          <rPr>
            <sz val="9"/>
            <color indexed="81"/>
            <rFont val="Tahoma"/>
            <family val="2"/>
          </rPr>
          <t xml:space="preserve">  debe seleccionar </t>
        </r>
        <r>
          <rPr>
            <b/>
            <sz val="9"/>
            <color indexed="81"/>
            <rFont val="Tahoma"/>
            <family val="2"/>
          </rPr>
          <t>"si</t>
        </r>
        <r>
          <rPr>
            <sz val="9"/>
            <color indexed="81"/>
            <rFont val="Tahoma"/>
            <family val="2"/>
          </rPr>
          <t>" y tener registrado</t>
        </r>
        <r>
          <rPr>
            <b/>
            <sz val="9"/>
            <color indexed="81"/>
            <rFont val="Tahoma"/>
            <family val="2"/>
          </rPr>
          <t xml:space="preserve"> Ingreso</t>
        </r>
        <r>
          <rPr>
            <sz val="9"/>
            <color indexed="81"/>
            <rFont val="Tahoma"/>
            <family val="2"/>
          </rPr>
          <t xml:space="preserve">  en el campo</t>
        </r>
        <r>
          <rPr>
            <b/>
            <sz val="9"/>
            <color indexed="81"/>
            <rFont val="Tahoma"/>
            <family val="2"/>
          </rPr>
          <t xml:space="preserve"> Estado </t>
        </r>
      </text>
    </comment>
    <comment ref="C222" authorId="8" shapeId="0" xr:uid="{840CC733-6657-46C5-AC70-C06843C483AE}">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xml:space="preserve"> ¿ Tiene retraso mental ?</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I</t>
        </r>
        <r>
          <rPr>
            <b/>
            <sz val="9"/>
            <color indexed="81"/>
            <rFont val="Tahoma"/>
            <family val="2"/>
          </rPr>
          <t xml:space="preserve">ngreso </t>
        </r>
        <r>
          <rPr>
            <sz val="9"/>
            <color indexed="81"/>
            <rFont val="Tahoma"/>
            <family val="2"/>
          </rPr>
          <t xml:space="preserve"> en el campo</t>
        </r>
        <r>
          <rPr>
            <b/>
            <sz val="9"/>
            <color indexed="81"/>
            <rFont val="Tahoma"/>
            <family val="2"/>
          </rPr>
          <t xml:space="preserve"> Estado</t>
        </r>
        <r>
          <rPr>
            <sz val="9"/>
            <color indexed="81"/>
            <rFont val="Tahoma"/>
            <family val="2"/>
          </rPr>
          <t xml:space="preserve">
</t>
        </r>
      </text>
    </comment>
    <comment ref="C223" authorId="8" shapeId="0" xr:uid="{176F3C23-1783-4EEE-A59F-4334A52069CE}">
      <text>
        <r>
          <rPr>
            <sz val="9"/>
            <color indexed="81"/>
            <rFont val="Tahoma"/>
            <family val="2"/>
          </rPr>
          <t xml:space="preserve">Este dato aparecerá  luego de que en la atención registrada Por Estamento </t>
        </r>
        <r>
          <rPr>
            <b/>
            <sz val="9"/>
            <color indexed="81"/>
            <rFont val="Tahoma"/>
            <family val="2"/>
          </rPr>
          <t>Médico</t>
        </r>
        <r>
          <rPr>
            <sz val="9"/>
            <color indexed="81"/>
            <rFont val="Tahoma"/>
            <family val="2"/>
          </rPr>
          <t xml:space="preserve">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Tiene trastorno de personalidad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 xml:space="preserve">Ingreso </t>
        </r>
        <r>
          <rPr>
            <sz val="9"/>
            <color indexed="81"/>
            <rFont val="Tahoma"/>
            <family val="2"/>
          </rPr>
          <t xml:space="preserve"> en el campo </t>
        </r>
        <r>
          <rPr>
            <b/>
            <sz val="9"/>
            <color indexed="81"/>
            <rFont val="Tahoma"/>
            <family val="2"/>
          </rPr>
          <t>Estado</t>
        </r>
      </text>
    </comment>
    <comment ref="C224" authorId="2" shapeId="0" xr:uid="{BA785F39-F10D-4B80-9651-A7D6074C5782}">
      <text>
        <r>
          <rPr>
            <sz val="9"/>
            <color indexed="81"/>
            <rFont val="Tahoma"/>
            <family val="2"/>
          </rPr>
          <t>Este dato aparecerá  luego de que en la atención registrada Por</t>
        </r>
        <r>
          <rPr>
            <b/>
            <sz val="9"/>
            <color indexed="81"/>
            <rFont val="Tahoma"/>
            <family val="2"/>
          </rPr>
          <t xml:space="preserve"> Estamento Médico </t>
        </r>
        <r>
          <rPr>
            <sz val="9"/>
            <color indexed="81"/>
            <rFont val="Tahoma"/>
            <family val="2"/>
          </rPr>
          <t xml:space="preserve">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 </t>
        </r>
        <r>
          <rPr>
            <b/>
            <sz val="9"/>
            <color indexed="81"/>
            <rFont val="Tahoma"/>
            <family val="2"/>
          </rPr>
          <t>Trastornos del Desarrollo</t>
        </r>
        <r>
          <rPr>
            <sz val="9"/>
            <color indexed="81"/>
            <rFont val="Tahoma"/>
            <family val="2"/>
          </rPr>
          <t xml:space="preserve"> en el campo </t>
        </r>
        <r>
          <rPr>
            <b/>
            <sz val="9"/>
            <color indexed="81"/>
            <rFont val="Tahoma"/>
            <family val="2"/>
          </rPr>
          <t xml:space="preserve">¿Tiene Autismo?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 xml:space="preserve">Ingreso </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C225" authorId="2" shapeId="0" xr:uid="{D4082065-FC99-4090-9263-4B3A5BE9E963}">
      <text>
        <r>
          <rPr>
            <sz val="9"/>
            <color indexed="81"/>
            <rFont val="Tahoma"/>
            <family val="2"/>
          </rPr>
          <t xml:space="preserve">Este dato aparecerá  luego de que en la atención registrada Por </t>
        </r>
        <r>
          <rPr>
            <b/>
            <sz val="9"/>
            <color indexed="81"/>
            <rFont val="Tahoma"/>
            <family val="2"/>
          </rPr>
          <t>Estamento Médico</t>
        </r>
        <r>
          <rPr>
            <sz val="9"/>
            <color indexed="81"/>
            <rFont val="Tahoma"/>
            <family val="2"/>
          </rPr>
          <t xml:space="preserve"> 
En el </t>
        </r>
        <r>
          <rPr>
            <b/>
            <sz val="9"/>
            <color indexed="81"/>
            <rFont val="Tahoma"/>
            <family val="2"/>
          </rPr>
          <t>Módulo Box - Pacientes Citado</t>
        </r>
        <r>
          <rPr>
            <sz val="9"/>
            <color indexed="81"/>
            <rFont val="Tahoma"/>
            <family val="2"/>
          </rPr>
          <t xml:space="preserve">s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 - Trastornos del Desarrollo</t>
        </r>
        <r>
          <rPr>
            <sz val="9"/>
            <color indexed="81"/>
            <rFont val="Tahoma"/>
            <family val="2"/>
          </rPr>
          <t xml:space="preserve"> en el campo </t>
        </r>
        <r>
          <rPr>
            <b/>
            <sz val="9"/>
            <color indexed="81"/>
            <rFont val="Tahoma"/>
            <family val="2"/>
          </rPr>
          <t>¿Tiene Asperger?</t>
        </r>
        <r>
          <rPr>
            <sz val="9"/>
            <color indexed="81"/>
            <rFont val="Tahoma"/>
            <family val="2"/>
          </rPr>
          <t xml:space="preserve"> debe seleccionar </t>
        </r>
        <r>
          <rPr>
            <b/>
            <sz val="9"/>
            <color indexed="81"/>
            <rFont val="Tahoma"/>
            <family val="2"/>
          </rPr>
          <t xml:space="preserve">"si" </t>
        </r>
        <r>
          <rPr>
            <sz val="9"/>
            <color indexed="81"/>
            <rFont val="Tahoma"/>
            <family val="2"/>
          </rPr>
          <t xml:space="preserve">y tener registrado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C226" authorId="2" shapeId="0" xr:uid="{E20FDCCF-0A7B-46E1-A2D0-D12AE2E72476}">
      <text>
        <r>
          <rPr>
            <sz val="9"/>
            <color indexed="81"/>
            <rFont val="Tahoma"/>
            <family val="2"/>
          </rPr>
          <t xml:space="preserve">Este dato aparecerá  luego de que en la atención registrada Por </t>
        </r>
        <r>
          <rPr>
            <b/>
            <sz val="9"/>
            <color indexed="81"/>
            <rFont val="Tahoma"/>
            <family val="2"/>
          </rPr>
          <t xml:space="preserve">Estamento Médico </t>
        </r>
        <r>
          <rPr>
            <sz val="9"/>
            <color indexed="81"/>
            <rFont val="Tahoma"/>
            <family val="2"/>
          </rPr>
          <t xml:space="preserve">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 - Trastornos del Desarrollo</t>
        </r>
        <r>
          <rPr>
            <sz val="9"/>
            <color indexed="81"/>
            <rFont val="Tahoma"/>
            <family val="2"/>
          </rPr>
          <t xml:space="preserve"> en el campo </t>
        </r>
        <r>
          <rPr>
            <b/>
            <sz val="9"/>
            <color indexed="81"/>
            <rFont val="Tahoma"/>
            <family val="2"/>
          </rPr>
          <t>¿Tiene Síndrome de Rett?</t>
        </r>
        <r>
          <rPr>
            <sz val="9"/>
            <color indexed="81"/>
            <rFont val="Tahoma"/>
            <family val="2"/>
          </rPr>
          <t xml:space="preserve"> debe seleccionar </t>
        </r>
        <r>
          <rPr>
            <b/>
            <sz val="9"/>
            <color indexed="81"/>
            <rFont val="Tahoma"/>
            <family val="2"/>
          </rPr>
          <t xml:space="preserve">"si" </t>
        </r>
        <r>
          <rPr>
            <sz val="9"/>
            <color indexed="81"/>
            <rFont val="Tahoma"/>
            <family val="2"/>
          </rPr>
          <t xml:space="preserve">y tener registrado </t>
        </r>
        <r>
          <rPr>
            <b/>
            <sz val="9"/>
            <color indexed="81"/>
            <rFont val="Tahoma"/>
            <family val="2"/>
          </rPr>
          <t xml:space="preserve">Ingreso </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C227" authorId="2" shapeId="0" xr:uid="{76AB24A8-EDC8-478E-B090-9135B0C2200C}">
      <text>
        <r>
          <rPr>
            <sz val="9"/>
            <color indexed="81"/>
            <rFont val="Tahoma"/>
            <family val="2"/>
          </rPr>
          <t xml:space="preserve">Este dato aparecerá  luego de que en la atención registrada Por </t>
        </r>
        <r>
          <rPr>
            <b/>
            <sz val="9"/>
            <color indexed="81"/>
            <rFont val="Tahoma"/>
            <family val="2"/>
          </rPr>
          <t xml:space="preserve">Estamento Médico </t>
        </r>
        <r>
          <rPr>
            <sz val="9"/>
            <color indexed="81"/>
            <rFont val="Tahoma"/>
            <family val="2"/>
          </rPr>
          <t xml:space="preserve">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 - Trastornos del Desarrollo</t>
        </r>
        <r>
          <rPr>
            <sz val="9"/>
            <color indexed="81"/>
            <rFont val="Tahoma"/>
            <family val="2"/>
          </rPr>
          <t xml:space="preserve"> en el campo</t>
        </r>
        <r>
          <rPr>
            <b/>
            <sz val="9"/>
            <color indexed="81"/>
            <rFont val="Tahoma"/>
            <family val="2"/>
          </rPr>
          <t xml:space="preserve"> ¿Tiene Trastorno desintegrativo de la infancia? </t>
        </r>
        <r>
          <rPr>
            <sz val="9"/>
            <color indexed="81"/>
            <rFont val="Tahoma"/>
            <family val="2"/>
          </rPr>
          <t>debe seleccionar</t>
        </r>
        <r>
          <rPr>
            <b/>
            <sz val="9"/>
            <color indexed="81"/>
            <rFont val="Tahoma"/>
            <family val="2"/>
          </rPr>
          <t xml:space="preserve"> "si"</t>
        </r>
        <r>
          <rPr>
            <sz val="9"/>
            <color indexed="81"/>
            <rFont val="Tahoma"/>
            <family val="2"/>
          </rPr>
          <t xml:space="preserve"> y tener registrado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C228" authorId="2" shapeId="0" xr:uid="{587C7EB5-EDBA-44EC-B918-B240294C5A86}">
      <text>
        <r>
          <rPr>
            <sz val="9"/>
            <color indexed="81"/>
            <rFont val="Tahoma"/>
            <family val="2"/>
          </rPr>
          <t xml:space="preserve">Este dato aparecerá  luego de que en la atención registrada Por </t>
        </r>
        <r>
          <rPr>
            <b/>
            <sz val="9"/>
            <color indexed="81"/>
            <rFont val="Tahoma"/>
            <family val="2"/>
          </rPr>
          <t>Estamento Médico</t>
        </r>
        <r>
          <rPr>
            <sz val="9"/>
            <color indexed="81"/>
            <rFont val="Tahoma"/>
            <family val="2"/>
          </rPr>
          <t xml:space="preserve">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 - Trastornos del Desarrollo</t>
        </r>
        <r>
          <rPr>
            <sz val="9"/>
            <color indexed="81"/>
            <rFont val="Tahoma"/>
            <family val="2"/>
          </rPr>
          <t xml:space="preserve"> en el campo </t>
        </r>
        <r>
          <rPr>
            <b/>
            <sz val="9"/>
            <color indexed="81"/>
            <rFont val="Tahoma"/>
            <family val="2"/>
          </rPr>
          <t>¿Tiene trastorno generalizado del desarrollo no específico?</t>
        </r>
        <r>
          <rPr>
            <sz val="9"/>
            <color indexed="81"/>
            <rFont val="Tahoma"/>
            <family val="2"/>
          </rPr>
          <t xml:space="preserve"> debe seleccionar </t>
        </r>
        <r>
          <rPr>
            <b/>
            <sz val="9"/>
            <color indexed="81"/>
            <rFont val="Tahoma"/>
            <family val="2"/>
          </rPr>
          <t xml:space="preserve">"si" </t>
        </r>
        <r>
          <rPr>
            <sz val="9"/>
            <color indexed="81"/>
            <rFont val="Tahoma"/>
            <family val="2"/>
          </rPr>
          <t xml:space="preserve">y tener registrado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C229" authorId="3" shapeId="0" xr:uid="{68098F29-C704-41A4-A141-0F55E879DD5E}">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Epilepsia?</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 </t>
        </r>
        <r>
          <rPr>
            <b/>
            <sz val="9"/>
            <color indexed="81"/>
            <rFont val="Tahoma"/>
            <family val="2"/>
          </rPr>
          <t xml:space="preserve">Estado </t>
        </r>
        <r>
          <rPr>
            <sz val="9"/>
            <color indexed="81"/>
            <rFont val="Tahoma"/>
            <family val="2"/>
          </rPr>
          <t xml:space="preserve">el valor </t>
        </r>
        <r>
          <rPr>
            <b/>
            <sz val="9"/>
            <color indexed="81"/>
            <rFont val="Tahoma"/>
            <family val="2"/>
          </rPr>
          <t xml:space="preserve">Ingreso
</t>
        </r>
      </text>
    </comment>
    <comment ref="C230" authorId="7" shapeId="0" xr:uid="{0457FCBE-47F2-445A-9054-089247531593}">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Otras (Trastornos no incluidos en Sección)  </t>
        </r>
        <r>
          <rPr>
            <sz val="9"/>
            <color indexed="81"/>
            <rFont val="Tahoma"/>
            <family val="2"/>
          </rPr>
          <t xml:space="preserve">debe seleccionar </t>
        </r>
        <r>
          <rPr>
            <b/>
            <sz val="9"/>
            <color indexed="81"/>
            <rFont val="Tahoma"/>
            <family val="2"/>
          </rPr>
          <t>"si"</t>
        </r>
        <r>
          <rPr>
            <sz val="9"/>
            <color indexed="81"/>
            <rFont val="Tahoma"/>
            <family val="2"/>
          </rPr>
          <t xml:space="preserve"> y tener registrado</t>
        </r>
        <r>
          <rPr>
            <b/>
            <sz val="9"/>
            <color indexed="81"/>
            <rFont val="Tahoma"/>
            <family val="2"/>
          </rPr>
          <t xml:space="preserve"> Ingreso  </t>
        </r>
        <r>
          <rPr>
            <sz val="9"/>
            <color indexed="81"/>
            <rFont val="Tahoma"/>
            <family val="2"/>
          </rPr>
          <t>en el campo</t>
        </r>
        <r>
          <rPr>
            <b/>
            <sz val="9"/>
            <color indexed="81"/>
            <rFont val="Tahoma"/>
            <family val="2"/>
          </rPr>
          <t xml:space="preserve"> Estado</t>
        </r>
      </text>
    </comment>
    <comment ref="AQ232" authorId="1" shapeId="0" xr:uid="{CF3995D3-4D39-4936-AE2D-B891BB41BD96}">
      <text>
        <r>
          <rPr>
            <sz val="9"/>
            <color indexed="81"/>
            <rFont val="Tahoma"/>
            <family val="2"/>
          </rPr>
          <t xml:space="preserve">Este dato aparecera luego que en atención en </t>
        </r>
        <r>
          <rPr>
            <b/>
            <sz val="9"/>
            <color indexed="81"/>
            <rFont val="Tahoma"/>
            <family val="2"/>
          </rPr>
          <t>Modulo Box/ Pacientes Citados</t>
        </r>
        <r>
          <rPr>
            <sz val="9"/>
            <color indexed="81"/>
            <rFont val="Tahoma"/>
            <family val="2"/>
          </rPr>
          <t xml:space="preserve"> en la </t>
        </r>
        <r>
          <rPr>
            <b/>
            <sz val="9"/>
            <color indexed="81"/>
            <rFont val="Tahoma"/>
            <family val="2"/>
          </rPr>
          <t xml:space="preserve">Anamnesis </t>
        </r>
        <r>
          <rPr>
            <sz val="9"/>
            <color indexed="81"/>
            <rFont val="Tahoma"/>
            <family val="2"/>
          </rPr>
          <t xml:space="preserve">del Paciente en el campo </t>
        </r>
        <r>
          <rPr>
            <b/>
            <sz val="9"/>
            <color indexed="81"/>
            <rFont val="Tahoma"/>
            <family val="2"/>
          </rPr>
          <t xml:space="preserve">Cliclo Vital Femenino </t>
        </r>
        <r>
          <rPr>
            <sz val="9"/>
            <color indexed="81"/>
            <rFont val="Tahoma"/>
            <family val="2"/>
          </rPr>
          <t xml:space="preserve">tenga el valor </t>
        </r>
        <r>
          <rPr>
            <b/>
            <sz val="9"/>
            <color indexed="81"/>
            <rFont val="Tahoma"/>
            <family val="2"/>
          </rPr>
          <t>Embarazada</t>
        </r>
        <r>
          <rPr>
            <sz val="9"/>
            <color indexed="81"/>
            <rFont val="Tahoma"/>
            <family val="2"/>
          </rPr>
          <t xml:space="preserve">
</t>
        </r>
      </text>
    </comment>
    <comment ref="AR232" authorId="0" shapeId="0" xr:uid="{D645EC69-C4BE-4E01-8404-D82DF817D637}">
      <text>
        <r>
          <rPr>
            <sz val="9"/>
            <color indexed="81"/>
            <rFont val="Tahoma"/>
            <family val="2"/>
          </rPr>
          <t xml:space="preserve">Este dato sera Obtenido dentro del Formulario </t>
        </r>
        <r>
          <rPr>
            <b/>
            <sz val="9"/>
            <color indexed="81"/>
            <rFont val="Tahoma"/>
            <family val="2"/>
          </rPr>
          <t>Control de Salud Mental</t>
        </r>
        <r>
          <rPr>
            <sz val="9"/>
            <color indexed="81"/>
            <rFont val="Tahoma"/>
            <family val="2"/>
          </rPr>
          <t xml:space="preserve">, en el campo </t>
        </r>
        <r>
          <rPr>
            <b/>
            <sz val="9"/>
            <color indexed="81"/>
            <rFont val="Tahoma"/>
            <family val="2"/>
          </rPr>
          <t>¿Tiene Usted un hijo menor de 5  Años?</t>
        </r>
        <r>
          <rPr>
            <sz val="9"/>
            <color indexed="81"/>
            <rFont val="Tahoma"/>
            <family val="2"/>
          </rPr>
          <t xml:space="preserve">  Teniendo el VALOR</t>
        </r>
        <r>
          <rPr>
            <b/>
            <sz val="9"/>
            <color indexed="81"/>
            <rFont val="Tahoma"/>
            <family val="2"/>
          </rPr>
          <t xml:space="preserve"> SI</t>
        </r>
        <r>
          <rPr>
            <sz val="9"/>
            <color indexed="81"/>
            <rFont val="Tahoma"/>
            <family val="2"/>
          </rPr>
          <t xml:space="preserve"> y que el usuario sea </t>
        </r>
        <r>
          <rPr>
            <b/>
            <sz val="9"/>
            <color indexed="81"/>
            <rFont val="Tahoma"/>
            <family val="2"/>
          </rPr>
          <t>Mujer</t>
        </r>
      </text>
    </comment>
    <comment ref="AS232" authorId="3" shapeId="0" xr:uid="{A237EC0E-3CA4-4A4D-8429-1CDE76F5DD78}">
      <text>
        <r>
          <rPr>
            <sz val="9"/>
            <color indexed="81"/>
            <rFont val="Tahoma"/>
            <family val="2"/>
          </rPr>
          <t>Este dato aparecerá luego que en el Modulo de Admision o en Box - Pacientes Citados el paciente indique un Pueblo Indigena</t>
        </r>
      </text>
    </comment>
    <comment ref="AU232" authorId="6" shapeId="0" xr:uid="{987A926C-1EE1-4607-A694-C388C0EFEC05}">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V232" authorId="6" shapeId="0" xr:uid="{67D0B04D-E294-4637-8313-CDB8DBE0217E}">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W232" authorId="3" shapeId="0" xr:uid="{F384217D-4848-4D36-9AAE-3D06060A0C08}">
      <text>
        <r>
          <rPr>
            <sz val="9"/>
            <color indexed="81"/>
            <rFont val="Tahoma"/>
            <family val="2"/>
          </rPr>
          <t>Se contabilizara a los pacientes que tengan en Admisión - usuario "Alerta Administrativa" o Box - Pacientes Citados - "Alertas Administrativas"  "MIGRANTES"</t>
        </r>
      </text>
    </comment>
    <comment ref="AX232" authorId="3" shapeId="0" xr:uid="{28A53B81-E899-4A2E-A330-E15A9D311434}">
      <text>
        <r>
          <rPr>
            <sz val="9"/>
            <color indexed="81"/>
            <rFont val="Tahoma"/>
            <family val="2"/>
          </rPr>
          <t xml:space="preserve">El Paciente debe tener identificado en </t>
        </r>
        <r>
          <rPr>
            <b/>
            <sz val="9"/>
            <color indexed="81"/>
            <rFont val="Tahoma"/>
            <family val="2"/>
          </rPr>
          <t>Módulo de Admisión</t>
        </r>
        <r>
          <rPr>
            <sz val="9"/>
            <color indexed="81"/>
            <rFont val="Tahoma"/>
            <family val="2"/>
          </rPr>
          <t xml:space="preserve"> Pestaña</t>
        </r>
        <r>
          <rPr>
            <b/>
            <sz val="9"/>
            <color indexed="81"/>
            <rFont val="Tahoma"/>
            <family val="2"/>
          </rPr>
          <t xml:space="preserve"> Usuario</t>
        </r>
        <r>
          <rPr>
            <sz val="9"/>
            <color indexed="81"/>
            <rFont val="Tahoma"/>
            <family val="2"/>
          </rPr>
          <t xml:space="preserve"> y desde </t>
        </r>
        <r>
          <rPr>
            <b/>
            <sz val="9"/>
            <color indexed="81"/>
            <rFont val="Tahoma"/>
            <family val="2"/>
          </rPr>
          <t xml:space="preserve">Módulo Box - Pacientes Citados </t>
        </r>
        <r>
          <rPr>
            <sz val="9"/>
            <color indexed="81"/>
            <rFont val="Tahoma"/>
            <family val="2"/>
          </rPr>
          <t>en</t>
        </r>
        <r>
          <rPr>
            <b/>
            <sz val="9"/>
            <color indexed="81"/>
            <rFont val="Tahoma"/>
            <family val="2"/>
          </rPr>
          <t xml:space="preserve"> Modificar Datos del Paciente</t>
        </r>
        <r>
          <rPr>
            <sz val="9"/>
            <color indexed="81"/>
            <rFont val="Tahoma"/>
            <family val="2"/>
          </rPr>
          <t xml:space="preserve"> en la Opción</t>
        </r>
        <r>
          <rPr>
            <b/>
            <sz val="9"/>
            <color indexed="81"/>
            <rFont val="Tahoma"/>
            <family val="2"/>
          </rPr>
          <t xml:space="preserve"> Genero</t>
        </r>
        <r>
          <rPr>
            <sz val="9"/>
            <color indexed="81"/>
            <rFont val="Tahoma"/>
            <family val="2"/>
          </rPr>
          <t xml:space="preserve"> debe registrar </t>
        </r>
        <r>
          <rPr>
            <b/>
            <sz val="9"/>
            <color indexed="81"/>
            <rFont val="Tahoma"/>
            <family val="2"/>
          </rPr>
          <t xml:space="preserve">Femenino Trans </t>
        </r>
        <r>
          <rPr>
            <sz val="9"/>
            <color indexed="81"/>
            <rFont val="Tahoma"/>
            <family val="2"/>
          </rPr>
          <t xml:space="preserve">o </t>
        </r>
        <r>
          <rPr>
            <b/>
            <sz val="9"/>
            <color indexed="81"/>
            <rFont val="Tahoma"/>
            <family val="2"/>
          </rPr>
          <t>Masculino Trans</t>
        </r>
      </text>
    </comment>
    <comment ref="A234" authorId="7" shapeId="0" xr:uid="{9679EC51-99B9-46B0-A702-328BB20D95E3}">
      <text>
        <r>
          <rPr>
            <sz val="9"/>
            <color indexed="81"/>
            <rFont val="Tahoma"/>
            <family val="2"/>
          </rPr>
          <t xml:space="preserve">
Total de paciente con uno o más factores de riesgos y Condiciones de Salud Mental y Personas  Con  Diagnosticos de Trastornos Mentales y con estado</t>
        </r>
        <r>
          <rPr>
            <b/>
            <sz val="9"/>
            <color indexed="81"/>
            <rFont val="Tahoma"/>
            <family val="2"/>
          </rPr>
          <t xml:space="preserve"> Egreso Por Alta, Egreso Por Abandono, Egreso por Traslado o Egreso Por Fallecimiento</t>
        </r>
        <r>
          <rPr>
            <sz val="9"/>
            <color indexed="81"/>
            <rFont val="Tahoma"/>
            <family val="2"/>
          </rPr>
          <t xml:space="preserve">
</t>
        </r>
      </text>
    </comment>
    <comment ref="C236" authorId="4" shapeId="0" xr:uid="{D3682705-5E0D-419E-8D11-122FB37B223C}">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 </t>
        </r>
        <r>
          <rPr>
            <b/>
            <sz val="9"/>
            <color indexed="81"/>
            <rFont val="Tahoma"/>
            <family val="2"/>
          </rPr>
          <t xml:space="preserve">Factores de Riesgo y Condicionantes de la Salud Mental  </t>
        </r>
        <r>
          <rPr>
            <sz val="9"/>
            <color indexed="81"/>
            <rFont val="Tahoma"/>
            <family val="2"/>
          </rPr>
          <t xml:space="preserve">
en el campo </t>
        </r>
        <r>
          <rPr>
            <b/>
            <sz val="9"/>
            <color indexed="81"/>
            <rFont val="Tahoma"/>
            <family val="2"/>
          </rPr>
          <t>Complentado el Formulario Control de Salud Mental en el Campo  ¿Es Vctima o Agresor/a de Volencia? debe seleccionar el valor  "si", además selecionar En la Violencia Es: el valor Victima  y tener registrado Alguno de los Estados Ingreso o Reingreso.</t>
        </r>
        <r>
          <rPr>
            <sz val="9"/>
            <color indexed="81"/>
            <rFont val="Tahoma"/>
            <family val="2"/>
          </rPr>
          <t xml:space="preserve">
</t>
        </r>
      </text>
    </comment>
    <comment ref="C237" authorId="4" shapeId="0" xr:uid="{3AA0CD00-E2E3-49AA-B4FA-C3ED118A2CF5}">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Factores de Riesgo y Condicionantes de la Salud Mental  </t>
        </r>
        <r>
          <rPr>
            <sz val="9"/>
            <color indexed="81"/>
            <rFont val="Tahoma"/>
            <family val="2"/>
          </rPr>
          <t xml:space="preserve">
en el campo</t>
        </r>
        <r>
          <rPr>
            <b/>
            <sz val="9"/>
            <color indexed="81"/>
            <rFont val="Tahoma"/>
            <family val="2"/>
          </rPr>
          <t xml:space="preserve"> ¿Es Vctima o Agresor/a de Volencia?</t>
        </r>
        <r>
          <rPr>
            <sz val="9"/>
            <color indexed="81"/>
            <rFont val="Tahoma"/>
            <family val="2"/>
          </rPr>
          <t xml:space="preserve"> debe seleccionar el valor </t>
        </r>
        <r>
          <rPr>
            <b/>
            <sz val="9"/>
            <color indexed="81"/>
            <rFont val="Tahoma"/>
            <family val="2"/>
          </rPr>
          <t xml:space="preserve"> "Si"</t>
        </r>
        <r>
          <rPr>
            <sz val="9"/>
            <color indexed="81"/>
            <rFont val="Tahoma"/>
            <family val="2"/>
          </rPr>
          <t xml:space="preserve">, además selecionar  </t>
        </r>
        <r>
          <rPr>
            <b/>
            <sz val="9"/>
            <color indexed="81"/>
            <rFont val="Tahoma"/>
            <family val="2"/>
          </rPr>
          <t>En la Violencia Es:</t>
        </r>
        <r>
          <rPr>
            <sz val="9"/>
            <color indexed="81"/>
            <rFont val="Tahoma"/>
            <family val="2"/>
          </rPr>
          <t xml:space="preserve"> el valor </t>
        </r>
        <r>
          <rPr>
            <b/>
            <sz val="9"/>
            <color indexed="81"/>
            <rFont val="Tahoma"/>
            <family val="2"/>
          </rPr>
          <t xml:space="preserve">Agresor/a </t>
        </r>
        <r>
          <rPr>
            <sz val="9"/>
            <color indexed="81"/>
            <rFont val="Tahoma"/>
            <family val="2"/>
          </rPr>
          <t>y tener registrado</t>
        </r>
        <r>
          <rPr>
            <b/>
            <sz val="9"/>
            <color indexed="81"/>
            <rFont val="Tahoma"/>
            <family val="2"/>
          </rPr>
          <t xml:space="preserve"> Ingreso</t>
        </r>
        <r>
          <rPr>
            <sz val="9"/>
            <color indexed="81"/>
            <rFont val="Tahoma"/>
            <family val="2"/>
          </rPr>
          <t xml:space="preserve"> o</t>
        </r>
        <r>
          <rPr>
            <b/>
            <sz val="9"/>
            <color indexed="81"/>
            <rFont val="Tahoma"/>
            <family val="2"/>
          </rPr>
          <t xml:space="preserve"> Reingreso</t>
        </r>
        <r>
          <rPr>
            <sz val="9"/>
            <color indexed="81"/>
            <rFont val="Tahoma"/>
            <family val="2"/>
          </rPr>
          <t xml:space="preserve"> en el campo </t>
        </r>
        <r>
          <rPr>
            <b/>
            <sz val="9"/>
            <color indexed="81"/>
            <rFont val="Tahoma"/>
            <family val="2"/>
          </rPr>
          <t xml:space="preserve">Estado </t>
        </r>
        <r>
          <rPr>
            <sz val="9"/>
            <color indexed="81"/>
            <rFont val="Tahoma"/>
            <family val="2"/>
          </rPr>
          <t xml:space="preserve">
</t>
        </r>
      </text>
    </comment>
    <comment ref="C238" authorId="4" shapeId="0" xr:uid="{5E4534AE-F6FF-4861-8E02-01872BE80FB7}">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Factores de Riesgo y Condicionantes de la Salud Mental  </t>
        </r>
        <r>
          <rPr>
            <sz val="9"/>
            <color indexed="81"/>
            <rFont val="Tahoma"/>
            <family val="2"/>
          </rPr>
          <t xml:space="preserve">
en el campo</t>
        </r>
        <r>
          <rPr>
            <b/>
            <sz val="9"/>
            <color indexed="81"/>
            <rFont val="Tahoma"/>
            <family val="2"/>
          </rPr>
          <t xml:space="preserve"> ¿Sufre de Abuso Sexual?  </t>
        </r>
        <r>
          <rPr>
            <sz val="9"/>
            <color indexed="81"/>
            <rFont val="Tahoma"/>
            <family val="2"/>
          </rPr>
          <t>debe seleccionar</t>
        </r>
        <r>
          <rPr>
            <b/>
            <sz val="9"/>
            <color indexed="81"/>
            <rFont val="Tahoma"/>
            <family val="2"/>
          </rPr>
          <t xml:space="preserve"> "si</t>
        </r>
        <r>
          <rPr>
            <sz val="9"/>
            <color indexed="81"/>
            <rFont val="Tahoma"/>
            <family val="2"/>
          </rPr>
          <t xml:space="preserve">" y tener registrado </t>
        </r>
        <r>
          <rPr>
            <b/>
            <sz val="9"/>
            <color indexed="81"/>
            <rFont val="Tahoma"/>
            <family val="2"/>
          </rPr>
          <t>Ingreso</t>
        </r>
        <r>
          <rPr>
            <sz val="9"/>
            <color indexed="81"/>
            <rFont val="Tahoma"/>
            <family val="2"/>
          </rPr>
          <t xml:space="preserve"> o </t>
        </r>
        <r>
          <rPr>
            <b/>
            <sz val="9"/>
            <color indexed="81"/>
            <rFont val="Tahoma"/>
            <family val="2"/>
          </rPr>
          <t>Reingreso</t>
        </r>
        <r>
          <rPr>
            <sz val="9"/>
            <color indexed="81"/>
            <rFont val="Tahoma"/>
            <family val="2"/>
          </rPr>
          <t xml:space="preserve">  en el campo </t>
        </r>
        <r>
          <rPr>
            <b/>
            <sz val="9"/>
            <color indexed="81"/>
            <rFont val="Tahoma"/>
            <family val="2"/>
          </rPr>
          <t>Estado</t>
        </r>
      </text>
    </comment>
    <comment ref="C239" authorId="3" shapeId="0" xr:uid="{E3D53B97-FA94-4183-A313-CD4D9C66B59F}">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Factores de Riesgo y Condicionantes de la Salud Mental  </t>
        </r>
        <r>
          <rPr>
            <sz val="9"/>
            <color indexed="81"/>
            <rFont val="Tahoma"/>
            <family val="2"/>
          </rPr>
          <t xml:space="preserve">en el campo </t>
        </r>
        <r>
          <rPr>
            <b/>
            <sz val="9"/>
            <color indexed="81"/>
            <rFont val="Tahoma"/>
            <family val="2"/>
          </rPr>
          <t>Suicidio</t>
        </r>
        <r>
          <rPr>
            <sz val="9"/>
            <color indexed="81"/>
            <rFont val="Tahoma"/>
            <family val="2"/>
          </rPr>
          <t xml:space="preserve"> debe seleccionar el valor </t>
        </r>
        <r>
          <rPr>
            <b/>
            <sz val="9"/>
            <color indexed="81"/>
            <rFont val="Tahoma"/>
            <family val="2"/>
          </rPr>
          <t>"Si"</t>
        </r>
        <r>
          <rPr>
            <sz val="9"/>
            <color indexed="81"/>
            <rFont val="Tahoma"/>
            <family val="2"/>
          </rPr>
          <t xml:space="preserve">, además en el campo </t>
        </r>
        <r>
          <rPr>
            <b/>
            <sz val="9"/>
            <color indexed="81"/>
            <rFont val="Tahoma"/>
            <family val="2"/>
          </rPr>
          <t xml:space="preserve">Tipo de Suicidio </t>
        </r>
        <r>
          <rPr>
            <sz val="9"/>
            <color indexed="81"/>
            <rFont val="Tahoma"/>
            <family val="2"/>
          </rPr>
          <t>se debe ingresar</t>
        </r>
        <r>
          <rPr>
            <b/>
            <sz val="9"/>
            <color indexed="81"/>
            <rFont val="Tahoma"/>
            <family val="2"/>
          </rPr>
          <t xml:space="preserve"> Ideación, </t>
        </r>
        <r>
          <rPr>
            <sz val="9"/>
            <color indexed="81"/>
            <rFont val="Tahoma"/>
            <family val="2"/>
          </rPr>
          <t>asi tambien</t>
        </r>
        <r>
          <rPr>
            <b/>
            <sz val="9"/>
            <color indexed="81"/>
            <rFont val="Tahoma"/>
            <family val="2"/>
          </rPr>
          <t xml:space="preserve"> </t>
        </r>
        <r>
          <rPr>
            <sz val="9"/>
            <color indexed="81"/>
            <rFont val="Tahoma"/>
            <family val="2"/>
          </rPr>
          <t>selecionar</t>
        </r>
        <r>
          <rPr>
            <b/>
            <sz val="9"/>
            <color indexed="81"/>
            <rFont val="Tahoma"/>
            <family val="2"/>
          </rPr>
          <t xml:space="preserve"> Ingreso</t>
        </r>
        <r>
          <rPr>
            <sz val="9"/>
            <color indexed="81"/>
            <rFont val="Tahoma"/>
            <family val="2"/>
          </rPr>
          <t xml:space="preserve">  o</t>
        </r>
        <r>
          <rPr>
            <b/>
            <sz val="9"/>
            <color indexed="81"/>
            <rFont val="Tahoma"/>
            <family val="2"/>
          </rPr>
          <t xml:space="preserve"> Reingreso </t>
        </r>
        <r>
          <rPr>
            <sz val="9"/>
            <color indexed="81"/>
            <rFont val="Tahoma"/>
            <family val="2"/>
          </rPr>
          <t xml:space="preserve">en el campo </t>
        </r>
        <r>
          <rPr>
            <b/>
            <sz val="9"/>
            <color indexed="81"/>
            <rFont val="Tahoma"/>
            <family val="2"/>
          </rPr>
          <t>Estado</t>
        </r>
      </text>
    </comment>
    <comment ref="C240" authorId="3" shapeId="0" xr:uid="{E217A865-2656-4DD5-8D0B-A2CD1619F169}">
      <text>
        <r>
          <rPr>
            <sz val="9"/>
            <color indexed="81"/>
            <rFont val="Tahoma"/>
            <family val="2"/>
          </rPr>
          <t xml:space="preserve">
Este dato aparecerá  luego de que en la atención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Factores de Riesgo y Condicionantes de la Salud Mental</t>
        </r>
        <r>
          <rPr>
            <sz val="9"/>
            <color indexed="81"/>
            <rFont val="Tahoma"/>
            <family val="2"/>
          </rPr>
          <t xml:space="preserve">  en el campo</t>
        </r>
        <r>
          <rPr>
            <b/>
            <sz val="9"/>
            <color indexed="81"/>
            <rFont val="Tahoma"/>
            <family val="2"/>
          </rPr>
          <t xml:space="preserve"> Suicidio </t>
        </r>
        <r>
          <rPr>
            <sz val="9"/>
            <color indexed="81"/>
            <rFont val="Tahoma"/>
            <family val="2"/>
          </rPr>
          <t>debe seleccionar el valor</t>
        </r>
        <r>
          <rPr>
            <b/>
            <sz val="9"/>
            <color indexed="81"/>
            <rFont val="Tahoma"/>
            <family val="2"/>
          </rPr>
          <t xml:space="preserve"> "Si"</t>
        </r>
        <r>
          <rPr>
            <sz val="9"/>
            <color indexed="81"/>
            <rFont val="Tahoma"/>
            <family val="2"/>
          </rPr>
          <t xml:space="preserve">, además en el campo </t>
        </r>
        <r>
          <rPr>
            <b/>
            <sz val="9"/>
            <color indexed="81"/>
            <rFont val="Tahoma"/>
            <family val="2"/>
          </rPr>
          <t>Tipo de Suicidio</t>
        </r>
        <r>
          <rPr>
            <sz val="9"/>
            <color indexed="81"/>
            <rFont val="Tahoma"/>
            <family val="2"/>
          </rPr>
          <t xml:space="preserve"> se debe ingresar </t>
        </r>
        <r>
          <rPr>
            <b/>
            <sz val="9"/>
            <color indexed="81"/>
            <rFont val="Tahoma"/>
            <family val="2"/>
          </rPr>
          <t>Intento</t>
        </r>
        <r>
          <rPr>
            <sz val="9"/>
            <color indexed="81"/>
            <rFont val="Tahoma"/>
            <family val="2"/>
          </rPr>
          <t xml:space="preserve">, asi tambien selecionar </t>
        </r>
        <r>
          <rPr>
            <b/>
            <sz val="9"/>
            <color indexed="81"/>
            <rFont val="Tahoma"/>
            <family val="2"/>
          </rPr>
          <t xml:space="preserve">Ingreso o Reingreso  </t>
        </r>
        <r>
          <rPr>
            <sz val="9"/>
            <color indexed="81"/>
            <rFont val="Tahoma"/>
            <family val="2"/>
          </rPr>
          <t xml:space="preserve">en el campo </t>
        </r>
        <r>
          <rPr>
            <b/>
            <sz val="9"/>
            <color indexed="81"/>
            <rFont val="Tahoma"/>
            <family val="2"/>
          </rPr>
          <t>Estado</t>
        </r>
      </text>
    </comment>
    <comment ref="C241" authorId="7" shapeId="0" xr:uid="{898FDEB4-20CA-4093-9F28-3F33DD3238D6}">
      <text>
        <r>
          <rPr>
            <sz val="9"/>
            <color indexed="81"/>
            <rFont val="Tahoma"/>
            <family val="2"/>
          </rPr>
          <t xml:space="preserve">Total de Personas Ingresadas Por Estamento </t>
        </r>
        <r>
          <rPr>
            <b/>
            <sz val="9"/>
            <color indexed="81"/>
            <rFont val="Tahoma"/>
            <family val="2"/>
          </rPr>
          <t xml:space="preserve">Médico </t>
        </r>
        <r>
          <rPr>
            <sz val="9"/>
            <color indexed="81"/>
            <rFont val="Tahoma"/>
            <family val="2"/>
          </rPr>
          <t>registradas</t>
        </r>
        <r>
          <rPr>
            <b/>
            <sz val="9"/>
            <color indexed="81"/>
            <rFont val="Tahoma"/>
            <family val="2"/>
          </rPr>
          <t xml:space="preserve"> </t>
        </r>
        <r>
          <rPr>
            <sz val="9"/>
            <color indexed="81"/>
            <rFont val="Tahoma"/>
            <family val="2"/>
          </rPr>
          <t xml:space="preserve">en el Formulario </t>
        </r>
        <r>
          <rPr>
            <b/>
            <sz val="9"/>
            <color indexed="81"/>
            <rFont val="Tahoma"/>
            <family val="2"/>
          </rPr>
          <t>Control de Salud Mental</t>
        </r>
        <r>
          <rPr>
            <sz val="9"/>
            <color indexed="81"/>
            <rFont val="Tahoma"/>
            <family val="2"/>
          </rPr>
          <t>,  selecionando el estado</t>
        </r>
        <r>
          <rPr>
            <b/>
            <sz val="9"/>
            <color indexed="81"/>
            <rFont val="Tahoma"/>
            <family val="2"/>
          </rPr>
          <t xml:space="preserve"> Ingreso o Reingreso , </t>
        </r>
        <r>
          <rPr>
            <sz val="9"/>
            <color indexed="81"/>
            <rFont val="Tahoma"/>
            <family val="2"/>
          </rPr>
          <t>para las siguientes grupos de</t>
        </r>
        <r>
          <rPr>
            <b/>
            <sz val="9"/>
            <color indexed="81"/>
            <rFont val="Tahoma"/>
            <family val="2"/>
          </rPr>
          <t xml:space="preserve"> Diagnosticos  de Trastornos Mentales.</t>
        </r>
        <r>
          <rPr>
            <sz val="9"/>
            <color indexed="81"/>
            <rFont val="Tahoma"/>
            <family val="2"/>
          </rPr>
          <t xml:space="preserve">
- Transtornos del Humor (afectivos)
- Transtornos Mentales y del Comportamiento debido a consumo Sustancias Psicotrópicas.
- Trastornos del comportamiento debido a consumo sustancias psicotrópicas.
- Trastornos del comportamiento y de las emociones de comienzo habitual en Infancia y Adolescencia.
- Trastorno de ansiedad.
- Demencias (Incluye Alzheimer)
- Trastornos conductuales asociados a demencia.
- Esquizofrenia
- Trastornos de la conducta alimentaria.
- Retraso mental.
- Trastorno de Personalidad
- Trastorno generalizados del desarrollo
Regla de Concistencia Maual DEIS 2019:
R.2: En la fila 136 </t>
        </r>
        <r>
          <rPr>
            <b/>
            <sz val="9"/>
            <color indexed="81"/>
            <rFont val="Tahoma"/>
            <family val="2"/>
          </rPr>
          <t>“ingresos al programa”</t>
        </r>
        <r>
          <rPr>
            <sz val="9"/>
            <color indexed="81"/>
            <rFont val="Tahoma"/>
            <family val="2"/>
          </rPr>
          <t xml:space="preserve"> como en la fila 141 </t>
        </r>
        <r>
          <rPr>
            <b/>
            <sz val="9"/>
            <color indexed="81"/>
            <rFont val="Tahoma"/>
            <family val="2"/>
          </rPr>
          <t>“personas con diagnósticos de trastornos mentales”</t>
        </r>
        <r>
          <rPr>
            <sz val="9"/>
            <color indexed="81"/>
            <rFont val="Tahoma"/>
            <family val="2"/>
          </rPr>
          <t xml:space="preserve">, se deberá registrar el </t>
        </r>
        <r>
          <rPr>
            <b/>
            <sz val="9"/>
            <color indexed="81"/>
            <rFont val="Tahoma"/>
            <family val="2"/>
          </rPr>
          <t>número de personas que ingresan al programa</t>
        </r>
        <r>
          <rPr>
            <sz val="9"/>
            <color indexed="81"/>
            <rFont val="Tahoma"/>
            <family val="2"/>
          </rPr>
          <t xml:space="preserve">, </t>
        </r>
        <r>
          <rPr>
            <b/>
            <sz val="9"/>
            <color indexed="81"/>
            <rFont val="Tahoma"/>
            <family val="2"/>
          </rPr>
          <t>independiente del número de factores de riesgo, condicionantes o diagnósticos de trastornos de salud mental que tenga la persona</t>
        </r>
        <r>
          <rPr>
            <sz val="9"/>
            <color indexed="81"/>
            <rFont val="Tahoma"/>
            <family val="2"/>
          </rPr>
          <t>.</t>
        </r>
      </text>
    </comment>
    <comment ref="C242" authorId="8" shapeId="0" xr:uid="{7B9D0153-90C0-4828-A41A-0A1BD91289F4}">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Depresión?</t>
        </r>
        <r>
          <rPr>
            <sz val="9"/>
            <color indexed="81"/>
            <rFont val="Tahoma"/>
            <family val="2"/>
          </rPr>
          <t xml:space="preserve">  debe seleccionar "</t>
        </r>
        <r>
          <rPr>
            <b/>
            <sz val="9"/>
            <color indexed="81"/>
            <rFont val="Tahoma"/>
            <family val="2"/>
          </rPr>
          <t>si</t>
        </r>
        <r>
          <rPr>
            <sz val="9"/>
            <color indexed="81"/>
            <rFont val="Tahoma"/>
            <family val="2"/>
          </rPr>
          <t>" , tener registrado</t>
        </r>
        <r>
          <rPr>
            <b/>
            <sz val="9"/>
            <color indexed="81"/>
            <rFont val="Tahoma"/>
            <family val="2"/>
          </rPr>
          <t xml:space="preserve"> Ingreso</t>
        </r>
        <r>
          <rPr>
            <sz val="9"/>
            <color indexed="81"/>
            <rFont val="Tahoma"/>
            <family val="2"/>
          </rPr>
          <t xml:space="preserve">  o </t>
        </r>
        <r>
          <rPr>
            <b/>
            <sz val="9"/>
            <color indexed="81"/>
            <rFont val="Tahoma"/>
            <family val="2"/>
          </rPr>
          <t>Reingreso</t>
        </r>
        <r>
          <rPr>
            <sz val="9"/>
            <color indexed="81"/>
            <rFont val="Tahoma"/>
            <family val="2"/>
          </rPr>
          <t xml:space="preserve"> en el campo estado y</t>
        </r>
        <r>
          <rPr>
            <b/>
            <sz val="9"/>
            <color indexed="81"/>
            <rFont val="Tahoma"/>
            <family val="2"/>
          </rPr>
          <t xml:space="preserve"> Depresión Leve</t>
        </r>
        <r>
          <rPr>
            <sz val="9"/>
            <color indexed="81"/>
            <rFont val="Tahoma"/>
            <family val="2"/>
          </rPr>
          <t xml:space="preserve"> en el campo </t>
        </r>
        <r>
          <rPr>
            <b/>
            <sz val="9"/>
            <color indexed="81"/>
            <rFont val="Tahoma"/>
            <family val="2"/>
          </rPr>
          <t>Tipo de depresión</t>
        </r>
      </text>
    </comment>
    <comment ref="C243" authorId="8" shapeId="0" xr:uid="{7AC72F7C-70D2-4CEB-871D-21F408B68CE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 Tiene  Depresión ?  </t>
        </r>
        <r>
          <rPr>
            <sz val="9"/>
            <color indexed="81"/>
            <rFont val="Tahoma"/>
            <family val="2"/>
          </rPr>
          <t xml:space="preserve">debe seleccionar </t>
        </r>
        <r>
          <rPr>
            <b/>
            <sz val="9"/>
            <color indexed="81"/>
            <rFont val="Tahoma"/>
            <family val="2"/>
          </rPr>
          <t>"si</t>
        </r>
        <r>
          <rPr>
            <sz val="9"/>
            <color indexed="81"/>
            <rFont val="Tahoma"/>
            <family val="2"/>
          </rPr>
          <t xml:space="preserve">" , tener registrado </t>
        </r>
        <r>
          <rPr>
            <b/>
            <sz val="9"/>
            <color indexed="81"/>
            <rFont val="Tahoma"/>
            <family val="2"/>
          </rPr>
          <t>Ingreso o Reingreso</t>
        </r>
        <r>
          <rPr>
            <sz val="9"/>
            <color indexed="81"/>
            <rFont val="Tahoma"/>
            <family val="2"/>
          </rPr>
          <t xml:space="preserve">  en el campo estado y </t>
        </r>
        <r>
          <rPr>
            <b/>
            <sz val="9"/>
            <color indexed="81"/>
            <rFont val="Tahoma"/>
            <family val="2"/>
          </rPr>
          <t>Depresión Moderada</t>
        </r>
        <r>
          <rPr>
            <sz val="9"/>
            <color indexed="81"/>
            <rFont val="Tahoma"/>
            <family val="2"/>
          </rPr>
          <t xml:space="preserve">  en el campo </t>
        </r>
        <r>
          <rPr>
            <b/>
            <sz val="9"/>
            <color indexed="81"/>
            <rFont val="Tahoma"/>
            <family val="2"/>
          </rPr>
          <t>Tipo de depresión</t>
        </r>
      </text>
    </comment>
    <comment ref="C244" authorId="8" shapeId="0" xr:uid="{1F1C5B1A-2ADE-439A-88A8-EA363137E49F}">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t>
        </r>
        <r>
          <rPr>
            <b/>
            <sz val="9"/>
            <color indexed="81"/>
            <rFont val="Tahoma"/>
            <family val="2"/>
          </rPr>
          <t xml:space="preserve"> 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Depresión?</t>
        </r>
        <r>
          <rPr>
            <sz val="9"/>
            <color indexed="81"/>
            <rFont val="Tahoma"/>
            <family val="2"/>
          </rPr>
          <t xml:space="preserve">  debe seleccionar</t>
        </r>
        <r>
          <rPr>
            <b/>
            <sz val="9"/>
            <color indexed="81"/>
            <rFont val="Tahoma"/>
            <family val="2"/>
          </rPr>
          <t xml:space="preserve"> "si</t>
        </r>
        <r>
          <rPr>
            <sz val="9"/>
            <color indexed="81"/>
            <rFont val="Tahoma"/>
            <family val="2"/>
          </rPr>
          <t xml:space="preserve">" , tener registrado </t>
        </r>
        <r>
          <rPr>
            <b/>
            <sz val="9"/>
            <color indexed="81"/>
            <rFont val="Tahoma"/>
            <family val="2"/>
          </rPr>
          <t xml:space="preserve">Ingreso o Reingreso </t>
        </r>
        <r>
          <rPr>
            <sz val="9"/>
            <color indexed="81"/>
            <rFont val="Tahoma"/>
            <family val="2"/>
          </rPr>
          <t xml:space="preserve"> en el campo estado y </t>
        </r>
        <r>
          <rPr>
            <b/>
            <sz val="9"/>
            <color indexed="81"/>
            <rFont val="Tahoma"/>
            <family val="2"/>
          </rPr>
          <t>Depresión Grave</t>
        </r>
        <r>
          <rPr>
            <sz val="9"/>
            <color indexed="81"/>
            <rFont val="Tahoma"/>
            <family val="2"/>
          </rPr>
          <t xml:space="preserve">  en el campo </t>
        </r>
        <r>
          <rPr>
            <b/>
            <sz val="9"/>
            <color indexed="81"/>
            <rFont val="Tahoma"/>
            <family val="2"/>
          </rPr>
          <t>Tipo de depresión</t>
        </r>
      </text>
    </comment>
    <comment ref="C245" authorId="8" shapeId="0" xr:uid="{CD909699-BA98-40AA-948E-881768DE3984}">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t>
        </r>
        <r>
          <rPr>
            <b/>
            <sz val="9"/>
            <color indexed="81"/>
            <rFont val="Tahoma"/>
            <family val="2"/>
          </rPr>
          <t xml:space="preserve"> ¿ Tiene Depresión Post - Parto ?  </t>
        </r>
        <r>
          <rPr>
            <sz val="9"/>
            <color indexed="81"/>
            <rFont val="Tahoma"/>
            <family val="2"/>
          </rPr>
          <t>debe seleccionar "</t>
        </r>
        <r>
          <rPr>
            <b/>
            <sz val="9"/>
            <color indexed="81"/>
            <rFont val="Tahoma"/>
            <family val="2"/>
          </rPr>
          <t>si</t>
        </r>
        <r>
          <rPr>
            <sz val="9"/>
            <color indexed="81"/>
            <rFont val="Tahoma"/>
            <family val="2"/>
          </rPr>
          <t xml:space="preserve">" y tener registrado </t>
        </r>
        <r>
          <rPr>
            <b/>
            <sz val="9"/>
            <color indexed="81"/>
            <rFont val="Tahoma"/>
            <family val="2"/>
          </rPr>
          <t>Ingreso o Reingreso</t>
        </r>
        <r>
          <rPr>
            <sz val="9"/>
            <color indexed="81"/>
            <rFont val="Tahoma"/>
            <family val="2"/>
          </rPr>
          <t xml:space="preserve">  en el campo estado.</t>
        </r>
      </text>
    </comment>
    <comment ref="C246" authorId="8" shapeId="0" xr:uid="{F1430027-F03A-44E6-B0F7-A6BE431196A6}">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Tiene Transtorno Bipolar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Ingreso o Reingreso</t>
        </r>
        <r>
          <rPr>
            <sz val="9"/>
            <color indexed="81"/>
            <rFont val="Tahoma"/>
            <family val="2"/>
          </rPr>
          <t xml:space="preserve"> en el campo estado.</t>
        </r>
      </text>
    </comment>
    <comment ref="C247" authorId="8" shapeId="0" xr:uid="{497F89A4-C0F7-42F0-BFE2-DE97BA2B5D33}">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¿Tiene Depresión Refractaria?  </t>
        </r>
        <r>
          <rPr>
            <sz val="9"/>
            <color indexed="81"/>
            <rFont val="Tahoma"/>
            <family val="2"/>
          </rPr>
          <t>debe seleccionar "</t>
        </r>
        <r>
          <rPr>
            <b/>
            <sz val="9"/>
            <color indexed="81"/>
            <rFont val="Tahoma"/>
            <family val="2"/>
          </rPr>
          <t>si"</t>
        </r>
        <r>
          <rPr>
            <sz val="9"/>
            <color indexed="81"/>
            <rFont val="Tahoma"/>
            <family val="2"/>
          </rPr>
          <t xml:space="preserve"> y tener registrado </t>
        </r>
        <r>
          <rPr>
            <b/>
            <sz val="9"/>
            <color indexed="81"/>
            <rFont val="Tahoma"/>
            <family val="2"/>
          </rPr>
          <t>Ingreso</t>
        </r>
        <r>
          <rPr>
            <sz val="9"/>
            <color indexed="81"/>
            <rFont val="Tahoma"/>
            <family val="2"/>
          </rPr>
          <t xml:space="preserve"> o </t>
        </r>
        <r>
          <rPr>
            <b/>
            <sz val="9"/>
            <color indexed="81"/>
            <rFont val="Tahoma"/>
            <family val="2"/>
          </rPr>
          <t>Reingreso</t>
        </r>
        <r>
          <rPr>
            <sz val="9"/>
            <color indexed="81"/>
            <rFont val="Tahoma"/>
            <family val="2"/>
          </rPr>
          <t xml:space="preserve"> en el campo estado 
</t>
        </r>
      </text>
    </comment>
    <comment ref="C248" authorId="8" shapeId="0" xr:uid="{13AA307F-28F2-4294-81C6-48F3362A9D6F}">
      <text>
        <r>
          <rPr>
            <sz val="9"/>
            <color indexed="81"/>
            <rFont val="Tahoma"/>
            <family val="2"/>
          </rPr>
          <t>Este dato aparecerá  luego de que en la atención registrada Por Estamento</t>
        </r>
        <r>
          <rPr>
            <b/>
            <sz val="9"/>
            <color indexed="81"/>
            <rFont val="Tahoma"/>
            <family val="2"/>
          </rPr>
          <t xml:space="preserve"> Médico </t>
        </r>
        <r>
          <rPr>
            <sz val="9"/>
            <color indexed="81"/>
            <rFont val="Tahoma"/>
            <family val="2"/>
          </rPr>
          <t xml:space="preserve">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 ¿Tiene Depresión Grave con Psicosis?  </t>
        </r>
        <r>
          <rPr>
            <sz val="9"/>
            <color indexed="81"/>
            <rFont val="Tahoma"/>
            <family val="2"/>
          </rPr>
          <t>debe seleccionar "</t>
        </r>
        <r>
          <rPr>
            <b/>
            <sz val="9"/>
            <color indexed="81"/>
            <rFont val="Tahoma"/>
            <family val="2"/>
          </rPr>
          <t>si</t>
        </r>
        <r>
          <rPr>
            <sz val="9"/>
            <color indexed="81"/>
            <rFont val="Tahoma"/>
            <family val="2"/>
          </rPr>
          <t>" y tener registrado</t>
        </r>
        <r>
          <rPr>
            <b/>
            <sz val="9"/>
            <color indexed="81"/>
            <rFont val="Tahoma"/>
            <family val="2"/>
          </rPr>
          <t xml:space="preserve"> Ingreso o Reingreso</t>
        </r>
        <r>
          <rPr>
            <sz val="9"/>
            <color indexed="81"/>
            <rFont val="Tahoma"/>
            <family val="2"/>
          </rPr>
          <t xml:space="preserve">  en el campo estado.</t>
        </r>
      </text>
    </comment>
    <comment ref="C249" authorId="8" shapeId="0" xr:uid="{58483BE4-5E42-442A-ACA8-43432BD9B518}">
      <text>
        <r>
          <rPr>
            <sz val="9"/>
            <color indexed="81"/>
            <rFont val="Tahoma"/>
            <family val="2"/>
          </rPr>
          <t>Este dato aparecerá  luego de que en la atención registrada Por Estamento</t>
        </r>
        <r>
          <rPr>
            <b/>
            <sz val="9"/>
            <color indexed="81"/>
            <rFont val="Tahoma"/>
            <family val="2"/>
          </rPr>
          <t xml:space="preserve"> 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 ¿Tiene Depresión con Alto Riesgo Suicida?</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Ingreso o Reingreso</t>
        </r>
        <r>
          <rPr>
            <sz val="9"/>
            <color indexed="81"/>
            <rFont val="Tahoma"/>
            <family val="2"/>
          </rPr>
          <t xml:space="preserve">  en el campo estado </t>
        </r>
      </text>
    </comment>
    <comment ref="C250" authorId="3" shapeId="0" xr:uid="{2F65D6D4-DF20-4D1F-97D9-5920C534BD17}">
      <text>
        <r>
          <rPr>
            <b/>
            <sz val="9"/>
            <color indexed="81"/>
            <rFont val="Tahoma"/>
            <family val="2"/>
          </rPr>
          <t xml:space="preserve">Este dato aparecerá  luego de que en la atención registrada Por Estamento Médico 
Registrada en el Módulo Box - Pacientes Citados  o en Agregar documentos a una atención
</t>
        </r>
        <r>
          <rPr>
            <sz val="9"/>
            <color indexed="81"/>
            <rFont val="Tahoma"/>
            <family val="2"/>
          </rPr>
          <t xml:space="preserve">
 y en el   </t>
        </r>
        <r>
          <rPr>
            <b/>
            <sz val="9"/>
            <color indexed="81"/>
            <rFont val="Tahoma"/>
            <family val="2"/>
          </rPr>
          <t xml:space="preserve">Formulario Control  De Salud Mental </t>
        </r>
        <r>
          <rPr>
            <sz val="9"/>
            <color indexed="81"/>
            <rFont val="Tahoma"/>
            <family val="2"/>
          </rPr>
          <t xml:space="preserve">en la sección </t>
        </r>
        <r>
          <rPr>
            <b/>
            <sz val="9"/>
            <color indexed="81"/>
            <rFont val="Tahoma"/>
            <family val="2"/>
          </rPr>
          <t xml:space="preserve"> Diagnósticos de Trastornos Mentales en sección Trastornos Mentales y del Comportamiento Debido a Consumo Sustancias Psicotrópicas
</t>
        </r>
        <r>
          <rPr>
            <sz val="9"/>
            <color indexed="81"/>
            <rFont val="Tahoma"/>
            <family val="2"/>
          </rPr>
          <t>en el campo</t>
        </r>
        <r>
          <rPr>
            <b/>
            <sz val="9"/>
            <color indexed="81"/>
            <rFont val="Tahoma"/>
            <family val="2"/>
          </rPr>
          <t xml:space="preserve">  ¿Consumo Perjudicial de Alcohol? </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t>
        </r>
        <r>
          <rPr>
            <b/>
            <sz val="9"/>
            <color indexed="81"/>
            <rFont val="Tahoma"/>
            <family val="2"/>
          </rPr>
          <t xml:space="preserve"> Ingreso o Reingreso</t>
        </r>
        <r>
          <rPr>
            <sz val="9"/>
            <color indexed="81"/>
            <rFont val="Tahoma"/>
            <family val="2"/>
          </rPr>
          <t xml:space="preserve">  en el campo </t>
        </r>
        <r>
          <rPr>
            <b/>
            <sz val="9"/>
            <color indexed="81"/>
            <rFont val="Tahoma"/>
            <family val="2"/>
          </rPr>
          <t xml:space="preserve">Estado </t>
        </r>
      </text>
    </comment>
    <comment ref="C251" authorId="3" shapeId="0" xr:uid="{8B8703A3-7FED-49B2-92AD-C26A7443DF81}">
      <text>
        <r>
          <rPr>
            <b/>
            <sz val="9"/>
            <color indexed="81"/>
            <rFont val="Tahoma"/>
            <family val="2"/>
          </rPr>
          <t xml:space="preserve">Este dato aparecerá  luego de que en la atención registrada Por Estamento Médico 
Registrada en el Módulo Box - Pacientes Citados  o en Agregar documentos a una atención
</t>
        </r>
        <r>
          <rPr>
            <sz val="9"/>
            <color indexed="81"/>
            <rFont val="Tahoma"/>
            <family val="2"/>
          </rPr>
          <t xml:space="preserve"> y en el</t>
        </r>
        <r>
          <rPr>
            <b/>
            <sz val="9"/>
            <color indexed="81"/>
            <rFont val="Tahoma"/>
            <family val="2"/>
          </rPr>
          <t xml:space="preserve"> Formulario 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sección</t>
        </r>
        <r>
          <rPr>
            <b/>
            <sz val="9"/>
            <color indexed="81"/>
            <rFont val="Tahoma"/>
            <family val="2"/>
          </rPr>
          <t xml:space="preserve"> Trastornos Mentales y del Comportamiento Debido a Consumo Sustancias Psicotrópicas
</t>
        </r>
        <r>
          <rPr>
            <sz val="9"/>
            <color indexed="81"/>
            <rFont val="Tahoma"/>
            <family val="2"/>
          </rPr>
          <t xml:space="preserve">en el campo </t>
        </r>
        <r>
          <rPr>
            <b/>
            <sz val="9"/>
            <color indexed="81"/>
            <rFont val="Tahoma"/>
            <family val="2"/>
          </rPr>
          <t xml:space="preserve"> ¿Consumo Dependiente del Alcohol?  </t>
        </r>
        <r>
          <rPr>
            <sz val="9"/>
            <color indexed="81"/>
            <rFont val="Tahoma"/>
            <family val="2"/>
          </rPr>
          <t>debe seleccionar</t>
        </r>
        <r>
          <rPr>
            <b/>
            <sz val="9"/>
            <color indexed="81"/>
            <rFont val="Tahoma"/>
            <family val="2"/>
          </rPr>
          <t xml:space="preserve"> "Si" y </t>
        </r>
        <r>
          <rPr>
            <sz val="9"/>
            <color indexed="81"/>
            <rFont val="Tahoma"/>
            <family val="2"/>
          </rPr>
          <t>tener registrado</t>
        </r>
        <r>
          <rPr>
            <b/>
            <sz val="9"/>
            <color indexed="81"/>
            <rFont val="Tahoma"/>
            <family val="2"/>
          </rPr>
          <t xml:space="preserve"> Ingreso o Reingreso </t>
        </r>
        <r>
          <rPr>
            <sz val="9"/>
            <color indexed="81"/>
            <rFont val="Tahoma"/>
            <family val="2"/>
          </rPr>
          <t xml:space="preserve"> en el campo </t>
        </r>
        <r>
          <rPr>
            <b/>
            <sz val="9"/>
            <color indexed="81"/>
            <rFont val="Tahoma"/>
            <family val="2"/>
          </rPr>
          <t>Estado</t>
        </r>
      </text>
    </comment>
    <comment ref="C252" authorId="3" shapeId="0" xr:uid="{070B2A7B-24D7-43C9-B2C3-43395D091FAD}">
      <text>
        <r>
          <rPr>
            <b/>
            <sz val="9"/>
            <color indexed="81"/>
            <rFont val="Tahoma"/>
            <family val="2"/>
          </rPr>
          <t xml:space="preserve">Este dato aparecerá  luego de que en la atención registrada Por Estamento Médico 
Registrada en el Módulo Box - Pacientes Citados  o en Agregar documentos a una atención
</t>
        </r>
        <r>
          <rPr>
            <sz val="9"/>
            <color indexed="81"/>
            <rFont val="Tahoma"/>
            <family val="2"/>
          </rPr>
          <t xml:space="preserve">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 xml:space="preserve">Diagnósticos de Trastornos Mentales </t>
        </r>
        <r>
          <rPr>
            <sz val="9"/>
            <color indexed="81"/>
            <rFont val="Tahoma"/>
            <family val="2"/>
          </rPr>
          <t>en sección</t>
        </r>
        <r>
          <rPr>
            <b/>
            <sz val="9"/>
            <color indexed="81"/>
            <rFont val="Tahoma"/>
            <family val="2"/>
          </rPr>
          <t xml:space="preserve"> Trastornos Mentales y del Comportamiento Debido a Consumo Sustancias Psicotrópicas
</t>
        </r>
        <r>
          <rPr>
            <sz val="9"/>
            <color indexed="81"/>
            <rFont val="Tahoma"/>
            <family val="2"/>
          </rPr>
          <t xml:space="preserve">en el campo </t>
        </r>
        <r>
          <rPr>
            <b/>
            <sz val="9"/>
            <color indexed="81"/>
            <rFont val="Tahoma"/>
            <family val="2"/>
          </rPr>
          <t xml:space="preserve">¿Consumo Perjudicial de Drogas?  </t>
        </r>
        <r>
          <rPr>
            <sz val="9"/>
            <color indexed="81"/>
            <rFont val="Tahoma"/>
            <family val="2"/>
          </rPr>
          <t>debe seleccionar</t>
        </r>
        <r>
          <rPr>
            <b/>
            <sz val="9"/>
            <color indexed="81"/>
            <rFont val="Tahoma"/>
            <family val="2"/>
          </rPr>
          <t xml:space="preserve"> "Si"</t>
        </r>
        <r>
          <rPr>
            <sz val="9"/>
            <color indexed="81"/>
            <rFont val="Tahoma"/>
            <family val="2"/>
          </rPr>
          <t xml:space="preserve"> y tener registrado </t>
        </r>
        <r>
          <rPr>
            <b/>
            <sz val="9"/>
            <color indexed="81"/>
            <rFont val="Tahoma"/>
            <family val="2"/>
          </rPr>
          <t xml:space="preserve">Ingreso o Reingreso </t>
        </r>
        <r>
          <rPr>
            <sz val="9"/>
            <color indexed="81"/>
            <rFont val="Tahoma"/>
            <family val="2"/>
          </rPr>
          <t xml:space="preserve">en el campo </t>
        </r>
        <r>
          <rPr>
            <b/>
            <sz val="9"/>
            <color indexed="81"/>
            <rFont val="Tahoma"/>
            <family val="2"/>
          </rPr>
          <t xml:space="preserve">Estado </t>
        </r>
      </text>
    </comment>
    <comment ref="C253" authorId="3" shapeId="0" xr:uid="{94D0614C-7F78-4B93-BC02-E048362A99F1}">
      <text>
        <r>
          <rPr>
            <sz val="9"/>
            <color indexed="81"/>
            <rFont val="Tahoma"/>
            <family val="2"/>
          </rPr>
          <t xml:space="preserve">Este dato aparecerá  luego de que en la atención registrada Por Estamento Médico 
Registrada en el </t>
        </r>
        <r>
          <rPr>
            <b/>
            <sz val="9"/>
            <color indexed="81"/>
            <rFont val="Tahoma"/>
            <family val="2"/>
          </rPr>
          <t>Módulo Box - Pacientes Citados  o en Agregar documentos a una atención</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sección </t>
        </r>
        <r>
          <rPr>
            <b/>
            <sz val="9"/>
            <color indexed="81"/>
            <rFont val="Tahoma"/>
            <family val="2"/>
          </rPr>
          <t>Trastornos Mentales y del Comportamiento Debido a Consumo Sustancias Psicotrópicas</t>
        </r>
        <r>
          <rPr>
            <sz val="9"/>
            <color indexed="81"/>
            <rFont val="Tahoma"/>
            <family val="2"/>
          </rPr>
          <t xml:space="preserve">
en el campo </t>
        </r>
        <r>
          <rPr>
            <b/>
            <sz val="9"/>
            <color indexed="81"/>
            <rFont val="Tahoma"/>
            <family val="2"/>
          </rPr>
          <t>¿Consumo Dependiente de Drogas?</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Ingreso o Reingreso</t>
        </r>
        <r>
          <rPr>
            <sz val="9"/>
            <color indexed="81"/>
            <rFont val="Tahoma"/>
            <family val="2"/>
          </rPr>
          <t xml:space="preserve"> en el campo </t>
        </r>
        <r>
          <rPr>
            <b/>
            <sz val="9"/>
            <color indexed="81"/>
            <rFont val="Tahoma"/>
            <family val="2"/>
          </rPr>
          <t xml:space="preserve">Estado </t>
        </r>
      </text>
    </comment>
    <comment ref="C254" authorId="3" shapeId="0" xr:uid="{9D9E2A68-FDEE-4FBD-A1DE-66FC1A2C0555}">
      <text>
        <r>
          <rPr>
            <sz val="9"/>
            <color indexed="81"/>
            <rFont val="Tahoma"/>
            <family val="2"/>
          </rPr>
          <t>Este dato aparecerá  luego de que en la atención registrada Por Estamento Médico 
Registrada en el</t>
        </r>
        <r>
          <rPr>
            <b/>
            <sz val="9"/>
            <color indexed="81"/>
            <rFont val="Tahoma"/>
            <family val="2"/>
          </rPr>
          <t xml:space="preserve"> Módulo Box - Pacientes Citados  o en 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sección </t>
        </r>
        <r>
          <rPr>
            <b/>
            <sz val="9"/>
            <color indexed="81"/>
            <rFont val="Tahoma"/>
            <family val="2"/>
          </rPr>
          <t>Trastornos Mentales y del Comportamiento Debido a Consumo Sustancias Psicotrópicas</t>
        </r>
        <r>
          <rPr>
            <sz val="9"/>
            <color indexed="81"/>
            <rFont val="Tahoma"/>
            <family val="2"/>
          </rPr>
          <t xml:space="preserve">
en el campo </t>
        </r>
        <r>
          <rPr>
            <b/>
            <sz val="9"/>
            <color indexed="81"/>
            <rFont val="Tahoma"/>
            <family val="2"/>
          </rPr>
          <t>¿Consumo De Drogas y Alcohol?</t>
        </r>
        <r>
          <rPr>
            <sz val="9"/>
            <color indexed="81"/>
            <rFont val="Tahoma"/>
            <family val="2"/>
          </rPr>
          <t xml:space="preserve">  debe seleccionar </t>
        </r>
        <r>
          <rPr>
            <b/>
            <sz val="9"/>
            <color indexed="81"/>
            <rFont val="Tahoma"/>
            <family val="2"/>
          </rPr>
          <t>"Si"</t>
        </r>
        <r>
          <rPr>
            <sz val="9"/>
            <color indexed="81"/>
            <rFont val="Tahoma"/>
            <family val="2"/>
          </rPr>
          <t xml:space="preserve"> y tener registrado I</t>
        </r>
        <r>
          <rPr>
            <b/>
            <sz val="9"/>
            <color indexed="81"/>
            <rFont val="Tahoma"/>
            <family val="2"/>
          </rPr>
          <t>ngreso o Reingreso</t>
        </r>
        <r>
          <rPr>
            <sz val="9"/>
            <color indexed="81"/>
            <rFont val="Tahoma"/>
            <family val="2"/>
          </rPr>
          <t xml:space="preserve"> en el campo</t>
        </r>
        <r>
          <rPr>
            <b/>
            <sz val="9"/>
            <color indexed="81"/>
            <rFont val="Tahoma"/>
            <family val="2"/>
          </rPr>
          <t xml:space="preserve"> Estado </t>
        </r>
      </text>
    </comment>
    <comment ref="C255" authorId="8" shapeId="0" xr:uid="{2C008FD7-FB54-449B-8B4C-D009C33A244D}">
      <text>
        <r>
          <rPr>
            <sz val="9"/>
            <color indexed="81"/>
            <rFont val="Tahoma"/>
            <family val="2"/>
          </rPr>
          <t xml:space="preserve">Este dato aparecerá  luego de que en la atención registrada Por Estamento </t>
        </r>
        <r>
          <rPr>
            <b/>
            <sz val="9"/>
            <color indexed="81"/>
            <rFont val="Tahoma"/>
            <family val="2"/>
          </rPr>
          <t>Médico</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 Tiene trastornos Hipercinéticos, de la actividad y la atención ?  </t>
        </r>
        <r>
          <rPr>
            <sz val="9"/>
            <color indexed="81"/>
            <rFont val="Tahoma"/>
            <family val="2"/>
          </rPr>
          <t xml:space="preserve">debe seleccionar </t>
        </r>
        <r>
          <rPr>
            <b/>
            <sz val="9"/>
            <color indexed="81"/>
            <rFont val="Tahoma"/>
            <family val="2"/>
          </rPr>
          <t>"si</t>
        </r>
        <r>
          <rPr>
            <sz val="9"/>
            <color indexed="81"/>
            <rFont val="Tahoma"/>
            <family val="2"/>
          </rPr>
          <t xml:space="preserve">" y tener registrado </t>
        </r>
        <r>
          <rPr>
            <b/>
            <sz val="9"/>
            <color indexed="81"/>
            <rFont val="Tahoma"/>
            <family val="2"/>
          </rPr>
          <t>Ingreso o Reingreso</t>
        </r>
        <r>
          <rPr>
            <sz val="9"/>
            <color indexed="81"/>
            <rFont val="Tahoma"/>
            <family val="2"/>
          </rPr>
          <t xml:space="preserve">  en el campo </t>
        </r>
        <r>
          <rPr>
            <b/>
            <sz val="9"/>
            <color indexed="81"/>
            <rFont val="Tahoma"/>
            <family val="2"/>
          </rPr>
          <t xml:space="preserve">Estado </t>
        </r>
      </text>
    </comment>
    <comment ref="C256" authorId="8" shapeId="0" xr:uid="{D9C02F26-48CB-418F-B3B5-5B519FB9A6E0}">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Trastorno disocial desafiante y oposicionista?</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Ingreso o Reingreso</t>
        </r>
        <r>
          <rPr>
            <sz val="9"/>
            <color indexed="81"/>
            <rFont val="Tahoma"/>
            <family val="2"/>
          </rPr>
          <t xml:space="preserve">  en el campo </t>
        </r>
        <r>
          <rPr>
            <b/>
            <sz val="9"/>
            <color indexed="81"/>
            <rFont val="Tahoma"/>
            <family val="2"/>
          </rPr>
          <t xml:space="preserve">Estado </t>
        </r>
      </text>
    </comment>
    <comment ref="C257" authorId="8" shapeId="0" xr:uid="{65F15FB7-28D7-4497-AFD2-4A1AE2BC0327}">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¿Tiene Trastorno de Ansiedad de separación en la Infancia?  </t>
        </r>
        <r>
          <rPr>
            <sz val="9"/>
            <color indexed="81"/>
            <rFont val="Tahoma"/>
            <family val="2"/>
          </rPr>
          <t xml:space="preserve">debe seleccionar </t>
        </r>
        <r>
          <rPr>
            <b/>
            <sz val="9"/>
            <color indexed="81"/>
            <rFont val="Tahoma"/>
            <family val="2"/>
          </rPr>
          <t>"si</t>
        </r>
        <r>
          <rPr>
            <sz val="9"/>
            <color indexed="81"/>
            <rFont val="Tahoma"/>
            <family val="2"/>
          </rPr>
          <t xml:space="preserve">" y tener registrado </t>
        </r>
        <r>
          <rPr>
            <b/>
            <sz val="9"/>
            <color indexed="81"/>
            <rFont val="Tahoma"/>
            <family val="2"/>
          </rPr>
          <t xml:space="preserve"> Ingreso o Reingreso </t>
        </r>
        <r>
          <rPr>
            <sz val="9"/>
            <color indexed="81"/>
            <rFont val="Tahoma"/>
            <family val="2"/>
          </rPr>
          <t xml:space="preserve"> en el campo</t>
        </r>
        <r>
          <rPr>
            <b/>
            <sz val="9"/>
            <color indexed="81"/>
            <rFont val="Tahoma"/>
            <family val="2"/>
          </rPr>
          <t xml:space="preserve"> Estado</t>
        </r>
      </text>
    </comment>
    <comment ref="C258" authorId="8" shapeId="0" xr:uid="{92F593A4-F597-4294-B2A9-A19542D9E8D2}">
      <text>
        <r>
          <rPr>
            <sz val="9"/>
            <color indexed="81"/>
            <rFont val="Tahoma"/>
            <family val="2"/>
          </rPr>
          <t xml:space="preserve">Este dato aparecerá  luego de que en la atención registrada Por Estamento </t>
        </r>
        <r>
          <rPr>
            <b/>
            <sz val="9"/>
            <color indexed="81"/>
            <rFont val="Tahoma"/>
            <family val="2"/>
          </rPr>
          <t>Médico</t>
        </r>
        <r>
          <rPr>
            <sz val="9"/>
            <color indexed="81"/>
            <rFont val="Tahoma"/>
            <family val="2"/>
          </rPr>
          <t xml:space="preserve"> 
Registrada en el</t>
        </r>
        <r>
          <rPr>
            <b/>
            <sz val="9"/>
            <color indexed="81"/>
            <rFont val="Tahoma"/>
            <family val="2"/>
          </rPr>
          <t xml:space="preserve"> 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 xml:space="preserve">¿Tiene Otros trastornos del comportamiento y de las emociones de comienzo habitual en la Infancia y Adolescencia? </t>
        </r>
        <r>
          <rPr>
            <sz val="9"/>
            <color indexed="81"/>
            <rFont val="Tahoma"/>
            <family val="2"/>
          </rPr>
          <t xml:space="preserve"> debe seleccionar </t>
        </r>
        <r>
          <rPr>
            <b/>
            <sz val="9"/>
            <color indexed="81"/>
            <rFont val="Tahoma"/>
            <family val="2"/>
          </rPr>
          <t>"si"</t>
        </r>
        <r>
          <rPr>
            <sz val="9"/>
            <color indexed="81"/>
            <rFont val="Tahoma"/>
            <family val="2"/>
          </rPr>
          <t xml:space="preserve"> y tener registrado</t>
        </r>
        <r>
          <rPr>
            <b/>
            <sz val="9"/>
            <color indexed="81"/>
            <rFont val="Tahoma"/>
            <family val="2"/>
          </rPr>
          <t xml:space="preserve"> Ingreso o Reingreso  </t>
        </r>
        <r>
          <rPr>
            <sz val="9"/>
            <color indexed="81"/>
            <rFont val="Tahoma"/>
            <family val="2"/>
          </rPr>
          <t xml:space="preserve">en el campo </t>
        </r>
        <r>
          <rPr>
            <b/>
            <sz val="9"/>
            <color indexed="81"/>
            <rFont val="Tahoma"/>
            <family val="2"/>
          </rPr>
          <t>Estado</t>
        </r>
      </text>
    </comment>
    <comment ref="C259" authorId="3" shapeId="0" xr:uid="{4137B19E-5128-4569-B138-5C6B9C0790EE}">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t>
        </r>
        <r>
          <rPr>
            <b/>
            <sz val="9"/>
            <color indexed="81"/>
            <rFont val="Tahoma"/>
            <family val="2"/>
          </rPr>
          <t xml:space="preserve"> ¿Tiene trastorno de ansiedad? </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en el Campo </t>
        </r>
        <r>
          <rPr>
            <b/>
            <sz val="9"/>
            <color indexed="81"/>
            <rFont val="Tahoma"/>
            <family val="2"/>
          </rPr>
          <t>Estado</t>
        </r>
        <r>
          <rPr>
            <sz val="9"/>
            <color indexed="81"/>
            <rFont val="Tahoma"/>
            <family val="2"/>
          </rPr>
          <t xml:space="preserve"> el valor </t>
        </r>
        <r>
          <rPr>
            <b/>
            <sz val="9"/>
            <color indexed="81"/>
            <rFont val="Tahoma"/>
            <family val="2"/>
          </rPr>
          <t xml:space="preserve"> Ingreso o Reingreso</t>
        </r>
        <r>
          <rPr>
            <sz val="9"/>
            <color indexed="81"/>
            <rFont val="Tahoma"/>
            <family val="2"/>
          </rPr>
          <t xml:space="preserve">
Ademas en el campo </t>
        </r>
        <r>
          <rPr>
            <b/>
            <sz val="9"/>
            <color indexed="81"/>
            <rFont val="Tahoma"/>
            <family val="2"/>
          </rPr>
          <t xml:space="preserve">Tipo de Trastorno de Ansiedad </t>
        </r>
        <r>
          <rPr>
            <sz val="9"/>
            <color indexed="81"/>
            <rFont val="Tahoma"/>
            <family val="2"/>
          </rPr>
          <t>debe selecionar el valor</t>
        </r>
        <r>
          <rPr>
            <b/>
            <sz val="9"/>
            <color indexed="81"/>
            <rFont val="Tahoma"/>
            <family val="2"/>
          </rPr>
          <t xml:space="preserve"> Trastorno  de Estrés Post Traumatico</t>
        </r>
        <r>
          <rPr>
            <sz val="9"/>
            <color indexed="81"/>
            <rFont val="Tahoma"/>
            <family val="2"/>
          </rPr>
          <t xml:space="preserve">
</t>
        </r>
      </text>
    </comment>
    <comment ref="C260" authorId="3" shapeId="0" xr:uid="{40496DF2-D4FE-4E03-94A9-BEBD602CB086}">
      <text>
        <r>
          <rPr>
            <b/>
            <sz val="9"/>
            <color indexed="81"/>
            <rFont val="Tahoma"/>
            <family val="2"/>
          </rPr>
          <t xml:space="preserve">Este dato aparecerá  luego de que en la atención 
</t>
        </r>
        <r>
          <rPr>
            <sz val="9"/>
            <color indexed="81"/>
            <rFont val="Tahoma"/>
            <family val="2"/>
          </rPr>
          <t>Registrada en el</t>
        </r>
        <r>
          <rPr>
            <b/>
            <sz val="9"/>
            <color indexed="81"/>
            <rFont val="Tahoma"/>
            <family val="2"/>
          </rPr>
          <t xml:space="preserve"> Módulo Box - Pacientes Citados  o en Agregar documentos a una atención
</t>
        </r>
        <r>
          <rPr>
            <sz val="9"/>
            <color indexed="81"/>
            <rFont val="Tahoma"/>
            <family val="2"/>
          </rPr>
          <t xml:space="preserve"> y en el</t>
        </r>
        <r>
          <rPr>
            <b/>
            <sz val="9"/>
            <color indexed="81"/>
            <rFont val="Tahoma"/>
            <family val="2"/>
          </rPr>
          <t xml:space="preserve"> Formulario Control  De Salud Mental </t>
        </r>
        <r>
          <rPr>
            <sz val="9"/>
            <color indexed="81"/>
            <rFont val="Tahoma"/>
            <family val="2"/>
          </rPr>
          <t>en la sección</t>
        </r>
        <r>
          <rPr>
            <b/>
            <sz val="9"/>
            <color indexed="81"/>
            <rFont val="Tahoma"/>
            <family val="2"/>
          </rPr>
          <t xml:space="preserve"> Diagnósticos de Trastornos Mentales
</t>
        </r>
        <r>
          <rPr>
            <sz val="9"/>
            <color indexed="81"/>
            <rFont val="Tahoma"/>
            <family val="2"/>
          </rPr>
          <t>en el campo</t>
        </r>
        <r>
          <rPr>
            <b/>
            <sz val="9"/>
            <color indexed="81"/>
            <rFont val="Tahoma"/>
            <family val="2"/>
          </rPr>
          <t xml:space="preserve"> ¿Tiene trastorno de ansiedad?  </t>
        </r>
        <r>
          <rPr>
            <sz val="9"/>
            <color indexed="81"/>
            <rFont val="Tahoma"/>
            <family val="2"/>
          </rPr>
          <t>debe seleccionar</t>
        </r>
        <r>
          <rPr>
            <b/>
            <sz val="9"/>
            <color indexed="81"/>
            <rFont val="Tahoma"/>
            <family val="2"/>
          </rPr>
          <t xml:space="preserve"> "Si" </t>
        </r>
        <r>
          <rPr>
            <sz val="9"/>
            <color indexed="81"/>
            <rFont val="Tahoma"/>
            <family val="2"/>
          </rPr>
          <t xml:space="preserve">y tener registrado en el Campo </t>
        </r>
        <r>
          <rPr>
            <b/>
            <sz val="9"/>
            <color indexed="81"/>
            <rFont val="Tahoma"/>
            <family val="2"/>
          </rPr>
          <t>Estado</t>
        </r>
        <r>
          <rPr>
            <sz val="9"/>
            <color indexed="81"/>
            <rFont val="Tahoma"/>
            <family val="2"/>
          </rPr>
          <t xml:space="preserve"> el valor </t>
        </r>
        <r>
          <rPr>
            <b/>
            <sz val="9"/>
            <color indexed="81"/>
            <rFont val="Tahoma"/>
            <family val="2"/>
          </rPr>
          <t xml:space="preserve">Ingreso o Reingreso.
</t>
        </r>
        <r>
          <rPr>
            <sz val="9"/>
            <color indexed="81"/>
            <rFont val="Tahoma"/>
            <family val="2"/>
          </rPr>
          <t>Ademas en el campo</t>
        </r>
        <r>
          <rPr>
            <b/>
            <sz val="9"/>
            <color indexed="81"/>
            <rFont val="Tahoma"/>
            <family val="2"/>
          </rPr>
          <t xml:space="preserve"> Tipo de Trastorno de Ansiedad </t>
        </r>
        <r>
          <rPr>
            <sz val="9"/>
            <color indexed="81"/>
            <rFont val="Tahoma"/>
            <family val="2"/>
          </rPr>
          <t xml:space="preserve">debe selecionar el valor </t>
        </r>
        <r>
          <rPr>
            <b/>
            <sz val="9"/>
            <color indexed="81"/>
            <rFont val="Tahoma"/>
            <family val="2"/>
          </rPr>
          <t>Trastorno de Panico</t>
        </r>
      </text>
    </comment>
    <comment ref="C261" authorId="3" shapeId="0" xr:uid="{83451CB5-4F40-4ABC-AEAB-DDD0C8C148B1}">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en el campo</t>
        </r>
        <r>
          <rPr>
            <b/>
            <sz val="9"/>
            <color indexed="81"/>
            <rFont val="Tahoma"/>
            <family val="2"/>
          </rPr>
          <t xml:space="preserve"> ¿Tiene trastorno de ansiedad?</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t>
        </r>
        <r>
          <rPr>
            <b/>
            <sz val="9"/>
            <color indexed="81"/>
            <rFont val="Tahoma"/>
            <family val="2"/>
          </rPr>
          <t xml:space="preserve"> Estado </t>
        </r>
        <r>
          <rPr>
            <sz val="9"/>
            <color indexed="81"/>
            <rFont val="Tahoma"/>
            <family val="2"/>
          </rPr>
          <t xml:space="preserve">el valor </t>
        </r>
        <r>
          <rPr>
            <b/>
            <sz val="9"/>
            <color indexed="81"/>
            <rFont val="Tahoma"/>
            <family val="2"/>
          </rPr>
          <t xml:space="preserve"> Ingreso o Reingreso</t>
        </r>
        <r>
          <rPr>
            <sz val="9"/>
            <color indexed="81"/>
            <rFont val="Tahoma"/>
            <family val="2"/>
          </rPr>
          <t xml:space="preserve">
Ademas en el campo</t>
        </r>
        <r>
          <rPr>
            <b/>
            <sz val="9"/>
            <color indexed="81"/>
            <rFont val="Tahoma"/>
            <family val="2"/>
          </rPr>
          <t xml:space="preserve"> Tipo de Trastorno de Ansiedad</t>
        </r>
        <r>
          <rPr>
            <sz val="9"/>
            <color indexed="81"/>
            <rFont val="Tahoma"/>
            <family val="2"/>
          </rPr>
          <t xml:space="preserve"> debe selecionar el valor </t>
        </r>
        <r>
          <rPr>
            <b/>
            <sz val="9"/>
            <color indexed="81"/>
            <rFont val="Tahoma"/>
            <family val="2"/>
          </rPr>
          <t>Fobias Sociales</t>
        </r>
      </text>
    </comment>
    <comment ref="C262" authorId="3" shapeId="0" xr:uid="{6031CC52-D030-475B-B941-80755C391E93}">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t>
        </r>
        <r>
          <rPr>
            <b/>
            <sz val="9"/>
            <color indexed="81"/>
            <rFont val="Tahoma"/>
            <family val="2"/>
          </rPr>
          <t xml:space="preserve"> ¿Tiene trastorno de ansiedad? </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t>
        </r>
        <r>
          <rPr>
            <b/>
            <sz val="9"/>
            <color indexed="81"/>
            <rFont val="Tahoma"/>
            <family val="2"/>
          </rPr>
          <t xml:space="preserve"> Estado</t>
        </r>
        <r>
          <rPr>
            <sz val="9"/>
            <color indexed="81"/>
            <rFont val="Tahoma"/>
            <family val="2"/>
          </rPr>
          <t xml:space="preserve"> el valor </t>
        </r>
        <r>
          <rPr>
            <b/>
            <sz val="9"/>
            <color indexed="81"/>
            <rFont val="Tahoma"/>
            <family val="2"/>
          </rPr>
          <t xml:space="preserve"> Ingreso o Reingreso</t>
        </r>
        <r>
          <rPr>
            <sz val="9"/>
            <color indexed="81"/>
            <rFont val="Tahoma"/>
            <family val="2"/>
          </rPr>
          <t xml:space="preserve">
Ademas en el campo </t>
        </r>
        <r>
          <rPr>
            <b/>
            <sz val="9"/>
            <color indexed="81"/>
            <rFont val="Tahoma"/>
            <family val="2"/>
          </rPr>
          <t>Tipo de  Trastorno de Ansiedad</t>
        </r>
        <r>
          <rPr>
            <sz val="9"/>
            <color indexed="81"/>
            <rFont val="Tahoma"/>
            <family val="2"/>
          </rPr>
          <t xml:space="preserve"> debe selecionar el valor </t>
        </r>
        <r>
          <rPr>
            <b/>
            <sz val="9"/>
            <color indexed="81"/>
            <rFont val="Tahoma"/>
            <family val="2"/>
          </rPr>
          <t>Trastornos de Ansiedad Generalizada</t>
        </r>
        <r>
          <rPr>
            <sz val="9"/>
            <color indexed="81"/>
            <rFont val="Tahoma"/>
            <family val="2"/>
          </rPr>
          <t xml:space="preserve">
</t>
        </r>
      </text>
    </comment>
    <comment ref="C263" authorId="3" shapeId="0" xr:uid="{9BD0B4C4-F3D7-4952-99D6-D2E89EAE0FB6}">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trastorno de ansiedad?</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t>
        </r>
        <r>
          <rPr>
            <b/>
            <sz val="9"/>
            <color indexed="81"/>
            <rFont val="Tahoma"/>
            <family val="2"/>
          </rPr>
          <t xml:space="preserve"> Estado </t>
        </r>
        <r>
          <rPr>
            <sz val="9"/>
            <color indexed="81"/>
            <rFont val="Tahoma"/>
            <family val="2"/>
          </rPr>
          <t xml:space="preserve">el valor </t>
        </r>
        <r>
          <rPr>
            <b/>
            <sz val="9"/>
            <color indexed="81"/>
            <rFont val="Tahoma"/>
            <family val="2"/>
          </rPr>
          <t xml:space="preserve"> Ingreso o Reingreso</t>
        </r>
        <r>
          <rPr>
            <sz val="9"/>
            <color indexed="81"/>
            <rFont val="Tahoma"/>
            <family val="2"/>
          </rPr>
          <t xml:space="preserve">
Ademas en el campo </t>
        </r>
        <r>
          <rPr>
            <b/>
            <sz val="9"/>
            <color indexed="81"/>
            <rFont val="Tahoma"/>
            <family val="2"/>
          </rPr>
          <t xml:space="preserve">Tipo de Trastorno de Ansiedad </t>
        </r>
        <r>
          <rPr>
            <sz val="9"/>
            <color indexed="81"/>
            <rFont val="Tahoma"/>
            <family val="2"/>
          </rPr>
          <t xml:space="preserve">debe selecionar el valor </t>
        </r>
        <r>
          <rPr>
            <b/>
            <sz val="9"/>
            <color indexed="81"/>
            <rFont val="Tahoma"/>
            <family val="2"/>
          </rPr>
          <t>Otros Trastornos de Ansiedad</t>
        </r>
        <r>
          <rPr>
            <sz val="9"/>
            <color indexed="81"/>
            <rFont val="Tahoma"/>
            <family val="2"/>
          </rPr>
          <t xml:space="preserve">
</t>
        </r>
      </text>
    </comment>
    <comment ref="C264" authorId="5" shapeId="0" xr:uid="{BEA63BF6-5FA2-47BA-BA26-735801B5C44C}">
      <text>
        <r>
          <rPr>
            <sz val="9"/>
            <color indexed="81"/>
            <rFont val="Tahoma"/>
            <family val="2"/>
          </rPr>
          <t>Este dato aparecerá  luego de que en la atención registrada Por Estamento</t>
        </r>
        <r>
          <rPr>
            <b/>
            <sz val="9"/>
            <color indexed="81"/>
            <rFont val="Tahoma"/>
            <family val="2"/>
          </rPr>
          <t xml:space="preserve"> 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Alzheimer y/o otras demencias?</t>
        </r>
        <r>
          <rPr>
            <sz val="9"/>
            <color indexed="81"/>
            <rFont val="Tahoma"/>
            <family val="2"/>
          </rPr>
          <t xml:space="preserve"> ?tenga el Valor </t>
        </r>
        <r>
          <rPr>
            <b/>
            <sz val="9"/>
            <color indexed="81"/>
            <rFont val="Tahoma"/>
            <family val="2"/>
          </rPr>
          <t xml:space="preserve">SI, </t>
        </r>
        <r>
          <rPr>
            <sz val="9"/>
            <color indexed="81"/>
            <rFont val="Tahoma"/>
            <family val="2"/>
          </rPr>
          <t>adema</t>
        </r>
        <r>
          <rPr>
            <b/>
            <sz val="9"/>
            <color indexed="81"/>
            <rFont val="Tahoma"/>
            <family val="2"/>
          </rPr>
          <t xml:space="preserve">s </t>
        </r>
        <r>
          <rPr>
            <sz val="9"/>
            <color indexed="81"/>
            <rFont val="Tahoma"/>
            <family val="2"/>
          </rPr>
          <t xml:space="preserve">que tenga en el Campo </t>
        </r>
        <r>
          <rPr>
            <b/>
            <sz val="9"/>
            <color indexed="81"/>
            <rFont val="Tahoma"/>
            <family val="2"/>
          </rPr>
          <t>Estado</t>
        </r>
        <r>
          <rPr>
            <sz val="9"/>
            <color indexed="81"/>
            <rFont val="Tahoma"/>
            <family val="2"/>
          </rPr>
          <t xml:space="preserve"> el valor </t>
        </r>
        <r>
          <rPr>
            <b/>
            <sz val="9"/>
            <color indexed="81"/>
            <rFont val="Tahoma"/>
            <family val="2"/>
          </rPr>
          <t xml:space="preserve">Ingreso </t>
        </r>
        <r>
          <rPr>
            <sz val="9"/>
            <color indexed="81"/>
            <rFont val="Tahoma"/>
            <family val="2"/>
          </rPr>
          <t xml:space="preserve">y en el campo </t>
        </r>
        <r>
          <rPr>
            <b/>
            <sz val="9"/>
            <color indexed="81"/>
            <rFont val="Tahoma"/>
            <family val="2"/>
          </rPr>
          <t>Etapa</t>
        </r>
        <r>
          <rPr>
            <sz val="9"/>
            <color indexed="81"/>
            <rFont val="Tahoma"/>
            <family val="2"/>
          </rPr>
          <t xml:space="preserve"> tenga incorporado: </t>
        </r>
        <r>
          <rPr>
            <b/>
            <sz val="9"/>
            <color indexed="81"/>
            <rFont val="Tahoma"/>
            <family val="2"/>
          </rPr>
          <t>Leve</t>
        </r>
        <r>
          <rPr>
            <sz val="9"/>
            <color indexed="81"/>
            <rFont val="Tahoma"/>
            <family val="2"/>
          </rPr>
          <t xml:space="preserve">
</t>
        </r>
      </text>
    </comment>
    <comment ref="C265" authorId="5" shapeId="0" xr:uid="{4226D32A-E17C-4D85-9FDB-04A20ACA5F7E}">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t>
        </r>
        <r>
          <rPr>
            <b/>
            <sz val="9"/>
            <color indexed="81"/>
            <rFont val="Tahoma"/>
            <family val="2"/>
          </rPr>
          <t xml:space="preserve"> 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Alzheimer y/o otras demencias?</t>
        </r>
        <r>
          <rPr>
            <sz val="9"/>
            <color indexed="81"/>
            <rFont val="Tahoma"/>
            <family val="2"/>
          </rPr>
          <t xml:space="preserve"> tenga el Valor</t>
        </r>
        <r>
          <rPr>
            <b/>
            <sz val="9"/>
            <color indexed="81"/>
            <rFont val="Tahoma"/>
            <family val="2"/>
          </rPr>
          <t xml:space="preserve"> SI</t>
        </r>
        <r>
          <rPr>
            <sz val="9"/>
            <color indexed="81"/>
            <rFont val="Tahoma"/>
            <family val="2"/>
          </rPr>
          <t>, ademas que tenga en el Campo</t>
        </r>
        <r>
          <rPr>
            <b/>
            <sz val="9"/>
            <color indexed="81"/>
            <rFont val="Tahoma"/>
            <family val="2"/>
          </rPr>
          <t xml:space="preserve"> Estado</t>
        </r>
        <r>
          <rPr>
            <sz val="9"/>
            <color indexed="81"/>
            <rFont val="Tahoma"/>
            <family val="2"/>
          </rPr>
          <t xml:space="preserve"> el valor</t>
        </r>
        <r>
          <rPr>
            <b/>
            <sz val="9"/>
            <color indexed="81"/>
            <rFont val="Tahoma"/>
            <family val="2"/>
          </rPr>
          <t xml:space="preserve">  Ingreso o Reingreso </t>
        </r>
        <r>
          <rPr>
            <sz val="9"/>
            <color indexed="81"/>
            <rFont val="Tahoma"/>
            <family val="2"/>
          </rPr>
          <t xml:space="preserve">y en el campo </t>
        </r>
        <r>
          <rPr>
            <b/>
            <sz val="9"/>
            <color indexed="81"/>
            <rFont val="Tahoma"/>
            <family val="2"/>
          </rPr>
          <t xml:space="preserve">Etapa </t>
        </r>
        <r>
          <rPr>
            <sz val="9"/>
            <color indexed="81"/>
            <rFont val="Tahoma"/>
            <family val="2"/>
          </rPr>
          <t>tenga incorporado:</t>
        </r>
        <r>
          <rPr>
            <b/>
            <sz val="9"/>
            <color indexed="81"/>
            <rFont val="Tahoma"/>
            <family val="2"/>
          </rPr>
          <t>Moderado</t>
        </r>
        <r>
          <rPr>
            <sz val="9"/>
            <color indexed="81"/>
            <rFont val="Tahoma"/>
            <family val="2"/>
          </rPr>
          <t xml:space="preserve">
</t>
        </r>
      </text>
    </comment>
    <comment ref="C266" authorId="5" shapeId="0" xr:uid="{35947926-2E0F-4710-B6F1-365EBD3C734C}">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xml:space="preserve">¿Tiene Alzheimer y/o otras demencias? </t>
        </r>
        <r>
          <rPr>
            <sz val="9"/>
            <color indexed="81"/>
            <rFont val="Tahoma"/>
            <family val="2"/>
          </rPr>
          <t>?tenga el Valor</t>
        </r>
        <r>
          <rPr>
            <b/>
            <sz val="9"/>
            <color indexed="81"/>
            <rFont val="Tahoma"/>
            <family val="2"/>
          </rPr>
          <t xml:space="preserve"> SI</t>
        </r>
        <r>
          <rPr>
            <sz val="9"/>
            <color indexed="81"/>
            <rFont val="Tahoma"/>
            <family val="2"/>
          </rPr>
          <t xml:space="preserve">, ademas que tenga en el Campo </t>
        </r>
        <r>
          <rPr>
            <b/>
            <sz val="9"/>
            <color indexed="81"/>
            <rFont val="Tahoma"/>
            <family val="2"/>
          </rPr>
          <t>Estado</t>
        </r>
        <r>
          <rPr>
            <sz val="9"/>
            <color indexed="81"/>
            <rFont val="Tahoma"/>
            <family val="2"/>
          </rPr>
          <t xml:space="preserve"> el valor</t>
        </r>
        <r>
          <rPr>
            <b/>
            <sz val="9"/>
            <color indexed="81"/>
            <rFont val="Tahoma"/>
            <family val="2"/>
          </rPr>
          <t xml:space="preserve"> Ingreso o Reingreso</t>
        </r>
        <r>
          <rPr>
            <sz val="9"/>
            <color indexed="81"/>
            <rFont val="Tahoma"/>
            <family val="2"/>
          </rPr>
          <t xml:space="preserve"> y en el campo </t>
        </r>
        <r>
          <rPr>
            <b/>
            <sz val="9"/>
            <color indexed="81"/>
            <rFont val="Tahoma"/>
            <family val="2"/>
          </rPr>
          <t>Etapa</t>
        </r>
        <r>
          <rPr>
            <sz val="9"/>
            <color indexed="81"/>
            <rFont val="Tahoma"/>
            <family val="2"/>
          </rPr>
          <t xml:space="preserve"> tenga incorporado: </t>
        </r>
        <r>
          <rPr>
            <b/>
            <sz val="9"/>
            <color indexed="81"/>
            <rFont val="Tahoma"/>
            <family val="2"/>
          </rPr>
          <t>Avanzado</t>
        </r>
      </text>
    </comment>
    <comment ref="C267" authorId="3" shapeId="0" xr:uid="{A5D8DEB4-07D8-43BD-B2C9-D00DAA7222C3}">
      <text>
        <r>
          <rPr>
            <sz val="9"/>
            <color indexed="81"/>
            <rFont val="Tahoma"/>
            <family val="2"/>
          </rPr>
          <t xml:space="preserve">Este dato aparecerá  luego de que en la atención registrada Por Estamento Médico 
</t>
        </r>
        <r>
          <rPr>
            <b/>
            <sz val="9"/>
            <color indexed="81"/>
            <rFont val="Tahoma"/>
            <family val="2"/>
          </rPr>
          <t xml:space="preserve">
Registrada en el Módulo Box - Pacientes Citados  o en Agregar documentos a una atención
</t>
        </r>
        <r>
          <rPr>
            <sz val="9"/>
            <color indexed="81"/>
            <rFont val="Tahoma"/>
            <family val="2"/>
          </rPr>
          <t xml:space="preserve"> y en el</t>
        </r>
        <r>
          <rPr>
            <b/>
            <sz val="9"/>
            <color indexed="81"/>
            <rFont val="Tahoma"/>
            <family val="2"/>
          </rPr>
          <t xml:space="preserve"> Formulario Control  De Salud Mental </t>
        </r>
        <r>
          <rPr>
            <sz val="9"/>
            <color indexed="81"/>
            <rFont val="Tahoma"/>
            <family val="2"/>
          </rPr>
          <t>en la sección</t>
        </r>
        <r>
          <rPr>
            <b/>
            <sz val="9"/>
            <color indexed="81"/>
            <rFont val="Tahoma"/>
            <family val="2"/>
          </rPr>
          <t xml:space="preserve"> Diagnósticos de Trastornos Mentales en el campo ¿Tiene Esquizofrenia? </t>
        </r>
        <r>
          <rPr>
            <sz val="9"/>
            <color indexed="81"/>
            <rFont val="Tahoma"/>
            <family val="2"/>
          </rPr>
          <t>tenga el Valor</t>
        </r>
        <r>
          <rPr>
            <b/>
            <sz val="9"/>
            <color indexed="81"/>
            <rFont val="Tahoma"/>
            <family val="2"/>
          </rPr>
          <t xml:space="preserve"> Si, </t>
        </r>
        <r>
          <rPr>
            <sz val="9"/>
            <color indexed="81"/>
            <rFont val="Tahoma"/>
            <family val="2"/>
          </rPr>
          <t>además que tenga en el Campo</t>
        </r>
        <r>
          <rPr>
            <b/>
            <sz val="9"/>
            <color indexed="81"/>
            <rFont val="Tahoma"/>
            <family val="2"/>
          </rPr>
          <t xml:space="preserve"> Estado el valor Ingreso o Reingreso</t>
        </r>
      </text>
    </comment>
    <comment ref="C268" authorId="3" shapeId="0" xr:uid="{74E36CCD-7F10-4755-B14B-7C85F3F25926}">
      <text>
        <r>
          <rPr>
            <sz val="9"/>
            <color indexed="81"/>
            <rFont val="Tahoma"/>
            <family val="2"/>
          </rPr>
          <t xml:space="preserve">Este dato aparecerá  luego de que en la atención registrada Por Estamento Médico 
Registrada en el </t>
        </r>
        <r>
          <rPr>
            <b/>
            <sz val="9"/>
            <color indexed="81"/>
            <rFont val="Tahoma"/>
            <family val="2"/>
          </rPr>
          <t>Módulo Box - Pacientes Citados  o en 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¿Tiene Trastorno Adaptativo?</t>
        </r>
        <r>
          <rPr>
            <sz val="9"/>
            <color indexed="81"/>
            <rFont val="Tahoma"/>
            <family val="2"/>
          </rPr>
          <t xml:space="preserve"> tenga el Valor </t>
        </r>
        <r>
          <rPr>
            <b/>
            <sz val="9"/>
            <color indexed="81"/>
            <rFont val="Tahoma"/>
            <family val="2"/>
          </rPr>
          <t>Si,</t>
        </r>
        <r>
          <rPr>
            <sz val="9"/>
            <color indexed="81"/>
            <rFont val="Tahoma"/>
            <family val="2"/>
          </rPr>
          <t xml:space="preserve"> además que tenga en el Campo</t>
        </r>
        <r>
          <rPr>
            <b/>
            <sz val="9"/>
            <color indexed="81"/>
            <rFont val="Tahoma"/>
            <family val="2"/>
          </rPr>
          <t xml:space="preserve"> Estado</t>
        </r>
        <r>
          <rPr>
            <sz val="9"/>
            <color indexed="81"/>
            <rFont val="Tahoma"/>
            <family val="2"/>
          </rPr>
          <t xml:space="preserve"> el valor</t>
        </r>
        <r>
          <rPr>
            <b/>
            <sz val="9"/>
            <color indexed="81"/>
            <rFont val="Tahoma"/>
            <family val="2"/>
          </rPr>
          <t xml:space="preserve"> Ingreso o Reingreso</t>
        </r>
      </text>
    </comment>
    <comment ref="C269" authorId="8" shapeId="0" xr:uid="{D39FF30B-EBE7-43B6-9C68-F1396DCE809F}">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Tiene trastorno de la conducta alimentaria ?</t>
        </r>
        <r>
          <rPr>
            <sz val="9"/>
            <color indexed="81"/>
            <rFont val="Tahoma"/>
            <family val="2"/>
          </rPr>
          <t xml:space="preserve">  debe seleccionar </t>
        </r>
        <r>
          <rPr>
            <b/>
            <sz val="9"/>
            <color indexed="81"/>
            <rFont val="Tahoma"/>
            <family val="2"/>
          </rPr>
          <t>"si</t>
        </r>
        <r>
          <rPr>
            <sz val="9"/>
            <color indexed="81"/>
            <rFont val="Tahoma"/>
            <family val="2"/>
          </rPr>
          <t>" y tener registrado</t>
        </r>
        <r>
          <rPr>
            <b/>
            <sz val="9"/>
            <color indexed="81"/>
            <rFont val="Tahoma"/>
            <family val="2"/>
          </rPr>
          <t xml:space="preserve"> Ingreso</t>
        </r>
        <r>
          <rPr>
            <sz val="9"/>
            <color indexed="81"/>
            <rFont val="Tahoma"/>
            <family val="2"/>
          </rPr>
          <t xml:space="preserve">  en el campo</t>
        </r>
        <r>
          <rPr>
            <b/>
            <sz val="9"/>
            <color indexed="81"/>
            <rFont val="Tahoma"/>
            <family val="2"/>
          </rPr>
          <t xml:space="preserve"> Estado </t>
        </r>
      </text>
    </comment>
    <comment ref="C270" authorId="8" shapeId="0" xr:uid="{FFA341FC-BF0D-45B4-96C1-84781F49349A}">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 xml:space="preserve">Diagnósticos de Trastornos Mentales </t>
        </r>
        <r>
          <rPr>
            <sz val="9"/>
            <color indexed="81"/>
            <rFont val="Tahoma"/>
            <family val="2"/>
          </rPr>
          <t xml:space="preserve">en el campo </t>
        </r>
        <r>
          <rPr>
            <b/>
            <sz val="9"/>
            <color indexed="81"/>
            <rFont val="Tahoma"/>
            <family val="2"/>
          </rPr>
          <t xml:space="preserve"> ¿ Tiene retraso mental ?</t>
        </r>
        <r>
          <rPr>
            <sz val="9"/>
            <color indexed="81"/>
            <rFont val="Tahoma"/>
            <family val="2"/>
          </rPr>
          <t xml:space="preserve">  debe seleccionar</t>
        </r>
        <r>
          <rPr>
            <b/>
            <sz val="9"/>
            <color indexed="81"/>
            <rFont val="Tahoma"/>
            <family val="2"/>
          </rPr>
          <t xml:space="preserve"> "si"</t>
        </r>
        <r>
          <rPr>
            <sz val="9"/>
            <color indexed="81"/>
            <rFont val="Tahoma"/>
            <family val="2"/>
          </rPr>
          <t xml:space="preserve"> y tener registrado I</t>
        </r>
        <r>
          <rPr>
            <b/>
            <sz val="9"/>
            <color indexed="81"/>
            <rFont val="Tahoma"/>
            <family val="2"/>
          </rPr>
          <t xml:space="preserve">ngreso </t>
        </r>
        <r>
          <rPr>
            <sz val="9"/>
            <color indexed="81"/>
            <rFont val="Tahoma"/>
            <family val="2"/>
          </rPr>
          <t xml:space="preserve"> en el campo</t>
        </r>
        <r>
          <rPr>
            <b/>
            <sz val="9"/>
            <color indexed="81"/>
            <rFont val="Tahoma"/>
            <family val="2"/>
          </rPr>
          <t xml:space="preserve"> Estado</t>
        </r>
        <r>
          <rPr>
            <sz val="9"/>
            <color indexed="81"/>
            <rFont val="Tahoma"/>
            <family val="2"/>
          </rPr>
          <t xml:space="preserve">
</t>
        </r>
      </text>
    </comment>
    <comment ref="C271" authorId="8" shapeId="0" xr:uid="{DAEB772D-A877-42E5-BAEA-A3A13796084A}">
      <text>
        <r>
          <rPr>
            <sz val="9"/>
            <color indexed="81"/>
            <rFont val="Tahoma"/>
            <family val="2"/>
          </rPr>
          <t xml:space="preserve">Este dato aparecerá  luego de que en la atención registrada Por Estamento </t>
        </r>
        <r>
          <rPr>
            <b/>
            <sz val="9"/>
            <color indexed="81"/>
            <rFont val="Tahoma"/>
            <family val="2"/>
          </rPr>
          <t>Médico</t>
        </r>
        <r>
          <rPr>
            <sz val="9"/>
            <color indexed="81"/>
            <rFont val="Tahoma"/>
            <family val="2"/>
          </rPr>
          <t xml:space="preserve">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Tiene trastorno de personalidad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 xml:space="preserve">Ingreso </t>
        </r>
        <r>
          <rPr>
            <sz val="9"/>
            <color indexed="81"/>
            <rFont val="Tahoma"/>
            <family val="2"/>
          </rPr>
          <t xml:space="preserve"> en el campo </t>
        </r>
        <r>
          <rPr>
            <b/>
            <sz val="9"/>
            <color indexed="81"/>
            <rFont val="Tahoma"/>
            <family val="2"/>
          </rPr>
          <t>Estado</t>
        </r>
      </text>
    </comment>
    <comment ref="C272" authorId="2" shapeId="0" xr:uid="{5433FA92-8A14-463A-82F3-889786AC80FF}">
      <text>
        <r>
          <rPr>
            <sz val="9"/>
            <color indexed="81"/>
            <rFont val="Tahoma"/>
            <family val="2"/>
          </rPr>
          <t>Este dato aparecerá  luego de que en la atención registrada Por</t>
        </r>
        <r>
          <rPr>
            <b/>
            <sz val="9"/>
            <color indexed="81"/>
            <rFont val="Tahoma"/>
            <family val="2"/>
          </rPr>
          <t xml:space="preserve"> Estamento Médico </t>
        </r>
        <r>
          <rPr>
            <sz val="9"/>
            <color indexed="81"/>
            <rFont val="Tahoma"/>
            <family val="2"/>
          </rPr>
          <t xml:space="preserve">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t>
        </r>
        <r>
          <rPr>
            <sz val="9"/>
            <color indexed="81"/>
            <rFont val="Tahoma"/>
            <family val="2"/>
          </rPr>
          <t xml:space="preserve"> - </t>
        </r>
        <r>
          <rPr>
            <b/>
            <sz val="9"/>
            <color indexed="81"/>
            <rFont val="Tahoma"/>
            <family val="2"/>
          </rPr>
          <t>Trastornos del Desarrollo</t>
        </r>
        <r>
          <rPr>
            <sz val="9"/>
            <color indexed="81"/>
            <rFont val="Tahoma"/>
            <family val="2"/>
          </rPr>
          <t xml:space="preserve"> en el campo </t>
        </r>
        <r>
          <rPr>
            <b/>
            <sz val="9"/>
            <color indexed="81"/>
            <rFont val="Tahoma"/>
            <family val="2"/>
          </rPr>
          <t xml:space="preserve">¿Tiene Autismo?  </t>
        </r>
        <r>
          <rPr>
            <sz val="9"/>
            <color indexed="81"/>
            <rFont val="Tahoma"/>
            <family val="2"/>
          </rPr>
          <t xml:space="preserve"> debe seleccionar </t>
        </r>
        <r>
          <rPr>
            <b/>
            <sz val="9"/>
            <color indexed="81"/>
            <rFont val="Tahoma"/>
            <family val="2"/>
          </rPr>
          <t>"si"</t>
        </r>
        <r>
          <rPr>
            <sz val="9"/>
            <color indexed="81"/>
            <rFont val="Tahoma"/>
            <family val="2"/>
          </rPr>
          <t xml:space="preserve"> y tener registrado </t>
        </r>
        <r>
          <rPr>
            <b/>
            <sz val="9"/>
            <color indexed="81"/>
            <rFont val="Tahoma"/>
            <family val="2"/>
          </rPr>
          <t xml:space="preserve">Ingreso </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C273" authorId="2" shapeId="0" xr:uid="{4E733E9D-AA19-4914-AA7F-EE81E4FDE771}">
      <text>
        <r>
          <rPr>
            <sz val="9"/>
            <color indexed="81"/>
            <rFont val="Tahoma"/>
            <family val="2"/>
          </rPr>
          <t xml:space="preserve">Este dato aparecerá  luego de que en la atención registrada Por </t>
        </r>
        <r>
          <rPr>
            <b/>
            <sz val="9"/>
            <color indexed="81"/>
            <rFont val="Tahoma"/>
            <family val="2"/>
          </rPr>
          <t>Estamento Médico</t>
        </r>
        <r>
          <rPr>
            <sz val="9"/>
            <color indexed="81"/>
            <rFont val="Tahoma"/>
            <family val="2"/>
          </rPr>
          <t xml:space="preserve"> 
En el </t>
        </r>
        <r>
          <rPr>
            <b/>
            <sz val="9"/>
            <color indexed="81"/>
            <rFont val="Tahoma"/>
            <family val="2"/>
          </rPr>
          <t>Módulo Box - Pacientes Citado</t>
        </r>
        <r>
          <rPr>
            <sz val="9"/>
            <color indexed="81"/>
            <rFont val="Tahoma"/>
            <family val="2"/>
          </rPr>
          <t xml:space="preserve">s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 - Trastornos del Desarrollo</t>
        </r>
        <r>
          <rPr>
            <sz val="9"/>
            <color indexed="81"/>
            <rFont val="Tahoma"/>
            <family val="2"/>
          </rPr>
          <t xml:space="preserve"> en el campo </t>
        </r>
        <r>
          <rPr>
            <b/>
            <sz val="9"/>
            <color indexed="81"/>
            <rFont val="Tahoma"/>
            <family val="2"/>
          </rPr>
          <t>¿Tiene Asperger?</t>
        </r>
        <r>
          <rPr>
            <sz val="9"/>
            <color indexed="81"/>
            <rFont val="Tahoma"/>
            <family val="2"/>
          </rPr>
          <t xml:space="preserve"> debe seleccionar </t>
        </r>
        <r>
          <rPr>
            <b/>
            <sz val="9"/>
            <color indexed="81"/>
            <rFont val="Tahoma"/>
            <family val="2"/>
          </rPr>
          <t xml:space="preserve">"si" </t>
        </r>
        <r>
          <rPr>
            <sz val="9"/>
            <color indexed="81"/>
            <rFont val="Tahoma"/>
            <family val="2"/>
          </rPr>
          <t xml:space="preserve">y tener registrado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C274" authorId="2" shapeId="0" xr:uid="{12FAA95D-59C2-4746-A40A-A17EE21293C2}">
      <text>
        <r>
          <rPr>
            <sz val="9"/>
            <color indexed="81"/>
            <rFont val="Tahoma"/>
            <family val="2"/>
          </rPr>
          <t xml:space="preserve">Este dato aparecerá  luego de que en la atención registrada Por </t>
        </r>
        <r>
          <rPr>
            <b/>
            <sz val="9"/>
            <color indexed="81"/>
            <rFont val="Tahoma"/>
            <family val="2"/>
          </rPr>
          <t xml:space="preserve">Estamento Médico </t>
        </r>
        <r>
          <rPr>
            <sz val="9"/>
            <color indexed="81"/>
            <rFont val="Tahoma"/>
            <family val="2"/>
          </rPr>
          <t xml:space="preserve">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 - Trastornos del Desarrollo</t>
        </r>
        <r>
          <rPr>
            <sz val="9"/>
            <color indexed="81"/>
            <rFont val="Tahoma"/>
            <family val="2"/>
          </rPr>
          <t xml:space="preserve"> en el campo </t>
        </r>
        <r>
          <rPr>
            <b/>
            <sz val="9"/>
            <color indexed="81"/>
            <rFont val="Tahoma"/>
            <family val="2"/>
          </rPr>
          <t>¿Tiene Síndrome de Rett?</t>
        </r>
        <r>
          <rPr>
            <sz val="9"/>
            <color indexed="81"/>
            <rFont val="Tahoma"/>
            <family val="2"/>
          </rPr>
          <t xml:space="preserve"> debe seleccionar </t>
        </r>
        <r>
          <rPr>
            <b/>
            <sz val="9"/>
            <color indexed="81"/>
            <rFont val="Tahoma"/>
            <family val="2"/>
          </rPr>
          <t xml:space="preserve">"si" </t>
        </r>
        <r>
          <rPr>
            <sz val="9"/>
            <color indexed="81"/>
            <rFont val="Tahoma"/>
            <family val="2"/>
          </rPr>
          <t xml:space="preserve">y tener registrado </t>
        </r>
        <r>
          <rPr>
            <b/>
            <sz val="9"/>
            <color indexed="81"/>
            <rFont val="Tahoma"/>
            <family val="2"/>
          </rPr>
          <t xml:space="preserve">Ingreso </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C275" authorId="2" shapeId="0" xr:uid="{CC6883D0-73EE-4F05-866F-74821B799DDB}">
      <text>
        <r>
          <rPr>
            <sz val="9"/>
            <color indexed="81"/>
            <rFont val="Tahoma"/>
            <family val="2"/>
          </rPr>
          <t xml:space="preserve">Este dato aparecerá  luego de que en la atención registrada Por </t>
        </r>
        <r>
          <rPr>
            <b/>
            <sz val="9"/>
            <color indexed="81"/>
            <rFont val="Tahoma"/>
            <family val="2"/>
          </rPr>
          <t xml:space="preserve">Estamento Médico </t>
        </r>
        <r>
          <rPr>
            <sz val="9"/>
            <color indexed="81"/>
            <rFont val="Tahoma"/>
            <family val="2"/>
          </rPr>
          <t xml:space="preserve">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t>
        </r>
        <r>
          <rPr>
            <b/>
            <sz val="9"/>
            <color indexed="81"/>
            <rFont val="Tahoma"/>
            <family val="2"/>
          </rPr>
          <t xml:space="preserve"> Diagnósticos de Trastornos Mentales - Trastornos del Desarrollo</t>
        </r>
        <r>
          <rPr>
            <sz val="9"/>
            <color indexed="81"/>
            <rFont val="Tahoma"/>
            <family val="2"/>
          </rPr>
          <t xml:space="preserve"> en el campo</t>
        </r>
        <r>
          <rPr>
            <b/>
            <sz val="9"/>
            <color indexed="81"/>
            <rFont val="Tahoma"/>
            <family val="2"/>
          </rPr>
          <t xml:space="preserve"> ¿Tiene Trastorno desintegrativo de la infancia? </t>
        </r>
        <r>
          <rPr>
            <sz val="9"/>
            <color indexed="81"/>
            <rFont val="Tahoma"/>
            <family val="2"/>
          </rPr>
          <t>debe seleccionar</t>
        </r>
        <r>
          <rPr>
            <b/>
            <sz val="9"/>
            <color indexed="81"/>
            <rFont val="Tahoma"/>
            <family val="2"/>
          </rPr>
          <t xml:space="preserve"> "si"</t>
        </r>
        <r>
          <rPr>
            <sz val="9"/>
            <color indexed="81"/>
            <rFont val="Tahoma"/>
            <family val="2"/>
          </rPr>
          <t xml:space="preserve"> y tener registrado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C276" authorId="2" shapeId="0" xr:uid="{09480C20-C3D4-4051-9A2F-87D93B5FF449}">
      <text>
        <r>
          <rPr>
            <sz val="9"/>
            <color indexed="81"/>
            <rFont val="Tahoma"/>
            <family val="2"/>
          </rPr>
          <t xml:space="preserve">Este dato aparecerá  luego de que en la atención registrada Por </t>
        </r>
        <r>
          <rPr>
            <b/>
            <sz val="9"/>
            <color indexed="81"/>
            <rFont val="Tahoma"/>
            <family val="2"/>
          </rPr>
          <t>Estamento Médico</t>
        </r>
        <r>
          <rPr>
            <sz val="9"/>
            <color indexed="81"/>
            <rFont val="Tahoma"/>
            <family val="2"/>
          </rPr>
          <t xml:space="preserve">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En el   Formulario </t>
        </r>
        <r>
          <rPr>
            <b/>
            <sz val="9"/>
            <color indexed="81"/>
            <rFont val="Tahoma"/>
            <family val="2"/>
          </rPr>
          <t>Control  De Salud Mental</t>
        </r>
        <r>
          <rPr>
            <sz val="9"/>
            <color indexed="81"/>
            <rFont val="Tahoma"/>
            <family val="2"/>
          </rPr>
          <t xml:space="preserve"> en la sección </t>
        </r>
        <r>
          <rPr>
            <b/>
            <sz val="9"/>
            <color indexed="81"/>
            <rFont val="Tahoma"/>
            <family val="2"/>
          </rPr>
          <t>Diagnósticos de Trastornos Mentales - Trastornos del Desarrollo</t>
        </r>
        <r>
          <rPr>
            <sz val="9"/>
            <color indexed="81"/>
            <rFont val="Tahoma"/>
            <family val="2"/>
          </rPr>
          <t xml:space="preserve"> en el campo </t>
        </r>
        <r>
          <rPr>
            <b/>
            <sz val="9"/>
            <color indexed="81"/>
            <rFont val="Tahoma"/>
            <family val="2"/>
          </rPr>
          <t>¿Tiene trastorno generalizado del desarrollo no específico?</t>
        </r>
        <r>
          <rPr>
            <sz val="9"/>
            <color indexed="81"/>
            <rFont val="Tahoma"/>
            <family val="2"/>
          </rPr>
          <t xml:space="preserve"> debe seleccionar </t>
        </r>
        <r>
          <rPr>
            <b/>
            <sz val="9"/>
            <color indexed="81"/>
            <rFont val="Tahoma"/>
            <family val="2"/>
          </rPr>
          <t xml:space="preserve">"si" </t>
        </r>
        <r>
          <rPr>
            <sz val="9"/>
            <color indexed="81"/>
            <rFont val="Tahoma"/>
            <family val="2"/>
          </rPr>
          <t xml:space="preserve">y tener registrado </t>
        </r>
        <r>
          <rPr>
            <b/>
            <sz val="9"/>
            <color indexed="81"/>
            <rFont val="Tahoma"/>
            <family val="2"/>
          </rPr>
          <t>Ingreso</t>
        </r>
        <r>
          <rPr>
            <sz val="9"/>
            <color indexed="81"/>
            <rFont val="Tahoma"/>
            <family val="2"/>
          </rPr>
          <t xml:space="preserve">  en el campo </t>
        </r>
        <r>
          <rPr>
            <b/>
            <sz val="9"/>
            <color indexed="81"/>
            <rFont val="Tahoma"/>
            <family val="2"/>
          </rPr>
          <t>Estado</t>
        </r>
        <r>
          <rPr>
            <sz val="9"/>
            <color indexed="81"/>
            <rFont val="Tahoma"/>
            <family val="2"/>
          </rPr>
          <t xml:space="preserve">
</t>
        </r>
      </text>
    </comment>
    <comment ref="C277" authorId="3" shapeId="0" xr:uid="{AE98370B-33D0-40EF-936D-8151E1DD94E9}">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Diagnósticos de Trastornos Mentales</t>
        </r>
        <r>
          <rPr>
            <sz val="9"/>
            <color indexed="81"/>
            <rFont val="Tahoma"/>
            <family val="2"/>
          </rPr>
          <t xml:space="preserve">
en el campo </t>
        </r>
        <r>
          <rPr>
            <b/>
            <sz val="9"/>
            <color indexed="81"/>
            <rFont val="Tahoma"/>
            <family val="2"/>
          </rPr>
          <t>¿Tiene Epilepsia?</t>
        </r>
        <r>
          <rPr>
            <sz val="9"/>
            <color indexed="81"/>
            <rFont val="Tahoma"/>
            <family val="2"/>
          </rPr>
          <t xml:space="preserve">  debe seleccionar </t>
        </r>
        <r>
          <rPr>
            <b/>
            <sz val="9"/>
            <color indexed="81"/>
            <rFont val="Tahoma"/>
            <family val="2"/>
          </rPr>
          <t>"Si"</t>
        </r>
        <r>
          <rPr>
            <sz val="9"/>
            <color indexed="81"/>
            <rFont val="Tahoma"/>
            <family val="2"/>
          </rPr>
          <t xml:space="preserve"> y tener registrado en el Campo </t>
        </r>
        <r>
          <rPr>
            <b/>
            <sz val="9"/>
            <color indexed="81"/>
            <rFont val="Tahoma"/>
            <family val="2"/>
          </rPr>
          <t xml:space="preserve">Estado </t>
        </r>
        <r>
          <rPr>
            <sz val="9"/>
            <color indexed="81"/>
            <rFont val="Tahoma"/>
            <family val="2"/>
          </rPr>
          <t xml:space="preserve">el valor </t>
        </r>
        <r>
          <rPr>
            <b/>
            <sz val="9"/>
            <color indexed="81"/>
            <rFont val="Tahoma"/>
            <family val="2"/>
          </rPr>
          <t xml:space="preserve">Ingreso
</t>
        </r>
      </text>
    </comment>
    <comment ref="C278" authorId="7" shapeId="0" xr:uid="{23DBBE46-BC45-4D90-BDEA-7986D9D93A15}">
      <text>
        <r>
          <rPr>
            <sz val="9"/>
            <color indexed="81"/>
            <rFont val="Tahoma"/>
            <family val="2"/>
          </rPr>
          <t xml:space="preserve">Este dato aparecerá  luego de que en la atención registrada Por Estamento </t>
        </r>
        <r>
          <rPr>
            <b/>
            <sz val="9"/>
            <color indexed="81"/>
            <rFont val="Tahoma"/>
            <family val="2"/>
          </rPr>
          <t xml:space="preserve">Médico </t>
        </r>
        <r>
          <rPr>
            <sz val="9"/>
            <color indexed="81"/>
            <rFont val="Tahoma"/>
            <family val="2"/>
          </rPr>
          <t xml:space="preserve">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en la sección</t>
        </r>
        <r>
          <rPr>
            <b/>
            <sz val="9"/>
            <color indexed="81"/>
            <rFont val="Tahoma"/>
            <family val="2"/>
          </rPr>
          <t xml:space="preserve"> Diagnósticos de Trastornos Mentales</t>
        </r>
        <r>
          <rPr>
            <sz val="9"/>
            <color indexed="81"/>
            <rFont val="Tahoma"/>
            <family val="2"/>
          </rPr>
          <t xml:space="preserve"> en el campo  </t>
        </r>
        <r>
          <rPr>
            <b/>
            <sz val="9"/>
            <color indexed="81"/>
            <rFont val="Tahoma"/>
            <family val="2"/>
          </rPr>
          <t xml:space="preserve">Otras (Trastornos no incluidos en Sección)  </t>
        </r>
        <r>
          <rPr>
            <sz val="9"/>
            <color indexed="81"/>
            <rFont val="Tahoma"/>
            <family val="2"/>
          </rPr>
          <t xml:space="preserve">debe seleccionar </t>
        </r>
        <r>
          <rPr>
            <b/>
            <sz val="9"/>
            <color indexed="81"/>
            <rFont val="Tahoma"/>
            <family val="2"/>
          </rPr>
          <t>"si"</t>
        </r>
        <r>
          <rPr>
            <sz val="9"/>
            <color indexed="81"/>
            <rFont val="Tahoma"/>
            <family val="2"/>
          </rPr>
          <t xml:space="preserve"> y tener registrado</t>
        </r>
        <r>
          <rPr>
            <b/>
            <sz val="9"/>
            <color indexed="81"/>
            <rFont val="Tahoma"/>
            <family val="2"/>
          </rPr>
          <t xml:space="preserve"> Ingreso  </t>
        </r>
        <r>
          <rPr>
            <sz val="9"/>
            <color indexed="81"/>
            <rFont val="Tahoma"/>
            <family val="2"/>
          </rPr>
          <t>en el campo</t>
        </r>
        <r>
          <rPr>
            <b/>
            <sz val="9"/>
            <color indexed="81"/>
            <rFont val="Tahoma"/>
            <family val="2"/>
          </rPr>
          <t xml:space="preserve"> Estado</t>
        </r>
      </text>
    </comment>
    <comment ref="C283" authorId="4" shapeId="0" xr:uid="{4A5891F0-C59D-4F77-A3A1-3A80BAF66B39}">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en la sección</t>
        </r>
        <r>
          <rPr>
            <b/>
            <sz val="9"/>
            <color indexed="81"/>
            <rFont val="Tahoma"/>
            <family val="2"/>
          </rPr>
          <t xml:space="preserve"> Rehabilitación Tipo I </t>
        </r>
        <r>
          <rPr>
            <sz val="9"/>
            <color indexed="81"/>
            <rFont val="Tahoma"/>
            <family val="2"/>
          </rPr>
          <t xml:space="preserve"> y en el campo
</t>
        </r>
        <r>
          <rPr>
            <b/>
            <sz val="9"/>
            <color indexed="81"/>
            <rFont val="Tahoma"/>
            <family val="2"/>
          </rPr>
          <t>Programa Rehabilitación Tipo I</t>
        </r>
        <r>
          <rPr>
            <sz val="9"/>
            <color indexed="81"/>
            <rFont val="Tahoma"/>
            <family val="2"/>
          </rPr>
          <t xml:space="preserve"> el valor </t>
        </r>
        <r>
          <rPr>
            <b/>
            <sz val="9"/>
            <color indexed="81"/>
            <rFont val="Tahoma"/>
            <family val="2"/>
          </rPr>
          <t>Si</t>
        </r>
        <r>
          <rPr>
            <sz val="9"/>
            <color indexed="81"/>
            <rFont val="Tahoma"/>
            <family val="2"/>
          </rPr>
          <t xml:space="preserve"> y en el campo </t>
        </r>
        <r>
          <rPr>
            <b/>
            <sz val="9"/>
            <color indexed="81"/>
            <rFont val="Tahoma"/>
            <family val="2"/>
          </rPr>
          <t xml:space="preserve">Estado </t>
        </r>
        <r>
          <rPr>
            <sz val="9"/>
            <color indexed="81"/>
            <rFont val="Tahoma"/>
            <family val="2"/>
          </rPr>
          <t xml:space="preserve">el valor </t>
        </r>
        <r>
          <rPr>
            <b/>
            <sz val="9"/>
            <color indexed="81"/>
            <rFont val="Tahoma"/>
            <family val="2"/>
          </rPr>
          <t>Ingreso</t>
        </r>
      </text>
    </comment>
    <comment ref="C284" authorId="4" shapeId="0" xr:uid="{CE01B247-313F-4DD8-B0E2-9A5ABD7FEF9A}">
      <text>
        <r>
          <rPr>
            <sz val="9"/>
            <color indexed="81"/>
            <rFont val="Tahoma"/>
            <family val="2"/>
          </rPr>
          <t>Este dato aparecerá  luego de que en la atención 
1.- Registrada en el</t>
        </r>
        <r>
          <rPr>
            <b/>
            <sz val="9"/>
            <color indexed="81"/>
            <rFont val="Tahoma"/>
            <family val="2"/>
          </rPr>
          <t xml:space="preserve"> 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t>
        </r>
        <r>
          <rPr>
            <b/>
            <sz val="9"/>
            <color indexed="81"/>
            <rFont val="Tahoma"/>
            <family val="2"/>
          </rPr>
          <t xml:space="preserve"> Rehabilitación Tipo I </t>
        </r>
        <r>
          <rPr>
            <sz val="9"/>
            <color indexed="81"/>
            <rFont val="Tahoma"/>
            <family val="2"/>
          </rPr>
          <t xml:space="preserve"> y en el campo
</t>
        </r>
        <r>
          <rPr>
            <b/>
            <sz val="9"/>
            <color indexed="81"/>
            <rFont val="Tahoma"/>
            <family val="2"/>
          </rPr>
          <t xml:space="preserve">Programa Rehabilitación Tipo I </t>
        </r>
        <r>
          <rPr>
            <sz val="9"/>
            <color indexed="81"/>
            <rFont val="Tahoma"/>
            <family val="2"/>
          </rPr>
          <t xml:space="preserve">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el valor </t>
        </r>
        <r>
          <rPr>
            <b/>
            <sz val="9"/>
            <color indexed="81"/>
            <rFont val="Tahoma"/>
            <family val="2"/>
          </rPr>
          <t xml:space="preserve">Egreso por Alta o Egreso por abandono o Egreso por traslado o Egreso por Otro Motivo
</t>
        </r>
      </text>
    </comment>
    <comment ref="C285" authorId="4" shapeId="0" xr:uid="{45D60C26-58A1-4DAC-8957-FD965A3C7D1A}">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y en el   Formulario</t>
        </r>
        <r>
          <rPr>
            <b/>
            <sz val="9"/>
            <color indexed="81"/>
            <rFont val="Tahoma"/>
            <family val="2"/>
          </rPr>
          <t xml:space="preserve"> Control  De Salud Mental</t>
        </r>
        <r>
          <rPr>
            <sz val="9"/>
            <color indexed="81"/>
            <rFont val="Tahoma"/>
            <family val="2"/>
          </rPr>
          <t xml:space="preserve"> en la sección </t>
        </r>
        <r>
          <rPr>
            <b/>
            <sz val="9"/>
            <color indexed="81"/>
            <rFont val="Tahoma"/>
            <family val="2"/>
          </rPr>
          <t xml:space="preserve">Rehabilitación Tipo II  </t>
        </r>
        <r>
          <rPr>
            <sz val="9"/>
            <color indexed="81"/>
            <rFont val="Tahoma"/>
            <family val="2"/>
          </rPr>
          <t xml:space="preserve">y en el campo
</t>
        </r>
        <r>
          <rPr>
            <b/>
            <sz val="9"/>
            <color indexed="81"/>
            <rFont val="Tahoma"/>
            <family val="2"/>
          </rPr>
          <t xml:space="preserve">Programa Rehabilitación Tipo II </t>
        </r>
        <r>
          <rPr>
            <sz val="9"/>
            <color indexed="81"/>
            <rFont val="Tahoma"/>
            <family val="2"/>
          </rPr>
          <t xml:space="preserve">el valor </t>
        </r>
        <r>
          <rPr>
            <b/>
            <sz val="9"/>
            <color indexed="81"/>
            <rFont val="Tahoma"/>
            <family val="2"/>
          </rPr>
          <t xml:space="preserve">Si </t>
        </r>
        <r>
          <rPr>
            <sz val="9"/>
            <color indexed="81"/>
            <rFont val="Tahoma"/>
            <family val="2"/>
          </rPr>
          <t>y en el campo</t>
        </r>
        <r>
          <rPr>
            <b/>
            <sz val="9"/>
            <color indexed="81"/>
            <rFont val="Tahoma"/>
            <family val="2"/>
          </rPr>
          <t xml:space="preserve"> Estado</t>
        </r>
        <r>
          <rPr>
            <sz val="9"/>
            <color indexed="81"/>
            <rFont val="Tahoma"/>
            <family val="2"/>
          </rPr>
          <t xml:space="preserve"> el valor </t>
        </r>
        <r>
          <rPr>
            <b/>
            <sz val="9"/>
            <color indexed="81"/>
            <rFont val="Tahoma"/>
            <family val="2"/>
          </rPr>
          <t>Ingreso</t>
        </r>
        <r>
          <rPr>
            <sz val="9"/>
            <color indexed="81"/>
            <rFont val="Tahoma"/>
            <family val="2"/>
          </rPr>
          <t xml:space="preserve">
</t>
        </r>
      </text>
    </comment>
    <comment ref="C286" authorId="4" shapeId="0" xr:uid="{8CBDCB46-EC0D-4B8A-A272-52AEC0BB6867}">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y en el   Formulario </t>
        </r>
        <r>
          <rPr>
            <b/>
            <sz val="9"/>
            <color indexed="81"/>
            <rFont val="Tahoma"/>
            <family val="2"/>
          </rPr>
          <t xml:space="preserve">Control  De Salud Mental </t>
        </r>
        <r>
          <rPr>
            <sz val="9"/>
            <color indexed="81"/>
            <rFont val="Tahoma"/>
            <family val="2"/>
          </rPr>
          <t xml:space="preserve">en la sección </t>
        </r>
        <r>
          <rPr>
            <b/>
            <sz val="9"/>
            <color indexed="81"/>
            <rFont val="Tahoma"/>
            <family val="2"/>
          </rPr>
          <t>Rehabilitación Tipo II</t>
        </r>
        <r>
          <rPr>
            <sz val="9"/>
            <color indexed="81"/>
            <rFont val="Tahoma"/>
            <family val="2"/>
          </rPr>
          <t xml:space="preserve"> y en el campo
</t>
        </r>
        <r>
          <rPr>
            <b/>
            <sz val="9"/>
            <color indexed="81"/>
            <rFont val="Tahoma"/>
            <family val="2"/>
          </rPr>
          <t xml:space="preserve">Programa Rehabilitación Tipo II </t>
        </r>
        <r>
          <rPr>
            <sz val="9"/>
            <color indexed="81"/>
            <rFont val="Tahoma"/>
            <family val="2"/>
          </rPr>
          <t xml:space="preserve">el valor </t>
        </r>
        <r>
          <rPr>
            <b/>
            <sz val="9"/>
            <color indexed="81"/>
            <rFont val="Tahoma"/>
            <family val="2"/>
          </rPr>
          <t>Si</t>
        </r>
        <r>
          <rPr>
            <sz val="9"/>
            <color indexed="81"/>
            <rFont val="Tahoma"/>
            <family val="2"/>
          </rPr>
          <t xml:space="preserve"> y en el campo </t>
        </r>
        <r>
          <rPr>
            <b/>
            <sz val="9"/>
            <color indexed="81"/>
            <rFont val="Tahoma"/>
            <family val="2"/>
          </rPr>
          <t>Estado</t>
        </r>
        <r>
          <rPr>
            <sz val="9"/>
            <color indexed="81"/>
            <rFont val="Tahoma"/>
            <family val="2"/>
          </rPr>
          <t xml:space="preserve"> el valor</t>
        </r>
        <r>
          <rPr>
            <b/>
            <sz val="9"/>
            <color indexed="81"/>
            <rFont val="Tahoma"/>
            <family val="2"/>
          </rPr>
          <t xml:space="preserve"> Egreso por Alta o Egreso por abandono o Egreso por traslado o Egreso por Otro Motivo
</t>
        </r>
      </text>
    </comment>
    <comment ref="AS288" authorId="1" shapeId="0" xr:uid="{574EBC27-6176-4CE3-A8D3-ACD5C57A19FE}">
      <text>
        <r>
          <rPr>
            <sz val="9"/>
            <color indexed="81"/>
            <rFont val="Tahoma"/>
            <family val="2"/>
          </rPr>
          <t>Este dato aparecerá luego que en el Modulo de Admision o en Box - Pacientes Citados el paciente indique un Pueblo Indigena</t>
        </r>
      </text>
    </comment>
    <comment ref="AT288" authorId="1" shapeId="0" xr:uid="{D06E9252-EEB1-4CF6-B28B-369BA47E95F8}">
      <text>
        <r>
          <rPr>
            <sz val="9"/>
            <color indexed="81"/>
            <rFont val="Tahoma"/>
            <family val="2"/>
          </rPr>
          <t xml:space="preserve">Se contabilizara a los pacientes que tengan en Admisión - usuario "Alerta Administrativa" o Box - Pacientes Citados - "Alertas Administrativas"  "MIGRANTES"
</t>
        </r>
      </text>
    </comment>
    <comment ref="AU288" authorId="6" shapeId="0" xr:uid="{3526F596-C367-430B-B477-B4DE5B36A8E3}">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V288" authorId="6" shapeId="0" xr:uid="{26F5A385-7D10-48A3-AA6E-B0370D843106}">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Q290" authorId="3" shapeId="0" xr:uid="{7D1C6126-B11B-4A9B-9530-364532F0CF7C}">
      <text>
        <r>
          <rPr>
            <sz val="9"/>
            <color indexed="81"/>
            <rFont val="Tahoma"/>
            <family val="2"/>
          </rPr>
          <t>El Paciente debe tener identificado en</t>
        </r>
        <r>
          <rPr>
            <b/>
            <sz val="9"/>
            <color indexed="81"/>
            <rFont val="Tahoma"/>
            <family val="2"/>
          </rPr>
          <t xml:space="preserve"> Módulo de Admisión</t>
        </r>
        <r>
          <rPr>
            <sz val="9"/>
            <color indexed="81"/>
            <rFont val="Tahoma"/>
            <family val="2"/>
          </rPr>
          <t xml:space="preserve"> Pestaña</t>
        </r>
        <r>
          <rPr>
            <b/>
            <sz val="9"/>
            <color indexed="81"/>
            <rFont val="Tahoma"/>
            <family val="2"/>
          </rPr>
          <t xml:space="preserve"> Usuario </t>
        </r>
        <r>
          <rPr>
            <sz val="9"/>
            <color indexed="81"/>
            <rFont val="Tahoma"/>
            <family val="2"/>
          </rPr>
          <t xml:space="preserve">y desde </t>
        </r>
        <r>
          <rPr>
            <b/>
            <sz val="9"/>
            <color indexed="81"/>
            <rFont val="Tahoma"/>
            <family val="2"/>
          </rPr>
          <t xml:space="preserve">Módulo Box - Pacientes Citados </t>
        </r>
        <r>
          <rPr>
            <sz val="9"/>
            <color indexed="81"/>
            <rFont val="Tahoma"/>
            <family val="2"/>
          </rPr>
          <t xml:space="preserve">en </t>
        </r>
        <r>
          <rPr>
            <b/>
            <sz val="9"/>
            <color indexed="81"/>
            <rFont val="Tahoma"/>
            <family val="2"/>
          </rPr>
          <t>Modificar Datos del Paciente</t>
        </r>
        <r>
          <rPr>
            <sz val="9"/>
            <color indexed="81"/>
            <rFont val="Tahoma"/>
            <family val="2"/>
          </rPr>
          <t xml:space="preserve">  en la Opción </t>
        </r>
        <r>
          <rPr>
            <b/>
            <sz val="9"/>
            <color indexed="81"/>
            <rFont val="Tahoma"/>
            <family val="2"/>
          </rPr>
          <t>Genero</t>
        </r>
        <r>
          <rPr>
            <sz val="9"/>
            <color indexed="81"/>
            <rFont val="Tahoma"/>
            <family val="2"/>
          </rPr>
          <t xml:space="preserve"> debe registrar </t>
        </r>
        <r>
          <rPr>
            <b/>
            <sz val="9"/>
            <color indexed="81"/>
            <rFont val="Tahoma"/>
            <family val="2"/>
          </rPr>
          <t>Masculino Trans</t>
        </r>
        <r>
          <rPr>
            <sz val="9"/>
            <color indexed="81"/>
            <rFont val="Tahoma"/>
            <family val="2"/>
          </rPr>
          <t xml:space="preserve">
</t>
        </r>
      </text>
    </comment>
    <comment ref="AR290" authorId="3" shapeId="0" xr:uid="{384529AA-15BE-4B76-B157-A9704CC1CDF4}">
      <text>
        <r>
          <rPr>
            <sz val="9"/>
            <color indexed="81"/>
            <rFont val="Tahoma"/>
            <family val="2"/>
          </rPr>
          <t>El Paciente debe tener identificado en</t>
        </r>
        <r>
          <rPr>
            <b/>
            <sz val="9"/>
            <color indexed="81"/>
            <rFont val="Tahoma"/>
            <family val="2"/>
          </rPr>
          <t xml:space="preserve"> Módulo de Admisión</t>
        </r>
        <r>
          <rPr>
            <sz val="9"/>
            <color indexed="81"/>
            <rFont val="Tahoma"/>
            <family val="2"/>
          </rPr>
          <t xml:space="preserve"> Pestaña</t>
        </r>
        <r>
          <rPr>
            <b/>
            <sz val="9"/>
            <color indexed="81"/>
            <rFont val="Tahoma"/>
            <family val="2"/>
          </rPr>
          <t xml:space="preserve"> Usuario </t>
        </r>
        <r>
          <rPr>
            <sz val="9"/>
            <color indexed="81"/>
            <rFont val="Tahoma"/>
            <family val="2"/>
          </rPr>
          <t xml:space="preserve">y desde </t>
        </r>
        <r>
          <rPr>
            <b/>
            <sz val="9"/>
            <color indexed="81"/>
            <rFont val="Tahoma"/>
            <family val="2"/>
          </rPr>
          <t xml:space="preserve">Módulo Box - Pacientes Citados </t>
        </r>
        <r>
          <rPr>
            <sz val="9"/>
            <color indexed="81"/>
            <rFont val="Tahoma"/>
            <family val="2"/>
          </rPr>
          <t xml:space="preserve">en </t>
        </r>
        <r>
          <rPr>
            <b/>
            <sz val="9"/>
            <color indexed="81"/>
            <rFont val="Tahoma"/>
            <family val="2"/>
          </rPr>
          <t>Modificar Datos del Paciente</t>
        </r>
        <r>
          <rPr>
            <sz val="9"/>
            <color indexed="81"/>
            <rFont val="Tahoma"/>
            <family val="2"/>
          </rPr>
          <t xml:space="preserve">  en la Opción </t>
        </r>
        <r>
          <rPr>
            <b/>
            <sz val="9"/>
            <color indexed="81"/>
            <rFont val="Tahoma"/>
            <family val="2"/>
          </rPr>
          <t>Genero</t>
        </r>
        <r>
          <rPr>
            <sz val="9"/>
            <color indexed="81"/>
            <rFont val="Tahoma"/>
            <family val="2"/>
          </rPr>
          <t xml:space="preserve"> debe registrar </t>
        </r>
        <r>
          <rPr>
            <b/>
            <sz val="9"/>
            <color indexed="81"/>
            <rFont val="Tahoma"/>
            <family val="2"/>
          </rPr>
          <t>Femenino Trans</t>
        </r>
        <r>
          <rPr>
            <sz val="9"/>
            <color indexed="81"/>
            <rFont val="Tahoma"/>
            <family val="2"/>
          </rPr>
          <t xml:space="preserve">
</t>
        </r>
      </text>
    </comment>
    <comment ref="C292" authorId="4" shapeId="0" xr:uid="{0161906F-2C2D-4E23-B7AC-2D17743694D9}">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el profesional registre en el  Formulario de </t>
        </r>
        <r>
          <rPr>
            <b/>
            <sz val="9"/>
            <color indexed="81"/>
            <rFont val="Tahoma"/>
            <family val="2"/>
          </rPr>
          <t xml:space="preserve">Control de Otros Programas de Salud </t>
        </r>
        <r>
          <rPr>
            <sz val="9"/>
            <color indexed="81"/>
            <rFont val="Tahoma"/>
            <family val="2"/>
          </rPr>
          <t xml:space="preserve">en el Campo </t>
        </r>
        <r>
          <rPr>
            <b/>
            <sz val="9"/>
            <color indexed="81"/>
            <rFont val="Tahoma"/>
            <family val="2"/>
          </rPr>
          <t>¿Tiene Infección por Trasmisión Sexual?</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¿Cual ITS?</t>
        </r>
        <r>
          <rPr>
            <sz val="9"/>
            <color indexed="81"/>
            <rFont val="Tahoma"/>
            <family val="2"/>
          </rPr>
          <t xml:space="preserve"> tenga el Valor </t>
        </r>
        <r>
          <rPr>
            <b/>
            <sz val="9"/>
            <color indexed="81"/>
            <rFont val="Tahoma"/>
            <family val="2"/>
          </rPr>
          <t>Sifilis</t>
        </r>
        <r>
          <rPr>
            <sz val="9"/>
            <color indexed="81"/>
            <rFont val="Tahoma"/>
            <family val="2"/>
          </rPr>
          <t xml:space="preserve"> y que en el Campo Estado sea </t>
        </r>
        <r>
          <rPr>
            <b/>
            <sz val="9"/>
            <color indexed="81"/>
            <rFont val="Tahoma"/>
            <family val="2"/>
          </rPr>
          <t>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t>
        </r>
        <r>
          <rPr>
            <b/>
            <sz val="9"/>
            <color indexed="81"/>
            <rFont val="Tahoma"/>
            <family val="2"/>
          </rPr>
          <t xml:space="preserve"> Embarazada o Embarazada Primigesta)</t>
        </r>
        <r>
          <rPr>
            <sz val="9"/>
            <color indexed="81"/>
            <rFont val="Tahoma"/>
            <family val="2"/>
          </rPr>
          <t xml:space="preserve">
</t>
        </r>
      </text>
    </comment>
    <comment ref="C293" authorId="4" shapeId="0" xr:uid="{14A464F8-01D4-4DFD-9582-DA9F270B7DAD}">
      <text>
        <r>
          <rPr>
            <sz val="9"/>
            <color indexed="81"/>
            <rFont val="Tahoma"/>
            <family val="2"/>
          </rPr>
          <t>Este dato aparecerá  luego de que en la atención 
1.- Registrada en el</t>
        </r>
        <r>
          <rPr>
            <b/>
            <sz val="9"/>
            <color indexed="81"/>
            <rFont val="Tahoma"/>
            <family val="2"/>
          </rPr>
          <t xml:space="preserve">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profesional registre en el  Formulario de </t>
        </r>
        <r>
          <rPr>
            <b/>
            <sz val="9"/>
            <color indexed="81"/>
            <rFont val="Tahoma"/>
            <family val="2"/>
          </rPr>
          <t>Control de Otros Programas de Salud</t>
        </r>
        <r>
          <rPr>
            <sz val="9"/>
            <color indexed="81"/>
            <rFont val="Tahoma"/>
            <family val="2"/>
          </rPr>
          <t xml:space="preserve"> en el Campo</t>
        </r>
        <r>
          <rPr>
            <b/>
            <sz val="9"/>
            <color indexed="81"/>
            <rFont val="Tahoma"/>
            <family val="2"/>
          </rPr>
          <t xml:space="preserve"> ¿Tiene Infección por Trasmisión Sexual?</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¿Cual ITS?</t>
        </r>
        <r>
          <rPr>
            <sz val="9"/>
            <color indexed="81"/>
            <rFont val="Tahoma"/>
            <family val="2"/>
          </rPr>
          <t xml:space="preserve"> tenga el Valor </t>
        </r>
        <r>
          <rPr>
            <b/>
            <sz val="9"/>
            <color indexed="81"/>
            <rFont val="Tahoma"/>
            <family val="2"/>
          </rPr>
          <t>Gonorrea</t>
        </r>
        <r>
          <rPr>
            <sz val="9"/>
            <color indexed="81"/>
            <rFont val="Tahoma"/>
            <family val="2"/>
          </rPr>
          <t xml:space="preserve"> y que en el Campo</t>
        </r>
        <r>
          <rPr>
            <b/>
            <sz val="9"/>
            <color indexed="81"/>
            <rFont val="Tahoma"/>
            <family val="2"/>
          </rPr>
          <t xml:space="preserve"> Estado</t>
        </r>
        <r>
          <rPr>
            <sz val="9"/>
            <color indexed="81"/>
            <rFont val="Tahoma"/>
            <family val="2"/>
          </rPr>
          <t xml:space="preserve"> sea </t>
        </r>
        <r>
          <rPr>
            <b/>
            <sz val="9"/>
            <color indexed="81"/>
            <rFont val="Tahoma"/>
            <family val="2"/>
          </rPr>
          <t xml:space="preserve">Ingreso
</t>
        </r>
        <r>
          <rPr>
            <sz val="9"/>
            <color indexed="81"/>
            <rFont val="Tahoma"/>
            <family val="2"/>
          </rPr>
          <t xml:space="preserve">
(El </t>
        </r>
        <r>
          <rPr>
            <b/>
            <sz val="9"/>
            <color indexed="81"/>
            <rFont val="Tahoma"/>
            <family val="2"/>
          </rPr>
          <t xml:space="preserve">Ciclo Vital  Femenino </t>
        </r>
        <r>
          <rPr>
            <sz val="9"/>
            <color indexed="81"/>
            <rFont val="Tahoma"/>
            <family val="2"/>
          </rPr>
          <t>de la atención debe ser</t>
        </r>
        <r>
          <rPr>
            <b/>
            <sz val="9"/>
            <color indexed="81"/>
            <rFont val="Tahoma"/>
            <family val="2"/>
          </rPr>
          <t xml:space="preserve"> Embarazada o Embarazada Primigesta</t>
        </r>
        <r>
          <rPr>
            <sz val="9"/>
            <color indexed="81"/>
            <rFont val="Tahoma"/>
            <family val="2"/>
          </rPr>
          <t>)</t>
        </r>
      </text>
    </comment>
    <comment ref="C294" authorId="4" shapeId="0" xr:uid="{EFCC468C-8378-49BE-A5BA-53A5F9EC6C9C}">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o en</t>
        </r>
        <r>
          <rPr>
            <b/>
            <sz val="9"/>
            <color indexed="81"/>
            <rFont val="Tahoma"/>
            <family val="2"/>
          </rPr>
          <t xml:space="preserve"> Agregar documentos a una atención
 </t>
        </r>
        <r>
          <rPr>
            <sz val="9"/>
            <color indexed="81"/>
            <rFont val="Tahoma"/>
            <family val="2"/>
          </rPr>
          <t xml:space="preserve">
el profesional registre en el  Formulario de </t>
        </r>
        <r>
          <rPr>
            <b/>
            <sz val="9"/>
            <color indexed="81"/>
            <rFont val="Tahoma"/>
            <family val="2"/>
          </rPr>
          <t xml:space="preserve">Control de Otros Programas de Salud </t>
        </r>
        <r>
          <rPr>
            <sz val="9"/>
            <color indexed="81"/>
            <rFont val="Tahoma"/>
            <family val="2"/>
          </rPr>
          <t xml:space="preserve">en el Campo </t>
        </r>
        <r>
          <rPr>
            <b/>
            <sz val="9"/>
            <color indexed="81"/>
            <rFont val="Tahoma"/>
            <family val="2"/>
          </rPr>
          <t>¿Tiene Infección por Trasmisión Sexual?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¿Cual ITS?</t>
        </r>
        <r>
          <rPr>
            <sz val="9"/>
            <color indexed="81"/>
            <rFont val="Tahoma"/>
            <family val="2"/>
          </rPr>
          <t xml:space="preserve"> tenga el Valor </t>
        </r>
        <r>
          <rPr>
            <b/>
            <sz val="9"/>
            <color indexed="81"/>
            <rFont val="Tahoma"/>
            <family val="2"/>
          </rPr>
          <t xml:space="preserve">Condiloma </t>
        </r>
        <r>
          <rPr>
            <sz val="9"/>
            <color indexed="81"/>
            <rFont val="Tahoma"/>
            <family val="2"/>
          </rPr>
          <t xml:space="preserve">y que en el Campo </t>
        </r>
        <r>
          <rPr>
            <b/>
            <sz val="9"/>
            <color indexed="81"/>
            <rFont val="Tahoma"/>
            <family val="2"/>
          </rPr>
          <t>Estado</t>
        </r>
        <r>
          <rPr>
            <sz val="9"/>
            <color indexed="81"/>
            <rFont val="Tahoma"/>
            <family val="2"/>
          </rPr>
          <t xml:space="preserve"> sea </t>
        </r>
        <r>
          <rPr>
            <b/>
            <sz val="9"/>
            <color indexed="81"/>
            <rFont val="Tahoma"/>
            <family val="2"/>
          </rPr>
          <t>Ingreso</t>
        </r>
        <r>
          <rPr>
            <sz val="9"/>
            <color indexed="81"/>
            <rFont val="Tahoma"/>
            <family val="2"/>
          </rPr>
          <t xml:space="preserve">
(El </t>
        </r>
        <r>
          <rPr>
            <b/>
            <sz val="9"/>
            <color indexed="81"/>
            <rFont val="Tahoma"/>
            <family val="2"/>
          </rPr>
          <t xml:space="preserve">Ciclo Vital  Femenino </t>
        </r>
        <r>
          <rPr>
            <sz val="9"/>
            <color indexed="81"/>
            <rFont val="Tahoma"/>
            <family val="2"/>
          </rPr>
          <t xml:space="preserve">de la atención debe ser </t>
        </r>
        <r>
          <rPr>
            <b/>
            <sz val="9"/>
            <color indexed="81"/>
            <rFont val="Tahoma"/>
            <family val="2"/>
          </rPr>
          <t>Embarazada o Embarazada Primigesta</t>
        </r>
        <r>
          <rPr>
            <sz val="9"/>
            <color indexed="81"/>
            <rFont val="Tahoma"/>
            <family val="2"/>
          </rPr>
          <t>)</t>
        </r>
      </text>
    </comment>
    <comment ref="C295" authorId="4" shapeId="0" xr:uid="{5C1F13CD-6D5F-4B06-B5D6-BE716A4CA0A9}">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 
el profesional registre en el  Formulario de </t>
        </r>
        <r>
          <rPr>
            <b/>
            <sz val="9"/>
            <color indexed="81"/>
            <rFont val="Tahoma"/>
            <family val="2"/>
          </rPr>
          <t xml:space="preserve">Control de Otros Programas de Salud </t>
        </r>
        <r>
          <rPr>
            <sz val="9"/>
            <color indexed="81"/>
            <rFont val="Tahoma"/>
            <family val="2"/>
          </rPr>
          <t xml:space="preserve">en el Campo </t>
        </r>
        <r>
          <rPr>
            <b/>
            <sz val="9"/>
            <color indexed="81"/>
            <rFont val="Tahoma"/>
            <family val="2"/>
          </rPr>
          <t xml:space="preserve">¿Tiene Infeccion por Trasmision Sexual?  </t>
        </r>
        <r>
          <rPr>
            <sz val="9"/>
            <color indexed="81"/>
            <rFont val="Tahoma"/>
            <family val="2"/>
          </rPr>
          <t xml:space="preserve"> el Valor </t>
        </r>
        <r>
          <rPr>
            <b/>
            <sz val="9"/>
            <color indexed="81"/>
            <rFont val="Tahoma"/>
            <family val="2"/>
          </rPr>
          <t>SI</t>
        </r>
        <r>
          <rPr>
            <sz val="9"/>
            <color indexed="81"/>
            <rFont val="Tahoma"/>
            <family val="2"/>
          </rPr>
          <t xml:space="preserve">
 en el Campo</t>
        </r>
        <r>
          <rPr>
            <b/>
            <sz val="9"/>
            <color indexed="81"/>
            <rFont val="Tahoma"/>
            <family val="2"/>
          </rPr>
          <t xml:space="preserve"> ¿Cual ITS?</t>
        </r>
        <r>
          <rPr>
            <sz val="9"/>
            <color indexed="81"/>
            <rFont val="Tahoma"/>
            <family val="2"/>
          </rPr>
          <t xml:space="preserve"> tenga el Valor </t>
        </r>
        <r>
          <rPr>
            <b/>
            <sz val="9"/>
            <color indexed="81"/>
            <rFont val="Tahoma"/>
            <family val="2"/>
          </rPr>
          <t>Herpes</t>
        </r>
        <r>
          <rPr>
            <sz val="9"/>
            <color indexed="81"/>
            <rFont val="Tahoma"/>
            <family val="2"/>
          </rPr>
          <t xml:space="preserve"> y que en el Campo </t>
        </r>
        <r>
          <rPr>
            <b/>
            <sz val="9"/>
            <color indexed="81"/>
            <rFont val="Tahoma"/>
            <family val="2"/>
          </rPr>
          <t xml:space="preserve">Estado </t>
        </r>
        <r>
          <rPr>
            <sz val="9"/>
            <color indexed="81"/>
            <rFont val="Tahoma"/>
            <family val="2"/>
          </rPr>
          <t xml:space="preserve">sea </t>
        </r>
        <r>
          <rPr>
            <b/>
            <sz val="9"/>
            <color indexed="81"/>
            <rFont val="Tahoma"/>
            <family val="2"/>
          </rPr>
          <t xml:space="preserve">Ingreso
</t>
        </r>
        <r>
          <rPr>
            <sz val="9"/>
            <color indexed="81"/>
            <rFont val="Tahoma"/>
            <family val="2"/>
          </rPr>
          <t xml:space="preserve">
(El </t>
        </r>
        <r>
          <rPr>
            <b/>
            <sz val="9"/>
            <color indexed="81"/>
            <rFont val="Tahoma"/>
            <family val="2"/>
          </rPr>
          <t xml:space="preserve">Ciclo Vital  Femenino </t>
        </r>
        <r>
          <rPr>
            <sz val="9"/>
            <color indexed="81"/>
            <rFont val="Tahoma"/>
            <family val="2"/>
          </rPr>
          <t xml:space="preserve">de la atención debe ser </t>
        </r>
        <r>
          <rPr>
            <b/>
            <sz val="9"/>
            <color indexed="81"/>
            <rFont val="Tahoma"/>
            <family val="2"/>
          </rPr>
          <t>Embarazada o Embarazada Primigesta</t>
        </r>
        <r>
          <rPr>
            <sz val="9"/>
            <color indexed="81"/>
            <rFont val="Tahoma"/>
            <family val="2"/>
          </rPr>
          <t>)</t>
        </r>
      </text>
    </comment>
    <comment ref="C296" authorId="4" shapeId="0" xr:uid="{F8248F32-9C74-4A70-9331-5150DFCAF005}">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profesional registre en el  Formulario de </t>
        </r>
        <r>
          <rPr>
            <b/>
            <sz val="9"/>
            <color indexed="81"/>
            <rFont val="Tahoma"/>
            <family val="2"/>
          </rPr>
          <t>Control de Otros Programas de Salud</t>
        </r>
        <r>
          <rPr>
            <sz val="9"/>
            <color indexed="81"/>
            <rFont val="Tahoma"/>
            <family val="2"/>
          </rPr>
          <t xml:space="preserve"> en el Campo </t>
        </r>
        <r>
          <rPr>
            <b/>
            <sz val="9"/>
            <color indexed="81"/>
            <rFont val="Tahoma"/>
            <family val="2"/>
          </rPr>
          <t xml:space="preserve">¿Tiene Infección por Trasmisión Sexual?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¿Cual ITS?</t>
        </r>
        <r>
          <rPr>
            <sz val="9"/>
            <color indexed="81"/>
            <rFont val="Tahoma"/>
            <family val="2"/>
          </rPr>
          <t xml:space="preserve"> tenga el Valor </t>
        </r>
        <r>
          <rPr>
            <b/>
            <sz val="9"/>
            <color indexed="81"/>
            <rFont val="Tahoma"/>
            <family val="2"/>
          </rPr>
          <t xml:space="preserve">Chlamydias </t>
        </r>
        <r>
          <rPr>
            <sz val="9"/>
            <color indexed="81"/>
            <rFont val="Tahoma"/>
            <family val="2"/>
          </rPr>
          <t>y que en el Campo</t>
        </r>
        <r>
          <rPr>
            <b/>
            <sz val="9"/>
            <color indexed="81"/>
            <rFont val="Tahoma"/>
            <family val="2"/>
          </rPr>
          <t xml:space="preserve"> Estado</t>
        </r>
        <r>
          <rPr>
            <sz val="9"/>
            <color indexed="81"/>
            <rFont val="Tahoma"/>
            <family val="2"/>
          </rPr>
          <t xml:space="preserve"> sea </t>
        </r>
        <r>
          <rPr>
            <b/>
            <sz val="9"/>
            <color indexed="81"/>
            <rFont val="Tahoma"/>
            <family val="2"/>
          </rPr>
          <t>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 </t>
        </r>
        <r>
          <rPr>
            <b/>
            <sz val="9"/>
            <color indexed="81"/>
            <rFont val="Tahoma"/>
            <family val="2"/>
          </rPr>
          <t>Embarazada o Embarazada Primigesta</t>
        </r>
        <r>
          <rPr>
            <sz val="9"/>
            <color indexed="81"/>
            <rFont val="Tahoma"/>
            <family val="2"/>
          </rPr>
          <t>)</t>
        </r>
      </text>
    </comment>
    <comment ref="C297" authorId="4" shapeId="0" xr:uid="{00AEE81A-EE24-4D95-965F-CF622F92F016}">
      <text>
        <r>
          <rPr>
            <sz val="9"/>
            <color indexed="81"/>
            <rFont val="Tahoma"/>
            <family val="2"/>
          </rPr>
          <t>Este dato aparecerá  luego de que en la atención 
1.- Registrada en e</t>
        </r>
        <r>
          <rPr>
            <b/>
            <sz val="9"/>
            <color indexed="81"/>
            <rFont val="Tahoma"/>
            <family val="2"/>
          </rPr>
          <t>l 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el profesional registre en el  Formulario de</t>
        </r>
        <r>
          <rPr>
            <b/>
            <sz val="9"/>
            <color indexed="81"/>
            <rFont val="Tahoma"/>
            <family val="2"/>
          </rPr>
          <t xml:space="preserve"> Control de Otros Programas de Salud </t>
        </r>
        <r>
          <rPr>
            <sz val="9"/>
            <color indexed="81"/>
            <rFont val="Tahoma"/>
            <family val="2"/>
          </rPr>
          <t>en el Campo</t>
        </r>
        <r>
          <rPr>
            <b/>
            <sz val="9"/>
            <color indexed="81"/>
            <rFont val="Tahoma"/>
            <family val="2"/>
          </rPr>
          <t xml:space="preserve"> ¿Tiene Infeccion por Trasmision Sexual?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 xml:space="preserve">¿Cual ITS? </t>
        </r>
        <r>
          <rPr>
            <sz val="9"/>
            <color indexed="81"/>
            <rFont val="Tahoma"/>
            <family val="2"/>
          </rPr>
          <t>tenga el Valor</t>
        </r>
        <r>
          <rPr>
            <b/>
            <sz val="9"/>
            <color indexed="81"/>
            <rFont val="Tahoma"/>
            <family val="2"/>
          </rPr>
          <t xml:space="preserve"> Uretritis no Gonocócica</t>
        </r>
        <r>
          <rPr>
            <sz val="9"/>
            <color indexed="81"/>
            <rFont val="Tahoma"/>
            <family val="2"/>
          </rPr>
          <t xml:space="preserve"> y que en el Campo </t>
        </r>
        <r>
          <rPr>
            <b/>
            <sz val="9"/>
            <color indexed="81"/>
            <rFont val="Tahoma"/>
            <family val="2"/>
          </rPr>
          <t>Estado s</t>
        </r>
        <r>
          <rPr>
            <sz val="9"/>
            <color indexed="81"/>
            <rFont val="Tahoma"/>
            <family val="2"/>
          </rPr>
          <t xml:space="preserve">ea </t>
        </r>
        <r>
          <rPr>
            <b/>
            <sz val="9"/>
            <color indexed="81"/>
            <rFont val="Tahoma"/>
            <family val="2"/>
          </rPr>
          <t>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t>
        </r>
        <r>
          <rPr>
            <b/>
            <sz val="9"/>
            <color indexed="81"/>
            <rFont val="Tahoma"/>
            <family val="2"/>
          </rPr>
          <t xml:space="preserve"> Embarazada o Embarazada Primigesta</t>
        </r>
        <r>
          <rPr>
            <sz val="9"/>
            <color indexed="81"/>
            <rFont val="Tahoma"/>
            <family val="2"/>
          </rPr>
          <t>)</t>
        </r>
      </text>
    </comment>
    <comment ref="C298" authorId="4" shapeId="0" xr:uid="{3FBE2FEE-30A3-46B7-B063-2FCA2ACD1043}">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el profesional registre en el  Formulario de</t>
        </r>
        <r>
          <rPr>
            <b/>
            <sz val="9"/>
            <color indexed="81"/>
            <rFont val="Tahoma"/>
            <family val="2"/>
          </rPr>
          <t xml:space="preserve"> Control de Otros Programas de Salud</t>
        </r>
        <r>
          <rPr>
            <sz val="9"/>
            <color indexed="81"/>
            <rFont val="Tahoma"/>
            <family val="2"/>
          </rPr>
          <t xml:space="preserve"> en el Campo </t>
        </r>
        <r>
          <rPr>
            <b/>
            <sz val="9"/>
            <color indexed="81"/>
            <rFont val="Tahoma"/>
            <family val="2"/>
          </rPr>
          <t>¿Tiene Infeccion por Trasmision Sexual?</t>
        </r>
        <r>
          <rPr>
            <sz val="9"/>
            <color indexed="81"/>
            <rFont val="Tahoma"/>
            <family val="2"/>
          </rPr>
          <t xml:space="preserve">   el Valor </t>
        </r>
        <r>
          <rPr>
            <b/>
            <sz val="9"/>
            <color indexed="81"/>
            <rFont val="Tahoma"/>
            <family val="2"/>
          </rPr>
          <t>SI</t>
        </r>
        <r>
          <rPr>
            <sz val="9"/>
            <color indexed="81"/>
            <rFont val="Tahoma"/>
            <family val="2"/>
          </rPr>
          <t xml:space="preserve">
 en el Campo</t>
        </r>
        <r>
          <rPr>
            <b/>
            <sz val="9"/>
            <color indexed="81"/>
            <rFont val="Tahoma"/>
            <family val="2"/>
          </rPr>
          <t xml:space="preserve"> ¿Cual ITS?</t>
        </r>
        <r>
          <rPr>
            <sz val="9"/>
            <color indexed="81"/>
            <rFont val="Tahoma"/>
            <family val="2"/>
          </rPr>
          <t xml:space="preserve"> tenga el Valor</t>
        </r>
        <r>
          <rPr>
            <b/>
            <sz val="9"/>
            <color indexed="81"/>
            <rFont val="Tahoma"/>
            <family val="2"/>
          </rPr>
          <t xml:space="preserve"> Linfogranuloma </t>
        </r>
        <r>
          <rPr>
            <sz val="9"/>
            <color indexed="81"/>
            <rFont val="Tahoma"/>
            <family val="2"/>
          </rPr>
          <t xml:space="preserve">y que en el Campo </t>
        </r>
        <r>
          <rPr>
            <b/>
            <sz val="9"/>
            <color indexed="81"/>
            <rFont val="Tahoma"/>
            <family val="2"/>
          </rPr>
          <t>Estado</t>
        </r>
        <r>
          <rPr>
            <sz val="9"/>
            <color indexed="81"/>
            <rFont val="Tahoma"/>
            <family val="2"/>
          </rPr>
          <t xml:space="preserve"> sea </t>
        </r>
        <r>
          <rPr>
            <b/>
            <sz val="9"/>
            <color indexed="81"/>
            <rFont val="Tahoma"/>
            <family val="2"/>
          </rPr>
          <t>Ingreso</t>
        </r>
        <r>
          <rPr>
            <sz val="9"/>
            <color indexed="81"/>
            <rFont val="Tahoma"/>
            <family val="2"/>
          </rPr>
          <t xml:space="preserve">
(El</t>
        </r>
        <r>
          <rPr>
            <b/>
            <sz val="9"/>
            <color indexed="81"/>
            <rFont val="Tahoma"/>
            <family val="2"/>
          </rPr>
          <t xml:space="preserve"> Ciclo Vital  Femenino </t>
        </r>
        <r>
          <rPr>
            <sz val="9"/>
            <color indexed="81"/>
            <rFont val="Tahoma"/>
            <family val="2"/>
          </rPr>
          <t xml:space="preserve">de la atención debe ser </t>
        </r>
        <r>
          <rPr>
            <b/>
            <sz val="9"/>
            <color indexed="81"/>
            <rFont val="Tahoma"/>
            <family val="2"/>
          </rPr>
          <t>Embarazada o Embarazada Primigesta</t>
        </r>
        <r>
          <rPr>
            <sz val="9"/>
            <color indexed="81"/>
            <rFont val="Tahoma"/>
            <family val="2"/>
          </rPr>
          <t>)</t>
        </r>
      </text>
    </comment>
    <comment ref="C299" authorId="4" shapeId="0" xr:uid="{62933E30-4CBF-4AC2-95B6-8956621CF3E9}">
      <text>
        <r>
          <rPr>
            <sz val="9"/>
            <color indexed="81"/>
            <rFont val="Tahoma"/>
            <family val="2"/>
          </rPr>
          <t xml:space="preserve">Este dato aparecerá  luego de que en la atención 
1.- Registrada en el Módulo Box - Pacientes Citados  o en Agregar documentos a una atención
el profesional registre en el  Formulario de </t>
        </r>
        <r>
          <rPr>
            <b/>
            <sz val="9"/>
            <color indexed="81"/>
            <rFont val="Tahoma"/>
            <family val="2"/>
          </rPr>
          <t>Control de Otros Programas de Salud</t>
        </r>
        <r>
          <rPr>
            <sz val="9"/>
            <color indexed="81"/>
            <rFont val="Tahoma"/>
            <family val="2"/>
          </rPr>
          <t xml:space="preserve"> en el Campo</t>
        </r>
        <r>
          <rPr>
            <b/>
            <sz val="9"/>
            <color indexed="81"/>
            <rFont val="Tahoma"/>
            <family val="2"/>
          </rPr>
          <t xml:space="preserve"> ¿Tiene Infeccion por Trasmision Sexual?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¿Cual ITS?</t>
        </r>
        <r>
          <rPr>
            <sz val="9"/>
            <color indexed="81"/>
            <rFont val="Tahoma"/>
            <family val="2"/>
          </rPr>
          <t xml:space="preserve"> tenga el Valor </t>
        </r>
        <r>
          <rPr>
            <b/>
            <sz val="9"/>
            <color indexed="81"/>
            <rFont val="Tahoma"/>
            <family val="2"/>
          </rPr>
          <t>Chancroide</t>
        </r>
        <r>
          <rPr>
            <sz val="9"/>
            <color indexed="81"/>
            <rFont val="Tahoma"/>
            <family val="2"/>
          </rPr>
          <t xml:space="preserve"> y que en el Campo</t>
        </r>
        <r>
          <rPr>
            <b/>
            <sz val="9"/>
            <color indexed="81"/>
            <rFont val="Tahoma"/>
            <family val="2"/>
          </rPr>
          <t xml:space="preserve"> Estado</t>
        </r>
        <r>
          <rPr>
            <sz val="9"/>
            <color indexed="81"/>
            <rFont val="Tahoma"/>
            <family val="2"/>
          </rPr>
          <t xml:space="preserve"> sea</t>
        </r>
        <r>
          <rPr>
            <b/>
            <sz val="9"/>
            <color indexed="81"/>
            <rFont val="Tahoma"/>
            <family val="2"/>
          </rPr>
          <t xml:space="preserve"> Ingreso</t>
        </r>
        <r>
          <rPr>
            <sz val="9"/>
            <color indexed="81"/>
            <rFont val="Tahoma"/>
            <family val="2"/>
          </rPr>
          <t xml:space="preserve">
(El </t>
        </r>
        <r>
          <rPr>
            <b/>
            <sz val="9"/>
            <color indexed="81"/>
            <rFont val="Tahoma"/>
            <family val="2"/>
          </rPr>
          <t xml:space="preserve">Ciclo Vital  Femenino </t>
        </r>
        <r>
          <rPr>
            <sz val="9"/>
            <color indexed="81"/>
            <rFont val="Tahoma"/>
            <family val="2"/>
          </rPr>
          <t>de la atención debe ser</t>
        </r>
        <r>
          <rPr>
            <b/>
            <sz val="9"/>
            <color indexed="81"/>
            <rFont val="Tahoma"/>
            <family val="2"/>
          </rPr>
          <t xml:space="preserve"> Embarazada o Embarazada Primigesta</t>
        </r>
        <r>
          <rPr>
            <sz val="9"/>
            <color indexed="81"/>
            <rFont val="Tahoma"/>
            <family val="2"/>
          </rPr>
          <t>)</t>
        </r>
      </text>
    </comment>
    <comment ref="C300" authorId="4" shapeId="0" xr:uid="{21D2B1E5-33D5-4E65-9C3C-FD710BFF136E}">
      <text>
        <r>
          <rPr>
            <sz val="9"/>
            <color indexed="81"/>
            <rFont val="Tahoma"/>
            <family val="2"/>
          </rPr>
          <t>Este dato aparecerá  luego de que en la atención 
1.- Registrada en e</t>
        </r>
        <r>
          <rPr>
            <b/>
            <sz val="9"/>
            <color indexed="81"/>
            <rFont val="Tahoma"/>
            <family val="2"/>
          </rPr>
          <t xml:space="preserve">l Módulo Box - Pacientes Citados  </t>
        </r>
        <r>
          <rPr>
            <sz val="9"/>
            <color indexed="81"/>
            <rFont val="Tahoma"/>
            <family val="2"/>
          </rPr>
          <t xml:space="preserve">o en </t>
        </r>
        <r>
          <rPr>
            <b/>
            <sz val="9"/>
            <color indexed="81"/>
            <rFont val="Tahoma"/>
            <family val="2"/>
          </rPr>
          <t xml:space="preserve">Agregar documentos a una atención
</t>
        </r>
        <r>
          <rPr>
            <sz val="9"/>
            <color indexed="81"/>
            <rFont val="Tahoma"/>
            <family val="2"/>
          </rPr>
          <t xml:space="preserve">
el profesional registre en el  Formulario de</t>
        </r>
        <r>
          <rPr>
            <b/>
            <sz val="9"/>
            <color indexed="81"/>
            <rFont val="Tahoma"/>
            <family val="2"/>
          </rPr>
          <t xml:space="preserve"> Control de Otros Programas de Salud </t>
        </r>
        <r>
          <rPr>
            <sz val="9"/>
            <color indexed="81"/>
            <rFont val="Tahoma"/>
            <family val="2"/>
          </rPr>
          <t xml:space="preserve">en el Campo </t>
        </r>
        <r>
          <rPr>
            <b/>
            <sz val="9"/>
            <color indexed="81"/>
            <rFont val="Tahoma"/>
            <family val="2"/>
          </rPr>
          <t xml:space="preserve">¿Tiene Infeccion por Trasmision Sexual? </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¿Cual ITS?</t>
        </r>
        <r>
          <rPr>
            <sz val="9"/>
            <color indexed="81"/>
            <rFont val="Tahoma"/>
            <family val="2"/>
          </rPr>
          <t xml:space="preserve"> tenga el Valor</t>
        </r>
        <r>
          <rPr>
            <b/>
            <sz val="9"/>
            <color indexed="81"/>
            <rFont val="Tahoma"/>
            <family val="2"/>
          </rPr>
          <t xml:space="preserve"> Otras ITS</t>
        </r>
        <r>
          <rPr>
            <sz val="9"/>
            <color indexed="81"/>
            <rFont val="Tahoma"/>
            <family val="2"/>
          </rPr>
          <t xml:space="preserve"> y que en el Campo Estado sea</t>
        </r>
        <r>
          <rPr>
            <b/>
            <sz val="9"/>
            <color indexed="81"/>
            <rFont val="Tahoma"/>
            <family val="2"/>
          </rPr>
          <t xml:space="preserve"> Ingreso</t>
        </r>
        <r>
          <rPr>
            <sz val="9"/>
            <color indexed="81"/>
            <rFont val="Tahoma"/>
            <family val="2"/>
          </rPr>
          <t xml:space="preserve">
(El</t>
        </r>
        <r>
          <rPr>
            <b/>
            <sz val="9"/>
            <color indexed="81"/>
            <rFont val="Tahoma"/>
            <family val="2"/>
          </rPr>
          <t xml:space="preserve"> Ciclo Vital  Femenino</t>
        </r>
        <r>
          <rPr>
            <sz val="9"/>
            <color indexed="81"/>
            <rFont val="Tahoma"/>
            <family val="2"/>
          </rPr>
          <t xml:space="preserve"> de la atención debe ser</t>
        </r>
        <r>
          <rPr>
            <b/>
            <sz val="9"/>
            <color indexed="81"/>
            <rFont val="Tahoma"/>
            <family val="2"/>
          </rPr>
          <t xml:space="preserve"> Embarazada o Embarazada Primigesta</t>
        </r>
        <r>
          <rPr>
            <sz val="9"/>
            <color indexed="81"/>
            <rFont val="Tahoma"/>
            <family val="2"/>
          </rPr>
          <t xml:space="preserve">)
</t>
        </r>
      </text>
    </comment>
    <comment ref="C301" authorId="4" shapeId="0" xr:uid="{047EAE03-8306-49D3-AD24-9BA9B8DD940E}">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 Agregar documentos a una atención
el profesional registre en el  Formulario de </t>
        </r>
        <r>
          <rPr>
            <b/>
            <sz val="9"/>
            <color indexed="81"/>
            <rFont val="Tahoma"/>
            <family val="2"/>
          </rPr>
          <t>Control de Otros Programas de Salud</t>
        </r>
        <r>
          <rPr>
            <sz val="9"/>
            <color indexed="81"/>
            <rFont val="Tahoma"/>
            <family val="2"/>
          </rPr>
          <t xml:space="preserve"> en el Campo ¿</t>
        </r>
        <r>
          <rPr>
            <b/>
            <sz val="9"/>
            <color indexed="81"/>
            <rFont val="Tahoma"/>
            <family val="2"/>
          </rPr>
          <t xml:space="preserve">Tiene Infección por Trasmisión Sexual? </t>
        </r>
        <r>
          <rPr>
            <sz val="9"/>
            <color indexed="81"/>
            <rFont val="Tahoma"/>
            <family val="2"/>
          </rPr>
          <t xml:space="preserve">  el Valor </t>
        </r>
        <r>
          <rPr>
            <b/>
            <sz val="9"/>
            <color indexed="81"/>
            <rFont val="Tahoma"/>
            <family val="2"/>
          </rPr>
          <t>SI</t>
        </r>
        <r>
          <rPr>
            <sz val="9"/>
            <color indexed="81"/>
            <rFont val="Tahoma"/>
            <family val="2"/>
          </rPr>
          <t xml:space="preserve">
 en el Campo</t>
        </r>
        <r>
          <rPr>
            <b/>
            <sz val="9"/>
            <color indexed="81"/>
            <rFont val="Tahoma"/>
            <family val="2"/>
          </rPr>
          <t xml:space="preserve"> ¿Cual ITS?</t>
        </r>
        <r>
          <rPr>
            <sz val="9"/>
            <color indexed="81"/>
            <rFont val="Tahoma"/>
            <family val="2"/>
          </rPr>
          <t xml:space="preserve"> tenga el Valor </t>
        </r>
        <r>
          <rPr>
            <b/>
            <sz val="9"/>
            <color indexed="81"/>
            <rFont val="Tahoma"/>
            <family val="2"/>
          </rPr>
          <t>Sifilis</t>
        </r>
        <r>
          <rPr>
            <sz val="9"/>
            <color indexed="81"/>
            <rFont val="Tahoma"/>
            <family val="2"/>
          </rPr>
          <t xml:space="preserve"> y que en el Campo </t>
        </r>
        <r>
          <rPr>
            <b/>
            <sz val="9"/>
            <color indexed="81"/>
            <rFont val="Tahoma"/>
            <family val="2"/>
          </rPr>
          <t xml:space="preserve">Estado </t>
        </r>
        <r>
          <rPr>
            <sz val="9"/>
            <color indexed="81"/>
            <rFont val="Tahoma"/>
            <family val="2"/>
          </rPr>
          <t>sea</t>
        </r>
        <r>
          <rPr>
            <b/>
            <sz val="9"/>
            <color indexed="81"/>
            <rFont val="Tahoma"/>
            <family val="2"/>
          </rPr>
          <t xml:space="preserve"> Ingreso</t>
        </r>
        <r>
          <rPr>
            <sz val="9"/>
            <color indexed="81"/>
            <rFont val="Tahoma"/>
            <family val="2"/>
          </rPr>
          <t xml:space="preserve">
(</t>
        </r>
        <r>
          <rPr>
            <b/>
            <sz val="9"/>
            <color indexed="81"/>
            <rFont val="Tahoma"/>
            <family val="2"/>
          </rPr>
          <t xml:space="preserve">El Ciclo Vital  Femenino </t>
        </r>
        <r>
          <rPr>
            <sz val="9"/>
            <color indexed="81"/>
            <rFont val="Tahoma"/>
            <family val="2"/>
          </rPr>
          <t xml:space="preserve">de la atención debe ser </t>
        </r>
        <r>
          <rPr>
            <b/>
            <sz val="9"/>
            <color indexed="81"/>
            <rFont val="Tahoma"/>
            <family val="2"/>
          </rPr>
          <t>No Gestante</t>
        </r>
        <r>
          <rPr>
            <sz val="9"/>
            <color indexed="81"/>
            <rFont val="Tahoma"/>
            <family val="2"/>
          </rPr>
          <t xml:space="preserve">)
</t>
        </r>
      </text>
    </comment>
    <comment ref="C302" authorId="4" shapeId="0" xr:uid="{55BC6AC7-5D4A-42AA-BBD5-E1D47A9A771A}">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profesional registre en el  Formulario de </t>
        </r>
        <r>
          <rPr>
            <b/>
            <sz val="9"/>
            <color indexed="81"/>
            <rFont val="Tahoma"/>
            <family val="2"/>
          </rPr>
          <t xml:space="preserve">Control de Otros Programas de Salud </t>
        </r>
        <r>
          <rPr>
            <sz val="9"/>
            <color indexed="81"/>
            <rFont val="Tahoma"/>
            <family val="2"/>
          </rPr>
          <t>en el Campo ¿</t>
        </r>
        <r>
          <rPr>
            <b/>
            <sz val="9"/>
            <color indexed="81"/>
            <rFont val="Tahoma"/>
            <family val="2"/>
          </rPr>
          <t>Tiene Infección por Trasmisión Sexual?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 xml:space="preserve">¿Cual ITS? </t>
        </r>
        <r>
          <rPr>
            <sz val="9"/>
            <color indexed="81"/>
            <rFont val="Tahoma"/>
            <family val="2"/>
          </rPr>
          <t>tenga el Valor</t>
        </r>
        <r>
          <rPr>
            <b/>
            <sz val="9"/>
            <color indexed="81"/>
            <rFont val="Tahoma"/>
            <family val="2"/>
          </rPr>
          <t xml:space="preserve"> Gonorrea </t>
        </r>
        <r>
          <rPr>
            <sz val="9"/>
            <color indexed="81"/>
            <rFont val="Tahoma"/>
            <family val="2"/>
          </rPr>
          <t xml:space="preserve">y que en el Campo </t>
        </r>
        <r>
          <rPr>
            <b/>
            <sz val="9"/>
            <color indexed="81"/>
            <rFont val="Tahoma"/>
            <family val="2"/>
          </rPr>
          <t>Estado</t>
        </r>
        <r>
          <rPr>
            <sz val="9"/>
            <color indexed="81"/>
            <rFont val="Tahoma"/>
            <family val="2"/>
          </rPr>
          <t xml:space="preserve"> sea</t>
        </r>
        <r>
          <rPr>
            <b/>
            <sz val="9"/>
            <color indexed="81"/>
            <rFont val="Tahoma"/>
            <family val="2"/>
          </rPr>
          <t xml:space="preserve"> Ingreso</t>
        </r>
        <r>
          <rPr>
            <sz val="9"/>
            <color indexed="81"/>
            <rFont val="Tahoma"/>
            <family val="2"/>
          </rPr>
          <t xml:space="preserve">
(El </t>
        </r>
        <r>
          <rPr>
            <b/>
            <sz val="9"/>
            <color indexed="81"/>
            <rFont val="Tahoma"/>
            <family val="2"/>
          </rPr>
          <t xml:space="preserve">Ciclo Vital  Femenino </t>
        </r>
        <r>
          <rPr>
            <sz val="9"/>
            <color indexed="81"/>
            <rFont val="Tahoma"/>
            <family val="2"/>
          </rPr>
          <t xml:space="preserve">de la atención debe ser </t>
        </r>
        <r>
          <rPr>
            <b/>
            <sz val="9"/>
            <color indexed="81"/>
            <rFont val="Tahoma"/>
            <family val="2"/>
          </rPr>
          <t xml:space="preserve"> No Gestante</t>
        </r>
        <r>
          <rPr>
            <sz val="9"/>
            <color indexed="81"/>
            <rFont val="Tahoma"/>
            <family val="2"/>
          </rPr>
          <t>)</t>
        </r>
      </text>
    </comment>
    <comment ref="C303" authorId="4" shapeId="0" xr:uid="{5E323BF9-4616-4D1D-B126-D2EF0C57D426}">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
el profesional registre en el  Formulario de</t>
        </r>
        <r>
          <rPr>
            <b/>
            <sz val="9"/>
            <color indexed="81"/>
            <rFont val="Tahoma"/>
            <family val="2"/>
          </rPr>
          <t xml:space="preserve"> Control de Otros Programas de Salud</t>
        </r>
        <r>
          <rPr>
            <sz val="9"/>
            <color indexed="81"/>
            <rFont val="Tahoma"/>
            <family val="2"/>
          </rPr>
          <t xml:space="preserve"> en el Campo </t>
        </r>
        <r>
          <rPr>
            <b/>
            <sz val="9"/>
            <color indexed="81"/>
            <rFont val="Tahoma"/>
            <family val="2"/>
          </rPr>
          <t xml:space="preserve">¿Tiene Infección por Trasmisión Sexual?   </t>
        </r>
        <r>
          <rPr>
            <sz val="9"/>
            <color indexed="81"/>
            <rFont val="Tahoma"/>
            <family val="2"/>
          </rPr>
          <t xml:space="preserve">el Valor </t>
        </r>
        <r>
          <rPr>
            <b/>
            <sz val="9"/>
            <color indexed="81"/>
            <rFont val="Tahoma"/>
            <family val="2"/>
          </rPr>
          <t>SI</t>
        </r>
        <r>
          <rPr>
            <sz val="9"/>
            <color indexed="81"/>
            <rFont val="Tahoma"/>
            <family val="2"/>
          </rPr>
          <t xml:space="preserve"> en el Campo</t>
        </r>
        <r>
          <rPr>
            <b/>
            <sz val="9"/>
            <color indexed="81"/>
            <rFont val="Tahoma"/>
            <family val="2"/>
          </rPr>
          <t xml:space="preserve"> ¿Cual ITS?</t>
        </r>
        <r>
          <rPr>
            <sz val="9"/>
            <color indexed="81"/>
            <rFont val="Tahoma"/>
            <family val="2"/>
          </rPr>
          <t xml:space="preserve"> tenga el Valor</t>
        </r>
        <r>
          <rPr>
            <b/>
            <sz val="9"/>
            <color indexed="81"/>
            <rFont val="Tahoma"/>
            <family val="2"/>
          </rPr>
          <t xml:space="preserve"> Condiloma</t>
        </r>
        <r>
          <rPr>
            <sz val="9"/>
            <color indexed="81"/>
            <rFont val="Tahoma"/>
            <family val="2"/>
          </rPr>
          <t xml:space="preserve"> y que en el Campo </t>
        </r>
        <r>
          <rPr>
            <b/>
            <sz val="9"/>
            <color indexed="81"/>
            <rFont val="Tahoma"/>
            <family val="2"/>
          </rPr>
          <t>Estado</t>
        </r>
        <r>
          <rPr>
            <sz val="9"/>
            <color indexed="81"/>
            <rFont val="Tahoma"/>
            <family val="2"/>
          </rPr>
          <t xml:space="preserve"> sea </t>
        </r>
        <r>
          <rPr>
            <b/>
            <sz val="9"/>
            <color indexed="81"/>
            <rFont val="Tahoma"/>
            <family val="2"/>
          </rPr>
          <t>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 </t>
        </r>
        <r>
          <rPr>
            <b/>
            <sz val="9"/>
            <color indexed="81"/>
            <rFont val="Tahoma"/>
            <family val="2"/>
          </rPr>
          <t>No Gestante</t>
        </r>
        <r>
          <rPr>
            <sz val="9"/>
            <color indexed="81"/>
            <rFont val="Tahoma"/>
            <family val="2"/>
          </rPr>
          <t>)</t>
        </r>
      </text>
    </comment>
    <comment ref="C304" authorId="4" shapeId="0" xr:uid="{1B224C6E-4BC7-46F1-9C5C-B1681516827D}">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 </t>
        </r>
        <r>
          <rPr>
            <sz val="9"/>
            <color indexed="81"/>
            <rFont val="Tahoma"/>
            <family val="2"/>
          </rPr>
          <t xml:space="preserve">
el profesional registre en el  Formulario de </t>
        </r>
        <r>
          <rPr>
            <b/>
            <sz val="9"/>
            <color indexed="81"/>
            <rFont val="Tahoma"/>
            <family val="2"/>
          </rPr>
          <t>Control de Otros Programas de Salud</t>
        </r>
        <r>
          <rPr>
            <sz val="9"/>
            <color indexed="81"/>
            <rFont val="Tahoma"/>
            <family val="2"/>
          </rPr>
          <t xml:space="preserve"> en el Campo </t>
        </r>
        <r>
          <rPr>
            <b/>
            <sz val="9"/>
            <color indexed="81"/>
            <rFont val="Tahoma"/>
            <family val="2"/>
          </rPr>
          <t>¿Tiene Infeccion por Trasmision Sexual?</t>
        </r>
        <r>
          <rPr>
            <sz val="9"/>
            <color indexed="81"/>
            <rFont val="Tahoma"/>
            <family val="2"/>
          </rPr>
          <t xml:space="preserve">   el Valor</t>
        </r>
        <r>
          <rPr>
            <b/>
            <sz val="9"/>
            <color indexed="81"/>
            <rFont val="Tahoma"/>
            <family val="2"/>
          </rPr>
          <t xml:space="preserve"> SI</t>
        </r>
        <r>
          <rPr>
            <sz val="9"/>
            <color indexed="81"/>
            <rFont val="Tahoma"/>
            <family val="2"/>
          </rPr>
          <t xml:space="preserve"> en el Campo </t>
        </r>
        <r>
          <rPr>
            <b/>
            <sz val="9"/>
            <color indexed="81"/>
            <rFont val="Tahoma"/>
            <family val="2"/>
          </rPr>
          <t xml:space="preserve">¿Cual ITS? </t>
        </r>
        <r>
          <rPr>
            <sz val="9"/>
            <color indexed="81"/>
            <rFont val="Tahoma"/>
            <family val="2"/>
          </rPr>
          <t>tenga el Valor</t>
        </r>
        <r>
          <rPr>
            <b/>
            <sz val="9"/>
            <color indexed="81"/>
            <rFont val="Tahoma"/>
            <family val="2"/>
          </rPr>
          <t xml:space="preserve"> Herpes</t>
        </r>
        <r>
          <rPr>
            <sz val="9"/>
            <color indexed="81"/>
            <rFont val="Tahoma"/>
            <family val="2"/>
          </rPr>
          <t xml:space="preserve"> y que en el Campo </t>
        </r>
        <r>
          <rPr>
            <b/>
            <sz val="9"/>
            <color indexed="81"/>
            <rFont val="Tahoma"/>
            <family val="2"/>
          </rPr>
          <t>Estado</t>
        </r>
        <r>
          <rPr>
            <sz val="9"/>
            <color indexed="81"/>
            <rFont val="Tahoma"/>
            <family val="2"/>
          </rPr>
          <t xml:space="preserve"> sea</t>
        </r>
        <r>
          <rPr>
            <b/>
            <sz val="9"/>
            <color indexed="81"/>
            <rFont val="Tahoma"/>
            <family val="2"/>
          </rPr>
          <t xml:space="preserve"> Ingreso</t>
        </r>
        <r>
          <rPr>
            <sz val="9"/>
            <color indexed="81"/>
            <rFont val="Tahoma"/>
            <family val="2"/>
          </rPr>
          <t xml:space="preserve">
(El</t>
        </r>
        <r>
          <rPr>
            <b/>
            <sz val="9"/>
            <color indexed="81"/>
            <rFont val="Tahoma"/>
            <family val="2"/>
          </rPr>
          <t xml:space="preserve"> Ciclo Vital  Femenino </t>
        </r>
        <r>
          <rPr>
            <sz val="9"/>
            <color indexed="81"/>
            <rFont val="Tahoma"/>
            <family val="2"/>
          </rPr>
          <t xml:space="preserve">de la atención debe ser </t>
        </r>
        <r>
          <rPr>
            <b/>
            <sz val="9"/>
            <color indexed="81"/>
            <rFont val="Tahoma"/>
            <family val="2"/>
          </rPr>
          <t xml:space="preserve"> No Gestante</t>
        </r>
        <r>
          <rPr>
            <sz val="9"/>
            <color indexed="81"/>
            <rFont val="Tahoma"/>
            <family val="2"/>
          </rPr>
          <t>)</t>
        </r>
      </text>
    </comment>
    <comment ref="C305" authorId="4" shapeId="0" xr:uid="{315F97C7-6D4A-4D25-98C8-03286C4811F1}">
      <text>
        <r>
          <rPr>
            <sz val="9"/>
            <color indexed="81"/>
            <rFont val="Tahoma"/>
            <family val="2"/>
          </rPr>
          <t>Este dato aparecerá  luego de que en la atención 
1.- Registrada en e</t>
        </r>
        <r>
          <rPr>
            <b/>
            <sz val="9"/>
            <color indexed="81"/>
            <rFont val="Tahoma"/>
            <family val="2"/>
          </rPr>
          <t>l Módulo Box - Pacientes Citados</t>
        </r>
        <r>
          <rPr>
            <sz val="9"/>
            <color indexed="81"/>
            <rFont val="Tahoma"/>
            <family val="2"/>
          </rPr>
          <t xml:space="preserve">  o en </t>
        </r>
        <r>
          <rPr>
            <b/>
            <sz val="9"/>
            <color indexed="81"/>
            <rFont val="Tahoma"/>
            <family val="2"/>
          </rPr>
          <t>Agregar documentos a una atención</t>
        </r>
        <r>
          <rPr>
            <sz val="9"/>
            <color indexed="81"/>
            <rFont val="Tahoma"/>
            <family val="2"/>
          </rPr>
          <t xml:space="preserve">
el profesional registre en el  Formulario de</t>
        </r>
        <r>
          <rPr>
            <b/>
            <sz val="9"/>
            <color indexed="81"/>
            <rFont val="Tahoma"/>
            <family val="2"/>
          </rPr>
          <t xml:space="preserve"> Control de Otros Programas de Salud </t>
        </r>
        <r>
          <rPr>
            <sz val="9"/>
            <color indexed="81"/>
            <rFont val="Tahoma"/>
            <family val="2"/>
          </rPr>
          <t xml:space="preserve">en el Campo </t>
        </r>
        <r>
          <rPr>
            <b/>
            <sz val="9"/>
            <color indexed="81"/>
            <rFont val="Tahoma"/>
            <family val="2"/>
          </rPr>
          <t xml:space="preserve">¿Tiene Infección por Trasmisión Sexual?  </t>
        </r>
        <r>
          <rPr>
            <sz val="9"/>
            <color indexed="81"/>
            <rFont val="Tahoma"/>
            <family val="2"/>
          </rPr>
          <t xml:space="preserve"> el Valor</t>
        </r>
        <r>
          <rPr>
            <b/>
            <sz val="9"/>
            <color indexed="81"/>
            <rFont val="Tahoma"/>
            <family val="2"/>
          </rPr>
          <t xml:space="preserve"> SI </t>
        </r>
        <r>
          <rPr>
            <sz val="9"/>
            <color indexed="81"/>
            <rFont val="Tahoma"/>
            <family val="2"/>
          </rPr>
          <t xml:space="preserve">en el Campo </t>
        </r>
        <r>
          <rPr>
            <b/>
            <sz val="9"/>
            <color indexed="81"/>
            <rFont val="Tahoma"/>
            <family val="2"/>
          </rPr>
          <t>¿Cual ITS?</t>
        </r>
        <r>
          <rPr>
            <sz val="9"/>
            <color indexed="81"/>
            <rFont val="Tahoma"/>
            <family val="2"/>
          </rPr>
          <t xml:space="preserve"> tenga el Valor </t>
        </r>
        <r>
          <rPr>
            <b/>
            <sz val="9"/>
            <color indexed="81"/>
            <rFont val="Tahoma"/>
            <family val="2"/>
          </rPr>
          <t>Chlamydias</t>
        </r>
        <r>
          <rPr>
            <sz val="9"/>
            <color indexed="81"/>
            <rFont val="Tahoma"/>
            <family val="2"/>
          </rPr>
          <t xml:space="preserve"> y que en el Campo </t>
        </r>
        <r>
          <rPr>
            <b/>
            <sz val="9"/>
            <color indexed="81"/>
            <rFont val="Tahoma"/>
            <family val="2"/>
          </rPr>
          <t>Estado</t>
        </r>
        <r>
          <rPr>
            <sz val="9"/>
            <color indexed="81"/>
            <rFont val="Tahoma"/>
            <family val="2"/>
          </rPr>
          <t xml:space="preserve"> sea </t>
        </r>
        <r>
          <rPr>
            <b/>
            <sz val="9"/>
            <color indexed="81"/>
            <rFont val="Tahoma"/>
            <family val="2"/>
          </rPr>
          <t>Ingreso</t>
        </r>
        <r>
          <rPr>
            <sz val="9"/>
            <color indexed="81"/>
            <rFont val="Tahoma"/>
            <family val="2"/>
          </rPr>
          <t xml:space="preserve">
(El </t>
        </r>
        <r>
          <rPr>
            <b/>
            <sz val="9"/>
            <color indexed="81"/>
            <rFont val="Tahoma"/>
            <family val="2"/>
          </rPr>
          <t xml:space="preserve">Ciclo Vital  Femenino </t>
        </r>
        <r>
          <rPr>
            <sz val="9"/>
            <color indexed="81"/>
            <rFont val="Tahoma"/>
            <family val="2"/>
          </rPr>
          <t xml:space="preserve">de la atención debe ser </t>
        </r>
        <r>
          <rPr>
            <b/>
            <sz val="9"/>
            <color indexed="81"/>
            <rFont val="Tahoma"/>
            <family val="2"/>
          </rPr>
          <t>No Gestante</t>
        </r>
        <r>
          <rPr>
            <sz val="9"/>
            <color indexed="81"/>
            <rFont val="Tahoma"/>
            <family val="2"/>
          </rPr>
          <t>)</t>
        </r>
      </text>
    </comment>
    <comment ref="C306" authorId="4" shapeId="0" xr:uid="{810E74D8-0D11-46AD-8AF7-6C93071148DC}">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o en</t>
        </r>
        <r>
          <rPr>
            <b/>
            <sz val="9"/>
            <color indexed="81"/>
            <rFont val="Tahoma"/>
            <family val="2"/>
          </rPr>
          <t xml:space="preserve"> Agregar documentos a una atención</t>
        </r>
        <r>
          <rPr>
            <sz val="9"/>
            <color indexed="81"/>
            <rFont val="Tahoma"/>
            <family val="2"/>
          </rPr>
          <t xml:space="preserve">
el profesional registre en el  Formulario de</t>
        </r>
        <r>
          <rPr>
            <b/>
            <sz val="9"/>
            <color indexed="81"/>
            <rFont val="Tahoma"/>
            <family val="2"/>
          </rPr>
          <t xml:space="preserve"> Control de Otros Programas de Salud </t>
        </r>
        <r>
          <rPr>
            <sz val="9"/>
            <color indexed="81"/>
            <rFont val="Tahoma"/>
            <family val="2"/>
          </rPr>
          <t>en el Campo ¿</t>
        </r>
        <r>
          <rPr>
            <b/>
            <sz val="9"/>
            <color indexed="81"/>
            <rFont val="Tahoma"/>
            <family val="2"/>
          </rPr>
          <t xml:space="preserve">Tiene Infeccion por Trasmision Sexual? </t>
        </r>
        <r>
          <rPr>
            <sz val="9"/>
            <color indexed="81"/>
            <rFont val="Tahoma"/>
            <family val="2"/>
          </rPr>
          <t xml:space="preserve">  el Valor</t>
        </r>
        <r>
          <rPr>
            <b/>
            <sz val="9"/>
            <color indexed="81"/>
            <rFont val="Tahoma"/>
            <family val="2"/>
          </rPr>
          <t xml:space="preserve"> SI</t>
        </r>
        <r>
          <rPr>
            <sz val="9"/>
            <color indexed="81"/>
            <rFont val="Tahoma"/>
            <family val="2"/>
          </rPr>
          <t xml:space="preserve"> en el Campo</t>
        </r>
        <r>
          <rPr>
            <b/>
            <sz val="9"/>
            <color indexed="81"/>
            <rFont val="Tahoma"/>
            <family val="2"/>
          </rPr>
          <t xml:space="preserve"> ¿Cual ITS?</t>
        </r>
        <r>
          <rPr>
            <sz val="9"/>
            <color indexed="81"/>
            <rFont val="Tahoma"/>
            <family val="2"/>
          </rPr>
          <t xml:space="preserve"> tenga el Valor </t>
        </r>
        <r>
          <rPr>
            <b/>
            <sz val="9"/>
            <color indexed="81"/>
            <rFont val="Tahoma"/>
            <family val="2"/>
          </rPr>
          <t>Uretritis no Gonocócica</t>
        </r>
        <r>
          <rPr>
            <sz val="9"/>
            <color indexed="81"/>
            <rFont val="Tahoma"/>
            <family val="2"/>
          </rPr>
          <t xml:space="preserve"> y que en el Campo </t>
        </r>
        <r>
          <rPr>
            <b/>
            <sz val="9"/>
            <color indexed="81"/>
            <rFont val="Tahoma"/>
            <family val="2"/>
          </rPr>
          <t>Estado</t>
        </r>
        <r>
          <rPr>
            <sz val="9"/>
            <color indexed="81"/>
            <rFont val="Tahoma"/>
            <family val="2"/>
          </rPr>
          <t xml:space="preserve"> sea</t>
        </r>
        <r>
          <rPr>
            <b/>
            <sz val="9"/>
            <color indexed="81"/>
            <rFont val="Tahoma"/>
            <family val="2"/>
          </rPr>
          <t xml:space="preserve"> Ingreso</t>
        </r>
        <r>
          <rPr>
            <sz val="9"/>
            <color indexed="81"/>
            <rFont val="Tahoma"/>
            <family val="2"/>
          </rPr>
          <t xml:space="preserve">
(El</t>
        </r>
        <r>
          <rPr>
            <b/>
            <sz val="9"/>
            <color indexed="81"/>
            <rFont val="Tahoma"/>
            <family val="2"/>
          </rPr>
          <t xml:space="preserve"> Ciclo Vital  Femenino </t>
        </r>
        <r>
          <rPr>
            <sz val="9"/>
            <color indexed="81"/>
            <rFont val="Tahoma"/>
            <family val="2"/>
          </rPr>
          <t xml:space="preserve">de la atención debe ser </t>
        </r>
        <r>
          <rPr>
            <b/>
            <sz val="9"/>
            <color indexed="81"/>
            <rFont val="Tahoma"/>
            <family val="2"/>
          </rPr>
          <t>No Gestantes</t>
        </r>
        <r>
          <rPr>
            <sz val="9"/>
            <color indexed="81"/>
            <rFont val="Tahoma"/>
            <family val="2"/>
          </rPr>
          <t>)</t>
        </r>
      </text>
    </comment>
    <comment ref="C307" authorId="4" shapeId="0" xr:uid="{41EBB43A-B8B2-47FF-9715-76207D06592C}">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el profesional registre en el  Formulario de </t>
        </r>
        <r>
          <rPr>
            <b/>
            <sz val="9"/>
            <color indexed="81"/>
            <rFont val="Tahoma"/>
            <family val="2"/>
          </rPr>
          <t xml:space="preserve">Control de Otros Programas de Salud </t>
        </r>
        <r>
          <rPr>
            <sz val="9"/>
            <color indexed="81"/>
            <rFont val="Tahoma"/>
            <family val="2"/>
          </rPr>
          <t xml:space="preserve">en el Campo </t>
        </r>
        <r>
          <rPr>
            <b/>
            <sz val="9"/>
            <color indexed="81"/>
            <rFont val="Tahoma"/>
            <family val="2"/>
          </rPr>
          <t xml:space="preserve">¿Tiene Infeccion por Trasmision Sexual? </t>
        </r>
        <r>
          <rPr>
            <sz val="9"/>
            <color indexed="81"/>
            <rFont val="Tahoma"/>
            <family val="2"/>
          </rPr>
          <t xml:space="preserve">  el Valor </t>
        </r>
        <r>
          <rPr>
            <b/>
            <sz val="9"/>
            <color indexed="81"/>
            <rFont val="Tahoma"/>
            <family val="2"/>
          </rPr>
          <t>SI</t>
        </r>
        <r>
          <rPr>
            <sz val="9"/>
            <color indexed="81"/>
            <rFont val="Tahoma"/>
            <family val="2"/>
          </rPr>
          <t xml:space="preserve">
 en el Campo </t>
        </r>
        <r>
          <rPr>
            <b/>
            <sz val="9"/>
            <color indexed="81"/>
            <rFont val="Tahoma"/>
            <family val="2"/>
          </rPr>
          <t>¿Cual ITS?</t>
        </r>
        <r>
          <rPr>
            <sz val="9"/>
            <color indexed="81"/>
            <rFont val="Tahoma"/>
            <family val="2"/>
          </rPr>
          <t xml:space="preserve"> tenga el Valor</t>
        </r>
        <r>
          <rPr>
            <b/>
            <sz val="9"/>
            <color indexed="81"/>
            <rFont val="Tahoma"/>
            <family val="2"/>
          </rPr>
          <t xml:space="preserve"> Linfogranuloma</t>
        </r>
        <r>
          <rPr>
            <sz val="9"/>
            <color indexed="81"/>
            <rFont val="Tahoma"/>
            <family val="2"/>
          </rPr>
          <t xml:space="preserve"> y que en el Campo</t>
        </r>
        <r>
          <rPr>
            <b/>
            <sz val="9"/>
            <color indexed="81"/>
            <rFont val="Tahoma"/>
            <family val="2"/>
          </rPr>
          <t xml:space="preserve"> Estado</t>
        </r>
        <r>
          <rPr>
            <sz val="9"/>
            <color indexed="81"/>
            <rFont val="Tahoma"/>
            <family val="2"/>
          </rPr>
          <t xml:space="preserve"> sea</t>
        </r>
        <r>
          <rPr>
            <b/>
            <sz val="9"/>
            <color indexed="81"/>
            <rFont val="Tahoma"/>
            <family val="2"/>
          </rPr>
          <t xml:space="preserve"> 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 </t>
        </r>
        <r>
          <rPr>
            <b/>
            <sz val="9"/>
            <color indexed="81"/>
            <rFont val="Tahoma"/>
            <family val="2"/>
          </rPr>
          <t>No Gestante</t>
        </r>
        <r>
          <rPr>
            <sz val="9"/>
            <color indexed="81"/>
            <rFont val="Tahoma"/>
            <family val="2"/>
          </rPr>
          <t>)</t>
        </r>
      </text>
    </comment>
    <comment ref="C308" authorId="4" shapeId="0" xr:uid="{094CA68B-2119-4DC9-8A06-B399CFD23733}">
      <text>
        <r>
          <rPr>
            <sz val="9"/>
            <color indexed="81"/>
            <rFont val="Tahoma"/>
            <family val="2"/>
          </rPr>
          <t xml:space="preserve">Este dato aparecerá  luego de que en la atención 
1.- Registrada en el </t>
        </r>
        <r>
          <rPr>
            <b/>
            <sz val="9"/>
            <color indexed="81"/>
            <rFont val="Tahoma"/>
            <family val="2"/>
          </rPr>
          <t>Módulo Box - Pacientes Citados</t>
        </r>
        <r>
          <rPr>
            <sz val="9"/>
            <color indexed="81"/>
            <rFont val="Tahoma"/>
            <family val="2"/>
          </rPr>
          <t xml:space="preserve">  o en </t>
        </r>
        <r>
          <rPr>
            <b/>
            <sz val="9"/>
            <color indexed="81"/>
            <rFont val="Tahoma"/>
            <family val="2"/>
          </rPr>
          <t xml:space="preserve">Agregar documentos a una atención
</t>
        </r>
        <r>
          <rPr>
            <sz val="9"/>
            <color indexed="81"/>
            <rFont val="Tahoma"/>
            <family val="2"/>
          </rPr>
          <t xml:space="preserve">
el profesional registre en el  Formulario de </t>
        </r>
        <r>
          <rPr>
            <b/>
            <sz val="9"/>
            <color indexed="81"/>
            <rFont val="Tahoma"/>
            <family val="2"/>
          </rPr>
          <t xml:space="preserve">Control de Otros Programas de Salud </t>
        </r>
        <r>
          <rPr>
            <sz val="9"/>
            <color indexed="81"/>
            <rFont val="Tahoma"/>
            <family val="2"/>
          </rPr>
          <t xml:space="preserve">en el Campo </t>
        </r>
        <r>
          <rPr>
            <b/>
            <sz val="9"/>
            <color indexed="81"/>
            <rFont val="Tahoma"/>
            <family val="2"/>
          </rPr>
          <t xml:space="preserve">¿Tiene Infeccion por Trasmision Sexual? </t>
        </r>
        <r>
          <rPr>
            <sz val="9"/>
            <color indexed="81"/>
            <rFont val="Tahoma"/>
            <family val="2"/>
          </rPr>
          <t xml:space="preserve">  el Valor </t>
        </r>
        <r>
          <rPr>
            <b/>
            <sz val="9"/>
            <color indexed="81"/>
            <rFont val="Tahoma"/>
            <family val="2"/>
          </rPr>
          <t xml:space="preserve">SI </t>
        </r>
        <r>
          <rPr>
            <sz val="9"/>
            <color indexed="81"/>
            <rFont val="Tahoma"/>
            <family val="2"/>
          </rPr>
          <t>en el Campo</t>
        </r>
        <r>
          <rPr>
            <b/>
            <sz val="9"/>
            <color indexed="81"/>
            <rFont val="Tahoma"/>
            <family val="2"/>
          </rPr>
          <t xml:space="preserve"> ¿Cual ITS?</t>
        </r>
        <r>
          <rPr>
            <sz val="9"/>
            <color indexed="81"/>
            <rFont val="Tahoma"/>
            <family val="2"/>
          </rPr>
          <t xml:space="preserve"> tenga el Valor</t>
        </r>
        <r>
          <rPr>
            <b/>
            <sz val="9"/>
            <color indexed="81"/>
            <rFont val="Tahoma"/>
            <family val="2"/>
          </rPr>
          <t xml:space="preserve"> Chancroide</t>
        </r>
        <r>
          <rPr>
            <sz val="9"/>
            <color indexed="81"/>
            <rFont val="Tahoma"/>
            <family val="2"/>
          </rPr>
          <t xml:space="preserve"> y que en el Campo</t>
        </r>
        <r>
          <rPr>
            <b/>
            <sz val="9"/>
            <color indexed="81"/>
            <rFont val="Tahoma"/>
            <family val="2"/>
          </rPr>
          <t xml:space="preserve"> Estado </t>
        </r>
        <r>
          <rPr>
            <sz val="9"/>
            <color indexed="81"/>
            <rFont val="Tahoma"/>
            <family val="2"/>
          </rPr>
          <t>sea</t>
        </r>
        <r>
          <rPr>
            <b/>
            <sz val="9"/>
            <color indexed="81"/>
            <rFont val="Tahoma"/>
            <family val="2"/>
          </rPr>
          <t xml:space="preserve"> Ingreso</t>
        </r>
        <r>
          <rPr>
            <sz val="9"/>
            <color indexed="81"/>
            <rFont val="Tahoma"/>
            <family val="2"/>
          </rPr>
          <t xml:space="preserve">
(El</t>
        </r>
        <r>
          <rPr>
            <b/>
            <sz val="9"/>
            <color indexed="81"/>
            <rFont val="Tahoma"/>
            <family val="2"/>
          </rPr>
          <t xml:space="preserve"> Ciclo Vital  Femenino </t>
        </r>
        <r>
          <rPr>
            <sz val="9"/>
            <color indexed="81"/>
            <rFont val="Tahoma"/>
            <family val="2"/>
          </rPr>
          <t xml:space="preserve">de la atención debe ser  </t>
        </r>
        <r>
          <rPr>
            <b/>
            <sz val="9"/>
            <color indexed="81"/>
            <rFont val="Tahoma"/>
            <family val="2"/>
          </rPr>
          <t>No Gestante</t>
        </r>
        <r>
          <rPr>
            <sz val="9"/>
            <color indexed="81"/>
            <rFont val="Tahoma"/>
            <family val="2"/>
          </rPr>
          <t>)</t>
        </r>
      </text>
    </comment>
    <comment ref="C309" authorId="4" shapeId="0" xr:uid="{6C1F4C5C-B635-4BB1-B0F0-30B15C459E6C}">
      <text>
        <r>
          <rPr>
            <sz val="9"/>
            <color indexed="81"/>
            <rFont val="Tahoma"/>
            <family val="2"/>
          </rPr>
          <t xml:space="preserve">Este dato aparecerá  luego de que en la atención 
1.- Registrada en el </t>
        </r>
        <r>
          <rPr>
            <b/>
            <sz val="9"/>
            <color indexed="81"/>
            <rFont val="Tahoma"/>
            <family val="2"/>
          </rPr>
          <t xml:space="preserve">Módulo Box - Pacientes Citados </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el profesional registre en el  Formulario de</t>
        </r>
        <r>
          <rPr>
            <b/>
            <sz val="9"/>
            <color indexed="81"/>
            <rFont val="Tahoma"/>
            <family val="2"/>
          </rPr>
          <t xml:space="preserve"> Control de Otros Programas de Salud </t>
        </r>
        <r>
          <rPr>
            <sz val="9"/>
            <color indexed="81"/>
            <rFont val="Tahoma"/>
            <family val="2"/>
          </rPr>
          <t xml:space="preserve">en el Campo </t>
        </r>
        <r>
          <rPr>
            <b/>
            <sz val="9"/>
            <color indexed="81"/>
            <rFont val="Tahoma"/>
            <family val="2"/>
          </rPr>
          <t>¿Tiene Infeccion por Trasmision Sexual?</t>
        </r>
        <r>
          <rPr>
            <sz val="9"/>
            <color indexed="81"/>
            <rFont val="Tahoma"/>
            <family val="2"/>
          </rPr>
          <t xml:space="preserve">   el Valor </t>
        </r>
        <r>
          <rPr>
            <b/>
            <sz val="9"/>
            <color indexed="81"/>
            <rFont val="Tahoma"/>
            <family val="2"/>
          </rPr>
          <t xml:space="preserve">SI </t>
        </r>
        <r>
          <rPr>
            <sz val="9"/>
            <color indexed="81"/>
            <rFont val="Tahoma"/>
            <family val="2"/>
          </rPr>
          <t>en el Campo</t>
        </r>
        <r>
          <rPr>
            <b/>
            <sz val="9"/>
            <color indexed="81"/>
            <rFont val="Tahoma"/>
            <family val="2"/>
          </rPr>
          <t xml:space="preserve"> ¿Cual ITS? </t>
        </r>
        <r>
          <rPr>
            <sz val="9"/>
            <color indexed="81"/>
            <rFont val="Tahoma"/>
            <family val="2"/>
          </rPr>
          <t xml:space="preserve">tenga el Valor </t>
        </r>
        <r>
          <rPr>
            <b/>
            <sz val="9"/>
            <color indexed="81"/>
            <rFont val="Tahoma"/>
            <family val="2"/>
          </rPr>
          <t xml:space="preserve">Otras ITS </t>
        </r>
        <r>
          <rPr>
            <sz val="9"/>
            <color indexed="81"/>
            <rFont val="Tahoma"/>
            <family val="2"/>
          </rPr>
          <t>y que en el Campo</t>
        </r>
        <r>
          <rPr>
            <b/>
            <sz val="9"/>
            <color indexed="81"/>
            <rFont val="Tahoma"/>
            <family val="2"/>
          </rPr>
          <t xml:space="preserve"> Estado</t>
        </r>
        <r>
          <rPr>
            <sz val="9"/>
            <color indexed="81"/>
            <rFont val="Tahoma"/>
            <family val="2"/>
          </rPr>
          <t xml:space="preserve"> sea </t>
        </r>
        <r>
          <rPr>
            <b/>
            <sz val="9"/>
            <color indexed="81"/>
            <rFont val="Tahoma"/>
            <family val="2"/>
          </rPr>
          <t>Ingreso</t>
        </r>
        <r>
          <rPr>
            <sz val="9"/>
            <color indexed="81"/>
            <rFont val="Tahoma"/>
            <family val="2"/>
          </rPr>
          <t xml:space="preserve">
(El </t>
        </r>
        <r>
          <rPr>
            <b/>
            <sz val="9"/>
            <color indexed="81"/>
            <rFont val="Tahoma"/>
            <family val="2"/>
          </rPr>
          <t>Ciclo Vital  Femenino</t>
        </r>
        <r>
          <rPr>
            <sz val="9"/>
            <color indexed="81"/>
            <rFont val="Tahoma"/>
            <family val="2"/>
          </rPr>
          <t xml:space="preserve"> de la atención debe ser </t>
        </r>
        <r>
          <rPr>
            <b/>
            <sz val="9"/>
            <color indexed="81"/>
            <rFont val="Tahoma"/>
            <family val="2"/>
          </rPr>
          <t>No Gestante</t>
        </r>
        <r>
          <rPr>
            <sz val="9"/>
            <color indexed="81"/>
            <rFont val="Tahoma"/>
            <family val="2"/>
          </rPr>
          <t xml:space="preserve">)
</t>
        </r>
      </text>
    </comment>
    <comment ref="A311" authorId="3" shapeId="0" xr:uid="{D9B53F74-6AC9-4482-957D-C313D8082581}">
      <text>
        <r>
          <rPr>
            <sz val="9"/>
            <color indexed="81"/>
            <rFont val="Tahoma"/>
            <family val="2"/>
          </rPr>
          <t xml:space="preserve">No Disponible 
</t>
        </r>
      </text>
    </comment>
    <comment ref="A326" authorId="7" shapeId="0" xr:uid="{2410B829-5438-4067-AB26-5E3F04072CEE}">
      <text>
        <r>
          <rPr>
            <sz val="9"/>
            <color indexed="81"/>
            <rFont val="Tahoma"/>
            <family val="2"/>
          </rPr>
          <t xml:space="preserve">
No Disponible</t>
        </r>
      </text>
    </comment>
    <comment ref="O333" authorId="1" shapeId="0" xr:uid="{EAC39B01-8935-4C94-A5F4-96EE52D24FBD}">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P333" authorId="1" shapeId="0" xr:uid="{BE668FC2-0183-4D09-A03B-96886753385C}">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Q333" authorId="3" shapeId="0" xr:uid="{F33AF724-33A3-4D94-B1F7-36A56B0A142A}">
      <text>
        <r>
          <rPr>
            <sz val="9"/>
            <color indexed="81"/>
            <rFont val="Tahoma"/>
            <family val="2"/>
          </rPr>
          <t xml:space="preserve">
El Paciente debe tener identificado en Módulo de Admisión Pestaña Usuario y desde Módulo Box - Pacientes Citados en Modificar Datos del Paciente en la Opción Genero debe registrar Femenino Trans o Masculino Trans</t>
        </r>
      </text>
    </comment>
    <comment ref="B336" authorId="0" shapeId="0" xr:uid="{9CFFA2E0-D085-4C35-86F0-27F6C2D2EF2D}">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
</t>
        </r>
        <r>
          <rPr>
            <sz val="9"/>
            <color indexed="81"/>
            <rFont val="Tahoma"/>
            <family val="2"/>
          </rPr>
          <t xml:space="preserve">y en el Formulario </t>
        </r>
        <r>
          <rPr>
            <b/>
            <sz val="9"/>
            <color indexed="81"/>
            <rFont val="Tahoma"/>
            <family val="2"/>
          </rPr>
          <t>Control de Salud Mental</t>
        </r>
        <r>
          <rPr>
            <sz val="9"/>
            <color indexed="81"/>
            <rFont val="Tahoma"/>
            <family val="2"/>
          </rPr>
          <t xml:space="preserve"> en el campo </t>
        </r>
        <r>
          <rPr>
            <b/>
            <sz val="9"/>
            <color indexed="81"/>
            <rFont val="Tahoma"/>
            <family val="2"/>
          </rPr>
          <t xml:space="preserve"> Programa de Acompañamiento Psicosocial </t>
        </r>
        <r>
          <rPr>
            <sz val="9"/>
            <color indexed="81"/>
            <rFont val="Tahoma"/>
            <family val="2"/>
          </rPr>
          <t xml:space="preserve"> selecionar la opción</t>
        </r>
        <r>
          <rPr>
            <b/>
            <sz val="9"/>
            <color indexed="81"/>
            <rFont val="Tahoma"/>
            <family val="2"/>
          </rPr>
          <t xml:space="preserve"> Si</t>
        </r>
        <r>
          <rPr>
            <sz val="9"/>
            <color indexed="81"/>
            <rFont val="Tahoma"/>
            <family val="2"/>
          </rPr>
          <t>, además en el Campo</t>
        </r>
        <r>
          <rPr>
            <b/>
            <sz val="9"/>
            <color indexed="81"/>
            <rFont val="Tahoma"/>
            <family val="2"/>
          </rPr>
          <t xml:space="preserve"> Estado</t>
        </r>
        <r>
          <rPr>
            <sz val="9"/>
            <color indexed="81"/>
            <rFont val="Tahoma"/>
            <family val="2"/>
          </rPr>
          <t xml:space="preserve"> en Valor</t>
        </r>
        <r>
          <rPr>
            <b/>
            <sz val="9"/>
            <color indexed="81"/>
            <rFont val="Tahoma"/>
            <family val="2"/>
          </rPr>
          <t xml:space="preserve"> Ingreso.</t>
        </r>
      </text>
    </comment>
    <comment ref="B337" authorId="0" shapeId="0" xr:uid="{A0210703-893D-40A9-B5E5-87FA2D02FB08}">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en</t>
        </r>
        <r>
          <rPr>
            <b/>
            <sz val="9"/>
            <color indexed="81"/>
            <rFont val="Tahoma"/>
            <family val="2"/>
          </rPr>
          <t xml:space="preserve"> Agregar documentos a una atención</t>
        </r>
        <r>
          <rPr>
            <sz val="9"/>
            <color indexed="81"/>
            <rFont val="Tahoma"/>
            <family val="2"/>
          </rPr>
          <t xml:space="preserve">
y en el Formulario</t>
        </r>
        <r>
          <rPr>
            <b/>
            <sz val="9"/>
            <color indexed="81"/>
            <rFont val="Tahoma"/>
            <family val="2"/>
          </rPr>
          <t xml:space="preserve"> Control de Salud Mental </t>
        </r>
        <r>
          <rPr>
            <sz val="9"/>
            <color indexed="81"/>
            <rFont val="Tahoma"/>
            <family val="2"/>
          </rPr>
          <t xml:space="preserve">en el campo </t>
        </r>
        <r>
          <rPr>
            <b/>
            <sz val="9"/>
            <color indexed="81"/>
            <rFont val="Tahoma"/>
            <family val="2"/>
          </rPr>
          <t xml:space="preserve"> Programa de Acompañamiento Psicosocial </t>
        </r>
        <r>
          <rPr>
            <sz val="9"/>
            <color indexed="81"/>
            <rFont val="Tahoma"/>
            <family val="2"/>
          </rPr>
          <t xml:space="preserve">selecionar la opción </t>
        </r>
        <r>
          <rPr>
            <b/>
            <sz val="9"/>
            <color indexed="81"/>
            <rFont val="Tahoma"/>
            <family val="2"/>
          </rPr>
          <t>Si,</t>
        </r>
        <r>
          <rPr>
            <sz val="9"/>
            <color indexed="81"/>
            <rFont val="Tahoma"/>
            <family val="2"/>
          </rPr>
          <t xml:space="preserve"> Además</t>
        </r>
        <r>
          <rPr>
            <b/>
            <sz val="9"/>
            <color indexed="81"/>
            <rFont val="Tahoma"/>
            <family val="2"/>
          </rPr>
          <t xml:space="preserve"> </t>
        </r>
        <r>
          <rPr>
            <sz val="9"/>
            <color indexed="81"/>
            <rFont val="Tahoma"/>
            <family val="2"/>
          </rPr>
          <t>en el Campo</t>
        </r>
        <r>
          <rPr>
            <b/>
            <sz val="9"/>
            <color indexed="81"/>
            <rFont val="Tahoma"/>
            <family val="2"/>
          </rPr>
          <t xml:space="preserve"> Estado</t>
        </r>
        <r>
          <rPr>
            <sz val="9"/>
            <color indexed="81"/>
            <rFont val="Tahoma"/>
            <family val="2"/>
          </rPr>
          <t xml:space="preserve"> en Valor</t>
        </r>
        <r>
          <rPr>
            <b/>
            <sz val="9"/>
            <color indexed="81"/>
            <rFont val="Tahoma"/>
            <family val="2"/>
          </rPr>
          <t xml:space="preserve"> Egreso</t>
        </r>
        <r>
          <rPr>
            <sz val="9"/>
            <color indexed="81"/>
            <rFont val="Tahoma"/>
            <family val="2"/>
          </rPr>
          <t xml:space="preserve">
</t>
        </r>
      </text>
    </comment>
    <comment ref="AH339" authorId="1" shapeId="0" xr:uid="{C9D1369C-ECCE-4BE2-8573-52C8A1CF53C1}">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I339" authorId="1" shapeId="0" xr:uid="{6EB07142-4B3E-4EBD-8549-FD268264CFD2}">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J340" authorId="3" shapeId="0" xr:uid="{07F8275A-63CA-4BD1-A4CF-BE6727B460A8}">
      <text>
        <r>
          <rPr>
            <b/>
            <sz val="9"/>
            <color indexed="81"/>
            <rFont val="Tahoma"/>
            <family val="2"/>
          </rPr>
          <t xml:space="preserve">
Este campo contabilizara los Registro Realizados por Médico + se registre uno o más de un Multiprofesional, ya sea médico o no médico.
</t>
        </r>
        <r>
          <rPr>
            <sz val="9"/>
            <color indexed="81"/>
            <rFont val="Tahoma"/>
            <family val="2"/>
          </rPr>
          <t xml:space="preserve">
</t>
        </r>
      </text>
    </comment>
    <comment ref="AK340" authorId="3" shapeId="0" xr:uid="{826479D2-3007-4FDC-A00F-93D130399DD4}">
      <text>
        <r>
          <rPr>
            <b/>
            <sz val="9"/>
            <color indexed="81"/>
            <rFont val="Tahoma"/>
            <family val="2"/>
          </rPr>
          <t xml:space="preserve">
Este campo contabilizara los Registro Realizados por Médico y registros de mutiprofesional sea Médico.
</t>
        </r>
      </text>
    </comment>
    <comment ref="AL340" authorId="3" shapeId="0" xr:uid="{C1955B38-31EB-48B5-813D-158DCEAC3DA7}">
      <text>
        <r>
          <rPr>
            <b/>
            <sz val="9"/>
            <color indexed="81"/>
            <rFont val="Tahoma"/>
            <family val="2"/>
          </rPr>
          <t xml:space="preserve">
Este campo contabilizara los Registro en Multriprofesional y sea un profesional no médico.
</t>
        </r>
      </text>
    </comment>
    <comment ref="C342" authorId="9" shapeId="0" xr:uid="{C243EF81-F8B3-4201-BFD1-CEF715CDEA1E}">
      <text>
        <r>
          <rPr>
            <sz val="9"/>
            <color indexed="81"/>
            <rFont val="Tahoma"/>
            <family val="2"/>
          </rPr>
          <t xml:space="preserve">
Este dato aparecerá  luego de que en la atención 
1.- Registrada en Módulo Box - Pacientes Citados  o Registrada en Módulo Atención - Atención Individual. 
 Se registre la Actividad:
</t>
        </r>
        <r>
          <rPr>
            <b/>
            <sz val="9"/>
            <color indexed="81"/>
            <rFont val="Tahoma"/>
            <family val="2"/>
          </rPr>
          <t>Ingreso Integral con Riesgo Leve (G1)</t>
        </r>
        <r>
          <rPr>
            <sz val="9"/>
            <color indexed="81"/>
            <rFont val="Tahoma"/>
            <family val="2"/>
          </rPr>
          <t xml:space="preserve">
</t>
        </r>
      </text>
    </comment>
    <comment ref="AM342" authorId="3" shapeId="0" xr:uid="{A2409D24-4B78-4996-AB96-9BB309CFEF42}">
      <text>
        <r>
          <rPr>
            <sz val="9"/>
            <color indexed="81"/>
            <rFont val="Tahoma"/>
            <family val="2"/>
          </rPr>
          <t xml:space="preserve">
Este dato aparecerá  luego de que en la atención </t>
        </r>
        <r>
          <rPr>
            <b/>
            <sz val="9"/>
            <color indexed="81"/>
            <rFont val="Tahoma"/>
            <family val="2"/>
          </rPr>
          <t xml:space="preserve">
</t>
        </r>
        <r>
          <rPr>
            <sz val="9"/>
            <color indexed="81"/>
            <rFont val="Tahoma"/>
            <family val="2"/>
          </rPr>
          <t xml:space="preserve">
Registrada en Módulo Box - Pacientes Citados  o Registrada en Módulo Atención - Atención Individual. </t>
        </r>
        <r>
          <rPr>
            <b/>
            <sz val="9"/>
            <color indexed="81"/>
            <rFont val="Tahoma"/>
            <family val="2"/>
          </rPr>
          <t xml:space="preserve">
</t>
        </r>
        <r>
          <rPr>
            <sz val="9"/>
            <color indexed="81"/>
            <rFont val="Tahoma"/>
            <family val="2"/>
          </rPr>
          <t xml:space="preserve"> Se registre la </t>
        </r>
        <r>
          <rPr>
            <b/>
            <sz val="9"/>
            <color indexed="81"/>
            <rFont val="Tahoma"/>
            <family val="2"/>
          </rPr>
          <t>Actividad</t>
        </r>
        <r>
          <rPr>
            <sz val="9"/>
            <color indexed="81"/>
            <rFont val="Tahoma"/>
            <family val="2"/>
          </rPr>
          <t xml:space="preserve">:
</t>
        </r>
        <r>
          <rPr>
            <b/>
            <sz val="9"/>
            <color indexed="81"/>
            <rFont val="Tahoma"/>
            <family val="2"/>
          </rPr>
          <t>Ingreso Integral con Riesgo Leve (G1)
+</t>
        </r>
        <r>
          <rPr>
            <sz val="9"/>
            <color indexed="81"/>
            <rFont val="Tahoma"/>
            <family val="2"/>
          </rPr>
          <t xml:space="preserve">
</t>
        </r>
        <r>
          <rPr>
            <b/>
            <sz val="9"/>
            <color indexed="81"/>
            <rFont val="Tahoma"/>
            <family val="2"/>
          </rPr>
          <t>Realizado En Domicilio</t>
        </r>
      </text>
    </comment>
    <comment ref="C343" authorId="9" shapeId="0" xr:uid="{CB016C86-13AF-497E-BB8F-B0AE90CD0163}">
      <text>
        <r>
          <rPr>
            <sz val="9"/>
            <color indexed="81"/>
            <rFont val="Tahoma"/>
            <family val="2"/>
          </rPr>
          <t xml:space="preserve">
Este dato aparecerá  luego de que en la atención 
1.- Registrada en Módulo Box - Pacientes Citados  o Registrada en Módulo Atención - Atención Individual. 
 Se registre la Actividad:</t>
        </r>
        <r>
          <rPr>
            <b/>
            <sz val="9"/>
            <color indexed="81"/>
            <rFont val="Tahoma"/>
            <family val="2"/>
          </rPr>
          <t xml:space="preserve">
Ingreso Integral con Riesgo Moderado (G2)
</t>
        </r>
      </text>
    </comment>
    <comment ref="AM343" authorId="3" shapeId="0" xr:uid="{4663FC57-048E-4F25-A442-9BF65A80BAA6}">
      <text>
        <r>
          <rPr>
            <sz val="9"/>
            <color indexed="81"/>
            <rFont val="Tahoma"/>
            <family val="2"/>
          </rPr>
          <t xml:space="preserve">
Este dato aparecerá  luego de que en la atención 
Registrada en Módulo Box - Pacientes Citados  o Registrada en Módulo Atención - Atención Individual. 
 Se registre la </t>
        </r>
        <r>
          <rPr>
            <b/>
            <sz val="9"/>
            <color indexed="81"/>
            <rFont val="Tahoma"/>
            <family val="2"/>
          </rPr>
          <t>Actividad:
Ingreso Integral con Riesgo Moderado (G2)
+
Realizado En Domicilio</t>
        </r>
      </text>
    </comment>
    <comment ref="C344" authorId="9" shapeId="0" xr:uid="{9F1EACD7-8CF6-41AE-AB89-5DE28A672154}">
      <text>
        <r>
          <rPr>
            <sz val="9"/>
            <color indexed="81"/>
            <rFont val="Tahoma"/>
            <family val="2"/>
          </rPr>
          <t xml:space="preserve">
Este dato aparecerá  luego de que en la atención 
1.- Registrada en Módulo Box - Pacientes Citados  o Registrada en Módulo Atención - Atención Individual. 
 Se registre la Actividad:</t>
        </r>
        <r>
          <rPr>
            <b/>
            <sz val="9"/>
            <color indexed="81"/>
            <rFont val="Tahoma"/>
            <family val="2"/>
          </rPr>
          <t xml:space="preserve">
Ingreso Integral con Riesgo Alto (G3)
</t>
        </r>
      </text>
    </comment>
    <comment ref="AM344" authorId="3" shapeId="0" xr:uid="{C1461CD4-DE5F-4F78-8F06-EB2C5F19AA2C}">
      <text>
        <r>
          <rPr>
            <sz val="9"/>
            <color indexed="81"/>
            <rFont val="Tahoma"/>
            <family val="2"/>
          </rPr>
          <t xml:space="preserve">
Este dato aparecerá  luego de que en la atención 
Registrada en Módulo Box - Pacientes Citados  o Registrada en Módulo Atención - Atención Individual. 
 Se registre la </t>
        </r>
        <r>
          <rPr>
            <b/>
            <sz val="9"/>
            <color indexed="81"/>
            <rFont val="Tahoma"/>
            <family val="2"/>
          </rPr>
          <t>Actividad:
Ingreso Integral con Riesgo Alto (G3)
+
Realizado En Domicilio</t>
        </r>
      </text>
    </comment>
    <comment ref="C345" authorId="9" shapeId="0" xr:uid="{188B8B6A-9A7A-4C46-B3B8-58358C973D9C}">
      <text>
        <r>
          <rPr>
            <sz val="9"/>
            <color indexed="81"/>
            <rFont val="Tahoma"/>
            <family val="2"/>
          </rPr>
          <t xml:space="preserve">
Este dato aparecerá  luego de que en la atención 
1.- Registrada en Módulo Box - Pacientes Citados  o Registrada en Módulo Atención - Atención Individual. 
 Se registre la Actividad:</t>
        </r>
        <r>
          <rPr>
            <b/>
            <sz val="9"/>
            <color indexed="81"/>
            <rFont val="Tahoma"/>
            <family val="2"/>
          </rPr>
          <t xml:space="preserve">
Plan Cuidado Integral con Riesgo Leve (G1)
</t>
        </r>
      </text>
    </comment>
    <comment ref="AM345" authorId="3" shapeId="0" xr:uid="{E962EE9F-167C-49E2-A200-72745DE1A5E3}">
      <text>
        <r>
          <rPr>
            <sz val="9"/>
            <color indexed="81"/>
            <rFont val="Tahoma"/>
            <family val="2"/>
          </rPr>
          <t xml:space="preserve">
Este dato aparecerá  luego de que en la atención 
Registrada en Módulo Box - Pacientes Citados  o Registrada en Módulo Atención - Atención Individual. 
 Se registre la</t>
        </r>
        <r>
          <rPr>
            <b/>
            <sz val="9"/>
            <color indexed="81"/>
            <rFont val="Tahoma"/>
            <family val="2"/>
          </rPr>
          <t xml:space="preserve"> Actividad:</t>
        </r>
        <r>
          <rPr>
            <sz val="9"/>
            <color indexed="81"/>
            <rFont val="Tahoma"/>
            <family val="2"/>
          </rPr>
          <t xml:space="preserve">
</t>
        </r>
        <r>
          <rPr>
            <b/>
            <sz val="9"/>
            <color indexed="81"/>
            <rFont val="Tahoma"/>
            <family val="2"/>
          </rPr>
          <t>Plan Cuidado Integral con Riesgo Leve (G1)
+
Realizado En Domicilio</t>
        </r>
      </text>
    </comment>
    <comment ref="C346" authorId="9" shapeId="0" xr:uid="{6C4B4443-089D-4A9F-987F-A475F2A9E99D}">
      <text>
        <r>
          <rPr>
            <sz val="9"/>
            <color indexed="81"/>
            <rFont val="Tahoma"/>
            <family val="2"/>
          </rPr>
          <t xml:space="preserve">Este dato aparecerá  luego de que en la atención 
1.- Registrada en Módulo Box - Pacientes Citados  o Registrada en Módulo Atención - Atención Individual. 
 Se registre la Actividad:
</t>
        </r>
        <r>
          <rPr>
            <b/>
            <sz val="9"/>
            <color indexed="81"/>
            <rFont val="Tahoma"/>
            <family val="2"/>
          </rPr>
          <t>Plan Cuidado Integral con Riesgo Moderado  (G2)</t>
        </r>
      </text>
    </comment>
    <comment ref="AM346" authorId="3" shapeId="0" xr:uid="{9B47C700-C6D5-44AD-B3A5-11CE919EE412}">
      <text>
        <r>
          <rPr>
            <sz val="9"/>
            <color indexed="81"/>
            <rFont val="Tahoma"/>
            <family val="2"/>
          </rPr>
          <t xml:space="preserve">
Este dato aparecerá  luego de que en la atención 
Registrada en Módulo Box - Pacientes Citados  o Registrada en Módulo Atención - Atención Individual. 
 Se registre la </t>
        </r>
        <r>
          <rPr>
            <b/>
            <sz val="9"/>
            <color indexed="81"/>
            <rFont val="Tahoma"/>
            <family val="2"/>
          </rPr>
          <t>Actividad:
Plan Cuidado Integral con Riesgo Moderado  (G2)
+
Realizado En Domicilio</t>
        </r>
      </text>
    </comment>
    <comment ref="C347" authorId="9" shapeId="0" xr:uid="{AAE7D7B6-D6C3-4F5A-B059-EDD91B770AB9}">
      <text>
        <r>
          <rPr>
            <sz val="9"/>
            <color indexed="81"/>
            <rFont val="Tahoma"/>
            <family val="2"/>
          </rPr>
          <t xml:space="preserve">
Este dato aparecerá  luego de que en la atención 
1.- Registrada en Módulo Box - Pacientes Citados  o Registrada en Módulo Atención - Atención Individual. 
 Se registre la Actividad:</t>
        </r>
        <r>
          <rPr>
            <b/>
            <sz val="9"/>
            <color indexed="81"/>
            <rFont val="Tahoma"/>
            <family val="2"/>
          </rPr>
          <t xml:space="preserve">
Plan Cuidado Integral con Riesgo Alto (G3)</t>
        </r>
      </text>
    </comment>
    <comment ref="AM347" authorId="3" shapeId="0" xr:uid="{AAD66C65-1470-4E90-8DFF-CB7B9685FF27}">
      <text>
        <r>
          <rPr>
            <sz val="9"/>
            <color indexed="81"/>
            <rFont val="Tahoma"/>
            <family val="2"/>
          </rPr>
          <t xml:space="preserve">
Este dato aparecerá  luego de que en la atención 
Registrada en Módulo Box - Pacientes Citados  o Registrada en Módulo Atención - Atención Individual. 
 Se registre la </t>
        </r>
        <r>
          <rPr>
            <b/>
            <sz val="9"/>
            <color indexed="81"/>
            <rFont val="Tahoma"/>
            <family val="2"/>
          </rPr>
          <t>Actividad;
Plan Cuidado Integral con Riesgo Alto (G3)
+
Realizado En Domicilio</t>
        </r>
      </text>
    </comment>
    <comment ref="C348" authorId="3" shapeId="0" xr:uid="{0BFE5981-9844-4307-A14D-38DCE8CB5A76}">
      <text>
        <r>
          <rPr>
            <b/>
            <sz val="9"/>
            <color indexed="81"/>
            <rFont val="Tahoma"/>
            <family val="2"/>
          </rPr>
          <t>Este dato aparecerá  luego de que en la atención 
Registrada en Módulo Box - Pacientes Citados  o Registrada en Módulo Atención - Atención Individual. 
 Se registre la Actividad:
Gestión de Casos - Ingreso Riesgo Alto (G3)</t>
        </r>
        <r>
          <rPr>
            <sz val="9"/>
            <color indexed="81"/>
            <rFont val="Tahoma"/>
            <family val="2"/>
          </rPr>
          <t xml:space="preserve">
</t>
        </r>
      </text>
    </comment>
    <comment ref="AM348" authorId="3" shapeId="0" xr:uid="{3F4E98AA-BC74-426C-8776-6FCADE18E93B}">
      <text>
        <r>
          <rPr>
            <b/>
            <sz val="9"/>
            <color indexed="81"/>
            <rFont val="Tahoma"/>
            <family val="2"/>
          </rPr>
          <t>Este dato aparecerá  luego de que en la atención 
Registrada en Módulo Box - Pacientes Citados  o Registrada en Módulo Atención - Atención Individual. 
 Se registre la Actividad:
Gestión de Casos - Ingreso Riesgo Alto (G3)
+
Realizado En Domicilio</t>
        </r>
      </text>
    </comment>
    <comment ref="C349" authorId="3" shapeId="0" xr:uid="{B89FEEF0-37AE-44EE-9A75-74728C1B0A86}">
      <text>
        <r>
          <rPr>
            <b/>
            <sz val="9"/>
            <color indexed="81"/>
            <rFont val="Tahoma"/>
            <family val="2"/>
          </rPr>
          <t>Este dato aparecerá  luego de que en la atención 
Registrada en Módulo Box - Pacientes Citados  o Registrada en Módulo Atención - Atención Individual. 
 Se registre la Actividad:
Gestión de Casos - Ingreso Riesgo Moderado (G2)</t>
        </r>
      </text>
    </comment>
    <comment ref="AM349" authorId="3" shapeId="0" xr:uid="{4029ED13-FB44-442B-8941-C0B1A8CD0114}">
      <text>
        <r>
          <rPr>
            <b/>
            <sz val="9"/>
            <color indexed="81"/>
            <rFont val="Tahoma"/>
            <family val="2"/>
          </rPr>
          <t>Este dato aparecerá  luego de que en la atención 
Registrada en Módulo Box - Pacientes Citados  o Registrada en Módulo Atención - Atención Individual. 
 Se registre la Actividad:
Gestión de Casos - Ingreso Riesgo Moderado (G2)
+
Realizado En Domicilio</t>
        </r>
      </text>
    </comment>
    <comment ref="C350" authorId="3" shapeId="0" xr:uid="{8606F93A-752F-4ACB-AE4B-2E75FE12DE65}">
      <text>
        <r>
          <rPr>
            <b/>
            <sz val="9"/>
            <color indexed="81"/>
            <rFont val="Tahoma"/>
            <family val="2"/>
          </rPr>
          <t>Este dato aparecerá  luego de que en la atención 
Registrada en Módulo Box - Pacientes Citados  o Registrada en Módulo Atención - Atención Individual. 
 Se registre la Actividad:
Gestión de Casos - Egreso Riesgo Alto (G3)</t>
        </r>
      </text>
    </comment>
    <comment ref="AM350" authorId="3" shapeId="0" xr:uid="{60CD0AC7-AE52-420F-8C8D-2CD5661CBA0D}">
      <text>
        <r>
          <rPr>
            <b/>
            <sz val="9"/>
            <color indexed="81"/>
            <rFont val="Tahoma"/>
            <family val="2"/>
          </rPr>
          <t>Este dato aparecerá  luego de que en la atención 
Registrada en Módulo Box - Pacientes Citados  o Registrada en Módulo Atención - Atención Individual. 
 Se registre la Actividad:
Gestión de Casos - Egreso Riesgo Alto (G3)
+
Realizado En Domicilio</t>
        </r>
      </text>
    </comment>
    <comment ref="C351" authorId="3" shapeId="0" xr:uid="{9D682B97-CE75-4416-8EC1-999FE1EBEFB0}">
      <text>
        <r>
          <rPr>
            <b/>
            <sz val="9"/>
            <color indexed="81"/>
            <rFont val="Tahoma"/>
            <family val="2"/>
          </rPr>
          <t>Este dato aparecerá  luego de que en la atención 
Registrada en Módulo Box - Pacientes Citados  o Registrada en Módulo Atención - Atención Individual. 
 Se registre la Actividad:
Gestión de Casos - Egreso Riesgo Moderado (G2)</t>
        </r>
      </text>
    </comment>
    <comment ref="AM351" authorId="3" shapeId="0" xr:uid="{DD029E10-8105-49D5-9142-6E1502D6D0FB}">
      <text>
        <r>
          <rPr>
            <b/>
            <sz val="9"/>
            <color indexed="81"/>
            <rFont val="Tahoma"/>
            <family val="2"/>
          </rPr>
          <t>Este dato aparecerá  luego de que en la atención 
Registrada en Módulo Box - Pacientes Citados  o Registrada en Módulo Atención - Atención Individual. 
 Se registre la Actividad:
Gestión de Casos - Egreso Riesgo Moderado (G2)
+
Realizado En Domicilio</t>
        </r>
      </text>
    </comment>
    <comment ref="A354" authorId="3" shapeId="0" xr:uid="{F8AE1482-310D-44F0-8AD7-D75095EF2C3C}">
      <text>
        <r>
          <rPr>
            <b/>
            <sz val="9"/>
            <color indexed="81"/>
            <rFont val="Tahoma"/>
            <family val="2"/>
          </rPr>
          <t>No Dsiponible</t>
        </r>
      </text>
    </comment>
    <comment ref="A362" authorId="3" shapeId="0" xr:uid="{DEE8EEDA-026A-442E-9F44-7FB6CF5A129F}">
      <text>
        <r>
          <rPr>
            <b/>
            <sz val="9"/>
            <color indexed="81"/>
            <rFont val="Tahoma"/>
            <family val="2"/>
          </rPr>
          <t>No Disponible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Nicole Cisternas</author>
    <author>Priscilla Acuña</author>
    <author>Soledad Paredes Bascuñan</author>
    <author>Erik Rojas Basualto</author>
    <author>Ines Kohnenkamp</author>
    <author>Natalia Arancibia</author>
    <author>Carolina Velasquez Ordonez</author>
    <author>Cristian Melgarejo</author>
    <author>Camila Puebla</author>
    <author>Carlos Chavez</author>
    <author>Maria Paz Fernanda Llanten Vasquez</author>
    <author>ffuentes</author>
    <author>Roxana Gallardo</author>
  </authors>
  <commentList>
    <comment ref="AN9" authorId="0" shapeId="0" xr:uid="{708BCA8B-B81E-48B0-BB3C-92E24EDAAE32}">
      <text>
        <r>
          <rPr>
            <sz val="9"/>
            <color indexed="81"/>
            <rFont val="Tahoma"/>
            <family val="2"/>
          </rPr>
          <t xml:space="preserve">Todo usuario registrado como </t>
        </r>
        <r>
          <rPr>
            <b/>
            <sz val="9"/>
            <color indexed="81"/>
            <rFont val="Tahoma"/>
            <family val="2"/>
          </rPr>
          <t>FONASA</t>
        </r>
        <r>
          <rPr>
            <sz val="9"/>
            <color indexed="81"/>
            <rFont val="Tahoma"/>
            <family val="2"/>
          </rPr>
          <t xml:space="preserve"> en el campo </t>
        </r>
        <r>
          <rPr>
            <b/>
            <sz val="9"/>
            <color indexed="81"/>
            <rFont val="Tahoma"/>
            <family val="2"/>
          </rPr>
          <t>prevision</t>
        </r>
        <r>
          <rPr>
            <sz val="9"/>
            <color indexed="81"/>
            <rFont val="Tahoma"/>
            <family val="2"/>
          </rPr>
          <t xml:space="preserve"> de la inscripción en RAYEN</t>
        </r>
      </text>
    </comment>
    <comment ref="AO9" authorId="1" shapeId="0" xr:uid="{F0BA856B-26F7-40DB-A9CA-15D4532C213F}">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P9" authorId="1" shapeId="0" xr:uid="{B2B9801B-A09B-4998-94FA-4BF8EA5AAD7F}">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Q9" authorId="0" shapeId="0" xr:uid="{1E19CB64-B50E-4967-8743-9A3E55E9E62D}">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R9" authorId="2" shapeId="0" xr:uid="{315587F7-3A98-44AC-BEA5-8FF686F99A12}">
      <text>
        <r>
          <rPr>
            <sz val="9"/>
            <color indexed="81"/>
            <rFont val="Tahoma"/>
            <family val="2"/>
          </rPr>
          <t xml:space="preserve">
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S9" authorId="0" shapeId="0" xr:uid="{538836FA-E4AB-438D-976F-B610E14C853A}">
      <text>
        <r>
          <rPr>
            <sz val="9"/>
            <color indexed="81"/>
            <rFont val="Tahoma"/>
            <family val="2"/>
          </rPr>
          <t>Este dato aparecerá luego que en la atención registrada en</t>
        </r>
        <r>
          <rPr>
            <b/>
            <sz val="9"/>
            <color indexed="81"/>
            <rFont val="Tahoma"/>
            <family val="2"/>
          </rPr>
          <t xml:space="preserve"> Módulo Box/Pacientes citados ó Modulo Atención/Registro Atención Individual. 
</t>
        </r>
        <r>
          <rPr>
            <sz val="9"/>
            <color indexed="81"/>
            <rFont val="Tahoma"/>
            <family val="2"/>
          </rPr>
          <t>Estamento</t>
        </r>
        <r>
          <rPr>
            <b/>
            <sz val="9"/>
            <color indexed="81"/>
            <rFont val="Tahoma"/>
            <family val="2"/>
          </rPr>
          <t xml:space="preserve"> Médico</t>
        </r>
        <r>
          <rPr>
            <sz val="9"/>
            <color indexed="81"/>
            <rFont val="Tahoma"/>
            <family val="2"/>
          </rPr>
          <t xml:space="preserve"> registre la actividad</t>
        </r>
        <r>
          <rPr>
            <b/>
            <sz val="9"/>
            <color indexed="81"/>
            <rFont val="Tahoma"/>
            <family val="2"/>
          </rPr>
          <t xml:space="preserve">: 
- Controles Salud Mental 
</t>
        </r>
        <r>
          <rPr>
            <sz val="9"/>
            <color indexed="81"/>
            <rFont val="Tahoma"/>
            <family val="2"/>
          </rPr>
          <t xml:space="preserve">Y </t>
        </r>
        <r>
          <rPr>
            <b/>
            <sz val="9"/>
            <color indexed="81"/>
            <rFont val="Tahoma"/>
            <family val="2"/>
          </rPr>
          <t xml:space="preserve">
</t>
        </r>
        <r>
          <rPr>
            <sz val="9"/>
            <color indexed="81"/>
            <rFont val="Tahoma"/>
            <family val="2"/>
          </rPr>
          <t>En campo</t>
        </r>
        <r>
          <rPr>
            <b/>
            <sz val="9"/>
            <color indexed="81"/>
            <rFont val="Tahoma"/>
            <family val="2"/>
          </rPr>
          <t xml:space="preserve"> Diagnostico, </t>
        </r>
        <r>
          <rPr>
            <sz val="9"/>
            <color indexed="81"/>
            <rFont val="Tahoma"/>
            <family val="2"/>
          </rPr>
          <t xml:space="preserve">ingrese uno de los siguientes: </t>
        </r>
        <r>
          <rPr>
            <b/>
            <sz val="9"/>
            <color indexed="81"/>
            <rFont val="Tahoma"/>
            <family val="2"/>
          </rPr>
          <t xml:space="preserve">
</t>
        </r>
        <r>
          <rPr>
            <sz val="9"/>
            <color indexed="81"/>
            <rFont val="Tahoma"/>
            <family val="2"/>
          </rPr>
          <t>F01 DEMENCIA VASCULAR
F01.0 DEMENCIA VASCULAR DE COMIENZO AGUDO
F01.1 DEMENCIA VASCULAR POR INFARTOS MULTIPLES
F01.2 DEMENCIA VASCULAR SUBCORTICAL
F01.3 DEMENCIA VASCULAR MIXTA, CORTICAL Y SUBCORTICAL
F01.8 OTRAS DEMENCIAS VASCULARES
F03 DEMENCIA, NO ESPECIFICADA</t>
        </r>
      </text>
    </comment>
    <comment ref="AU10" authorId="3" shapeId="0" xr:uid="{7BE39C67-C33F-4F05-B465-64F90F0CB784}">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tenga Registrado en el campo </t>
        </r>
        <r>
          <rPr>
            <b/>
            <sz val="9"/>
            <color indexed="81"/>
            <rFont val="Tahoma"/>
            <family val="2"/>
          </rPr>
          <t>Genero,</t>
        </r>
        <r>
          <rPr>
            <sz val="9"/>
            <color indexed="81"/>
            <rFont val="Tahoma"/>
            <family val="2"/>
          </rPr>
          <t xml:space="preserve"> la opcion </t>
        </r>
        <r>
          <rPr>
            <b/>
            <sz val="9"/>
            <color indexed="81"/>
            <rFont val="Tahoma"/>
            <family val="2"/>
          </rPr>
          <t>Masculino Trans</t>
        </r>
        <r>
          <rPr>
            <sz val="9"/>
            <color indexed="81"/>
            <rFont val="Tahoma"/>
            <family val="2"/>
          </rPr>
          <t xml:space="preserve">
</t>
        </r>
      </text>
    </comment>
    <comment ref="AV10" authorId="3" shapeId="0" xr:uid="{6E03672D-2A2E-4C41-8EFE-E97B08314FBF}">
      <text>
        <r>
          <rPr>
            <sz val="9"/>
            <color indexed="81"/>
            <rFont val="Tahoma"/>
            <family val="2"/>
          </rPr>
          <t xml:space="preserve">Este dato aparecerá, luego que en </t>
        </r>
        <r>
          <rPr>
            <b/>
            <sz val="9"/>
            <color indexed="81"/>
            <rFont val="Tahoma"/>
            <family val="2"/>
          </rPr>
          <t>Modulo Admisio</t>
        </r>
        <r>
          <rPr>
            <sz val="9"/>
            <color indexed="81"/>
            <rFont val="Tahoma"/>
            <family val="2"/>
          </rPr>
          <t xml:space="preserve">n, el paciente tenga Registrado en el campo </t>
        </r>
        <r>
          <rPr>
            <b/>
            <sz val="9"/>
            <color indexed="81"/>
            <rFont val="Tahoma"/>
            <family val="2"/>
          </rPr>
          <t>Genero</t>
        </r>
        <r>
          <rPr>
            <sz val="9"/>
            <color indexed="81"/>
            <rFont val="Tahoma"/>
            <family val="2"/>
          </rPr>
          <t xml:space="preserve">, la opcion </t>
        </r>
        <r>
          <rPr>
            <b/>
            <sz val="9"/>
            <color indexed="81"/>
            <rFont val="Tahoma"/>
            <family val="2"/>
          </rPr>
          <t>Femenino Trans</t>
        </r>
      </text>
    </comment>
    <comment ref="C12" authorId="4" shapeId="0" xr:uid="{1E59F273-0D4F-45D7-8C7A-38594758A07F}">
      <text>
        <r>
          <rPr>
            <sz val="9"/>
            <color indexed="81"/>
            <rFont val="Tahoma"/>
            <family val="2"/>
          </rPr>
          <t>Este dato aparecerá luego que en la atención registrada en</t>
        </r>
        <r>
          <rPr>
            <b/>
            <sz val="9"/>
            <color indexed="81"/>
            <rFont val="Tahoma"/>
            <family val="2"/>
          </rPr>
          <t xml:space="preserve"> Módulo Box/Pacientes citados</t>
        </r>
        <r>
          <rPr>
            <sz val="9"/>
            <color indexed="81"/>
            <rFont val="Tahoma"/>
            <family val="2"/>
          </rPr>
          <t xml:space="preserve"> ó</t>
        </r>
        <r>
          <rPr>
            <b/>
            <sz val="9"/>
            <color indexed="81"/>
            <rFont val="Tahoma"/>
            <family val="2"/>
          </rPr>
          <t xml:space="preserve"> Modulo Atención/Registro Atención Individual.</t>
        </r>
        <r>
          <rPr>
            <sz val="9"/>
            <color indexed="81"/>
            <rFont val="Tahoma"/>
            <family val="2"/>
          </rPr>
          <t xml:space="preserve"> 
Estamento </t>
        </r>
        <r>
          <rPr>
            <b/>
            <sz val="9"/>
            <color indexed="81"/>
            <rFont val="Tahoma"/>
            <family val="2"/>
          </rPr>
          <t>Médico/a</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AT12" authorId="3" shapeId="0" xr:uid="{68157D27-9835-48CE-9D33-5A81A4E169D3}">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Medico/a</t>
        </r>
        <r>
          <rPr>
            <sz val="9"/>
            <color indexed="81"/>
            <rFont val="Tahoma"/>
            <family val="2"/>
          </rPr>
          <t xml:space="preserve"> registre la actividad: 
</t>
        </r>
        <r>
          <rPr>
            <b/>
            <sz val="9"/>
            <color indexed="81"/>
            <rFont val="Tahoma"/>
            <family val="2"/>
          </rPr>
          <t xml:space="preserve">-Controles de Salud Mental - Espacios Amigables/ Adolescente
</t>
        </r>
      </text>
    </comment>
    <comment ref="C13" authorId="4" shapeId="0" xr:uid="{BE30C08A-4BA7-454B-8915-9A6748EADCAC}">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AT13" authorId="3" shapeId="0" xr:uid="{D34DDF7A-3108-4086-B0A5-671A4AC1C3B1}">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PSICÓLOGO/A</t>
        </r>
        <r>
          <rPr>
            <sz val="9"/>
            <color indexed="81"/>
            <rFont val="Tahoma"/>
            <family val="2"/>
          </rPr>
          <t xml:space="preserve"> registre la actividad: 
</t>
        </r>
        <r>
          <rPr>
            <b/>
            <sz val="9"/>
            <color indexed="81"/>
            <rFont val="Tahoma"/>
            <family val="2"/>
          </rPr>
          <t>-Controles de Salud Mental - Espacios Amigables/ Adolescente</t>
        </r>
      </text>
    </comment>
    <comment ref="C14" authorId="4" shapeId="0" xr:uid="{9E0452B3-50BB-4DD6-A024-1E420F58BFA8}">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Modulo Atención/Registro Atención Individual.</t>
        </r>
        <r>
          <rPr>
            <sz val="9"/>
            <color indexed="81"/>
            <rFont val="Tahoma"/>
            <family val="2"/>
          </rPr>
          <t xml:space="preserve"> 
Estamento </t>
        </r>
        <r>
          <rPr>
            <b/>
            <sz val="9"/>
            <color indexed="81"/>
            <rFont val="Tahoma"/>
            <family val="2"/>
          </rPr>
          <t>Enfermera/o</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AT14" authorId="3" shapeId="0" xr:uid="{BBA8F208-45ED-4EF7-8FBE-0FEC7D79AE89}">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ENFERMERA/O</t>
        </r>
        <r>
          <rPr>
            <sz val="9"/>
            <color indexed="81"/>
            <rFont val="Tahoma"/>
            <family val="2"/>
          </rPr>
          <t xml:space="preserve"> registre la actividad: 
</t>
        </r>
        <r>
          <rPr>
            <b/>
            <sz val="9"/>
            <color indexed="81"/>
            <rFont val="Tahoma"/>
            <family val="2"/>
          </rPr>
          <t>-Controles de Salud Mental - Espacios Amigables/ Adolescente</t>
        </r>
      </text>
    </comment>
    <comment ref="C15" authorId="4" shapeId="0" xr:uid="{27D542E1-1828-4E18-A400-A251B773706C}">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Matrona/on</t>
        </r>
        <r>
          <rPr>
            <sz val="9"/>
            <color indexed="81"/>
            <rFont val="Tahoma"/>
            <family val="2"/>
          </rPr>
          <t xml:space="preserve"> registre la actividad: 
</t>
        </r>
        <r>
          <rPr>
            <b/>
            <sz val="9"/>
            <color indexed="81"/>
            <rFont val="Tahoma"/>
            <family val="2"/>
          </rPr>
          <t>- Controles Salud Mental</t>
        </r>
        <r>
          <rPr>
            <sz val="9"/>
            <color indexed="81"/>
            <rFont val="Tahoma"/>
            <family val="2"/>
          </rPr>
          <t xml:space="preserve">
</t>
        </r>
      </text>
    </comment>
    <comment ref="AT15" authorId="3" shapeId="0" xr:uid="{D8ACF02F-D3D8-4413-B002-DE86DA0D8219}">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MATRONA/ÓN</t>
        </r>
        <r>
          <rPr>
            <sz val="9"/>
            <color indexed="81"/>
            <rFont val="Tahoma"/>
            <family val="2"/>
          </rPr>
          <t xml:space="preserve"> registre la actividad: 
</t>
        </r>
        <r>
          <rPr>
            <b/>
            <sz val="9"/>
            <color indexed="81"/>
            <rFont val="Tahoma"/>
            <family val="2"/>
          </rPr>
          <t>-Controles de Salud Mental - Espacios Amigables/ Adolescente</t>
        </r>
      </text>
    </comment>
    <comment ref="C16" authorId="4" shapeId="0" xr:uid="{9F6157DD-3FFA-48F0-AE3D-3BD2443BE4B0}">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Asistente Socia</t>
        </r>
        <r>
          <rPr>
            <sz val="9"/>
            <color indexed="81"/>
            <rFont val="Tahoma"/>
            <family val="2"/>
          </rPr>
          <t>l  registre la actividad: 
-</t>
        </r>
        <r>
          <rPr>
            <b/>
            <sz val="9"/>
            <color indexed="81"/>
            <rFont val="Tahoma"/>
            <family val="2"/>
          </rPr>
          <t xml:space="preserve"> Controles Salud Mental</t>
        </r>
      </text>
    </comment>
    <comment ref="AT16" authorId="3" shapeId="0" xr:uid="{0D6A6536-48B8-4A91-8658-35D5CFA8E392}">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Asistente Social </t>
        </r>
        <r>
          <rPr>
            <sz val="9"/>
            <color indexed="81"/>
            <rFont val="Tahoma"/>
            <family val="2"/>
          </rPr>
          <t xml:space="preserve"> registre la actividad: 
</t>
        </r>
        <r>
          <rPr>
            <b/>
            <sz val="9"/>
            <color indexed="81"/>
            <rFont val="Tahoma"/>
            <family val="2"/>
          </rPr>
          <t>-Controles de Salud Mental - Espacios Amigables/ Adolescente</t>
        </r>
      </text>
    </comment>
    <comment ref="C17" authorId="4" shapeId="0" xr:uid="{B907A07D-50ED-4EFC-A49F-0F5149F7D771}">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 xml:space="preserve">Otros Profesionales </t>
        </r>
        <r>
          <rPr>
            <sz val="9"/>
            <color indexed="81"/>
            <rFont val="Tahoma"/>
            <family val="2"/>
          </rPr>
          <t xml:space="preserve"> registren la actividad: 
- </t>
        </r>
        <r>
          <rPr>
            <b/>
            <sz val="9"/>
            <color indexed="81"/>
            <rFont val="Tahoma"/>
            <family val="2"/>
          </rPr>
          <t>Controles Salud Mental</t>
        </r>
        <r>
          <rPr>
            <sz val="9"/>
            <color indexed="81"/>
            <rFont val="Tahoma"/>
            <family val="2"/>
          </rPr>
          <t xml:space="preserve">
</t>
        </r>
      </text>
    </comment>
    <comment ref="AT17" authorId="3" shapeId="0" xr:uid="{1FCB49EF-2C4F-4A8C-8ED7-8F02CADF3B01}">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Otros Profesionales</t>
        </r>
        <r>
          <rPr>
            <sz val="9"/>
            <color indexed="81"/>
            <rFont val="Tahoma"/>
            <family val="2"/>
          </rPr>
          <t xml:space="preserve"> registre la actividad: 
</t>
        </r>
        <r>
          <rPr>
            <b/>
            <sz val="9"/>
            <color indexed="81"/>
            <rFont val="Tahoma"/>
            <family val="2"/>
          </rPr>
          <t>-Controles de Salud Mental - Espacios Amigables/ Adolescente</t>
        </r>
      </text>
    </comment>
    <comment ref="C18" authorId="4" shapeId="0" xr:uid="{9ED26B19-B77F-4B0B-BDF1-AD31500E9A7E}">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Terapeuta Ocupacional</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AT18" authorId="3" shapeId="0" xr:uid="{886CF9B6-B89D-4B94-BBC8-E2868F185C57}">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TERAPEUTA OCUPACIONAL</t>
        </r>
        <r>
          <rPr>
            <sz val="9"/>
            <color indexed="81"/>
            <rFont val="Tahoma"/>
            <family val="2"/>
          </rPr>
          <t xml:space="preserve"> registre la actividad: 
</t>
        </r>
        <r>
          <rPr>
            <b/>
            <sz val="9"/>
            <color indexed="81"/>
            <rFont val="Tahoma"/>
            <family val="2"/>
          </rPr>
          <t>-Controles de Salud Mental - Espacios Amigables/ Adolescente</t>
        </r>
      </text>
    </comment>
    <comment ref="C19" authorId="4" shapeId="0" xr:uid="{C581BE58-A84A-44E7-A319-D377E1A7EF25}">
      <text>
        <r>
          <rPr>
            <sz val="9"/>
            <color indexed="81"/>
            <rFont val="Tahoma"/>
            <family val="2"/>
          </rPr>
          <t xml:space="preserve">Este dato aparecerá luego que en la atención registrada en </t>
        </r>
        <r>
          <rPr>
            <b/>
            <sz val="9"/>
            <color indexed="81"/>
            <rFont val="Tahoma"/>
            <family val="2"/>
          </rPr>
          <t xml:space="preserve">Módulo Box/Pacientes citados </t>
        </r>
        <r>
          <rPr>
            <sz val="9"/>
            <color indexed="81"/>
            <rFont val="Tahoma"/>
            <family val="2"/>
          </rPr>
          <t xml:space="preserve">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Tecnico Paramedico</t>
        </r>
        <r>
          <rPr>
            <sz val="9"/>
            <color indexed="81"/>
            <rFont val="Tahoma"/>
            <family val="2"/>
          </rPr>
          <t xml:space="preserve"> registre la actividad: 
- </t>
        </r>
        <r>
          <rPr>
            <b/>
            <sz val="9"/>
            <color indexed="81"/>
            <rFont val="Tahoma"/>
            <family val="2"/>
          </rPr>
          <t>Controles Salud Mental</t>
        </r>
      </text>
    </comment>
    <comment ref="AT19" authorId="3" shapeId="0" xr:uid="{0B356958-42BE-4B81-A905-105BCD7B99D8}">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Tecnico Paramedico</t>
        </r>
        <r>
          <rPr>
            <sz val="9"/>
            <color indexed="81"/>
            <rFont val="Tahoma"/>
            <family val="2"/>
          </rPr>
          <t xml:space="preserve"> registre la actividad: 
</t>
        </r>
        <r>
          <rPr>
            <b/>
            <sz val="9"/>
            <color indexed="81"/>
            <rFont val="Tahoma"/>
            <family val="2"/>
          </rPr>
          <t>-Controles de Salud Mental - Espacios Amigables/ Adolescente</t>
        </r>
      </text>
    </comment>
    <comment ref="C20" authorId="4" shapeId="0" xr:uid="{DEFF6B4F-381D-4250-8FBB-4022E18D192A}">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Gestor Comunitario</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AT20" authorId="3" shapeId="0" xr:uid="{7D12D8F6-C24F-4615-A2F7-2944AA4373CE}">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GESTOR COMUNITARIO</t>
        </r>
        <r>
          <rPr>
            <sz val="9"/>
            <color indexed="81"/>
            <rFont val="Tahoma"/>
            <family val="2"/>
          </rPr>
          <t xml:space="preserve"> registre la actividad: 
</t>
        </r>
        <r>
          <rPr>
            <b/>
            <sz val="9"/>
            <color indexed="81"/>
            <rFont val="Tahoma"/>
            <family val="2"/>
          </rPr>
          <t>-Controles de Salud Mental - Espacios Amigables/ Adolescente</t>
        </r>
      </text>
    </comment>
    <comment ref="C21" authorId="5" shapeId="0" xr:uid="{E2CAD855-DBFB-4492-9D3E-3315A42026F2}">
      <text>
        <r>
          <rPr>
            <sz val="9"/>
            <color indexed="81"/>
            <rFont val="Tahoma"/>
            <family val="2"/>
          </rPr>
          <t>Este dato aparecerá luego que en la atención registrada en</t>
        </r>
        <r>
          <rPr>
            <b/>
            <sz val="9"/>
            <color indexed="81"/>
            <rFont val="Tahoma"/>
            <family val="2"/>
          </rPr>
          <t xml:space="preserve"> 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Tecnico en Rehabilitacion Alcohol y Drogas</t>
        </r>
        <r>
          <rPr>
            <sz val="9"/>
            <color indexed="81"/>
            <rFont val="Tahoma"/>
            <family val="2"/>
          </rPr>
          <t xml:space="preserve"> registre la actividad: 
- </t>
        </r>
        <r>
          <rPr>
            <b/>
            <sz val="9"/>
            <color indexed="81"/>
            <rFont val="Tahoma"/>
            <family val="2"/>
          </rPr>
          <t>Controles Salud Mental</t>
        </r>
        <r>
          <rPr>
            <sz val="9"/>
            <color indexed="81"/>
            <rFont val="Tahoma"/>
            <family val="2"/>
          </rPr>
          <t xml:space="preserve">
</t>
        </r>
      </text>
    </comment>
    <comment ref="AT21" authorId="3" shapeId="0" xr:uid="{D1C25770-EF67-4574-B8AF-B944F4F15F13}">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t>
        </r>
        <r>
          <rPr>
            <b/>
            <sz val="9"/>
            <color indexed="81"/>
            <rFont val="Tahoma"/>
            <family val="2"/>
          </rPr>
          <t xml:space="preserve"> TÉCNICO REHABILITACIÓN ALCOHOL Y DROGAS </t>
        </r>
        <r>
          <rPr>
            <sz val="9"/>
            <color indexed="81"/>
            <rFont val="Tahoma"/>
            <family val="2"/>
          </rPr>
          <t xml:space="preserve">registre la actividad: 
</t>
        </r>
        <r>
          <rPr>
            <b/>
            <sz val="9"/>
            <color indexed="81"/>
            <rFont val="Tahoma"/>
            <family val="2"/>
          </rPr>
          <t>-Controles de Salud Mental - Espacios Amigables/ Adolescente</t>
        </r>
      </text>
    </comment>
    <comment ref="C23" authorId="6" shapeId="0" xr:uid="{D22C3827-ED87-412F-A532-16EB91E02175}">
      <text>
        <r>
          <rPr>
            <sz val="9"/>
            <color indexed="81"/>
            <rFont val="Tahoma"/>
            <family val="2"/>
          </rPr>
          <t>Este dato aparecera cuando en la atención:</t>
        </r>
        <r>
          <rPr>
            <b/>
            <sz val="9"/>
            <color indexed="81"/>
            <rFont val="Tahoma"/>
            <family val="2"/>
          </rPr>
          <t xml:space="preserve">
</t>
        </r>
        <r>
          <rPr>
            <sz val="9"/>
            <color indexed="81"/>
            <rFont val="Tahoma"/>
            <family val="2"/>
          </rPr>
          <t xml:space="preserve">Registrada en </t>
        </r>
        <r>
          <rPr>
            <b/>
            <sz val="9"/>
            <color indexed="81"/>
            <rFont val="Tahoma"/>
            <family val="2"/>
          </rPr>
          <t xml:space="preserve">Módulo Atención / Registro Atención Grupal.
</t>
        </r>
        <r>
          <rPr>
            <sz val="9"/>
            <color indexed="81"/>
            <rFont val="Tahoma"/>
            <family val="2"/>
          </rPr>
          <t xml:space="preserve">
Se registre la actividad </t>
        </r>
        <r>
          <rPr>
            <b/>
            <sz val="9"/>
            <color indexed="81"/>
            <rFont val="Tahoma"/>
            <family val="2"/>
          </rPr>
          <t xml:space="preserve">
Intervención Psicosocial Grupal (Personas)</t>
        </r>
        <r>
          <rPr>
            <sz val="9"/>
            <color indexed="81"/>
            <rFont val="Tahoma"/>
            <family val="2"/>
          </rPr>
          <t xml:space="preserve">
</t>
        </r>
      </text>
    </comment>
    <comment ref="AT23" authorId="3" shapeId="0" xr:uid="{EEB7BA40-68FD-4238-A601-5E2AC42FCC33}">
      <text>
        <r>
          <rPr>
            <sz val="9"/>
            <color indexed="81"/>
            <rFont val="Tahoma"/>
            <family val="2"/>
          </rPr>
          <t xml:space="preserve">Este dato aparecera cuando en la atención:
</t>
        </r>
        <r>
          <rPr>
            <b/>
            <sz val="9"/>
            <color indexed="81"/>
            <rFont val="Tahoma"/>
            <family val="2"/>
          </rPr>
          <t>Registrada en Módulo Atención / Registro Atención Grupal.</t>
        </r>
        <r>
          <rPr>
            <sz val="9"/>
            <color indexed="81"/>
            <rFont val="Tahoma"/>
            <family val="2"/>
          </rPr>
          <t xml:space="preserve">
Se registre la actividad 
</t>
        </r>
        <r>
          <rPr>
            <b/>
            <sz val="9"/>
            <color indexed="81"/>
            <rFont val="Tahoma"/>
            <family val="2"/>
          </rPr>
          <t>Intervención Psicosocial Grupal (Personas) - Espacios Amigables/ Adolescente</t>
        </r>
        <r>
          <rPr>
            <sz val="9"/>
            <color indexed="81"/>
            <rFont val="Tahoma"/>
            <family val="2"/>
          </rPr>
          <t xml:space="preserve">
</t>
        </r>
      </text>
    </comment>
    <comment ref="C24" authorId="4" shapeId="0" xr:uid="{2218FB37-2E15-4011-992B-4582040ACA7A}">
      <text>
        <r>
          <rPr>
            <sz val="9"/>
            <color indexed="81"/>
            <rFont val="Tahoma"/>
            <family val="2"/>
          </rPr>
          <t>Este dato aparecerá luego que en la atención registrada en</t>
        </r>
        <r>
          <rPr>
            <b/>
            <sz val="9"/>
            <color indexed="81"/>
            <rFont val="Tahoma"/>
            <family val="2"/>
          </rPr>
          <t xml:space="preserve"> 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 </t>
        </r>
        <r>
          <rPr>
            <b/>
            <sz val="9"/>
            <color indexed="81"/>
            <rFont val="Tahoma"/>
            <family val="2"/>
          </rPr>
          <t>Consulta Psicodiagnóstico</t>
        </r>
        <r>
          <rPr>
            <sz val="9"/>
            <color indexed="81"/>
            <rFont val="Tahoma"/>
            <family val="2"/>
          </rPr>
          <t xml:space="preserve">
</t>
        </r>
      </text>
    </comment>
    <comment ref="AT24" authorId="3" shapeId="0" xr:uid="{29BB9C22-0AD4-4CD1-B931-CF270BD39EAC}">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 xml:space="preserve">Psicólogo/a </t>
        </r>
        <r>
          <rPr>
            <sz val="9"/>
            <color indexed="81"/>
            <rFont val="Tahoma"/>
            <family val="2"/>
          </rPr>
          <t xml:space="preserve">registre la actividad: </t>
        </r>
        <r>
          <rPr>
            <b/>
            <sz val="9"/>
            <color indexed="81"/>
            <rFont val="Tahoma"/>
            <family val="2"/>
          </rPr>
          <t xml:space="preserve">
- Consulta Psicodiagnóstico - Espacios Amigables/ Adolescente</t>
        </r>
      </text>
    </comment>
    <comment ref="C25" authorId="5" shapeId="0" xr:uid="{8458E222-ABE0-4A4A-899B-A3DE40C49E34}">
      <text>
        <r>
          <rPr>
            <sz val="9"/>
            <color indexed="81"/>
            <rFont val="Tahoma"/>
            <family val="2"/>
          </rPr>
          <t>Este dato aparecerá luego que en la atención registrada en</t>
        </r>
        <r>
          <rPr>
            <b/>
            <sz val="9"/>
            <color indexed="81"/>
            <rFont val="Tahoma"/>
            <family val="2"/>
          </rPr>
          <t xml:space="preserve"> 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 </t>
        </r>
        <r>
          <rPr>
            <b/>
            <sz val="9"/>
            <color indexed="81"/>
            <rFont val="Tahoma"/>
            <family val="2"/>
          </rPr>
          <t>Consulta Psicoterapia Individual</t>
        </r>
      </text>
    </comment>
    <comment ref="AT25" authorId="3" shapeId="0" xr:uid="{4864BCC3-A337-42F9-99CD-1EAB03332AAE}">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 xml:space="preserve">Psicólogo/a </t>
        </r>
        <r>
          <rPr>
            <sz val="9"/>
            <color indexed="81"/>
            <rFont val="Tahoma"/>
            <family val="2"/>
          </rPr>
          <t xml:space="preserve">registre la actividad: 
</t>
        </r>
        <r>
          <rPr>
            <b/>
            <sz val="9"/>
            <color indexed="81"/>
            <rFont val="Tahoma"/>
            <family val="2"/>
          </rPr>
          <t>- Consulta Psicoterapia Individual - Espacios Amigables/ Adolescente</t>
        </r>
      </text>
    </comment>
    <comment ref="C26" authorId="5" shapeId="0" xr:uid="{70D0A6F8-2B70-4098-99D8-B8ECD345F34A}">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Médico/a</t>
        </r>
        <r>
          <rPr>
            <sz val="9"/>
            <color indexed="81"/>
            <rFont val="Tahoma"/>
            <family val="2"/>
          </rPr>
          <t xml:space="preserve"> - Especialidad  </t>
        </r>
        <r>
          <rPr>
            <b/>
            <sz val="9"/>
            <color indexed="81"/>
            <rFont val="Tahoma"/>
            <family val="2"/>
          </rPr>
          <t xml:space="preserve">Psiquiatra </t>
        </r>
        <r>
          <rPr>
            <sz val="9"/>
            <color indexed="81"/>
            <rFont val="Tahoma"/>
            <family val="2"/>
          </rPr>
          <t xml:space="preserve">registre la actividad: 
-  </t>
        </r>
        <r>
          <rPr>
            <b/>
            <sz val="9"/>
            <color indexed="81"/>
            <rFont val="Tahoma"/>
            <family val="2"/>
          </rPr>
          <t>Consulta Psicoterapia Individual</t>
        </r>
        <r>
          <rPr>
            <sz val="9"/>
            <color indexed="81"/>
            <rFont val="Tahoma"/>
            <family val="2"/>
          </rPr>
          <t xml:space="preserve">
</t>
        </r>
      </text>
    </comment>
    <comment ref="AT26" authorId="3" shapeId="0" xr:uid="{77ECCD22-9BE1-444E-BF2F-B2CFAC91A8B4}">
      <text>
        <r>
          <rPr>
            <sz val="9"/>
            <color indexed="81"/>
            <rFont val="Tahoma"/>
            <family val="2"/>
          </rPr>
          <t xml:space="preserve">Este dato aparecerá luego que en la atención registrada en </t>
        </r>
        <r>
          <rPr>
            <b/>
            <sz val="9"/>
            <color indexed="81"/>
            <rFont val="Tahoma"/>
            <family val="2"/>
          </rPr>
          <t>módulo Box/Pacientes citados</t>
        </r>
        <r>
          <rPr>
            <sz val="9"/>
            <color indexed="81"/>
            <rFont val="Tahoma"/>
            <family val="2"/>
          </rPr>
          <t xml:space="preserve"> 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Médico/a</t>
        </r>
        <r>
          <rPr>
            <sz val="9"/>
            <color indexed="81"/>
            <rFont val="Tahoma"/>
            <family val="2"/>
          </rPr>
          <t xml:space="preserve"> - Especialidad  </t>
        </r>
        <r>
          <rPr>
            <b/>
            <sz val="9"/>
            <color indexed="81"/>
            <rFont val="Tahoma"/>
            <family val="2"/>
          </rPr>
          <t>Psiquiatra</t>
        </r>
        <r>
          <rPr>
            <sz val="9"/>
            <color indexed="81"/>
            <rFont val="Tahoma"/>
            <family val="2"/>
          </rPr>
          <t xml:space="preserve"> registre la actividad: 
</t>
        </r>
        <r>
          <rPr>
            <b/>
            <sz val="9"/>
            <color indexed="81"/>
            <rFont val="Tahoma"/>
            <family val="2"/>
          </rPr>
          <t>-  Consulta Psicoterapia Individual - - Espacios Amigables/ Adolescente</t>
        </r>
      </text>
    </comment>
    <comment ref="AP28" authorId="3" shapeId="0" xr:uid="{0774A27C-1D8A-4A71-86BB-2FC430125C86}">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Q28" authorId="3" shapeId="0" xr:uid="{87540E03-6AE1-4F06-916C-99308ADC87CF}">
      <text>
        <r>
          <rPr>
            <sz val="9"/>
            <color indexed="81"/>
            <rFont val="Tahoma"/>
            <family val="2"/>
          </rPr>
          <t xml:space="preserve">
Se contabilizara a los pacientes que tengan en  </t>
        </r>
        <r>
          <rPr>
            <b/>
            <sz val="9"/>
            <color indexed="81"/>
            <rFont val="Tahoma"/>
            <family val="2"/>
          </rPr>
          <t>Antecedentes del usuario APS / Pestaña "Identificacion"</t>
        </r>
        <r>
          <rPr>
            <sz val="9"/>
            <color indexed="81"/>
            <rFont val="Tahoma"/>
            <family val="2"/>
          </rPr>
          <t xml:space="preserve">  Item  Alertas Adm. </t>
        </r>
        <r>
          <rPr>
            <b/>
            <sz val="9"/>
            <color indexed="81"/>
            <rFont val="Tahoma"/>
            <family val="2"/>
          </rPr>
          <t xml:space="preserve"> "MIGRANTE"</t>
        </r>
        <r>
          <rPr>
            <sz val="9"/>
            <color indexed="81"/>
            <rFont val="Tahoma"/>
            <family val="2"/>
          </rPr>
          <t xml:space="preserve">
</t>
        </r>
      </text>
    </comment>
    <comment ref="AR28" authorId="1" shapeId="0" xr:uid="{FF7325FE-23A3-4AFB-8AC6-CB11764E6FF7}">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S28" authorId="1" shapeId="0" xr:uid="{510179B6-145C-4720-9683-49DFB6661652}">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T28" authorId="7" shapeId="0" xr:uid="{C2D2F75F-E470-4AD7-AD01-F8E8BB14878B}">
      <text>
        <r>
          <rPr>
            <sz val="9"/>
            <color indexed="81"/>
            <rFont val="Tahoma"/>
            <family val="2"/>
          </rPr>
          <t xml:space="preserve">
Se contabilizara a Estamento Médico que tengan registrado desde</t>
        </r>
        <r>
          <rPr>
            <b/>
            <sz val="9"/>
            <color indexed="81"/>
            <rFont val="Tahoma"/>
            <family val="2"/>
          </rPr>
          <t xml:space="preserve"> BOX
</t>
        </r>
        <r>
          <rPr>
            <sz val="9"/>
            <color indexed="81"/>
            <rFont val="Tahoma"/>
            <family val="2"/>
          </rPr>
          <t xml:space="preserve">
 Registre la actividad: 
- Controles Salud Mental 
</t>
        </r>
        <r>
          <rPr>
            <b/>
            <sz val="9"/>
            <color indexed="81"/>
            <rFont val="Tahoma"/>
            <family val="2"/>
          </rPr>
          <t>En campo diagnostico, estado sospecha y en campo Diagnostico, ingrese una de las siguientes clasificaciones CIE 10:</t>
        </r>
        <r>
          <rPr>
            <sz val="9"/>
            <color indexed="81"/>
            <rFont val="Tahoma"/>
            <family val="2"/>
          </rPr>
          <t xml:space="preserve">
F01 DEMENCIA VASCULAR
F01.0 DEMENCIA VASCULAR DE COMIENZO AGUDO
F01.1 DEMENCIA VASCULAR POR INFARTOS MULTIPLES
F01.2 DEMENCIA VASCULAR SUBCORTICAL
F01.3 DEMENCIA VASCULAR MIXTA, CORTICAL Y SUBCORTICAL
F01.8 OTRAS DEMENCIAS VASCULARES
F03 DEMENCIA, NO ESPECIFICADA
</t>
        </r>
      </text>
    </comment>
    <comment ref="AU28" authorId="7" shapeId="0" xr:uid="{69C19CFE-3901-4768-928F-A5B2674B9C57}">
      <text>
        <r>
          <rPr>
            <sz val="9"/>
            <color indexed="81"/>
            <rFont val="Tahoma"/>
            <family val="2"/>
          </rPr>
          <t xml:space="preserve">
Se contabilizara a Estamento Médico que tengan registrado desde </t>
        </r>
        <r>
          <rPr>
            <b/>
            <sz val="9"/>
            <color indexed="81"/>
            <rFont val="Tahoma"/>
            <family val="2"/>
          </rPr>
          <t>BOX</t>
        </r>
        <r>
          <rPr>
            <sz val="9"/>
            <color indexed="81"/>
            <rFont val="Tahoma"/>
            <family val="2"/>
          </rPr>
          <t xml:space="preserve">
 Registre la actividad: 
- Controles Salud Mental 
</t>
        </r>
        <r>
          <rPr>
            <b/>
            <sz val="9"/>
            <color indexed="81"/>
            <rFont val="Tahoma"/>
            <family val="2"/>
          </rPr>
          <t>En campo diagnostico, estado confirmado y en campo Diagnostico, ingrese una de las siguientes clasificaciones CIE 10:</t>
        </r>
        <r>
          <rPr>
            <sz val="9"/>
            <color indexed="81"/>
            <rFont val="Tahoma"/>
            <family val="2"/>
          </rPr>
          <t xml:space="preserve">
F01 DEMENCIA VASCULAR
F01.0 DEMENCIA VASCULAR DE COMIENZO AGUDO
F01.1 DEMENCIA VASCULAR POR INFARTOS MULTIPLES
F01.2 DEMENCIA VASCULAR SUBCORTICAL
F01.3 DEMENCIA VASCULAR MIXTA, CORTICAL Y SUBCORTICAL
F01.8 OTRAS DEMENCIAS VASCULARES
F03 DEMENCIA, NO ESPECIFICADA
</t>
        </r>
      </text>
    </comment>
    <comment ref="B30" authorId="0" shapeId="0" xr:uid="{5A10B518-63EA-40BC-926A-4F3E85577A16}">
      <text>
        <r>
          <rPr>
            <sz val="9"/>
            <color indexed="81"/>
            <rFont val="Tahoma"/>
            <family val="2"/>
          </rPr>
          <t xml:space="preserve">Corresponde al total de consultorias recibidas, desagregadas en: 
</t>
        </r>
        <r>
          <rPr>
            <b/>
            <sz val="9"/>
            <color indexed="81"/>
            <rFont val="Tahoma"/>
            <family val="2"/>
          </rPr>
          <t xml:space="preserve">- Consultorías De Salud Mental Infanto Adolescente (Individual)
- Consultorías De Salud Mental Infanto Adolescente (Grupal)
Y
- Consultorías De Salud Mental Adulto (Individual) 
- Consultorías De Salud Mental Adulto (Grupal) </t>
        </r>
      </text>
    </comment>
    <comment ref="C30" authorId="5" shapeId="0" xr:uid="{A4AA4D90-8975-4F89-B9BB-1F1510F98DFD}">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Módulo Atención / Registro Atención Individual.</t>
        </r>
        <r>
          <rPr>
            <sz val="9"/>
            <color indexed="81"/>
            <rFont val="Tahoma"/>
            <family val="2"/>
          </rPr>
          <t xml:space="preserve"> 
Registre la actividad.
- </t>
        </r>
        <r>
          <rPr>
            <b/>
            <sz val="9"/>
            <color indexed="81"/>
            <rFont val="Tahoma"/>
            <family val="2"/>
          </rPr>
          <t xml:space="preserve">Consultorías De Salud Mental Infanto Adolescente (Individual)
 </t>
        </r>
        <r>
          <rPr>
            <sz val="9"/>
            <color indexed="81"/>
            <rFont val="Tahoma"/>
            <family val="2"/>
          </rPr>
          <t xml:space="preserve">
ó
En </t>
        </r>
        <r>
          <rPr>
            <b/>
            <sz val="9"/>
            <color indexed="81"/>
            <rFont val="Tahoma"/>
            <family val="2"/>
          </rPr>
          <t xml:space="preserve">Módulo Atención / Registro Atención Grupal </t>
        </r>
        <r>
          <rPr>
            <sz val="9"/>
            <color indexed="81"/>
            <rFont val="Tahoma"/>
            <family val="2"/>
          </rPr>
          <t xml:space="preserve">
Registre la actividad.</t>
        </r>
        <r>
          <rPr>
            <b/>
            <sz val="9"/>
            <color indexed="81"/>
            <rFont val="Tahoma"/>
            <family val="2"/>
          </rPr>
          <t xml:space="preserve">
- Consultorías De Salud Mental Infanto Adolescente (Grupal)</t>
        </r>
        <r>
          <rPr>
            <sz val="9"/>
            <color indexed="81"/>
            <rFont val="Tahoma"/>
            <family val="2"/>
          </rPr>
          <t xml:space="preserve"> </t>
        </r>
      </text>
    </comment>
    <comment ref="D30" authorId="5" shapeId="0" xr:uid="{F05805B6-1E50-4CEA-A558-4EEF4560E57D}">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Módulo Atención / Registro Atención Individual.</t>
        </r>
        <r>
          <rPr>
            <sz val="9"/>
            <color indexed="81"/>
            <rFont val="Tahoma"/>
            <family val="2"/>
          </rPr>
          <t xml:space="preserve"> 
Registre la actividad.
- </t>
        </r>
        <r>
          <rPr>
            <b/>
            <sz val="9"/>
            <color indexed="81"/>
            <rFont val="Tahoma"/>
            <family val="2"/>
          </rPr>
          <t xml:space="preserve">Consultorías De Salud Mental Adulto (Individual)
ó
</t>
        </r>
        <r>
          <rPr>
            <sz val="9"/>
            <color indexed="81"/>
            <rFont val="Tahoma"/>
            <family val="2"/>
          </rPr>
          <t xml:space="preserve">
En</t>
        </r>
        <r>
          <rPr>
            <b/>
            <sz val="9"/>
            <color indexed="81"/>
            <rFont val="Tahoma"/>
            <family val="2"/>
          </rPr>
          <t xml:space="preserve"> Módulo Atención / Registro Atención Grupal,
</t>
        </r>
        <r>
          <rPr>
            <sz val="9"/>
            <color indexed="81"/>
            <rFont val="Tahoma"/>
            <family val="2"/>
          </rPr>
          <t>Registre la actividad.</t>
        </r>
        <r>
          <rPr>
            <b/>
            <sz val="9"/>
            <color indexed="81"/>
            <rFont val="Tahoma"/>
            <family val="2"/>
          </rPr>
          <t xml:space="preserve">
- Consultorías De Salud Mental Adulto (Grupal)</t>
        </r>
        <r>
          <rPr>
            <sz val="9"/>
            <color indexed="81"/>
            <rFont val="Tahoma"/>
            <family val="2"/>
          </rPr>
          <t xml:space="preserve"> 
</t>
        </r>
      </text>
    </comment>
    <comment ref="E30" authorId="2" shapeId="0" xr:uid="{251803F3-2155-4490-AFC2-6B4CD174081B}">
      <text>
        <r>
          <rPr>
            <sz val="9"/>
            <color indexed="81"/>
            <rFont val="Tahoma"/>
            <family val="2"/>
          </rPr>
          <t xml:space="preserve">
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xml:space="preserve">Consultorías De Salud Mental Infanto Adolescente (Individual) o
Consultorías De Salud Mental Adulto (Individual) </t>
        </r>
        <r>
          <rPr>
            <sz val="9"/>
            <color indexed="81"/>
            <rFont val="Tahoma"/>
            <family val="2"/>
          </rPr>
          <t xml:space="preserve">
 Esto generará 1 caso revisado
</t>
        </r>
        <r>
          <rPr>
            <b/>
            <sz val="9"/>
            <color indexed="81"/>
            <rFont val="Tahoma"/>
            <family val="2"/>
          </rPr>
          <t>o</t>
        </r>
        <r>
          <rPr>
            <sz val="9"/>
            <color indexed="81"/>
            <rFont val="Tahoma"/>
            <family val="2"/>
          </rPr>
          <t xml:space="preserve">
Registrada en</t>
        </r>
        <r>
          <rPr>
            <b/>
            <sz val="9"/>
            <color indexed="81"/>
            <rFont val="Tahoma"/>
            <family val="2"/>
          </rPr>
          <t xml:space="preserve"> Módulo Atención / Registro Atención Grupal </t>
        </r>
        <r>
          <rPr>
            <sz val="9"/>
            <color indexed="81"/>
            <rFont val="Tahoma"/>
            <family val="2"/>
          </rPr>
          <t xml:space="preserve">
Registre la actividad.
</t>
        </r>
        <r>
          <rPr>
            <b/>
            <sz val="9"/>
            <color indexed="81"/>
            <rFont val="Tahoma"/>
            <family val="2"/>
          </rPr>
          <t>-Consultorías De Salud Mental Infanto Adolescente (Grupal)</t>
        </r>
        <r>
          <rPr>
            <sz val="9"/>
            <color indexed="81"/>
            <rFont val="Tahoma"/>
            <family val="2"/>
          </rPr>
          <t xml:space="preserve"> o
-</t>
        </r>
        <r>
          <rPr>
            <b/>
            <sz val="9"/>
            <color indexed="81"/>
            <rFont val="Tahoma"/>
            <family val="2"/>
          </rPr>
          <t xml:space="preserve">Consultorías De Salud Mental Adulto (Grupal) </t>
        </r>
        <r>
          <rPr>
            <sz val="9"/>
            <color indexed="81"/>
            <rFont val="Tahoma"/>
            <family val="2"/>
          </rPr>
          <t xml:space="preserve">
-- Una actividad generará ene casos revisados, al marcar la celda caso revisado</t>
        </r>
      </text>
    </comment>
    <comment ref="B31" authorId="8" shapeId="0" xr:uid="{ADB918F2-3482-4241-A6AA-FEADB7C9013E}">
      <text>
        <r>
          <rPr>
            <sz val="9"/>
            <color indexed="81"/>
            <rFont val="Tahoma"/>
            <family val="2"/>
          </rPr>
          <t xml:space="preserve">Corresponde al total de teleconsultorias recibidas, desagregadas en: 
</t>
        </r>
        <r>
          <rPr>
            <b/>
            <sz val="9"/>
            <color indexed="81"/>
            <rFont val="Tahoma"/>
            <family val="2"/>
          </rPr>
          <t>-Teleconsultorías De Salud Mental Infanto Adolescente (Individual)
-Teleconsultorías De Salud Mental Infanto Adolescente (Grupal)</t>
        </r>
        <r>
          <rPr>
            <sz val="9"/>
            <color indexed="81"/>
            <rFont val="Tahoma"/>
            <family val="2"/>
          </rPr>
          <t xml:space="preserve">
Y
</t>
        </r>
        <r>
          <rPr>
            <b/>
            <sz val="9"/>
            <color indexed="81"/>
            <rFont val="Tahoma"/>
            <family val="2"/>
          </rPr>
          <t xml:space="preserve">- Teleconsultorías De Salud Mental Adulto (Individual) 
- Teleconsultorías De Salud Mental Adulto (Grupal) </t>
        </r>
        <r>
          <rPr>
            <sz val="9"/>
            <color indexed="81"/>
            <rFont val="Tahoma"/>
            <family val="2"/>
          </rPr>
          <t xml:space="preserve">
</t>
        </r>
      </text>
    </comment>
    <comment ref="C31" authorId="8" shapeId="0" xr:uid="{1A8204FC-7E5F-4ABD-92E0-4A71B90884BD}">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Teleconsultorías De Salud Mental Infanto Adolescente (Individual)</t>
        </r>
        <r>
          <rPr>
            <sz val="9"/>
            <color indexed="81"/>
            <rFont val="Tahoma"/>
            <family val="2"/>
          </rPr>
          <t xml:space="preserve"> 
</t>
        </r>
        <r>
          <rPr>
            <b/>
            <sz val="9"/>
            <color indexed="81"/>
            <rFont val="Tahoma"/>
            <family val="2"/>
          </rPr>
          <t>ó</t>
        </r>
        <r>
          <rPr>
            <sz val="9"/>
            <color indexed="81"/>
            <rFont val="Tahoma"/>
            <family val="2"/>
          </rPr>
          <t xml:space="preserve">
En Módulo </t>
        </r>
        <r>
          <rPr>
            <b/>
            <sz val="9"/>
            <color indexed="81"/>
            <rFont val="Tahoma"/>
            <family val="2"/>
          </rPr>
          <t xml:space="preserve">Atención / Registro Atención Grupal </t>
        </r>
        <r>
          <rPr>
            <sz val="9"/>
            <color indexed="81"/>
            <rFont val="Tahoma"/>
            <family val="2"/>
          </rPr>
          <t xml:space="preserve">
Registre la actividad: 
</t>
        </r>
        <r>
          <rPr>
            <b/>
            <sz val="9"/>
            <color indexed="81"/>
            <rFont val="Tahoma"/>
            <family val="2"/>
          </rPr>
          <t xml:space="preserve">-Teleconsultorías De Salud Mental Infanto Adolescente (Grupal) </t>
        </r>
        <r>
          <rPr>
            <sz val="9"/>
            <color indexed="81"/>
            <rFont val="Tahoma"/>
            <family val="2"/>
          </rPr>
          <t xml:space="preserve">
</t>
        </r>
      </text>
    </comment>
    <comment ref="D31" authorId="8" shapeId="0" xr:uid="{FA0970B7-B9BA-4626-8A0B-1AE03E9D53AA}">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Teleconsultorías De Salud Mental Adulto (Individual)</t>
        </r>
        <r>
          <rPr>
            <sz val="9"/>
            <color indexed="81"/>
            <rFont val="Tahoma"/>
            <family val="2"/>
          </rPr>
          <t xml:space="preserve">
ó
En </t>
        </r>
        <r>
          <rPr>
            <b/>
            <sz val="9"/>
            <color indexed="81"/>
            <rFont val="Tahoma"/>
            <family val="2"/>
          </rPr>
          <t xml:space="preserve">Módulo Atención / Registro Atención Grupal 
</t>
        </r>
        <r>
          <rPr>
            <sz val="9"/>
            <color indexed="81"/>
            <rFont val="Tahoma"/>
            <family val="2"/>
          </rPr>
          <t xml:space="preserve">Se registre la actividad.
</t>
        </r>
        <r>
          <rPr>
            <b/>
            <sz val="9"/>
            <color indexed="81"/>
            <rFont val="Tahoma"/>
            <family val="2"/>
          </rPr>
          <t xml:space="preserve">- Teleconsultorías De Salud Mental Adulto (Grupal) </t>
        </r>
        <r>
          <rPr>
            <sz val="9"/>
            <color indexed="81"/>
            <rFont val="Tahoma"/>
            <family val="2"/>
          </rPr>
          <t xml:space="preserve">
</t>
        </r>
      </text>
    </comment>
    <comment ref="E31" authorId="8" shapeId="0" xr:uid="{A48A0871-9F47-4AF2-9FE1-93DC526B9CDE}">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xml:space="preserve">- Teleconsultorías De Salud Mental Infanto Adolescente (Individual) o
- Teleconsultorías De Salud Mental Adulto (Individual) 
</t>
        </r>
        <r>
          <rPr>
            <sz val="9"/>
            <color indexed="81"/>
            <rFont val="Tahoma"/>
            <family val="2"/>
          </rPr>
          <t xml:space="preserve"> -- Esto generará 1 caso revisado
o
</t>
        </r>
        <r>
          <rPr>
            <b/>
            <sz val="9"/>
            <color indexed="81"/>
            <rFont val="Tahoma"/>
            <family val="2"/>
          </rPr>
          <t xml:space="preserve">Registrada en Módulo Atención / Registro Atención Grupal 
</t>
        </r>
        <r>
          <rPr>
            <sz val="9"/>
            <color indexed="81"/>
            <rFont val="Tahoma"/>
            <family val="2"/>
          </rPr>
          <t>Registre la actividad
-</t>
        </r>
        <r>
          <rPr>
            <b/>
            <sz val="9"/>
            <color indexed="81"/>
            <rFont val="Tahoma"/>
            <family val="2"/>
          </rPr>
          <t>Teleconsultorías De Salud Mental Infanto Adolescente (Grupal) o
-Teleconsultorías De Salud Mental Adulto (Grupal)</t>
        </r>
        <r>
          <rPr>
            <sz val="9"/>
            <color indexed="81"/>
            <rFont val="Tahoma"/>
            <family val="2"/>
          </rPr>
          <t xml:space="preserve"> 
Una actividad generara ene casos revisados, al marcar la celda caso revisado
</t>
        </r>
      </text>
    </comment>
    <comment ref="A32" authorId="8" shapeId="0" xr:uid="{622D5DFD-F5CA-407F-9F99-21017E65F29C}">
      <text>
        <r>
          <rPr>
            <b/>
            <sz val="9"/>
            <color indexed="81"/>
            <rFont val="Tahoma"/>
            <family val="2"/>
          </rPr>
          <t xml:space="preserve">Corresponde al Total de Consultorías y Teleconsultorías realizadas en el establecimiento. </t>
        </r>
        <r>
          <rPr>
            <sz val="9"/>
            <color indexed="81"/>
            <rFont val="Tahoma"/>
            <family val="2"/>
          </rPr>
          <t xml:space="preserve">
</t>
        </r>
      </text>
    </comment>
    <comment ref="H35" authorId="0" shapeId="0" xr:uid="{08465C66-E33E-469C-AF88-9071E10258CD}">
      <text>
        <r>
          <rPr>
            <sz val="9"/>
            <color indexed="81"/>
            <rFont val="Tahoma"/>
            <family val="2"/>
          </rPr>
          <t xml:space="preserve">Este dato aparecerá  luego de que en la atención 
</t>
        </r>
        <r>
          <rPr>
            <b/>
            <sz val="9"/>
            <color indexed="81"/>
            <rFont val="Tahoma"/>
            <family val="2"/>
          </rPr>
          <t xml:space="preserve"> Registrada en el Módulo Box - Pacientes Citados
o Registrada en Módulo Atención / Registro Atención Individual. 
</t>
        </r>
        <r>
          <rPr>
            <sz val="9"/>
            <color indexed="81"/>
            <rFont val="Tahoma"/>
            <family val="2"/>
          </rPr>
          <t>Registre la actividad por estamento "</t>
        </r>
        <r>
          <rPr>
            <b/>
            <sz val="9"/>
            <color indexed="81"/>
            <rFont val="Tahoma"/>
            <family val="2"/>
          </rPr>
          <t xml:space="preserve">Medico + </t>
        </r>
        <r>
          <rPr>
            <sz val="9"/>
            <color indexed="81"/>
            <rFont val="Tahoma"/>
            <family val="2"/>
          </rPr>
          <t xml:space="preserve">Especialidad </t>
        </r>
        <r>
          <rPr>
            <b/>
            <sz val="9"/>
            <color indexed="81"/>
            <rFont val="Tahoma"/>
            <family val="2"/>
          </rPr>
          <t xml:space="preserve">"Psiquiatra" 
- Consultorías De Salud Mental Infanto Adolescente (Individual) o Consultorías De Salud Mental  Adulto (Individual) o
- Teleconsultorías De Salud Mental Adulto (Individual) o Teleconsultorías Infanto Adolescente Salud Mental  (Individual)
ó
Registrada en Módulo Atención / Registro Atención Grupal 
</t>
        </r>
        <r>
          <rPr>
            <sz val="9"/>
            <color indexed="81"/>
            <rFont val="Tahoma"/>
            <family val="2"/>
          </rPr>
          <t>Registre la actividad.</t>
        </r>
        <r>
          <rPr>
            <b/>
            <sz val="9"/>
            <color indexed="81"/>
            <rFont val="Tahoma"/>
            <family val="2"/>
          </rPr>
          <t xml:space="preserve">
-Consultorías De Salud Mental Infanto Adolescente (Grupal) </t>
        </r>
        <r>
          <rPr>
            <sz val="9"/>
            <color indexed="81"/>
            <rFont val="Tahoma"/>
            <family val="2"/>
          </rPr>
          <t>o</t>
        </r>
        <r>
          <rPr>
            <b/>
            <sz val="9"/>
            <color indexed="81"/>
            <rFont val="Tahoma"/>
            <family val="2"/>
          </rPr>
          <t xml:space="preserve"> Consultorías De Salud Mental Adulto (Grupal) o 
-Teleconsultorías De Salud Mental Infanto Adolescente (Grupal) o Teleconsultorías De Salud Mental Adulto (Grupal)
</t>
        </r>
      </text>
    </comment>
    <comment ref="I35" authorId="0" shapeId="0" xr:uid="{6F9B5EFD-6D20-41B3-924B-37709DF555BF}">
      <text>
        <r>
          <rPr>
            <sz val="9"/>
            <color indexed="81"/>
            <rFont val="Tahoma"/>
            <family val="2"/>
          </rPr>
          <t xml:space="preserve">Este dato aparecerá  luego de que en la atención 
</t>
        </r>
        <r>
          <rPr>
            <b/>
            <sz val="9"/>
            <color indexed="81"/>
            <rFont val="Tahoma"/>
            <family val="2"/>
          </rPr>
          <t xml:space="preserve"> Registrada en el Módulo Box - Pacientes Citados
o Registrada en Módulo Atención / Registro Atención Individual. 
</t>
        </r>
        <r>
          <rPr>
            <sz val="9"/>
            <color indexed="81"/>
            <rFont val="Tahoma"/>
            <family val="2"/>
          </rPr>
          <t>Registre la actividad por estamento "</t>
        </r>
        <r>
          <rPr>
            <b/>
            <sz val="9"/>
            <color indexed="81"/>
            <rFont val="Tahoma"/>
            <family val="2"/>
          </rPr>
          <t xml:space="preserve">Medico + </t>
        </r>
        <r>
          <rPr>
            <sz val="9"/>
            <color indexed="81"/>
            <rFont val="Tahoma"/>
            <family val="2"/>
          </rPr>
          <t xml:space="preserve">Especialidad </t>
        </r>
        <r>
          <rPr>
            <b/>
            <sz val="9"/>
            <color indexed="81"/>
            <rFont val="Tahoma"/>
            <family val="2"/>
          </rPr>
          <t>"Psiquiatra" 
- Consultorías De Salud Mental Infanto Adolescente (Individual) o Consultorías De Salud Mental  Adulto (Individual) ó
- Teleconsultorías De Salud Mental Infanto Adolescente (Individual) o Teleconsultorías De Salud Mental Adulto (Individual)
ó
Registrada en Módulo Atención / Registro Atención Grupal 
Registre la actividad.
-Consultorías De Salud Mental Infanto Adolescente (Grupal) o Consultorías De Salud Mental Infanto Adulto (Grupal) ó
-Teleconsultorías De Salud Mental Infanto Adolescente (Grupal) o Teleconsultorías De Salud Mental Adulto (Grupal)
Además en Item "Profesional o Técnico", sea incorporado 1 estamento.</t>
        </r>
      </text>
    </comment>
    <comment ref="J35" authorId="0" shapeId="0" xr:uid="{B2D17D9B-2121-417D-9404-19DEBEF17389}">
      <text>
        <r>
          <rPr>
            <sz val="9"/>
            <color indexed="81"/>
            <rFont val="Tahoma"/>
            <family val="2"/>
          </rPr>
          <t xml:space="preserve">Este dato aparecerá  luego de que en la atención </t>
        </r>
        <r>
          <rPr>
            <b/>
            <sz val="9"/>
            <color indexed="81"/>
            <rFont val="Tahoma"/>
            <family val="2"/>
          </rPr>
          <t xml:space="preserve">
 Registrada en el Módulo Box - Pacientes Citados
o Registrada en Módulo Atención / Registro Atención Individual. 
</t>
        </r>
        <r>
          <rPr>
            <sz val="9"/>
            <color indexed="81"/>
            <rFont val="Tahoma"/>
            <family val="2"/>
          </rPr>
          <t xml:space="preserve">Registre la actividad por Estamento </t>
        </r>
        <r>
          <rPr>
            <b/>
            <sz val="9"/>
            <color indexed="81"/>
            <rFont val="Tahoma"/>
            <family val="2"/>
          </rPr>
          <t xml:space="preserve">"Medico + </t>
        </r>
        <r>
          <rPr>
            <sz val="9"/>
            <color indexed="81"/>
            <rFont val="Tahoma"/>
            <family val="2"/>
          </rPr>
          <t>Especialidad</t>
        </r>
        <r>
          <rPr>
            <b/>
            <sz val="9"/>
            <color indexed="81"/>
            <rFont val="Tahoma"/>
            <family val="2"/>
          </rPr>
          <t xml:space="preserve"> "Psiquiatra" 
- Consultorías De Salud Mental Infanto Adolescente (Individual) o Consultorías De Salud Mental  Adulto (Individual) o
- Teleconsultorías De Salud Mental Infanto Adolescente (Individual) o Teleconsultorías De Salud Mental Adulto (Individual)
ó
Registrada en Módulo Atención / Registro Atención Grupal 
</t>
        </r>
        <r>
          <rPr>
            <sz val="9"/>
            <color indexed="81"/>
            <rFont val="Tahoma"/>
            <family val="2"/>
          </rPr>
          <t xml:space="preserve">
Registre la actividad.</t>
        </r>
        <r>
          <rPr>
            <b/>
            <sz val="9"/>
            <color indexed="81"/>
            <rFont val="Tahoma"/>
            <family val="2"/>
          </rPr>
          <t xml:space="preserve">
-Consultorías De Salud Mental Infanto Adolescente (Grupal) o Consultorías De Salud Mental Adulto (Grupal) o
-Teleconsultorías De Salud Mental Infanto Adolescente (Grupal) o Teleconsultorías De Salud Mental Adulto (Grupal)
Además en Item "Profesional o Técnico", sean incorporados 2 estamentos.</t>
        </r>
        <r>
          <rPr>
            <sz val="9"/>
            <color indexed="81"/>
            <rFont val="Tahoma"/>
            <family val="2"/>
          </rPr>
          <t xml:space="preserve">
</t>
        </r>
      </text>
    </comment>
    <comment ref="K35" authorId="8" shapeId="0" xr:uid="{AFC0F81A-4C65-405A-B733-CE938EFFBDCD}">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por </t>
        </r>
        <r>
          <rPr>
            <b/>
            <sz val="9"/>
            <color indexed="81"/>
            <rFont val="Tahoma"/>
            <family val="2"/>
          </rPr>
          <t>Estamento "Medico + Especialidad "Psiquiatra"</t>
        </r>
        <r>
          <rPr>
            <sz val="9"/>
            <color indexed="81"/>
            <rFont val="Tahoma"/>
            <family val="2"/>
          </rPr>
          <t xml:space="preserve"> 
-</t>
        </r>
        <r>
          <rPr>
            <b/>
            <sz val="9"/>
            <color indexed="81"/>
            <rFont val="Tahoma"/>
            <family val="2"/>
          </rPr>
          <t xml:space="preserve">Consultorías De Salud Mental Infanto Adolescente (Individual) o Consultorías De Salud Mental  Adulto (Individual) o
- Teleconsultorías De Salud Mental Infanto Adolescente (Individual) o Teleconsultorías De Salud Mental Adulto (Individual)
o
Registrada en Módulo Atención / Registro Atención Grupal 
</t>
        </r>
        <r>
          <rPr>
            <sz val="9"/>
            <color indexed="81"/>
            <rFont val="Tahoma"/>
            <family val="2"/>
          </rPr>
          <t>Registre la actividad.</t>
        </r>
        <r>
          <rPr>
            <b/>
            <sz val="9"/>
            <color indexed="81"/>
            <rFont val="Tahoma"/>
            <family val="2"/>
          </rPr>
          <t xml:space="preserve">
-Consultorías De Salud Mental Infanto Adolescente (Grupal) o Consultorías De Salud Mental Infanto Adulto (Grupal) o
-Teleconsultorías De Salud Mental Infanto Adolescente (Grupal) o Teleconsultorías De Salud Mental Adulto (Grupal)
</t>
        </r>
        <r>
          <rPr>
            <sz val="9"/>
            <color indexed="81"/>
            <rFont val="Tahoma"/>
            <family val="2"/>
          </rPr>
          <t xml:space="preserve">
</t>
        </r>
        <r>
          <rPr>
            <b/>
            <sz val="9"/>
            <color indexed="81"/>
            <rFont val="Tahoma"/>
            <family val="2"/>
          </rPr>
          <t>Además en Item "Profesional o Técnico", sean incorporados más de 2 estamentos.</t>
        </r>
        <r>
          <rPr>
            <sz val="9"/>
            <color indexed="81"/>
            <rFont val="Tahoma"/>
            <family val="2"/>
          </rPr>
          <t xml:space="preserve">
</t>
        </r>
      </text>
    </comment>
    <comment ref="L35" authorId="0" shapeId="0" xr:uid="{78AA7830-2A2A-447C-985A-90C37EC47DA6}">
      <text>
        <r>
          <rPr>
            <sz val="9"/>
            <color indexed="81"/>
            <rFont val="Tahoma"/>
            <family val="2"/>
          </rPr>
          <t xml:space="preserve">Este dato aparecerá  luego de que en la atención </t>
        </r>
        <r>
          <rPr>
            <b/>
            <sz val="9"/>
            <color indexed="81"/>
            <rFont val="Tahoma"/>
            <family val="2"/>
          </rPr>
          <t xml:space="preserve">
 Registrada en el Módulo Box - Pacientes Citados
o Registrada en Módulo Atención / Registro Atención Individual. 
</t>
        </r>
        <r>
          <rPr>
            <sz val="9"/>
            <color indexed="81"/>
            <rFont val="Tahoma"/>
            <family val="2"/>
          </rPr>
          <t>Registre la actividad</t>
        </r>
        <r>
          <rPr>
            <b/>
            <sz val="9"/>
            <color indexed="81"/>
            <rFont val="Tahoma"/>
            <family val="2"/>
          </rPr>
          <t xml:space="preserve">
- Consultorías De Salud Mental Infanto Adolescente (Individual) o Consultorías De Salud Mental  Adulto (Individual) ó
- Teleconsultorías De Salud Mental Infanto Adolescente (Individual) o Teleconsultorías De Salud Mental Adulto (Individual)
o
Registrada en Módulo Atención / Registro Atención Grupal 
</t>
        </r>
        <r>
          <rPr>
            <sz val="9"/>
            <color indexed="81"/>
            <rFont val="Tahoma"/>
            <family val="2"/>
          </rPr>
          <t>Registre la actividad</t>
        </r>
        <r>
          <rPr>
            <b/>
            <sz val="9"/>
            <color indexed="81"/>
            <rFont val="Tahoma"/>
            <family val="2"/>
          </rPr>
          <t xml:space="preserve">
- Consultorías De Salud Mental Infanto Adolescente (Grupal) o Consultorías De Salud Mental  Adulto (Grupal) ó
- Teleconsultorías De Salud Mental Infanto Adolescente (Grupal) o Teleconsultorías De Salud Mental Adulto (Grupal)
</t>
        </r>
        <r>
          <rPr>
            <sz val="9"/>
            <color indexed="81"/>
            <rFont val="Tahoma"/>
            <family val="2"/>
          </rPr>
          <t>En Item</t>
        </r>
        <r>
          <rPr>
            <b/>
            <sz val="9"/>
            <color indexed="81"/>
            <rFont val="Tahoma"/>
            <family val="2"/>
          </rPr>
          <t xml:space="preserve"> "Profesional o Técnico", </t>
        </r>
        <r>
          <rPr>
            <sz val="9"/>
            <color indexed="81"/>
            <rFont val="Tahoma"/>
            <family val="2"/>
          </rPr>
          <t>sea incorporado 1 estamento.</t>
        </r>
        <r>
          <rPr>
            <b/>
            <sz val="9"/>
            <color indexed="81"/>
            <rFont val="Tahoma"/>
            <family val="2"/>
          </rPr>
          <t xml:space="preserve">
</t>
        </r>
        <r>
          <rPr>
            <b/>
            <u/>
            <sz val="9"/>
            <color indexed="81"/>
            <rFont val="Tahoma"/>
            <family val="2"/>
          </rPr>
          <t>Para esta seccion se deberá considerar que usuario que registra tenga identificado una Especialidad</t>
        </r>
        <r>
          <rPr>
            <sz val="9"/>
            <color indexed="81"/>
            <rFont val="Tahoma"/>
            <family val="2"/>
          </rPr>
          <t xml:space="preserve">
</t>
        </r>
      </text>
    </comment>
    <comment ref="M35" authorId="0" shapeId="0" xr:uid="{B928328E-CBAB-4AFD-8DF2-E2626756025A}">
      <text>
        <r>
          <rPr>
            <sz val="9"/>
            <color indexed="81"/>
            <rFont val="Tahoma"/>
            <family val="2"/>
          </rPr>
          <t xml:space="preserve">Este dato aparecerá  luego de que en la atención </t>
        </r>
        <r>
          <rPr>
            <b/>
            <sz val="9"/>
            <color indexed="81"/>
            <rFont val="Tahoma"/>
            <family val="2"/>
          </rPr>
          <t xml:space="preserve">
 Registrada en el Módulo Box - Pacientes Citados
o Registrada en Módulo Atención / Registro Atención Individual. 
</t>
        </r>
        <r>
          <rPr>
            <sz val="9"/>
            <color indexed="81"/>
            <rFont val="Tahoma"/>
            <family val="2"/>
          </rPr>
          <t xml:space="preserve">
</t>
        </r>
        <r>
          <rPr>
            <b/>
            <sz val="9"/>
            <color indexed="81"/>
            <rFont val="Tahoma"/>
            <family val="2"/>
          </rPr>
          <t>- Consultorías De Salud Mental Infanto Adolescente (Individual) o Consultorías De Salud Mental  Adulto (Individual) ó 
- Teleconsultorías De Salud Mental Infanto Adolescente (Individual) o Teleconsultorías De Salud Mental Adulto (Individual)</t>
        </r>
        <r>
          <rPr>
            <sz val="9"/>
            <color indexed="81"/>
            <rFont val="Tahoma"/>
            <family val="2"/>
          </rPr>
          <t xml:space="preserve">
ó
Registrada en Módulo Atención / Registro Atención Grupal 
Registre la actividad.
</t>
        </r>
        <r>
          <rPr>
            <b/>
            <sz val="9"/>
            <color indexed="81"/>
            <rFont val="Tahoma"/>
            <family val="2"/>
          </rPr>
          <t xml:space="preserve">- Consultorías De Salud Mental Infanto Adolescente (Grupal) o Consultorías De Salud Mental Infanto Adulto (Grupal) ó 
- Teleconsultorías De Salud Mental Infanto Adolescente (Grupal) o Teleconsultorías De Salud Mental Adulto (Grupal)
</t>
        </r>
        <r>
          <rPr>
            <sz val="9"/>
            <color indexed="81"/>
            <rFont val="Tahoma"/>
            <family val="2"/>
          </rPr>
          <t>En Item</t>
        </r>
        <r>
          <rPr>
            <b/>
            <sz val="9"/>
            <color indexed="81"/>
            <rFont val="Tahoma"/>
            <family val="2"/>
          </rPr>
          <t xml:space="preserve"> "Profesional o Técnico",</t>
        </r>
        <r>
          <rPr>
            <sz val="9"/>
            <color indexed="81"/>
            <rFont val="Tahoma"/>
            <family val="2"/>
          </rPr>
          <t xml:space="preserve"> sean incorporados 2 o más estamentos</t>
        </r>
        <r>
          <rPr>
            <b/>
            <sz val="9"/>
            <color indexed="81"/>
            <rFont val="Tahoma"/>
            <family val="2"/>
          </rPr>
          <t xml:space="preserve">
</t>
        </r>
        <r>
          <rPr>
            <b/>
            <u/>
            <sz val="9"/>
            <color indexed="81"/>
            <rFont val="Tahoma"/>
            <family val="2"/>
          </rPr>
          <t>Para esta seccion se deberá considerar que usuario que registra tenga identificado una Especialidad</t>
        </r>
        <r>
          <rPr>
            <sz val="9"/>
            <color indexed="81"/>
            <rFont val="Tahoma"/>
            <family val="2"/>
          </rPr>
          <t xml:space="preserve">
</t>
        </r>
      </text>
    </comment>
    <comment ref="B36" authorId="5" shapeId="0" xr:uid="{5B4CCA3C-633E-4699-A5D6-6E77C34AC3D3}">
      <text>
        <r>
          <rPr>
            <sz val="9"/>
            <color indexed="81"/>
            <rFont val="Tahoma"/>
            <family val="2"/>
          </rPr>
          <t xml:space="preserve">Corresponde al total de consultorias recibidas, desagregadas en: 
</t>
        </r>
        <r>
          <rPr>
            <b/>
            <sz val="9"/>
            <color indexed="81"/>
            <rFont val="Tahoma"/>
            <family val="2"/>
          </rPr>
          <t>- Consultorías De Salud Mental Infanto Adolescente (Individual) o
- Consultorías De Salud Mental Infanto Adolescente (Grupal)</t>
        </r>
        <r>
          <rPr>
            <sz val="9"/>
            <color indexed="81"/>
            <rFont val="Tahoma"/>
            <family val="2"/>
          </rPr>
          <t xml:space="preserve">
Y
</t>
        </r>
        <r>
          <rPr>
            <b/>
            <sz val="9"/>
            <color indexed="81"/>
            <rFont val="Tahoma"/>
            <family val="2"/>
          </rPr>
          <t xml:space="preserve">- Consultorías De Salud Mental Adulto (Individual) o
- Consultorías De Salud Mental Adulto (Grupal) </t>
        </r>
        <r>
          <rPr>
            <sz val="9"/>
            <color indexed="81"/>
            <rFont val="Tahoma"/>
            <family val="2"/>
          </rPr>
          <t xml:space="preserve">
</t>
        </r>
        <r>
          <rPr>
            <b/>
            <u/>
            <sz val="9"/>
            <color indexed="81"/>
            <rFont val="Tahoma"/>
            <family val="2"/>
          </rPr>
          <t>Para esta seccion se deberá considerar que profesional que registra tenga identificado una</t>
        </r>
        <r>
          <rPr>
            <u/>
            <sz val="9"/>
            <color indexed="81"/>
            <rFont val="Tahoma"/>
            <family val="2"/>
          </rPr>
          <t xml:space="preserve"> </t>
        </r>
        <r>
          <rPr>
            <b/>
            <u/>
            <sz val="9"/>
            <color indexed="81"/>
            <rFont val="Tahoma"/>
            <family val="2"/>
          </rPr>
          <t>Especialidad</t>
        </r>
      </text>
    </comment>
    <comment ref="C36" authorId="5" shapeId="0" xr:uid="{4C489C7C-F8A0-4495-8D3E-166F97FD9F5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Módulo Atención / Registro Atención Individual.</t>
        </r>
        <r>
          <rPr>
            <sz val="9"/>
            <color indexed="81"/>
            <rFont val="Tahoma"/>
            <family val="2"/>
          </rPr>
          <t xml:space="preserve"> 
Registre la actividad.
- </t>
        </r>
        <r>
          <rPr>
            <b/>
            <sz val="9"/>
            <color indexed="81"/>
            <rFont val="Tahoma"/>
            <family val="2"/>
          </rPr>
          <t xml:space="preserve">Consultorías De Salud Mental Infanto Adolescente (Individual) </t>
        </r>
        <r>
          <rPr>
            <sz val="9"/>
            <color indexed="81"/>
            <rFont val="Tahoma"/>
            <family val="2"/>
          </rPr>
          <t xml:space="preserve">
ó
En </t>
        </r>
        <r>
          <rPr>
            <b/>
            <sz val="9"/>
            <color indexed="81"/>
            <rFont val="Tahoma"/>
            <family val="2"/>
          </rPr>
          <t xml:space="preserve">Módulo Atención / Registro Atención Grupal </t>
        </r>
        <r>
          <rPr>
            <sz val="9"/>
            <color indexed="81"/>
            <rFont val="Tahoma"/>
            <family val="2"/>
          </rPr>
          <t xml:space="preserve">
Registre la actividad.</t>
        </r>
        <r>
          <rPr>
            <b/>
            <sz val="9"/>
            <color indexed="81"/>
            <rFont val="Tahoma"/>
            <family val="2"/>
          </rPr>
          <t xml:space="preserve">
- Consultorías De Salud Mental Infanto Adolescente (Grupal)</t>
        </r>
        <r>
          <rPr>
            <sz val="9"/>
            <color indexed="81"/>
            <rFont val="Tahoma"/>
            <family val="2"/>
          </rPr>
          <t xml:space="preserve"> </t>
        </r>
      </text>
    </comment>
    <comment ref="D36" authorId="5" shapeId="0" xr:uid="{2A3BA081-27DF-4218-873F-4A8F0FCBBE4F}">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Módulo Atención / Registro Atención Individual.</t>
        </r>
        <r>
          <rPr>
            <sz val="9"/>
            <color indexed="81"/>
            <rFont val="Tahoma"/>
            <family val="2"/>
          </rPr>
          <t xml:space="preserve"> 
Registre la actividad.
- </t>
        </r>
        <r>
          <rPr>
            <b/>
            <sz val="9"/>
            <color indexed="81"/>
            <rFont val="Tahoma"/>
            <family val="2"/>
          </rPr>
          <t>Consultorías De Salud Mental Adulto (Individual)
o</t>
        </r>
        <r>
          <rPr>
            <sz val="9"/>
            <color indexed="81"/>
            <rFont val="Tahoma"/>
            <family val="2"/>
          </rPr>
          <t xml:space="preserve">
En</t>
        </r>
        <r>
          <rPr>
            <b/>
            <sz val="9"/>
            <color indexed="81"/>
            <rFont val="Tahoma"/>
            <family val="2"/>
          </rPr>
          <t xml:space="preserve"> Módulo Atención / Registro Atención Grupal </t>
        </r>
        <r>
          <rPr>
            <sz val="9"/>
            <color indexed="81"/>
            <rFont val="Tahoma"/>
            <family val="2"/>
          </rPr>
          <t xml:space="preserve">
Registre la actividad.
</t>
        </r>
        <r>
          <rPr>
            <b/>
            <sz val="9"/>
            <color indexed="81"/>
            <rFont val="Tahoma"/>
            <family val="2"/>
          </rPr>
          <t xml:space="preserve">
- Consultorías De Salud Mental Adulto (Grupal)</t>
        </r>
        <r>
          <rPr>
            <sz val="9"/>
            <color indexed="81"/>
            <rFont val="Tahoma"/>
            <family val="2"/>
          </rPr>
          <t xml:space="preserve"> 
</t>
        </r>
      </text>
    </comment>
    <comment ref="E36" authorId="2" shapeId="0" xr:uid="{22C67353-1E6E-49FE-96FB-9C2A0A8C9DA4}">
      <text>
        <r>
          <rPr>
            <sz val="9"/>
            <color indexed="81"/>
            <rFont val="Tahoma"/>
            <family val="2"/>
          </rPr>
          <t xml:space="preserve">
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xml:space="preserve">Consultorías De Salud Mental Infanto Adolescente (Individual) o
Consultorías De Salud Mental Adulto (Individual) </t>
        </r>
        <r>
          <rPr>
            <sz val="9"/>
            <color indexed="81"/>
            <rFont val="Tahoma"/>
            <family val="2"/>
          </rPr>
          <t xml:space="preserve">
 Esto generará 1 caso revisado
</t>
        </r>
        <r>
          <rPr>
            <b/>
            <sz val="9"/>
            <color indexed="81"/>
            <rFont val="Tahoma"/>
            <family val="2"/>
          </rPr>
          <t>ó</t>
        </r>
        <r>
          <rPr>
            <sz val="9"/>
            <color indexed="81"/>
            <rFont val="Tahoma"/>
            <family val="2"/>
          </rPr>
          <t xml:space="preserve">
Registrada en Módulo Atención / Registro Atención Grupal 
Registre la actividad.
</t>
        </r>
        <r>
          <rPr>
            <b/>
            <sz val="9"/>
            <color indexed="81"/>
            <rFont val="Tahoma"/>
            <family val="2"/>
          </rPr>
          <t>-Consultorías De Salud Mental Infanto Adolescente (Grupal)</t>
        </r>
        <r>
          <rPr>
            <sz val="9"/>
            <color indexed="81"/>
            <rFont val="Tahoma"/>
            <family val="2"/>
          </rPr>
          <t xml:space="preserve"> o
-</t>
        </r>
        <r>
          <rPr>
            <b/>
            <sz val="9"/>
            <color indexed="81"/>
            <rFont val="Tahoma"/>
            <family val="2"/>
          </rPr>
          <t xml:space="preserve">Consultorías De Salud Mental Infanto Adulto (Grupal) </t>
        </r>
        <r>
          <rPr>
            <sz val="9"/>
            <color indexed="81"/>
            <rFont val="Tahoma"/>
            <family val="2"/>
          </rPr>
          <t xml:space="preserve">
-Una actividad generará ene casos revisados, al marcar la celda caso revisado</t>
        </r>
      </text>
    </comment>
    <comment ref="B37" authorId="8" shapeId="0" xr:uid="{AADEF266-1715-48FE-BAC9-1BA93CD0AB56}">
      <text>
        <r>
          <rPr>
            <sz val="9"/>
            <color indexed="81"/>
            <rFont val="Tahoma"/>
            <family val="2"/>
          </rPr>
          <t xml:space="preserve">Corresponde al total de teleconsultorias recibidas, desagregadas en: 
</t>
        </r>
        <r>
          <rPr>
            <b/>
            <sz val="9"/>
            <color indexed="81"/>
            <rFont val="Tahoma"/>
            <family val="2"/>
          </rPr>
          <t xml:space="preserve">
-Teleconsultorías De Salud Mental Infanto Adolescente (Individual) o
-Teleconsultorías De Salud Mental Infanto Adolescente (Grupal)</t>
        </r>
        <r>
          <rPr>
            <sz val="9"/>
            <color indexed="81"/>
            <rFont val="Tahoma"/>
            <family val="2"/>
          </rPr>
          <t xml:space="preserve">
Y
</t>
        </r>
        <r>
          <rPr>
            <b/>
            <sz val="9"/>
            <color indexed="81"/>
            <rFont val="Tahoma"/>
            <family val="2"/>
          </rPr>
          <t xml:space="preserve">- Teleconsultorías De Salud Mental Adulto (Individual) o
- Teleconsultorías De Salud Mental Adulto (Grupal) 
</t>
        </r>
        <r>
          <rPr>
            <b/>
            <u/>
            <sz val="9"/>
            <color indexed="81"/>
            <rFont val="Tahoma"/>
            <family val="2"/>
          </rPr>
          <t>Para esta seccion se deberá considerar que profesional que registra tenga identificado una Especialidad</t>
        </r>
      </text>
    </comment>
    <comment ref="C37" authorId="8" shapeId="0" xr:uid="{92ECA360-362A-4D3E-9C4F-967694D5F4EE}">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xml:space="preserve">- Teleconsultorías De Salud Mental Infanto Adolescente (Individual) </t>
        </r>
        <r>
          <rPr>
            <sz val="9"/>
            <color indexed="81"/>
            <rFont val="Tahoma"/>
            <family val="2"/>
          </rPr>
          <t xml:space="preserve">
o
En </t>
        </r>
        <r>
          <rPr>
            <b/>
            <sz val="9"/>
            <color indexed="81"/>
            <rFont val="Tahoma"/>
            <family val="2"/>
          </rPr>
          <t xml:space="preserve">Módulo Atención / Registro Atención Grupal </t>
        </r>
        <r>
          <rPr>
            <sz val="9"/>
            <color indexed="81"/>
            <rFont val="Tahoma"/>
            <family val="2"/>
          </rPr>
          <t xml:space="preserve">
Registre la actividad: 
</t>
        </r>
        <r>
          <rPr>
            <b/>
            <sz val="9"/>
            <color indexed="81"/>
            <rFont val="Tahoma"/>
            <family val="2"/>
          </rPr>
          <t xml:space="preserve">-Teleconsultorías De Salud Mental Infanto Adolescente (Grupal) 
</t>
        </r>
        <r>
          <rPr>
            <b/>
            <u/>
            <sz val="9"/>
            <color indexed="81"/>
            <rFont val="Tahoma"/>
            <family val="2"/>
          </rPr>
          <t>Para esta seccion se deberá considerar que profesional que registra tenga identificado una Especialidad</t>
        </r>
        <r>
          <rPr>
            <sz val="9"/>
            <color indexed="81"/>
            <rFont val="Tahoma"/>
            <family val="2"/>
          </rPr>
          <t xml:space="preserve">
</t>
        </r>
      </text>
    </comment>
    <comment ref="D37" authorId="8" shapeId="0" xr:uid="{B13581A3-8645-4B91-AE6A-B7A1843A1B6D}">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Teleconsultorías De Salud Mental Adulto (Individual)</t>
        </r>
        <r>
          <rPr>
            <sz val="9"/>
            <color indexed="81"/>
            <rFont val="Tahoma"/>
            <family val="2"/>
          </rPr>
          <t xml:space="preserve">
o
En Módulo Atención / Registro Atención Grupal se registre la actividad.
</t>
        </r>
        <r>
          <rPr>
            <b/>
            <sz val="9"/>
            <color indexed="81"/>
            <rFont val="Tahoma"/>
            <family val="2"/>
          </rPr>
          <t xml:space="preserve">- Teleconsultorías De Salud Mental Adulto (Grupal) </t>
        </r>
        <r>
          <rPr>
            <sz val="9"/>
            <color indexed="81"/>
            <rFont val="Tahoma"/>
            <family val="2"/>
          </rPr>
          <t xml:space="preserve">
</t>
        </r>
        <r>
          <rPr>
            <b/>
            <sz val="9"/>
            <color indexed="81"/>
            <rFont val="Tahoma"/>
            <family val="2"/>
          </rPr>
          <t xml:space="preserve">
</t>
        </r>
        <r>
          <rPr>
            <b/>
            <u/>
            <sz val="9"/>
            <color indexed="81"/>
            <rFont val="Tahoma"/>
            <family val="2"/>
          </rPr>
          <t>Para esta seccion se deberá considerar que profesional que registra tenga identificado una Especialidad</t>
        </r>
      </text>
    </comment>
    <comment ref="E37" authorId="8" shapeId="0" xr:uid="{76DDE8D7-2352-4A94-9227-DC35D1824FAD}">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Registre la actividad.
</t>
        </r>
        <r>
          <rPr>
            <b/>
            <sz val="9"/>
            <color indexed="81"/>
            <rFont val="Tahoma"/>
            <family val="2"/>
          </rPr>
          <t xml:space="preserve">- Teleconsultorías De Salud Mental Infanto Adolescente (Individual) o
- Teleconsultorías De Salud Mental Adulto (Individual) 
</t>
        </r>
        <r>
          <rPr>
            <sz val="9"/>
            <color indexed="81"/>
            <rFont val="Tahoma"/>
            <family val="2"/>
          </rPr>
          <t xml:space="preserve"> -Esto generará 1 caso revisado
ó
</t>
        </r>
        <r>
          <rPr>
            <b/>
            <sz val="9"/>
            <color indexed="81"/>
            <rFont val="Tahoma"/>
            <family val="2"/>
          </rPr>
          <t xml:space="preserve">Registrada en Módulo Atención / Registro Atención Grupal 
</t>
        </r>
        <r>
          <rPr>
            <sz val="9"/>
            <color indexed="81"/>
            <rFont val="Tahoma"/>
            <family val="2"/>
          </rPr>
          <t>Registre la actividad
-</t>
        </r>
        <r>
          <rPr>
            <b/>
            <sz val="9"/>
            <color indexed="81"/>
            <rFont val="Tahoma"/>
            <family val="2"/>
          </rPr>
          <t>Teleconsultorías De Salud Mental Infanto Adolescente (Grupal) o
-Teleconsultorías De Salud Mental Adulto (Grupal)</t>
        </r>
        <r>
          <rPr>
            <sz val="9"/>
            <color indexed="81"/>
            <rFont val="Tahoma"/>
            <family val="2"/>
          </rPr>
          <t xml:space="preserve"> 
Una actividad generara ene casos revisados, al marcar la celda caso revisado
</t>
        </r>
      </text>
    </comment>
    <comment ref="A38" authorId="8" shapeId="0" xr:uid="{46F6F8A4-1FFF-42BA-9CC4-0482AEC4B01E}">
      <text>
        <r>
          <rPr>
            <b/>
            <sz val="9"/>
            <color indexed="81"/>
            <rFont val="Tahoma"/>
            <family val="2"/>
          </rPr>
          <t>Corresponde al Total de Consultorías y Teleconsultorías realizadas en el establecimiento</t>
        </r>
        <r>
          <rPr>
            <sz val="9"/>
            <color indexed="81"/>
            <rFont val="Tahoma"/>
            <family val="2"/>
          </rPr>
          <t xml:space="preserve">
</t>
        </r>
      </text>
    </comment>
    <comment ref="C42" authorId="4" shapeId="0" xr:uid="{145CFE1C-FEF4-491B-9507-8FC2B7DC00D9}">
      <text>
        <r>
          <rPr>
            <sz val="9"/>
            <color indexed="81"/>
            <rFont val="Tahoma"/>
            <family val="2"/>
          </rPr>
          <t xml:space="preserve">Este dato aparecera cuando en la atención:
Registrada en </t>
        </r>
        <r>
          <rPr>
            <b/>
            <sz val="9"/>
            <color indexed="81"/>
            <rFont val="Tahoma"/>
            <family val="2"/>
          </rPr>
          <t>Módulo Atención / Registro Atención Grupal.</t>
        </r>
        <r>
          <rPr>
            <sz val="9"/>
            <color indexed="81"/>
            <rFont val="Tahoma"/>
            <family val="2"/>
          </rPr>
          <t xml:space="preserve">
Estamento </t>
        </r>
        <r>
          <rPr>
            <b/>
            <sz val="9"/>
            <color indexed="81"/>
            <rFont val="Tahoma"/>
            <family val="2"/>
          </rPr>
          <t>Médico/a</t>
        </r>
        <r>
          <rPr>
            <sz val="9"/>
            <color indexed="81"/>
            <rFont val="Tahoma"/>
            <family val="2"/>
          </rPr>
          <t xml:space="preserve">  - Especialidad  </t>
        </r>
        <r>
          <rPr>
            <b/>
            <sz val="9"/>
            <color indexed="81"/>
            <rFont val="Tahoma"/>
            <family val="2"/>
          </rPr>
          <t>Psiquiatra</t>
        </r>
        <r>
          <rPr>
            <sz val="9"/>
            <color indexed="81"/>
            <rFont val="Tahoma"/>
            <family val="2"/>
          </rPr>
          <t xml:space="preserve"> registre la actividad: 
- </t>
        </r>
        <r>
          <rPr>
            <b/>
            <sz val="9"/>
            <color indexed="81"/>
            <rFont val="Tahoma"/>
            <family val="2"/>
          </rPr>
          <t>Psicoterapia grupal</t>
        </r>
        <r>
          <rPr>
            <sz val="9"/>
            <color indexed="81"/>
            <rFont val="Tahoma"/>
            <family val="2"/>
          </rPr>
          <t xml:space="preserve">
</t>
        </r>
      </text>
    </comment>
    <comment ref="C43" authorId="4" shapeId="0" xr:uid="{22CC47C4-573C-4519-A7EB-2E4C88593507}">
      <text>
        <r>
          <rPr>
            <sz val="9"/>
            <color indexed="81"/>
            <rFont val="Tahoma"/>
            <family val="2"/>
          </rPr>
          <t xml:space="preserve">Este dato aparecerá cuando en la atención:
Registrada en </t>
        </r>
        <r>
          <rPr>
            <b/>
            <sz val="9"/>
            <color indexed="81"/>
            <rFont val="Tahoma"/>
            <family val="2"/>
          </rPr>
          <t>Módulo Atención / Registro Atención Grupal</t>
        </r>
        <r>
          <rPr>
            <sz val="9"/>
            <color indexed="81"/>
            <rFont val="Tahoma"/>
            <family val="2"/>
          </rPr>
          <t xml:space="preserve">
Estamento </t>
        </r>
        <r>
          <rPr>
            <b/>
            <sz val="9"/>
            <color indexed="81"/>
            <rFont val="Tahoma"/>
            <family val="2"/>
          </rPr>
          <t xml:space="preserve">Psicólogo </t>
        </r>
        <r>
          <rPr>
            <sz val="9"/>
            <color indexed="81"/>
            <rFont val="Tahoma"/>
            <family val="2"/>
          </rPr>
          <t xml:space="preserve">registre la actividad: 
</t>
        </r>
        <r>
          <rPr>
            <b/>
            <sz val="9"/>
            <color indexed="81"/>
            <rFont val="Tahoma"/>
            <family val="2"/>
          </rPr>
          <t>Psicoterapia grupal</t>
        </r>
        <r>
          <rPr>
            <sz val="9"/>
            <color indexed="81"/>
            <rFont val="Tahoma"/>
            <family val="2"/>
          </rPr>
          <t xml:space="preserve">
</t>
        </r>
      </text>
    </comment>
    <comment ref="C44" authorId="4" shapeId="0" xr:uid="{479D3EE2-A043-458E-B7DD-C3257F048622}">
      <text>
        <r>
          <rPr>
            <sz val="9"/>
            <color indexed="81"/>
            <rFont val="Tahoma"/>
            <family val="2"/>
          </rPr>
          <t>Este dato aparecera cuando en la atención
Registrada en</t>
        </r>
        <r>
          <rPr>
            <b/>
            <sz val="9"/>
            <color indexed="81"/>
            <rFont val="Tahoma"/>
            <family val="2"/>
          </rPr>
          <t xml:space="preserve"> Módulo Atención/ Registro Atención Grupal</t>
        </r>
        <r>
          <rPr>
            <sz val="9"/>
            <color indexed="81"/>
            <rFont val="Tahoma"/>
            <family val="2"/>
          </rPr>
          <t xml:space="preserve">
Estamento </t>
        </r>
        <r>
          <rPr>
            <b/>
            <sz val="9"/>
            <color indexed="81"/>
            <rFont val="Tahoma"/>
            <family val="2"/>
          </rPr>
          <t>Médico/a</t>
        </r>
        <r>
          <rPr>
            <sz val="9"/>
            <color indexed="81"/>
            <rFont val="Tahoma"/>
            <family val="2"/>
          </rPr>
          <t xml:space="preserve"> -  Especialidad </t>
        </r>
        <r>
          <rPr>
            <b/>
            <sz val="9"/>
            <color indexed="81"/>
            <rFont val="Tahoma"/>
            <family val="2"/>
          </rPr>
          <t>Psiquiatra</t>
        </r>
        <r>
          <rPr>
            <sz val="9"/>
            <color indexed="81"/>
            <rFont val="Tahoma"/>
            <family val="2"/>
          </rPr>
          <t xml:space="preserve"> registre la actividad: 
- </t>
        </r>
        <r>
          <rPr>
            <b/>
            <sz val="9"/>
            <color indexed="81"/>
            <rFont val="Tahoma"/>
            <family val="2"/>
          </rPr>
          <t>Psicoterapia Familiar</t>
        </r>
        <r>
          <rPr>
            <sz val="9"/>
            <color indexed="81"/>
            <rFont val="Tahoma"/>
            <family val="2"/>
          </rPr>
          <t xml:space="preserve">
</t>
        </r>
      </text>
    </comment>
    <comment ref="C45" authorId="4" shapeId="0" xr:uid="{139EDB94-0FCC-4EB9-A099-61D7877E4BD9}">
      <text>
        <r>
          <rPr>
            <sz val="9"/>
            <color indexed="81"/>
            <rFont val="Tahoma"/>
            <family val="2"/>
          </rPr>
          <t xml:space="preserve">Este dato aparecera cuando en la atención:
Registrada en </t>
        </r>
        <r>
          <rPr>
            <b/>
            <sz val="9"/>
            <color indexed="81"/>
            <rFont val="Tahoma"/>
            <family val="2"/>
          </rPr>
          <t>Módulo Atención / Registro Atención Grupal</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t>
        </r>
        <r>
          <rPr>
            <b/>
            <sz val="9"/>
            <color indexed="81"/>
            <rFont val="Tahoma"/>
            <family val="2"/>
          </rPr>
          <t xml:space="preserve"> 
- Psicoterapia Familiar</t>
        </r>
        <r>
          <rPr>
            <sz val="9"/>
            <color indexed="81"/>
            <rFont val="Tahoma"/>
            <family val="2"/>
          </rPr>
          <t xml:space="preserve">
</t>
        </r>
      </text>
    </comment>
    <comment ref="AN47" authorId="0" shapeId="0" xr:uid="{C180C32D-9512-467D-A790-F1F739ECF0C4}">
      <text>
        <r>
          <rPr>
            <sz val="9"/>
            <color indexed="81"/>
            <rFont val="Tahoma"/>
            <family val="2"/>
          </rPr>
          <t xml:space="preserve">Todo usuario registrado como </t>
        </r>
        <r>
          <rPr>
            <b/>
            <sz val="9"/>
            <color indexed="81"/>
            <rFont val="Tahoma"/>
            <family val="2"/>
          </rPr>
          <t>FONASA</t>
        </r>
        <r>
          <rPr>
            <sz val="9"/>
            <color indexed="81"/>
            <rFont val="Tahoma"/>
            <family val="2"/>
          </rPr>
          <t xml:space="preserve"> en el campo </t>
        </r>
        <r>
          <rPr>
            <b/>
            <sz val="9"/>
            <color indexed="81"/>
            <rFont val="Tahoma"/>
            <family val="2"/>
          </rPr>
          <t>prevision</t>
        </r>
        <r>
          <rPr>
            <sz val="9"/>
            <color indexed="81"/>
            <rFont val="Tahoma"/>
            <family val="2"/>
          </rPr>
          <t xml:space="preserve"> de la inscripción en RAYEN</t>
        </r>
      </text>
    </comment>
    <comment ref="AO47" authorId="3" shapeId="0" xr:uid="{FEBEB1A8-785D-4B27-A8DB-62AA4D0424F2}">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r>
          <rPr>
            <sz val="9"/>
            <color indexed="81"/>
            <rFont val="Tahoma"/>
            <family val="2"/>
          </rPr>
          <t xml:space="preserve">
</t>
        </r>
      </text>
    </comment>
    <comment ref="AP47" authorId="3" shapeId="0" xr:uid="{26A8A099-E4DB-4EEE-B688-F75147CBE944}">
      <text>
        <r>
          <rPr>
            <sz val="9"/>
            <color indexed="81"/>
            <rFont val="Tahoma"/>
            <family val="2"/>
          </rPr>
          <t xml:space="preserve">Se contabilizara a los pacientes que tengan en </t>
        </r>
        <r>
          <rPr>
            <b/>
            <sz val="9"/>
            <color indexed="81"/>
            <rFont val="Tahoma"/>
            <family val="2"/>
          </rPr>
          <t xml:space="preserve"> Antecedentes del usuario APS / Pestaña "Identificacion" </t>
        </r>
        <r>
          <rPr>
            <sz val="9"/>
            <color indexed="81"/>
            <rFont val="Tahoma"/>
            <family val="2"/>
          </rPr>
          <t xml:space="preserve"> Item  Alertas Adm.  </t>
        </r>
        <r>
          <rPr>
            <b/>
            <sz val="9"/>
            <color indexed="81"/>
            <rFont val="Tahoma"/>
            <family val="2"/>
          </rPr>
          <t>"MIGRANTE"</t>
        </r>
        <r>
          <rPr>
            <sz val="9"/>
            <color indexed="81"/>
            <rFont val="Tahoma"/>
            <family val="2"/>
          </rPr>
          <t xml:space="preserve">
</t>
        </r>
      </text>
    </comment>
    <comment ref="C50" authorId="5" shapeId="0" xr:uid="{36D6D0EE-7409-42C7-94CF-39F1FDCCC316}">
      <text>
        <r>
          <rPr>
            <sz val="9"/>
            <color indexed="81"/>
            <rFont val="Tahoma"/>
            <family val="2"/>
          </rPr>
          <t xml:space="preserve">Este dato aparecerá  luego de que en la atención 
 Registrada en el Módulo Box - Pacientes Citados o Registrada en Módulo Atención / Registro Atención Individual. 
Registre la actividad.
- </t>
        </r>
        <r>
          <rPr>
            <b/>
            <sz val="9"/>
            <color indexed="81"/>
            <rFont val="Tahoma"/>
            <family val="2"/>
          </rPr>
          <t>Programa De Rehabilitación Tipo I</t>
        </r>
        <r>
          <rPr>
            <sz val="9"/>
            <color indexed="81"/>
            <rFont val="Tahoma"/>
            <family val="2"/>
          </rPr>
          <t xml:space="preserve">
ó
En Módulo Atención / Registro Atención Grupal 
Registre la actividad.
- </t>
        </r>
        <r>
          <rPr>
            <b/>
            <sz val="9"/>
            <color indexed="81"/>
            <rFont val="Tahoma"/>
            <family val="2"/>
          </rPr>
          <t>Programa De Rehabilitación Tipo I -Grp</t>
        </r>
      </text>
    </comment>
    <comment ref="C51" authorId="5" shapeId="0" xr:uid="{76922C22-DF63-41E3-A534-F87CE423B590}">
      <text>
        <r>
          <rPr>
            <sz val="9"/>
            <color indexed="81"/>
            <rFont val="Tahoma"/>
            <family val="2"/>
          </rPr>
          <t xml:space="preserve">Este dato aparecerá  luego de que en la atención 
 Registrada en el Módulo Box - Pacientes Citados o Registrada en Módulo Atención / Registro Atención Individual. 
Registre la actividad.
</t>
        </r>
        <r>
          <rPr>
            <b/>
            <sz val="9"/>
            <color indexed="81"/>
            <rFont val="Tahoma"/>
            <family val="2"/>
          </rPr>
          <t>- Programa De Rehabilitación Tipo II</t>
        </r>
        <r>
          <rPr>
            <sz val="9"/>
            <color indexed="81"/>
            <rFont val="Tahoma"/>
            <family val="2"/>
          </rPr>
          <t xml:space="preserve">
ó
En Módulo Atención / Registro Atención Grupal 
Registre la actividad.
-</t>
        </r>
        <r>
          <rPr>
            <b/>
            <sz val="9"/>
            <color indexed="81"/>
            <rFont val="Tahoma"/>
            <family val="2"/>
          </rPr>
          <t xml:space="preserve"> Programa De Rehabilitación Tipo II -Grp</t>
        </r>
      </text>
    </comment>
    <comment ref="AN53" authorId="3" shapeId="0" xr:uid="{849F515F-E6D6-455B-83DD-648C12AD49F4}">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 xml:space="preserve">Pueblo Originario
</t>
        </r>
      </text>
    </comment>
    <comment ref="AO53" authorId="3" shapeId="0" xr:uid="{F9FB99FC-0B25-4F66-823D-1977F85405B6}">
      <text>
        <r>
          <rPr>
            <sz val="9"/>
            <color indexed="81"/>
            <rFont val="Tahoma"/>
            <family val="2"/>
          </rPr>
          <t xml:space="preserve">Se contabilizara a los pacientes que tengan en  </t>
        </r>
        <r>
          <rPr>
            <b/>
            <sz val="9"/>
            <color indexed="81"/>
            <rFont val="Tahoma"/>
            <family val="2"/>
          </rPr>
          <t>Antecedentes del usuario APS / Pestaña "Identificacion"</t>
        </r>
        <r>
          <rPr>
            <sz val="9"/>
            <color indexed="81"/>
            <rFont val="Tahoma"/>
            <family val="2"/>
          </rPr>
          <t xml:space="preserve">  Item  Alertas Adm.  </t>
        </r>
        <r>
          <rPr>
            <b/>
            <sz val="9"/>
            <color indexed="81"/>
            <rFont val="Tahoma"/>
            <family val="2"/>
          </rPr>
          <t>"MIGRANTE"</t>
        </r>
        <r>
          <rPr>
            <sz val="9"/>
            <color indexed="81"/>
            <rFont val="Tahoma"/>
            <family val="2"/>
          </rPr>
          <t xml:space="preserve">
</t>
        </r>
      </text>
    </comment>
    <comment ref="C56" authorId="4" shapeId="0" xr:uid="{1F3D696E-5B09-4CCA-BDCB-85BA4C87F736}">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Registrada en</t>
        </r>
        <r>
          <rPr>
            <b/>
            <sz val="9"/>
            <color indexed="81"/>
            <rFont val="Tahoma"/>
            <family val="2"/>
          </rPr>
          <t xml:space="preserve"> Módulo Atención / Registro Atención Individual. </t>
        </r>
        <r>
          <rPr>
            <sz val="9"/>
            <color indexed="81"/>
            <rFont val="Tahoma"/>
            <family val="2"/>
          </rPr>
          <t xml:space="preserve">
Estamento </t>
        </r>
        <r>
          <rPr>
            <b/>
            <sz val="9"/>
            <color indexed="81"/>
            <rFont val="Tahoma"/>
            <family val="2"/>
          </rPr>
          <t>Médico/a</t>
        </r>
        <r>
          <rPr>
            <sz val="9"/>
            <color indexed="81"/>
            <rFont val="Tahoma"/>
            <family val="2"/>
          </rPr>
          <t xml:space="preserve"> registre la actividad:  
</t>
        </r>
        <r>
          <rPr>
            <b/>
            <sz val="9"/>
            <color indexed="81"/>
            <rFont val="Tahoma"/>
            <family val="2"/>
          </rPr>
          <t xml:space="preserve">Peritaje Judicial </t>
        </r>
        <r>
          <rPr>
            <sz val="9"/>
            <color indexed="81"/>
            <rFont val="Tahoma"/>
            <family val="2"/>
          </rPr>
          <t xml:space="preserve">   
o
</t>
        </r>
        <r>
          <rPr>
            <b/>
            <sz val="9"/>
            <color indexed="81"/>
            <rFont val="Tahoma"/>
            <family val="2"/>
          </rPr>
          <t>Peritaje Psiquiátrico Judicial</t>
        </r>
        <r>
          <rPr>
            <sz val="9"/>
            <color indexed="81"/>
            <rFont val="Tahoma"/>
            <family val="2"/>
          </rPr>
          <t xml:space="preserve">
</t>
        </r>
      </text>
    </comment>
    <comment ref="C57" authorId="4" shapeId="0" xr:uid="{F5119000-D61A-4227-80A6-75E36AABD85A}">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Estamento </t>
        </r>
        <r>
          <rPr>
            <b/>
            <sz val="9"/>
            <color indexed="81"/>
            <rFont val="Tahoma"/>
            <family val="2"/>
          </rPr>
          <t xml:space="preserve">Médico/a </t>
        </r>
        <r>
          <rPr>
            <sz val="9"/>
            <color indexed="81"/>
            <rFont val="Tahoma"/>
            <family val="2"/>
          </rPr>
          <t xml:space="preserve">- Especialidad </t>
        </r>
        <r>
          <rPr>
            <b/>
            <sz val="9"/>
            <color indexed="81"/>
            <rFont val="Tahoma"/>
            <family val="2"/>
          </rPr>
          <t>Psiquiatra</t>
        </r>
        <r>
          <rPr>
            <sz val="9"/>
            <color indexed="81"/>
            <rFont val="Tahoma"/>
            <family val="2"/>
          </rPr>
          <t xml:space="preserve"> registre la actividad:  
</t>
        </r>
        <r>
          <rPr>
            <b/>
            <sz val="9"/>
            <color indexed="81"/>
            <rFont val="Tahoma"/>
            <family val="2"/>
          </rPr>
          <t>Peritaje Judicial</t>
        </r>
        <r>
          <rPr>
            <sz val="9"/>
            <color indexed="81"/>
            <rFont val="Tahoma"/>
            <family val="2"/>
          </rPr>
          <t xml:space="preserve">    
o
</t>
        </r>
        <r>
          <rPr>
            <b/>
            <sz val="9"/>
            <color indexed="81"/>
            <rFont val="Tahoma"/>
            <family val="2"/>
          </rPr>
          <t>Peritaje Psiquiátrico Judicial</t>
        </r>
        <r>
          <rPr>
            <sz val="9"/>
            <color indexed="81"/>
            <rFont val="Tahoma"/>
            <family val="2"/>
          </rPr>
          <t xml:space="preserve">
</t>
        </r>
      </text>
    </comment>
    <comment ref="C58" authorId="4" shapeId="0" xr:uid="{0C368F3C-4B1A-48FA-86F5-A6F318D80108}">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t>
        </r>
        <r>
          <rPr>
            <b/>
            <sz val="9"/>
            <color indexed="81"/>
            <rFont val="Tahoma"/>
            <family val="2"/>
          </rPr>
          <t>Peritaje Judicial</t>
        </r>
        <r>
          <rPr>
            <sz val="9"/>
            <color indexed="81"/>
            <rFont val="Tahoma"/>
            <family val="2"/>
          </rPr>
          <t xml:space="preserve">   
o
</t>
        </r>
        <r>
          <rPr>
            <b/>
            <sz val="9"/>
            <color indexed="81"/>
            <rFont val="Tahoma"/>
            <family val="2"/>
          </rPr>
          <t>Peritaje Psiquiátrico Judicial</t>
        </r>
      </text>
    </comment>
    <comment ref="C59" authorId="4" shapeId="0" xr:uid="{88C9309B-4D46-453C-B7B3-F22D6B99619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Enfermero/a</t>
        </r>
        <r>
          <rPr>
            <sz val="9"/>
            <color indexed="81"/>
            <rFont val="Tahoma"/>
            <family val="2"/>
          </rPr>
          <t xml:space="preserve"> registre la actividad:  
</t>
        </r>
        <r>
          <rPr>
            <b/>
            <sz val="9"/>
            <color indexed="81"/>
            <rFont val="Tahoma"/>
            <family val="2"/>
          </rPr>
          <t xml:space="preserve">Peritaje Judicial </t>
        </r>
        <r>
          <rPr>
            <sz val="9"/>
            <color indexed="81"/>
            <rFont val="Tahoma"/>
            <family val="2"/>
          </rPr>
          <t xml:space="preserve">   
o
</t>
        </r>
        <r>
          <rPr>
            <b/>
            <sz val="9"/>
            <color indexed="81"/>
            <rFont val="Tahoma"/>
            <family val="2"/>
          </rPr>
          <t>Peritaje Psiquiátrico Judicial</t>
        </r>
        <r>
          <rPr>
            <sz val="9"/>
            <color indexed="81"/>
            <rFont val="Tahoma"/>
            <family val="2"/>
          </rPr>
          <t xml:space="preserve">
</t>
        </r>
      </text>
    </comment>
    <comment ref="C60" authorId="4" shapeId="0" xr:uid="{12AE8694-86FC-47B7-BB7F-32FB294AAFED}">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Estamento </t>
        </r>
        <r>
          <rPr>
            <b/>
            <sz val="9"/>
            <color indexed="81"/>
            <rFont val="Tahoma"/>
            <family val="2"/>
          </rPr>
          <t xml:space="preserve">Asistente Social </t>
        </r>
        <r>
          <rPr>
            <sz val="9"/>
            <color indexed="81"/>
            <rFont val="Tahoma"/>
            <family val="2"/>
          </rPr>
          <t xml:space="preserve">registre la actividad:  
</t>
        </r>
        <r>
          <rPr>
            <b/>
            <sz val="9"/>
            <color indexed="81"/>
            <rFont val="Tahoma"/>
            <family val="2"/>
          </rPr>
          <t xml:space="preserve">Peritaje Judicial </t>
        </r>
        <r>
          <rPr>
            <sz val="9"/>
            <color indexed="81"/>
            <rFont val="Tahoma"/>
            <family val="2"/>
          </rPr>
          <t xml:space="preserve">   
o
</t>
        </r>
        <r>
          <rPr>
            <b/>
            <sz val="9"/>
            <color indexed="81"/>
            <rFont val="Tahoma"/>
            <family val="2"/>
          </rPr>
          <t>Peritaje Psiquiátrico Judicial</t>
        </r>
        <r>
          <rPr>
            <sz val="9"/>
            <color indexed="81"/>
            <rFont val="Tahoma"/>
            <family val="2"/>
          </rPr>
          <t xml:space="preserve">
</t>
        </r>
      </text>
    </comment>
    <comment ref="C61" authorId="4" shapeId="0" xr:uid="{8D8842E7-4B94-4A52-A91F-0408AC3B1396}">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t>
        </r>
        <r>
          <rPr>
            <b/>
            <sz val="9"/>
            <color indexed="81"/>
            <rFont val="Tahoma"/>
            <family val="2"/>
          </rPr>
          <t xml:space="preserve"> Atención / Registro Atención Individual. </t>
        </r>
        <r>
          <rPr>
            <sz val="9"/>
            <color indexed="81"/>
            <rFont val="Tahoma"/>
            <family val="2"/>
          </rPr>
          <t xml:space="preserve">
</t>
        </r>
        <r>
          <rPr>
            <b/>
            <sz val="9"/>
            <color indexed="81"/>
            <rFont val="Tahoma"/>
            <family val="2"/>
          </rPr>
          <t xml:space="preserve">Otros Profesionales </t>
        </r>
        <r>
          <rPr>
            <sz val="9"/>
            <color indexed="81"/>
            <rFont val="Tahoma"/>
            <family val="2"/>
          </rPr>
          <t xml:space="preserve">registren la actividad.
</t>
        </r>
        <r>
          <rPr>
            <b/>
            <sz val="9"/>
            <color indexed="81"/>
            <rFont val="Tahoma"/>
            <family val="2"/>
          </rPr>
          <t>Peritaje Judicial</t>
        </r>
        <r>
          <rPr>
            <sz val="9"/>
            <color indexed="81"/>
            <rFont val="Tahoma"/>
            <family val="2"/>
          </rPr>
          <t xml:space="preserve">    
o
</t>
        </r>
        <r>
          <rPr>
            <b/>
            <sz val="9"/>
            <color indexed="81"/>
            <rFont val="Tahoma"/>
            <family val="2"/>
          </rPr>
          <t>Peritaje Psiquiátrico Judicial</t>
        </r>
        <r>
          <rPr>
            <sz val="9"/>
            <color indexed="81"/>
            <rFont val="Tahoma"/>
            <family val="2"/>
          </rPr>
          <t xml:space="preserve">
</t>
        </r>
      </text>
    </comment>
    <comment ref="C62" authorId="4" shapeId="0" xr:uid="{EBFEC534-E558-4921-BAD8-7F560862FECC}">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Atención / Registro Atención Individual.</t>
        </r>
        <r>
          <rPr>
            <sz val="9"/>
            <color indexed="81"/>
            <rFont val="Tahoma"/>
            <family val="2"/>
          </rPr>
          <t xml:space="preserve">
Estamento </t>
        </r>
        <r>
          <rPr>
            <b/>
            <sz val="9"/>
            <color indexed="81"/>
            <rFont val="Tahoma"/>
            <family val="2"/>
          </rPr>
          <t>Psicólogo</t>
        </r>
        <r>
          <rPr>
            <sz val="9"/>
            <color indexed="81"/>
            <rFont val="Tahoma"/>
            <family val="2"/>
          </rPr>
          <t xml:space="preserve"> registre la actividad:  
</t>
        </r>
        <r>
          <rPr>
            <b/>
            <sz val="9"/>
            <color indexed="81"/>
            <rFont val="Tahoma"/>
            <family val="2"/>
          </rPr>
          <t xml:space="preserve">Examen Preliminar En Drogas Para Adolescentes Imputados/Condenados </t>
        </r>
        <r>
          <rPr>
            <sz val="9"/>
            <color indexed="81"/>
            <rFont val="Tahoma"/>
            <family val="2"/>
          </rPr>
          <t xml:space="preserve">
</t>
        </r>
      </text>
    </comment>
    <comment ref="C63" authorId="4" shapeId="0" xr:uid="{6EC4BE1A-FC57-42EA-A134-F4B91A1C12C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Estamento </t>
        </r>
        <r>
          <rPr>
            <b/>
            <sz val="9"/>
            <color indexed="81"/>
            <rFont val="Tahoma"/>
            <family val="2"/>
          </rPr>
          <t>Asistente Social</t>
        </r>
        <r>
          <rPr>
            <sz val="9"/>
            <color indexed="81"/>
            <rFont val="Tahoma"/>
            <family val="2"/>
          </rPr>
          <t xml:space="preserve"> registre la actividad:  
</t>
        </r>
        <r>
          <rPr>
            <b/>
            <sz val="9"/>
            <color indexed="81"/>
            <rFont val="Tahoma"/>
            <family val="2"/>
          </rPr>
          <t xml:space="preserve">Examen Preliminar En Drogas Para Adolescentes Imputados/Condenados </t>
        </r>
        <r>
          <rPr>
            <sz val="9"/>
            <color indexed="81"/>
            <rFont val="Tahoma"/>
            <family val="2"/>
          </rPr>
          <t xml:space="preserve">
</t>
        </r>
      </text>
    </comment>
    <comment ref="C64" authorId="4" shapeId="0" xr:uid="{3C3AA950-CE95-4F90-BB93-8A2FBE4F8414}">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Estamento </t>
        </r>
        <r>
          <rPr>
            <b/>
            <sz val="9"/>
            <color indexed="81"/>
            <rFont val="Tahoma"/>
            <family val="2"/>
          </rPr>
          <t xml:space="preserve">Médico/a </t>
        </r>
        <r>
          <rPr>
            <sz val="9"/>
            <color indexed="81"/>
            <rFont val="Tahoma"/>
            <family val="2"/>
          </rPr>
          <t xml:space="preserve">registre la actividad:  
</t>
        </r>
        <r>
          <rPr>
            <b/>
            <sz val="9"/>
            <color indexed="81"/>
            <rFont val="Tahoma"/>
            <family val="2"/>
          </rPr>
          <t>Evaluación Clínica Para Adolescentes Imputados Con Consumo De Drogas</t>
        </r>
        <r>
          <rPr>
            <sz val="9"/>
            <color indexed="81"/>
            <rFont val="Tahoma"/>
            <family val="2"/>
          </rPr>
          <t xml:space="preserve">
</t>
        </r>
      </text>
    </comment>
    <comment ref="C65" authorId="4" shapeId="0" xr:uid="{F3773DD8-1AC9-4023-983E-CFD78C55EF4C}">
      <text>
        <r>
          <rPr>
            <sz val="9"/>
            <color indexed="81"/>
            <rFont val="Tahoma"/>
            <family val="2"/>
          </rPr>
          <t xml:space="preserve">Este dato aparecerá  luego de que en la atención 
Registrada en el </t>
        </r>
        <r>
          <rPr>
            <b/>
            <sz val="9"/>
            <color indexed="81"/>
            <rFont val="Tahoma"/>
            <family val="2"/>
          </rPr>
          <t xml:space="preserve">Módulo Box- Pacientes Citados </t>
        </r>
        <r>
          <rPr>
            <sz val="9"/>
            <color indexed="81"/>
            <rFont val="Tahoma"/>
            <family val="2"/>
          </rPr>
          <t xml:space="preserve">
o Registrada en</t>
        </r>
        <r>
          <rPr>
            <b/>
            <sz val="9"/>
            <color indexed="81"/>
            <rFont val="Tahoma"/>
            <family val="2"/>
          </rPr>
          <t xml:space="preserve"> Módulo Atención / Registro Atención Individual.</t>
        </r>
        <r>
          <rPr>
            <sz val="9"/>
            <color indexed="81"/>
            <rFont val="Tahoma"/>
            <family val="2"/>
          </rPr>
          <t xml:space="preserve"> 
Estamento </t>
        </r>
        <r>
          <rPr>
            <b/>
            <sz val="9"/>
            <color indexed="81"/>
            <rFont val="Tahoma"/>
            <family val="2"/>
          </rPr>
          <t>Médico/a</t>
        </r>
        <r>
          <rPr>
            <sz val="9"/>
            <color indexed="81"/>
            <rFont val="Tahoma"/>
            <family val="2"/>
          </rPr>
          <t xml:space="preserve"> - Especialidad </t>
        </r>
        <r>
          <rPr>
            <b/>
            <sz val="9"/>
            <color indexed="81"/>
            <rFont val="Tahoma"/>
            <family val="2"/>
          </rPr>
          <t>Psiquiatra</t>
        </r>
        <r>
          <rPr>
            <sz val="9"/>
            <color indexed="81"/>
            <rFont val="Tahoma"/>
            <family val="2"/>
          </rPr>
          <t xml:space="preserve"> registre la actividad:  
</t>
        </r>
        <r>
          <rPr>
            <b/>
            <sz val="9"/>
            <color indexed="81"/>
            <rFont val="Tahoma"/>
            <family val="2"/>
          </rPr>
          <t>Evaluación Clínica Para Adolescentes Imputados Con Consumo De Drogas</t>
        </r>
        <r>
          <rPr>
            <sz val="9"/>
            <color indexed="81"/>
            <rFont val="Tahoma"/>
            <family val="2"/>
          </rPr>
          <t xml:space="preserve">
</t>
        </r>
      </text>
    </comment>
    <comment ref="C66" authorId="4" shapeId="0" xr:uid="{95E87C51-EA3B-4464-9D7D-713EA4C8A89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t>
        </r>
        <r>
          <rPr>
            <b/>
            <sz val="9"/>
            <color indexed="81"/>
            <rFont val="Tahoma"/>
            <family val="2"/>
          </rPr>
          <t xml:space="preserve"> Psicólogo</t>
        </r>
        <r>
          <rPr>
            <sz val="9"/>
            <color indexed="81"/>
            <rFont val="Tahoma"/>
            <family val="2"/>
          </rPr>
          <t xml:space="preserve"> registre la actividad:  
</t>
        </r>
        <r>
          <rPr>
            <b/>
            <sz val="9"/>
            <color indexed="81"/>
            <rFont val="Tahoma"/>
            <family val="2"/>
          </rPr>
          <t>Evaluación Clínica Para Adolescentes Imputados Con Consumo De Drogas</t>
        </r>
        <r>
          <rPr>
            <sz val="9"/>
            <color indexed="81"/>
            <rFont val="Tahoma"/>
            <family val="2"/>
          </rPr>
          <t xml:space="preserve">
</t>
        </r>
      </text>
    </comment>
    <comment ref="C67" authorId="4" shapeId="0" xr:uid="{FC7FA930-C819-4C54-B105-09221D028F53}">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Asistente Social</t>
        </r>
        <r>
          <rPr>
            <sz val="9"/>
            <color indexed="81"/>
            <rFont val="Tahoma"/>
            <family val="2"/>
          </rPr>
          <t xml:space="preserve"> registre la actividad:  
</t>
        </r>
        <r>
          <rPr>
            <b/>
            <sz val="9"/>
            <color indexed="81"/>
            <rFont val="Tahoma"/>
            <family val="2"/>
          </rPr>
          <t xml:space="preserve">Evaluación Clínica Para Adolescentes Imputados Con Consumo De Drogas
</t>
        </r>
      </text>
    </comment>
    <comment ref="C68" authorId="4" shapeId="0" xr:uid="{3BE696BB-358F-4B61-8859-D5E0226D3574}">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Estamento </t>
        </r>
        <r>
          <rPr>
            <b/>
            <sz val="9"/>
            <color indexed="81"/>
            <rFont val="Tahoma"/>
            <family val="2"/>
          </rPr>
          <t>Médico/a</t>
        </r>
        <r>
          <rPr>
            <sz val="9"/>
            <color indexed="81"/>
            <rFont val="Tahoma"/>
            <family val="2"/>
          </rPr>
          <t xml:space="preserve"> registre la actividad:  
</t>
        </r>
        <r>
          <rPr>
            <b/>
            <sz val="9"/>
            <color indexed="81"/>
            <rFont val="Tahoma"/>
            <family val="2"/>
          </rPr>
          <t>Examen Mental Preliminar A Personas Imputadas</t>
        </r>
        <r>
          <rPr>
            <sz val="9"/>
            <color indexed="81"/>
            <rFont val="Tahoma"/>
            <family val="2"/>
          </rPr>
          <t xml:space="preserve">
</t>
        </r>
      </text>
    </comment>
    <comment ref="C69" authorId="4" shapeId="0" xr:uid="{48375B84-68A6-4469-9AC1-1EB3D1E06F0B}">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Médico/a</t>
        </r>
        <r>
          <rPr>
            <sz val="9"/>
            <color indexed="81"/>
            <rFont val="Tahoma"/>
            <family val="2"/>
          </rPr>
          <t xml:space="preserve"> - Especialidad </t>
        </r>
        <r>
          <rPr>
            <b/>
            <sz val="9"/>
            <color indexed="81"/>
            <rFont val="Tahoma"/>
            <family val="2"/>
          </rPr>
          <t>Psiquiatra</t>
        </r>
        <r>
          <rPr>
            <sz val="9"/>
            <color indexed="81"/>
            <rFont val="Tahoma"/>
            <family val="2"/>
          </rPr>
          <t xml:space="preserve"> registre la actividad:  
</t>
        </r>
        <r>
          <rPr>
            <b/>
            <sz val="9"/>
            <color indexed="81"/>
            <rFont val="Tahoma"/>
            <family val="2"/>
          </rPr>
          <t>Examen Mental Preliminar A Personas Imputadas</t>
        </r>
        <r>
          <rPr>
            <sz val="9"/>
            <color indexed="81"/>
            <rFont val="Tahoma"/>
            <family val="2"/>
          </rPr>
          <t xml:space="preserve">
</t>
        </r>
      </text>
    </comment>
    <comment ref="C70" authorId="4" shapeId="0" xr:uid="{176FD1FE-ACD1-4CCE-89E7-6DFD90A76E97}">
      <text>
        <r>
          <rPr>
            <sz val="9"/>
            <color indexed="81"/>
            <rFont val="Tahoma"/>
            <family val="2"/>
          </rPr>
          <t xml:space="preserve">Este dato aparecerá  luego de que en la atención 
Registrada en el </t>
        </r>
        <r>
          <rPr>
            <b/>
            <sz val="9"/>
            <color indexed="81"/>
            <rFont val="Tahoma"/>
            <family val="2"/>
          </rPr>
          <t xml:space="preserve">Módulo Box-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Médico/a</t>
        </r>
        <r>
          <rPr>
            <sz val="9"/>
            <color indexed="81"/>
            <rFont val="Tahoma"/>
            <family val="2"/>
          </rPr>
          <t xml:space="preserve"> registre la actividad:  
</t>
        </r>
        <r>
          <rPr>
            <b/>
            <sz val="9"/>
            <color indexed="81"/>
            <rFont val="Tahoma"/>
            <family val="2"/>
          </rPr>
          <t xml:space="preserve">Peritaje Drogas </t>
        </r>
        <r>
          <rPr>
            <sz val="9"/>
            <color indexed="81"/>
            <rFont val="Tahoma"/>
            <family val="2"/>
          </rPr>
          <t xml:space="preserve">
</t>
        </r>
      </text>
    </comment>
    <comment ref="C71" authorId="4" shapeId="0" xr:uid="{5F5E3E79-70C9-4690-8F49-BCF0C3E942CC}">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o Registrada en </t>
        </r>
        <r>
          <rPr>
            <b/>
            <sz val="9"/>
            <color indexed="81"/>
            <rFont val="Tahoma"/>
            <family val="2"/>
          </rPr>
          <t xml:space="preserve">Módulo Atención / Registro Atención Individual. </t>
        </r>
        <r>
          <rPr>
            <sz val="9"/>
            <color indexed="81"/>
            <rFont val="Tahoma"/>
            <family val="2"/>
          </rPr>
          <t xml:space="preserve">
Estamento Médico/a - Especialidad </t>
        </r>
        <r>
          <rPr>
            <b/>
            <sz val="9"/>
            <color indexed="81"/>
            <rFont val="Tahoma"/>
            <family val="2"/>
          </rPr>
          <t>Psiquiatra</t>
        </r>
        <r>
          <rPr>
            <sz val="9"/>
            <color indexed="81"/>
            <rFont val="Tahoma"/>
            <family val="2"/>
          </rPr>
          <t xml:space="preserve"> registre la actividad:  
</t>
        </r>
        <r>
          <rPr>
            <b/>
            <sz val="9"/>
            <color indexed="81"/>
            <rFont val="Tahoma"/>
            <family val="2"/>
          </rPr>
          <t xml:space="preserve">Peritaje Drogas </t>
        </r>
        <r>
          <rPr>
            <sz val="9"/>
            <color indexed="81"/>
            <rFont val="Tahoma"/>
            <family val="2"/>
          </rPr>
          <t xml:space="preserve">
</t>
        </r>
      </text>
    </comment>
    <comment ref="C72" authorId="4" shapeId="0" xr:uid="{59F16473-8619-4E9F-A25C-DBA1FC67EEFC}">
      <text>
        <r>
          <rPr>
            <sz val="9"/>
            <color indexed="81"/>
            <rFont val="Tahoma"/>
            <family val="2"/>
          </rPr>
          <t>Este dato aparecerá  luego de que en la atención 
Registrada en el</t>
        </r>
        <r>
          <rPr>
            <b/>
            <sz val="9"/>
            <color indexed="81"/>
            <rFont val="Tahoma"/>
            <family val="2"/>
          </rPr>
          <t xml:space="preserve"> 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Médico/a</t>
        </r>
        <r>
          <rPr>
            <sz val="9"/>
            <color indexed="81"/>
            <rFont val="Tahoma"/>
            <family val="2"/>
          </rPr>
          <t xml:space="preserve"> registre la actividad:  
</t>
        </r>
        <r>
          <rPr>
            <b/>
            <sz val="9"/>
            <color indexed="81"/>
            <rFont val="Tahoma"/>
            <family val="2"/>
          </rPr>
          <t xml:space="preserve"> Atención a agresores derivados de tribunales (ley de violencia intrafamiliar) </t>
        </r>
        <r>
          <rPr>
            <sz val="9"/>
            <color indexed="81"/>
            <rFont val="Tahoma"/>
            <family val="2"/>
          </rPr>
          <t xml:space="preserve">
</t>
        </r>
      </text>
    </comment>
    <comment ref="C73" authorId="4" shapeId="0" xr:uid="{C137474F-B73F-46FB-B0DE-2F2CD5855DB8}">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Registro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Médico/a</t>
        </r>
        <r>
          <rPr>
            <sz val="9"/>
            <color indexed="81"/>
            <rFont val="Tahoma"/>
            <family val="2"/>
          </rPr>
          <t xml:space="preserve"> - Especialidad </t>
        </r>
        <r>
          <rPr>
            <b/>
            <sz val="9"/>
            <color indexed="81"/>
            <rFont val="Tahoma"/>
            <family val="2"/>
          </rPr>
          <t>Psiquiatra</t>
        </r>
        <r>
          <rPr>
            <sz val="9"/>
            <color indexed="81"/>
            <rFont val="Tahoma"/>
            <family val="2"/>
          </rPr>
          <t xml:space="preserve"> registre la actividad:  
</t>
        </r>
        <r>
          <rPr>
            <b/>
            <sz val="9"/>
            <color indexed="81"/>
            <rFont val="Tahoma"/>
            <family val="2"/>
          </rPr>
          <t xml:space="preserve"> Atención a agresores derivados de tribunales (ley de violencia intrafamiliar) </t>
        </r>
        <r>
          <rPr>
            <sz val="9"/>
            <color indexed="81"/>
            <rFont val="Tahoma"/>
            <family val="2"/>
          </rPr>
          <t xml:space="preserve">
</t>
        </r>
      </text>
    </comment>
    <comment ref="C74" authorId="4" shapeId="0" xr:uid="{096B1129-383D-451D-88C6-EEBB82A25AB4}">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t>
        </r>
        <r>
          <rPr>
            <b/>
            <sz val="9"/>
            <color indexed="81"/>
            <rFont val="Tahoma"/>
            <family val="2"/>
          </rPr>
          <t xml:space="preserve"> Psicólogo</t>
        </r>
        <r>
          <rPr>
            <sz val="9"/>
            <color indexed="81"/>
            <rFont val="Tahoma"/>
            <family val="2"/>
          </rPr>
          <t xml:space="preserve"> registre la actividad:  
 </t>
        </r>
        <r>
          <rPr>
            <b/>
            <sz val="9"/>
            <color indexed="81"/>
            <rFont val="Tahoma"/>
            <family val="2"/>
          </rPr>
          <t xml:space="preserve">Atención a agresores derivados de tribunales (ley de violencia intrafamiliar) 
</t>
        </r>
      </text>
    </comment>
    <comment ref="C75" authorId="4" shapeId="0" xr:uid="{85FF53A2-E450-4E54-8A18-B4B76F79CA57}">
      <text>
        <r>
          <rPr>
            <sz val="9"/>
            <color indexed="81"/>
            <rFont val="Tahoma"/>
            <family val="2"/>
          </rPr>
          <t xml:space="preserve">Este dato aparecerá  luego de que en la atención 
Registrada en el </t>
        </r>
        <r>
          <rPr>
            <b/>
            <sz val="9"/>
            <color indexed="81"/>
            <rFont val="Tahoma"/>
            <family val="2"/>
          </rPr>
          <t>Módulo Box - Pacientes Citados</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 </t>
        </r>
        <r>
          <rPr>
            <b/>
            <sz val="9"/>
            <color indexed="81"/>
            <rFont val="Tahoma"/>
            <family val="2"/>
          </rPr>
          <t>Enfermero/a</t>
        </r>
        <r>
          <rPr>
            <sz val="9"/>
            <color indexed="81"/>
            <rFont val="Tahoma"/>
            <family val="2"/>
          </rPr>
          <t xml:space="preserve"> registre la actividad:  
</t>
        </r>
        <r>
          <rPr>
            <b/>
            <sz val="9"/>
            <color indexed="81"/>
            <rFont val="Tahoma"/>
            <family val="2"/>
          </rPr>
          <t xml:space="preserve">Atención a agresores derivados de tribunales (ley de violencia intrafamiliar) 
</t>
        </r>
      </text>
    </comment>
    <comment ref="C76" authorId="4" shapeId="0" xr:uid="{9803166C-B9F3-48A7-B816-720394F1A681}">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Estamento</t>
        </r>
        <r>
          <rPr>
            <b/>
            <sz val="9"/>
            <color indexed="81"/>
            <rFont val="Tahoma"/>
            <family val="2"/>
          </rPr>
          <t xml:space="preserve"> Asistente Social</t>
        </r>
        <r>
          <rPr>
            <sz val="9"/>
            <color indexed="81"/>
            <rFont val="Tahoma"/>
            <family val="2"/>
          </rPr>
          <t xml:space="preserve"> registre la actividad:  
</t>
        </r>
        <r>
          <rPr>
            <b/>
            <sz val="9"/>
            <color indexed="81"/>
            <rFont val="Tahoma"/>
            <family val="2"/>
          </rPr>
          <t xml:space="preserve">Atención a agresores derivados de tribunales (ley de violencia intrafamiliar) </t>
        </r>
        <r>
          <rPr>
            <sz val="9"/>
            <color indexed="81"/>
            <rFont val="Tahoma"/>
            <family val="2"/>
          </rPr>
          <t xml:space="preserve">
</t>
        </r>
      </text>
    </comment>
    <comment ref="C77" authorId="4" shapeId="0" xr:uid="{CCF2CD83-622A-4A4D-A422-C504E2E808BD}">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t>
        </r>
        <r>
          <rPr>
            <b/>
            <sz val="9"/>
            <color indexed="81"/>
            <rFont val="Tahoma"/>
            <family val="2"/>
          </rPr>
          <t>Otros Profesionales</t>
        </r>
        <r>
          <rPr>
            <sz val="9"/>
            <color indexed="81"/>
            <rFont val="Tahoma"/>
            <family val="2"/>
          </rPr>
          <t xml:space="preserve"> registren la actividad.
</t>
        </r>
        <r>
          <rPr>
            <b/>
            <sz val="9"/>
            <color indexed="81"/>
            <rFont val="Tahoma"/>
            <family val="2"/>
          </rPr>
          <t xml:space="preserve">Atención a agresores derivados de tribunales (ley de violencia intrafamiliar) 
</t>
        </r>
      </text>
    </comment>
    <comment ref="A79" authorId="5" shapeId="0" xr:uid="{ADD649EE-0AA3-4F7E-9A17-0E9EC5E8BEA2}">
      <text>
        <r>
          <rPr>
            <b/>
            <sz val="9"/>
            <color indexed="81"/>
            <rFont val="Tahoma"/>
            <family val="2"/>
          </rPr>
          <t>CONCEPTOS NO CONTABILIZABLES EN RAYEN</t>
        </r>
      </text>
    </comment>
    <comment ref="C86" authorId="9" shapeId="0" xr:uid="{273861AD-E2A2-44FF-A9D0-3A1A82BEAD56}">
      <text>
        <r>
          <rPr>
            <sz val="9"/>
            <color indexed="81"/>
            <rFont val="Tahoma"/>
            <family val="2"/>
          </rPr>
          <t xml:space="preserve">
Este dato corresponde al número de Reuniones/Sesiones realizadas y registrada por el Módulo </t>
        </r>
        <r>
          <rPr>
            <b/>
            <sz val="9"/>
            <color indexed="81"/>
            <rFont val="Tahoma"/>
            <family val="2"/>
          </rPr>
          <t>Atención/Registro de atención Comunitaria</t>
        </r>
        <r>
          <rPr>
            <sz val="9"/>
            <color indexed="81"/>
            <rFont val="Tahoma"/>
            <family val="2"/>
          </rPr>
          <t xml:space="preserve"> durante el mes informado</t>
        </r>
        <r>
          <rPr>
            <b/>
            <sz val="9"/>
            <color indexed="81"/>
            <rFont val="Tahoma"/>
            <family val="2"/>
          </rPr>
          <t xml:space="preserve">.
</t>
        </r>
      </text>
    </comment>
    <comment ref="D86" authorId="9" shapeId="0" xr:uid="{AEE5FD26-F58E-451D-9858-0BCEFD9B6868}">
      <text>
        <r>
          <rPr>
            <sz val="9"/>
            <color indexed="81"/>
            <rFont val="Tahoma"/>
            <family val="2"/>
          </rPr>
          <t xml:space="preserve">
Este dato corresponde al número de Instituciones/Organizaciones registrada por el Módulo </t>
        </r>
        <r>
          <rPr>
            <b/>
            <sz val="9"/>
            <color indexed="81"/>
            <rFont val="Tahoma"/>
            <family val="2"/>
          </rPr>
          <t>Atención/Registro de atención Comunitaria</t>
        </r>
        <r>
          <rPr>
            <sz val="9"/>
            <color indexed="81"/>
            <rFont val="Tahoma"/>
            <family val="2"/>
          </rPr>
          <t xml:space="preserve"> durante el mes informado</t>
        </r>
        <r>
          <rPr>
            <b/>
            <sz val="9"/>
            <color indexed="81"/>
            <rFont val="Tahoma"/>
            <family val="2"/>
          </rPr>
          <t xml:space="preserve">.
</t>
        </r>
      </text>
    </comment>
    <comment ref="B88" authorId="4" shapeId="0" xr:uid="{A83A691E-B4B9-44A1-9912-160518C6427A}">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Trabajo Intersectorial</t>
        </r>
      </text>
    </comment>
    <comment ref="B89" authorId="4" shapeId="0" xr:uid="{0B2A3315-C902-40A7-BBF5-70F17F64D259}">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Trabajo con Organizaciones Comunitarias de Base</t>
        </r>
        <r>
          <rPr>
            <sz val="9"/>
            <color indexed="81"/>
            <rFont val="Tahoma"/>
            <family val="2"/>
          </rPr>
          <t xml:space="preserve">
</t>
        </r>
      </text>
    </comment>
    <comment ref="B90" authorId="4" shapeId="0" xr:uid="{626A7E8A-4F8C-429E-89B0-7AB422F56C76}">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Trabajo con Organizaciones de Usuarios y Familiares</t>
        </r>
        <r>
          <rPr>
            <sz val="9"/>
            <color indexed="81"/>
            <rFont val="Tahoma"/>
            <family val="2"/>
          </rPr>
          <t xml:space="preserve">
</t>
        </r>
      </text>
    </comment>
    <comment ref="B91" authorId="10" shapeId="0" xr:uid="{E4E9AE04-1172-486B-9531-73DD90D7770F}">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Colaboración con Grupo de Autoayuda</t>
        </r>
      </text>
    </comment>
    <comment ref="B92" authorId="5" shapeId="0" xr:uid="{766B46D1-7CB2-4D7A-8E5F-F3283ADED849}">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 xml:space="preserve">Reuniones con Instituciones del Sector Salud - Programa Acompañamiento Psicosocial
</t>
        </r>
        <r>
          <rPr>
            <sz val="9"/>
            <color indexed="81"/>
            <rFont val="Tahoma"/>
            <family val="2"/>
          </rPr>
          <t xml:space="preserve">
</t>
        </r>
      </text>
    </comment>
    <comment ref="B93" authorId="5" shapeId="0" xr:uid="{A2B670B9-9682-4967-87E8-8E5B07C4ABCC}">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 xml:space="preserve">Reuniones con Instituciones del Intersector Acompañamiento Psicosocial
</t>
        </r>
      </text>
    </comment>
    <comment ref="B94" authorId="5" shapeId="0" xr:uid="{9DD5EFAA-0AAF-4129-BC55-54347FE00970}">
      <text>
        <r>
          <rPr>
            <sz val="9"/>
            <color indexed="81"/>
            <rFont val="Tahoma"/>
            <family val="2"/>
          </rPr>
          <t xml:space="preserve">Este dato aparecera cuando en la atención:
Registrada en </t>
        </r>
        <r>
          <rPr>
            <b/>
            <sz val="9"/>
            <color indexed="81"/>
            <rFont val="Tahoma"/>
            <family val="2"/>
          </rPr>
          <t>Módulo Atención / Registro Atención Comunitaria.</t>
        </r>
        <r>
          <rPr>
            <sz val="9"/>
            <color indexed="81"/>
            <rFont val="Tahoma"/>
            <family val="2"/>
          </rPr>
          <t xml:space="preserve">
Se registre la actividad 
</t>
        </r>
        <r>
          <rPr>
            <b/>
            <sz val="9"/>
            <color indexed="81"/>
            <rFont val="Tahoma"/>
            <family val="2"/>
          </rPr>
          <t>Reuniones con Organizaciones Comunitarias Acompamiento Psicosocial</t>
        </r>
      </text>
    </comment>
    <comment ref="D98" authorId="4" shapeId="0" xr:uid="{801BA886-D168-45C4-A737-72526758334B}">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Módulo Atención / Registro Atención Individual.</t>
        </r>
        <r>
          <rPr>
            <sz val="9"/>
            <color indexed="81"/>
            <rFont val="Tahoma"/>
            <family val="2"/>
          </rPr>
          <t xml:space="preserve"> 
Se registre la actividad.
</t>
        </r>
        <r>
          <rPr>
            <b/>
            <sz val="9"/>
            <color indexed="81"/>
            <rFont val="Tahoma"/>
            <family val="2"/>
          </rPr>
          <t>Informes Tribunal de Familia</t>
        </r>
        <r>
          <rPr>
            <sz val="9"/>
            <color indexed="81"/>
            <rFont val="Tahoma"/>
            <family val="2"/>
          </rPr>
          <t xml:space="preserve">
</t>
        </r>
      </text>
    </comment>
    <comment ref="E98" authorId="11" shapeId="0" xr:uid="{C13E3AA8-116A-4873-BF89-B8C19F427B69}">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 xml:space="preserve">Asistencia a Tribunales de Familia </t>
        </r>
        <r>
          <rPr>
            <sz val="9"/>
            <color indexed="81"/>
            <rFont val="Tahoma"/>
            <family val="2"/>
          </rPr>
          <t xml:space="preserve">
y agregar en la pestaña Diagnóstico, en el campo </t>
        </r>
        <r>
          <rPr>
            <b/>
            <sz val="9"/>
            <color indexed="81"/>
            <rFont val="Tahoma"/>
            <family val="2"/>
          </rPr>
          <t xml:space="preserve">"Profesional o Técnico" </t>
        </r>
        <r>
          <rPr>
            <sz val="9"/>
            <color indexed="81"/>
            <rFont val="Tahoma"/>
            <family val="2"/>
          </rPr>
          <t>los profesionales que asisten a dicha actividad.</t>
        </r>
      </text>
    </comment>
    <comment ref="F98" authorId="11" shapeId="0" xr:uid="{DA34FEC2-D560-4F26-BDAE-D0E3B49B98D4}">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 xml:space="preserve">Asistencia a Tribunales de Familia </t>
        </r>
        <r>
          <rPr>
            <sz val="9"/>
            <color indexed="81"/>
            <rFont val="Tahoma"/>
            <family val="2"/>
          </rPr>
          <t xml:space="preserve">
</t>
        </r>
        <r>
          <rPr>
            <b/>
            <sz val="9"/>
            <color indexed="81"/>
            <rFont val="Tahoma"/>
            <family val="2"/>
          </rPr>
          <t xml:space="preserve">
</t>
        </r>
        <r>
          <rPr>
            <sz val="9"/>
            <color indexed="81"/>
            <rFont val="Tahoma"/>
            <family val="2"/>
          </rPr>
          <t xml:space="preserve">
</t>
        </r>
      </text>
    </comment>
    <comment ref="D99" authorId="4" shapeId="0" xr:uid="{CC0A797F-7F6E-4E8E-A982-B21D064C88D7}">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Informe Tibunales Penales</t>
        </r>
      </text>
    </comment>
    <comment ref="E99" authorId="11" shapeId="0" xr:uid="{F0845639-324C-48CE-B2C4-4469D5C0B0CD}">
      <text>
        <r>
          <rPr>
            <sz val="9"/>
            <color indexed="81"/>
            <rFont val="Tahoma"/>
            <family val="2"/>
          </rPr>
          <t>Este dato aparecerá  luego de que en la atención  
Registrada en el</t>
        </r>
        <r>
          <rPr>
            <b/>
            <sz val="9"/>
            <color indexed="81"/>
            <rFont val="Tahoma"/>
            <family val="2"/>
          </rPr>
          <t xml:space="preserve"> Módulo Box - Pacientes Citados 
</t>
        </r>
        <r>
          <rPr>
            <sz val="9"/>
            <color indexed="81"/>
            <rFont val="Tahoma"/>
            <family val="2"/>
          </rPr>
          <t>ó Registrada en</t>
        </r>
        <r>
          <rPr>
            <b/>
            <sz val="9"/>
            <color indexed="81"/>
            <rFont val="Tahoma"/>
            <family val="2"/>
          </rPr>
          <t xml:space="preserve"> Módulo Atención / Registro Atención Individual. 
</t>
        </r>
        <r>
          <rPr>
            <sz val="9"/>
            <color indexed="81"/>
            <rFont val="Tahoma"/>
            <family val="2"/>
          </rPr>
          <t>Se registre la actividad</t>
        </r>
        <r>
          <rPr>
            <b/>
            <sz val="9"/>
            <color indexed="81"/>
            <rFont val="Tahoma"/>
            <family val="2"/>
          </rPr>
          <t xml:space="preserve">
Asistencia a Tribunales Penales
</t>
        </r>
        <r>
          <rPr>
            <sz val="9"/>
            <color indexed="81"/>
            <rFont val="Tahoma"/>
            <family val="2"/>
          </rPr>
          <t>y agregar en la pestaña</t>
        </r>
        <r>
          <rPr>
            <b/>
            <sz val="9"/>
            <color indexed="81"/>
            <rFont val="Tahoma"/>
            <family val="2"/>
          </rPr>
          <t xml:space="preserve"> Diagnóstico, </t>
        </r>
        <r>
          <rPr>
            <sz val="9"/>
            <color indexed="81"/>
            <rFont val="Tahoma"/>
            <family val="2"/>
          </rPr>
          <t xml:space="preserve">en el campo </t>
        </r>
        <r>
          <rPr>
            <b/>
            <sz val="9"/>
            <color indexed="81"/>
            <rFont val="Tahoma"/>
            <family val="2"/>
          </rPr>
          <t xml:space="preserve">"Profesional o Técnico" </t>
        </r>
        <r>
          <rPr>
            <sz val="9"/>
            <color indexed="81"/>
            <rFont val="Tahoma"/>
            <family val="2"/>
          </rPr>
          <t xml:space="preserve">los profesionales que asisten a dicha actividad.
</t>
        </r>
      </text>
    </comment>
    <comment ref="F99" authorId="11" shapeId="0" xr:uid="{30DC161D-BCA3-4E25-BBE9-D8F3E78B1DD6}">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t>
        </r>
        <r>
          <rPr>
            <sz val="9"/>
            <color indexed="81"/>
            <rFont val="Tahoma"/>
            <family val="2"/>
          </rPr>
          <t xml:space="preserve">Individual. 
Se registre la actividad
</t>
        </r>
        <r>
          <rPr>
            <b/>
            <sz val="9"/>
            <color indexed="81"/>
            <rFont val="Tahoma"/>
            <family val="2"/>
          </rPr>
          <t xml:space="preserve">Asistencia a Tribunales Penales
</t>
        </r>
        <r>
          <rPr>
            <sz val="9"/>
            <color indexed="81"/>
            <rFont val="Tahoma"/>
            <family val="2"/>
          </rPr>
          <t xml:space="preserve">
</t>
        </r>
      </text>
    </comment>
    <comment ref="D100" authorId="4" shapeId="0" xr:uid="{FF3DC202-4CBD-4CCA-AA97-B9A23A6F23E3}">
      <text>
        <r>
          <rPr>
            <sz val="9"/>
            <color indexed="81"/>
            <rFont val="Tahoma"/>
            <family val="2"/>
          </rPr>
          <t xml:space="preserve">Este dato aparecerá  luego de que en la atención 
Registrada en el </t>
        </r>
        <r>
          <rPr>
            <b/>
            <sz val="9"/>
            <color indexed="81"/>
            <rFont val="Tahoma"/>
            <family val="2"/>
          </rPr>
          <t xml:space="preserve">Módulo Box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Informe Tribunales Civiles</t>
        </r>
      </text>
    </comment>
    <comment ref="E100" authorId="11" shapeId="0" xr:uid="{7E0CE664-F996-4B7E-AAAA-EEB780690B27}">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Asistencia a Tribunales Civiles</t>
        </r>
        <r>
          <rPr>
            <sz val="9"/>
            <color indexed="81"/>
            <rFont val="Tahoma"/>
            <family val="2"/>
          </rPr>
          <t xml:space="preserve">
y agregar en la pestaña Diagnóstico, en el campo </t>
        </r>
        <r>
          <rPr>
            <b/>
            <sz val="9"/>
            <color indexed="81"/>
            <rFont val="Tahoma"/>
            <family val="2"/>
          </rPr>
          <t>"Profesional o Técnico"</t>
        </r>
        <r>
          <rPr>
            <sz val="9"/>
            <color indexed="81"/>
            <rFont val="Tahoma"/>
            <family val="2"/>
          </rPr>
          <t xml:space="preserve"> los profesionales que asisten a dicha actividad.
</t>
        </r>
      </text>
    </comment>
    <comment ref="F100" authorId="11" shapeId="0" xr:uid="{AAE310DB-2B38-46CC-B53E-EEF7EC4772E4}">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 xml:space="preserve">Asistencia a Tribunales Civiles </t>
        </r>
        <r>
          <rPr>
            <sz val="9"/>
            <color indexed="81"/>
            <rFont val="Tahoma"/>
            <family val="2"/>
          </rPr>
          <t xml:space="preserve">
</t>
        </r>
      </text>
    </comment>
    <comment ref="D101" authorId="4" shapeId="0" xr:uid="{2142DF52-F6F5-4345-B720-10852127F9CD}">
      <text>
        <r>
          <rPr>
            <sz val="9"/>
            <color indexed="81"/>
            <rFont val="Tahoma"/>
            <family val="2"/>
          </rPr>
          <t xml:space="preserve">Este dato aparecerá  luego de que en la atención 
Registrada en el </t>
        </r>
        <r>
          <rPr>
            <b/>
            <sz val="9"/>
            <color indexed="81"/>
            <rFont val="Tahoma"/>
            <family val="2"/>
          </rPr>
          <t xml:space="preserve">Módulo Box - Pacientes Citadas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Informe Tribunales Policia Local</t>
        </r>
        <r>
          <rPr>
            <sz val="9"/>
            <color indexed="81"/>
            <rFont val="Tahoma"/>
            <family val="2"/>
          </rPr>
          <t xml:space="preserve">
</t>
        </r>
      </text>
    </comment>
    <comment ref="E101" authorId="11" shapeId="0" xr:uid="{A39EB350-C97B-483C-A3F5-B5DBD3052727}">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Asistencia a Tribunales de Policia Local</t>
        </r>
        <r>
          <rPr>
            <sz val="9"/>
            <color indexed="81"/>
            <rFont val="Tahoma"/>
            <family val="2"/>
          </rPr>
          <t xml:space="preserve">
y agregar en la pestaña Diagnóstico, en el campo </t>
        </r>
        <r>
          <rPr>
            <b/>
            <sz val="9"/>
            <color indexed="81"/>
            <rFont val="Tahoma"/>
            <family val="2"/>
          </rPr>
          <t xml:space="preserve">"Profesional o Técnico" </t>
        </r>
        <r>
          <rPr>
            <sz val="9"/>
            <color indexed="81"/>
            <rFont val="Tahoma"/>
            <family val="2"/>
          </rPr>
          <t xml:space="preserve">los profesionales que asisten a dicha actividad.
</t>
        </r>
      </text>
    </comment>
    <comment ref="F101" authorId="11" shapeId="0" xr:uid="{92C8186E-F680-417D-8722-BAA1ABC47990}">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Asistencia a Tribunales de Policia Local</t>
        </r>
        <r>
          <rPr>
            <sz val="9"/>
            <color indexed="81"/>
            <rFont val="Tahoma"/>
            <family val="2"/>
          </rPr>
          <t xml:space="preserve">
</t>
        </r>
      </text>
    </comment>
    <comment ref="D102" authorId="4" shapeId="0" xr:uid="{23FD83DB-E53D-479D-B44C-31D626E22F6F}">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Registro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Informe Tribunales Laborales</t>
        </r>
        <r>
          <rPr>
            <sz val="9"/>
            <color indexed="81"/>
            <rFont val="Tahoma"/>
            <family val="2"/>
          </rPr>
          <t xml:space="preserve">
</t>
        </r>
      </text>
    </comment>
    <comment ref="E102" authorId="11" shapeId="0" xr:uid="{FD485C53-0D5D-476A-BD85-2343BE169339}">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 xml:space="preserve">Asistencia a Tribunales Laborales </t>
        </r>
        <r>
          <rPr>
            <sz val="9"/>
            <color indexed="81"/>
            <rFont val="Tahoma"/>
            <family val="2"/>
          </rPr>
          <t xml:space="preserve">
y agregar en la pestaña Diagnóstico, en el campo "</t>
        </r>
        <r>
          <rPr>
            <b/>
            <sz val="9"/>
            <color indexed="81"/>
            <rFont val="Tahoma"/>
            <family val="2"/>
          </rPr>
          <t xml:space="preserve">Profesional o Técnico" </t>
        </r>
        <r>
          <rPr>
            <sz val="9"/>
            <color indexed="81"/>
            <rFont val="Tahoma"/>
            <family val="2"/>
          </rPr>
          <t xml:space="preserve">los profesionales que asisten a dicha actividad.
</t>
        </r>
      </text>
    </comment>
    <comment ref="F102" authorId="11" shapeId="0" xr:uid="{EDDCDF6A-7845-4115-BCF1-DF76E2DED131}">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ó Registrada en </t>
        </r>
        <r>
          <rPr>
            <b/>
            <sz val="9"/>
            <color indexed="81"/>
            <rFont val="Tahoma"/>
            <family val="2"/>
          </rPr>
          <t xml:space="preserve">Módulo Atención / Registro Atención Individual. </t>
        </r>
        <r>
          <rPr>
            <sz val="9"/>
            <color indexed="81"/>
            <rFont val="Tahoma"/>
            <family val="2"/>
          </rPr>
          <t xml:space="preserve">
Se registre la actividad
</t>
        </r>
        <r>
          <rPr>
            <b/>
            <sz val="9"/>
            <color indexed="81"/>
            <rFont val="Tahoma"/>
            <family val="2"/>
          </rPr>
          <t xml:space="preserve">Asistencia a Tribunales Laborales
</t>
        </r>
        <r>
          <rPr>
            <sz val="9"/>
            <color indexed="81"/>
            <rFont val="Tahoma"/>
            <family val="2"/>
          </rPr>
          <t xml:space="preserve">
</t>
        </r>
      </text>
    </comment>
    <comment ref="O105" authorId="3" shapeId="0" xr:uid="{1C649E43-86C9-4384-8811-75E35B396042}">
      <text>
        <r>
          <rPr>
            <sz val="9"/>
            <color indexed="81"/>
            <rFont val="Tahoma"/>
            <family val="2"/>
          </rPr>
          <t xml:space="preserve">Este dato aparecerá, luego que en </t>
        </r>
        <r>
          <rPr>
            <b/>
            <sz val="9"/>
            <color indexed="81"/>
            <rFont val="Tahoma"/>
            <family val="2"/>
          </rPr>
          <t xml:space="preserve">Modulo Admision, </t>
        </r>
        <r>
          <rPr>
            <sz val="9"/>
            <color indexed="81"/>
            <rFont val="Tahoma"/>
            <family val="2"/>
          </rPr>
          <t>el paciente indique un</t>
        </r>
        <r>
          <rPr>
            <b/>
            <sz val="9"/>
            <color indexed="81"/>
            <rFont val="Tahoma"/>
            <family val="2"/>
          </rPr>
          <t xml:space="preserve"> Pueblo Originario</t>
        </r>
      </text>
    </comment>
    <comment ref="P105" authorId="3" shapeId="0" xr:uid="{69617F33-647A-4D43-A0B4-4BCD64788AA2}">
      <text>
        <r>
          <rPr>
            <sz val="9"/>
            <color indexed="81"/>
            <rFont val="Tahoma"/>
            <family val="2"/>
          </rPr>
          <t xml:space="preserve">Se contabilizara a los pacientes que tengan en  </t>
        </r>
        <r>
          <rPr>
            <b/>
            <sz val="9"/>
            <color indexed="81"/>
            <rFont val="Tahoma"/>
            <family val="2"/>
          </rPr>
          <t xml:space="preserve">Antecedentes del usuario APS / Pestaña "Identificacion" </t>
        </r>
        <r>
          <rPr>
            <sz val="9"/>
            <color indexed="81"/>
            <rFont val="Tahoma"/>
            <family val="2"/>
          </rPr>
          <t xml:space="preserve"> Item  Alertas Adm.</t>
        </r>
        <r>
          <rPr>
            <b/>
            <sz val="9"/>
            <color indexed="81"/>
            <rFont val="Tahoma"/>
            <family val="2"/>
          </rPr>
          <t xml:space="preserve">  "MIGRANTE"</t>
        </r>
      </text>
    </comment>
    <comment ref="A108" authorId="5" shapeId="0" xr:uid="{7E3D6559-A9E1-41B1-80E8-22B95350CC21}">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Registrada en </t>
        </r>
        <r>
          <rPr>
            <b/>
            <sz val="9"/>
            <color indexed="81"/>
            <rFont val="Tahoma"/>
            <family val="2"/>
          </rPr>
          <t xml:space="preserve">Módulo Atención / Registro Atención Individual. </t>
        </r>
        <r>
          <rPr>
            <sz val="9"/>
            <color indexed="81"/>
            <rFont val="Tahoma"/>
            <family val="2"/>
          </rPr>
          <t xml:space="preserve">
</t>
        </r>
        <r>
          <rPr>
            <b/>
            <sz val="9"/>
            <color indexed="81"/>
            <rFont val="Tahoma"/>
            <family val="2"/>
          </rPr>
          <t xml:space="preserve">
</t>
        </r>
        <r>
          <rPr>
            <sz val="9"/>
            <color indexed="81"/>
            <rFont val="Tahoma"/>
            <family val="2"/>
          </rPr>
          <t>Se registre la actividad.</t>
        </r>
        <r>
          <rPr>
            <b/>
            <sz val="9"/>
            <color indexed="81"/>
            <rFont val="Tahoma"/>
            <family val="2"/>
          </rPr>
          <t xml:space="preserve">
Planes y Evaluaciones-Plan de Acompañamiento Elaborados</t>
        </r>
        <r>
          <rPr>
            <sz val="9"/>
            <color indexed="81"/>
            <rFont val="Tahoma"/>
            <family val="2"/>
          </rPr>
          <t xml:space="preserve">
</t>
        </r>
      </text>
    </comment>
    <comment ref="A109" authorId="3" shapeId="0" xr:uid="{C2AD9C31-C60A-47BD-82A8-E54499C2883A}">
      <text>
        <r>
          <rPr>
            <sz val="9"/>
            <color indexed="81"/>
            <rFont val="Tahoma"/>
            <family val="2"/>
          </rPr>
          <t>Este dato aparecerá  luego de que en la atención 
Registrada en el</t>
        </r>
        <r>
          <rPr>
            <b/>
            <sz val="9"/>
            <color indexed="81"/>
            <rFont val="Tahoma"/>
            <family val="2"/>
          </rPr>
          <t xml:space="preserve"> Módulo Box - Pacientes Citados 
o en Atención / Registro Atención Individual</t>
        </r>
        <r>
          <rPr>
            <sz val="9"/>
            <color indexed="81"/>
            <rFont val="Tahoma"/>
            <family val="2"/>
          </rPr>
          <t xml:space="preserve">. 
Se registre la actividad.
</t>
        </r>
        <r>
          <rPr>
            <b/>
            <sz val="9"/>
            <color indexed="81"/>
            <rFont val="Tahoma"/>
            <family val="2"/>
          </rPr>
          <t>Planes y Evaluaciones- Plan de Acompañamiento con mejoría al Egreso del Programa</t>
        </r>
      </text>
    </comment>
    <comment ref="A110" authorId="5" shapeId="0" xr:uid="{B0622359-4E27-469B-B85C-842F20691F1A}">
      <text>
        <r>
          <rPr>
            <sz val="9"/>
            <color indexed="81"/>
            <rFont val="Tahoma"/>
            <family val="2"/>
          </rPr>
          <t xml:space="preserve">Este dato aparecerá  luego de que en la atención 
Registrada en el </t>
        </r>
        <r>
          <rPr>
            <b/>
            <sz val="9"/>
            <color indexed="81"/>
            <rFont val="Tahoma"/>
            <family val="2"/>
          </rPr>
          <t xml:space="preserve">Módulo Box - Pacientes Citados </t>
        </r>
        <r>
          <rPr>
            <sz val="9"/>
            <color indexed="81"/>
            <rFont val="Tahoma"/>
            <family val="2"/>
          </rPr>
          <t xml:space="preserve">
o en </t>
        </r>
        <r>
          <rPr>
            <b/>
            <sz val="9"/>
            <color indexed="81"/>
            <rFont val="Tahoma"/>
            <family val="2"/>
          </rPr>
          <t xml:space="preserve">Atención / Registro Atención Individual. 
</t>
        </r>
        <r>
          <rPr>
            <sz val="9"/>
            <color indexed="81"/>
            <rFont val="Tahoma"/>
            <family val="2"/>
          </rPr>
          <t>Se registre la actividad.</t>
        </r>
        <r>
          <rPr>
            <b/>
            <sz val="9"/>
            <color indexed="81"/>
            <rFont val="Tahoma"/>
            <family val="2"/>
          </rPr>
          <t xml:space="preserve">
Planes y Evaluaciones- Evaluación Participativa Realizadas al Egreso del Programa</t>
        </r>
      </text>
    </comment>
    <comment ref="E112" authorId="0" shapeId="0" xr:uid="{767A1F04-CB7B-4B8E-8E00-BFD22C61E406}">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en Item </t>
        </r>
        <r>
          <rPr>
            <b/>
            <sz val="9"/>
            <color indexed="81"/>
            <rFont val="Tahoma"/>
            <family val="2"/>
          </rPr>
          <t xml:space="preserve">"Diagnostico" </t>
        </r>
        <r>
          <rPr>
            <sz val="9"/>
            <color indexed="81"/>
            <rFont val="Tahoma"/>
            <family val="2"/>
          </rPr>
          <t xml:space="preserve">se registre uno o mas de acuerdo a la clasificacion CIE - 10 correspondiente a Salud Mental y en campo </t>
        </r>
        <r>
          <rPr>
            <b/>
            <sz val="9"/>
            <color indexed="81"/>
            <rFont val="Tahoma"/>
            <family val="2"/>
          </rPr>
          <t>Estado</t>
        </r>
        <r>
          <rPr>
            <sz val="9"/>
            <color indexed="81"/>
            <rFont val="Tahoma"/>
            <family val="2"/>
          </rPr>
          <t xml:space="preserve"> el valor </t>
        </r>
        <r>
          <rPr>
            <b/>
            <sz val="9"/>
            <color indexed="81"/>
            <rFont val="Tahoma"/>
            <family val="2"/>
          </rPr>
          <t>"Confirmado"</t>
        </r>
        <r>
          <rPr>
            <sz val="9"/>
            <color indexed="81"/>
            <rFont val="Tahoma"/>
            <family val="2"/>
          </rPr>
          <t xml:space="preserve">
</t>
        </r>
      </text>
    </comment>
    <comment ref="B113" authorId="0" shapeId="0" xr:uid="{07CA3F73-5AD4-410E-A92C-594F075DE2BB}">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en Item </t>
        </r>
        <r>
          <rPr>
            <b/>
            <sz val="9"/>
            <color indexed="81"/>
            <rFont val="Tahoma"/>
            <family val="2"/>
          </rPr>
          <t>"Diagnostico"</t>
        </r>
        <r>
          <rPr>
            <sz val="9"/>
            <color indexed="81"/>
            <rFont val="Tahoma"/>
            <family val="2"/>
          </rPr>
          <t xml:space="preserve"> se registre uno o mas de acuerdo a la clasificacion CIE - 10 correspondiente a Salud Mental.
</t>
        </r>
      </text>
    </comment>
    <comment ref="C113" authorId="0" shapeId="0" xr:uid="{7476FDA1-CAA0-48B8-9FF9-4B080A418FF9}">
      <text>
        <r>
          <rPr>
            <sz val="9"/>
            <color indexed="81"/>
            <rFont val="Tahoma"/>
            <family val="2"/>
          </rPr>
          <t xml:space="preserve">Este dato aparecerá  luego de que la atención registrada en </t>
        </r>
        <r>
          <rPr>
            <b/>
            <sz val="9"/>
            <color indexed="81"/>
            <rFont val="Tahoma"/>
            <family val="2"/>
          </rPr>
          <t>Módulo de Box/Pacientes citados</t>
        </r>
        <r>
          <rPr>
            <sz val="9"/>
            <color indexed="81"/>
            <rFont val="Tahoma"/>
            <family val="2"/>
          </rPr>
          <t xml:space="preserve">, en Item </t>
        </r>
        <r>
          <rPr>
            <b/>
            <sz val="9"/>
            <color indexed="81"/>
            <rFont val="Tahoma"/>
            <family val="2"/>
          </rPr>
          <t>"Diagnostico"</t>
        </r>
        <r>
          <rPr>
            <sz val="9"/>
            <color indexed="81"/>
            <rFont val="Tahoma"/>
            <family val="2"/>
          </rPr>
          <t xml:space="preserve"> se registre uno o mas de acuerdo a la clasificacion CIE - 10 correspondiente a Salud Mental.
Y
En el Item</t>
        </r>
        <r>
          <rPr>
            <b/>
            <sz val="9"/>
            <color indexed="81"/>
            <rFont val="Tahoma"/>
            <family val="2"/>
          </rPr>
          <t xml:space="preserve"> "Profesional o Tecnico"</t>
        </r>
        <r>
          <rPr>
            <sz val="9"/>
            <color indexed="81"/>
            <rFont val="Tahoma"/>
            <family val="2"/>
          </rPr>
          <t xml:space="preserve">, sea incorporado </t>
        </r>
        <r>
          <rPr>
            <b/>
            <sz val="9"/>
            <color indexed="81"/>
            <rFont val="Tahoma"/>
            <family val="2"/>
          </rPr>
          <t>un estamento.</t>
        </r>
        <r>
          <rPr>
            <sz val="9"/>
            <color indexed="81"/>
            <rFont val="Tahoma"/>
            <family val="2"/>
          </rPr>
          <t xml:space="preserve">
</t>
        </r>
      </text>
    </comment>
    <comment ref="D113" authorId="0" shapeId="0" xr:uid="{6262DFFD-0A38-43B1-80DD-89D5CFF671DE}">
      <text>
        <r>
          <rPr>
            <sz val="9"/>
            <color indexed="81"/>
            <rFont val="Tahoma"/>
            <family val="2"/>
          </rPr>
          <t>Este dato aparecerá  luego de que la atención registrada en</t>
        </r>
        <r>
          <rPr>
            <b/>
            <sz val="9"/>
            <color indexed="81"/>
            <rFont val="Tahoma"/>
            <family val="2"/>
          </rPr>
          <t xml:space="preserve"> Módulo de Box/Pacientes citados,</t>
        </r>
        <r>
          <rPr>
            <sz val="9"/>
            <color indexed="81"/>
            <rFont val="Tahoma"/>
            <family val="2"/>
          </rPr>
          <t xml:space="preserve"> en Item </t>
        </r>
        <r>
          <rPr>
            <b/>
            <sz val="9"/>
            <color indexed="81"/>
            <rFont val="Tahoma"/>
            <family val="2"/>
          </rPr>
          <t>"Diagnostico"</t>
        </r>
        <r>
          <rPr>
            <sz val="9"/>
            <color indexed="81"/>
            <rFont val="Tahoma"/>
            <family val="2"/>
          </rPr>
          <t xml:space="preserve"> se registre uno o mas de acuerdo a la clasificacion CIE - 10 correspondiente a Salud Mental.
Y
En el Item </t>
        </r>
        <r>
          <rPr>
            <b/>
            <sz val="9"/>
            <color indexed="81"/>
            <rFont val="Tahoma"/>
            <family val="2"/>
          </rPr>
          <t>"Profesional o Tecnico"</t>
        </r>
        <r>
          <rPr>
            <sz val="9"/>
            <color indexed="81"/>
            <rFont val="Tahoma"/>
            <family val="2"/>
          </rPr>
          <t xml:space="preserve">, sea incorporado </t>
        </r>
        <r>
          <rPr>
            <b/>
            <sz val="9"/>
            <color indexed="81"/>
            <rFont val="Tahoma"/>
            <family val="2"/>
          </rPr>
          <t>2 estamentos</t>
        </r>
        <r>
          <rPr>
            <sz val="9"/>
            <color indexed="81"/>
            <rFont val="Tahoma"/>
            <family val="2"/>
          </rPr>
          <t xml:space="preserve">
</t>
        </r>
      </text>
    </comment>
    <comment ref="A114" authorId="0" shapeId="0" xr:uid="{544D37F1-EA43-4CE2-B748-313737F1947D}">
      <text>
        <r>
          <rPr>
            <sz val="9"/>
            <color indexed="81"/>
            <rFont val="Tahoma"/>
            <family val="2"/>
          </rPr>
          <t xml:space="preserve">Total de número de evluaciones diagnosticas realizadas, N° de profesionales  y N° de confirmaciones diagnosticas
</t>
        </r>
      </text>
    </comment>
    <comment ref="E117" authorId="0" shapeId="0" xr:uid="{D88B2B63-E429-48A5-9E60-5F7F8C81FD84}">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t>
        </r>
        <r>
          <rPr>
            <sz val="9"/>
            <color indexed="81"/>
            <rFont val="Tahoma"/>
            <family val="2"/>
          </rPr>
          <t>n; en Formulario Clínico:</t>
        </r>
        <r>
          <rPr>
            <b/>
            <sz val="9"/>
            <color indexed="81"/>
            <rFont val="Tahoma"/>
            <family val="2"/>
          </rPr>
          <t xml:space="preserve"> "Escala de Deterioro Global (GDS) de Reisberg”</t>
        </r>
        <r>
          <rPr>
            <sz val="9"/>
            <color indexed="81"/>
            <rFont val="Tahoma"/>
            <family val="2"/>
          </rPr>
          <t xml:space="preserve">, en campo </t>
        </r>
        <r>
          <rPr>
            <b/>
            <sz val="9"/>
            <color indexed="81"/>
            <rFont val="Tahoma"/>
            <family val="2"/>
          </rPr>
          <t>"Deterioro Global de la persona con demencia actual"</t>
        </r>
        <r>
          <rPr>
            <sz val="9"/>
            <color indexed="81"/>
            <rFont val="Tahoma"/>
            <family val="2"/>
          </rPr>
          <t xml:space="preserve"> tenga el valor </t>
        </r>
        <r>
          <rPr>
            <b/>
            <sz val="9"/>
            <color indexed="81"/>
            <rFont val="Tahoma"/>
            <family val="2"/>
          </rPr>
          <t xml:space="preserve">"Aumento" </t>
        </r>
      </text>
    </comment>
    <comment ref="G117" authorId="0" shapeId="0" xr:uid="{1A4587B6-C7B4-40C4-9898-ECB1AE080B14}">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t>
        </r>
        <r>
          <rPr>
            <sz val="9"/>
            <color indexed="81"/>
            <rFont val="Tahoma"/>
            <family val="2"/>
          </rPr>
          <t>n; en Formulario Clínico:</t>
        </r>
        <r>
          <rPr>
            <b/>
            <sz val="9"/>
            <color indexed="81"/>
            <rFont val="Tahoma"/>
            <family val="2"/>
          </rPr>
          <t xml:space="preserve"> "Escala de Deterioro Global (GDS) de Reisberg”</t>
        </r>
        <r>
          <rPr>
            <sz val="9"/>
            <color indexed="81"/>
            <rFont val="Tahoma"/>
            <family val="2"/>
          </rPr>
          <t xml:space="preserve">, en campo </t>
        </r>
        <r>
          <rPr>
            <b/>
            <sz val="9"/>
            <color indexed="81"/>
            <rFont val="Tahoma"/>
            <family val="2"/>
          </rPr>
          <t>"Deterioro Global de la persona con demencia actual"</t>
        </r>
        <r>
          <rPr>
            <sz val="9"/>
            <color indexed="81"/>
            <rFont val="Tahoma"/>
            <family val="2"/>
          </rPr>
          <t xml:space="preserve"> tenga el valor </t>
        </r>
        <r>
          <rPr>
            <b/>
            <sz val="9"/>
            <color indexed="81"/>
            <rFont val="Tahoma"/>
            <family val="2"/>
          </rPr>
          <t xml:space="preserve">"Mantención" </t>
        </r>
      </text>
    </comment>
    <comment ref="I117" authorId="0" shapeId="0" xr:uid="{F6DA6C99-8A6B-42D8-ABD4-38131C4FA6F9}">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t>
        </r>
        <r>
          <rPr>
            <sz val="9"/>
            <color indexed="81"/>
            <rFont val="Tahoma"/>
            <family val="2"/>
          </rPr>
          <t>n; en Formulario Clínico:</t>
        </r>
        <r>
          <rPr>
            <b/>
            <sz val="9"/>
            <color indexed="81"/>
            <rFont val="Tahoma"/>
            <family val="2"/>
          </rPr>
          <t xml:space="preserve"> "Escala de Deterioro Global (GDS) de Reisberg”</t>
        </r>
        <r>
          <rPr>
            <sz val="9"/>
            <color indexed="81"/>
            <rFont val="Tahoma"/>
            <family val="2"/>
          </rPr>
          <t xml:space="preserve">, en campo </t>
        </r>
        <r>
          <rPr>
            <b/>
            <sz val="9"/>
            <color indexed="81"/>
            <rFont val="Tahoma"/>
            <family val="2"/>
          </rPr>
          <t>"Deterioro Global de la persona con demencia actual"</t>
        </r>
        <r>
          <rPr>
            <sz val="9"/>
            <color indexed="81"/>
            <rFont val="Tahoma"/>
            <family val="2"/>
          </rPr>
          <t xml:space="preserve"> tenga el valor </t>
        </r>
        <r>
          <rPr>
            <b/>
            <sz val="9"/>
            <color indexed="81"/>
            <rFont val="Tahoma"/>
            <family val="2"/>
          </rPr>
          <t xml:space="preserve">"Disminuye" </t>
        </r>
      </text>
    </comment>
    <comment ref="A119" authorId="0" shapeId="0" xr:uid="{2D023430-6148-497B-93A1-C814FAEAF9E9}">
      <text>
        <r>
          <rPr>
            <sz val="9"/>
            <color indexed="81"/>
            <rFont val="Tahoma"/>
            <family val="2"/>
          </rPr>
          <t xml:space="preserve">Este dato aparecerá  luego de que en la atención registrada en </t>
        </r>
        <r>
          <rPr>
            <b/>
            <sz val="9"/>
            <color indexed="81"/>
            <rFont val="Tahoma"/>
            <family val="2"/>
          </rPr>
          <t>Módulo de Box/Pacientes citados ó Módulo Box/Agregar documento a una atención;</t>
        </r>
        <r>
          <rPr>
            <sz val="9"/>
            <color indexed="81"/>
            <rFont val="Tahoma"/>
            <family val="2"/>
          </rPr>
          <t xml:space="preserve"> en </t>
        </r>
        <r>
          <rPr>
            <b/>
            <sz val="9"/>
            <color indexed="81"/>
            <rFont val="Tahoma"/>
            <family val="2"/>
          </rPr>
          <t>Formulario Clínico:</t>
        </r>
        <r>
          <rPr>
            <sz val="9"/>
            <color indexed="81"/>
            <rFont val="Tahoma"/>
            <family val="2"/>
          </rPr>
          <t xml:space="preserve"> </t>
        </r>
        <r>
          <rPr>
            <b/>
            <sz val="9"/>
            <color indexed="81"/>
            <rFont val="Tahoma"/>
            <family val="2"/>
          </rPr>
          <t xml:space="preserve">"Escala de Deterioro Global (GDS) de Reisberg”, </t>
        </r>
        <r>
          <rPr>
            <sz val="9"/>
            <color indexed="81"/>
            <rFont val="Tahoma"/>
            <family val="2"/>
          </rPr>
          <t xml:space="preserve">en campo </t>
        </r>
        <r>
          <rPr>
            <b/>
            <sz val="9"/>
            <color indexed="81"/>
            <rFont val="Tahoma"/>
            <family val="2"/>
          </rPr>
          <t xml:space="preserve">"Deterioro Global de la persona con demencia actual" </t>
        </r>
        <r>
          <rPr>
            <sz val="9"/>
            <color indexed="81"/>
            <rFont val="Tahoma"/>
            <family val="2"/>
          </rPr>
          <t xml:space="preserve">tenga el valor </t>
        </r>
        <r>
          <rPr>
            <b/>
            <sz val="9"/>
            <color indexed="81"/>
            <rFont val="Tahoma"/>
            <family val="2"/>
          </rPr>
          <t>"Aumento"</t>
        </r>
        <r>
          <rPr>
            <sz val="9"/>
            <color indexed="81"/>
            <rFont val="Tahoma"/>
            <family val="2"/>
          </rPr>
          <t xml:space="preserve"> o </t>
        </r>
        <r>
          <rPr>
            <b/>
            <sz val="9"/>
            <color indexed="81"/>
            <rFont val="Tahoma"/>
            <family val="2"/>
          </rPr>
          <t>"Mantención"</t>
        </r>
        <r>
          <rPr>
            <sz val="9"/>
            <color indexed="81"/>
            <rFont val="Tahoma"/>
            <family val="2"/>
          </rPr>
          <t xml:space="preserve"> o </t>
        </r>
        <r>
          <rPr>
            <b/>
            <sz val="9"/>
            <color indexed="81"/>
            <rFont val="Tahoma"/>
            <family val="2"/>
          </rPr>
          <t xml:space="preserve">"Disminuye" </t>
        </r>
        <r>
          <rPr>
            <sz val="9"/>
            <color indexed="81"/>
            <rFont val="Tahoma"/>
            <family val="2"/>
          </rPr>
          <t xml:space="preserve">
</t>
        </r>
      </text>
    </comment>
    <comment ref="A120" authorId="0" shapeId="0" xr:uid="{7ACBF569-D101-4E27-80A7-192C5DC965D3}">
      <text>
        <r>
          <rPr>
            <b/>
            <sz val="9"/>
            <color indexed="81"/>
            <rFont val="Tahoma"/>
            <family val="2"/>
          </rPr>
          <t>No disponible.</t>
        </r>
        <r>
          <rPr>
            <sz val="9"/>
            <color indexed="81"/>
            <rFont val="Tahoma"/>
            <family val="2"/>
          </rPr>
          <t xml:space="preserve">
</t>
        </r>
      </text>
    </comment>
    <comment ref="A121" authorId="0" shapeId="0" xr:uid="{AC330DD4-2E48-413E-BE34-514AB0328DEC}">
      <text>
        <r>
          <rPr>
            <b/>
            <sz val="9"/>
            <color indexed="81"/>
            <rFont val="Tahoma"/>
            <family val="2"/>
          </rPr>
          <t xml:space="preserve">No disponible </t>
        </r>
        <r>
          <rPr>
            <sz val="9"/>
            <color indexed="81"/>
            <rFont val="Tahoma"/>
            <family val="2"/>
          </rPr>
          <t xml:space="preserve">
</t>
        </r>
      </text>
    </comment>
    <comment ref="E124" authorId="12" shapeId="0" xr:uid="{D32CC8D9-17B2-4B09-BFAE-E1E2A2369946}">
      <text>
        <r>
          <rPr>
            <sz val="9"/>
            <color indexed="81"/>
            <rFont val="Tahoma"/>
            <family val="2"/>
          </rPr>
          <t xml:space="preserve">
Este dato aparecerá  luego de que en la atención 
Registrada en el Módulo Box - Pacientes Citados  o en Agregar Documentos a una Atención.
 Complete el Formulario Clínico </t>
        </r>
        <r>
          <rPr>
            <b/>
            <sz val="9"/>
            <color indexed="81"/>
            <rFont val="Tahoma"/>
            <family val="2"/>
          </rPr>
          <t>Ficha Salud Mental Infantil (PASMI)</t>
        </r>
        <r>
          <rPr>
            <sz val="9"/>
            <color indexed="81"/>
            <rFont val="Tahoma"/>
            <family val="2"/>
          </rPr>
          <t xml:space="preserve"> en la</t>
        </r>
        <r>
          <rPr>
            <b/>
            <sz val="9"/>
            <color indexed="81"/>
            <rFont val="Tahoma"/>
            <family val="2"/>
          </rPr>
          <t xml:space="preserve"> Seccion REM,</t>
        </r>
        <r>
          <rPr>
            <sz val="9"/>
            <color indexed="81"/>
            <rFont val="Tahoma"/>
            <family val="2"/>
          </rPr>
          <t xml:space="preserve"> Campo</t>
        </r>
        <r>
          <rPr>
            <b/>
            <sz val="9"/>
            <color indexed="81"/>
            <rFont val="Tahoma"/>
            <family val="2"/>
          </rPr>
          <t xml:space="preserve"> Evaluadores</t>
        </r>
        <r>
          <rPr>
            <sz val="9"/>
            <color indexed="81"/>
            <rFont val="Tahoma"/>
            <family val="2"/>
          </rPr>
          <t xml:space="preserve"> seleccionar la opción </t>
        </r>
        <r>
          <rPr>
            <b/>
            <sz val="9"/>
            <color indexed="81"/>
            <rFont val="Tahoma"/>
            <family val="2"/>
          </rPr>
          <t>Equipo Biopsicosocial</t>
        </r>
        <r>
          <rPr>
            <sz val="9"/>
            <color indexed="81"/>
            <rFont val="Tahoma"/>
            <family val="2"/>
          </rPr>
          <t xml:space="preserve"> e indicar un valor en el campo</t>
        </r>
        <r>
          <rPr>
            <b/>
            <sz val="9"/>
            <color indexed="81"/>
            <rFont val="Tahoma"/>
            <family val="2"/>
          </rPr>
          <t xml:space="preserve"> Estado</t>
        </r>
        <r>
          <rPr>
            <sz val="9"/>
            <color indexed="81"/>
            <rFont val="Tahoma"/>
            <family val="2"/>
          </rPr>
          <t xml:space="preserve">
Ademas debe ingresar la actividad
</t>
        </r>
        <r>
          <rPr>
            <b/>
            <sz val="9"/>
            <color indexed="81"/>
            <rFont val="Tahoma"/>
            <family val="2"/>
          </rPr>
          <t>Evaluación Diagnóstica Integral PASMI</t>
        </r>
        <r>
          <rPr>
            <sz val="9"/>
            <color indexed="81"/>
            <rFont val="Tahoma"/>
            <family val="2"/>
          </rPr>
          <t xml:space="preserve">
</t>
        </r>
      </text>
    </comment>
    <comment ref="F124" authorId="12" shapeId="0" xr:uid="{68522418-2B31-4A9B-B89E-6D2118F41880}">
      <text>
        <r>
          <rPr>
            <sz val="9"/>
            <color indexed="81"/>
            <rFont val="Tahoma"/>
            <family val="2"/>
          </rPr>
          <t xml:space="preserve">
Este dato aparecerá  luego de que en la atención 
Registrada en el Módulo Box - Pacientes Citados  o en Agregar Documentos a una Atención.
 Complete el Formulario Clínico </t>
        </r>
        <r>
          <rPr>
            <b/>
            <sz val="9"/>
            <color indexed="81"/>
            <rFont val="Tahoma"/>
            <family val="2"/>
          </rPr>
          <t>Ficha Salud Mental Infantil (PASMI)</t>
        </r>
        <r>
          <rPr>
            <sz val="9"/>
            <color indexed="81"/>
            <rFont val="Tahoma"/>
            <family val="2"/>
          </rPr>
          <t xml:space="preserve"> en la</t>
        </r>
        <r>
          <rPr>
            <b/>
            <sz val="9"/>
            <color indexed="81"/>
            <rFont val="Tahoma"/>
            <family val="2"/>
          </rPr>
          <t xml:space="preserve"> Seccion REM,</t>
        </r>
        <r>
          <rPr>
            <sz val="9"/>
            <color indexed="81"/>
            <rFont val="Tahoma"/>
            <family val="2"/>
          </rPr>
          <t xml:space="preserve"> Campo</t>
        </r>
        <r>
          <rPr>
            <b/>
            <sz val="9"/>
            <color indexed="81"/>
            <rFont val="Tahoma"/>
            <family val="2"/>
          </rPr>
          <t xml:space="preserve"> Evaluadores</t>
        </r>
        <r>
          <rPr>
            <sz val="9"/>
            <color indexed="81"/>
            <rFont val="Tahoma"/>
            <family val="2"/>
          </rPr>
          <t xml:space="preserve"> seleccionar la opción </t>
        </r>
        <r>
          <rPr>
            <b/>
            <sz val="9"/>
            <color indexed="81"/>
            <rFont val="Tahoma"/>
            <family val="2"/>
          </rPr>
          <t>Equipo Psicosocial</t>
        </r>
        <r>
          <rPr>
            <sz val="9"/>
            <color indexed="81"/>
            <rFont val="Tahoma"/>
            <family val="2"/>
          </rPr>
          <t xml:space="preserve"> e indicar un valor en el campo</t>
        </r>
        <r>
          <rPr>
            <b/>
            <sz val="9"/>
            <color indexed="81"/>
            <rFont val="Tahoma"/>
            <family val="2"/>
          </rPr>
          <t xml:space="preserve"> Estado</t>
        </r>
        <r>
          <rPr>
            <sz val="9"/>
            <color indexed="81"/>
            <rFont val="Tahoma"/>
            <family val="2"/>
          </rPr>
          <t xml:space="preserve">
Ademas debe ingresar la actividad
</t>
        </r>
        <r>
          <rPr>
            <b/>
            <sz val="9"/>
            <color indexed="81"/>
            <rFont val="Tahoma"/>
            <family val="2"/>
          </rPr>
          <t>Evaluación Diagnóstica Integral PASMI</t>
        </r>
        <r>
          <rPr>
            <sz val="9"/>
            <color indexed="81"/>
            <rFont val="Tahoma"/>
            <family val="2"/>
          </rPr>
          <t xml:space="preserve">
</t>
        </r>
      </text>
    </comment>
    <comment ref="G124" authorId="12" shapeId="0" xr:uid="{466E6353-AA94-43EA-9C69-F6DCBBC3CB6D}">
      <text>
        <r>
          <rPr>
            <sz val="9"/>
            <color indexed="81"/>
            <rFont val="Tahoma"/>
            <family val="2"/>
          </rPr>
          <t xml:space="preserve">
Este dato aparecerá  luego de que en la atención Registrada en el Módulo Box - Pacientes Citados  o en Agregar Documentos a una Atención complete el Formulario Clínico
</t>
        </r>
        <r>
          <rPr>
            <b/>
            <sz val="9"/>
            <color indexed="81"/>
            <rFont val="Tahoma"/>
            <family val="2"/>
          </rPr>
          <t>Ficha Salud Mental Infantil (PASMI)</t>
        </r>
        <r>
          <rPr>
            <sz val="9"/>
            <color indexed="81"/>
            <rFont val="Tahoma"/>
            <family val="2"/>
          </rPr>
          <t xml:space="preserve"> 
en la </t>
        </r>
        <r>
          <rPr>
            <b/>
            <sz val="9"/>
            <color indexed="81"/>
            <rFont val="Tahoma"/>
            <family val="2"/>
          </rPr>
          <t xml:space="preserve">Seccion REM, </t>
        </r>
        <r>
          <rPr>
            <sz val="9"/>
            <color indexed="81"/>
            <rFont val="Tahoma"/>
            <family val="2"/>
          </rPr>
          <t xml:space="preserve">Campo </t>
        </r>
        <r>
          <rPr>
            <b/>
            <sz val="9"/>
            <color indexed="81"/>
            <rFont val="Tahoma"/>
            <family val="2"/>
          </rPr>
          <t>Cumplimiento de criterios diagnósticos según Evaluación Diagnóstica (EDI)</t>
        </r>
        <r>
          <rPr>
            <sz val="9"/>
            <color indexed="81"/>
            <rFont val="Tahoma"/>
            <family val="2"/>
          </rPr>
          <t xml:space="preserve"> seleccione el campo </t>
        </r>
        <r>
          <rPr>
            <b/>
            <sz val="9"/>
            <color indexed="81"/>
            <rFont val="Tahoma"/>
            <family val="2"/>
          </rPr>
          <t>Requiere Tratamiento en APS</t>
        </r>
        <r>
          <rPr>
            <sz val="9"/>
            <color indexed="81"/>
            <rFont val="Tahoma"/>
            <family val="2"/>
          </rPr>
          <t xml:space="preserve"> e indicar un valor en el campo</t>
        </r>
        <r>
          <rPr>
            <b/>
            <sz val="9"/>
            <color indexed="81"/>
            <rFont val="Tahoma"/>
            <family val="2"/>
          </rPr>
          <t xml:space="preserve"> Estado</t>
        </r>
        <r>
          <rPr>
            <sz val="9"/>
            <color indexed="81"/>
            <rFont val="Tahoma"/>
            <family val="2"/>
          </rPr>
          <t xml:space="preserve">
Ademas complete la actividad
</t>
        </r>
        <r>
          <rPr>
            <b/>
            <sz val="9"/>
            <color indexed="81"/>
            <rFont val="Tahoma"/>
            <family val="2"/>
          </rPr>
          <t>Evaluación Diagnóstica Integral PASMI</t>
        </r>
        <r>
          <rPr>
            <sz val="9"/>
            <color indexed="81"/>
            <rFont val="Tahoma"/>
            <family val="2"/>
          </rPr>
          <t xml:space="preserve">
</t>
        </r>
      </text>
    </comment>
    <comment ref="H124" authorId="12" shapeId="0" xr:uid="{D8BB445F-C97D-4769-BD2D-20674F564EA0}">
      <text>
        <r>
          <rPr>
            <sz val="9"/>
            <color indexed="81"/>
            <rFont val="Tahoma"/>
            <family val="2"/>
          </rPr>
          <t xml:space="preserve">
Este dato aparecerá  luego de que en la atención Registrada en el Módulo Box - Pacientes Citados  o en Agregar Documentos a una Atención complete el Formulario Clínico
</t>
        </r>
        <r>
          <rPr>
            <b/>
            <sz val="9"/>
            <color indexed="81"/>
            <rFont val="Tahoma"/>
            <family val="2"/>
          </rPr>
          <t>Ficha Salud Mental Infantil (PASMI)</t>
        </r>
        <r>
          <rPr>
            <sz val="9"/>
            <color indexed="81"/>
            <rFont val="Tahoma"/>
            <family val="2"/>
          </rPr>
          <t xml:space="preserve"> 
en la </t>
        </r>
        <r>
          <rPr>
            <b/>
            <sz val="9"/>
            <color indexed="81"/>
            <rFont val="Tahoma"/>
            <family val="2"/>
          </rPr>
          <t xml:space="preserve">Seccion REM, </t>
        </r>
        <r>
          <rPr>
            <sz val="9"/>
            <color indexed="81"/>
            <rFont val="Tahoma"/>
            <family val="2"/>
          </rPr>
          <t xml:space="preserve">Campo </t>
        </r>
        <r>
          <rPr>
            <b/>
            <sz val="9"/>
            <color indexed="81"/>
            <rFont val="Tahoma"/>
            <family val="2"/>
          </rPr>
          <t>Cumplimiento de criterios diagnósticos según Evaluación Diagnóstica (EDI)</t>
        </r>
        <r>
          <rPr>
            <sz val="9"/>
            <color indexed="81"/>
            <rFont val="Tahoma"/>
            <family val="2"/>
          </rPr>
          <t xml:space="preserve"> seleccione el campo </t>
        </r>
        <r>
          <rPr>
            <b/>
            <sz val="9"/>
            <color indexed="81"/>
            <rFont val="Tahoma"/>
            <family val="2"/>
          </rPr>
          <t>Requiere Tratamiento en Nivel Secundario</t>
        </r>
        <r>
          <rPr>
            <sz val="9"/>
            <color indexed="81"/>
            <rFont val="Tahoma"/>
            <family val="2"/>
          </rPr>
          <t xml:space="preserve"> e indicar un valor en el campo</t>
        </r>
        <r>
          <rPr>
            <b/>
            <sz val="9"/>
            <color indexed="81"/>
            <rFont val="Tahoma"/>
            <family val="2"/>
          </rPr>
          <t xml:space="preserve"> Estado</t>
        </r>
        <r>
          <rPr>
            <sz val="9"/>
            <color indexed="81"/>
            <rFont val="Tahoma"/>
            <family val="2"/>
          </rPr>
          <t xml:space="preserve">
Ademas complete la actividad
</t>
        </r>
        <r>
          <rPr>
            <b/>
            <sz val="9"/>
            <color indexed="81"/>
            <rFont val="Tahoma"/>
            <family val="2"/>
          </rPr>
          <t>Evaluación Diagnóstica Integral PASMI</t>
        </r>
        <r>
          <rPr>
            <sz val="9"/>
            <color indexed="81"/>
            <rFont val="Tahoma"/>
            <family val="2"/>
          </rPr>
          <t xml:space="preserve">
</t>
        </r>
      </text>
    </comment>
    <comment ref="I124" authorId="12" shapeId="0" xr:uid="{1AC8BE01-9BAC-4620-98DE-72EA021E6200}">
      <text>
        <r>
          <rPr>
            <sz val="9"/>
            <color indexed="81"/>
            <rFont val="Tahoma"/>
            <family val="2"/>
          </rPr>
          <t xml:space="preserve">
Este dato aparecerá  luego de que en la atención Registrada en el Módulo Box - Pacientes Citados  o en Agregar Documentos a una Atención complete el Formulario Clínico
</t>
        </r>
        <r>
          <rPr>
            <b/>
            <sz val="9"/>
            <color indexed="81"/>
            <rFont val="Tahoma"/>
            <family val="2"/>
          </rPr>
          <t>Ficha Salud Mental Infantil (PASMI)</t>
        </r>
        <r>
          <rPr>
            <sz val="9"/>
            <color indexed="81"/>
            <rFont val="Tahoma"/>
            <family val="2"/>
          </rPr>
          <t xml:space="preserve"> 
en la </t>
        </r>
        <r>
          <rPr>
            <b/>
            <sz val="9"/>
            <color indexed="81"/>
            <rFont val="Tahoma"/>
            <family val="2"/>
          </rPr>
          <t xml:space="preserve">Seccion REM, </t>
        </r>
        <r>
          <rPr>
            <sz val="9"/>
            <color indexed="81"/>
            <rFont val="Tahoma"/>
            <family val="2"/>
          </rPr>
          <t xml:space="preserve">Campo </t>
        </r>
        <r>
          <rPr>
            <b/>
            <sz val="9"/>
            <color indexed="81"/>
            <rFont val="Tahoma"/>
            <family val="2"/>
          </rPr>
          <t>Cumplimiento de criterios diagnósticos según Evaluación Diagnóstica (EDI)</t>
        </r>
        <r>
          <rPr>
            <sz val="9"/>
            <color indexed="81"/>
            <rFont val="Tahoma"/>
            <family val="2"/>
          </rPr>
          <t xml:space="preserve"> seleccione el campo</t>
        </r>
        <r>
          <rPr>
            <b/>
            <sz val="9"/>
            <color indexed="81"/>
            <rFont val="Tahoma"/>
            <family val="2"/>
          </rPr>
          <t xml:space="preserve"> No</t>
        </r>
        <r>
          <rPr>
            <sz val="9"/>
            <color indexed="81"/>
            <rFont val="Tahoma"/>
            <family val="2"/>
          </rPr>
          <t xml:space="preserve"> </t>
        </r>
        <r>
          <rPr>
            <b/>
            <sz val="9"/>
            <color indexed="81"/>
            <rFont val="Tahoma"/>
            <family val="2"/>
          </rPr>
          <t xml:space="preserve">Requiere Tratamiento </t>
        </r>
        <r>
          <rPr>
            <sz val="9"/>
            <color indexed="81"/>
            <rFont val="Tahoma"/>
            <family val="2"/>
          </rPr>
          <t>e indicar un valor en el campo</t>
        </r>
        <r>
          <rPr>
            <b/>
            <sz val="9"/>
            <color indexed="81"/>
            <rFont val="Tahoma"/>
            <family val="2"/>
          </rPr>
          <t xml:space="preserve"> Estado</t>
        </r>
        <r>
          <rPr>
            <sz val="9"/>
            <color indexed="81"/>
            <rFont val="Tahoma"/>
            <family val="2"/>
          </rPr>
          <t xml:space="preserve">
Ademas complete la actividad
</t>
        </r>
        <r>
          <rPr>
            <b/>
            <sz val="9"/>
            <color indexed="81"/>
            <rFont val="Tahoma"/>
            <family val="2"/>
          </rPr>
          <t>Evaluación Diagnóstica Integral PASMI</t>
        </r>
        <r>
          <rPr>
            <sz val="9"/>
            <color indexed="81"/>
            <rFont val="Tahoma"/>
            <family val="2"/>
          </rPr>
          <t xml:space="preserve">
</t>
        </r>
      </text>
    </comment>
    <comment ref="AN127" authorId="0" shapeId="0" xr:uid="{6A4E2DC2-A07E-41B1-B17B-0DAA7896AAC8}">
      <text>
        <r>
          <rPr>
            <sz val="9"/>
            <color indexed="81"/>
            <rFont val="Tahoma"/>
            <family val="2"/>
          </rPr>
          <t xml:space="preserve">Todo usuario registrado como </t>
        </r>
        <r>
          <rPr>
            <b/>
            <sz val="9"/>
            <color indexed="81"/>
            <rFont val="Tahoma"/>
            <family val="2"/>
          </rPr>
          <t>FONASA</t>
        </r>
        <r>
          <rPr>
            <sz val="9"/>
            <color indexed="81"/>
            <rFont val="Tahoma"/>
            <family val="2"/>
          </rPr>
          <t xml:space="preserve"> en el campo </t>
        </r>
        <r>
          <rPr>
            <b/>
            <sz val="9"/>
            <color indexed="81"/>
            <rFont val="Tahoma"/>
            <family val="2"/>
          </rPr>
          <t>prevision</t>
        </r>
        <r>
          <rPr>
            <sz val="9"/>
            <color indexed="81"/>
            <rFont val="Tahoma"/>
            <family val="2"/>
          </rPr>
          <t xml:space="preserve"> de la inscripción en RAYEN</t>
        </r>
      </text>
    </comment>
    <comment ref="AO127" authorId="1" shapeId="0" xr:uid="{743C4DF3-8278-4B9F-9723-5C848D0A4C3E}">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P127" authorId="1" shapeId="0" xr:uid="{224DA80B-D073-4A3E-9B12-50EF43D2FF75}">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Q127" authorId="0" shapeId="0" xr:uid="{3CF18E95-F9C0-49B4-8D07-B66421D966A3}">
      <text>
        <r>
          <rPr>
            <sz val="9"/>
            <color indexed="81"/>
            <rFont val="Tahoma"/>
            <family val="2"/>
          </rPr>
          <t xml:space="preserve">Este dato aparecerá, luego que en </t>
        </r>
        <r>
          <rPr>
            <b/>
            <sz val="9"/>
            <color indexed="81"/>
            <rFont val="Tahoma"/>
            <family val="2"/>
          </rPr>
          <t>Modulo Admision</t>
        </r>
        <r>
          <rPr>
            <sz val="9"/>
            <color indexed="81"/>
            <rFont val="Tahoma"/>
            <family val="2"/>
          </rPr>
          <t xml:space="preserve">, el paciente indique un </t>
        </r>
        <r>
          <rPr>
            <b/>
            <sz val="9"/>
            <color indexed="81"/>
            <rFont val="Tahoma"/>
            <family val="2"/>
          </rPr>
          <t>Pueblo Originario</t>
        </r>
      </text>
    </comment>
    <comment ref="AR127" authorId="2" shapeId="0" xr:uid="{E5E7A2D2-4147-46ED-B2C5-2E1B1CA66CD6}">
      <text>
        <r>
          <rPr>
            <sz val="9"/>
            <color indexed="81"/>
            <rFont val="Tahoma"/>
            <family val="2"/>
          </rPr>
          <t xml:space="preserve">
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B130" authorId="0" shapeId="0" xr:uid="{028C4AE1-79BE-43D6-9EEA-FC4747496398}">
      <text>
        <r>
          <rPr>
            <sz val="9"/>
            <color indexed="81"/>
            <rFont val="Tahoma"/>
            <family val="2"/>
          </rPr>
          <t xml:space="preserve">Se contabilizaran las atenciones </t>
        </r>
        <r>
          <rPr>
            <b/>
            <sz val="9"/>
            <color indexed="81"/>
            <rFont val="Tahoma"/>
            <family val="2"/>
          </rPr>
          <t>completadas</t>
        </r>
        <r>
          <rPr>
            <sz val="9"/>
            <color indexed="81"/>
            <rFont val="Tahoma"/>
            <family val="2"/>
          </rPr>
          <t xml:space="preserve"> originadas por una SIC desde APS, estas deben ser citadas desde el modulo</t>
        </r>
        <r>
          <rPr>
            <b/>
            <sz val="9"/>
            <color indexed="81"/>
            <rFont val="Tahoma"/>
            <family val="2"/>
          </rPr>
          <t xml:space="preserve"> "Recepcion Derivacion SOME"</t>
        </r>
        <r>
          <rPr>
            <sz val="9"/>
            <color indexed="81"/>
            <rFont val="Tahoma"/>
            <family val="2"/>
          </rPr>
          <t xml:space="preserve">
Además, la atencion debe tener registrada la actividad:
- </t>
        </r>
        <r>
          <rPr>
            <b/>
            <sz val="9"/>
            <color indexed="81"/>
            <rFont val="Tahoma"/>
            <family val="2"/>
          </rPr>
          <t xml:space="preserve">Consulta nueva salud mental - Ingreso
</t>
        </r>
        <r>
          <rPr>
            <b/>
            <u/>
            <sz val="9"/>
            <color indexed="81"/>
            <rFont val="Tahoma"/>
            <family val="2"/>
          </rPr>
          <t>Para esta seccion se deberá considerar que usuario que registra tenga identificado una Especialidad</t>
        </r>
        <r>
          <rPr>
            <b/>
            <sz val="9"/>
            <color indexed="81"/>
            <rFont val="Tahoma"/>
            <family val="2"/>
          </rPr>
          <t xml:space="preserve">
</t>
        </r>
        <r>
          <rPr>
            <sz val="9"/>
            <color indexed="81"/>
            <rFont val="Tahoma"/>
            <family val="2"/>
          </rPr>
          <t xml:space="preserve">
</t>
        </r>
      </text>
    </comment>
    <comment ref="B131" authorId="0" shapeId="0" xr:uid="{996AEBBC-D2DD-4933-BFE2-6A6A6A0C1EBC}">
      <text>
        <r>
          <rPr>
            <b/>
            <sz val="9"/>
            <color indexed="81"/>
            <rFont val="Tahoma"/>
            <family val="2"/>
          </rPr>
          <t xml:space="preserve">
</t>
        </r>
        <r>
          <rPr>
            <sz val="9"/>
            <color indexed="81"/>
            <rFont val="Tahoma"/>
            <family val="2"/>
          </rPr>
          <t xml:space="preserve">Se contabilizaran las atenciones </t>
        </r>
        <r>
          <rPr>
            <b/>
            <sz val="9"/>
            <color indexed="81"/>
            <rFont val="Tahoma"/>
            <family val="2"/>
          </rPr>
          <t>completadas</t>
        </r>
        <r>
          <rPr>
            <sz val="9"/>
            <color indexed="81"/>
            <rFont val="Tahoma"/>
            <family val="2"/>
          </rPr>
          <t xml:space="preserve"> originadas por una SIC desde APS, éstas deben ser citadas desde el modulo </t>
        </r>
        <r>
          <rPr>
            <b/>
            <sz val="9"/>
            <color indexed="81"/>
            <rFont val="Tahoma"/>
            <family val="2"/>
          </rPr>
          <t xml:space="preserve">"Recepcion Derivacion SOME"
</t>
        </r>
        <r>
          <rPr>
            <sz val="9"/>
            <color indexed="81"/>
            <rFont val="Tahoma"/>
            <family val="2"/>
          </rPr>
          <t>además, la atencion debe tener registrada la actividad:</t>
        </r>
        <r>
          <rPr>
            <b/>
            <sz val="9"/>
            <color indexed="81"/>
            <rFont val="Tahoma"/>
            <family val="2"/>
          </rPr>
          <t xml:space="preserve">
- Consulta nueva Salud Mental - Ingreso
</t>
        </r>
        <r>
          <rPr>
            <sz val="9"/>
            <color indexed="81"/>
            <rFont val="Tahoma"/>
            <family val="2"/>
          </rPr>
          <t>Y</t>
        </r>
        <r>
          <rPr>
            <b/>
            <sz val="9"/>
            <color indexed="81"/>
            <rFont val="Tahoma"/>
            <family val="2"/>
          </rPr>
          <t xml:space="preserve">
</t>
        </r>
        <r>
          <rPr>
            <sz val="9"/>
            <color indexed="81"/>
            <rFont val="Tahoma"/>
            <family val="2"/>
          </rPr>
          <t xml:space="preserve">En el Item </t>
        </r>
        <r>
          <rPr>
            <b/>
            <sz val="9"/>
            <color indexed="81"/>
            <rFont val="Tahoma"/>
            <family val="2"/>
          </rPr>
          <t>"Profesional o Técnico"</t>
        </r>
        <r>
          <rPr>
            <sz val="9"/>
            <color indexed="81"/>
            <rFont val="Tahoma"/>
            <family val="2"/>
          </rPr>
          <t xml:space="preserve">, sea incorporado un estamento.
</t>
        </r>
        <r>
          <rPr>
            <b/>
            <u/>
            <sz val="9"/>
            <color indexed="81"/>
            <rFont val="Tahoma"/>
            <family val="2"/>
          </rPr>
          <t>Para esta seccion se deberá considerar que usuario que registra tenga identificado una Especialidad</t>
        </r>
        <r>
          <rPr>
            <sz val="9"/>
            <color indexed="81"/>
            <rFont val="Tahoma"/>
            <family val="2"/>
          </rPr>
          <t xml:space="preserve">
</t>
        </r>
      </text>
    </comment>
    <comment ref="B132" authorId="0" shapeId="0" xr:uid="{9C6E51A4-B361-4C06-9CC7-3AD0EEF8B061}">
      <text>
        <r>
          <rPr>
            <b/>
            <sz val="9"/>
            <color indexed="81"/>
            <rFont val="Tahoma"/>
            <family val="2"/>
          </rPr>
          <t xml:space="preserve">
</t>
        </r>
        <r>
          <rPr>
            <sz val="9"/>
            <color indexed="81"/>
            <rFont val="Tahoma"/>
            <family val="2"/>
          </rPr>
          <t>Se contabilizaran las atenciones</t>
        </r>
        <r>
          <rPr>
            <b/>
            <sz val="9"/>
            <color indexed="81"/>
            <rFont val="Tahoma"/>
            <family val="2"/>
          </rPr>
          <t xml:space="preserve"> completadas </t>
        </r>
        <r>
          <rPr>
            <sz val="9"/>
            <color indexed="81"/>
            <rFont val="Tahoma"/>
            <family val="2"/>
          </rPr>
          <t>originadas por una SIC desde APS, éstas deben ser citadas desde el modulo</t>
        </r>
        <r>
          <rPr>
            <b/>
            <sz val="9"/>
            <color indexed="81"/>
            <rFont val="Tahoma"/>
            <family val="2"/>
          </rPr>
          <t xml:space="preserve"> "Recepcion Derivacion SOME"
</t>
        </r>
        <r>
          <rPr>
            <sz val="9"/>
            <color indexed="81"/>
            <rFont val="Tahoma"/>
            <family val="2"/>
          </rPr>
          <t>además, la atencion debe tener registrada la actividad:</t>
        </r>
        <r>
          <rPr>
            <b/>
            <sz val="9"/>
            <color indexed="81"/>
            <rFont val="Tahoma"/>
            <family val="2"/>
          </rPr>
          <t xml:space="preserve">
- Consulta nueva Salud Mental - Ingreso
</t>
        </r>
        <r>
          <rPr>
            <sz val="9"/>
            <color indexed="81"/>
            <rFont val="Tahoma"/>
            <family val="2"/>
          </rPr>
          <t>Y</t>
        </r>
        <r>
          <rPr>
            <b/>
            <sz val="9"/>
            <color indexed="81"/>
            <rFont val="Tahoma"/>
            <family val="2"/>
          </rPr>
          <t xml:space="preserve">
</t>
        </r>
        <r>
          <rPr>
            <sz val="9"/>
            <color indexed="81"/>
            <rFont val="Tahoma"/>
            <family val="2"/>
          </rPr>
          <t>En el Item</t>
        </r>
        <r>
          <rPr>
            <b/>
            <sz val="9"/>
            <color indexed="81"/>
            <rFont val="Tahoma"/>
            <family val="2"/>
          </rPr>
          <t xml:space="preserve"> "Profesional o Técnico",</t>
        </r>
        <r>
          <rPr>
            <sz val="9"/>
            <color indexed="81"/>
            <rFont val="Tahoma"/>
            <family val="2"/>
          </rPr>
          <t xml:space="preserve"> sea incorporado 2 o mas estamentos.</t>
        </r>
        <r>
          <rPr>
            <b/>
            <sz val="9"/>
            <color indexed="81"/>
            <rFont val="Tahoma"/>
            <family val="2"/>
          </rPr>
          <t xml:space="preserve">
</t>
        </r>
        <r>
          <rPr>
            <b/>
            <u/>
            <sz val="9"/>
            <color indexed="81"/>
            <rFont val="Tahoma"/>
            <family val="2"/>
          </rPr>
          <t>Para esta seccion se deberá considerar que usuario que registra tenga identificado una Especialidad</t>
        </r>
        <r>
          <rPr>
            <sz val="9"/>
            <color indexed="81"/>
            <rFont val="Tahoma"/>
            <family val="2"/>
          </rPr>
          <t xml:space="preserve">
</t>
        </r>
      </text>
    </comment>
    <comment ref="B135" authorId="3" shapeId="0" xr:uid="{C81416D0-E100-4072-8CA5-2FC8D4388C43}">
      <text>
        <r>
          <rPr>
            <b/>
            <sz val="9"/>
            <color indexed="81"/>
            <rFont val="Tahoma"/>
            <family val="2"/>
          </rPr>
          <t xml:space="preserve">Definiciones conceptuales:
</t>
        </r>
        <r>
          <rPr>
            <sz val="9"/>
            <color indexed="81"/>
            <rFont val="Tahoma"/>
            <family val="2"/>
          </rPr>
          <t>En esta sección se registra la actividad que se realiza para reincorporar a los pacientes que han permanecido inasistentes en el Programa de Salud Mental.</t>
        </r>
        <r>
          <rPr>
            <b/>
            <sz val="9"/>
            <color indexed="81"/>
            <rFont val="Tahoma"/>
            <family val="2"/>
          </rPr>
          <t xml:space="preserve">
Definicion Rescate en domicilio
</t>
        </r>
        <r>
          <rPr>
            <sz val="9"/>
            <color indexed="81"/>
            <rFont val="Tahoma"/>
            <family val="2"/>
          </rPr>
          <t>En estas columnas se debe registrar el número de rescates de pacientes en terreno que realiza el funcionario Técnico Paramédico, administrativo u otro.</t>
        </r>
      </text>
    </comment>
    <comment ref="H135" authorId="3" shapeId="0" xr:uid="{E0289AC0-9D0B-4937-AF25-637795D905D7}">
      <text>
        <r>
          <rPr>
            <b/>
            <sz val="9"/>
            <color indexed="81"/>
            <rFont val="Tahoma"/>
            <family val="2"/>
          </rPr>
          <t xml:space="preserve">Definiciones conceptuales:
</t>
        </r>
        <r>
          <rPr>
            <sz val="9"/>
            <color indexed="81"/>
            <rFont val="Tahoma"/>
            <family val="2"/>
          </rPr>
          <t xml:space="preserve">En esta sección se registra la actividad que se realiza para reincorporar a los pacientes que han permanecido inasistentes en el Programa de Salud Mental.
</t>
        </r>
        <r>
          <rPr>
            <b/>
            <sz val="9"/>
            <color indexed="81"/>
            <rFont val="Tahoma"/>
            <family val="2"/>
          </rPr>
          <t xml:space="preserve">
Definicion Rescate Telefonico:
</t>
        </r>
        <r>
          <rPr>
            <sz val="9"/>
            <color indexed="81"/>
            <rFont val="Tahoma"/>
            <family val="2"/>
          </rPr>
          <t>Se debe registrar el rescate realizado a través de llamada telefónica efectiva, desde el establecimiento, o bien si es realizado por empresa contratada a través de la modalidad de compra de servicio.</t>
        </r>
      </text>
    </comment>
    <comment ref="G136" authorId="3" shapeId="0" xr:uid="{2D10924C-C7BC-42C4-9FC9-D05FAF0C825F}">
      <text>
        <r>
          <rPr>
            <b/>
            <sz val="9"/>
            <color indexed="81"/>
            <rFont val="Tahoma"/>
            <family val="2"/>
          </rPr>
          <t xml:space="preserve">No Disponible
Definicion Manual DEIS: 
</t>
        </r>
        <r>
          <rPr>
            <sz val="9"/>
            <color indexed="81"/>
            <rFont val="Tahoma"/>
            <family val="2"/>
          </rPr>
          <t>Las actividades que son resueltas mediante compra de servicio no deben ser incluidas como producción del establecimiento.</t>
        </r>
      </text>
    </comment>
    <comment ref="C137" authorId="4" shapeId="0" xr:uid="{75FA33E6-633E-4A45-9A05-47ABE67C3AAD}">
      <text>
        <r>
          <rPr>
            <sz val="9"/>
            <color indexed="81"/>
            <rFont val="Tahoma"/>
            <family val="2"/>
          </rPr>
          <t xml:space="preserve">Este dato aparecerá luego que en la atención registrada en </t>
        </r>
        <r>
          <rPr>
            <b/>
            <sz val="9"/>
            <color indexed="81"/>
            <rFont val="Tahoma"/>
            <family val="2"/>
          </rPr>
          <t xml:space="preserve">Módulo Box/Pacientes citados </t>
        </r>
        <r>
          <rPr>
            <sz val="9"/>
            <color indexed="81"/>
            <rFont val="Tahoma"/>
            <family val="2"/>
          </rPr>
          <t xml:space="preserve">ó </t>
        </r>
        <r>
          <rPr>
            <b/>
            <sz val="9"/>
            <color indexed="81"/>
            <rFont val="Tahoma"/>
            <family val="2"/>
          </rPr>
          <t xml:space="preserve">Modulo Atención/Registro Atención Individual. </t>
        </r>
        <r>
          <rPr>
            <sz val="9"/>
            <color indexed="81"/>
            <rFont val="Tahoma"/>
            <family val="2"/>
          </rPr>
          <t xml:space="preserve">
Se registre la actividad: 
- </t>
        </r>
        <r>
          <rPr>
            <b/>
            <sz val="9"/>
            <color indexed="81"/>
            <rFont val="Tahoma"/>
            <family val="2"/>
          </rPr>
          <t>Rescate en Domicilio - Programa Salud Mental</t>
        </r>
      </text>
    </comment>
    <comment ref="D137" authorId="4" shapeId="0" xr:uid="{49DD0EC4-2952-4180-ADF2-D3606A3D3B32}">
      <text>
        <r>
          <rPr>
            <sz val="9"/>
            <color indexed="81"/>
            <rFont val="Tahoma"/>
            <family val="2"/>
          </rPr>
          <t xml:space="preserve">Este dato aparecerá luego que en la atención registrada en </t>
        </r>
        <r>
          <rPr>
            <b/>
            <sz val="9"/>
            <color indexed="81"/>
            <rFont val="Tahoma"/>
            <family val="2"/>
          </rPr>
          <t xml:space="preserve">Módulo Box/Pacientes citados </t>
        </r>
        <r>
          <rPr>
            <sz val="9"/>
            <color indexed="81"/>
            <rFont val="Tahoma"/>
            <family val="2"/>
          </rPr>
          <t xml:space="preserve">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Tecnico Paramedico</t>
        </r>
        <r>
          <rPr>
            <sz val="9"/>
            <color indexed="81"/>
            <rFont val="Tahoma"/>
            <family val="2"/>
          </rPr>
          <t xml:space="preserve"> registre la actividad: 
- </t>
        </r>
        <r>
          <rPr>
            <b/>
            <sz val="9"/>
            <color indexed="81"/>
            <rFont val="Tahoma"/>
            <family val="2"/>
          </rPr>
          <t xml:space="preserve"> Rescate en Domicilio Tecnico Paramedico - Programa Salud Mental</t>
        </r>
      </text>
    </comment>
    <comment ref="E137" authorId="4" shapeId="0" xr:uid="{93C8765D-8F66-4F77-8402-08BF9C163BEF}">
      <text>
        <r>
          <rPr>
            <sz val="9"/>
            <color indexed="81"/>
            <rFont val="Tahoma"/>
            <family val="2"/>
          </rPr>
          <t>No Disponible</t>
        </r>
      </text>
    </comment>
    <comment ref="F137" authorId="4" shapeId="0" xr:uid="{E7A73931-402F-4BDD-87D1-BD3987A56674}">
      <text>
        <r>
          <rPr>
            <sz val="9"/>
            <color indexed="81"/>
            <rFont val="Tahoma"/>
            <family val="2"/>
          </rPr>
          <t xml:space="preserve">Este dato aparecerá luego que en la atención registrada en </t>
        </r>
        <r>
          <rPr>
            <b/>
            <sz val="9"/>
            <color indexed="81"/>
            <rFont val="Tahoma"/>
            <family val="2"/>
          </rPr>
          <t xml:space="preserve">Módulo Box/Pacientes citados </t>
        </r>
        <r>
          <rPr>
            <sz val="9"/>
            <color indexed="81"/>
            <rFont val="Tahoma"/>
            <family val="2"/>
          </rPr>
          <t xml:space="preserve">ó </t>
        </r>
        <r>
          <rPr>
            <b/>
            <sz val="9"/>
            <color indexed="81"/>
            <rFont val="Tahoma"/>
            <family val="2"/>
          </rPr>
          <t xml:space="preserve">Modulo Atención/Registro Atención Individual. </t>
        </r>
        <r>
          <rPr>
            <sz val="9"/>
            <color indexed="81"/>
            <rFont val="Tahoma"/>
            <family val="2"/>
          </rPr>
          <t xml:space="preserve">
Estamento </t>
        </r>
        <r>
          <rPr>
            <b/>
            <sz val="9"/>
            <color indexed="81"/>
            <rFont val="Tahoma"/>
            <family val="2"/>
          </rPr>
          <t xml:space="preserve">Otros Profesionales </t>
        </r>
        <r>
          <rPr>
            <sz val="9"/>
            <color indexed="81"/>
            <rFont val="Tahoma"/>
            <family val="2"/>
          </rPr>
          <t xml:space="preserve">registre la actividad: 
- </t>
        </r>
        <r>
          <rPr>
            <b/>
            <sz val="9"/>
            <color indexed="81"/>
            <rFont val="Tahoma"/>
            <family val="2"/>
          </rPr>
          <t>Rescate en Domicilio Otros Profesionales - Programa Salud Mental</t>
        </r>
      </text>
    </comment>
    <comment ref="H137" authorId="4" shapeId="0" xr:uid="{F3C8B7A9-2E51-4145-9D3D-9C056C45F951}">
      <text>
        <r>
          <rPr>
            <sz val="9"/>
            <color indexed="81"/>
            <rFont val="Tahoma"/>
            <family val="2"/>
          </rPr>
          <t>Este dato aparecerá luego que en la atención registrada en</t>
        </r>
        <r>
          <rPr>
            <b/>
            <sz val="9"/>
            <color indexed="81"/>
            <rFont val="Tahoma"/>
            <family val="2"/>
          </rPr>
          <t xml:space="preserve"> Módulo Box/Pacientes citados</t>
        </r>
        <r>
          <rPr>
            <sz val="9"/>
            <color indexed="81"/>
            <rFont val="Tahoma"/>
            <family val="2"/>
          </rPr>
          <t xml:space="preserve"> ó</t>
        </r>
        <r>
          <rPr>
            <b/>
            <sz val="9"/>
            <color indexed="81"/>
            <rFont val="Tahoma"/>
            <family val="2"/>
          </rPr>
          <t xml:space="preserve"> Modulo Atención/Registro Atención Individual.</t>
        </r>
        <r>
          <rPr>
            <sz val="9"/>
            <color indexed="81"/>
            <rFont val="Tahoma"/>
            <family val="2"/>
          </rPr>
          <t xml:space="preserve"> 
Se registre la siguiente actividad: 
- </t>
        </r>
        <r>
          <rPr>
            <b/>
            <sz val="9"/>
            <color indexed="81"/>
            <rFont val="Tahoma"/>
            <family val="2"/>
          </rPr>
          <t>Rescate Telefónico - Programa Salud Mental</t>
        </r>
      </text>
    </comment>
    <comment ref="I137" authorId="3" shapeId="0" xr:uid="{BFE2AC17-74F6-40C1-ADE8-1D93D2C1C1A9}">
      <text>
        <r>
          <rPr>
            <b/>
            <sz val="9"/>
            <color indexed="81"/>
            <rFont val="Tahoma"/>
            <family val="2"/>
          </rPr>
          <t xml:space="preserve">No Disponible
Definicion Manual DEIS: 
</t>
        </r>
        <r>
          <rPr>
            <sz val="9"/>
            <color indexed="81"/>
            <rFont val="Tahoma"/>
            <family val="2"/>
          </rPr>
          <t>Las actividades que son resueltas mediante compra de servicio no deben ser incluidas como producción del establecimiento.</t>
        </r>
      </text>
    </comment>
    <comment ref="B149" authorId="3" shapeId="0" xr:uid="{12B99BF7-360C-48A3-989B-520762E1E108}">
      <text>
        <r>
          <rPr>
            <b/>
            <sz val="9"/>
            <color indexed="81"/>
            <rFont val="Tahoma"/>
            <family val="2"/>
          </rPr>
          <t>Pendiente Definicion Minsal</t>
        </r>
      </text>
    </comment>
    <comment ref="C149" authorId="3" shapeId="0" xr:uid="{BF3CE95E-08B1-474E-9F28-B7EC4C13A410}">
      <text>
        <r>
          <rPr>
            <b/>
            <sz val="9"/>
            <color indexed="81"/>
            <rFont val="Tahoma"/>
            <family val="2"/>
          </rPr>
          <t>Pendiente Definicion Minsal</t>
        </r>
      </text>
    </comment>
    <comment ref="B150" authorId="3" shapeId="0" xr:uid="{E7B9FCA5-31A8-4F33-A701-C61E5FDACDE7}">
      <text>
        <r>
          <rPr>
            <sz val="9"/>
            <color indexed="81"/>
            <rFont val="Tahoma"/>
            <family val="2"/>
          </rPr>
          <t>Este dato aparecerá  luego de que en la atención 
1.- Registrada en el</t>
        </r>
        <r>
          <rPr>
            <b/>
            <sz val="9"/>
            <color indexed="81"/>
            <rFont val="Tahoma"/>
            <family val="2"/>
          </rPr>
          <t xml:space="preserve"> Módulo Box - Pacientes Citados  </t>
        </r>
        <r>
          <rPr>
            <sz val="9"/>
            <color indexed="81"/>
            <rFont val="Tahoma"/>
            <family val="2"/>
          </rPr>
          <t xml:space="preserve">o en </t>
        </r>
        <r>
          <rPr>
            <b/>
            <sz val="9"/>
            <color indexed="81"/>
            <rFont val="Tahoma"/>
            <family val="2"/>
          </rPr>
          <t>Agregar documentos a una atención</t>
        </r>
        <r>
          <rPr>
            <sz val="9"/>
            <color indexed="81"/>
            <rFont val="Tahoma"/>
            <family val="2"/>
          </rPr>
          <t xml:space="preserve">
el paciente tenga un registro previo en el  </t>
        </r>
        <r>
          <rPr>
            <b/>
            <sz val="9"/>
            <color indexed="81"/>
            <rFont val="Tahoma"/>
            <family val="2"/>
          </rPr>
          <t xml:space="preserve"> Formulario Control  De Salud Menta</t>
        </r>
        <r>
          <rPr>
            <sz val="9"/>
            <color indexed="81"/>
            <rFont val="Tahoma"/>
            <family val="2"/>
          </rPr>
          <t xml:space="preserve">l el valor </t>
        </r>
        <r>
          <rPr>
            <b/>
            <sz val="9"/>
            <color indexed="81"/>
            <rFont val="Tahoma"/>
            <family val="2"/>
          </rPr>
          <t xml:space="preserve">Si </t>
        </r>
        <r>
          <rPr>
            <sz val="9"/>
            <color indexed="81"/>
            <rFont val="Tahoma"/>
            <family val="2"/>
          </rPr>
          <t xml:space="preserve">en uno o más </t>
        </r>
        <r>
          <rPr>
            <b/>
            <sz val="9"/>
            <color indexed="81"/>
            <rFont val="Tahoma"/>
            <family val="2"/>
          </rPr>
          <t>Factores de Riesgo o Condicionantes de la Salud Mental</t>
        </r>
        <r>
          <rPr>
            <sz val="9"/>
            <color indexed="81"/>
            <rFont val="Tahoma"/>
            <family val="2"/>
          </rPr>
          <t xml:space="preserve">  y estado</t>
        </r>
        <r>
          <rPr>
            <b/>
            <sz val="9"/>
            <color indexed="81"/>
            <rFont val="Tahoma"/>
            <family val="2"/>
          </rPr>
          <t xml:space="preserve"> "Ingreso o Reingreso"</t>
        </r>
        <r>
          <rPr>
            <sz val="9"/>
            <color indexed="81"/>
            <rFont val="Tahoma"/>
            <family val="2"/>
          </rPr>
          <t xml:space="preserve"> Adicionalmente en item  </t>
        </r>
        <r>
          <rPr>
            <b/>
            <sz val="9"/>
            <color indexed="81"/>
            <rFont val="Tahoma"/>
            <family val="2"/>
          </rPr>
          <t xml:space="preserve">"Diagnostico" </t>
        </r>
        <r>
          <rPr>
            <sz val="9"/>
            <color indexed="81"/>
            <rFont val="Tahoma"/>
            <family val="2"/>
          </rPr>
          <t xml:space="preserve">se registre uno o mas de acuerdo a la clasificacion CIE - 10 correspondiente a Salud Mental y en campo Estado el valor </t>
        </r>
        <r>
          <rPr>
            <b/>
            <sz val="9"/>
            <color indexed="81"/>
            <rFont val="Tahoma"/>
            <family val="2"/>
          </rPr>
          <t>"Sospecha"</t>
        </r>
        <r>
          <rPr>
            <sz val="9"/>
            <color indexed="81"/>
            <rFont val="Tahoma"/>
            <family val="2"/>
          </rPr>
          <t xml:space="preserve"> se  segun la </t>
        </r>
        <r>
          <rPr>
            <b/>
            <sz val="9"/>
            <color indexed="81"/>
            <rFont val="Tahoma"/>
            <family val="2"/>
          </rPr>
          <t>seccion "E" rem 06.</t>
        </r>
        <r>
          <rPr>
            <sz val="9"/>
            <color indexed="81"/>
            <rFont val="Tahoma"/>
            <family val="2"/>
          </rPr>
          <t xml:space="preserve">
Para contabilizar el numero de dias trasncurridos durante el mes, se considera hasta que en las proximas atenciones otorgadas al pacientes se incorpore  item  </t>
        </r>
        <r>
          <rPr>
            <b/>
            <sz val="9"/>
            <color indexed="81"/>
            <rFont val="Tahoma"/>
            <family val="2"/>
          </rPr>
          <t>"Diagnostico"</t>
        </r>
        <r>
          <rPr>
            <sz val="9"/>
            <color indexed="81"/>
            <rFont val="Tahoma"/>
            <family val="2"/>
          </rPr>
          <t xml:space="preserve"> y estado </t>
        </r>
        <r>
          <rPr>
            <b/>
            <sz val="9"/>
            <color indexed="81"/>
            <rFont val="Tahoma"/>
            <family val="2"/>
          </rPr>
          <t>"Confirmado"</t>
        </r>
        <r>
          <rPr>
            <sz val="9"/>
            <color indexed="81"/>
            <rFont val="Tahoma"/>
            <family val="2"/>
          </rPr>
          <t xml:space="preserve"> de alguno de los diagnosticos de salud mental registrados en el</t>
        </r>
        <r>
          <rPr>
            <b/>
            <sz val="9"/>
            <color indexed="81"/>
            <rFont val="Tahoma"/>
            <family val="2"/>
          </rPr>
          <t xml:space="preserve"> Ingreso o Reingreso</t>
        </r>
        <r>
          <rPr>
            <sz val="9"/>
            <color indexed="81"/>
            <rFont val="Tahoma"/>
            <family val="2"/>
          </rPr>
          <t xml:space="preserve"> del paciente.</t>
        </r>
        <r>
          <rPr>
            <b/>
            <sz val="9"/>
            <color indexed="81"/>
            <rFont val="Tahoma"/>
            <family val="2"/>
          </rPr>
          <t xml:space="preserve">
</t>
        </r>
      </text>
    </comment>
    <comment ref="C150" authorId="3" shapeId="0" xr:uid="{471297D1-FCD4-4FD4-AADD-705D6962440C}">
      <text>
        <r>
          <rPr>
            <b/>
            <sz val="9"/>
            <color indexed="81"/>
            <rFont val="Tahoma"/>
            <family val="2"/>
          </rPr>
          <t>Se contabilizan las cantidades de personas atendidas con las codiciones mencionadas en el Numero de Dias.</t>
        </r>
      </text>
    </comment>
    <comment ref="B155" authorId="7" shapeId="0" xr:uid="{09FE1788-F622-4B70-AE88-04EB0C73AFA8}">
      <text>
        <r>
          <rPr>
            <sz val="9"/>
            <color indexed="81"/>
            <rFont val="Tahoma"/>
            <family val="2"/>
          </rPr>
          <t xml:space="preserve">
Este dato aparecerá luego que en la atención registrada en </t>
        </r>
        <r>
          <rPr>
            <b/>
            <sz val="9"/>
            <color indexed="81"/>
            <rFont val="Tahoma"/>
            <family val="2"/>
          </rPr>
          <t xml:space="preserve">Módulo Box/Pacientes citados ó Modulo Atención/Registro Atención Individual. </t>
        </r>
        <r>
          <rPr>
            <sz val="9"/>
            <color indexed="81"/>
            <rFont val="Tahoma"/>
            <family val="2"/>
          </rPr>
          <t xml:space="preserve">
Estamento Médico/a registre la actividad: 
</t>
        </r>
        <r>
          <rPr>
            <b/>
            <sz val="9"/>
            <color indexed="81"/>
            <rFont val="Tahoma"/>
            <family val="2"/>
          </rPr>
          <t>- Primera ayuda psicológica (PAP) - Médico/a</t>
        </r>
        <r>
          <rPr>
            <sz val="9"/>
            <color indexed="81"/>
            <rFont val="Tahoma"/>
            <family val="2"/>
          </rPr>
          <t xml:space="preserve">
</t>
        </r>
      </text>
    </comment>
    <comment ref="B156" authorId="7" shapeId="0" xr:uid="{C60E3A09-A1DF-4C1A-AF23-3BA765C0B4FA}">
      <text>
        <r>
          <rPr>
            <sz val="9"/>
            <color indexed="81"/>
            <rFont val="Tahoma"/>
            <family val="2"/>
          </rPr>
          <t xml:space="preserve">
Este dato aparecerá luego que en la atención registrada en</t>
        </r>
        <r>
          <rPr>
            <b/>
            <sz val="9"/>
            <color indexed="81"/>
            <rFont val="Tahoma"/>
            <family val="2"/>
          </rPr>
          <t xml:space="preserve"> Módulo Box/Pacientes citados ó Modulo Atención/Registro Atención Individual.</t>
        </r>
        <r>
          <rPr>
            <sz val="9"/>
            <color indexed="81"/>
            <rFont val="Tahoma"/>
            <family val="2"/>
          </rPr>
          <t xml:space="preserve"> 
Estamento que no sea Médico ni Técnico en enfermería registre la actividad: 
-</t>
        </r>
        <r>
          <rPr>
            <b/>
            <sz val="9"/>
            <color indexed="81"/>
            <rFont val="Tahoma"/>
            <family val="2"/>
          </rPr>
          <t xml:space="preserve"> Primera ayuda psicológica (PAP) -  Profesional No Médico</t>
        </r>
        <r>
          <rPr>
            <sz val="9"/>
            <color indexed="81"/>
            <rFont val="Tahoma"/>
            <family val="2"/>
          </rPr>
          <t xml:space="preserve">
</t>
        </r>
      </text>
    </comment>
    <comment ref="B157" authorId="7" shapeId="0" xr:uid="{563F8122-DDC2-49DA-A215-E7A0E76B852C}">
      <text>
        <r>
          <rPr>
            <sz val="9"/>
            <color indexed="81"/>
            <rFont val="Tahoma"/>
            <family val="2"/>
          </rPr>
          <t xml:space="preserve">
Este dato aparecerá luego que en la atención registrada en </t>
        </r>
        <r>
          <rPr>
            <b/>
            <sz val="9"/>
            <color indexed="81"/>
            <rFont val="Tahoma"/>
            <family val="2"/>
          </rPr>
          <t>Módulo Box/Pacientes citados ó Modulo Atención/Registro Atención Individual.</t>
        </r>
        <r>
          <rPr>
            <sz val="9"/>
            <color indexed="81"/>
            <rFont val="Tahoma"/>
            <family val="2"/>
          </rPr>
          <t xml:space="preserve"> 
Estamento Técnico en enfermería registre la actividad: 
- </t>
        </r>
        <r>
          <rPr>
            <b/>
            <sz val="9"/>
            <color indexed="81"/>
            <rFont val="Tahoma"/>
            <family val="2"/>
          </rPr>
          <t>Primera ayuda psicológica (PAP) - Técnico en Enfermería</t>
        </r>
        <r>
          <rPr>
            <sz val="9"/>
            <color indexed="81"/>
            <rFont val="Tahoma"/>
            <family val="2"/>
          </rPr>
          <t xml:space="preserve">
</t>
        </r>
      </text>
    </comment>
    <comment ref="B159" authorId="7" shapeId="0" xr:uid="{81398DC5-B243-4DDB-9AFD-F6FFFEF4BD3D}">
      <text>
        <r>
          <rPr>
            <sz val="9"/>
            <color indexed="81"/>
            <rFont val="Tahoma"/>
            <family val="2"/>
          </rPr>
          <t xml:space="preserve">
Este dato aparecerá luego que en la atención registrada en </t>
        </r>
        <r>
          <rPr>
            <b/>
            <sz val="9"/>
            <color indexed="81"/>
            <rFont val="Tahoma"/>
            <family val="2"/>
          </rPr>
          <t xml:space="preserve">Módulo Box/Pacientes citados ó Modulo Atención/Registro Atención Individual. </t>
        </r>
        <r>
          <rPr>
            <sz val="9"/>
            <color indexed="81"/>
            <rFont val="Tahoma"/>
            <family val="2"/>
          </rPr>
          <t xml:space="preserve">
Estamento Médico/a registre la actividad: 
</t>
        </r>
        <r>
          <rPr>
            <b/>
            <sz val="9"/>
            <color indexed="81"/>
            <rFont val="Tahoma"/>
            <family val="2"/>
          </rPr>
          <t>- Consulta de Salud Mental Asociada a Emergencia o Desastre - Médico/a.</t>
        </r>
        <r>
          <rPr>
            <sz val="9"/>
            <color indexed="81"/>
            <rFont val="Tahoma"/>
            <family val="2"/>
          </rPr>
          <t xml:space="preserve">
</t>
        </r>
      </text>
    </comment>
    <comment ref="B160" authorId="7" shapeId="0" xr:uid="{E1839592-35A4-4766-81C0-B5DB24CA0CB1}">
      <text>
        <r>
          <rPr>
            <sz val="9"/>
            <color indexed="81"/>
            <rFont val="Tahoma"/>
            <family val="2"/>
          </rPr>
          <t xml:space="preserve">Este dato aparecerá luego que en la atención registrada en </t>
        </r>
        <r>
          <rPr>
            <b/>
            <sz val="9"/>
            <color indexed="81"/>
            <rFont val="Tahoma"/>
            <family val="2"/>
          </rPr>
          <t xml:space="preserve">Módulo Box/Pacientes citados ó Modulo Atención/Registro Atención Individual. 
</t>
        </r>
        <r>
          <rPr>
            <sz val="9"/>
            <color indexed="81"/>
            <rFont val="Tahoma"/>
            <family val="2"/>
          </rPr>
          <t xml:space="preserve">
Estamento que no sea Médico ni Técnico en enfermería registre la actividad: 
</t>
        </r>
        <r>
          <rPr>
            <b/>
            <sz val="9"/>
            <color indexed="81"/>
            <rFont val="Tahoma"/>
            <family val="2"/>
          </rPr>
          <t>- Consulta de Salu Mental Asociada a Emergencia o Desastre - Profesional No Médico.</t>
        </r>
        <r>
          <rPr>
            <sz val="9"/>
            <color indexed="81"/>
            <rFont val="Tahoma"/>
            <family val="2"/>
          </rPr>
          <t xml:space="preserve">
</t>
        </r>
      </text>
    </comment>
    <comment ref="B161" authorId="7" shapeId="0" xr:uid="{5E4EE18A-2802-473E-A3B9-445EF73CB4ED}">
      <text>
        <r>
          <rPr>
            <sz val="9"/>
            <color indexed="81"/>
            <rFont val="Tahoma"/>
            <family val="2"/>
          </rPr>
          <t xml:space="preserve">Este dato aparecerá luego que en la atención registrada en </t>
        </r>
        <r>
          <rPr>
            <b/>
            <sz val="9"/>
            <color indexed="81"/>
            <rFont val="Tahoma"/>
            <family val="2"/>
          </rPr>
          <t xml:space="preserve">Módulo Box/Pacientes citados ó Modulo Atención/Registro Atención Individual. </t>
        </r>
        <r>
          <rPr>
            <sz val="9"/>
            <color indexed="81"/>
            <rFont val="Tahoma"/>
            <family val="2"/>
          </rPr>
          <t xml:space="preserve">
Estamento Técnico en enfermería registre la actividad: 
</t>
        </r>
        <r>
          <rPr>
            <b/>
            <sz val="9"/>
            <color indexed="81"/>
            <rFont val="Tahoma"/>
            <family val="2"/>
          </rPr>
          <t>- Consulta de Salu Mental Asociada a Emergencia o Desastre - Técnico en Enfermería.</t>
        </r>
        <r>
          <rPr>
            <sz val="9"/>
            <color indexed="81"/>
            <rFont val="Tahoma"/>
            <family val="2"/>
          </rPr>
          <t xml:space="preserve">
</t>
        </r>
      </text>
    </comment>
    <comment ref="A165" authorId="7" shapeId="0" xr:uid="{24C5F853-0924-45E8-9087-11D224D771EF}">
      <text>
        <r>
          <rPr>
            <sz val="9"/>
            <color indexed="81"/>
            <rFont val="Tahoma"/>
            <family val="2"/>
          </rPr>
          <t xml:space="preserve">A espera de definición 
</t>
        </r>
      </text>
    </comment>
    <comment ref="B167" authorId="7" shapeId="0" xr:uid="{B2B93875-07EA-4B60-A954-752701146D6F}">
      <text>
        <r>
          <rPr>
            <sz val="9"/>
            <color indexed="81"/>
            <rFont val="Tahoma"/>
            <family val="2"/>
          </rPr>
          <t xml:space="preserve">Este dato aparecera cuando en la atención:
</t>
        </r>
        <r>
          <rPr>
            <b/>
            <sz val="9"/>
            <color indexed="81"/>
            <rFont val="Tahoma"/>
            <family val="2"/>
          </rPr>
          <t>Registrada en Módulo Atención / Registro Atención Comunitaria.</t>
        </r>
        <r>
          <rPr>
            <sz val="9"/>
            <color indexed="81"/>
            <rFont val="Tahoma"/>
            <family val="2"/>
          </rPr>
          <t xml:space="preserve">
Se registre la actividad 
</t>
        </r>
        <r>
          <rPr>
            <b/>
            <sz val="9"/>
            <color indexed="81"/>
            <rFont val="Tahoma"/>
            <family val="2"/>
          </rPr>
          <t>Actividades de coordinacion en situaciones de emergencia y desastre - Trabajo Intersectorial</t>
        </r>
        <r>
          <rPr>
            <sz val="9"/>
            <color indexed="81"/>
            <rFont val="Tahoma"/>
            <family val="2"/>
          </rPr>
          <t xml:space="preserve">
y 
</t>
        </r>
        <r>
          <rPr>
            <b/>
            <sz val="9"/>
            <color indexed="81"/>
            <rFont val="Tahoma"/>
            <family val="2"/>
          </rPr>
          <t>la sumatoria de todos los participantes registrados con dicha actividad en el periodo</t>
        </r>
        <r>
          <rPr>
            <sz val="9"/>
            <color indexed="81"/>
            <rFont val="Tahoma"/>
            <family val="2"/>
          </rPr>
          <t xml:space="preserve">
</t>
        </r>
      </text>
    </comment>
    <comment ref="C167" authorId="7" shapeId="0" xr:uid="{B9FFAB5F-BF96-4EA7-9316-56297E7B0EAC}">
      <text>
        <r>
          <rPr>
            <sz val="9"/>
            <color indexed="81"/>
            <rFont val="Tahoma"/>
            <family val="2"/>
          </rPr>
          <t xml:space="preserve">Este dato aparecera cuando en la atención:
</t>
        </r>
        <r>
          <rPr>
            <b/>
            <sz val="9"/>
            <color indexed="81"/>
            <rFont val="Tahoma"/>
            <family val="2"/>
          </rPr>
          <t>Registrada en Módulo Atención / Registro Atención Comunitaria.</t>
        </r>
        <r>
          <rPr>
            <sz val="9"/>
            <color indexed="81"/>
            <rFont val="Tahoma"/>
            <family val="2"/>
          </rPr>
          <t xml:space="preserve">
Se registre la actividad 
</t>
        </r>
        <r>
          <rPr>
            <b/>
            <sz val="9"/>
            <color indexed="81"/>
            <rFont val="Tahoma"/>
            <family val="2"/>
          </rPr>
          <t>Actividades de coordinacion en situaciones de emergencia y desastre - Trabajo Intersectorial</t>
        </r>
        <r>
          <rPr>
            <sz val="9"/>
            <color indexed="81"/>
            <rFont val="Tahoma"/>
            <family val="2"/>
          </rPr>
          <t xml:space="preserve">
</t>
        </r>
      </text>
    </comment>
    <comment ref="D167" authorId="7" shapeId="0" xr:uid="{F686E219-7246-4D53-9EC1-48B656573179}">
      <text>
        <r>
          <rPr>
            <sz val="9"/>
            <color indexed="81"/>
            <rFont val="Tahoma"/>
            <family val="2"/>
          </rPr>
          <t xml:space="preserve">
Este dato aparecera cuando en la atención:
</t>
        </r>
        <r>
          <rPr>
            <b/>
            <sz val="9"/>
            <color indexed="81"/>
            <rFont val="Tahoma"/>
            <family val="2"/>
          </rPr>
          <t>Registrada en Módulo Atención / Registro Atención Comunitaria.</t>
        </r>
        <r>
          <rPr>
            <sz val="9"/>
            <color indexed="81"/>
            <rFont val="Tahoma"/>
            <family val="2"/>
          </rPr>
          <t xml:space="preserve">
Se registre la actividad 
</t>
        </r>
        <r>
          <rPr>
            <b/>
            <sz val="9"/>
            <color indexed="81"/>
            <rFont val="Tahoma"/>
            <family val="2"/>
          </rPr>
          <t>Actividades de coordinacion en situaciones de emergencia y desastre - Trabajo Intersectorial
y 
Que que contanga registrada una institución.</t>
        </r>
      </text>
    </comment>
    <comment ref="B168" authorId="7" shapeId="0" xr:uid="{FFEFCB29-43F7-49BA-87DE-FC65850DE841}">
      <text>
        <r>
          <rPr>
            <sz val="9"/>
            <color indexed="81"/>
            <rFont val="Tahoma"/>
            <family val="2"/>
          </rPr>
          <t xml:space="preserve">Este dato aparecera cuando en la atención:
</t>
        </r>
        <r>
          <rPr>
            <b/>
            <sz val="9"/>
            <color indexed="81"/>
            <rFont val="Tahoma"/>
            <family val="2"/>
          </rPr>
          <t>Registrada en Módulo Atención / Registro Atención Comunitaria.</t>
        </r>
        <r>
          <rPr>
            <sz val="9"/>
            <color indexed="81"/>
            <rFont val="Tahoma"/>
            <family val="2"/>
          </rPr>
          <t xml:space="preserve">
Se registre la actividad 
</t>
        </r>
        <r>
          <rPr>
            <b/>
            <sz val="9"/>
            <color indexed="81"/>
            <rFont val="Tahoma"/>
            <family val="2"/>
          </rPr>
          <t>Actividades de coordinacion en situaciones de emergencia y desastre - Trabajo Sectorial</t>
        </r>
        <r>
          <rPr>
            <sz val="9"/>
            <color indexed="81"/>
            <rFont val="Tahoma"/>
            <family val="2"/>
          </rPr>
          <t xml:space="preserve">
y 
</t>
        </r>
        <r>
          <rPr>
            <b/>
            <sz val="9"/>
            <color indexed="81"/>
            <rFont val="Tahoma"/>
            <family val="2"/>
          </rPr>
          <t xml:space="preserve">
la sumatoria de todos los participantes registrados con dicha actividad en el periodo</t>
        </r>
        <r>
          <rPr>
            <sz val="9"/>
            <color indexed="81"/>
            <rFont val="Tahoma"/>
            <family val="2"/>
          </rPr>
          <t xml:space="preserve">
</t>
        </r>
      </text>
    </comment>
    <comment ref="C168" authorId="7" shapeId="0" xr:uid="{B08B485F-F3FF-4B12-9775-F0300292CC69}">
      <text>
        <r>
          <rPr>
            <sz val="9"/>
            <color indexed="81"/>
            <rFont val="Tahoma"/>
            <family val="2"/>
          </rPr>
          <t xml:space="preserve">
Este dato aparecera cuando en la atención:
</t>
        </r>
        <r>
          <rPr>
            <b/>
            <sz val="9"/>
            <color indexed="81"/>
            <rFont val="Tahoma"/>
            <family val="2"/>
          </rPr>
          <t>Registrada en Módulo Atención / Registro Atención Comunitaria.</t>
        </r>
        <r>
          <rPr>
            <sz val="9"/>
            <color indexed="81"/>
            <rFont val="Tahoma"/>
            <family val="2"/>
          </rPr>
          <t xml:space="preserve">
Se registre la actividad 
</t>
        </r>
        <r>
          <rPr>
            <b/>
            <sz val="9"/>
            <color indexed="81"/>
            <rFont val="Tahoma"/>
            <family val="2"/>
          </rPr>
          <t>Actividades de coordinacion en situaciones de emergencia y desastre - Trabajo Sectorial</t>
        </r>
      </text>
    </comment>
    <comment ref="D168" authorId="7" shapeId="0" xr:uid="{8300D1F4-0696-48BD-9041-3FA67BAA7DAF}">
      <text>
        <r>
          <rPr>
            <sz val="9"/>
            <color indexed="81"/>
            <rFont val="Tahoma"/>
            <family val="2"/>
          </rPr>
          <t xml:space="preserve">Este dato aparecera cuando en la atención:
Registrada en Módulo Atención / Registro Atención Comunitaria.
Se registre la actividad 
</t>
        </r>
        <r>
          <rPr>
            <b/>
            <sz val="9"/>
            <color indexed="81"/>
            <rFont val="Tahoma"/>
            <family val="2"/>
          </rPr>
          <t>Actividades de coordinacion en situaciones de emergencia y desastre - Trabajo Sectorial</t>
        </r>
        <r>
          <rPr>
            <sz val="9"/>
            <color indexed="81"/>
            <rFont val="Tahoma"/>
            <family val="2"/>
          </rPr>
          <t xml:space="preserve">
y 
</t>
        </r>
        <r>
          <rPr>
            <b/>
            <sz val="9"/>
            <color indexed="81"/>
            <rFont val="Tahoma"/>
            <family val="2"/>
          </rPr>
          <t>Que que contanga registrada una institución.</t>
        </r>
        <r>
          <rPr>
            <sz val="9"/>
            <color indexed="81"/>
            <rFont val="Tahoma"/>
            <family val="2"/>
          </rPr>
          <t xml:space="preserve">
</t>
        </r>
      </text>
    </comment>
    <comment ref="B169" authorId="7" shapeId="0" xr:uid="{3945EF9D-8BF1-4C88-A003-D194F307C9E1}">
      <text>
        <r>
          <rPr>
            <sz val="9"/>
            <color indexed="81"/>
            <rFont val="Tahoma"/>
            <family val="2"/>
          </rPr>
          <t xml:space="preserve">Este dato aparecera cuando en la atención:
</t>
        </r>
        <r>
          <rPr>
            <b/>
            <sz val="9"/>
            <color indexed="81"/>
            <rFont val="Tahoma"/>
            <family val="2"/>
          </rPr>
          <t>Registrada en Módulo Atención / Registro Atención Comunitaria.</t>
        </r>
        <r>
          <rPr>
            <sz val="9"/>
            <color indexed="81"/>
            <rFont val="Tahoma"/>
            <family val="2"/>
          </rPr>
          <t xml:space="preserve">
Se registre la actividad 
</t>
        </r>
        <r>
          <rPr>
            <b/>
            <sz val="9"/>
            <color indexed="81"/>
            <rFont val="Tahoma"/>
            <family val="2"/>
          </rPr>
          <t>Actividades de coordinacion en situaciones de emergencia y desastre - Actividades Comunitarias.</t>
        </r>
        <r>
          <rPr>
            <sz val="9"/>
            <color indexed="81"/>
            <rFont val="Tahoma"/>
            <family val="2"/>
          </rPr>
          <t xml:space="preserve">
y 
</t>
        </r>
        <r>
          <rPr>
            <b/>
            <sz val="9"/>
            <color indexed="81"/>
            <rFont val="Tahoma"/>
            <family val="2"/>
          </rPr>
          <t>la sumatoria de todos los participantes registrados con dicha actividad en el periodo</t>
        </r>
        <r>
          <rPr>
            <sz val="9"/>
            <color indexed="81"/>
            <rFont val="Tahoma"/>
            <family val="2"/>
          </rPr>
          <t xml:space="preserve">
</t>
        </r>
      </text>
    </comment>
    <comment ref="C169" authorId="7" shapeId="0" xr:uid="{35A4B820-2710-4113-8BE0-823D5F302DBA}">
      <text>
        <r>
          <rPr>
            <sz val="9"/>
            <color indexed="81"/>
            <rFont val="Tahoma"/>
            <family val="2"/>
          </rPr>
          <t xml:space="preserve">Este dato aparecera cuando en la atención:
</t>
        </r>
        <r>
          <rPr>
            <b/>
            <sz val="9"/>
            <color indexed="81"/>
            <rFont val="Tahoma"/>
            <family val="2"/>
          </rPr>
          <t>Registrada en Módulo Atención / Registro Atención Comunitaria.</t>
        </r>
        <r>
          <rPr>
            <sz val="9"/>
            <color indexed="81"/>
            <rFont val="Tahoma"/>
            <family val="2"/>
          </rPr>
          <t xml:space="preserve">
Se registre la actividad 
</t>
        </r>
        <r>
          <rPr>
            <b/>
            <sz val="9"/>
            <color indexed="81"/>
            <rFont val="Tahoma"/>
            <family val="2"/>
          </rPr>
          <t>Actividades de coordinacion en situaciones de emergencia y desastre - Actividades Comunitarias</t>
        </r>
        <r>
          <rPr>
            <sz val="9"/>
            <color indexed="81"/>
            <rFont val="Tahoma"/>
            <family val="2"/>
          </rPr>
          <t xml:space="preserve">
</t>
        </r>
      </text>
    </comment>
    <comment ref="D169" authorId="7" shapeId="0" xr:uid="{BD36A3EF-9B1A-4ABB-9DCB-A806DFE91F8E}">
      <text>
        <r>
          <rPr>
            <sz val="9"/>
            <color indexed="81"/>
            <rFont val="Tahoma"/>
            <family val="2"/>
          </rPr>
          <t xml:space="preserve">
Este dato aparecera cuando en la atención:
</t>
        </r>
        <r>
          <rPr>
            <b/>
            <sz val="9"/>
            <color indexed="81"/>
            <rFont val="Tahoma"/>
            <family val="2"/>
          </rPr>
          <t>Registrada en Módulo Atención / Registro Atención Comunitaria.</t>
        </r>
        <r>
          <rPr>
            <sz val="9"/>
            <color indexed="81"/>
            <rFont val="Tahoma"/>
            <family val="2"/>
          </rPr>
          <t xml:space="preserve">
Se registre la actividad 
</t>
        </r>
        <r>
          <rPr>
            <b/>
            <sz val="9"/>
            <color indexed="81"/>
            <rFont val="Tahoma"/>
            <family val="2"/>
          </rPr>
          <t xml:space="preserve">
Actividades de coordinacion en situaciones de emergencia y desastre - Actividades Comunitarias.</t>
        </r>
        <r>
          <rPr>
            <sz val="9"/>
            <color indexed="81"/>
            <rFont val="Tahoma"/>
            <family val="2"/>
          </rPr>
          <t xml:space="preserve">
y 
</t>
        </r>
        <r>
          <rPr>
            <b/>
            <sz val="9"/>
            <color indexed="81"/>
            <rFont val="Tahoma"/>
            <family val="2"/>
          </rPr>
          <t>Que que contanga registrada una institución</t>
        </r>
        <r>
          <rPr>
            <sz val="9"/>
            <color indexed="81"/>
            <rFont val="Tahoma"/>
            <family val="2"/>
          </rPr>
          <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Wilma Salinas</author>
    <author>John San Martin Retamal</author>
    <author>Francisco Fuentes Salazar</author>
    <author>Esthela Henriquez</author>
    <author>Priscilla Acuña</author>
  </authors>
  <commentList>
    <comment ref="T9" authorId="0" shapeId="0" xr:uid="{44159C4F-8DD2-47F0-859C-506FE5D46BF5}">
      <text>
        <r>
          <rPr>
            <sz val="9"/>
            <color indexed="81"/>
            <rFont val="Tahoma"/>
            <family val="2"/>
          </rPr>
          <t xml:space="preserve">Este dato aparecera a todo Usuario registrado como </t>
        </r>
        <r>
          <rPr>
            <b/>
            <sz val="9"/>
            <color indexed="81"/>
            <rFont val="Tahoma"/>
            <family val="2"/>
          </rPr>
          <t>FONASA</t>
        </r>
        <r>
          <rPr>
            <sz val="9"/>
            <color indexed="81"/>
            <rFont val="Tahoma"/>
            <family val="2"/>
          </rPr>
          <t xml:space="preserve"> en el campo previsión
</t>
        </r>
      </text>
    </comment>
    <comment ref="X10" authorId="0" shapeId="0" xr:uid="{0EFA9DD5-34A0-4034-A1F0-30647F7D11A3}">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del profesional medico, además se encuentren en estado:</t>
        </r>
        <r>
          <rPr>
            <b/>
            <sz val="9"/>
            <color indexed="81"/>
            <rFont val="Tahoma"/>
            <family val="2"/>
          </rPr>
          <t xml:space="preserve"> "atendido"</t>
        </r>
        <r>
          <rPr>
            <sz val="9"/>
            <color indexed="81"/>
            <rFont val="Tahoma"/>
            <family val="2"/>
          </rPr>
          <t xml:space="preserve">
4.- Paciente Menor a 15 Años.</t>
        </r>
        <r>
          <rPr>
            <b/>
            <sz val="9"/>
            <color indexed="81"/>
            <rFont val="Tahoma"/>
            <family val="2"/>
          </rPr>
          <t>.</t>
        </r>
        <r>
          <rPr>
            <sz val="9"/>
            <color indexed="81"/>
            <rFont val="Tahoma"/>
            <family val="2"/>
          </rPr>
          <t xml:space="preserve"> 
5.- </t>
        </r>
        <r>
          <rPr>
            <b/>
            <sz val="9"/>
            <color indexed="81"/>
            <rFont val="Tahoma"/>
            <family val="2"/>
          </rPr>
          <t>En</t>
        </r>
        <r>
          <rPr>
            <sz val="9"/>
            <color indexed="81"/>
            <rFont val="Tahoma"/>
            <family val="2"/>
          </rPr>
          <t xml:space="preserve"> </t>
        </r>
        <r>
          <rPr>
            <b/>
            <sz val="9"/>
            <color indexed="81"/>
            <rFont val="Tahoma"/>
            <family val="2"/>
          </rPr>
          <t>establecimientos</t>
        </r>
        <r>
          <rPr>
            <sz val="9"/>
            <color indexed="81"/>
            <rFont val="Tahoma"/>
            <family val="2"/>
          </rPr>
          <t xml:space="preserve">  </t>
        </r>
        <r>
          <rPr>
            <b/>
            <sz val="9"/>
            <color indexed="81"/>
            <rFont val="Tahoma"/>
            <family val="2"/>
          </rPr>
          <t>definidos como tipo de Nodo:</t>
        </r>
        <r>
          <rPr>
            <sz val="9"/>
            <color indexed="81"/>
            <rFont val="Tahoma"/>
            <family val="2"/>
          </rPr>
          <t xml:space="preserve">  </t>
        </r>
        <r>
          <rPr>
            <b/>
            <sz val="9"/>
            <color indexed="81"/>
            <rFont val="Tahoma"/>
            <family val="2"/>
          </rPr>
          <t xml:space="preserve">cesfam,cecof ,ConsultorioGeneralUrbano ,ConsultorioGeneralRural ,PostaSaludRural </t>
        </r>
        <r>
          <rPr>
            <sz val="9"/>
            <color indexed="81"/>
            <rFont val="Tahoma"/>
            <family val="2"/>
          </rPr>
          <t xml:space="preserve">
</t>
        </r>
      </text>
    </comment>
    <comment ref="Y10" authorId="0" shapeId="0" xr:uid="{145548AF-3E02-4BBA-9730-1BB9910B896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del profesional medico,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r>
          <rPr>
            <sz val="9"/>
            <color indexed="81"/>
            <rFont val="Tahoma"/>
            <family val="2"/>
          </rPr>
          <t xml:space="preserve"> 
5.- </t>
        </r>
        <r>
          <rPr>
            <b/>
            <sz val="9"/>
            <color indexed="81"/>
            <rFont val="Tahoma"/>
            <family val="2"/>
          </rPr>
          <t>En establecimientos  definidos como tipo de Nodo:  CentroDeDiagnosticoYTratamiento, CentroDeReferenciaDeSalud, HospitalTipo1, HospitalTipo2, HospitalTipo3 y HospitalTipo4</t>
        </r>
        <r>
          <rPr>
            <sz val="9"/>
            <color indexed="81"/>
            <rFont val="Tahoma"/>
            <family val="2"/>
          </rPr>
          <t xml:space="preserve">
</t>
        </r>
      </text>
    </comment>
    <comment ref="Z10" authorId="0" shapeId="0" xr:uid="{1DA83556-097E-4CAB-8A1B-08558DF36CCB}">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del profesional medico, además se encuentren en estado: </t>
        </r>
        <r>
          <rPr>
            <b/>
            <sz val="9"/>
            <color indexed="81"/>
            <rFont val="Tahoma"/>
            <family val="2"/>
          </rPr>
          <t>"atendido"</t>
        </r>
        <r>
          <rPr>
            <sz val="9"/>
            <color indexed="81"/>
            <rFont val="Tahoma"/>
            <family val="2"/>
          </rPr>
          <t xml:space="preserve">
4.- Paciente </t>
        </r>
        <r>
          <rPr>
            <b/>
            <sz val="9"/>
            <color indexed="81"/>
            <rFont val="Tahoma"/>
            <family val="2"/>
          </rPr>
          <t xml:space="preserve">Menor a 15 Años.. </t>
        </r>
        <r>
          <rPr>
            <sz val="9"/>
            <color indexed="81"/>
            <rFont val="Tahoma"/>
            <family val="2"/>
          </rPr>
          <t xml:space="preserve">
5.- </t>
        </r>
        <r>
          <rPr>
            <b/>
            <sz val="9"/>
            <color indexed="81"/>
            <rFont val="Tahoma"/>
            <family val="2"/>
          </rPr>
          <t xml:space="preserve"> En establecimientos  definidos como tipo de Nodo:  SAR, SAPU
</t>
        </r>
      </text>
    </comment>
    <comment ref="AB10" authorId="0" shapeId="0" xr:uid="{DCAAF79D-E7CC-4BF5-B59F-F2928FFC4AF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del profesional medico, además se encuentren en estado: </t>
        </r>
        <r>
          <rPr>
            <b/>
            <sz val="9"/>
            <color indexed="81"/>
            <rFont val="Tahoma"/>
            <family val="2"/>
          </rPr>
          <t>"atendido"</t>
        </r>
        <r>
          <rPr>
            <sz val="9"/>
            <color indexed="81"/>
            <rFont val="Tahoma"/>
            <family val="2"/>
          </rPr>
          <t xml:space="preserve">
4.- Paciente </t>
        </r>
        <r>
          <rPr>
            <b/>
            <sz val="9"/>
            <color indexed="81"/>
            <rFont val="Tahoma"/>
            <family val="2"/>
          </rPr>
          <t>Mayor a 15 Años.</t>
        </r>
        <r>
          <rPr>
            <sz val="9"/>
            <color indexed="81"/>
            <rFont val="Tahoma"/>
            <family val="2"/>
          </rPr>
          <t xml:space="preserve">
5.- </t>
        </r>
        <r>
          <rPr>
            <b/>
            <sz val="9"/>
            <color indexed="81"/>
            <rFont val="Tahoma"/>
            <family val="2"/>
          </rPr>
          <t xml:space="preserve">En establecimientos  definidos como tipo de Nodo:  cesfam,cecof ,ConsultorioGeneralUrbano ,ConsultorioGeneralRural ,PostaSaludRural </t>
        </r>
        <r>
          <rPr>
            <sz val="9"/>
            <color indexed="81"/>
            <rFont val="Tahoma"/>
            <family val="2"/>
          </rPr>
          <t xml:space="preserve">
</t>
        </r>
      </text>
    </comment>
    <comment ref="AC10" authorId="0" shapeId="0" xr:uid="{E1CEA02A-5391-4031-9803-F4EBCB27B8AB}">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del profesional medico, además se encuentren en estado: </t>
        </r>
        <r>
          <rPr>
            <b/>
            <sz val="9"/>
            <color indexed="81"/>
            <rFont val="Tahoma"/>
            <family val="2"/>
          </rPr>
          <t>"atendido"</t>
        </r>
        <r>
          <rPr>
            <sz val="9"/>
            <color indexed="81"/>
            <rFont val="Tahoma"/>
            <family val="2"/>
          </rPr>
          <t xml:space="preserve">
4.- Paciente </t>
        </r>
        <r>
          <rPr>
            <b/>
            <sz val="9"/>
            <color indexed="81"/>
            <rFont val="Tahoma"/>
            <family val="2"/>
          </rPr>
          <t xml:space="preserve">Mayor a 15 Años. </t>
        </r>
        <r>
          <rPr>
            <sz val="9"/>
            <color indexed="81"/>
            <rFont val="Tahoma"/>
            <family val="2"/>
          </rPr>
          <t xml:space="preserve">
5. </t>
        </r>
        <r>
          <rPr>
            <b/>
            <sz val="9"/>
            <color indexed="81"/>
            <rFont val="Tahoma"/>
            <family val="2"/>
          </rPr>
          <t>En establecimientos  definidos como tipo de Nodo:  CentroDeDiagnosticoYTratamiento, CentroDeReferenciaDeSalud, HospitalTipo1, HospitalTipo2, HospitalTipo3 y HospitalTipo4</t>
        </r>
      </text>
    </comment>
    <comment ref="AD10" authorId="0" shapeId="0" xr:uid="{94180755-8792-4CD7-BCB1-9424DE15A3BE}">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del profesional medico, 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Mayor a 15 Años. </t>
        </r>
        <r>
          <rPr>
            <sz val="9"/>
            <color indexed="81"/>
            <rFont val="Tahoma"/>
            <family val="2"/>
          </rPr>
          <t xml:space="preserve">
4.- </t>
        </r>
        <r>
          <rPr>
            <b/>
            <sz val="9"/>
            <color indexed="81"/>
            <rFont val="Tahoma"/>
            <family val="2"/>
          </rPr>
          <t>En establecimientos  definidos como tipo de Nodo:  SAR, SAPU</t>
        </r>
      </text>
    </comment>
    <comment ref="B11" authorId="0" shapeId="0" xr:uid="{E02C1730-AF01-420D-AD40-FBC09E7F0DD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3.- En la cita contenga la especialidad medica del profesional</t>
        </r>
      </text>
    </comment>
    <comment ref="W11" authorId="0" shapeId="0" xr:uid="{02519B96-DCEF-4D65-9734-8FA9E55286D0}">
      <text>
        <r>
          <rPr>
            <sz val="9"/>
            <color indexed="81"/>
            <rFont val="Tahoma"/>
            <family val="2"/>
          </rPr>
          <t>Se contarán aquellas Solicitudes de Interconsultas generadas en:
1.- En Modulo Box ;  Modulo Derivación ó   Agregar documentos a una atención</t>
        </r>
        <r>
          <rPr>
            <b/>
            <sz val="9"/>
            <color indexed="81"/>
            <rFont val="Tahoma"/>
            <family val="2"/>
          </rPr>
          <t xml:space="preserve"> 
</t>
        </r>
        <r>
          <rPr>
            <sz val="9"/>
            <color indexed="81"/>
            <rFont val="Tahoma"/>
            <family val="2"/>
          </rPr>
          <t>2.- La atención realizada por</t>
        </r>
        <r>
          <rPr>
            <b/>
            <sz val="9"/>
            <color indexed="81"/>
            <rFont val="Tahoma"/>
            <family val="2"/>
          </rPr>
          <t xml:space="preserve"> Médico.
</t>
        </r>
        <r>
          <rPr>
            <sz val="9"/>
            <color indexed="81"/>
            <rFont val="Tahoma"/>
            <family val="2"/>
          </rPr>
          <t xml:space="preserve">3.- La interconsulta tenga la especialidad </t>
        </r>
        <r>
          <rPr>
            <b/>
            <sz val="9"/>
            <color indexed="81"/>
            <rFont val="Tahoma"/>
            <family val="2"/>
          </rPr>
          <t>"Pediatria"</t>
        </r>
        <r>
          <rPr>
            <sz val="9"/>
            <color indexed="81"/>
            <rFont val="Tahoma"/>
            <family val="2"/>
          </rPr>
          <t xml:space="preserve"> además se encuentren en estado:</t>
        </r>
        <r>
          <rPr>
            <b/>
            <sz val="9"/>
            <color indexed="81"/>
            <rFont val="Tahoma"/>
            <family val="2"/>
          </rPr>
          <t xml:space="preserve"> "Atendido"
</t>
        </r>
        <r>
          <rPr>
            <sz val="9"/>
            <color indexed="81"/>
            <rFont val="Tahoma"/>
            <family val="2"/>
          </rPr>
          <t>4.- Paciente</t>
        </r>
        <r>
          <rPr>
            <b/>
            <sz val="9"/>
            <color indexed="81"/>
            <rFont val="Tahoma"/>
            <family val="2"/>
          </rPr>
          <t xml:space="preserve"> Menor a 15 Años.</t>
        </r>
      </text>
    </comment>
    <comment ref="AA11" authorId="0" shapeId="0" xr:uid="{EAD7AB93-DBFB-463B-AA37-C809E086668E}">
      <text>
        <r>
          <rPr>
            <sz val="9"/>
            <color indexed="81"/>
            <rFont val="Tahoma"/>
            <family val="2"/>
          </rPr>
          <t>Se contarán aquellas Solicitudes de Interconsultas generadas en:
1.- En Modulo Box ;  Modulo Derivación ó   Agregar documentos a una atención</t>
        </r>
        <r>
          <rPr>
            <b/>
            <sz val="9"/>
            <color indexed="81"/>
            <rFont val="Tahoma"/>
            <family val="2"/>
          </rPr>
          <t xml:space="preserve"> 
</t>
        </r>
        <r>
          <rPr>
            <sz val="9"/>
            <color indexed="81"/>
            <rFont val="Tahoma"/>
            <family val="2"/>
          </rPr>
          <t>2.- La atención realizada por</t>
        </r>
        <r>
          <rPr>
            <b/>
            <sz val="9"/>
            <color indexed="81"/>
            <rFont val="Tahoma"/>
            <family val="2"/>
          </rPr>
          <t xml:space="preserve"> Médico.
</t>
        </r>
        <r>
          <rPr>
            <sz val="9"/>
            <color indexed="81"/>
            <rFont val="Tahoma"/>
            <family val="2"/>
          </rPr>
          <t xml:space="preserve">3.- La interconsulta tenga la especialidad </t>
        </r>
        <r>
          <rPr>
            <b/>
            <sz val="9"/>
            <color indexed="81"/>
            <rFont val="Tahoma"/>
            <family val="2"/>
          </rPr>
          <t>"Pediatria"</t>
        </r>
        <r>
          <rPr>
            <sz val="9"/>
            <color indexed="81"/>
            <rFont val="Tahoma"/>
            <family val="2"/>
          </rPr>
          <t xml:space="preserve"> además se encuentren en estado:</t>
        </r>
        <r>
          <rPr>
            <b/>
            <sz val="9"/>
            <color indexed="81"/>
            <rFont val="Tahoma"/>
            <family val="2"/>
          </rPr>
          <t xml:space="preserve"> "atendido"
</t>
        </r>
        <r>
          <rPr>
            <sz val="9"/>
            <color indexed="81"/>
            <rFont val="Tahoma"/>
            <family val="2"/>
          </rPr>
          <t>4.- Paciente</t>
        </r>
        <r>
          <rPr>
            <b/>
            <sz val="9"/>
            <color indexed="81"/>
            <rFont val="Tahoma"/>
            <family val="2"/>
          </rPr>
          <t xml:space="preserve"> Mayor a 15 Años y mas</t>
        </r>
      </text>
    </comment>
    <comment ref="AE11" authorId="0" shapeId="0" xr:uid="{DB04ECE4-5CE6-4933-B5E5-9517B6C312D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 Consulta Médica 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1" authorId="0" shapeId="0" xr:uid="{9A798B58-D5A9-44E5-87E4-C18FF3BCEAD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Pediatría </t>
        </r>
        <r>
          <rPr>
            <sz val="9"/>
            <color indexed="81"/>
            <rFont val="Tahoma"/>
            <family val="2"/>
          </rPr>
          <t xml:space="preserve">y este realizada por un profesional de instrumento </t>
        </r>
        <r>
          <rPr>
            <b/>
            <sz val="9"/>
            <color indexed="81"/>
            <rFont val="Tahoma"/>
            <family val="2"/>
          </rPr>
          <t xml:space="preserve">Médico, </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2" authorId="0" shapeId="0" xr:uid="{35D25145-8F1C-44CA-A3D5-8DD1AAF3FA8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3.- En la cita contenga la especialidad medica del profesional
</t>
        </r>
      </text>
    </comment>
    <comment ref="W12" authorId="0" shapeId="0" xr:uid="{24D8137A-2D32-4E90-AA57-2FF5D2FA5E3A}">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"Medicina Interna" </t>
        </r>
        <r>
          <rPr>
            <sz val="9"/>
            <color indexed="81"/>
            <rFont val="Tahoma"/>
            <family val="2"/>
          </rPr>
          <t>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12" authorId="0" shapeId="0" xr:uid="{A655F58D-B453-4315-B5CA-E494811ABF3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"Medicina Interna" </t>
        </r>
        <r>
          <rPr>
            <sz val="9"/>
            <color indexed="81"/>
            <rFont val="Tahoma"/>
            <family val="2"/>
          </rPr>
          <t>además se encuentren en estado:</t>
        </r>
        <r>
          <rPr>
            <b/>
            <sz val="9"/>
            <color indexed="81"/>
            <rFont val="Tahoma"/>
            <family val="2"/>
          </rPr>
          <t>"atendido"</t>
        </r>
        <r>
          <rPr>
            <sz val="9"/>
            <color indexed="81"/>
            <rFont val="Tahoma"/>
            <family val="2"/>
          </rPr>
          <t xml:space="preserve">
4.-</t>
        </r>
        <r>
          <rPr>
            <b/>
            <sz val="9"/>
            <color indexed="81"/>
            <rFont val="Tahoma"/>
            <family val="2"/>
          </rPr>
          <t>Paciente Mayor a 15 Años y mas</t>
        </r>
      </text>
    </comment>
    <comment ref="AE12" authorId="0" shapeId="0" xr:uid="{03B1D79E-D1E2-4D8A-A1BA-9B7A5069620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2" authorId="0" shapeId="0" xr:uid="{FE3B2409-DA3D-4B05-861F-0AA156414A1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Interna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3" authorId="0" shapeId="0" xr:uid="{7C6E47EB-E132-4B05-B4C0-7F76EA4A5F4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3.- En la cita contenga la especialidad medica del profesional
</t>
        </r>
      </text>
    </comment>
    <comment ref="W13" authorId="0" shapeId="0" xr:uid="{20F8123B-E451-4EE7-BEC2-BF8D0C004FC4}">
      <text>
        <r>
          <rPr>
            <sz val="9"/>
            <color indexed="81"/>
            <rFont val="Tahoma"/>
            <family val="2"/>
          </rPr>
          <t>Se contarán aquellas Solicitudes de Interconsultas generadas en:
1.- En Modulo Box ;  Modulo Derivación ó   Agregar documentos a una atención 
2.- La atención realizada por</t>
        </r>
        <r>
          <rPr>
            <b/>
            <sz val="9"/>
            <color indexed="81"/>
            <rFont val="Tahoma"/>
            <family val="2"/>
          </rPr>
          <t xml:space="preserve"> Médico.</t>
        </r>
        <r>
          <rPr>
            <sz val="9"/>
            <color indexed="81"/>
            <rFont val="Tahoma"/>
            <family val="2"/>
          </rPr>
          <t xml:space="preserve">
3.- La interconsulta tenga la especialidad </t>
        </r>
        <r>
          <rPr>
            <b/>
            <sz val="9"/>
            <color indexed="81"/>
            <rFont val="Tahoma"/>
            <family val="2"/>
          </rPr>
          <t xml:space="preserve">"Neonatología" </t>
        </r>
        <r>
          <rPr>
            <sz val="9"/>
            <color indexed="81"/>
            <rFont val="Tahoma"/>
            <family val="2"/>
          </rPr>
          <t>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Menor a 15 Años.</t>
        </r>
      </text>
    </comment>
    <comment ref="AA13" authorId="0" shapeId="0" xr:uid="{FBF36C4E-28A2-445A-8519-E763C465B55A}">
      <text>
        <r>
          <rPr>
            <sz val="9"/>
            <color indexed="81"/>
            <rFont val="Tahoma"/>
            <family val="2"/>
          </rPr>
          <t>Se contarán aquellas Solicitudes de Interconsultas generadas en:
1.- En Modulo Box ;  Modulo Derivación ó   Agregar documentos a una atención 
2.- La atención realizada por</t>
        </r>
        <r>
          <rPr>
            <b/>
            <sz val="9"/>
            <color indexed="81"/>
            <rFont val="Tahoma"/>
            <family val="2"/>
          </rPr>
          <t xml:space="preserve"> Médico.</t>
        </r>
        <r>
          <rPr>
            <sz val="9"/>
            <color indexed="81"/>
            <rFont val="Tahoma"/>
            <family val="2"/>
          </rPr>
          <t xml:space="preserve">
3.- La interconsulta tenga la especialidad </t>
        </r>
        <r>
          <rPr>
            <b/>
            <sz val="9"/>
            <color indexed="81"/>
            <rFont val="Tahoma"/>
            <family val="2"/>
          </rPr>
          <t xml:space="preserve">"Neonatología" </t>
        </r>
        <r>
          <rPr>
            <sz val="9"/>
            <color indexed="81"/>
            <rFont val="Tahoma"/>
            <family val="2"/>
          </rPr>
          <t>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Mayor a 15 Años y mas</t>
        </r>
      </text>
    </comment>
    <comment ref="AE13" authorId="0" shapeId="0" xr:uid="{46B80922-BD1E-4AA4-AFDC-58FE376BA78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3" authorId="0" shapeId="0" xr:uid="{6D2E6AA7-80DB-4F54-80B5-4085FC81446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Neonatología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4" authorId="0" shapeId="0" xr:uid="{C91B96BF-B479-472A-AD32-5B2327FF526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Enfermedades Respiratorias Pediátricas. </t>
        </r>
        <r>
          <rPr>
            <sz val="9"/>
            <color indexed="81"/>
            <rFont val="Tahoma"/>
            <family val="2"/>
          </rPr>
          <t xml:space="preserve">
3.- En la cita contenga la especialidad medica del profesional
</t>
        </r>
      </text>
    </comment>
    <comment ref="W14" authorId="0" shapeId="0" xr:uid="{6E5AE618-44B4-493B-933C-C3265036FD4A}">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Enfermedades Respiratorias Pediátricas, </t>
        </r>
        <r>
          <rPr>
            <sz val="9"/>
            <color indexed="81"/>
            <rFont val="Tahoma"/>
            <family val="2"/>
          </rPr>
          <t>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r>
          <rPr>
            <sz val="9"/>
            <color indexed="81"/>
            <rFont val="Tahoma"/>
            <family val="2"/>
          </rPr>
          <t xml:space="preserve">.
</t>
        </r>
      </text>
    </comment>
    <comment ref="AA14" authorId="0" shapeId="0" xr:uid="{77AF4B1C-0BD6-498D-960C-707A223CA76A}">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Enfermedades Respiratorias Pediátricas, </t>
        </r>
        <r>
          <rPr>
            <sz val="9"/>
            <color indexed="81"/>
            <rFont val="Tahoma"/>
            <family val="2"/>
          </rPr>
          <t>además se encuentren en estado</t>
        </r>
        <r>
          <rPr>
            <b/>
            <sz val="9"/>
            <color indexed="81"/>
            <rFont val="Tahoma"/>
            <family val="2"/>
          </rPr>
          <t>: "atendido"</t>
        </r>
        <r>
          <rPr>
            <sz val="9"/>
            <color indexed="81"/>
            <rFont val="Tahoma"/>
            <family val="2"/>
          </rPr>
          <t xml:space="preserve">
4.- Paciente </t>
        </r>
        <r>
          <rPr>
            <b/>
            <sz val="9"/>
            <color indexed="81"/>
            <rFont val="Tahoma"/>
            <family val="2"/>
          </rPr>
          <t xml:space="preserve"> Mayor a 15 Años y mas</t>
        </r>
        <r>
          <rPr>
            <sz val="9"/>
            <color indexed="81"/>
            <rFont val="Tahoma"/>
            <family val="2"/>
          </rPr>
          <t xml:space="preserve">
</t>
        </r>
      </text>
    </comment>
    <comment ref="AE14" authorId="0" shapeId="0" xr:uid="{B5B36758-BA07-4443-9B5F-4D89D8FE4E2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4" authorId="0" shapeId="0" xr:uid="{4A7A54D1-6068-4F56-8D8C-930B180EDD8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Enfermedad Respiratoria Pediátrica (Broncopulmonar Infantil)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5" authorId="0" shapeId="0" xr:uid="{C23D3724-1C44-4F0F-BCD0-65212A4CD7F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de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Enfermedades Respiratorias del Adulto.</t>
        </r>
        <r>
          <rPr>
            <sz val="9"/>
            <color indexed="81"/>
            <rFont val="Tahoma"/>
            <family val="2"/>
          </rPr>
          <t xml:space="preserve">
3.- En la cita contenga la especialidad medica del profesional
</t>
        </r>
      </text>
    </comment>
    <comment ref="W15" authorId="0" shapeId="0" xr:uid="{DE78A9C3-92FA-40D0-85EB-6932BC2C8423}">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Enfermedades Respiratorias del Adulto ", </t>
        </r>
        <r>
          <rPr>
            <sz val="9"/>
            <color indexed="81"/>
            <rFont val="Tahoma"/>
            <family val="2"/>
          </rPr>
          <t>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Menor a 15 Años</t>
        </r>
        <r>
          <rPr>
            <sz val="9"/>
            <color indexed="81"/>
            <rFont val="Tahoma"/>
            <family val="2"/>
          </rPr>
          <t>.</t>
        </r>
      </text>
    </comment>
    <comment ref="AA15" authorId="0" shapeId="0" xr:uid="{305ADEF7-DC3D-48F8-9515-55AAFE17E58F}">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Enfermedades Respiratorias del Adulto ", </t>
        </r>
        <r>
          <rPr>
            <sz val="9"/>
            <color indexed="81"/>
            <rFont val="Tahoma"/>
            <family val="2"/>
          </rPr>
          <t>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Mayor a 15 Años y mas</t>
        </r>
      </text>
    </comment>
    <comment ref="AE15" authorId="0" shapeId="0" xr:uid="{02F7FD20-6844-41AB-8475-9565144CC99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de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 xml:space="preserve">
</t>
        </r>
      </text>
    </comment>
    <comment ref="AF15" authorId="0" shapeId="0" xr:uid="{418B7F88-EF9D-43FE-B8DD-2742863355D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Enfermedad Respiratoria de Adulto (Broncopulmonar)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6" authorId="0" shapeId="0" xr:uid="{A6C4D339-C4DB-45C1-9977-C7EF13360CF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3.- En la cita contenga la especialidad medica del profesional</t>
        </r>
      </text>
    </comment>
    <comment ref="W16" authorId="0" shapeId="0" xr:uid="{56429BFA-DA23-4F96-9295-D4FE7E8664E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Cardiologia Pediatrica"</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Menor a 15 Años.</t>
        </r>
      </text>
    </comment>
    <comment ref="AA16" authorId="0" shapeId="0" xr:uid="{FA129B14-314F-418C-84AD-01A1D2558349}">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Cardiologia Pediatrica"</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Mayor a 15 Años y mas</t>
        </r>
      </text>
    </comment>
    <comment ref="AE16" authorId="0" shapeId="0" xr:uid="{4BB11766-E06A-4737-98EF-C1DA8C2F205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6" authorId="0" shapeId="0" xr:uid="{4FC39819-301C-4EDD-9BED-26976D4E11F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Cardiología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7" authorId="0" shapeId="0" xr:uid="{D73E5161-9537-4C07-B2A8-EB931194F1B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Cardiología Adulto. </t>
        </r>
        <r>
          <rPr>
            <sz val="9"/>
            <color indexed="81"/>
            <rFont val="Tahoma"/>
            <family val="2"/>
          </rPr>
          <t xml:space="preserve">
3.- En la cita contenga la especialidad medica del profesional
</t>
        </r>
      </text>
    </comment>
    <comment ref="W17" authorId="0" shapeId="0" xr:uid="{DB7E1267-015D-4BCE-BA20-3E2D7146887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 Cardiologia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17" authorId="0" shapeId="0" xr:uid="{76BA7BD6-4A14-48BA-BD63-A2CD9BC8D97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 Cardiologia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Mayor a 15 Años y mas</t>
        </r>
      </text>
    </comment>
    <comment ref="AE17" authorId="0" shapeId="0" xr:uid="{A8FCA07F-CCBB-4670-A818-1FDBB69F873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7" authorId="0" shapeId="0" xr:uid="{A4A52ED2-FB95-483D-BF69-E13674FE933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Cardiología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8" authorId="0" shapeId="0" xr:uid="{A34B5487-9EF3-46E2-BAFA-9B2A3FA8AA1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3.- En la cita contenga la especialidad medica del profesional
</t>
        </r>
      </text>
    </comment>
    <comment ref="W18" authorId="0" shapeId="0" xr:uid="{861A834E-5DCD-4D8C-8843-D3A63483825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Endocrinologia Pediatrica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Años.l</t>
        </r>
      </text>
    </comment>
    <comment ref="AA18" authorId="0" shapeId="0" xr:uid="{D979E76B-29D6-41C1-9D84-D58F9EC012BF}">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Endocrinologia Pediatrica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18" authorId="0" shapeId="0" xr:uid="{EA82B1D0-D6A7-4D49-9EBE-0FFA385C52E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8" authorId="0" shapeId="0" xr:uid="{7054BAF5-205B-41E7-A572-348F91F5273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Endocrinología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19" authorId="0" shapeId="0" xr:uid="{5B9AEA4C-4522-4A36-A561-957DCEC23AC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3.- En la cita contenga la especialidad medica del profesional
</t>
        </r>
      </text>
    </comment>
    <comment ref="W19" authorId="0" shapeId="0" xr:uid="{BD926FFF-2F58-4AFD-8E62-1880CD2822D5}">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Endocrinoliga Adulto</t>
        </r>
        <r>
          <rPr>
            <sz val="9"/>
            <color indexed="81"/>
            <rFont val="Tahoma"/>
            <family val="2"/>
          </rPr>
          <t>,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19" authorId="0" shapeId="0" xr:uid="{0F42084D-E2A4-49DD-9A85-05C3D585B83A}">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Endocrinoliga Adulto</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Mayor a 15 Años y mas</t>
        </r>
      </text>
    </comment>
    <comment ref="AE19" authorId="0" shapeId="0" xr:uid="{5D96FB3D-576C-47C9-BF74-50F6950C118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19" authorId="0" shapeId="0" xr:uid="{5E52842C-802F-4478-9037-133A91883BA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Endocrinología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0" authorId="0" shapeId="0" xr:uid="{3F7B9F0D-E35F-48E6-8D21-E462DE9DAE7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Pedriática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Pediátrica. </t>
        </r>
        <r>
          <rPr>
            <sz val="9"/>
            <color indexed="81"/>
            <rFont val="Tahoma"/>
            <family val="2"/>
          </rPr>
          <t xml:space="preserve">
3.- En la cita contenga la especialidad medica del profesional
</t>
        </r>
      </text>
    </comment>
    <comment ref="W20" authorId="0" shapeId="0" xr:uid="{54B459C4-1C01-4727-888C-70BD419031DB}">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Gastroenterologia Pedriatico</t>
        </r>
        <r>
          <rPr>
            <sz val="9"/>
            <color indexed="81"/>
            <rFont val="Tahoma"/>
            <family val="2"/>
          </rPr>
          <t>,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20" authorId="0" shapeId="0" xr:uid="{A623C0F3-AC9D-433B-99AF-21E5896F847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Gastroenterologia Pedriatico</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Mayor a 15 Años y mas</t>
        </r>
      </text>
    </comment>
    <comment ref="AE20" authorId="0" shapeId="0" xr:uid="{238FF1D3-07BC-4483-8235-A2CB1B89E20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Pedriática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0" authorId="0" shapeId="0" xr:uid="{6FC24819-03C2-481A-B115-44E22EDF2CF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Gastroenterología Pedriática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1" authorId="0" shapeId="0" xr:uid="{24EA592F-905B-43C6-9B86-EB25F1D2CC6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Adulto.
</t>
        </r>
        <r>
          <rPr>
            <sz val="9"/>
            <color indexed="81"/>
            <rFont val="Tahoma"/>
            <family val="2"/>
          </rPr>
          <t>3.- En la cita contenga la especialidad medica del profesional</t>
        </r>
      </text>
    </comment>
    <comment ref="W21" authorId="0" shapeId="0" xr:uid="{0165E29E-CD30-49CE-B2D4-797A3D2CC76D}">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Gastroenterologia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21" authorId="0" shapeId="0" xr:uid="{E798C70E-CCCC-4A56-9E64-3D2FE5D91A8B}">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Gastroenterologia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Mayor a 15 Años y mas</t>
        </r>
      </text>
    </comment>
    <comment ref="AE21" authorId="0" shapeId="0" xr:uid="{BF66B190-8353-441E-9969-E7BB2F4FE3C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 xml:space="preserve">
</t>
        </r>
      </text>
    </comment>
    <comment ref="AF21" authorId="0" shapeId="0" xr:uid="{82C76568-4AF2-4AD8-A9FB-9FB35F936E4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Gastroenterología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2" authorId="0" shapeId="0" xr:uid="{FA35D459-D04B-45DC-A2AC-687E4639451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Genética Clínica. 
</t>
        </r>
        <r>
          <rPr>
            <sz val="9"/>
            <color indexed="81"/>
            <rFont val="Tahoma"/>
            <family val="2"/>
          </rPr>
          <t>3.- En la cita contenga la especialidad medica del profesional</t>
        </r>
      </text>
    </comment>
    <comment ref="W22" authorId="0" shapeId="0" xr:uid="{114C3B77-2E0E-4FFF-BCD6-C2F9ED788A1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Genética Clínica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Menor a 15 Años.l</t>
        </r>
      </text>
    </comment>
    <comment ref="AA22" authorId="0" shapeId="0" xr:uid="{E74ECA8F-D399-490A-A785-241099F0050D}">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Genética Clínica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Mayor a 15 Años y mas</t>
        </r>
      </text>
    </comment>
    <comment ref="AE22" authorId="0" shapeId="0" xr:uid="{2708C2B2-1EBC-4315-920B-D40E5184360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2" authorId="0" shapeId="0" xr:uid="{6212425A-B59B-4ABB-8A50-D640EA140CC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Genética Clínica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3" authorId="0" shapeId="0" xr:uid="{B2168063-F416-4025-9EC6-3D12F95AD9F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Hemato-Oncología Infantil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Hemato-Oncología Pediátrica.
</t>
        </r>
        <r>
          <rPr>
            <sz val="9"/>
            <color indexed="81"/>
            <rFont val="Tahoma"/>
            <family val="2"/>
          </rPr>
          <t>3.- En la cita contenga la especialidad medica del profesional</t>
        </r>
      </text>
    </comment>
    <comment ref="W23" authorId="0" shapeId="0" xr:uid="{84F06ED4-CCE2-472D-AD51-F107407552B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Hemato-oncologia Pedriatica </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23" authorId="0" shapeId="0" xr:uid="{ED29B03A-8D12-4C29-878C-76D40B3ECC0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Hemato-oncologia Pedriatica </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23" authorId="0" shapeId="0" xr:uid="{88D336FD-B7C1-4AE2-A877-F391EBAC28A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Hemato-Oncología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3" authorId="0" shapeId="0" xr:uid="{2A2B4F07-B0C0-444A-A178-24CAB2B5997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Hemato-Oncología Infantil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4" authorId="0" shapeId="0" xr:uid="{4EB6300C-E41A-43FC-A632-270E6E8EA17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Hematología Adulto. </t>
        </r>
        <r>
          <rPr>
            <sz val="9"/>
            <color indexed="81"/>
            <rFont val="Tahoma"/>
            <family val="2"/>
          </rPr>
          <t xml:space="preserve">
3.- En la cita contenga la especialidad medica del profesional</t>
        </r>
      </text>
    </comment>
    <comment ref="W24" authorId="0" shapeId="0" xr:uid="{41078AC8-A215-4CE4-8CE7-DA0755A23F6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Hematoligia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24" authorId="0" shapeId="0" xr:uid="{C4C72C61-C6C8-4E6D-8369-D6195D2B869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Hematoligia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24" authorId="0" shapeId="0" xr:uid="{51FC2A55-BCD7-447D-824D-0E7BA44D0FD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4" authorId="0" shapeId="0" xr:uid="{766E94F8-EF30-4AB2-9AAF-50D1D396E23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Hematología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5" authorId="0" shapeId="0" xr:uid="{832D929F-D65A-46B7-9F17-3E6884F06C4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3.- En la cita contenga la especialidad medica del profesional</t>
        </r>
      </text>
    </comment>
    <comment ref="W25" authorId="0" shapeId="0" xr:uid="{514BC476-64B4-4A2C-A0D6-A3CE2C476AF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Nefrologia Pediatrica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25" authorId="0" shapeId="0" xr:uid="{B668BDA1-9DFF-4DE4-9B2D-A2AA41ABAAA7}">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Nefrologia Pediatrica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25" authorId="0" shapeId="0" xr:uid="{DE0294A9-A483-4125-9865-608DACC61FC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5" authorId="0" shapeId="0" xr:uid="{80E2FE3E-84C1-4391-A245-AD80DA5C9A5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Nefrología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6" authorId="0" shapeId="0" xr:uid="{CCA440F1-149C-42A9-8DA6-C0E7CD7B34C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3.- En la cita contenga la especialidad medica del profesional</t>
        </r>
      </text>
    </comment>
    <comment ref="W26" authorId="0" shapeId="0" xr:uid="{14440D57-148C-4938-B6FF-04FDA5588E7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Nefrologia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Menor a 15 Años.</t>
        </r>
      </text>
    </comment>
    <comment ref="AA26" authorId="0" shapeId="0" xr:uid="{E312306A-973D-4241-A764-5295C0318165}">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Nefrologia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26" authorId="0" shapeId="0" xr:uid="{7BBBB367-CC35-45A1-8599-13302A49FB4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6" authorId="0" shapeId="0" xr:uid="{11751ADD-786F-46B9-874C-F4DB20ED1A8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Nefrología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7" authorId="0" shapeId="0" xr:uid="{388B2869-2BDB-4271-8F4C-E1DE22B1505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Nutriólogo Pediátrico. </t>
        </r>
        <r>
          <rPr>
            <sz val="9"/>
            <color indexed="81"/>
            <rFont val="Tahoma"/>
            <family val="2"/>
          </rPr>
          <t xml:space="preserve">
3.- En la cita contenga la especialidad medica del profesional</t>
        </r>
      </text>
    </comment>
    <comment ref="W27" authorId="0" shapeId="0" xr:uid="{F0F98BA2-9976-47C8-A682-91731E38054E}">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Nutriologo Pediatrico",</t>
        </r>
        <r>
          <rPr>
            <sz val="9"/>
            <color indexed="81"/>
            <rFont val="Tahoma"/>
            <family val="2"/>
          </rPr>
          <t xml:space="preserve">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27" authorId="0" shapeId="0" xr:uid="{1D1C877A-D37D-4EA5-B51C-DE6EB2BB03C7}">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Nutriologo Pediatrico",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27" authorId="0" shapeId="0" xr:uid="{20D27A10-8FE4-44E9-9479-AAB6A70F3E1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7" authorId="0" shapeId="0" xr:uid="{B5E08F14-7F48-4CD6-99F0-2CDBABA3CB5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Nutriólogo Pediátrico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8" authorId="0" shapeId="0" xr:uid="{C425045C-233F-4347-BFDF-6CE197F9DD4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3.- En la cita contenga la especialidad medica del profesional</t>
        </r>
      </text>
    </comment>
    <comment ref="W28" authorId="0" shapeId="0" xr:uid="{6ACC4140-5D68-49F1-A76D-177C11781AD2}">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Nutriologo Adulto"</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Menor a 15 Años.</t>
        </r>
      </text>
    </comment>
    <comment ref="AA28" authorId="0" shapeId="0" xr:uid="{5AB6F4E9-8ACC-41EE-BDBC-0BC951420FB4}">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Nutriologo Adulto"</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28" authorId="0" shapeId="0" xr:uid="{61FAFE04-59F7-4FBB-B31D-16EC49D2DD4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8" authorId="0" shapeId="0" xr:uid="{C5BA627E-6085-4196-AAB2-42B5BF6F4D7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Nutriólogo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29" authorId="0" shapeId="0" xr:uid="{89340C62-39FC-4FAC-B31E-3ABCC47A271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Pediátrica. </t>
        </r>
        <r>
          <rPr>
            <sz val="9"/>
            <color indexed="81"/>
            <rFont val="Tahoma"/>
            <family val="2"/>
          </rPr>
          <t xml:space="preserve">
3.- En la cita contenga la especialidad medica del profesional</t>
        </r>
      </text>
    </comment>
    <comment ref="W29" authorId="0" shapeId="0" xr:uid="{8868ED82-6FB8-4A85-8DBA-08E23FE6BBD3}">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Reumatologia Pediatrica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29" authorId="0" shapeId="0" xr:uid="{FEFD029C-C075-496E-8E37-BBBD2B03C175}">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Reumatologia Pediatrica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29" authorId="0" shapeId="0" xr:uid="{FD6B8774-DF66-4AC7-80C8-FDDB7E66CB4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29" authorId="0" shapeId="0" xr:uid="{F39E0B39-2FCA-4076-94CB-97C296F0EF1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Reumatología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0" authorId="0" shapeId="0" xr:uid="{C7A54D49-7105-4E7A-B4AE-8D2812211AE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Adulto. </t>
        </r>
        <r>
          <rPr>
            <sz val="9"/>
            <color indexed="81"/>
            <rFont val="Tahoma"/>
            <family val="2"/>
          </rPr>
          <t xml:space="preserve">
3.- En la cita contenga la especialidad medica del profesional</t>
        </r>
      </text>
    </comment>
    <comment ref="W30" authorId="0" shapeId="0" xr:uid="{68922F55-5FC8-489E-AE74-0E31D5C22B65}">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 Reumatolgia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30" authorId="0" shapeId="0" xr:uid="{50F03677-701A-4DCD-AD3A-13BF7CFC573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 Reumatolgia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30" authorId="0" shapeId="0" xr:uid="{8117CF46-1154-4DF2-ACD6-45759AF6CC5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0" authorId="0" shapeId="0" xr:uid="{4BCDEB79-8C06-4485-9D8B-AAC34ABB9A0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Reumatología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1" authorId="0" shapeId="0" xr:uid="{28A4C300-2692-4AB8-A107-7F6C23A24D0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Dermatología.
</t>
        </r>
        <r>
          <rPr>
            <sz val="9"/>
            <color indexed="81"/>
            <rFont val="Tahoma"/>
            <family val="2"/>
          </rPr>
          <t>3.- En la cita contenga la especialidad medica del profesional</t>
        </r>
      </text>
    </comment>
    <comment ref="W31" authorId="0" shapeId="0" xr:uid="{22C7FEDD-AED0-4346-A96B-8F49782E756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Dermatoligia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31" authorId="0" shapeId="0" xr:uid="{10348961-DF81-478C-BCC1-59A1A36C6883}">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Dermatoligia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31" authorId="0" shapeId="0" xr:uid="{A76885A2-B496-47FF-BBF7-461406530E5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1" authorId="0" shapeId="0" xr:uid="{791DC5F9-0D30-4447-BF2E-C7F821E5A2D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Dermatología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2" authorId="0" shapeId="0" xr:uid="{ECFD7C89-6484-49CC-B22A-0AE56F5FAD2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Pediátrica. 
</t>
        </r>
        <r>
          <rPr>
            <sz val="9"/>
            <color indexed="81"/>
            <rFont val="Tahoma"/>
            <family val="2"/>
          </rPr>
          <t>3.- En la cita contenga la especialidad medica del profesional</t>
        </r>
      </text>
    </comment>
    <comment ref="W32" authorId="0" shapeId="0" xr:uid="{E3499563-4D33-4515-9329-5C9766075327}">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Infectologia Pediatrica"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32" authorId="0" shapeId="0" xr:uid="{C47ACD64-94B3-47AB-B94B-2D5E66E9E577}">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Infectologia Pediatrica"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32" authorId="0" shapeId="0" xr:uid="{676D2296-F930-43CD-B05F-97066D112B4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2" authorId="0" shapeId="0" xr:uid="{7EF448D3-87FA-491F-BD64-D7C9309A698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Infectología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3" authorId="0" shapeId="0" xr:uid="{F188CE40-B1EC-4A5B-BB89-B6CD29372E1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Adulto. </t>
        </r>
        <r>
          <rPr>
            <sz val="9"/>
            <color indexed="81"/>
            <rFont val="Tahoma"/>
            <family val="2"/>
          </rPr>
          <t xml:space="preserve">
3.- En la cita contenga la especialidad medica del profesional</t>
        </r>
      </text>
    </comment>
    <comment ref="W33" authorId="0" shapeId="0" xr:uid="{5D8EB659-C6F8-44FF-A731-8B1B271F88EE}">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Infectologia  Adulto",</t>
        </r>
        <r>
          <rPr>
            <sz val="9"/>
            <color indexed="81"/>
            <rFont val="Tahoma"/>
            <family val="2"/>
          </rPr>
          <t xml:space="preserve">  además se encuentren en estado:</t>
        </r>
        <r>
          <rPr>
            <b/>
            <sz val="9"/>
            <color indexed="81"/>
            <rFont val="Tahoma"/>
            <family val="2"/>
          </rPr>
          <t xml:space="preserve"> "Atendido"</t>
        </r>
        <r>
          <rPr>
            <sz val="9"/>
            <color indexed="81"/>
            <rFont val="Tahoma"/>
            <family val="2"/>
          </rPr>
          <t xml:space="preserve">
4.- Paciente Menor a 15 Años.</t>
        </r>
      </text>
    </comment>
    <comment ref="AA33" authorId="0" shapeId="0" xr:uid="{521FDB7C-F6BF-484F-A609-D773F8375183}">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Infectologia  Adulto",</t>
        </r>
        <r>
          <rPr>
            <sz val="9"/>
            <color indexed="81"/>
            <rFont val="Tahoma"/>
            <family val="2"/>
          </rPr>
          <t xml:space="preserve">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33" authorId="0" shapeId="0" xr:uid="{98F2C33D-719B-4208-8DC1-4BB6125F7E5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3" authorId="0" shapeId="0" xr:uid="{5CB44E2B-F740-49E7-B564-4E0F756BD70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Infectología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4" authorId="0" shapeId="0" xr:uid="{05D1C6B7-8A13-4840-B66E-54D92523B9A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Inmunología </t>
        </r>
        <r>
          <rPr>
            <sz val="9"/>
            <color indexed="81"/>
            <rFont val="Tahoma"/>
            <family val="2"/>
          </rPr>
          <t xml:space="preserve">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3.- En la cita contenga la especialidad medica del profesional</t>
        </r>
      </text>
    </comment>
    <comment ref="W34" authorId="0" shapeId="0" xr:uid="{2E594C4A-73D6-4F6A-9629-FB67D7B0EF1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INMUNOLOGIA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34" authorId="0" shapeId="0" xr:uid="{0FE497E0-480A-4210-942C-EBAB8ED1993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INMUNOLOGIA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34" authorId="0" shapeId="0" xr:uid="{13746D2A-E4D6-4F33-AD8F-66464A2F042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Inmunología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4" authorId="0" shapeId="0" xr:uid="{1EC9C4AD-1188-4333-A724-3161A90E837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Inmunología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5" authorId="0" shapeId="0" xr:uid="{8AA75221-17F9-4790-8AE2-6C1AFCA4943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Geriatría.
</t>
        </r>
        <r>
          <rPr>
            <sz val="9"/>
            <color indexed="81"/>
            <rFont val="Tahoma"/>
            <family val="2"/>
          </rPr>
          <t>3.- En la cita contenga la especialidad medica del profesional</t>
        </r>
      </text>
    </comment>
    <comment ref="W35" authorId="0" shapeId="0" xr:uid="{26EB8D56-FC4D-4126-9053-2BFCF2E06B6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Geriatria"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Menor a 15 Años</t>
        </r>
        <r>
          <rPr>
            <sz val="9"/>
            <color indexed="81"/>
            <rFont val="Tahoma"/>
            <family val="2"/>
          </rPr>
          <t>.</t>
        </r>
      </text>
    </comment>
    <comment ref="AA35" authorId="0" shapeId="0" xr:uid="{4E9BB404-7910-48C8-B2A6-2CDCA1A0A30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Geriatria"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35" authorId="0" shapeId="0" xr:uid="{2E57C777-B99C-40FE-9147-CAB17EC90F3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5" authorId="0" shapeId="0" xr:uid="{8317686B-1B1A-4465-9896-D702162B004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Geriatría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6" authorId="0" shapeId="0" xr:uid="{6755C601-6BE0-4105-858B-0DE25012EEB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3.- En la cita contenga la especialidad medica del profesional</t>
        </r>
      </text>
    </comment>
    <comment ref="W36" authorId="0" shapeId="0" xr:uid="{B2F7E1F8-48D1-4485-8E51-B0DD8FCA70E2}">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Física y Rehabilitación Pediátrica (Fisiatría Pediátrica).</t>
        </r>
        <r>
          <rPr>
            <sz val="9"/>
            <color indexed="81"/>
            <rFont val="Tahoma"/>
            <family val="2"/>
          </rPr>
          <t xml:space="preserve"> ",  además se encuentren en estado: </t>
        </r>
        <r>
          <rPr>
            <b/>
            <sz val="9"/>
            <color indexed="81"/>
            <rFont val="Tahoma"/>
            <family val="2"/>
          </rPr>
          <t xml:space="preserve">"Atendido"
</t>
        </r>
        <r>
          <rPr>
            <sz val="9"/>
            <color indexed="81"/>
            <rFont val="Tahoma"/>
            <family val="2"/>
          </rPr>
          <t xml:space="preserve">4.- Paciente </t>
        </r>
        <r>
          <rPr>
            <b/>
            <sz val="9"/>
            <color indexed="81"/>
            <rFont val="Tahoma"/>
            <family val="2"/>
          </rPr>
          <t>Menor a 15 Años.</t>
        </r>
        <r>
          <rPr>
            <sz val="9"/>
            <color indexed="81"/>
            <rFont val="Tahoma"/>
            <family val="2"/>
          </rPr>
          <t xml:space="preserve">
</t>
        </r>
      </text>
    </comment>
    <comment ref="AA36" authorId="0" shapeId="0" xr:uid="{B70916F9-7DF5-4FB3-AD7E-2C8150E1EB81}">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Física y Rehabilitación Pediátrica (Fisiatría Pediátrica).</t>
        </r>
        <r>
          <rPr>
            <sz val="9"/>
            <color indexed="81"/>
            <rFont val="Tahoma"/>
            <family val="2"/>
          </rPr>
          <t xml:space="preserve"> ",  además se encuentren en estado: </t>
        </r>
        <r>
          <rPr>
            <b/>
            <sz val="9"/>
            <color indexed="81"/>
            <rFont val="Tahoma"/>
            <family val="2"/>
          </rPr>
          <t>"atendido"
4.- Paciente Mayor a 15 Años y mas</t>
        </r>
        <r>
          <rPr>
            <sz val="9"/>
            <color indexed="81"/>
            <rFont val="Tahoma"/>
            <family val="2"/>
          </rPr>
          <t xml:space="preserve">
</t>
        </r>
      </text>
    </comment>
    <comment ref="AE36" authorId="0" shapeId="0" xr:uid="{28AE5605-1ED7-4E39-9EDA-C3B33FDF79F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6" authorId="0" shapeId="0" xr:uid="{BB2C17C3-DB4B-44AE-8850-FDE3CDB4A02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Física y Rehabilitación Pediátrica (Fisiatría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7" authorId="0" shapeId="0" xr:uid="{606B28BC-4080-4FE5-8284-75A1BF8B965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Rehabilitacion (Fisiatría Adulto).</t>
        </r>
        <r>
          <rPr>
            <sz val="9"/>
            <color indexed="81"/>
            <rFont val="Tahoma"/>
            <family val="2"/>
          </rPr>
          <t xml:space="preserve">
3.- En la cita contenga la especialidad medica del profesional</t>
        </r>
      </text>
    </comment>
    <comment ref="W37" authorId="0" shapeId="0" xr:uid="{6C862E0B-BE8E-4809-8E8A-A157E3B1DFE4}">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Física y Rehabilitación Pediátrica (Fisiatría Adulto). "</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Menor a 15 Años.</t>
        </r>
      </text>
    </comment>
    <comment ref="AA37" authorId="0" shapeId="0" xr:uid="{4A576F53-54F7-4DE9-9C09-F599C8CC847D}">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Física y Rehabilitación Pediátrica (Fisiatría Adulto). "</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37" authorId="0" shapeId="0" xr:uid="{C36F4747-7CF9-4AE2-ACF5-04CF142F6F3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7" authorId="0" shapeId="0" xr:uid="{98230D77-5600-47F1-B2D6-3765850BB30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Física y Rehabilitación Adulto (Fisiatría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8" authorId="0" shapeId="0" xr:uid="{EA6F972B-C714-4F58-A771-B77B462B228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Pediátrica.
</t>
        </r>
        <r>
          <rPr>
            <sz val="9"/>
            <color indexed="81"/>
            <rFont val="Tahoma"/>
            <family val="2"/>
          </rPr>
          <t>3.- En la cita contenga la especialidad medica del profesional</t>
        </r>
      </text>
    </comment>
    <comment ref="W38" authorId="0" shapeId="0" xr:uid="{B120887B-2805-4763-BFD7-C3C05FFC4F2C}">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Neurologia Pediatrica</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38" authorId="0" shapeId="0" xr:uid="{391C22E0-8C4E-4E0A-9017-72FDD9472B0C}">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Neurologia Pediatrica</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38" authorId="0" shapeId="0" xr:uid="{E9A6935C-D010-4934-B31B-94CB1382D2E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8" authorId="0" shapeId="0" xr:uid="{E983642A-955D-4233-AFEF-60020263878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Neurología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39" authorId="0" shapeId="0" xr:uid="{959664E7-55B0-457C-BF3E-2C42D62A1D4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Adulto. 
</t>
        </r>
        <r>
          <rPr>
            <sz val="9"/>
            <color indexed="81"/>
            <rFont val="Tahoma"/>
            <family val="2"/>
          </rPr>
          <t>3.- En la cita contenga la especialidad medica del profesional</t>
        </r>
      </text>
    </comment>
    <comment ref="W39" authorId="0" shapeId="0" xr:uid="{5E5B99B3-716C-4BD2-91FB-F1366A935143}">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Neurologia Adulto.</t>
        </r>
        <r>
          <rPr>
            <sz val="9"/>
            <color indexed="81"/>
            <rFont val="Tahoma"/>
            <family val="2"/>
          </rPr>
          <t xml:space="preserve"> ",  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Menor a 15 Años.</t>
        </r>
      </text>
    </comment>
    <comment ref="AA39" authorId="0" shapeId="0" xr:uid="{F0834104-9263-468E-91E6-2D53503C77B1}">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Neurologia Adulto.</t>
        </r>
        <r>
          <rPr>
            <sz val="9"/>
            <color indexed="81"/>
            <rFont val="Tahoma"/>
            <family val="2"/>
          </rPr>
          <t xml:space="preserve"> ",  además se encuentren en estado:</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39" authorId="0" shapeId="0" xr:uid="{E3F736F8-794F-4685-BF87-99EEA7F109A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39" authorId="0" shapeId="0" xr:uid="{CC2BDA41-0832-44E5-91F5-6E846ACBB31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Neurología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0" authorId="0" shapeId="0" xr:uid="{4FBA51EC-5F6D-461E-BC90-A00DFA60BE9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Oncología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Oncología Médica.
</t>
        </r>
        <r>
          <rPr>
            <sz val="9"/>
            <color indexed="81"/>
            <rFont val="Tahoma"/>
            <family val="2"/>
          </rPr>
          <t>3.- En la cita contenga la especialidad medica del profesional</t>
        </r>
      </text>
    </comment>
    <comment ref="W40" authorId="0" shapeId="0" xr:uid="{26D2A98B-7B70-4122-AAF1-FDE19D432EB3}">
      <text>
        <r>
          <rPr>
            <sz val="9"/>
            <color indexed="81"/>
            <rFont val="Tahoma"/>
            <family val="2"/>
          </rPr>
          <t xml:space="preserve">Este dato aparecerá  luego de que en lSe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Oncologia medica"</t>
        </r>
        <r>
          <rPr>
            <sz val="9"/>
            <color indexed="81"/>
            <rFont val="Tahoma"/>
            <family val="2"/>
          </rPr>
          <t>,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40" authorId="0" shapeId="0" xr:uid="{D3352848-42AC-40BF-9F4B-18312EE52A68}">
      <text>
        <r>
          <rPr>
            <sz val="9"/>
            <color indexed="81"/>
            <rFont val="Tahoma"/>
            <family val="2"/>
          </rPr>
          <t xml:space="preserve">Este dato aparecerá  luego de que en lSe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Oncologia medica"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40" authorId="0" shapeId="0" xr:uid="{C1667A16-4C01-474A-8716-CEED2EDF5DC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Oncología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0" authorId="0" shapeId="0" xr:uid="{190BDE07-E943-43C4-9B8C-4B419EB9D99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Oncología Médica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l</t>
        </r>
      </text>
    </comment>
    <comment ref="B41" authorId="0" shapeId="0" xr:uid="{01EC22F1-CC9B-4957-8A00-FD8DF987D73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ó Psiquiatra  con</t>
        </r>
        <r>
          <rPr>
            <sz val="9"/>
            <color indexed="81"/>
            <rFont val="Tahoma"/>
            <family val="2"/>
          </rPr>
          <t xml:space="preserve"> especialidad : </t>
        </r>
        <r>
          <rPr>
            <b/>
            <sz val="9"/>
            <color indexed="81"/>
            <rFont val="Tahoma"/>
            <family val="2"/>
          </rPr>
          <t xml:space="preserve">Psiquiatría Pediátrica y de la Adolescencia. </t>
        </r>
        <r>
          <rPr>
            <sz val="9"/>
            <color indexed="81"/>
            <rFont val="Tahoma"/>
            <family val="2"/>
          </rPr>
          <t xml:space="preserve">
3.- En la cita contenga la especialidad medica del profesion</t>
        </r>
      </text>
    </comment>
    <comment ref="W41" authorId="0" shapeId="0" xr:uid="{BB23B201-3E16-4533-A0AB-B27D15CBE919}">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Psiquiatría Pediátrica y de la Adolescencia."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Menor a 15 Años.</t>
        </r>
      </text>
    </comment>
    <comment ref="AA41" authorId="0" shapeId="0" xr:uid="{C1FEF294-AEE3-4FD8-9A78-D6062813A9BC}">
      <text>
        <r>
          <rPr>
            <sz val="9"/>
            <color indexed="81"/>
            <rFont val="Tahoma"/>
            <family val="2"/>
          </rPr>
          <t xml:space="preserve">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Psiquiatría Pediátrica y de la Adolescencia."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41" authorId="0" shapeId="0" xr:uid="{766298D0-90AF-4602-BC1E-65DC6B21765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1" authorId="0" shapeId="0" xr:uid="{49969DD9-64AB-48AD-B6F4-E08492BF16F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Psiquiatría Pediátrica y de la Adolescencia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2" authorId="0" shapeId="0" xr:uid="{BF18BC17-218C-44DA-89E6-67A34EDB77B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ó Psiquiatra</t>
        </r>
        <r>
          <rPr>
            <sz val="9"/>
            <color indexed="81"/>
            <rFont val="Tahoma"/>
            <family val="2"/>
          </rPr>
          <t xml:space="preserve"> con especialidad: </t>
        </r>
        <r>
          <rPr>
            <b/>
            <sz val="9"/>
            <color indexed="81"/>
            <rFont val="Tahoma"/>
            <family val="2"/>
          </rPr>
          <t xml:space="preserve">Psiquiatría Adulto. 
</t>
        </r>
        <r>
          <rPr>
            <sz val="9"/>
            <color indexed="81"/>
            <rFont val="Tahoma"/>
            <family val="2"/>
          </rPr>
          <t>3.- En la cita contenga la especialidad medica del profesional</t>
        </r>
      </text>
    </comment>
    <comment ref="W42" authorId="0" shapeId="0" xr:uid="{8020CED4-425F-42E1-AA54-0522BECA11A5}">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Psiquiatría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42" authorId="0" shapeId="0" xr:uid="{31D9CA72-611A-4B9B-8CD3-A1137FC2A51B}">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Psiquiatría Adulto.",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42" authorId="0" shapeId="0" xr:uid="{8490EFA9-50C9-48E1-85E2-9E6D3142F43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2" authorId="0" shapeId="0" xr:uid="{46BE888F-4119-40AB-BFED-7D821F6087E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Psiquiatría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3" authorId="0" shapeId="0" xr:uid="{DC6D01EB-72AE-42AC-9E6D-637F1389E86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Pediátrica. 
</t>
        </r>
        <r>
          <rPr>
            <sz val="9"/>
            <color indexed="81"/>
            <rFont val="Tahoma"/>
            <family val="2"/>
          </rPr>
          <t>3.- En la cita contenga la especialidad medica del profesional</t>
        </r>
      </text>
    </comment>
    <comment ref="W43" authorId="0" shapeId="0" xr:uid="{E4BC6502-62E3-45C6-B686-3EF88A76FA2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Cirugia Pediatrica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Menor a 15 Años.</t>
        </r>
      </text>
    </comment>
    <comment ref="AA43" authorId="0" shapeId="0" xr:uid="{CCF160B8-A15D-42E2-B70B-1E9283D5E975}">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Cirugia Pediatrica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43" authorId="0" shapeId="0" xr:uid="{A3B52A5A-ED58-49F0-B07B-BE52841841D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3" authorId="0" shapeId="0" xr:uid="{273135E3-2BD2-4815-BAEA-D98C14F4F96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4" authorId="0" shapeId="0" xr:uid="{DA0834B4-AF37-4B33-AE4C-EC2C2C83588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General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 
</t>
        </r>
        <r>
          <rPr>
            <sz val="9"/>
            <color indexed="81"/>
            <rFont val="Tahoma"/>
            <family val="2"/>
          </rPr>
          <t>3.- En la cita contenga la especialidad medica del profesional</t>
        </r>
      </text>
    </comment>
    <comment ref="W44" authorId="0" shapeId="0" xr:uid="{CE29B8FE-7033-42BD-B277-FADD36236330}">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Cirugia Genral Adulto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44" authorId="0" shapeId="0" xr:uid="{2B9EF1AD-8A61-42EF-B24E-EF1686C5C3DC}">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Cirugia Genral Adulto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44" authorId="0" shapeId="0" xr:uid="{7F28B9A1-9B04-4207-963A-49443F9B986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General Adulto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4" authorId="0" shapeId="0" xr:uid="{5BF113AA-B09E-4A68-AD25-F649014C3C8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General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5" authorId="0" shapeId="0" xr:uid="{BE251EB4-F0E0-497A-BF4F-C36EF538060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Digestiva (Alta).  
</t>
        </r>
        <r>
          <rPr>
            <sz val="9"/>
            <color indexed="81"/>
            <rFont val="Tahoma"/>
            <family val="2"/>
          </rPr>
          <t>3.- En la cita contenga la especialidad medica del profesional</t>
        </r>
      </text>
    </comment>
    <comment ref="W45" authorId="0" shapeId="0" xr:uid="{C452D0BD-5E46-45DE-863C-9CB2F054BA9B}">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Cirugia Digestiva (Alta),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45" authorId="0" shapeId="0" xr:uid="{794848F8-46EF-4AFE-B8E0-69108D76884A}">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Cirugia Digestiva (Alta),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45" authorId="0" shapeId="0" xr:uid="{97C1FEEC-1B2C-44E3-A838-2EEEBE5F3AD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5" authorId="0" shapeId="0" xr:uid="{9BCC3BA4-AFA4-472A-BDB6-6501E5EF9D9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Digestiva (Alta)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6" authorId="0" shapeId="0" xr:uid="{6D385DE4-35AA-4AD8-B1A2-5955A51D630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Cabeza, Cuello y Maxilofacial.</t>
        </r>
        <r>
          <rPr>
            <sz val="9"/>
            <color indexed="81"/>
            <rFont val="Tahoma"/>
            <family val="2"/>
          </rPr>
          <t xml:space="preserve">
3.- En la cita contenga la especialidad medica del profesional</t>
        </r>
      </text>
    </comment>
    <comment ref="W46" authorId="0" shapeId="0" xr:uid="{0C26D3B8-C602-42C3-95F1-1F2394CE54E8}">
      <text>
        <r>
          <rPr>
            <sz val="9"/>
            <color indexed="81"/>
            <rFont val="Tahoma"/>
            <family val="2"/>
          </rPr>
          <t xml:space="preserve">
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Cirugía de Cabeza, Cuello y Maxilofacial.</t>
        </r>
        <r>
          <rPr>
            <sz val="9"/>
            <color indexed="81"/>
            <rFont val="Tahoma"/>
            <family val="2"/>
          </rPr>
          <t xml:space="preserve"> ,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r>
          <rPr>
            <sz val="9"/>
            <color indexed="81"/>
            <rFont val="Tahoma"/>
            <family val="2"/>
          </rPr>
          <t>.</t>
        </r>
      </text>
    </comment>
    <comment ref="AA46" authorId="0" shapeId="0" xr:uid="{7858734B-FAAA-49AE-863B-340C0EB0FFE4}">
      <text>
        <r>
          <rPr>
            <sz val="9"/>
            <color indexed="81"/>
            <rFont val="Tahoma"/>
            <family val="2"/>
          </rPr>
          <t xml:space="preserve">
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Cirugía de Cabeza, Cuello y Maxilofacial.</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46" authorId="0" shapeId="0" xr:uid="{4D84E785-4AE9-445E-8E7F-8C09AB467DE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6" authorId="0" shapeId="0" xr:uid="{618A87E5-3ACE-4326-B37C-A7B85FD626B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de Cabeza, Cuello y MaxiloFacial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7" authorId="0" shapeId="0" xr:uid="{38480EB8-BA72-4D89-9A88-F33FE510381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Pediátrica. 
</t>
        </r>
        <r>
          <rPr>
            <sz val="9"/>
            <color indexed="81"/>
            <rFont val="Tahoma"/>
            <family val="2"/>
          </rPr>
          <t>3.- En la cita contenga la especialidad medica del profesional</t>
        </r>
      </text>
    </comment>
    <comment ref="W47" authorId="0" shapeId="0" xr:uid="{B114331A-CA11-45CD-89DA-47CFC5CBCA3E}">
      <text>
        <r>
          <rPr>
            <sz val="9"/>
            <color indexed="81"/>
            <rFont val="Tahoma"/>
            <family val="2"/>
          </rPr>
          <t xml:space="preserve">
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Cirugía Plastica y Reparadora Infantil.</t>
        </r>
        <r>
          <rPr>
            <sz val="9"/>
            <color indexed="81"/>
            <rFont val="Tahoma"/>
            <family val="2"/>
          </rPr>
          <t xml:space="preserve"> ,  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Menor a 15 Años.</t>
        </r>
      </text>
    </comment>
    <comment ref="AA47" authorId="0" shapeId="0" xr:uid="{164D3698-2A98-48CB-AFAB-2BDC5081FF22}">
      <text>
        <r>
          <rPr>
            <sz val="9"/>
            <color indexed="81"/>
            <rFont val="Tahoma"/>
            <family val="2"/>
          </rPr>
          <t xml:space="preserve">
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Cirugía Plastica y Reparadora Infantil.</t>
        </r>
        <r>
          <rPr>
            <sz val="9"/>
            <color indexed="81"/>
            <rFont val="Tahoma"/>
            <family val="2"/>
          </rPr>
          <t xml:space="preserve"> ,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47" authorId="0" shapeId="0" xr:uid="{3DC7FB84-3945-46C6-B774-CB35013C945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7" authorId="0" shapeId="0" xr:uid="{32E2042B-C6A6-46EE-8D08-431F2B4632B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Plástica y Reparadora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8" authorId="0" shapeId="0" xr:uid="{4DEAFC49-4E3C-40B2-8D97-DD6B10D0593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Adulto. </t>
        </r>
        <r>
          <rPr>
            <sz val="9"/>
            <color indexed="81"/>
            <rFont val="Tahoma"/>
            <family val="2"/>
          </rPr>
          <t xml:space="preserve">
3.- En la cita contenga la especialidad medica del profesional</t>
        </r>
      </text>
    </comment>
    <comment ref="W48" authorId="0" shapeId="0" xr:uid="{C3D3ED1D-C318-4CBD-B3E8-D0185F0437EC}">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Cirugía Plastica y Reparadora Adulto.</t>
        </r>
        <r>
          <rPr>
            <sz val="9"/>
            <color indexed="81"/>
            <rFont val="Tahoma"/>
            <family val="2"/>
          </rPr>
          <t xml:space="preserve"> ,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48" authorId="0" shapeId="0" xr:uid="{07490C9C-C42F-4B69-BC72-27EFDB7A8953}">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Cirugía Plastica y Reparadora Adulto.</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48" authorId="0" shapeId="0" xr:uid="{E5F41BAA-A02C-4814-B2FF-A10F689DE23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8" authorId="0" shapeId="0" xr:uid="{72D96D04-FA2D-4712-AF3D-145B0F2B3D2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Plástica y Reparadora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49" authorId="0" shapeId="0" xr:uid="{85EE55E3-C0FA-4AB6-AEEB-47BE1574B20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3.- En la cita contenga la especialidad medica del profesional</t>
        </r>
      </text>
    </comment>
    <comment ref="W49" authorId="0" shapeId="0" xr:uid="{ED6A56B1-D8B9-442F-9C33-32B9E5929908}">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Coloproctología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r>
          <rPr>
            <sz val="9"/>
            <color indexed="81"/>
            <rFont val="Tahoma"/>
            <family val="2"/>
          </rPr>
          <t>.</t>
        </r>
      </text>
    </comment>
    <comment ref="AA49" authorId="0" shapeId="0" xr:uid="{251636D9-8AE1-4547-B314-88DA7D01EC97}">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Coloproctología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49" authorId="0" shapeId="0" xr:uid="{13B1D13E-F961-4B81-9E56-6B49DF1A784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49" authorId="0" shapeId="0" xr:uid="{0B411C1F-6E47-4405-B814-9894994F524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Coloproctología (Cirugía Digestiva Baja)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0" authorId="0" shapeId="0" xr:uid="{8ACE1638-4ECE-4262-995D-5329CDA8584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3.- En la cita contenga la especialidad medica del profesional</t>
        </r>
      </text>
    </comment>
    <comment ref="W50" authorId="0" shapeId="0" xr:uid="{F17F7ED1-65C7-423B-B827-3F1897AC3154}">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Cirugía Tórax</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50" authorId="0" shapeId="0" xr:uid="{C1C4EA1B-7C1D-4C8D-83D7-C5DD5C9A919A}">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Cirugía Tórax</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50" authorId="0" shapeId="0" xr:uid="{2584CCA0-3A3C-4FD6-9421-E94B663953B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0" authorId="0" shapeId="0" xr:uid="{49C2FCDD-8286-4D83-8E39-D5139E56437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Tórax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1" authorId="0" shapeId="0" xr:uid="{9863189B-E318-499B-8E19-9FCAC786ABF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Vascular Periférica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Vascular Periférica.
</t>
        </r>
        <r>
          <rPr>
            <sz val="9"/>
            <color indexed="81"/>
            <rFont val="Tahoma"/>
            <family val="2"/>
          </rPr>
          <t>3.- En la cita contenga la especialidad medica del profesional</t>
        </r>
      </text>
    </comment>
    <comment ref="W51" authorId="0" shapeId="0" xr:uid="{9D924F02-F261-4938-94FD-276418D30173}">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CirugíaVascular Periferica  </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Menor a 15 Años.</t>
        </r>
      </text>
    </comment>
    <comment ref="AA51" authorId="0" shapeId="0" xr:uid="{C94C0F56-259F-4227-ACF2-3AF5FCF843F2}">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CirugíaVascular Periferica  </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51" authorId="0" shapeId="0" xr:uid="{BF983078-0C60-4195-9FAA-344A03025BA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Vascular Periférica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1" authorId="0" shapeId="0" xr:uid="{F985E983-5612-4374-89A8-26CFF5B8F04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Vascular Periférica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2" authorId="0" shapeId="0" xr:uid="{9AD0DEB2-40E9-4C15-AC8A-2B6C5A6BC9C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Neurocirugía.
</t>
        </r>
        <r>
          <rPr>
            <sz val="9"/>
            <color indexed="81"/>
            <rFont val="Tahoma"/>
            <family val="2"/>
          </rPr>
          <t>3.- En la cita contenga la especialidad medica del profesional</t>
        </r>
      </text>
    </comment>
    <comment ref="W52" authorId="0" shapeId="0" xr:uid="{5F37C2E4-AC72-4420-AE7D-C6856CF0BA2B}">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Neurocirugia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Menor a 15 Años.</t>
        </r>
      </text>
    </comment>
    <comment ref="AA52" authorId="0" shapeId="0" xr:uid="{DDED3586-047A-4BA1-9158-36518068A58F}">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Neurocirugia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52" authorId="0" shapeId="0" xr:uid="{DDD71034-8533-4928-8F75-5289647DE86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2" authorId="0" shapeId="0" xr:uid="{989C7C97-681B-4D80-8F15-0C383D714E3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Neurocirugía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3" authorId="0" shapeId="0" xr:uid="{DFBC8006-FA3C-4978-9286-327732EC3C2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3.- En la cita contenga la especialidad medica del profesional</t>
        </r>
      </text>
    </comment>
    <comment ref="W53" authorId="0" shapeId="0" xr:uid="{5FD2EF23-B152-42E9-AC3C-4F65CB97EEAF}">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Cirugía Cardiovascular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Menor a 15 Años.</t>
        </r>
      </text>
    </comment>
    <comment ref="AA53" authorId="0" shapeId="0" xr:uid="{986AA81F-F739-4514-8184-DD00547E9E31}">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Cirugía Cardiovascular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53" authorId="0" shapeId="0" xr:uid="{69703E4B-E9F2-495A-9BE1-F7E500B9DE2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3" authorId="0" shapeId="0" xr:uid="{3E463AA2-B837-4C8D-951B-30A6DBCAFEC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Cardiovascular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4" authorId="0" shapeId="0" xr:uid="{241000EE-9F9C-49FC-AB7E-0C701342084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3.- En la cita contenga la especialidad medica del profesional</t>
        </r>
      </text>
    </comment>
    <comment ref="W54" authorId="0" shapeId="0" xr:uid="{A9A21648-CAE2-40E3-806F-ECF9F9BEBDF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Anestesiologia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Menor a 15 Años.</t>
        </r>
      </text>
    </comment>
    <comment ref="AA54" authorId="0" shapeId="0" xr:uid="{DAE2BA23-8E28-4EB1-AD36-6A88BD797818}">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Anestesiologia</t>
        </r>
        <r>
          <rPr>
            <sz val="9"/>
            <color indexed="81"/>
            <rFont val="Tahoma"/>
            <family val="2"/>
          </rPr>
          <t>,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54" authorId="0" shapeId="0" xr:uid="{1E65E628-FE0B-4B08-8BCF-CBB7782EF1A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4" authorId="0" shapeId="0" xr:uid="{A659DB7F-D08D-4413-A8EF-4A2C24C852D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Anestesiología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5" authorId="0" shapeId="0" xr:uid="{394EACE6-9778-4322-B30E-D7F12728916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Obstetricia.
</t>
        </r>
        <r>
          <rPr>
            <sz val="9"/>
            <color indexed="81"/>
            <rFont val="Tahoma"/>
            <family val="2"/>
          </rPr>
          <t>3.- En la cita contenga la especialidad medica del profesional</t>
        </r>
      </text>
    </comment>
    <comment ref="W55" authorId="0" shapeId="0" xr:uid="{94901DDE-2646-484D-8E8C-3341927C71DF}">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Obstetricia,</t>
        </r>
        <r>
          <rPr>
            <sz val="9"/>
            <color indexed="81"/>
            <rFont val="Tahoma"/>
            <family val="2"/>
          </rPr>
          <t xml:space="preserve">  además se encuentren en estado:</t>
        </r>
        <r>
          <rPr>
            <b/>
            <sz val="9"/>
            <color indexed="81"/>
            <rFont val="Tahoma"/>
            <family val="2"/>
          </rPr>
          <t xml:space="preserve"> "Atendido"</t>
        </r>
        <r>
          <rPr>
            <sz val="9"/>
            <color indexed="81"/>
            <rFont val="Tahoma"/>
            <family val="2"/>
          </rPr>
          <t xml:space="preserve">
4.- Paciente </t>
        </r>
        <r>
          <rPr>
            <b/>
            <sz val="9"/>
            <color indexed="81"/>
            <rFont val="Tahoma"/>
            <family val="2"/>
          </rPr>
          <t>Menor a 15 Años.</t>
        </r>
      </text>
    </comment>
    <comment ref="AA55" authorId="0" shapeId="0" xr:uid="{DE3B1F15-CA10-40BD-84D9-C1A9876542A2}">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Obstetricia,</t>
        </r>
        <r>
          <rPr>
            <sz val="9"/>
            <color indexed="81"/>
            <rFont val="Tahoma"/>
            <family val="2"/>
          </rPr>
          <t xml:space="preserve">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55" authorId="0" shapeId="0" xr:uid="{4DC9C2D9-DF04-4837-8919-D9960D7F21C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5" authorId="0" shapeId="0" xr:uid="{5F9A90DE-1640-4914-9719-25E046F8349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Obstetricia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6" authorId="0" shapeId="0" xr:uid="{9B158A80-9DFC-4884-BCD1-11094E902CE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Pediátrica y de la Adolescencia. 
</t>
        </r>
        <r>
          <rPr>
            <sz val="9"/>
            <color indexed="81"/>
            <rFont val="Tahoma"/>
            <family val="2"/>
          </rPr>
          <t>3.- En la cita contenga la especialidad medica del profesional</t>
        </r>
      </text>
    </comment>
    <comment ref="W56" authorId="0" shapeId="0" xr:uid="{19681F23-12AA-420E-A506-F7596C9E44E6}">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Ginecologia Pediatrica y de la Adolescencia.</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56" authorId="0" shapeId="0" xr:uid="{84DCAE7E-42F8-46FE-93AA-6397F7BAC21C}">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Ginecologia Pediatrica y de la Adolescencia.</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56" authorId="0" shapeId="0" xr:uid="{AB1340FA-380F-47EB-9DB4-27F274D8560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6" authorId="0" shapeId="0" xr:uid="{DB3BE69F-3C4A-4CA6-95BC-D1AD0AACE2C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Ginecología Pediátrica y de la Adolescencia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7" authorId="0" shapeId="0" xr:uid="{6648D044-66D3-4907-9AA3-F4225FC31BD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Adulto.
</t>
        </r>
        <r>
          <rPr>
            <sz val="9"/>
            <color indexed="81"/>
            <rFont val="Tahoma"/>
            <family val="2"/>
          </rPr>
          <t>3.- En la cita contenga la especialidad medica del profesional</t>
        </r>
      </text>
    </comment>
    <comment ref="W57" authorId="0" shapeId="0" xr:uid="{B969BBAA-573A-48E5-9B06-657E847159BD}">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Ginecologia Adulto , </t>
        </r>
        <r>
          <rPr>
            <sz val="9"/>
            <color indexed="81"/>
            <rFont val="Tahoma"/>
            <family val="2"/>
          </rPr>
          <t xml:space="preserve">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57" authorId="0" shapeId="0" xr:uid="{F08BFF71-B98E-4ECC-B6EB-43747348310E}">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Ginecologia Adulto ,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57" authorId="0" shapeId="0" xr:uid="{EDEDC3DC-029F-40A2-891B-FA88A4E1D60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7" authorId="0" shapeId="0" xr:uid="{DC3FD870-B0C0-48B6-8EB8-DCD80EBF401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Ginecología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8" authorId="0" shapeId="0" xr:uid="{8134773B-1BE5-40CC-9D8F-3F015D8F798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Oftalmología.
</t>
        </r>
        <r>
          <rPr>
            <sz val="9"/>
            <color indexed="81"/>
            <rFont val="Tahoma"/>
            <family val="2"/>
          </rPr>
          <t>3.- En la cita contenga la especialidad medica del profesional</t>
        </r>
      </text>
    </comment>
    <comment ref="W58" authorId="0" shapeId="0" xr:uid="{B452A1A7-82E6-442C-B45B-1F8F290C54CE}">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Oftalmología</t>
        </r>
        <r>
          <rPr>
            <sz val="9"/>
            <color indexed="81"/>
            <rFont val="Tahoma"/>
            <family val="2"/>
          </rPr>
          <t>. ,  además se encuentren en estado:</t>
        </r>
        <r>
          <rPr>
            <b/>
            <sz val="9"/>
            <color indexed="81"/>
            <rFont val="Tahoma"/>
            <family val="2"/>
          </rPr>
          <t>"Atendido"</t>
        </r>
        <r>
          <rPr>
            <sz val="9"/>
            <color indexed="81"/>
            <rFont val="Tahoma"/>
            <family val="2"/>
          </rPr>
          <t xml:space="preserve">
4.- Paciente </t>
        </r>
        <r>
          <rPr>
            <b/>
            <sz val="9"/>
            <color indexed="81"/>
            <rFont val="Tahoma"/>
            <family val="2"/>
          </rPr>
          <t>Menor a 15 Años.</t>
        </r>
      </text>
    </comment>
    <comment ref="AA58" authorId="0" shapeId="0" xr:uid="{C5C27562-7195-486B-8E37-7A8827E8F4E9}">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Oftalmología</t>
        </r>
        <r>
          <rPr>
            <sz val="9"/>
            <color indexed="81"/>
            <rFont val="Tahoma"/>
            <family val="2"/>
          </rPr>
          <t>. ,  además se encuentren en estado:</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58" authorId="0" shapeId="0" xr:uid="{C3D092AD-46AE-4ABF-828E-B87EC63B2F3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58" authorId="0" shapeId="0" xr:uid="{37A53F66-4432-4582-9232-B632386F95D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Oftalmología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59" authorId="0" shapeId="0" xr:uid="{EFCEC371-49EC-4713-B15E-1ABC27E107C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3.- En la cita contenga la especialidad medica del profesional</t>
        </r>
      </text>
    </comment>
    <comment ref="W59" authorId="0" shapeId="0" xr:uid="{30D61EAF-4286-4385-86AB-0DC4964572C6}">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Otorrinolaringologia</t>
        </r>
        <r>
          <rPr>
            <sz val="9"/>
            <color indexed="81"/>
            <rFont val="Tahoma"/>
            <family val="2"/>
          </rPr>
          <t xml:space="preserve"> además se encuentren en estado:</t>
        </r>
        <r>
          <rPr>
            <b/>
            <sz val="9"/>
            <color indexed="81"/>
            <rFont val="Tahoma"/>
            <family val="2"/>
          </rPr>
          <t xml:space="preserve"> "Atendido"</t>
        </r>
        <r>
          <rPr>
            <sz val="9"/>
            <color indexed="81"/>
            <rFont val="Tahoma"/>
            <family val="2"/>
          </rPr>
          <t xml:space="preserve">
4.- Paciente</t>
        </r>
        <r>
          <rPr>
            <b/>
            <sz val="9"/>
            <color indexed="81"/>
            <rFont val="Tahoma"/>
            <family val="2"/>
          </rPr>
          <t xml:space="preserve"> Menor a 15 Años.</t>
        </r>
      </text>
    </comment>
    <comment ref="AA59" authorId="0" shapeId="0" xr:uid="{40B59DF9-2235-47F4-9364-F75E122ABC1C}">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Otorrinolaringologia</t>
        </r>
        <r>
          <rPr>
            <sz val="9"/>
            <color indexed="81"/>
            <rFont val="Tahoma"/>
            <family val="2"/>
          </rPr>
          <t xml:space="preserve"> además se encuentren en estado:</t>
        </r>
        <r>
          <rPr>
            <b/>
            <sz val="9"/>
            <color indexed="81"/>
            <rFont val="Tahoma"/>
            <family val="2"/>
          </rPr>
          <t xml:space="preserve"> "atendido"</t>
        </r>
        <r>
          <rPr>
            <sz val="9"/>
            <color indexed="81"/>
            <rFont val="Tahoma"/>
            <family val="2"/>
          </rPr>
          <t xml:space="preserve">
</t>
        </r>
        <r>
          <rPr>
            <b/>
            <sz val="9"/>
            <color indexed="81"/>
            <rFont val="Tahoma"/>
            <family val="2"/>
          </rPr>
          <t>4.- Paciente Mayor a 15 Años y mas</t>
        </r>
      </text>
    </comment>
    <comment ref="AE59" authorId="0" shapeId="0" xr:uid="{683BAA5C-E212-4898-90FC-8FB82833AA2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 xml:space="preserve">4- En la cita contenga la especialidad </t>
        </r>
      </text>
    </comment>
    <comment ref="AF59" authorId="0" shapeId="0" xr:uid="{8BE19BED-2304-46F3-A7BE-2B38428FBC3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Otorrinolaringología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0" authorId="0" shapeId="0" xr:uid="{D339F198-CFCB-473F-B390-1B74B727ACD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Traumatología y Ortopedia Pediátrica. 
</t>
        </r>
        <r>
          <rPr>
            <sz val="9"/>
            <color indexed="81"/>
            <rFont val="Tahoma"/>
            <family val="2"/>
          </rPr>
          <t>3.- En la cita contenga la especialidad medica del profesional</t>
        </r>
      </text>
    </comment>
    <comment ref="W60" authorId="0" shapeId="0" xr:uid="{3328763C-12D8-41D4-8F93-25ECF571CC05}">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Traumatoliga y ortopedia Pediatrica  ,  </t>
        </r>
        <r>
          <rPr>
            <sz val="9"/>
            <color indexed="81"/>
            <rFont val="Tahoma"/>
            <family val="2"/>
          </rPr>
          <t xml:space="preserve">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r>
          <rPr>
            <sz val="9"/>
            <color indexed="81"/>
            <rFont val="Tahoma"/>
            <family val="2"/>
          </rPr>
          <t xml:space="preserve"> </t>
        </r>
      </text>
    </comment>
    <comment ref="AA60" authorId="0" shapeId="0" xr:uid="{6E095DE3-D36D-4687-9D4E-203BA35F07E7}">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Traumatoliga y ortopedia Pediatrica  ,  </t>
        </r>
        <r>
          <rPr>
            <sz val="9"/>
            <color indexed="81"/>
            <rFont val="Tahoma"/>
            <family val="2"/>
          </rPr>
          <t xml:space="preserve">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0" authorId="0" shapeId="0" xr:uid="{BA385233-D3A4-419D-AFE6-8C98C609C0E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0" authorId="0" shapeId="0" xr:uid="{3B4EA08C-C81B-43C9-B16B-ADE86B2D95B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Traumatología y Ortopedia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1" authorId="0" shapeId="0" xr:uid="{7710857F-ADB5-4CE5-AC6E-B23C65E1200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Adulto</t>
        </r>
        <r>
          <rPr>
            <sz val="9"/>
            <color indexed="81"/>
            <rFont val="Tahoma"/>
            <family val="2"/>
          </rPr>
          <t xml:space="preserve"> y este realizada por un profesional de instrumento Médico con especialidad: </t>
        </r>
        <r>
          <rPr>
            <b/>
            <sz val="9"/>
            <color indexed="81"/>
            <rFont val="Tahoma"/>
            <family val="2"/>
          </rPr>
          <t xml:space="preserve">Traumatología y Ortopedia Adulto. 
</t>
        </r>
        <r>
          <rPr>
            <sz val="9"/>
            <color indexed="81"/>
            <rFont val="Tahoma"/>
            <family val="2"/>
          </rPr>
          <t>3.- En la cita contenga la especialidad medica del profesional</t>
        </r>
      </text>
    </comment>
    <comment ref="W61" authorId="0" shapeId="0" xr:uid="{2C719DFF-B3E5-44D3-AC47-2F206C2D6F7C}">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Traumatologia y ortopedia Adulto  </t>
        </r>
        <r>
          <rPr>
            <sz val="9"/>
            <color indexed="81"/>
            <rFont val="Tahoma"/>
            <family val="2"/>
          </rPr>
          <t>,  además se encuentren en estado</t>
        </r>
        <r>
          <rPr>
            <b/>
            <sz val="9"/>
            <color indexed="81"/>
            <rFont val="Tahoma"/>
            <family val="2"/>
          </rPr>
          <t>:"Atendido"</t>
        </r>
        <r>
          <rPr>
            <sz val="9"/>
            <color indexed="81"/>
            <rFont val="Tahoma"/>
            <family val="2"/>
          </rPr>
          <t xml:space="preserve">
4.- Paciente </t>
        </r>
        <r>
          <rPr>
            <b/>
            <sz val="9"/>
            <color indexed="81"/>
            <rFont val="Tahoma"/>
            <family val="2"/>
          </rPr>
          <t xml:space="preserve">Menor a 15 Años. </t>
        </r>
      </text>
    </comment>
    <comment ref="AA61" authorId="0" shapeId="0" xr:uid="{2BADB072-840C-48B2-94F0-26C4855EEFAB}">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Traumatologia y ortopedia Adulto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1" authorId="0" shapeId="0" xr:uid="{62EDC1B6-5B37-4364-8F62-CDDB03E88BD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1" authorId="0" shapeId="0" xr:uid="{A2091285-0B6F-42DA-BBC1-37B599BB01B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Traumatología y Ortopedia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2" authorId="0" shapeId="0" xr:uid="{41BED5D6-1183-4158-AE0A-974E421B431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Urología Pediátrica </t>
        </r>
        <r>
          <rPr>
            <sz val="9"/>
            <color indexed="81"/>
            <rFont val="Tahoma"/>
            <family val="2"/>
          </rPr>
          <t xml:space="preserve">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Pediátrica.
</t>
        </r>
        <r>
          <rPr>
            <sz val="9"/>
            <color indexed="81"/>
            <rFont val="Tahoma"/>
            <family val="2"/>
          </rPr>
          <t>3.- En la cita contenga la especialidad medica del profesional</t>
        </r>
      </text>
    </comment>
    <comment ref="W62" authorId="0" shapeId="0" xr:uid="{DEF3907A-7F0E-436D-AB87-1740B7F8C740}">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Urologia Pediatrica </t>
        </r>
        <r>
          <rPr>
            <sz val="9"/>
            <color indexed="81"/>
            <rFont val="Tahoma"/>
            <family val="2"/>
          </rPr>
          <t xml:space="preserve"> además se encuentren en estado:</t>
        </r>
        <r>
          <rPr>
            <b/>
            <sz val="9"/>
            <color indexed="81"/>
            <rFont val="Tahoma"/>
            <family val="2"/>
          </rPr>
          <t>"Atendido"</t>
        </r>
        <r>
          <rPr>
            <sz val="9"/>
            <color indexed="81"/>
            <rFont val="Tahoma"/>
            <family val="2"/>
          </rPr>
          <t xml:space="preserve">
4.- Paciente</t>
        </r>
        <r>
          <rPr>
            <b/>
            <sz val="9"/>
            <color indexed="81"/>
            <rFont val="Tahoma"/>
            <family val="2"/>
          </rPr>
          <t xml:space="preserve"> Menor a 15 Años. </t>
        </r>
      </text>
    </comment>
    <comment ref="AA62" authorId="0" shapeId="0" xr:uid="{63C6223B-34CA-4C96-8D70-9DBFD9EFD6BC}">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Urologia Pediatrica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 xml:space="preserve">4.- Paciente Mayor a 15 Años y mas </t>
        </r>
      </text>
    </comment>
    <comment ref="AE62" authorId="0" shapeId="0" xr:uid="{635273EF-3AC8-4ACD-A555-270C20C47E5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2" authorId="0" shapeId="0" xr:uid="{AFBD8A7C-3D6A-4D42-9D6C-9AD38E7FC5B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Urología Pediátrica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3" authorId="0" shapeId="0" xr:uid="{48F75FE0-E037-4BAF-901C-54AE94F2073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Adulto.
</t>
        </r>
        <r>
          <rPr>
            <sz val="9"/>
            <color indexed="81"/>
            <rFont val="Tahoma"/>
            <family val="2"/>
          </rPr>
          <t>3.- En la cita contenga la especialidad medica del profesional</t>
        </r>
      </text>
    </comment>
    <comment ref="W63" authorId="0" shapeId="0" xr:uid="{CCFBEC7F-7AC3-44E6-AECA-D8C42549B273}">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Urología Adulto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Menor a 15 Años. </t>
        </r>
      </text>
    </comment>
    <comment ref="AA63" authorId="0" shapeId="0" xr:uid="{40589E45-63FA-45F8-B840-9CF0DE1CE828}">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Urología Adulto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3" authorId="0" shapeId="0" xr:uid="{E4F0724E-C842-41E9-B13C-9D3BBFC6330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3" authorId="0" shapeId="0" xr:uid="{2CF76046-756F-48A6-8740-C1882A5A17E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Urología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4" authorId="0" shapeId="0" xr:uid="{E41C325F-D15F-4513-A82C-BB4E7A894C9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del Niño. 
</t>
        </r>
        <r>
          <rPr>
            <sz val="9"/>
            <color indexed="81"/>
            <rFont val="Tahoma"/>
            <family val="2"/>
          </rPr>
          <t>3.- En la cita contenga la especialidad medica del profesional</t>
        </r>
      </text>
    </comment>
    <comment ref="W64" authorId="0" shapeId="0" xr:uid="{ECBD626D-8E84-49D4-BC14-350417D73AC6}">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Familiar del Niño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 xml:space="preserve">Menor a 15 Años. </t>
        </r>
      </text>
    </comment>
    <comment ref="AA64" authorId="0" shapeId="0" xr:uid="{BF4CFB97-7E4C-4C1A-9738-413E4303A178}">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Familiar del Niño</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4" authorId="0" shapeId="0" xr:uid="{AD522662-0A35-4C39-806A-F2E47A98F91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4" authorId="0" shapeId="0" xr:uid="{D667002C-064D-495A-8D27-0D31D9D60D0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Familiar del Niño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l</t>
        </r>
      </text>
    </comment>
    <comment ref="B65" authorId="0" shapeId="0" xr:uid="{99294EED-049B-4B6A-A7B4-D9E869F45A9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t>
        </r>
        <r>
          <rPr>
            <sz val="9"/>
            <color indexed="81"/>
            <rFont val="Tahoma"/>
            <family val="2"/>
          </rPr>
          <t>3.- En la cita contenga la especialidad medica del profesional</t>
        </r>
      </text>
    </comment>
    <comment ref="W65" authorId="0" shapeId="0" xr:uid="{C350D7C6-DD2C-44FA-83B9-E28A3EC83455}">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Familiar</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t>
        </r>
        <r>
          <rPr>
            <b/>
            <sz val="9"/>
            <color indexed="81"/>
            <rFont val="Tahoma"/>
            <family val="2"/>
          </rPr>
          <t xml:space="preserve"> Menor a 15 Años. </t>
        </r>
        <r>
          <rPr>
            <sz val="9"/>
            <color indexed="81"/>
            <rFont val="Tahoma"/>
            <family val="2"/>
          </rPr>
          <t xml:space="preserve">
</t>
        </r>
      </text>
    </comment>
    <comment ref="AA65" authorId="0" shapeId="0" xr:uid="{0E77DA1C-8FEE-4122-83F2-12F4D44BB7D8}">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Medicina Familiar</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r>
          <rPr>
            <sz val="9"/>
            <color indexed="81"/>
            <rFont val="Tahoma"/>
            <family val="2"/>
          </rPr>
          <t xml:space="preserve">
</t>
        </r>
      </text>
    </comment>
    <comment ref="AE65" authorId="0" shapeId="0" xr:uid="{C3716CDD-A335-4F67-ACD8-08823B95971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5" authorId="0" shapeId="0" xr:uid="{FE0AD7AA-69B7-4E3C-8E9C-FD529621868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Familiar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6" authorId="0" shapeId="0" xr:uid="{17C37C8A-DD37-4BC3-9633-DBB464087DF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Adulto. 
</t>
        </r>
        <r>
          <rPr>
            <sz val="9"/>
            <color indexed="81"/>
            <rFont val="Tahoma"/>
            <family val="2"/>
          </rPr>
          <t>3.- En la cita contenga la especialidad medica del profesional</t>
        </r>
      </text>
    </comment>
    <comment ref="W66" authorId="0" shapeId="0" xr:uid="{9C829F11-4705-4735-A24E-781E2F1A137D}">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Medicina Familiar Adulto</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4.- Paciente </t>
        </r>
        <r>
          <rPr>
            <b/>
            <sz val="9"/>
            <color indexed="81"/>
            <rFont val="Tahoma"/>
            <family val="2"/>
          </rPr>
          <t xml:space="preserve">Menor a 15 Años. </t>
        </r>
      </text>
    </comment>
    <comment ref="AA66" authorId="0" shapeId="0" xr:uid="{D4761108-9667-4977-BE44-94DFA3230EFE}">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Medicina Familiar Adulto</t>
        </r>
        <r>
          <rPr>
            <sz val="9"/>
            <color indexed="81"/>
            <rFont val="Tahoma"/>
            <family val="2"/>
          </rPr>
          <t xml:space="preserve"> ,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6" authorId="0" shapeId="0" xr:uid="{D00EC8A8-ED64-48C2-8B78-4658C1C877C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r>
          <rPr>
            <sz val="9"/>
            <color indexed="81"/>
            <rFont val="Tahoma"/>
            <family val="2"/>
          </rPr>
          <t>l</t>
        </r>
      </text>
    </comment>
    <comment ref="AF66" authorId="0" shapeId="0" xr:uid="{F4FAECF6-CE5C-4ED8-A04C-687DBAA8532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Familiar Adulto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 xml:space="preserve">de 15 y más años.
</t>
        </r>
        <r>
          <rPr>
            <sz val="9"/>
            <color indexed="81"/>
            <rFont val="Tahoma"/>
            <family val="2"/>
          </rPr>
          <t>l</t>
        </r>
      </text>
    </comment>
    <comment ref="B67" authorId="0" shapeId="0" xr:uid="{9B5AC657-F137-43A6-B2EA-D4F582632FA1}">
      <text>
        <r>
          <rPr>
            <sz val="9"/>
            <color indexed="81"/>
            <rFont val="Tahoma"/>
            <family val="2"/>
          </rPr>
          <t>Este dato aparecerá  luego de que en la atención 
1.- Registrada en el box 
2.- o en Atención / Registro Atención Individual. 
Se Registre la actividad C</t>
        </r>
        <r>
          <rPr>
            <b/>
            <sz val="9"/>
            <color indexed="81"/>
            <rFont val="Tahoma"/>
            <family val="2"/>
          </rPr>
          <t>onsulta Médica Diabetología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Diabetología.
</t>
        </r>
        <r>
          <rPr>
            <sz val="9"/>
            <color indexed="81"/>
            <rFont val="Tahoma"/>
            <family val="2"/>
          </rPr>
          <t>3.- En la cita contenga la especialidad medica del profesional</t>
        </r>
      </text>
    </comment>
    <comment ref="W67" authorId="0" shapeId="0" xr:uid="{62CF78FE-3F53-4244-901A-15F28FE203C4}">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Diabetología,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 xml:space="preserve">Menor a 15 Años. </t>
        </r>
      </text>
    </comment>
    <comment ref="AA67" authorId="0" shapeId="0" xr:uid="{2F33E811-C16F-4956-A444-E7876DE03461}">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Diabetología,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7" authorId="0" shapeId="0" xr:uid="{A4CA9ECD-1DEA-4A38-930E-E8995F70927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Diabetología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7" authorId="0" shapeId="0" xr:uid="{D5BB6383-6556-441A-B49C-0B428D6DB23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Diabetología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8" authorId="0" shapeId="0" xr:uid="{29DCB515-2702-44D6-9FB9-D67B0F6A3D7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Nuclear (Excluye Informes) </t>
        </r>
        <r>
          <rPr>
            <sz val="9"/>
            <color indexed="81"/>
            <rFont val="Tahoma"/>
            <family val="2"/>
          </rPr>
          <t xml:space="preserve">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3.- En la cita contenga la especialidad medica del profesional</t>
        </r>
      </text>
    </comment>
    <comment ref="W68" authorId="0" shapeId="0" xr:uid="{15182D00-5AC6-45EE-BB36-F10740F52C5F}">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Medicina Nuclear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Menor a 15 Años.</t>
        </r>
        <r>
          <rPr>
            <sz val="9"/>
            <color indexed="81"/>
            <rFont val="Tahoma"/>
            <family val="2"/>
          </rPr>
          <t xml:space="preserve"> </t>
        </r>
      </text>
    </comment>
    <comment ref="AA68" authorId="0" shapeId="0" xr:uid="{C38D33E4-1120-407B-9E4C-C02175960D91}">
      <text>
        <r>
          <rPr>
            <sz val="9"/>
            <color indexed="81"/>
            <rFont val="Tahoma"/>
            <family val="2"/>
          </rPr>
          <t xml:space="preserve">Este dato aparecerá  luego de que en la atención 
Se contarán aquellas Solicitudes de Interconsultas generadas en:
1.- En Modulo Box ;  Modulo Derivación ó   Agregar documentos a una atención 
2.- La atención realizada por Médico.
3.- La interconsulta tenga la especialidad especialidad: </t>
        </r>
        <r>
          <rPr>
            <b/>
            <sz val="9"/>
            <color indexed="81"/>
            <rFont val="Tahoma"/>
            <family val="2"/>
          </rPr>
          <t xml:space="preserve">Medicina Nuclear </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8" authorId="0" shapeId="0" xr:uid="{AE8D45A6-9705-4C7B-B8BD-5EE46F7AE5C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Nuclear (Excluye Informes)</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8" authorId="0" shapeId="0" xr:uid="{7B4A5C55-3CC3-442A-A61C-B4B77639337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Medicina Nuclear (Excluye Informes)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69" authorId="0" shapeId="0" xr:uid="{7AB682D5-07D0-4227-9662-C3397820E16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3.- En la cita contenga la especialidad medica del profesional</t>
        </r>
      </text>
    </comment>
    <comment ref="W69" authorId="0" shapeId="0" xr:uid="{07855465-E039-4F05-B69A-BD802A052298}">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Imagenologia,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 xml:space="preserve">Menor a 15 Años. </t>
        </r>
      </text>
    </comment>
    <comment ref="AA69" authorId="0" shapeId="0" xr:uid="{C522E805-AD05-4865-B1B4-9A10901EE91D}">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Imagenologia,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69" authorId="0" shapeId="0" xr:uid="{A7F803E1-B498-4B13-9905-9F502AFB4D5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69" authorId="0" shapeId="0" xr:uid="{37A264D1-9F50-4343-BABC-0FA90F9D411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Imagenología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70" authorId="0" shapeId="0" xr:uid="{BA575CC9-5162-48A1-AE0C-BB0D7ADB535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Radioterapia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Radioterapia Oncológica. 
</t>
        </r>
        <r>
          <rPr>
            <sz val="9"/>
            <color indexed="81"/>
            <rFont val="Tahoma"/>
            <family val="2"/>
          </rPr>
          <t>3.- En la cita contenga la especialidad medica del profesional</t>
        </r>
      </text>
    </comment>
    <comment ref="W70" authorId="0" shapeId="0" xr:uid="{7A44FF41-C9FB-4B7A-8034-F0C69D2DF181}">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Radioterapia Oncologica,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4.- Paciente </t>
        </r>
        <r>
          <rPr>
            <b/>
            <sz val="9"/>
            <color indexed="81"/>
            <rFont val="Tahoma"/>
            <family val="2"/>
          </rPr>
          <t xml:space="preserve">Menor a 15 Años. </t>
        </r>
      </text>
    </comment>
    <comment ref="AA70" authorId="0" shapeId="0" xr:uid="{908D1060-A92D-4545-B057-CA521DA8592F}">
      <text>
        <r>
          <rPr>
            <sz val="9"/>
            <color indexed="81"/>
            <rFont val="Tahoma"/>
            <family val="2"/>
          </rPr>
          <t>Este dato aparecerá  luego de que en la atención 
Se contarán aquellas Solicitudes de Interconsultas generadas en:
1.- En Modulo Box ;  Modulo Derivación ó   Agregar documentos a una atención 
2.- La atención realizada por Médico.
3.- La interconsulta tenga la especialidad especialidad:</t>
        </r>
        <r>
          <rPr>
            <b/>
            <sz val="9"/>
            <color indexed="81"/>
            <rFont val="Tahoma"/>
            <family val="2"/>
          </rPr>
          <t xml:space="preserve"> Radioterapia Oncologica,</t>
        </r>
        <r>
          <rPr>
            <sz val="9"/>
            <color indexed="81"/>
            <rFont val="Tahoma"/>
            <family val="2"/>
          </rPr>
          <t xml:space="preserve">  además se encuentren en estado: </t>
        </r>
        <r>
          <rPr>
            <b/>
            <sz val="9"/>
            <color indexed="81"/>
            <rFont val="Tahoma"/>
            <family val="2"/>
          </rPr>
          <t>"atendido"</t>
        </r>
        <r>
          <rPr>
            <sz val="9"/>
            <color indexed="81"/>
            <rFont val="Tahoma"/>
            <family val="2"/>
          </rPr>
          <t xml:space="preserve">
</t>
        </r>
        <r>
          <rPr>
            <b/>
            <sz val="9"/>
            <color indexed="81"/>
            <rFont val="Tahoma"/>
            <family val="2"/>
          </rPr>
          <t>4.- Paciente Mayor a 15 Años y mas</t>
        </r>
      </text>
    </comment>
    <comment ref="AE70" authorId="0" shapeId="0" xr:uid="{2F80992F-CD4F-428C-9191-C895F3A40DB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Radioterapia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t>
        </r>
        <r>
          <rPr>
            <b/>
            <sz val="9"/>
            <color indexed="81"/>
            <rFont val="Tahoma"/>
            <family val="2"/>
          </rPr>
          <t>sin especialidad</t>
        </r>
        <r>
          <rPr>
            <sz val="9"/>
            <color indexed="81"/>
            <rFont val="Tahoma"/>
            <family val="2"/>
          </rPr>
          <t xml:space="preserve">
3.- Paciente </t>
        </r>
        <r>
          <rPr>
            <b/>
            <sz val="9"/>
            <color indexed="81"/>
            <rFont val="Tahoma"/>
            <family val="2"/>
          </rPr>
          <t xml:space="preserve">Menor a 15 Años.
</t>
        </r>
      </text>
    </comment>
    <comment ref="AF70" authorId="0" shapeId="0" xr:uid="{912B39BB-1D73-4F22-AF30-CD9DBF58D47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Radioterapia Oncológica </t>
        </r>
        <r>
          <rPr>
            <sz val="9"/>
            <color indexed="81"/>
            <rFont val="Tahoma"/>
            <family val="2"/>
          </rPr>
          <t xml:space="preserve">y este realizada por un profesional de instrumento </t>
        </r>
        <r>
          <rPr>
            <b/>
            <sz val="9"/>
            <color indexed="81"/>
            <rFont val="Tahoma"/>
            <family val="2"/>
          </rPr>
          <t>Médico,  sin especialidad</t>
        </r>
        <r>
          <rPr>
            <sz val="9"/>
            <color indexed="81"/>
            <rFont val="Tahoma"/>
            <family val="2"/>
          </rPr>
          <t xml:space="preserve">
3.- Paciente </t>
        </r>
        <r>
          <rPr>
            <b/>
            <sz val="9"/>
            <color indexed="81"/>
            <rFont val="Tahoma"/>
            <family val="2"/>
          </rPr>
          <t>de 15 y más años.</t>
        </r>
        <r>
          <rPr>
            <sz val="9"/>
            <color indexed="81"/>
            <rFont val="Tahoma"/>
            <family val="2"/>
          </rPr>
          <t xml:space="preserve">
</t>
        </r>
      </text>
    </comment>
    <comment ref="B73" authorId="1" shapeId="0" xr:uid="{134C26BB-D814-4364-8083-D165B5D81758}">
      <text>
        <r>
          <rPr>
            <b/>
            <sz val="9"/>
            <color indexed="81"/>
            <rFont val="Tahoma"/>
            <family val="2"/>
          </rPr>
          <t>No disponible</t>
        </r>
      </text>
    </comment>
    <comment ref="F73" authorId="1" shapeId="0" xr:uid="{9259F19F-7E33-4337-B99D-AD955B6F1A53}">
      <text>
        <r>
          <rPr>
            <b/>
            <sz val="9"/>
            <color indexed="81"/>
            <rFont val="Tahoma"/>
            <family val="2"/>
          </rPr>
          <t>No Disponible</t>
        </r>
      </text>
    </comment>
    <comment ref="J73" authorId="1" shapeId="0" xr:uid="{E01221F3-9762-4437-BE15-04D5B638BA30}">
      <text>
        <r>
          <rPr>
            <b/>
            <sz val="9"/>
            <color indexed="81"/>
            <rFont val="Tahoma"/>
            <family val="2"/>
          </rPr>
          <t xml:space="preserve">No Disponible
</t>
        </r>
      </text>
    </comment>
    <comment ref="N73" authorId="1" shapeId="0" xr:uid="{CD88475C-EAAB-414F-A22E-E18076A6EC6E}">
      <text>
        <r>
          <rPr>
            <b/>
            <sz val="9"/>
            <color indexed="81"/>
            <rFont val="Tahoma"/>
            <family val="2"/>
          </rPr>
          <t>No Disponible</t>
        </r>
      </text>
    </comment>
    <comment ref="Q73" authorId="1" shapeId="0" xr:uid="{90CEDCE3-AA4A-4EB9-949D-4FF611CEFFA2}">
      <text>
        <r>
          <rPr>
            <b/>
            <sz val="9"/>
            <color indexed="81"/>
            <rFont val="Tahoma"/>
            <family val="2"/>
          </rPr>
          <t>No Disponible</t>
        </r>
      </text>
    </comment>
    <comment ref="S73" authorId="1" shapeId="0" xr:uid="{9ACB8DD4-AFF9-488A-9F75-DA56BB14FC61}">
      <text>
        <r>
          <rPr>
            <b/>
            <sz val="9"/>
            <color indexed="81"/>
            <rFont val="Tahoma"/>
            <family val="2"/>
          </rPr>
          <t>No Disponible</t>
        </r>
      </text>
    </comment>
    <comment ref="X73" authorId="1" shapeId="0" xr:uid="{55E39B72-D673-48A1-9B35-FE2608DC1370}">
      <text>
        <r>
          <rPr>
            <b/>
            <sz val="9"/>
            <color indexed="81"/>
            <rFont val="Tahoma"/>
            <family val="2"/>
          </rPr>
          <t>No Disponible</t>
        </r>
      </text>
    </comment>
    <comment ref="AB73" authorId="1" shapeId="0" xr:uid="{1AFE5281-4027-4EE1-95EB-1731844ED747}">
      <text>
        <r>
          <rPr>
            <b/>
            <sz val="9"/>
            <color indexed="81"/>
            <rFont val="Tahoma"/>
            <family val="2"/>
          </rPr>
          <t>No Disponible</t>
        </r>
      </text>
    </comment>
    <comment ref="AD73" authorId="0" shapeId="0" xr:uid="{DC72158F-A1CB-4583-BB68-13521AB6657A}">
      <text>
        <r>
          <rPr>
            <sz val="9"/>
            <color indexed="81"/>
            <rFont val="Tahoma"/>
            <family val="2"/>
          </rPr>
          <t xml:space="preserve">Este dato aparecerá  luego de que en la atención 
1.- Registrada en el box 
2.- o en Atención / Registro Atención Individual. 
</t>
        </r>
        <r>
          <rPr>
            <b/>
            <sz val="9"/>
            <color indexed="81"/>
            <rFont val="Tahoma"/>
            <family val="2"/>
          </rPr>
          <t>Se Registre la actividad descrita en cada seccion por operativos y este realizada por un especialista correspondiente.</t>
        </r>
        <r>
          <rPr>
            <sz val="9"/>
            <color indexed="81"/>
            <rFont val="Tahoma"/>
            <family val="2"/>
          </rPr>
          <t xml:space="preserve">
</t>
        </r>
      </text>
    </comment>
    <comment ref="U75" authorId="0" shapeId="0" xr:uid="{BCF834D4-B041-4399-A147-07ADA6C4061A}">
      <text>
        <r>
          <rPr>
            <sz val="9"/>
            <color indexed="81"/>
            <rFont val="Tahoma"/>
            <family val="2"/>
          </rPr>
          <t xml:space="preserve">El dato aparecerá luego de que:
1.- Tipo de cupo sea </t>
        </r>
        <r>
          <rPr>
            <b/>
            <sz val="9"/>
            <color indexed="81"/>
            <rFont val="Tahoma"/>
            <family val="2"/>
          </rPr>
          <t>normal o sobrecupo</t>
        </r>
        <r>
          <rPr>
            <sz val="9"/>
            <color indexed="81"/>
            <rFont val="Tahoma"/>
            <family val="2"/>
          </rPr>
          <t xml:space="preserve"> 
2.- Razon de la cita: </t>
        </r>
        <r>
          <rPr>
            <b/>
            <sz val="9"/>
            <color indexed="81"/>
            <rFont val="Tahoma"/>
            <family val="2"/>
          </rPr>
          <t>Consulta</t>
        </r>
        <r>
          <rPr>
            <sz val="9"/>
            <color indexed="81"/>
            <rFont val="Tahoma"/>
            <family val="2"/>
          </rPr>
          <t xml:space="preserve">
3.- El estado de la cita : </t>
        </r>
        <r>
          <rPr>
            <b/>
            <sz val="9"/>
            <color indexed="81"/>
            <rFont val="Tahoma"/>
            <family val="2"/>
          </rPr>
          <t>No se presentó</t>
        </r>
      </text>
    </comment>
    <comment ref="V75" authorId="0" shapeId="0" xr:uid="{8FCC64ED-995C-47FB-8857-77F7D7F80CEA}">
      <text>
        <r>
          <rPr>
            <sz val="9"/>
            <color indexed="81"/>
            <rFont val="Tahoma"/>
            <family val="2"/>
          </rPr>
          <t xml:space="preserve">El dato aparecerá luego de que:
1.- Tipo de cupo sea </t>
        </r>
        <r>
          <rPr>
            <b/>
            <sz val="9"/>
            <color indexed="81"/>
            <rFont val="Tahoma"/>
            <family val="2"/>
          </rPr>
          <t>normal o sobrecupo</t>
        </r>
        <r>
          <rPr>
            <sz val="9"/>
            <color indexed="81"/>
            <rFont val="Tahoma"/>
            <family val="2"/>
          </rPr>
          <t xml:space="preserve"> 
2.- Razon de la cita: </t>
        </r>
        <r>
          <rPr>
            <b/>
            <sz val="9"/>
            <color indexed="81"/>
            <rFont val="Tahoma"/>
            <family val="2"/>
          </rPr>
          <t>Control</t>
        </r>
        <r>
          <rPr>
            <sz val="9"/>
            <color indexed="81"/>
            <rFont val="Tahoma"/>
            <family val="2"/>
          </rPr>
          <t xml:space="preserve">
3.- El estado de la cita : </t>
        </r>
        <r>
          <rPr>
            <b/>
            <sz val="9"/>
            <color indexed="81"/>
            <rFont val="Tahoma"/>
            <family val="2"/>
          </rPr>
          <t>No se presentó</t>
        </r>
        <r>
          <rPr>
            <sz val="9"/>
            <color indexed="81"/>
            <rFont val="Tahoma"/>
            <family val="2"/>
          </rPr>
          <t xml:space="preserve">
</t>
        </r>
      </text>
    </comment>
    <comment ref="AA75" authorId="0" shapeId="0" xr:uid="{E8899584-1609-4062-9D6B-C7878780545C}">
      <text>
        <r>
          <rPr>
            <b/>
            <sz val="9"/>
            <color indexed="81"/>
            <rFont val="Tahoma"/>
            <family val="2"/>
          </rPr>
          <t>No Disponible</t>
        </r>
      </text>
    </comment>
    <comment ref="U76" authorId="0" shapeId="0" xr:uid="{A7616BF5-5647-4B53-A5BA-DBE694CA98E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Pediatría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76" authorId="0" shapeId="0" xr:uid="{F58BB5EF-A573-4F7C-A03D-BA8618D59639}">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Pediatría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76" authorId="0" shapeId="0" xr:uid="{3CF0A0C9-702A-4A0C-A17C-FA4EC57596F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Pediatría
</t>
        </r>
        <r>
          <rPr>
            <sz val="9"/>
            <color indexed="81"/>
            <rFont val="Tahoma"/>
            <family val="2"/>
          </rPr>
          <t xml:space="preserve">3.- En la cita contenga la especialidad medica del profesional
</t>
        </r>
      </text>
    </comment>
    <comment ref="Z76" authorId="0" shapeId="0" xr:uid="{647E7A91-292D-4589-AF99-B0FFB788CE4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t>
        </r>
        <r>
          <rPr>
            <sz val="9"/>
            <color indexed="81"/>
            <rFont val="Tahoma"/>
            <family val="2"/>
          </rPr>
          <t xml:space="preserve"> </t>
        </r>
        <r>
          <rPr>
            <b/>
            <sz val="9"/>
            <color indexed="81"/>
            <rFont val="Tahoma"/>
            <family val="2"/>
          </rPr>
          <t>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3.- En la cita contenga la especialidad medica del profesional</t>
        </r>
      </text>
    </comment>
    <comment ref="AD76" authorId="0" shapeId="0" xr:uid="{AF56D603-45F7-4C20-9505-41C3846DB15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3.- En la cita contenga la especialidad medica del profesional</t>
        </r>
      </text>
    </comment>
    <comment ref="AE76" authorId="0" shapeId="0" xr:uid="{D7B4A575-184B-44C9-A5A4-DE09966BFAAC}">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t>
        </r>
        <r>
          <rPr>
            <b/>
            <sz val="9"/>
            <color indexed="81"/>
            <rFont val="Tahoma"/>
            <family val="2"/>
          </rPr>
          <t xml:space="preserve"> Pediatria</t>
        </r>
        <r>
          <rPr>
            <sz val="9"/>
            <color indexed="81"/>
            <rFont val="Tahoma"/>
            <family val="2"/>
          </rPr>
          <t xml:space="preserve"> </t>
        </r>
        <r>
          <rPr>
            <sz val="9"/>
            <color indexed="81"/>
            <rFont val="Tahoma"/>
            <family val="2"/>
          </rPr>
          <t xml:space="preserve">
4.- Paciente </t>
        </r>
        <r>
          <rPr>
            <b/>
            <sz val="9"/>
            <color indexed="81"/>
            <rFont val="Tahoma"/>
            <family val="2"/>
          </rPr>
          <t>Menor a 15 Años</t>
        </r>
        <r>
          <rPr>
            <sz val="9"/>
            <color indexed="81"/>
            <rFont val="Tahoma"/>
            <family val="2"/>
          </rPr>
          <t xml:space="preserve">.
</t>
        </r>
      </text>
    </comment>
    <comment ref="AF76" authorId="0" shapeId="0" xr:uid="{DF1FDECF-B763-4B2C-A9BE-2B6EDF634DB5}">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Pediatría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76" authorId="0" shapeId="0" xr:uid="{FF520020-A473-471C-BE9A-CC5232ACD32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Consultoría Médica Pediatría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3.- En la cita contenga la especialidad medica del profesional</t>
        </r>
      </text>
    </comment>
    <comment ref="AH76" authorId="0" shapeId="0" xr:uid="{1E1F57DB-89B5-4E33-A3A3-90CAF15E2BCA}">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Pediatría</t>
        </r>
        <r>
          <rPr>
            <sz val="9"/>
            <color indexed="81"/>
            <rFont val="Tahoma"/>
            <family val="2"/>
          </rPr>
          <t xml:space="preserve"> 
y la actividad </t>
        </r>
        <r>
          <rPr>
            <b/>
            <sz val="9"/>
            <color indexed="81"/>
            <rFont val="Tahoma"/>
            <family val="2"/>
          </rPr>
          <t xml:space="preserve">Consultoría: Caso revisado por el Equipo </t>
        </r>
        <r>
          <rPr>
            <sz val="9"/>
            <color indexed="81"/>
            <rFont val="Tahoma"/>
            <family val="2"/>
          </rPr>
          <t xml:space="preserve">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4- En la cita contenga la especialidad medica del profesional</t>
        </r>
      </text>
    </comment>
    <comment ref="AI76" authorId="0" shapeId="0" xr:uid="{F084924F-3E56-40D9-807D-87937763871C}">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Pediatría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Pediatría</t>
        </r>
        <r>
          <rPr>
            <sz val="9"/>
            <color indexed="81"/>
            <rFont val="Tahoma"/>
            <family val="2"/>
          </rPr>
          <t xml:space="preserve">
4- En la cita contenga la especialidad medica del profesional</t>
        </r>
      </text>
    </comment>
    <comment ref="U77" authorId="0" shapeId="0" xr:uid="{B47494AB-FB32-46F0-B901-33761F2EE54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Interna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77" authorId="0" shapeId="0" xr:uid="{F54F17F5-9B9F-4FA5-8697-B534A361A983}">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Interna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77" authorId="0" shapeId="0" xr:uid="{D1AB71BF-A390-4B17-AAC1-A91250D23F9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3.- En la cita contenga la especialidad medica del profesional</t>
        </r>
      </text>
    </comment>
    <comment ref="Z77" authorId="0" shapeId="0" xr:uid="{3E628B63-0415-4FCC-B9CF-2F62D245157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3.- En la cita contenga la especialidad medica del profesional</t>
        </r>
      </text>
    </comment>
    <comment ref="AD77" authorId="0" shapeId="0" xr:uid="{18E5D904-CFFD-4959-84A7-7FE96D05719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3.- En la cita contenga la especialidad medica del profesional</t>
        </r>
      </text>
    </comment>
    <comment ref="AE77" authorId="0" shapeId="0" xr:uid="{16ED1C66-F703-423D-B4FA-6ADEAAA8BB87}">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Interna</t>
        </r>
        <r>
          <rPr>
            <sz val="9"/>
            <color indexed="81"/>
            <rFont val="Tahoma"/>
            <family val="2"/>
          </rPr>
          <t xml:space="preserve">, </t>
        </r>
        <r>
          <rPr>
            <sz val="9"/>
            <color indexed="81"/>
            <rFont val="Tahoma"/>
            <family val="2"/>
          </rPr>
          <t xml:space="preserve">
4.- Paciente </t>
        </r>
        <r>
          <rPr>
            <b/>
            <sz val="9"/>
            <color indexed="81"/>
            <rFont val="Tahoma"/>
            <family val="2"/>
          </rPr>
          <t>Menor a 15 Años.</t>
        </r>
      </text>
    </comment>
    <comment ref="AF77" authorId="0" shapeId="0" xr:uid="{FA11F1D2-4346-43E0-90B7-D6B55361ECDA}">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Interna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77" authorId="0" shapeId="0" xr:uid="{352BC674-87EE-4465-AD5C-AC383C8AE56E}">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Interna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Interna
</t>
        </r>
        <r>
          <rPr>
            <sz val="9"/>
            <color indexed="81"/>
            <rFont val="Tahoma"/>
            <family val="2"/>
          </rPr>
          <t>3- En la cita contenga la especialidad medica del profesional</t>
        </r>
      </text>
    </comment>
    <comment ref="AH77" authorId="0" shapeId="0" xr:uid="{7979605E-03BD-4350-B288-8BB1B7C71AC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Interna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Interna</t>
        </r>
        <r>
          <rPr>
            <sz val="9"/>
            <color indexed="81"/>
            <rFont val="Tahoma"/>
            <family val="2"/>
          </rPr>
          <t xml:space="preserve">
4- En la cita contenga la especialidad medica del profesional</t>
        </r>
      </text>
    </comment>
    <comment ref="AI77" authorId="0" shapeId="0" xr:uid="{9BF2AD73-6313-463F-A797-7CAFE818EA4C}">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Interna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Interna
</t>
        </r>
        <r>
          <rPr>
            <sz val="9"/>
            <color indexed="81"/>
            <rFont val="Tahoma"/>
            <family val="2"/>
          </rPr>
          <t>4- En la cita contenga la especialidad medica del profesional</t>
        </r>
      </text>
    </comment>
    <comment ref="U78" authorId="0" shapeId="0" xr:uid="{3D908D24-A463-436E-B906-AFA5B983EF8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Neonatología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78" authorId="0" shapeId="0" xr:uid="{7C31FA70-49CB-4F9E-80C6-DF94EBC97AB3}">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Neonatología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78" authorId="0" shapeId="0" xr:uid="{8BD901F9-1CE6-41FD-8585-CDBB2F85727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3.- En la cita contenga la especialidad medica del profesional</t>
        </r>
      </text>
    </comment>
    <comment ref="Z78" authorId="0" shapeId="0" xr:uid="{8796D5A1-1746-4D6E-969A-494CBCC1B5A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3.- En la cita contenga la especialidad medica del profesional</t>
        </r>
      </text>
    </comment>
    <comment ref="AD78" authorId="0" shapeId="0" xr:uid="{817E78C8-699F-47D0-B32A-5DEA7621FBD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3.- En la cita contenga la especialidad: 3.- En la cita contenga la especialidad medica del profesional</t>
        </r>
      </text>
    </comment>
    <comment ref="AE78" authorId="0" shapeId="0" xr:uid="{75C7C6AC-C193-4693-AFF4-F88AB5487C23}">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t>
        </r>
        <r>
          <rPr>
            <b/>
            <sz val="9"/>
            <color indexed="81"/>
            <rFont val="Tahoma"/>
            <family val="2"/>
          </rPr>
          <t xml:space="preserve"> Neonatología</t>
        </r>
        <r>
          <rPr>
            <sz val="9"/>
            <color indexed="81"/>
            <rFont val="Tahoma"/>
            <family val="2"/>
          </rPr>
          <t xml:space="preserve"> </t>
        </r>
        <r>
          <rPr>
            <sz val="9"/>
            <color indexed="81"/>
            <rFont val="Tahoma"/>
            <family val="2"/>
          </rPr>
          <t xml:space="preserve">
4.- Paciente </t>
        </r>
        <r>
          <rPr>
            <b/>
            <sz val="9"/>
            <color indexed="81"/>
            <rFont val="Tahoma"/>
            <family val="2"/>
          </rPr>
          <t>Menor a 15 Años.</t>
        </r>
      </text>
    </comment>
    <comment ref="AF78" authorId="0" shapeId="0" xr:uid="{38082102-2E39-4839-AAF3-72AA4A4988DA}">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Neonatología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78" authorId="0" shapeId="0" xr:uid="{B68B5FB8-C430-4ACC-A32C-14D4CE8FDB2D}">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Neonatología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Neonatología
</t>
        </r>
        <r>
          <rPr>
            <sz val="9"/>
            <color indexed="81"/>
            <rFont val="Tahoma"/>
            <family val="2"/>
          </rPr>
          <t>3- En la cita contenga la especialidad medica del profesional</t>
        </r>
      </text>
    </comment>
    <comment ref="AH78" authorId="0" shapeId="0" xr:uid="{745032D1-E7E9-4ED5-BA8C-2808B2E5FD2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Neonatología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Neonatología</t>
        </r>
        <r>
          <rPr>
            <sz val="9"/>
            <color indexed="81"/>
            <rFont val="Tahoma"/>
            <family val="2"/>
          </rPr>
          <t xml:space="preserve">
4- En la cita contenga la especialidad medica del profesional</t>
        </r>
      </text>
    </comment>
    <comment ref="AI78" authorId="0" shapeId="0" xr:uid="{E37DDA07-2F97-4FC7-AF14-1A1AAB62CFE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Neonatología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Neonatología
</t>
        </r>
        <r>
          <rPr>
            <sz val="9"/>
            <color indexed="81"/>
            <rFont val="Tahoma"/>
            <family val="2"/>
          </rPr>
          <t>4- En la cita contenga la especialidad medica del profesional</t>
        </r>
      </text>
    </comment>
    <comment ref="U79" authorId="0" shapeId="0" xr:uid="{7F0C7B56-E095-49C9-A6F1-4C060C8A4EEF}">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 xml:space="preserve">Enfermedad Respiratoria Pediátrica </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79" authorId="0" shapeId="0" xr:uid="{5C04F6F4-4B31-4979-9E24-637F36172AD8}">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Enfermedad Respiratoria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79" authorId="0" shapeId="0" xr:uid="{B953056C-3A0F-43C7-B922-B7847B1B970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Pediátrica</t>
        </r>
        <r>
          <rPr>
            <sz val="9"/>
            <color indexed="81"/>
            <rFont val="Tahoma"/>
            <family val="2"/>
          </rPr>
          <t xml:space="preserve">
3.- En la cita contenga la especialidad medica del profesional</t>
        </r>
      </text>
    </comment>
    <comment ref="Z79" authorId="0" shapeId="0" xr:uid="{EFEEB63B-9AEE-4933-9ABD-87788D81B7D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Pediátrica </t>
        </r>
        <r>
          <rPr>
            <sz val="9"/>
            <color indexed="81"/>
            <rFont val="Tahoma"/>
            <family val="2"/>
          </rPr>
          <t xml:space="preserve">
3.- En la cita contenga la especialidad medica del profesional</t>
        </r>
      </text>
    </comment>
    <comment ref="AD79" authorId="0" shapeId="0" xr:uid="{752F4970-E5BC-4CDB-AA7C-5E6B42B72DA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Pediátrica </t>
        </r>
        <r>
          <rPr>
            <sz val="9"/>
            <color indexed="81"/>
            <rFont val="Tahoma"/>
            <family val="2"/>
          </rPr>
          <t xml:space="preserve">
3.- En la cita contenga la especialidad medica del profesional</t>
        </r>
      </text>
    </comment>
    <comment ref="AE79" authorId="0" shapeId="0" xr:uid="{70544CDB-B762-4678-970A-87588B18E23D}">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especialidado </t>
        </r>
        <r>
          <rPr>
            <b/>
            <sz val="9"/>
            <color indexed="81"/>
            <rFont val="Tahoma"/>
            <family val="2"/>
          </rPr>
          <t xml:space="preserve"> Enfermedad Respiratoria Pediátrica </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79" authorId="0" shapeId="0" xr:uid="{5D19B4E2-45EA-463A-9807-1AA56797172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Enfermedad Respiratoria Pediátrica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79" authorId="0" shapeId="0" xr:uid="{4BA90D16-31C0-4613-86AA-66CC2689120F}">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Enfermedad Respiratoria Pediátrica (Broncopulmonar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Pediátrica 
</t>
        </r>
        <r>
          <rPr>
            <sz val="9"/>
            <color indexed="81"/>
            <rFont val="Tahoma"/>
            <family val="2"/>
          </rPr>
          <t>3- En la cita contenga la especialidad medica del profesional</t>
        </r>
      </text>
    </comment>
    <comment ref="AH79" authorId="0" shapeId="0" xr:uid="{5D23DC88-FC72-44CC-A83F-481B2C13767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Enfermedad Respiratoria Pediátrica (Broncopulmonar Infantil)</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Pediátrica</t>
        </r>
        <r>
          <rPr>
            <sz val="9"/>
            <color indexed="81"/>
            <rFont val="Tahoma"/>
            <family val="2"/>
          </rPr>
          <t xml:space="preserve">
4- En la cita contenga la especialidad medica del profesional</t>
        </r>
      </text>
    </comment>
    <comment ref="AI79" authorId="0" shapeId="0" xr:uid="{6B5FE793-9592-4333-AFD9-CE6D158DA3C9}">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Enfermedad Respiratoria Pediátrica (Broncopulmonar Infantil)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Pediátrica
</t>
        </r>
        <r>
          <rPr>
            <sz val="9"/>
            <color indexed="81"/>
            <rFont val="Tahoma"/>
            <family val="2"/>
          </rPr>
          <t>4- En la cita contenga la especialidad medica del profesional</t>
        </r>
      </text>
    </comment>
    <comment ref="U80" authorId="0" shapeId="0" xr:uid="{B638C468-93B5-4291-A7C1-4133C82E26AB}">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Enfermedad Respiratoria de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0" authorId="0" shapeId="0" xr:uid="{66DBA2DB-538F-46FC-911C-604911E86498}">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Enfermedad Respiratoria de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0" authorId="0" shapeId="0" xr:uid="{0EC6B2A9-B169-4BCB-B58D-A9643F64342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de Adulto</t>
        </r>
        <r>
          <rPr>
            <sz val="9"/>
            <color indexed="81"/>
            <rFont val="Tahoma"/>
            <family val="2"/>
          </rPr>
          <t xml:space="preserve">
3.- En la cita contenga la especialidad medica del profesional</t>
        </r>
      </text>
    </comment>
    <comment ref="Z80" authorId="0" shapeId="0" xr:uid="{72C14E84-CC45-44FF-8AE8-58FAB0299DF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Enfermedad Respiratoria de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de Adulto</t>
        </r>
        <r>
          <rPr>
            <sz val="9"/>
            <color indexed="81"/>
            <rFont val="Tahoma"/>
            <family val="2"/>
          </rPr>
          <t xml:space="preserve">
3.- En la cita contenga la especialidad medica del profesional</t>
        </r>
      </text>
    </comment>
    <comment ref="AD80" authorId="0" shapeId="0" xr:uid="{5742A33A-273E-4F6F-B4FA-2F5B9ED5C90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Enfermedad Respiratoria de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de Adulto</t>
        </r>
        <r>
          <rPr>
            <sz val="9"/>
            <color indexed="81"/>
            <rFont val="Tahoma"/>
            <family val="2"/>
          </rPr>
          <t xml:space="preserve">
3.- En la cita contenga la especialidad medica del profesional</t>
        </r>
      </text>
    </comment>
    <comment ref="AE80" authorId="0" shapeId="0" xr:uid="{708D7B4F-2A7D-45AD-A843-0924D4AFD137}">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Enfermedad Respiratoria de Adulto </t>
        </r>
        <r>
          <rPr>
            <sz val="9"/>
            <color indexed="81"/>
            <rFont val="Tahoma"/>
            <family val="2"/>
          </rPr>
          <t xml:space="preserve">
4- Paciente </t>
        </r>
        <r>
          <rPr>
            <b/>
            <sz val="9"/>
            <color indexed="81"/>
            <rFont val="Tahoma"/>
            <family val="2"/>
          </rPr>
          <t xml:space="preserve">Menor a 15 Años.
</t>
        </r>
      </text>
    </comment>
    <comment ref="AF80" authorId="0" shapeId="0" xr:uid="{00068C9E-11DA-4445-97D3-A97FBEE08809}">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Enfermedad Respiratoria de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0" authorId="0" shapeId="0" xr:uid="{35BCA057-5B25-4C7D-84FB-63FE6738F20E}">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Enfermedad Respiratoria de Adulto (Broncopulmonar)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de Adulto 
</t>
        </r>
        <r>
          <rPr>
            <sz val="9"/>
            <color indexed="81"/>
            <rFont val="Tahoma"/>
            <family val="2"/>
          </rPr>
          <t>3- En la cita contenga la especialidad medica del profesional</t>
        </r>
      </text>
    </comment>
    <comment ref="AH80" authorId="0" shapeId="0" xr:uid="{F77D9B27-7B0A-4674-8B22-DE1F6A6FFF1D}">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Enfermedad Respiratoria de Adulto (Broncopulmonar)</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Enfermedad Respiratoria de Adulto</t>
        </r>
        <r>
          <rPr>
            <sz val="9"/>
            <color indexed="81"/>
            <rFont val="Tahoma"/>
            <family val="2"/>
          </rPr>
          <t xml:space="preserve">
4- En la cita contenga la especialidad medica del profesional</t>
        </r>
      </text>
    </comment>
    <comment ref="AI80" authorId="0" shapeId="0" xr:uid="{D4321670-88D2-4309-AA55-2FD856BB901D}">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Enfermedad Respiratoria de Adulto (Broncopulmonar)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Enfermedad Respiratoria de Adulto
</t>
        </r>
        <r>
          <rPr>
            <sz val="9"/>
            <color indexed="81"/>
            <rFont val="Tahoma"/>
            <family val="2"/>
          </rPr>
          <t>4- En la cita contenga la especialidad medica del profesional</t>
        </r>
      </text>
    </comment>
    <comment ref="U81" authorId="0" shapeId="0" xr:uid="{A262DE10-008F-459A-909C-E0F0D9BBED6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Cardiología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1" authorId="0" shapeId="0" xr:uid="{5D054C58-B08F-45B7-8DF4-36DC2E090EF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Cardiología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1" authorId="0" shapeId="0" xr:uid="{07380747-4AE8-4C8E-952A-01DABEBC383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3.- En la cita contenga la especialidad medica del profesional</t>
        </r>
      </text>
    </comment>
    <comment ref="Z81" authorId="0" shapeId="0" xr:uid="{D437BC13-64B2-49B4-8150-D2B7C543E6A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3.- En la cita contenga la especialidad medica del profesional</t>
        </r>
      </text>
    </comment>
    <comment ref="AD81" authorId="0" shapeId="0" xr:uid="{4C7EFE93-8874-4B20-A067-15917A999CD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3.- En la cita contenga la especialidad medica del profesional</t>
        </r>
      </text>
    </comment>
    <comment ref="AE81" authorId="0" shapeId="0" xr:uid="{10FC3E05-AB99-41EE-8E24-FF0F68CAD31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Cardiología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81" authorId="0" shapeId="0" xr:uid="{566DC799-700F-468A-AEF4-175B7C97DB0D}">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Cardiología Pediátrica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1" authorId="0" shapeId="0" xr:uid="{1DADAAA0-2093-4E7A-AF1E-BDFC38066381}">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Cardiología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Cardiología Pediátrica
</t>
        </r>
        <r>
          <rPr>
            <sz val="9"/>
            <color indexed="81"/>
            <rFont val="Tahoma"/>
            <family val="2"/>
          </rPr>
          <t>3- En la cita contenga la especialidad medica del profesional</t>
        </r>
      </text>
    </comment>
    <comment ref="AH81" authorId="0" shapeId="0" xr:uid="{F10DEC8B-5311-48B5-A48C-D31BD6E4CE2F}">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Cardiología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Pediátrica</t>
        </r>
        <r>
          <rPr>
            <sz val="9"/>
            <color indexed="81"/>
            <rFont val="Tahoma"/>
            <family val="2"/>
          </rPr>
          <t xml:space="preserve">
4- En la cita contenga la especialidad medica del profesional</t>
        </r>
      </text>
    </comment>
    <comment ref="AI81" authorId="0" shapeId="0" xr:uid="{CDBC02DC-FF04-4BBB-8020-6FB3E4060EE1}">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Cardiología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Cardiología Pediátrica
</t>
        </r>
        <r>
          <rPr>
            <sz val="9"/>
            <color indexed="81"/>
            <rFont val="Tahoma"/>
            <family val="2"/>
          </rPr>
          <t>4- En la cita contenga la especialidad medica del profesional</t>
        </r>
      </text>
    </comment>
    <comment ref="U82" authorId="0" shapeId="0" xr:uid="{FD6478B8-9B8D-4DC6-8E4F-83547DAF750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Cardiología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2" authorId="0" shapeId="0" xr:uid="{4B76DFA1-DC19-4622-87CB-42C6D34D4419}">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Cardiología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2" authorId="0" shapeId="0" xr:uid="{D5B790BA-E7C9-4C8C-A8BB-BB6DC135460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Adulto</t>
        </r>
        <r>
          <rPr>
            <sz val="9"/>
            <color indexed="81"/>
            <rFont val="Tahoma"/>
            <family val="2"/>
          </rPr>
          <t xml:space="preserve">
3.- En la cita contenga la especialidad medica del profesional</t>
        </r>
      </text>
    </comment>
    <comment ref="Z82" authorId="0" shapeId="0" xr:uid="{7D7711E9-D92D-4536-9F95-69B9D80ED8C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Adulto</t>
        </r>
        <r>
          <rPr>
            <sz val="9"/>
            <color indexed="81"/>
            <rFont val="Tahoma"/>
            <family val="2"/>
          </rPr>
          <t xml:space="preserve">
3.- En la cita contenga la especialidad medica del profesional</t>
        </r>
      </text>
    </comment>
    <comment ref="AD82" authorId="0" shapeId="0" xr:uid="{EDFA7255-41C1-4134-9F47-42753FD4F7A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Adulto</t>
        </r>
        <r>
          <rPr>
            <sz val="9"/>
            <color indexed="81"/>
            <rFont val="Tahoma"/>
            <family val="2"/>
          </rPr>
          <t xml:space="preserve">
3.- En la cita contenga la especialidad medica del profesional</t>
        </r>
      </text>
    </comment>
    <comment ref="AE82" authorId="0" shapeId="0" xr:uid="{8C9E6C97-C726-4C2C-979D-8761F0B616B1}">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Cardiología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82" authorId="0" shapeId="0" xr:uid="{B10B9222-D40E-4BE2-90B4-75A21B463A2A}">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Cardiología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2" authorId="0" shapeId="0" xr:uid="{63C21127-0E20-4C16-909E-3C9CE029AD34}">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Cardiología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Cardiología Adulto
</t>
        </r>
        <r>
          <rPr>
            <sz val="9"/>
            <color indexed="81"/>
            <rFont val="Tahoma"/>
            <family val="2"/>
          </rPr>
          <t>3- En la cita contenga la especialidad medica del profesional</t>
        </r>
      </text>
    </comment>
    <comment ref="AH82" authorId="0" shapeId="0" xr:uid="{EF5F6174-3ED2-457B-88B3-1437B7EFCCA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Cardiología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Cardiología Adulto</t>
        </r>
        <r>
          <rPr>
            <sz val="9"/>
            <color indexed="81"/>
            <rFont val="Tahoma"/>
            <family val="2"/>
          </rPr>
          <t xml:space="preserve">
4- En la cita contenga la especialidad medica del profesional</t>
        </r>
      </text>
    </comment>
    <comment ref="AI82" authorId="0" shapeId="0" xr:uid="{5C4BCFB1-C421-4702-B82C-21B301FD4882}">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Cardiología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Cardiología Adulto
</t>
        </r>
        <r>
          <rPr>
            <sz val="9"/>
            <color indexed="81"/>
            <rFont val="Tahoma"/>
            <family val="2"/>
          </rPr>
          <t>4- En la cita contenga la especialidad medica del profesional</t>
        </r>
      </text>
    </comment>
    <comment ref="U83" authorId="0" shapeId="0" xr:uid="{EAC0D3BD-FFDD-4C3B-9971-51D3588FE3F9}">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Endocrinología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3" authorId="0" shapeId="0" xr:uid="{29AB670E-8F3A-4F53-AF10-851B0ECFF0CF}">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Endocrinología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3" authorId="0" shapeId="0" xr:uid="{1CD94120-1AD1-40D1-BFA6-F7AB2E7B359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3.- En la cita contenga la especialidad medica del profesional</t>
        </r>
      </text>
    </comment>
    <comment ref="Z83" authorId="0" shapeId="0" xr:uid="{EDFCE6EB-1A9D-4B93-B9F2-49C09CCBC70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3.- En la cita contenga la especialidad medica del profesional</t>
        </r>
      </text>
    </comment>
    <comment ref="AD83" authorId="0" shapeId="0" xr:uid="{F5FD00EE-8494-4318-9F87-5C6A5187209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Endocrinología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3.- En la cita contenga la especialidad medica del profesional</t>
        </r>
      </text>
    </comment>
    <comment ref="AE83" authorId="0" shapeId="0" xr:uid="{384F30D5-E0F3-498D-830A-C6422330123A}">
      <text>
        <r>
          <rPr>
            <sz val="9"/>
            <color indexed="81"/>
            <rFont val="Tahoma"/>
            <family val="2"/>
          </rPr>
          <t>Se contarán aquellas Solicitudes de Interconsultas generadas en:
1.- En Modulo Box ;  Modulo Derivación ó   Agregar documentos a una atención 
2.- La atención realizada por Médico.
3.- La interconsulta tenga la especialidad</t>
        </r>
        <r>
          <rPr>
            <b/>
            <sz val="9"/>
            <color indexed="81"/>
            <rFont val="Tahoma"/>
            <family val="2"/>
          </rPr>
          <t xml:space="preserve"> Endocrinología Pediátrica</t>
        </r>
        <r>
          <rPr>
            <sz val="9"/>
            <color indexed="81"/>
            <rFont val="Tahoma"/>
            <family val="2"/>
          </rPr>
          <t xml:space="preserve">
4.- Paciente </t>
        </r>
        <r>
          <rPr>
            <b/>
            <sz val="9"/>
            <color indexed="81"/>
            <rFont val="Tahoma"/>
            <family val="2"/>
          </rPr>
          <t xml:space="preserve">Menor a 15 Años.
</t>
        </r>
      </text>
    </comment>
    <comment ref="AF83" authorId="0" shapeId="0" xr:uid="{E099BF5C-800A-4420-B6EC-86E33637236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Endocrinología Pediátrica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3" authorId="0" shapeId="0" xr:uid="{0CB627D6-1840-401F-958A-B9C6FE9FD39E}">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Endocrinología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Endocrinología Pediátrica
</t>
        </r>
        <r>
          <rPr>
            <sz val="9"/>
            <color indexed="81"/>
            <rFont val="Tahoma"/>
            <family val="2"/>
          </rPr>
          <t>3- En la cita contenga la especialidad medica del profesional</t>
        </r>
      </text>
    </comment>
    <comment ref="AH83" authorId="0" shapeId="0" xr:uid="{82C114F3-7FC4-4283-9C3B-B225B24DA94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Endocrinología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Pediátrica</t>
        </r>
        <r>
          <rPr>
            <sz val="9"/>
            <color indexed="81"/>
            <rFont val="Tahoma"/>
            <family val="2"/>
          </rPr>
          <t xml:space="preserve">
4- En la cita contenga la especialidad medica del profesional</t>
        </r>
      </text>
    </comment>
    <comment ref="AI83" authorId="0" shapeId="0" xr:uid="{6CE5F565-A8F5-485C-BB4E-8FBC9E1F7577}">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Endocrinología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Endocrinología Pediátrica
</t>
        </r>
        <r>
          <rPr>
            <sz val="9"/>
            <color indexed="81"/>
            <rFont val="Tahoma"/>
            <family val="2"/>
          </rPr>
          <t>4- En la cita contenga la especialidad medica del profesional</t>
        </r>
      </text>
    </comment>
    <comment ref="U84" authorId="0" shapeId="0" xr:uid="{39730548-5332-4768-8A48-198C617473D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Endocrinología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4" authorId="0" shapeId="0" xr:uid="{C52ECA6E-1666-4B93-9297-7D95F4C6E409}">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Endocrinología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4" authorId="0" shapeId="0" xr:uid="{CEEBD222-5E11-4D48-817E-3EAD96C416D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3.- En la cita contenga la especialidad medica del profesional</t>
        </r>
      </text>
    </comment>
    <comment ref="Z84" authorId="0" shapeId="0" xr:uid="{9134B2C4-BDB4-44DF-952B-AAF923AF95B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3.- En la cita contenga la especialidad medica del profesional</t>
        </r>
      </text>
    </comment>
    <comment ref="AD84" authorId="0" shapeId="0" xr:uid="{8FA594B3-D492-4AB8-A1E0-5B62623AC38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3.- En la cita contenga la especialidad medica del profesional</t>
        </r>
      </text>
    </comment>
    <comment ref="AE84" authorId="0" shapeId="0" xr:uid="{A0F731EC-E2CE-4CD4-8F81-622F9544B7F9}">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Endocrinología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r>
          <rPr>
            <sz val="9"/>
            <color indexed="81"/>
            <rFont val="Tahoma"/>
            <family val="2"/>
          </rPr>
          <t>l</t>
        </r>
      </text>
    </comment>
    <comment ref="AF84" authorId="0" shapeId="0" xr:uid="{6854CAEC-3277-4C98-A81F-9455273A7C5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Endocrinología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4" authorId="0" shapeId="0" xr:uid="{55282ABC-2680-4F5A-992B-80C082B7C7E8}">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Endocrinología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Endocrinología Adulto
</t>
        </r>
        <r>
          <rPr>
            <sz val="9"/>
            <color indexed="81"/>
            <rFont val="Tahoma"/>
            <family val="2"/>
          </rPr>
          <t>3- En la cita contenga la especialidad medica del profesional</t>
        </r>
      </text>
    </comment>
    <comment ref="AH84" authorId="0" shapeId="0" xr:uid="{985494F2-241B-48C8-A831-AC2F8D1B8037}">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Endocrinología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Endocrinología Adulto</t>
        </r>
        <r>
          <rPr>
            <sz val="9"/>
            <color indexed="81"/>
            <rFont val="Tahoma"/>
            <family val="2"/>
          </rPr>
          <t xml:space="preserve">
4- En la cita contenga la especialidad medica del profesional</t>
        </r>
      </text>
    </comment>
    <comment ref="AI84" authorId="0" shapeId="0" xr:uid="{54C040A5-C7AD-48FE-A2AE-526A555892F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Endocrinología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Endocrinología Adulto
</t>
        </r>
        <r>
          <rPr>
            <sz val="9"/>
            <color indexed="81"/>
            <rFont val="Tahoma"/>
            <family val="2"/>
          </rPr>
          <t>4- En la cita contenga la especialidad medica del profesional</t>
        </r>
      </text>
    </comment>
    <comment ref="U85" authorId="0" shapeId="0" xr:uid="{A7B77CBF-B2F0-4E59-BC7A-C9463BDD39AC}">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Gastroenterología Pedriática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5" authorId="0" shapeId="0" xr:uid="{B29E6071-0C43-4AF2-8E9E-A93A1FA473F8}">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Gastroenterología Pedriática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5" authorId="0" shapeId="0" xr:uid="{0C756A3B-1BD0-4402-B9A8-FFD86445A07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Pedriática</t>
        </r>
        <r>
          <rPr>
            <sz val="9"/>
            <color indexed="81"/>
            <rFont val="Tahoma"/>
            <family val="2"/>
          </rPr>
          <t xml:space="preserve">
3.- En la cita contenga la especialidad medica del profesional</t>
        </r>
      </text>
    </comment>
    <comment ref="Z85" authorId="0" shapeId="0" xr:uid="{B281C9A0-3D17-480C-834A-E0248C23454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Pedriática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Pedriática</t>
        </r>
        <r>
          <rPr>
            <sz val="9"/>
            <color indexed="81"/>
            <rFont val="Tahoma"/>
            <family val="2"/>
          </rPr>
          <t xml:space="preserve">
3.- En la cita contenga la especialidad medica del profesional</t>
        </r>
      </text>
    </comment>
    <comment ref="AD85" authorId="0" shapeId="0" xr:uid="{BD9DA80C-1F25-48C0-9DAC-4D6DC533574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Gastroenterología Pedriática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Pedriática</t>
        </r>
        <r>
          <rPr>
            <sz val="9"/>
            <color indexed="81"/>
            <rFont val="Tahoma"/>
            <family val="2"/>
          </rPr>
          <t xml:space="preserve">
3.- En la cita contenga la especialidad medica del profesional</t>
        </r>
      </text>
    </comment>
    <comment ref="AE85" authorId="0" shapeId="0" xr:uid="{27A54261-6E28-41C7-A59A-4D2A9E9E6957}">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Gastroenterología Pedriática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85" authorId="0" shapeId="0" xr:uid="{53165BC5-A644-4A17-9BD8-6768256DC25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Gastroenterología Pedriática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5" authorId="0" shapeId="0" xr:uid="{CAC3D22A-F280-45A8-98E0-1AAA3250F48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Gastroenterología Pedriática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Pedriática
</t>
        </r>
        <r>
          <rPr>
            <sz val="9"/>
            <color indexed="81"/>
            <rFont val="Tahoma"/>
            <family val="2"/>
          </rPr>
          <t>3- En la cita contenga la especialidad medica del profesional</t>
        </r>
      </text>
    </comment>
    <comment ref="AH85" authorId="0" shapeId="0" xr:uid="{5D8EA450-5DC3-4620-B7D0-0588302B7FD1}">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Gastroenterología Pedriática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Pedriática</t>
        </r>
        <r>
          <rPr>
            <sz val="9"/>
            <color indexed="81"/>
            <rFont val="Tahoma"/>
            <family val="2"/>
          </rPr>
          <t xml:space="preserve">
4- En la cita contenga la especialidad medica del profesional</t>
        </r>
      </text>
    </comment>
    <comment ref="AI85" authorId="0" shapeId="0" xr:uid="{CBC9C727-C329-465F-B8CE-70D4D06949E1}">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Gastroenterología Pedriática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Pedriática
</t>
        </r>
        <r>
          <rPr>
            <sz val="9"/>
            <color indexed="81"/>
            <rFont val="Tahoma"/>
            <family val="2"/>
          </rPr>
          <t>4- En la cita contenga la especialidad medica del profesional</t>
        </r>
      </text>
    </comment>
    <comment ref="U86" authorId="0" shapeId="0" xr:uid="{EF0E0BE1-85C2-428E-B762-87BB04420854}">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Gastroenterología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6" authorId="0" shapeId="0" xr:uid="{F9925B15-90BE-49F3-BF70-3DA8F8F6CDF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Gastroenterología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6" authorId="0" shapeId="0" xr:uid="{777D24CA-0EC9-491B-B099-8381E90A44A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Adulto</t>
        </r>
        <r>
          <rPr>
            <sz val="9"/>
            <color indexed="81"/>
            <rFont val="Tahoma"/>
            <family val="2"/>
          </rPr>
          <t xml:space="preserve">
3.- En la cita contenga la especialidad medica del profesional</t>
        </r>
      </text>
    </comment>
    <comment ref="Z86" authorId="0" shapeId="0" xr:uid="{3CDCDB6A-AAB9-4D31-8038-985FD5620EB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Adulto</t>
        </r>
        <r>
          <rPr>
            <sz val="9"/>
            <color indexed="81"/>
            <rFont val="Tahoma"/>
            <family val="2"/>
          </rPr>
          <t xml:space="preserve">
3.- En la cita contenga la especialidad medica del profesional</t>
        </r>
      </text>
    </comment>
    <comment ref="AD86" authorId="0" shapeId="0" xr:uid="{42144CBF-7C02-4AC8-822F-E98CDE5199F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Adulto</t>
        </r>
        <r>
          <rPr>
            <sz val="9"/>
            <color indexed="81"/>
            <rFont val="Tahoma"/>
            <family val="2"/>
          </rPr>
          <t xml:space="preserve">
3.- En la cita contenga la especialidad medica del profesional</t>
        </r>
      </text>
    </comment>
    <comment ref="AE86" authorId="0" shapeId="0" xr:uid="{25A4F8B8-8CFE-4609-8A18-5BDC67CF419A}">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Gastroenterología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86" authorId="0" shapeId="0" xr:uid="{A40C9443-4CCB-4F87-8923-A2D2C399143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Gastroenterología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6" authorId="0" shapeId="0" xr:uid="{C6794A3D-187A-4D7A-95FA-4B13E52883FE}">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Gastroenterología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Adulto
</t>
        </r>
        <r>
          <rPr>
            <sz val="9"/>
            <color indexed="81"/>
            <rFont val="Tahoma"/>
            <family val="2"/>
          </rPr>
          <t>3- En la cita contenga la especialidad medica del profesional</t>
        </r>
      </text>
    </comment>
    <comment ref="AH86" authorId="0" shapeId="0" xr:uid="{4C697620-9B49-4734-9CFD-6D4DC17A165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Gastroenterología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Gastroenterología Adulto</t>
        </r>
        <r>
          <rPr>
            <sz val="9"/>
            <color indexed="81"/>
            <rFont val="Tahoma"/>
            <family val="2"/>
          </rPr>
          <t xml:space="preserve">
4- En la cita contenga la especialidad medica del profesional</t>
        </r>
      </text>
    </comment>
    <comment ref="AI86" authorId="0" shapeId="0" xr:uid="{99C00A82-DEDA-4442-B60A-17128F0ACDB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Gastroenterología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Gastroenterología Adulto
</t>
        </r>
        <r>
          <rPr>
            <sz val="9"/>
            <color indexed="81"/>
            <rFont val="Tahoma"/>
            <family val="2"/>
          </rPr>
          <t>4- En la cita contenga la especialidad medica del profesional</t>
        </r>
      </text>
    </comment>
    <comment ref="U87" authorId="0" shapeId="0" xr:uid="{B577EB6E-C040-404B-9835-6F2D58AA76E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Genética Clínica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7" authorId="0" shapeId="0" xr:uid="{25726AE3-2B26-4A83-ADB1-48EB2471E92D}">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Genética Clínica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7" authorId="0" shapeId="0" xr:uid="{66B2F49A-F9AE-4B6B-BCD7-E04774EDA73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Genética Clínica</t>
        </r>
        <r>
          <rPr>
            <sz val="9"/>
            <color indexed="81"/>
            <rFont val="Tahoma"/>
            <family val="2"/>
          </rPr>
          <t xml:space="preserve">
3.- En la cita contenga la especialidad medica del profesional</t>
        </r>
      </text>
    </comment>
    <comment ref="Z87" authorId="0" shapeId="0" xr:uid="{3DA9F318-9C34-4A61-928A-C61FE4DBA60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Genética Clínica</t>
        </r>
        <r>
          <rPr>
            <sz val="9"/>
            <color indexed="81"/>
            <rFont val="Tahoma"/>
            <family val="2"/>
          </rPr>
          <t xml:space="preserve">
3.- En la cita contenga la especialidad medica del profesional</t>
        </r>
      </text>
    </comment>
    <comment ref="AD87" authorId="0" shapeId="0" xr:uid="{0DF218E6-6AAF-4011-AE0D-5FA72DD92B8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Genética Clínica</t>
        </r>
        <r>
          <rPr>
            <sz val="9"/>
            <color indexed="81"/>
            <rFont val="Tahoma"/>
            <family val="2"/>
          </rPr>
          <t xml:space="preserve">
3.- En la cita contenga la especialidad medica del profesional</t>
        </r>
      </text>
    </comment>
    <comment ref="AE87" authorId="0" shapeId="0" xr:uid="{C4486750-F7B9-477B-810C-6998C9A9463B}">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Genética Clínica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87" authorId="0" shapeId="0" xr:uid="{C1F3DA65-DB5D-4B26-B4AD-8E50933A92F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d </t>
        </r>
        <r>
          <rPr>
            <b/>
            <sz val="9"/>
            <color indexed="81"/>
            <rFont val="Tahoma"/>
            <family val="2"/>
          </rPr>
          <t>Genética Clínica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7" authorId="0" shapeId="0" xr:uid="{5D6B45EC-B74D-4974-9109-0AEFC5CFBF7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Genética Clínica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Genética Clínica
</t>
        </r>
        <r>
          <rPr>
            <sz val="9"/>
            <color indexed="81"/>
            <rFont val="Tahoma"/>
            <family val="2"/>
          </rPr>
          <t>3- En la cita contenga la especialidad medica del profesional</t>
        </r>
      </text>
    </comment>
    <comment ref="AH87" authorId="0" shapeId="0" xr:uid="{EF47AA41-D028-43BB-B506-152391FEF73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Genética Clínica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Genética Clínica</t>
        </r>
        <r>
          <rPr>
            <sz val="9"/>
            <color indexed="81"/>
            <rFont val="Tahoma"/>
            <family val="2"/>
          </rPr>
          <t xml:space="preserve">
4- En la cita contenga la especialidad medica del profesional</t>
        </r>
      </text>
    </comment>
    <comment ref="AI87" authorId="0" shapeId="0" xr:uid="{84F9374F-51E5-4B03-A6DA-90C3C9710851}">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Genética Clínica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Genética Clínica
</t>
        </r>
        <r>
          <rPr>
            <sz val="9"/>
            <color indexed="81"/>
            <rFont val="Tahoma"/>
            <family val="2"/>
          </rPr>
          <t>4- En la cita contenga la especialidad medica del profesional</t>
        </r>
      </text>
    </comment>
    <comment ref="U88" authorId="0" shapeId="0" xr:uid="{8876E98A-FD5C-40F9-BFF4-67834B08686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Hemato-Oncología Infantil</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8" authorId="0" shapeId="0" xr:uid="{1C79C59D-F807-4375-BA68-81003EAB7FCF}">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Hemato-Oncología Infantil</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8" authorId="0" shapeId="0" xr:uid="{91BE4A67-E547-4E46-AB70-F26FB89AF64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Hemato-Oncología Infantil</t>
        </r>
        <r>
          <rPr>
            <sz val="9"/>
            <color indexed="81"/>
            <rFont val="Tahoma"/>
            <family val="2"/>
          </rPr>
          <t xml:space="preserve">
3.- En la cita contenga la especialidad medica del profesional</t>
        </r>
      </text>
    </comment>
    <comment ref="Z88" authorId="0" shapeId="0" xr:uid="{8E193F1D-ADD0-46E3-8DCB-68A880A4E3C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Hemato-Oncología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Hemato-Oncología Infantil</t>
        </r>
        <r>
          <rPr>
            <sz val="9"/>
            <color indexed="81"/>
            <rFont val="Tahoma"/>
            <family val="2"/>
          </rPr>
          <t xml:space="preserve">
3.- En la cita contenga la especialidad medica del profesional</t>
        </r>
      </text>
    </comment>
    <comment ref="AD88" authorId="0" shapeId="0" xr:uid="{86075B66-108A-4162-A06D-200C1496BE6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Hemato-Oncología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Hemato-Oncología Infantil</t>
        </r>
        <r>
          <rPr>
            <sz val="9"/>
            <color indexed="81"/>
            <rFont val="Tahoma"/>
            <family val="2"/>
          </rPr>
          <t xml:space="preserve">
3.- En la cita contenga la especialidad medica del profesional</t>
        </r>
      </text>
    </comment>
    <comment ref="AE88" authorId="0" shapeId="0" xr:uid="{C2F18BA3-E6E3-4206-A211-A3D1685E461F}">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Hemato-Oncología Infantil</t>
        </r>
        <r>
          <rPr>
            <sz val="9"/>
            <color indexed="81"/>
            <rFont val="Tahoma"/>
            <family val="2"/>
          </rPr>
          <t xml:space="preserve">
4- Paciente </t>
        </r>
        <r>
          <rPr>
            <b/>
            <sz val="9"/>
            <color indexed="81"/>
            <rFont val="Tahoma"/>
            <family val="2"/>
          </rPr>
          <t xml:space="preserve">Menor a 15 Años.
</t>
        </r>
      </text>
    </comment>
    <comment ref="AF88" authorId="0" shapeId="0" xr:uid="{901B596E-99F0-4A88-B7BA-2462A6CF794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Hemato-Oncología Infantil</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8" authorId="0" shapeId="0" xr:uid="{43BD55CD-CC79-4B74-BCCC-D21A3E753C1E}">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Hemato-Oncología Infantil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Hemato-Oncología Infantil
</t>
        </r>
        <r>
          <rPr>
            <sz val="9"/>
            <color indexed="81"/>
            <rFont val="Tahoma"/>
            <family val="2"/>
          </rPr>
          <t>3- En la cita contenga la especialidad medica del profesional</t>
        </r>
      </text>
    </comment>
    <comment ref="AH88" authorId="0" shapeId="0" xr:uid="{7623C6E3-FC02-4506-AA27-35039C30F595}">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Hemato-Oncología Infantil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Hemato-Oncología Infantil</t>
        </r>
        <r>
          <rPr>
            <sz val="9"/>
            <color indexed="81"/>
            <rFont val="Tahoma"/>
            <family val="2"/>
          </rPr>
          <t xml:space="preserve">
4- En la cita contenga la especialidad medica del profesional</t>
        </r>
      </text>
    </comment>
    <comment ref="AI88" authorId="0" shapeId="0" xr:uid="{DB33CAAB-1A1D-404A-A090-5940ABEB847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Hemato-Oncología Infantil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Hemato-Oncología Infantil
</t>
        </r>
        <r>
          <rPr>
            <sz val="9"/>
            <color indexed="81"/>
            <rFont val="Tahoma"/>
            <family val="2"/>
          </rPr>
          <t>4- En la cita contenga la especialidad medica del profesional</t>
        </r>
      </text>
    </comment>
    <comment ref="U89" authorId="0" shapeId="0" xr:uid="{8537FB7F-C33F-44AC-9F4F-5A4B47FA758C}">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Hematología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89" authorId="0" shapeId="0" xr:uid="{FE72F1D3-7755-4F52-9865-D0F240DDB134}">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Hematología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89" authorId="0" shapeId="0" xr:uid="{E0C6FA27-1A8E-472E-AE60-14CFEE51022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Hematología Adulto</t>
        </r>
        <r>
          <rPr>
            <sz val="9"/>
            <color indexed="81"/>
            <rFont val="Tahoma"/>
            <family val="2"/>
          </rPr>
          <t xml:space="preserve">
3.- En la cita contenga la especialidad medica del profesional</t>
        </r>
      </text>
    </comment>
    <comment ref="Z89" authorId="0" shapeId="0" xr:uid="{C8650D71-E5A7-4D3E-89C5-35B191C488B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Hematología Adulto</t>
        </r>
        <r>
          <rPr>
            <sz val="9"/>
            <color indexed="81"/>
            <rFont val="Tahoma"/>
            <family val="2"/>
          </rPr>
          <t xml:space="preserve">
3.- En la cita contenga la especialidad medica del profesional</t>
        </r>
      </text>
    </comment>
    <comment ref="AD89" authorId="0" shapeId="0" xr:uid="{93D9BC0C-0912-4BEC-8A93-733087C116F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Hematología Adulto</t>
        </r>
        <r>
          <rPr>
            <sz val="9"/>
            <color indexed="81"/>
            <rFont val="Tahoma"/>
            <family val="2"/>
          </rPr>
          <t xml:space="preserve">
3.- En la cita contenga la especialidad medica del profesional</t>
        </r>
      </text>
    </comment>
    <comment ref="AE89" authorId="0" shapeId="0" xr:uid="{9107035A-D875-4AD5-AE9A-96B10F2AF7FE}">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Hematología Adulto</t>
        </r>
        <r>
          <rPr>
            <sz val="9"/>
            <color indexed="81"/>
            <rFont val="Tahoma"/>
            <family val="2"/>
          </rPr>
          <t xml:space="preserve"> </t>
        </r>
        <r>
          <rPr>
            <b/>
            <sz val="9"/>
            <color indexed="81"/>
            <rFont val="Tahoma"/>
            <family val="2"/>
          </rPr>
          <t xml:space="preserve">
</t>
        </r>
        <r>
          <rPr>
            <sz val="9"/>
            <color indexed="81"/>
            <rFont val="Tahoma"/>
            <family val="2"/>
          </rPr>
          <t>4- Paciente</t>
        </r>
        <r>
          <rPr>
            <b/>
            <sz val="9"/>
            <color indexed="81"/>
            <rFont val="Tahoma"/>
            <family val="2"/>
          </rPr>
          <t xml:space="preserve"> Menor a 15 Años.</t>
        </r>
        <r>
          <rPr>
            <sz val="9"/>
            <color indexed="81"/>
            <rFont val="Tahoma"/>
            <family val="2"/>
          </rPr>
          <t xml:space="preserve">
</t>
        </r>
      </text>
    </comment>
    <comment ref="AF89" authorId="0" shapeId="0" xr:uid="{B92CDF8A-89AF-4F85-9885-6BF6A30C113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Hematología Adulto</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89" authorId="0" shapeId="0" xr:uid="{25493829-0EF2-4E92-B513-F5405742572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Hematología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Hematología Adulto
</t>
        </r>
        <r>
          <rPr>
            <sz val="9"/>
            <color indexed="81"/>
            <rFont val="Tahoma"/>
            <family val="2"/>
          </rPr>
          <t>3- En la cita contenga la especialidad medica del profesional</t>
        </r>
      </text>
    </comment>
    <comment ref="AH89" authorId="0" shapeId="0" xr:uid="{DF7F6C05-8A7C-407B-B071-943815FEB985}">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Hematología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Hematología Adulto</t>
        </r>
        <r>
          <rPr>
            <sz val="9"/>
            <color indexed="81"/>
            <rFont val="Tahoma"/>
            <family val="2"/>
          </rPr>
          <t xml:space="preserve">
4- En la cita contenga la especialidad medica del profesional</t>
        </r>
      </text>
    </comment>
    <comment ref="AI89" authorId="0" shapeId="0" xr:uid="{616EFA08-B9F4-464E-8418-ED333284F67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Hematología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Hematología Adulto
</t>
        </r>
        <r>
          <rPr>
            <sz val="9"/>
            <color indexed="81"/>
            <rFont val="Tahoma"/>
            <family val="2"/>
          </rPr>
          <t>4- En la cita contenga la especialidad medica del profesional</t>
        </r>
      </text>
    </comment>
    <comment ref="U90" authorId="0" shapeId="0" xr:uid="{211A05FB-44B4-4FA8-9C35-56CB5687966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Nefrología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0" authorId="0" shapeId="0" xr:uid="{136C5457-98B5-4DE8-98C3-170BE6D0956F}">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Nefrología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0" authorId="0" shapeId="0" xr:uid="{DECD9686-7ECF-4F28-865C-32023D0925A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3.- En la cita contenga la especialidad medica del profesional</t>
        </r>
      </text>
    </comment>
    <comment ref="Z90" authorId="0" shapeId="0" xr:uid="{9B19A8F1-8F0C-4912-87CA-77871787F0F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3.- En la cita contenga la especialidad medica del profesional</t>
        </r>
      </text>
    </comment>
    <comment ref="AD90" authorId="0" shapeId="0" xr:uid="{951B124F-2C15-4EC0-BCFF-4B032BE6CFD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Nefrología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3.- En la cita contenga la especialidad medica del profesional</t>
        </r>
      </text>
    </comment>
    <comment ref="AE90" authorId="0" shapeId="0" xr:uid="{65BEA3EE-49B9-4565-B81F-B70C91FF714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Nefrología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90" authorId="0" shapeId="0" xr:uid="{071BC0F5-A85B-4D98-8656-796F1454DDBE}">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Nefrología Pediátrica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90" authorId="0" shapeId="0" xr:uid="{93B9B1A4-9D92-4039-9C2C-61717C3B8BE6}">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Nefrología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Nefrología Pediátrica
</t>
        </r>
        <r>
          <rPr>
            <sz val="9"/>
            <color indexed="81"/>
            <rFont val="Tahoma"/>
            <family val="2"/>
          </rPr>
          <t>3- En la cita contenga la especialidad medica del profesional</t>
        </r>
      </text>
    </comment>
    <comment ref="AH90" authorId="0" shapeId="0" xr:uid="{AE24CC08-273A-4376-A365-D201D3FC6F4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Nefrología Pediátrica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Pediátrica</t>
        </r>
        <r>
          <rPr>
            <sz val="9"/>
            <color indexed="81"/>
            <rFont val="Tahoma"/>
            <family val="2"/>
          </rPr>
          <t xml:space="preserve">
4- En la cita contenga la especialidad medica del profesional</t>
        </r>
      </text>
    </comment>
    <comment ref="AI90" authorId="0" shapeId="0" xr:uid="{5249B16A-CA80-4296-BAE6-71314D7D98B1}">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Nefrología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Nefrología Pediátrica
</t>
        </r>
        <r>
          <rPr>
            <sz val="9"/>
            <color indexed="81"/>
            <rFont val="Tahoma"/>
            <family val="2"/>
          </rPr>
          <t>4- En la cita contenga la especialidad medica del profesional</t>
        </r>
      </text>
    </comment>
    <comment ref="U91" authorId="0" shapeId="0" xr:uid="{E68321E6-393C-41DD-ABA5-B4507E7C8B3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Nefrología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1" authorId="0" shapeId="0" xr:uid="{46732513-862E-4AAF-AA7F-A8E1F59053EA}">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Nefrología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1" authorId="0" shapeId="0" xr:uid="{84789C3D-9191-4F26-B759-888B25996F9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3.- En la cita contenga la especialidad medica del profesional</t>
        </r>
      </text>
    </comment>
    <comment ref="Z91" authorId="0" shapeId="0" xr:uid="{3A88DB72-1AFD-4151-91BA-29354AF76FF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3.- En la cita contenga la especialidad medica del profesional</t>
        </r>
      </text>
    </comment>
    <comment ref="AD91" authorId="0" shapeId="0" xr:uid="{0C320341-C64C-469E-8C26-14BF8B87262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3.- En la cita contenga la especialidad medica del profesional</t>
        </r>
      </text>
    </comment>
    <comment ref="AE91" authorId="0" shapeId="0" xr:uid="{380D2AB6-1261-4DF0-9E4B-CD733AE93E3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Nefrología Adulto</t>
        </r>
        <r>
          <rPr>
            <sz val="9"/>
            <color indexed="81"/>
            <rFont val="Tahoma"/>
            <family val="2"/>
          </rPr>
          <t xml:space="preserve">
4.- Paciente </t>
        </r>
        <r>
          <rPr>
            <b/>
            <sz val="9"/>
            <color indexed="81"/>
            <rFont val="Tahoma"/>
            <family val="2"/>
          </rPr>
          <t xml:space="preserve">Menor a 15 Años.
</t>
        </r>
      </text>
    </comment>
    <comment ref="AF91" authorId="0" shapeId="0" xr:uid="{C81B66A0-3EE2-4B66-B921-58939E91660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v </t>
        </r>
        <r>
          <rPr>
            <b/>
            <sz val="9"/>
            <color indexed="81"/>
            <rFont val="Tahoma"/>
            <family val="2"/>
          </rPr>
          <t>Nefrología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91" authorId="0" shapeId="0" xr:uid="{B150D41E-A5CC-4030-98F2-9FAB37F9FBD3}">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Nefrología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Nefrología Adulto
</t>
        </r>
        <r>
          <rPr>
            <sz val="9"/>
            <color indexed="81"/>
            <rFont val="Tahoma"/>
            <family val="2"/>
          </rPr>
          <t>3- En la cita contenga la especialidad medica del profesional</t>
        </r>
      </text>
    </comment>
    <comment ref="AH91" authorId="0" shapeId="0" xr:uid="{4739BC18-05E5-4F85-9FBF-BD824C7D0B31}">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Nefrología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Nefrología Adulto</t>
        </r>
        <r>
          <rPr>
            <sz val="9"/>
            <color indexed="81"/>
            <rFont val="Tahoma"/>
            <family val="2"/>
          </rPr>
          <t xml:space="preserve">
4- En la cita contenga la especialidad medica del profesional</t>
        </r>
      </text>
    </comment>
    <comment ref="AI91" authorId="0" shapeId="0" xr:uid="{D3A1686B-1736-4420-B6EA-5C6E4E500F6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Nefrología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Nefrología Adulto
</t>
        </r>
        <r>
          <rPr>
            <sz val="9"/>
            <color indexed="81"/>
            <rFont val="Tahoma"/>
            <family val="2"/>
          </rPr>
          <t>4- En la cita contenga la especialidad medica del profesional</t>
        </r>
      </text>
    </comment>
    <comment ref="U92" authorId="0" shapeId="0" xr:uid="{C1DD6B20-32D3-4F99-BD22-A94E69BB493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Nutriólogo Pediátrico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2" authorId="0" shapeId="0" xr:uid="{2CE36F85-3733-4956-AAEB-63B86A5914CB}">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Nutriólogo Pediátrico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2" authorId="0" shapeId="0" xr:uid="{D967D7C4-7CCB-402A-BD88-0D85091D1E2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Pediátrico</t>
        </r>
        <r>
          <rPr>
            <sz val="9"/>
            <color indexed="81"/>
            <rFont val="Tahoma"/>
            <family val="2"/>
          </rPr>
          <t xml:space="preserve">
3.- En la cita contenga la especialidad medica del profesional</t>
        </r>
      </text>
    </comment>
    <comment ref="Z92" authorId="0" shapeId="0" xr:uid="{C24F3910-8971-4B26-B7CF-34D2D15C227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Pediátrico</t>
        </r>
        <r>
          <rPr>
            <sz val="9"/>
            <color indexed="81"/>
            <rFont val="Tahoma"/>
            <family val="2"/>
          </rPr>
          <t xml:space="preserve">
3.- En la cita contenga la especialidad medica del profesional</t>
        </r>
      </text>
    </comment>
    <comment ref="AD92" authorId="0" shapeId="0" xr:uid="{C007439E-DE96-4DD7-B398-853E92A028E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Pediátrico</t>
        </r>
        <r>
          <rPr>
            <sz val="9"/>
            <color indexed="81"/>
            <rFont val="Tahoma"/>
            <family val="2"/>
          </rPr>
          <t xml:space="preserve">
3.- En la cita contenga la especialidad medica del profesional</t>
        </r>
      </text>
    </comment>
    <comment ref="AE92" authorId="0" shapeId="0" xr:uid="{F3CA1E32-1E60-413D-953C-965C3445495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Nutriólogo Pediátrico</t>
        </r>
        <r>
          <rPr>
            <sz val="9"/>
            <color indexed="81"/>
            <rFont val="Tahoma"/>
            <family val="2"/>
          </rPr>
          <t xml:space="preserve">
4.- Paciente </t>
        </r>
        <r>
          <rPr>
            <b/>
            <sz val="9"/>
            <color indexed="81"/>
            <rFont val="Tahoma"/>
            <family val="2"/>
          </rPr>
          <t xml:space="preserve">Menor a 15 Años.
</t>
        </r>
      </text>
    </comment>
    <comment ref="AF92" authorId="0" shapeId="0" xr:uid="{3295CF9E-2594-429D-A2FB-B19EDE8A5D4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Nutriólogo Pediátrico</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92" authorId="0" shapeId="0" xr:uid="{6BB99D13-6511-45C8-A07F-F78E15558EAF}">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Nutriólogo Pediátrico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Nutriólogo Pediátrico
</t>
        </r>
        <r>
          <rPr>
            <sz val="9"/>
            <color indexed="81"/>
            <rFont val="Tahoma"/>
            <family val="2"/>
          </rPr>
          <t>3- En la cita contenga la especialidad medica del profesional</t>
        </r>
      </text>
    </comment>
    <comment ref="AH92" authorId="0" shapeId="0" xr:uid="{395DBE78-F037-44BD-B1C9-F56A688B0547}">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Nutriólogo Pediátrico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Pediátrico</t>
        </r>
        <r>
          <rPr>
            <sz val="9"/>
            <color indexed="81"/>
            <rFont val="Tahoma"/>
            <family val="2"/>
          </rPr>
          <t xml:space="preserve">
4- En la cita contenga la especialidad medica del profesional</t>
        </r>
      </text>
    </comment>
    <comment ref="AI92" authorId="0" shapeId="0" xr:uid="{83283C4F-F187-4DDC-8667-86AA3CB73DB5}">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Nutriólogo Pediátrico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Nutriólogo Pediátrico
</t>
        </r>
        <r>
          <rPr>
            <sz val="9"/>
            <color indexed="81"/>
            <rFont val="Tahoma"/>
            <family val="2"/>
          </rPr>
          <t>4- En la cita contenga la especialidad medica del profesional</t>
        </r>
      </text>
    </comment>
    <comment ref="U93" authorId="0" shapeId="0" xr:uid="{CE19E678-956B-4FB4-86D6-912B9666EBAB}">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Nutriólogo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3" authorId="0" shapeId="0" xr:uid="{7BF2B0F6-94DA-4FB1-B4C1-C8F6D523A22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Nutriólogo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3" authorId="0" shapeId="0" xr:uid="{F3FBB5DE-3AE7-4903-B387-80DD97D124A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3.- En la cita contenga la especialidad medica del profesional</t>
        </r>
      </text>
    </comment>
    <comment ref="Z93" authorId="0" shapeId="0" xr:uid="{47012C9D-21F6-4230-9A65-017E6B3E541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3.- En la cita contenga la especialidad medica del profesional</t>
        </r>
      </text>
    </comment>
    <comment ref="AD93" authorId="0" shapeId="0" xr:uid="{60BA0EF4-209B-4296-A225-996E7D6FEE8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3.- En la cita contenga la especialidad medica del profesional</t>
        </r>
      </text>
    </comment>
    <comment ref="AE93" authorId="0" shapeId="0" xr:uid="{AF19587D-ABDF-4314-8CBA-1D8A8C05818D}">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Nutriólogo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r>
          <rPr>
            <sz val="9"/>
            <color indexed="81"/>
            <rFont val="Tahoma"/>
            <family val="2"/>
          </rPr>
          <t>l</t>
        </r>
      </text>
    </comment>
    <comment ref="AF93" authorId="0" shapeId="0" xr:uid="{30D02997-720A-4027-9728-1EC65A7A6635}">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Nutriólogo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93" authorId="0" shapeId="0" xr:uid="{8AA46459-11A3-4D10-AEEB-7475FBDB12B1}">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Nutriólogo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Nutriólogo Adulto
</t>
        </r>
        <r>
          <rPr>
            <sz val="9"/>
            <color indexed="81"/>
            <rFont val="Tahoma"/>
            <family val="2"/>
          </rPr>
          <t>3- En la cita contenga la especialidad medica del profesional</t>
        </r>
      </text>
    </comment>
    <comment ref="AH93" authorId="0" shapeId="0" xr:uid="{D279DB30-9668-410F-8062-340788FF0095}">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Nutriólogo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Nutriólogo Adulto</t>
        </r>
        <r>
          <rPr>
            <sz val="9"/>
            <color indexed="81"/>
            <rFont val="Tahoma"/>
            <family val="2"/>
          </rPr>
          <t xml:space="preserve">
4- En la cita contenga la especialidad medica del profesional</t>
        </r>
      </text>
    </comment>
    <comment ref="AI93" authorId="0" shapeId="0" xr:uid="{2517EBBB-86B2-40A7-AC86-45F81BE04BB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Nutriólogo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Nutriólogo Adulto
</t>
        </r>
        <r>
          <rPr>
            <sz val="9"/>
            <color indexed="81"/>
            <rFont val="Tahoma"/>
            <family val="2"/>
          </rPr>
          <t>4- En la cita contenga la especialidad medica del profesional</t>
        </r>
      </text>
    </comment>
    <comment ref="U94" authorId="0" shapeId="0" xr:uid="{F2A3E0A8-49B7-4CD1-8BCC-2180A0A6F6B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Reumatología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4" authorId="0" shapeId="0" xr:uid="{46960571-D5A8-4264-98FE-85CE198CFA15}">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Reumatología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4" authorId="0" shapeId="0" xr:uid="{EE7B87B0-DA79-4885-9EC0-53AF8A17B87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Pediátrica</t>
        </r>
        <r>
          <rPr>
            <sz val="9"/>
            <color indexed="81"/>
            <rFont val="Tahoma"/>
            <family val="2"/>
          </rPr>
          <t xml:space="preserve">
3.- En la cita contenga la especialidad medica del profesional</t>
        </r>
      </text>
    </comment>
    <comment ref="Z94" authorId="0" shapeId="0" xr:uid="{59D29763-D28A-40A1-BF40-7ABE769C1FE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Pediátrica</t>
        </r>
        <r>
          <rPr>
            <sz val="9"/>
            <color indexed="81"/>
            <rFont val="Tahoma"/>
            <family val="2"/>
          </rPr>
          <t xml:space="preserve">
3.- En la cita contenga la especialidad medica del profesional</t>
        </r>
      </text>
    </comment>
    <comment ref="AD94" authorId="0" shapeId="0" xr:uid="{B9973E9A-EF14-4F71-A2C1-7C60705F4AA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Reumatología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Pediátrica</t>
        </r>
        <r>
          <rPr>
            <sz val="9"/>
            <color indexed="81"/>
            <rFont val="Tahoma"/>
            <family val="2"/>
          </rPr>
          <t xml:space="preserve">
3.- En la cita contenga la especialidad medica del profesional</t>
        </r>
      </text>
    </comment>
    <comment ref="AE94" authorId="0" shapeId="0" xr:uid="{F353C08F-92F2-44BA-B09E-D6C884D04EB9}">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Reumatología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94" authorId="0" shapeId="0" xr:uid="{003F2D15-2562-4FB7-B65A-8DFBD0A7449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Reumatología Pediátrica</t>
        </r>
        <r>
          <rPr>
            <sz val="9"/>
            <color indexed="81"/>
            <rFont val="Tahoma"/>
            <family val="2"/>
          </rPr>
          <t xml:space="preserve"> </t>
        </r>
        <r>
          <rPr>
            <sz val="9"/>
            <color indexed="81"/>
            <rFont val="Tahoma"/>
            <family val="2"/>
          </rPr>
          <t xml:space="preserve">
4.- Paciente de 15 y más años.
</t>
        </r>
      </text>
    </comment>
    <comment ref="AG94" authorId="0" shapeId="0" xr:uid="{54C6D9D4-3AC3-4A71-BE94-87310EFA180D}">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Reumatología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Pediátrica
</t>
        </r>
        <r>
          <rPr>
            <sz val="9"/>
            <color indexed="81"/>
            <rFont val="Tahoma"/>
            <family val="2"/>
          </rPr>
          <t>3- En la cita contenga la especialidad medica del profesional</t>
        </r>
      </text>
    </comment>
    <comment ref="AH94" authorId="0" shapeId="0" xr:uid="{C5773FFA-3A36-4435-8DF7-2CCBC13AC37A}">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Reumatología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Pediátrica</t>
        </r>
        <r>
          <rPr>
            <sz val="9"/>
            <color indexed="81"/>
            <rFont val="Tahoma"/>
            <family val="2"/>
          </rPr>
          <t xml:space="preserve">
4- En la cita contenga la especialidad medica del profesional</t>
        </r>
      </text>
    </comment>
    <comment ref="AI94" authorId="0" shapeId="0" xr:uid="{89E72C57-ACF2-4C85-8B2E-7508C8F230AD}">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Reumatología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Pediátrica
</t>
        </r>
        <r>
          <rPr>
            <sz val="9"/>
            <color indexed="81"/>
            <rFont val="Tahoma"/>
            <family val="2"/>
          </rPr>
          <t>4- En la cita contenga la especialidad medica del profesional</t>
        </r>
      </text>
    </comment>
    <comment ref="U95" authorId="0" shapeId="0" xr:uid="{28678951-3626-474B-A357-E098AC63B64A}">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Reumatología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5" authorId="0" shapeId="0" xr:uid="{3CD0C05B-E892-47FF-9CE5-6F952094DB7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Reumatología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5" authorId="0" shapeId="0" xr:uid="{AF9C1B94-AE3F-4113-900E-97C1B977987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Adulto</t>
        </r>
        <r>
          <rPr>
            <sz val="9"/>
            <color indexed="81"/>
            <rFont val="Tahoma"/>
            <family val="2"/>
          </rPr>
          <t xml:space="preserve">
3.- En la cita contenga la especialidad medica del profesional</t>
        </r>
      </text>
    </comment>
    <comment ref="Z95" authorId="0" shapeId="0" xr:uid="{AB2430E7-3ECF-4866-99D4-8F960429D80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Adulto</t>
        </r>
        <r>
          <rPr>
            <sz val="9"/>
            <color indexed="81"/>
            <rFont val="Tahoma"/>
            <family val="2"/>
          </rPr>
          <t xml:space="preserve">
3.- En la cita contenga la especialidad medica del profesional</t>
        </r>
      </text>
    </comment>
    <comment ref="AD95" authorId="0" shapeId="0" xr:uid="{8E8E4B73-1369-4DDE-8331-51CBEDB9D2B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Adulto</t>
        </r>
        <r>
          <rPr>
            <sz val="9"/>
            <color indexed="81"/>
            <rFont val="Tahoma"/>
            <family val="2"/>
          </rPr>
          <t xml:space="preserve">
3.- En la cita contenga la especialidad medica del profesional</t>
        </r>
      </text>
    </comment>
    <comment ref="AE95" authorId="0" shapeId="0" xr:uid="{B76301A6-7486-4F6B-8221-45DEE175CF8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Reumatología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95" authorId="0" shapeId="0" xr:uid="{BB182A4A-7C22-4934-92F6-BA20BE2C220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Reumatología Adulto</t>
        </r>
        <r>
          <rPr>
            <sz val="9"/>
            <color indexed="81"/>
            <rFont val="Tahoma"/>
            <family val="2"/>
          </rPr>
          <t xml:space="preserve"> </t>
        </r>
        <r>
          <rPr>
            <sz val="9"/>
            <color indexed="81"/>
            <rFont val="Tahoma"/>
            <family val="2"/>
          </rPr>
          <t xml:space="preserve">
4.- Paciente de 15 y más años.
</t>
        </r>
      </text>
    </comment>
    <comment ref="AG95" authorId="0" shapeId="0" xr:uid="{CB08ED1E-F6A3-4C89-BF1E-EAA62DDC6F89}">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Reumatología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Adulto
</t>
        </r>
        <r>
          <rPr>
            <sz val="9"/>
            <color indexed="81"/>
            <rFont val="Tahoma"/>
            <family val="2"/>
          </rPr>
          <t>3- En la cita contenga la especialidad medica del profesional</t>
        </r>
      </text>
    </comment>
    <comment ref="AH95" authorId="0" shapeId="0" xr:uid="{5480D404-2DCF-4A44-8E89-7F9A44FF15F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Reumatología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Reumatología Adulto</t>
        </r>
        <r>
          <rPr>
            <sz val="9"/>
            <color indexed="81"/>
            <rFont val="Tahoma"/>
            <family val="2"/>
          </rPr>
          <t xml:space="preserve">
4- En la cita contenga la especialidad medica del profesional</t>
        </r>
      </text>
    </comment>
    <comment ref="AI95" authorId="0" shapeId="0" xr:uid="{89060535-572D-4F69-8E2E-C22435603E67}">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Reumatología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Reumatología Adulto
</t>
        </r>
        <r>
          <rPr>
            <sz val="9"/>
            <color indexed="81"/>
            <rFont val="Tahoma"/>
            <family val="2"/>
          </rPr>
          <t>4- En la cita contenga la especialidad medica del profesional</t>
        </r>
      </text>
    </comment>
    <comment ref="U96" authorId="0" shapeId="0" xr:uid="{DA04CFA6-29E6-4792-8BFE-C4CA4FE5F6CD}">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Dermatología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6" authorId="0" shapeId="0" xr:uid="{2C58C62E-DC0D-41B2-AEAB-25ADA186D8F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Dermatología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6" authorId="0" shapeId="0" xr:uid="{86EDF4A6-427F-434D-85AD-1BDCD0379DF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3.- En la cita contenga la especialidad medica del profesional</t>
        </r>
      </text>
    </comment>
    <comment ref="Z96" authorId="0" shapeId="0" xr:uid="{8F37CBF9-81EF-40FC-8633-ADBD5555B7D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3.- En la cita contenga la especialidad medica del profesional</t>
        </r>
      </text>
    </comment>
    <comment ref="AD96" authorId="0" shapeId="0" xr:uid="{069FF24F-B5F1-45E4-AEAA-B35811CA262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3.- En la cita contenga la especialidad medica del profesional</t>
        </r>
      </text>
    </comment>
    <comment ref="AE96" authorId="0" shapeId="0" xr:uid="{F81D0AC7-8FB4-4DEB-9968-2B5E06900849}">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Dermatología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96" authorId="0" shapeId="0" xr:uid="{C9A8F95F-7111-4F49-804B-567BF123231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Dermatología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96" authorId="0" shapeId="0" xr:uid="{AABFF0FD-6A70-44A3-94DE-F0337403DE97}">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Dermatología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Dermatología
</t>
        </r>
        <r>
          <rPr>
            <sz val="9"/>
            <color indexed="81"/>
            <rFont val="Tahoma"/>
            <family val="2"/>
          </rPr>
          <t>3- En la cita contenga la especialidad medica del profesional</t>
        </r>
      </text>
    </comment>
    <comment ref="AH96" authorId="0" shapeId="0" xr:uid="{E964C153-AE74-4C43-84C0-1AA71349961E}">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Dermatología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Dermatología</t>
        </r>
        <r>
          <rPr>
            <sz val="9"/>
            <color indexed="81"/>
            <rFont val="Tahoma"/>
            <family val="2"/>
          </rPr>
          <t xml:space="preserve">
4- En la cita contenga la especialidad medica del profesional</t>
        </r>
      </text>
    </comment>
    <comment ref="AI96" authorId="0" shapeId="0" xr:uid="{C0A72EB4-1DA4-450E-831D-B8C90C36043A}">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Dermatología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Dermatología
</t>
        </r>
        <r>
          <rPr>
            <sz val="9"/>
            <color indexed="81"/>
            <rFont val="Tahoma"/>
            <family val="2"/>
          </rPr>
          <t>4- En la cita contenga la especialidad medica del profesional</t>
        </r>
      </text>
    </comment>
    <comment ref="U97" authorId="0" shapeId="0" xr:uid="{FEB9BDCA-F6D0-4F61-AAEC-5B640E6C1303}">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Infectología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7" authorId="0" shapeId="0" xr:uid="{7658E066-9F60-4299-884A-A0469A473FA4}">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Infectología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7" authorId="0" shapeId="0" xr:uid="{2276A617-E507-4E7C-AE1B-E683A096B18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Pediátrica</t>
        </r>
        <r>
          <rPr>
            <sz val="9"/>
            <color indexed="81"/>
            <rFont val="Tahoma"/>
            <family val="2"/>
          </rPr>
          <t xml:space="preserve">
3.- En la cita contenga la especialidad medica del profesional</t>
        </r>
      </text>
    </comment>
    <comment ref="Z97" authorId="0" shapeId="0" xr:uid="{846DF332-EF6A-408E-948F-B607E7CA636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Pediátrica</t>
        </r>
        <r>
          <rPr>
            <sz val="9"/>
            <color indexed="81"/>
            <rFont val="Tahoma"/>
            <family val="2"/>
          </rPr>
          <t xml:space="preserve">
3.- En la cita contenga la especialidad medica del profesional</t>
        </r>
      </text>
    </comment>
    <comment ref="AD97" authorId="0" shapeId="0" xr:uid="{067CF2A5-0FA5-434C-9F34-DD7E7CDA031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Pediátrica</t>
        </r>
        <r>
          <rPr>
            <sz val="9"/>
            <color indexed="81"/>
            <rFont val="Tahoma"/>
            <family val="2"/>
          </rPr>
          <t xml:space="preserve">
3.- En la cita contenga la especialidad medica del profesional</t>
        </r>
      </text>
    </comment>
    <comment ref="AE97" authorId="0" shapeId="0" xr:uid="{35B594BF-9179-42C6-969A-87893BBAE5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Infectología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97" authorId="0" shapeId="0" xr:uid="{D9AE4D90-F296-495A-814E-57259CE82A87}">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Infectología Pediátrica</t>
        </r>
        <r>
          <rPr>
            <sz val="9"/>
            <color indexed="81"/>
            <rFont val="Tahoma"/>
            <family val="2"/>
          </rPr>
          <t xml:space="preserve"> </t>
        </r>
        <r>
          <rPr>
            <sz val="9"/>
            <color indexed="81"/>
            <rFont val="Tahoma"/>
            <family val="2"/>
          </rPr>
          <t xml:space="preserve">
4.- Paciente de 15 y más años.
</t>
        </r>
      </text>
    </comment>
    <comment ref="AG97" authorId="0" shapeId="0" xr:uid="{9F4F37E8-B2A6-4B1F-B33B-BC3617033B75}">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Infectología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Pediátrica
</t>
        </r>
        <r>
          <rPr>
            <sz val="9"/>
            <color indexed="81"/>
            <rFont val="Tahoma"/>
            <family val="2"/>
          </rPr>
          <t>3- En la cita contenga la especialidad medica del profesional</t>
        </r>
      </text>
    </comment>
    <comment ref="AH97" authorId="0" shapeId="0" xr:uid="{D6ADD204-8B30-4E45-B62F-FE7FFB26981C}">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Infectología Pediátrica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Pediátrica</t>
        </r>
        <r>
          <rPr>
            <sz val="9"/>
            <color indexed="81"/>
            <rFont val="Tahoma"/>
            <family val="2"/>
          </rPr>
          <t xml:space="preserve">
4- En la cita contenga la especialidad medica del profesional</t>
        </r>
      </text>
    </comment>
    <comment ref="AI97" authorId="0" shapeId="0" xr:uid="{0A9BED0F-5D9A-46D9-A6B1-558AD85CE20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Infectología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Pediátrica
</t>
        </r>
        <r>
          <rPr>
            <sz val="9"/>
            <color indexed="81"/>
            <rFont val="Tahoma"/>
            <family val="2"/>
          </rPr>
          <t>4- En la cita contenga la especialidad medica del profesional</t>
        </r>
      </text>
    </comment>
    <comment ref="U98" authorId="0" shapeId="0" xr:uid="{794F0E4C-E9D7-421D-9862-652CE0DBBB8F}">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Infectología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8" authorId="0" shapeId="0" xr:uid="{E2B3CDB2-379E-45A5-8E05-AB3E8D4CF139}">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Infectología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8" authorId="0" shapeId="0" xr:uid="{125DC537-1550-4F88-A36D-325341B1BAD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Adulto</t>
        </r>
        <r>
          <rPr>
            <sz val="9"/>
            <color indexed="81"/>
            <rFont val="Tahoma"/>
            <family val="2"/>
          </rPr>
          <t xml:space="preserve">
3.- En la cita contenga la especialidad medica del profesional</t>
        </r>
      </text>
    </comment>
    <comment ref="Z98" authorId="0" shapeId="0" xr:uid="{4381EDEA-1A92-4A66-9023-92E84CA35F4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Adulto</t>
        </r>
        <r>
          <rPr>
            <sz val="9"/>
            <color indexed="81"/>
            <rFont val="Tahoma"/>
            <family val="2"/>
          </rPr>
          <t xml:space="preserve">
3.- En la cita contenga la especialidad medica del profesional</t>
        </r>
      </text>
    </comment>
    <comment ref="AD98" authorId="0" shapeId="0" xr:uid="{F9669303-288A-42DB-BBE9-DCCE1AF9695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Adulto</t>
        </r>
        <r>
          <rPr>
            <sz val="9"/>
            <color indexed="81"/>
            <rFont val="Tahoma"/>
            <family val="2"/>
          </rPr>
          <t xml:space="preserve">
3.- En la cita contenga la especialidad medica del profesional</t>
        </r>
      </text>
    </comment>
    <comment ref="AE98" authorId="0" shapeId="0" xr:uid="{288ABBBD-DD35-40C2-8B9A-5C9FC4B067CF}">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Infectología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98" authorId="0" shapeId="0" xr:uid="{7C0FD195-3B82-4FDB-AFCA-C657E64BDAB9}">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Infectología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98" authorId="0" shapeId="0" xr:uid="{0976A61D-B96E-488D-BEB4-A67C56DA4E52}">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Infectología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Adulto
</t>
        </r>
        <r>
          <rPr>
            <sz val="9"/>
            <color indexed="81"/>
            <rFont val="Tahoma"/>
            <family val="2"/>
          </rPr>
          <t>3- En la cita contenga la especialidad medica del profesional</t>
        </r>
      </text>
    </comment>
    <comment ref="AH98" authorId="0" shapeId="0" xr:uid="{4E53009D-C9CE-4A1E-BA7D-EBE1280B16CF}">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Infectología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Infectología Adulto</t>
        </r>
        <r>
          <rPr>
            <sz val="9"/>
            <color indexed="81"/>
            <rFont val="Tahoma"/>
            <family val="2"/>
          </rPr>
          <t xml:space="preserve">
4- En la cita contenga la especialidad medica del profesional</t>
        </r>
      </text>
    </comment>
    <comment ref="AI98" authorId="0" shapeId="0" xr:uid="{AE3111D6-631B-4D9F-A923-4BF8A4463769}">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Infectología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Infectología Adulto
</t>
        </r>
        <r>
          <rPr>
            <sz val="9"/>
            <color indexed="81"/>
            <rFont val="Tahoma"/>
            <family val="2"/>
          </rPr>
          <t>4- En la cita contenga la especialidad medica del profesional</t>
        </r>
      </text>
    </comment>
    <comment ref="U99" authorId="0" shapeId="0" xr:uid="{9FD9B356-C5B9-4CB0-9D7C-0E13B63E5D2F}">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Inmunología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99" authorId="0" shapeId="0" xr:uid="{277F6738-2B12-4B33-9D57-6E151710F74F}">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Inmunología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99" authorId="0" shapeId="0" xr:uid="{41FFF960-3F9B-47C3-B6F4-4D093BBC639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3.- En la cita contenga la especialidad medica del profesional</t>
        </r>
      </text>
    </comment>
    <comment ref="Z99" authorId="0" shapeId="0" xr:uid="{D83C2133-BBFD-4888-BFDB-DD04AD5968D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Inmunología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3.- En la cita contenga la especialidad medica del profesional</t>
        </r>
      </text>
    </comment>
    <comment ref="AD99" authorId="0" shapeId="0" xr:uid="{65FBBC4B-8310-4C0E-B7E2-39307FA8FCA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Inmunología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3.- En la cita contenga la especialidad medica del profesional</t>
        </r>
      </text>
    </comment>
    <comment ref="AE99" authorId="0" shapeId="0" xr:uid="{CB5563F2-9D15-4267-A783-B39BCFC184EA}">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Inmunología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99" authorId="0" shapeId="0" xr:uid="{CB87AB3B-9058-4867-A3D8-F73D57847ACE}">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Inmunología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99" authorId="0" shapeId="0" xr:uid="{0A0E87BB-9C68-41C8-8A70-4C1B67C2C8F2}">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Inmunología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Inmunología
</t>
        </r>
        <r>
          <rPr>
            <sz val="9"/>
            <color indexed="81"/>
            <rFont val="Tahoma"/>
            <family val="2"/>
          </rPr>
          <t>3- En la cita contenga la especialidad medica del profesional</t>
        </r>
      </text>
    </comment>
    <comment ref="AH99" authorId="0" shapeId="0" xr:uid="{5A5D6870-33DD-470B-ABA0-6EF31E07C3C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Inmunología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Inmunología</t>
        </r>
        <r>
          <rPr>
            <sz val="9"/>
            <color indexed="81"/>
            <rFont val="Tahoma"/>
            <family val="2"/>
          </rPr>
          <t xml:space="preserve">
4- En la cita contenga la especialidad medica del profesional</t>
        </r>
      </text>
    </comment>
    <comment ref="AI99" authorId="0" shapeId="0" xr:uid="{AA3E9FFE-BD04-42CB-98CF-D4CCC2066F5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Inmunología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Inmunología
</t>
        </r>
        <r>
          <rPr>
            <sz val="9"/>
            <color indexed="81"/>
            <rFont val="Tahoma"/>
            <family val="2"/>
          </rPr>
          <t>4- En la cita contenga la especialidad medica del profesional</t>
        </r>
      </text>
    </comment>
    <comment ref="U100" authorId="0" shapeId="0" xr:uid="{023D98FC-BBAC-4843-AF77-3878F618A56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Geriatría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0" authorId="0" shapeId="0" xr:uid="{3BE98FE4-23DB-4040-9769-71D2D59F3129}">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Geriatría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0" authorId="0" shapeId="0" xr:uid="{64F2733C-A840-467F-B3D5-EC4DCD4F41D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3.- En la cita contenga la especialidad medica del profesional</t>
        </r>
      </text>
    </comment>
    <comment ref="Z100" authorId="0" shapeId="0" xr:uid="{3ACC0FED-03FA-45B1-8224-EB15789C71C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3.- En la cita contenga la especialidad medica del profesional</t>
        </r>
      </text>
    </comment>
    <comment ref="AD100" authorId="0" shapeId="0" xr:uid="{90C42DBB-48D0-4DCB-8EE8-9629AF6A38D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3.- En la cita contenga la especialidad medica del profesional</t>
        </r>
      </text>
    </comment>
    <comment ref="AE100" authorId="0" shapeId="0" xr:uid="{0E6096C3-5565-4E48-8E27-E73DCFEA7859}">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Geriatría</t>
        </r>
        <r>
          <rPr>
            <sz val="9"/>
            <color indexed="81"/>
            <rFont val="Tahoma"/>
            <family val="2"/>
          </rPr>
          <t xml:space="preserve"> </t>
        </r>
        <r>
          <rPr>
            <b/>
            <sz val="9"/>
            <color indexed="81"/>
            <rFont val="Tahoma"/>
            <family val="2"/>
          </rPr>
          <t>"</t>
        </r>
        <r>
          <rPr>
            <sz val="9"/>
            <color indexed="81"/>
            <rFont val="Tahoma"/>
            <family val="2"/>
          </rPr>
          <t xml:space="preserve">
4.- Paciente </t>
        </r>
        <r>
          <rPr>
            <b/>
            <sz val="9"/>
            <color indexed="81"/>
            <rFont val="Tahoma"/>
            <family val="2"/>
          </rPr>
          <t xml:space="preserve">Menor a 15 Años.
</t>
        </r>
        <r>
          <rPr>
            <sz val="9"/>
            <color indexed="81"/>
            <rFont val="Tahoma"/>
            <family val="2"/>
          </rPr>
          <t>l</t>
        </r>
      </text>
    </comment>
    <comment ref="AF100" authorId="0" shapeId="0" xr:uid="{B7F3FCE5-3D5E-4302-95CE-1578A2FDB5B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Geriatría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0" authorId="0" shapeId="0" xr:uid="{C427EB51-5BB8-4A0C-B9E3-BEB0E7BD8428}">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Geriatría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Geriatría
</t>
        </r>
        <r>
          <rPr>
            <sz val="9"/>
            <color indexed="81"/>
            <rFont val="Tahoma"/>
            <family val="2"/>
          </rPr>
          <t>3- En la cita contenga la especialidad medica del profesional</t>
        </r>
      </text>
    </comment>
    <comment ref="AH100" authorId="0" shapeId="0" xr:uid="{BD4D644E-F4FB-48DB-BC41-C6C3732078D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Geriatría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Geriatría</t>
        </r>
        <r>
          <rPr>
            <sz val="9"/>
            <color indexed="81"/>
            <rFont val="Tahoma"/>
            <family val="2"/>
          </rPr>
          <t xml:space="preserve">
 4- En la cita contenga la especialidad medica del profesional</t>
        </r>
      </text>
    </comment>
    <comment ref="AI100" authorId="0" shapeId="0" xr:uid="{BB1149AF-9B8F-466B-93E8-17DFF6A5F3E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Geriatría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Geriatría
</t>
        </r>
        <r>
          <rPr>
            <sz val="9"/>
            <color indexed="81"/>
            <rFont val="Tahoma"/>
            <family val="2"/>
          </rPr>
          <t>4- En la cita contenga la especialidad medica del profesional</t>
        </r>
      </text>
    </comment>
    <comment ref="U101" authorId="0" shapeId="0" xr:uid="{7A59B8BF-8DB4-4A34-ABE1-3DFD8DAAB5F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Física y Rehabilitación Pediátrica (Fisiatría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1" authorId="0" shapeId="0" xr:uid="{E3D9F948-2232-4B35-B54A-EA034408620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Física y Rehabilitación Pediátrica (Fisiatría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1" authorId="0" shapeId="0" xr:uid="{DC6CBFB7-D8DF-4170-9719-DFB5B56D06F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3.- En la cita contenga la especialidad medica del profesional</t>
        </r>
      </text>
    </comment>
    <comment ref="Z101" authorId="0" shapeId="0" xr:uid="{843C718A-2596-48CC-AF5A-6BA577A3BE5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3.- En la cita contenga la especialidad medica del profesional</t>
        </r>
      </text>
    </comment>
    <comment ref="AD101" authorId="0" shapeId="0" xr:uid="{2ABB04BB-0CF3-4CFE-A224-312FE35EF4F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3.- En la cita contenga la especialidad medica del profesional</t>
        </r>
      </text>
    </comment>
    <comment ref="AE101" authorId="0" shapeId="0" xr:uid="{8CB4362D-F753-47AC-A74B-73180FA96935}">
      <text>
        <r>
          <rPr>
            <sz val="9"/>
            <color indexed="81"/>
            <rFont val="Tahoma"/>
            <family val="2"/>
          </rPr>
          <t xml:space="preserve">Se contarán aquellas Solicitudes de Interconsultas generadas en:
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Medicina Física y Rehabilitación Pediátrica (Fisiatría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01" authorId="0" shapeId="0" xr:uid="{7F02C6AE-3148-4BD3-BA2E-8D7A147931AB}">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Física y Rehabilitación Pediátrica (Fisiatría Pediátrica)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1" authorId="0" shapeId="0" xr:uid="{CF0BB50B-3CB3-4865-B02B-377CB47B07E4}">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Física y Rehabilitación Pediátrica (Fisiatría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Física y Rehabilitación Pediátrica (Fisiatría Pediátrica)
</t>
        </r>
        <r>
          <rPr>
            <sz val="9"/>
            <color indexed="81"/>
            <rFont val="Tahoma"/>
            <family val="2"/>
          </rPr>
          <t>3- En la cita contenga la especialidad medica del profesional</t>
        </r>
      </text>
    </comment>
    <comment ref="AH101" authorId="0" shapeId="0" xr:uid="{469EED35-41B1-4A0A-B437-947FB354BDCF}">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Física y Rehabilitación Pediátrica (Fisiatría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Pediátrica (Fisiatría Pediátrica)</t>
        </r>
        <r>
          <rPr>
            <sz val="9"/>
            <color indexed="81"/>
            <rFont val="Tahoma"/>
            <family val="2"/>
          </rPr>
          <t xml:space="preserve">
4- En la cita contenga la especialidad medica del profesional</t>
        </r>
      </text>
    </comment>
    <comment ref="AI101" authorId="0" shapeId="0" xr:uid="{23C5891E-2EB6-4E17-A9B6-9F35BBBD13C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Física y Rehabilitación Pediátrica (Fisiatría Pediátrica)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Física y Rehabilitación Pediátrica (Fisiatría Pediátrica)
</t>
        </r>
        <r>
          <rPr>
            <sz val="9"/>
            <color indexed="81"/>
            <rFont val="Tahoma"/>
            <family val="2"/>
          </rPr>
          <t>4- En la cita contenga la especialidad medica del profesional</t>
        </r>
      </text>
    </comment>
    <comment ref="U102" authorId="0" shapeId="0" xr:uid="{FACD636A-5054-4D1A-A309-DAA710F49BA5}">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Física y Rehabilitación Adulto (Fisiatría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2" authorId="0" shapeId="0" xr:uid="{AA916C58-F932-4B1D-AF55-A2F51563631F}">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Física y Rehabilitación Adulto (Fisiatría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2" authorId="0" shapeId="0" xr:uid="{1837C63F-6B25-4B1B-95EF-B721CEA02F7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Adulto (Fisiatría Adulto)</t>
        </r>
        <r>
          <rPr>
            <sz val="9"/>
            <color indexed="81"/>
            <rFont val="Tahoma"/>
            <family val="2"/>
          </rPr>
          <t xml:space="preserve">
3.- En la cita contenga la especialidad medica del profesional</t>
        </r>
      </text>
    </comment>
    <comment ref="Z102" authorId="0" shapeId="0" xr:uid="{A58E71CC-0305-491C-A0EA-46E3C3FD88E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Adulto (Fisiatría Adulto)</t>
        </r>
        <r>
          <rPr>
            <sz val="9"/>
            <color indexed="81"/>
            <rFont val="Tahoma"/>
            <family val="2"/>
          </rPr>
          <t xml:space="preserve">
3.- En la cita contenga la especialidad medica del profesional</t>
        </r>
      </text>
    </comment>
    <comment ref="AD102" authorId="0" shapeId="0" xr:uid="{8DDA0D3A-88AD-43EA-9048-3B807B7AEA5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Adulto (Fisiatría Adulto)</t>
        </r>
        <r>
          <rPr>
            <sz val="9"/>
            <color indexed="81"/>
            <rFont val="Tahoma"/>
            <family val="2"/>
          </rPr>
          <t xml:space="preserve">
3.- En la cita contenga la especialidad medica del profesional</t>
        </r>
      </text>
    </comment>
    <comment ref="AE102" authorId="0" shapeId="0" xr:uid="{FBFF50FF-6C97-462A-88F4-9F324C661A9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Medicina Física y Rehabilitación Adulto (Fisiatría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02" authorId="0" shapeId="0" xr:uid="{65498F2C-FCF0-44C0-9F5B-CD3A2C6037F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Física y Rehabilitación Adulto (Fisiatría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2" authorId="0" shapeId="0" xr:uid="{518C2288-E671-4003-B996-6034636672E3}">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Física y Rehabilitación Adulto (Fisiatría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Física y Rehabilitación Adulto (Fisiatría Adulto)
</t>
        </r>
        <r>
          <rPr>
            <sz val="9"/>
            <color indexed="81"/>
            <rFont val="Tahoma"/>
            <family val="2"/>
          </rPr>
          <t>3- En la cita contenga la especialidad medica del profesional</t>
        </r>
      </text>
    </comment>
    <comment ref="AH102" authorId="0" shapeId="0" xr:uid="{68E97C66-9CD7-4341-8214-58DB8792C05F}">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Física y Rehabilitación Adulto (Fisiatría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Física y Rehabilitación Adulto (Fisiatría Adulto)</t>
        </r>
        <r>
          <rPr>
            <sz val="9"/>
            <color indexed="81"/>
            <rFont val="Tahoma"/>
            <family val="2"/>
          </rPr>
          <t xml:space="preserve">
4- En la cita contenga la especialidad medica del profesional</t>
        </r>
      </text>
    </comment>
    <comment ref="AI102" authorId="0" shapeId="0" xr:uid="{1CAB7C29-191F-4559-972D-DE286ABF7F92}">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Física y Rehabilitación Adulto (Fisiatría Adulto)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Física y Rehabilitación Adulto (Fisiatría Adulto)
</t>
        </r>
        <r>
          <rPr>
            <sz val="9"/>
            <color indexed="81"/>
            <rFont val="Tahoma"/>
            <family val="2"/>
          </rPr>
          <t>4- En la cita contenga la especialidad medica del profesional</t>
        </r>
      </text>
    </comment>
    <comment ref="U103" authorId="0" shapeId="0" xr:uid="{4148B33D-5024-4628-9F3A-2BD6FBB81B95}">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3" authorId="0" shapeId="0" xr:uid="{18B1A4E3-0D77-4A76-865E-C614328DBD05}">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3" authorId="0" shapeId="0" xr:uid="{3A492268-C064-4332-84BA-0CACAEAD9C4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Pediátrica</t>
        </r>
        <r>
          <rPr>
            <sz val="9"/>
            <color indexed="81"/>
            <rFont val="Tahoma"/>
            <family val="2"/>
          </rPr>
          <t xml:space="preserve">
3.- En la cita contenga la especialidad medica del profesional</t>
        </r>
      </text>
    </comment>
    <comment ref="Z103" authorId="0" shapeId="0" xr:uid="{AFF06255-5066-42C6-8E28-DE0A9812C06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Pediátrica</t>
        </r>
        <r>
          <rPr>
            <sz val="9"/>
            <color indexed="81"/>
            <rFont val="Tahoma"/>
            <family val="2"/>
          </rPr>
          <t xml:space="preserve">
3.- En la cita contenga la especialidad medica del profesional</t>
        </r>
      </text>
    </comment>
    <comment ref="AD103" authorId="0" shapeId="0" xr:uid="{ED456CA5-78F2-4B02-A4CD-F8D5FF23FC5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Pediátrica</t>
        </r>
        <r>
          <rPr>
            <sz val="9"/>
            <color indexed="81"/>
            <rFont val="Tahoma"/>
            <family val="2"/>
          </rPr>
          <t xml:space="preserve">
3.- En la cita contenga la especialidad medica del profesional</t>
        </r>
      </text>
    </comment>
    <comment ref="AE103" authorId="0" shapeId="0" xr:uid="{246E3568-AAD9-4F8D-B0CC-F860A285C199}">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Neurología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03" authorId="0" shapeId="0" xr:uid="{CFD64F24-4B9A-46E8-85DB-6DE34C15A7E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Neurología Pediátrica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3" authorId="0" shapeId="0" xr:uid="{99DAEC42-D171-4647-AB7A-E683D31F5325}">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Pediátrica
</t>
        </r>
        <r>
          <rPr>
            <sz val="9"/>
            <color indexed="81"/>
            <rFont val="Tahoma"/>
            <family val="2"/>
          </rPr>
          <t>3- En la cita contenga la especialidad medica del profesional</t>
        </r>
      </text>
    </comment>
    <comment ref="AH103" authorId="0" shapeId="0" xr:uid="{9D4ACE40-8F16-4A6D-AC18-72C59EDF305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Neurología Pediátrica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Pediátrica</t>
        </r>
        <r>
          <rPr>
            <sz val="9"/>
            <color indexed="81"/>
            <rFont val="Tahoma"/>
            <family val="2"/>
          </rPr>
          <t xml:space="preserve">
4- En la cita contenga la especialidad medica del profesional</t>
        </r>
      </text>
    </comment>
    <comment ref="AI103" authorId="0" shapeId="0" xr:uid="{15C03918-3CAD-4719-AFE4-DE81766B9749}">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Neurología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Pediátrica
</t>
        </r>
        <r>
          <rPr>
            <sz val="9"/>
            <color indexed="81"/>
            <rFont val="Tahoma"/>
            <family val="2"/>
          </rPr>
          <t>4- En la cita contenga la especialidad medica del profesional</t>
        </r>
      </text>
    </comment>
    <comment ref="U104" authorId="0" shapeId="0" xr:uid="{897BA09B-24C8-4D95-A8B3-C3EC41D5665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4" authorId="0" shapeId="0" xr:uid="{63798044-8C32-446C-B685-40C73847973A}">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4" authorId="0" shapeId="0" xr:uid="{95E8DF09-D92B-4CF7-B334-45377933E1D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Adulto</t>
        </r>
        <r>
          <rPr>
            <sz val="9"/>
            <color indexed="81"/>
            <rFont val="Tahoma"/>
            <family val="2"/>
          </rPr>
          <t xml:space="preserve">
3.- En la cita contenga la especialidad medica del profesional</t>
        </r>
      </text>
    </comment>
    <comment ref="Z104" authorId="0" shapeId="0" xr:uid="{4CA21CBB-E808-41A0-AC90-810A82F4433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Adulto</t>
        </r>
        <r>
          <rPr>
            <sz val="9"/>
            <color indexed="81"/>
            <rFont val="Tahoma"/>
            <family val="2"/>
          </rPr>
          <t xml:space="preserve">
3.- En la cita contenga la especialidad medica del profesional</t>
        </r>
      </text>
    </comment>
    <comment ref="AD104" authorId="0" shapeId="0" xr:uid="{F8A4A4DA-0B8B-4F0F-90B2-5A25501C2A4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Adulto</t>
        </r>
        <r>
          <rPr>
            <sz val="9"/>
            <color indexed="81"/>
            <rFont val="Tahoma"/>
            <family val="2"/>
          </rPr>
          <t xml:space="preserve">
3.- En la cita contenga la especialidad medica del profesional</t>
        </r>
      </text>
    </comment>
    <comment ref="AE104" authorId="0" shapeId="0" xr:uid="{3F3243C3-F45C-407E-80E3-32A673B3C5B5}">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Neurología Adulto</t>
        </r>
        <r>
          <rPr>
            <sz val="9"/>
            <color indexed="81"/>
            <rFont val="Tahoma"/>
            <family val="2"/>
          </rPr>
          <t xml:space="preserve">
4.- Paciente </t>
        </r>
        <r>
          <rPr>
            <b/>
            <sz val="9"/>
            <color indexed="81"/>
            <rFont val="Tahoma"/>
            <family val="2"/>
          </rPr>
          <t xml:space="preserve">Menor a 15 Años.
</t>
        </r>
      </text>
    </comment>
    <comment ref="AF104" authorId="0" shapeId="0" xr:uid="{D86AD383-C6B2-497F-A778-3083EDA8CE9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Neurología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4" authorId="0" shapeId="0" xr:uid="{0B1FA974-75AF-4202-9C15-8ACADF2F60A4}">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Adulto
</t>
        </r>
        <r>
          <rPr>
            <sz val="9"/>
            <color indexed="81"/>
            <rFont val="Tahoma"/>
            <family val="2"/>
          </rPr>
          <t>3- En la cita contenga la especialidad medica del profesional</t>
        </r>
      </text>
    </comment>
    <comment ref="AH104" authorId="0" shapeId="0" xr:uid="{D526AC9E-9F12-4C6E-B952-9F67A0A8642E}">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Neurología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Neurología Adulto</t>
        </r>
        <r>
          <rPr>
            <sz val="9"/>
            <color indexed="81"/>
            <rFont val="Tahoma"/>
            <family val="2"/>
          </rPr>
          <t xml:space="preserve">
4- En la cita contenga la especialidad medica del profesional</t>
        </r>
      </text>
    </comment>
    <comment ref="AI104" authorId="0" shapeId="0" xr:uid="{B1FD10FF-D746-44D4-918C-168DFA791DC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Neurología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Neurología Adulto
</t>
        </r>
        <r>
          <rPr>
            <sz val="9"/>
            <color indexed="81"/>
            <rFont val="Tahoma"/>
            <family val="2"/>
          </rPr>
          <t>4- En la cita contenga la especialidad medica del profesional</t>
        </r>
      </text>
    </comment>
    <comment ref="U105" authorId="0" shapeId="0" xr:uid="{4D731D77-AE6A-4DE4-A452-9195EDD8E2E5}">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Oncología Médica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5" authorId="0" shapeId="0" xr:uid="{C95A56A9-B095-40D9-A1A7-9CDF97ECCF35}">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Oncología Médica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5" authorId="0" shapeId="0" xr:uid="{198673F3-8BB5-4E58-B5DF-5D99A38D0DA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Oncología Médica</t>
        </r>
        <r>
          <rPr>
            <sz val="9"/>
            <color indexed="81"/>
            <rFont val="Tahoma"/>
            <family val="2"/>
          </rPr>
          <t xml:space="preserve">
3.- En la cita contenga la especialidad medica del profesional</t>
        </r>
      </text>
    </comment>
    <comment ref="Z105" authorId="0" shapeId="0" xr:uid="{70CC6D38-8AC1-4D52-BFFF-9EFADF5911F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Oncología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Oncología Médica</t>
        </r>
        <r>
          <rPr>
            <sz val="9"/>
            <color indexed="81"/>
            <rFont val="Tahoma"/>
            <family val="2"/>
          </rPr>
          <t xml:space="preserve">
3.- En la cita contenga la especialidad medica del profesional</t>
        </r>
      </text>
    </comment>
    <comment ref="AD105" authorId="0" shapeId="0" xr:uid="{9DD7947E-6CBD-4213-81C7-9255202A496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Oncología Médica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Oncología Médica</t>
        </r>
        <r>
          <rPr>
            <sz val="9"/>
            <color indexed="81"/>
            <rFont val="Tahoma"/>
            <family val="2"/>
          </rPr>
          <t xml:space="preserve">
3.- En la cita contenga la especialidad medica del profesional</t>
        </r>
      </text>
    </comment>
    <comment ref="AE105" authorId="0" shapeId="0" xr:uid="{676D2BCA-7A16-4787-B601-FE5BFEBB4E09}">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Oncología Médica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05" authorId="0" shapeId="0" xr:uid="{25842549-C0A7-4D32-8B6D-FFC6D2142ED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Oncología Médica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5" authorId="0" shapeId="0" xr:uid="{3AC64331-0F64-4C4C-8ABD-14567D451334}">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Oncología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Oncología Médica
</t>
        </r>
        <r>
          <rPr>
            <sz val="9"/>
            <color indexed="81"/>
            <rFont val="Tahoma"/>
            <family val="2"/>
          </rPr>
          <t>3- En la cita contenga la especialidad medica del profesional</t>
        </r>
      </text>
    </comment>
    <comment ref="AH105" authorId="0" shapeId="0" xr:uid="{0EEEB55C-D2A9-4679-A872-998A1AE9A039}">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Oncología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Oncología Médica</t>
        </r>
        <r>
          <rPr>
            <sz val="9"/>
            <color indexed="81"/>
            <rFont val="Tahoma"/>
            <family val="2"/>
          </rPr>
          <t xml:space="preserve">
4- En la cita contenga la especialidad medica del profesional</t>
        </r>
      </text>
    </comment>
    <comment ref="AI105" authorId="0" shapeId="0" xr:uid="{632B3695-4394-4D74-9F36-EDB00EB1042D}">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Oncología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Oncología Médica
</t>
        </r>
        <r>
          <rPr>
            <sz val="9"/>
            <color indexed="81"/>
            <rFont val="Tahoma"/>
            <family val="2"/>
          </rPr>
          <t>4- En la cita contenga la especialidad medica del profesional</t>
        </r>
      </text>
    </comment>
    <comment ref="U106" authorId="0" shapeId="0" xr:uid="{53A0E44D-7CE4-4CB3-806E-06288232735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Psiquiatría Pediátrica y de la Adolescencia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6" authorId="0" shapeId="0" xr:uid="{CE950FE2-BBD1-41C4-B236-A5417377EB7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Psiquiatría Pediátrica y de la Adolescencia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6" authorId="0" shapeId="0" xr:uid="{E98B7BEC-4CB4-414B-A112-62F3D6D4F7F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Pediátrica y de la Adolescencia</t>
        </r>
        <r>
          <rPr>
            <sz val="9"/>
            <color indexed="81"/>
            <rFont val="Tahoma"/>
            <family val="2"/>
          </rPr>
          <t xml:space="preserve">
3.- En la cita contenga la especialidad medica del profesional</t>
        </r>
      </text>
    </comment>
    <comment ref="Z106" authorId="0" shapeId="0" xr:uid="{0650ADA1-4E85-4417-8C15-E04106ECA91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Pediátrica y de la Adolescencia</t>
        </r>
        <r>
          <rPr>
            <sz val="9"/>
            <color indexed="81"/>
            <rFont val="Tahoma"/>
            <family val="2"/>
          </rPr>
          <t xml:space="preserve">
3.- En la cita contenga la especialidad medica del profesional</t>
        </r>
      </text>
    </comment>
    <comment ref="AD106" authorId="0" shapeId="0" xr:uid="{8BD12B0A-8D9F-4049-A908-F29429FF5E9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Pediátrica y de la Adolescencia</t>
        </r>
        <r>
          <rPr>
            <sz val="9"/>
            <color indexed="81"/>
            <rFont val="Tahoma"/>
            <family val="2"/>
          </rPr>
          <t xml:space="preserve">
3.- En la cita contenga la especialidad medica del profesional</t>
        </r>
      </text>
    </comment>
    <comment ref="AE106" authorId="0" shapeId="0" xr:uid="{8189EBF8-7B25-47B6-98A5-F0E55F20C191}">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Psiquiatría Pediátrica y de la Adolescencia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06" authorId="0" shapeId="0" xr:uid="{2A11939A-8408-495D-968D-9C125A20529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Psiquiatría Pediátrica y de la Adolescencia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6" authorId="0" shapeId="0" xr:uid="{9C88E82D-099B-475B-98D7-33CD680D613A}">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Psiquiatría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Psiquiatría Pediátrica y de la Adolescencia
</t>
        </r>
        <r>
          <rPr>
            <sz val="9"/>
            <color indexed="81"/>
            <rFont val="Tahoma"/>
            <family val="2"/>
          </rPr>
          <t>3- En la cita contenga la especialidad medica del profesional</t>
        </r>
      </text>
    </comment>
    <comment ref="AH106" authorId="0" shapeId="0" xr:uid="{4EDD3D27-9847-4C66-9746-8B4B516432DA}">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Psiquiatría Pediátrica y de la Adolescencia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Pediátrica y de la Adolescencia</t>
        </r>
        <r>
          <rPr>
            <sz val="9"/>
            <color indexed="81"/>
            <rFont val="Tahoma"/>
            <family val="2"/>
          </rPr>
          <t xml:space="preserve">
4- En la cita contenga la especialidad medica del profesional</t>
        </r>
      </text>
    </comment>
    <comment ref="AI106" authorId="0" shapeId="0" xr:uid="{81AFD268-469A-4422-B7CC-1C43FC488897}">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Psiquiatría Pediátrica y de la Adolescencia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Psiquiatría Pediátrica y de la Adolescencia
</t>
        </r>
        <r>
          <rPr>
            <sz val="9"/>
            <color indexed="81"/>
            <rFont val="Tahoma"/>
            <family val="2"/>
          </rPr>
          <t>4- En la cita contenga la especialidad medica del profesional</t>
        </r>
      </text>
    </comment>
    <comment ref="U107" authorId="0" shapeId="0" xr:uid="{A8F548B2-0800-4D67-AAA0-446D8F0115FA}">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Psiquiatría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7" authorId="0" shapeId="0" xr:uid="{2A0ABED4-55B0-45F0-AD9C-B35B6FD3EC94}">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Psiquiatría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7" authorId="0" shapeId="0" xr:uid="{9BAB8B2B-2F0B-4A77-B02F-CDAA2546D72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Adulto</t>
        </r>
        <r>
          <rPr>
            <sz val="9"/>
            <color indexed="81"/>
            <rFont val="Tahoma"/>
            <family val="2"/>
          </rPr>
          <t xml:space="preserve">
3.- En la cita contenga la especialidad medica del profesional</t>
        </r>
      </text>
    </comment>
    <comment ref="Z107" authorId="0" shapeId="0" xr:uid="{E4A6C801-F0B0-49ED-A524-86F7F1197E2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Adulto</t>
        </r>
        <r>
          <rPr>
            <sz val="9"/>
            <color indexed="81"/>
            <rFont val="Tahoma"/>
            <family val="2"/>
          </rPr>
          <t xml:space="preserve">
3.- En la cita contenga la especialidad medica del profesional</t>
        </r>
      </text>
    </comment>
    <comment ref="AD107" authorId="0" shapeId="0" xr:uid="{5BF29373-4CE4-4599-9415-A97C3329D78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Adulto</t>
        </r>
        <r>
          <rPr>
            <sz val="9"/>
            <color indexed="81"/>
            <rFont val="Tahoma"/>
            <family val="2"/>
          </rPr>
          <t xml:space="preserve">
3.- En la cita contenga la especialidad medica del profesional</t>
        </r>
      </text>
    </comment>
    <comment ref="AE107" authorId="0" shapeId="0" xr:uid="{B366A880-E7F6-427A-BE35-3B23038E6CBD}">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Psiquiatría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07" authorId="0" shapeId="0" xr:uid="{800F3CA0-59FB-4815-A47E-FD965A397A2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Psiquiatría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7" authorId="0" shapeId="0" xr:uid="{C663C870-4B1B-445C-86FE-9C34C8605A3D}">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Psiquiatría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Psiquiatría Adulto
</t>
        </r>
        <r>
          <rPr>
            <sz val="9"/>
            <color indexed="81"/>
            <rFont val="Tahoma"/>
            <family val="2"/>
          </rPr>
          <t>3- En la cita contenga la especialidad medica del profesional</t>
        </r>
      </text>
    </comment>
    <comment ref="AH107" authorId="0" shapeId="0" xr:uid="{8A817AC8-38E4-4197-B396-1E8D6F52400E}">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Psiquiatría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Psiquiatría Adulto</t>
        </r>
        <r>
          <rPr>
            <sz val="9"/>
            <color indexed="81"/>
            <rFont val="Tahoma"/>
            <family val="2"/>
          </rPr>
          <t xml:space="preserve">
4- En la cita contenga la especialidad medica del profesional</t>
        </r>
      </text>
    </comment>
    <comment ref="AI107" authorId="0" shapeId="0" xr:uid="{1B76E1EB-0057-4F6D-AA5D-0426D4E3C0F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Psiquiatría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Psiquiatría Adulto
</t>
        </r>
        <r>
          <rPr>
            <sz val="9"/>
            <color indexed="81"/>
            <rFont val="Tahoma"/>
            <family val="2"/>
          </rPr>
          <t>4- En la cita contenga la especialidad medica del profesional</t>
        </r>
      </text>
    </comment>
    <comment ref="U108" authorId="0" shapeId="0" xr:uid="{5676CE9C-A080-4996-B4D1-6F8E68340B6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8" authorId="0" shapeId="0" xr:uid="{F35F2D2B-9965-46FD-87FA-93B1219B9D03}">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8" authorId="0" shapeId="0" xr:uid="{E847DF58-9F61-4DB0-A7AD-CA2D1956B9F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Pediátrica</t>
        </r>
        <r>
          <rPr>
            <sz val="9"/>
            <color indexed="81"/>
            <rFont val="Tahoma"/>
            <family val="2"/>
          </rPr>
          <t xml:space="preserve">
3.- En la cita contenga la especialidad medica del profesionalo</t>
        </r>
      </text>
    </comment>
    <comment ref="Z108" authorId="0" shapeId="0" xr:uid="{B8FD6DF1-A998-427A-AC67-DE6E7899A08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Pediátrica</t>
        </r>
        <r>
          <rPr>
            <sz val="9"/>
            <color indexed="81"/>
            <rFont val="Tahoma"/>
            <family val="2"/>
          </rPr>
          <t xml:space="preserve">
3.- En la cita contenga la especialidad medica del profesional</t>
        </r>
      </text>
    </comment>
    <comment ref="AD108" authorId="0" shapeId="0" xr:uid="{49CFB2AC-1C8A-443C-9426-4F8D93593AD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Pediátrica</t>
        </r>
        <r>
          <rPr>
            <sz val="9"/>
            <color indexed="81"/>
            <rFont val="Tahoma"/>
            <family val="2"/>
          </rPr>
          <t xml:space="preserve">
3.- En la cita contenga la especialidad medica del profesional</t>
        </r>
      </text>
    </comment>
    <comment ref="AE108" authorId="0" shapeId="0" xr:uid="{09EC3AC9-7B77-4B43-867A-A308A42A2403}">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Cirugía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08" authorId="0" shapeId="0" xr:uid="{05153B06-7A45-4063-8680-DCECAB8C1D02}">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Pediátrica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8" authorId="0" shapeId="0" xr:uid="{726CF282-8C91-44BB-9600-2364A4D29DDF}">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Pediátrica
</t>
        </r>
        <r>
          <rPr>
            <sz val="9"/>
            <color indexed="81"/>
            <rFont val="Tahoma"/>
            <family val="2"/>
          </rPr>
          <t>3- En la cita contenga la especialidad medica del profesional</t>
        </r>
      </text>
    </comment>
    <comment ref="AH108" authorId="0" shapeId="0" xr:uid="{8D46A43E-52B2-4383-8741-E493D9EDF065}">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Cirugía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Pediátrica</t>
        </r>
        <r>
          <rPr>
            <sz val="9"/>
            <color indexed="81"/>
            <rFont val="Tahoma"/>
            <family val="2"/>
          </rPr>
          <t xml:space="preserve">
4- En la cita contenga la especialidad medica del profesional</t>
        </r>
      </text>
    </comment>
    <comment ref="AI108" authorId="0" shapeId="0" xr:uid="{53C50FF2-1926-44E2-AF53-66F1CB9C86C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Pediátrica
</t>
        </r>
        <r>
          <rPr>
            <sz val="9"/>
            <color indexed="81"/>
            <rFont val="Tahoma"/>
            <family val="2"/>
          </rPr>
          <t>4- En la cita contenga la especialidad medica del profesional</t>
        </r>
      </text>
    </comment>
    <comment ref="U109" authorId="0" shapeId="0" xr:uid="{30A12DFE-6DE6-4AB7-990C-EB01587DD97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 xml:space="preserve">Cirugía General Adulto </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09" authorId="0" shapeId="0" xr:uid="{69476830-6108-486D-B2A6-71EEB7A2295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 xml:space="preserve">Cirugía General Adulto </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09" authorId="0" shapeId="0" xr:uid="{21D58F6A-8B1A-4547-9952-D3D72E9B02F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 xml:space="preserve">
3.- En la cita contenga la especialidad medica del profesional</t>
        </r>
      </text>
    </comment>
    <comment ref="Z109" authorId="0" shapeId="0" xr:uid="{55574388-FAAF-474C-B1F2-1A0B9D81CD6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Médica Cirugía General Adulto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 xml:space="preserve">
3.- En la cita contenga la especialidad medica del profesional</t>
        </r>
      </text>
    </comment>
    <comment ref="AD109" authorId="0" shapeId="0" xr:uid="{BB7B1E9B-17E3-4B9A-A337-9E5796F3B2B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Consultas Realizadas por Operativos - Cirugía General Adulto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 xml:space="preserve">
3.- En la cita contenga la especialidad medica del profesional</t>
        </r>
      </text>
    </comment>
    <comment ref="AE109" authorId="0" shapeId="0" xr:uid="{22C5C301-FDAD-4D81-A00A-FD07FD1DBBA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Cirugía General Adulto </t>
        </r>
        <r>
          <rPr>
            <sz val="9"/>
            <color indexed="81"/>
            <rFont val="Tahoma"/>
            <family val="2"/>
          </rPr>
          <t xml:space="preserve">
4- Paciente </t>
        </r>
        <r>
          <rPr>
            <b/>
            <sz val="9"/>
            <color indexed="81"/>
            <rFont val="Tahoma"/>
            <family val="2"/>
          </rPr>
          <t xml:space="preserve">Menor a 15 Años.
</t>
        </r>
      </text>
    </comment>
    <comment ref="AF109" authorId="0" shapeId="0" xr:uid="{C60049E6-D73D-4044-8BAE-3FEED48FEEDB}">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Cirugía General Adulto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09" authorId="0" shapeId="0" xr:uid="{20649421-98CF-42C3-A4E4-797D607E75E6}">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General Adulto </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3- En la cita contenga la especialidad medica del profesional</t>
        </r>
      </text>
    </comment>
    <comment ref="AH109" authorId="0" shapeId="0" xr:uid="{3BBECDDE-B2E2-4DF8-8EAC-00B4316BEE25}">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General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 xml:space="preserve">
4- En la cita contenga la especialidad medica del profesional</t>
        </r>
      </text>
    </comment>
    <comment ref="AI109" authorId="0" shapeId="0" xr:uid="{5A5872FF-3E55-4B1E-AC0A-F82AE2B6B1AA}">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General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General Adulto 
</t>
        </r>
        <r>
          <rPr>
            <sz val="9"/>
            <color indexed="81"/>
            <rFont val="Tahoma"/>
            <family val="2"/>
          </rPr>
          <t>4- En la cita contenga la especialidad medica del profesional</t>
        </r>
      </text>
    </comment>
    <comment ref="U110" authorId="0" shapeId="0" xr:uid="{6A6D5BAC-B251-43F5-9C60-2768526A8E0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Digestiva (Alta)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0" authorId="0" shapeId="0" xr:uid="{CDA92FE6-A1E8-4F1C-B99C-A7E1B2584D09}">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Digestiva (Alta)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0" authorId="0" shapeId="0" xr:uid="{D9172C6F-9B6B-453F-AEC1-8AC25B78EAF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 (Alta)</t>
        </r>
        <r>
          <rPr>
            <sz val="9"/>
            <color indexed="81"/>
            <rFont val="Tahoma"/>
            <family val="2"/>
          </rPr>
          <t xml:space="preserve">
3.- En la cita contenga la especialidad medica del profesional</t>
        </r>
      </text>
    </comment>
    <comment ref="Z110" authorId="0" shapeId="0" xr:uid="{C854EBC7-5255-4C77-BB36-C74687A8EE1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 (Alta)</t>
        </r>
        <r>
          <rPr>
            <sz val="9"/>
            <color indexed="81"/>
            <rFont val="Tahoma"/>
            <family val="2"/>
          </rPr>
          <t xml:space="preserve">
3.- En la cita contenga la especialidad medica del profesional</t>
        </r>
      </text>
    </comment>
    <comment ref="AD110" authorId="0" shapeId="0" xr:uid="{C23486E5-7CB2-4A62-9A9D-B6A8717CC6A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 (Alta)</t>
        </r>
        <r>
          <rPr>
            <sz val="9"/>
            <color indexed="81"/>
            <rFont val="Tahoma"/>
            <family val="2"/>
          </rPr>
          <t xml:space="preserve">
3.- En la cita contenga la especialidad medica del profesional</t>
        </r>
      </text>
    </comment>
    <comment ref="AE110" authorId="0" shapeId="0" xr:uid="{3E69A393-AACB-4787-A95E-376008E0772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Digestiva (Alta)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10" authorId="0" shapeId="0" xr:uid="{1D198925-96B5-4B86-ACE0-E61CEE17820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Digestiva (Alta)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l</t>
        </r>
      </text>
    </comment>
    <comment ref="AG110" authorId="0" shapeId="0" xr:uid="{6410B834-8EFA-4377-B97C-AD51F138063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Digestiva (Alta)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Digestiva (Alta)
</t>
        </r>
        <r>
          <rPr>
            <sz val="9"/>
            <color indexed="81"/>
            <rFont val="Tahoma"/>
            <family val="2"/>
          </rPr>
          <t>3- En la cita contenga la especialidad medica del profesional</t>
        </r>
      </text>
    </comment>
    <comment ref="AH110" authorId="0" shapeId="0" xr:uid="{70C64783-1436-4A5C-8277-E1DA788D0152}">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Digestiva (Alta)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Digestiva (Alta)</t>
        </r>
        <r>
          <rPr>
            <sz val="9"/>
            <color indexed="81"/>
            <rFont val="Tahoma"/>
            <family val="2"/>
          </rPr>
          <t xml:space="preserve">
4- En la cita contenga la especialidad medica del profesional</t>
        </r>
      </text>
    </comment>
    <comment ref="AI110" authorId="0" shapeId="0" xr:uid="{7558CF85-DDAD-4964-9013-315E3E6690EC}">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Digestiva (Alta)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Digestiva (Alta)
</t>
        </r>
        <r>
          <rPr>
            <sz val="9"/>
            <color indexed="81"/>
            <rFont val="Tahoma"/>
            <family val="2"/>
          </rPr>
          <t>4- En la cita contenga la especialidad medica del profesional</t>
        </r>
      </text>
    </comment>
    <comment ref="U111" authorId="0" shapeId="0" xr:uid="{6E9EF736-D3FF-4BA4-8039-05222CE9E454}">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de Cabeza, Cuello y MaxiloFacial.</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1" authorId="0" shapeId="0" xr:uid="{C9EDC9F4-E615-441E-80BC-A00A325E66AB}">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de Cabeza, Cuello y MaxiloFacial.</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1" authorId="0" shapeId="0" xr:uid="{12BFF63D-0797-4D80-85BC-306C5D95237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de Cabeza, Cuello y MaxiloFacial.</t>
        </r>
        <r>
          <rPr>
            <sz val="9"/>
            <color indexed="81"/>
            <rFont val="Tahoma"/>
            <family val="2"/>
          </rPr>
          <t xml:space="preserve">
3.- En la cita contenga la especialidad medica del profesional</t>
        </r>
      </text>
    </comment>
    <comment ref="Z111" authorId="0" shapeId="0" xr:uid="{E7AA42C4-7830-45AE-87D4-14B6BD7CDBF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de Cabeza, Cuello y MaxiloFacial.</t>
        </r>
        <r>
          <rPr>
            <sz val="9"/>
            <color indexed="81"/>
            <rFont val="Tahoma"/>
            <family val="2"/>
          </rPr>
          <t xml:space="preserve">
3.- En la cita contenga la especialidad medica del profesional</t>
        </r>
      </text>
    </comment>
    <comment ref="AD111" authorId="0" shapeId="0" xr:uid="{56DFD5B6-08B2-4F26-B643-6465ECCFE89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de Cabeza, Cuello y MaxiloFacial</t>
        </r>
        <r>
          <rPr>
            <sz val="9"/>
            <color indexed="81"/>
            <rFont val="Tahoma"/>
            <family val="2"/>
          </rPr>
          <t xml:space="preserve">
3.- En la cita contenga la especialidad medica del profesional</t>
        </r>
      </text>
    </comment>
    <comment ref="AE111" authorId="0" shapeId="0" xr:uid="{2860AB4D-FACB-4FD7-B9BF-165FFD540EB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Cirugía de Cabeza, Cuello y MaxiloFacial</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11" authorId="0" shapeId="0" xr:uid="{4C7C2D38-7C93-4855-BC69-BF0C4D83026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de Cabeza, Cuello y MaxiloFacial</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1" authorId="0" shapeId="0" xr:uid="{5C6ECF51-6BB7-49D9-A917-BE55B6F866FB}">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de Cabeza, Cuello y MaxiloFacial</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de Cabeza, Cuello y MaxiloFacial
</t>
        </r>
        <r>
          <rPr>
            <sz val="9"/>
            <color indexed="81"/>
            <rFont val="Tahoma"/>
            <family val="2"/>
          </rPr>
          <t>3- En la cita contenga la especialidad medica del profesional</t>
        </r>
      </text>
    </comment>
    <comment ref="AH111" authorId="0" shapeId="0" xr:uid="{49B3530B-8D97-4C43-9170-B170C72B221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Cirugía de Cabeza, Cuello y MaxiloFacial</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de Cabeza, Cuello y MaxiloFacial</t>
        </r>
        <r>
          <rPr>
            <sz val="9"/>
            <color indexed="81"/>
            <rFont val="Tahoma"/>
            <family val="2"/>
          </rPr>
          <t xml:space="preserve">
4- En la cita contenga la especialidad medica del profesional</t>
        </r>
      </text>
    </comment>
    <comment ref="AI111" authorId="0" shapeId="0" xr:uid="{3D93F9B6-CF20-43E2-91F5-5F9C6974A67C}">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de Cabeza, Cuello y MaxiloFacial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de Cabeza, Cuello y MaxiloFacial
</t>
        </r>
        <r>
          <rPr>
            <sz val="9"/>
            <color indexed="81"/>
            <rFont val="Tahoma"/>
            <family val="2"/>
          </rPr>
          <t>4- En la cita contenga la especialidad medica del profesional</t>
        </r>
      </text>
    </comment>
    <comment ref="U112" authorId="0" shapeId="0" xr:uid="{9853C901-90F4-4E0C-9A53-D1F0B9AAF3EC}">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Plástica y Reparadora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2" authorId="0" shapeId="0" xr:uid="{482F7BAD-CE5E-403F-B8F3-57E38292FD18}">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Plástica y Reparadora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2" authorId="0" shapeId="0" xr:uid="{A6B4D14C-026D-44FD-BBA4-6EFD965DC5A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Pediátrica</t>
        </r>
        <r>
          <rPr>
            <sz val="9"/>
            <color indexed="81"/>
            <rFont val="Tahoma"/>
            <family val="2"/>
          </rPr>
          <t xml:space="preserve">
3.- En la cita contenga la especialidad medica del profesional</t>
        </r>
      </text>
    </comment>
    <comment ref="Z112" authorId="0" shapeId="0" xr:uid="{75130ECC-1D4D-4E85-BFA8-15FFA6C58C1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Pediátrica</t>
        </r>
        <r>
          <rPr>
            <sz val="9"/>
            <color indexed="81"/>
            <rFont val="Tahoma"/>
            <family val="2"/>
          </rPr>
          <t xml:space="preserve">
3.- En la cita contenga la especialidad medica del profesional</t>
        </r>
      </text>
    </comment>
    <comment ref="AD112" authorId="0" shapeId="0" xr:uid="{F48E69B4-F509-4EFC-8BA9-3EE5AC077E8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Pediátrica</t>
        </r>
        <r>
          <rPr>
            <sz val="9"/>
            <color indexed="81"/>
            <rFont val="Tahoma"/>
            <family val="2"/>
          </rPr>
          <t xml:space="preserve">
3.- En la cita contenga la especialidad medica del profesional</t>
        </r>
      </text>
    </comment>
    <comment ref="AE112" authorId="0" shapeId="0" xr:uid="{D478E01F-AB40-45C9-B374-7FA3AA59F045}">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Cirugía Plástica y Reparadora Pediátrica</t>
        </r>
        <r>
          <rPr>
            <sz val="9"/>
            <color indexed="81"/>
            <rFont val="Tahoma"/>
            <family val="2"/>
          </rPr>
          <t xml:space="preserve">
4.- Paciente </t>
        </r>
        <r>
          <rPr>
            <b/>
            <sz val="9"/>
            <color indexed="81"/>
            <rFont val="Tahoma"/>
            <family val="2"/>
          </rPr>
          <t xml:space="preserve">Menor a 15 Años.
</t>
        </r>
      </text>
    </comment>
    <comment ref="AF112" authorId="0" shapeId="0" xr:uid="{59FD894E-2B77-4F9C-859C-FC90A7BB580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Plástica y Reparadora Pediátrica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2" authorId="0" shapeId="0" xr:uid="{D743263D-A664-4223-B733-ED74C09E79AC}">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Plástica y Reparadora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Pediátrica
</t>
        </r>
        <r>
          <rPr>
            <sz val="9"/>
            <color indexed="81"/>
            <rFont val="Tahoma"/>
            <family val="2"/>
          </rPr>
          <t>3- En la cita contenga la especialidad medica del profesional</t>
        </r>
      </text>
    </comment>
    <comment ref="AH112" authorId="0" shapeId="0" xr:uid="{28BD5C84-C323-4EC6-9495-875C20C0B58C}">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Cirugía Plástica y Reparadora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Pediátrica</t>
        </r>
        <r>
          <rPr>
            <sz val="9"/>
            <color indexed="81"/>
            <rFont val="Tahoma"/>
            <family val="2"/>
          </rPr>
          <t xml:space="preserve">
4- En la cita contenga la especialidad medica del profesional</t>
        </r>
      </text>
    </comment>
    <comment ref="AI112" authorId="0" shapeId="0" xr:uid="{519DB630-762B-4499-80FA-93FF454F697D}">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Plástica y Reparadora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Pediátrica
</t>
        </r>
        <r>
          <rPr>
            <sz val="9"/>
            <color indexed="81"/>
            <rFont val="Tahoma"/>
            <family val="2"/>
          </rPr>
          <t>4- En la cita contenga la especialidad medica del profesional</t>
        </r>
      </text>
    </comment>
    <comment ref="U113" authorId="0" shapeId="0" xr:uid="{94D28FFB-BBD3-4EF4-AAE5-B37FFFBB8AE4}">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Plástica y Reparadora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3" authorId="0" shapeId="0" xr:uid="{E9CAE399-ED1F-488E-983F-AAC77F65D2B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Plástica y Reparadora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3" authorId="0" shapeId="0" xr:uid="{A06D47F6-32E1-43A7-85A0-AC574765975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Adulto</t>
        </r>
        <r>
          <rPr>
            <sz val="9"/>
            <color indexed="81"/>
            <rFont val="Tahoma"/>
            <family val="2"/>
          </rPr>
          <t xml:space="preserve">
3.- En la cita contenga la especialidad medica del profesional</t>
        </r>
      </text>
    </comment>
    <comment ref="Z113" authorId="0" shapeId="0" xr:uid="{7AB1D3CA-3FDE-4431-A7F3-8CEED770971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Adulto.</t>
        </r>
        <r>
          <rPr>
            <sz val="9"/>
            <color indexed="81"/>
            <rFont val="Tahoma"/>
            <family val="2"/>
          </rPr>
          <t xml:space="preserve">
3.- En la cita contenga la especialidad medica del profesional</t>
        </r>
      </text>
    </comment>
    <comment ref="AD113" authorId="0" shapeId="0" xr:uid="{7B6CFEDD-AE2A-4FDF-A4E6-64DE424E138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Adulto</t>
        </r>
        <r>
          <rPr>
            <sz val="9"/>
            <color indexed="81"/>
            <rFont val="Tahoma"/>
            <family val="2"/>
          </rPr>
          <t xml:space="preserve">
3.- En la cita contenga la especialidad medica del profesional</t>
        </r>
      </text>
    </comment>
    <comment ref="AE113" authorId="0" shapeId="0" xr:uid="{DCDC0B58-3812-43C7-B718-B703A11DDF1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Plástica y Reparadora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13" authorId="0" shapeId="0" xr:uid="{DE1B1F43-F269-494F-9A7C-1D47341780C9}">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Plástica y Reparadora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3" authorId="0" shapeId="0" xr:uid="{EABE04BA-3359-421E-8FC1-56A9DFAB269D}">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Plástica y Reparadora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Adulto
</t>
        </r>
        <r>
          <rPr>
            <sz val="9"/>
            <color indexed="81"/>
            <rFont val="Tahoma"/>
            <family val="2"/>
          </rPr>
          <t>3- En la cita contenga la especialidad medica del profesional</t>
        </r>
      </text>
    </comment>
    <comment ref="AH113" authorId="0" shapeId="0" xr:uid="{A031DB3D-6F53-4674-963D-107F75BA242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Plástica y Reparadora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Plástica y Reparadora Adulto.</t>
        </r>
        <r>
          <rPr>
            <sz val="9"/>
            <color indexed="81"/>
            <rFont val="Tahoma"/>
            <family val="2"/>
          </rPr>
          <t xml:space="preserve">
4- En la cita contenga la especialidad medica del profesional</t>
        </r>
      </text>
    </comment>
    <comment ref="AI113" authorId="0" shapeId="0" xr:uid="{F2D56189-B5A1-4BEF-BFB9-6D0958C3BEAC}">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Plástica y Reparadora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Plástica y Reparadora Adulto
</t>
        </r>
        <r>
          <rPr>
            <sz val="9"/>
            <color indexed="81"/>
            <rFont val="Tahoma"/>
            <family val="2"/>
          </rPr>
          <t>4- En la cita contenga la especialidad medica del profesional</t>
        </r>
      </text>
    </comment>
    <comment ref="U114" authorId="0" shapeId="0" xr:uid="{9ADFDDD6-585F-42D9-B24F-CC0F7D11CB8C}">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Coloproctología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4" authorId="0" shapeId="0" xr:uid="{91298B09-E485-4F38-8B4A-D9EBBA0F7448}">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Coloproctología.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4" authorId="0" shapeId="0" xr:uid="{381A0463-FBE9-4A18-97B6-D2FDE0D7DC2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3.- En la cita contenga la especialidad medica del profesional</t>
        </r>
      </text>
    </comment>
    <comment ref="Z114" authorId="0" shapeId="0" xr:uid="{CD010B34-B745-4404-89CE-2FECC9DF262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3.- En la cita contenga la especialidad medica del profesional</t>
        </r>
      </text>
    </comment>
    <comment ref="AD114" authorId="0" shapeId="0" xr:uid="{60F0EE3D-7FA7-4425-8F84-09D78721F43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3.- En la cita contenga la especialidad medica del profesional</t>
        </r>
      </text>
    </comment>
    <comment ref="AE114" authorId="0" shapeId="0" xr:uid="{ACCF0E0E-2D9E-41EB-89A2-4E177D7A391A}">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Coloproctología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14" authorId="0" shapeId="0" xr:uid="{DE4A88DF-6F89-4B61-8A3C-845A0047DFFA}">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Coloproctología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4" authorId="0" shapeId="0" xr:uid="{9F99744A-5846-4A02-9DEA-1837A7D48E32}">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Coloproctología (Cirugía Digestiva Baja)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Coloproctología.
</t>
        </r>
        <r>
          <rPr>
            <sz val="9"/>
            <color indexed="81"/>
            <rFont val="Tahoma"/>
            <family val="2"/>
          </rPr>
          <t>3- En la cita contenga la especialidad medica del profesional</t>
        </r>
      </text>
    </comment>
    <comment ref="AH114" authorId="0" shapeId="0" xr:uid="{F3780B25-CCD9-4B00-96B5-DE825277125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Coloproctología (Cirugía Digestiva Baja)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Coloproctología.</t>
        </r>
        <r>
          <rPr>
            <sz val="9"/>
            <color indexed="81"/>
            <rFont val="Tahoma"/>
            <family val="2"/>
          </rPr>
          <t xml:space="preserve">
4- En la cita contenga la especialidad medica del profesional</t>
        </r>
      </text>
    </comment>
    <comment ref="AI114" authorId="0" shapeId="0" xr:uid="{4191A00F-59AC-402F-B5A7-40B3FEF9CC0A}">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Coloproctología (Cirugía Digestiva Baja)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Coloproctología.
</t>
        </r>
        <r>
          <rPr>
            <sz val="9"/>
            <color indexed="81"/>
            <rFont val="Tahoma"/>
            <family val="2"/>
          </rPr>
          <t>4- En la cita contenga la especialidad medica del profesional</t>
        </r>
      </text>
    </comment>
    <comment ref="U115" authorId="0" shapeId="0" xr:uid="{BADAB62B-78B4-4370-9633-694E210D400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Tórax</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5" authorId="0" shapeId="0" xr:uid="{8B4B88F0-106D-4BB3-9BDE-0A771BB15C06}">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Tórax</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5" authorId="0" shapeId="0" xr:uid="{D577EA7D-4BB5-4D19-9E82-C2D3CF55B7F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3.- En la cita contenga la especialidad medica del profesional</t>
        </r>
      </text>
    </comment>
    <comment ref="Z115" authorId="0" shapeId="0" xr:uid="{2CE6F784-490F-4EE3-8E22-3B85FB98548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3.- En la cita contenga la especialidad medica del profesional</t>
        </r>
      </text>
    </comment>
    <comment ref="AD115" authorId="0" shapeId="0" xr:uid="{9DFFBA40-A610-4B35-BDAA-E31E54EE56C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3.- En la cita contenga la especialidad medica del profesional</t>
        </r>
      </text>
    </comment>
    <comment ref="AE115" authorId="0" shapeId="0" xr:uid="{D9B7B2F2-9397-4BEA-B13F-7720868F1D15}">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Cirugía Tórax</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15" authorId="0" shapeId="0" xr:uid="{C1B8B530-8D64-49C0-9EFD-8805506AFD25}">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Tórax</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5" authorId="0" shapeId="0" xr:uid="{F905581A-384F-4EED-A79C-78D6A17C457E}">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Tórax</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Tórax.
</t>
        </r>
        <r>
          <rPr>
            <sz val="9"/>
            <color indexed="81"/>
            <rFont val="Tahoma"/>
            <family val="2"/>
          </rPr>
          <t>3- En la cita contenga la especialidad medica del profesional</t>
        </r>
      </text>
    </comment>
    <comment ref="AH115" authorId="0" shapeId="0" xr:uid="{AABE88D1-492D-44E5-9075-1A1AD8F88537}">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Cirugía Tórax</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Tórax.</t>
        </r>
        <r>
          <rPr>
            <sz val="9"/>
            <color indexed="81"/>
            <rFont val="Tahoma"/>
            <family val="2"/>
          </rPr>
          <t xml:space="preserve">
4- En la cita contenga la especialidad medica del profesional</t>
        </r>
      </text>
    </comment>
    <comment ref="AI115" authorId="0" shapeId="0" xr:uid="{74D9DD3B-146F-42FD-8F7D-23B1A78CF7AA}">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Tórax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Tórax.
</t>
        </r>
        <r>
          <rPr>
            <sz val="9"/>
            <color indexed="81"/>
            <rFont val="Tahoma"/>
            <family val="2"/>
          </rPr>
          <t>4- En la cita contenga la especialidad medica del profesional</t>
        </r>
      </text>
    </comment>
    <comment ref="U116" authorId="0" shapeId="0" xr:uid="{0F0373A5-45C4-493B-9EA0-8A19C89871D4}">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Vascular Periférica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6" authorId="0" shapeId="0" xr:uid="{490BC61E-C38F-411D-9C70-BC1896CD6F5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Vascular Periférica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6" authorId="0" shapeId="0" xr:uid="{5DCFDD32-1892-4724-9271-851DA141758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Periférica.</t>
        </r>
        <r>
          <rPr>
            <sz val="9"/>
            <color indexed="81"/>
            <rFont val="Tahoma"/>
            <family val="2"/>
          </rPr>
          <t xml:space="preserve">
3.- En la cita contenga la especialidad medica del profesional</t>
        </r>
      </text>
    </comment>
    <comment ref="Z116" authorId="0" shapeId="0" xr:uid="{99DA45AC-9DB3-4FFE-B714-32455BB2D22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Vascular Periférica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Periférica.</t>
        </r>
        <r>
          <rPr>
            <sz val="9"/>
            <color indexed="81"/>
            <rFont val="Tahoma"/>
            <family val="2"/>
          </rPr>
          <t xml:space="preserve">
3.- En la cita contenga la especialidad medica del profesional</t>
        </r>
      </text>
    </comment>
    <comment ref="AD116" authorId="0" shapeId="0" xr:uid="{B62F586F-89C4-4BF8-AF82-216F0148931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Vascular Periférica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Periférica.</t>
        </r>
        <r>
          <rPr>
            <sz val="9"/>
            <color indexed="81"/>
            <rFont val="Tahoma"/>
            <family val="2"/>
          </rPr>
          <t xml:space="preserve">
3.- En la cita contenga la especialidad medica del profesional</t>
        </r>
      </text>
    </comment>
    <comment ref="AE116" authorId="0" shapeId="0" xr:uid="{4B3CBD90-B997-493F-9316-F7FF7A9B5E77}">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Cirugía Vascular Periférica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16" authorId="0" shapeId="0" xr:uid="{EF8EBBD9-C6D3-4E1F-B400-87A5200B4F55}">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Vascular Periférica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6" authorId="0" shapeId="0" xr:uid="{691F5CEA-0629-4AFB-ABC0-8029C5445507}">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Vascular Periférica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Vascular Periférica.
</t>
        </r>
        <r>
          <rPr>
            <sz val="9"/>
            <color indexed="81"/>
            <rFont val="Tahoma"/>
            <family val="2"/>
          </rPr>
          <t>3- En la cita contenga la especialidad medica del profesional</t>
        </r>
      </text>
    </comment>
    <comment ref="AH116" authorId="0" shapeId="0" xr:uid="{F287BE4A-3574-49A4-BB1D-4154855A07B1}">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Vascular Periférica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Vascular Periférica.</t>
        </r>
        <r>
          <rPr>
            <sz val="9"/>
            <color indexed="81"/>
            <rFont val="Tahoma"/>
            <family val="2"/>
          </rPr>
          <t xml:space="preserve">
4- En la cita contenga la especialidad medica del profesional</t>
        </r>
      </text>
    </comment>
    <comment ref="AI116" authorId="0" shapeId="0" xr:uid="{7805F56D-2367-487D-B4C4-C2A9049381C9}">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Vascular Periférica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Vascular Periférica
</t>
        </r>
        <r>
          <rPr>
            <sz val="9"/>
            <color indexed="81"/>
            <rFont val="Tahoma"/>
            <family val="2"/>
          </rPr>
          <t>4- En la cita contenga la especialidad medica del profesional</t>
        </r>
      </text>
    </comment>
    <comment ref="U117" authorId="0" shapeId="0" xr:uid="{7EF1E254-A977-4198-A11F-F82C8146E28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Neurocirugía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7" authorId="0" shapeId="0" xr:uid="{1A5CDC31-2DA3-416D-ABAC-5CCFE068B7DB}">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Neurocirugía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7" authorId="0" shapeId="0" xr:uid="{6D962F79-5B0F-4D28-B2D9-E7568AB074C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3.- En la cita contenga la especialidad medica del profesional</t>
        </r>
      </text>
    </comment>
    <comment ref="Z117" authorId="0" shapeId="0" xr:uid="{922AF718-56F8-45E6-831B-01E63FB6121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3.- En la cita contenga la especialidad medica del profesional</t>
        </r>
      </text>
    </comment>
    <comment ref="AD117" authorId="0" shapeId="0" xr:uid="{FA881285-530D-4E48-9F9A-97E655ADECC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3.- En la cita contenga la especialidad medica del profesional</t>
        </r>
      </text>
    </comment>
    <comment ref="AE117" authorId="0" shapeId="0" xr:uid="{53C2CF7B-AD24-4441-809B-174412A5D9BB}">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Neurocirugía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17" authorId="0" shapeId="0" xr:uid="{F1BC47E8-A60D-4971-A6A7-93A2509FA7A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ad </t>
        </r>
        <r>
          <rPr>
            <b/>
            <sz val="9"/>
            <color indexed="81"/>
            <rFont val="Tahoma"/>
            <family val="2"/>
          </rPr>
          <t>Neurocirugía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7" authorId="0" shapeId="0" xr:uid="{52AC679B-E0D4-4D61-A146-9AAFD50FF62D}">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Neurocirugía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Neurocirugía.
</t>
        </r>
        <r>
          <rPr>
            <sz val="9"/>
            <color indexed="81"/>
            <rFont val="Tahoma"/>
            <family val="2"/>
          </rPr>
          <t>3- En la cita contenga la especialidad medica del profesional</t>
        </r>
      </text>
    </comment>
    <comment ref="AH117" authorId="0" shapeId="0" xr:uid="{DAB4EA63-50FC-4EA9-9171-37BD30AD59D9}">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Neurocirugía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Neurocirugía.</t>
        </r>
        <r>
          <rPr>
            <sz val="9"/>
            <color indexed="81"/>
            <rFont val="Tahoma"/>
            <family val="2"/>
          </rPr>
          <t xml:space="preserve">
4- En la cita contenga la especialidad medica del profesional</t>
        </r>
      </text>
    </comment>
    <comment ref="AI117" authorId="0" shapeId="0" xr:uid="{FD235C2E-81C4-4663-8E68-3BF14358B66C}">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Neurocirugía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Neurocirugía.
</t>
        </r>
        <r>
          <rPr>
            <sz val="9"/>
            <color indexed="81"/>
            <rFont val="Tahoma"/>
            <family val="2"/>
          </rPr>
          <t>4- En la cita contenga la especialidad medica del profesional</t>
        </r>
      </text>
    </comment>
    <comment ref="U118" authorId="0" shapeId="0" xr:uid="{48CFFEE1-C17B-4EE1-BBD5-EBAAEEE433C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Cardiovascular</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8" authorId="0" shapeId="0" xr:uid="{984C80AC-B307-42FA-A7BC-31FDCE6A3583}">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Cirugía Cardiovascular</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8" authorId="0" shapeId="0" xr:uid="{3DD8FB9B-70A9-4A68-9C76-4E0ECF3167D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3.- En la cita contenga la especialidad medica del profesional</t>
        </r>
      </text>
    </comment>
    <comment ref="Z118" authorId="0" shapeId="0" xr:uid="{4BC81A4B-AC4E-4442-A11A-C5F898CC9B7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3.- En la cita contenga la especialidad medica del profesional</t>
        </r>
      </text>
    </comment>
    <comment ref="AD118" authorId="0" shapeId="0" xr:uid="{8031A8B5-6B07-4513-A950-9EDF146BEFF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3.- En la cita contenga la especialidad medica del profesional</t>
        </r>
      </text>
    </comment>
    <comment ref="AE118" authorId="0" shapeId="0" xr:uid="{63EEEF0D-6A72-4979-8097-87AAEE4154ED}">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Cirugía Cardiovascular</t>
        </r>
        <r>
          <rPr>
            <sz val="9"/>
            <color indexed="81"/>
            <rFont val="Tahoma"/>
            <family val="2"/>
          </rPr>
          <t xml:space="preserve">
4.- Paciente </t>
        </r>
        <r>
          <rPr>
            <b/>
            <sz val="9"/>
            <color indexed="81"/>
            <rFont val="Tahoma"/>
            <family val="2"/>
          </rPr>
          <t xml:space="preserve">Menor a 15 Años.
</t>
        </r>
      </text>
    </comment>
    <comment ref="AF118" authorId="0" shapeId="0" xr:uid="{01BE1DCA-F23D-41CD-8020-958D3746A8D3}">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Cirugía Cardiovascular</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8" authorId="0" shapeId="0" xr:uid="{CB66A658-9310-4CC7-B0C1-30EAC09F3604}">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Cirugía Cardiovascular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Cardiovascular.
</t>
        </r>
        <r>
          <rPr>
            <sz val="9"/>
            <color indexed="81"/>
            <rFont val="Tahoma"/>
            <family val="2"/>
          </rPr>
          <t>3- En la cita contenga la especialidad medica del profesional</t>
        </r>
      </text>
    </comment>
    <comment ref="AH118" authorId="0" shapeId="0" xr:uid="{C62B492A-C213-48F8-8BA1-FAEADC4A37AC}">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Cardiovascular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Cirugía Cardiovascular.</t>
        </r>
        <r>
          <rPr>
            <sz val="9"/>
            <color indexed="81"/>
            <rFont val="Tahoma"/>
            <family val="2"/>
          </rPr>
          <t xml:space="preserve">
4- En la cita contenga la especialidad medica del profesional</t>
        </r>
      </text>
    </comment>
    <comment ref="AI118" authorId="0" shapeId="0" xr:uid="{12B0814D-552C-45ED-8294-10E5E4DED29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Cirugía Cardiovascular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Cirugía Cardiovascular
</t>
        </r>
        <r>
          <rPr>
            <sz val="9"/>
            <color indexed="81"/>
            <rFont val="Tahoma"/>
            <family val="2"/>
          </rPr>
          <t>4- En la cita contenga la especialidad medica del profesional</t>
        </r>
      </text>
    </comment>
    <comment ref="U119" authorId="0" shapeId="0" xr:uid="{09CFD2FE-D514-4D5B-B8AA-4241695C0923}">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Anestesiología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19" authorId="0" shapeId="0" xr:uid="{C96D39EE-8E21-4B2A-871A-9C73704FFE4C}">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Anestesiología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19" authorId="0" shapeId="0" xr:uid="{E8EFBAA9-E7B1-4F6D-B90E-67780D6AC7B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3.- En la cita contenga la especialidad medica del profesional</t>
        </r>
      </text>
    </comment>
    <comment ref="Z119" authorId="0" shapeId="0" xr:uid="{60F78ACA-6C66-4618-BABF-B48C24FC51D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3.- En la cita contenga la especialidad medica del profesional</t>
        </r>
      </text>
    </comment>
    <comment ref="AD119" authorId="0" shapeId="0" xr:uid="{46BF348D-70CC-41D8-A3B3-0D92ADBDCF0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3.- En la cita contenga la especialidad medica del profesional</t>
        </r>
      </text>
    </comment>
    <comment ref="AE119" authorId="0" shapeId="0" xr:uid="{173A751A-744B-4A65-90A2-77C91B32F60D}">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Anestesiología</t>
        </r>
        <r>
          <rPr>
            <sz val="9"/>
            <color indexed="81"/>
            <rFont val="Tahoma"/>
            <family val="2"/>
          </rPr>
          <t xml:space="preserve">
4.- Paciente </t>
        </r>
        <r>
          <rPr>
            <b/>
            <sz val="9"/>
            <color indexed="81"/>
            <rFont val="Tahoma"/>
            <family val="2"/>
          </rPr>
          <t xml:space="preserve">Menor a 15 Años.
</t>
        </r>
      </text>
    </comment>
    <comment ref="AF119" authorId="0" shapeId="0" xr:uid="{9EED1B89-2988-472A-8889-E8989D33846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Anestesiología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19" authorId="0" shapeId="0" xr:uid="{0F7AEBC9-7857-4043-90F5-CEB8910F8932}">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Anestesiología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Anestesiología.
</t>
        </r>
        <r>
          <rPr>
            <sz val="9"/>
            <color indexed="81"/>
            <rFont val="Tahoma"/>
            <family val="2"/>
          </rPr>
          <t>3- En la cita contenga la especialidad medica del profesional</t>
        </r>
      </text>
    </comment>
    <comment ref="AH119" authorId="0" shapeId="0" xr:uid="{21941656-9AFD-44A1-9275-F21E5D7C31F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Anestesiología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Anestesiología.</t>
        </r>
        <r>
          <rPr>
            <sz val="9"/>
            <color indexed="81"/>
            <rFont val="Tahoma"/>
            <family val="2"/>
          </rPr>
          <t xml:space="preserve">
4- En la cita contenga la especialidad medica del profesional</t>
        </r>
      </text>
    </comment>
    <comment ref="AI119" authorId="0" shapeId="0" xr:uid="{BACE76A3-61D9-4C44-B497-D580BE2F3251}">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Anestesiología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Anestesiología.
</t>
        </r>
        <r>
          <rPr>
            <sz val="9"/>
            <color indexed="81"/>
            <rFont val="Tahoma"/>
            <family val="2"/>
          </rPr>
          <t>4- En la cita contenga la especialidad medica del profesional</t>
        </r>
      </text>
    </comment>
    <comment ref="U120" authorId="0" shapeId="0" xr:uid="{6C436D57-FC15-4D2F-AE02-E48C02A15F9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Obstetricia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0" authorId="0" shapeId="0" xr:uid="{072C93F0-BC07-479E-8649-97FC59AAB50D}">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Obstetricia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0" authorId="0" shapeId="0" xr:uid="{4E1B38CA-8083-418E-8EED-849B1CD545A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Obstetricia</t>
        </r>
        <r>
          <rPr>
            <sz val="9"/>
            <color indexed="81"/>
            <rFont val="Tahoma"/>
            <family val="2"/>
          </rPr>
          <t xml:space="preserve">
3.- En la cita contenga la especialidad medica del profesional</t>
        </r>
      </text>
    </comment>
    <comment ref="Z120" authorId="0" shapeId="0" xr:uid="{CEAC7AAF-EFB7-4930-9BBA-34F41562389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Obstetricia.</t>
        </r>
        <r>
          <rPr>
            <sz val="9"/>
            <color indexed="81"/>
            <rFont val="Tahoma"/>
            <family val="2"/>
          </rPr>
          <t xml:space="preserve">
3.- En la cita contenga la especialidad medica del profesional</t>
        </r>
      </text>
    </comment>
    <comment ref="AD120" authorId="0" shapeId="0" xr:uid="{AF95183E-8437-43F1-A595-9C1247AC47C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Obstetricia.
</t>
        </r>
        <r>
          <rPr>
            <sz val="9"/>
            <color indexed="81"/>
            <rFont val="Tahoma"/>
            <family val="2"/>
          </rPr>
          <t>3.- En la cita contenga la especialidad medica del profesional</t>
        </r>
      </text>
    </comment>
    <comment ref="AE120" authorId="0" shapeId="0" xr:uid="{78B78F09-0E02-40B6-91F2-1B8AE1E00F7D}">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Obstetricia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20" authorId="0" shapeId="0" xr:uid="{7AD52CC3-92D2-4E08-AB98-E8EBCB260A8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Obstetricia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0" authorId="0" shapeId="0" xr:uid="{CD4AF09A-6D5F-44D5-BF67-A37F7B24F946}">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Obstetricia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Obstetricia.
</t>
        </r>
        <r>
          <rPr>
            <sz val="9"/>
            <color indexed="81"/>
            <rFont val="Tahoma"/>
            <family val="2"/>
          </rPr>
          <t>3- En la cita contenga la especialidad medica del profesional</t>
        </r>
      </text>
    </comment>
    <comment ref="AH120" authorId="0" shapeId="0" xr:uid="{843312CF-A547-4C2C-9EA2-D1FC161096F1}">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Obstetricia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Obstetricia.</t>
        </r>
        <r>
          <rPr>
            <sz val="9"/>
            <color indexed="81"/>
            <rFont val="Tahoma"/>
            <family val="2"/>
          </rPr>
          <t xml:space="preserve">
4- En la cita contenga la especialidad medica del profesional</t>
        </r>
      </text>
    </comment>
    <comment ref="AI120" authorId="0" shapeId="0" xr:uid="{22D550F6-FDA9-432E-8750-645F9CB5CDB5}">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Obstetricia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Obstetricia.
</t>
        </r>
        <r>
          <rPr>
            <sz val="9"/>
            <color indexed="81"/>
            <rFont val="Tahoma"/>
            <family val="2"/>
          </rPr>
          <t>4- En la cita contenga la especialidad medica del profesional</t>
        </r>
      </text>
    </comment>
    <comment ref="U121" authorId="0" shapeId="0" xr:uid="{08200E10-67A0-43FC-83E3-E52BE552DB0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Ginecología Pediátrica y de la Adolescencia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1" authorId="0" shapeId="0" xr:uid="{0BF4FCDC-FC55-4F0E-899B-97ABC3ABBA2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Ginecología Pediátrica y de la Adolescencia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1" authorId="0" shapeId="0" xr:uid="{428884BA-9A44-441B-9A36-7FE61462F0D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Pediátrica y de la Adolescencia.</t>
        </r>
        <r>
          <rPr>
            <sz val="9"/>
            <color indexed="81"/>
            <rFont val="Tahoma"/>
            <family val="2"/>
          </rPr>
          <t xml:space="preserve">
3.- En la cita contenga la especialidad medica del profesional</t>
        </r>
      </text>
    </comment>
    <comment ref="Z121" authorId="0" shapeId="0" xr:uid="{C33FD5AB-8751-4206-8959-A3A4E69056F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Pediátrica y de la Adolescencia.</t>
        </r>
        <r>
          <rPr>
            <sz val="9"/>
            <color indexed="81"/>
            <rFont val="Tahoma"/>
            <family val="2"/>
          </rPr>
          <t xml:space="preserve">
3.- En la cita contenga la especialidad medica del profesional</t>
        </r>
      </text>
    </comment>
    <comment ref="AD121" authorId="0" shapeId="0" xr:uid="{713124CA-66D2-46E7-B305-F35211F64B1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Pediátrica y de la Adolescencia.</t>
        </r>
        <r>
          <rPr>
            <sz val="9"/>
            <color indexed="81"/>
            <rFont val="Tahoma"/>
            <family val="2"/>
          </rPr>
          <t xml:space="preserve">
3.- En la cita contenga la especialidad medica del profesional</t>
        </r>
      </text>
    </comment>
    <comment ref="AE121" authorId="0" shapeId="0" xr:uid="{154CC099-361E-472E-9FD8-FB1B6B7B295B}">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Ginecología Pediátrica y de la Adolescencia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21" authorId="0" shapeId="0" xr:uid="{D5B9E7CD-3FDA-422E-B5E7-4FAAEF07492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Ginecología Pediátrica y de la Adolescencia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1" authorId="0" shapeId="0" xr:uid="{07CEF247-A431-44BC-8675-72A362CC7419}">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Ginecología Pediátrica y de la Adolescencia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Pediátrica y de la Adolescencia
</t>
        </r>
        <r>
          <rPr>
            <sz val="9"/>
            <color indexed="81"/>
            <rFont val="Tahoma"/>
            <family val="2"/>
          </rPr>
          <t>3- En la cita contenga la especialidad medica del profesional</t>
        </r>
      </text>
    </comment>
    <comment ref="AH121" authorId="0" shapeId="0" xr:uid="{E73C454B-9869-4C64-A41F-747E20D30181}">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Ginecología Pediátrica y de la Adolescencia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Pediátrica y de la Adolescencia</t>
        </r>
        <r>
          <rPr>
            <sz val="9"/>
            <color indexed="81"/>
            <rFont val="Tahoma"/>
            <family val="2"/>
          </rPr>
          <t xml:space="preserve">
4- En la cita contenga la especialidad medica del profesional</t>
        </r>
      </text>
    </comment>
    <comment ref="AI121" authorId="0" shapeId="0" xr:uid="{ACF70604-FCF9-4A84-85AC-0D81DB21F97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Ginecología Pediátrica y de la Adolescencia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Pediátrica y de la Adolescencia
</t>
        </r>
        <r>
          <rPr>
            <sz val="9"/>
            <color indexed="81"/>
            <rFont val="Tahoma"/>
            <family val="2"/>
          </rPr>
          <t>4- En la cita contenga la especialidad medica del profesional</t>
        </r>
      </text>
    </comment>
    <comment ref="U122" authorId="0" shapeId="0" xr:uid="{8C2D581C-B64C-48DD-B513-AE46D3C3828A}">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Ginecología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2" authorId="0" shapeId="0" xr:uid="{B85EC3A7-219D-4B1D-9A65-8482D7749F5C}">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Ginecología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2" authorId="0" shapeId="0" xr:uid="{CAEEB79A-31B4-4397-9DD6-A3057CFC189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Adulto</t>
        </r>
        <r>
          <rPr>
            <sz val="9"/>
            <color indexed="81"/>
            <rFont val="Tahoma"/>
            <family val="2"/>
          </rPr>
          <t xml:space="preserve">
3.- En la cita contenga la especialidad medica del profesional</t>
        </r>
      </text>
    </comment>
    <comment ref="Z122" authorId="0" shapeId="0" xr:uid="{DC8F2007-2F3C-4900-A705-BA70D94B886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Adulto.</t>
        </r>
        <r>
          <rPr>
            <sz val="9"/>
            <color indexed="81"/>
            <rFont val="Tahoma"/>
            <family val="2"/>
          </rPr>
          <t xml:space="preserve">
3.- En la cita contenga la especialidad medica del profesional</t>
        </r>
      </text>
    </comment>
    <comment ref="AD122" authorId="0" shapeId="0" xr:uid="{596A79B5-A8CD-44D5-86BA-6A8CD00D45C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Adulto.</t>
        </r>
        <r>
          <rPr>
            <sz val="9"/>
            <color indexed="81"/>
            <rFont val="Tahoma"/>
            <family val="2"/>
          </rPr>
          <t xml:space="preserve">
3.- En la cita contenga la especialidad medica del profesional</t>
        </r>
      </text>
    </comment>
    <comment ref="AE122" authorId="0" shapeId="0" xr:uid="{BCBAF939-7529-4E2E-8BF0-69BD1C855A6E}">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Ginecología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22" authorId="0" shapeId="0" xr:uid="{6061A3A7-0AD4-4308-9DCB-6AA3F173B4D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Ginecología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2" authorId="0" shapeId="0" xr:uid="{8D1ADB1E-E497-4B1E-B2D9-AB5F580EA141}">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Ginecología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Adulto.
</t>
        </r>
        <r>
          <rPr>
            <sz val="9"/>
            <color indexed="81"/>
            <rFont val="Tahoma"/>
            <family val="2"/>
          </rPr>
          <t>3- En la cita contenga la especialidad medica del profesional</t>
        </r>
      </text>
    </comment>
    <comment ref="AH122" authorId="0" shapeId="0" xr:uid="{BBD0F66C-9D22-48A3-AB76-E066463BB107}">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Ginecología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Ginecología Adulto.</t>
        </r>
        <r>
          <rPr>
            <sz val="9"/>
            <color indexed="81"/>
            <rFont val="Tahoma"/>
            <family val="2"/>
          </rPr>
          <t xml:space="preserve">
4- En la cita contenga la especialidad medica del profesional</t>
        </r>
      </text>
    </comment>
    <comment ref="AI122" authorId="0" shapeId="0" xr:uid="{34F5598D-4E0E-46C7-8C7F-1B7B3271BB9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Ginecología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Ginecología Adulto
</t>
        </r>
        <r>
          <rPr>
            <sz val="9"/>
            <color indexed="81"/>
            <rFont val="Tahoma"/>
            <family val="2"/>
          </rPr>
          <t>4- En la cita contenga la especialidad medica del profesional</t>
        </r>
      </text>
    </comment>
    <comment ref="U123" authorId="0" shapeId="0" xr:uid="{7CAA21DC-70C6-4740-BC9F-6E180C80E7C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Oftalmología.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3" authorId="0" shapeId="0" xr:uid="{53243520-C0FB-47E8-A110-94B9A1E7F0F4}">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Oftalmología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3" authorId="0" shapeId="0" xr:uid="{EFF33403-A792-4D6E-BD68-A729F354927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3.- En la cita contenga la especialidad medica del profesional</t>
        </r>
      </text>
    </comment>
    <comment ref="Z123" authorId="0" shapeId="0" xr:uid="{DEA3F642-2EDD-4F0D-92E8-6C36B909F8B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3.- En la cita contenga la especialidad medica del profesional</t>
        </r>
      </text>
    </comment>
    <comment ref="AD123" authorId="0" shapeId="0" xr:uid="{C17C6471-6178-421E-847E-7EEEDCDD935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3.- En la cita contenga la especialidad medica del profesional</t>
        </r>
      </text>
    </comment>
    <comment ref="AE123" authorId="0" shapeId="0" xr:uid="{FA1C0942-0908-4C7C-B941-451A000C6D0A}">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Oftalmología</t>
        </r>
        <r>
          <rPr>
            <sz val="9"/>
            <color indexed="81"/>
            <rFont val="Tahoma"/>
            <family val="2"/>
          </rPr>
          <t xml:space="preserve">
4.- Paciente </t>
        </r>
        <r>
          <rPr>
            <b/>
            <sz val="9"/>
            <color indexed="81"/>
            <rFont val="Tahoma"/>
            <family val="2"/>
          </rPr>
          <t xml:space="preserve">Menor a 15 Años.
</t>
        </r>
      </text>
    </comment>
    <comment ref="AF123" authorId="0" shapeId="0" xr:uid="{E7B1F793-A642-4347-8CCF-22EBB9E8C5D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Oftalmología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3" authorId="0" shapeId="0" xr:uid="{D9E8BFDC-5E99-499D-BEF6-DB2BCDE1710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Oftalmología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Oftalmología.
</t>
        </r>
        <r>
          <rPr>
            <sz val="9"/>
            <color indexed="81"/>
            <rFont val="Tahoma"/>
            <family val="2"/>
          </rPr>
          <t>3- En la cita contenga la especialidad medica del profesional</t>
        </r>
      </text>
    </comment>
    <comment ref="AH123" authorId="0" shapeId="0" xr:uid="{619E458C-30BB-49ED-A244-98873BB58135}">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Oftalmología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Oftalmología.</t>
        </r>
        <r>
          <rPr>
            <sz val="9"/>
            <color indexed="81"/>
            <rFont val="Tahoma"/>
            <family val="2"/>
          </rPr>
          <t xml:space="preserve">
4- En la cita contenga la especialidad medica del profesional</t>
        </r>
      </text>
    </comment>
    <comment ref="AI123" authorId="0" shapeId="0" xr:uid="{1E1C1539-DE6C-481F-9DB4-FE5F9120ACD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Oftalmología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Oftalmología
</t>
        </r>
        <r>
          <rPr>
            <sz val="9"/>
            <color indexed="81"/>
            <rFont val="Tahoma"/>
            <family val="2"/>
          </rPr>
          <t>4- En la cita contenga la especialidad medica del profesional</t>
        </r>
      </text>
    </comment>
    <comment ref="U124" authorId="0" shapeId="0" xr:uid="{89AD2DDE-E3AC-4379-A1FC-9FE6F078D7D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Otorrinolaringología.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4" authorId="0" shapeId="0" xr:uid="{B69AB342-2508-482D-B9D7-5296399A3E83}">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Otorrinolaringología.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4" authorId="0" shapeId="0" xr:uid="{599C8845-7CAE-4F15-AC6B-4C25878E255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Otorrinolaringología. </t>
        </r>
        <r>
          <rPr>
            <sz val="9"/>
            <color indexed="81"/>
            <rFont val="Tahoma"/>
            <family val="2"/>
          </rPr>
          <t xml:space="preserve">
3.- En la cita contenga la especialidad medica del profesional</t>
        </r>
      </text>
    </comment>
    <comment ref="Z124" authorId="0" shapeId="0" xr:uid="{349ACA56-B52A-4B97-8D66-A5A5503B9D7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3.- En la cita contenga la especialidad medica del profesional</t>
        </r>
      </text>
    </comment>
    <comment ref="AD124" authorId="0" shapeId="0" xr:uid="{0D648272-40BB-4CF5-904F-806689AA042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3.- En la cita contenga la especialidad medica del profesional</t>
        </r>
      </text>
    </comment>
    <comment ref="AE124" authorId="0" shapeId="0" xr:uid="{F97292F1-7108-459D-B182-456E877EAEC1}">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Otorrinolaringología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24" authorId="0" shapeId="0" xr:uid="{73DCE504-48EA-4356-8A96-ACAE8D9AD5B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Otorrinolaringología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4" authorId="0" shapeId="0" xr:uid="{6D530D10-B07D-4CAF-913B-C88427E7B1E0}">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Otorrinolaringología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Otorrinolaringología.
</t>
        </r>
        <r>
          <rPr>
            <sz val="9"/>
            <color indexed="81"/>
            <rFont val="Tahoma"/>
            <family val="2"/>
          </rPr>
          <t>3- En la cita contenga la especialidad medica del profesional</t>
        </r>
      </text>
    </comment>
    <comment ref="AH124" authorId="0" shapeId="0" xr:uid="{916A935E-E73D-4D58-B0B1-59B09EAC405E}">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Otorrinolaringología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Otorrinolaringología</t>
        </r>
        <r>
          <rPr>
            <sz val="9"/>
            <color indexed="81"/>
            <rFont val="Tahoma"/>
            <family val="2"/>
          </rPr>
          <t xml:space="preserve">
4- En la cita contenga la especialidad medica del profesional</t>
        </r>
      </text>
    </comment>
    <comment ref="AI124" authorId="0" shapeId="0" xr:uid="{44AFDA6E-0B83-44EB-B32C-58D25007C51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Otorrinolaringología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Otorrinolaringología
</t>
        </r>
        <r>
          <rPr>
            <sz val="9"/>
            <color indexed="81"/>
            <rFont val="Tahoma"/>
            <family val="2"/>
          </rPr>
          <t>4- En la cita contenga la especialidad medica del profesional</t>
        </r>
      </text>
    </comment>
    <comment ref="U125" authorId="0" shapeId="0" xr:uid="{D51FD6E5-B17E-44DA-995D-FB983F8D2689}">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Traumatología y Ortopedia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5" authorId="0" shapeId="0" xr:uid="{54B5B3F0-277C-415B-903A-0356139A241F}">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Traumatología y Ortopedia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5" authorId="0" shapeId="0" xr:uid="{D6FA295C-AFA6-4286-A045-1F73D0EACC4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Pediátrica.</t>
        </r>
        <r>
          <rPr>
            <sz val="9"/>
            <color indexed="81"/>
            <rFont val="Tahoma"/>
            <family val="2"/>
          </rPr>
          <t xml:space="preserve">
3.- En la cita contenga la especialidad medica del profesional</t>
        </r>
      </text>
    </comment>
    <comment ref="Z125" authorId="0" shapeId="0" xr:uid="{78CFEA3A-37FC-4529-AD1D-D9C852A7FBC0}">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Pediátrica.</t>
        </r>
        <r>
          <rPr>
            <sz val="9"/>
            <color indexed="81"/>
            <rFont val="Tahoma"/>
            <family val="2"/>
          </rPr>
          <t xml:space="preserve">
3.- En la cita contenga la especialidad medica del profesional</t>
        </r>
      </text>
    </comment>
    <comment ref="AD125" authorId="0" shapeId="0" xr:uid="{E67E1B6A-D579-454D-A8C9-02E47F397C6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Pediátrica.</t>
        </r>
        <r>
          <rPr>
            <sz val="9"/>
            <color indexed="81"/>
            <rFont val="Tahoma"/>
            <family val="2"/>
          </rPr>
          <t xml:space="preserve">
3.- En la cita contenga la especialidad medica del profesional</t>
        </r>
      </text>
    </comment>
    <comment ref="AE125" authorId="0" shapeId="0" xr:uid="{FAA6AD9B-358F-40DC-9EBE-8F4276A64A8E}">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Traumatología y Ortopedia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25" authorId="0" shapeId="0" xr:uid="{F520B0DC-36E4-44E3-BFD5-B45ADCFD1A63}">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Traumatología y Ortopedia Pediátrica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5" authorId="0" shapeId="0" xr:uid="{6A9D5D76-8633-4083-BDF3-AFCA6B35F06C}">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Traumatología y Ortopedia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Traumatología y Ortopedia Pediátrica
</t>
        </r>
        <r>
          <rPr>
            <sz val="9"/>
            <color indexed="81"/>
            <rFont val="Tahoma"/>
            <family val="2"/>
          </rPr>
          <t>3- En la cita contenga la especialidad medica del profesional</t>
        </r>
      </text>
    </comment>
    <comment ref="AH125" authorId="0" shapeId="0" xr:uid="{64C6F2A4-9FF2-4E02-B280-BEA90170298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Traumatología y Ortopedia Pediátrica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Pediátrica.</t>
        </r>
        <r>
          <rPr>
            <sz val="9"/>
            <color indexed="81"/>
            <rFont val="Tahoma"/>
            <family val="2"/>
          </rPr>
          <t xml:space="preserve">
4- En la cita contenga la especialidad medica del profesional</t>
        </r>
      </text>
    </comment>
    <comment ref="AI125" authorId="0" shapeId="0" xr:uid="{F5D3DD80-6FF1-4170-AEFC-253E0B583799}">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Traumatología y Ortopedia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Traumatología y Ortopedia Pediátrica
</t>
        </r>
        <r>
          <rPr>
            <sz val="9"/>
            <color indexed="81"/>
            <rFont val="Tahoma"/>
            <family val="2"/>
          </rPr>
          <t>4- En la cita contenga la especialidad medica del profesional</t>
        </r>
      </text>
    </comment>
    <comment ref="U126" authorId="0" shapeId="0" xr:uid="{278A06D8-FD62-42F6-942C-878A52D256F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Traumatología y Ortopedia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6" authorId="0" shapeId="0" xr:uid="{FB4E1561-D65B-4A85-938A-403241F7FFA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Traumatología y Ortopedia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6" authorId="0" shapeId="0" xr:uid="{C170D6E6-8B1B-4B60-BBA9-4050D2FD26B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Adulto</t>
        </r>
        <r>
          <rPr>
            <sz val="9"/>
            <color indexed="81"/>
            <rFont val="Tahoma"/>
            <family val="2"/>
          </rPr>
          <t xml:space="preserve">
3.- En la cita contenga la especialidad medica del profesional</t>
        </r>
      </text>
    </comment>
    <comment ref="Z126" authorId="0" shapeId="0" xr:uid="{B6BDC38F-F851-4226-9116-B8CFE37BE83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Traumatología y Ortopedia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Adulto.</t>
        </r>
        <r>
          <rPr>
            <sz val="9"/>
            <color indexed="81"/>
            <rFont val="Tahoma"/>
            <family val="2"/>
          </rPr>
          <t xml:space="preserve">
3.- En la cita contenga la especialidad medica del profesional</t>
        </r>
      </text>
    </comment>
    <comment ref="AD126" authorId="0" shapeId="0" xr:uid="{C86D7DA4-9610-48C8-9E2B-4BC8B31F543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Traumatología y Ortopedia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Adulto.</t>
        </r>
        <r>
          <rPr>
            <sz val="9"/>
            <color indexed="81"/>
            <rFont val="Tahoma"/>
            <family val="2"/>
          </rPr>
          <t xml:space="preserve">
3.- En la cita contenga la especialidad medica del profesional</t>
        </r>
      </text>
    </comment>
    <comment ref="AE126" authorId="0" shapeId="0" xr:uid="{2693532D-46BD-4778-8288-E98F35E99E5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Traumatología y Ortopedia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26" authorId="0" shapeId="0" xr:uid="{78F96413-F39C-4C0F-A259-0C0EC04A2BFF}">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Traumatología y Ortopedia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6" authorId="0" shapeId="0" xr:uid="{8D1CC1CA-A865-4234-98A7-59FF3286AF73}">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Traumatología y Ortopedia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Traumatología y Ortopedia Adulto.
</t>
        </r>
        <r>
          <rPr>
            <sz val="9"/>
            <color indexed="81"/>
            <rFont val="Tahoma"/>
            <family val="2"/>
          </rPr>
          <t>3- En la cita contenga la especialidad medica del profesional</t>
        </r>
      </text>
    </comment>
    <comment ref="AH126" authorId="0" shapeId="0" xr:uid="{A80E497F-0E4F-4FA7-8F9A-F43764635DA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Traumatología y Ortopedia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Traumatología y Ortopedia Adulto.</t>
        </r>
        <r>
          <rPr>
            <sz val="9"/>
            <color indexed="81"/>
            <rFont val="Tahoma"/>
            <family val="2"/>
          </rPr>
          <t xml:space="preserve">
4- En la cita contenga la especialidad medica del profesional</t>
        </r>
      </text>
    </comment>
    <comment ref="AI126" authorId="0" shapeId="0" xr:uid="{216DDF97-71BC-438E-8C51-38397927D701}">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Traumatología y Ortopedia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Traumatología y Ortopedia Adulto.
</t>
        </r>
        <r>
          <rPr>
            <sz val="9"/>
            <color indexed="81"/>
            <rFont val="Tahoma"/>
            <family val="2"/>
          </rPr>
          <t>4- En la cita contenga la especialidad medica del profesional</t>
        </r>
      </text>
    </comment>
    <comment ref="U127" authorId="0" shapeId="0" xr:uid="{6A52164F-F98E-40FB-AE78-6A3B6458A04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Urología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7" authorId="0" shapeId="0" xr:uid="{33EBC5DE-6CFA-4CEC-9401-AFF2449F004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Urología Pediátrica.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7" authorId="0" shapeId="0" xr:uid="{39F4FC96-3183-40D2-BF3D-63E4E69EB10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Pediátrica.</t>
        </r>
        <r>
          <rPr>
            <sz val="9"/>
            <color indexed="81"/>
            <rFont val="Tahoma"/>
            <family val="2"/>
          </rPr>
          <t xml:space="preserve">
3.- En la cita contenga la especialidad medica del profesional</t>
        </r>
      </text>
    </comment>
    <comment ref="Z127" authorId="0" shapeId="0" xr:uid="{BA2EFDFC-F815-437B-AC00-51E9170F835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Pediátrica.</t>
        </r>
        <r>
          <rPr>
            <sz val="9"/>
            <color indexed="81"/>
            <rFont val="Tahoma"/>
            <family val="2"/>
          </rPr>
          <t xml:space="preserve">
3.- En la cita contenga la especialidad medica del profesional</t>
        </r>
      </text>
    </comment>
    <comment ref="AD127" authorId="0" shapeId="0" xr:uid="{D91C3181-B22F-4EAE-A79C-48A43EFC332F}">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Pediátrica.</t>
        </r>
        <r>
          <rPr>
            <sz val="9"/>
            <color indexed="81"/>
            <rFont val="Tahoma"/>
            <family val="2"/>
          </rPr>
          <t xml:space="preserve">
3.- En la cita contenga la especialidad medica del profesional</t>
        </r>
      </text>
    </comment>
    <comment ref="AE127" authorId="0" shapeId="0" xr:uid="{A6C0730E-281E-4AC6-B9E3-4041309106DE}">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Urología Pediátrica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27" authorId="0" shapeId="0" xr:uid="{1375641D-2771-41A6-A8C4-F483F8FBCE1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Urología Pediátrica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7" authorId="0" shapeId="0" xr:uid="{C5200958-50E5-4C0F-80C9-E15F63963DBE}">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Urología Pediátrica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Pediátrica.
</t>
        </r>
        <r>
          <rPr>
            <sz val="9"/>
            <color indexed="81"/>
            <rFont val="Tahoma"/>
            <family val="2"/>
          </rPr>
          <t>3- En la cita contenga la especialidad medica del profesional</t>
        </r>
      </text>
    </comment>
    <comment ref="AH127" authorId="0" shapeId="0" xr:uid="{FA81A281-8BE6-42B5-BCFE-1B91A17CAAE9}">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Urología Pediátrica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Pediátrica.</t>
        </r>
        <r>
          <rPr>
            <sz val="9"/>
            <color indexed="81"/>
            <rFont val="Tahoma"/>
            <family val="2"/>
          </rPr>
          <t xml:space="preserve">
4- En la cita contenga la especialidad medica del profesional</t>
        </r>
      </text>
    </comment>
    <comment ref="AI127" authorId="0" shapeId="0" xr:uid="{D157B453-D364-47CD-AE90-82483D76A96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Urología Pediátrica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Pediátrica.
</t>
        </r>
        <r>
          <rPr>
            <sz val="9"/>
            <color indexed="81"/>
            <rFont val="Tahoma"/>
            <family val="2"/>
          </rPr>
          <t>4- En la cita contenga la especialidad medica del profesional</t>
        </r>
      </text>
    </comment>
    <comment ref="U128" authorId="0" shapeId="0" xr:uid="{EDDC22F5-939E-45B1-B038-DA4CE6658F00}">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Urología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8" authorId="0" shapeId="0" xr:uid="{207657DD-AC84-4164-8B4F-1935C0475769}">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Urología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28" authorId="0" shapeId="0" xr:uid="{388AE45A-A40B-4396-A52F-06C364A8C4A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Adulto.</t>
        </r>
        <r>
          <rPr>
            <sz val="9"/>
            <color indexed="81"/>
            <rFont val="Tahoma"/>
            <family val="2"/>
          </rPr>
          <t xml:space="preserve">
3.- En la cita contenga la especialidad medica del profesional</t>
        </r>
      </text>
    </comment>
    <comment ref="Z128" authorId="0" shapeId="0" xr:uid="{B131E86B-C724-4EB6-A31F-F920F072C20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Adulto.</t>
        </r>
        <r>
          <rPr>
            <sz val="9"/>
            <color indexed="81"/>
            <rFont val="Tahoma"/>
            <family val="2"/>
          </rPr>
          <t xml:space="preserve">
3.- En la cita contenga la especialidad medica del profesional</t>
        </r>
      </text>
    </comment>
    <comment ref="AD128" authorId="0" shapeId="0" xr:uid="{F33D0550-C245-472C-A4E1-5A924D4748B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Adulto.</t>
        </r>
        <r>
          <rPr>
            <sz val="9"/>
            <color indexed="81"/>
            <rFont val="Tahoma"/>
            <family val="2"/>
          </rPr>
          <t xml:space="preserve">
3.- En la cita contenga la especialidad medica del profesional</t>
        </r>
      </text>
    </comment>
    <comment ref="AE128" authorId="0" shapeId="0" xr:uid="{47015553-6C19-48AB-8727-BC906E9083FE}">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Urología Adulto</t>
        </r>
        <r>
          <rPr>
            <sz val="9"/>
            <color indexed="81"/>
            <rFont val="Tahoma"/>
            <family val="2"/>
          </rPr>
          <t xml:space="preserve">
4.- Paciente </t>
        </r>
        <r>
          <rPr>
            <b/>
            <sz val="9"/>
            <color indexed="81"/>
            <rFont val="Tahoma"/>
            <family val="2"/>
          </rPr>
          <t xml:space="preserve">Menor a 15 Años.
</t>
        </r>
      </text>
    </comment>
    <comment ref="AF128" authorId="0" shapeId="0" xr:uid="{B394CAE9-4CCF-40F4-8DC3-CCE7A1ECB55C}">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Urología Adulto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8" authorId="0" shapeId="0" xr:uid="{09B7A32C-2A38-434D-87FF-1A202F215AB1}">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Urología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Adulto.
</t>
        </r>
        <r>
          <rPr>
            <sz val="9"/>
            <color indexed="81"/>
            <rFont val="Tahoma"/>
            <family val="2"/>
          </rPr>
          <t>3- En la cita contenga la especialidad medica del profesional</t>
        </r>
      </text>
    </comment>
    <comment ref="AH128" authorId="0" shapeId="0" xr:uid="{FD7A23FD-2631-4D4A-AF72-ADECB3DFF6BC}">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Urología Adulto </t>
        </r>
        <r>
          <rPr>
            <sz val="9"/>
            <color indexed="81"/>
            <rFont val="Tahoma"/>
            <family val="2"/>
          </rPr>
          <t xml:space="preserve">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Urología Adulto.</t>
        </r>
        <r>
          <rPr>
            <sz val="9"/>
            <color indexed="81"/>
            <rFont val="Tahoma"/>
            <family val="2"/>
          </rPr>
          <t xml:space="preserve">
4- En la cita contenga la especialidad medica del profesional</t>
        </r>
      </text>
    </comment>
    <comment ref="AI128" authorId="0" shapeId="0" xr:uid="{CEF71F39-FB28-41A7-AE43-DDF84463963E}">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Urología Adulto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Urología Adulto.
</t>
        </r>
        <r>
          <rPr>
            <sz val="9"/>
            <color indexed="81"/>
            <rFont val="Tahoma"/>
            <family val="2"/>
          </rPr>
          <t>4- En la cita contenga la especialidad medica del profesional</t>
        </r>
      </text>
    </comment>
    <comment ref="U129" authorId="0" shapeId="0" xr:uid="{4ED5FC74-08D2-42CB-8DF2-ABB910A0204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 del Niño.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29" authorId="0" shapeId="0" xr:uid="{76987C84-ECA8-48D6-8644-352BDFF940BD}">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 del Niño.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r>
          <rPr>
            <b/>
            <sz val="9"/>
            <color indexed="81"/>
            <rFont val="Tahoma"/>
            <family val="2"/>
          </rPr>
          <t xml:space="preserve">
</t>
        </r>
      </text>
    </comment>
    <comment ref="W129" authorId="0" shapeId="0" xr:uid="{508C65D4-DCEB-4296-B10F-6E6EBEC03154}">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del Niño.</t>
        </r>
        <r>
          <rPr>
            <sz val="9"/>
            <color indexed="81"/>
            <rFont val="Tahoma"/>
            <family val="2"/>
          </rPr>
          <t xml:space="preserve">
3.- En la cita contenga la especialidad medica del profesional</t>
        </r>
      </text>
    </comment>
    <comment ref="Z129" authorId="0" shapeId="0" xr:uid="{88515C30-11BA-4003-AAC3-A52AFBFE481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del Niño.</t>
        </r>
        <r>
          <rPr>
            <sz val="9"/>
            <color indexed="81"/>
            <rFont val="Tahoma"/>
            <family val="2"/>
          </rPr>
          <t xml:space="preserve">
3.- En la cita contenga la especialidad medica del profesional</t>
        </r>
      </text>
    </comment>
    <comment ref="AD129" authorId="0" shapeId="0" xr:uid="{2FFF98DD-CB27-4C50-A6D1-A389F1205C3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del Niño.</t>
        </r>
        <r>
          <rPr>
            <sz val="9"/>
            <color indexed="81"/>
            <rFont val="Tahoma"/>
            <family val="2"/>
          </rPr>
          <t xml:space="preserve">
3.- En la cita contenga la especialidad medica del profesional</t>
        </r>
      </text>
    </comment>
    <comment ref="AE129" authorId="0" shapeId="0" xr:uid="{54D65F31-BED2-42C1-BFB8-DE4D6F3F4063}">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Medicina Familiar del Niño</t>
        </r>
        <r>
          <rPr>
            <sz val="9"/>
            <color indexed="81"/>
            <rFont val="Tahoma"/>
            <family val="2"/>
          </rPr>
          <t xml:space="preserve">
4.- Paciente </t>
        </r>
        <r>
          <rPr>
            <b/>
            <sz val="9"/>
            <color indexed="81"/>
            <rFont val="Tahoma"/>
            <family val="2"/>
          </rPr>
          <t xml:space="preserve">Menor a 15 Años.
</t>
        </r>
      </text>
    </comment>
    <comment ref="AF129" authorId="0" shapeId="0" xr:uid="{BE59CDE7-AE6B-45FE-BF33-6CD6952CD744}">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Familiar del Niño</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29" authorId="0" shapeId="0" xr:uid="{31E336AE-2F6F-45D7-8AF7-DE1E84D3625B}">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Familiar del Niño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del Niño.
</t>
        </r>
        <r>
          <rPr>
            <sz val="9"/>
            <color indexed="81"/>
            <rFont val="Tahoma"/>
            <family val="2"/>
          </rPr>
          <t>3- En la cita contenga la especialidad medica del profesional</t>
        </r>
      </text>
    </comment>
    <comment ref="AH129" authorId="0" shapeId="0" xr:uid="{2BDC7852-1E40-4EFC-B174-8BD1A32DCA96}">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Familiar del Niño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del Niño.</t>
        </r>
        <r>
          <rPr>
            <sz val="9"/>
            <color indexed="81"/>
            <rFont val="Tahoma"/>
            <family val="2"/>
          </rPr>
          <t xml:space="preserve">
4- En la cita contenga la especialidad medica del profesional</t>
        </r>
      </text>
    </comment>
    <comment ref="AI129" authorId="0" shapeId="0" xr:uid="{9122FC30-0413-42CF-8D6B-929446F2F777}">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Familiar del Niño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del Niño.
</t>
        </r>
        <r>
          <rPr>
            <sz val="9"/>
            <color indexed="81"/>
            <rFont val="Tahoma"/>
            <family val="2"/>
          </rPr>
          <t>4- En la cita contenga la especialidad medica del profesional</t>
        </r>
      </text>
    </comment>
    <comment ref="U130" authorId="0" shapeId="0" xr:uid="{D1A9CA8B-5734-4295-A083-6C658B3B4612}">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30" authorId="0" shapeId="0" xr:uid="{8C0F1D58-7ED4-4CF8-B353-31D79A22884C}">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30" authorId="0" shapeId="0" xr:uid="{57755B2E-ECB3-4881-B17B-F2DB865AA28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3.- En la cita contenga la especialidad medica del profesional</t>
        </r>
      </text>
    </comment>
    <comment ref="Z130" authorId="0" shapeId="0" xr:uid="{033927C8-2042-4E7C-818A-D64B91B9962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3.- En la cita contenga la especialidad medica del profesional</t>
        </r>
      </text>
    </comment>
    <comment ref="AD130" authorId="0" shapeId="0" xr:uid="{523681F8-7B6C-4174-A450-A86C30B9DDD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3.- En la cita contenga la especialidad medica del profesional</t>
        </r>
      </text>
    </comment>
    <comment ref="AE130" authorId="0" shapeId="0" xr:uid="{197E2E5D-AB04-43F4-B0DC-6C2B3B50AD5D}">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Medicina Familiar</t>
        </r>
        <r>
          <rPr>
            <sz val="9"/>
            <color indexed="81"/>
            <rFont val="Tahoma"/>
            <family val="2"/>
          </rPr>
          <t xml:space="preserve">
4.- Paciente </t>
        </r>
        <r>
          <rPr>
            <b/>
            <sz val="9"/>
            <color indexed="81"/>
            <rFont val="Tahoma"/>
            <family val="2"/>
          </rPr>
          <t xml:space="preserve">Menor a 15 Años.
</t>
        </r>
      </text>
    </comment>
    <comment ref="AF130" authorId="0" shapeId="0" xr:uid="{81734E9E-DD3A-4DA0-B5A2-F08A4F05E9D1}">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Familiar</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30" authorId="0" shapeId="0" xr:uid="{A9D9FE1D-B280-48B3-83B8-97D9339CDB58}">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Familiar</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t>
        </r>
        <r>
          <rPr>
            <sz val="9"/>
            <color indexed="81"/>
            <rFont val="Tahoma"/>
            <family val="2"/>
          </rPr>
          <t>3- En la cita contenga la especialidad medica del profesional</t>
        </r>
      </text>
    </comment>
    <comment ref="AH130" authorId="0" shapeId="0" xr:uid="{348F08C4-DF29-45B3-B443-1D237B022D12}">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Familiar</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t>
        </r>
        <r>
          <rPr>
            <sz val="9"/>
            <color indexed="81"/>
            <rFont val="Tahoma"/>
            <family val="2"/>
          </rPr>
          <t xml:space="preserve">
4- En la cita contenga la especialidad medica del profesional</t>
        </r>
      </text>
    </comment>
    <comment ref="AI130" authorId="0" shapeId="0" xr:uid="{3849E8E7-2B48-4D37-A1AA-1EC7382B497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Familiar </t>
        </r>
        <r>
          <rPr>
            <sz val="9"/>
            <color indexed="81"/>
            <rFont val="Tahoma"/>
            <family val="2"/>
          </rPr>
          <t xml:space="preserve">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t>
        </r>
        <r>
          <rPr>
            <sz val="9"/>
            <color indexed="81"/>
            <rFont val="Tahoma"/>
            <family val="2"/>
          </rPr>
          <t>4- En la cita contenga la especialidad medica del profesional</t>
        </r>
      </text>
    </comment>
    <comment ref="U131" authorId="0" shapeId="0" xr:uid="{580BBFF8-B794-42BD-B500-42C007E5C475}">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31" authorId="0" shapeId="0" xr:uid="{569D0538-E551-45D9-835E-35936D34D36B}">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Familiar Adulto</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31" authorId="0" shapeId="0" xr:uid="{88C2DF09-18FB-438D-A103-5A6C52CC199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Adulto</t>
        </r>
        <r>
          <rPr>
            <sz val="9"/>
            <color indexed="81"/>
            <rFont val="Tahoma"/>
            <family val="2"/>
          </rPr>
          <t xml:space="preserve">
3.- En la cita contenga la especialidad medica del profesional</t>
        </r>
      </text>
    </comment>
    <comment ref="Z131" authorId="0" shapeId="0" xr:uid="{EBA0DABE-5AC8-48E2-9D73-95AD76E99FF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Adulto.</t>
        </r>
        <r>
          <rPr>
            <sz val="9"/>
            <color indexed="81"/>
            <rFont val="Tahoma"/>
            <family val="2"/>
          </rPr>
          <t xml:space="preserve">
3.- En la cita contenga la especialidad medica del profesional</t>
        </r>
      </text>
    </comment>
    <comment ref="AD131" authorId="0" shapeId="0" xr:uid="{F27116AB-4FF5-425A-AFE8-F7D02D83D1D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Familiar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Adulto.</t>
        </r>
        <r>
          <rPr>
            <sz val="9"/>
            <color indexed="81"/>
            <rFont val="Tahoma"/>
            <family val="2"/>
          </rPr>
          <t xml:space="preserve">
3.- En la cita contenga la especialidad medica del profesional</t>
        </r>
      </text>
    </comment>
    <comment ref="AE131" authorId="0" shapeId="0" xr:uid="{5F61F9B3-8C2F-4789-9026-EE41D8B65DF5}">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Medicina Familiar Adulto</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31" authorId="0" shapeId="0" xr:uid="{FC2A4B63-C535-4371-909E-8C8D0D14EC29}">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Familiar Adulto</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31" authorId="0" shapeId="0" xr:uid="{433B3A44-B211-45EE-9CC1-4058264F4176}">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Familiar Adulto</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Adulto.
</t>
        </r>
        <r>
          <rPr>
            <sz val="9"/>
            <color indexed="81"/>
            <rFont val="Tahoma"/>
            <family val="2"/>
          </rPr>
          <t>3- En la cita contenga la especialidad medica del profesional</t>
        </r>
      </text>
    </comment>
    <comment ref="AH131" authorId="0" shapeId="0" xr:uid="{47FA1B59-EF7B-4513-A932-A3E720A72A59}">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Familiar Adulto</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Familiar Adulto.</t>
        </r>
        <r>
          <rPr>
            <sz val="9"/>
            <color indexed="81"/>
            <rFont val="Tahoma"/>
            <family val="2"/>
          </rPr>
          <t xml:space="preserve">
4- En la cita contenga la especialidad medica del profesional</t>
        </r>
      </text>
    </comment>
    <comment ref="AI131" authorId="0" shapeId="0" xr:uid="{605B599A-2BD7-4B6F-9AC5-CB7A7D7AEEB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Familiar Adulto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Familiar Adulto.
</t>
        </r>
        <r>
          <rPr>
            <sz val="9"/>
            <color indexed="81"/>
            <rFont val="Tahoma"/>
            <family val="2"/>
          </rPr>
          <t>4- En la cita contenga la especialidad medica del profesional</t>
        </r>
      </text>
    </comment>
    <comment ref="U132" authorId="0" shapeId="0" xr:uid="{6D53E3EE-2B2F-4D40-82F2-2A8D2D26B924}">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Diabetología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32" authorId="0" shapeId="0" xr:uid="{0E0C2146-7C15-4774-BC06-38760C15A237}">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Diabetología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32" authorId="0" shapeId="0" xr:uid="{FA704084-6E73-4AD2-ABBE-3EE57099EB6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Diabetología.</t>
        </r>
        <r>
          <rPr>
            <sz val="9"/>
            <color indexed="81"/>
            <rFont val="Tahoma"/>
            <family val="2"/>
          </rPr>
          <t xml:space="preserve">
3.- En la cita contenga la especialidad medica del profesional</t>
        </r>
      </text>
    </comment>
    <comment ref="Z132" authorId="0" shapeId="0" xr:uid="{D29C08A4-805A-47C1-B5B4-2537E946189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Familiar Adulto</t>
        </r>
        <r>
          <rPr>
            <sz val="9"/>
            <color indexed="81"/>
            <rFont val="Tahoma"/>
            <family val="2"/>
          </rPr>
          <t xml:space="preserve">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Diabetología.</t>
        </r>
        <r>
          <rPr>
            <sz val="9"/>
            <color indexed="81"/>
            <rFont val="Tahoma"/>
            <family val="2"/>
          </rPr>
          <t xml:space="preserve">
3.- En la cita contenga la especialidad medica del profesional</t>
        </r>
      </text>
    </comment>
    <comment ref="AD132" authorId="0" shapeId="0" xr:uid="{4EC7C741-7D7F-4836-834D-0C900CB68A83}">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Diabetología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Diabetología.</t>
        </r>
        <r>
          <rPr>
            <sz val="9"/>
            <color indexed="81"/>
            <rFont val="Tahoma"/>
            <family val="2"/>
          </rPr>
          <t xml:space="preserve">
3.- En la cita contenga la especialidad medica del profesional</t>
        </r>
      </text>
    </comment>
    <comment ref="AE132" authorId="0" shapeId="0" xr:uid="{6B25AEDA-34E0-49DF-8500-39DAFF4C69F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Diabetología</t>
        </r>
        <r>
          <rPr>
            <sz val="9"/>
            <color indexed="81"/>
            <rFont val="Tahoma"/>
            <family val="2"/>
          </rPr>
          <t xml:space="preserve"> </t>
        </r>
        <r>
          <rPr>
            <sz val="9"/>
            <color indexed="81"/>
            <rFont val="Tahoma"/>
            <family val="2"/>
          </rPr>
          <t xml:space="preserve">
4.- Paciente </t>
        </r>
        <r>
          <rPr>
            <b/>
            <sz val="9"/>
            <color indexed="81"/>
            <rFont val="Tahoma"/>
            <family val="2"/>
          </rPr>
          <t xml:space="preserve">Menor a 15 Años.
</t>
        </r>
      </text>
    </comment>
    <comment ref="AF132" authorId="0" shapeId="0" xr:uid="{3CF56CF4-782E-46BE-AC9D-B0DFDB8271ED}">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Diabetología</t>
        </r>
        <r>
          <rPr>
            <sz val="9"/>
            <color indexed="81"/>
            <rFont val="Tahoma"/>
            <family val="2"/>
          </rPr>
          <t xml:space="preserve"> </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32" authorId="0" shapeId="0" xr:uid="{EBED5960-7368-47FE-A953-21D8EDB56D53}">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Diabetología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Diabetología.
</t>
        </r>
        <r>
          <rPr>
            <sz val="9"/>
            <color indexed="81"/>
            <rFont val="Tahoma"/>
            <family val="2"/>
          </rPr>
          <t>3- En la cita contenga la especialidad medica del profesional</t>
        </r>
      </text>
    </comment>
    <comment ref="AH132" authorId="0" shapeId="0" xr:uid="{20E1DB3E-27FB-4043-A1C7-5543EFED0B5F}">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Diabetología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Diabetología.</t>
        </r>
        <r>
          <rPr>
            <sz val="9"/>
            <color indexed="81"/>
            <rFont val="Tahoma"/>
            <family val="2"/>
          </rPr>
          <t xml:space="preserve">
4- En la cita contenga la especialidad medica del profesional</t>
        </r>
      </text>
    </comment>
    <comment ref="AI132" authorId="0" shapeId="0" xr:uid="{E648BEE8-F178-4711-A830-110CA48844B4}">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Diabetología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Diabetología.
</t>
        </r>
        <r>
          <rPr>
            <sz val="9"/>
            <color indexed="81"/>
            <rFont val="Tahoma"/>
            <family val="2"/>
          </rPr>
          <t>4- En la cita contenga la especialidad medica del profesional</t>
        </r>
      </text>
    </comment>
    <comment ref="U133" authorId="0" shapeId="0" xr:uid="{12810F09-9C42-4DC9-B0E3-20651237176C}">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Medicina Nuclear.</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33" authorId="0" shapeId="0" xr:uid="{3E0FB4E9-9111-46A8-BF6A-30252C68C9DF}">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 xml:space="preserve">Medicina Nuclear. </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33" authorId="0" shapeId="0" xr:uid="{9787702E-6B8E-4509-AD77-6CA74D88F1D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3.- En la cita contenga la especialidad medica del profesional</t>
        </r>
      </text>
    </comment>
    <comment ref="Z133" authorId="0" shapeId="0" xr:uid="{ABB1DEAF-673C-4360-BC6B-856462C3B08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Medicina Nuclear (Excluye Informes)</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3.- En la cita contenga la especialidad medica del profesional</t>
        </r>
      </text>
    </comment>
    <comment ref="AD133" authorId="0" shapeId="0" xr:uid="{25D7E60D-97F4-4190-9448-5E9AB224DBE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Medicina Nuclear (Excluye Informes)</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3.- En la cita contenga la especialidad medica del profesional</t>
        </r>
      </text>
    </comment>
    <comment ref="AE133" authorId="0" shapeId="0" xr:uid="{EE73DC7B-FEBD-4EC5-8EBA-79C615457310}">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Medicina Nuclear </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text>
    </comment>
    <comment ref="AF133" authorId="0" shapeId="0" xr:uid="{01F05CC9-2AE5-45D5-B5CD-A7B34C9C4DD8}">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Medicina Nuclear</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33" authorId="0" shapeId="0" xr:uid="{16EEC811-26B4-46E6-8804-0990EF2E26E3}">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Medicina Nuclear (Excluye Informes)</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Nuclear.
</t>
        </r>
        <r>
          <rPr>
            <sz val="9"/>
            <color indexed="81"/>
            <rFont val="Tahoma"/>
            <family val="2"/>
          </rPr>
          <t>3- En la cita contenga la especialidad medica del profesional</t>
        </r>
      </text>
    </comment>
    <comment ref="AH133" authorId="0" shapeId="0" xr:uid="{84BA714F-8367-4820-99A0-7ED897375343}">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Medicina Nuclear (Excluye Informes)</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Medicina Nuclear</t>
        </r>
        <r>
          <rPr>
            <sz val="9"/>
            <color indexed="81"/>
            <rFont val="Tahoma"/>
            <family val="2"/>
          </rPr>
          <t xml:space="preserve">
4- En la cita contenga la especialidad medica del profesional</t>
        </r>
      </text>
    </comment>
    <comment ref="AI133" authorId="0" shapeId="0" xr:uid="{D2D7F2B1-3A6A-4676-AB3D-A940922F3538}">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Medicina Nuclear (Excluye Informes)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Medicina Nuclear.
</t>
        </r>
        <r>
          <rPr>
            <sz val="9"/>
            <color indexed="81"/>
            <rFont val="Tahoma"/>
            <family val="2"/>
          </rPr>
          <t>4- En la cita contenga la especialidad medica del profesional</t>
        </r>
      </text>
    </comment>
    <comment ref="U134" authorId="0" shapeId="0" xr:uid="{10FAF687-8E8F-4F74-B8F3-DFFC7D840781}">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Imagenología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34" authorId="0" shapeId="0" xr:uid="{6B3E4836-D374-4D9C-8B2B-A4BC148A36DD}">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Imagenología.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34" authorId="0" shapeId="0" xr:uid="{EAA37DD9-5EF2-4C21-BD33-7D92DB9516B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3.- En la cita contenga la especialidad medica del profesional</t>
        </r>
      </text>
    </comment>
    <comment ref="Z134" authorId="0" shapeId="0" xr:uid="{ED50908E-7BF8-4B90-8E7E-A01FF94A04D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3.- En la cita contenga la especialidad medica del profesional</t>
        </r>
      </text>
    </comment>
    <comment ref="AD134" authorId="0" shapeId="0" xr:uid="{17819CFF-E16C-4825-895C-D698D5A6DA0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3.- En la cita contenga la especialidad medica del profesional</t>
        </r>
      </text>
    </comment>
    <comment ref="AE134" authorId="0" shapeId="0" xr:uid="{003A2F9E-16A7-4A6B-9184-7D849F91CF6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Imagenología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text>
    </comment>
    <comment ref="AF134" authorId="0" shapeId="0" xr:uid="{D965CDA8-2F0C-4339-BAC7-FAF87CB427C6}">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Imagenología</t>
        </r>
        <r>
          <rPr>
            <sz val="9"/>
            <color indexed="81"/>
            <rFont val="Tahoma"/>
            <family val="2"/>
          </rPr>
          <t xml:space="preserve"> y se encuentren en estados: </t>
        </r>
        <r>
          <rPr>
            <b/>
            <sz val="9"/>
            <color indexed="81"/>
            <rFont val="Tahoma"/>
            <family val="2"/>
          </rPr>
          <t>"Enviada" o "Aceptada por establecimiento destino"</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34" authorId="0" shapeId="0" xr:uid="{0315231B-F02B-45AF-AAD0-5BDA1905BCAB}">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Imagenología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Imagenología.
</t>
        </r>
        <r>
          <rPr>
            <sz val="9"/>
            <color indexed="81"/>
            <rFont val="Tahoma"/>
            <family val="2"/>
          </rPr>
          <t>3- En la cita contenga la especialidad medica del profesional</t>
        </r>
      </text>
    </comment>
    <comment ref="AH134" authorId="0" shapeId="0" xr:uid="{2E70C8C0-6B61-40A5-AC3B-E4E94FFAD60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Imagenología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Imagenología.</t>
        </r>
        <r>
          <rPr>
            <sz val="9"/>
            <color indexed="81"/>
            <rFont val="Tahoma"/>
            <family val="2"/>
          </rPr>
          <t xml:space="preserve">
4- En la cita contenga la especialidad medica del profesional</t>
        </r>
      </text>
    </comment>
    <comment ref="AI134" authorId="0" shapeId="0" xr:uid="{2F7688EE-DA7D-47BA-A443-BE834EB6883B}">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Imagenología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Imagenología.
</t>
        </r>
        <r>
          <rPr>
            <sz val="9"/>
            <color indexed="81"/>
            <rFont val="Tahoma"/>
            <family val="2"/>
          </rPr>
          <t>4- En la cita contenga la especialidad medica del profesional</t>
        </r>
      </text>
    </comment>
    <comment ref="U135" authorId="0" shapeId="0" xr:uid="{955F8844-8B91-4EAE-AB49-6D764C92927B}">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Consulta</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Radioterapia Oncológica.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V135" authorId="0" shapeId="0" xr:uid="{C3FCF9C6-C6DB-474C-A0DA-488E49B9DC6E}">
      <text>
        <r>
          <rPr>
            <sz val="9"/>
            <color indexed="81"/>
            <rFont val="Tahoma"/>
            <family val="2"/>
          </rPr>
          <t xml:space="preserve">El dato aparecerá luego de que:
1.- Tipo de cupo sea </t>
        </r>
        <r>
          <rPr>
            <b/>
            <sz val="9"/>
            <color indexed="81"/>
            <rFont val="Tahoma"/>
            <family val="2"/>
          </rPr>
          <t xml:space="preserve">normal o sobrecupo </t>
        </r>
        <r>
          <rPr>
            <sz val="9"/>
            <color indexed="81"/>
            <rFont val="Tahoma"/>
            <family val="2"/>
          </rPr>
          <t xml:space="preserve">
2.- Razon de la cita: </t>
        </r>
        <r>
          <rPr>
            <b/>
            <sz val="9"/>
            <color indexed="81"/>
            <rFont val="Tahoma"/>
            <family val="2"/>
          </rPr>
          <t>Control</t>
        </r>
        <r>
          <rPr>
            <sz val="9"/>
            <color indexed="81"/>
            <rFont val="Tahoma"/>
            <family val="2"/>
          </rPr>
          <t xml:space="preserve">
3.- La cita este para un instrumento </t>
        </r>
        <r>
          <rPr>
            <b/>
            <sz val="9"/>
            <color indexed="81"/>
            <rFont val="Tahoma"/>
            <family val="2"/>
          </rPr>
          <t>Médico</t>
        </r>
        <r>
          <rPr>
            <sz val="9"/>
            <color indexed="81"/>
            <rFont val="Tahoma"/>
            <family val="2"/>
          </rPr>
          <t xml:space="preserve"> y
con especialidad: </t>
        </r>
        <r>
          <rPr>
            <b/>
            <sz val="9"/>
            <color indexed="81"/>
            <rFont val="Tahoma"/>
            <family val="2"/>
          </rPr>
          <t>Radioterapia Oncológica</t>
        </r>
        <r>
          <rPr>
            <sz val="9"/>
            <color indexed="81"/>
            <rFont val="Tahoma"/>
            <family val="2"/>
          </rPr>
          <t xml:space="preserve">
4.- El estado de la cita : </t>
        </r>
        <r>
          <rPr>
            <b/>
            <sz val="9"/>
            <color indexed="81"/>
            <rFont val="Tahoma"/>
            <family val="2"/>
          </rPr>
          <t xml:space="preserve">No se presentó
</t>
        </r>
        <r>
          <rPr>
            <sz val="9"/>
            <color indexed="81"/>
            <rFont val="Tahoma"/>
            <family val="2"/>
          </rPr>
          <t>5.- En la cita contenga la especialidad medica del profesional</t>
        </r>
      </text>
    </comment>
    <comment ref="W135" authorId="0" shapeId="0" xr:uid="{3BB0B87D-2004-4915-A17E-6AEFDD0C5F5B}">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Abreviada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Radioterapia Oncológica.</t>
        </r>
        <r>
          <rPr>
            <sz val="9"/>
            <color indexed="81"/>
            <rFont val="Tahoma"/>
            <family val="2"/>
          </rPr>
          <t xml:space="preserve">
3.- En la cita contenga la especialidad medica del profesional</t>
        </r>
      </text>
    </comment>
    <comment ref="Z135" authorId="0" shapeId="0" xr:uid="{98799254-3641-4EDA-91A9-C8B5B95D1FF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Médica Radioterapia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Radioterapia Oncológica.</t>
        </r>
        <r>
          <rPr>
            <sz val="9"/>
            <color indexed="81"/>
            <rFont val="Tahoma"/>
            <family val="2"/>
          </rPr>
          <t xml:space="preserve">
3.- En la cita contenga la especialidad medica del profesional</t>
        </r>
      </text>
    </comment>
    <comment ref="AD135" authorId="0" shapeId="0" xr:uid="{A82F5905-82AC-4528-BB3A-E9E1C6F88BC7}">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Realizadas por Operativos - Radioterapia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Radioterapia Oncológica.</t>
        </r>
        <r>
          <rPr>
            <sz val="9"/>
            <color indexed="81"/>
            <rFont val="Tahoma"/>
            <family val="2"/>
          </rPr>
          <t xml:space="preserve">
3.- En la cita contenga la especialidad medica del profesional</t>
        </r>
      </text>
    </comment>
    <comment ref="AE135" authorId="0" shapeId="0" xr:uid="{CF72794C-A7E9-4A1E-A6CB-FA4F7C2F23C3}">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 xml:space="preserve"> Radioterapia Oncológica</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r>
          <rPr>
            <sz val="9"/>
            <color indexed="81"/>
            <rFont val="Tahoma"/>
            <family val="2"/>
          </rPr>
          <t xml:space="preserve">
4- Paciente </t>
        </r>
        <r>
          <rPr>
            <b/>
            <sz val="9"/>
            <color indexed="81"/>
            <rFont val="Tahoma"/>
            <family val="2"/>
          </rPr>
          <t xml:space="preserve">Menor a 15 Años.
</t>
        </r>
      </text>
    </comment>
    <comment ref="AF135" authorId="0" shapeId="0" xr:uid="{26E26CFD-17C8-4E19-A797-8EE2DAB32FAA}">
      <text>
        <r>
          <rPr>
            <sz val="9"/>
            <color indexed="81"/>
            <rFont val="Tahoma"/>
            <family val="2"/>
          </rPr>
          <t xml:space="preserve">Se contarán aquellas Solicitudes de Interconsultas generadas en:
1.- En Modulo Box ;  Modulo Derivación ó   Agregar documentos a una atención 
2.- La atención realizada por Médico.
3.- La interconsulta tenga la especialidad  </t>
        </r>
        <r>
          <rPr>
            <b/>
            <sz val="9"/>
            <color indexed="81"/>
            <rFont val="Tahoma"/>
            <family val="2"/>
          </rPr>
          <t>Radioterapia Oncológica.</t>
        </r>
        <r>
          <rPr>
            <sz val="9"/>
            <color indexed="81"/>
            <rFont val="Tahoma"/>
            <family val="2"/>
          </rPr>
          <t xml:space="preserve">
4.- Paciente </t>
        </r>
        <r>
          <rPr>
            <b/>
            <sz val="9"/>
            <color indexed="81"/>
            <rFont val="Tahoma"/>
            <family val="2"/>
          </rPr>
          <t>de 15 y más años.</t>
        </r>
        <r>
          <rPr>
            <sz val="9"/>
            <color indexed="81"/>
            <rFont val="Tahoma"/>
            <family val="2"/>
          </rPr>
          <t xml:space="preserve">
</t>
        </r>
      </text>
    </comment>
    <comment ref="AG135" authorId="0" shapeId="0" xr:uid="{3D4B489E-E0C9-4162-AC09-6490C5563FD1}">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Consultoría Médica Radioterapia Oncológica</t>
        </r>
        <r>
          <rPr>
            <sz val="9"/>
            <color indexed="81"/>
            <rFont val="Tahoma"/>
            <family val="2"/>
          </rPr>
          <t xml:space="preserve"> y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Radioterapia Oncológica.
</t>
        </r>
        <r>
          <rPr>
            <sz val="9"/>
            <color indexed="81"/>
            <rFont val="Tahoma"/>
            <family val="2"/>
          </rPr>
          <t>3- En la cita contenga la especialidad medica del profesional</t>
        </r>
      </text>
    </comment>
    <comment ref="AH135" authorId="0" shapeId="0" xr:uid="{8259E3D4-8452-4695-B76C-891F1D18CD5D}">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Consultoría Médica Radioterapia Oncológica</t>
        </r>
        <r>
          <rPr>
            <sz val="9"/>
            <color indexed="81"/>
            <rFont val="Tahoma"/>
            <family val="2"/>
          </rPr>
          <t xml:space="preserve"> 
y la actividad </t>
        </r>
        <r>
          <rPr>
            <b/>
            <sz val="9"/>
            <color indexed="81"/>
            <rFont val="Tahoma"/>
            <family val="2"/>
          </rPr>
          <t>Consultoría: Caso revisado por el Equipo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Radioterapia Oncológica.</t>
        </r>
        <r>
          <rPr>
            <sz val="9"/>
            <color indexed="81"/>
            <rFont val="Tahoma"/>
            <family val="2"/>
          </rPr>
          <t xml:space="preserve">
4- En la cita contenga la especialidad medica del profesional</t>
        </r>
      </text>
    </comment>
    <comment ref="AI135" authorId="0" shapeId="0" xr:uid="{7350068F-4BC3-4939-96C5-D225090306E0}">
      <text>
        <r>
          <rPr>
            <sz val="9"/>
            <color indexed="81"/>
            <rFont val="Tahoma"/>
            <family val="2"/>
          </rPr>
          <t xml:space="preserve">Este dato aparecerá  luego de que en la atención 
1.- Registrada en el box 
2.- o en Atención / Registro Atención Individual. 
3.- Se Registre la actividad </t>
        </r>
        <r>
          <rPr>
            <b/>
            <sz val="9"/>
            <color indexed="81"/>
            <rFont val="Tahoma"/>
            <family val="2"/>
          </rPr>
          <t xml:space="preserve">Consultoría Médica Radioterapia Oncológica. </t>
        </r>
        <r>
          <rPr>
            <sz val="9"/>
            <color indexed="81"/>
            <rFont val="Tahoma"/>
            <family val="2"/>
          </rPr>
          <t xml:space="preserve">
y la actividad </t>
        </r>
        <r>
          <rPr>
            <b/>
            <sz val="9"/>
            <color indexed="81"/>
            <rFont val="Tahoma"/>
            <family val="2"/>
          </rPr>
          <t>Consultoría: Caso Atendido</t>
        </r>
        <r>
          <rPr>
            <sz val="9"/>
            <color indexed="81"/>
            <rFont val="Tahoma"/>
            <family val="2"/>
          </rPr>
          <t xml:space="preserve"> este realizada por un profesional de instrumento </t>
        </r>
        <r>
          <rPr>
            <b/>
            <sz val="9"/>
            <color indexed="81"/>
            <rFont val="Tahoma"/>
            <family val="2"/>
          </rPr>
          <t>Médico</t>
        </r>
        <r>
          <rPr>
            <sz val="9"/>
            <color indexed="81"/>
            <rFont val="Tahoma"/>
            <family val="2"/>
          </rPr>
          <t xml:space="preserve"> con especialidad: </t>
        </r>
        <r>
          <rPr>
            <b/>
            <sz val="9"/>
            <color indexed="81"/>
            <rFont val="Tahoma"/>
            <family val="2"/>
          </rPr>
          <t xml:space="preserve">Radioterapia Oncológica.
</t>
        </r>
        <r>
          <rPr>
            <sz val="9"/>
            <color indexed="81"/>
            <rFont val="Tahoma"/>
            <family val="2"/>
          </rPr>
          <t>4- En la cita contenga la especialidad medica del profesional</t>
        </r>
      </text>
    </comment>
    <comment ref="T138" authorId="2" shapeId="0" xr:uid="{034F5C94-50A4-4F8C-856E-5286FFC6EB04}">
      <text>
        <r>
          <rPr>
            <b/>
            <sz val="9"/>
            <color indexed="81"/>
            <rFont val="Tahoma"/>
            <family val="2"/>
          </rPr>
          <t>Francisco Fuentes Salazar:</t>
        </r>
        <r>
          <rPr>
            <sz val="9"/>
            <color indexed="81"/>
            <rFont val="Tahoma"/>
            <family val="2"/>
          </rPr>
          <t xml:space="preserve">
Este dato aparecerá luego que en el </t>
        </r>
        <r>
          <rPr>
            <b/>
            <sz val="9"/>
            <color indexed="81"/>
            <rFont val="Tahoma"/>
            <family val="2"/>
          </rPr>
          <t>Módulo de Admisión</t>
        </r>
        <r>
          <rPr>
            <sz val="9"/>
            <color indexed="81"/>
            <rFont val="Tahoma"/>
            <family val="2"/>
          </rPr>
          <t xml:space="preserve"> el paciente indique campo genero </t>
        </r>
        <r>
          <rPr>
            <b/>
            <sz val="9"/>
            <color indexed="81"/>
            <rFont val="Tahoma"/>
            <family val="2"/>
          </rPr>
          <t>"Masculino Trans"</t>
        </r>
        <r>
          <rPr>
            <sz val="9"/>
            <color indexed="81"/>
            <rFont val="Tahoma"/>
            <family val="2"/>
          </rPr>
          <t xml:space="preserve">
</t>
        </r>
      </text>
    </comment>
    <comment ref="U138" authorId="2" shapeId="0" xr:uid="{8A27020C-AF1B-4652-B63D-36C318C302BD}">
      <text>
        <r>
          <rPr>
            <b/>
            <sz val="9"/>
            <color indexed="81"/>
            <rFont val="Tahoma"/>
            <family val="2"/>
          </rPr>
          <t>Francisco Fuentes Salazar:</t>
        </r>
        <r>
          <rPr>
            <sz val="9"/>
            <color indexed="81"/>
            <rFont val="Tahoma"/>
            <family val="2"/>
          </rPr>
          <t xml:space="preserve">
Este dato aparecerá luego que en el </t>
        </r>
        <r>
          <rPr>
            <b/>
            <sz val="9"/>
            <color indexed="81"/>
            <rFont val="Tahoma"/>
            <family val="2"/>
          </rPr>
          <t>Módulo de Admisión</t>
        </r>
        <r>
          <rPr>
            <sz val="9"/>
            <color indexed="81"/>
            <rFont val="Tahoma"/>
            <family val="2"/>
          </rPr>
          <t xml:space="preserve"> el paciente indique campo genero </t>
        </r>
        <r>
          <rPr>
            <b/>
            <sz val="9"/>
            <color indexed="81"/>
            <rFont val="Tahoma"/>
            <family val="2"/>
          </rPr>
          <t>"Femenino Trans"</t>
        </r>
        <r>
          <rPr>
            <sz val="9"/>
            <color indexed="81"/>
            <rFont val="Tahoma"/>
            <family val="2"/>
          </rPr>
          <t xml:space="preserve">
</t>
        </r>
      </text>
    </comment>
    <comment ref="B139" authorId="3" shapeId="0" xr:uid="{7C14A07E-9168-4BC6-A949-72081BE84284}">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ARRITMIAS.</t>
        </r>
      </text>
    </comment>
    <comment ref="B140" authorId="3" shapeId="0" xr:uid="{C9069E37-70CD-48AB-A854-F08DA29B89D7}">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y además el usuario se encuentre ingresado al Programa de Salud correspondiente que incluya</t>
        </r>
        <r>
          <rPr>
            <b/>
            <sz val="9"/>
            <color indexed="81"/>
            <rFont val="Tahoma"/>
            <family val="2"/>
          </rPr>
          <t xml:space="preserve"> DIABETES</t>
        </r>
      </text>
    </comment>
    <comment ref="B141" authorId="3" shapeId="0" xr:uid="{4D044BEB-EBA9-4E74-BB68-45B77D34E02C}">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CIRUGÍA DE MAMAS</t>
        </r>
      </text>
    </comment>
    <comment ref="B142" authorId="3" shapeId="0" xr:uid="{E71A58A6-A45C-411F-AC98-C9D65783766B}">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ALTO RIEGO OBSTETRICO</t>
        </r>
      </text>
    </comment>
    <comment ref="B143" authorId="3" shapeId="0" xr:uid="{119A7739-E183-4F92-97EB-FEF8658A7E81}">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ATENCION OBSTETRICAS POR LEY IVE.</t>
        </r>
      </text>
    </comment>
    <comment ref="B144" authorId="3" shapeId="0" xr:uid="{83458BAF-DF72-4B68-BC0E-B7A363B3C46A}">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TRATAMIENTO ANTICOAGULANTE.</t>
        </r>
      </text>
    </comment>
    <comment ref="B145" authorId="3" shapeId="0" xr:uid="{45E352B4-7A77-4792-A097-5104B10EDD30}">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CUIDADOS PALEATIVOS.</t>
        </r>
      </text>
    </comment>
    <comment ref="B146" authorId="3" shapeId="0" xr:uid="{891C99F8-7FD6-46DD-A321-25681CC5658C}">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y además el usuario se encuentre ingresado al Programa de Salud correspondiente que incluya</t>
        </r>
        <r>
          <rPr>
            <b/>
            <sz val="9"/>
            <color indexed="81"/>
            <rFont val="Tahoma"/>
            <family val="2"/>
          </rPr>
          <t xml:space="preserve"> INFERTILIDAD</t>
        </r>
      </text>
    </comment>
    <comment ref="B147" authorId="3" shapeId="0" xr:uid="{6711E6E6-87AF-45AE-8047-B2BDE6AAB3EC}">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PATOLOGIA CERVICAL</t>
        </r>
      </text>
    </comment>
    <comment ref="B148" authorId="3" shapeId="0" xr:uid="{E511C66B-E60E-4425-8539-DF4ABB72136B}">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PATOLOGIA DE MAMAS</t>
        </r>
      </text>
    </comment>
    <comment ref="B149" authorId="3" shapeId="0" xr:uid="{97CD20D1-7C58-4E8A-87BF-95C8EB74927B}">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ADOLESCENCIA</t>
        </r>
      </text>
    </comment>
    <comment ref="B150" authorId="3" shapeId="0" xr:uid="{3E9E0EF1-F1CB-4E52-8BF3-CCFC8D1C98A8}">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NANEAS</t>
        </r>
      </text>
    </comment>
    <comment ref="B151" authorId="3" shapeId="0" xr:uid="{8472BB9D-7795-4256-91B2-C5CD4DB98088}">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ITS.</t>
        </r>
      </text>
    </comment>
    <comment ref="B152" authorId="3" shapeId="0" xr:uid="{6098AD34-ACCB-448A-BA3C-D22866A95F2E}">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VIH/SIDA</t>
        </r>
      </text>
    </comment>
    <comment ref="B153" authorId="3" shapeId="0" xr:uid="{5105B6EB-C748-419B-91F0-D15E014E47E5}">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MEDICINAL OCUPACIONAL (SALUD DEL PERSONAL)</t>
        </r>
      </text>
    </comment>
    <comment ref="B154" authorId="3" shapeId="0" xr:uid="{9B0CEBD6-4A30-462E-9F00-BE42E197383F}">
      <text>
        <r>
          <rPr>
            <sz val="9"/>
            <color indexed="81"/>
            <rFont val="Tahoma"/>
            <family val="2"/>
          </rPr>
          <t xml:space="preserve">
este dato aparecerá luego que en </t>
        </r>
        <r>
          <rPr>
            <b/>
            <sz val="9"/>
            <color indexed="81"/>
            <rFont val="Tahoma"/>
            <family val="2"/>
          </rPr>
          <t xml:space="preserve">Box /registro atención individual, </t>
        </r>
        <r>
          <rPr>
            <sz val="9"/>
            <color indexed="81"/>
            <rFont val="Tahoma"/>
            <family val="2"/>
          </rPr>
          <t>se registre</t>
        </r>
        <r>
          <rPr>
            <sz val="9"/>
            <color indexed="81"/>
            <rFont val="Tahoma"/>
            <family val="2"/>
          </rPr>
          <t xml:space="preserve"> el </t>
        </r>
        <r>
          <rPr>
            <b/>
            <sz val="9"/>
            <color indexed="81"/>
            <rFont val="Tahoma"/>
            <family val="2"/>
          </rPr>
          <t xml:space="preserve">Diagnostico </t>
        </r>
        <r>
          <rPr>
            <sz val="9"/>
            <color indexed="81"/>
            <rFont val="Tahoma"/>
            <family val="2"/>
          </rPr>
          <t>por el cual fue referido</t>
        </r>
        <r>
          <rPr>
            <sz val="9"/>
            <color indexed="81"/>
            <rFont val="Tahoma"/>
            <family val="2"/>
          </rPr>
          <t xml:space="preserve">, y además el usuario se encuentre ingresado al Programa de Salud correspondiente que incluya </t>
        </r>
        <r>
          <rPr>
            <b/>
            <sz val="9"/>
            <color indexed="81"/>
            <rFont val="Tahoma"/>
            <family val="2"/>
          </rPr>
          <t>UNIDAD TRAUMA OCULAR.</t>
        </r>
      </text>
    </comment>
    <comment ref="A158" authorId="0" shapeId="0" xr:uid="{A94569A3-028C-4019-9E7F-CED8492313C9}">
      <text>
        <r>
          <rPr>
            <sz val="9"/>
            <color indexed="81"/>
            <rFont val="Tahoma"/>
            <family val="2"/>
          </rPr>
          <t>Este dato aparecerá cuando se registren todo tipo de consultas, realizadas por el Instrumento descrito en cada seccion, y especialidades en el caso que sea necesario y en establecimientos definidos como tipo de Nodo: CAE/CDT/CRS/HT4.</t>
        </r>
      </text>
    </comment>
    <comment ref="AN158" authorId="0" shapeId="0" xr:uid="{977D8630-A323-4D4B-9606-5824DA356207}">
      <text>
        <r>
          <rPr>
            <sz val="9"/>
            <color indexed="81"/>
            <rFont val="Tahoma"/>
            <family val="2"/>
          </rPr>
          <t xml:space="preserve">Este dato aparecera a todo Usuario registrado como </t>
        </r>
        <r>
          <rPr>
            <b/>
            <sz val="9"/>
            <color indexed="81"/>
            <rFont val="Tahoma"/>
            <family val="2"/>
          </rPr>
          <t>FONASA</t>
        </r>
        <r>
          <rPr>
            <sz val="9"/>
            <color indexed="81"/>
            <rFont val="Tahoma"/>
            <family val="2"/>
          </rPr>
          <t xml:space="preserve"> en el campo previsión</t>
        </r>
      </text>
    </comment>
    <comment ref="AO158" authorId="0" shapeId="0" xr:uid="{177A7001-CB39-491F-9624-29674F5EBFA7}">
      <text>
        <r>
          <rPr>
            <sz val="9"/>
            <color indexed="81"/>
            <rFont val="Tahoma"/>
            <family val="2"/>
          </rPr>
          <t>Total de controles expuestos en esta sección por cada instrumento</t>
        </r>
      </text>
    </comment>
    <comment ref="AP158" authorId="0" shapeId="0" xr:uid="{6037F529-CABE-4A1E-9BA2-0F2D8693EF1B}">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 xml:space="preserve">el paciente indique un </t>
        </r>
        <r>
          <rPr>
            <b/>
            <sz val="9"/>
            <color indexed="81"/>
            <rFont val="Tahoma"/>
            <family val="2"/>
          </rPr>
          <t>Pueblo Originario.</t>
        </r>
      </text>
    </comment>
    <comment ref="AQ158" authorId="0" shapeId="0" xr:uid="{860B5B5B-E6E3-4C14-B53A-69ED27F60EBE}">
      <text>
        <r>
          <rPr>
            <sz val="9"/>
            <color indexed="81"/>
            <rFont val="Tahoma"/>
            <family val="2"/>
          </rPr>
          <t xml:space="preserve">Se contabilizara a los pacientes que tengan en  </t>
        </r>
        <r>
          <rPr>
            <b/>
            <sz val="9"/>
            <color indexed="81"/>
            <rFont val="Tahoma"/>
            <family val="2"/>
          </rPr>
          <t xml:space="preserve">Antecedentes del usuario APS </t>
        </r>
        <r>
          <rPr>
            <sz val="9"/>
            <color indexed="81"/>
            <rFont val="Tahoma"/>
            <family val="2"/>
          </rPr>
          <t xml:space="preserve">/ Pestaña "Identificacion"  Item </t>
        </r>
        <r>
          <rPr>
            <b/>
            <sz val="9"/>
            <color indexed="81"/>
            <rFont val="Tahoma"/>
            <family val="2"/>
          </rPr>
          <t xml:space="preserve"> Alertas</t>
        </r>
        <r>
          <rPr>
            <sz val="9"/>
            <color indexed="81"/>
            <rFont val="Tahoma"/>
            <family val="2"/>
          </rPr>
          <t xml:space="preserve"> </t>
        </r>
        <r>
          <rPr>
            <b/>
            <sz val="9"/>
            <color indexed="81"/>
            <rFont val="Tahoma"/>
            <family val="2"/>
          </rPr>
          <t>Adm.</t>
        </r>
        <r>
          <rPr>
            <sz val="9"/>
            <color indexed="81"/>
            <rFont val="Tahoma"/>
            <family val="2"/>
          </rPr>
          <t xml:space="preserve">  </t>
        </r>
        <r>
          <rPr>
            <b/>
            <sz val="9"/>
            <color indexed="81"/>
            <rFont val="Tahoma"/>
            <family val="2"/>
          </rPr>
          <t>"MIGRANTE"</t>
        </r>
      </text>
    </comment>
    <comment ref="C161" authorId="0" shapeId="0" xr:uid="{D6B3264E-EE89-4B52-AFEB-75705F7E452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Enfermera</t>
        </r>
        <r>
          <rPr>
            <sz val="9"/>
            <color indexed="81"/>
            <rFont val="Tahoma"/>
            <family val="2"/>
          </rPr>
          <t xml:space="preserve">
ó  </t>
        </r>
        <r>
          <rPr>
            <b/>
            <sz val="9"/>
            <color indexed="81"/>
            <rFont val="Tahoma"/>
            <family val="2"/>
          </rPr>
          <t>Control por Enfermera</t>
        </r>
        <r>
          <rPr>
            <sz val="9"/>
            <color indexed="81"/>
            <rFont val="Tahoma"/>
            <family val="2"/>
          </rPr>
          <t xml:space="preserve">  y este realizada por un profesional de instrumento </t>
        </r>
        <r>
          <rPr>
            <b/>
            <sz val="9"/>
            <color indexed="81"/>
            <rFont val="Tahoma"/>
            <family val="2"/>
          </rPr>
          <t>Enfermero (a).</t>
        </r>
        <r>
          <rPr>
            <sz val="9"/>
            <color indexed="81"/>
            <rFont val="Tahoma"/>
            <family val="2"/>
          </rPr>
          <t xml:space="preserve"> 
</t>
        </r>
      </text>
    </comment>
    <comment ref="C162" authorId="0" shapeId="0" xr:uid="{1567E29A-0C9B-4530-8B10-80BBA9F074B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ARO</t>
        </r>
        <r>
          <rPr>
            <sz val="9"/>
            <color indexed="81"/>
            <rFont val="Tahoma"/>
            <family val="2"/>
          </rPr>
          <t xml:space="preserve">
ó  </t>
        </r>
        <r>
          <rPr>
            <b/>
            <sz val="9"/>
            <color indexed="81"/>
            <rFont val="Tahoma"/>
            <family val="2"/>
          </rPr>
          <t>Control por ARO</t>
        </r>
        <r>
          <rPr>
            <sz val="9"/>
            <color indexed="81"/>
            <rFont val="Tahoma"/>
            <family val="2"/>
          </rPr>
          <t xml:space="preserve">  y este realizada por un profesional de instrumento</t>
        </r>
        <r>
          <rPr>
            <b/>
            <sz val="9"/>
            <color indexed="81"/>
            <rFont val="Tahoma"/>
            <family val="2"/>
          </rPr>
          <t xml:space="preserve"> Matron (a). </t>
        </r>
        <r>
          <rPr>
            <sz val="9"/>
            <color indexed="81"/>
            <rFont val="Tahoma"/>
            <family val="2"/>
          </rPr>
          <t xml:space="preserve">
</t>
        </r>
      </text>
    </comment>
    <comment ref="C163" authorId="0" shapeId="0" xr:uid="{E7A9340F-BB93-4CF5-B668-96389D4E0F6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 por ARO por Ley IVE
ó  Control por ARO por Ley IVE </t>
        </r>
        <r>
          <rPr>
            <sz val="9"/>
            <color indexed="81"/>
            <rFont val="Tahoma"/>
            <family val="2"/>
          </rPr>
          <t xml:space="preserve"> y este realizada por un profesional de instrumento</t>
        </r>
        <r>
          <rPr>
            <b/>
            <sz val="9"/>
            <color indexed="81"/>
            <rFont val="Tahoma"/>
            <family val="2"/>
          </rPr>
          <t xml:space="preserve"> Matron (a).</t>
        </r>
        <r>
          <rPr>
            <sz val="9"/>
            <color indexed="81"/>
            <rFont val="Tahoma"/>
            <family val="2"/>
          </rPr>
          <t xml:space="preserve"> </t>
        </r>
      </text>
    </comment>
    <comment ref="C164" authorId="0" shapeId="0" xr:uid="{4D392794-7200-4A51-A496-F6A7B3B8ADF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por Ginecología y otros</t>
        </r>
        <r>
          <rPr>
            <sz val="9"/>
            <color indexed="81"/>
            <rFont val="Tahoma"/>
            <family val="2"/>
          </rPr>
          <t xml:space="preserve">
ó  </t>
        </r>
        <r>
          <rPr>
            <b/>
            <sz val="9"/>
            <color indexed="81"/>
            <rFont val="Tahoma"/>
            <family val="2"/>
          </rPr>
          <t>Controles por Ginecología y otros</t>
        </r>
        <r>
          <rPr>
            <sz val="9"/>
            <color indexed="81"/>
            <rFont val="Tahoma"/>
            <family val="2"/>
          </rPr>
          <t xml:space="preserve"> y este realizada por un profesional de instrumento </t>
        </r>
        <r>
          <rPr>
            <b/>
            <sz val="9"/>
            <color indexed="81"/>
            <rFont val="Tahoma"/>
            <family val="2"/>
          </rPr>
          <t xml:space="preserve">Matron (a). </t>
        </r>
        <r>
          <rPr>
            <sz val="9"/>
            <color indexed="81"/>
            <rFont val="Tahoma"/>
            <family val="2"/>
          </rPr>
          <t xml:space="preserve">
</t>
        </r>
      </text>
    </comment>
    <comment ref="C165" authorId="0" shapeId="0" xr:uid="{61FB05AA-F7B8-41CB-9A03-18E7F641A40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Infertilidad</t>
        </r>
        <r>
          <rPr>
            <sz val="9"/>
            <color indexed="81"/>
            <rFont val="Tahoma"/>
            <family val="2"/>
          </rPr>
          <t xml:space="preserve">
ó  </t>
        </r>
        <r>
          <rPr>
            <b/>
            <sz val="9"/>
            <color indexed="81"/>
            <rFont val="Tahoma"/>
            <family val="2"/>
          </rPr>
          <t xml:space="preserve">Control por Infertilidad </t>
        </r>
        <r>
          <rPr>
            <sz val="9"/>
            <color indexed="81"/>
            <rFont val="Tahoma"/>
            <family val="2"/>
          </rPr>
          <t xml:space="preserve"> y este realizada por un profesional de instrumento </t>
        </r>
        <r>
          <rPr>
            <b/>
            <sz val="9"/>
            <color indexed="81"/>
            <rFont val="Tahoma"/>
            <family val="2"/>
          </rPr>
          <t xml:space="preserve">Matron (a). </t>
        </r>
      </text>
    </comment>
    <comment ref="C166" authorId="0" shapeId="0" xr:uid="{ED085860-29E6-488B-A4B6-B0FD5EF975C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Nutricionista</t>
        </r>
        <r>
          <rPr>
            <sz val="9"/>
            <color indexed="81"/>
            <rFont val="Tahoma"/>
            <family val="2"/>
          </rPr>
          <t xml:space="preserve">
ó  </t>
        </r>
        <r>
          <rPr>
            <b/>
            <sz val="9"/>
            <color indexed="81"/>
            <rFont val="Tahoma"/>
            <family val="2"/>
          </rPr>
          <t xml:space="preserve">Control por Nutricionista </t>
        </r>
        <r>
          <rPr>
            <sz val="9"/>
            <color indexed="81"/>
            <rFont val="Tahoma"/>
            <family val="2"/>
          </rPr>
          <t xml:space="preserve"> y este realizada por un profesional de instrumento </t>
        </r>
        <r>
          <rPr>
            <b/>
            <sz val="9"/>
            <color indexed="81"/>
            <rFont val="Tahoma"/>
            <family val="2"/>
          </rPr>
          <t>Nutricionista.</t>
        </r>
        <r>
          <rPr>
            <sz val="9"/>
            <color indexed="81"/>
            <rFont val="Tahoma"/>
            <family val="2"/>
          </rPr>
          <t xml:space="preserve"> 
</t>
        </r>
      </text>
    </comment>
    <comment ref="C167" authorId="0" shapeId="0" xr:uid="{5EE456EF-B462-4D21-9209-21E0D8EFF1D8}">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Psicólogo (Excluye SM)</t>
        </r>
        <r>
          <rPr>
            <sz val="9"/>
            <color indexed="81"/>
            <rFont val="Tahoma"/>
            <family val="2"/>
          </rPr>
          <t xml:space="preserve">
ó  </t>
        </r>
        <r>
          <rPr>
            <b/>
            <sz val="9"/>
            <color indexed="81"/>
            <rFont val="Tahoma"/>
            <family val="2"/>
          </rPr>
          <t>Control por por Psicólogo (Excluye SM)</t>
        </r>
        <r>
          <rPr>
            <sz val="9"/>
            <color indexed="81"/>
            <rFont val="Tahoma"/>
            <family val="2"/>
          </rPr>
          <t xml:space="preserve">  y este realizada por un profesional de instrumento </t>
        </r>
        <r>
          <rPr>
            <b/>
            <sz val="9"/>
            <color indexed="81"/>
            <rFont val="Tahoma"/>
            <family val="2"/>
          </rPr>
          <t xml:space="preserve">Psicólogo (a). </t>
        </r>
      </text>
    </comment>
    <comment ref="C168" authorId="0" shapeId="0" xr:uid="{F74A390F-50ED-44FF-8068-D40871D59C0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Fonoaudiólogo</t>
        </r>
        <r>
          <rPr>
            <sz val="9"/>
            <color indexed="81"/>
            <rFont val="Tahoma"/>
            <family val="2"/>
          </rPr>
          <t xml:space="preserve">
ó  </t>
        </r>
        <r>
          <rPr>
            <b/>
            <sz val="9"/>
            <color indexed="81"/>
            <rFont val="Tahoma"/>
            <family val="2"/>
          </rPr>
          <t>Control por Fonoaudiólogo</t>
        </r>
        <r>
          <rPr>
            <sz val="9"/>
            <color indexed="81"/>
            <rFont val="Tahoma"/>
            <family val="2"/>
          </rPr>
          <t xml:space="preserve">  y este realizada por un profesional de instrumento </t>
        </r>
        <r>
          <rPr>
            <b/>
            <sz val="9"/>
            <color indexed="81"/>
            <rFont val="Tahoma"/>
            <family val="2"/>
          </rPr>
          <t>Fonoaudiólogo (a).</t>
        </r>
        <r>
          <rPr>
            <sz val="9"/>
            <color indexed="81"/>
            <rFont val="Tahoma"/>
            <family val="2"/>
          </rPr>
          <t xml:space="preserve"> </t>
        </r>
      </text>
    </comment>
    <comment ref="C169" authorId="0" shapeId="0" xr:uid="{3969D290-A626-4410-8430-A83D42CF5B99}">
      <text>
        <r>
          <rPr>
            <sz val="9"/>
            <color indexed="81"/>
            <rFont val="Tahoma"/>
            <family val="2"/>
          </rPr>
          <t>Este dato aparecerá  luego de que en la atención 
1.- Registrada en el box 
2.- o en Atención / Registro Atención Individual. 
Se Registre la actividad</t>
        </r>
        <r>
          <rPr>
            <b/>
            <sz val="9"/>
            <color indexed="81"/>
            <rFont val="Tahoma"/>
            <family val="2"/>
          </rPr>
          <t xml:space="preserve"> Consulta por Técnologo Médico</t>
        </r>
        <r>
          <rPr>
            <sz val="9"/>
            <color indexed="81"/>
            <rFont val="Tahoma"/>
            <family val="2"/>
          </rPr>
          <t xml:space="preserve">
ó  </t>
        </r>
        <r>
          <rPr>
            <b/>
            <sz val="9"/>
            <color indexed="81"/>
            <rFont val="Tahoma"/>
            <family val="2"/>
          </rPr>
          <t>Control por</t>
        </r>
        <r>
          <rPr>
            <sz val="9"/>
            <color indexed="81"/>
            <rFont val="Tahoma"/>
            <family val="2"/>
          </rPr>
          <t xml:space="preserve"> </t>
        </r>
        <r>
          <rPr>
            <b/>
            <sz val="9"/>
            <color indexed="81"/>
            <rFont val="Tahoma"/>
            <family val="2"/>
          </rPr>
          <t>Técnologo Médico</t>
        </r>
        <r>
          <rPr>
            <sz val="9"/>
            <color indexed="81"/>
            <rFont val="Tahoma"/>
            <family val="2"/>
          </rPr>
          <t xml:space="preserve"> y este realizada por un profesional de instrumento </t>
        </r>
        <r>
          <rPr>
            <b/>
            <sz val="9"/>
            <color indexed="81"/>
            <rFont val="Tahoma"/>
            <family val="2"/>
          </rPr>
          <t>Técnologo Médico</t>
        </r>
        <r>
          <rPr>
            <sz val="9"/>
            <color indexed="81"/>
            <rFont val="Tahoma"/>
            <family val="2"/>
          </rPr>
          <t xml:space="preserve">. </t>
        </r>
      </text>
    </comment>
    <comment ref="C170" authorId="0" shapeId="0" xr:uid="{7075BB0D-66F3-495C-BFFC-60CFE454E7AD}">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Asistente Social</t>
        </r>
        <r>
          <rPr>
            <sz val="9"/>
            <color indexed="81"/>
            <rFont val="Tahoma"/>
            <family val="2"/>
          </rPr>
          <t xml:space="preserve">
ó  </t>
        </r>
        <r>
          <rPr>
            <b/>
            <sz val="9"/>
            <color indexed="81"/>
            <rFont val="Tahoma"/>
            <family val="2"/>
          </rPr>
          <t>Control por Asistente Social</t>
        </r>
        <r>
          <rPr>
            <sz val="9"/>
            <color indexed="81"/>
            <rFont val="Tahoma"/>
            <family val="2"/>
          </rPr>
          <t xml:space="preserve">  y este realizada por un profesional de instrumento </t>
        </r>
        <r>
          <rPr>
            <b/>
            <sz val="9"/>
            <color indexed="81"/>
            <rFont val="Tahoma"/>
            <family val="2"/>
          </rPr>
          <t xml:space="preserve">Asistente Social. </t>
        </r>
        <r>
          <rPr>
            <sz val="9"/>
            <color indexed="81"/>
            <rFont val="Tahoma"/>
            <family val="2"/>
          </rPr>
          <t xml:space="preserve">
</t>
        </r>
      </text>
    </comment>
    <comment ref="C171" authorId="2" shapeId="0" xr:uid="{5CD40080-684B-4253-B90F-A53E449E1FA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 por Terapeuta Ocupacional
ó  Control por Terapeuta Ocupacional</t>
        </r>
        <r>
          <rPr>
            <sz val="9"/>
            <color indexed="81"/>
            <rFont val="Tahoma"/>
            <family val="2"/>
          </rPr>
          <t xml:space="preserve"> y este realizada por un profesional de instrumento </t>
        </r>
        <r>
          <rPr>
            <b/>
            <sz val="9"/>
            <color indexed="81"/>
            <rFont val="Tahoma"/>
            <family val="2"/>
          </rPr>
          <t xml:space="preserve">Terapeuta Ocupacional. </t>
        </r>
      </text>
    </comment>
    <comment ref="AN174" authorId="0" shapeId="0" xr:uid="{03C3D8B9-CC1A-476C-B5BA-556680C0A4D5}">
      <text>
        <r>
          <rPr>
            <sz val="9"/>
            <color indexed="81"/>
            <rFont val="Tahoma"/>
            <family val="2"/>
          </rPr>
          <t xml:space="preserve">Este dato aparecera a todo Usuario registrado como </t>
        </r>
        <r>
          <rPr>
            <b/>
            <sz val="9"/>
            <color indexed="81"/>
            <rFont val="Tahoma"/>
            <family val="2"/>
          </rPr>
          <t>FONASA</t>
        </r>
        <r>
          <rPr>
            <sz val="9"/>
            <color indexed="81"/>
            <rFont val="Tahoma"/>
            <family val="2"/>
          </rPr>
          <t xml:space="preserve"> en el campo previsión </t>
        </r>
      </text>
    </comment>
    <comment ref="AQ174" authorId="0" shapeId="0" xr:uid="{EB1C5F43-A493-47FA-A294-99C105D3C064}">
      <text>
        <r>
          <rPr>
            <sz val="9"/>
            <color indexed="81"/>
            <rFont val="Tahoma"/>
            <family val="2"/>
          </rPr>
          <t xml:space="preserve">Este dato aparecerá luego que en el </t>
        </r>
        <r>
          <rPr>
            <b/>
            <sz val="9"/>
            <color indexed="81"/>
            <rFont val="Tahoma"/>
            <family val="2"/>
          </rPr>
          <t>Módulo de Admisión</t>
        </r>
        <r>
          <rPr>
            <sz val="9"/>
            <color indexed="81"/>
            <rFont val="Tahoma"/>
            <family val="2"/>
          </rPr>
          <t xml:space="preserve"> el paciente indique un</t>
        </r>
        <r>
          <rPr>
            <b/>
            <sz val="9"/>
            <color indexed="81"/>
            <rFont val="Tahoma"/>
            <family val="2"/>
          </rPr>
          <t xml:space="preserve"> Pueblo Originario.</t>
        </r>
        <r>
          <rPr>
            <sz val="9"/>
            <color indexed="81"/>
            <rFont val="Tahoma"/>
            <family val="2"/>
          </rPr>
          <t xml:space="preserve">
</t>
        </r>
      </text>
    </comment>
    <comment ref="AR174" authorId="0" shapeId="0" xr:uid="{D6DB18B3-B0B0-4DF7-B98C-1FBE4D7F5A63}">
      <text>
        <r>
          <rPr>
            <sz val="9"/>
            <color indexed="81"/>
            <rFont val="Tahoma"/>
            <family val="2"/>
          </rPr>
          <t xml:space="preserve">Se contabilizara a los pacientes que tengan en  </t>
        </r>
        <r>
          <rPr>
            <b/>
            <sz val="9"/>
            <color indexed="81"/>
            <rFont val="Tahoma"/>
            <family val="2"/>
          </rPr>
          <t>Antecedentes del usuario APS</t>
        </r>
        <r>
          <rPr>
            <sz val="9"/>
            <color indexed="81"/>
            <rFont val="Tahoma"/>
            <family val="2"/>
          </rPr>
          <t xml:space="preserve"> / Pestaña "Identificacion"  Item  </t>
        </r>
        <r>
          <rPr>
            <b/>
            <sz val="9"/>
            <color indexed="81"/>
            <rFont val="Tahoma"/>
            <family val="2"/>
          </rPr>
          <t xml:space="preserve">Alertas Adm. </t>
        </r>
        <r>
          <rPr>
            <sz val="9"/>
            <color indexed="81"/>
            <rFont val="Tahoma"/>
            <family val="2"/>
          </rPr>
          <t xml:space="preserve"> </t>
        </r>
        <r>
          <rPr>
            <b/>
            <sz val="9"/>
            <color indexed="81"/>
            <rFont val="Tahoma"/>
            <family val="2"/>
          </rPr>
          <t>"MIGRANTE"</t>
        </r>
        <r>
          <rPr>
            <sz val="9"/>
            <color indexed="81"/>
            <rFont val="Tahoma"/>
            <family val="2"/>
          </rPr>
          <t xml:space="preserve">
</t>
        </r>
      </text>
    </comment>
    <comment ref="AS174" authorId="4" shapeId="0" xr:uid="{3F4C3514-4B90-4B1A-ABD8-6BF1072371B2}">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T174" authorId="4" shapeId="0" xr:uid="{20490553-8112-4D4A-BB56-41A5771059C1}">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O176" authorId="0" shapeId="0" xr:uid="{601D33B5-7D4F-4BED-A677-9317A482C5A0}">
      <text>
        <r>
          <rPr>
            <sz val="9"/>
            <color indexed="81"/>
            <rFont val="Tahoma"/>
            <family val="2"/>
          </rPr>
          <t>Este dato aparecerá luego que en el</t>
        </r>
        <r>
          <rPr>
            <b/>
            <sz val="9"/>
            <color indexed="81"/>
            <rFont val="Tahoma"/>
            <family val="2"/>
          </rPr>
          <t xml:space="preserve"> Módulo de Admisión</t>
        </r>
        <r>
          <rPr>
            <sz val="9"/>
            <color indexed="81"/>
            <rFont val="Tahoma"/>
            <family val="2"/>
          </rPr>
          <t xml:space="preserve"> el paciente indique campo </t>
        </r>
        <r>
          <rPr>
            <b/>
            <sz val="9"/>
            <color indexed="81"/>
            <rFont val="Tahoma"/>
            <family val="2"/>
          </rPr>
          <t>genero</t>
        </r>
        <r>
          <rPr>
            <sz val="9"/>
            <color indexed="81"/>
            <rFont val="Tahoma"/>
            <family val="2"/>
          </rPr>
          <t xml:space="preserve"> </t>
        </r>
        <r>
          <rPr>
            <b/>
            <sz val="9"/>
            <color indexed="81"/>
            <rFont val="Tahoma"/>
            <family val="2"/>
          </rPr>
          <t>"Masculino Trans"</t>
        </r>
        <r>
          <rPr>
            <sz val="9"/>
            <color indexed="81"/>
            <rFont val="Tahoma"/>
            <family val="2"/>
          </rPr>
          <t xml:space="preserve">
</t>
        </r>
      </text>
    </comment>
    <comment ref="AP176" authorId="0" shapeId="0" xr:uid="{97F39D4D-AD48-4EC2-B7E3-C13CAE9B461C}">
      <text>
        <r>
          <rPr>
            <sz val="9"/>
            <color indexed="81"/>
            <rFont val="Tahoma"/>
            <family val="2"/>
          </rPr>
          <t xml:space="preserve">Este dato aparecerá luego que en el </t>
        </r>
        <r>
          <rPr>
            <b/>
            <sz val="9"/>
            <color indexed="81"/>
            <rFont val="Tahoma"/>
            <family val="2"/>
          </rPr>
          <t xml:space="preserve">Módulo de Admisión </t>
        </r>
        <r>
          <rPr>
            <sz val="9"/>
            <color indexed="81"/>
            <rFont val="Tahoma"/>
            <family val="2"/>
          </rPr>
          <t xml:space="preserve">el paciente indique campo </t>
        </r>
        <r>
          <rPr>
            <b/>
            <sz val="9"/>
            <color indexed="81"/>
            <rFont val="Tahoma"/>
            <family val="2"/>
          </rPr>
          <t>genero "Femenino Trans"</t>
        </r>
        <r>
          <rPr>
            <sz val="9"/>
            <color indexed="81"/>
            <rFont val="Tahoma"/>
            <family val="2"/>
          </rPr>
          <t xml:space="preserve">
</t>
        </r>
      </text>
    </comment>
    <comment ref="C177" authorId="0" shapeId="0" xr:uid="{FB97497E-28BF-4566-B0CE-F357E19868A9}">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Consultas Infección Trasmisión Sexual (ITS) (excluye VIH/SIDA) </t>
        </r>
        <r>
          <rPr>
            <sz val="9"/>
            <color indexed="81"/>
            <rFont val="Tahoma"/>
            <family val="2"/>
          </rPr>
          <t xml:space="preserve">y este realizada por un instrumento  </t>
        </r>
        <r>
          <rPr>
            <b/>
            <sz val="9"/>
            <color indexed="81"/>
            <rFont val="Tahoma"/>
            <family val="2"/>
          </rPr>
          <t>Enfermero (a).</t>
        </r>
        <r>
          <rPr>
            <sz val="9"/>
            <color indexed="81"/>
            <rFont val="Tahoma"/>
            <family val="2"/>
          </rPr>
          <t xml:space="preserve">
</t>
        </r>
      </text>
    </comment>
    <comment ref="C178" authorId="0" shapeId="0" xr:uid="{0F005CA7-02B0-4182-9E46-8F7F90E55EB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Infección Trasmisión Sexual (ITS) (excluye VIH/SIDA)</t>
        </r>
        <r>
          <rPr>
            <sz val="9"/>
            <color indexed="81"/>
            <rFont val="Tahoma"/>
            <family val="2"/>
          </rPr>
          <t xml:space="preserve"> y este realizada por un instrumento: </t>
        </r>
        <r>
          <rPr>
            <b/>
            <sz val="9"/>
            <color indexed="81"/>
            <rFont val="Tahoma"/>
            <family val="2"/>
          </rPr>
          <t>Matron (a).</t>
        </r>
        <r>
          <rPr>
            <sz val="9"/>
            <color indexed="81"/>
            <rFont val="Tahoma"/>
            <family val="2"/>
          </rPr>
          <t xml:space="preserve">
</t>
        </r>
      </text>
    </comment>
    <comment ref="C179" authorId="0" shapeId="0" xr:uid="{0AE44232-6FD3-40D1-87E7-17CCF4028DBA}">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VIH/SIDA</t>
        </r>
        <r>
          <rPr>
            <sz val="9"/>
            <color indexed="81"/>
            <rFont val="Tahoma"/>
            <family val="2"/>
          </rPr>
          <t xml:space="preserve"> y este realizada por un instrumento </t>
        </r>
        <r>
          <rPr>
            <b/>
            <sz val="9"/>
            <color indexed="81"/>
            <rFont val="Tahoma"/>
            <family val="2"/>
          </rPr>
          <t>Enfermero (a).</t>
        </r>
        <r>
          <rPr>
            <sz val="9"/>
            <color indexed="81"/>
            <rFont val="Tahoma"/>
            <family val="2"/>
          </rPr>
          <t xml:space="preserve">
</t>
        </r>
      </text>
    </comment>
    <comment ref="C180" authorId="0" shapeId="0" xr:uid="{2EE0B541-FA4C-4C7D-A852-9335FC929D95}">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Consultas VIH/SIDA </t>
        </r>
        <r>
          <rPr>
            <sz val="9"/>
            <color indexed="81"/>
            <rFont val="Tahoma"/>
            <family val="2"/>
          </rPr>
          <t xml:space="preserve">y este realizada por un instrumento </t>
        </r>
        <r>
          <rPr>
            <b/>
            <sz val="9"/>
            <color indexed="81"/>
            <rFont val="Tahoma"/>
            <family val="2"/>
          </rPr>
          <t>Matron (a).</t>
        </r>
        <r>
          <rPr>
            <sz val="9"/>
            <color indexed="81"/>
            <rFont val="Tahoma"/>
            <family val="2"/>
          </rPr>
          <t xml:space="preserve">
</t>
        </r>
      </text>
    </comment>
    <comment ref="C181" authorId="0" shapeId="0" xr:uid="{A50AFC04-23CD-4828-873F-ED15F1CCC1EE}">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Consultas VIH/SIDA</t>
        </r>
        <r>
          <rPr>
            <sz val="9"/>
            <color indexed="81"/>
            <rFont val="Tahoma"/>
            <family val="2"/>
          </rPr>
          <t xml:space="preserve"> y este realizada por un instrumento </t>
        </r>
        <r>
          <rPr>
            <b/>
            <sz val="9"/>
            <color indexed="81"/>
            <rFont val="Tahoma"/>
            <family val="2"/>
          </rPr>
          <t>Psicologo (a).</t>
        </r>
        <r>
          <rPr>
            <sz val="9"/>
            <color indexed="81"/>
            <rFont val="Tahoma"/>
            <family val="2"/>
          </rPr>
          <t xml:space="preserve">
</t>
        </r>
      </text>
    </comment>
    <comment ref="C182" authorId="0" shapeId="0" xr:uid="{428E68F3-9033-495C-87B0-ED4EBD9D0036}">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Control VIH Con TAR </t>
        </r>
        <r>
          <rPr>
            <sz val="9"/>
            <color indexed="81"/>
            <rFont val="Tahoma"/>
            <family val="2"/>
          </rPr>
          <t xml:space="preserve">y este realizada por un instrumento </t>
        </r>
        <r>
          <rPr>
            <b/>
            <sz val="9"/>
            <color indexed="81"/>
            <rFont val="Tahoma"/>
            <family val="2"/>
          </rPr>
          <t>Enfermero (a).</t>
        </r>
        <r>
          <rPr>
            <sz val="9"/>
            <color indexed="81"/>
            <rFont val="Tahoma"/>
            <family val="2"/>
          </rPr>
          <t xml:space="preserve">
</t>
        </r>
      </text>
    </comment>
    <comment ref="C183" authorId="0" shapeId="0" xr:uid="{EEB70F45-2031-4824-9A34-4D32F2C6F93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Control VIH Con TAR </t>
        </r>
        <r>
          <rPr>
            <sz val="9"/>
            <color indexed="81"/>
            <rFont val="Tahoma"/>
            <family val="2"/>
          </rPr>
          <t xml:space="preserve">y este realizada por un instrumento </t>
        </r>
        <r>
          <rPr>
            <b/>
            <sz val="9"/>
            <color indexed="81"/>
            <rFont val="Tahoma"/>
            <family val="2"/>
          </rPr>
          <t>Matron (a).</t>
        </r>
        <r>
          <rPr>
            <sz val="9"/>
            <color indexed="81"/>
            <rFont val="Tahoma"/>
            <family val="2"/>
          </rPr>
          <t xml:space="preserve">
</t>
        </r>
      </text>
    </comment>
    <comment ref="C184" authorId="0" shapeId="0" xr:uid="{ED942A21-C07B-46D5-A168-6C065F1E3F71}">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Control VIH sin TAR</t>
        </r>
        <r>
          <rPr>
            <sz val="9"/>
            <color indexed="81"/>
            <rFont val="Tahoma"/>
            <family val="2"/>
          </rPr>
          <t xml:space="preserve"> y este realizada por un instrumento </t>
        </r>
        <r>
          <rPr>
            <b/>
            <sz val="9"/>
            <color indexed="81"/>
            <rFont val="Tahoma"/>
            <family val="2"/>
          </rPr>
          <t>Enfermero (a).</t>
        </r>
        <r>
          <rPr>
            <sz val="9"/>
            <color indexed="81"/>
            <rFont val="Tahoma"/>
            <family val="2"/>
          </rPr>
          <t xml:space="preserve">
</t>
        </r>
      </text>
    </comment>
    <comment ref="C185" authorId="0" shapeId="0" xr:uid="{91F64A7C-6EAF-45A8-A911-9B367ABE01A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Control VIH sin TAR </t>
        </r>
        <r>
          <rPr>
            <sz val="9"/>
            <color indexed="81"/>
            <rFont val="Tahoma"/>
            <family val="2"/>
          </rPr>
          <t xml:space="preserve">y este realizada por un instrumento </t>
        </r>
        <r>
          <rPr>
            <b/>
            <sz val="9"/>
            <color indexed="81"/>
            <rFont val="Tahoma"/>
            <family val="2"/>
          </rPr>
          <t>Matron (a).</t>
        </r>
        <r>
          <rPr>
            <sz val="9"/>
            <color indexed="81"/>
            <rFont val="Tahoma"/>
            <family val="2"/>
          </rPr>
          <t xml:space="preserve">
</t>
        </r>
      </text>
    </comment>
    <comment ref="C186" authorId="0" shapeId="0" xr:uid="{6C68514F-F1DF-490A-85EA-8D722FBD50E2}">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Controles de Salud a Personas que Ejercen Comercio Sexual </t>
        </r>
        <r>
          <rPr>
            <sz val="9"/>
            <color indexed="81"/>
            <rFont val="Tahoma"/>
            <family val="2"/>
          </rPr>
          <t xml:space="preserve">y este realizada por un instrumento </t>
        </r>
        <r>
          <rPr>
            <b/>
            <sz val="9"/>
            <color indexed="81"/>
            <rFont val="Tahoma"/>
            <family val="2"/>
          </rPr>
          <t>Enfermero (a).</t>
        </r>
        <r>
          <rPr>
            <sz val="9"/>
            <color indexed="81"/>
            <rFont val="Tahoma"/>
            <family val="2"/>
          </rPr>
          <t xml:space="preserve">
</t>
        </r>
      </text>
    </comment>
    <comment ref="C187" authorId="0" shapeId="0" xr:uid="{D21475D6-CC84-4BEA-A6D5-E57C796FD37C}">
      <text>
        <r>
          <rPr>
            <sz val="9"/>
            <color indexed="81"/>
            <rFont val="Tahoma"/>
            <family val="2"/>
          </rPr>
          <t xml:space="preserve">Este dato aparecerá  luego de que en la atención 
1.- Registrada en el box 
2.- o en Atención / Registro Atención Individual. Se registre la actividad </t>
        </r>
        <r>
          <rPr>
            <b/>
            <sz val="9"/>
            <color indexed="81"/>
            <rFont val="Tahoma"/>
            <family val="2"/>
          </rPr>
          <t xml:space="preserve">Controles de Salud a Personas que Ejercen Comercio Sexual </t>
        </r>
        <r>
          <rPr>
            <sz val="9"/>
            <color indexed="81"/>
            <rFont val="Tahoma"/>
            <family val="2"/>
          </rPr>
          <t xml:space="preserve">y este realizada por un instrumento </t>
        </r>
        <r>
          <rPr>
            <b/>
            <sz val="9"/>
            <color indexed="81"/>
            <rFont val="Tahoma"/>
            <family val="2"/>
          </rPr>
          <t>Matron (a).</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Esthela Henriquez</author>
    <author>Ines Kohnenkamp</author>
    <author>Jonathan Caceres</author>
    <author>Alexis Caceres Zapata</author>
    <author>Natalia Arancibia</author>
    <author>Alexis Cáceres Zapata</author>
    <author>Miguel Angel Rozas Bustamante</author>
  </authors>
  <commentList>
    <comment ref="A9" authorId="0" shapeId="0" xr:uid="{1948205E-1B7A-4E57-99AB-3AF9ACD51AAB}">
      <text>
        <r>
          <rPr>
            <b/>
            <sz val="9"/>
            <color indexed="81"/>
            <rFont val="Tahoma"/>
            <family val="2"/>
          </rPr>
          <t>Registros a contabilizar para Nodos (Centros) de mediana y alta complejidad; realizados según estamento.
Medico - Ginecologo - Matrona - Odontologo 
HT1
HT2 
HT3</t>
        </r>
        <r>
          <rPr>
            <sz val="9"/>
            <color indexed="81"/>
            <rFont val="Tahoma"/>
            <family val="2"/>
          </rPr>
          <t xml:space="preserve">
</t>
        </r>
      </text>
    </comment>
    <comment ref="B20" authorId="1" shapeId="0" xr:uid="{29F1C6C3-64C5-4561-ACAA-8A5CE4FC505F}">
      <text>
        <r>
          <rPr>
            <sz val="9"/>
            <color indexed="81"/>
            <rFont val="Tahoma"/>
            <family val="2"/>
          </rPr>
          <t xml:space="preserve">Se contara este dato con todas aquellas atenciones efectuadas y con estado </t>
        </r>
        <r>
          <rPr>
            <b/>
            <sz val="9"/>
            <color indexed="81"/>
            <rFont val="Tahoma"/>
            <family val="2"/>
          </rPr>
          <t xml:space="preserve">COMPLETADA en Nodo de tipo SAPU o SAR.
Atención Completada en módulo urgencia por profesional MEDICO </t>
        </r>
        <r>
          <rPr>
            <sz val="9"/>
            <color indexed="81"/>
            <rFont val="Tahoma"/>
            <family val="2"/>
          </rPr>
          <t xml:space="preserve">
NOTA: Esta sección cuenta por tipo de nodo según codigo DEIS. Ejemplo: codigo DEIS 111, tipo de nodo, SAPU.</t>
        </r>
      </text>
    </comment>
    <comment ref="B21" authorId="1" shapeId="0" xr:uid="{A5425645-4F1C-4176-842A-543A693BCF32}">
      <text>
        <r>
          <rPr>
            <sz val="9"/>
            <color indexed="81"/>
            <rFont val="Tahoma"/>
            <family val="2"/>
          </rPr>
          <t>Se contara este dato con todas aquellas atenciones efectuadas y con estado</t>
        </r>
        <r>
          <rPr>
            <b/>
            <sz val="9"/>
            <color indexed="81"/>
            <rFont val="Tahoma"/>
            <family val="2"/>
          </rPr>
          <t xml:space="preserve"> COMPLETADA en Nodo de tipo SAPU o SAR.
Atención Completada en módulo urgencia por profesional ENFERMERA/O</t>
        </r>
        <r>
          <rPr>
            <sz val="9"/>
            <color indexed="81"/>
            <rFont val="Tahoma"/>
            <family val="2"/>
          </rPr>
          <t xml:space="preserve">
NOTA: Esta sección cuenta por tipo de nodo según codigo DEIS. Ejemplo: codigo DEIS 111, tipo de nodo, SAPU.
</t>
        </r>
      </text>
    </comment>
    <comment ref="B22" authorId="1" shapeId="0" xr:uid="{FB98C09F-B13A-4447-A0CD-DE6B743163FE}">
      <text>
        <r>
          <rPr>
            <sz val="9"/>
            <color indexed="81"/>
            <rFont val="Tahoma"/>
            <family val="2"/>
          </rPr>
          <t xml:space="preserve">Se contara este dato con todas aquellas atenciones efectuadas y con estado </t>
        </r>
        <r>
          <rPr>
            <b/>
            <sz val="9"/>
            <color indexed="81"/>
            <rFont val="Tahoma"/>
            <family val="2"/>
          </rPr>
          <t>COMPLETADA en Nodo de tipo SAPU o SAR.
Atención Completada en módulo urgencia por profesional MATRONA/ÓN</t>
        </r>
        <r>
          <rPr>
            <sz val="9"/>
            <color indexed="81"/>
            <rFont val="Tahoma"/>
            <family val="2"/>
          </rPr>
          <t xml:space="preserve">
NOTA: Esta sección cuenta por tipo de nodo según codigo DEIS. Ejemplo: codigo DEIS 111, tipo de nodo, SAPU.
</t>
        </r>
      </text>
    </comment>
    <comment ref="B23" authorId="1" shapeId="0" xr:uid="{B45F77C4-911C-4D69-8772-2FA36C4FB203}">
      <text>
        <r>
          <rPr>
            <sz val="9"/>
            <color indexed="81"/>
            <rFont val="Tahoma"/>
            <family val="2"/>
          </rPr>
          <t xml:space="preserve">Se contara este dato con todas aquellas atenciones efectuadas y con estado </t>
        </r>
        <r>
          <rPr>
            <b/>
            <sz val="9"/>
            <color indexed="81"/>
            <rFont val="Tahoma"/>
            <family val="2"/>
          </rPr>
          <t>COMPLETADA en Nodo de tipo SAPU o SAR.
Atención Completada en módulo urgencia por profesional KINESIÓLOGO</t>
        </r>
        <r>
          <rPr>
            <sz val="9"/>
            <color indexed="81"/>
            <rFont val="Tahoma"/>
            <family val="2"/>
          </rPr>
          <t xml:space="preserve">
NOTA: Esta sección cuenta por tipo de nodo según codigo DEIS. Ejemplo: codigo DEIS 111, tipo de nodo, SAPU.</t>
        </r>
      </text>
    </comment>
    <comment ref="B24" authorId="2" shapeId="0" xr:uid="{08BC68E9-3813-45A9-9FD7-F6905F3284FE}">
      <text>
        <r>
          <rPr>
            <sz val="9"/>
            <color indexed="81"/>
            <rFont val="Tahoma"/>
            <family val="2"/>
          </rPr>
          <t xml:space="preserve">Se contara este dato con todas aquellas atenciones efectuadas y con estado </t>
        </r>
        <r>
          <rPr>
            <b/>
            <sz val="9"/>
            <color indexed="81"/>
            <rFont val="Tahoma"/>
            <family val="2"/>
          </rPr>
          <t>COMPLETADA en Nodo de tipo SAPU o SAR.</t>
        </r>
        <r>
          <rPr>
            <sz val="9"/>
            <color indexed="81"/>
            <rFont val="Tahoma"/>
            <family val="2"/>
          </rPr>
          <t xml:space="preserve">
</t>
        </r>
        <r>
          <rPr>
            <b/>
            <sz val="9"/>
            <color indexed="81"/>
            <rFont val="Tahoma"/>
            <family val="2"/>
          </rPr>
          <t>Atención Completada en módulo urgencia por profesional PSICOLOGO</t>
        </r>
        <r>
          <rPr>
            <sz val="9"/>
            <color indexed="81"/>
            <rFont val="Tahoma"/>
            <family val="2"/>
          </rPr>
          <t xml:space="preserve">
NOTA: Esta sección cuenta por tipo de nodo según codigo DEIS. Ejemplo: codigo DEIS 111, tipo de nodo, SAPU.
</t>
        </r>
      </text>
    </comment>
    <comment ref="B25" authorId="2" shapeId="0" xr:uid="{59CA3399-08C8-4C7B-B267-C80C4C3B3B6E}">
      <text>
        <r>
          <rPr>
            <sz val="9"/>
            <color indexed="81"/>
            <rFont val="Tahoma"/>
            <family val="2"/>
          </rPr>
          <t xml:space="preserve">Se contara este dato con todas aquellas atenciones efectuadas y con estado </t>
        </r>
        <r>
          <rPr>
            <b/>
            <sz val="9"/>
            <color indexed="81"/>
            <rFont val="Tahoma"/>
            <family val="2"/>
          </rPr>
          <t>COMPLETADA en Nodo de tipo SAPU o SAR.</t>
        </r>
        <r>
          <rPr>
            <sz val="9"/>
            <color indexed="81"/>
            <rFont val="Tahoma"/>
            <family val="2"/>
          </rPr>
          <t xml:space="preserve">
</t>
        </r>
        <r>
          <rPr>
            <b/>
            <sz val="9"/>
            <color indexed="81"/>
            <rFont val="Tahoma"/>
            <family val="2"/>
          </rPr>
          <t>Atención Completada en módulo urgencia por profesional ASISTENTE SOCIAL</t>
        </r>
        <r>
          <rPr>
            <sz val="9"/>
            <color indexed="81"/>
            <rFont val="Tahoma"/>
            <family val="2"/>
          </rPr>
          <t xml:space="preserve">
NOTA: Esta sección cuenta por tipo de nodo según codigo DEIS. Ejemplo: codigo DEIS 111, tipo de nodo, SAPU.
</t>
        </r>
      </text>
    </comment>
    <comment ref="B30" authorId="1" shapeId="0" xr:uid="{0834DC71-F95D-470B-B034-A230D3472EF5}">
      <text>
        <r>
          <rPr>
            <sz val="9"/>
            <color indexed="81"/>
            <rFont val="Tahoma"/>
            <family val="2"/>
          </rPr>
          <t xml:space="preserve">Se contara este dato con todas aquellas atenciones efectuadas y con estado </t>
        </r>
        <r>
          <rPr>
            <b/>
            <sz val="9"/>
            <color indexed="81"/>
            <rFont val="Tahoma"/>
            <family val="2"/>
          </rPr>
          <t>COMPLETADA en nodo de tipo, Hospital de baja complejidad (HT4).
Atención Completada en módulo urgencia por profesional MEDICO</t>
        </r>
        <r>
          <rPr>
            <sz val="9"/>
            <color indexed="81"/>
            <rFont val="Tahoma"/>
            <family val="2"/>
          </rPr>
          <t xml:space="preserve">
NOTA: Esta sección cuenta por tipo de nodo según codigo DEIS. Ejemplo: codigo DEIS 222, tipo de nodo, HT4.</t>
        </r>
      </text>
    </comment>
    <comment ref="B31" authorId="1" shapeId="0" xr:uid="{EC93D595-B3D7-4BEB-A02E-42DA68F8C01C}">
      <text>
        <r>
          <rPr>
            <sz val="9"/>
            <color indexed="81"/>
            <rFont val="Tahoma"/>
            <family val="2"/>
          </rPr>
          <t xml:space="preserve">Se contara este dato con todas aquellas atenciones efectuadas y con estado </t>
        </r>
        <r>
          <rPr>
            <b/>
            <sz val="9"/>
            <color indexed="81"/>
            <rFont val="Tahoma"/>
            <family val="2"/>
          </rPr>
          <t>COMPLETADA en nodo de tipo, Hospital de baja complejidad (HT4).
Atención Completada en módulo urgencia por profesional ENFERMERA</t>
        </r>
        <r>
          <rPr>
            <sz val="9"/>
            <color indexed="81"/>
            <rFont val="Tahoma"/>
            <family val="2"/>
          </rPr>
          <t xml:space="preserve">
NOTA: Esta sección cuenta por tipo de nodo según codigo DEIS. Ejemplo: codigo DEIS 222, tipo de nodo, HT4.</t>
        </r>
      </text>
    </comment>
    <comment ref="B32" authorId="1" shapeId="0" xr:uid="{8E45FC24-A0F5-4B1D-8D42-647E62738C5D}">
      <text>
        <r>
          <rPr>
            <sz val="9"/>
            <color indexed="81"/>
            <rFont val="Tahoma"/>
            <family val="2"/>
          </rPr>
          <t xml:space="preserve">Se contara este dato con todas aquellas atenciones efectuadas y con estado </t>
        </r>
        <r>
          <rPr>
            <b/>
            <sz val="9"/>
            <color indexed="81"/>
            <rFont val="Tahoma"/>
            <family val="2"/>
          </rPr>
          <t>COMPLETADA en nodo de tipo, Hospital de baja complejidad (HT4).
Atención Completada en módulo urgencia por profesional MATRONA/ÓN</t>
        </r>
        <r>
          <rPr>
            <sz val="9"/>
            <color indexed="81"/>
            <rFont val="Tahoma"/>
            <family val="2"/>
          </rPr>
          <t xml:space="preserve">
NOTA: Esta sección cuenta por tipo de nodo según codigo DEIS. Ejemplo: codigo DEIS 222, tipo de nodo, HT4.</t>
        </r>
      </text>
    </comment>
    <comment ref="B33" authorId="1" shapeId="0" xr:uid="{F4F46728-AED5-408D-B7C6-6EC1323901BC}">
      <text>
        <r>
          <rPr>
            <sz val="9"/>
            <color indexed="81"/>
            <rFont val="Tahoma"/>
            <family val="2"/>
          </rPr>
          <t xml:space="preserve">Se contara este dato con todas aquellas atenciones efectuadas y con estado </t>
        </r>
        <r>
          <rPr>
            <b/>
            <sz val="9"/>
            <color indexed="81"/>
            <rFont val="Tahoma"/>
            <family val="2"/>
          </rPr>
          <t>COMPLETADA en nodo de tipo, Hospital de baja complejidad (HT4).
Atención Completada en módulo urgencia  por profesional KINESIOLOGO</t>
        </r>
        <r>
          <rPr>
            <sz val="9"/>
            <color indexed="81"/>
            <rFont val="Tahoma"/>
            <family val="2"/>
          </rPr>
          <t xml:space="preserve">
NOTA: Esta sección cuenta por tipo de nodo según codigo DEIS. Ejemplo: codigo DEIS 222, tipo de nodo, HT4.</t>
        </r>
      </text>
    </comment>
    <comment ref="B34" authorId="1" shapeId="0" xr:uid="{80664929-7366-4806-AA89-721E33B7CE66}">
      <text>
        <r>
          <rPr>
            <sz val="9"/>
            <color indexed="81"/>
            <rFont val="Tahoma"/>
            <family val="2"/>
          </rPr>
          <t xml:space="preserve">Se contara este dato con todas aquellas atenciones efectuadas y con estado </t>
        </r>
        <r>
          <rPr>
            <b/>
            <sz val="9"/>
            <color indexed="81"/>
            <rFont val="Tahoma"/>
            <family val="2"/>
          </rPr>
          <t>COMPLETADA en nodo de tipo, Hospital de baja complejidad (HT4).
Atención Completada en módulo urgencia por profesional TÉCNICO PARAMÉDICO</t>
        </r>
        <r>
          <rPr>
            <sz val="9"/>
            <color indexed="81"/>
            <rFont val="Tahoma"/>
            <family val="2"/>
          </rPr>
          <t xml:space="preserve">
NOTA: Esta sección cuenta por tipo de nodo según codigo DEIS. Ejemplo: codigo DEIS 222, tipo de nodo, HT4.</t>
        </r>
      </text>
    </comment>
    <comment ref="B35" authorId="1" shapeId="0" xr:uid="{61F5BFBF-5552-4027-99D7-4750313A5327}">
      <text>
        <r>
          <rPr>
            <sz val="9"/>
            <color indexed="81"/>
            <rFont val="Tahoma"/>
            <family val="2"/>
          </rPr>
          <t>Se contara este dato con todas aquellas atenciones efectuadas y con estado</t>
        </r>
        <r>
          <rPr>
            <b/>
            <sz val="9"/>
            <color indexed="81"/>
            <rFont val="Tahoma"/>
            <family val="2"/>
          </rPr>
          <t xml:space="preserve"> COMPLETADA en nodo de tipo, Hospital de baja complejidad (HT4).
Atención Completada en módulo urgencia por el resto de profesionales no considerados en las celdas anteriores</t>
        </r>
        <r>
          <rPr>
            <sz val="9"/>
            <color indexed="81"/>
            <rFont val="Tahoma"/>
            <family val="2"/>
          </rPr>
          <t xml:space="preserve">
NOTA: Esta sección cuenta por tipo de nodo según codigo DEIS. Ejemplo: codigo DEIS 222, tipo de nodo, HT4.</t>
        </r>
      </text>
    </comment>
    <comment ref="B40" authorId="1" shapeId="0" xr:uid="{7531F5E6-3F3B-492D-8E1E-7D3326301E72}">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t>
        </r>
        <r>
          <rPr>
            <sz val="9"/>
            <color indexed="81"/>
            <rFont val="Tahoma"/>
            <family val="2"/>
          </rPr>
          <t xml:space="preserve">l, el </t>
        </r>
        <r>
          <rPr>
            <b/>
            <sz val="9"/>
            <color indexed="81"/>
            <rFont val="Tahoma"/>
            <family val="2"/>
          </rPr>
          <t>Médico</t>
        </r>
        <r>
          <rPr>
            <sz val="9"/>
            <color indexed="81"/>
            <rFont val="Tahoma"/>
            <family val="2"/>
          </rPr>
          <t xml:space="preserve"> registre la actividad:
</t>
        </r>
        <r>
          <rPr>
            <b/>
            <sz val="9"/>
            <color indexed="81"/>
            <rFont val="Tahoma"/>
            <family val="2"/>
          </rPr>
          <t>Atención de urgencia No SAPU</t>
        </r>
        <r>
          <rPr>
            <sz val="9"/>
            <color indexed="81"/>
            <rFont val="Tahoma"/>
            <family val="2"/>
          </rPr>
          <t xml:space="preserve">
</t>
        </r>
      </text>
    </comment>
    <comment ref="B41" authorId="1" shapeId="0" xr:uid="{8A628660-3055-40A5-B127-4DE1805DFF67}">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Individual</t>
        </r>
        <r>
          <rPr>
            <sz val="9"/>
            <color indexed="81"/>
            <rFont val="Tahoma"/>
            <family val="2"/>
          </rPr>
          <t xml:space="preserve">, el </t>
        </r>
        <r>
          <rPr>
            <b/>
            <sz val="9"/>
            <color indexed="81"/>
            <rFont val="Tahoma"/>
            <family val="2"/>
          </rPr>
          <t xml:space="preserve">Enfermero/a </t>
        </r>
        <r>
          <rPr>
            <sz val="9"/>
            <color indexed="81"/>
            <rFont val="Tahoma"/>
            <family val="2"/>
          </rPr>
          <t xml:space="preserve"> registre la actividad:
</t>
        </r>
        <r>
          <rPr>
            <b/>
            <sz val="9"/>
            <color indexed="81"/>
            <rFont val="Tahoma"/>
            <family val="2"/>
          </rPr>
          <t>Atención de urgencia No SAPU</t>
        </r>
        <r>
          <rPr>
            <sz val="9"/>
            <color indexed="81"/>
            <rFont val="Tahoma"/>
            <family val="2"/>
          </rPr>
          <t xml:space="preserve">
</t>
        </r>
      </text>
    </comment>
    <comment ref="B42" authorId="1" shapeId="0" xr:uid="{F09BE750-6885-4057-8DC3-A02E3C8D1E7A}">
      <text>
        <r>
          <rPr>
            <sz val="9"/>
            <color indexed="81"/>
            <rFont val="Tahoma"/>
            <family val="2"/>
          </rPr>
          <t>Este dato aparecerá  luego de que en la atención cerrada (estado completada) registrada en</t>
        </r>
        <r>
          <rPr>
            <b/>
            <sz val="9"/>
            <color indexed="81"/>
            <rFont val="Tahoma"/>
            <family val="2"/>
          </rPr>
          <t xml:space="preserve"> módulo  Box, Pacientes Citados  ó  en Atención, Registro Atención Individual</t>
        </r>
        <r>
          <rPr>
            <sz val="9"/>
            <color indexed="81"/>
            <rFont val="Tahoma"/>
            <family val="2"/>
          </rPr>
          <t xml:space="preserve">, el </t>
        </r>
        <r>
          <rPr>
            <b/>
            <sz val="9"/>
            <color indexed="81"/>
            <rFont val="Tahoma"/>
            <family val="2"/>
          </rPr>
          <t>Matron/a</t>
        </r>
        <r>
          <rPr>
            <sz val="9"/>
            <color indexed="81"/>
            <rFont val="Tahoma"/>
            <family val="2"/>
          </rPr>
          <t xml:space="preserve"> registre la actividad:
</t>
        </r>
        <r>
          <rPr>
            <b/>
            <sz val="9"/>
            <color indexed="81"/>
            <rFont val="Tahoma"/>
            <family val="2"/>
          </rPr>
          <t>Atención de urgencia No SAPU</t>
        </r>
        <r>
          <rPr>
            <sz val="9"/>
            <color indexed="81"/>
            <rFont val="Tahoma"/>
            <family val="2"/>
          </rPr>
          <t xml:space="preserve">
</t>
        </r>
      </text>
    </comment>
    <comment ref="B43" authorId="1" shapeId="0" xr:uid="{B8567AD8-14E3-444F-9FA4-BAAFE991ABBD}">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t>
        </r>
        <r>
          <rPr>
            <sz val="9"/>
            <color indexed="81"/>
            <rFont val="Tahoma"/>
            <family val="2"/>
          </rPr>
          <t xml:space="preserve">l, el </t>
        </r>
        <r>
          <rPr>
            <b/>
            <sz val="9"/>
            <color indexed="81"/>
            <rFont val="Tahoma"/>
            <family val="2"/>
          </rPr>
          <t>Kinesiólogo/a</t>
        </r>
        <r>
          <rPr>
            <sz val="9"/>
            <color indexed="81"/>
            <rFont val="Tahoma"/>
            <family val="2"/>
          </rPr>
          <t xml:space="preserve"> registre la actividad:
</t>
        </r>
        <r>
          <rPr>
            <b/>
            <sz val="9"/>
            <color indexed="81"/>
            <rFont val="Tahoma"/>
            <family val="2"/>
          </rPr>
          <t xml:space="preserve">
Atención de urgencia No SAPU</t>
        </r>
        <r>
          <rPr>
            <sz val="9"/>
            <color indexed="81"/>
            <rFont val="Tahoma"/>
            <family val="2"/>
          </rPr>
          <t xml:space="preserve">
</t>
        </r>
      </text>
    </comment>
    <comment ref="B44" authorId="1" shapeId="0" xr:uid="{D9E04FBD-374D-46D1-BD9A-7C417A189118}">
      <text>
        <r>
          <rPr>
            <sz val="9"/>
            <color indexed="81"/>
            <rFont val="Tahoma"/>
            <family val="2"/>
          </rPr>
          <t>Este dato aparecerá  luego de que en la atención cerrada (estado completada) registrada en</t>
        </r>
        <r>
          <rPr>
            <b/>
            <sz val="9"/>
            <color indexed="81"/>
            <rFont val="Tahoma"/>
            <family val="2"/>
          </rPr>
          <t xml:space="preserve"> módulo  Box, Pacientes Citados  ó  en Atención, Registro Atención Individua</t>
        </r>
        <r>
          <rPr>
            <sz val="9"/>
            <color indexed="81"/>
            <rFont val="Tahoma"/>
            <family val="2"/>
          </rPr>
          <t xml:space="preserve">l, el </t>
        </r>
        <r>
          <rPr>
            <b/>
            <sz val="9"/>
            <color indexed="81"/>
            <rFont val="Tahoma"/>
            <family val="2"/>
          </rPr>
          <t>TENS</t>
        </r>
        <r>
          <rPr>
            <sz val="9"/>
            <color indexed="81"/>
            <rFont val="Tahoma"/>
            <family val="2"/>
          </rPr>
          <t xml:space="preserve"> registre la actividad:
</t>
        </r>
        <r>
          <rPr>
            <b/>
            <sz val="9"/>
            <color indexed="81"/>
            <rFont val="Tahoma"/>
            <family val="2"/>
          </rPr>
          <t>Atención de urgencia No SAPU</t>
        </r>
        <r>
          <rPr>
            <sz val="9"/>
            <color indexed="81"/>
            <rFont val="Tahoma"/>
            <family val="2"/>
          </rPr>
          <t xml:space="preserve">
</t>
        </r>
      </text>
    </comment>
    <comment ref="B45" authorId="1" shapeId="0" xr:uid="{8AA4BA8E-3AAE-4798-8666-08C13A1C619A}">
      <text>
        <r>
          <rPr>
            <sz val="9"/>
            <color indexed="81"/>
            <rFont val="Tahoma"/>
            <family val="2"/>
          </rPr>
          <t xml:space="preserve">Este dato aparecerá  luego de que en la atención cerrada (estado completada) registrada en </t>
        </r>
        <r>
          <rPr>
            <b/>
            <sz val="9"/>
            <color indexed="81"/>
            <rFont val="Tahoma"/>
            <family val="2"/>
          </rPr>
          <t>módulo  Box, Pacientes Citados  ó  en Atención, Registro Atención Individua</t>
        </r>
        <r>
          <rPr>
            <sz val="9"/>
            <color indexed="81"/>
            <rFont val="Tahoma"/>
            <family val="2"/>
          </rPr>
          <t xml:space="preserve">l, </t>
        </r>
        <r>
          <rPr>
            <b/>
            <sz val="9"/>
            <color indexed="81"/>
            <rFont val="Tahoma"/>
            <family val="2"/>
          </rPr>
          <t>cualquier profesional clínico no considerados en las celdas anteriores</t>
        </r>
        <r>
          <rPr>
            <sz val="9"/>
            <color indexed="81"/>
            <rFont val="Tahoma"/>
            <family val="2"/>
          </rPr>
          <t xml:space="preserve">, registre la actividad:
</t>
        </r>
        <r>
          <rPr>
            <b/>
            <sz val="9"/>
            <color indexed="81"/>
            <rFont val="Tahoma"/>
            <family val="2"/>
          </rPr>
          <t>Atención de urgencia No SAPU</t>
        </r>
        <r>
          <rPr>
            <sz val="9"/>
            <color indexed="81"/>
            <rFont val="Tahoma"/>
            <family val="2"/>
          </rPr>
          <t xml:space="preserve">
</t>
        </r>
      </text>
    </comment>
    <comment ref="B50" authorId="1" shapeId="0" xr:uid="{0A5F7BCC-3D39-43B6-B052-448E15FB244D}">
      <text>
        <r>
          <rPr>
            <sz val="9"/>
            <color indexed="81"/>
            <rFont val="Tahoma"/>
            <family val="2"/>
          </rPr>
          <t xml:space="preserve">Se contara este dato con todas aquellas atenciones efectuadas y con estado </t>
        </r>
        <r>
          <rPr>
            <b/>
            <sz val="9"/>
            <color indexed="81"/>
            <rFont val="Tahoma"/>
            <family val="2"/>
          </rPr>
          <t>COMPLETADA en nodo de tipo CGR, PSR o SUR.
Atención Completada en módulo urgencia por profesional MÉDICO.</t>
        </r>
        <r>
          <rPr>
            <sz val="9"/>
            <color indexed="81"/>
            <rFont val="Tahoma"/>
            <family val="2"/>
          </rPr>
          <t xml:space="preserve">
NOTA: Esta sección cuenta por tipo de nodo según codigo DEIS. Ejemplo: codigo DEIS 444, tipo de nodo, PSR.</t>
        </r>
      </text>
    </comment>
    <comment ref="B51" authorId="1" shapeId="0" xr:uid="{B0F20455-40BB-4910-84B3-B7F05186D369}">
      <text>
        <r>
          <rPr>
            <sz val="9"/>
            <color indexed="81"/>
            <rFont val="Tahoma"/>
            <family val="2"/>
          </rPr>
          <t xml:space="preserve">Se contara este dato con todas aquellas atenciones efectuadas y con estado </t>
        </r>
        <r>
          <rPr>
            <b/>
            <sz val="9"/>
            <color indexed="81"/>
            <rFont val="Tahoma"/>
            <family val="2"/>
          </rPr>
          <t>COMPLETADA en nodo de tipo CGR, PSR o SUR.
Atención Completada en módulo urgencia por profesional ENFERMERA/O</t>
        </r>
        <r>
          <rPr>
            <sz val="9"/>
            <color indexed="81"/>
            <rFont val="Tahoma"/>
            <family val="2"/>
          </rPr>
          <t xml:space="preserve">
NOTA: Esta sección cuenta por tipo de nodo según codigo DEIS. Ejemplo: codigo DEIS 444, tipo de nodo, PSR.</t>
        </r>
      </text>
    </comment>
    <comment ref="B52" authorId="1" shapeId="0" xr:uid="{1B301EDD-8620-42A6-8E56-FF3FED7A4709}">
      <text>
        <r>
          <rPr>
            <sz val="9"/>
            <color indexed="81"/>
            <rFont val="Tahoma"/>
            <family val="2"/>
          </rPr>
          <t xml:space="preserve">Se contara este dato con todas aquellas atenciones efectuadas y con estado </t>
        </r>
        <r>
          <rPr>
            <b/>
            <sz val="9"/>
            <color indexed="81"/>
            <rFont val="Tahoma"/>
            <family val="2"/>
          </rPr>
          <t xml:space="preserve">COMPLETADA en nodo de tipo CGR, PSR o SUR.
</t>
        </r>
        <r>
          <rPr>
            <sz val="9"/>
            <color indexed="81"/>
            <rFont val="Tahoma"/>
            <family val="2"/>
          </rPr>
          <t xml:space="preserve">
</t>
        </r>
        <r>
          <rPr>
            <b/>
            <sz val="9"/>
            <color indexed="81"/>
            <rFont val="Tahoma"/>
            <family val="2"/>
          </rPr>
          <t>Atención Completada en módulo urgencia por profesional MATRONA/ÓN</t>
        </r>
        <r>
          <rPr>
            <sz val="9"/>
            <color indexed="81"/>
            <rFont val="Tahoma"/>
            <family val="2"/>
          </rPr>
          <t xml:space="preserve">
NOTA: Esta sección cuenta por tipo de nodo según codigo DEIS. Ejemplo: codigo DEIS 444, tipo de nodo, PSR.</t>
        </r>
      </text>
    </comment>
    <comment ref="B53" authorId="1" shapeId="0" xr:uid="{81FD99AA-F303-491A-989A-24A13F996AE8}">
      <text>
        <r>
          <rPr>
            <sz val="9"/>
            <color indexed="81"/>
            <rFont val="Tahoma"/>
            <family val="2"/>
          </rPr>
          <t xml:space="preserve">Se contara este dato con todas aquellas atenciones efectuadas y con estado </t>
        </r>
        <r>
          <rPr>
            <b/>
            <sz val="9"/>
            <color indexed="81"/>
            <rFont val="Tahoma"/>
            <family val="2"/>
          </rPr>
          <t xml:space="preserve">COMPLETADA en nodo de tipo CGR, PSR o SUR.
</t>
        </r>
        <r>
          <rPr>
            <sz val="9"/>
            <color indexed="81"/>
            <rFont val="Tahoma"/>
            <family val="2"/>
          </rPr>
          <t xml:space="preserve">
</t>
        </r>
        <r>
          <rPr>
            <b/>
            <sz val="9"/>
            <color indexed="81"/>
            <rFont val="Tahoma"/>
            <family val="2"/>
          </rPr>
          <t>Atención Completada en módulo urgencia por profesional Kinesiologo/a</t>
        </r>
        <r>
          <rPr>
            <sz val="9"/>
            <color indexed="81"/>
            <rFont val="Tahoma"/>
            <family val="2"/>
          </rPr>
          <t xml:space="preserve">
NOTA: Esta sección cuenta por tipo de nodo según codigo DEIS. Ejemplo: codigo DEIS 444, tipo de nodo, PSR.
</t>
        </r>
      </text>
    </comment>
    <comment ref="B54" authorId="1" shapeId="0" xr:uid="{AA161F69-B114-46DE-B255-62D1A0290390}">
      <text>
        <r>
          <rPr>
            <sz val="9"/>
            <color indexed="81"/>
            <rFont val="Tahoma"/>
            <family val="2"/>
          </rPr>
          <t xml:space="preserve">Se contara este dato con todas aquellas atenciones efectuadas y con estado </t>
        </r>
        <r>
          <rPr>
            <b/>
            <sz val="9"/>
            <color indexed="81"/>
            <rFont val="Tahoma"/>
            <family val="2"/>
          </rPr>
          <t>COMPLETADA en nodo de tipo CGR, PSR o SUR.
Atención Completada en módulo urgencia por profesional TÉCNICO PARAMÉDICO</t>
        </r>
        <r>
          <rPr>
            <sz val="9"/>
            <color indexed="81"/>
            <rFont val="Tahoma"/>
            <family val="2"/>
          </rPr>
          <t xml:space="preserve">
NOTA: Esta sección cuenta por tipo de nodo según codigo DEIS. Ejemplo: codigo DEIS 444, tipo de nodo, PSR.
</t>
        </r>
      </text>
    </comment>
    <comment ref="B55" authorId="1" shapeId="0" xr:uid="{EB149AE9-A23A-409C-8C8D-92D79AC41C76}">
      <text>
        <r>
          <rPr>
            <sz val="9"/>
            <color indexed="81"/>
            <rFont val="Tahoma"/>
            <family val="2"/>
          </rPr>
          <t>Se contara este dato con todas aquellas atenciones efectuadas y con estado</t>
        </r>
        <r>
          <rPr>
            <b/>
            <sz val="9"/>
            <color indexed="81"/>
            <rFont val="Tahoma"/>
            <family val="2"/>
          </rPr>
          <t xml:space="preserve"> COMPLETADA en nodo de tipo CGR, PSR o SUR.</t>
        </r>
        <r>
          <rPr>
            <sz val="9"/>
            <color indexed="81"/>
            <rFont val="Tahoma"/>
            <family val="2"/>
          </rPr>
          <t xml:space="preserve">
</t>
        </r>
        <r>
          <rPr>
            <b/>
            <sz val="9"/>
            <color indexed="81"/>
            <rFont val="Tahoma"/>
            <family val="2"/>
          </rPr>
          <t>Atención Completada en módulo urgencia por el resto de profesionales no considerados en las celdas anteriores</t>
        </r>
        <r>
          <rPr>
            <sz val="9"/>
            <color indexed="81"/>
            <rFont val="Tahoma"/>
            <family val="2"/>
          </rPr>
          <t xml:space="preserve">
NOTA: Esta sección cuenta por tipo de nodo según codigo DEIS. Ejemplo: codigo DEIS 444, tipo de nodo, PSR.</t>
        </r>
      </text>
    </comment>
    <comment ref="A60" authorId="3" shapeId="0" xr:uid="{25272255-F8DD-4F17-87B5-63B27F03AA8C}">
      <text>
        <r>
          <rPr>
            <sz val="9"/>
            <color indexed="81"/>
            <rFont val="Tahoma"/>
            <family val="2"/>
          </rPr>
          <t xml:space="preserve">Se contara este dato con todas aquellas </t>
        </r>
        <r>
          <rPr>
            <b/>
            <sz val="9"/>
            <color indexed="81"/>
            <rFont val="Tahoma"/>
            <family val="2"/>
          </rPr>
          <t>atenciones de urgencia</t>
        </r>
        <r>
          <rPr>
            <sz val="9"/>
            <color indexed="81"/>
            <rFont val="Tahoma"/>
            <family val="2"/>
          </rPr>
          <t xml:space="preserve"> en estado </t>
        </r>
        <r>
          <rPr>
            <b/>
            <sz val="9"/>
            <color indexed="81"/>
            <rFont val="Tahoma"/>
            <family val="2"/>
          </rPr>
          <t>COMPLETADA</t>
        </r>
        <r>
          <rPr>
            <sz val="9"/>
            <color indexed="81"/>
            <rFont val="Tahoma"/>
            <family val="2"/>
          </rPr>
          <t xml:space="preserve"> y con el registro de  catigorización </t>
        </r>
        <r>
          <rPr>
            <b/>
            <sz val="9"/>
            <color indexed="81"/>
            <rFont val="Tahoma"/>
            <family val="2"/>
          </rPr>
          <t>C1</t>
        </r>
        <r>
          <rPr>
            <sz val="9"/>
            <color indexed="81"/>
            <rFont val="Tahoma"/>
            <family val="2"/>
          </rPr>
          <t xml:space="preserve">.
</t>
        </r>
        <r>
          <rPr>
            <b/>
            <sz val="9"/>
            <color indexed="81"/>
            <rFont val="Tahoma"/>
            <family val="2"/>
          </rPr>
          <t xml:space="preserve">
</t>
        </r>
      </text>
    </comment>
    <comment ref="A61" authorId="3" shapeId="0" xr:uid="{CEFC33EC-D521-49E5-81CA-D49CF3EDEED0}">
      <text>
        <r>
          <rPr>
            <sz val="9"/>
            <color indexed="81"/>
            <rFont val="Tahoma"/>
            <family val="2"/>
          </rPr>
          <t xml:space="preserve">Se contara este dato con todas aquellas </t>
        </r>
        <r>
          <rPr>
            <b/>
            <sz val="9"/>
            <color indexed="81"/>
            <rFont val="Tahoma"/>
            <family val="2"/>
          </rPr>
          <t xml:space="preserve">atenciones de urgencia </t>
        </r>
        <r>
          <rPr>
            <sz val="9"/>
            <color indexed="81"/>
            <rFont val="Tahoma"/>
            <family val="2"/>
          </rPr>
          <t>en</t>
        </r>
        <r>
          <rPr>
            <b/>
            <sz val="9"/>
            <color indexed="81"/>
            <rFont val="Tahoma"/>
            <family val="2"/>
          </rPr>
          <t xml:space="preserve"> </t>
        </r>
        <r>
          <rPr>
            <sz val="9"/>
            <color indexed="81"/>
            <rFont val="Tahoma"/>
            <family val="2"/>
          </rPr>
          <t xml:space="preserve">estado </t>
        </r>
        <r>
          <rPr>
            <b/>
            <sz val="9"/>
            <color indexed="81"/>
            <rFont val="Tahoma"/>
            <family val="2"/>
          </rPr>
          <t>COMPLETADA</t>
        </r>
        <r>
          <rPr>
            <sz val="9"/>
            <color indexed="81"/>
            <rFont val="Tahoma"/>
            <family val="2"/>
          </rPr>
          <t xml:space="preserve"> y con el registro de catigorización </t>
        </r>
        <r>
          <rPr>
            <b/>
            <sz val="9"/>
            <color indexed="81"/>
            <rFont val="Tahoma"/>
            <family val="2"/>
          </rPr>
          <t>C2</t>
        </r>
        <r>
          <rPr>
            <sz val="9"/>
            <color indexed="81"/>
            <rFont val="Tahoma"/>
            <family val="2"/>
          </rPr>
          <t>.</t>
        </r>
      </text>
    </comment>
    <comment ref="A62" authorId="3" shapeId="0" xr:uid="{ACA2D5ED-71CA-4787-BA20-754D3B007DB2}">
      <text>
        <r>
          <rPr>
            <sz val="9"/>
            <color indexed="81"/>
            <rFont val="Tahoma"/>
            <family val="2"/>
          </rPr>
          <t xml:space="preserve">Se contara este dato con todas aquellas </t>
        </r>
        <r>
          <rPr>
            <b/>
            <sz val="9"/>
            <color indexed="81"/>
            <rFont val="Tahoma"/>
            <family val="2"/>
          </rPr>
          <t>atenciones de urgencia</t>
        </r>
        <r>
          <rPr>
            <sz val="9"/>
            <color indexed="81"/>
            <rFont val="Tahoma"/>
            <family val="2"/>
          </rPr>
          <t xml:space="preserve"> en estado </t>
        </r>
        <r>
          <rPr>
            <b/>
            <sz val="9"/>
            <color indexed="81"/>
            <rFont val="Tahoma"/>
            <family val="2"/>
          </rPr>
          <t>COMPLETADA</t>
        </r>
        <r>
          <rPr>
            <sz val="9"/>
            <color indexed="81"/>
            <rFont val="Tahoma"/>
            <family val="2"/>
          </rPr>
          <t xml:space="preserve"> y con el registro de catigorización </t>
        </r>
        <r>
          <rPr>
            <b/>
            <sz val="9"/>
            <color indexed="81"/>
            <rFont val="Tahoma"/>
            <family val="2"/>
          </rPr>
          <t>C3</t>
        </r>
        <r>
          <rPr>
            <sz val="9"/>
            <color indexed="81"/>
            <rFont val="Tahoma"/>
            <family val="2"/>
          </rPr>
          <t>.</t>
        </r>
      </text>
    </comment>
    <comment ref="A63" authorId="3" shapeId="0" xr:uid="{2A714B31-7690-42C0-A164-2969C601DB43}">
      <text>
        <r>
          <rPr>
            <sz val="9"/>
            <color indexed="81"/>
            <rFont val="Tahoma"/>
            <family val="2"/>
          </rPr>
          <t xml:space="preserve">Se contara este dato con todas aquellas </t>
        </r>
        <r>
          <rPr>
            <b/>
            <sz val="9"/>
            <color indexed="81"/>
            <rFont val="Tahoma"/>
            <family val="2"/>
          </rPr>
          <t xml:space="preserve">atenciones de urgencia </t>
        </r>
        <r>
          <rPr>
            <sz val="9"/>
            <color indexed="81"/>
            <rFont val="Tahoma"/>
            <family val="2"/>
          </rPr>
          <t>en estado</t>
        </r>
        <r>
          <rPr>
            <b/>
            <sz val="9"/>
            <color indexed="81"/>
            <rFont val="Tahoma"/>
            <family val="2"/>
          </rPr>
          <t xml:space="preserve"> COMPLETADA </t>
        </r>
        <r>
          <rPr>
            <sz val="9"/>
            <color indexed="81"/>
            <rFont val="Tahoma"/>
            <family val="2"/>
          </rPr>
          <t xml:space="preserve">y con el registro de catigorización </t>
        </r>
        <r>
          <rPr>
            <b/>
            <sz val="9"/>
            <color indexed="81"/>
            <rFont val="Tahoma"/>
            <family val="2"/>
          </rPr>
          <t>C4.</t>
        </r>
      </text>
    </comment>
    <comment ref="A64" authorId="3" shapeId="0" xr:uid="{546FA00E-06BE-4747-84B2-6AE36A401191}">
      <text>
        <r>
          <rPr>
            <sz val="9"/>
            <color indexed="81"/>
            <rFont val="Tahoma"/>
            <family val="2"/>
          </rPr>
          <t>Se contara este dato con todas aquellas</t>
        </r>
        <r>
          <rPr>
            <b/>
            <sz val="9"/>
            <color indexed="81"/>
            <rFont val="Tahoma"/>
            <family val="2"/>
          </rPr>
          <t xml:space="preserve"> atenciones de urgencia </t>
        </r>
        <r>
          <rPr>
            <sz val="9"/>
            <color indexed="81"/>
            <rFont val="Tahoma"/>
            <family val="2"/>
          </rPr>
          <t xml:space="preserve">en estado </t>
        </r>
        <r>
          <rPr>
            <b/>
            <sz val="9"/>
            <color indexed="81"/>
            <rFont val="Tahoma"/>
            <family val="2"/>
          </rPr>
          <t xml:space="preserve">COMPLETADA </t>
        </r>
        <r>
          <rPr>
            <sz val="9"/>
            <color indexed="81"/>
            <rFont val="Tahoma"/>
            <family val="2"/>
          </rPr>
          <t>y con el registro de catigorización</t>
        </r>
        <r>
          <rPr>
            <b/>
            <sz val="9"/>
            <color indexed="81"/>
            <rFont val="Tahoma"/>
            <family val="2"/>
          </rPr>
          <t xml:space="preserve"> C5.</t>
        </r>
      </text>
    </comment>
    <comment ref="A65" authorId="3" shapeId="0" xr:uid="{385B9330-B132-4C15-B11E-D1DCA590A5A0}">
      <text>
        <r>
          <rPr>
            <sz val="9"/>
            <color indexed="81"/>
            <rFont val="Tahoma"/>
            <family val="2"/>
          </rPr>
          <t xml:space="preserve">Se contara este dato con todas aquellas </t>
        </r>
        <r>
          <rPr>
            <b/>
            <sz val="9"/>
            <color indexed="81"/>
            <rFont val="Tahoma"/>
            <family val="2"/>
          </rPr>
          <t>atenciones de urgencia</t>
        </r>
        <r>
          <rPr>
            <sz val="9"/>
            <color indexed="81"/>
            <rFont val="Tahoma"/>
            <family val="2"/>
          </rPr>
          <t xml:space="preserve"> en estado </t>
        </r>
        <r>
          <rPr>
            <b/>
            <sz val="9"/>
            <color indexed="81"/>
            <rFont val="Tahoma"/>
            <family val="2"/>
          </rPr>
          <t xml:space="preserve">COMPLETADAS </t>
        </r>
        <r>
          <rPr>
            <sz val="9"/>
            <color indexed="81"/>
            <rFont val="Tahoma"/>
            <family val="2"/>
          </rPr>
          <t>y</t>
        </r>
        <r>
          <rPr>
            <b/>
            <sz val="9"/>
            <color indexed="81"/>
            <rFont val="Tahoma"/>
            <family val="2"/>
          </rPr>
          <t xml:space="preserve"> sin categorización registrada.</t>
        </r>
      </text>
    </comment>
    <comment ref="B69" authorId="0" shapeId="0" xr:uid="{20DAEA81-0B49-47BC-B68E-B22A5107AD2D}">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Medicina Interna</t>
        </r>
        <r>
          <rPr>
            <sz val="9"/>
            <color indexed="81"/>
            <rFont val="Tahoma"/>
            <family val="2"/>
          </rPr>
          <t xml:space="preserve"> registre su  atención.
</t>
        </r>
      </text>
    </comment>
    <comment ref="B70" authorId="0" shapeId="0" xr:uid="{BBAF9596-9382-44B5-A57C-54A9361DE54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Neurología Adultos</t>
        </r>
        <r>
          <rPr>
            <sz val="9"/>
            <color indexed="81"/>
            <rFont val="Tahoma"/>
            <family val="2"/>
          </rPr>
          <t xml:space="preserve"> registre su  atención.
</t>
        </r>
      </text>
    </comment>
    <comment ref="B71" authorId="0" shapeId="0" xr:uid="{5A9786C2-2AED-4E7A-B49E-31969A8993CA}">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Neurología Pediátrica</t>
        </r>
        <r>
          <rPr>
            <sz val="9"/>
            <color indexed="81"/>
            <rFont val="Tahoma"/>
            <family val="2"/>
          </rPr>
          <t xml:space="preserve"> registre su  atención.
</t>
        </r>
      </text>
    </comment>
    <comment ref="B72" authorId="0" shapeId="0" xr:uid="{D36CE961-BA43-4233-8FE2-6F49E123DF69}">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 xml:space="preserve">Obstetricia y Ginecología </t>
        </r>
        <r>
          <rPr>
            <sz val="9"/>
            <color indexed="81"/>
            <rFont val="Tahoma"/>
            <family val="2"/>
          </rPr>
          <t xml:space="preserve">registre su  atención
</t>
        </r>
      </text>
    </comment>
    <comment ref="B73" authorId="0" shapeId="0" xr:uid="{13F60692-DFCA-4962-97F7-EC414D69E7FB}">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Urgencias, </t>
        </r>
        <r>
          <rPr>
            <sz val="9"/>
            <color indexed="81"/>
            <rFont val="Tahoma"/>
            <family val="2"/>
          </rPr>
          <t xml:space="preserve"> el Médico con la especialidad de </t>
        </r>
        <r>
          <rPr>
            <b/>
            <sz val="9"/>
            <color indexed="81"/>
            <rFont val="Tahoma"/>
            <family val="2"/>
          </rPr>
          <t>Oftalmología</t>
        </r>
        <r>
          <rPr>
            <sz val="9"/>
            <color indexed="81"/>
            <rFont val="Tahoma"/>
            <family val="2"/>
          </rPr>
          <t xml:space="preserve"> registre su  atención.
</t>
        </r>
      </text>
    </comment>
    <comment ref="B74" authorId="0" shapeId="0" xr:uid="{ACC8980B-01BA-4B6C-8A78-57205D765A6B}">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Otorrinolaringología</t>
        </r>
        <r>
          <rPr>
            <sz val="9"/>
            <color indexed="81"/>
            <rFont val="Tahoma"/>
            <family val="2"/>
          </rPr>
          <t xml:space="preserve"> registre su  atención.
</t>
        </r>
      </text>
    </comment>
    <comment ref="B75" authorId="0" shapeId="0" xr:uid="{6D196867-4470-4381-9797-170840D575E8}">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Pediatría</t>
        </r>
        <r>
          <rPr>
            <sz val="9"/>
            <color indexed="81"/>
            <rFont val="Tahoma"/>
            <family val="2"/>
          </rPr>
          <t xml:space="preserve"> registre su  atención.
</t>
        </r>
      </text>
    </comment>
    <comment ref="B76" authorId="0" shapeId="0" xr:uid="{924B702C-178A-46FC-A878-10266A919BC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Traumatología y Ortopedia</t>
        </r>
        <r>
          <rPr>
            <sz val="9"/>
            <color indexed="81"/>
            <rFont val="Tahoma"/>
            <family val="2"/>
          </rPr>
          <t xml:space="preserve"> registre su  atención.
</t>
        </r>
      </text>
    </comment>
    <comment ref="B77" authorId="0" shapeId="0" xr:uid="{9F5DBC91-7779-4172-A2C8-2961129B8372}">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Neurocirugía</t>
        </r>
        <r>
          <rPr>
            <sz val="9"/>
            <color indexed="81"/>
            <rFont val="Tahoma"/>
            <family val="2"/>
          </rPr>
          <t xml:space="preserve"> registre su  atención.
</t>
        </r>
      </text>
    </comment>
    <comment ref="B78" authorId="0" shapeId="0" xr:uid="{378E87A0-6D86-4313-9CE0-42899AF3898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Psiquiatría Adultos</t>
        </r>
        <r>
          <rPr>
            <sz val="9"/>
            <color indexed="81"/>
            <rFont val="Tahoma"/>
            <family val="2"/>
          </rPr>
          <t xml:space="preserve"> registre su  atención.
</t>
        </r>
      </text>
    </comment>
    <comment ref="B79" authorId="0" shapeId="0" xr:uid="{D4710BB4-D0B9-45F3-9840-82F219C4DD01}">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 xml:space="preserve">Psiquiatría Pediátrica y Adolescentes </t>
        </r>
        <r>
          <rPr>
            <sz val="9"/>
            <color indexed="81"/>
            <rFont val="Tahoma"/>
            <family val="2"/>
          </rPr>
          <t xml:space="preserve">registre su  atención.
</t>
        </r>
      </text>
    </comment>
    <comment ref="B80" authorId="0" shapeId="0" xr:uid="{1C8598EC-F2CB-4D04-B595-563C539A785B}">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Urología</t>
        </r>
        <r>
          <rPr>
            <sz val="9"/>
            <color indexed="81"/>
            <rFont val="Tahoma"/>
            <family val="2"/>
          </rPr>
          <t xml:space="preserve"> registre su  atención.
</t>
        </r>
      </text>
    </comment>
    <comment ref="B81" authorId="0" shapeId="0" xr:uid="{E28907C8-4117-4D87-8A61-4A884E4811B0}">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Urgenciología</t>
        </r>
        <r>
          <rPr>
            <sz val="9"/>
            <color indexed="81"/>
            <rFont val="Tahoma"/>
            <family val="2"/>
          </rPr>
          <t xml:space="preserve"> registre su  atención.
</t>
        </r>
      </text>
    </comment>
    <comment ref="B82" authorId="0" shapeId="0" xr:uid="{C15F79B9-F949-452D-9D08-E389B7D46769}">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 el Médico con la especialidad de </t>
        </r>
        <r>
          <rPr>
            <b/>
            <sz val="9"/>
            <color indexed="81"/>
            <rFont val="Tahoma"/>
            <family val="2"/>
          </rPr>
          <t xml:space="preserve">cirugía vascular Periférica </t>
        </r>
        <r>
          <rPr>
            <sz val="9"/>
            <color indexed="81"/>
            <rFont val="Tahoma"/>
            <family val="2"/>
          </rPr>
          <t xml:space="preserve">registre su atención.
</t>
        </r>
      </text>
    </comment>
    <comment ref="B83" authorId="0" shapeId="0" xr:uid="{F316EC9D-0919-45D9-B998-A1AFC67BE358}">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Cirugía General</t>
        </r>
        <r>
          <rPr>
            <sz val="9"/>
            <color indexed="81"/>
            <rFont val="Tahoma"/>
            <family val="2"/>
          </rPr>
          <t xml:space="preserve"> registre su  atención.
</t>
        </r>
      </text>
    </comment>
    <comment ref="B84" authorId="0" shapeId="0" xr:uid="{19D103B0-4A20-45B7-9B80-DE87C38FBCF1}">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Cirugía Pediatrica</t>
        </r>
        <r>
          <rPr>
            <sz val="9"/>
            <color indexed="81"/>
            <rFont val="Tahoma"/>
            <family val="2"/>
          </rPr>
          <t xml:space="preserve"> registre su  atención.
</t>
        </r>
      </text>
    </comment>
    <comment ref="B85" authorId="0" shapeId="0" xr:uid="{1134DB8E-06CF-4119-A6A3-124002DE08D2}">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el Médico con la especialidad de </t>
        </r>
        <r>
          <rPr>
            <b/>
            <sz val="9"/>
            <color indexed="81"/>
            <rFont val="Tahoma"/>
            <family val="2"/>
          </rPr>
          <t>Cardiología</t>
        </r>
        <r>
          <rPr>
            <sz val="9"/>
            <color indexed="81"/>
            <rFont val="Tahoma"/>
            <family val="2"/>
          </rPr>
          <t xml:space="preserve"> registre su  atención.
</t>
        </r>
      </text>
    </comment>
    <comment ref="B86" authorId="0" shapeId="0" xr:uid="{42FEB036-ED91-4049-B989-AAF75FF3C3C8}">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t>
        </r>
        <r>
          <rPr>
            <sz val="9"/>
            <color indexed="81"/>
            <rFont val="Tahoma"/>
            <family val="2"/>
          </rPr>
          <t xml:space="preserve"> el Médico con la especialidad de </t>
        </r>
        <r>
          <rPr>
            <b/>
            <sz val="9"/>
            <color indexed="81"/>
            <rFont val="Tahoma"/>
            <family val="2"/>
          </rPr>
          <t>Anestesiología</t>
        </r>
        <r>
          <rPr>
            <sz val="9"/>
            <color indexed="81"/>
            <rFont val="Tahoma"/>
            <family val="2"/>
          </rPr>
          <t xml:space="preserve"> registre su  atención.
</t>
        </r>
      </text>
    </comment>
    <comment ref="B87" authorId="0" shapeId="0" xr:uid="{56323427-B3D1-4434-A631-125ABB8B2E31}">
      <text>
        <r>
          <rPr>
            <sz val="9"/>
            <color indexed="81"/>
            <rFont val="Tahoma"/>
            <family val="2"/>
          </rPr>
          <t xml:space="preserve">Este dato aparecerá  luego de completada la </t>
        </r>
        <r>
          <rPr>
            <b/>
            <sz val="9"/>
            <color indexed="81"/>
            <rFont val="Tahoma"/>
            <family val="2"/>
          </rPr>
          <t xml:space="preserve"> </t>
        </r>
        <r>
          <rPr>
            <sz val="9"/>
            <color indexed="81"/>
            <rFont val="Tahoma"/>
            <family val="2"/>
          </rPr>
          <t>atención</t>
        </r>
        <r>
          <rPr>
            <b/>
            <sz val="9"/>
            <color indexed="81"/>
            <rFont val="Tahoma"/>
            <family val="2"/>
          </rPr>
          <t xml:space="preserve"> </t>
        </r>
        <r>
          <rPr>
            <sz val="9"/>
            <color indexed="81"/>
            <rFont val="Tahoma"/>
            <family val="2"/>
          </rPr>
          <t>(</t>
        </r>
        <r>
          <rPr>
            <b/>
            <sz val="9"/>
            <color indexed="81"/>
            <rFont val="Tahoma"/>
            <family val="2"/>
          </rPr>
          <t>estado</t>
        </r>
        <r>
          <rPr>
            <sz val="9"/>
            <color indexed="81"/>
            <rFont val="Tahoma"/>
            <family val="2"/>
          </rPr>
          <t xml:space="preserve"> </t>
        </r>
        <r>
          <rPr>
            <b/>
            <sz val="9"/>
            <color indexed="81"/>
            <rFont val="Tahoma"/>
            <family val="2"/>
          </rPr>
          <t>completada</t>
        </r>
        <r>
          <rPr>
            <sz val="9"/>
            <color indexed="81"/>
            <rFont val="Tahoma"/>
            <family val="2"/>
          </rPr>
          <t>),  registrada</t>
        </r>
        <r>
          <rPr>
            <b/>
            <sz val="9"/>
            <color indexed="81"/>
            <rFont val="Tahoma"/>
            <family val="2"/>
          </rPr>
          <t xml:space="preserve"> en módulo  Urgencia, </t>
        </r>
        <r>
          <rPr>
            <sz val="9"/>
            <color indexed="81"/>
            <rFont val="Tahoma"/>
            <family val="2"/>
          </rPr>
          <t xml:space="preserve">el Médico con la especialidad de </t>
        </r>
        <r>
          <rPr>
            <b/>
            <sz val="9"/>
            <color indexed="81"/>
            <rFont val="Tahoma"/>
            <family val="2"/>
          </rPr>
          <t xml:space="preserve">Cirugía de Cabeza, Cuello y Maxilofacial, </t>
        </r>
        <r>
          <rPr>
            <sz val="9"/>
            <color indexed="81"/>
            <rFont val="Tahoma"/>
            <family val="2"/>
          </rPr>
          <t xml:space="preserve">registre su  atención.
</t>
        </r>
      </text>
    </comment>
    <comment ref="B88" authorId="2" shapeId="0" xr:uid="{00AB5FD6-09BF-4991-B770-508C4BA8388D}">
      <text>
        <r>
          <rPr>
            <sz val="9"/>
            <color indexed="81"/>
            <rFont val="Tahoma"/>
            <family val="2"/>
          </rPr>
          <t xml:space="preserve">Este dato aparecerá  luego de completada la  atención </t>
        </r>
        <r>
          <rPr>
            <b/>
            <sz val="9"/>
            <color indexed="81"/>
            <rFont val="Tahoma"/>
            <family val="2"/>
          </rPr>
          <t>(estado completada),</t>
        </r>
        <r>
          <rPr>
            <sz val="9"/>
            <color indexed="81"/>
            <rFont val="Tahoma"/>
            <family val="2"/>
          </rPr>
          <t xml:space="preserve">  registrada en</t>
        </r>
        <r>
          <rPr>
            <b/>
            <sz val="9"/>
            <color indexed="81"/>
            <rFont val="Tahoma"/>
            <family val="2"/>
          </rPr>
          <t xml:space="preserve"> módulo  Urgencia</t>
        </r>
        <r>
          <rPr>
            <sz val="9"/>
            <color indexed="81"/>
            <rFont val="Tahoma"/>
            <family val="2"/>
          </rPr>
          <t xml:space="preserve">, el </t>
        </r>
        <r>
          <rPr>
            <b/>
            <sz val="9"/>
            <color indexed="81"/>
            <rFont val="Tahoma"/>
            <family val="2"/>
          </rPr>
          <t>ODONTOTOLOGO,</t>
        </r>
        <r>
          <rPr>
            <sz val="9"/>
            <color indexed="81"/>
            <rFont val="Tahoma"/>
            <family val="2"/>
          </rPr>
          <t xml:space="preserve"> registre su  atención.
</t>
        </r>
      </text>
    </comment>
    <comment ref="A91" authorId="4" shapeId="0" xr:uid="{9245FC0B-B921-45DF-9610-400408262871}">
      <text>
        <r>
          <rPr>
            <b/>
            <sz val="9"/>
            <color indexed="81"/>
            <rFont val="Tahoma"/>
            <family val="2"/>
          </rPr>
          <t xml:space="preserve">Seccion No Disponible 
</t>
        </r>
        <r>
          <rPr>
            <b/>
            <sz val="9"/>
            <color indexed="81"/>
            <rFont val="Tahoma"/>
            <family val="2"/>
          </rPr>
          <t xml:space="preserve">
</t>
        </r>
      </text>
    </comment>
    <comment ref="A104" authorId="4" shapeId="0" xr:uid="{0839FCB5-AFD5-44AF-AAB7-C8DE12CABFF6}">
      <text>
        <r>
          <rPr>
            <sz val="9"/>
            <color indexed="81"/>
            <rFont val="Tahoma"/>
            <family val="2"/>
          </rPr>
          <t xml:space="preserve">Se contara a todo paciente derivado a Box de tipo  </t>
        </r>
        <r>
          <rPr>
            <b/>
            <sz val="9"/>
            <color indexed="81"/>
            <rFont val="Tahoma"/>
            <family val="2"/>
          </rPr>
          <t xml:space="preserve">Observación, Tratamiento o Recuperacion </t>
        </r>
        <r>
          <rPr>
            <sz val="9"/>
            <color indexed="81"/>
            <rFont val="Tahoma"/>
            <family val="2"/>
          </rPr>
          <t xml:space="preserve">por indicación médica. </t>
        </r>
        <r>
          <rPr>
            <b/>
            <sz val="9"/>
            <color indexed="81"/>
            <rFont val="Tahoma"/>
            <family val="2"/>
          </rPr>
          <t xml:space="preserve">
</t>
        </r>
        <r>
          <rPr>
            <sz val="9"/>
            <color indexed="81"/>
            <rFont val="Tahoma"/>
            <family val="2"/>
          </rPr>
          <t>Atención registrada en módulo urgencia.</t>
        </r>
        <r>
          <rPr>
            <b/>
            <sz val="9"/>
            <color indexed="81"/>
            <rFont val="Tahoma"/>
            <family val="2"/>
          </rPr>
          <t xml:space="preserve">
-  Tipo de Nodo SAR</t>
        </r>
      </text>
    </comment>
    <comment ref="C104" authorId="5" shapeId="0" xr:uid="{E5566ADD-E145-4A27-9BC4-203C1BE5DA07}">
      <text>
        <r>
          <rPr>
            <sz val="9"/>
            <color indexed="81"/>
            <rFont val="Tahoma"/>
            <family val="2"/>
          </rPr>
          <t xml:space="preserve">Se contara a todo paciente que se haya mantenido por menos de dos horas en Box de tipo </t>
        </r>
        <r>
          <rPr>
            <b/>
            <sz val="9"/>
            <color indexed="81"/>
            <rFont val="Tahoma"/>
            <family val="2"/>
          </rPr>
          <t xml:space="preserve">Observación, Tratamiento o Recuperacion </t>
        </r>
        <r>
          <rPr>
            <sz val="9"/>
            <color indexed="81"/>
            <rFont val="Tahoma"/>
            <family val="2"/>
          </rPr>
          <t>por indicación médica 
Atención registrada en módulo urgencia.
Tipo de nodo SAR.</t>
        </r>
      </text>
    </comment>
    <comment ref="C105" authorId="5" shapeId="0" xr:uid="{8AD4B734-E9BC-4D81-9594-15884B7923FE}">
      <text>
        <r>
          <rPr>
            <sz val="9"/>
            <color indexed="81"/>
            <rFont val="Tahoma"/>
            <family val="2"/>
          </rPr>
          <t xml:space="preserve">Se contara a todo paciente que se haya mantenido entre dos  a seis horas en Box de tipo </t>
        </r>
        <r>
          <rPr>
            <b/>
            <sz val="9"/>
            <color indexed="81"/>
            <rFont val="Tahoma"/>
            <family val="2"/>
          </rPr>
          <t>Observación, Tratamiento o Recuperacion</t>
        </r>
        <r>
          <rPr>
            <sz val="9"/>
            <color indexed="81"/>
            <rFont val="Tahoma"/>
            <family val="2"/>
          </rPr>
          <t xml:space="preserve"> por indicación médica 
Atención registrada en módulo urgencia.
Tipo de nodo SAR.</t>
        </r>
      </text>
    </comment>
    <comment ref="C106" authorId="5" shapeId="0" xr:uid="{519EAD6A-A6A7-44CF-A291-7B67493330D6}">
      <text>
        <r>
          <rPr>
            <sz val="9"/>
            <color indexed="81"/>
            <rFont val="Tahoma"/>
            <family val="2"/>
          </rPr>
          <t xml:space="preserve">Se contara a todo paciente que se haya mantenido por mas de 6 horas en Box de tipo </t>
        </r>
        <r>
          <rPr>
            <b/>
            <sz val="9"/>
            <color indexed="81"/>
            <rFont val="Tahoma"/>
            <family val="2"/>
          </rPr>
          <t>Observación, Tratamiento o Recuperacion</t>
        </r>
        <r>
          <rPr>
            <sz val="9"/>
            <color indexed="81"/>
            <rFont val="Tahoma"/>
            <family val="2"/>
          </rPr>
          <t xml:space="preserve"> por indicación médica.
Atención registrada en módulo urgencia.
Tipo de nodo SAR.</t>
        </r>
      </text>
    </comment>
    <comment ref="A111" authorId="5" shapeId="0" xr:uid="{1ADEAC00-7AE2-4FB1-96AB-F341613AEA06}">
      <text>
        <r>
          <rPr>
            <sz val="9"/>
            <color indexed="81"/>
            <rFont val="Tahoma"/>
            <family val="2"/>
          </rPr>
          <t xml:space="preserve">Este dato aparecerá  luego de que en la atención  registrada en </t>
        </r>
        <r>
          <rPr>
            <b/>
            <sz val="9"/>
            <color indexed="81"/>
            <rFont val="Tahoma"/>
            <family val="2"/>
          </rPr>
          <t>Módulo Urgencia  /Sub Modulo admisión</t>
        </r>
        <r>
          <rPr>
            <sz val="9"/>
            <color indexed="81"/>
            <rFont val="Tahoma"/>
            <family val="2"/>
          </rPr>
          <t>, el profesional registre lo siguiente:</t>
        </r>
        <r>
          <rPr>
            <b/>
            <sz val="9"/>
            <color indexed="81"/>
            <rFont val="Tahoma"/>
            <family val="2"/>
          </rPr>
          <t xml:space="preserve">
Alta administrativa, Motivo de alta SAM: Fallecido 
</t>
        </r>
      </text>
    </comment>
    <comment ref="A112" authorId="5" shapeId="0" xr:uid="{0BAD385C-D5FD-497D-AD42-51296C2AE87E}">
      <text>
        <r>
          <rPr>
            <sz val="9"/>
            <color indexed="81"/>
            <rFont val="Tahoma"/>
            <family val="2"/>
          </rPr>
          <t>Este dato aparecerá  luego de que en la atención  registrada en</t>
        </r>
        <r>
          <rPr>
            <b/>
            <sz val="9"/>
            <color indexed="81"/>
            <rFont val="Tahoma"/>
            <family val="2"/>
          </rPr>
          <t xml:space="preserve"> Módulo Urgencia  /Sub Modulo Atencion, Item Egreso,</t>
        </r>
        <r>
          <rPr>
            <sz val="9"/>
            <color indexed="81"/>
            <rFont val="Tahoma"/>
            <family val="2"/>
          </rPr>
          <t xml:space="preserve"> el profesional registre lo siguiente:</t>
        </r>
        <r>
          <rPr>
            <b/>
            <sz val="9"/>
            <color indexed="81"/>
            <rFont val="Tahoma"/>
            <family val="2"/>
          </rPr>
          <t xml:space="preserve">
Destino: Fallecido </t>
        </r>
      </text>
    </comment>
    <comment ref="A113" authorId="5" shapeId="0" xr:uid="{AA7D27E9-3E31-404E-960B-18721CE56682}">
      <text>
        <r>
          <rPr>
            <sz val="9"/>
            <color indexed="81"/>
            <rFont val="Tahoma"/>
            <family val="2"/>
          </rPr>
          <t>Este dato aparecerá  luego de que en la atención registrada en Módulo</t>
        </r>
        <r>
          <rPr>
            <b/>
            <sz val="9"/>
            <color indexed="81"/>
            <rFont val="Tahoma"/>
            <family val="2"/>
          </rPr>
          <t xml:space="preserve"> Gestion de Camas,Item Solicitudes Pendientes</t>
        </r>
        <r>
          <rPr>
            <sz val="9"/>
            <color indexed="81"/>
            <rFont val="Tahoma"/>
            <family val="2"/>
          </rPr>
          <t xml:space="preserve"> el profesional registre lo siguiente:</t>
        </r>
        <r>
          <rPr>
            <b/>
            <sz val="9"/>
            <color indexed="81"/>
            <rFont val="Tahoma"/>
            <family val="2"/>
          </rPr>
          <t xml:space="preserve">
Cancelar solicitud, Motivo de la cancelación: Fallecido. </t>
        </r>
      </text>
    </comment>
    <comment ref="A117" authorId="2" shapeId="0" xr:uid="{0AAC0A45-5280-4669-A07F-01379E7C0A4A}">
      <text>
        <r>
          <rPr>
            <sz val="9"/>
            <color indexed="81"/>
            <rFont val="Tahoma"/>
            <family val="2"/>
          </rPr>
          <t xml:space="preserve">Este dato aparecerá  luego de que en la atención  registrada en </t>
        </r>
        <r>
          <rPr>
            <b/>
            <sz val="9"/>
            <color indexed="81"/>
            <rFont val="Tahoma"/>
            <family val="2"/>
          </rPr>
          <t>Módulo Urgencia  /Sub Modulo Atención</t>
        </r>
        <r>
          <rPr>
            <sz val="9"/>
            <color indexed="81"/>
            <rFont val="Tahoma"/>
            <family val="2"/>
          </rPr>
          <t xml:space="preserve">, Ítem </t>
        </r>
        <r>
          <rPr>
            <b/>
            <sz val="9"/>
            <color indexed="81"/>
            <rFont val="Tahoma"/>
            <family val="2"/>
          </rPr>
          <t>anamnesis,</t>
        </r>
        <r>
          <rPr>
            <sz val="9"/>
            <color indexed="81"/>
            <rFont val="Tahoma"/>
            <family val="2"/>
          </rPr>
          <t xml:space="preserve"> se utilice la opción </t>
        </r>
        <r>
          <rPr>
            <b/>
            <sz val="9"/>
            <color indexed="81"/>
            <rFont val="Tahoma"/>
            <family val="2"/>
          </rPr>
          <t>"registro de violencia"</t>
        </r>
        <r>
          <rPr>
            <sz val="9"/>
            <color indexed="81"/>
            <rFont val="Tahoma"/>
            <family val="2"/>
          </rPr>
          <t xml:space="preserve"> y se seleccione la actividad
</t>
        </r>
        <r>
          <rPr>
            <b/>
            <sz val="9"/>
            <color indexed="81"/>
            <rFont val="Tahoma"/>
            <family val="2"/>
          </rPr>
          <t xml:space="preserve">"VIOLENCIA INTRAFAMILIAR" </t>
        </r>
        <r>
          <rPr>
            <sz val="9"/>
            <color indexed="81"/>
            <rFont val="Tahoma"/>
            <family val="2"/>
          </rPr>
          <t xml:space="preserve">
</t>
        </r>
      </text>
    </comment>
    <comment ref="A118" authorId="2" shapeId="0" xr:uid="{25B74CE1-6DCB-457F-88A2-B78B73982F58}">
      <text>
        <r>
          <rPr>
            <sz val="9"/>
            <color indexed="81"/>
            <rFont val="Tahoma"/>
            <family val="2"/>
          </rPr>
          <t>Este dato aparecerá  luego de que en la atención  registrada en</t>
        </r>
        <r>
          <rPr>
            <b/>
            <sz val="9"/>
            <color indexed="81"/>
            <rFont val="Tahoma"/>
            <family val="2"/>
          </rPr>
          <t xml:space="preserve"> Módulo Urgencia  /Sub Modulo Atención, </t>
        </r>
        <r>
          <rPr>
            <sz val="9"/>
            <color indexed="81"/>
            <rFont val="Tahoma"/>
            <family val="2"/>
          </rPr>
          <t>Ítem</t>
        </r>
        <r>
          <rPr>
            <b/>
            <sz val="9"/>
            <color indexed="81"/>
            <rFont val="Tahoma"/>
            <family val="2"/>
          </rPr>
          <t xml:space="preserve"> anamnesis,</t>
        </r>
        <r>
          <rPr>
            <sz val="9"/>
            <color indexed="81"/>
            <rFont val="Tahoma"/>
            <family val="2"/>
          </rPr>
          <t xml:space="preserve"> se utilice la opción </t>
        </r>
        <r>
          <rPr>
            <b/>
            <sz val="9"/>
            <color indexed="81"/>
            <rFont val="Tahoma"/>
            <family val="2"/>
          </rPr>
          <t xml:space="preserve">"registro de violencia" </t>
        </r>
        <r>
          <rPr>
            <sz val="9"/>
            <color indexed="81"/>
            <rFont val="Tahoma"/>
            <family val="2"/>
          </rPr>
          <t>y se seleccione la actividad</t>
        </r>
        <r>
          <rPr>
            <b/>
            <sz val="9"/>
            <color indexed="81"/>
            <rFont val="Tahoma"/>
            <family val="2"/>
          </rPr>
          <t xml:space="preserve">
"OTRAS VIOLENCIAS " 
</t>
        </r>
        <r>
          <rPr>
            <sz val="9"/>
            <color indexed="81"/>
            <rFont val="Tahoma"/>
            <family val="2"/>
          </rPr>
          <t xml:space="preserve">
</t>
        </r>
      </text>
    </comment>
    <comment ref="A122" authorId="2" shapeId="0" xr:uid="{D5D7DA35-4736-40E8-AE1E-84D9E3F3E745}">
      <text>
        <r>
          <rPr>
            <sz val="9"/>
            <color indexed="81"/>
            <rFont val="Tahoma"/>
            <family val="2"/>
          </rPr>
          <t xml:space="preserve">Este dato aparecerá  luego de que en la atención  registrada en </t>
        </r>
        <r>
          <rPr>
            <b/>
            <sz val="9"/>
            <color indexed="81"/>
            <rFont val="Tahoma"/>
            <family val="2"/>
          </rPr>
          <t>Módulo Urgencia  /Sub Modulo Atención</t>
        </r>
        <r>
          <rPr>
            <sz val="9"/>
            <color indexed="81"/>
            <rFont val="Tahoma"/>
            <family val="2"/>
          </rPr>
          <t xml:space="preserve">, Ítem </t>
        </r>
        <r>
          <rPr>
            <b/>
            <sz val="9"/>
            <color indexed="81"/>
            <rFont val="Tahoma"/>
            <family val="2"/>
          </rPr>
          <t>anamnesis,</t>
        </r>
        <r>
          <rPr>
            <sz val="9"/>
            <color indexed="81"/>
            <rFont val="Tahoma"/>
            <family val="2"/>
          </rPr>
          <t xml:space="preserve"> se utilice la opción </t>
        </r>
        <r>
          <rPr>
            <b/>
            <sz val="9"/>
            <color indexed="81"/>
            <rFont val="Tahoma"/>
            <family val="2"/>
          </rPr>
          <t xml:space="preserve">"registro de violencia" </t>
        </r>
        <r>
          <rPr>
            <sz val="9"/>
            <color indexed="81"/>
            <rFont val="Tahoma"/>
            <family val="2"/>
          </rPr>
          <t xml:space="preserve">y se seleccione la actividad
</t>
        </r>
        <r>
          <rPr>
            <b/>
            <sz val="9"/>
            <color indexed="81"/>
            <rFont val="Tahoma"/>
            <family val="2"/>
          </rPr>
          <t xml:space="preserve">"VIOLENCIA INTRAFAMILIAR" </t>
        </r>
        <r>
          <rPr>
            <sz val="9"/>
            <color indexed="81"/>
            <rFont val="Tahoma"/>
            <family val="2"/>
          </rPr>
          <t xml:space="preserve">
</t>
        </r>
      </text>
    </comment>
    <comment ref="A123" authorId="2" shapeId="0" xr:uid="{DF9ACF66-2612-4D13-AEA0-408DEA87385F}">
      <text>
        <r>
          <rPr>
            <sz val="9"/>
            <color indexed="81"/>
            <rFont val="Tahoma"/>
            <family val="2"/>
          </rPr>
          <t>Este dato aparecerá  luego de que en la atención  registrada en</t>
        </r>
        <r>
          <rPr>
            <b/>
            <sz val="9"/>
            <color indexed="81"/>
            <rFont val="Tahoma"/>
            <family val="2"/>
          </rPr>
          <t xml:space="preserve"> Módulo Urgencia  /Sub Modulo Atención, </t>
        </r>
        <r>
          <rPr>
            <sz val="9"/>
            <color indexed="81"/>
            <rFont val="Tahoma"/>
            <family val="2"/>
          </rPr>
          <t>Ítem</t>
        </r>
        <r>
          <rPr>
            <b/>
            <sz val="9"/>
            <color indexed="81"/>
            <rFont val="Tahoma"/>
            <family val="2"/>
          </rPr>
          <t xml:space="preserve"> anamnesis, </t>
        </r>
        <r>
          <rPr>
            <sz val="9"/>
            <color indexed="81"/>
            <rFont val="Tahoma"/>
            <family val="2"/>
          </rPr>
          <t xml:space="preserve">se utilice la opción </t>
        </r>
        <r>
          <rPr>
            <b/>
            <sz val="9"/>
            <color indexed="81"/>
            <rFont val="Tahoma"/>
            <family val="2"/>
          </rPr>
          <t xml:space="preserve">"registro de violencia" </t>
        </r>
        <r>
          <rPr>
            <sz val="9"/>
            <color indexed="81"/>
            <rFont val="Tahoma"/>
            <family val="2"/>
          </rPr>
          <t>y se seleccione la actividad</t>
        </r>
        <r>
          <rPr>
            <b/>
            <sz val="9"/>
            <color indexed="81"/>
            <rFont val="Tahoma"/>
            <family val="2"/>
          </rPr>
          <t xml:space="preserve">
"OTRAS VIOLENCIAS " 
</t>
        </r>
      </text>
    </comment>
    <comment ref="C127" authorId="0" shapeId="0" xr:uid="{87D64C53-2875-4A77-9D57-44575A83F8B4}">
      <text>
        <r>
          <rPr>
            <sz val="9"/>
            <color indexed="81"/>
            <rFont val="Tahoma"/>
            <family val="2"/>
          </rPr>
          <t>Este dato aparecerá  luego de que en la atención  registrada en</t>
        </r>
        <r>
          <rPr>
            <b/>
            <sz val="9"/>
            <color indexed="81"/>
            <rFont val="Tahoma"/>
            <family val="2"/>
          </rPr>
          <t xml:space="preserve"> Módulo Urgencia  /Sub Modulo Atencion</t>
        </r>
        <r>
          <rPr>
            <sz val="9"/>
            <color indexed="81"/>
            <rFont val="Tahoma"/>
            <family val="2"/>
          </rPr>
          <t xml:space="preserve">, </t>
        </r>
        <r>
          <rPr>
            <b/>
            <sz val="9"/>
            <color indexed="81"/>
            <rFont val="Tahoma"/>
            <family val="2"/>
          </rPr>
          <t>Item anamnesis</t>
        </r>
        <r>
          <rPr>
            <sz val="9"/>
            <color indexed="81"/>
            <rFont val="Tahoma"/>
            <family val="2"/>
          </rPr>
          <t xml:space="preserve">,  el profesional registre la siguente actividad:
</t>
        </r>
        <r>
          <rPr>
            <b/>
            <sz val="9"/>
            <color indexed="81"/>
            <rFont val="Tahoma"/>
            <family val="2"/>
          </rPr>
          <t>Consulta Anticoncepción de Emergencia con entrega de PAE</t>
        </r>
        <r>
          <rPr>
            <sz val="9"/>
            <color indexed="81"/>
            <rFont val="Tahoma"/>
            <family val="2"/>
          </rPr>
          <t xml:space="preserve">
</t>
        </r>
      </text>
    </comment>
    <comment ref="C128" authorId="0" shapeId="0" xr:uid="{18F3D205-78FE-437C-9890-E22741F6A2BB}">
      <text>
        <r>
          <rPr>
            <sz val="9"/>
            <color indexed="81"/>
            <rFont val="Tahoma"/>
            <family val="2"/>
          </rPr>
          <t>Este dato aparecerá  luego de que en la atención  registrada en</t>
        </r>
        <r>
          <rPr>
            <b/>
            <sz val="9"/>
            <color indexed="81"/>
            <rFont val="Tahoma"/>
            <family val="2"/>
          </rPr>
          <t xml:space="preserve"> Módulo Urgencia  /Sub Modulo Atencion</t>
        </r>
        <r>
          <rPr>
            <sz val="9"/>
            <color indexed="81"/>
            <rFont val="Tahoma"/>
            <family val="2"/>
          </rPr>
          <t xml:space="preserve">, </t>
        </r>
        <r>
          <rPr>
            <b/>
            <sz val="9"/>
            <color indexed="81"/>
            <rFont val="Tahoma"/>
            <family val="2"/>
          </rPr>
          <t>Item anamnesis</t>
        </r>
        <r>
          <rPr>
            <sz val="9"/>
            <color indexed="81"/>
            <rFont val="Tahoma"/>
            <family val="2"/>
          </rPr>
          <t xml:space="preserve">,  el profesional registre la siguente actividad:
</t>
        </r>
        <r>
          <rPr>
            <b/>
            <sz val="9"/>
            <color indexed="81"/>
            <rFont val="Tahoma"/>
            <family val="2"/>
          </rPr>
          <t>Consulta Anticoncepción de Emergencia con entrega de PAE</t>
        </r>
        <r>
          <rPr>
            <sz val="9"/>
            <color indexed="81"/>
            <rFont val="Tahoma"/>
            <family val="2"/>
          </rPr>
          <t xml:space="preserve">
</t>
        </r>
      </text>
    </comment>
    <comment ref="A130" authorId="0" shapeId="0" xr:uid="{BC9C5A83-3AB4-4347-B9BF-BD975B47557E}">
      <text>
        <r>
          <rPr>
            <sz val="9"/>
            <color indexed="81"/>
            <rFont val="Tahoma"/>
            <family val="2"/>
          </rPr>
          <t xml:space="preserve">
este dato se tomara luego que se registre en el </t>
        </r>
        <r>
          <rPr>
            <b/>
            <sz val="9"/>
            <color indexed="81"/>
            <rFont val="Tahoma"/>
            <family val="2"/>
          </rPr>
          <t>Modulo de Urgencia</t>
        </r>
        <r>
          <rPr>
            <sz val="9"/>
            <color indexed="81"/>
            <rFont val="Tahoma"/>
            <family val="2"/>
          </rPr>
          <t xml:space="preserve">:  </t>
        </r>
        <r>
          <rPr>
            <b/>
            <sz val="9"/>
            <color indexed="81"/>
            <rFont val="Tahoma"/>
            <family val="2"/>
          </rPr>
          <t>el motivo de consulta y/o patologia que se asocia a la  embarazada.</t>
        </r>
        <r>
          <rPr>
            <sz val="9"/>
            <color indexed="81"/>
            <rFont val="Tahoma"/>
            <family val="2"/>
          </rPr>
          <t xml:space="preserve"> 
*La atención realizada se registra como consulta en sección A.1.</t>
        </r>
      </text>
    </comment>
    <comment ref="A132" authorId="0" shapeId="0" xr:uid="{6BCF787E-5CA7-44AF-8F6C-3E14E9AF8DC9}">
      <text>
        <r>
          <rPr>
            <sz val="9"/>
            <color indexed="81"/>
            <rFont val="Tahoma"/>
            <family val="2"/>
          </rPr>
          <t xml:space="preserve">
este dato se tomara luego que se registre en e</t>
        </r>
        <r>
          <rPr>
            <b/>
            <sz val="9"/>
            <color indexed="81"/>
            <rFont val="Tahoma"/>
            <family val="2"/>
          </rPr>
          <t xml:space="preserve">l Modulo de Urgencia: </t>
        </r>
        <r>
          <rPr>
            <sz val="9"/>
            <color indexed="81"/>
            <rFont val="Tahoma"/>
            <family val="2"/>
          </rPr>
          <t xml:space="preserve"> el motivo de consulta y/o patologia que se asocia a la  embarazada: </t>
        </r>
        <r>
          <rPr>
            <b/>
            <sz val="9"/>
            <color indexed="81"/>
            <rFont val="Tahoma"/>
            <family val="2"/>
          </rPr>
          <t>Preeclamsia Severa</t>
        </r>
        <r>
          <rPr>
            <sz val="9"/>
            <color indexed="81"/>
            <rFont val="Tahoma"/>
            <family val="2"/>
          </rPr>
          <t xml:space="preserve">
*La atención realizada se registra como consulta en sección A.1.</t>
        </r>
      </text>
    </comment>
    <comment ref="A133" authorId="0" shapeId="0" xr:uid="{3F29B4A8-3E16-406B-96F7-2FF7B5F4508E}">
      <text>
        <r>
          <rPr>
            <sz val="9"/>
            <color indexed="81"/>
            <rFont val="Tahoma"/>
            <family val="2"/>
          </rPr>
          <t xml:space="preserve">este dato se tomara luego que se registre en el </t>
        </r>
        <r>
          <rPr>
            <b/>
            <sz val="9"/>
            <color indexed="81"/>
            <rFont val="Tahoma"/>
            <family val="2"/>
          </rPr>
          <t xml:space="preserve">Modulo de Urgencia: </t>
        </r>
        <r>
          <rPr>
            <sz val="9"/>
            <color indexed="81"/>
            <rFont val="Tahoma"/>
            <family val="2"/>
          </rPr>
          <t xml:space="preserve"> el motivo de consulta y/o patologia que se asocia a la  embarazada:</t>
        </r>
        <r>
          <rPr>
            <b/>
            <sz val="9"/>
            <color indexed="81"/>
            <rFont val="Tahoma"/>
            <family val="2"/>
          </rPr>
          <t xml:space="preserve"> Eclampsia
*La atención realizada se registra como consulta en sección A.1.</t>
        </r>
        <r>
          <rPr>
            <sz val="9"/>
            <color indexed="81"/>
            <rFont val="Tahoma"/>
            <family val="2"/>
          </rPr>
          <t xml:space="preserve">
</t>
        </r>
      </text>
    </comment>
    <comment ref="A134" authorId="0" shapeId="0" xr:uid="{CC0BD42F-5935-41B9-A4F4-26DF9B9568C4}">
      <text>
        <r>
          <rPr>
            <sz val="9"/>
            <color indexed="81"/>
            <rFont val="Tahoma"/>
            <family val="2"/>
          </rPr>
          <t xml:space="preserve">este dato se tomara luego que se registre en el </t>
        </r>
        <r>
          <rPr>
            <b/>
            <sz val="9"/>
            <color indexed="81"/>
            <rFont val="Tahoma"/>
            <family val="2"/>
          </rPr>
          <t>Modulo de Urgencia:</t>
        </r>
        <r>
          <rPr>
            <sz val="9"/>
            <color indexed="81"/>
            <rFont val="Tahoma"/>
            <family val="2"/>
          </rPr>
          <t xml:space="preserve">  </t>
        </r>
        <r>
          <rPr>
            <b/>
            <sz val="9"/>
            <color indexed="81"/>
            <rFont val="Tahoma"/>
            <family val="2"/>
          </rPr>
          <t>el motivo de consulta y/o patologia</t>
        </r>
        <r>
          <rPr>
            <sz val="9"/>
            <color indexed="81"/>
            <rFont val="Tahoma"/>
            <family val="2"/>
          </rPr>
          <t xml:space="preserve"> que se asocia a la  embarazada: </t>
        </r>
        <r>
          <rPr>
            <b/>
            <sz val="9"/>
            <color indexed="81"/>
            <rFont val="Tahoma"/>
            <family val="2"/>
          </rPr>
          <t>Sindrome hipertensivo Del Embarazo (SHE)</t>
        </r>
        <r>
          <rPr>
            <sz val="9"/>
            <color indexed="81"/>
            <rFont val="Tahoma"/>
            <family val="2"/>
          </rPr>
          <t xml:space="preserve">
*La atención realizada se registra como consulta en sección A.1.
</t>
        </r>
      </text>
    </comment>
    <comment ref="A135" authorId="0" shapeId="0" xr:uid="{C1FA8C44-FF70-450A-B004-A241F1698A38}">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Retardo Crecimiento Intruterino (RCIU)</t>
        </r>
        <r>
          <rPr>
            <sz val="9"/>
            <color indexed="81"/>
            <rFont val="Tahoma"/>
            <family val="2"/>
          </rPr>
          <t xml:space="preserve">
*La atención realizada se registra como consulta en sección A.1.</t>
        </r>
      </text>
    </comment>
    <comment ref="A136" authorId="0" shapeId="0" xr:uid="{A4C84DC7-638A-45F7-98BE-0F7850ADFF29}">
      <text>
        <r>
          <rPr>
            <sz val="9"/>
            <color indexed="81"/>
            <rFont val="Tahoma"/>
            <family val="2"/>
          </rPr>
          <t xml:space="preserve">
este dato se tomara luego que se registre en el</t>
        </r>
        <r>
          <rPr>
            <b/>
            <sz val="9"/>
            <color indexed="81"/>
            <rFont val="Tahoma"/>
            <family val="2"/>
          </rPr>
          <t xml:space="preserve"> Modulo de Urgencia:  el motivo de consulta y/o patologia </t>
        </r>
        <r>
          <rPr>
            <sz val="9"/>
            <color indexed="81"/>
            <rFont val="Tahoma"/>
            <family val="2"/>
          </rPr>
          <t>que se asocia a la  embarazada</t>
        </r>
        <r>
          <rPr>
            <b/>
            <sz val="9"/>
            <color indexed="81"/>
            <rFont val="Tahoma"/>
            <family val="2"/>
          </rPr>
          <t>: HELLP 
*La atención realizada se registra como consulta en sección A.1.</t>
        </r>
      </text>
    </comment>
    <comment ref="A137" authorId="0" shapeId="0" xr:uid="{0F940EC9-F4D1-4B13-A1C7-E193DEBA8C5C}">
      <text>
        <r>
          <rPr>
            <sz val="9"/>
            <color indexed="81"/>
            <rFont val="Tahoma"/>
            <family val="2"/>
          </rPr>
          <t xml:space="preserve">
este dato se tomara luego que se registre en el </t>
        </r>
        <r>
          <rPr>
            <b/>
            <sz val="9"/>
            <color indexed="81"/>
            <rFont val="Tahoma"/>
            <family val="2"/>
          </rPr>
          <t>Modulo de</t>
        </r>
        <r>
          <rPr>
            <sz val="9"/>
            <color indexed="81"/>
            <rFont val="Tahoma"/>
            <family val="2"/>
          </rPr>
          <t xml:space="preserve"> </t>
        </r>
        <r>
          <rPr>
            <b/>
            <sz val="9"/>
            <color indexed="81"/>
            <rFont val="Tahoma"/>
            <family val="2"/>
          </rPr>
          <t>Urgencia:  el motivo de consulta y/o patologia</t>
        </r>
        <r>
          <rPr>
            <sz val="9"/>
            <color indexed="81"/>
            <rFont val="Tahoma"/>
            <family val="2"/>
          </rPr>
          <t xml:space="preserve"> que se asocia a la  embarazada: </t>
        </r>
        <r>
          <rPr>
            <b/>
            <sz val="9"/>
            <color indexed="81"/>
            <rFont val="Tahoma"/>
            <family val="2"/>
          </rPr>
          <t>Parto Prematuro</t>
        </r>
        <r>
          <rPr>
            <sz val="9"/>
            <color indexed="81"/>
            <rFont val="Tahoma"/>
            <family val="2"/>
          </rPr>
          <t xml:space="preserve">
*La atención realizada se registra como consulta en sección A.1.</t>
        </r>
      </text>
    </comment>
    <comment ref="A138" authorId="0" shapeId="0" xr:uid="{EF78C92C-5B0D-4D7E-A1AC-580406A2D73B}">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Hemorragia I Trimestre</t>
        </r>
        <r>
          <rPr>
            <sz val="9"/>
            <color indexed="81"/>
            <rFont val="Tahoma"/>
            <family val="2"/>
          </rPr>
          <t xml:space="preserve">
*La atención realizada se registra como consulta en sección A.1.</t>
        </r>
      </text>
    </comment>
    <comment ref="A139" authorId="0" shapeId="0" xr:uid="{5C8BF8A7-CF9C-4F4D-BD6C-732F302AFB12}">
      <text>
        <r>
          <rPr>
            <sz val="9"/>
            <color indexed="81"/>
            <rFont val="Tahoma"/>
            <family val="2"/>
          </rPr>
          <t xml:space="preserve">
este dato se tomara luego que se registre en el</t>
        </r>
        <r>
          <rPr>
            <b/>
            <sz val="9"/>
            <color indexed="81"/>
            <rFont val="Tahoma"/>
            <family val="2"/>
          </rPr>
          <t xml:space="preserve"> Modulo de Urgencia:  el motivo de consulta y/o patologia</t>
        </r>
        <r>
          <rPr>
            <sz val="9"/>
            <color indexed="81"/>
            <rFont val="Tahoma"/>
            <family val="2"/>
          </rPr>
          <t xml:space="preserve"> que se asocia a la  embarazada: </t>
        </r>
        <r>
          <rPr>
            <b/>
            <sz val="9"/>
            <color indexed="81"/>
            <rFont val="Tahoma"/>
            <family val="2"/>
          </rPr>
          <t>Hemorragia II Trimestre</t>
        </r>
        <r>
          <rPr>
            <sz val="9"/>
            <color indexed="81"/>
            <rFont val="Tahoma"/>
            <family val="2"/>
          </rPr>
          <t xml:space="preserve">
*La atención realizada se registra como consulta en sección A.1.</t>
        </r>
      </text>
    </comment>
    <comment ref="A140" authorId="0" shapeId="0" xr:uid="{C89DA149-E7E3-435F-9508-6EC3B2576A5C}">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Hemorragia III Trimestre</t>
        </r>
        <r>
          <rPr>
            <sz val="9"/>
            <color indexed="81"/>
            <rFont val="Tahoma"/>
            <family val="2"/>
          </rPr>
          <t xml:space="preserve">
*La atención realizada se registra como consulta en sección A.1.</t>
        </r>
      </text>
    </comment>
    <comment ref="A141" authorId="0" shapeId="0" xr:uid="{59C19472-1528-4DAC-9502-B812517D2A92}">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Rotura Prematura de Membrana</t>
        </r>
        <r>
          <rPr>
            <sz val="9"/>
            <color indexed="81"/>
            <rFont val="Tahoma"/>
            <family val="2"/>
          </rPr>
          <t xml:space="preserve">
*La atención realizada se registra como consulta en sección A.1.</t>
        </r>
      </text>
    </comment>
    <comment ref="A142" authorId="0" shapeId="0" xr:uid="{1DD0C447-988E-4D72-BEAF-412BF7CE069A}">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Otras Patologias</t>
        </r>
        <r>
          <rPr>
            <sz val="9"/>
            <color indexed="81"/>
            <rFont val="Tahoma"/>
            <family val="2"/>
          </rPr>
          <t xml:space="preserve">
*La atención realizada se registra como consulta en sección A.1.</t>
        </r>
      </text>
    </comment>
    <comment ref="A143" authorId="0" shapeId="0" xr:uid="{BD45163D-C524-4AAD-8A3D-A387384A2852}">
      <text>
        <r>
          <rPr>
            <sz val="9"/>
            <color indexed="81"/>
            <rFont val="Tahoma"/>
            <family val="2"/>
          </rPr>
          <t xml:space="preserve">
este dato se tomara luego que se registre en el </t>
        </r>
        <r>
          <rPr>
            <b/>
            <sz val="9"/>
            <color indexed="81"/>
            <rFont val="Tahoma"/>
            <family val="2"/>
          </rPr>
          <t>Modulo de Urgencia:  el motivo de consulta y/o patologia</t>
        </r>
        <r>
          <rPr>
            <sz val="9"/>
            <color indexed="81"/>
            <rFont val="Tahoma"/>
            <family val="2"/>
          </rPr>
          <t xml:space="preserve"> que se asocia a la  embarazada: </t>
        </r>
        <r>
          <rPr>
            <b/>
            <sz val="9"/>
            <color indexed="81"/>
            <rFont val="Tahoma"/>
            <family val="2"/>
          </rPr>
          <t>Trabajo de Parto sin Patologia</t>
        </r>
        <r>
          <rPr>
            <sz val="9"/>
            <color indexed="81"/>
            <rFont val="Tahoma"/>
            <family val="2"/>
          </rPr>
          <t xml:space="preserve">
</t>
        </r>
        <r>
          <rPr>
            <b/>
            <sz val="9"/>
            <color indexed="81"/>
            <rFont val="Tahoma"/>
            <family val="2"/>
          </rPr>
          <t>*La atención realizada se registra como consulta en sección A.1.</t>
        </r>
      </text>
    </comment>
    <comment ref="A146" authorId="4" shapeId="0" xr:uid="{A8F112C0-27D8-4226-8256-EE1298B2FD86}">
      <text>
        <r>
          <rPr>
            <b/>
            <sz val="9"/>
            <color indexed="81"/>
            <rFont val="Tahoma"/>
            <family val="2"/>
          </rPr>
          <t xml:space="preserve">Seccion No Disponible </t>
        </r>
        <r>
          <rPr>
            <sz val="9"/>
            <color indexed="81"/>
            <rFont val="Tahoma"/>
            <family val="2"/>
          </rPr>
          <t xml:space="preserve">
- Registro Fuera de Sistema 
</t>
        </r>
      </text>
    </comment>
    <comment ref="A149" authorId="5" shapeId="0" xr:uid="{2A9D3BF5-3201-42AA-9ABA-DD9A58ECF8E0}">
      <text>
        <r>
          <rPr>
            <b/>
            <sz val="9"/>
            <color indexed="81"/>
            <rFont val="Tahoma"/>
            <family val="2"/>
          </rPr>
          <t>Seccion No disponible</t>
        </r>
        <r>
          <rPr>
            <sz val="9"/>
            <color indexed="81"/>
            <rFont val="Tahoma"/>
            <family val="2"/>
          </rPr>
          <t xml:space="preserve">
- Registrado fuera de sistema por personal (SAMU)</t>
        </r>
      </text>
    </comment>
    <comment ref="A154" authorId="4" shapeId="0" xr:uid="{44A5E4BE-755B-4F23-83AD-E5007D43B9CD}">
      <text>
        <r>
          <rPr>
            <b/>
            <sz val="9"/>
            <color indexed="81"/>
            <rFont val="Tahoma"/>
            <family val="2"/>
          </rPr>
          <t xml:space="preserve">Seccion No disponible
</t>
        </r>
        <r>
          <rPr>
            <sz val="9"/>
            <color indexed="81"/>
            <rFont val="Tahoma"/>
            <family val="2"/>
          </rPr>
          <t xml:space="preserve">
- Registrado fuera de sistema por personal (SAMU)</t>
        </r>
      </text>
    </comment>
    <comment ref="A171" authorId="4" shapeId="0" xr:uid="{00ACFC10-614E-4ACA-AE2B-78426F6B6D3C}">
      <text>
        <r>
          <rPr>
            <b/>
            <sz val="9"/>
            <color indexed="81"/>
            <rFont val="Tahoma"/>
            <family val="2"/>
          </rPr>
          <t xml:space="preserve">Seccion No disponible
</t>
        </r>
        <r>
          <rPr>
            <sz val="9"/>
            <color indexed="81"/>
            <rFont val="Tahoma"/>
            <family val="2"/>
          </rPr>
          <t xml:space="preserve"> - Registrado fuera de sistema por personal (SAMU)</t>
        </r>
        <r>
          <rPr>
            <b/>
            <sz val="9"/>
            <color indexed="81"/>
            <rFont val="Tahoma"/>
            <family val="2"/>
          </rPr>
          <t xml:space="preserve">
</t>
        </r>
      </text>
    </comment>
    <comment ref="A179" authorId="0" shapeId="0" xr:uid="{8FAB6DE2-DE2E-4ABD-AF30-22102A236404}">
      <text>
        <r>
          <rPr>
            <sz val="9"/>
            <color indexed="81"/>
            <rFont val="Tahoma"/>
            <family val="2"/>
          </rPr>
          <t>Se contarán atenciones que en anamnesis hagan uso del botón</t>
        </r>
        <r>
          <rPr>
            <b/>
            <sz val="9"/>
            <color indexed="81"/>
            <rFont val="Tahoma"/>
            <family val="2"/>
          </rPr>
          <t xml:space="preserve"> “registro de actividades”.</t>
        </r>
        <r>
          <rPr>
            <sz val="9"/>
            <color indexed="81"/>
            <rFont val="Tahoma"/>
            <family val="2"/>
          </rPr>
          <t xml:space="preserve">
</t>
        </r>
      </text>
    </comment>
    <comment ref="B182" authorId="6" shapeId="0" xr:uid="{8D1311FE-4744-497E-9CE9-3673C5DC4DA1}">
      <text>
        <r>
          <rPr>
            <sz val="9"/>
            <color indexed="81"/>
            <rFont val="Tahoma"/>
            <family val="2"/>
          </rPr>
          <t>Se Contarán Atenciones Que En Anamnesis Hagan Uso Del Botón “</t>
        </r>
        <r>
          <rPr>
            <b/>
            <sz val="9"/>
            <color indexed="81"/>
            <rFont val="Tahoma"/>
            <family val="2"/>
          </rPr>
          <t>Registro De Actividade</t>
        </r>
        <r>
          <rPr>
            <sz val="9"/>
            <color indexed="81"/>
            <rFont val="Tahoma"/>
            <family val="2"/>
          </rPr>
          <t>s" para ingresar en  la opcion "</t>
        </r>
        <r>
          <rPr>
            <b/>
            <sz val="9"/>
            <color indexed="81"/>
            <rFont val="Tahoma"/>
            <family val="2"/>
          </rPr>
          <t>Agresion Sexua</t>
        </r>
        <r>
          <rPr>
            <sz val="9"/>
            <color indexed="81"/>
            <rFont val="Tahoma"/>
            <family val="2"/>
          </rPr>
          <t xml:space="preserve">l", la actividad; 
</t>
        </r>
        <r>
          <rPr>
            <b/>
            <sz val="9"/>
            <color indexed="81"/>
            <rFont val="Tahoma"/>
            <family val="2"/>
          </rPr>
          <t xml:space="preserve">
• Agresión Sexual hace 72 horas o menos</t>
        </r>
        <r>
          <rPr>
            <sz val="9"/>
            <color indexed="81"/>
            <rFont val="Tahoma"/>
            <family val="2"/>
          </rPr>
          <t xml:space="preserve">
</t>
        </r>
      </text>
    </comment>
    <comment ref="B183" authorId="6" shapeId="0" xr:uid="{34B76A0A-CF82-4CD5-B6A2-4837F7CD1626}">
      <text>
        <r>
          <rPr>
            <sz val="9"/>
            <color indexed="81"/>
            <rFont val="Tahoma"/>
            <family val="2"/>
          </rPr>
          <t>Se Contarán Atenciones Que En Anamnesis Hagan Uso Del Botón</t>
        </r>
        <r>
          <rPr>
            <b/>
            <sz val="9"/>
            <color indexed="81"/>
            <rFont val="Tahoma"/>
            <family val="2"/>
          </rPr>
          <t xml:space="preserve"> “Registro De Actividades" </t>
        </r>
        <r>
          <rPr>
            <sz val="9"/>
            <color indexed="81"/>
            <rFont val="Tahoma"/>
            <family val="2"/>
          </rPr>
          <t>para ingresar en  la opcion</t>
        </r>
        <r>
          <rPr>
            <b/>
            <sz val="9"/>
            <color indexed="81"/>
            <rFont val="Tahoma"/>
            <family val="2"/>
          </rPr>
          <t xml:space="preserve"> "Agresion Sexual", </t>
        </r>
        <r>
          <rPr>
            <sz val="9"/>
            <color indexed="81"/>
            <rFont val="Tahoma"/>
            <family val="2"/>
          </rPr>
          <t xml:space="preserve">la actividad; </t>
        </r>
        <r>
          <rPr>
            <b/>
            <sz val="9"/>
            <color indexed="81"/>
            <rFont val="Tahoma"/>
            <family val="2"/>
          </rPr>
          <t xml:space="preserve">
• Agresión Sexual después de 72 horas
</t>
        </r>
      </text>
    </comment>
    <comment ref="A185" authorId="5" shapeId="0" xr:uid="{ACB5F234-FA74-4A09-9679-593B69E4AC2D}">
      <text>
        <r>
          <rPr>
            <b/>
            <sz val="9"/>
            <color indexed="81"/>
            <rFont val="Tahoma"/>
            <family val="2"/>
          </rPr>
          <t xml:space="preserve">Seccion No dispoble.- 
</t>
        </r>
      </text>
    </comment>
    <comment ref="A193" authorId="5" shapeId="0" xr:uid="{ACF6F6C3-5724-4B7B-8DCC-4AB56108FC5F}">
      <text>
        <r>
          <rPr>
            <sz val="9"/>
            <color indexed="81"/>
            <rFont val="Tahoma"/>
            <family val="2"/>
          </rPr>
          <t xml:space="preserve">Se Contarán Atenciones Que En </t>
        </r>
        <r>
          <rPr>
            <b/>
            <sz val="9"/>
            <color indexed="81"/>
            <rFont val="Tahoma"/>
            <family val="2"/>
          </rPr>
          <t>Anamnesis</t>
        </r>
        <r>
          <rPr>
            <sz val="9"/>
            <color indexed="81"/>
            <rFont val="Tahoma"/>
            <family val="2"/>
          </rPr>
          <t xml:space="preserve"> Hagan Uso Del Botón </t>
        </r>
        <r>
          <rPr>
            <b/>
            <sz val="9"/>
            <color indexed="81"/>
            <rFont val="Tahoma"/>
            <family val="2"/>
          </rPr>
          <t>“Registro De Actividades</t>
        </r>
        <r>
          <rPr>
            <sz val="9"/>
            <color indexed="81"/>
            <rFont val="Tahoma"/>
            <family val="2"/>
          </rPr>
          <t xml:space="preserve">" 
en las opciones desplegadas ir a </t>
        </r>
        <r>
          <rPr>
            <b/>
            <sz val="9"/>
            <color indexed="81"/>
            <rFont val="Tahoma"/>
            <family val="2"/>
          </rPr>
          <t xml:space="preserve">lesiones </t>
        </r>
        <r>
          <rPr>
            <sz val="9"/>
            <color indexed="81"/>
            <rFont val="Tahoma"/>
            <family val="2"/>
          </rPr>
          <t>y seleccionar</t>
        </r>
        <r>
          <rPr>
            <b/>
            <sz val="9"/>
            <color indexed="81"/>
            <rFont val="Tahoma"/>
            <family val="2"/>
          </rPr>
          <t>;</t>
        </r>
        <r>
          <rPr>
            <sz val="9"/>
            <color indexed="81"/>
            <rFont val="Tahoma"/>
            <family val="2"/>
          </rPr>
          <t xml:space="preserve"> 
</t>
        </r>
        <r>
          <rPr>
            <b/>
            <sz val="9"/>
            <color indexed="81"/>
            <rFont val="Tahoma"/>
            <family val="2"/>
          </rPr>
          <t>"autoinfligindas"</t>
        </r>
        <r>
          <rPr>
            <sz val="9"/>
            <color indexed="81"/>
            <rFont val="Tahoma"/>
            <family val="2"/>
          </rPr>
          <t xml:space="preserve"> </t>
        </r>
      </text>
    </comment>
    <comment ref="A195" authorId="3" shapeId="0" xr:uid="{55207AE9-C060-4C34-B396-594E7578AE52}">
      <text>
        <r>
          <rPr>
            <sz val="9"/>
            <color indexed="81"/>
            <rFont val="Tahoma"/>
            <family val="2"/>
          </rPr>
          <t xml:space="preserve">se contaran atencion que en el ingreso del paciente, en el </t>
        </r>
        <r>
          <rPr>
            <b/>
            <sz val="9"/>
            <color indexed="81"/>
            <rFont val="Tahoma"/>
            <family val="2"/>
          </rPr>
          <t>modulo de admision</t>
        </r>
        <r>
          <rPr>
            <sz val="9"/>
            <color indexed="81"/>
            <rFont val="Tahoma"/>
            <family val="2"/>
          </rPr>
          <t>, se complete el campo "</t>
        </r>
        <r>
          <rPr>
            <b/>
            <sz val="9"/>
            <color indexed="81"/>
            <rFont val="Tahoma"/>
            <family val="2"/>
          </rPr>
          <t xml:space="preserve">Tipo de Accidente", </t>
        </r>
        <r>
          <rPr>
            <sz val="9"/>
            <color indexed="81"/>
            <rFont val="Tahoma"/>
            <family val="2"/>
          </rPr>
          <t xml:space="preserve">se ingrese la alternativa; 
</t>
        </r>
        <r>
          <rPr>
            <b/>
            <sz val="9"/>
            <color indexed="81"/>
            <rFont val="Tahoma"/>
            <family val="2"/>
          </rPr>
          <t xml:space="preserve">"Mordedura de animal"
</t>
        </r>
        <r>
          <rPr>
            <sz val="9"/>
            <color indexed="81"/>
            <rFont val="Tahoma"/>
            <family val="2"/>
          </rPr>
          <t xml:space="preserve">
y tambien se llene el campo que aparece a continuacion </t>
        </r>
        <r>
          <rPr>
            <b/>
            <sz val="9"/>
            <color indexed="81"/>
            <rFont val="Tahoma"/>
            <family val="2"/>
          </rPr>
          <t xml:space="preserve">"Tipo Mordedura", </t>
        </r>
        <r>
          <rPr>
            <sz val="9"/>
            <color indexed="81"/>
            <rFont val="Tahoma"/>
            <family val="2"/>
          </rPr>
          <t xml:space="preserve">con unas opciones posibles. 
</t>
        </r>
      </text>
    </comment>
    <comment ref="A199" authorId="6" shapeId="0" xr:uid="{7EF229A1-7F3E-4D4F-83E0-81282944CD27}">
      <text>
        <r>
          <rPr>
            <sz val="9"/>
            <color indexed="81"/>
            <rFont val="Tahoma"/>
            <family val="2"/>
          </rPr>
          <t xml:space="preserve">se contaran atencion que en el ingreso del paciente, en el </t>
        </r>
        <r>
          <rPr>
            <b/>
            <sz val="9"/>
            <color indexed="81"/>
            <rFont val="Tahoma"/>
            <family val="2"/>
          </rPr>
          <t>modulo de admision</t>
        </r>
        <r>
          <rPr>
            <sz val="9"/>
            <color indexed="81"/>
            <rFont val="Tahoma"/>
            <family val="2"/>
          </rPr>
          <t xml:space="preserve">, se complete el campo </t>
        </r>
        <r>
          <rPr>
            <b/>
            <sz val="9"/>
            <color indexed="81"/>
            <rFont val="Tahoma"/>
            <family val="2"/>
          </rPr>
          <t>"Tipo de Accidente"</t>
        </r>
        <r>
          <rPr>
            <sz val="9"/>
            <color indexed="81"/>
            <rFont val="Tahoma"/>
            <family val="2"/>
          </rPr>
          <t xml:space="preserve">, se ingrese la alternativa; 
</t>
        </r>
        <r>
          <rPr>
            <b/>
            <sz val="9"/>
            <color indexed="81"/>
            <rFont val="Tahoma"/>
            <family val="2"/>
          </rPr>
          <t>"Mordedura de animal"</t>
        </r>
        <r>
          <rPr>
            <sz val="9"/>
            <color indexed="81"/>
            <rFont val="Tahoma"/>
            <family val="2"/>
          </rPr>
          <t xml:space="preserve">
y tambien se llene el campo que aparece a continuacion "Tipo Mordedura", con;
 </t>
        </r>
        <r>
          <rPr>
            <b/>
            <sz val="9"/>
            <color indexed="81"/>
            <rFont val="Tahoma"/>
            <family val="2"/>
          </rPr>
          <t xml:space="preserve">
Moderara Múltiple de PERRO
o
Mordedura única de PERRO
</t>
        </r>
        <r>
          <rPr>
            <sz val="9"/>
            <color indexed="81"/>
            <rFont val="Tahoma"/>
            <family val="2"/>
          </rPr>
          <t xml:space="preserve">
</t>
        </r>
      </text>
    </comment>
    <comment ref="A200" authorId="6" shapeId="0" xr:uid="{7ACB71C5-28D7-4BBD-85E8-AF4894C002AA}">
      <text>
        <r>
          <rPr>
            <sz val="9"/>
            <color indexed="81"/>
            <rFont val="Tahoma"/>
            <family val="2"/>
          </rPr>
          <t>se contaran atencion que en el ingreso del paciente, en el modulo de admision, se complete el campo "</t>
        </r>
        <r>
          <rPr>
            <b/>
            <sz val="9"/>
            <color indexed="81"/>
            <rFont val="Tahoma"/>
            <family val="2"/>
          </rPr>
          <t>Tipo de Accidente</t>
        </r>
        <r>
          <rPr>
            <sz val="9"/>
            <color indexed="81"/>
            <rFont val="Tahoma"/>
            <family val="2"/>
          </rPr>
          <t xml:space="preserve">", se ingrese la alternativa; 
</t>
        </r>
        <r>
          <rPr>
            <b/>
            <sz val="9"/>
            <color indexed="81"/>
            <rFont val="Tahoma"/>
            <family val="2"/>
          </rPr>
          <t>"Mordedura de animal"</t>
        </r>
        <r>
          <rPr>
            <sz val="9"/>
            <color indexed="81"/>
            <rFont val="Tahoma"/>
            <family val="2"/>
          </rPr>
          <t xml:space="preserve">
y tambien se llene el campo que aparece a continuacion </t>
        </r>
        <r>
          <rPr>
            <b/>
            <sz val="9"/>
            <color indexed="81"/>
            <rFont val="Tahoma"/>
            <family val="2"/>
          </rPr>
          <t>"Tipo Mordedura"</t>
        </r>
        <r>
          <rPr>
            <sz val="9"/>
            <color indexed="81"/>
            <rFont val="Tahoma"/>
            <family val="2"/>
          </rPr>
          <t xml:space="preserve">, con;
 </t>
        </r>
        <r>
          <rPr>
            <b/>
            <sz val="9"/>
            <color indexed="81"/>
            <rFont val="Tahoma"/>
            <family val="2"/>
          </rPr>
          <t xml:space="preserve">
Moderara Múltiple de GATO
o
Mordedura única de GATO
</t>
        </r>
        <r>
          <rPr>
            <sz val="9"/>
            <color indexed="81"/>
            <rFont val="Tahoma"/>
            <family val="2"/>
          </rPr>
          <t xml:space="preserve">
</t>
        </r>
      </text>
    </comment>
    <comment ref="A201" authorId="6" shapeId="0" xr:uid="{6079303B-2EB8-4A12-8130-4C1E5F9E843E}">
      <text>
        <r>
          <rPr>
            <sz val="9"/>
            <color indexed="81"/>
            <rFont val="Tahoma"/>
            <family val="2"/>
          </rPr>
          <t>se contaran atencion que en el ingreso del paciente, en el</t>
        </r>
        <r>
          <rPr>
            <b/>
            <sz val="9"/>
            <color indexed="81"/>
            <rFont val="Tahoma"/>
            <family val="2"/>
          </rPr>
          <t xml:space="preserve"> modulo de admision</t>
        </r>
        <r>
          <rPr>
            <sz val="9"/>
            <color indexed="81"/>
            <rFont val="Tahoma"/>
            <family val="2"/>
          </rPr>
          <t>, se complete el campo "</t>
        </r>
        <r>
          <rPr>
            <b/>
            <sz val="9"/>
            <color indexed="81"/>
            <rFont val="Tahoma"/>
            <family val="2"/>
          </rPr>
          <t>Tipo de Accidente"</t>
        </r>
        <r>
          <rPr>
            <sz val="9"/>
            <color indexed="81"/>
            <rFont val="Tahoma"/>
            <family val="2"/>
          </rPr>
          <t xml:space="preserve">, se ingrese la alternativa; 
</t>
        </r>
        <r>
          <rPr>
            <b/>
            <sz val="9"/>
            <color indexed="81"/>
            <rFont val="Tahoma"/>
            <family val="2"/>
          </rPr>
          <t>"Mordedura de animal"</t>
        </r>
        <r>
          <rPr>
            <sz val="9"/>
            <color indexed="81"/>
            <rFont val="Tahoma"/>
            <family val="2"/>
          </rPr>
          <t xml:space="preserve">
y tambien se llene el campo que aparece a continuacion "</t>
        </r>
        <r>
          <rPr>
            <b/>
            <sz val="9"/>
            <color indexed="81"/>
            <rFont val="Tahoma"/>
            <family val="2"/>
          </rPr>
          <t>Tipo Mordedura</t>
        </r>
        <r>
          <rPr>
            <sz val="9"/>
            <color indexed="81"/>
            <rFont val="Tahoma"/>
            <family val="2"/>
          </rPr>
          <t xml:space="preserve">", con;
</t>
        </r>
        <r>
          <rPr>
            <b/>
            <sz val="9"/>
            <color indexed="81"/>
            <rFont val="Tahoma"/>
            <family val="2"/>
          </rPr>
          <t xml:space="preserve">Moderara Múltiple de ANIMAL SILVESTRE 
o
Mordedura única de ANIMAL SILVESTRE </t>
        </r>
        <r>
          <rPr>
            <sz val="9"/>
            <color indexed="81"/>
            <rFont val="Tahoma"/>
            <family val="2"/>
          </rPr>
          <t xml:space="preserve">
</t>
        </r>
      </text>
    </comment>
    <comment ref="A202" authorId="6" shapeId="0" xr:uid="{237E0AD3-D827-470D-9107-AE7AD40ACA3C}">
      <text>
        <r>
          <rPr>
            <sz val="9"/>
            <color indexed="81"/>
            <rFont val="Tahoma"/>
            <family val="2"/>
          </rPr>
          <t xml:space="preserve">se contaran atencion que en el ingreso del paciente, en el </t>
        </r>
        <r>
          <rPr>
            <b/>
            <sz val="9"/>
            <color indexed="81"/>
            <rFont val="Tahoma"/>
            <family val="2"/>
          </rPr>
          <t>modulo de admisio</t>
        </r>
        <r>
          <rPr>
            <sz val="9"/>
            <color indexed="81"/>
            <rFont val="Tahoma"/>
            <family val="2"/>
          </rPr>
          <t xml:space="preserve">n, se complete el campo </t>
        </r>
        <r>
          <rPr>
            <b/>
            <sz val="9"/>
            <color indexed="81"/>
            <rFont val="Tahoma"/>
            <family val="2"/>
          </rPr>
          <t>"Tipo de Accidente"</t>
        </r>
        <r>
          <rPr>
            <sz val="9"/>
            <color indexed="81"/>
            <rFont val="Tahoma"/>
            <family val="2"/>
          </rPr>
          <t xml:space="preserve">, se ingrese la alternativa; 
</t>
        </r>
        <r>
          <rPr>
            <b/>
            <sz val="9"/>
            <color indexed="81"/>
            <rFont val="Tahoma"/>
            <family val="2"/>
          </rPr>
          <t>"Mordedura de animal"</t>
        </r>
        <r>
          <rPr>
            <sz val="9"/>
            <color indexed="81"/>
            <rFont val="Tahoma"/>
            <family val="2"/>
          </rPr>
          <t xml:space="preserve">
y tambien se llene el campo que aparece a continuacion "</t>
        </r>
        <r>
          <rPr>
            <b/>
            <sz val="9"/>
            <color indexed="81"/>
            <rFont val="Tahoma"/>
            <family val="2"/>
          </rPr>
          <t>Tipo Mordedura",</t>
        </r>
        <r>
          <rPr>
            <sz val="9"/>
            <color indexed="81"/>
            <rFont val="Tahoma"/>
            <family val="2"/>
          </rPr>
          <t xml:space="preserve"> con;
</t>
        </r>
        <r>
          <rPr>
            <b/>
            <sz val="9"/>
            <color indexed="81"/>
            <rFont val="Tahoma"/>
            <family val="2"/>
          </rPr>
          <t xml:space="preserve">Moderara Múltiple de ANIMAL SILVESTRE 
o
Mordedura única de ANIMAL SILVESTRE 
</t>
        </r>
      </text>
    </comment>
    <comment ref="A203" authorId="6" shapeId="0" xr:uid="{8C10D97A-B22E-4E59-BD1C-505F108D48E6}">
      <text>
        <r>
          <rPr>
            <sz val="9"/>
            <color indexed="81"/>
            <rFont val="Tahoma"/>
            <family val="2"/>
          </rPr>
          <t xml:space="preserve">se contaran atencion que en el ingreso del paciente, en el </t>
        </r>
        <r>
          <rPr>
            <b/>
            <sz val="9"/>
            <color indexed="81"/>
            <rFont val="Tahoma"/>
            <family val="2"/>
          </rPr>
          <t>modulo de admisio</t>
        </r>
        <r>
          <rPr>
            <sz val="9"/>
            <color indexed="81"/>
            <rFont val="Tahoma"/>
            <family val="2"/>
          </rPr>
          <t>n, se complete el campo "</t>
        </r>
        <r>
          <rPr>
            <b/>
            <sz val="9"/>
            <color indexed="81"/>
            <rFont val="Tahoma"/>
            <family val="2"/>
          </rPr>
          <t>Tipo de Accidente</t>
        </r>
        <r>
          <rPr>
            <sz val="9"/>
            <color indexed="81"/>
            <rFont val="Tahoma"/>
            <family val="2"/>
          </rPr>
          <t xml:space="preserve">", se ingrese la alternativa; 
</t>
        </r>
        <r>
          <rPr>
            <b/>
            <sz val="9"/>
            <color indexed="81"/>
            <rFont val="Tahoma"/>
            <family val="2"/>
          </rPr>
          <t>"Mordedura de animal"</t>
        </r>
        <r>
          <rPr>
            <sz val="9"/>
            <color indexed="81"/>
            <rFont val="Tahoma"/>
            <family val="2"/>
          </rPr>
          <t xml:space="preserve">
y tambien se llene el campo que aparece a continuacion "</t>
        </r>
        <r>
          <rPr>
            <b/>
            <sz val="9"/>
            <color indexed="81"/>
            <rFont val="Tahoma"/>
            <family val="2"/>
          </rPr>
          <t>Tipo Mordedura</t>
        </r>
        <r>
          <rPr>
            <sz val="9"/>
            <color indexed="81"/>
            <rFont val="Tahoma"/>
            <family val="2"/>
          </rPr>
          <t>", con;</t>
        </r>
        <r>
          <rPr>
            <b/>
            <sz val="9"/>
            <color indexed="81"/>
            <rFont val="Tahoma"/>
            <family val="2"/>
          </rPr>
          <t xml:space="preserve">
Moderara Múltiple de ROEDOR O ANIMAL DE ABASTO
o
Mordedura única ROEDOR O ANIMAL DE ABASTO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John San Martin Retamal</author>
    <author>Camila Puebla</author>
    <author>Priscilla Acuña</author>
    <author>Felipe Menares</author>
    <author>Nicole Cisternas</author>
    <author>Natalia Arancibia</author>
    <author>Soledad Paredes Bascuñan</author>
    <author>Ines Kohnenkamp</author>
    <author>Lorena</author>
    <author>Carolina Cortes Acevedo</author>
    <author>Carolina Velasquez Ordonez</author>
  </authors>
  <commentList>
    <comment ref="AQ9" authorId="0" shapeId="0" xr:uid="{B000AE21-F5CE-4A20-B391-937CA3C28403}">
      <text>
        <r>
          <rPr>
            <sz val="9"/>
            <color indexed="81"/>
            <rFont val="Tahoma"/>
            <family val="2"/>
          </rPr>
          <t xml:space="preserve">Contabiliza Pacientes que tengan entre 10 a 14 años de edad 
</t>
        </r>
      </text>
    </comment>
    <comment ref="AR9" authorId="1" shapeId="0" xr:uid="{38D09D2E-7FAE-4EE0-BD3D-CCC5B8564DAC}">
      <text>
        <r>
          <rPr>
            <sz val="9"/>
            <color indexed="81"/>
            <rFont val="Tahoma"/>
            <family val="2"/>
          </rPr>
          <t xml:space="preserve">Contabiliza usuarias con ciclo vital:     
</t>
        </r>
        <r>
          <rPr>
            <b/>
            <sz val="9"/>
            <color indexed="81"/>
            <rFont val="Tahoma"/>
            <family val="2"/>
          </rPr>
          <t xml:space="preserve">- Embarazada
 o 
-Embarazada Primigesta
</t>
        </r>
        <r>
          <rPr>
            <sz val="9"/>
            <color indexed="81"/>
            <rFont val="Tahoma"/>
            <family val="2"/>
          </rPr>
          <t xml:space="preserve">
</t>
        </r>
      </text>
    </comment>
    <comment ref="AS9" authorId="1" shapeId="0" xr:uid="{52B13880-7E05-42F3-8436-40C7B413ADE5}">
      <text>
        <r>
          <rPr>
            <sz val="9"/>
            <color indexed="81"/>
            <rFont val="Tahoma"/>
            <family val="2"/>
          </rPr>
          <t xml:space="preserve">Contabiliza Pacientes que tengan 60 años de edad 
</t>
        </r>
      </text>
    </comment>
    <comment ref="AT9" authorId="1" shapeId="0" xr:uid="{3D20B9BF-1857-44A7-820B-DBF4CA9FCD67}">
      <text>
        <r>
          <rPr>
            <sz val="9"/>
            <color indexed="81"/>
            <rFont val="Tahoma"/>
            <family val="2"/>
          </rPr>
          <t xml:space="preserve">
Contabilizará pacientes con Discapacidad registrada desde el Módulo Admisión o desde BOX.</t>
        </r>
      </text>
    </comment>
    <comment ref="AU9" authorId="1" shapeId="0" xr:uid="{65BBB9B0-2523-4B58-859A-DCD0708ACF6D}">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V9" authorId="0" shapeId="0" xr:uid="{B91B1150-B2D5-458B-90FE-4D674A78E82A}">
      <text>
        <r>
          <rPr>
            <sz val="9"/>
            <color indexed="81"/>
            <rFont val="Tahoma"/>
            <family val="2"/>
          </rPr>
          <t xml:space="preserve">Se contabilizaran los pacientes que esten </t>
        </r>
        <r>
          <rPr>
            <b/>
            <sz val="9"/>
            <color indexed="81"/>
            <rFont val="Tahoma"/>
            <family val="2"/>
          </rPr>
          <t>Activos</t>
        </r>
        <r>
          <rPr>
            <sz val="9"/>
            <color indexed="81"/>
            <rFont val="Tahoma"/>
            <family val="2"/>
          </rPr>
          <t xml:space="preserve"> en el </t>
        </r>
        <r>
          <rPr>
            <b/>
            <sz val="9"/>
            <color indexed="81"/>
            <rFont val="Tahoma"/>
            <family val="2"/>
          </rPr>
          <t>Programa de Salud Cardiovascular</t>
        </r>
        <r>
          <rPr>
            <sz val="9"/>
            <color indexed="81"/>
            <rFont val="Tahoma"/>
            <family val="2"/>
          </rPr>
          <t>, los cuales deben cumplir con el siguiente tipo de registros por Clínicos del programa;
El paciente debe contar con el Formulario Clínico</t>
        </r>
        <r>
          <rPr>
            <b/>
            <sz val="9"/>
            <color indexed="81"/>
            <rFont val="Tahoma"/>
            <family val="2"/>
          </rPr>
          <t xml:space="preserve"> "Nuevo Control Cardiovascular"</t>
        </r>
        <r>
          <rPr>
            <sz val="9"/>
            <color indexed="81"/>
            <rFont val="Tahoma"/>
            <family val="2"/>
          </rPr>
          <t xml:space="preserve">; en el campo:
 - Es </t>
        </r>
        <r>
          <rPr>
            <b/>
            <sz val="9"/>
            <color indexed="81"/>
            <rFont val="Tahoma"/>
            <family val="2"/>
          </rPr>
          <t>HTA</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y/ó
 - Es </t>
        </r>
        <r>
          <rPr>
            <b/>
            <sz val="9"/>
            <color indexed="81"/>
            <rFont val="Tahoma"/>
            <family val="2"/>
          </rPr>
          <t>DM2</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 xml:space="preserve">Ingreso </t>
        </r>
        <r>
          <rPr>
            <sz val="9"/>
            <color indexed="81"/>
            <rFont val="Tahoma"/>
            <family val="2"/>
          </rPr>
          <t xml:space="preserve">o </t>
        </r>
        <r>
          <rPr>
            <b/>
            <sz val="9"/>
            <color indexed="81"/>
            <rFont val="Tahoma"/>
            <family val="2"/>
          </rPr>
          <t>Seguimiento</t>
        </r>
        <r>
          <rPr>
            <sz val="9"/>
            <color indexed="81"/>
            <rFont val="Tahoma"/>
            <family val="2"/>
          </rPr>
          <t xml:space="preserve">
y/ó
 - Es </t>
        </r>
        <r>
          <rPr>
            <b/>
            <sz val="9"/>
            <color indexed="81"/>
            <rFont val="Tahoma"/>
            <family val="2"/>
          </rPr>
          <t>Dislipidémico</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 xml:space="preserve">Seguimiento
</t>
        </r>
        <r>
          <rPr>
            <sz val="9"/>
            <color indexed="81"/>
            <rFont val="Tahoma"/>
            <family val="2"/>
          </rPr>
          <t xml:space="preserve">
Y que en el campo</t>
        </r>
        <r>
          <rPr>
            <b/>
            <sz val="9"/>
            <color indexed="81"/>
            <rFont val="Tahoma"/>
            <family val="2"/>
          </rPr>
          <t xml:space="preserve"> "Fecha Proximo Control"</t>
        </r>
        <r>
          <rPr>
            <sz val="9"/>
            <color indexed="81"/>
            <rFont val="Tahoma"/>
            <family val="2"/>
          </rPr>
          <t xml:space="preserve">, sea con un plazo máximo de inasistencia de </t>
        </r>
        <r>
          <rPr>
            <b/>
            <sz val="9"/>
            <color indexed="81"/>
            <rFont val="Tahoma"/>
            <family val="2"/>
          </rPr>
          <t>11 meses y 29 días</t>
        </r>
        <r>
          <rPr>
            <sz val="9"/>
            <color indexed="81"/>
            <rFont val="Tahoma"/>
            <family val="2"/>
          </rPr>
          <t>, desde la última fecha ingresada en el formulario.</t>
        </r>
      </text>
    </comment>
    <comment ref="AW9" authorId="2" shapeId="0" xr:uid="{AD4907F4-65DB-4304-9680-7AF0AE112EB0}">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X9" authorId="2" shapeId="0" xr:uid="{041C83BF-493D-435C-9962-0C828BE0D850}">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D12" authorId="3" shapeId="0" xr:uid="{48B32CE9-61A0-4D1B-8C71-CBFB459A7F9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
*Consulta de Morbilidad Odontológica.
</t>
        </r>
        <r>
          <rPr>
            <sz val="9"/>
            <color indexed="81"/>
            <rFont val="Tahoma"/>
            <family val="2"/>
          </rPr>
          <t xml:space="preserve">
Este dato esta asociado a los siguientes Profesionales:
</t>
        </r>
        <r>
          <rPr>
            <b/>
            <sz val="9"/>
            <color indexed="81"/>
            <rFont val="Tahoma"/>
            <family val="2"/>
          </rPr>
          <t xml:space="preserve">*Odontólogo
</t>
        </r>
      </text>
    </comment>
    <comment ref="D13" authorId="3" shapeId="0" xr:uid="{C8DC2738-1315-424F-876F-8C4A744B89B9}">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
- Control Odontológico 
</t>
        </r>
        <r>
          <rPr>
            <sz val="9"/>
            <color indexed="81"/>
            <rFont val="Tahoma"/>
            <family val="2"/>
          </rPr>
          <t xml:space="preserve">
Este dato esta asociado a los siguientes Profesionales:
</t>
        </r>
        <r>
          <rPr>
            <b/>
            <sz val="9"/>
            <color indexed="81"/>
            <rFont val="Tahoma"/>
            <family val="2"/>
          </rPr>
          <t xml:space="preserve">*Odontólogo
</t>
        </r>
      </text>
    </comment>
    <comment ref="D14" authorId="3" shapeId="0" xr:uid="{BFB0802A-45DC-4B0E-8278-CC7E6ED30138}">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
*Consulta de Urgencia (GES)</t>
        </r>
        <r>
          <rPr>
            <sz val="9"/>
            <color indexed="81"/>
            <rFont val="Tahoma"/>
            <family val="2"/>
          </rPr>
          <t xml:space="preserve">
Este dato esta asociado a los siguientes Profesionales:
</t>
        </r>
        <r>
          <rPr>
            <b/>
            <sz val="9"/>
            <color indexed="81"/>
            <rFont val="Tahoma"/>
            <family val="2"/>
          </rPr>
          <t xml:space="preserve">
*Odontólogo
</t>
        </r>
        <r>
          <rPr>
            <sz val="9"/>
            <color indexed="81"/>
            <rFont val="Tahoma"/>
            <family val="2"/>
          </rPr>
          <t xml:space="preserve">
</t>
        </r>
      </text>
    </comment>
    <comment ref="D15" authorId="3" shapeId="0" xr:uid="{F769893F-4FE1-486D-9E96-79D24E19534F}">
      <text>
        <r>
          <rPr>
            <sz val="9"/>
            <color indexed="81"/>
            <rFont val="Tahoma"/>
            <family val="2"/>
          </rPr>
          <t xml:space="preserve">
Se registran las Inasistencia (</t>
        </r>
        <r>
          <rPr>
            <b/>
            <sz val="10"/>
            <color indexed="81"/>
            <rFont val="Tahoma"/>
            <family val="2"/>
          </rPr>
          <t>NSP</t>
        </r>
        <r>
          <rPr>
            <sz val="9"/>
            <color indexed="81"/>
            <rFont val="Tahoma"/>
            <family val="2"/>
          </rPr>
          <t xml:space="preserve">) a los Tipos de Atención que contengan en su tipo de instrumento el nombre de:
</t>
        </r>
        <r>
          <rPr>
            <b/>
            <sz val="9"/>
            <color indexed="81"/>
            <rFont val="Tahoma"/>
            <family val="2"/>
          </rPr>
          <t xml:space="preserve">Odontologo
</t>
        </r>
        <r>
          <rPr>
            <sz val="9"/>
            <color indexed="81"/>
            <rFont val="Tahoma"/>
            <family val="2"/>
          </rPr>
          <t xml:space="preserve">
</t>
        </r>
      </text>
    </comment>
    <comment ref="AQ17" authorId="0" shapeId="0" xr:uid="{D1E27DE9-5BCB-4897-8E71-918DA887CFF9}">
      <text>
        <r>
          <rPr>
            <sz val="9"/>
            <color indexed="81"/>
            <rFont val="Tahoma"/>
            <family val="2"/>
          </rPr>
          <t xml:space="preserve">Contabiliza Pacientes que tengan entre 10 a 14 años de edad 
</t>
        </r>
      </text>
    </comment>
    <comment ref="AR17" authorId="1" shapeId="0" xr:uid="{0821C086-EF46-420C-83B7-63FFE55C2EE6}">
      <text>
        <r>
          <rPr>
            <sz val="9"/>
            <color indexed="81"/>
            <rFont val="Tahoma"/>
            <family val="2"/>
          </rPr>
          <t xml:space="preserve">Contabiliza usuarias con ciclo vital:     
</t>
        </r>
        <r>
          <rPr>
            <b/>
            <sz val="9"/>
            <color indexed="81"/>
            <rFont val="Tahoma"/>
            <family val="2"/>
          </rPr>
          <t>- Embarazada
 o 
-Embarazada Primigesta</t>
        </r>
        <r>
          <rPr>
            <sz val="9"/>
            <color indexed="81"/>
            <rFont val="Tahoma"/>
            <family val="2"/>
          </rPr>
          <t xml:space="preserve">
</t>
        </r>
      </text>
    </comment>
    <comment ref="AS17" authorId="1" shapeId="0" xr:uid="{B4D0865E-A984-45CF-B2F4-5F1DCAF80B7C}">
      <text>
        <r>
          <rPr>
            <sz val="9"/>
            <color indexed="81"/>
            <rFont val="Tahoma"/>
            <family val="2"/>
          </rPr>
          <t xml:space="preserve">Contabiliza Pacientes que tengan 60 años de edad
</t>
        </r>
      </text>
    </comment>
    <comment ref="AT17" authorId="4" shapeId="0" xr:uid="{2B7F9F86-7B37-4F7A-8690-B05C4AD954CA}">
      <text>
        <r>
          <rPr>
            <b/>
            <sz val="9"/>
            <color indexed="81"/>
            <rFont val="Tahoma"/>
            <family val="2"/>
          </rPr>
          <t>No Disponible.</t>
        </r>
        <r>
          <rPr>
            <sz val="9"/>
            <color indexed="81"/>
            <rFont val="Tahoma"/>
            <family val="2"/>
          </rPr>
          <t xml:space="preserve">
</t>
        </r>
      </text>
    </comment>
    <comment ref="AU17" authorId="1" shapeId="0" xr:uid="{959D99D3-416C-49D7-AC38-B85FA1A804FB}">
      <text>
        <r>
          <rPr>
            <sz val="9"/>
            <color indexed="81"/>
            <rFont val="Tahoma"/>
            <family val="2"/>
          </rPr>
          <t xml:space="preserve">
Contabilizará pacientes con Discapacidad registrada desde el Módulo Admisión o desde BOX.
</t>
        </r>
      </text>
    </comment>
    <comment ref="AV17" authorId="1" shapeId="0" xr:uid="{756EE589-A27F-4147-8140-B44194980A0E}">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W17" authorId="2" shapeId="0" xr:uid="{C8CF8CAB-716D-4FE2-B679-FAA1349B0DC4}">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X17" authorId="2" shapeId="0" xr:uid="{2B3A4627-3D8F-4429-9179-0215411A3221}">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D19" authorId="3" shapeId="0" xr:uid="{BD9D0BD8-346C-487F-876A-6B0D11628962}">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*Educación Individual con instrucción de técnica de cepillado</t>
        </r>
        <r>
          <rPr>
            <sz val="9"/>
            <color indexed="81"/>
            <rFont val="Tahoma"/>
            <family val="2"/>
          </rPr>
          <t xml:space="preserve">
Este dato esta asociado a los siguientes Profesionales:
</t>
        </r>
        <r>
          <rPr>
            <b/>
            <sz val="9"/>
            <color indexed="81"/>
            <rFont val="Tahoma"/>
            <family val="2"/>
          </rPr>
          <t>*Odontólogo</t>
        </r>
        <r>
          <rPr>
            <sz val="9"/>
            <color indexed="81"/>
            <rFont val="Tahoma"/>
            <family val="2"/>
          </rPr>
          <t xml:space="preserve">
</t>
        </r>
      </text>
    </comment>
    <comment ref="D20" authorId="3" shapeId="0" xr:uid="{26EA8ADD-52C7-484C-86A8-30EF907FB6CE}">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*Consejería breve en tabaco
</t>
        </r>
        <r>
          <rPr>
            <sz val="9"/>
            <color indexed="81"/>
            <rFont val="Tahoma"/>
            <family val="2"/>
          </rPr>
          <t xml:space="preserve">Este dato esta asociado a los siguientes Profesionales:
</t>
        </r>
        <r>
          <rPr>
            <b/>
            <sz val="9"/>
            <color indexed="81"/>
            <rFont val="Tahoma"/>
            <family val="2"/>
          </rPr>
          <t xml:space="preserve">
*Odontólogo
</t>
        </r>
        <r>
          <rPr>
            <sz val="9"/>
            <color indexed="81"/>
            <rFont val="Tahoma"/>
            <family val="2"/>
          </rPr>
          <t xml:space="preserve">
</t>
        </r>
      </text>
    </comment>
    <comment ref="D21" authorId="3" shapeId="0" xr:uid="{1E69CDB2-E2EC-4451-AB71-F7E18E4C5B8C}">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*Exámen de Salud Oral</t>
        </r>
        <r>
          <rPr>
            <sz val="9"/>
            <color indexed="81"/>
            <rFont val="Tahoma"/>
            <family val="2"/>
          </rPr>
          <t xml:space="preserve">
Este dato esta asociado a los siguientes Profesionales:
</t>
        </r>
        <r>
          <rPr>
            <b/>
            <sz val="9"/>
            <color indexed="81"/>
            <rFont val="Tahoma"/>
            <family val="2"/>
          </rPr>
          <t>*Odontólogo</t>
        </r>
        <r>
          <rPr>
            <sz val="9"/>
            <color indexed="81"/>
            <rFont val="Tahoma"/>
            <family val="2"/>
          </rPr>
          <t xml:space="preserve">
</t>
        </r>
      </text>
    </comment>
    <comment ref="D22" authorId="3" shapeId="0" xr:uid="{F89BC3DB-EAAD-4FB0-B2AF-33E837841A1C}">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*Aplicación de Sellante</t>
        </r>
        <r>
          <rPr>
            <sz val="9"/>
            <color indexed="81"/>
            <rFont val="Tahoma"/>
            <family val="2"/>
          </rPr>
          <t xml:space="preserve">
Este dato esta asociado a los siguientes Profesionales:
</t>
        </r>
        <r>
          <rPr>
            <b/>
            <sz val="9"/>
            <color indexed="81"/>
            <rFont val="Tahoma"/>
            <family val="2"/>
          </rPr>
          <t>*Odontólogo</t>
        </r>
        <r>
          <rPr>
            <sz val="9"/>
            <color indexed="81"/>
            <rFont val="Tahoma"/>
            <family val="2"/>
          </rPr>
          <t xml:space="preserve">
</t>
        </r>
      </text>
    </comment>
    <comment ref="D23" authorId="3" shapeId="0" xr:uid="{7E247F01-6B3C-4E39-8782-07839764CD31}">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*Fluoración Tópica Barniz</t>
        </r>
        <r>
          <rPr>
            <sz val="9"/>
            <color indexed="81"/>
            <rFont val="Tahoma"/>
            <family val="2"/>
          </rPr>
          <t xml:space="preserve">
Este dato esta asociado a los siguientes Profesionales:
</t>
        </r>
        <r>
          <rPr>
            <b/>
            <sz val="9"/>
            <color indexed="81"/>
            <rFont val="Tahoma"/>
            <family val="2"/>
          </rPr>
          <t>*Odontólogo</t>
        </r>
        <r>
          <rPr>
            <sz val="9"/>
            <color indexed="81"/>
            <rFont val="Tahoma"/>
            <family val="2"/>
          </rPr>
          <t xml:space="preserve">
</t>
        </r>
      </text>
    </comment>
    <comment ref="D24" authorId="3" shapeId="0" xr:uid="{696C7CE7-2BDC-40EA-B14C-D9DD37298A4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*Actividad Interceptiva de Anomalías Dento Maxilares (OPI) </t>
        </r>
        <r>
          <rPr>
            <sz val="9"/>
            <color indexed="81"/>
            <rFont val="Tahoma"/>
            <family val="2"/>
          </rPr>
          <t xml:space="preserve">
Este dato esta asociado a los siguientes Profesionales:
</t>
        </r>
        <r>
          <rPr>
            <b/>
            <sz val="9"/>
            <color indexed="81"/>
            <rFont val="Tahoma"/>
            <family val="2"/>
          </rPr>
          <t>*Odontólogo</t>
        </r>
        <r>
          <rPr>
            <sz val="9"/>
            <color indexed="81"/>
            <rFont val="Tahoma"/>
            <family val="2"/>
          </rPr>
          <t xml:space="preserve">
</t>
        </r>
      </text>
    </comment>
    <comment ref="D25" authorId="3" shapeId="0" xr:uid="{0885D003-59A1-4DC9-A1EC-95B986F0FA92}">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Pulido Coronario
Destartraje Supragingival
Destartraje Supragingival y Pulido Coronario
</t>
        </r>
        <r>
          <rPr>
            <sz val="9"/>
            <color indexed="81"/>
            <rFont val="Tahoma"/>
            <family val="2"/>
          </rPr>
          <t xml:space="preserve">
Este dato está asociado a los siguientes Profesionales:
</t>
        </r>
        <r>
          <rPr>
            <b/>
            <sz val="9"/>
            <color indexed="81"/>
            <rFont val="Tahoma"/>
            <family val="2"/>
          </rPr>
          <t>*Odontólogo</t>
        </r>
      </text>
    </comment>
    <comment ref="D26" authorId="3" shapeId="0" xr:uid="{5877D442-49A1-4604-BB86-D6B82855A494}">
      <text>
        <r>
          <rPr>
            <sz val="9"/>
            <color indexed="81"/>
            <rFont val="Tahoma"/>
            <family val="2"/>
          </rPr>
          <t xml:space="preserve">
Este dato aparecerá  luego de que en la atención 
1.- Registrada en el Modulo Box / Pacientes citados 
 o en Atención Individual 
Registre en el odontograma/ Procedimiento:
</t>
        </r>
        <r>
          <rPr>
            <b/>
            <sz val="9"/>
            <color indexed="81"/>
            <rFont val="Tahoma"/>
            <family val="2"/>
          </rPr>
          <t>Exodoncia
Exodoncia por Caries</t>
        </r>
        <r>
          <rPr>
            <sz val="9"/>
            <color indexed="81"/>
            <rFont val="Tahoma"/>
            <family val="2"/>
          </rPr>
          <t xml:space="preserve">
Este dato está asociado a los siguientes Profesionales:
</t>
        </r>
        <r>
          <rPr>
            <b/>
            <sz val="9"/>
            <color indexed="81"/>
            <rFont val="Tahoma"/>
            <family val="2"/>
          </rPr>
          <t xml:space="preserve">*Odontólogo
</t>
        </r>
        <r>
          <rPr>
            <sz val="9"/>
            <color indexed="81"/>
            <rFont val="Tahoma"/>
            <family val="2"/>
          </rPr>
          <t xml:space="preserve">
</t>
        </r>
      </text>
    </comment>
    <comment ref="D27" authorId="3" shapeId="0" xr:uid="{1B53E741-5B85-4CE9-96D4-48790967562D}">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Pulpotomía
Procedimiento Pulpar</t>
        </r>
        <r>
          <rPr>
            <sz val="9"/>
            <color indexed="81"/>
            <rFont val="Tahoma"/>
            <family val="2"/>
          </rPr>
          <t xml:space="preserve">
Este dato está asociado a los siguientes Profesionales:
</t>
        </r>
        <r>
          <rPr>
            <b/>
            <sz val="9"/>
            <color indexed="81"/>
            <rFont val="Tahoma"/>
            <family val="2"/>
          </rPr>
          <t>*Odontólogo</t>
        </r>
        <r>
          <rPr>
            <sz val="9"/>
            <color indexed="81"/>
            <rFont val="Tahoma"/>
            <family val="2"/>
          </rPr>
          <t xml:space="preserve">
</t>
        </r>
      </text>
    </comment>
    <comment ref="D28" authorId="0" shapeId="0" xr:uid="{031932C4-2CEE-4156-AA71-143C55559BB5}">
      <text>
        <r>
          <rPr>
            <sz val="9"/>
            <color indexed="81"/>
            <rFont val="Tahoma"/>
            <family val="2"/>
          </rPr>
          <t xml:space="preserve">Este dato aparecerá  luego de que en la atención 
1.- Registrada en el Modulo Box / Pacientes citados 
 o en Atención / Registro Atención Individual. 
Registre el siguiente Procedimiento:
</t>
        </r>
        <r>
          <rPr>
            <b/>
            <sz val="9"/>
            <color indexed="81"/>
            <rFont val="Tahoma"/>
            <family val="2"/>
          </rPr>
          <t>*Acceso Cavitario</t>
        </r>
        <r>
          <rPr>
            <sz val="9"/>
            <color indexed="81"/>
            <rFont val="Tahoma"/>
            <family val="2"/>
          </rPr>
          <t xml:space="preserve">
Este dato está asociado a los siguientes Profesionales:
</t>
        </r>
        <r>
          <rPr>
            <b/>
            <sz val="9"/>
            <color indexed="81"/>
            <rFont val="Tahoma"/>
            <family val="2"/>
          </rPr>
          <t>*Odontólogo</t>
        </r>
      </text>
    </comment>
    <comment ref="D29" authorId="3" shapeId="0" xr:uid="{A4BF2DF5-1ADE-477F-A002-40050E72570B}">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Obturación Directa (Obturación Composite)
Restauración Estética
</t>
        </r>
        <r>
          <rPr>
            <sz val="9"/>
            <color indexed="81"/>
            <rFont val="Tahoma"/>
            <family val="2"/>
          </rPr>
          <t xml:space="preserve">Este dato está asociado a los siguientes Profesionales:
</t>
        </r>
        <r>
          <rPr>
            <b/>
            <sz val="9"/>
            <color indexed="81"/>
            <rFont val="Tahoma"/>
            <family val="2"/>
          </rPr>
          <t>*Odontólogo</t>
        </r>
        <r>
          <rPr>
            <sz val="9"/>
            <color indexed="81"/>
            <rFont val="Tahoma"/>
            <family val="2"/>
          </rPr>
          <t xml:space="preserve">
</t>
        </r>
        <r>
          <rPr>
            <b/>
            <sz val="9"/>
            <color indexed="81"/>
            <rFont val="Tahoma"/>
            <family val="2"/>
          </rPr>
          <t xml:space="preserve">
</t>
        </r>
      </text>
    </comment>
    <comment ref="D30" authorId="3" shapeId="0" xr:uid="{6D515559-8414-4BD9-A3D0-616503A1D56D}">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*Restauración de Amalgamas 
ó
*Obturación Directa (Obturación  Amalgama)
ó
*Obturación Amalgama  </t>
        </r>
        <r>
          <rPr>
            <sz val="9"/>
            <color indexed="81"/>
            <rFont val="Tahoma"/>
            <family val="2"/>
          </rPr>
          <t xml:space="preserve">
Este dato está asociado a los siguientes Profesionales:
</t>
        </r>
        <r>
          <rPr>
            <b/>
            <sz val="9"/>
            <color indexed="81"/>
            <rFont val="Tahoma"/>
            <family val="2"/>
          </rPr>
          <t xml:space="preserve">
*Odontólogo</t>
        </r>
        <r>
          <rPr>
            <sz val="9"/>
            <color indexed="81"/>
            <rFont val="Tahoma"/>
            <family val="2"/>
          </rPr>
          <t xml:space="preserve">
</t>
        </r>
      </text>
    </comment>
    <comment ref="D31" authorId="3" shapeId="0" xr:uid="{844EAB0D-F306-4FCB-8F3C-662B52E5148D}">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Obturación Directa (Obturación Vidrio Ionómero)
</t>
        </r>
        <r>
          <rPr>
            <sz val="9"/>
            <color indexed="81"/>
            <rFont val="Tahoma"/>
            <family val="2"/>
          </rPr>
          <t>(Odontólogo sin especialidad y Agendas sin especialidad)</t>
        </r>
        <r>
          <rPr>
            <b/>
            <sz val="9"/>
            <color indexed="81"/>
            <rFont val="Tahoma"/>
            <family val="2"/>
          </rPr>
          <t xml:space="preserve">
o 
Desde Odontograma se registre la herramienta "Obturacion V. Ionomero" 
</t>
        </r>
        <r>
          <rPr>
            <sz val="9"/>
            <color indexed="81"/>
            <rFont val="Tahoma"/>
            <family val="2"/>
          </rPr>
          <t xml:space="preserve">
Este dato está asociado a los siguientes Profesionales:
</t>
        </r>
        <r>
          <rPr>
            <b/>
            <sz val="9"/>
            <color indexed="81"/>
            <rFont val="Tahoma"/>
            <family val="2"/>
          </rPr>
          <t xml:space="preserve">
*Odontólogo</t>
        </r>
        <r>
          <rPr>
            <sz val="9"/>
            <color indexed="81"/>
            <rFont val="Tahoma"/>
            <family val="2"/>
          </rPr>
          <t xml:space="preserve">
</t>
        </r>
      </text>
    </comment>
    <comment ref="D32" authorId="3" shapeId="0" xr:uid="{ADB4EE0E-A20A-46C9-8324-86326FAD7B0A}">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Destartraje Subgingival
Pulido Radicular
Destartraje Subgingival y Pulido Radicular Por Sextante</t>
        </r>
        <r>
          <rPr>
            <sz val="9"/>
            <color indexed="81"/>
            <rFont val="Tahoma"/>
            <family val="2"/>
          </rPr>
          <t xml:space="preserve">
Este dato está asociado a los siguientes Profesionales:
</t>
        </r>
        <r>
          <rPr>
            <b/>
            <sz val="9"/>
            <color indexed="81"/>
            <rFont val="Tahoma"/>
            <family val="2"/>
          </rPr>
          <t>*Odontólogo</t>
        </r>
        <r>
          <rPr>
            <sz val="9"/>
            <color indexed="81"/>
            <rFont val="Tahoma"/>
            <family val="2"/>
          </rPr>
          <t xml:space="preserve">
</t>
        </r>
      </text>
    </comment>
    <comment ref="D33" authorId="0" shapeId="0" xr:uid="{B5702DF5-50BA-4DCB-8F65-C8F2EECCB33A}">
      <text>
        <r>
          <rPr>
            <sz val="9"/>
            <color indexed="81"/>
            <rFont val="Tahoma"/>
            <family val="2"/>
          </rPr>
          <t xml:space="preserve">
Este dato aparecerá  luego de que en la atención 
1.- Registrada en el Modulo Box / Pacientes citados 
 o en Atención / Registro Atención Individual. </t>
        </r>
        <r>
          <rPr>
            <b/>
            <sz val="9"/>
            <color indexed="81"/>
            <rFont val="Tahoma"/>
            <family val="2"/>
          </rPr>
          <t xml:space="preserve">
Registre el siguiente Procedimiento:
*Tratamiento Restaurador Atraumático (ART)
</t>
        </r>
        <r>
          <rPr>
            <sz val="9"/>
            <color indexed="81"/>
            <rFont val="Tahoma"/>
            <family val="2"/>
          </rPr>
          <t>Este dato está asociado a los siguientes Profesionales:</t>
        </r>
        <r>
          <rPr>
            <b/>
            <sz val="9"/>
            <color indexed="81"/>
            <rFont val="Tahoma"/>
            <family val="2"/>
          </rPr>
          <t xml:space="preserve">
*Odontólogo</t>
        </r>
      </text>
    </comment>
    <comment ref="D34" authorId="3" shapeId="0" xr:uid="{A07D3BC3-8762-450E-ABA4-658EBD35072B}">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*Procedimiento Médico - Quirúrgico</t>
        </r>
        <r>
          <rPr>
            <sz val="9"/>
            <color indexed="81"/>
            <rFont val="Tahoma"/>
            <family val="2"/>
          </rPr>
          <t xml:space="preserve">
Este dato está asociado a los siguientes Profesionales:
</t>
        </r>
        <r>
          <rPr>
            <b/>
            <sz val="9"/>
            <color indexed="81"/>
            <rFont val="Tahoma"/>
            <family val="2"/>
          </rPr>
          <t>*Odontólogo</t>
        </r>
        <r>
          <rPr>
            <sz val="9"/>
            <color indexed="81"/>
            <rFont val="Tahoma"/>
            <family val="2"/>
          </rPr>
          <t xml:space="preserve">
</t>
        </r>
      </text>
    </comment>
    <comment ref="D35" authorId="3" shapeId="0" xr:uid="{18C3B5DE-62B7-46A1-AD86-33637E68851F}">
      <text>
        <r>
          <rPr>
            <sz val="9"/>
            <color indexed="81"/>
            <rFont val="Tahoma"/>
            <family val="2"/>
          </rPr>
          <t xml:space="preserve">
Este dato aparecerá  luego de que en la atención 
1.- Registrada en el Modulo Box / Pacientes citados 
 o en Atención / Registro Atención Individual. 
Registre el siguiente Procedimiento:
</t>
        </r>
        <r>
          <rPr>
            <b/>
            <sz val="9"/>
            <color indexed="81"/>
            <rFont val="Tahoma"/>
            <family val="2"/>
          </rPr>
          <t xml:space="preserve">
*RX Intraoral Retroalveolar
*RX Intraoral Bite Wing
*Rx Intraoral Bite Wing Izquierda
*Rx Intraoral Bite Wing Derecha
*RX Intraoral Oclusal</t>
        </r>
        <r>
          <rPr>
            <sz val="9"/>
            <color indexed="81"/>
            <rFont val="Tahoma"/>
            <family val="2"/>
          </rPr>
          <t xml:space="preserve">
Este dato está asociado a los siguientes Profesionales:
</t>
        </r>
        <r>
          <rPr>
            <b/>
            <sz val="9"/>
            <color indexed="81"/>
            <rFont val="Tahoma"/>
            <family val="2"/>
          </rPr>
          <t>*Odontólogo</t>
        </r>
        <r>
          <rPr>
            <sz val="9"/>
            <color indexed="81"/>
            <rFont val="Tahoma"/>
            <family val="2"/>
          </rPr>
          <t xml:space="preserve">
</t>
        </r>
      </text>
    </comment>
    <comment ref="AQ38" authorId="0" shapeId="0" xr:uid="{0DCCA61D-7055-4CE1-887C-BB8C23F6F5B3}">
      <text>
        <r>
          <rPr>
            <sz val="9"/>
            <color indexed="81"/>
            <rFont val="Tahoma"/>
            <family val="2"/>
          </rPr>
          <t xml:space="preserve">Contabiliza Pacientes que tengan entre 10 a 14 años de edad 
</t>
        </r>
      </text>
    </comment>
    <comment ref="AR38" authorId="1" shapeId="0" xr:uid="{22892A9D-B4C3-400E-BC75-2DD960F924C7}">
      <text>
        <r>
          <rPr>
            <sz val="9"/>
            <color indexed="81"/>
            <rFont val="Tahoma"/>
            <family val="2"/>
          </rPr>
          <t xml:space="preserve">Contabiliza usuarias con ciclo vital:     
</t>
        </r>
        <r>
          <rPr>
            <b/>
            <sz val="9"/>
            <color indexed="81"/>
            <rFont val="Tahoma"/>
            <family val="2"/>
          </rPr>
          <t xml:space="preserve">- Embarazada
 o 
-Embarazada Primigesta
</t>
        </r>
        <r>
          <rPr>
            <sz val="9"/>
            <color indexed="81"/>
            <rFont val="Tahoma"/>
            <family val="2"/>
          </rPr>
          <t xml:space="preserve">
</t>
        </r>
      </text>
    </comment>
    <comment ref="AS38" authorId="1" shapeId="0" xr:uid="{7403295C-C8A4-48F0-A934-D35C08BFA9A5}">
      <text>
        <r>
          <rPr>
            <sz val="9"/>
            <color indexed="81"/>
            <rFont val="Tahoma"/>
            <family val="2"/>
          </rPr>
          <t xml:space="preserve">Contabiliza Pacientes que tengan 60 años de edad 
</t>
        </r>
      </text>
    </comment>
    <comment ref="AT38" authorId="1" shapeId="0" xr:uid="{35B1ED08-17D8-463B-8EAD-1B4F762EA968}">
      <text>
        <r>
          <rPr>
            <sz val="9"/>
            <color indexed="81"/>
            <rFont val="Tahoma"/>
            <family val="2"/>
          </rPr>
          <t xml:space="preserve">
Contabilizará pacientes con Discapacidad registrada desde el Módulo Admisión o desde BOX.</t>
        </r>
      </text>
    </comment>
    <comment ref="AU38" authorId="2" shapeId="0" xr:uid="{734F72DB-ECEC-4C53-8F20-2D4E4C3E1DA5}">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V38" authorId="2" shapeId="0" xr:uid="{588E9640-F15E-4221-80CF-93893CD08174}">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W38" authorId="1" shapeId="0" xr:uid="{D530EB29-50A1-4DDD-9D61-5DFC1B7FEC67}">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X38" authorId="0" shapeId="0" xr:uid="{F4B31B04-7A27-4AD9-984C-5FB54E318912}">
      <text>
        <r>
          <rPr>
            <sz val="9"/>
            <color indexed="81"/>
            <rFont val="Tahoma"/>
            <family val="2"/>
          </rPr>
          <t xml:space="preserve">Se contabilizaran los pacientes que esten </t>
        </r>
        <r>
          <rPr>
            <b/>
            <sz val="9"/>
            <color indexed="81"/>
            <rFont val="Tahoma"/>
            <family val="2"/>
          </rPr>
          <t>Activos</t>
        </r>
        <r>
          <rPr>
            <sz val="9"/>
            <color indexed="81"/>
            <rFont val="Tahoma"/>
            <family val="2"/>
          </rPr>
          <t xml:space="preserve"> en el </t>
        </r>
        <r>
          <rPr>
            <b/>
            <sz val="9"/>
            <color indexed="81"/>
            <rFont val="Tahoma"/>
            <family val="2"/>
          </rPr>
          <t>Programa de Salud Cardiovascular</t>
        </r>
        <r>
          <rPr>
            <sz val="9"/>
            <color indexed="81"/>
            <rFont val="Tahoma"/>
            <family val="2"/>
          </rPr>
          <t>, los cuales deben cumplir con el siguiente tipo de registros por Clínicos del programa;
El paciente debe contar con el Formulario Clínico</t>
        </r>
        <r>
          <rPr>
            <b/>
            <sz val="9"/>
            <color indexed="81"/>
            <rFont val="Tahoma"/>
            <family val="2"/>
          </rPr>
          <t xml:space="preserve"> "Nuevo Control Cardiovascular"</t>
        </r>
        <r>
          <rPr>
            <sz val="9"/>
            <color indexed="81"/>
            <rFont val="Tahoma"/>
            <family val="2"/>
          </rPr>
          <t xml:space="preserve">; en el campo:
 - Es </t>
        </r>
        <r>
          <rPr>
            <b/>
            <sz val="9"/>
            <color indexed="81"/>
            <rFont val="Tahoma"/>
            <family val="2"/>
          </rPr>
          <t>HTA</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Seguimiento</t>
        </r>
        <r>
          <rPr>
            <sz val="9"/>
            <color indexed="81"/>
            <rFont val="Tahoma"/>
            <family val="2"/>
          </rPr>
          <t xml:space="preserve"> 
y/ó
 - Es </t>
        </r>
        <r>
          <rPr>
            <b/>
            <sz val="9"/>
            <color indexed="81"/>
            <rFont val="Tahoma"/>
            <family val="2"/>
          </rPr>
          <t>DM2</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 xml:space="preserve">Ingreso </t>
        </r>
        <r>
          <rPr>
            <sz val="9"/>
            <color indexed="81"/>
            <rFont val="Tahoma"/>
            <family val="2"/>
          </rPr>
          <t xml:space="preserve">o </t>
        </r>
        <r>
          <rPr>
            <b/>
            <sz val="9"/>
            <color indexed="81"/>
            <rFont val="Tahoma"/>
            <family val="2"/>
          </rPr>
          <t>Seguimiento</t>
        </r>
        <r>
          <rPr>
            <sz val="9"/>
            <color indexed="81"/>
            <rFont val="Tahoma"/>
            <family val="2"/>
          </rPr>
          <t xml:space="preserve">
y/ó
 - Es </t>
        </r>
        <r>
          <rPr>
            <b/>
            <sz val="9"/>
            <color indexed="81"/>
            <rFont val="Tahoma"/>
            <family val="2"/>
          </rPr>
          <t>Dislipidémico</t>
        </r>
        <r>
          <rPr>
            <sz val="9"/>
            <color indexed="81"/>
            <rFont val="Tahoma"/>
            <family val="2"/>
          </rPr>
          <t xml:space="preserve"> valor </t>
        </r>
        <r>
          <rPr>
            <b/>
            <sz val="9"/>
            <color indexed="81"/>
            <rFont val="Tahoma"/>
            <family val="2"/>
          </rPr>
          <t>Si</t>
        </r>
        <r>
          <rPr>
            <sz val="9"/>
            <color indexed="81"/>
            <rFont val="Tahoma"/>
            <family val="2"/>
          </rPr>
          <t xml:space="preserve">
 - Campo </t>
        </r>
        <r>
          <rPr>
            <b/>
            <sz val="9"/>
            <color indexed="81"/>
            <rFont val="Tahoma"/>
            <family val="2"/>
          </rPr>
          <t>Estado</t>
        </r>
        <r>
          <rPr>
            <sz val="9"/>
            <color indexed="81"/>
            <rFont val="Tahoma"/>
            <family val="2"/>
          </rPr>
          <t xml:space="preserve"> valor </t>
        </r>
        <r>
          <rPr>
            <b/>
            <sz val="9"/>
            <color indexed="81"/>
            <rFont val="Tahoma"/>
            <family val="2"/>
          </rPr>
          <t>Ingreso</t>
        </r>
        <r>
          <rPr>
            <sz val="9"/>
            <color indexed="81"/>
            <rFont val="Tahoma"/>
            <family val="2"/>
          </rPr>
          <t xml:space="preserve"> o </t>
        </r>
        <r>
          <rPr>
            <b/>
            <sz val="9"/>
            <color indexed="81"/>
            <rFont val="Tahoma"/>
            <family val="2"/>
          </rPr>
          <t xml:space="preserve">Seguimiento
</t>
        </r>
        <r>
          <rPr>
            <sz val="9"/>
            <color indexed="81"/>
            <rFont val="Tahoma"/>
            <family val="2"/>
          </rPr>
          <t xml:space="preserve">
Y que en el campo</t>
        </r>
        <r>
          <rPr>
            <b/>
            <sz val="9"/>
            <color indexed="81"/>
            <rFont val="Tahoma"/>
            <family val="2"/>
          </rPr>
          <t xml:space="preserve"> "Fecha Proximo Control"</t>
        </r>
        <r>
          <rPr>
            <sz val="9"/>
            <color indexed="81"/>
            <rFont val="Tahoma"/>
            <family val="2"/>
          </rPr>
          <t xml:space="preserve">, sea con un plazo máximo de inasistencia de </t>
        </r>
        <r>
          <rPr>
            <b/>
            <sz val="9"/>
            <color indexed="81"/>
            <rFont val="Tahoma"/>
            <family val="2"/>
          </rPr>
          <t>11 meses y 29 días</t>
        </r>
        <r>
          <rPr>
            <sz val="9"/>
            <color indexed="81"/>
            <rFont val="Tahoma"/>
            <family val="2"/>
          </rPr>
          <t>, desde la última fecha ingresada en el formulario.</t>
        </r>
      </text>
    </comment>
    <comment ref="D41" authorId="3" shapeId="0" xr:uid="{B142E696-96EE-4307-BFB3-9B712A10CC74}">
      <text>
        <r>
          <rPr>
            <sz val="9"/>
            <color indexed="81"/>
            <rFont val="Tahoma"/>
            <family val="2"/>
          </rPr>
          <t xml:space="preserve">
Este dato aparecerá  luego de que en la atención 
1.- Registrada en el Modulo Box / Pacientes citados 
Registre la actividad:
</t>
        </r>
        <r>
          <rPr>
            <b/>
            <sz val="9"/>
            <color indexed="81"/>
            <rFont val="Tahoma"/>
            <family val="2"/>
          </rPr>
          <t xml:space="preserve">Ingreso a Tratamiento Odontología General.
</t>
        </r>
        <r>
          <rPr>
            <sz val="9"/>
            <color indexed="81"/>
            <rFont val="Tahoma"/>
            <family val="2"/>
          </rPr>
          <t xml:space="preserve">
</t>
        </r>
      </text>
    </comment>
    <comment ref="D42" authorId="3" shapeId="0" xr:uid="{888D6A94-6CC8-4FEF-BB60-9ADB385E05F3}">
      <text>
        <r>
          <rPr>
            <sz val="9"/>
            <color indexed="81"/>
            <rFont val="Tahoma"/>
            <family val="2"/>
          </rPr>
          <t xml:space="preserve">
Este dato aparecerá  luego de que en la atención registrada en el Modulo Box / Pacientes citados 
Registre la actividad:
</t>
        </r>
        <r>
          <rPr>
            <b/>
            <sz val="9"/>
            <color indexed="81"/>
            <rFont val="Tahoma"/>
            <family val="2"/>
          </rPr>
          <t xml:space="preserve">Ingreso a control con enfoque de riesgo odontológico (CERO) </t>
        </r>
        <r>
          <rPr>
            <sz val="9"/>
            <color indexed="81"/>
            <rFont val="Tahoma"/>
            <family val="2"/>
          </rPr>
          <t xml:space="preserve">y Seleccionar </t>
        </r>
        <r>
          <rPr>
            <b/>
            <sz val="9"/>
            <color indexed="81"/>
            <rFont val="Tahoma"/>
            <family val="2"/>
          </rPr>
          <t xml:space="preserve">Ingreso </t>
        </r>
        <r>
          <rPr>
            <sz val="9"/>
            <color indexed="81"/>
            <rFont val="Tahoma"/>
            <family val="2"/>
          </rPr>
          <t xml:space="preserve">en sección </t>
        </r>
        <r>
          <rPr>
            <b/>
            <sz val="9"/>
            <color indexed="81"/>
            <rFont val="Tahoma"/>
            <family val="2"/>
          </rPr>
          <t xml:space="preserve">Estado de Control </t>
        </r>
        <r>
          <rPr>
            <sz val="9"/>
            <color indexed="81"/>
            <rFont val="Tahoma"/>
            <family val="2"/>
          </rPr>
          <t xml:space="preserve">en uno de los formularios segun grupo etario;
- </t>
        </r>
        <r>
          <rPr>
            <b/>
            <sz val="9"/>
            <color indexed="81"/>
            <rFont val="Tahoma"/>
            <family val="2"/>
          </rPr>
          <t xml:space="preserve">Población en Control de Enfoque de Riesgo Odontológico 0-6 años (CERO)
- Población en Control de Enfoque de Riesgo Odontológico 7-9 años (CERO)
- Población en Control con Enfoque de Riesgo odontológico 10-19 años (CERO)
</t>
        </r>
      </text>
    </comment>
    <comment ref="D43" authorId="3" shapeId="0" xr:uid="{BB9B1C00-5E2F-4D0A-BA0A-1138AAF2A1DC}">
      <text>
        <r>
          <rPr>
            <sz val="9"/>
            <color indexed="81"/>
            <rFont val="Tahoma"/>
            <family val="2"/>
          </rPr>
          <t xml:space="preserve">
Este dato aparecerá  luego de que en la atención 
1.- Registrada en el Modulo Box / Pacientes citados  
Registre la actividad:
</t>
        </r>
        <r>
          <rPr>
            <b/>
            <sz val="9"/>
            <color indexed="81"/>
            <rFont val="Tahoma"/>
            <family val="2"/>
          </rPr>
          <t>Egreso  a control con enfoque de riesgo odontológico (CERO)</t>
        </r>
        <r>
          <rPr>
            <sz val="9"/>
            <color indexed="81"/>
            <rFont val="Tahoma"/>
            <family val="2"/>
          </rPr>
          <t xml:space="preserve"> y Seleccionar</t>
        </r>
        <r>
          <rPr>
            <b/>
            <sz val="9"/>
            <color indexed="81"/>
            <rFont val="Tahoma"/>
            <family val="2"/>
          </rPr>
          <t xml:space="preserve"> Egreso </t>
        </r>
        <r>
          <rPr>
            <sz val="9"/>
            <color indexed="81"/>
            <rFont val="Tahoma"/>
            <family val="2"/>
          </rPr>
          <t xml:space="preserve">en sección </t>
        </r>
        <r>
          <rPr>
            <b/>
            <sz val="9"/>
            <color indexed="81"/>
            <rFont val="Tahoma"/>
            <family val="2"/>
          </rPr>
          <t xml:space="preserve">Estado de Control </t>
        </r>
        <r>
          <rPr>
            <sz val="9"/>
            <color indexed="81"/>
            <rFont val="Tahoma"/>
            <family val="2"/>
          </rPr>
          <t>en uno de los formularios segun grupo etario;</t>
        </r>
        <r>
          <rPr>
            <b/>
            <sz val="9"/>
            <color indexed="81"/>
            <rFont val="Tahoma"/>
            <family val="2"/>
          </rPr>
          <t xml:space="preserve">
Población en Control de Enfoque de Riesgo Odontológico 0-6 años (CERO)
Población en Control de Enfoque de Riesgo Odontológico 7-9 años (CERO)
Población en Control con Enfoque de Riesgo odontológico 10-19 años (CERO)
</t>
        </r>
      </text>
    </comment>
    <comment ref="D44" authorId="3" shapeId="0" xr:uid="{F599DAAF-D889-481C-BD87-806A4D814039}">
      <text>
        <r>
          <rPr>
            <sz val="9"/>
            <color indexed="81"/>
            <rFont val="Tahoma"/>
            <family val="2"/>
          </rPr>
          <t xml:space="preserve">
Este dato aparecerá  luego de que en la atención 
1.- Registrada en el Modulo Box / Pacientes citados 
Registre la actividad:
</t>
        </r>
        <r>
          <rPr>
            <b/>
            <sz val="9"/>
            <color indexed="81"/>
            <rFont val="Tahoma"/>
            <family val="2"/>
          </rPr>
          <t>Alta Odontológica Preventiva</t>
        </r>
      </text>
    </comment>
    <comment ref="D45" authorId="3" shapeId="0" xr:uid="{AFBAE018-649C-4296-85E0-79A654CF0085}">
      <text>
        <r>
          <rPr>
            <sz val="9"/>
            <color indexed="81"/>
            <rFont val="Tahoma"/>
            <family val="2"/>
          </rPr>
          <t xml:space="preserve">
Este dato aparecerá  luego de que en la atención 
1.- Registrada en el Modulo Box / Pacientes citados  
Registre la actividad:
</t>
        </r>
        <r>
          <rPr>
            <b/>
            <sz val="9"/>
            <color indexed="81"/>
            <rFont val="Tahoma"/>
            <family val="2"/>
          </rPr>
          <t>Alta Odontológica Integral (excluye sección G)</t>
        </r>
      </text>
    </comment>
    <comment ref="D46" authorId="5" shapeId="0" xr:uid="{3C66EE7D-6F9F-43B1-9B53-B81BB0497DE1}">
      <text>
        <r>
          <rPr>
            <sz val="9"/>
            <color indexed="81"/>
            <rFont val="Tahoma"/>
            <family val="2"/>
          </rPr>
          <t xml:space="preserve">
Corresponde a la suma de:
</t>
        </r>
        <r>
          <rPr>
            <b/>
            <sz val="9"/>
            <color indexed="81"/>
            <rFont val="Tahoma"/>
            <family val="2"/>
          </rPr>
          <t xml:space="preserve">
Altas odontológicas preventivas, 
Altas odontológicas  integrales (excluye sección G)</t>
        </r>
      </text>
    </comment>
    <comment ref="D47" authorId="3" shapeId="0" xr:uid="{37B12DAF-308C-4B54-8B26-6B43D7C20B9D}">
      <text>
        <r>
          <rPr>
            <sz val="9"/>
            <color indexed="81"/>
            <rFont val="Tahoma"/>
            <family val="2"/>
          </rPr>
          <t xml:space="preserve">
Este dato aparecerá  luego de que en la atención 
1.- Registrada en el Modulo Box / Pacientes citados 
Registre la actividad:
</t>
        </r>
        <r>
          <rPr>
            <b/>
            <sz val="9"/>
            <color indexed="81"/>
            <rFont val="Tahoma"/>
            <family val="2"/>
          </rPr>
          <t>Alta Odontológica (Egreso por Abandono)</t>
        </r>
      </text>
    </comment>
    <comment ref="A48" authorId="5" shapeId="0" xr:uid="{211A2CE0-2348-4797-BD6C-A0117068A338}">
      <text>
        <r>
          <rPr>
            <sz val="9"/>
            <color indexed="81"/>
            <rFont val="Tahoma"/>
            <family val="2"/>
          </rPr>
          <t>Este dato aparecerá luego de que en la atención registrada en Box /Pacientes citados</t>
        </r>
        <r>
          <rPr>
            <b/>
            <sz val="9"/>
            <color indexed="81"/>
            <rFont val="Tahoma"/>
            <family val="2"/>
          </rPr>
          <t xml:space="preserve">. 
</t>
        </r>
        <r>
          <rPr>
            <sz val="9"/>
            <color indexed="81"/>
            <rFont val="Tahoma"/>
            <family val="2"/>
          </rPr>
          <t xml:space="preserve">Registre la actividad 
</t>
        </r>
        <r>
          <rPr>
            <b/>
            <sz val="9"/>
            <color indexed="81"/>
            <rFont val="Tahoma"/>
            <family val="2"/>
          </rPr>
          <t>Ingreso a Tratamiento Odontología General 
Ó 
Ingreso a Control con Enfoque de Riesgo Odontológico (CERO)</t>
        </r>
        <r>
          <rPr>
            <sz val="9"/>
            <color indexed="81"/>
            <rFont val="Tahoma"/>
            <family val="2"/>
          </rPr>
          <t xml:space="preserve">  y Seleccionar</t>
        </r>
        <r>
          <rPr>
            <b/>
            <sz val="9"/>
            <color indexed="81"/>
            <rFont val="Tahoma"/>
            <family val="2"/>
          </rPr>
          <t xml:space="preserve"> Ingreso </t>
        </r>
        <r>
          <rPr>
            <sz val="9"/>
            <color indexed="81"/>
            <rFont val="Tahoma"/>
            <family val="2"/>
          </rPr>
          <t>en</t>
        </r>
        <r>
          <rPr>
            <b/>
            <sz val="9"/>
            <color indexed="81"/>
            <rFont val="Tahoma"/>
            <family val="2"/>
          </rPr>
          <t xml:space="preserve"> </t>
        </r>
        <r>
          <rPr>
            <sz val="9"/>
            <color indexed="81"/>
            <rFont val="Tahoma"/>
            <family val="2"/>
          </rPr>
          <t xml:space="preserve">sección </t>
        </r>
        <r>
          <rPr>
            <b/>
            <sz val="9"/>
            <color indexed="81"/>
            <rFont val="Tahoma"/>
            <family val="2"/>
          </rPr>
          <t xml:space="preserve">Estado de Control </t>
        </r>
        <r>
          <rPr>
            <sz val="9"/>
            <color indexed="81"/>
            <rFont val="Tahoma"/>
            <family val="2"/>
          </rPr>
          <t xml:space="preserve">en uno de los formularios segun grupo etario; 
</t>
        </r>
        <r>
          <rPr>
            <b/>
            <sz val="9"/>
            <color indexed="81"/>
            <rFont val="Tahoma"/>
            <family val="2"/>
          </rPr>
          <t xml:space="preserve">
- Población en Control de Enfoque de Riesgo Odontológico 0-6 años (CERO)
- Población en Control de Enfoque de Riesgo Odontológico 7-9 años (CERO)
- Población en Control con Enfoque de Riesgo odontológico 10-19 años (CERO
Ó
Control Odontologico  </t>
        </r>
        <r>
          <rPr>
            <sz val="9"/>
            <color indexed="81"/>
            <rFont val="Tahoma"/>
            <family val="2"/>
          </rPr>
          <t>y  Seleccionar</t>
        </r>
        <r>
          <rPr>
            <b/>
            <sz val="9"/>
            <color indexed="81"/>
            <rFont val="Tahoma"/>
            <family val="2"/>
          </rPr>
          <t xml:space="preserve"> Primer Contol del Año</t>
        </r>
        <r>
          <rPr>
            <sz val="9"/>
            <color indexed="81"/>
            <rFont val="Tahoma"/>
            <family val="2"/>
          </rPr>
          <t xml:space="preserve"> en sección </t>
        </r>
        <r>
          <rPr>
            <b/>
            <sz val="9"/>
            <color indexed="81"/>
            <rFont val="Tahoma"/>
            <family val="2"/>
          </rPr>
          <t xml:space="preserve">Estado de Control </t>
        </r>
        <r>
          <rPr>
            <sz val="9"/>
            <color indexed="81"/>
            <rFont val="Tahoma"/>
            <family val="2"/>
          </rPr>
          <t>en el Formulario</t>
        </r>
        <r>
          <rPr>
            <b/>
            <sz val="9"/>
            <color indexed="81"/>
            <rFont val="Tahoma"/>
            <family val="2"/>
          </rPr>
          <t xml:space="preserve"> "Población en Control con Enfoque de Riesgo Odontologico (CERO)".
El índice CEOD o COPD en Índice CEO en el Odontograma serán obtenidos de forma automática cumpliendo con las indicaciones anteriores y solo en el caso que el valor sea cero (0) se debe Confirmar Índice en “Acción”.
</t>
        </r>
        <r>
          <rPr>
            <sz val="9"/>
            <color indexed="81"/>
            <rFont val="Tahoma"/>
            <family val="2"/>
          </rPr>
          <t xml:space="preserve">
</t>
        </r>
      </text>
    </comment>
    <comment ref="A55" authorId="0" shapeId="0" xr:uid="{A678B696-FBC6-48BC-9222-A8D967D1C07C}">
      <text>
        <r>
          <rPr>
            <sz val="9"/>
            <color indexed="81"/>
            <rFont val="Tahoma"/>
            <family val="2"/>
          </rPr>
          <t xml:space="preserve">Este dato aparecerá luego de que en la atención registrada en Box /Pacientes citados.
Registre la actividad
</t>
        </r>
        <r>
          <rPr>
            <b/>
            <sz val="9"/>
            <color indexed="81"/>
            <rFont val="Tahoma"/>
            <family val="2"/>
          </rPr>
          <t xml:space="preserve">
Ingreso a Tratamiento Odontología General</t>
        </r>
        <r>
          <rPr>
            <sz val="9"/>
            <color indexed="81"/>
            <rFont val="Tahoma"/>
            <family val="2"/>
          </rPr>
          <t xml:space="preserve">
Ó
</t>
        </r>
        <r>
          <rPr>
            <b/>
            <sz val="9"/>
            <color indexed="81"/>
            <rFont val="Tahoma"/>
            <family val="2"/>
          </rPr>
          <t xml:space="preserve">
Consulta de Morbilidad Odontológica
</t>
        </r>
        <r>
          <rPr>
            <sz val="9"/>
            <color indexed="81"/>
            <rFont val="Tahoma"/>
            <family val="2"/>
          </rPr>
          <t>Ó</t>
        </r>
        <r>
          <rPr>
            <b/>
            <sz val="9"/>
            <color indexed="81"/>
            <rFont val="Tahoma"/>
            <family val="2"/>
          </rPr>
          <t xml:space="preserve">
</t>
        </r>
        <r>
          <rPr>
            <sz val="9"/>
            <color indexed="81"/>
            <rFont val="Tahoma"/>
            <family val="2"/>
          </rPr>
          <t xml:space="preserve">
En el caso de ser un </t>
        </r>
        <r>
          <rPr>
            <b/>
            <sz val="9"/>
            <color indexed="81"/>
            <rFont val="Tahoma"/>
            <family val="2"/>
          </rPr>
          <t>control anual del Programa CERO</t>
        </r>
        <r>
          <rPr>
            <sz val="9"/>
            <color indexed="81"/>
            <rFont val="Tahoma"/>
            <family val="2"/>
          </rPr>
          <t xml:space="preserve"> en uno de los formularios segun grupo etario;
</t>
        </r>
        <r>
          <rPr>
            <b/>
            <sz val="9"/>
            <color indexed="81"/>
            <rFont val="Tahoma"/>
            <family val="2"/>
          </rPr>
          <t>- Población en Control de Enfoque de Riesgo Odontológico 0-6 años (CERO)
- Población en Control de Enfoque de Riesgo Odontológico 7-9 años (CERO)
- Población en Control con Enfoque de Riesgo odontológico 10-19 años (CERO)</t>
        </r>
        <r>
          <rPr>
            <sz val="9"/>
            <color indexed="81"/>
            <rFont val="Tahoma"/>
            <family val="2"/>
          </rPr>
          <t xml:space="preserve">
 en la Sección </t>
        </r>
        <r>
          <rPr>
            <b/>
            <sz val="9"/>
            <color indexed="81"/>
            <rFont val="Tahoma"/>
            <family val="2"/>
          </rPr>
          <t xml:space="preserve">Estado del Control </t>
        </r>
        <r>
          <rPr>
            <sz val="9"/>
            <color indexed="81"/>
            <rFont val="Tahoma"/>
            <family val="2"/>
          </rPr>
          <t xml:space="preserve">tenga el valor </t>
        </r>
        <r>
          <rPr>
            <b/>
            <sz val="9"/>
            <color indexed="81"/>
            <rFont val="Tahoma"/>
            <family val="2"/>
          </rPr>
          <t xml:space="preserve">Primer Control del Año </t>
        </r>
        <r>
          <rPr>
            <sz val="9"/>
            <color indexed="81"/>
            <rFont val="Tahoma"/>
            <family val="2"/>
          </rPr>
          <t>o</t>
        </r>
        <r>
          <rPr>
            <b/>
            <sz val="9"/>
            <color indexed="81"/>
            <rFont val="Tahoma"/>
            <family val="2"/>
          </rPr>
          <t xml:space="preserve"> Ingreso</t>
        </r>
        <r>
          <rPr>
            <sz val="9"/>
            <color indexed="81"/>
            <rFont val="Tahoma"/>
            <family val="2"/>
          </rPr>
          <t xml:space="preserve"> y como actividad</t>
        </r>
        <r>
          <rPr>
            <b/>
            <sz val="9"/>
            <color indexed="81"/>
            <rFont val="Tahoma"/>
            <family val="2"/>
          </rPr>
          <t xml:space="preserve"> Control Odontologico </t>
        </r>
        <r>
          <rPr>
            <sz val="9"/>
            <color indexed="81"/>
            <rFont val="Tahoma"/>
            <family val="2"/>
          </rPr>
          <t>o</t>
        </r>
        <r>
          <rPr>
            <b/>
            <sz val="9"/>
            <color indexed="81"/>
            <rFont val="Tahoma"/>
            <family val="2"/>
          </rPr>
          <t xml:space="preserve"> Ingreso a control con enfoque de riesgo odontológico (CERO),</t>
        </r>
        <r>
          <rPr>
            <sz val="9"/>
            <color indexed="81"/>
            <rFont val="Tahoma"/>
            <family val="2"/>
          </rPr>
          <t xml:space="preserve"> segun  corresponda.</t>
        </r>
        <r>
          <rPr>
            <b/>
            <sz val="9"/>
            <color indexed="81"/>
            <rFont val="Tahoma"/>
            <family val="2"/>
          </rPr>
          <t xml:space="preserve">
</t>
        </r>
        <r>
          <rPr>
            <sz val="9"/>
            <color indexed="81"/>
            <rFont val="Tahoma"/>
            <family val="2"/>
          </rPr>
          <t xml:space="preserve">
Y además en el Odontograma</t>
        </r>
        <r>
          <rPr>
            <b/>
            <sz val="9"/>
            <color indexed="81"/>
            <rFont val="Tahoma"/>
            <family val="2"/>
          </rPr>
          <t xml:space="preserve"> Ingresar el Numero de Dientes en Boca.
</t>
        </r>
        <r>
          <rPr>
            <sz val="9"/>
            <color indexed="81"/>
            <rFont val="Tahoma"/>
            <family val="2"/>
          </rPr>
          <t xml:space="preserve">
</t>
        </r>
        <r>
          <rPr>
            <b/>
            <sz val="9"/>
            <color indexed="81"/>
            <rFont val="Tahoma"/>
            <family val="2"/>
          </rPr>
          <t xml:space="preserve">Ref. DEIS 2024
</t>
        </r>
        <r>
          <rPr>
            <sz val="9"/>
            <color indexed="81"/>
            <rFont val="Tahoma"/>
            <family val="2"/>
          </rPr>
          <t xml:space="preserve">
El registro del total de dientes en boca se debe realizar sólo una vez al año, ya sea en Control con enfoque de riesgo odontológico, al momento del Ingreso a tratamiento de odontología general o en la primera consulta de morbilidad del año.</t>
        </r>
      </text>
    </comment>
    <comment ref="A61" authorId="1" shapeId="0" xr:uid="{CFBAD967-4E81-4B98-BF47-5A7A13FBD540}">
      <text>
        <r>
          <rPr>
            <sz val="9"/>
            <color indexed="81"/>
            <rFont val="Tahoma"/>
            <family val="2"/>
          </rPr>
          <t xml:space="preserve">Este dato aparecerá luego de que en la atención registrada en Box /Pacientes citados. 
Registre la actividad 
</t>
        </r>
        <r>
          <rPr>
            <b/>
            <sz val="9"/>
            <color indexed="81"/>
            <rFont val="Tahoma"/>
            <family val="2"/>
          </rPr>
          <t xml:space="preserve">Ingreso a Tratamiento Odontología General. 
Y 
</t>
        </r>
        <r>
          <rPr>
            <sz val="9"/>
            <color indexed="81"/>
            <rFont val="Tahoma"/>
            <family val="2"/>
          </rPr>
          <t xml:space="preserve">
Se complete en formulario clinico</t>
        </r>
        <r>
          <rPr>
            <b/>
            <sz val="9"/>
            <color indexed="81"/>
            <rFont val="Tahoma"/>
            <family val="2"/>
          </rPr>
          <t xml:space="preserve"> "Periodoncia" Sección G "Examen Periodontal Basico" el código de cada sextante. </t>
        </r>
        <r>
          <rPr>
            <sz val="9"/>
            <color indexed="81"/>
            <rFont val="Tahoma"/>
            <family val="2"/>
          </rPr>
          <t xml:space="preserve">
* Se considerará para la contabilizacion el sextante de mayor valor por cada uno de los pacientes ingresados. </t>
        </r>
      </text>
    </comment>
    <comment ref="E66" authorId="1" shapeId="0" xr:uid="{BA3CC59B-61DC-421B-89C3-11E12935CAF3}">
      <text>
        <r>
          <rPr>
            <sz val="9"/>
            <color indexed="81"/>
            <rFont val="Tahoma"/>
            <family val="2"/>
          </rPr>
          <t xml:space="preserve">Contabiliza usuarias con ciclo vital:     
</t>
        </r>
        <r>
          <rPr>
            <b/>
            <sz val="9"/>
            <color indexed="81"/>
            <rFont val="Tahoma"/>
            <family val="2"/>
          </rPr>
          <t>- Embarazada
 o 
-Embarazada Primigesta</t>
        </r>
        <r>
          <rPr>
            <sz val="9"/>
            <color indexed="81"/>
            <rFont val="Tahoma"/>
            <family val="2"/>
          </rPr>
          <t xml:space="preserve">
</t>
        </r>
      </text>
    </comment>
    <comment ref="F66" authorId="6" shapeId="0" xr:uid="{2E9C4E2B-9721-42BF-8311-16F4241789D0}">
      <text>
        <r>
          <rPr>
            <sz val="9"/>
            <color indexed="81"/>
            <rFont val="Tahoma"/>
            <family val="2"/>
          </rPr>
          <t>Contabiliza Pacientes que tengan</t>
        </r>
        <r>
          <rPr>
            <b/>
            <sz val="9"/>
            <color indexed="81"/>
            <rFont val="Tahoma"/>
            <family val="2"/>
          </rPr>
          <t xml:space="preserve"> 60 años de edad al momento del registro.
</t>
        </r>
      </text>
    </comment>
    <comment ref="G66" authorId="1" shapeId="0" xr:uid="{D0990719-A1E1-4E90-8F77-F14EE1303D61}">
      <text>
        <r>
          <rPr>
            <sz val="9"/>
            <color indexed="81"/>
            <rFont val="Tahoma"/>
            <family val="2"/>
          </rPr>
          <t xml:space="preserve">
Contabilizará pacientes con Discapacidad registrada desde el Módulo Admisión o desde BOX.
</t>
        </r>
      </text>
    </comment>
    <comment ref="H66" authorId="2" shapeId="0" xr:uid="{B3D1A4CA-56EA-44DA-8667-371D48A91F9C}">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I66" authorId="2" shapeId="0" xr:uid="{B5026239-92CF-4B72-A077-E101626EE408}">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J66" authorId="4" shapeId="0" xr:uid="{2D283CDD-FB75-4A11-8D6A-EFBA436EEF09}">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67" authorId="3" shapeId="0" xr:uid="{6ECBEBD1-1DCB-475E-A8D1-212EC559F029}">
      <text>
        <r>
          <rPr>
            <sz val="9"/>
            <color indexed="81"/>
            <rFont val="Tahoma"/>
            <family val="2"/>
          </rPr>
          <t xml:space="preserve">
Se contarán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ENDODONCIA
</t>
        </r>
        <r>
          <rPr>
            <sz val="9"/>
            <color indexed="81"/>
            <rFont val="Tahoma"/>
            <family val="2"/>
          </rPr>
          <t>y se encuentren en estados:</t>
        </r>
        <r>
          <rPr>
            <b/>
            <sz val="9"/>
            <color indexed="81"/>
            <rFont val="Tahoma"/>
            <family val="2"/>
          </rPr>
          <t xml:space="preserve"> "Enviada" o "Aceptada por establecimiento destino"</t>
        </r>
      </text>
    </comment>
    <comment ref="B68" authorId="3" shapeId="0" xr:uid="{D001B522-B712-4392-B07C-F9305C179CF0}">
      <text>
        <r>
          <rPr>
            <sz val="9"/>
            <color indexed="81"/>
            <rFont val="Tahoma"/>
            <family val="2"/>
          </rPr>
          <t xml:space="preserve">
Se contarán aquellas Solicitudes de Interconsultas generadas en:
1.- En Modulo Box / Pacientes Citados  o 
2.- Modulo Derivación  /  Solicitud De Interconsulta  o
3.- Modulo Box / Agregar Documentos a una Atención / Agregar solicitud (interconsulta)
Donde:
Unidad ATENCION AMBULATORIA  / Especialidad  REHABILITACION : </t>
        </r>
        <r>
          <rPr>
            <b/>
            <sz val="9"/>
            <color indexed="81"/>
            <rFont val="Tahoma"/>
            <family val="2"/>
          </rPr>
          <t xml:space="preserve">PROTESIS REMOVIBLE </t>
        </r>
        <r>
          <rPr>
            <sz val="9"/>
            <color indexed="81"/>
            <rFont val="Tahoma"/>
            <family val="2"/>
          </rPr>
          <t>y se encuentren en estados:</t>
        </r>
        <r>
          <rPr>
            <b/>
            <sz val="9"/>
            <color indexed="81"/>
            <rFont val="Tahoma"/>
            <family val="2"/>
          </rPr>
          <t xml:space="preserve"> "Enviada" o "Aceptada por establecimiento destino"</t>
        </r>
      </text>
    </comment>
    <comment ref="B69" authorId="3" shapeId="0" xr:uid="{03845646-C936-4191-B4B0-DF9EADC50666}">
      <text>
        <r>
          <rPr>
            <sz val="9"/>
            <color indexed="81"/>
            <rFont val="Tahoma"/>
            <family val="2"/>
          </rPr>
          <t xml:space="preserve">
Se contarán  aquellas Solicitudes de Interconsultas generadas en:
1.- En Modulo Box / Pacientes Citados  o 
2.- Modulo Derivación  /  Solicitud De Interconsulta  o
3.- Modulo Box / Agregar Documentos a una Atención / Agregar solicitud (interconsulta)
Donde:
Unidad ATENCION AMBULATORIA  / Especialidad  REHABILITACION :</t>
        </r>
        <r>
          <rPr>
            <b/>
            <sz val="9"/>
            <color indexed="81"/>
            <rFont val="Tahoma"/>
            <family val="2"/>
          </rPr>
          <t xml:space="preserve"> PROTESIS FIJA </t>
        </r>
        <r>
          <rPr>
            <sz val="9"/>
            <color indexed="81"/>
            <rFont val="Tahoma"/>
            <family val="2"/>
          </rPr>
          <t>y se encuentren en estados:</t>
        </r>
        <r>
          <rPr>
            <b/>
            <sz val="9"/>
            <color indexed="81"/>
            <rFont val="Tahoma"/>
            <family val="2"/>
          </rPr>
          <t xml:space="preserve"> "Enviada" o "Aceptada por establecimiento destino"</t>
        </r>
      </text>
    </comment>
    <comment ref="A70" authorId="0" shapeId="0" xr:uid="{1C3E9F47-6AA2-49AD-B6F4-799B28012746}">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CIRUGIA BUCAL</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text>
    </comment>
    <comment ref="A71" authorId="0" shapeId="0" xr:uid="{07C48A2B-FA22-4D59-954A-62B9F5BF0A08}">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CIRUGIA Y TRAUMATOLOGIA MAXILO FACIAL </t>
        </r>
        <r>
          <rPr>
            <sz val="9"/>
            <color indexed="81"/>
            <rFont val="Tahoma"/>
            <family val="2"/>
          </rPr>
          <t xml:space="preserve">
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text>
    </comment>
    <comment ref="A72" authorId="3" shapeId="0" xr:uid="{FFCF1DE2-E1D8-47A3-9057-AE14E81C171E}">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ODONTOPEDIATRIA </t>
        </r>
        <r>
          <rPr>
            <sz val="9"/>
            <color indexed="81"/>
            <rFont val="Tahoma"/>
            <family val="2"/>
          </rPr>
          <t>y se encuentren en estados:</t>
        </r>
        <r>
          <rPr>
            <b/>
            <sz val="9"/>
            <color indexed="81"/>
            <rFont val="Tahoma"/>
            <family val="2"/>
          </rPr>
          <t xml:space="preserve"> "Enviada" o "Aceptada por establecimiento destino"</t>
        </r>
      </text>
    </comment>
    <comment ref="A73" authorId="0" shapeId="0" xr:uid="{10CF45C7-438F-4749-8BAA-5A1E483DCEDB}">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Ortodoncia y Ortopedia Dento Máxilo Facial </t>
        </r>
        <r>
          <rPr>
            <sz val="9"/>
            <color indexed="81"/>
            <rFont val="Tahoma"/>
            <family val="2"/>
          </rPr>
          <t>y se encuentren en estados:</t>
        </r>
        <r>
          <rPr>
            <b/>
            <sz val="9"/>
            <color indexed="81"/>
            <rFont val="Tahoma"/>
            <family val="2"/>
          </rPr>
          <t xml:space="preserve"> "Enviada"</t>
        </r>
        <r>
          <rPr>
            <sz val="9"/>
            <color indexed="81"/>
            <rFont val="Tahoma"/>
            <family val="2"/>
          </rPr>
          <t xml:space="preserve"> o</t>
        </r>
        <r>
          <rPr>
            <b/>
            <sz val="9"/>
            <color indexed="81"/>
            <rFont val="Tahoma"/>
            <family val="2"/>
          </rPr>
          <t xml:space="preserve"> "Aceptada por establecimiento destino"</t>
        </r>
      </text>
    </comment>
    <comment ref="A74" authorId="3" shapeId="0" xr:uid="{A67A3C6C-2025-4602-BC4C-E1634DC6A1FC}">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PERIODONCIA</t>
        </r>
        <r>
          <rPr>
            <sz val="9"/>
            <color indexed="81"/>
            <rFont val="Tahoma"/>
            <family val="2"/>
          </rPr>
          <t xml:space="preserve"> y se encuentren en estados: </t>
        </r>
        <r>
          <rPr>
            <b/>
            <sz val="9"/>
            <color indexed="81"/>
            <rFont val="Tahoma"/>
            <family val="2"/>
          </rPr>
          <t>"Enviada" o "Aceptada por establecimiento destino"</t>
        </r>
      </text>
    </comment>
    <comment ref="A75" authorId="7" shapeId="0" xr:uid="{1BFCF442-BD49-43D3-81E6-9D4AD1095107}">
      <text>
        <r>
          <rPr>
            <sz val="9"/>
            <color indexed="81"/>
            <rFont val="Tahoma"/>
            <family val="2"/>
          </rPr>
          <t xml:space="preserve">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PATOLOGIA ORAL </t>
        </r>
        <r>
          <rPr>
            <sz val="9"/>
            <color indexed="81"/>
            <rFont val="Tahoma"/>
            <family val="2"/>
          </rPr>
          <t>y se encuentren en estados:</t>
        </r>
        <r>
          <rPr>
            <b/>
            <sz val="9"/>
            <color indexed="81"/>
            <rFont val="Tahoma"/>
            <family val="2"/>
          </rPr>
          <t xml:space="preserve"> "Enviada" o "Aceptada por establecimiento destino"</t>
        </r>
      </text>
    </comment>
    <comment ref="A76" authorId="7" shapeId="0" xr:uid="{EF53B291-4A51-46C4-B59D-83890FD6C67D}">
      <text>
        <r>
          <rPr>
            <sz val="9"/>
            <color indexed="81"/>
            <rFont val="Tahoma"/>
            <family val="2"/>
          </rPr>
          <t>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t>
        </r>
        <r>
          <rPr>
            <b/>
            <sz val="9"/>
            <color indexed="81"/>
            <rFont val="Tahoma"/>
            <family val="2"/>
          </rPr>
          <t xml:space="preserve"> IMPLANTOLOGIA </t>
        </r>
        <r>
          <rPr>
            <sz val="9"/>
            <color indexed="81"/>
            <rFont val="Tahoma"/>
            <family val="2"/>
          </rPr>
          <t>y se encuentren en estados:</t>
        </r>
        <r>
          <rPr>
            <b/>
            <sz val="9"/>
            <color indexed="81"/>
            <rFont val="Tahoma"/>
            <family val="2"/>
          </rPr>
          <t xml:space="preserve"> "Enviada" o "Aceptada por establecimiento destino"</t>
        </r>
      </text>
    </comment>
    <comment ref="A77" authorId="3" shapeId="0" xr:uid="{0B01E91C-F75F-4A2C-8083-279E9D94A1E3}">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TRANSTORNOS TEMPORAL MANDIBULARES Y DOLOR OROFACIAL </t>
        </r>
        <r>
          <rPr>
            <sz val="9"/>
            <color indexed="81"/>
            <rFont val="Tahoma"/>
            <family val="2"/>
          </rPr>
          <t>y se encuentren en estados:</t>
        </r>
        <r>
          <rPr>
            <b/>
            <sz val="9"/>
            <color indexed="81"/>
            <rFont val="Tahoma"/>
            <family val="2"/>
          </rPr>
          <t xml:space="preserve"> "Enviada" o "Aceptada por establecimiento destino"</t>
        </r>
      </text>
    </comment>
    <comment ref="A78" authorId="0" shapeId="0" xr:uid="{F74F0A02-1051-448D-922B-59E44131737D}">
      <text>
        <r>
          <rPr>
            <sz val="9"/>
            <color indexed="81"/>
            <rFont val="Tahoma"/>
            <family val="2"/>
          </rPr>
          <t xml:space="preserve">
Se contarán  todas aquellas Solicitudes de Interconsultas generadas en
1.- En Modulo Box / Pacientes Citados  o 
2.- Modulo Derivación  /  Solicitud De Interconsulta  o
3.- Modulo Box / Agregar Documentos a una Atención / Agregar solicitud (interconsulta)
Donde:
Unidad ATENCION AMBULATORIA  / Especialidad </t>
        </r>
        <r>
          <rPr>
            <b/>
            <sz val="9"/>
            <color indexed="81"/>
            <rFont val="Tahoma"/>
            <family val="2"/>
          </rPr>
          <t xml:space="preserve">Somato-Prótesis </t>
        </r>
        <r>
          <rPr>
            <sz val="9"/>
            <color indexed="81"/>
            <rFont val="Tahoma"/>
            <family val="2"/>
          </rPr>
          <t>y se encuentren en estados: "</t>
        </r>
        <r>
          <rPr>
            <b/>
            <sz val="9"/>
            <color indexed="81"/>
            <rFont val="Tahoma"/>
            <family val="2"/>
          </rPr>
          <t>Enviada"</t>
        </r>
        <r>
          <rPr>
            <sz val="9"/>
            <color indexed="81"/>
            <rFont val="Tahoma"/>
            <family val="2"/>
          </rPr>
          <t xml:space="preserve"> o </t>
        </r>
        <r>
          <rPr>
            <b/>
            <sz val="9"/>
            <color indexed="81"/>
            <rFont val="Tahoma"/>
            <family val="2"/>
          </rPr>
          <t>"Aceptada por establecimiento destino"</t>
        </r>
      </text>
    </comment>
    <comment ref="B82" authorId="3" shapeId="0" xr:uid="{243C4EE1-7A8D-46FE-9466-84BFE3ABA47A}">
      <text>
        <r>
          <rPr>
            <sz val="9"/>
            <color indexed="81"/>
            <rFont val="Tahoma"/>
            <family val="2"/>
          </rPr>
          <t xml:space="preserve">
Consultas efectuadas
De lunes a Jueves de 17:00 hasta 21:59
Viernes  de 16:00  hasta 21:59</t>
        </r>
      </text>
    </comment>
    <comment ref="B83" authorId="3" shapeId="0" xr:uid="{B6A33D6A-6ABE-4917-98B8-FAE6234D0B0A}">
      <text>
        <r>
          <rPr>
            <sz val="9"/>
            <color indexed="81"/>
            <rFont val="Tahoma"/>
            <family val="2"/>
          </rPr>
          <t xml:space="preserve">
Consultas efectuadas Sabados, Domingos y Festivos</t>
        </r>
      </text>
    </comment>
    <comment ref="AO85" authorId="0" shapeId="0" xr:uid="{4D40A28E-F51B-4AE0-B1CC-F97AFFB23294}">
      <text>
        <r>
          <rPr>
            <sz val="9"/>
            <color indexed="81"/>
            <rFont val="Tahoma"/>
            <family val="2"/>
          </rPr>
          <t xml:space="preserve">Contabiliza Pacientes que tengan entre 10 a 14 años de edad 
</t>
        </r>
      </text>
    </comment>
    <comment ref="AP85" authorId="1" shapeId="0" xr:uid="{6FF05A4B-50CF-4E40-A1CF-1AD42F150B3B}">
      <text>
        <r>
          <rPr>
            <sz val="9"/>
            <color indexed="81"/>
            <rFont val="Tahoma"/>
            <family val="2"/>
          </rPr>
          <t xml:space="preserve">Contabiliza usuarias con ciclo vital:     
</t>
        </r>
        <r>
          <rPr>
            <b/>
            <sz val="9"/>
            <color indexed="81"/>
            <rFont val="Tahoma"/>
            <family val="2"/>
          </rPr>
          <t xml:space="preserve">- Embarazada
 o 
-Embarazada Primigesta
</t>
        </r>
        <r>
          <rPr>
            <sz val="9"/>
            <color indexed="81"/>
            <rFont val="Tahoma"/>
            <family val="2"/>
          </rPr>
          <t xml:space="preserve">
</t>
        </r>
      </text>
    </comment>
    <comment ref="AQ85" authorId="0" shapeId="0" xr:uid="{0F3CB558-5A0A-46CB-9611-72628147DC07}">
      <text>
        <r>
          <rPr>
            <b/>
            <sz val="9"/>
            <color indexed="81"/>
            <rFont val="Tahoma"/>
            <family val="2"/>
          </rPr>
          <t>Todo usuario registrado como FONASA en el campo prevision de la inscripción en RAYEN</t>
        </r>
      </text>
    </comment>
    <comment ref="AR85" authorId="1" shapeId="0" xr:uid="{DEC2F56F-E7CB-4877-8E9B-F07995311126}">
      <text>
        <r>
          <rPr>
            <sz val="9"/>
            <color indexed="81"/>
            <rFont val="Tahoma"/>
            <family val="2"/>
          </rPr>
          <t xml:space="preserve">Contabiliza Pacientes que tengan 60 años de edad 
</t>
        </r>
      </text>
    </comment>
    <comment ref="AT85" authorId="1" shapeId="0" xr:uid="{5EC4C466-1F6A-40CA-899A-6DA2255813AD}">
      <text>
        <r>
          <rPr>
            <sz val="9"/>
            <color indexed="81"/>
            <rFont val="Tahoma"/>
            <family val="2"/>
          </rPr>
          <t xml:space="preserve">
Contabilizará pacientes con Discapacidad registrada desde el Módulo Admisión o desde BOX.</t>
        </r>
      </text>
    </comment>
    <comment ref="AU85" authorId="2" shapeId="0" xr:uid="{86471521-6E5A-46FE-90EA-4133F167EEAC}">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V85" authorId="2" shapeId="0" xr:uid="{7176BB56-F1FF-475A-843A-D320A0DDCEA9}">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W85" authorId="1" shapeId="0" xr:uid="{27A21358-F5F0-4DE9-855D-24368089F67A}">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88" authorId="8" shapeId="0" xr:uid="{25DBA78A-7F35-40A1-AA97-E8E3D2497C72}">
      <text>
        <r>
          <rPr>
            <sz val="9"/>
            <color indexed="81"/>
            <rFont val="Tahoma"/>
            <family val="2"/>
          </rPr>
          <t xml:space="preserve">Este dato aparecerá  luego de que en la atención: 
1.- Registrada en el Modulo Box / Pacientes citados 
 o en Atención / Registro Atención Individual. 
 Registre la actividad:
- </t>
        </r>
        <r>
          <rPr>
            <b/>
            <sz val="9"/>
            <color indexed="81"/>
            <rFont val="Tahoma"/>
            <family val="2"/>
          </rPr>
          <t>Cirugía Mayor Ambulatoria</t>
        </r>
      </text>
    </comment>
    <comment ref="A89" authorId="6" shapeId="0" xr:uid="{5C1AC9DD-18FE-43E4-9AB7-7869D86F5FDE}">
      <text>
        <r>
          <rPr>
            <b/>
            <sz val="9"/>
            <color indexed="81"/>
            <rFont val="Tahoma"/>
            <family val="2"/>
          </rPr>
          <t xml:space="preserve">
</t>
        </r>
        <r>
          <rPr>
            <sz val="9"/>
            <color indexed="81"/>
            <rFont val="Tahoma"/>
            <family val="2"/>
          </rPr>
          <t xml:space="preserve">Este dato aparecerá  luego de que en la atención: 
1.- Registrada en el Modulo Box / Pacientes citados 
 o en Atención / Registro Atención Individual. </t>
        </r>
        <r>
          <rPr>
            <b/>
            <sz val="9"/>
            <color indexed="81"/>
            <rFont val="Tahoma"/>
            <family val="2"/>
          </rPr>
          <t xml:space="preserve">
</t>
        </r>
        <r>
          <rPr>
            <sz val="9"/>
            <color indexed="81"/>
            <rFont val="Tahoma"/>
            <family val="2"/>
          </rPr>
          <t xml:space="preserve"> Registre la actividad:</t>
        </r>
        <r>
          <rPr>
            <b/>
            <sz val="9"/>
            <color indexed="81"/>
            <rFont val="Tahoma"/>
            <family val="2"/>
          </rPr>
          <t xml:space="preserve">
- Cirugía Mayor No Ambulatoria
*El profesional debe tener instrumento "Odontólogo" y su especialidad seleccionada.
</t>
        </r>
        <r>
          <rPr>
            <b/>
            <sz val="9"/>
            <color indexed="10"/>
            <rFont val="Tahoma"/>
            <family val="2"/>
          </rPr>
          <t xml:space="preserve">
</t>
        </r>
      </text>
    </comment>
    <comment ref="A90" authorId="0" shapeId="0" xr:uid="{29BBC526-F371-4F7E-8964-49C330F25623}">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RESPUESTA A INTERCONSULTA PERSONAS HOSPITALIZADOS</t>
        </r>
        <r>
          <rPr>
            <sz val="9"/>
            <color indexed="81"/>
            <rFont val="Tahoma"/>
            <family val="2"/>
          </rPr>
          <t xml:space="preserve">
*El profesional debe tener instrumento "Odontólogo" y su especialidad seleccionada.</t>
        </r>
      </text>
    </comment>
    <comment ref="A91" authorId="6" shapeId="0" xr:uid="{6E1E2882-0F0E-4706-8D03-569C2C9471EB}">
      <text>
        <r>
          <rPr>
            <b/>
            <sz val="9"/>
            <color indexed="81"/>
            <rFont val="Tahoma"/>
            <family val="2"/>
          </rPr>
          <t xml:space="preserve">
</t>
        </r>
        <r>
          <rPr>
            <sz val="9"/>
            <color indexed="81"/>
            <rFont val="Tahoma"/>
            <family val="2"/>
          </rPr>
          <t>Este dato aparecerá  luego de que en la atención: 
1.- Registrada en el Modulo Box / Pacientes citados 
 o en Registro de Atención Espontanea</t>
        </r>
        <r>
          <rPr>
            <b/>
            <sz val="9"/>
            <color indexed="81"/>
            <rFont val="Tahoma"/>
            <family val="2"/>
          </rPr>
          <t xml:space="preserve">
 Registre la actividad:
 Visita a Sala
</t>
        </r>
        <r>
          <rPr>
            <b/>
            <sz val="9"/>
            <color indexed="10"/>
            <rFont val="Tahoma"/>
            <family val="2"/>
          </rPr>
          <t xml:space="preserve">
</t>
        </r>
      </text>
    </comment>
    <comment ref="A92" authorId="6" shapeId="0" xr:uid="{C02E8770-99AF-4846-B9A2-DB410A7AB1D1}">
      <text>
        <r>
          <rPr>
            <sz val="9"/>
            <color indexed="81"/>
            <rFont val="Tahoma"/>
            <family val="2"/>
          </rPr>
          <t xml:space="preserve">
Se contabilizaran todas las SIC emitidas por estamento Odontologo las cuales sean revisadas por Contralor en Modulo Derivación. 
</t>
        </r>
        <r>
          <rPr>
            <b/>
            <sz val="9"/>
            <color indexed="81"/>
            <rFont val="Tahoma"/>
            <family val="2"/>
          </rPr>
          <t xml:space="preserve">
Módulo Derivación --&gt; Recepción Derivación Contralor --&gt; Solicitud de interconsulta odontológica --&gt; Seleciono o Filtro SIC --&gt; Cambio Estado;
Se contabilizaran los siguientes estados ; 
- Aceptada
- Observada
- Egresada
Obs: Para esta función deben estar parametrizada una integración de SIC.</t>
        </r>
        <r>
          <rPr>
            <sz val="9"/>
            <color indexed="81"/>
            <rFont val="Tahoma"/>
            <family val="2"/>
          </rPr>
          <t xml:space="preserve">
</t>
        </r>
      </text>
    </comment>
    <comment ref="A93" authorId="6" shapeId="0" xr:uid="{631A2F68-48E1-4294-B41D-3F34553BDF7A}">
      <text>
        <r>
          <rPr>
            <sz val="9"/>
            <color indexed="81"/>
            <rFont val="Tahoma"/>
            <family val="2"/>
          </rPr>
          <t xml:space="preserve">
Este dato aparecerá  luego de que en la atención: 
1.- Registrada en el Modulo Box / Pacientes citados 
 o en Atención / Registro Atención Individual. 
 Registre procedimiento:</t>
        </r>
        <r>
          <rPr>
            <b/>
            <sz val="9"/>
            <color indexed="81"/>
            <rFont val="Tahoma"/>
            <family val="2"/>
          </rPr>
          <t xml:space="preserve">
Cirugía tercer molar  y marque el diente.
</t>
        </r>
        <r>
          <rPr>
            <b/>
            <sz val="9"/>
            <color indexed="10"/>
            <rFont val="Tahoma"/>
            <family val="2"/>
          </rPr>
          <t xml:space="preserve">
</t>
        </r>
      </text>
    </comment>
    <comment ref="A94" authorId="6" shapeId="0" xr:uid="{0FC47CA3-8E62-4953-9F98-0F1BB0E4BAE5}">
      <text>
        <r>
          <rPr>
            <b/>
            <sz val="9"/>
            <color indexed="81"/>
            <rFont val="Tahoma"/>
            <family val="2"/>
          </rPr>
          <t xml:space="preserve">
</t>
        </r>
        <r>
          <rPr>
            <sz val="9"/>
            <color indexed="81"/>
            <rFont val="Tahoma"/>
            <family val="2"/>
          </rPr>
          <t>Este dato aparecerá  luego de que en la atención: 
1.- Registrada en el Modulo Box / Pacientes citados 
 o en Atención / Registro Atención Individual. 
 Registre el procedimiento:</t>
        </r>
        <r>
          <rPr>
            <b/>
            <sz val="9"/>
            <color indexed="81"/>
            <rFont val="Tahoma"/>
            <family val="2"/>
          </rPr>
          <t xml:space="preserve">
- Cirugía Menor Ambulatoria
</t>
        </r>
      </text>
    </comment>
    <comment ref="A95" authorId="8" shapeId="0" xr:uid="{99A84B37-BBC2-4CCC-8848-7DB8FC0F09FF}">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Tratamiento Traumatismos Dento Alveolares
</t>
        </r>
      </text>
    </comment>
    <comment ref="A96" authorId="8" shapeId="0" xr:uid="{BADEC47A-83D7-44F6-984A-952811BDB336}">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Obturación Directa (Obturación Amalgama)          </t>
        </r>
        <r>
          <rPr>
            <sz val="9"/>
            <color indexed="81"/>
            <rFont val="Tahoma"/>
            <family val="2"/>
          </rPr>
          <t>ó</t>
        </r>
        <r>
          <rPr>
            <b/>
            <sz val="9"/>
            <color indexed="81"/>
            <rFont val="Tahoma"/>
            <family val="2"/>
          </rPr>
          <t xml:space="preserve">
Obturación Directa (Obturación Composite)           </t>
        </r>
        <r>
          <rPr>
            <sz val="9"/>
            <color indexed="81"/>
            <rFont val="Tahoma"/>
            <family val="2"/>
          </rPr>
          <t>ó</t>
        </r>
        <r>
          <rPr>
            <b/>
            <sz val="9"/>
            <color indexed="81"/>
            <rFont val="Tahoma"/>
            <family val="2"/>
          </rPr>
          <t xml:space="preserve">
Obturación Directa (Obturación Vidrio Ionómero)     </t>
        </r>
        <r>
          <rPr>
            <sz val="9"/>
            <color indexed="81"/>
            <rFont val="Tahoma"/>
            <family val="2"/>
          </rPr>
          <t>ó</t>
        </r>
        <r>
          <rPr>
            <b/>
            <sz val="9"/>
            <color indexed="81"/>
            <rFont val="Tahoma"/>
            <family val="2"/>
          </rPr>
          <t xml:space="preserve">
*El profesional debe tener instrumento "Odontologo" y su especialidad seleccionada en Perfil ( La especialidad debe estar en el segmento al crear la agenda del profesional)
</t>
        </r>
        <r>
          <rPr>
            <b/>
            <sz val="9"/>
            <color indexed="10"/>
            <rFont val="Tahoma"/>
            <family val="2"/>
          </rPr>
          <t xml:space="preserve">
</t>
        </r>
      </text>
    </comment>
    <comment ref="A97" authorId="6" shapeId="0" xr:uid="{181934BB-5AA1-46E2-B310-E9A553BE0D88}">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Obturación Indirecta (Obturación Inlay)           ó
Obturación Indirecta (Obturación Onlay) 
*El profesional debe tener instrumento "Odontologo" y su especialidad seleccionada.  
</t>
        </r>
      </text>
    </comment>
    <comment ref="A98" authorId="8" shapeId="0" xr:uid="{CEC6E3AD-7AE3-4ED1-8BC3-BB40CEB40063}">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Instalación Aparato Removible Ortodoncico 
</t>
        </r>
        <r>
          <rPr>
            <sz val="9"/>
            <color indexed="81"/>
            <rFont val="Tahoma"/>
            <family val="2"/>
          </rPr>
          <t xml:space="preserve">
</t>
        </r>
      </text>
    </comment>
    <comment ref="A99" authorId="8" shapeId="0" xr:uid="{0E890BDE-2FAA-4EE0-A553-D4EE1B996FBF}">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Instalación Aparato Fijo en Ortodoncia (Brackets)
</t>
        </r>
        <r>
          <rPr>
            <b/>
            <sz val="9"/>
            <color indexed="10"/>
            <rFont val="Tahoma"/>
            <family val="2"/>
          </rPr>
          <t xml:space="preserve">
</t>
        </r>
      </text>
    </comment>
    <comment ref="A100" authorId="0" shapeId="0" xr:uid="{0DB8EF57-0D38-414C-978A-9483D325BFEE}">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INSTALACIÓN APARATO DE CONTENCIÓN ORTODÓNCICO</t>
        </r>
        <r>
          <rPr>
            <sz val="9"/>
            <color indexed="81"/>
            <rFont val="Tahoma"/>
            <family val="2"/>
          </rPr>
          <t xml:space="preserve">
*El profesional debe tener instrumento "Odontologo" y su especialidad seleccionada.  
</t>
        </r>
      </text>
    </comment>
    <comment ref="A101" authorId="6" shapeId="0" xr:uid="{9FBE875E-8D03-41FC-9B6C-4B0E442AD608}">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Retiro Aparatología de ortodoncia</t>
        </r>
        <r>
          <rPr>
            <sz val="9"/>
            <color indexed="81"/>
            <rFont val="Tahoma"/>
            <family val="2"/>
          </rPr>
          <t xml:space="preserve">
</t>
        </r>
      </text>
    </comment>
    <comment ref="A102" authorId="0" shapeId="0" xr:uid="{090B7926-39EE-4AE2-B5CD-B36773CC8786}">
      <text>
        <r>
          <rPr>
            <sz val="9"/>
            <color indexed="81"/>
            <rFont val="Tahoma"/>
            <family val="2"/>
          </rPr>
          <t>Este dato aparecerá  luego de que en la atención: 
1.- Registrada en el Modulo Box / Pacientes citados 
 Registre el procedimiento:</t>
        </r>
        <r>
          <rPr>
            <b/>
            <sz val="9"/>
            <color indexed="81"/>
            <rFont val="Tahoma"/>
            <family val="2"/>
          </rPr>
          <t xml:space="preserve">
Ortopedia Prequirurgica, Actividad (Fisura Labiopalatina)
</t>
        </r>
        <r>
          <rPr>
            <sz val="9"/>
            <color indexed="81"/>
            <rFont val="Tahoma"/>
            <family val="2"/>
          </rPr>
          <t xml:space="preserve">
*El profesional debe tener instrumento "Odontologo" y su especialidad seleccionada. </t>
        </r>
        <r>
          <rPr>
            <b/>
            <sz val="9"/>
            <color indexed="81"/>
            <rFont val="Tahoma"/>
            <family val="2"/>
          </rPr>
          <t xml:space="preserve"> 
</t>
        </r>
      </text>
    </comment>
    <comment ref="A103" authorId="6" shapeId="0" xr:uid="{74E34CBA-A807-4F9C-B153-21A4BCB45E44}">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Ortodoncia Preventiva e Interceptiva (OPI)</t>
        </r>
        <r>
          <rPr>
            <sz val="9"/>
            <color indexed="81"/>
            <rFont val="Tahoma"/>
            <family val="2"/>
          </rPr>
          <t xml:space="preserve">
</t>
        </r>
      </text>
    </comment>
    <comment ref="A104" authorId="8" shapeId="0" xr:uid="{1D282112-1E12-4BED-B9A4-46F05C501258}">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Tratamiento de Endodoncia Unirradicular
</t>
        </r>
      </text>
    </comment>
    <comment ref="A105" authorId="8" shapeId="0" xr:uid="{8177F69F-716D-48C2-86E9-FE09C1075BB4}">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Tratamiento de Endodoncia  Birradicular
</t>
        </r>
      </text>
    </comment>
    <comment ref="A106" authorId="8" shapeId="0" xr:uid="{C8FDD160-494C-4F4B-8D78-7B46D356BC83}">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Tratamiento de Endodoncia  Multirradicular
</t>
        </r>
      </text>
    </comment>
    <comment ref="A107" authorId="6" shapeId="0" xr:uid="{0F057BE5-BA5E-4707-8922-713117C57C14}">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Inducción al cierre apical</t>
        </r>
        <r>
          <rPr>
            <sz val="9"/>
            <color indexed="81"/>
            <rFont val="Tahoma"/>
            <family val="2"/>
          </rPr>
          <t xml:space="preserve">
</t>
        </r>
      </text>
    </comment>
    <comment ref="A108" authorId="0" shapeId="0" xr:uid="{F53D6C86-BE43-4BB6-A2C6-E02A76B2E8C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RETRATAMIENTO DE ENDODONCIA</t>
        </r>
        <r>
          <rPr>
            <sz val="9"/>
            <color indexed="81"/>
            <rFont val="Tahoma"/>
            <family val="2"/>
          </rPr>
          <t xml:space="preserve">
*El profesional debe tener instrumento "Odontologo" y su especialidad seleccionada.  </t>
        </r>
        <r>
          <rPr>
            <b/>
            <sz val="9"/>
            <color indexed="81"/>
            <rFont val="Tahoma"/>
            <family val="2"/>
          </rPr>
          <t xml:space="preserve">
</t>
        </r>
      </text>
    </comment>
    <comment ref="A109" authorId="6" shapeId="0" xr:uid="{680EDC67-5C98-42FD-9716-8013EAB2D34B}">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 xml:space="preserve">Cirugía Apical
</t>
        </r>
      </text>
    </comment>
    <comment ref="A110" authorId="6" shapeId="0" xr:uid="{93053540-9097-4BCA-A27F-DBADFE8FA485}">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Adaptación a la atención odontológica
</t>
        </r>
      </text>
    </comment>
    <comment ref="A111" authorId="6" shapeId="0" xr:uid="{37CC722D-3334-4CE8-8C51-3B34629378E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Obturación Directa (Obturación Amalgama)          ó
Obturación Directa (Obturación Composite)           ó
Obturación Directa (Obturación Vidrio Ionómero)     ó
Obturación Onlay    ó
Obturación Inlay.
</t>
        </r>
        <r>
          <rPr>
            <sz val="9"/>
            <color indexed="81"/>
            <rFont val="Tahoma"/>
            <family val="2"/>
          </rPr>
          <t xml:space="preserve">
</t>
        </r>
        <r>
          <rPr>
            <sz val="9"/>
            <color indexed="10"/>
            <rFont val="Tahoma"/>
            <family val="2"/>
          </rPr>
          <t xml:space="preserve">
</t>
        </r>
        <r>
          <rPr>
            <sz val="9"/>
            <color indexed="81"/>
            <rFont val="Tahoma"/>
            <family val="2"/>
          </rPr>
          <t xml:space="preserve">*El profesional debe tener instrumento "Odontologo" y la especialidad de Odontopediatria.
</t>
        </r>
      </text>
    </comment>
    <comment ref="A112" authorId="0" shapeId="0" xr:uid="{BFB210BE-CCFE-42CF-837C-2E090A763045}">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PROCEDIMIENTO PULPAR (ODONTOPEDIATRÍA)</t>
        </r>
        <r>
          <rPr>
            <sz val="9"/>
            <color indexed="81"/>
            <rFont val="Tahoma"/>
            <family val="2"/>
          </rPr>
          <t xml:space="preserve">
*El profesional debe tener instrumento "Odontologo" y su especialidad seleccionada.  </t>
        </r>
      </text>
    </comment>
    <comment ref="A113" authorId="6" shapeId="0" xr:uid="{01CA4770-6BA4-41CB-A84F-FB2030210334}">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 xml:space="preserve">Cirugia Ambulatoria (Odontopediatría)
</t>
        </r>
      </text>
    </comment>
    <comment ref="A114" authorId="8" shapeId="0" xr:uid="{F4D5FE1A-FAB9-49E1-A316-6FC4AACDB301}">
      <text>
        <r>
          <rPr>
            <sz val="9"/>
            <color indexed="81"/>
            <rFont val="Tahoma"/>
            <family val="2"/>
          </rPr>
          <t xml:space="preserve">Este dato aparecerá  luego de que en la atención: 
</t>
        </r>
        <r>
          <rPr>
            <b/>
            <sz val="9"/>
            <color indexed="81"/>
            <rFont val="Tahoma"/>
            <family val="2"/>
          </rPr>
          <t xml:space="preserve">1.- Registrada en el Modulo Box / Pacientes citados </t>
        </r>
        <r>
          <rPr>
            <sz val="9"/>
            <color indexed="81"/>
            <rFont val="Tahoma"/>
            <family val="2"/>
          </rPr>
          <t xml:space="preserve">
 Registre el procedimiento:
- </t>
        </r>
        <r>
          <rPr>
            <b/>
            <sz val="9"/>
            <color indexed="81"/>
            <rFont val="Tahoma"/>
            <family val="2"/>
          </rPr>
          <t>Destartraje Subgingival</t>
        </r>
        <r>
          <rPr>
            <sz val="9"/>
            <color indexed="81"/>
            <rFont val="Tahoma"/>
            <family val="2"/>
          </rPr>
          <t xml:space="preserve">
o
- </t>
        </r>
        <r>
          <rPr>
            <b/>
            <sz val="9"/>
            <color indexed="81"/>
            <rFont val="Tahoma"/>
            <family val="2"/>
          </rPr>
          <t>Pulido Radicular</t>
        </r>
        <r>
          <rPr>
            <sz val="9"/>
            <color indexed="81"/>
            <rFont val="Tahoma"/>
            <family val="2"/>
          </rPr>
          <t xml:space="preserve">
*El profesional debe tener instrumento </t>
        </r>
        <r>
          <rPr>
            <b/>
            <sz val="9"/>
            <color indexed="81"/>
            <rFont val="Tahoma"/>
            <family val="2"/>
          </rPr>
          <t>"Odontologo"</t>
        </r>
        <r>
          <rPr>
            <sz val="9"/>
            <color indexed="81"/>
            <rFont val="Tahoma"/>
            <family val="2"/>
          </rPr>
          <t xml:space="preserve"> y su</t>
        </r>
        <r>
          <rPr>
            <b/>
            <sz val="9"/>
            <color indexed="81"/>
            <rFont val="Tahoma"/>
            <family val="2"/>
          </rPr>
          <t xml:space="preserve"> especialidad seleccionada. 
</t>
        </r>
      </text>
    </comment>
    <comment ref="A115" authorId="6" shapeId="0" xr:uid="{99E95422-913A-4898-ABDA-92734DB7E6DA}">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
- Destartraje Supragingival
      O
- Pulido Coronario</t>
        </r>
        <r>
          <rPr>
            <sz val="9"/>
            <color indexed="81"/>
            <rFont val="Tahoma"/>
            <family val="2"/>
          </rPr>
          <t xml:space="preserve">
</t>
        </r>
        <r>
          <rPr>
            <b/>
            <sz val="9"/>
            <color indexed="81"/>
            <rFont val="Tahoma"/>
            <family val="2"/>
          </rPr>
          <t xml:space="preserve">
*El profesional debe tener instrumento "Odontologo" y su especialidad seleccionada.  
</t>
        </r>
        <r>
          <rPr>
            <sz val="9"/>
            <color indexed="81"/>
            <rFont val="Tahoma"/>
            <family val="2"/>
          </rPr>
          <t xml:space="preserve">
</t>
        </r>
      </text>
    </comment>
    <comment ref="A116" authorId="6" shapeId="0" xr:uid="{907DEAD3-0899-4451-B047-11830429DAA4}">
      <text>
        <r>
          <rPr>
            <sz val="9"/>
            <color indexed="81"/>
            <rFont val="Tahoma"/>
            <family val="2"/>
          </rPr>
          <t>Este dato aparecerá  luego de que en la atención: 
1.- Registrada en el Modulo Box / Pacientes citados 
 o en Atención / Registro Atención Individual. 
 Registre el procedimiento:</t>
        </r>
        <r>
          <rPr>
            <b/>
            <sz val="9"/>
            <color indexed="81"/>
            <rFont val="Tahoma"/>
            <family val="2"/>
          </rPr>
          <t xml:space="preserve">
Procedimiento Quirúrgico (Periodoncia)
</t>
        </r>
      </text>
    </comment>
    <comment ref="A117" authorId="6" shapeId="0" xr:uid="{B9FDCBFA-3F23-4DA3-B60D-9C93157B3A3A}">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Procedimiento Quirúrgico Periimplantar (Periodoncia)</t>
        </r>
        <r>
          <rPr>
            <sz val="9"/>
            <color indexed="81"/>
            <rFont val="Tahoma"/>
            <family val="2"/>
          </rPr>
          <t xml:space="preserve">
</t>
        </r>
        <r>
          <rPr>
            <b/>
            <sz val="9"/>
            <color indexed="10"/>
            <rFont val="Tahoma"/>
            <family val="2"/>
          </rPr>
          <t xml:space="preserve">
</t>
        </r>
      </text>
    </comment>
    <comment ref="A118" authorId="8" shapeId="0" xr:uid="{3071E7E6-8CA5-44CD-9695-EAD88BE5F17F}">
      <text>
        <r>
          <rPr>
            <sz val="9"/>
            <color indexed="81"/>
            <rFont val="Tahoma"/>
            <family val="2"/>
          </rPr>
          <t xml:space="preserve">Este dato aparecerá  luego de que en la atención: 
1.- Registrada en el Modulo Box / Pacientes citados 
 Registre el procedimiento:
- </t>
        </r>
        <r>
          <rPr>
            <b/>
            <sz val="9"/>
            <color indexed="81"/>
            <rFont val="Tahoma"/>
            <family val="2"/>
          </rPr>
          <t xml:space="preserve">Ferulización 
</t>
        </r>
      </text>
    </comment>
    <comment ref="A119" authorId="6" shapeId="0" xr:uid="{B6AADA36-EA48-453D-9326-6021899D0C93}">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
Prótesis Removible Acrílica 
*El profesional debe tener instrumento "Odontólogo" y su especialidad seleccionada.</t>
        </r>
      </text>
    </comment>
    <comment ref="A120" authorId="6" shapeId="0" xr:uid="{624149B5-E08A-47B9-8C31-558C6CEBEE9E}">
      <text>
        <r>
          <rPr>
            <sz val="9"/>
            <color indexed="81"/>
            <rFont val="Tahoma"/>
            <family val="2"/>
          </rPr>
          <t>Este dato aparecerá  luego de que en la atención: 
1.- Registrada en el Modulo Box / Pacientes citados 
 Registre el procedimiento:</t>
        </r>
        <r>
          <rPr>
            <b/>
            <sz val="9"/>
            <color indexed="81"/>
            <rFont val="Tahoma"/>
            <family val="2"/>
          </rPr>
          <t xml:space="preserve">
Prótesis Removible Metálica 
*El profesional debe tener instrumento "Odontólogo" y su especialidad seleccionada.</t>
        </r>
      </text>
    </comment>
    <comment ref="A121" authorId="6" shapeId="0" xr:uid="{21CB2A7F-C6E1-40B0-9A27-675D3139267F}">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
Prótesis Fija Unitaria    ó
Prótesis Fija Plural 
*El profesional debe tener instrumento "Odontólogo" y su especialidad seleccionada.</t>
        </r>
      </text>
    </comment>
    <comment ref="A122" authorId="6" shapeId="0" xr:uid="{78FD3DDC-CAC2-438D-9810-50D8474D4DA3}">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Rehabilitación mediante Prótesis Fija Implantosoportada</t>
        </r>
        <r>
          <rPr>
            <sz val="9"/>
            <color indexed="81"/>
            <rFont val="Tahoma"/>
            <family val="2"/>
          </rPr>
          <t xml:space="preserve">
</t>
        </r>
        <r>
          <rPr>
            <b/>
            <sz val="9"/>
            <color indexed="10"/>
            <rFont val="Tahoma"/>
            <family val="2"/>
          </rPr>
          <t xml:space="preserve">
</t>
        </r>
      </text>
    </comment>
    <comment ref="A123" authorId="6" shapeId="0" xr:uid="{4ACFDC6A-6DAD-4505-ACE2-C51419D21050}">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Rehabilitación mediante Prótesis Fija Muco- Implantosoportada</t>
        </r>
        <r>
          <rPr>
            <sz val="9"/>
            <color indexed="81"/>
            <rFont val="Tahoma"/>
            <family val="2"/>
          </rPr>
          <t xml:space="preserve">
</t>
        </r>
      </text>
    </comment>
    <comment ref="A124" authorId="8" shapeId="0" xr:uid="{7FB37CA4-4C9F-4D0A-AEAB-15C88F17B684}">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Reparación de Prótesis ESPECIALIDAD
</t>
        </r>
        <r>
          <rPr>
            <b/>
            <sz val="9"/>
            <color indexed="10"/>
            <rFont val="Tahoma"/>
            <family val="2"/>
          </rPr>
          <t xml:space="preserve">
</t>
        </r>
      </text>
    </comment>
    <comment ref="A125" authorId="8" shapeId="0" xr:uid="{4EB86B2D-F49A-4A5C-BA27-738EA53A45EB}">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Implantología Quirúrgica</t>
        </r>
      </text>
    </comment>
    <comment ref="A126" authorId="6" shapeId="0" xr:uid="{AACFDD2E-717D-45BD-89DE-A20C06213773}">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Toma de Biopsia</t>
        </r>
        <r>
          <rPr>
            <sz val="9"/>
            <color indexed="81"/>
            <rFont val="Tahoma"/>
            <family val="2"/>
          </rPr>
          <t xml:space="preserve">
</t>
        </r>
      </text>
    </comment>
    <comment ref="A127" authorId="6" shapeId="0" xr:uid="{011C6C7C-4DCA-46E4-B841-BDD55A935F25}">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Estudio Histopatológico</t>
        </r>
        <r>
          <rPr>
            <sz val="9"/>
            <color indexed="81"/>
            <rFont val="Tahoma"/>
            <family val="2"/>
          </rPr>
          <t xml:space="preserve">
</t>
        </r>
      </text>
    </comment>
    <comment ref="A128" authorId="6" shapeId="0" xr:uid="{91C56001-7DFA-4CFB-BED3-E0F5B3F398D0}">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Sialometría</t>
        </r>
        <r>
          <rPr>
            <sz val="9"/>
            <color indexed="81"/>
            <rFont val="Tahoma"/>
            <family val="2"/>
          </rPr>
          <t xml:space="preserve">
</t>
        </r>
      </text>
    </comment>
    <comment ref="A129" authorId="0" shapeId="0" xr:uid="{1D567DE0-4D27-470A-94E5-A052C0383DA2}">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TERAPIA FARMACOLÓGICA DE LESIONES DEL TERRITORIO ORAL Y MAXILOFACIAL</t>
        </r>
        <r>
          <rPr>
            <sz val="9"/>
            <color indexed="81"/>
            <rFont val="Tahoma"/>
            <family val="2"/>
          </rPr>
          <t xml:space="preserve">
*El profesional debe tener instrumento "Odontologo" y su especialidad seleccionada.  </t>
        </r>
      </text>
    </comment>
    <comment ref="A130" authorId="0" shapeId="0" xr:uid="{1E5D6F90-66CF-43AC-95ED-D39518A64DC3}">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
TERAPIA NO FARMACOLÓGICA DE LESIONES DEL TERRITORIO ORAL Y MAXILOFACIAL</t>
        </r>
        <r>
          <rPr>
            <sz val="9"/>
            <color indexed="81"/>
            <rFont val="Tahoma"/>
            <family val="2"/>
          </rPr>
          <t xml:space="preserve">
*El profesional debe tener instrumento "Odontologo" y su especialidad seleccionada. </t>
        </r>
      </text>
    </comment>
    <comment ref="A131" authorId="0" shapeId="0" xr:uid="{EC22BE3B-7D38-45AB-AE46-F58B7EEB075A}">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ESTUDIO CLÍNICO LESIONES DEL TERRITORIO ORAL MAXILOFACIAL</t>
        </r>
        <r>
          <rPr>
            <sz val="9"/>
            <color indexed="81"/>
            <rFont val="Tahoma"/>
            <family val="2"/>
          </rPr>
          <t xml:space="preserve">
*El profesional debe tener instrumento "Odontologo" y su especialidad seleccionada. </t>
        </r>
      </text>
    </comment>
    <comment ref="A132" authorId="6" shapeId="0" xr:uid="{126236D0-02AC-4BAD-B91B-88EB2B53AF40}">
      <text>
        <r>
          <rPr>
            <sz val="9"/>
            <color indexed="81"/>
            <rFont val="Tahoma"/>
            <family val="2"/>
          </rPr>
          <t>Este dato aparecerá  luego de que en la atención: 
1.- Registrada en el Modulo Box / Pacientes citados 
 Registre el procedimiento:</t>
        </r>
        <r>
          <rPr>
            <b/>
            <sz val="9"/>
            <color indexed="10"/>
            <rFont val="Tahoma"/>
            <family val="2"/>
          </rPr>
          <t xml:space="preserve">
</t>
        </r>
        <r>
          <rPr>
            <b/>
            <sz val="9"/>
            <color indexed="81"/>
            <rFont val="Tahoma"/>
            <family val="2"/>
          </rPr>
          <t>Terapia Física en trastornos Temporomandibulares (TTM) y Dolor Orofacial (DOF).</t>
        </r>
        <r>
          <rPr>
            <b/>
            <sz val="9"/>
            <color indexed="10"/>
            <rFont val="Tahoma"/>
            <family val="2"/>
          </rPr>
          <t xml:space="preserve">
</t>
        </r>
      </text>
    </comment>
    <comment ref="A133" authorId="6" shapeId="0" xr:uid="{13FA7A3C-9141-4EA3-ACF1-5EE7537F44C2}">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Infiltración en articulación Temporo mandibular (TTM)</t>
        </r>
        <r>
          <rPr>
            <sz val="9"/>
            <color indexed="81"/>
            <rFont val="Tahoma"/>
            <family val="2"/>
          </rPr>
          <t xml:space="preserve">
</t>
        </r>
      </text>
    </comment>
    <comment ref="A134" authorId="6" shapeId="0" xr:uid="{90AFA468-CEB9-42B5-AECA-D2ADD5D34FCA}">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Bloqueo Anestésico y/o medicamentoso en TTM y DOF</t>
        </r>
        <r>
          <rPr>
            <sz val="9"/>
            <color indexed="81"/>
            <rFont val="Tahoma"/>
            <family val="2"/>
          </rPr>
          <t xml:space="preserve">
</t>
        </r>
        <r>
          <rPr>
            <b/>
            <sz val="9"/>
            <color indexed="10"/>
            <rFont val="Tahoma"/>
            <family val="2"/>
          </rPr>
          <t xml:space="preserve">
</t>
        </r>
      </text>
    </comment>
    <comment ref="A135" authorId="6" shapeId="0" xr:uid="{03FAE8F4-125C-44C3-BBF0-EA7504F8B880}">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Artrocentesis en ATM</t>
        </r>
        <r>
          <rPr>
            <sz val="9"/>
            <color indexed="81"/>
            <rFont val="Tahoma"/>
            <family val="2"/>
          </rPr>
          <t xml:space="preserve">
</t>
        </r>
        <r>
          <rPr>
            <b/>
            <sz val="9"/>
            <color indexed="10"/>
            <rFont val="Tahoma"/>
            <family val="2"/>
          </rPr>
          <t xml:space="preserve">
</t>
        </r>
      </text>
    </comment>
    <comment ref="A136" authorId="6" shapeId="0" xr:uid="{DE022A09-A27C-4541-BA60-0AF99A8DC666}">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 xml:space="preserve">Terapia Bioconductal
</t>
        </r>
      </text>
    </comment>
    <comment ref="A137" authorId="6" shapeId="0" xr:uid="{37B2A168-FBEA-4BC7-A05C-EB0184E86D84}">
      <text>
        <r>
          <rPr>
            <sz val="9"/>
            <color indexed="81"/>
            <rFont val="Tahoma"/>
            <family val="2"/>
          </rPr>
          <t xml:space="preserve">Este dato aparecerá  luego de que en la atención: 
1.- Registrada en el Modulo Box / Pacientes citados 
 o en Atención / Registro Atención Individual. 
 Registre el procedimiento:
</t>
        </r>
        <r>
          <rPr>
            <b/>
            <sz val="9"/>
            <color indexed="81"/>
            <rFont val="Tahoma"/>
            <family val="2"/>
          </rPr>
          <t xml:space="preserve">Desgaste Selectivo
</t>
        </r>
      </text>
    </comment>
    <comment ref="A138" authorId="8" shapeId="0" xr:uid="{3D7C66F4-AE00-4FB2-B4F3-0D020ED5C7E4}">
      <text>
        <r>
          <rPr>
            <sz val="9"/>
            <color indexed="81"/>
            <rFont val="Tahoma"/>
            <family val="2"/>
          </rPr>
          <t xml:space="preserve">Este dato aparecerá  luego de que en la atención: 
1.- Registrada en el Modulo Box / Pacientes citados 
 Registre el procedimiento:
- </t>
        </r>
        <r>
          <rPr>
            <b/>
            <sz val="9"/>
            <color indexed="81"/>
            <rFont val="Tahoma"/>
            <family val="2"/>
          </rPr>
          <t xml:space="preserve">Instalación de dispositivo ortopédico </t>
        </r>
        <r>
          <rPr>
            <sz val="9"/>
            <color indexed="81"/>
            <rFont val="Tahoma"/>
            <family val="2"/>
          </rPr>
          <t xml:space="preserve">
</t>
        </r>
        <r>
          <rPr>
            <b/>
            <sz val="9"/>
            <color indexed="81"/>
            <rFont val="Tahoma"/>
            <family val="2"/>
          </rPr>
          <t xml:space="preserve">
</t>
        </r>
      </text>
    </comment>
    <comment ref="A139" authorId="6" shapeId="0" xr:uid="{3F54A025-C0F3-44EF-9566-43076A4D44C5}">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Actividades Somatoprótesis
</t>
        </r>
      </text>
    </comment>
    <comment ref="A140" authorId="0" shapeId="0" xr:uid="{9888669F-5CD8-4482-AD28-F782A53D92D3}">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REHABILITACIÓN DE PRÓTESIS MAXILOFACIAL</t>
        </r>
        <r>
          <rPr>
            <sz val="9"/>
            <color indexed="81"/>
            <rFont val="Tahoma"/>
            <family val="2"/>
          </rPr>
          <t xml:space="preserve">
*El profesional debe tener instrumento "Odontologo" y su especialidad seleccionada.</t>
        </r>
      </text>
    </comment>
    <comment ref="AQ143" authorId="0" shapeId="0" xr:uid="{B2EC9115-D384-4BAA-89A0-9848CAFD877A}">
      <text>
        <r>
          <rPr>
            <sz val="9"/>
            <color indexed="81"/>
            <rFont val="Tahoma"/>
            <family val="2"/>
          </rPr>
          <t xml:space="preserve">Contabiliza Pacientes que tengan entre 10 a 14 años de edad 
</t>
        </r>
      </text>
    </comment>
    <comment ref="AR143" authorId="1" shapeId="0" xr:uid="{75128379-ABD2-494F-889C-FE06C32A376D}">
      <text>
        <r>
          <rPr>
            <sz val="9"/>
            <color indexed="81"/>
            <rFont val="Tahoma"/>
            <family val="2"/>
          </rPr>
          <t xml:space="preserve">Contabiliza usuarias con ciclo vital:     
</t>
        </r>
        <r>
          <rPr>
            <b/>
            <sz val="9"/>
            <color indexed="81"/>
            <rFont val="Tahoma"/>
            <family val="2"/>
          </rPr>
          <t xml:space="preserve">- Embarazada
 o 
-Embarazada Primigesta
</t>
        </r>
        <r>
          <rPr>
            <sz val="9"/>
            <color indexed="81"/>
            <rFont val="Tahoma"/>
            <family val="2"/>
          </rPr>
          <t xml:space="preserve">
</t>
        </r>
      </text>
    </comment>
    <comment ref="AS143" authorId="1" shapeId="0" xr:uid="{4A4DCC00-60ED-4BDD-A23F-EDC5FEF6B8AD}">
      <text>
        <r>
          <rPr>
            <sz val="9"/>
            <color indexed="81"/>
            <rFont val="Tahoma"/>
            <family val="2"/>
          </rPr>
          <t xml:space="preserve">Contabiliza Pacientes que tengan 60 años de edad 
</t>
        </r>
      </text>
    </comment>
    <comment ref="AT143" authorId="0" shapeId="0" xr:uid="{3FFA399C-42F3-43C1-A45E-BAC410E9D508}">
      <text>
        <r>
          <rPr>
            <sz val="9"/>
            <color indexed="81"/>
            <rFont val="Tahoma"/>
            <family val="2"/>
          </rPr>
          <t xml:space="preserve">
Contabilizará pacientes que se les ingrese la Actividad de gestión</t>
        </r>
        <r>
          <rPr>
            <b/>
            <sz val="9"/>
            <color indexed="81"/>
            <rFont val="Tahoma"/>
            <family val="2"/>
          </rPr>
          <t xml:space="preserve"> Compra de Servicios</t>
        </r>
      </text>
    </comment>
    <comment ref="AU143" authorId="1" shapeId="0" xr:uid="{76A272BB-3020-4894-8EB6-DDD49B1CB534}">
      <text>
        <r>
          <rPr>
            <sz val="9"/>
            <color indexed="81"/>
            <rFont val="Tahoma"/>
            <family val="2"/>
          </rPr>
          <t xml:space="preserve">
Contabilizará pacientes con Discapacidad registrada desde el Módulo Admisión o desde BOX.</t>
        </r>
      </text>
    </comment>
    <comment ref="AV143" authorId="2" shapeId="0" xr:uid="{2884900B-1EDD-4F76-A666-B018F2EF3CD9}">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W143" authorId="2" shapeId="0" xr:uid="{C04402C2-4758-41F1-9618-5930F8D8A844}">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X143" authorId="1" shapeId="0" xr:uid="{6CAB5FA1-8146-4D6E-AC8D-414D1A0426D0}">
      <text>
        <r>
          <rPr>
            <sz val="9"/>
            <color indexed="81"/>
            <rFont val="Tahoma"/>
            <family val="2"/>
          </rPr>
          <t xml:space="preserve">Se contabilizara a los pacientes que tengan en  Antecedentes del usuario APS / Pestaña "Identificacion"  Item  Alertas Adm.  </t>
        </r>
        <r>
          <rPr>
            <b/>
            <sz val="9"/>
            <color indexed="81"/>
            <rFont val="Tahoma"/>
            <family val="2"/>
          </rPr>
          <t>"MIGRANTE"</t>
        </r>
        <r>
          <rPr>
            <sz val="9"/>
            <color indexed="81"/>
            <rFont val="Tahoma"/>
            <family val="2"/>
          </rPr>
          <t xml:space="preserve">
</t>
        </r>
      </text>
    </comment>
    <comment ref="A146" authorId="0" shapeId="0" xr:uid="{13E6F857-F223-4C19-BE4C-5FB82C0E8522}">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RADIOGRAFÍA INTRAORAL MEDIANTE TÉCNICAS RETROALVEOLARES (POR PLACA)</t>
        </r>
        <r>
          <rPr>
            <sz val="9"/>
            <color indexed="81"/>
            <rFont val="Tahoma"/>
            <family val="2"/>
          </rPr>
          <t xml:space="preserve">
*El profesional debe tener instrumento "Odontologo" y su especialidad seleccionada.</t>
        </r>
      </text>
    </comment>
    <comment ref="A147" authorId="0" shapeId="0" xr:uid="{93192476-4312-4850-8C2E-D4DB8D6E0AC5}">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RADIOGRAFÍA INTRAORAL MEDIANTE TÉCNICAS BITE WING (POR PROCEDIMIENTO)</t>
        </r>
        <r>
          <rPr>
            <sz val="9"/>
            <color indexed="81"/>
            <rFont val="Tahoma"/>
            <family val="2"/>
          </rPr>
          <t xml:space="preserve">
*El profesional debe tener instrumento "Odontologo" y su especialidad seleccionada.</t>
        </r>
      </text>
    </comment>
    <comment ref="A148" authorId="8" shapeId="0" xr:uid="{E6C238D6-B2EC-4753-806B-88F6EFD705B9}">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Radiografía Extraoral (por placa)
</t>
        </r>
      </text>
    </comment>
    <comment ref="A149" authorId="8" shapeId="0" xr:uid="{4764B034-41EB-4A14-8B24-D0EB460905F4}">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Radiografía Oclusal (por placa)
</t>
        </r>
      </text>
    </comment>
    <comment ref="A150" authorId="8" shapeId="0" xr:uid="{C685BA92-77BB-4294-B232-954EA0053571}">
      <text>
        <r>
          <rPr>
            <sz val="9"/>
            <color indexed="81"/>
            <rFont val="Tahoma"/>
            <family val="2"/>
          </rPr>
          <t xml:space="preserve">Este dato aparecerá  luego de que en la atención: 
1.- Registrada en el Modulo Box / Pacientes citados 
 Registre el procedimiento:
- </t>
        </r>
        <r>
          <rPr>
            <b/>
            <sz val="9"/>
            <color indexed="81"/>
            <rFont val="Tahoma"/>
            <family val="2"/>
          </rPr>
          <t xml:space="preserve">Telerradiografía
</t>
        </r>
      </text>
    </comment>
    <comment ref="A151" authorId="8" shapeId="0" xr:uid="{2BBDC611-5FFB-4FCA-B3A6-590BCD9CC963}">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Radiografía Panoramica (por  Placa)</t>
        </r>
      </text>
    </comment>
    <comment ref="A152" authorId="8" shapeId="0" xr:uid="{373A2088-818D-4F97-A2A8-A71C93217026}">
      <text>
        <r>
          <rPr>
            <sz val="9"/>
            <color indexed="81"/>
            <rFont val="Tahoma"/>
            <family val="2"/>
          </rPr>
          <t>Este dato aparecerá  luego de que en la atención: 
1.- Registrada en el Modulo Box / Pacientes citados 
 Registre el procedimiento:</t>
        </r>
        <r>
          <rPr>
            <b/>
            <sz val="9"/>
            <color indexed="81"/>
            <rFont val="Tahoma"/>
            <family val="2"/>
          </rPr>
          <t xml:space="preserve">
Tomografía Computacional Maxilo Facial Cone Beam
</t>
        </r>
      </text>
    </comment>
    <comment ref="A153" authorId="8" shapeId="0" xr:uid="{AF1021ED-9655-4F4C-A0F3-F17A658D8949}">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Sialografías (procedimientos)
</t>
        </r>
      </text>
    </comment>
    <comment ref="A154" authorId="8" shapeId="0" xr:uid="{E68FA77C-66CA-41F4-AA4B-60A85B1DE6B6}">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 xml:space="preserve">Procedimiento Imagenológico complejo (por procedimientos)
</t>
        </r>
      </text>
    </comment>
    <comment ref="AQ157" authorId="0" shapeId="0" xr:uid="{0783D699-3EDD-4217-B9D0-B0A868618EC5}">
      <text>
        <r>
          <rPr>
            <sz val="9"/>
            <color indexed="81"/>
            <rFont val="Tahoma"/>
            <family val="2"/>
          </rPr>
          <t xml:space="preserve">
Contabilizará pacientes que se les ingrese la Actividad de gestión</t>
        </r>
        <r>
          <rPr>
            <b/>
            <sz val="9"/>
            <color indexed="81"/>
            <rFont val="Tahoma"/>
            <family val="2"/>
          </rPr>
          <t xml:space="preserve"> Compra de Servicios</t>
        </r>
      </text>
    </comment>
    <comment ref="AR157" authorId="0" shapeId="0" xr:uid="{2396FF9E-43FC-448B-8780-4C2BD09CB94E}">
      <text>
        <r>
          <rPr>
            <b/>
            <sz val="9"/>
            <color indexed="81"/>
            <rFont val="Tahoma"/>
            <family val="2"/>
          </rPr>
          <t xml:space="preserve">
Contabilizará pacientes con Discapacidad registrada desde el Módulo Admisión o desde BOX.</t>
        </r>
      </text>
    </comment>
    <comment ref="AS157" authorId="2" shapeId="0" xr:uid="{9AC60E6C-0204-4663-849E-7E98DFD32CAE}">
      <text>
        <r>
          <rPr>
            <sz val="9"/>
            <color indexed="81"/>
            <rFont val="Tahoma"/>
            <family val="2"/>
          </rPr>
          <t xml:space="preserve">
Se contabilizará a los usuarios que tengan registrado desde</t>
        </r>
        <r>
          <rPr>
            <b/>
            <sz val="9"/>
            <color indexed="81"/>
            <rFont val="Tahoma"/>
            <family val="2"/>
          </rPr>
          <t xml:space="preserve"> BOX o Inscripción alguna de las siguientes alertas administrativas:</t>
        </r>
        <r>
          <rPr>
            <sz val="9"/>
            <color indexed="81"/>
            <rFont val="Tahoma"/>
            <family val="2"/>
          </rPr>
          <t xml:space="preserve">
</t>
        </r>
        <r>
          <rPr>
            <b/>
            <sz val="9"/>
            <color indexed="81"/>
            <rFont val="Tahoma"/>
            <family val="2"/>
          </rPr>
          <t xml:space="preserve">Programa SENAME - Ambulatorios
</t>
        </r>
        <r>
          <rPr>
            <sz val="9"/>
            <color indexed="81"/>
            <rFont val="Tahoma"/>
            <family val="2"/>
          </rPr>
          <t>o</t>
        </r>
        <r>
          <rPr>
            <b/>
            <sz val="9"/>
            <color indexed="81"/>
            <rFont val="Tahoma"/>
            <family val="2"/>
          </rPr>
          <t xml:space="preserve">
Programa SENAME - CIP/CRC</t>
        </r>
      </text>
    </comment>
    <comment ref="AT157" authorId="2" shapeId="0" xr:uid="{C8DAC664-5958-4C8C-AD45-FA39A86161CE}">
      <text>
        <r>
          <rPr>
            <sz val="9"/>
            <color indexed="81"/>
            <rFont val="Tahoma"/>
            <family val="2"/>
          </rPr>
          <t xml:space="preserve">
Se contabilizara a los usuarios que tengan registrado desde </t>
        </r>
        <r>
          <rPr>
            <b/>
            <sz val="9"/>
            <color indexed="81"/>
            <rFont val="Tahoma"/>
            <family val="2"/>
          </rPr>
          <t>BOX o</t>
        </r>
        <r>
          <rPr>
            <sz val="9"/>
            <color indexed="81"/>
            <rFont val="Tahoma"/>
            <family val="2"/>
          </rPr>
          <t xml:space="preserve"> </t>
        </r>
        <r>
          <rPr>
            <b/>
            <sz val="9"/>
            <color indexed="81"/>
            <rFont val="Tahoma"/>
            <family val="2"/>
          </rPr>
          <t xml:space="preserve">Inscripcion la  alerta administrativa: </t>
        </r>
        <r>
          <rPr>
            <sz val="9"/>
            <color indexed="81"/>
            <rFont val="Tahoma"/>
            <family val="2"/>
          </rPr>
          <t xml:space="preserve">
</t>
        </r>
        <r>
          <rPr>
            <b/>
            <sz val="9"/>
            <color indexed="81"/>
            <rFont val="Tahoma"/>
            <family val="2"/>
          </rPr>
          <t xml:space="preserve">SPE ex Mejor Niñez - Ambulatorio
</t>
        </r>
        <r>
          <rPr>
            <sz val="9"/>
            <color indexed="81"/>
            <rFont val="Tahoma"/>
            <family val="2"/>
          </rPr>
          <t xml:space="preserve">o
</t>
        </r>
        <r>
          <rPr>
            <b/>
            <sz val="9"/>
            <color indexed="81"/>
            <rFont val="Tahoma"/>
            <family val="2"/>
          </rPr>
          <t>SPE ex Mejor Niñez - Residencial</t>
        </r>
      </text>
    </comment>
    <comment ref="AU157" authorId="0" shapeId="0" xr:uid="{68BB5BE4-F2E4-458E-A7C8-5F289DD53E57}">
      <text>
        <r>
          <rPr>
            <b/>
            <sz val="9"/>
            <color indexed="81"/>
            <rFont val="Tahoma"/>
            <family val="2"/>
          </rPr>
          <t xml:space="preserve">Se contabilizara a los pacientes que tengan en  Antecedentes del usuario APS / Pestaña "Identificacion"  Item  Alertas Adm.  "MIGRANTE"
</t>
        </r>
      </text>
    </comment>
    <comment ref="AV157" authorId="0" shapeId="0" xr:uid="{F8FC737B-4C10-4E2B-A6A4-514BEFB0830C}">
      <text>
        <r>
          <rPr>
            <b/>
            <sz val="9"/>
            <color indexed="81"/>
            <rFont val="Tahoma"/>
            <family val="2"/>
          </rPr>
          <t>Este dato aparecerá  luego de que en la atención 
Registrada en el Modulo Box / Pacientes citados o en Atención / Registro Atención Individual. 
Registre la actividad:
- Egreso por Abandono - Programas Especiales y Ges
+
Alguna de las Actividades de la Sección G</t>
        </r>
      </text>
    </comment>
    <comment ref="AW157" authorId="0" shapeId="0" xr:uid="{4ED837CB-799E-4001-B14A-196DBFAF1F3A}">
      <text>
        <r>
          <rPr>
            <sz val="9"/>
            <color indexed="81"/>
            <rFont val="Tahoma"/>
            <family val="2"/>
          </rPr>
          <t xml:space="preserve">Se contabilizaran los pacientes que esten Activos en el Programa de Salud Cardiovascular, los cuales deben cumplir con el siguiente tipo de registros por Clínicos del programa;
El paciente debe contar con el Formulario Clínico "Nuevo Control Cardiovascular"; en el campo:
</t>
        </r>
        <r>
          <rPr>
            <b/>
            <sz val="9"/>
            <color indexed="81"/>
            <rFont val="Tahoma"/>
            <family val="2"/>
          </rPr>
          <t xml:space="preserve">
 - </t>
        </r>
        <r>
          <rPr>
            <sz val="9"/>
            <color indexed="81"/>
            <rFont val="Tahoma"/>
            <family val="2"/>
          </rPr>
          <t>Es</t>
        </r>
        <r>
          <rPr>
            <b/>
            <sz val="9"/>
            <color indexed="81"/>
            <rFont val="Tahoma"/>
            <family val="2"/>
          </rPr>
          <t xml:space="preserve"> DM2,</t>
        </r>
        <r>
          <rPr>
            <sz val="9"/>
            <color indexed="81"/>
            <rFont val="Tahoma"/>
            <family val="2"/>
          </rPr>
          <t xml:space="preserve"> valor</t>
        </r>
        <r>
          <rPr>
            <b/>
            <sz val="9"/>
            <color indexed="81"/>
            <rFont val="Tahoma"/>
            <family val="2"/>
          </rPr>
          <t xml:space="preserve"> Si
 - </t>
        </r>
        <r>
          <rPr>
            <sz val="9"/>
            <color indexed="81"/>
            <rFont val="Tahoma"/>
            <family val="2"/>
          </rPr>
          <t xml:space="preserve">Campo Estado valor </t>
        </r>
        <r>
          <rPr>
            <b/>
            <sz val="9"/>
            <color indexed="81"/>
            <rFont val="Tahoma"/>
            <family val="2"/>
          </rPr>
          <t>Ingreso</t>
        </r>
        <r>
          <rPr>
            <sz val="9"/>
            <color indexed="81"/>
            <rFont val="Tahoma"/>
            <family val="2"/>
          </rPr>
          <t xml:space="preserve"> o </t>
        </r>
        <r>
          <rPr>
            <b/>
            <sz val="9"/>
            <color indexed="81"/>
            <rFont val="Tahoma"/>
            <family val="2"/>
          </rPr>
          <t xml:space="preserve">Seguimiento
</t>
        </r>
        <r>
          <rPr>
            <sz val="9"/>
            <color indexed="81"/>
            <rFont val="Tahoma"/>
            <family val="2"/>
          </rPr>
          <t xml:space="preserve">
Y que en el campo "Fecha Proximo Control", sea con un plazo máximo de inasistencia de 11 meses y 29 días, desde la última fecha ingresada en el formulario.</t>
        </r>
      </text>
    </comment>
    <comment ref="B160" authorId="3" shapeId="0" xr:uid="{83CE0736-2E26-4D6C-8560-27C8A954B8F6}">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Auditorías Clínicas (PE Mujeres "Más Sonrisas")</t>
        </r>
        <r>
          <rPr>
            <sz val="9"/>
            <color indexed="81"/>
            <rFont val="Tahoma"/>
            <family val="2"/>
          </rPr>
          <t xml:space="preserve">
</t>
        </r>
      </text>
    </comment>
    <comment ref="B161" authorId="3" shapeId="0" xr:uid="{C7B6D51A-1016-4833-AC8D-038195F56F78}">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Prótesis Removibles - PE Estrategia Más Sonrisas para Chile</t>
        </r>
      </text>
    </comment>
    <comment ref="B162" authorId="0" shapeId="0" xr:uid="{C8507958-FA2C-4771-AC08-A9DE742BEA19}">
      <text>
        <r>
          <rPr>
            <b/>
            <sz val="9"/>
            <color indexed="81"/>
            <rFont val="Tahoma"/>
            <family val="2"/>
          </rPr>
          <t>Este dato aparecerá  luego de que en la atención Registrada en el Modulo Box / Pacientes citados o en Atención / Registro Atención Individual. 
Registre la Actividad
Endodoncia - PE Estrategia Más Sonrisas para Chile</t>
        </r>
      </text>
    </comment>
    <comment ref="B163" authorId="3" shapeId="0" xr:uid="{6155A84E-E545-44B8-8B87-2A821A716E78}">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Reparación de Prótesis - PE Estrategia Más Sonrisas para Chile</t>
        </r>
      </text>
    </comment>
    <comment ref="C165" authorId="1" shapeId="0" xr:uid="{33D0D2E9-4DF3-416B-B7FC-A897EC6DD411}">
      <text>
        <r>
          <rPr>
            <sz val="9"/>
            <color indexed="81"/>
            <rFont val="Tahoma"/>
            <family val="2"/>
          </rPr>
          <t xml:space="preserve">Este dato aparecerá  luego de que en la atención 
1.- Registrada en el Modulo Box / Pacientes citados 
 o en Atención / Registro Atención Individual. </t>
        </r>
        <r>
          <rPr>
            <b/>
            <sz val="9"/>
            <color indexed="81"/>
            <rFont val="Tahoma"/>
            <family val="2"/>
          </rPr>
          <t xml:space="preserve">
</t>
        </r>
        <r>
          <rPr>
            <sz val="9"/>
            <color indexed="81"/>
            <rFont val="Tahoma"/>
            <family val="2"/>
          </rPr>
          <t>Registre la actividad:</t>
        </r>
        <r>
          <rPr>
            <b/>
            <sz val="9"/>
            <color indexed="81"/>
            <rFont val="Tahoma"/>
            <family val="2"/>
          </rPr>
          <t xml:space="preserve">
Alta Integral - PE Estrategia Más Sonrisas Para Chile
</t>
        </r>
        <r>
          <rPr>
            <sz val="9"/>
            <color indexed="81"/>
            <rFont val="Tahoma"/>
            <family val="2"/>
          </rPr>
          <t>Y el paciente cuente con la alerta administrativa</t>
        </r>
        <r>
          <rPr>
            <b/>
            <sz val="9"/>
            <color indexed="81"/>
            <rFont val="Tahoma"/>
            <family val="2"/>
          </rPr>
          <t xml:space="preserve">
JUNJI - INTEGRA - MINEDUC</t>
        </r>
        <r>
          <rPr>
            <sz val="9"/>
            <color indexed="81"/>
            <rFont val="Tahoma"/>
            <family val="2"/>
          </rPr>
          <t xml:space="preserve">
</t>
        </r>
      </text>
    </comment>
    <comment ref="C166" authorId="1" shapeId="0" xr:uid="{4654C7C2-2D66-44EC-AFF8-01E6C8CD3660}">
      <text>
        <r>
          <rPr>
            <sz val="9"/>
            <color indexed="81"/>
            <rFont val="Tahoma"/>
            <family val="2"/>
          </rPr>
          <t>Este dato aparecerá  luego de que en la atención 
1.- Registrada en el Modulo Box / Pacientes citados 
 o en Atención / Registro Atención Individual. 
Registre la actividad:</t>
        </r>
        <r>
          <rPr>
            <b/>
            <sz val="9"/>
            <color indexed="81"/>
            <rFont val="Tahoma"/>
            <family val="2"/>
          </rPr>
          <t xml:space="preserve">
Alta Integral - PE Estrategia Más Sonrisas Para Chile
</t>
        </r>
        <r>
          <rPr>
            <sz val="9"/>
            <color indexed="81"/>
            <rFont val="Tahoma"/>
            <family val="2"/>
          </rPr>
          <t xml:space="preserve">
Y el paciente cuente con la alerta administrativa</t>
        </r>
        <r>
          <rPr>
            <b/>
            <sz val="9"/>
            <color indexed="81"/>
            <rFont val="Tahoma"/>
            <family val="2"/>
          </rPr>
          <t xml:space="preserve">
SERNAM</t>
        </r>
        <r>
          <rPr>
            <sz val="9"/>
            <color indexed="81"/>
            <rFont val="Tahoma"/>
            <family val="2"/>
          </rPr>
          <t xml:space="preserve">
</t>
        </r>
      </text>
    </comment>
    <comment ref="C167" authorId="1" shapeId="0" xr:uid="{9BAF5E45-7051-405F-9DB5-1D1C9E1B4562}">
      <text>
        <r>
          <rPr>
            <sz val="9"/>
            <color indexed="81"/>
            <rFont val="Tahoma"/>
            <family val="2"/>
          </rPr>
          <t xml:space="preserve">Este dato aparecerá  luego de que en la atención 
1.- Registrada en el Modulo Box / Pacientes citados 
 o en Atención / Registro Atención Individual. </t>
        </r>
        <r>
          <rPr>
            <b/>
            <sz val="9"/>
            <color indexed="81"/>
            <rFont val="Tahoma"/>
            <family val="2"/>
          </rPr>
          <t xml:space="preserve">
</t>
        </r>
        <r>
          <rPr>
            <sz val="9"/>
            <color indexed="81"/>
            <rFont val="Tahoma"/>
            <family val="2"/>
          </rPr>
          <t>Registre la actividad:</t>
        </r>
        <r>
          <rPr>
            <b/>
            <sz val="9"/>
            <color indexed="81"/>
            <rFont val="Tahoma"/>
            <family val="2"/>
          </rPr>
          <t xml:space="preserve">
Alta Integral - PE Estrategia Más Sonrisas Para Chile
</t>
        </r>
        <r>
          <rPr>
            <sz val="9"/>
            <color indexed="81"/>
            <rFont val="Tahoma"/>
            <family val="2"/>
          </rPr>
          <t>Y el paciente cuente con la alerta administrativa</t>
        </r>
        <r>
          <rPr>
            <b/>
            <sz val="9"/>
            <color indexed="81"/>
            <rFont val="Tahoma"/>
            <family val="2"/>
          </rPr>
          <t xml:space="preserve">
PRODEMU
</t>
        </r>
      </text>
    </comment>
    <comment ref="C168" authorId="1" shapeId="0" xr:uid="{80D68579-4172-481D-95F2-A9AF9E7D00BB}">
      <text>
        <r>
          <rPr>
            <sz val="9"/>
            <color indexed="81"/>
            <rFont val="Tahoma"/>
            <family val="2"/>
          </rPr>
          <t xml:space="preserve">
Este dato aparecerá  luego de que en la atención 
1.- Registrada en el Modulo Box / Pacientes citados 
 o en Atención / Registro Atención Individual. </t>
        </r>
        <r>
          <rPr>
            <b/>
            <sz val="9"/>
            <color indexed="81"/>
            <rFont val="Tahoma"/>
            <family val="2"/>
          </rPr>
          <t xml:space="preserve">
</t>
        </r>
        <r>
          <rPr>
            <sz val="9"/>
            <color indexed="81"/>
            <rFont val="Tahoma"/>
            <family val="2"/>
          </rPr>
          <t xml:space="preserve">
Registre la actividad:</t>
        </r>
        <r>
          <rPr>
            <b/>
            <sz val="9"/>
            <color indexed="81"/>
            <rFont val="Tahoma"/>
            <family val="2"/>
          </rPr>
          <t xml:space="preserve">
Alta Integral - PE Estrategia Más Sonrisas Para Chile
</t>
        </r>
        <r>
          <rPr>
            <sz val="9"/>
            <color indexed="81"/>
            <rFont val="Tahoma"/>
            <family val="2"/>
          </rPr>
          <t>Y el paciente cuente con la alerta administrativa</t>
        </r>
        <r>
          <rPr>
            <b/>
            <sz val="9"/>
            <color indexed="81"/>
            <rFont val="Tahoma"/>
            <family val="2"/>
          </rPr>
          <t xml:space="preserve">
Chile Solidario</t>
        </r>
        <r>
          <rPr>
            <sz val="9"/>
            <color indexed="81"/>
            <rFont val="Tahoma"/>
            <family val="2"/>
          </rPr>
          <t xml:space="preserve">
</t>
        </r>
      </text>
    </comment>
    <comment ref="C169" authorId="1" shapeId="0" xr:uid="{6C41612B-5662-49F5-9315-7F7A876398AB}">
      <text>
        <r>
          <rPr>
            <sz val="9"/>
            <color indexed="81"/>
            <rFont val="Tahoma"/>
            <family val="2"/>
          </rPr>
          <t>Este dato aparecerá  luego de que en la atención 
1.- Registrada en el Modulo Box / Pacientes citados 
 o en Atención / Registro Atención Individual. 
Registre la actividad:
Alt</t>
        </r>
        <r>
          <rPr>
            <b/>
            <sz val="9"/>
            <color indexed="81"/>
            <rFont val="Tahoma"/>
            <family val="2"/>
          </rPr>
          <t>a Integral - PE Estrategia Más Sonrisas Para Chile</t>
        </r>
        <r>
          <rPr>
            <sz val="9"/>
            <color indexed="81"/>
            <rFont val="Tahoma"/>
            <family val="2"/>
          </rPr>
          <t xml:space="preserve">
Y el paciente cuente con la alerta administrativa
</t>
        </r>
        <r>
          <rPr>
            <b/>
            <sz val="9"/>
            <color indexed="81"/>
            <rFont val="Tahoma"/>
            <family val="2"/>
          </rPr>
          <t>MINVU</t>
        </r>
        <r>
          <rPr>
            <sz val="9"/>
            <color indexed="81"/>
            <rFont val="Tahoma"/>
            <family val="2"/>
          </rPr>
          <t xml:space="preserve">
</t>
        </r>
      </text>
    </comment>
    <comment ref="C170" authorId="1" shapeId="0" xr:uid="{14D03D0E-2EDF-4C67-9EEC-803FF61C5A5D}">
      <text>
        <r>
          <rPr>
            <sz val="9"/>
            <color indexed="81"/>
            <rFont val="Tahoma"/>
            <family val="2"/>
          </rPr>
          <t>Este dato aparecerá  luego de que en la atención 
1.- Registrada en el Modulo Box / Pacientes citados 
 o en Atención / Registro Atención Individual. 
Registre la actividad</t>
        </r>
        <r>
          <rPr>
            <b/>
            <sz val="9"/>
            <color indexed="81"/>
            <rFont val="Tahoma"/>
            <family val="2"/>
          </rPr>
          <t xml:space="preserve">
Alta Integral - PE Estrategia Más Sonrisas Para Chile
</t>
        </r>
        <r>
          <rPr>
            <sz val="9"/>
            <color indexed="81"/>
            <rFont val="Tahoma"/>
            <family val="2"/>
          </rPr>
          <t xml:space="preserve">
Y el paciente  NO cuente con ninguna de las alertas administrativas</t>
        </r>
        <r>
          <rPr>
            <b/>
            <sz val="9"/>
            <color indexed="81"/>
            <rFont val="Tahoma"/>
            <family val="2"/>
          </rPr>
          <t xml:space="preserve">:
- JUNJI -  INTEGRA - MINEDUC
- SERNAM
- CHILE SOLIDARIO
- MINVU
</t>
        </r>
      </text>
    </comment>
    <comment ref="C171" authorId="9" shapeId="0" xr:uid="{6B801DB8-EC24-4688-ACC1-452526EDF917}">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Prótesis Removibles (Programa Odont. Integral Hom. Esc. Rec.)</t>
        </r>
        <r>
          <rPr>
            <sz val="9"/>
            <color indexed="81"/>
            <rFont val="Tahoma"/>
            <family val="2"/>
          </rPr>
          <t xml:space="preserve">
</t>
        </r>
      </text>
    </comment>
    <comment ref="C172" authorId="10" shapeId="0" xr:uid="{DFFA0597-4E54-4347-9B8A-0CD502CFA4FC}">
      <text>
        <r>
          <rPr>
            <sz val="9"/>
            <color indexed="81"/>
            <rFont val="Tahoma"/>
            <family val="2"/>
          </rPr>
          <t xml:space="preserve">Este dato aparecerá  luego de que en la atención 
1.- Registrada en el Modulo Box / Pacientes citados 
 o en Atención / Registro Atención Individual. 
Registre la actividad
Registre la actividad:
</t>
        </r>
        <r>
          <rPr>
            <b/>
            <sz val="9"/>
            <color indexed="81"/>
            <rFont val="Tahoma"/>
            <family val="2"/>
          </rPr>
          <t>Alta Integral -Programa Odontológico Integral:  Hombres Escasos Recursos</t>
        </r>
        <r>
          <rPr>
            <sz val="9"/>
            <color indexed="81"/>
            <rFont val="Tahoma"/>
            <family val="2"/>
          </rPr>
          <t xml:space="preserve">.
</t>
        </r>
      </text>
    </comment>
    <comment ref="C173" authorId="9" shapeId="0" xr:uid="{D9CBC8D7-4B67-449C-BB74-FE589B6E5C84}">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
Programa Hombre Escasos Recursos - Auditoría Clínica</t>
        </r>
      </text>
    </comment>
    <comment ref="C174" authorId="0" shapeId="0" xr:uid="{6048E457-E33B-498A-B26C-50E707643CC5}">
      <text>
        <r>
          <rPr>
            <b/>
            <sz val="9"/>
            <color indexed="81"/>
            <rFont val="Tahoma"/>
            <family val="2"/>
          </rPr>
          <t xml:space="preserve">Este dato aparecerá  luego de que en la atención 
Registrada en el Modulo Box / Pacientes citados  o en Atención / Registro Atención Individual. 
Registre la actividad:
Endodoncia (Programa Odont. Integral Hom. Esc. Rec.)
</t>
        </r>
      </text>
    </comment>
    <comment ref="C175" authorId="9" shapeId="0" xr:uid="{4A36C410-DC2D-4EF2-AB28-36B4132D2EBF}">
      <text>
        <r>
          <rPr>
            <sz val="9"/>
            <color indexed="81"/>
            <rFont val="Tahoma"/>
            <family val="2"/>
          </rPr>
          <t xml:space="preserve">
Este dato aparecerá  luego de que en la atención 
1.- Registrada en el Modulo Box / Pacientes citados 
 o en Atención / Registro Atención Individual. 
Registre la actividad
Registre la actividad:
</t>
        </r>
        <r>
          <rPr>
            <b/>
            <sz val="9"/>
            <color indexed="81"/>
            <rFont val="Tahoma"/>
            <family val="2"/>
          </rPr>
          <t xml:space="preserve">Programa Hombres Escasos Recursos -Reparación de protesis.
</t>
        </r>
        <r>
          <rPr>
            <sz val="9"/>
            <color indexed="81"/>
            <rFont val="Tahoma"/>
            <family val="2"/>
          </rPr>
          <t xml:space="preserve">
</t>
        </r>
      </text>
    </comment>
    <comment ref="C176" authorId="1" shapeId="0" xr:uid="{BBA829C1-5EE6-40A9-A57C-A9A433D500B3}">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Alta Personas con Dependencia Severa - Programa Odonto/Atencion en Domicilio.
o
Alta Cuidadores Personas con Dependencia Severa - Programa Odonto/Atencion en Domicilio.
Observación.
</t>
        </r>
        <r>
          <rPr>
            <sz val="9"/>
            <color indexed="81"/>
            <rFont val="Tahoma"/>
            <family val="2"/>
          </rPr>
          <t xml:space="preserve">Es la </t>
        </r>
        <r>
          <rPr>
            <b/>
            <sz val="9"/>
            <color indexed="81"/>
            <rFont val="Tahoma"/>
            <family val="2"/>
          </rPr>
          <t xml:space="preserve">suma de actividades </t>
        </r>
        <r>
          <rPr>
            <sz val="9"/>
            <color indexed="81"/>
            <rFont val="Tahoma"/>
            <family val="2"/>
          </rPr>
          <t xml:space="preserve">de la fila </t>
        </r>
        <r>
          <rPr>
            <b/>
            <sz val="9"/>
            <color indexed="81"/>
            <rFont val="Tahoma"/>
            <family val="2"/>
          </rPr>
          <t xml:space="preserve">ALTAS PERSONAS CON DEPENDENCIA SEVERA </t>
        </r>
        <r>
          <rPr>
            <sz val="9"/>
            <color indexed="81"/>
            <rFont val="Tahoma"/>
            <family val="2"/>
          </rPr>
          <t xml:space="preserve">y la fila </t>
        </r>
        <r>
          <rPr>
            <b/>
            <sz val="9"/>
            <color indexed="81"/>
            <rFont val="Tahoma"/>
            <family val="2"/>
          </rPr>
          <t>ALTAS CUIDADORES PERSONAS CON DEPENDENCIA</t>
        </r>
      </text>
    </comment>
    <comment ref="C177" authorId="6" shapeId="0" xr:uid="{BC01C00B-2C78-48EE-8602-25B171400F66}">
      <text>
        <r>
          <rPr>
            <sz val="9"/>
            <color indexed="81"/>
            <rFont val="Tahoma"/>
            <family val="2"/>
          </rPr>
          <t xml:space="preserve">Este dato aparecerá  luego de que en la atención 
1.- Registrada en el Modulo Box / Pacientes citados 
 o en Atención / Registro Atención Individual. 
Registre la actividad
Registre la actividad:
</t>
        </r>
        <r>
          <rPr>
            <b/>
            <sz val="9"/>
            <color indexed="81"/>
            <rFont val="Tahoma"/>
            <family val="2"/>
          </rPr>
          <t xml:space="preserve">Alta Personas con Dependencia Severa - Programa Odonto/Atencion en Domicilio.
</t>
        </r>
      </text>
    </comment>
    <comment ref="C178" authorId="6" shapeId="0" xr:uid="{19568D5D-C609-432C-9190-75354C8B9F13}">
      <text>
        <r>
          <rPr>
            <sz val="9"/>
            <color indexed="81"/>
            <rFont val="Tahoma"/>
            <family val="2"/>
          </rPr>
          <t xml:space="preserve">Este dato aparecerá  luego de que en la atención 
1.- Registrada en el Modulo Box / Pacientes citados 
 o en Atención / Registro Atención Individual. 
Registre la actividad
Registre la actividad:
</t>
        </r>
        <r>
          <rPr>
            <b/>
            <sz val="9"/>
            <color indexed="81"/>
            <rFont val="Tahoma"/>
            <family val="2"/>
          </rPr>
          <t xml:space="preserve">Alta Cuidadores Personas con Dependencia Severa - Programa Odonto/Atencion en Domicilio.
</t>
        </r>
      </text>
    </comment>
    <comment ref="C179" authorId="8" shapeId="0" xr:uid="{B2AB51CE-11D9-4D6C-9FA2-5FA3131506E6}">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Tratamiento Endodoncia (Programa Resolutividad)
</t>
        </r>
        <r>
          <rPr>
            <sz val="9"/>
            <color indexed="81"/>
            <rFont val="Tahoma"/>
            <family val="2"/>
          </rPr>
          <t xml:space="preserve">
Se contabilizaran personas con esta actividad.
</t>
        </r>
      </text>
    </comment>
    <comment ref="C180" authorId="0" shapeId="0" xr:uid="{B2B488A4-03B5-4AD0-8AE5-16B15577D4D0}">
      <text>
        <r>
          <rPr>
            <b/>
            <sz val="9"/>
            <color indexed="81"/>
            <rFont val="Tahoma"/>
            <family val="2"/>
          </rPr>
          <t>Total de Tratamientos Endodoncia por odontologo General</t>
        </r>
        <r>
          <rPr>
            <sz val="9"/>
            <color indexed="81"/>
            <rFont val="Tahoma"/>
            <family val="2"/>
          </rPr>
          <t xml:space="preserve">
</t>
        </r>
      </text>
    </comment>
    <comment ref="C181" authorId="0" shapeId="0" xr:uid="{8B1EE9DF-C411-4985-9475-920D22241EBC}">
      <text>
        <r>
          <rPr>
            <b/>
            <sz val="9"/>
            <color indexed="81"/>
            <rFont val="Tahoma"/>
            <family val="2"/>
          </rPr>
          <t>Numero Total Tratamientos Endodoncia por Endodoncistas (</t>
        </r>
        <r>
          <rPr>
            <sz val="9"/>
            <color indexed="81"/>
            <rFont val="Tahoma"/>
            <family val="2"/>
          </rPr>
          <t>odontólogo debe tener selecionada su especialidad al crear su agenda)</t>
        </r>
      </text>
    </comment>
    <comment ref="C182" authorId="6" shapeId="0" xr:uid="{BD8EC39B-E552-4405-B365-376A0F7DC630}">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Tratamiento Periodoncia - Estrategia resolucion de especialidad</t>
        </r>
        <r>
          <rPr>
            <sz val="9"/>
            <color indexed="81"/>
            <rFont val="Tahoma"/>
            <family val="2"/>
          </rPr>
          <t xml:space="preserve">
Se contabilizaran personas con este procedimiento.
</t>
        </r>
        <r>
          <rPr>
            <b/>
            <sz val="9"/>
            <color indexed="10"/>
            <rFont val="Tahoma"/>
            <family val="2"/>
          </rPr>
          <t xml:space="preserve">
</t>
        </r>
        <r>
          <rPr>
            <sz val="9"/>
            <color indexed="81"/>
            <rFont val="Tahoma"/>
            <family val="2"/>
          </rPr>
          <t xml:space="preserve">
</t>
        </r>
      </text>
    </comment>
    <comment ref="C183" authorId="0" shapeId="0" xr:uid="{84A90515-FDCD-45DA-B2CC-9E5986BD5E9D}">
      <text>
        <r>
          <rPr>
            <b/>
            <sz val="9"/>
            <color indexed="81"/>
            <rFont val="Tahoma"/>
            <family val="2"/>
          </rPr>
          <t xml:space="preserve">Numero Total Tratamientos Perioconcia por Por Periodoncista </t>
        </r>
        <r>
          <rPr>
            <sz val="9"/>
            <color indexed="81"/>
            <rFont val="Tahoma"/>
            <family val="2"/>
          </rPr>
          <t>(Odontólogo debe tener selecionada su especialidad al crear su agenda)</t>
        </r>
      </text>
    </comment>
    <comment ref="C184" authorId="8" shapeId="0" xr:uid="{8E75816C-57DB-4CE2-9C33-6FF8279917F4}">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Prótesis Removibles (Programa Resolutividad)</t>
        </r>
        <r>
          <rPr>
            <sz val="9"/>
            <color indexed="81"/>
            <rFont val="Tahoma"/>
            <family val="2"/>
          </rPr>
          <t xml:space="preserve">
Se contabilizaran personas con esta actividad</t>
        </r>
      </text>
    </comment>
    <comment ref="C185" authorId="0" shapeId="0" xr:uid="{C467F238-8F16-4264-A5CC-F6187C0C71BF}">
      <text>
        <r>
          <rPr>
            <b/>
            <sz val="9"/>
            <color indexed="81"/>
            <rFont val="Tahoma"/>
            <family val="2"/>
          </rPr>
          <t xml:space="preserve">Numero Total protesis Removible por Odontólogo General </t>
        </r>
      </text>
    </comment>
    <comment ref="C186" authorId="0" shapeId="0" xr:uid="{CF059A08-0D48-4B06-AB11-073E4C1DADE1}">
      <text>
        <r>
          <rPr>
            <b/>
            <sz val="9"/>
            <color indexed="81"/>
            <rFont val="Tahoma"/>
            <family val="2"/>
          </rPr>
          <t xml:space="preserve">Numero Total Prótesis Removibles por Rehabilitador Oral </t>
        </r>
        <r>
          <rPr>
            <sz val="9"/>
            <color indexed="81"/>
            <rFont val="Tahoma"/>
            <family val="2"/>
          </rPr>
          <t>(Odontólogo debe tener selecionada su especialidad al crear su agenda)</t>
        </r>
      </text>
    </comment>
    <comment ref="B187" authorId="8" shapeId="0" xr:uid="{63082DC0-D3EB-49B2-B682-B314D46B1C6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 Integral GES 60 Años</t>
        </r>
        <r>
          <rPr>
            <sz val="9"/>
            <color indexed="81"/>
            <rFont val="Tahoma"/>
            <family val="2"/>
          </rPr>
          <t xml:space="preserve">
A un paciente de 60 años.
</t>
        </r>
      </text>
    </comment>
    <comment ref="C188" authorId="8" shapeId="0" xr:uid="{13179BB8-8BD4-4E98-92BE-9AFE543E1AA2}">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Tratamiento de Endodoncia (Ges 60 años)</t>
        </r>
        <r>
          <rPr>
            <sz val="9"/>
            <color indexed="81"/>
            <rFont val="Tahoma"/>
            <family val="2"/>
          </rPr>
          <t xml:space="preserve">
Se contabilizarán personas con esta actividad, con 60 años de edad.</t>
        </r>
      </text>
    </comment>
    <comment ref="C189" authorId="8" shapeId="0" xr:uid="{EBCBBA7F-3DE3-4BEA-9D3F-114229F55F6E}">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Tratamiento de Endodoncia (Ges 60 años)</t>
        </r>
        <r>
          <rPr>
            <sz val="9"/>
            <color indexed="81"/>
            <rFont val="Tahoma"/>
            <family val="2"/>
          </rPr>
          <t xml:space="preserve">
Se contabilizarán cantidad de actividades, que se hayan realizadon a pacientes  con 60 años de edad.</t>
        </r>
      </text>
    </comment>
    <comment ref="C190" authorId="8" shapeId="0" xr:uid="{BF541250-3D56-47CC-94DE-E8631E080EE8}">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Protesis Removible (Ges 60 años )</t>
        </r>
        <r>
          <rPr>
            <sz val="9"/>
            <color indexed="81"/>
            <rFont val="Tahoma"/>
            <family val="2"/>
          </rPr>
          <t xml:space="preserve">
Se contabilizarán personas con esta actividad, con 60 años de edad.</t>
        </r>
      </text>
    </comment>
    <comment ref="C191" authorId="8" shapeId="0" xr:uid="{74027B80-53D1-4BC1-B5DF-782BBC1FD60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Protesis Removible (Ges 60 años)</t>
        </r>
        <r>
          <rPr>
            <sz val="9"/>
            <color indexed="81"/>
            <rFont val="Tahoma"/>
            <family val="2"/>
          </rPr>
          <t xml:space="preserve">
Se contabilizarán cantidad de actividades, que se hayan realizadon a pacientes  con 60 años de edad.</t>
        </r>
      </text>
    </comment>
    <comment ref="C192" authorId="1" shapeId="0" xr:uid="{5F8740C3-333D-4263-A8CA-9AD6F6BF7D40}">
      <text>
        <r>
          <rPr>
            <sz val="9"/>
            <color indexed="81"/>
            <rFont val="Tahoma"/>
            <family val="2"/>
          </rPr>
          <t xml:space="preserve">
Este dato aparecerá  luego de que en la atención registrada en Box  ó  en Atención / Registro Atención Individual. 
Registre la actividad:</t>
        </r>
        <r>
          <rPr>
            <b/>
            <sz val="9"/>
            <color indexed="81"/>
            <rFont val="Tahoma"/>
            <family val="2"/>
          </rPr>
          <t xml:space="preserve">
Programa odontológica integral - Altas Integrales estudiantes de enseñanza media – en centro de salud</t>
        </r>
        <r>
          <rPr>
            <sz val="9"/>
            <color indexed="81"/>
            <rFont val="Tahoma"/>
            <family val="2"/>
          </rPr>
          <t xml:space="preserve">
</t>
        </r>
      </text>
    </comment>
    <comment ref="C193" authorId="1" shapeId="0" xr:uid="{31BD8005-5843-44C6-89AE-4337ABDD5CE5}">
      <text>
        <r>
          <rPr>
            <sz val="9"/>
            <color indexed="81"/>
            <rFont val="Tahoma"/>
            <family val="2"/>
          </rPr>
          <t xml:space="preserve">Este dato aparecerá  luego de que en la atención registrada en Box  ó  en Atención / Registro Atención Individual. 
Registre la actividad:
</t>
        </r>
        <r>
          <rPr>
            <b/>
            <sz val="9"/>
            <color indexed="81"/>
            <rFont val="Tahoma"/>
            <family val="2"/>
          </rPr>
          <t>Programa odontológica integral - Altas Integrales estudiantes de enseñanza media – en unidad dental móvil o portátil</t>
        </r>
        <r>
          <rPr>
            <sz val="9"/>
            <color indexed="81"/>
            <rFont val="Tahoma"/>
            <family val="2"/>
          </rPr>
          <t xml:space="preserve">
</t>
        </r>
      </text>
    </comment>
    <comment ref="C194" authorId="1" shapeId="0" xr:uid="{F6CD9891-FB3B-47EE-92B3-006F0B44E370}">
      <text>
        <r>
          <rPr>
            <sz val="9"/>
            <color indexed="81"/>
            <rFont val="Tahoma"/>
            <family val="2"/>
          </rPr>
          <t xml:space="preserve">
Este dato aparecerá  luego de que en la atención registrada en Box  ó  en Atención / Registro Atención Individual. 
Registre la actividad:
</t>
        </r>
        <r>
          <rPr>
            <b/>
            <sz val="9"/>
            <color indexed="81"/>
            <rFont val="Tahoma"/>
            <family val="2"/>
          </rPr>
          <t xml:space="preserve">
 Programa odontológica integral - Altas Integrales estudiantes de enseñanza media – en establecimiento educacional</t>
        </r>
      </text>
    </comment>
    <comment ref="C195" authorId="1" shapeId="0" xr:uid="{44528C56-24E8-439F-8A2F-DAE0C391D38C}">
      <text>
        <r>
          <rPr>
            <sz val="9"/>
            <color indexed="81"/>
            <rFont val="Tahoma"/>
            <family val="2"/>
          </rPr>
          <t xml:space="preserve">
Este dato aparecerá  luego de que en la atención 
1.- Registrada en el Modulo Box / Pacientes Citados  
Se debe agregar la actividad </t>
        </r>
        <r>
          <rPr>
            <b/>
            <sz val="9"/>
            <color indexed="81"/>
            <rFont val="Tahoma"/>
            <family val="2"/>
          </rPr>
          <t>Consulta Programa Mejoramiento del acceso - Morbilidad Adulto</t>
        </r>
        <r>
          <rPr>
            <sz val="9"/>
            <color indexed="81"/>
            <rFont val="Tahoma"/>
            <family val="2"/>
          </rPr>
          <t xml:space="preserve">
</t>
        </r>
        <r>
          <rPr>
            <b/>
            <sz val="9"/>
            <color indexed="81"/>
            <rFont val="Tahoma"/>
            <family val="2"/>
          </rPr>
          <t xml:space="preserve">Y Cumpla la condición de ser </t>
        </r>
        <r>
          <rPr>
            <sz val="9"/>
            <color indexed="81"/>
            <rFont val="Tahoma"/>
            <family val="2"/>
          </rPr>
          <t xml:space="preserve"> </t>
        </r>
        <r>
          <rPr>
            <b/>
            <sz val="9"/>
            <color indexed="81"/>
            <rFont val="Tahoma"/>
            <family val="2"/>
          </rPr>
          <t>&gt;20 años</t>
        </r>
        <r>
          <rPr>
            <sz val="9"/>
            <color indexed="81"/>
            <rFont val="Tahoma"/>
            <family val="2"/>
          </rPr>
          <t xml:space="preserve">
Se Contabilizaran los siguientes procedimientos realizados:
(Manual DEIS) Pulido coronario, destartraje supragingival, exodoncia, restauración estética, restauración de amalgama, destartraje subgingival y pulido radicular por sextante, desinfección bucal total y procedimientos Médico-quirúrgicos.
Procedimientos en Sistema.
- </t>
        </r>
        <r>
          <rPr>
            <b/>
            <sz val="9"/>
            <color indexed="81"/>
            <rFont val="Tahoma"/>
            <family val="2"/>
          </rPr>
          <t>Pulido Coronario</t>
        </r>
        <r>
          <rPr>
            <sz val="9"/>
            <color indexed="81"/>
            <rFont val="Tahoma"/>
            <family val="2"/>
          </rPr>
          <t xml:space="preserve">
- </t>
        </r>
        <r>
          <rPr>
            <b/>
            <sz val="9"/>
            <color indexed="81"/>
            <rFont val="Tahoma"/>
            <family val="2"/>
          </rPr>
          <t>Destartraje Supragingival</t>
        </r>
        <r>
          <rPr>
            <sz val="9"/>
            <color indexed="81"/>
            <rFont val="Tahoma"/>
            <family val="2"/>
          </rPr>
          <t xml:space="preserve">
- </t>
        </r>
        <r>
          <rPr>
            <b/>
            <sz val="9"/>
            <color indexed="81"/>
            <rFont val="Tahoma"/>
            <family val="2"/>
          </rPr>
          <t>Obturación Amalgama</t>
        </r>
        <r>
          <rPr>
            <sz val="9"/>
            <color indexed="81"/>
            <rFont val="Tahoma"/>
            <family val="2"/>
          </rPr>
          <t xml:space="preserve">
- </t>
        </r>
        <r>
          <rPr>
            <b/>
            <sz val="9"/>
            <color indexed="81"/>
            <rFont val="Tahoma"/>
            <family val="2"/>
          </rPr>
          <t>Destartraje Subgingival</t>
        </r>
        <r>
          <rPr>
            <sz val="9"/>
            <color indexed="81"/>
            <rFont val="Tahoma"/>
            <family val="2"/>
          </rPr>
          <t xml:space="preserve">
- </t>
        </r>
        <r>
          <rPr>
            <b/>
            <sz val="9"/>
            <color indexed="81"/>
            <rFont val="Tahoma"/>
            <family val="2"/>
          </rPr>
          <t>Obturación Directa (Obturación Amalgama)
- Obturación Directa (Obturación Composite)</t>
        </r>
        <r>
          <rPr>
            <sz val="9"/>
            <color indexed="81"/>
            <rFont val="Tahoma"/>
            <family val="2"/>
          </rPr>
          <t xml:space="preserve">
- </t>
        </r>
        <r>
          <rPr>
            <b/>
            <sz val="9"/>
            <color indexed="81"/>
            <rFont val="Tahoma"/>
            <family val="2"/>
          </rPr>
          <t>Procedimiento Médico-Quirúrgico</t>
        </r>
        <r>
          <rPr>
            <sz val="9"/>
            <color indexed="81"/>
            <rFont val="Tahoma"/>
            <family val="2"/>
          </rPr>
          <t xml:space="preserve">
- </t>
        </r>
        <r>
          <rPr>
            <b/>
            <sz val="9"/>
            <color indexed="81"/>
            <rFont val="Tahoma"/>
            <family val="2"/>
          </rPr>
          <t>Restauracion Estetica</t>
        </r>
        <r>
          <rPr>
            <sz val="9"/>
            <color indexed="81"/>
            <rFont val="Tahoma"/>
            <family val="2"/>
          </rPr>
          <t xml:space="preserve">
- </t>
        </r>
        <r>
          <rPr>
            <b/>
            <sz val="9"/>
            <color indexed="81"/>
            <rFont val="Tahoma"/>
            <family val="2"/>
          </rPr>
          <t>Restauracion de Amalgamas</t>
        </r>
        <r>
          <rPr>
            <sz val="9"/>
            <color indexed="81"/>
            <rFont val="Tahoma"/>
            <family val="2"/>
          </rPr>
          <t xml:space="preserve">
- </t>
        </r>
        <r>
          <rPr>
            <b/>
            <sz val="9"/>
            <color indexed="81"/>
            <rFont val="Tahoma"/>
            <family val="2"/>
          </rPr>
          <t>Destartraje Supragingival y Pulido Coronario</t>
        </r>
        <r>
          <rPr>
            <sz val="9"/>
            <color indexed="81"/>
            <rFont val="Tahoma"/>
            <family val="2"/>
          </rPr>
          <t xml:space="preserve">
- </t>
        </r>
        <r>
          <rPr>
            <b/>
            <sz val="9"/>
            <color indexed="81"/>
            <rFont val="Tahoma"/>
            <family val="2"/>
          </rPr>
          <t>Destartraje Subgingival y Pulido Radicular Por Sextante
- Exodoncia
- Exodoncia por Caries
- Desinfección Bucal Total</t>
        </r>
        <r>
          <rPr>
            <sz val="9"/>
            <color indexed="81"/>
            <rFont val="Tahoma"/>
            <family val="2"/>
          </rPr>
          <t xml:space="preserve">
</t>
        </r>
        <r>
          <rPr>
            <b/>
            <sz val="9"/>
            <color indexed="81"/>
            <rFont val="Tahoma"/>
            <family val="2"/>
          </rPr>
          <t>Además solo se deben conciderar los procedimiento en extención Horaria. Lunes a Jueves Despues de las 17:00 hrs,  Viernes despues de las 16:00 hrs y Sabado, Domingos y Festivos.</t>
        </r>
        <r>
          <rPr>
            <sz val="9"/>
            <color indexed="81"/>
            <rFont val="Tahoma"/>
            <family val="2"/>
          </rPr>
          <t xml:space="preserve">
--</t>
        </r>
      </text>
    </comment>
    <comment ref="C196" authorId="1" shapeId="0" xr:uid="{F299AB3F-3A9F-4745-907A-AC94DDCF3A34}">
      <text>
        <r>
          <rPr>
            <sz val="9"/>
            <color indexed="81"/>
            <rFont val="Tahoma"/>
            <family val="2"/>
          </rPr>
          <t xml:space="preserve">
Este dato aparecerá  luego de que en la atención 
1.- Registrada en el Modulo Box / Pacientes Citados.
Se contabilizara la actividad</t>
        </r>
        <r>
          <rPr>
            <b/>
            <sz val="9"/>
            <color indexed="81"/>
            <rFont val="Tahoma"/>
            <family val="2"/>
          </rPr>
          <t xml:space="preserve"> Consulta Programa Mejoramiento del acceso - Morbilidad Adulto </t>
        </r>
        <r>
          <rPr>
            <sz val="9"/>
            <color indexed="81"/>
            <rFont val="Tahoma"/>
            <family val="2"/>
          </rPr>
          <t xml:space="preserve">
</t>
        </r>
        <r>
          <rPr>
            <b/>
            <sz val="9"/>
            <color indexed="81"/>
            <rFont val="Tahoma"/>
            <family val="2"/>
          </rPr>
          <t xml:space="preserve">
Además solo se deben conciderar los procedimiento en extención Horaria. Lunes a Jueves Despues de las 17:00 hrs,  Viernes despues de las 16:00 hrs y Sabado, Domingos y Festivos.</t>
        </r>
        <r>
          <rPr>
            <sz val="9"/>
            <color indexed="81"/>
            <rFont val="Tahoma"/>
            <family val="2"/>
          </rPr>
          <t xml:space="preserve">
Y ademas </t>
        </r>
        <r>
          <rPr>
            <b/>
            <sz val="9"/>
            <color indexed="81"/>
            <rFont val="Tahoma"/>
            <family val="2"/>
          </rPr>
          <t>Cumpla la condición de ser &gt;20 años.</t>
        </r>
        <r>
          <rPr>
            <sz val="9"/>
            <color indexed="81"/>
            <rFont val="Tahoma"/>
            <family val="2"/>
          </rPr>
          <t xml:space="preserve">
</t>
        </r>
      </text>
    </comment>
    <comment ref="AC198" authorId="1" shapeId="0" xr:uid="{E9FDFD6F-5570-4764-84DD-A9A48F0875B8}">
      <text>
        <r>
          <rPr>
            <sz val="9"/>
            <color indexed="81"/>
            <rFont val="Tahoma"/>
            <family val="2"/>
          </rPr>
          <t xml:space="preserve">Contabilizará pacientes con Discapacidad registrada desde el Módulo Admisión o desde BOX.
</t>
        </r>
      </text>
    </comment>
    <comment ref="AE198" authorId="1" shapeId="0" xr:uid="{E06AD028-DFE3-4478-99D4-3EC57FEB8047}">
      <text>
        <r>
          <rPr>
            <sz val="9"/>
            <color indexed="81"/>
            <rFont val="Tahoma"/>
            <family val="2"/>
          </rPr>
          <t xml:space="preserve">Se contabilizara a los pacientes que tengan en  Antecedentes del usuario APS / Pestaña "Identificacion"  Item  Alertas Adm.  </t>
        </r>
        <r>
          <rPr>
            <b/>
            <sz val="9"/>
            <color indexed="81"/>
            <rFont val="Tahoma"/>
            <family val="2"/>
          </rPr>
          <t>"JUNJI"</t>
        </r>
        <r>
          <rPr>
            <sz val="9"/>
            <color indexed="81"/>
            <rFont val="Tahoma"/>
            <family val="2"/>
          </rPr>
          <t xml:space="preserve">
</t>
        </r>
      </text>
    </comment>
    <comment ref="AF198" authorId="1" shapeId="0" xr:uid="{20C37634-3F94-4B2A-B365-1ECB5D8EE0B1}">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"INTEGRA"</t>
        </r>
        <r>
          <rPr>
            <sz val="9"/>
            <color indexed="81"/>
            <rFont val="Tahoma"/>
            <family val="2"/>
          </rPr>
          <t xml:space="preserve">
</t>
        </r>
      </text>
    </comment>
    <comment ref="AG198" authorId="1" shapeId="0" xr:uid="{23C67254-5C7B-4DAB-98CD-FF5CBD07BF13}">
      <text>
        <r>
          <rPr>
            <sz val="9"/>
            <color indexed="81"/>
            <rFont val="Tahoma"/>
            <family val="2"/>
          </rPr>
          <t xml:space="preserve">Se contabilizara a los pacientes que tengan en  Antecedentes del usuario APS / Pestaña "Identificacion"  Item  Alertas Adm. </t>
        </r>
        <r>
          <rPr>
            <b/>
            <sz val="9"/>
            <color indexed="81"/>
            <rFont val="Tahoma"/>
            <family val="2"/>
          </rPr>
          <t xml:space="preserve"> "MINEDUC"</t>
        </r>
        <r>
          <rPr>
            <sz val="9"/>
            <color indexed="81"/>
            <rFont val="Tahoma"/>
            <family val="2"/>
          </rPr>
          <t xml:space="preserve">
</t>
        </r>
      </text>
    </comment>
    <comment ref="A201" authorId="1" shapeId="0" xr:uid="{2D77A7F1-5140-4264-983D-72DE1E48F444}">
      <text>
        <r>
          <rPr>
            <sz val="9"/>
            <color indexed="81"/>
            <rFont val="Tahoma"/>
            <family val="2"/>
          </rPr>
          <t xml:space="preserve">Este dato aparecerá  luego de que en la atención registrada en Modulo Atención / Registro Atención Grupal.
Registre la actividad:
</t>
        </r>
        <r>
          <rPr>
            <b/>
            <sz val="9"/>
            <color indexed="81"/>
            <rFont val="Tahoma"/>
            <family val="2"/>
          </rPr>
          <t xml:space="preserve"> Programa Sembrando Sonrisas - Exámen de Salud</t>
        </r>
        <r>
          <rPr>
            <sz val="9"/>
            <color indexed="81"/>
            <rFont val="Tahoma"/>
            <family val="2"/>
          </rPr>
          <t xml:space="preserve">
</t>
        </r>
      </text>
    </comment>
    <comment ref="A202" authorId="1" shapeId="0" xr:uid="{4768F41B-C7DC-4612-9926-4BD4216A1F92}">
      <text>
        <r>
          <rPr>
            <sz val="9"/>
            <color indexed="81"/>
            <rFont val="Tahoma"/>
            <family val="2"/>
          </rPr>
          <t xml:space="preserve">Este dato aparecerá  luego de que en la atención registrada en Modulo Atencion / Atención Grupal: 
Registre la siguiente actividad:
 </t>
        </r>
        <r>
          <rPr>
            <b/>
            <sz val="9"/>
            <color indexed="81"/>
            <rFont val="Tahoma"/>
            <family val="2"/>
          </rPr>
          <t>Programa Sembrando Sonrisas - Exámen de Salud</t>
        </r>
        <r>
          <rPr>
            <sz val="9"/>
            <color indexed="81"/>
            <rFont val="Tahoma"/>
            <family val="2"/>
          </rPr>
          <t xml:space="preserve">
y
en CEO=0  en  esta Atención Grupal.
 (No presenten historia de caries)
</t>
        </r>
      </text>
    </comment>
    <comment ref="A203" authorId="1" shapeId="0" xr:uid="{A8890274-5154-4689-98F1-F750169E1258}">
      <text>
        <r>
          <rPr>
            <sz val="9"/>
            <color indexed="81"/>
            <rFont val="Tahoma"/>
            <family val="2"/>
          </rPr>
          <t xml:space="preserve">Este dato aparecerá  luego de que en la atención registrada en Modulo Atencion / Atención Grupal: 
Registre la siguiente actividad:
</t>
        </r>
        <r>
          <rPr>
            <b/>
            <sz val="9"/>
            <color indexed="81"/>
            <rFont val="Tahoma"/>
            <family val="2"/>
          </rPr>
          <t xml:space="preserve"> Programa Sembrando Sonrisas - Set de Higiene Oral Entregados</t>
        </r>
        <r>
          <rPr>
            <sz val="9"/>
            <color indexed="81"/>
            <rFont val="Tahoma"/>
            <family val="2"/>
          </rPr>
          <t xml:space="preserve">
</t>
        </r>
      </text>
    </comment>
    <comment ref="A204" authorId="1" shapeId="0" xr:uid="{ABE613DC-DD51-4C0F-98FE-BA95845817C2}">
      <text>
        <r>
          <rPr>
            <sz val="9"/>
            <color indexed="81"/>
            <rFont val="Tahoma"/>
            <family val="2"/>
          </rPr>
          <t xml:space="preserve">
Este dato aparecerá  luego de que en la atención registrada en Modulo Atención / Registro Atención Grupal
Registre la actividad:
</t>
        </r>
        <r>
          <rPr>
            <b/>
            <sz val="9"/>
            <color indexed="81"/>
            <rFont val="Tahoma"/>
            <family val="2"/>
          </rPr>
          <t>Programa Sembrando Sonrisas  - N. de Aplicaciones Flúor Barniz</t>
        </r>
      </text>
    </comment>
    <comment ref="A205" authorId="1" shapeId="0" xr:uid="{299483CA-883A-4B99-9EB5-01E07D61CD39}">
      <text>
        <r>
          <rPr>
            <sz val="9"/>
            <color indexed="81"/>
            <rFont val="Tahoma"/>
            <family val="2"/>
          </rPr>
          <t xml:space="preserve">Este dato aparecerá  luego de que en la atención registrada en Modulo Atencion / Atención Grupal: 
Registre la siguiente actividad:
</t>
        </r>
        <r>
          <rPr>
            <b/>
            <sz val="9"/>
            <color indexed="81"/>
            <rFont val="Tahoma"/>
            <family val="2"/>
          </rPr>
          <t xml:space="preserve"> Programa Sembrando Sonrisas - Educación Grupal en Establecimiento de Educación </t>
        </r>
        <r>
          <rPr>
            <sz val="9"/>
            <color indexed="81"/>
            <rFont val="Tahoma"/>
            <family val="2"/>
          </rPr>
          <t xml:space="preserve">
</t>
        </r>
      </text>
    </comment>
    <comment ref="A206" authorId="0" shapeId="0" xr:uid="{78F2B59C-42D3-480F-B4E3-83DB71E0C468}">
      <text>
        <r>
          <rPr>
            <b/>
            <sz val="9"/>
            <color indexed="81"/>
            <rFont val="Tahoma"/>
            <family val="2"/>
          </rPr>
          <t xml:space="preserve">No Disponible
</t>
        </r>
      </text>
    </comment>
    <comment ref="A211" authorId="8" shapeId="0" xr:uid="{FC059101-D979-4412-84CE-5F5757CA12D8}">
      <text>
        <r>
          <rPr>
            <sz val="9"/>
            <color indexed="81"/>
            <rFont val="Tahoma"/>
            <family val="2"/>
          </rPr>
          <t xml:space="preserve">Este dato aparecerá  luego de que en la atención 
1.- Registrada en el Modulo Box / Pacientes citados 
 Registre el procedimiento:
- </t>
        </r>
        <r>
          <rPr>
            <b/>
            <sz val="9"/>
            <color indexed="81"/>
            <rFont val="Tahoma"/>
            <family val="2"/>
          </rPr>
          <t xml:space="preserve">Atención Bajo Sedación Inhalatoria (Con óxido Nitroso)
</t>
        </r>
      </text>
    </comment>
    <comment ref="A212" authorId="1" shapeId="0" xr:uid="{40767FE7-A2B1-462C-975C-B1717F073C7F}">
      <text>
        <r>
          <rPr>
            <sz val="9"/>
            <color indexed="81"/>
            <rFont val="Tahoma"/>
            <family val="2"/>
          </rPr>
          <t xml:space="preserve">Este dato aparecerá  luego de que en la atención 
1.- Registrada en el Modulo Box / Pacientes citados 
 Registre el procedimiento:
</t>
        </r>
        <r>
          <rPr>
            <b/>
            <sz val="9"/>
            <color indexed="81"/>
            <rFont val="Tahoma"/>
            <family val="2"/>
          </rPr>
          <t>Sedación endovenosa</t>
        </r>
        <r>
          <rPr>
            <sz val="9"/>
            <color indexed="81"/>
            <rFont val="Tahoma"/>
            <family val="2"/>
          </rPr>
          <t xml:space="preserve">
</t>
        </r>
      </text>
    </comment>
    <comment ref="A213" authorId="8" shapeId="0" xr:uid="{1CCFA606-4942-4853-8F75-100D2A72D3E2}">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Atención Bajo Anestesia General
</t>
        </r>
      </text>
    </comment>
    <comment ref="A214" authorId="8" shapeId="0" xr:uid="{91011758-8E47-4DEC-99A5-FF6CE8EFCA51}">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Atención Bajo Sedación Oral.
</t>
        </r>
      </text>
    </comment>
    <comment ref="AO216" authorId="1" shapeId="0" xr:uid="{2DC6A46F-0D9A-4382-BC26-AD453AE77EC2}">
      <text>
        <r>
          <rPr>
            <sz val="9"/>
            <color indexed="81"/>
            <rFont val="Tahoma"/>
            <family val="2"/>
          </rPr>
          <t xml:space="preserve">Contabiliza usuarias con ciclo vital:     
</t>
        </r>
        <r>
          <rPr>
            <b/>
            <sz val="9"/>
            <color indexed="81"/>
            <rFont val="Tahoma"/>
            <family val="2"/>
          </rPr>
          <t>- Embarazada
 o 
-Embarazada Primigesta</t>
        </r>
        <r>
          <rPr>
            <sz val="9"/>
            <color indexed="81"/>
            <rFont val="Tahoma"/>
            <family val="2"/>
          </rPr>
          <t xml:space="preserve">
</t>
        </r>
      </text>
    </comment>
    <comment ref="AP216" authorId="1" shapeId="0" xr:uid="{8ACBB6D3-989B-438C-BA22-2E4449423678}">
      <text>
        <r>
          <rPr>
            <sz val="9"/>
            <color indexed="81"/>
            <rFont val="Tahoma"/>
            <family val="2"/>
          </rPr>
          <t xml:space="preserve">Contabiliza Pacientes que tengan 60 años de edad.
</t>
        </r>
      </text>
    </comment>
    <comment ref="AQ216" authorId="6" shapeId="0" xr:uid="{E1797D1A-8ED2-44D4-A0F4-A94B76C66222}">
      <text>
        <r>
          <rPr>
            <sz val="9"/>
            <color indexed="81"/>
            <rFont val="Tahoma"/>
            <family val="2"/>
          </rPr>
          <t>Se contabilizara al  registra la Actividad</t>
        </r>
        <r>
          <rPr>
            <b/>
            <sz val="9"/>
            <color indexed="81"/>
            <rFont val="Tahoma"/>
            <family val="2"/>
          </rPr>
          <t xml:space="preserve"> 
Consulta nueva</t>
        </r>
        <r>
          <rPr>
            <sz val="9"/>
            <color indexed="81"/>
            <rFont val="Tahoma"/>
            <family val="2"/>
          </rPr>
          <t xml:space="preserve"> según cada especialidad, 
Además, la actividad:   
</t>
        </r>
        <r>
          <rPr>
            <b/>
            <sz val="9"/>
            <color indexed="81"/>
            <rFont val="Tahoma"/>
            <family val="2"/>
          </rPr>
          <t xml:space="preserve">Consulta Pertinente: Según Protocolo de Referencia
y/o 
Consulta Pertinente: Según condición clinica.
</t>
        </r>
      </text>
    </comment>
    <comment ref="AS216" authorId="9" shapeId="0" xr:uid="{D2BA6684-1A53-48BD-8A3A-4A8436983475}">
      <text>
        <r>
          <rPr>
            <sz val="9"/>
            <color indexed="81"/>
            <rFont val="Tahoma"/>
            <family val="2"/>
          </rPr>
          <t xml:space="preserve">
Contabilizarán las Inasistencias (NSP) registradas por odontologos que en su especialidad, contengan : 
</t>
        </r>
        <r>
          <rPr>
            <b/>
            <sz val="9"/>
            <color indexed="81"/>
            <rFont val="Tahoma"/>
            <family val="2"/>
          </rPr>
          <t>Cirugía Bucal
Cirugía y Traumatología Maxilofacial
Endodoncia
Odontopedriatría
Operatoria
Ortodoncia y ortopedia dento maxilofacial
Periodoncia
Rehabilitación: Prótesis Fija
Rehabilitación: Prótesis Removible
Implantologia Buco Maxilofacial
Patologia Oral
Transtornos Temporomandibulares y dolor orofacial
Sólo se contarán las consultas nuevas</t>
        </r>
      </text>
    </comment>
    <comment ref="AT216" authorId="0" shapeId="0" xr:uid="{B332CAD5-0A6D-4716-A68D-ADA3967A94D0}">
      <text>
        <r>
          <rPr>
            <b/>
            <sz val="9"/>
            <color indexed="81"/>
            <rFont val="Tahoma"/>
            <family val="2"/>
          </rPr>
          <t xml:space="preserve">
Contabilizará pacientes que se les ingrese la Actividad de gestión Compra de Servicios</t>
        </r>
        <r>
          <rPr>
            <sz val="9"/>
            <color indexed="81"/>
            <rFont val="Tahoma"/>
            <family val="2"/>
          </rPr>
          <t xml:space="preserve">
</t>
        </r>
      </text>
    </comment>
    <comment ref="AU216" authorId="0" shapeId="0" xr:uid="{8A95F209-CDAC-4749-8DA2-BAFB26C6AD57}">
      <text>
        <r>
          <rPr>
            <b/>
            <sz val="9"/>
            <color indexed="81"/>
            <rFont val="Tahoma"/>
            <family val="2"/>
          </rPr>
          <t>Este dato aparecerá  luego de que en la atención 
 Registrada en el Modulo Box / Pacientes citados o en Atención / Registro Atención Individual.  
Registre la actividad: Operatoria
Ref Deis:
Operatoria: Corresponde a la atención en que el/la profesional odontólogo/a realiza un conjunto de actividades o procedimientos odontológicos básicos que tienen por objetivo devolver funcionalidad a la cavidad bucal.</t>
        </r>
      </text>
    </comment>
    <comment ref="AV216" authorId="1" shapeId="0" xr:uid="{903EBD3D-74DD-4652-B017-BD3FB272FAEA}">
      <text>
        <r>
          <rPr>
            <sz val="9"/>
            <color indexed="81"/>
            <rFont val="Tahoma"/>
            <family val="2"/>
          </rPr>
          <t xml:space="preserve">Contabilizará pacientes con Discapacidad registrada desde el Módulo Admisión o desde BOX.
</t>
        </r>
      </text>
    </comment>
    <comment ref="AW216" authorId="0" shapeId="0" xr:uid="{35F0383D-ACE4-4A40-BD34-B70B520326DB}">
      <text>
        <r>
          <rPr>
            <b/>
            <sz val="9"/>
            <color indexed="81"/>
            <rFont val="Tahoma"/>
            <family val="2"/>
          </rPr>
          <t>Se contabilizara a los pacientes que tengan en  Antecedentes del usuario APS /en Módulo Admisión  Pestaña "Identificacion"  Item  Alertas Adm.  "Usuario Oncológico" o En Módulo Box -Pacientes Citados en Alertas Administrativas.</t>
        </r>
      </text>
    </comment>
    <comment ref="AX216" authorId="4" shapeId="0" xr:uid="{CF2FCD09-501B-4FE2-9872-75EB8759ABC3}">
      <text>
        <r>
          <rPr>
            <sz val="9"/>
            <color indexed="81"/>
            <rFont val="Tahoma"/>
            <family val="2"/>
          </rPr>
          <t xml:space="preserve">Se contabilizara a los pacientes que tengan en  Antecedentes del usuario APS /en Admisión  Pestaña "Identificacion"  Item  Alertas Adm.  </t>
        </r>
        <r>
          <rPr>
            <b/>
            <sz val="9"/>
            <color indexed="81"/>
            <rFont val="Tahoma"/>
            <family val="2"/>
          </rPr>
          <t>"MIGRANTE" o En Módulo Box -Pacientes Citados en Alertas Administrativas.</t>
        </r>
        <r>
          <rPr>
            <sz val="9"/>
            <color indexed="81"/>
            <rFont val="Tahoma"/>
            <family val="2"/>
          </rPr>
          <t xml:space="preserve">
</t>
        </r>
      </text>
    </comment>
    <comment ref="B219" authorId="10" shapeId="0" xr:uid="{601EBD98-2E35-4E64-8A7F-9583BF16462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Consulta Urgencia GES - Establecimiento de nivel secundario</t>
        </r>
        <r>
          <rPr>
            <sz val="9"/>
            <color indexed="81"/>
            <rFont val="Tahoma"/>
            <family val="2"/>
          </rPr>
          <t xml:space="preserve">
</t>
        </r>
      </text>
    </comment>
    <comment ref="B220" authorId="0" shapeId="0" xr:uid="{2B19A560-0B4B-46D6-AC8F-6BD025F0E5EC}">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Consulta Urgencia No Ges
</t>
        </r>
      </text>
    </comment>
    <comment ref="B221" authorId="6" shapeId="0" xr:uid="{3D46AC2F-1994-475B-84C9-A76E0412E66F}">
      <text>
        <r>
          <rPr>
            <sz val="9"/>
            <color indexed="81"/>
            <rFont val="Tahoma"/>
            <family val="2"/>
          </rPr>
          <t>Este dato aparecerá  luego de que en la atención 
1.- Registrada en el Modulo Box / Pacientes citados 
 o en Atención / Registro Atención Individual.  
 Registre la actividad:</t>
        </r>
        <r>
          <rPr>
            <b/>
            <sz val="9"/>
            <color indexed="81"/>
            <rFont val="Tahoma"/>
            <family val="2"/>
          </rPr>
          <t xml:space="preserve">
</t>
        </r>
        <r>
          <rPr>
            <b/>
            <sz val="9"/>
            <color indexed="8"/>
            <rFont val="Tahoma"/>
            <family val="2"/>
          </rPr>
          <t>Cirugía Bucal Consulta Nueva</t>
        </r>
        <r>
          <rPr>
            <sz val="9"/>
            <color indexed="81"/>
            <rFont val="Tahoma"/>
            <family val="2"/>
          </rPr>
          <t xml:space="preserve">
</t>
        </r>
      </text>
    </comment>
    <comment ref="B222" authorId="6" shapeId="0" xr:uid="{F765533A-031E-44E7-A135-00D3032B661E}">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Cirugía Bucal Control</t>
        </r>
      </text>
    </comment>
    <comment ref="B223" authorId="6" shapeId="0" xr:uid="{F3ECA1F9-3DB8-4E73-98D3-514D27E489A1}">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Ingreso a tratamiento Cirugía Bucal</t>
        </r>
      </text>
    </comment>
    <comment ref="B224" authorId="6" shapeId="0" xr:uid="{023660DD-26C6-4EDE-956E-14AFCC70788F}">
      <text>
        <r>
          <rPr>
            <sz val="9"/>
            <color indexed="81"/>
            <rFont val="Tahoma"/>
            <family val="2"/>
          </rPr>
          <t>Este dato aparecerá  luego de que en la atención 
1.- Registrada en el Modulo Box / Pacientes citados 
 o en Atención / Registro Atención Individual. 
 Registre la actividad:</t>
        </r>
        <r>
          <rPr>
            <b/>
            <sz val="9"/>
            <color indexed="81"/>
            <rFont val="Tahoma"/>
            <family val="2"/>
          </rPr>
          <t xml:space="preserve">
Altas de tratamiento Cirugía Bucal
</t>
        </r>
      </text>
    </comment>
    <comment ref="B225" authorId="0" shapeId="0" xr:uid="{28410119-EBE4-4C35-A2B2-1DA7A62036AA}">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CIRUGÍA BUCAL</t>
        </r>
        <r>
          <rPr>
            <sz val="9"/>
            <color indexed="81"/>
            <rFont val="Tahoma"/>
            <family val="2"/>
          </rPr>
          <t xml:space="preserve">
</t>
        </r>
      </text>
    </comment>
    <comment ref="B226" authorId="6" shapeId="0" xr:uid="{47A5312F-4152-4A66-9705-72C8B28D8506}">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Altas administrativa Cirugía Bucal</t>
        </r>
        <r>
          <rPr>
            <sz val="9"/>
            <color indexed="81"/>
            <rFont val="Tahoma"/>
            <family val="2"/>
          </rPr>
          <t xml:space="preserve">
</t>
        </r>
        <r>
          <rPr>
            <sz val="9"/>
            <color indexed="81"/>
            <rFont val="Tahoma"/>
            <family val="2"/>
          </rPr>
          <t xml:space="preserve">
</t>
        </r>
      </text>
    </comment>
    <comment ref="B227" authorId="6" shapeId="0" xr:uid="{F5055530-29E6-45C5-AF1D-53488EA0CBC5}">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
            <rFont val="Tahoma"/>
            <family val="2"/>
          </rPr>
          <t>Cirugía y Traumatología Maxilofacial Consulta Nueva</t>
        </r>
        <r>
          <rPr>
            <sz val="9"/>
            <color indexed="81"/>
            <rFont val="Tahoma"/>
            <family val="2"/>
          </rPr>
          <t xml:space="preserve">
</t>
        </r>
      </text>
    </comment>
    <comment ref="B228" authorId="6" shapeId="0" xr:uid="{4773B1F5-7D53-4241-8A5C-C673177AD4FF}">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Cirugía y Traumatología Maxilofacial Control</t>
        </r>
      </text>
    </comment>
    <comment ref="B229" authorId="8" shapeId="0" xr:uid="{A193B013-27BE-4A35-A9B3-A8261AC7BA65}">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Ingreso a tratamiento Cirugía y Traumatología Máxilo Facial
</t>
        </r>
      </text>
    </comment>
    <comment ref="B230" authorId="8" shapeId="0" xr:uid="{B96C4EDB-769C-483E-9B08-79DEB7198488}">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Cirugía y Traumatología Máxilo Facial</t>
        </r>
        <r>
          <rPr>
            <sz val="9"/>
            <color indexed="81"/>
            <rFont val="Tahoma"/>
            <family val="2"/>
          </rPr>
          <t xml:space="preserve">
</t>
        </r>
      </text>
    </comment>
    <comment ref="B231" authorId="0" shapeId="0" xr:uid="{B2F62C57-3C9B-4159-A9CC-BE27E391183F}">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CONTROL DE ESPECIALIDAD POST ALTA -CIRUGÍA Y TRAUMATOLOGÍA MAXILOFACIAL
</t>
        </r>
        <r>
          <rPr>
            <sz val="9"/>
            <color indexed="81"/>
            <rFont val="Tahoma"/>
            <family val="2"/>
          </rPr>
          <t xml:space="preserve">
</t>
        </r>
      </text>
    </comment>
    <comment ref="B232" authorId="6" shapeId="0" xr:uid="{6D4830F9-C8DB-4224-91C0-FB443329946A}">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Altas administrativa Cirugía y Traumatología Maxilofacial</t>
        </r>
        <r>
          <rPr>
            <sz val="9"/>
            <color indexed="81"/>
            <rFont val="Tahoma"/>
            <family val="2"/>
          </rPr>
          <t xml:space="preserve">
</t>
        </r>
        <r>
          <rPr>
            <sz val="9"/>
            <color indexed="81"/>
            <rFont val="Tahoma"/>
            <family val="2"/>
          </rPr>
          <t xml:space="preserve">
</t>
        </r>
      </text>
    </comment>
    <comment ref="B233" authorId="6" shapeId="0" xr:uid="{4CF81B99-BF32-4F6E-8995-D98553842052}">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
            <rFont val="Tahoma"/>
            <family val="2"/>
          </rPr>
          <t>Endodoncia Consulta Nueva</t>
        </r>
        <r>
          <rPr>
            <sz val="9"/>
            <color indexed="81"/>
            <rFont val="Tahoma"/>
            <family val="2"/>
          </rPr>
          <t xml:space="preserve">
</t>
        </r>
      </text>
    </comment>
    <comment ref="B234" authorId="6" shapeId="0" xr:uid="{9539CE7D-76B0-4287-822F-AB6ABECAA7B7}">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Endodoncia Control</t>
        </r>
      </text>
    </comment>
    <comment ref="B235" authorId="8" shapeId="0" xr:uid="{8971FF3E-01D3-4F2B-ACEC-9CC85F8DE0E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Endodoncia</t>
        </r>
      </text>
    </comment>
    <comment ref="B236" authorId="8" shapeId="0" xr:uid="{8DB29293-EC6E-419F-BAD0-28E087F7D1BF}">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Endodoncia</t>
        </r>
      </text>
    </comment>
    <comment ref="B237" authorId="0" shapeId="0" xr:uid="{6075A151-B502-40E7-94D5-9F0ABDEFF9CB}">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CONTROL DE ESPECIALIDAD POST ALTA - ENDODONCIA</t>
        </r>
      </text>
    </comment>
    <comment ref="B238" authorId="6" shapeId="0" xr:uid="{275F2C73-1F90-49E5-A457-057D56376452}">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Altas administrativa Endodoncia</t>
        </r>
        <r>
          <rPr>
            <sz val="9"/>
            <color indexed="81"/>
            <rFont val="Tahoma"/>
            <family val="2"/>
          </rPr>
          <t xml:space="preserve">
</t>
        </r>
        <r>
          <rPr>
            <sz val="9"/>
            <color indexed="81"/>
            <rFont val="Tahoma"/>
            <family val="2"/>
          </rPr>
          <t xml:space="preserve">
</t>
        </r>
      </text>
    </comment>
    <comment ref="B239" authorId="6" shapeId="0" xr:uid="{06E33699-F08D-418A-A7B7-3E9A46E5642F}">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
            <rFont val="Tahoma"/>
            <family val="2"/>
          </rPr>
          <t>Odontopediatría Consulta Nueva</t>
        </r>
        <r>
          <rPr>
            <sz val="9"/>
            <color indexed="81"/>
            <rFont val="Tahoma"/>
            <family val="2"/>
          </rPr>
          <t xml:space="preserve">
</t>
        </r>
      </text>
    </comment>
    <comment ref="B240" authorId="6" shapeId="0" xr:uid="{CA34DCF0-82EB-41CB-AC2C-A341334CAC3D}">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Odontopediatría Control</t>
        </r>
      </text>
    </comment>
    <comment ref="B241" authorId="8" shapeId="0" xr:uid="{B370FC14-19D8-48AA-8885-CBE689D8557E}">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Odontopediatría</t>
        </r>
      </text>
    </comment>
    <comment ref="B242" authorId="8" shapeId="0" xr:uid="{2E240796-64AC-4A56-AA95-E4DDC4735CFE}">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Odontopediatría</t>
        </r>
      </text>
    </comment>
    <comment ref="B243" authorId="0" shapeId="0" xr:uid="{B172F888-E170-4EB8-9E37-C18B5A6B9875}">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ODONTOPEDIATRÍA</t>
        </r>
      </text>
    </comment>
    <comment ref="B244" authorId="6" shapeId="0" xr:uid="{C68458BD-B936-45EE-A7B1-B124A0060CF8}">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Altas administrativa Odontopediatría</t>
        </r>
        <r>
          <rPr>
            <sz val="9"/>
            <color indexed="81"/>
            <rFont val="Tahoma"/>
            <family val="2"/>
          </rPr>
          <t xml:space="preserve">
</t>
        </r>
        <r>
          <rPr>
            <sz val="9"/>
            <color indexed="81"/>
            <rFont val="Tahoma"/>
            <family val="2"/>
          </rPr>
          <t xml:space="preserve">
</t>
        </r>
      </text>
    </comment>
    <comment ref="B245" authorId="8" shapeId="0" xr:uid="{04879E31-5895-44C9-9E19-27800F55F89B}">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Ortodoncia y Ortopedia Dento Maxilofacial: Aparatologia fija - Consulta nueva</t>
        </r>
        <r>
          <rPr>
            <sz val="9"/>
            <color indexed="81"/>
            <rFont val="Tahoma"/>
            <family val="2"/>
          </rPr>
          <t xml:space="preserve">
</t>
        </r>
        <r>
          <rPr>
            <b/>
            <sz val="9"/>
            <color indexed="10"/>
            <rFont val="Tahoma"/>
            <family val="2"/>
          </rPr>
          <t xml:space="preserve">
</t>
        </r>
        <r>
          <rPr>
            <sz val="9"/>
            <color indexed="81"/>
            <rFont val="Tahoma"/>
            <family val="2"/>
          </rPr>
          <t xml:space="preserve">
</t>
        </r>
      </text>
    </comment>
    <comment ref="B246" authorId="8" shapeId="0" xr:uid="{6D96D5F9-B14E-466F-85A5-0AC59441A26D}">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 Maxilofacial: Aparatologia fija - Control
</t>
        </r>
      </text>
    </comment>
    <comment ref="B247" authorId="8" shapeId="0" xr:uid="{765D4F93-F605-4B03-8DBD-11E555BD6A52}">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Dentomaxilofacial:  Aparatologia Fija - Alta de Tratamiento
</t>
        </r>
      </text>
    </comment>
    <comment ref="B248" authorId="8" shapeId="0" xr:uid="{10D19993-7DE5-4CEF-8106-2679AABA0128}">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Dentomaxilofacial:  Aparatologia Fija - Alta de Tratamiento
</t>
        </r>
        <r>
          <rPr>
            <b/>
            <sz val="9"/>
            <color indexed="10"/>
            <rFont val="Tahoma"/>
            <family val="2"/>
          </rPr>
          <t xml:space="preserve">
</t>
        </r>
      </text>
    </comment>
    <comment ref="B249" authorId="0" shapeId="0" xr:uid="{0E8FD7F5-9212-4A4E-922C-56252FE6AE86}">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ORTODONCIA Y ORTOPEDIA DENTO MAXILOFACIAL: APARATOLOGÍA FIJA</t>
        </r>
      </text>
    </comment>
    <comment ref="B250" authorId="6" shapeId="0" xr:uid="{67287E7B-301B-4AF7-9A99-AEBD70595531}">
      <text>
        <r>
          <rPr>
            <sz val="9"/>
            <color indexed="81"/>
            <rFont val="Tahoma"/>
            <family val="2"/>
          </rPr>
          <t xml:space="preserve">Soledad Paredes Bascuñan:
Este dato aparecerá  luego de que en la atención 
1.- Registrada en el Modulo Box / Pacientes citados 
 o en Atención / Registro Atención Individual. 
</t>
        </r>
        <r>
          <rPr>
            <b/>
            <sz val="9"/>
            <color indexed="81"/>
            <rFont val="Tahoma"/>
            <family val="2"/>
          </rPr>
          <t xml:space="preserve">
</t>
        </r>
        <r>
          <rPr>
            <sz val="9"/>
            <color indexed="81"/>
            <rFont val="Tahoma"/>
            <family val="2"/>
          </rPr>
          <t xml:space="preserve"> Registre la actividad</t>
        </r>
        <r>
          <rPr>
            <b/>
            <sz val="9"/>
            <color indexed="81"/>
            <rFont val="Tahoma"/>
            <family val="2"/>
          </rPr>
          <t xml:space="preserve">
Ortodoncia y Ortopedia dento Maxilofacial: Aparatologia Fija - Alta Administrativa
</t>
        </r>
      </text>
    </comment>
    <comment ref="B251" authorId="6" shapeId="0" xr:uid="{38033CC6-D1F6-4F7B-B706-81BDC10ECD66}">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 Maxilofacial: Aparatologia removible - Consulta nueva
</t>
        </r>
      </text>
    </comment>
    <comment ref="B252" authorId="6" shapeId="0" xr:uid="{D1B4E577-F684-4F54-B07E-82B69D00589E}">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 Maxilofacial: Aparatologia removible - Control
</t>
        </r>
        <r>
          <rPr>
            <sz val="9"/>
            <color indexed="81"/>
            <rFont val="Tahoma"/>
            <family val="2"/>
          </rPr>
          <t xml:space="preserve">
</t>
        </r>
      </text>
    </comment>
    <comment ref="B253" authorId="6" shapeId="0" xr:uid="{217E4924-F99E-466C-A832-5CFD98D41B44}">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Dentomaxilofacial:  Aparatologia Removible - Ingreso a Tratamiento
</t>
        </r>
      </text>
    </comment>
    <comment ref="B254" authorId="6" shapeId="0" xr:uid="{10BE1997-B090-468E-B8D2-5B6273838E04}">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Ortodoncia y Ortopedia Dentomaxilofacial: Aparatologia Removible - Alta de Tratamiento
</t>
        </r>
        <r>
          <rPr>
            <sz val="9"/>
            <color indexed="81"/>
            <rFont val="Tahoma"/>
            <family val="2"/>
          </rPr>
          <t xml:space="preserve">
</t>
        </r>
      </text>
    </comment>
    <comment ref="B255" authorId="0" shapeId="0" xr:uid="{0453B943-4D04-4F42-B017-1E74BE948B7D}">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ORTODONCIA Y ORTOPEDIA DENTO MAXILOFACIAL: APARATOLOGÍA REMOVIBLE</t>
        </r>
        <r>
          <rPr>
            <sz val="9"/>
            <color indexed="81"/>
            <rFont val="Tahoma"/>
            <family val="2"/>
          </rPr>
          <t xml:space="preserve">
</t>
        </r>
      </text>
    </comment>
    <comment ref="B256" authorId="6" shapeId="0" xr:uid="{D5C9ED37-10A8-4EA9-B680-B23A78C33634}">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Ortodoncia y Ortopedia dento Maxilofacial: Aparatologia Removible - Alta Administrativa
</t>
        </r>
      </text>
    </comment>
    <comment ref="B257" authorId="6" shapeId="0" xr:uid="{0435E62F-9A94-4962-8D70-9FFE1914B009}">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
            <rFont val="Tahoma"/>
            <family val="2"/>
          </rPr>
          <t>Periodoncia Consulta Nueva</t>
        </r>
        <r>
          <rPr>
            <sz val="9"/>
            <color indexed="81"/>
            <rFont val="Tahoma"/>
            <family val="2"/>
          </rPr>
          <t xml:space="preserve">
</t>
        </r>
      </text>
    </comment>
    <comment ref="B258" authorId="6" shapeId="0" xr:uid="{239841DA-1A4C-49F6-B998-5D1357BD08FB}">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Odontopediatría Control</t>
        </r>
      </text>
    </comment>
    <comment ref="B259" authorId="8" shapeId="0" xr:uid="{6DC1BF46-9535-465D-B99A-8EB0B623FE6A}">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Periodoncia</t>
        </r>
      </text>
    </comment>
    <comment ref="B260" authorId="8" shapeId="0" xr:uid="{DA3EF9F7-EC36-45C3-BAE9-32688D78DC56}">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Periodoncia</t>
        </r>
      </text>
    </comment>
    <comment ref="B261" authorId="0" shapeId="0" xr:uid="{1E3D1529-2259-4129-B676-257C1C8C82E6}">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CONTROL DE ESPECIALIDAD POST ALTA - PERIODONCIA</t>
        </r>
      </text>
    </comment>
    <comment ref="B262" authorId="6" shapeId="0" xr:uid="{8D1BB094-03F0-42BA-9B33-75C7FC669885}">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Periodoncia Altas administrativa</t>
        </r>
      </text>
    </comment>
    <comment ref="B263" authorId="8" shapeId="0" xr:uid="{215E3FE3-CB7D-452C-966A-743FCE99863E}">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Rehabilitación: Prótesis Fija - Consulta nueva
</t>
        </r>
      </text>
    </comment>
    <comment ref="B264" authorId="8" shapeId="0" xr:uid="{19F5578C-480C-43A2-ABD2-B33526BCFF33}">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Rehabilitación: Prótesis Fija - Control
</t>
        </r>
      </text>
    </comment>
    <comment ref="B265" authorId="8" shapeId="0" xr:uid="{FEE87F81-1270-417B-9205-B052CF4E0E7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Rehabilitación Prótesis Fija</t>
        </r>
      </text>
    </comment>
    <comment ref="B266" authorId="8" shapeId="0" xr:uid="{C1D7CB4C-A0DF-448F-BB05-075DCDFF960A}">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Rehabilitación Prótesis Fija</t>
        </r>
      </text>
    </comment>
    <comment ref="B267" authorId="0" shapeId="0" xr:uid="{2031A0BC-D496-4A78-8435-82B0C2749823}">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REHABILITACIÓN: PRÓTESIS FIJA</t>
        </r>
      </text>
    </comment>
    <comment ref="B268" authorId="6" shapeId="0" xr:uid="{FFCEA90B-7194-4EA4-BA9D-A16A72BD145E}">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Rehabilitación Protesis Fija - Alta administrativa 
</t>
        </r>
        <r>
          <rPr>
            <sz val="9"/>
            <color indexed="81"/>
            <rFont val="Tahoma"/>
            <family val="2"/>
          </rPr>
          <t xml:space="preserve">
</t>
        </r>
      </text>
    </comment>
    <comment ref="B269" authorId="8" shapeId="0" xr:uid="{CB664382-0C49-4F77-ADDF-DFCD5236D0A9}">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Rehabilitación: Prótesis removible - Consulta Nueva
</t>
        </r>
      </text>
    </comment>
    <comment ref="B270" authorId="8" shapeId="0" xr:uid="{B0C57370-9556-4367-9343-A60A525F0DB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Rehabilitación: Prótesis removible Control.
</t>
        </r>
      </text>
    </comment>
    <comment ref="B271" authorId="8" shapeId="0" xr:uid="{D65372EE-42B7-43B0-94F6-AF6005C3B0A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Rehabilitación Prótesis Removible</t>
        </r>
      </text>
    </comment>
    <comment ref="B272" authorId="8" shapeId="0" xr:uid="{97343926-313C-40EE-9FBE-1D1708C560DE}">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Rehabilitación Prótesis Removible</t>
        </r>
      </text>
    </comment>
    <comment ref="B273" authorId="0" shapeId="0" xr:uid="{AB4015F7-8BBA-4F9B-B0F0-7A031667ED4E}">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REHABILITACIÓN: PRÓTESIS REMOVIBLE</t>
        </r>
      </text>
    </comment>
    <comment ref="B274" authorId="6" shapeId="0" xr:uid="{6A21C829-8E76-4182-8394-05CBCA6A7FB7}">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Rehabilitación: Prótesis Removible - Alta administrativa
</t>
        </r>
        <r>
          <rPr>
            <sz val="9"/>
            <color indexed="81"/>
            <rFont val="Tahoma"/>
            <family val="2"/>
          </rPr>
          <t xml:space="preserve">
</t>
        </r>
      </text>
    </comment>
    <comment ref="B275" authorId="6" shapeId="0" xr:uid="{46B8A1AF-6C38-4985-9E64-556616B4F1BC}">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Rehabilitación: Prótesis Implantoasistida - Consulta Nueva
</t>
        </r>
      </text>
    </comment>
    <comment ref="B276" authorId="6" shapeId="0" xr:uid="{1F593D59-B445-4177-AA36-0D4F79ECAD5E}">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Rehabilitación: Prótesis Implantoasistida - Control
</t>
        </r>
      </text>
    </comment>
    <comment ref="B277" authorId="6" shapeId="0" xr:uid="{5DA5FD2E-DAF1-461F-BDE1-6C8E048A6CAE}">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Rehabilitación: Prótesis Implantoasistida - Ingreso a Tratamiento
</t>
        </r>
      </text>
    </comment>
    <comment ref="B278" authorId="6" shapeId="0" xr:uid="{9BC767A4-FBB8-4394-A2FF-AB74E47FB1E6}">
      <text>
        <r>
          <rPr>
            <sz val="9"/>
            <color indexed="81"/>
            <rFont val="Tahoma"/>
            <family val="2"/>
          </rPr>
          <t xml:space="preserve">
Este dato aparecerá  luego de que en la atención 
1.- Registrada en el Modulo Box / Pacientes citados 
 o en Atención / Registro Atención Individual. 
</t>
        </r>
        <r>
          <rPr>
            <b/>
            <sz val="9"/>
            <color indexed="81"/>
            <rFont val="Tahoma"/>
            <family val="2"/>
          </rPr>
          <t xml:space="preserve">Registre la actividad:
Rehabilitación: Prótesis Implantoasistida - Alta de Tratamiento
</t>
        </r>
      </text>
    </comment>
    <comment ref="B279" authorId="0" shapeId="0" xr:uid="{FC176EA4-8D25-4611-851F-94232BB20429}">
      <text>
        <r>
          <rPr>
            <sz val="9"/>
            <color indexed="81"/>
            <rFont val="Tahoma"/>
            <family val="2"/>
          </rPr>
          <t>Este dato aparecerá  luego de que en la atención 
1.- Registrada en el Modulo Box / Pacientes citados 
 o en Atención / Registro Atención Individual.  
Registre la actividad:</t>
        </r>
        <r>
          <rPr>
            <b/>
            <sz val="9"/>
            <color indexed="81"/>
            <rFont val="Tahoma"/>
            <family val="2"/>
          </rPr>
          <t xml:space="preserve">
CONTROL DE ESPECIALIDAD POST ALTA - REHABILITACIÓN: PRÓTESIS IMPLANTOASISTIDA</t>
        </r>
      </text>
    </comment>
    <comment ref="B280" authorId="6" shapeId="0" xr:uid="{5ED8DF8C-E492-415C-8547-B65199EF612C}">
      <text>
        <r>
          <rPr>
            <sz val="9"/>
            <color indexed="81"/>
            <rFont val="Tahoma"/>
            <family val="2"/>
          </rPr>
          <t xml:space="preserve">Este dato aparecerá  luego de que en la atención 
1.- Registrada en el Modulo Box / Pacientes citados 
 o en Atención / Registro Atención Individual. 
</t>
        </r>
        <r>
          <rPr>
            <b/>
            <sz val="9"/>
            <color indexed="81"/>
            <rFont val="Tahoma"/>
            <family val="2"/>
          </rPr>
          <t xml:space="preserve">Registre la actividad:
Rehabilitación: Prótesis Implantoasistida - Alta Administrativa
</t>
        </r>
      </text>
    </comment>
    <comment ref="B281" authorId="8" shapeId="0" xr:uid="{7D5D2C15-A100-401A-876F-8D60DBA2E13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Implantología Buco Maxilofacial - Consulta Nueva
</t>
        </r>
      </text>
    </comment>
    <comment ref="B282" authorId="8" shapeId="0" xr:uid="{586482BD-B4FB-4C9C-9D08-B0D8EFC3515D}">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Implantología Buco Maxilofacial - Control
</t>
        </r>
      </text>
    </comment>
    <comment ref="B283" authorId="8" shapeId="0" xr:uid="{6DCC429A-58A5-4524-8322-9850F5217FC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Implantología Buco Maxilofacial</t>
        </r>
      </text>
    </comment>
    <comment ref="B284" authorId="8" shapeId="0" xr:uid="{3EDB0201-28D7-42EC-A27A-75DD68C529C0}">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 de tratamiento Implantología Buco Maxilofacial</t>
        </r>
      </text>
    </comment>
    <comment ref="B285" authorId="0" shapeId="0" xr:uid="{DD80FFFD-E66A-4C0A-A28B-35C7866FAF3E}">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CONTROL DE ESPECIALIDAD POST ALTA - IMPLANTOLOGÍA BUCO MAXILOFACIAL</t>
        </r>
      </text>
    </comment>
    <comment ref="B286" authorId="6" shapeId="0" xr:uid="{465851AC-1F45-4383-9EED-BCF6157F347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Implantologia Buco Maxilofacial - Alta administrativa
</t>
        </r>
        <r>
          <rPr>
            <sz val="9"/>
            <color indexed="81"/>
            <rFont val="Tahoma"/>
            <family val="2"/>
          </rPr>
          <t xml:space="preserve">
</t>
        </r>
      </text>
    </comment>
    <comment ref="B287" authorId="8" shapeId="0" xr:uid="{1598C7C5-7939-4774-ABDC-26B49B64D6C3}">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Patología Oral - Consulta Nueva
</t>
        </r>
      </text>
    </comment>
    <comment ref="B288" authorId="8" shapeId="0" xr:uid="{6D9721E2-B9AA-4FD1-B4DE-6513B159C52B}">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Patología Oral Control
</t>
        </r>
      </text>
    </comment>
    <comment ref="B289" authorId="8" shapeId="0" xr:uid="{02F5505F-9EE9-4A40-961C-94D15BF5822A}">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Patología Oral</t>
        </r>
        <r>
          <rPr>
            <sz val="9"/>
            <color indexed="81"/>
            <rFont val="Tahoma"/>
            <family val="2"/>
          </rPr>
          <t xml:space="preserve">
</t>
        </r>
      </text>
    </comment>
    <comment ref="B290" authorId="8" shapeId="0" xr:uid="{76FB7632-C7A0-44DB-B699-2436D1832A57}">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 de tratamiento Patología Oral</t>
        </r>
      </text>
    </comment>
    <comment ref="B291" authorId="0" shapeId="0" xr:uid="{28C18ECD-CE6A-40A8-B2F6-48A464899F78}">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 xml:space="preserve">
CONTROL DE ESPECIALIDAD POST ALTA - PATOLOGÍA ORAL</t>
        </r>
      </text>
    </comment>
    <comment ref="B292" authorId="6" shapeId="0" xr:uid="{D3571CDD-18A0-42FA-B290-4A27BD8754E3}">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Patologia Oral - Alta administrativa</t>
        </r>
        <r>
          <rPr>
            <sz val="9"/>
            <color indexed="81"/>
            <rFont val="Tahoma"/>
            <family val="2"/>
          </rPr>
          <t xml:space="preserve">
</t>
        </r>
        <r>
          <rPr>
            <sz val="9"/>
            <color indexed="81"/>
            <rFont val="Tahoma"/>
            <family val="2"/>
          </rPr>
          <t xml:space="preserve">
</t>
        </r>
      </text>
    </comment>
    <comment ref="B293" authorId="8" shapeId="0" xr:uid="{9EB782C3-48A2-497F-9E90-081B6EFD5937}">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Trastornos Temporomandibulares y dolor orofacial - Consulta Nueva
</t>
        </r>
      </text>
    </comment>
    <comment ref="B294" authorId="8" shapeId="0" xr:uid="{D2049EBC-ADAF-419B-B973-C49AE9126765}">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 xml:space="preserve">Trastornos Temporomandibulares y dolor orofacial Control.
</t>
        </r>
      </text>
    </comment>
    <comment ref="B295" authorId="8" shapeId="0" xr:uid="{67935491-F383-4074-AB70-FFAB6773DCC1}">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Ingreso a tratamiento Trastornos Temporomandibulares y Dolor Orofacial</t>
        </r>
      </text>
    </comment>
    <comment ref="B296" authorId="8" shapeId="0" xr:uid="{311715FE-F20D-42AB-840F-DF4D4319252F}">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Altas de tratamiento Trastornos Temporno mandibulares y Dolor Orofacial</t>
        </r>
      </text>
    </comment>
    <comment ref="B297" authorId="0" shapeId="0" xr:uid="{28580C4A-0B62-4F17-A210-50AD37E903E5}">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CONTROL DE ESPECIALIDAD POST ALTA - TRASTORNOS TEMPOROMANDIBULARES Y DOLOR OROFACIAL</t>
        </r>
      </text>
    </comment>
    <comment ref="B298" authorId="6" shapeId="0" xr:uid="{9DDDBBF5-8B87-4615-BC2A-E57A94E65FF0}">
      <text>
        <r>
          <rPr>
            <sz val="9"/>
            <color indexed="81"/>
            <rFont val="Tahoma"/>
            <family val="2"/>
          </rPr>
          <t xml:space="preserve">Este dato aparecerá  luego de que en la atención 
1.- Registrada en el Modulo Box / Pacientes citados 
 o en Atención / Registro Atención Individual. 
 Registre la actividad:
</t>
        </r>
        <r>
          <rPr>
            <b/>
            <sz val="9"/>
            <color indexed="81"/>
            <rFont val="Tahoma"/>
            <family val="2"/>
          </rPr>
          <t>Trastornos Temporomandibulares y Dolor Orofacial - Alta administrativa</t>
        </r>
        <r>
          <rPr>
            <sz val="9"/>
            <color indexed="81"/>
            <rFont val="Tahoma"/>
            <family val="2"/>
          </rPr>
          <t xml:space="preserve">
</t>
        </r>
        <r>
          <rPr>
            <sz val="9"/>
            <color indexed="81"/>
            <rFont val="Tahoma"/>
            <family val="2"/>
          </rPr>
          <t xml:space="preserve">
</t>
        </r>
      </text>
    </comment>
    <comment ref="B299" authorId="9" shapeId="0" xr:uid="{2A4524AF-4550-4CEE-91F1-7A4D625BC578}">
      <text>
        <r>
          <rPr>
            <sz val="9"/>
            <color indexed="81"/>
            <rFont val="Tahoma"/>
            <family val="2"/>
          </rPr>
          <t>Total de las</t>
        </r>
        <r>
          <rPr>
            <b/>
            <u/>
            <sz val="9"/>
            <color indexed="81"/>
            <rFont val="Tahoma"/>
            <family val="2"/>
          </rPr>
          <t xml:space="preserve"> Consultas Nuevas </t>
        </r>
        <r>
          <rPr>
            <sz val="9"/>
            <color indexed="81"/>
            <rFont val="Tahoma"/>
            <family val="2"/>
          </rPr>
          <t>de esta sección.</t>
        </r>
      </text>
    </comment>
    <comment ref="B300" authorId="9" shapeId="0" xr:uid="{5D853350-B353-49CA-A6E0-D2B154E78665}">
      <text>
        <r>
          <rPr>
            <sz val="9"/>
            <color indexed="81"/>
            <rFont val="Tahoma"/>
            <family val="2"/>
          </rPr>
          <t>Total de los</t>
        </r>
        <r>
          <rPr>
            <u/>
            <sz val="9"/>
            <color indexed="81"/>
            <rFont val="Tahoma"/>
            <family val="2"/>
          </rPr>
          <t xml:space="preserve"> </t>
        </r>
        <r>
          <rPr>
            <b/>
            <u/>
            <sz val="9"/>
            <color indexed="81"/>
            <rFont val="Tahoma"/>
            <family val="2"/>
          </rPr>
          <t xml:space="preserve">Controles </t>
        </r>
        <r>
          <rPr>
            <sz val="9"/>
            <color indexed="81"/>
            <rFont val="Tahoma"/>
            <family val="2"/>
          </rPr>
          <t>de esta sección.</t>
        </r>
      </text>
    </comment>
    <comment ref="B301" authorId="9" shapeId="0" xr:uid="{D376C0A0-F5A2-4284-A0D1-E93D4F98DF25}">
      <text>
        <r>
          <rPr>
            <sz val="9"/>
            <color indexed="81"/>
            <rFont val="Tahoma"/>
            <family val="2"/>
          </rPr>
          <t xml:space="preserve">Total de </t>
        </r>
        <r>
          <rPr>
            <u/>
            <sz val="9"/>
            <color indexed="81"/>
            <rFont val="Tahoma"/>
            <family val="2"/>
          </rPr>
          <t xml:space="preserve"> </t>
        </r>
        <r>
          <rPr>
            <b/>
            <u/>
            <sz val="9"/>
            <color indexed="81"/>
            <rFont val="Tahoma"/>
            <family val="2"/>
          </rPr>
          <t>Ingreso a tratamiento</t>
        </r>
        <r>
          <rPr>
            <sz val="9"/>
            <color indexed="81"/>
            <rFont val="Tahoma"/>
            <family val="2"/>
          </rPr>
          <t xml:space="preserve">  de esta sección.</t>
        </r>
      </text>
    </comment>
    <comment ref="B302" authorId="9" shapeId="0" xr:uid="{BA8CDEBA-C772-44A3-8D10-04972480898F}">
      <text>
        <r>
          <rPr>
            <sz val="9"/>
            <color indexed="81"/>
            <rFont val="Tahoma"/>
            <family val="2"/>
          </rPr>
          <t xml:space="preserve">Total de </t>
        </r>
        <r>
          <rPr>
            <b/>
            <u/>
            <sz val="9"/>
            <color indexed="81"/>
            <rFont val="Tahoma"/>
            <family val="2"/>
          </rPr>
          <t xml:space="preserve">Altas de Tratamiento </t>
        </r>
        <r>
          <rPr>
            <sz val="9"/>
            <color indexed="81"/>
            <rFont val="Tahoma"/>
            <family val="2"/>
          </rPr>
          <t>de esta sección.</t>
        </r>
      </text>
    </comment>
    <comment ref="B303" authorId="0" shapeId="0" xr:uid="{8E9222BF-407E-4CB7-8F5E-DE26DA45A719}">
      <text>
        <r>
          <rPr>
            <b/>
            <sz val="9"/>
            <color indexed="81"/>
            <rFont val="Tahoma"/>
            <family val="2"/>
          </rPr>
          <t>Total de Controles de Especialidad Post Alta</t>
        </r>
      </text>
    </comment>
    <comment ref="B304" authorId="6" shapeId="0" xr:uid="{F6F0DD36-6B1C-48B2-9A85-4C99BB0E10CD}">
      <text>
        <r>
          <rPr>
            <sz val="9"/>
            <color indexed="81"/>
            <rFont val="Tahoma"/>
            <family val="2"/>
          </rPr>
          <t xml:space="preserve">
Total de </t>
        </r>
        <r>
          <rPr>
            <b/>
            <u/>
            <sz val="9"/>
            <color indexed="81"/>
            <rFont val="Tahoma"/>
            <family val="2"/>
          </rPr>
          <t xml:space="preserve">Altas Administrativas </t>
        </r>
        <r>
          <rPr>
            <sz val="9"/>
            <color indexed="81"/>
            <rFont val="Tahoma"/>
            <family val="2"/>
          </rPr>
          <t xml:space="preserve">de esta sección.
</t>
        </r>
      </text>
    </comment>
    <comment ref="AQ306" authorId="1" shapeId="0" xr:uid="{CF525F4C-A7AF-4FD4-980E-175D7628DE90}">
      <text>
        <r>
          <rPr>
            <sz val="9"/>
            <color indexed="81"/>
            <rFont val="Tahoma"/>
            <family val="2"/>
          </rPr>
          <t xml:space="preserve">Contabiliza usuarias con ciclo vital:     
</t>
        </r>
        <r>
          <rPr>
            <b/>
            <sz val="9"/>
            <color indexed="81"/>
            <rFont val="Tahoma"/>
            <family val="2"/>
          </rPr>
          <t>- Embarazada
 o 
-Embarazada Primigesta</t>
        </r>
        <r>
          <rPr>
            <sz val="9"/>
            <color indexed="81"/>
            <rFont val="Tahoma"/>
            <family val="2"/>
          </rPr>
          <t xml:space="preserve">
</t>
        </r>
      </text>
    </comment>
    <comment ref="AR306" authorId="1" shapeId="0" xr:uid="{032275CC-D536-41A8-9EC4-6E62287E1DE3}">
      <text>
        <r>
          <rPr>
            <sz val="9"/>
            <color indexed="81"/>
            <rFont val="Tahoma"/>
            <family val="2"/>
          </rPr>
          <t xml:space="preserve">Contabiliza Pacientes que tengan 60 años de edad.
</t>
        </r>
      </text>
    </comment>
    <comment ref="A309" authorId="8" shapeId="0" xr:uid="{87731CB6-0655-4690-A0C2-EE044B49B20E}">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Aplicación de Sellante
</t>
        </r>
      </text>
    </comment>
    <comment ref="A310" authorId="8" shapeId="0" xr:uid="{0F5315D3-63E5-4807-818E-1919A3B7C11B}">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Pulido Coronario 
O
Destartraje Supragingival
</t>
        </r>
      </text>
    </comment>
    <comment ref="A311" authorId="8" shapeId="0" xr:uid="{B99EEF48-A85D-4518-88B3-9C911A2FC6B1}">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Fluoruración Tópica Gel
O
Fluoruración Tópica Barniz
</t>
        </r>
      </text>
    </comment>
    <comment ref="A312" authorId="8" shapeId="0" xr:uid="{40F921CC-4FA9-4CE0-BE86-1F620B95A309}">
      <text>
        <r>
          <rPr>
            <sz val="9"/>
            <color indexed="81"/>
            <rFont val="Tahoma"/>
            <family val="2"/>
          </rPr>
          <t xml:space="preserve">
Este dato aparecerá  luego de que en la atención 
1.- Registrada en el Modulo Box / Pacientes citados 
 o en Atención / Registro Atención Individual.  
 Registre la actividad:
</t>
        </r>
        <r>
          <rPr>
            <b/>
            <sz val="9"/>
            <color indexed="81"/>
            <rFont val="Tahoma"/>
            <family val="2"/>
          </rPr>
          <t>Educación Individual con Instrucción de Técnica de Cepillado.</t>
        </r>
      </text>
    </comment>
    <comment ref="A313" authorId="8" shapeId="0" xr:uid="{11B46399-9511-4B27-9A04-DECFB5856E16}">
      <text>
        <r>
          <rPr>
            <sz val="9"/>
            <color indexed="81"/>
            <rFont val="Tahoma"/>
            <family val="2"/>
          </rPr>
          <t xml:space="preserve">
Este dato aparecerá  luego de que en la atención 
1.- Registrada en el Modulo Box / Pacientes citados 
 Registre el procedimiento:
</t>
        </r>
        <r>
          <rPr>
            <b/>
            <sz val="9"/>
            <color indexed="81"/>
            <rFont val="Tahoma"/>
            <family val="2"/>
          </rPr>
          <t xml:space="preserve">RX Intraoral Retroalveolar
o
RX Intraoral Bite Wing
o
Rx Intraoral Bite Wing Izquierda
o
Rx Intraoral Bite Wing Derecha
</t>
        </r>
      </text>
    </comment>
    <comment ref="D315" authorId="6" shapeId="0" xr:uid="{AD661464-B35B-48E8-8F5C-C7D0BE39272F}">
      <text>
        <r>
          <rPr>
            <sz val="9"/>
            <color indexed="81"/>
            <rFont val="Tahoma"/>
            <family val="2"/>
          </rPr>
          <t xml:space="preserve">
Este dato aparecerá  luego de que en la atención 
1.- Registrada en el Modulo Box / Pacientes citados 
Registre la actividad correspondiente a cada especialidad odontológica</t>
        </r>
        <r>
          <rPr>
            <b/>
            <sz val="9"/>
            <color indexed="81"/>
            <rFont val="Tahoma"/>
            <family val="2"/>
          </rPr>
          <t xml:space="preserve">
Consultoría especialidad...
</t>
        </r>
        <r>
          <rPr>
            <sz val="9"/>
            <color indexed="81"/>
            <rFont val="Tahoma"/>
            <family val="2"/>
          </rPr>
          <t xml:space="preserve">
y la actividad</t>
        </r>
        <r>
          <rPr>
            <b/>
            <sz val="9"/>
            <color indexed="81"/>
            <rFont val="Tahoma"/>
            <family val="2"/>
          </rPr>
          <t xml:space="preserve">
Consultoria: Caso revisado por el Equipo
</t>
        </r>
      </text>
    </comment>
    <comment ref="E315" authorId="6" shapeId="0" xr:uid="{0F0F0FEC-9137-4E68-ADB7-BD923091E4A1}">
      <text>
        <r>
          <rPr>
            <sz val="9"/>
            <color indexed="81"/>
            <rFont val="Tahoma"/>
            <family val="2"/>
          </rPr>
          <t xml:space="preserve">
Este dato aparecerá  luego de que en la atención 
1.- Registrada en el Modulo Box / Pacientes citados 
Registre la actividad correspondiente a cada especialidad odontologica</t>
        </r>
        <r>
          <rPr>
            <b/>
            <sz val="9"/>
            <color indexed="81"/>
            <rFont val="Tahoma"/>
            <family val="2"/>
          </rPr>
          <t xml:space="preserve">
Consultoría especialidad...
</t>
        </r>
        <r>
          <rPr>
            <sz val="9"/>
            <color indexed="81"/>
            <rFont val="Tahoma"/>
            <family val="2"/>
          </rPr>
          <t xml:space="preserve">
y la actividad</t>
        </r>
        <r>
          <rPr>
            <b/>
            <sz val="9"/>
            <color indexed="81"/>
            <rFont val="Tahoma"/>
            <family val="2"/>
          </rPr>
          <t xml:space="preserve">
Consultoria: Caso Atendido
</t>
        </r>
      </text>
    </comment>
    <comment ref="C316" authorId="6" shapeId="0" xr:uid="{A66A32A0-F2E9-4FF1-B4D1-B231BD3B1D6C}">
      <text>
        <r>
          <rPr>
            <sz val="9"/>
            <color indexed="81"/>
            <rFont val="Tahoma"/>
            <family val="2"/>
          </rPr>
          <t xml:space="preserve">
Este dato aparecerá  luego de que en la atención 
1.- Registrada en el Modulo Box / Pacientes citados 
Registre la actividad</t>
        </r>
        <r>
          <rPr>
            <b/>
            <sz val="9"/>
            <color indexed="81"/>
            <rFont val="Tahoma"/>
            <family val="2"/>
          </rPr>
          <t xml:space="preserve">
Consultoría especialidad Endodoncia
</t>
        </r>
      </text>
    </comment>
    <comment ref="C317" authorId="6" shapeId="0" xr:uid="{C924B787-166B-4F42-9117-341869166EF3}">
      <text>
        <r>
          <rPr>
            <sz val="9"/>
            <color indexed="81"/>
            <rFont val="Tahoma"/>
            <family val="2"/>
          </rPr>
          <t xml:space="preserve">
Este dato aparecerá  luego de que en la atención 
1.- Registrada en el Modulo Box / Pacientes citados 
Registre la actividad</t>
        </r>
        <r>
          <rPr>
            <b/>
            <sz val="9"/>
            <color indexed="81"/>
            <rFont val="Tahoma"/>
            <family val="2"/>
          </rPr>
          <t xml:space="preserve">
Consultoría especialidad Imagenología oral y Maxilofacial</t>
        </r>
      </text>
    </comment>
    <comment ref="C318" authorId="6" shapeId="0" xr:uid="{871042D3-13A9-4BA4-8AD7-F428930434D6}">
      <text>
        <r>
          <rPr>
            <sz val="9"/>
            <color indexed="81"/>
            <rFont val="Tahoma"/>
            <family val="2"/>
          </rPr>
          <t xml:space="preserve">
Este dato aparecerá  luego de que en la atención 
1.- Registrada en el Modulo Box / Pacientes citados 
Registre la actividad
</t>
        </r>
        <r>
          <rPr>
            <b/>
            <sz val="9"/>
            <color indexed="81"/>
            <rFont val="Tahoma"/>
            <family val="2"/>
          </rPr>
          <t xml:space="preserve">
Consultoría especialidad Ortodoncia</t>
        </r>
      </text>
    </comment>
    <comment ref="C319" authorId="6" shapeId="0" xr:uid="{2DE3A975-BCCA-4F7E-BC66-05C53539C5EB}">
      <text>
        <r>
          <rPr>
            <b/>
            <sz val="9"/>
            <color indexed="81"/>
            <rFont val="Tahoma"/>
            <family val="2"/>
          </rPr>
          <t xml:space="preserve">
</t>
        </r>
        <r>
          <rPr>
            <sz val="9"/>
            <color indexed="81"/>
            <rFont val="Tahoma"/>
            <family val="2"/>
          </rPr>
          <t>Este dato aparecerá  luego de que en la atención 
1.- Registrada en el Modulo Box / Pacientes citados 
Registre la actividad</t>
        </r>
        <r>
          <rPr>
            <b/>
            <sz val="9"/>
            <color indexed="81"/>
            <rFont val="Tahoma"/>
            <family val="2"/>
          </rPr>
          <t xml:space="preserve">
Consultoría especialidad Odontopedría</t>
        </r>
      </text>
    </comment>
    <comment ref="C320" authorId="6" shapeId="0" xr:uid="{2770DB90-E95B-4EBB-82C8-25BC6191D180}">
      <text>
        <r>
          <rPr>
            <sz val="9"/>
            <color indexed="81"/>
            <rFont val="Tahoma"/>
            <family val="2"/>
          </rPr>
          <t xml:space="preserve">
Este dato aparecerá  luego de que en la atención 
1.- Registrada en el Modulo Box / Pacientes citados 
Registre la actividad</t>
        </r>
        <r>
          <rPr>
            <b/>
            <sz val="9"/>
            <color indexed="81"/>
            <rFont val="Tahoma"/>
            <family val="2"/>
          </rPr>
          <t xml:space="preserve">
Consultoría especialidad Periodoncia</t>
        </r>
      </text>
    </comment>
    <comment ref="C321" authorId="6" shapeId="0" xr:uid="{4231DB49-1DC8-43C0-A944-233CB210FD09}">
      <text>
        <r>
          <rPr>
            <sz val="9"/>
            <color indexed="81"/>
            <rFont val="Tahoma"/>
            <family val="2"/>
          </rPr>
          <t xml:space="preserve">
Este dato aparecerá  luego de que en la atención 
1.- Registrada en el Modulo Box / Pacientes citados 
Registre la actividad</t>
        </r>
        <r>
          <rPr>
            <b/>
            <sz val="9"/>
            <color indexed="81"/>
            <rFont val="Tahoma"/>
            <family val="2"/>
          </rPr>
          <t xml:space="preserve">
Consultoría especialidad Rehabilitación Oral</t>
        </r>
      </text>
    </comment>
    <comment ref="C322" authorId="6" shapeId="0" xr:uid="{5D9B3706-D3E5-4EF0-BFF5-BB1872E6145C}">
      <text>
        <r>
          <rPr>
            <sz val="9"/>
            <color indexed="81"/>
            <rFont val="Tahoma"/>
            <family val="2"/>
          </rPr>
          <t xml:space="preserve">
Este dato aparecerá  luego de que en la atención 
1.- Registrada en el Modulo Box / Pacientes citados 
Registre la actividad
</t>
        </r>
        <r>
          <rPr>
            <b/>
            <sz val="9"/>
            <color indexed="81"/>
            <rFont val="Tahoma"/>
            <family val="2"/>
          </rPr>
          <t xml:space="preserve">
Consultoría especialidad Cirugía y Tramatología Maxilofacial</t>
        </r>
      </text>
    </comment>
    <comment ref="C323" authorId="6" shapeId="0" xr:uid="{3713206C-4B34-4E09-88FA-D8BD84B74920}">
      <text>
        <r>
          <rPr>
            <sz val="9"/>
            <color indexed="81"/>
            <rFont val="Tahoma"/>
            <family val="2"/>
          </rPr>
          <t xml:space="preserve">
Este dato aparecerá  luego de que en la atención 
1.- Registrada en el Modulo Box / Pacientes citados 
Registre la actividad
</t>
        </r>
        <r>
          <rPr>
            <b/>
            <sz val="9"/>
            <color indexed="81"/>
            <rFont val="Tahoma"/>
            <family val="2"/>
          </rPr>
          <t>Consultoría especialidad Trastornos Temporomandibulares y dolor orofacial</t>
        </r>
        <r>
          <rPr>
            <sz val="9"/>
            <color indexed="81"/>
            <rFont val="Tahoma"/>
            <family val="2"/>
          </rPr>
          <t xml:space="preserve">
</t>
        </r>
      </text>
    </comment>
    <comment ref="C324" authorId="6" shapeId="0" xr:uid="{A30FF207-71DA-4199-9713-E617751D0EBD}">
      <text>
        <r>
          <rPr>
            <sz val="9"/>
            <color indexed="81"/>
            <rFont val="Tahoma"/>
            <family val="2"/>
          </rPr>
          <t xml:space="preserve">
Este dato aparecerá  luego de que en la atención 
1.- Registrada en el Modulo Box / Pacientes citados 
Registre la actividad</t>
        </r>
        <r>
          <rPr>
            <b/>
            <sz val="9"/>
            <color indexed="81"/>
            <rFont val="Tahoma"/>
            <family val="2"/>
          </rPr>
          <t xml:space="preserve">
Consultoría especialidad Patología Oral</t>
        </r>
      </text>
    </comment>
    <comment ref="C325" authorId="6" shapeId="0" xr:uid="{3D82DBAE-DD8B-4A4A-AA86-8E71DFD3C4F0}">
      <text>
        <r>
          <rPr>
            <b/>
            <sz val="9"/>
            <color indexed="81"/>
            <rFont val="Tahoma"/>
            <family val="2"/>
          </rPr>
          <t xml:space="preserve">
</t>
        </r>
        <r>
          <rPr>
            <sz val="9"/>
            <color indexed="81"/>
            <rFont val="Tahoma"/>
            <family val="2"/>
          </rPr>
          <t>Este dato aparecerá  luego de que en la atención 
1.- Registrada en el Modulo Box / Pacientes citados 
Registre la actividad</t>
        </r>
        <r>
          <rPr>
            <b/>
            <sz val="9"/>
            <color indexed="81"/>
            <rFont val="Tahoma"/>
            <family val="2"/>
          </rPr>
          <t xml:space="preserve">
Consultoría especialidad Implantología Buco Maxilofacial</t>
        </r>
      </text>
    </comment>
  </commentList>
</comments>
</file>

<file path=xl/sharedStrings.xml><?xml version="1.0" encoding="utf-8"?>
<sst xmlns="http://schemas.openxmlformats.org/spreadsheetml/2006/main" count="13925" uniqueCount="4296">
  <si>
    <t>SERVICIO DE SALUD</t>
  </si>
  <si>
    <t>COMUNA</t>
  </si>
  <si>
    <t>ESTABLECIMIENTO / ESTRATEGIA</t>
  </si>
  <si>
    <t>MES</t>
  </si>
  <si>
    <t>AÑO</t>
  </si>
  <si>
    <t>REM-A04.   CONSULTAS Y OTRAS ATENCIONES EN LA RED</t>
  </si>
  <si>
    <t xml:space="preserve">SECCIÓN A: CONSULTAS MÉDICAS </t>
  </si>
  <si>
    <t>TIPO DE CONSULTA</t>
  </si>
  <si>
    <t xml:space="preserve">TOTAL      </t>
  </si>
  <si>
    <t>RANGO ETARIO Y SEXO</t>
  </si>
  <si>
    <t>Pueblos Originarios</t>
  </si>
  <si>
    <t>Migrantes</t>
  </si>
  <si>
    <t>Niños, niñas, adolescentes y jóvenes población SENAME</t>
  </si>
  <si>
    <t>Niños, Niñas, Adolescentes y Jóvenes Mejor Niñez</t>
  </si>
  <si>
    <t>Por Campaña de Invierno</t>
  </si>
  <si>
    <t>Menos  
de 1 año</t>
  </si>
  <si>
    <t>1 a 4 años</t>
  </si>
  <si>
    <t>5 a 9 años</t>
  </si>
  <si>
    <t>10 a 14 años</t>
  </si>
  <si>
    <t>15 a 19 años</t>
  </si>
  <si>
    <t>20 a 24 años</t>
  </si>
  <si>
    <t>25 - 29 años</t>
  </si>
  <si>
    <t>30 - 34 años</t>
  </si>
  <si>
    <t>35 - 39 años</t>
  </si>
  <si>
    <t>40 - 44 años</t>
  </si>
  <si>
    <t>45 - 49 años</t>
  </si>
  <si>
    <t>50 - 54 años</t>
  </si>
  <si>
    <t>55 - 59 años</t>
  </si>
  <si>
    <t>60 - 64 años</t>
  </si>
  <si>
    <t>65 - 69 años</t>
  </si>
  <si>
    <t>70 - 74 años</t>
  </si>
  <si>
    <t>75 - 79 años</t>
  </si>
  <si>
    <t>80 y más años</t>
  </si>
  <si>
    <t>Ambos Sexos</t>
  </si>
  <si>
    <t>Hombres</t>
  </si>
  <si>
    <t>Mujeres</t>
  </si>
  <si>
    <t>TOTAL</t>
  </si>
  <si>
    <t>IRA ALTA</t>
  </si>
  <si>
    <t xml:space="preserve">SÍNDROME BRONQUIAL OBSTRUCTIVO </t>
  </si>
  <si>
    <t>NEUMONÍA</t>
  </si>
  <si>
    <t>EXACERBACIÓN ASMA</t>
  </si>
  <si>
    <t>ENFERMEDAD PULMONAR OBSTRUCTIVA CRÓNICA</t>
  </si>
  <si>
    <t>OTRAS RESPIRATORIAS</t>
  </si>
  <si>
    <t>OBSTETRICA</t>
  </si>
  <si>
    <t>GINECOLÓGICA</t>
  </si>
  <si>
    <t>GINECOLÓGICA  POR INFERTILIDAD</t>
  </si>
  <si>
    <t>INFECCIÓN TRANSMISIÓN SEXUAL</t>
  </si>
  <si>
    <t>VIH-SIDA</t>
  </si>
  <si>
    <t>SALUD MENTAL</t>
  </si>
  <si>
    <t>CARDIOVASCULAR</t>
  </si>
  <si>
    <t>OTRAS MORBILIDADES</t>
  </si>
  <si>
    <t xml:space="preserve">SECCIÓN B: CONSULTAS DE PROFESIONALES NO MÉDICOS </t>
  </si>
  <si>
    <t xml:space="preserve"> </t>
  </si>
  <si>
    <t>PROFESIONAL</t>
  </si>
  <si>
    <t>Espacios Amigables</t>
  </si>
  <si>
    <t>Menos 
de 1 año</t>
  </si>
  <si>
    <t>ENFERMERA /O</t>
  </si>
  <si>
    <t>MATRONA /ÓN (MORB.GINECOLÓGICA)</t>
  </si>
  <si>
    <t>MATRONA /ÓN (ITS)</t>
  </si>
  <si>
    <t>MATRONA /ÓN (INFERTILIDAD)</t>
  </si>
  <si>
    <t>MATRONA /ÓN (OTRAS CONSULTAS)</t>
  </si>
  <si>
    <t>MATRONA /ÓN (SALUD SEXUAL)</t>
  </si>
  <si>
    <t>MATRONA /ÓN (PISO PELVICO)</t>
  </si>
  <si>
    <t>NUTRICIONISTA (OTRAS CONSULTAS)</t>
  </si>
  <si>
    <t>NUTRICIONISTA MAULNUTRICIÓN POR EXCESO</t>
  </si>
  <si>
    <t>NUTRICIONISTA MALNUTRICIÓN POR DEFICIT</t>
  </si>
  <si>
    <t>PSICÓLOGO/A</t>
  </si>
  <si>
    <t>FONOAUDIÓLOGO/A</t>
  </si>
  <si>
    <t>TERAPEUTA OCUPACIONAL</t>
  </si>
  <si>
    <t>TECNÓLOGO/A MÉDICO/A (EXCLUYE UAPO)</t>
  </si>
  <si>
    <t>TRABAJADOR (A) SOCIAL (EXCLUYE SM)</t>
  </si>
  <si>
    <t>EDUCADORA DE PARVULOS</t>
  </si>
  <si>
    <t>SECCIÓN C: CONSULTAS ANTICONCEPCIÓN DE EMERGENCIA (Incluidas en Sección A o B, respectivamente.)</t>
  </si>
  <si>
    <t>CON ENTREGA ANTICONCEPCIÓN EMERGENCIA</t>
  </si>
  <si>
    <t>SIN ENTREGA ANTICONCEPCIÓN EMERGENCIA</t>
  </si>
  <si>
    <t>25 y más años</t>
  </si>
  <si>
    <t>MÉDICO/A</t>
  </si>
  <si>
    <t>MATRONA /ÓN</t>
  </si>
  <si>
    <t>SECCIÓN D: CONSULTAS EN HORARIO CONTINUADO (Incluidas en las consultas de morbilidad de sección A o B)</t>
  </si>
  <si>
    <t>TIPO JORNADA</t>
  </si>
  <si>
    <t>RANGO ETARIO</t>
  </si>
  <si>
    <t>HORARIO CONTINUADO</t>
  </si>
  <si>
    <t>OTROS PROFESIONALES</t>
  </si>
  <si>
    <t>SÁBADO, DOMINGO o FESTIVO</t>
  </si>
  <si>
    <t>SECCIÓN E: CONSULTA  ABREVIADA</t>
  </si>
  <si>
    <t>MATRONA/ON</t>
  </si>
  <si>
    <t>SECCIÓN F: CONSULTA ABREVIADA PROFESIONALES NO MÉDICOS PRAIS</t>
  </si>
  <si>
    <t>TRABAJADOR/A SOCIAL</t>
  </si>
  <si>
    <t>ENFERMERO/A</t>
  </si>
  <si>
    <t>KINESIÓLOGO/A</t>
  </si>
  <si>
    <t xml:space="preserve">TÉCNICO EN ENFERMERÍA </t>
  </si>
  <si>
    <t>GESTOR COMUNITARIO</t>
  </si>
  <si>
    <t>OTRO PROFESIONAL</t>
  </si>
  <si>
    <t>SECCIÓN G: ATENCIONES DE SANADORES INDÍGENA</t>
  </si>
  <si>
    <t>COMPONENTE</t>
  </si>
  <si>
    <t>Pueblos No Originarios</t>
  </si>
  <si>
    <t>0 a 4 años</t>
  </si>
  <si>
    <t>5 a 9  años</t>
  </si>
  <si>
    <t>25 a 29 años</t>
  </si>
  <si>
    <t>30 a 34 años</t>
  </si>
  <si>
    <t>80 y mas años</t>
  </si>
  <si>
    <t xml:space="preserve">Atenciones por sanadores de Medicina Indígena </t>
  </si>
  <si>
    <t>SECCIÓN H: INTERVENCIÓN INDIVIDUAL DEL USUARIO EN PROGRAMA ELIGE VIDA SANA</t>
  </si>
  <si>
    <t>PRESTACIÒN</t>
  </si>
  <si>
    <t>Gestantes</t>
  </si>
  <si>
    <t>Post Parto</t>
  </si>
  <si>
    <t>Espacios Amigables/ Adolescentes</t>
  </si>
  <si>
    <t>Menos de 2 años</t>
  </si>
  <si>
    <t>2 a 4 años</t>
  </si>
  <si>
    <t>15 a 18 años</t>
  </si>
  <si>
    <t>19 años</t>
  </si>
  <si>
    <t>PROFESIONAL DE LA ACTIVIDAD FISICA</t>
  </si>
  <si>
    <t>EVALUACIÓN</t>
  </si>
  <si>
    <t>NUTRICIONISTA</t>
  </si>
  <si>
    <t>CONSULTA NUTRICIONAL</t>
  </si>
  <si>
    <t>CONSULTA NUTRICIONAL DE SEGUIMIENTO</t>
  </si>
  <si>
    <t>CONSULTA</t>
  </si>
  <si>
    <t>SECCIÓN I: SERVICIOS FARMACEÚTICOS</t>
  </si>
  <si>
    <t xml:space="preserve">ATENCION ABIERTA </t>
  </si>
  <si>
    <t>ATENCION CERRADA</t>
  </si>
  <si>
    <t>SERVICIOS FARMACÉUTICOS REALIZADOS EN ESTABLECIMIENTOS DE SALUD</t>
  </si>
  <si>
    <t>SERVICIOS FARMACÉUTICOS REALIZADOS EN DOMICILIO</t>
  </si>
  <si>
    <t>ATENCIÓN FARMACÉUTICA</t>
  </si>
  <si>
    <t>REVISIÓN DE LA MEDICACIÓN SIN ENTREVISTA</t>
  </si>
  <si>
    <t>REVISIÓN DE LA MEDICACIÓN CON ENTREVISTA</t>
  </si>
  <si>
    <t>CONCILIACIÓN FARMACÉUTICA</t>
  </si>
  <si>
    <t>EDUCACIÓN FARMACÉUTICA</t>
  </si>
  <si>
    <t>SEGUIMIENTO FARMACOTERAPÉUTICO</t>
  </si>
  <si>
    <t>FARMACOVIGILANCIA</t>
  </si>
  <si>
    <t>REPORTE REACCIÓN ADVERSA A MEDICAMENTOS</t>
  </si>
  <si>
    <t>REPORTE FALLA DE CALIDAD</t>
  </si>
  <si>
    <t>REPORTE DE EVENTOS ADVERSOS ASOCIADOS A MEDICAMENTOS</t>
  </si>
  <si>
    <t>SECCIÓN J: DESPACHO DE RECETAS DE PACIENTES AMBULATORIOS</t>
  </si>
  <si>
    <t>TIPO DE RECETA</t>
  </si>
  <si>
    <t>RECETAS DESPACHADAS</t>
  </si>
  <si>
    <t>LUGAR DE ENTREGA</t>
  </si>
  <si>
    <t xml:space="preserve">PRESCRIPCIONES </t>
  </si>
  <si>
    <t>COORDINACION TERRITORIAL</t>
  </si>
  <si>
    <t>RECETAS DESPACHADAS CON OPORTUNIDAD  (Entregado el mismo día)</t>
  </si>
  <si>
    <t xml:space="preserve">Recetas despachadas a pacientes del Programa de Salud Cardiovascular </t>
  </si>
  <si>
    <t>PRESCRIPCIONES A PACIENTES DEL PROGRAMA DE SALUD CARDIOVASCULAR</t>
  </si>
  <si>
    <t>Unidades de Urgencia/Emergencia</t>
  </si>
  <si>
    <t>DESPACHO TOTAL</t>
  </si>
  <si>
    <t>DESPACHO COMPLETO</t>
  </si>
  <si>
    <t>DESPACHO 
PARCIAL</t>
  </si>
  <si>
    <t>EN CENTRO DE SALUD</t>
  </si>
  <si>
    <t>EN DOMICILIO</t>
  </si>
  <si>
    <t>EMITIDAS</t>
  </si>
  <si>
    <t>RECHAZADAS</t>
  </si>
  <si>
    <t>Despacho Completo y Oportuno</t>
  </si>
  <si>
    <t>Despacho Completo</t>
  </si>
  <si>
    <t>Despacho
Parcial</t>
  </si>
  <si>
    <t>RECHA
ZADAS</t>
  </si>
  <si>
    <t>Recetas despachadas</t>
  </si>
  <si>
    <t>Prescripciones despachadas</t>
  </si>
  <si>
    <t>CRÓNICA</t>
  </si>
  <si>
    <t>MORBILIDAD</t>
  </si>
  <si>
    <t>BAJO CONTROL LEGAL</t>
  </si>
  <si>
    <t>SECCIÓN K: RONDAS POR TIPO Y PROFESIONAL</t>
  </si>
  <si>
    <t>TIPO DE RONDA</t>
  </si>
  <si>
    <t>Nº Rondas</t>
  </si>
  <si>
    <t>TOTAL DE PROFESIONALES QUE PARTICIPARON EN RONDAS, SEGÚN TIPO DE PROFESIONAL</t>
  </si>
  <si>
    <t>COMPRA DE SERVICIO - Nº TRASLADOS PROFESIONALES EN RONDA</t>
  </si>
  <si>
    <t>Médico</t>
  </si>
  <si>
    <t>Dentista</t>
  </si>
  <si>
    <t>Enfermera</t>
  </si>
  <si>
    <t>Matrona</t>
  </si>
  <si>
    <t>Nutricionista</t>
  </si>
  <si>
    <t>Tecnico Paramedico</t>
  </si>
  <si>
    <t>Asistente Social</t>
  </si>
  <si>
    <t>Psicólogo</t>
  </si>
  <si>
    <t>Químico Farmacéutico</t>
  </si>
  <si>
    <t>Otros</t>
  </si>
  <si>
    <t>TERRESTRE</t>
  </si>
  <si>
    <t>AÉREA</t>
  </si>
  <si>
    <t>MARÍTIMA</t>
  </si>
  <si>
    <t>SECCION L: CLASIFICACION DE CONSULTA NUTRICIONAL POR GRUPO DE EDAD (Incluidas en Seccion B)</t>
  </si>
  <si>
    <t>Clasificacion</t>
  </si>
  <si>
    <t>Beneficiarios</t>
  </si>
  <si>
    <t>Embarazada</t>
  </si>
  <si>
    <t>Niños, niñas, adolescentes y jóvenes SENAME</t>
  </si>
  <si>
    <t xml:space="preserve">MAL NUTRICIÓN POR RIESGO A DESNUTRIR/RIESGO BAJO PESO </t>
  </si>
  <si>
    <t xml:space="preserve">MAL NUTRICIÓN POR RIESGO OBESIDAD SOBREPESO </t>
  </si>
  <si>
    <t>ESTADO NUTRICIONAL NORMAL</t>
  </si>
  <si>
    <t>SECCIÓN M: CONSULTA DE LACTANCIA EN NIÑOS Y NIÑAS CONTROLADOS</t>
  </si>
  <si>
    <t>TIPOS DE CONSULTA</t>
  </si>
  <si>
    <t xml:space="preserve"> De 0 a 29 días</t>
  </si>
  <si>
    <t>De 1 mes a 2 meses 29 días</t>
  </si>
  <si>
    <t>De 3 meses a 5 meses 29 días</t>
  </si>
  <si>
    <t>De 6 meses a 11 meses 29 días</t>
  </si>
  <si>
    <t>De 1 a 2 años</t>
  </si>
  <si>
    <t>CONSULTA DE LACTANCIA</t>
  </si>
  <si>
    <t>CONSULTA LACTANCIA MATERNA DE ALERTA</t>
  </si>
  <si>
    <t>CONSULTA DE LACTANCIA MATERNA DE SEGUIMIENTO</t>
  </si>
  <si>
    <t>OTRAS CONSULTAS DE LACTANCIA MATERNA</t>
  </si>
  <si>
    <t>CONSEJERÍA DE LACTANCIA</t>
  </si>
  <si>
    <t>CONSEJERÍA PRENATAL EN LACTANCIA MATERNA</t>
  </si>
  <si>
    <t>CONSEJERÍA POSTNATAL EN LACTANCIA MATERNA</t>
  </si>
  <si>
    <t>CONSULTA DE LACTANCIA POR PROFESIONAL</t>
  </si>
  <si>
    <t>MATRÓN/A</t>
  </si>
  <si>
    <t>ENFERMERA/O</t>
  </si>
  <si>
    <t>SECCION N: ATENCIONES AMBULATORIAS POR  EL PROGRAMA TUBERCULOSIS</t>
  </si>
  <si>
    <t>TIPOS DE ATENCION</t>
  </si>
  <si>
    <t>5 - 9 años</t>
  </si>
  <si>
    <t>10 - 14 años</t>
  </si>
  <si>
    <t>15 - 19 años</t>
  </si>
  <si>
    <t>20 - 24 años</t>
  </si>
  <si>
    <t>35 a 39 años</t>
  </si>
  <si>
    <t>40 a 44 años</t>
  </si>
  <si>
    <t>45 a 49 años</t>
  </si>
  <si>
    <t>50 a 54 años</t>
  </si>
  <si>
    <t>55 a 59 años</t>
  </si>
  <si>
    <t>60 a 64 años</t>
  </si>
  <si>
    <t>65 a 69 años</t>
  </si>
  <si>
    <t>70 a 74 años</t>
  </si>
  <si>
    <t>75 a 79 años</t>
  </si>
  <si>
    <t xml:space="preserve">Hombres </t>
  </si>
  <si>
    <t>MÉDICO</t>
  </si>
  <si>
    <t>Ingreso tratamiento</t>
  </si>
  <si>
    <t>Ingreso quimioprófilaxis</t>
  </si>
  <si>
    <t>Control mensual</t>
  </si>
  <si>
    <t>Control de seguimiento</t>
  </si>
  <si>
    <t>Consultas espontáneas</t>
  </si>
  <si>
    <t>Rescate</t>
  </si>
  <si>
    <t>Control de los contactos</t>
  </si>
  <si>
    <t>Atención domiciliaria</t>
  </si>
  <si>
    <t>ENFERMERA</t>
  </si>
  <si>
    <t>Ingreso de tratamiento</t>
  </si>
  <si>
    <t>SECCION O: EXÁMENES BACTERIOLOGICOS PROCESADOS</t>
  </si>
  <si>
    <t>TIPO DE MUESTRA</t>
  </si>
  <si>
    <t>10-14 años</t>
  </si>
  <si>
    <t>20-24 años</t>
  </si>
  <si>
    <t>30-34 años</t>
  </si>
  <si>
    <t>40-44 años</t>
  </si>
  <si>
    <t xml:space="preserve">50-54 años </t>
  </si>
  <si>
    <t xml:space="preserve">80 y más </t>
  </si>
  <si>
    <t>Muestras procesadas para diagnóstico de tuberculosis pulmonar mediante bacteriología.</t>
  </si>
  <si>
    <t>REM-A05.   INGRESOS Y EGRESOS POR CONDICIÓN Y PROBLEMAS DE SALUD</t>
  </si>
  <si>
    <t>SECCIÓN A: INGRESOS DE GESTANTES A PROGRAMA PRENATAL</t>
  </si>
  <si>
    <t>CONDICIÓN</t>
  </si>
  <si>
    <t>Víctima de Violencia de Género</t>
  </si>
  <si>
    <t>Ingresos por Traslado</t>
  </si>
  <si>
    <t>Ingresos con Control Precoz Extrasistema</t>
  </si>
  <si>
    <t>Menos
de 15 años</t>
  </si>
  <si>
    <t>55 y más años</t>
  </si>
  <si>
    <t>Gestantes Ingresadas</t>
  </si>
  <si>
    <t>Primigestas Ingresadas</t>
  </si>
  <si>
    <t>Gestantes Ingresadas antes de las 14 Semanas</t>
  </si>
  <si>
    <t>Gestantes con Embarazo no Planificado</t>
  </si>
  <si>
    <t>SECCIÓN B: INGRESO DE GESTANTES CON PATOLOGÍA DE ALTO RIESGO OBSTÉTRICO A LA UNIDAD DE ARO  (Nivel Secundario)</t>
  </si>
  <si>
    <t>PATOLOGÍA</t>
  </si>
  <si>
    <t>Nº de Ingreso a ARO</t>
  </si>
  <si>
    <t>Víctima de violencia de género</t>
  </si>
  <si>
    <t>Nº de Gestantes Ingresadas</t>
  </si>
  <si>
    <t>Preeclampsia (PE)</t>
  </si>
  <si>
    <t>Síndrome Hipertensivo del Embarazo (SHE)</t>
  </si>
  <si>
    <t>Factores de Riesgo y Condicionantes de Parto Prematuro</t>
  </si>
  <si>
    <t>Retardo Crecimiento Intrauterino (RCIU)</t>
  </si>
  <si>
    <t>SÍFILIS</t>
  </si>
  <si>
    <t>VIH</t>
  </si>
  <si>
    <t>Diabetes</t>
  </si>
  <si>
    <t>Cesárea Anterior</t>
  </si>
  <si>
    <t>Malformación Congénita</t>
  </si>
  <si>
    <t>Hipotiroidismo</t>
  </si>
  <si>
    <t>Diabetes Gestacional</t>
  </si>
  <si>
    <t>Hipertensión Crónica</t>
  </si>
  <si>
    <t>Otras Patologías del Embarazo</t>
  </si>
  <si>
    <t>SECCIÓN C: INGRESOS A PROGRAMA DE REGULACIÓN DE FERTILIDAD Y SALUD SEXUAL</t>
  </si>
  <si>
    <t>MÉTODOS</t>
  </si>
  <si>
    <t>Ingreso por cambio de Método Anticonceptivo</t>
  </si>
  <si>
    <t>Inicio precoz de MAC nivel secundario y terciario</t>
  </si>
  <si>
    <t>70 y más años</t>
  </si>
  <si>
    <t>TOTAL REGULACIÓN DE FERTILIDAD</t>
  </si>
  <si>
    <t>D.I.U. T con Cobre</t>
  </si>
  <si>
    <t>D.I.U. con Levonorgestrel</t>
  </si>
  <si>
    <t>Hormonal</t>
  </si>
  <si>
    <t>Oral Combinado</t>
  </si>
  <si>
    <t>Oral Progestágeno</t>
  </si>
  <si>
    <t>Inyectable Combinado</t>
  </si>
  <si>
    <t>Inyectable Progestágeno</t>
  </si>
  <si>
    <t>Implante Etonogestrel (3 años)</t>
  </si>
  <si>
    <t>Implante Levonorgestrel (5 años)</t>
  </si>
  <si>
    <t>Anillo Vaginal</t>
  </si>
  <si>
    <t xml:space="preserve"> Sólo preservativo MAC                                                                                                                                                                                                                                             </t>
  </si>
  <si>
    <t>Mujer</t>
  </si>
  <si>
    <t>Esterilización Quirúrgica</t>
  </si>
  <si>
    <t xml:space="preserve"> Método de Regulación de Fertilidad más Preservativos</t>
  </si>
  <si>
    <t>Gestantes que reciben preservativo</t>
  </si>
  <si>
    <t>Preservativo/Practica Sexual Segura</t>
  </si>
  <si>
    <t>Lubricantes</t>
  </si>
  <si>
    <t>Condón Femenino</t>
  </si>
  <si>
    <t>SECCIÓN C1: EGRESOS DE PROGRAMA DE REGULACIÓN DE FERTILIDAD Y SALUD SEXUAL</t>
  </si>
  <si>
    <t>Método de Regulación de Fertilidad más Preservativos</t>
  </si>
  <si>
    <t xml:space="preserve">SECCIÓN D: INGRESOS A PROGRAMA CONTROL DE CLIMATERIO </t>
  </si>
  <si>
    <t>CONCEPTO</t>
  </si>
  <si>
    <t>Ingresos</t>
  </si>
  <si>
    <t>SECCIÓN E:  INGRESOS  A CONTROL DE SALUD DE RECIÉN NACIDOS</t>
  </si>
  <si>
    <t>EDAD</t>
  </si>
  <si>
    <t>Niños</t>
  </si>
  <si>
    <t>Niñas</t>
  </si>
  <si>
    <t xml:space="preserve">Menores de 28 días </t>
  </si>
  <si>
    <t xml:space="preserve">SECCIÓN F:  INGRESOS Y EGRESOS A SALA DE ESTIMULACIÓN, SERVICIO ITINERANTE Y ATENCIÓN DOMICILIARIA </t>
  </si>
  <si>
    <t xml:space="preserve">NIÑO / A (CON) </t>
  </si>
  <si>
    <t xml:space="preserve">TOTAL    </t>
  </si>
  <si>
    <t>Sala de Estimulación</t>
  </si>
  <si>
    <t>Servicio Itinerante en Centro de Salud</t>
  </si>
  <si>
    <t>Atención Domiciliaria</t>
  </si>
  <si>
    <t>Egresos</t>
  </si>
  <si>
    <t>Resultados de La Reevaluación Post Egreso</t>
  </si>
  <si>
    <t>0-11 meses</t>
  </si>
  <si>
    <t>12-23 meses</t>
  </si>
  <si>
    <t>24- 59 meses</t>
  </si>
  <si>
    <t>24-59 meses</t>
  </si>
  <si>
    <t>Motivo Egreso</t>
  </si>
  <si>
    <t>Cumplimiento de tratamiento</t>
  </si>
  <si>
    <t>Derivación a Especialidad</t>
  </si>
  <si>
    <t>Inasistente</t>
  </si>
  <si>
    <t>Recuperado</t>
  </si>
  <si>
    <t>No Recuperado</t>
  </si>
  <si>
    <t>Normal con Rezago</t>
  </si>
  <si>
    <t>Riesgo</t>
  </si>
  <si>
    <t>Retraso</t>
  </si>
  <si>
    <t>Normal con Riesgo Biopsicosocial</t>
  </si>
  <si>
    <t>SECCIÓN F.1: REINGRESOS Y EGRESOS POR SEGUNDA VEZ A SALA DE ESTIMULACIÓN, SERVICIO ITINERANTE Y ATENCIÓN DOMICILIARIA</t>
  </si>
  <si>
    <t>Sala de estimulación</t>
  </si>
  <si>
    <t>Egresos por Segunda Vez y Resultados de la Reevaluación Post Egreso</t>
  </si>
  <si>
    <t>Resultado de Reevaluación</t>
  </si>
  <si>
    <t>SECCIÓN G: INGRESO DE NIÑOS, NIÑAS Y ADOLESCENTES CON NECESIDADES ESPECIALES  A CONTROL DE SALUD EN APS</t>
  </si>
  <si>
    <t>NANEAS</t>
  </si>
  <si>
    <t xml:space="preserve"> 0 - 4 años</t>
  </si>
  <si>
    <t xml:space="preserve"> 5 - 9 años</t>
  </si>
  <si>
    <t xml:space="preserve"> 10 -14 años</t>
  </si>
  <si>
    <t>Total Ingresos</t>
  </si>
  <si>
    <t>Baja Complejidad</t>
  </si>
  <si>
    <t>Mediana Complejidad</t>
  </si>
  <si>
    <t>Alta Complejidad</t>
  </si>
  <si>
    <t>SECCIÓN H: INGRESOS AL PSCV</t>
  </si>
  <si>
    <t>Ingresos al PSCV</t>
  </si>
  <si>
    <t>Programa de Salud Cardiovascular</t>
  </si>
  <si>
    <t>Hipertensión Arterial</t>
  </si>
  <si>
    <t>Diabetes Mellitus</t>
  </si>
  <si>
    <t>Dislipidemia</t>
  </si>
  <si>
    <t>Antecedentes Enf. Cardiovascular (F.Ventricular-IAM)</t>
  </si>
  <si>
    <t>Antecedentes Enf. Cerebrovascular (ACV)</t>
  </si>
  <si>
    <t>Enfermedad Renal Crónica</t>
  </si>
  <si>
    <t>Tabaquismo</t>
  </si>
  <si>
    <t>Protocolo HEARTS</t>
  </si>
  <si>
    <t>SECCIÓN I: EGRESOS  DEL PSCV</t>
  </si>
  <si>
    <t>CAUSAL DE EGRESO</t>
  </si>
  <si>
    <t>Abandono</t>
  </si>
  <si>
    <t>Traslado</t>
  </si>
  <si>
    <t>Fallecimiento</t>
  </si>
  <si>
    <t>No cumple criterio de inclusión</t>
  </si>
  <si>
    <t>Egresos del PSCV</t>
  </si>
  <si>
    <t xml:space="preserve">SECCIÓN J: INGRESOS Y EGRESOS AL PROGRAMA DE PACIENTES CON DEPENDENCIA LEVE, MODERADA Y SEVERA </t>
  </si>
  <si>
    <t xml:space="preserve"> 10 - 14 años</t>
  </si>
  <si>
    <t>Altas</t>
  </si>
  <si>
    <t>Abandono/
Traslado</t>
  </si>
  <si>
    <t>Dependencia Leve</t>
  </si>
  <si>
    <t>Dependencia Moderada</t>
  </si>
  <si>
    <t xml:space="preserve">Dependencia Severa  </t>
  </si>
  <si>
    <t>Oncológico</t>
  </si>
  <si>
    <t>No Oncológico</t>
  </si>
  <si>
    <t>Dependencia severa con escaras</t>
  </si>
  <si>
    <t>SECCIÓN K: INGRESOS AL PROGRAMA DEL ADULTO MAYOR SEGÚN CONDICIÓN DE FUNCIONALIDAD Y DEPENDENCIA</t>
  </si>
  <si>
    <t>EMPAM</t>
  </si>
  <si>
    <t>Autovalente sin Riesgo</t>
  </si>
  <si>
    <t>Autovalente con Riesgo</t>
  </si>
  <si>
    <t>Riesgo de Dependencia</t>
  </si>
  <si>
    <t>SUBTOTAL</t>
  </si>
  <si>
    <t>BARTHEL</t>
  </si>
  <si>
    <t>Dependiente Leve</t>
  </si>
  <si>
    <t>Dependiente Moderado</t>
  </si>
  <si>
    <t>Dependiente Grave</t>
  </si>
  <si>
    <t>Dependiente Total</t>
  </si>
  <si>
    <t xml:space="preserve">TOTAL  </t>
  </si>
  <si>
    <t>SECCIÓN L: EGRESOS DEL PROGRAMA DEL ADULTO MAYOR SEGÚN CONDICIÓN DE FUNCIONALIDAD Y DEPENDENCIA</t>
  </si>
  <si>
    <t>SECCIÓN M: INGRESOS Y EGRESOS DEL  PROGRAMA MÁS ADULTOS MAYORES AUTOVALENTES</t>
  </si>
  <si>
    <t>Ingreso</t>
  </si>
  <si>
    <t>TOTAL INGRESOS</t>
  </si>
  <si>
    <t>Egreso</t>
  </si>
  <si>
    <t>Completa Ciclo</t>
  </si>
  <si>
    <t>* Los pacientes de 60 a 64 años, no debe desagregarse por condición de funcionalidad, por ello sólo se registran en la primera fila (Autovalente sin riesgo).</t>
  </si>
  <si>
    <t>** Para la desagregación por funcionalidad se contabiliza desde 65 y mas años. Sólo para el cálculo del total de los ingresos se contabiliza el rango de 60 - 64 años.</t>
  </si>
  <si>
    <t>SECCIÓN N: INGRESOS AL PROGRAMA DE SALUD  MENTAL EN APS /ESPECIALIDAD</t>
  </si>
  <si>
    <t>MOTIVO DE INGRESO</t>
  </si>
  <si>
    <t>0 - 4 años</t>
  </si>
  <si>
    <t>Madre De Niño Menor De 5 Años</t>
  </si>
  <si>
    <t>Niños, Niñas, Adolescentes y Jóvenes  SENAME</t>
  </si>
  <si>
    <t>Niños, Niñas, Adolescentes y Jóvenes  Mejor Niñez</t>
  </si>
  <si>
    <t>Trans</t>
  </si>
  <si>
    <t>TRANS Femenino/
Masculino</t>
  </si>
  <si>
    <t>Masculino</t>
  </si>
  <si>
    <t>Femenino</t>
  </si>
  <si>
    <t>INGRESOS AL PROGRAMA</t>
  </si>
  <si>
    <t>FACTORES DE RIESGO Y CONDICIONANTES DE LA SALUD MENTAL</t>
  </si>
  <si>
    <t>Violencia</t>
  </si>
  <si>
    <t>Victima</t>
  </si>
  <si>
    <t>Agresor / a</t>
  </si>
  <si>
    <t>Abuso sexual</t>
  </si>
  <si>
    <t>Suicidio</t>
  </si>
  <si>
    <t>Ideación</t>
  </si>
  <si>
    <t>Intento</t>
  </si>
  <si>
    <t xml:space="preserve">PERSONAS CON DIAGNÓSTICOS DE TRASTORNOS MENTALES </t>
  </si>
  <si>
    <t>Trastornos del Humor
(Afectivos)</t>
  </si>
  <si>
    <t>Depresión Leve</t>
  </si>
  <si>
    <t>Depresión Moderada</t>
  </si>
  <si>
    <t>Depresión Grave</t>
  </si>
  <si>
    <t>Depresión Post Parto</t>
  </si>
  <si>
    <t>Trastorno Bipolar</t>
  </si>
  <si>
    <t>Depresión Refractaria</t>
  </si>
  <si>
    <t>Depresión Grave Con Psicosis</t>
  </si>
  <si>
    <t>Depresión con Alto Riesgo Suicida</t>
  </si>
  <si>
    <t>Trastornos Mentales y del Comportamiento Debido a Consumo Sustancias Psicotrópicas</t>
  </si>
  <si>
    <t>Consumo Perjudicial de Alcohol</t>
  </si>
  <si>
    <t>Consumo Dependiente del Alcohol</t>
  </si>
  <si>
    <t>Consumo Perjudicial de Drogas</t>
  </si>
  <si>
    <t>Consumo Dependiente de Drogas</t>
  </si>
  <si>
    <t>Consumo de Drogas y Alcohol</t>
  </si>
  <si>
    <t>Trastornos del Comportamiento y de Las Emociones de Comienzo Habitual en la Infancia y Adolescencia</t>
  </si>
  <si>
    <t>Trastorno Hipercinéticos</t>
  </si>
  <si>
    <t>Trastorno Disocial Desafiante y Oposicionista</t>
  </si>
  <si>
    <t>Trastorno de Ansiedad de Separación en la Infancia</t>
  </si>
  <si>
    <t>Otros Trastornos del Comportamiento y de las Emociones de Comienzo Habitual en La Infancia y Adolescencia</t>
  </si>
  <si>
    <t>Trastorno de Estrés Post Traumático</t>
  </si>
  <si>
    <t xml:space="preserve">Trastorno de Pánico  </t>
  </si>
  <si>
    <t>Fobias Sociales</t>
  </si>
  <si>
    <t>Trastornos de Ansiedad Generalizada</t>
  </si>
  <si>
    <t>Otros Trastornos de Ansiedad</t>
  </si>
  <si>
    <t xml:space="preserve">
Demencias (Incluye Alzheimer)</t>
  </si>
  <si>
    <t>Leve</t>
  </si>
  <si>
    <t>Moderado</t>
  </si>
  <si>
    <t>Avanzado</t>
  </si>
  <si>
    <t>Esquizofrenia</t>
  </si>
  <si>
    <t>Trastorno Adaptativo</t>
  </si>
  <si>
    <t>Trastornos de la Conducta Alimentaria</t>
  </si>
  <si>
    <t>Retraso Mental</t>
  </si>
  <si>
    <t>Trastorno de Personalidad</t>
  </si>
  <si>
    <t>Trastorno Generalizados del Desarrollo</t>
  </si>
  <si>
    <t>Autismo</t>
  </si>
  <si>
    <t>Asperger</t>
  </si>
  <si>
    <t>Síndrome de Rett</t>
  </si>
  <si>
    <t>Trastorno Desintegrativo de la Infancia</t>
  </si>
  <si>
    <t>Trastorno Generalizado del Desarrollo no Específico</t>
  </si>
  <si>
    <t>Epilepsia</t>
  </si>
  <si>
    <t>Otras</t>
  </si>
  <si>
    <t>SECCIÓN O: EGRESOS DEL PROGRAMA DE SALUD  MENTAL POR ALTAS CLÍNICAS EN APS /ESPECIALIDAD</t>
  </si>
  <si>
    <t>MOTIVO DE EGRESO</t>
  </si>
  <si>
    <t>EGRESOS</t>
  </si>
  <si>
    <t>Traslado o Derivación</t>
  </si>
  <si>
    <t>EGRESOS DEL PROGRAMA</t>
  </si>
  <si>
    <t>Depresión Grave con Psicosis</t>
  </si>
  <si>
    <t>Trastornos del Comportamiento y de las Emociones de Comienzo Habitual en la Infancia y Adolescencia</t>
  </si>
  <si>
    <t xml:space="preserve">
Trastornos de Ansiedad</t>
  </si>
  <si>
    <t>SECCIÓN P:  PROGRAMA DE REHABILITACIÓN (PERSONAS CON TRASTORNOS PSIQUIÁTRICOS)</t>
  </si>
  <si>
    <t>TIPO DE PROGRAMA</t>
  </si>
  <si>
    <t>RUBRO</t>
  </si>
  <si>
    <t>Programa de Rehabilitación Tipo I</t>
  </si>
  <si>
    <t xml:space="preserve">
Programa de Rehabilitación Tipo II</t>
  </si>
  <si>
    <t>SECCIÓN Q: INGRESOS Y EGRESOS A PROGRAMA INFECCIÓN POR TRANSMISIÓN SEXUAL (Uso de establecimientos que realizan atención de ITS)</t>
  </si>
  <si>
    <t>PATOLOGÍAS</t>
  </si>
  <si>
    <t xml:space="preserve">TOTAL </t>
  </si>
  <si>
    <t>TRANS</t>
  </si>
  <si>
    <t>Total</t>
  </si>
  <si>
    <t>Por alta</t>
  </si>
  <si>
    <t>Por abandono</t>
  </si>
  <si>
    <t>TOTAL DE INGRESOS</t>
  </si>
  <si>
    <t>Sífilis</t>
  </si>
  <si>
    <t>Gonorrea</t>
  </si>
  <si>
    <t>Condiloma</t>
  </si>
  <si>
    <t>Herpes</t>
  </si>
  <si>
    <t>Chlamydias</t>
  </si>
  <si>
    <t>Uretritis no Gonocócica</t>
  </si>
  <si>
    <t>Linfogranuloma</t>
  </si>
  <si>
    <t>Chancroide</t>
  </si>
  <si>
    <t>Otras ITS</t>
  </si>
  <si>
    <t>No Gestantes</t>
  </si>
  <si>
    <t>SECCIÓN R: INGRESOS Y EGRESOS DEL PROGRAMA DE VIH/SIDA (Uso exclusivo Centros de Atención VIH-SIDA)</t>
  </si>
  <si>
    <t>Niños, Niñas, Adolescentes y Jóvenes SENAME</t>
  </si>
  <si>
    <t>Menor de 6 meses</t>
  </si>
  <si>
    <t>6 - 11 meses</t>
  </si>
  <si>
    <t>12 - 24 meses</t>
  </si>
  <si>
    <t>3 - 4 años</t>
  </si>
  <si>
    <t>75 y más años</t>
  </si>
  <si>
    <t xml:space="preserve">Ingresos al programa </t>
  </si>
  <si>
    <t>Reingresos por abandono</t>
  </si>
  <si>
    <t>Total egresos</t>
  </si>
  <si>
    <t>Egresos por Fallecimiento (Incluido en Total Egresos)</t>
  </si>
  <si>
    <t>Egresos por Alta Hijo VIH (-) de Madre VIH (+)Incluido en Total Egresos</t>
  </si>
  <si>
    <t>Evaluación Movilidad Programa</t>
  </si>
  <si>
    <t>Abandono Controles</t>
  </si>
  <si>
    <t>Abandono Tratamiento</t>
  </si>
  <si>
    <t>Abandono de la Atención</t>
  </si>
  <si>
    <t>Egresos por Traslado</t>
  </si>
  <si>
    <t>SECCIÓN S: INGRESOS Y EGRESOS POR COMERCIO SEXUAL (Uso exclusivo de Unidades Control Comercio Sexual)</t>
  </si>
  <si>
    <t>Inasistentes</t>
  </si>
  <si>
    <t>SECCIÓN T: INGRESOS Y EGRESOS PROGRAMA DE ACOMPAÑAMIENTO PSICOSOCIAL EN ATENCIÓN PRIMARIA</t>
  </si>
  <si>
    <t>ACTIVIDAD</t>
  </si>
  <si>
    <t xml:space="preserve">TOTAL               </t>
  </si>
  <si>
    <t>SECCIÓN U: INGRESOS  INTEGRALES DE PERSONAS CON CONDICIONES CRÓNICAS EN ATENCIÓN PRIMARIA</t>
  </si>
  <si>
    <t>RIESGO</t>
  </si>
  <si>
    <t>REALIZADO POR</t>
  </si>
  <si>
    <t>Realizado en domicilio</t>
  </si>
  <si>
    <t>Dupla (Medico + Profesional no médico)</t>
  </si>
  <si>
    <t>Profesional No Médico</t>
  </si>
  <si>
    <t>Ingreso Integral</t>
  </si>
  <si>
    <t>Riesgo Leve (G1)</t>
  </si>
  <si>
    <t>Riesgo Moderado (G2)</t>
  </si>
  <si>
    <t>Riesgo Alto (G3)</t>
  </si>
  <si>
    <t>Plan de Cuidado Elaborado</t>
  </si>
  <si>
    <t>Gestión de casos</t>
  </si>
  <si>
    <t>Ingreso Riesgo Alto (G3)</t>
  </si>
  <si>
    <t>Ingreso Riesgo Moderado (G2)</t>
  </si>
  <si>
    <t>Egreso Riesgo Alto (G3)</t>
  </si>
  <si>
    <t>Egreso Riesgo Moderado (G2)</t>
  </si>
  <si>
    <t>SECCIÓN V: ACREDITACIÓN PRAIS</t>
  </si>
  <si>
    <t>SECCIÓN V.1: ATENCIÓN PARA ACREDITACIÓN PRAIS</t>
  </si>
  <si>
    <t>Niños, Niñas, Adolescentes y Jóvenes Población SENAME</t>
  </si>
  <si>
    <t>Usuarios Acreditados por Profesional/es que atiende/n (Individual o en dupla)</t>
  </si>
  <si>
    <t>Trabajador/a Social</t>
  </si>
  <si>
    <t>Psicológo/a</t>
  </si>
  <si>
    <t>Trabajador/a Social y Psicológo/a</t>
  </si>
  <si>
    <t>SECCIÓN V.2: ACREDITACIÓN PRAIS SEGÚN LEY, NORMATIVA Y CALIDAD DE ACREDITACIÓN</t>
  </si>
  <si>
    <t>CALIDAD DE LA ACREDITACIÓN DEL MES QUE REPORTA</t>
  </si>
  <si>
    <t xml:space="preserve">TOTAL        </t>
  </si>
  <si>
    <t>Art. 7° Ley 19.980</t>
  </si>
  <si>
    <t>Norma Complementaria (N°88)</t>
  </si>
  <si>
    <t xml:space="preserve">Sin ningún tipo de información </t>
  </si>
  <si>
    <t>Ley 19.123, ley 19.980, ley 20.405 (DD Y EP)</t>
  </si>
  <si>
    <t>Ley 19.992, ley 20.405 (Prisión política y tortura)</t>
  </si>
  <si>
    <t>Ley 19.965</t>
  </si>
  <si>
    <t>Trabajador DDHH</t>
  </si>
  <si>
    <t>Ingresado antes 30/08/2003</t>
  </si>
  <si>
    <t>Ex prisión política</t>
  </si>
  <si>
    <t>Exilio</t>
  </si>
  <si>
    <t>Relegación</t>
  </si>
  <si>
    <t>Clandestinidad</t>
  </si>
  <si>
    <t>Exoneración Política</t>
  </si>
  <si>
    <t>Ex preso político</t>
  </si>
  <si>
    <t>Índice</t>
  </si>
  <si>
    <t>Afectado Directo</t>
  </si>
  <si>
    <t>Beneficiario</t>
  </si>
  <si>
    <t>Sin Registro de Calidad de la Acreditación</t>
  </si>
  <si>
    <t>Sin Ningún Tipo de Información</t>
  </si>
  <si>
    <t>COMUNA:  - (  )</t>
  </si>
  <si>
    <t>ESTABLECIMIENTO/ESTRATEGIA:  - (  )</t>
  </si>
  <si>
    <t>MES:  - (  )</t>
  </si>
  <si>
    <t>AÑO: 2024</t>
  </si>
  <si>
    <t>REM-A01.   CONTROLES DE SALUD</t>
  </si>
  <si>
    <t>SECCIÓN A: CONTROLES DE SALUD SEXUAL Y REPRODUCTIVA</t>
  </si>
  <si>
    <t>TIPO DE CONTROL</t>
  </si>
  <si>
    <t>Sexo</t>
  </si>
  <si>
    <t>Control con pareja, familiar u otro</t>
  </si>
  <si>
    <t>Control de diada con presencia del padre</t>
  </si>
  <si>
    <t>Menos de 4 años</t>
  </si>
  <si>
    <t xml:space="preserve"> 5  -  9 años</t>
  </si>
  <si>
    <t>Pre-Concepcional</t>
  </si>
  <si>
    <t>Médico/a</t>
  </si>
  <si>
    <t/>
  </si>
  <si>
    <t>Matrona/ón</t>
  </si>
  <si>
    <t>Prenatal</t>
  </si>
  <si>
    <t>Post Aborto</t>
  </si>
  <si>
    <t xml:space="preserve">Puérpera con recién nacido hasta 10 días de vida </t>
  </si>
  <si>
    <t xml:space="preserve">Puérpera con recién nacido entre 11 y 28 días </t>
  </si>
  <si>
    <t xml:space="preserve">Recién nacido hasta 10 días de vida </t>
  </si>
  <si>
    <t xml:space="preserve">Recién nacido entre 11 y 28 días </t>
  </si>
  <si>
    <t>Ginecológico</t>
  </si>
  <si>
    <t>Climaterio</t>
  </si>
  <si>
    <t>Regulación de Fecundidad</t>
  </si>
  <si>
    <t>SECCIÓN B: CONTROLES DE SALUD SEGÚN CICLO VITAL</t>
  </si>
  <si>
    <t>CONTROL CON PRESENCIA DEL PADRE</t>
  </si>
  <si>
    <t>Menos de 1 mes</t>
  </si>
  <si>
    <t>1 mes</t>
  </si>
  <si>
    <t>2 meses</t>
  </si>
  <si>
    <t>3 meses</t>
  </si>
  <si>
    <t>4 meses</t>
  </si>
  <si>
    <t xml:space="preserve"> 5 meses</t>
  </si>
  <si>
    <t>6 meses</t>
  </si>
  <si>
    <t xml:space="preserve"> 7  -  11 meses</t>
  </si>
  <si>
    <t>12 - 17 meses</t>
  </si>
  <si>
    <t>18  - 23  meses</t>
  </si>
  <si>
    <t>24  - 47  meses</t>
  </si>
  <si>
    <t>48  - 59  meses</t>
  </si>
  <si>
    <t>60  - 71  meses</t>
  </si>
  <si>
    <t>6 - 9 años</t>
  </si>
  <si>
    <t>Menor 1 año</t>
  </si>
  <si>
    <t>1 año a 3 años 11 meses 29 días</t>
  </si>
  <si>
    <t xml:space="preserve">De salud </t>
  </si>
  <si>
    <t>Enfermera/o</t>
  </si>
  <si>
    <t>Técnico en Enfermería</t>
  </si>
  <si>
    <t>SECCIÓN C: CONTROLES SEGÚN PROBLEMA DE SALUD</t>
  </si>
  <si>
    <t xml:space="preserve"> 0  -  4 años</t>
  </si>
  <si>
    <t>De Salud Cardiovascular</t>
  </si>
  <si>
    <t xml:space="preserve">Seguimiento Autovalente con riesgo </t>
  </si>
  <si>
    <t xml:space="preserve">Otros Profesionales debidamente capacitados </t>
  </si>
  <si>
    <t xml:space="preserve">Seguimiento riesgo dependencia </t>
  </si>
  <si>
    <t xml:space="preserve">De Infección Transmisión Sexual </t>
  </si>
  <si>
    <t xml:space="preserve">Otros problemas de salud </t>
  </si>
  <si>
    <t xml:space="preserve">Niños con necesidades especiales </t>
  </si>
  <si>
    <t>SECCIÓN D: CONTROL DE SALUD INTEGRAL DE ADOLESCENTES (incluidos en sección B)</t>
  </si>
  <si>
    <t>LUGAR DEL CONTROL, SEGÚN EDAD</t>
  </si>
  <si>
    <t>En Espacio Amigable</t>
  </si>
  <si>
    <t xml:space="preserve">En otros espacios del Establecimiento de Salud </t>
  </si>
  <si>
    <t xml:space="preserve">En Establecimientos Educacionales </t>
  </si>
  <si>
    <t xml:space="preserve">En otros lugares fuera del Establecimiento de Salud </t>
  </si>
  <si>
    <t>SECCIÓN E: CONTROLES INDIVIDUALES DE SALUD EN ESTABLECIMIENTOS EDUCACIONALES</t>
  </si>
  <si>
    <t>CURSO</t>
  </si>
  <si>
    <t xml:space="preserve">Gestión de casos </t>
  </si>
  <si>
    <t>Planificación Intervención educativa</t>
  </si>
  <si>
    <t>Total casos gestionados</t>
  </si>
  <si>
    <t xml:space="preserve">Casos pesquisados con riesgo </t>
  </si>
  <si>
    <t>Diagnóstico participativo</t>
  </si>
  <si>
    <t>Número de problemáticas intervenidas</t>
  </si>
  <si>
    <t>Intervenciones educativas finalizadas</t>
  </si>
  <si>
    <t>Kínder</t>
  </si>
  <si>
    <t xml:space="preserve">Primero básico </t>
  </si>
  <si>
    <t>Segundo básico</t>
  </si>
  <si>
    <t>Tercero básico</t>
  </si>
  <si>
    <t>Cuarto básico</t>
  </si>
  <si>
    <t>Total de Establecimientos Educacionales</t>
  </si>
  <si>
    <t>SECCIÓN F: CONTROLES INTEGRALES DE PERSONAS CON CONDICIONES CRÓNICAS (incluidos en Secciones B y C)</t>
  </si>
  <si>
    <t>Control integral con riesgo leve (G1)</t>
  </si>
  <si>
    <t>Control integral con riesgo moderado (G2)</t>
  </si>
  <si>
    <t>Control integral con riesgo alto (G3)</t>
  </si>
  <si>
    <t>Seguimiento a distancia con riesgo leve (G1)</t>
  </si>
  <si>
    <t>Seguimiento a distancia con riesgo moderado (G2)</t>
  </si>
  <si>
    <t>Seguimiento a distancia con riesgo alto (G3)</t>
  </si>
  <si>
    <t>REM-06.   PROGRAMA DE SALUD MENTAL ATENCIÓN PRIMARIA Y ESPECIALIDADES</t>
  </si>
  <si>
    <t>SECCIÓN A.1: CONTROLES DE ATENCIÓN PRIMARIA / ESPECIALIDADES</t>
  </si>
  <si>
    <t>GRUPOS DE EDAD  (en años)</t>
  </si>
  <si>
    <t>Demencia</t>
  </si>
  <si>
    <t>Espacios Amigables/ Adolescente</t>
  </si>
  <si>
    <t xml:space="preserve">TRANS
</t>
  </si>
  <si>
    <t>0 - 4</t>
  </si>
  <si>
    <t>5 - 9</t>
  </si>
  <si>
    <t>10 - 14</t>
  </si>
  <si>
    <t>15 - 19</t>
  </si>
  <si>
    <t>20 - 24</t>
  </si>
  <si>
    <t>25 - 29</t>
  </si>
  <si>
    <t>30 - 34</t>
  </si>
  <si>
    <t>35 - 39</t>
  </si>
  <si>
    <t>40 - 44</t>
  </si>
  <si>
    <t>45 - 49</t>
  </si>
  <si>
    <t>50 - 54</t>
  </si>
  <si>
    <t>55 - 59</t>
  </si>
  <si>
    <t>60 - 64</t>
  </si>
  <si>
    <t>65 - 69</t>
  </si>
  <si>
    <t>70 - 74</t>
  </si>
  <si>
    <t>75 - 79</t>
  </si>
  <si>
    <t>80 y mas</t>
  </si>
  <si>
    <t>CONTROLES SALUD MENTAL</t>
  </si>
  <si>
    <t>MATRONA/ÓN</t>
  </si>
  <si>
    <t>OTROS PROFESIONALES CAPACITADOS (SALUD MENTAL)</t>
  </si>
  <si>
    <t>TÉCNICO EN ENFERMERÍA Y EN SALUD MENTAL</t>
  </si>
  <si>
    <t>TÉCNICO REHABILITACIÓN ALCOHOL Y DROGAS</t>
  </si>
  <si>
    <t>INTERVENCIÓN PSICOSOCIAL GRUPAL (PERSONAS)</t>
  </si>
  <si>
    <t>PSICODIAGNOSTICO</t>
  </si>
  <si>
    <t>PSICOTERAPIA INDIVIDUAL</t>
  </si>
  <si>
    <t>MÉDICO/A PSIQUIATRA</t>
  </si>
  <si>
    <t>SECCIÓN A.2: CONSULTORÍAS DE SALUD MENTAL EN APS</t>
  </si>
  <si>
    <t>TOTAL CONSULTORÍAS Y TELECONSULTORÍAS RECIBIDAS</t>
  </si>
  <si>
    <t>CONSULTORÍAS Y TELECONSULTORÍAS RECIBIDAS</t>
  </si>
  <si>
    <t>TOTAL Nº DE CASOS REVISADOS</t>
  </si>
  <si>
    <t>Personas con sospecha de demencia</t>
  </si>
  <si>
    <t>Personas con diagnóstico de demencia</t>
  </si>
  <si>
    <t>CONSULTORÍAS Y TELECONSULTORÍAS DE SALUD MENTAL INFANTO ADOLESCENTE</t>
  </si>
  <si>
    <t>CONSULTORÍAS Y TELECONSULTORÍAS DE SALUD MENTAL ADULTO</t>
  </si>
  <si>
    <t>CONSULTORÍAS DE SALUD MENTAL</t>
  </si>
  <si>
    <t>TELECONSULTORÍAS DE SALUD MENTAL</t>
  </si>
  <si>
    <t>SECCIÓN A.3: CONSULTORÍAS DE SALUD MENTAL OTORGADA POR EL NIVEL DE ESPECIALIDAD</t>
  </si>
  <si>
    <t>TOTAL CONSULTORÍAS Y TELECONSULTORÍAS OTORGADAS</t>
  </si>
  <si>
    <t>CONSULTORÍAS Y TELECONSULTORÍAS OTORGADAS</t>
  </si>
  <si>
    <t>Participantes</t>
  </si>
  <si>
    <t>Médico psiquiatra</t>
  </si>
  <si>
    <t>Médico Psiquiatría más un profesional</t>
  </si>
  <si>
    <t>Médico Psiquiatría más dos Profesionales</t>
  </si>
  <si>
    <t>Médico Psiquiatría con más de dos Profesionales</t>
  </si>
  <si>
    <t>Dos profesionales</t>
  </si>
  <si>
    <t>Más de dos profesionales</t>
  </si>
  <si>
    <t>SECCIÓN B.1: ACTIVIDADES GRUPALES (NÚMERO DE SESIONES)</t>
  </si>
  <si>
    <t>PSICOTERAPIA  GRUPAL</t>
  </si>
  <si>
    <t>PSICOTERAPIA FAMILIAR</t>
  </si>
  <si>
    <t>SECCIÓN B.2:  PROGRAMA DE REHABILITACIÓN (PERSONAS CON TRASTORNOS PSIQUIÁTRICOS)</t>
  </si>
  <si>
    <t>TIPO</t>
  </si>
  <si>
    <t>GRUPOS DE EDAD (en años)</t>
  </si>
  <si>
    <t>PROGRAMA DE REHABILITACIÓN TIPO I</t>
  </si>
  <si>
    <t>DÍAS PERSONA</t>
  </si>
  <si>
    <t>PROGRAMA DE REHABILITACIÓN TIPO II</t>
  </si>
  <si>
    <t>SECCIÓN B.3: ACTIVIDADES DE PSIQUIATRÍA FORENSE PARA PERSONAS EN CONFLICTO CON LA JUSTICIA (En lo Penal, Civil, Familiar, etc.)</t>
  </si>
  <si>
    <t>PERITAJE PSIQUIÁTRICO JUDICIAL</t>
  </si>
  <si>
    <t xml:space="preserve">EXAMEN PRELIMINAR EN DROGAS PARA ADOLESCENTES IMPUTADOS / CONDENADOS </t>
  </si>
  <si>
    <t>EVALUACIÓN CLÍNICA PARA ADOLESCENTES IMPUTADOS CON CONSUMO DE DROGAS</t>
  </si>
  <si>
    <t>EXAMEN MENTAL PRELIMINAR A PERSONAS IMPUTADAS</t>
  </si>
  <si>
    <t>PERITAJE DROGAS</t>
  </si>
  <si>
    <t>ATENCIÓN A AGRESORES DERIVADOS DE TRIBUNALES (LEY DE VIOLENCIA INTRAFAMILIAR</t>
  </si>
  <si>
    <t>SECCIÓN B.4: DISPOSITIVOS DE SALUD MENTAL</t>
  </si>
  <si>
    <t>TIPO DE DISPOSITIVO</t>
  </si>
  <si>
    <t>Nº DE PERSONAS ATENDIDAS</t>
  </si>
  <si>
    <t>DÍAS DE ESTADA DE PERSONAS ATENDIDAS EN EL MES</t>
  </si>
  <si>
    <t>Nº DE EGRESOS</t>
  </si>
  <si>
    <t>Nº DE PERSONAS EN LISTA DE ESPERA</t>
  </si>
  <si>
    <t>Menos de 20 años</t>
  </si>
  <si>
    <t>20 y más años</t>
  </si>
  <si>
    <t xml:space="preserve">HOGAR PROTEGIDO  </t>
  </si>
  <si>
    <t>RESIDENCIA PROTEGIDA</t>
  </si>
  <si>
    <t>HOSPITAL PSIQUIÁTRICO DIURNO</t>
  </si>
  <si>
    <t>CENTRO PRIVATIVO DE LIBERTAD (SENAME)</t>
  </si>
  <si>
    <t>SECCIÓN C.1: ACTIVIDADES DE COORDINACION SECTORIAL, INTERSECTORIAL Y COMUNITARIA</t>
  </si>
  <si>
    <t>ACTIVIDADES</t>
  </si>
  <si>
    <t>TOTAL DE PARTICIPANTES</t>
  </si>
  <si>
    <t>Nº REUNIONES / SESIONES</t>
  </si>
  <si>
    <t>Nº INSTITUCIONES,  ORGANIZACIONES  PARTICIPANTES</t>
  </si>
  <si>
    <t>TRABAJO INTERSECTORIAL</t>
  </si>
  <si>
    <t>TRABAJO CON ORGANIZACIONES COMUNITARIAS DE BASE</t>
  </si>
  <si>
    <t>TRABAJO CON ORGANIZACIONES DE USUARIOS Y FAMILIARES</t>
  </si>
  <si>
    <t>COLABORACIÓN CON GRUPO DE AUTOAYUDA</t>
  </si>
  <si>
    <t>REUNIONES CON INSTITUCIONES DEL SECTOR SALUD PROGRAMA ACOMPAÑAMIENTO PSICOSOCIAL</t>
  </si>
  <si>
    <t>REUNIONES CON INSTITUCIONES DEL INTERSECTOR ACOMPAÑAMIENTO PSICOSOCIAL</t>
  </si>
  <si>
    <t>REUNIONES CON ORGANIZACIONES COMUNITARIAS ACOMPAÑAMIENTO PSICOSOCIAL</t>
  </si>
  <si>
    <t>SECCIÓN C.2: INFORMES A TRIBUNALES</t>
  </si>
  <si>
    <t>TRIBUNALES</t>
  </si>
  <si>
    <t>Menor de 18 años</t>
  </si>
  <si>
    <t>18 y más años</t>
  </si>
  <si>
    <t>Nº INFORMES</t>
  </si>
  <si>
    <t>ASISTENCIA A TRIBUNALES</t>
  </si>
  <si>
    <t>Nº de profesionales</t>
  </si>
  <si>
    <t>Nº de veces</t>
  </si>
  <si>
    <t>DE FAMILIA</t>
  </si>
  <si>
    <t>PENALES</t>
  </si>
  <si>
    <t>CIVILES</t>
  </si>
  <si>
    <t>POLICÍA LOCAL</t>
  </si>
  <si>
    <t>LABORALES</t>
  </si>
  <si>
    <t>SECCIÓN D: PLANES Y EVALUACIONES PROGRAMA DE ACOMPAÑAMIENTO PSICOSOCIAL EN ATENCIÓN PRIMARIA</t>
  </si>
  <si>
    <t>PLAN DE ACOMPAÑAMIENTO ELABORADOS</t>
  </si>
  <si>
    <t>PLAN DE ACOMPAÑAMIENTO CON MEJORÍA AL EGRESO DEL PROGRAMA</t>
  </si>
  <si>
    <t>EVALUACIONES PARTICIPATIVAS REALIZADAS AL EGRESO DEL PROGRAMA</t>
  </si>
  <si>
    <t>SECCIÓN E: PERSONAS CON EVALUACIÓN Y CONFIRMACIÓN DIAGNOSTICA EN APS</t>
  </si>
  <si>
    <t>N° DE ENTREVISTAS</t>
  </si>
  <si>
    <t>REALIZADA POR</t>
  </si>
  <si>
    <t>N° CONFIRMACIONES DIAGNÓSTICAS</t>
  </si>
  <si>
    <t>1 PROFESIONAL</t>
  </si>
  <si>
    <t>2 PROFESIONALES</t>
  </si>
  <si>
    <t>3 PROFESIONALES</t>
  </si>
  <si>
    <t>SECCIÓN F: EVALUACIONES PROGRAMA PLAN NACIONAL DE DEMENCIA</t>
  </si>
  <si>
    <t>AUMENTO</t>
  </si>
  <si>
    <t>MANTENCIÓN</t>
  </si>
  <si>
    <t>DISMINUCIÓN</t>
  </si>
  <si>
    <t>PERSONAS CON DEMENCIA CON  REEVALUACIÓN DETERIORO GLOGAL GDS REISBERG</t>
  </si>
  <si>
    <t>CUIDADORES PERSONAS CON DEMENCIA CON REEVALUACIÓN SOBRECARGA DEL CUIDADO</t>
  </si>
  <si>
    <t>CUIDADORES DE PERSONAS CON DEMENCIA CON EVALUACIÓN DE SATISFACCIÓN USARIA DEL PROCESO DE INTERVENCIÓN</t>
  </si>
  <si>
    <t>SECCIÓN G: EVALUACIÓN PROGRAMA DE APOYO A LA SALUD MENTAL INFANTIL (PASMI)</t>
  </si>
  <si>
    <t>GRUPOS DE EDAD 5 A 9 AÑOS</t>
  </si>
  <si>
    <t>Evaluadores</t>
  </si>
  <si>
    <t>Cumplimiento de criterios diagnósticos según  Evaluación Diagnóstica Integral (EDI)</t>
  </si>
  <si>
    <t>Equipo biopsicosocial</t>
  </si>
  <si>
    <t>Equipo psicosocial</t>
  </si>
  <si>
    <t>Requiere tratamiento en APS</t>
  </si>
  <si>
    <t>Requiere tratamiento en nivel secundario</t>
  </si>
  <si>
    <t>No Requiere tratamiento</t>
  </si>
  <si>
    <t>Evaluación Diagnostica Integral (EDI)</t>
  </si>
  <si>
    <t>SECCIÓN H: CONSULTA DE SALUD MENTAL POR EL NIVEL DE ESPECIALIDAD</t>
  </si>
  <si>
    <t>CONSULTA NUEVA SALUD MENTAL (INGRESO)</t>
  </si>
  <si>
    <t>UNIPROFESIONAL</t>
  </si>
  <si>
    <t>DOS PROFESIONALES</t>
  </si>
  <si>
    <t>MULTIPROFESIONAL</t>
  </si>
  <si>
    <t xml:space="preserve">SECCIÓN I: RESCATE DE PACIENTES PROGRAMA SALUD MENTAL </t>
  </si>
  <si>
    <t>GRUPO ETARIO</t>
  </si>
  <si>
    <t>RESCATE EN DOMICILIO</t>
  </si>
  <si>
    <t>RESCATE TELEFÓNICO</t>
  </si>
  <si>
    <t>FUNCIONARIO</t>
  </si>
  <si>
    <t>COMPRA DE SERVICIO (*)</t>
  </si>
  <si>
    <t>Profesional</t>
  </si>
  <si>
    <t>Administrativo</t>
  </si>
  <si>
    <t>Otro</t>
  </si>
  <si>
    <t>Desde el establecimiento</t>
  </si>
  <si>
    <t>Compra de servicio (*)</t>
  </si>
  <si>
    <t>25 a 64 años</t>
  </si>
  <si>
    <t>65 a 79 años</t>
  </si>
  <si>
    <t>80  y más años</t>
  </si>
  <si>
    <t>*no incluidos en REM A26 sección D.</t>
  </si>
  <si>
    <t>SECCIÓN J: TIEMPOS DE ESPERA EN SALUD MENTAL DE APS</t>
  </si>
  <si>
    <t>TIEMPOS DE ESPERA ENTRE:</t>
  </si>
  <si>
    <t xml:space="preserve">Número de días </t>
  </si>
  <si>
    <t xml:space="preserve">Número de personas atendidas </t>
  </si>
  <si>
    <t>TAMIZAJE Y PRIMERA ATENCIÓN SALUD MENTAL EN APS (INDIVIDUAL O GRUPAL)</t>
  </si>
  <si>
    <t xml:space="preserve">TAMIZAJE Y CONFIRMACIÓN DIAGNÓSTICA </t>
  </si>
  <si>
    <t>SECCIÓN K : SALUD MENTAL EN SITUACIONES DE EMERGENCIA O DESASTRE</t>
  </si>
  <si>
    <t xml:space="preserve">TOTAL          </t>
  </si>
  <si>
    <t>Atenciones a funcionarios de la salud</t>
  </si>
  <si>
    <t>Acciones en domicilio</t>
  </si>
  <si>
    <t>Acciones en albergue/
Espacio comunitario</t>
  </si>
  <si>
    <t>Acciones no presenciales o remotas</t>
  </si>
  <si>
    <t>0 - 9 años</t>
  </si>
  <si>
    <t>10-19 años</t>
  </si>
  <si>
    <t>20-59 años</t>
  </si>
  <si>
    <t>60 y más años</t>
  </si>
  <si>
    <t>Primera Ayuda Psicológica</t>
  </si>
  <si>
    <t>Consulta de Salud Mental Asociada a Emergencia o Desastre</t>
  </si>
  <si>
    <t>Intervención Psicosocial Grupal</t>
  </si>
  <si>
    <t>SECCIÓN K.1: ACTIVIDADES DE COORDINACION EN SITUACIONES DE EMERGENCIA Y DESASTRE</t>
  </si>
  <si>
    <t xml:space="preserve">
Nº Reuniones / Sesiones</t>
  </si>
  <si>
    <t>Nº Instituciones, Organizaciones que participan</t>
  </si>
  <si>
    <t>Trabajo Intersectorial</t>
  </si>
  <si>
    <t>Trabajo Sectorial</t>
  </si>
  <si>
    <t>Actividades Comunitarias</t>
  </si>
  <si>
    <t>REM-A02.   EXAMEN DE MEDICINA PREVENTIVA EN MAYORES DE 15 AÑOS</t>
  </si>
  <si>
    <t>SECCIÓN A: EMP REALIZADO POR PROFESIONAL</t>
  </si>
  <si>
    <t>Pueblo Originario</t>
  </si>
  <si>
    <t>Migrante</t>
  </si>
  <si>
    <t xml:space="preserve">NUTRICIONISTA </t>
  </si>
  <si>
    <t>OTRO PROFESIONAL (capacitados en EMP Y EMPAM)</t>
  </si>
  <si>
    <t>SECCIÓN B: EMP SEGÚN RESULTADO DEL ESTADO NUTRICIONAL</t>
  </si>
  <si>
    <t>ESTADO 
NUTRICIONAL</t>
  </si>
  <si>
    <t>15 a 19</t>
  </si>
  <si>
    <t>20 a 24</t>
  </si>
  <si>
    <t>25 a 29</t>
  </si>
  <si>
    <t>30 a 34</t>
  </si>
  <si>
    <t>35 a 39</t>
  </si>
  <si>
    <t>40 a 44</t>
  </si>
  <si>
    <t>45 a 49</t>
  </si>
  <si>
    <t>50 a 54</t>
  </si>
  <si>
    <t>55 a 59</t>
  </si>
  <si>
    <t>60 a 64</t>
  </si>
  <si>
    <t>65 a 69</t>
  </si>
  <si>
    <t>70 a 74</t>
  </si>
  <si>
    <t>75 a 79</t>
  </si>
  <si>
    <t>80 y más</t>
  </si>
  <si>
    <t>NORMAL</t>
  </si>
  <si>
    <t>BAJO PESO</t>
  </si>
  <si>
    <t>SOBREPESO</t>
  </si>
  <si>
    <t>OBESOS</t>
  </si>
  <si>
    <t>SECCIÓN C: RESULTADOS DE EMP SEGÚN ESTADO DE SALUD</t>
  </si>
  <si>
    <t>ESTADO 
DE SALUD</t>
  </si>
  <si>
    <t>TABAQUISMO</t>
  </si>
  <si>
    <t>PRESIÓN ARTERIAL ELEVADA (= &gt;140/90 mmHg)</t>
  </si>
  <si>
    <t>SECCIÓN D: RESULTADOS DE EMP SEGÚN ESTADO DE SALUD (EXÁMENES DE LABORATORIO)</t>
  </si>
  <si>
    <t>GLICEMIA ALTERADA (= &gt; a 100 mg/dl)</t>
  </si>
  <si>
    <t>COLESTEROL ELEVADO (= &gt; 200 mg/dl)</t>
  </si>
  <si>
    <t xml:space="preserve">Codigo CIE 10 </t>
  </si>
  <si>
    <t xml:space="preserve">Descripcion del Diagnostico </t>
  </si>
  <si>
    <t>F01.0</t>
  </si>
  <si>
    <t>DEMENCIA VASCULAR DE COMIENZO AGUDO</t>
  </si>
  <si>
    <t>F01.1</t>
  </si>
  <si>
    <t>DEMENCIA VASCULAR POR INFARTOS MULTIPLES</t>
  </si>
  <si>
    <t>F01.2</t>
  </si>
  <si>
    <t>DEMENCIA VASCULAR SUBCORTICAL</t>
  </si>
  <si>
    <t>F01.3</t>
  </si>
  <si>
    <t>DEMENCIA VASCULAR MIXTA, CORTICAL Y SUBCORTICAL</t>
  </si>
  <si>
    <t>F01.8</t>
  </si>
  <si>
    <t>OTRAS DEMENCIAS VASCULARES</t>
  </si>
  <si>
    <t>F01.9</t>
  </si>
  <si>
    <t>DEMENCIA VASCULAR, NO ESPECIFICADA</t>
  </si>
  <si>
    <t>F03</t>
  </si>
  <si>
    <t>DEMENCIA, NO ESPECIFICADA</t>
  </si>
  <si>
    <t>F04.X</t>
  </si>
  <si>
    <t>SINDROME AMNESICO ORGANICO, NO INDUCIDO POR ALCOHOL O POR OTRAS SUSTANCIAS PSICOACTIVAS</t>
  </si>
  <si>
    <t>F05.0</t>
  </si>
  <si>
    <t>DELIRIO NO SUPERPUESTO A UN CUADRO DE DEMENCIA, ASI DESCRITO</t>
  </si>
  <si>
    <t>F05.1</t>
  </si>
  <si>
    <t>DELIRIO SUPERPUESTO A UN CUADRO DE DEMENCIA</t>
  </si>
  <si>
    <t>F05.8</t>
  </si>
  <si>
    <t>OTROS DELIRIOS</t>
  </si>
  <si>
    <t>F05.9</t>
  </si>
  <si>
    <t>DELIRIO, NO ESPECIFICADO</t>
  </si>
  <si>
    <t>F06.0</t>
  </si>
  <si>
    <t>ALUCINOSIS ORGANICA</t>
  </si>
  <si>
    <t>F06.1</t>
  </si>
  <si>
    <t>TRASTORNO CATATONICO, ORGANICO</t>
  </si>
  <si>
    <t>F06.2</t>
  </si>
  <si>
    <t>TRASTORNO DELIRANTE (ESQUIZOFRENIFORME), ORGANICO</t>
  </si>
  <si>
    <t>F06.3</t>
  </si>
  <si>
    <t>TRASTORNOS DEL HUMOR (AFECTIVOS), ORGANICOS</t>
  </si>
  <si>
    <t>F06.4</t>
  </si>
  <si>
    <t>TRASTORNO DE ANSIEDAD, ORGANICO</t>
  </si>
  <si>
    <t>F06.5</t>
  </si>
  <si>
    <t>TRASTORNO DISOCIATIVO, ORGANICO</t>
  </si>
  <si>
    <t>F06.6</t>
  </si>
  <si>
    <t>TRASTORNO DE LABILIDAD EMOCIONAL (ASTENICO), ORGANICO</t>
  </si>
  <si>
    <t>F06.7</t>
  </si>
  <si>
    <t xml:space="preserve">TRASTORNO COGNOSCITIVO LEVE </t>
  </si>
  <si>
    <t>F06.8</t>
  </si>
  <si>
    <t>Otros trastornos mentales especificados debidos a lesión y disfunción cerebral y a enfermedad física</t>
  </si>
  <si>
    <t>F06.9</t>
  </si>
  <si>
    <t>Trastorno mental no especificado debido a lesión y disfunción cerebral y a enfermedad física</t>
  </si>
  <si>
    <t>F07.0</t>
  </si>
  <si>
    <t>TRASTORNO DE LA PERSONALIDAD, ORGANICO</t>
  </si>
  <si>
    <t>F07.1</t>
  </si>
  <si>
    <t>SINDROME POSTENCEFALITICO</t>
  </si>
  <si>
    <t>F07.2</t>
  </si>
  <si>
    <t>SINDROME POSTCONCUSIONAL</t>
  </si>
  <si>
    <t>F07.8</t>
  </si>
  <si>
    <t>Otros trastornos orgánicos de la personalidad y del comportamiento debidos a enfermedad, lesión y disfunción cerebrales</t>
  </si>
  <si>
    <t>F07.9</t>
  </si>
  <si>
    <t>Trastorno orgánico de la personalidad y del comportamiento, no especificado, debido a enfermedad, lesión y disfunción cerebral</t>
  </si>
  <si>
    <t>F09</t>
  </si>
  <si>
    <t>TRASTORNO MENTAL ORGANICO O SINTOMATICO NO ESPECIFICADO</t>
  </si>
  <si>
    <t>F10</t>
  </si>
  <si>
    <t>Trastornos mentales y del comportamiento debidos al uso de alcohol, intoxicación aguda</t>
  </si>
  <si>
    <t>F10.1</t>
  </si>
  <si>
    <t>Trastornos mentales y del comportamiento debidos al uso de alcohol, uso nocivo</t>
  </si>
  <si>
    <t>F10.2</t>
  </si>
  <si>
    <t>Trastornos mentales y del comportamiento debidos al uso de alcohol, síndrome de dependencia</t>
  </si>
  <si>
    <t>F10.3</t>
  </si>
  <si>
    <t>Trastornos mentales y del comportamiento debidos al uso de alcohol, estado de abstinencia</t>
  </si>
  <si>
    <t>F10.4</t>
  </si>
  <si>
    <t>Trastornos mentales y del comportamiento debidos al uso de alcohol, estado de abstinencia con delirio</t>
  </si>
  <si>
    <t>F10.5</t>
  </si>
  <si>
    <t>Trastornos mentales y del comportamiento debidos al uso de alcohol, trastorno psicótico</t>
  </si>
  <si>
    <t>F10.6</t>
  </si>
  <si>
    <t>Trastornos mentales y del comportamiento debidos al uso de alcohol, síndrome amnésico</t>
  </si>
  <si>
    <t>F10.7</t>
  </si>
  <si>
    <t>Trastornos mentales y del comportamiento debidos al uso de alcohol, trastorno psicótico residual y de comienzo tardío</t>
  </si>
  <si>
    <t>F10.8</t>
  </si>
  <si>
    <t>OTRO TRASTORNO MENTAL Y DEL COMPORTAMIENTO DEBIDO AL USO DE ALCOHOL</t>
  </si>
  <si>
    <t>F10.9</t>
  </si>
  <si>
    <t>Trastornos mentales y del comportamiento debidos al uso de alcohol, trastorno mental y del comportamiento, no especificado</t>
  </si>
  <si>
    <t>F11.0</t>
  </si>
  <si>
    <t>TRASTORNO MENTAL Y DEL COMPORTAMIENTO DEBIDO A INTOXICACION AGUDA POR USO DE OPIACEOS</t>
  </si>
  <si>
    <t>F11.1</t>
  </si>
  <si>
    <t>Trastornos mentales y del comportamiento debidos al uso de opiáceos, uso nocivo</t>
  </si>
  <si>
    <t>F11.2</t>
  </si>
  <si>
    <t>Trastornos mentales y del comportamiento debidos al uso de opiáceos, síndrome de dependencia</t>
  </si>
  <si>
    <t>F11.3</t>
  </si>
  <si>
    <t>Trastornos mentales y del comportamiento debidos al uso de opiáceos, estado de abstinencia</t>
  </si>
  <si>
    <t>F11.4</t>
  </si>
  <si>
    <t>Trastornos mentales y del comportamiento debidos al uso de opiáceos, estado de abstinencia con delirio</t>
  </si>
  <si>
    <t>F11.5</t>
  </si>
  <si>
    <t>Trastornos mentales y del comportamiento debidos al uso de opiáceos, trastorno psicótico</t>
  </si>
  <si>
    <t>F11.6</t>
  </si>
  <si>
    <t>Trastornos mentales y del comportamiento debidos al uso de opiáceos, síndrome amnésico</t>
  </si>
  <si>
    <t>F11.7</t>
  </si>
  <si>
    <t>TRASTORNO PSICOTICO RESIDUAL Y DE COMIENZO TARDIO DEBIDO AL USO DE OPIACEOS</t>
  </si>
  <si>
    <t>F11.8</t>
  </si>
  <si>
    <t>OTRO TRASTORNO MENTAL Y DEL COMPORTAMIENTO DEBIDO AL USO DE OPIACEOS</t>
  </si>
  <si>
    <t>F11.9</t>
  </si>
  <si>
    <t>Trastornos mentales y del comportamiento debidos al uso de opiáceos, trastorno mental y del comportamiento, no especificado</t>
  </si>
  <si>
    <t>F12.0</t>
  </si>
  <si>
    <t>TRASTORNO MENTAL Y DEL COMPORTAMIENTO DEBIDO A INTOXICACION AGUDA POR USO DE CANNABINOIDES</t>
  </si>
  <si>
    <t>F12.1</t>
  </si>
  <si>
    <t>Trastornos mentales y del comportamiento debidos al uso de cannabinoides, uso nocivo</t>
  </si>
  <si>
    <t>F12.2</t>
  </si>
  <si>
    <t>Trastornos mentales y del comportamiento debidos al uso de cannabinoides, síndrome de dependencia</t>
  </si>
  <si>
    <t>F12.3</t>
  </si>
  <si>
    <t>Trastornos mentales y del comportamiento debidos al uso de cannabinoides, estado de abstinencia</t>
  </si>
  <si>
    <t>F12.4</t>
  </si>
  <si>
    <t>Trastornos mentales y del comportamiento debidos al uso de cannabinoides, estado de abstinencia con delirio</t>
  </si>
  <si>
    <t>F12.5</t>
  </si>
  <si>
    <t>Trastornos mentales y del comportamiento debidos al uso de cannabinoides, trastorno psicótico</t>
  </si>
  <si>
    <t>F12.6</t>
  </si>
  <si>
    <t>Trastornos mentales y del comportamiento debidos al uso de cannabinoides, síndrome amnésico</t>
  </si>
  <si>
    <t>F12.7</t>
  </si>
  <si>
    <t>TRASTORNO PSICOTICO RESIDUAL Y DE COMIENZO TARDIO DEBIDO AL USO DE CANNABINOIDES</t>
  </si>
  <si>
    <t>F12.8</t>
  </si>
  <si>
    <t>OTRO TRASTORNO MENTAL Y DEL COMPORTAMIENTO DEBIDO AL USO DE CANNABINOIDES</t>
  </si>
  <si>
    <t>F12.9</t>
  </si>
  <si>
    <t>Trastornos mentales y del comportamiento debidos al uso de cannabinoides, trastorno mental y del comportamiento, no especificado</t>
  </si>
  <si>
    <t>f13.0</t>
  </si>
  <si>
    <t>Trastornos mentales y del comportamiento debidos al uso de sedantes o hipnóticos, intoxicación aguda</t>
  </si>
  <si>
    <t>f13.1</t>
  </si>
  <si>
    <t>Trastornos mentales y del comportamiento debidos al uso de sedantes o hipnóticos, uso nocivo</t>
  </si>
  <si>
    <t>f13.2</t>
  </si>
  <si>
    <t>Trastornos mentales y del comportamiento debidos al uso de sedantes o hipnóticos, síndrome de dependencia</t>
  </si>
  <si>
    <t>f13.3</t>
  </si>
  <si>
    <t>Trastornos mentales y del comportamiento debidos al uso de sedantes o hipnóticos, estado de abstinencia</t>
  </si>
  <si>
    <t>f13.4</t>
  </si>
  <si>
    <t>Trastornos mentales y del comportamiento debidos al uso de sedantes o hipnóticos, estado de abstinencia con delirio</t>
  </si>
  <si>
    <t>f13.5</t>
  </si>
  <si>
    <t>Trastornos mentales y del comportamiento debidos al uso de sedantes o hipnóticos, trastorno psicótico</t>
  </si>
  <si>
    <t>f13.6</t>
  </si>
  <si>
    <t>Trastornos mentales y del comportamiento debidos al uso de sedantes o hipnóticos, síndrome amnésico</t>
  </si>
  <si>
    <t>f13.7</t>
  </si>
  <si>
    <t>TRASTORNO PSICOTICO RESIDUAL Y DE COMIENZO TARDIO DEBIDO AL USO DE SEDANTES O HIPNOTICOS</t>
  </si>
  <si>
    <t>f13.8</t>
  </si>
  <si>
    <t>OTRO TRASTORNO MENTAL Y DEL COMPORTAMIENTO DEBIDO AL USO DE SEDANTES O HIPNOTICOS</t>
  </si>
  <si>
    <t>f13.9</t>
  </si>
  <si>
    <t>Trastornos mentales y del comportamiento debidos al uso de sedantes o hipnóticos, trastorno mental y del comportamiento, no especificado</t>
  </si>
  <si>
    <t>F14.0</t>
  </si>
  <si>
    <t>TRASTORNO MENTAL Y DEL COMPORTAMIENTO DEBIDO A INTOXICACION AGUDA POR USO DE COCAINA</t>
  </si>
  <si>
    <t>F14.1</t>
  </si>
  <si>
    <t>Trastornos mentales y del comportamiento debidos al uso de cocaína, uso nocivo</t>
  </si>
  <si>
    <t>F14.2</t>
  </si>
  <si>
    <t>Trastornos mentales y del comportamiento debidos al uso de cocaína, síndrome de dependencia</t>
  </si>
  <si>
    <t>F14.3</t>
  </si>
  <si>
    <t>Trastornos mentales y del comportamiento debidos al uso de cocaína, estado de abstinencia</t>
  </si>
  <si>
    <t>F14.4</t>
  </si>
  <si>
    <t>Trastornos mentales y del comportamiento debidos al uso de cocaína, estado de abstinencia con delirio</t>
  </si>
  <si>
    <t>F14.5</t>
  </si>
  <si>
    <t>Trastornos mentales y del comportamiento debidos al uso de cocaína, trastorno psicótico</t>
  </si>
  <si>
    <t>F14.6</t>
  </si>
  <si>
    <t>Trastornos mentales y del comportamiento debidos al uso de cocaína, síndrome amnésico</t>
  </si>
  <si>
    <t>F14.7</t>
  </si>
  <si>
    <t>TRASTORNO PSICOTICO RESIDUAL Y DE COMIENZO TARDIO, DEBIDO AL USO DE COCAINA</t>
  </si>
  <si>
    <t>F14.8</t>
  </si>
  <si>
    <t>Trastornos mentales y del comportamiento debidos al uso de cocaína, otros trastornos mentales y del comportamiento</t>
  </si>
  <si>
    <t>F14.9</t>
  </si>
  <si>
    <t>Trastornos mentales y del comportamiento debidos al uso de cocaína, trastorno mental y del comportamiento, no especificado</t>
  </si>
  <si>
    <t>F15.0</t>
  </si>
  <si>
    <t>Trastornos mentales y del comportamiento debidos al uso de otros estimulantes, excluida la cafeína, intoxicación aguda</t>
  </si>
  <si>
    <t>F15.1</t>
  </si>
  <si>
    <t>Trastornos mentales y del comportamiento debidos al uso de otros estimulantes, incluida la cafeína, uso nocivo</t>
  </si>
  <si>
    <t>F15.2</t>
  </si>
  <si>
    <t>Trastornos mentales y del comportamiento debidos al uso de otros estimulantes, incluida la cafeína, síndrome de dependencia</t>
  </si>
  <si>
    <t>F15.3</t>
  </si>
  <si>
    <t>Trastornos mentales y del comportamiento debidos al uso de otros estimulantes, incluida la cafeína, estado de abstinencia</t>
  </si>
  <si>
    <t>F15.4</t>
  </si>
  <si>
    <t>Trastornos mentales y del comportamiento debidos al uso de otros estimulantes, incluida la cafeína, estado de abstinencia con delirio</t>
  </si>
  <si>
    <t>F15.5</t>
  </si>
  <si>
    <t>Trastornos mentales y del comportamiento debidos al uso de otros estimulantes, incluida la cafeína, trastorno psicótico</t>
  </si>
  <si>
    <t>F15.6</t>
  </si>
  <si>
    <t>Trastornos mentales y del comportamiento debidos al uso de otros estimulantes, incluida la cafeína, síndrome amnésico</t>
  </si>
  <si>
    <t>F15.7</t>
  </si>
  <si>
    <t>Trastornos mentales y del comportamiento debidos al uso de otros estimulantes, incluida la cafeína, trastorno psicótico residual y de comienzo tardío</t>
  </si>
  <si>
    <t>F15.8</t>
  </si>
  <si>
    <t>Trastornos mentales y del comportamiento debidos al uso de otros estimulantes, incluida la cafeína, otros trastornos mentales y del comportamiento</t>
  </si>
  <si>
    <t>F15.9</t>
  </si>
  <si>
    <t>F16.0</t>
  </si>
  <si>
    <t>TRASTORNO MENTAL Y DEL COMPORTAMIENTO DEBIDO A INTOXICACION AGUDA POR USO DE ALUCINOGENOS</t>
  </si>
  <si>
    <t>F16.1</t>
  </si>
  <si>
    <t>Trastornos mentales y del comportamiento debidos al uso de alucinógenos, uso nocivo</t>
  </si>
  <si>
    <t>F16.2</t>
  </si>
  <si>
    <t>Trastornos mentales y del comportamiento debidos al uso de alucinógenos, síndrome de dependencia</t>
  </si>
  <si>
    <t>F16.3</t>
  </si>
  <si>
    <t>Trastornos mentales y del comportamiento debidos al uso de alucinógenos, estado de abstinencia</t>
  </si>
  <si>
    <t>F16.4</t>
  </si>
  <si>
    <t>Trastornos mentales y del comportamiento debidos al uso de alucinógenos, estado de abstinencia con delirio</t>
  </si>
  <si>
    <t>F16.5</t>
  </si>
  <si>
    <t>Trastornos mentales y del comportamiento debidos al uso de alucinógenos, trastorno psicótico</t>
  </si>
  <si>
    <t>F16.6</t>
  </si>
  <si>
    <t>Trastornos mentales y del comportamiento debidos al uso de alucinógenos, síndrome amnésico</t>
  </si>
  <si>
    <t>F16.7</t>
  </si>
  <si>
    <t>TRASTORNO PSICOTICO RESIDUAL Y DE COMIENZO TARDIO DEBIDO AL USO DE ALUCINOGENOS</t>
  </si>
  <si>
    <t>F16.8</t>
  </si>
  <si>
    <t>OTRO TRASTORNO MENTAL Y DEL COMPORTAMIENTO DEBIDO AL USO DE ALUCINOGENOS</t>
  </si>
  <si>
    <t>F16.9</t>
  </si>
  <si>
    <t>Trastornos mentales y del comportamiento debidos al uso de alucinógenos, trastorno mental y del comportamiento, no especificado</t>
  </si>
  <si>
    <t>F17.0</t>
  </si>
  <si>
    <t>TRASTORNO MENTAL Y DEL COMPORTAMIENTO DEBIDO A INTOXICACION AGUDA POR USO DE TABACO</t>
  </si>
  <si>
    <t>F17.1</t>
  </si>
  <si>
    <t>Trastornos mentales y del comportamiento debidos al uso de tabaco, uso nocivo</t>
  </si>
  <si>
    <t>F17.2</t>
  </si>
  <si>
    <t>Trastornos mentales y del comportamiento debidos al uso de tabaco, síndrome de dependencia</t>
  </si>
  <si>
    <t>F17.3</t>
  </si>
  <si>
    <t>Trastornos mentales y del comportamiento debidos al uso de tabaco, estado de abstinencia</t>
  </si>
  <si>
    <t>F17.4</t>
  </si>
  <si>
    <t>Trastornos mentales y del comportamiento debidos al uso de tabaco, estado de abstinencia con delirio</t>
  </si>
  <si>
    <t>F17.5</t>
  </si>
  <si>
    <t>Trastornos mentales y del comportamiento debidos al uso de tabaco, trastorno psicótico</t>
  </si>
  <si>
    <t>F17.6</t>
  </si>
  <si>
    <t>Trastornos mentales y del comportamiento debidos al uso de tabaco, síndrome amnésico</t>
  </si>
  <si>
    <t>F17.7</t>
  </si>
  <si>
    <t>TRASTORNO PSICOTICO RESIDUAL Y DE COMIENZO TARDIO DEBIDO AL USO DE TABACO</t>
  </si>
  <si>
    <t>F17.8</t>
  </si>
  <si>
    <t>OTRO TRASTORNO MENTAL Y DEL COMPORTAMIENTO DEBIDO AL USO DE TABACO</t>
  </si>
  <si>
    <t>F17.9</t>
  </si>
  <si>
    <t>Trastornos mentales y del comportamiento debidos al uso de tabaco, trastorno mental y del comportamiento, no especificado</t>
  </si>
  <si>
    <t>F18.0</t>
  </si>
  <si>
    <t>Trastornos mentales y del comportamiento debidos al uso de disolventes volátiles, intoxicación aguda</t>
  </si>
  <si>
    <t>F18.1</t>
  </si>
  <si>
    <t>Trastornos mentales y del comportamiento debidos al uso de disolventes volátiles, uso nocivo</t>
  </si>
  <si>
    <t>F18.2</t>
  </si>
  <si>
    <t>Trastornos mentales y del comportamiento debidos al uso de disolventes volátiles, síndrome de dependencia</t>
  </si>
  <si>
    <t>F18.3</t>
  </si>
  <si>
    <t>Trastornos mentales y del comportamiento debidos al uso de disolventes volátiles, estado de abstinencia</t>
  </si>
  <si>
    <t>F18.4</t>
  </si>
  <si>
    <t>Trastornos mentales y del comportamiento debidos al uso de disolventes volátiles, estado de abstinencia con delirio</t>
  </si>
  <si>
    <t>F18.5</t>
  </si>
  <si>
    <t>Trastornos mentales y del comportamiento debidos al uso de disolventes volátiles, trastorno psicótico</t>
  </si>
  <si>
    <t>F18.6</t>
  </si>
  <si>
    <t>Trastornos mentales y del comportamiento debidos al uso de disolventes volátiles, síndrome amnésico</t>
  </si>
  <si>
    <t>F18.7</t>
  </si>
  <si>
    <t>TRASTORNO PSICOTICO RESIDUAL Y DE COMIENZO TARDIO DEBIDO AL USO DE DISOLVENTES VOLATILES</t>
  </si>
  <si>
    <t>F18.8</t>
  </si>
  <si>
    <t>OTRO TRASTORNO MENTAL Y DEL COMPORTAMIENTO DEBIDO AL USO DE DISOLVENTES VOLATILES</t>
  </si>
  <si>
    <t>F18.9</t>
  </si>
  <si>
    <t>Trastornos mentales y del comportamiento debidos al uso de disolventes volátiles, trastorno mental y del comportamiento, no especificado</t>
  </si>
  <si>
    <t>F19.0</t>
  </si>
  <si>
    <t>Trastornos mentales y del comportamiento debidos al uso de múltiples drogas y al uso de otras sustancias psicoactivas, intoxicación aguda</t>
  </si>
  <si>
    <t>F19.1</t>
  </si>
  <si>
    <t>Trastornos mentales y del comportamiento debidos al uso de múltiples drogas y al uso de otras sustancias psicoactivas, uso nocivo</t>
  </si>
  <si>
    <t>F19.2</t>
  </si>
  <si>
    <t>Trastornos mentales y del comportamiento debidos al uso de múltiples drogas y al uso de otras sustancias psicoactivas, síndrome de dependencia</t>
  </si>
  <si>
    <t>F19.3</t>
  </si>
  <si>
    <t>Trastornos mentales y del comportamiento debidos al uso de múltiples drogas y al uso de otras sustancias psicoactivas, estado de abstinencia</t>
  </si>
  <si>
    <t>F19.4</t>
  </si>
  <si>
    <t>Trastornos mentales y del comportamiento debidos al uso de múltiples drogas y al uso de otras sustancias psicoactivas, estado de abstinencia con delirio</t>
  </si>
  <si>
    <t>F19.5</t>
  </si>
  <si>
    <t>Trastornos mentales y del comportamiento debidos al uso de múltiples drogas y al uso de otras sustancias psicoactivas, trastorno psicótico</t>
  </si>
  <si>
    <t>F19.6</t>
  </si>
  <si>
    <t>Trastornos mentales y del comportamiento debidos al uso de múltiples drogas y al uso de otras sustancias psicoactivas, síndrome amnésico</t>
  </si>
  <si>
    <t>F19.7</t>
  </si>
  <si>
    <t>Trastornos mentales y del comportamiento debidos al uso de múltiples drogas y al uso de otras sustancias psicoactivas, trastorno psicótico residual y de comienzo tardío</t>
  </si>
  <si>
    <t>F19.8</t>
  </si>
  <si>
    <t>Trastornos mentales y del comportamiento debidos al uso de múltiples drogas y al uso de otras sustancias psicoactivas, otros trastornos mentales y del comportamiento</t>
  </si>
  <si>
    <t>F19.9</t>
  </si>
  <si>
    <t>Trastornos mentales y del comportamiento debidos al uso de múltiples drogas y al uso de otras sustancias psicoactivas, trastorno mental y del comportamiento, no especificado</t>
  </si>
  <si>
    <t>F20.0</t>
  </si>
  <si>
    <t>ESQUIZOFRENIA PARANOIDE</t>
  </si>
  <si>
    <t>F20.1</t>
  </si>
  <si>
    <t>ESQUIZOFRENIA HEBEFRENICA</t>
  </si>
  <si>
    <t>F20.2</t>
  </si>
  <si>
    <t>ESQUIZOFRENIA CATATONICA</t>
  </si>
  <si>
    <t>F20.3</t>
  </si>
  <si>
    <t>ESQUIZOFRENIA INDIFERENCIADA</t>
  </si>
  <si>
    <t>F20.4</t>
  </si>
  <si>
    <t>DEPRESION POSTESQUIZOFRENICA</t>
  </si>
  <si>
    <t>F20.5</t>
  </si>
  <si>
    <t>ESQUIZOFRENIA RESIDUAL</t>
  </si>
  <si>
    <t>F20.6</t>
  </si>
  <si>
    <t>ESQUIZOFRENIA SIMPLE</t>
  </si>
  <si>
    <t>F20.8</t>
  </si>
  <si>
    <t>OTRAS ESQUIZOFRENIAS</t>
  </si>
  <si>
    <t>F20.9</t>
  </si>
  <si>
    <t>ESQUIZOFRENIA, NO ESPECIFICADA</t>
  </si>
  <si>
    <t>F21.X</t>
  </si>
  <si>
    <t>TRASTORNO ESQUIZOTIPICO</t>
  </si>
  <si>
    <t>F22.0</t>
  </si>
  <si>
    <t>TRASTORNO DELIRANTE</t>
  </si>
  <si>
    <t>F22.8</t>
  </si>
  <si>
    <t>OTROS TRASTORNOS DELIRANTES PERSISTENTES</t>
  </si>
  <si>
    <t>F22.9</t>
  </si>
  <si>
    <t>TRASTORNO DELIRANTE PERSISTENTE, NO ESPECIFICADO</t>
  </si>
  <si>
    <t>F23.0</t>
  </si>
  <si>
    <t>TRASTORNO PSICOTICO AGUDO POLIMORFO, SIN SINTOMAS DE ESQUIZOFRENIA</t>
  </si>
  <si>
    <t>F23.1</t>
  </si>
  <si>
    <t>TRASTORNO PSICOTICO AGUDO POLIMORFO, CON SINTOMAS DE ESQUIZOFRENIA</t>
  </si>
  <si>
    <t>F23.2</t>
  </si>
  <si>
    <t>TRASTORNO PSICOTICO AGUDO DE TIPO ESQUIZOFRENICO</t>
  </si>
  <si>
    <t>F23.3</t>
  </si>
  <si>
    <t>OTRO TRASTORNO PSICOTICO AGUDO, CON PREDOMINIO DE IDEAS DELIRANTES</t>
  </si>
  <si>
    <t>F23.8</t>
  </si>
  <si>
    <t>OTROS TRASTORNOS PSICOTICOS AGUDOS Y TRANSITORIOS</t>
  </si>
  <si>
    <t>F23.9</t>
  </si>
  <si>
    <t>TRASTORNO PSICOTICO AGUDO Y TRANSITORIO, NO ESPECIFICADO</t>
  </si>
  <si>
    <t>F24.X</t>
  </si>
  <si>
    <t>TRASTORNO DELIRANTE INDUCIDO</t>
  </si>
  <si>
    <t>F25.0</t>
  </si>
  <si>
    <t>TRASTORNO ESQUIZOAFECTIVO DE TIPO MANIACO</t>
  </si>
  <si>
    <t>F25.1</t>
  </si>
  <si>
    <t>TRASTORNO ESQUIZOAFECTIVO DE TIPO DEPRESIVO</t>
  </si>
  <si>
    <t>F25.2</t>
  </si>
  <si>
    <t>TRASTORNO ESQUIZOAFECTIVO DE TIPO MIXTO</t>
  </si>
  <si>
    <t>F25.8</t>
  </si>
  <si>
    <t>OTROS TRASTORNOS ESQUIZOAFECTIVOS</t>
  </si>
  <si>
    <t>F25.9</t>
  </si>
  <si>
    <t>TRASTORNO ESQUIZOAFECTIVO, NO ESPECIFICADO</t>
  </si>
  <si>
    <t>F28</t>
  </si>
  <si>
    <t>OTROS TRASTORNOS PSICOTICOS DE ORIGEN NO ORGANICO</t>
  </si>
  <si>
    <t>F29</t>
  </si>
  <si>
    <t>PSICOSIS DE ORIGEN NO ORGANICO, NO ESPECIFICADA</t>
  </si>
  <si>
    <t>F30.0</t>
  </si>
  <si>
    <t>HIPOMANIA</t>
  </si>
  <si>
    <t>F30.1</t>
  </si>
  <si>
    <t>MANIA SIN SINTOMAS PSICOTICOS</t>
  </si>
  <si>
    <t>F30.2</t>
  </si>
  <si>
    <t>MANIA CON SINTOMAS PSICOTICOS</t>
  </si>
  <si>
    <t>F30.8</t>
  </si>
  <si>
    <t>OTROS EPISODIOS MANIACOS</t>
  </si>
  <si>
    <t>F30.9</t>
  </si>
  <si>
    <t>EPISODIO MANIACO, NO ESPECIFICADO</t>
  </si>
  <si>
    <t>F31.0</t>
  </si>
  <si>
    <t>TRASTORNO AFECTIVO BIPOLAR, EPISODIO HIPOMANIACO PRESENTE</t>
  </si>
  <si>
    <t>F31.1</t>
  </si>
  <si>
    <t>TRASTORNO AFECTIVO BIPOLAR, EPISODIO MANIACO PRESENTE SIN SINTOMAS PSICOTICOS</t>
  </si>
  <si>
    <t>F31.2</t>
  </si>
  <si>
    <t>TRASTORNO AFECTIVO BIPOLAR, EPISODIO MANIACO PRESENTE CON SINTOMAS PSICOTICOS</t>
  </si>
  <si>
    <t>F31.3</t>
  </si>
  <si>
    <t>TRASTORNO AFECTIVO BIPOLAR, EPISODIO DEPRESIVO PRESENTE LEVE O MODERADO</t>
  </si>
  <si>
    <t>F31.4</t>
  </si>
  <si>
    <t>TRASTORNO AFECTIVO BIPOLAR, EPISODIO DEPRESIVO GRAVE PRESENTE SIN SINTOMAS PSICOTICOS</t>
  </si>
  <si>
    <t>F31.5</t>
  </si>
  <si>
    <t>TRASTORNO AFECTIVO BIPOLAR, EPISODIO DEPRESIVO GRAVE PRESENTE CON SINTOMAS PSICOTICOS</t>
  </si>
  <si>
    <t>F31.6</t>
  </si>
  <si>
    <t>TRASTORNO AFECTIVO BIPOLAR, EPISODIO MIXTO PRESENTE</t>
  </si>
  <si>
    <t>F31.7</t>
  </si>
  <si>
    <t>TRASTORNO AFECTIVO BIPOLAR, ACTUALMENTE EN REMISION</t>
  </si>
  <si>
    <t>F31.8</t>
  </si>
  <si>
    <t>OTROS TRASTORNOS AFECTIVOS BIPOLARES</t>
  </si>
  <si>
    <t>F31.9</t>
  </si>
  <si>
    <t>TRASTORNO AFECTIVO BIPOLAR, NO ESPECIFICADO</t>
  </si>
  <si>
    <t>F32.0</t>
  </si>
  <si>
    <t>EPISODIO DEPRESIVO LEVE</t>
  </si>
  <si>
    <t>F32.1</t>
  </si>
  <si>
    <t>EPISODIO DEPRESIVO MODERADO</t>
  </si>
  <si>
    <t>F32.2</t>
  </si>
  <si>
    <t>EPISODIO DEPRESIVO GRAVE SIN SINTOMAS PSICOTICOS</t>
  </si>
  <si>
    <t>F32.3</t>
  </si>
  <si>
    <t>EPISODIO DEPRESIVO GRAVE CON SINTOMAS PSICOTICOS</t>
  </si>
  <si>
    <t>F32.8</t>
  </si>
  <si>
    <t>OTROS EPISODIOS DEPRESIVOS</t>
  </si>
  <si>
    <t>F32.9</t>
  </si>
  <si>
    <t>EPISODIO DEPRESIVO, NO ESPECIFICADO</t>
  </si>
  <si>
    <t>F33.0</t>
  </si>
  <si>
    <t>TRASTORNO DEPRESIVO RECURRENTE, EPISODIO LEVE PRESENTE</t>
  </si>
  <si>
    <t>F33.1</t>
  </si>
  <si>
    <t>TRASTORNO DEPRESIVO RECURRENTE, EPISODIO MODERADO PRESENTE</t>
  </si>
  <si>
    <t>F33.2</t>
  </si>
  <si>
    <t>TRASTORNO DEPRESIVO RECURRENTE, EPISODIO DEPRESIVO GRAVE PRESENTE SIN SINTOMAS PSICOTICOS</t>
  </si>
  <si>
    <t>F33.3</t>
  </si>
  <si>
    <t>TRASTORNO DEPRESIVO RECURRENTE, EPISODIO DEPRESIVO GRAVE PRESENTE, CON SINTOMAS PSICOTICOS</t>
  </si>
  <si>
    <t>F33.4</t>
  </si>
  <si>
    <t>TRASTORNO DEPRESIVO RECURRENTE ACTUALMENTE EN REMISION</t>
  </si>
  <si>
    <t>F33.8</t>
  </si>
  <si>
    <t>OTROS TRASTORNOS DEPRESIVOS RECURRENTES</t>
  </si>
  <si>
    <t>F33.9</t>
  </si>
  <si>
    <t>TRASTORNO DEPRESIVO RECURRENTE, NO ESPECIFICADO</t>
  </si>
  <si>
    <t>F34.0</t>
  </si>
  <si>
    <t>CICLOTIMIA</t>
  </si>
  <si>
    <t>F34.1</t>
  </si>
  <si>
    <t>DISTIMIA</t>
  </si>
  <si>
    <t>F34.8</t>
  </si>
  <si>
    <t>OTROS TRASTORNOS DEL HUMOR (AFECTIVOS) PERSISTENTES</t>
  </si>
  <si>
    <t>F34.9</t>
  </si>
  <si>
    <t>TRASTORNO PERSISTENTE DEL HUMOR (AFECTIVO), NO ESPECIFICADO</t>
  </si>
  <si>
    <t>F38.0</t>
  </si>
  <si>
    <t>OTROS TRASTORNOS DEL HUMOR (AFECTIVOS), AISLADOS</t>
  </si>
  <si>
    <t>F38.1</t>
  </si>
  <si>
    <t>OTROS TRASTORNOS DEL HUMOR (AFECTIVOS), RECURRENTES</t>
  </si>
  <si>
    <t>F38.8</t>
  </si>
  <si>
    <t>OTROS TRASTORNOS DEL HUMOR (AFECTIVOS), ESPECIFICADOS</t>
  </si>
  <si>
    <t>F39.X</t>
  </si>
  <si>
    <t>TRASTORNO DEL HUMOR [AFECTIVO], NO ESPECIFICADO</t>
  </si>
  <si>
    <t>F40.0</t>
  </si>
  <si>
    <t>AGORAFOBIA</t>
  </si>
  <si>
    <t>F40.1</t>
  </si>
  <si>
    <t>FOBIAS SOCIALES</t>
  </si>
  <si>
    <t>F40.2</t>
  </si>
  <si>
    <t>FOBIAS ESPECIFICADAS (AISLADAS)</t>
  </si>
  <si>
    <t>F40.8</t>
  </si>
  <si>
    <t>OTROS TRASTORNOS FOBICOS DE ANSIEDAD</t>
  </si>
  <si>
    <t>F40.9</t>
  </si>
  <si>
    <t>TRASTORNO FOBICO DE ANSIEDAD, NO ESPECIFICADO</t>
  </si>
  <si>
    <t>F41.0</t>
  </si>
  <si>
    <t>TRASTORNO DE PANICO (ANSIEDAD PAROXISTICA EPISODICA)</t>
  </si>
  <si>
    <t>F41.1</t>
  </si>
  <si>
    <t>TRASTORNO DE ANSIEDAD GENERALIZADA</t>
  </si>
  <si>
    <t>F41.2</t>
  </si>
  <si>
    <t>TRASTORNO MIXTO DE ANSIEDAD Y DEPRESION</t>
  </si>
  <si>
    <t>F41.3</t>
  </si>
  <si>
    <t>OTROS TRASTORNOS DE ANSIEDAD MIXTOS</t>
  </si>
  <si>
    <t>F41.8</t>
  </si>
  <si>
    <t>OTROS TRASTORNOS DE ANSIEDAD ESPECIFICADOS</t>
  </si>
  <si>
    <t>F41.9</t>
  </si>
  <si>
    <t>TRASTORNO DE ANSIEDAD, NO ESPECIFICADO</t>
  </si>
  <si>
    <t>F42.0</t>
  </si>
  <si>
    <t>Predominio de pensamientos o rumiaciones obsesivas</t>
  </si>
  <si>
    <t>F42.1</t>
  </si>
  <si>
    <t>Predominio de actos compulsivos [rituales obsesivos</t>
  </si>
  <si>
    <t>F42.2</t>
  </si>
  <si>
    <t>Actos e ideas obsesivas mixtos</t>
  </si>
  <si>
    <t>F42.8</t>
  </si>
  <si>
    <t>OTROS TRASTORNOS OBSESIVO-COMPULSIVOS</t>
  </si>
  <si>
    <t>F42.9</t>
  </si>
  <si>
    <t>TRASTORNO OBSESIVO-COMPULSIVO, NO ESPECIFICADO</t>
  </si>
  <si>
    <t>F43.0</t>
  </si>
  <si>
    <t>REACCION AL ESTRES AGUDO</t>
  </si>
  <si>
    <t>F43.1</t>
  </si>
  <si>
    <t>TRASTORNO DE ESTRES POSTRAUMATICO</t>
  </si>
  <si>
    <t>F43.2</t>
  </si>
  <si>
    <t>TRASTORNOS DE ADAPTACION</t>
  </si>
  <si>
    <t>F43.8</t>
  </si>
  <si>
    <t>OTRAS REACCIONES AL ESTRES GRAVE</t>
  </si>
  <si>
    <t>F43.9</t>
  </si>
  <si>
    <t>REACCION AL ESTRES GRAVE, NO ESPECIFICADA</t>
  </si>
  <si>
    <t>F44.0</t>
  </si>
  <si>
    <t>AMNESIA DISOCIATIVA</t>
  </si>
  <si>
    <t>F44.1</t>
  </si>
  <si>
    <t>FUGA DISOCIATIVA</t>
  </si>
  <si>
    <t>F44.2</t>
  </si>
  <si>
    <t>ESTUPOR DISOCIATIVO</t>
  </si>
  <si>
    <t>F44.3</t>
  </si>
  <si>
    <t>TRASTORNOS DE TRANCE Y POSESION</t>
  </si>
  <si>
    <t>F44.4</t>
  </si>
  <si>
    <t>TRASTORNOS DISOCIATIVOS DEL MOVIMIENTO</t>
  </si>
  <si>
    <t>F44.5</t>
  </si>
  <si>
    <t>CONVULSIONES DISOCIATIVAS</t>
  </si>
  <si>
    <t>F44.6</t>
  </si>
  <si>
    <t>ANESTESIA DISOCIATIVA Y PERDIDA SENSORIAL</t>
  </si>
  <si>
    <t>F44.7</t>
  </si>
  <si>
    <t>TRASTORNOS DISOCIATIVOS MIXTOS (Y DE CONVERSION)</t>
  </si>
  <si>
    <t>F44.8</t>
  </si>
  <si>
    <t>OTROS TRASTORNOS DISOCIATIVOS (DE CONVERSION)</t>
  </si>
  <si>
    <t>F44.9</t>
  </si>
  <si>
    <t>TRASTORNO DISOCIATIVO (DE CONVERSION), NO ESPECIFICADO</t>
  </si>
  <si>
    <t>F45.0</t>
  </si>
  <si>
    <t>TRASTORNO DE SOMATIZACION</t>
  </si>
  <si>
    <t>F45.1</t>
  </si>
  <si>
    <t>TRASTORNO SOMATOMORFO INDIFERENCIADO</t>
  </si>
  <si>
    <t>F45.2</t>
  </si>
  <si>
    <t>TRASTORNO HIPOCONDRIACO</t>
  </si>
  <si>
    <t>F45.3</t>
  </si>
  <si>
    <t>DISFUNCION AUTONOMICA SOMATOMORFA</t>
  </si>
  <si>
    <t>F45.4</t>
  </si>
  <si>
    <t>TRASTORNO DE DOLOR PERSISTENTE SOMATOMORFO</t>
  </si>
  <si>
    <t>F45.8</t>
  </si>
  <si>
    <t>OTROS TRASTORNOS SOMATOMORFOS</t>
  </si>
  <si>
    <t>F45.9</t>
  </si>
  <si>
    <t>TRASTORNO SOMATOMORFO, NO ESPECIFICADO</t>
  </si>
  <si>
    <t>F48.0</t>
  </si>
  <si>
    <t>NEURASTENIA</t>
  </si>
  <si>
    <t>F48.1</t>
  </si>
  <si>
    <t>SINDROME DE DESPERSONALIZACION Y DESVINCULACION DE LA REALIDAD</t>
  </si>
  <si>
    <t>F48.8</t>
  </si>
  <si>
    <t>OTROS TRASTORNOS NEUROTICOS ESPECIFICADOS</t>
  </si>
  <si>
    <t>F48.9</t>
  </si>
  <si>
    <t>TRASTORNO NEUROTICO, NO ESPECIFICADO</t>
  </si>
  <si>
    <t>F50.0</t>
  </si>
  <si>
    <t>ANOREXIA NERVIOSA</t>
  </si>
  <si>
    <t>F50.1</t>
  </si>
  <si>
    <t>ANOREXIA NERVIOSA ATIPICA</t>
  </si>
  <si>
    <t>F50.2</t>
  </si>
  <si>
    <t>BULIMIA NERVIOSA</t>
  </si>
  <si>
    <t>F50.3</t>
  </si>
  <si>
    <t>BULIMIA NERVIOSA ATIPICA</t>
  </si>
  <si>
    <t>F50.4</t>
  </si>
  <si>
    <t>Hiperfagia asociada con otras alteraciones psicológicas</t>
  </si>
  <si>
    <t>F50.5</t>
  </si>
  <si>
    <t>Vómitos asociados con otras alteraciones psicológicas</t>
  </si>
  <si>
    <t>F50.8</t>
  </si>
  <si>
    <t>Otros trastornos de la ingestión de alimentos</t>
  </si>
  <si>
    <t>F50.9</t>
  </si>
  <si>
    <t>TRASTORNO DE LA INGESTION DE ALIMENTOS, NO ESPECIFICADO</t>
  </si>
  <si>
    <t>F51.0</t>
  </si>
  <si>
    <t>INSOMNIO NO ORGANICO</t>
  </si>
  <si>
    <t>F51.1</t>
  </si>
  <si>
    <t>HIPERSOMNIO NO ORGANICO</t>
  </si>
  <si>
    <t>F51.2</t>
  </si>
  <si>
    <t>TRASTORNO NO ORGANICO DEL CICLO SUEÑO-VIGILIA</t>
  </si>
  <si>
    <t>F51.3</t>
  </si>
  <si>
    <t>SONAMBULISMO</t>
  </si>
  <si>
    <t>F51.4</t>
  </si>
  <si>
    <t>TERRORES DEL SUEÑO (TERRORES NOCTURNOS)</t>
  </si>
  <si>
    <t>F51.5</t>
  </si>
  <si>
    <t>PESADILLAS</t>
  </si>
  <si>
    <t>F51.8</t>
  </si>
  <si>
    <t>OTROS TRASTORNOS NO ORGANICOS DEL SUEÑO</t>
  </si>
  <si>
    <t>F51.9</t>
  </si>
  <si>
    <t>TRASTORNO NO ORGANICO DEL SUEÑO, NO ESPECIFICADO</t>
  </si>
  <si>
    <t>F52.0</t>
  </si>
  <si>
    <t>FALTA O PERDIDA DEL DESEO SEXUAL</t>
  </si>
  <si>
    <t>F52.1</t>
  </si>
  <si>
    <t>AVERSION AL SEXO Y FALTA DE GOCE SEXUAL</t>
  </si>
  <si>
    <t>F52.2</t>
  </si>
  <si>
    <t>FALLA DE LA RESPUESTA GENITAL</t>
  </si>
  <si>
    <t>F52.3</t>
  </si>
  <si>
    <t>DISFUNCION ORGASMICA</t>
  </si>
  <si>
    <t>F52.4</t>
  </si>
  <si>
    <t>EYACULACION PRECOZ</t>
  </si>
  <si>
    <t>F52.5</t>
  </si>
  <si>
    <t>VAGINISMO NO ORGANICO</t>
  </si>
  <si>
    <t>F52.6</t>
  </si>
  <si>
    <t>DISPAREUNIA NO ORGANICA</t>
  </si>
  <si>
    <t>F52.7</t>
  </si>
  <si>
    <t>IMPULSO SEXUAL EXCESIVO</t>
  </si>
  <si>
    <t>F52.8</t>
  </si>
  <si>
    <t>OTRAS DISFUNCIONES SEXUALES, NO OCASIONADAS POR TRASTORNO NI POR ENFERMEDAD ORGANICOS</t>
  </si>
  <si>
    <t>F52.9</t>
  </si>
  <si>
    <t>DISFUNCION SEXUAL NO OCASIONADA POR TRASTORNO NI POR ENFERMEDAD ORGANICOS, NO ESPECIFICADA</t>
  </si>
  <si>
    <t>F53.0</t>
  </si>
  <si>
    <t>TRASTORNOS MENTALES Y DEL COMPORTAMIENTO LEVES, ASOCIADOS CON EL PUERPERIO, NCOP</t>
  </si>
  <si>
    <t>F53.1</t>
  </si>
  <si>
    <t>TRASTORNOS MENTALES Y DEL COMPORTAMIENTO GRAVES, ASOCIADOS CON EL PUERPERIO, NCOP</t>
  </si>
  <si>
    <t>F53.8</t>
  </si>
  <si>
    <t>OTROS TRASTORNOS MENTALES Y DEL COMPORTAMIENTO ASOCIADOS CON EL PUERPERIO, NCOP</t>
  </si>
  <si>
    <t>F53.9</t>
  </si>
  <si>
    <t>TRASTORNO MENTAL PUERPERAL, NO ESPECIFICADO</t>
  </si>
  <si>
    <t>F54.X</t>
  </si>
  <si>
    <t>FACTORES PSICOLOGICOS Y DEL COMPORTAMIENTO ASOC.C/TRAST.O ENF. CLASIFICADOS EN OTRA PARTE</t>
  </si>
  <si>
    <t>F55.X</t>
  </si>
  <si>
    <t>ABUSO DE SUSTANCIAS QUE NO PRODUCEN DEPENDENCIA</t>
  </si>
  <si>
    <t>F59.X</t>
  </si>
  <si>
    <t>SINDROMES DEL COMPORTAMIENTO ASOC.C/ALTERACIONES FISIOLOGICAS Y FACTORES FISICOS, NO ESPECIF.</t>
  </si>
  <si>
    <t>F60.0</t>
  </si>
  <si>
    <t>TRASTORNO PARANOIDE DE LA PERSONALIDAD</t>
  </si>
  <si>
    <t>F60.1</t>
  </si>
  <si>
    <t>TRASTORNO ESQUIZOIDE DE LA PERSONALIDAD</t>
  </si>
  <si>
    <t>F60.2</t>
  </si>
  <si>
    <t>TRASTORNO ASOCIAL DE LA PERSONALIDAD</t>
  </si>
  <si>
    <t>F60.3</t>
  </si>
  <si>
    <t>TRASTORNO DE LA PERSONALIDAD EMOCIONALMENTE INESTABLE</t>
  </si>
  <si>
    <t>F60.4</t>
  </si>
  <si>
    <t>TRASTORNO HISTRIONICO DE LA PERSONALIDAD</t>
  </si>
  <si>
    <t>F60.5</t>
  </si>
  <si>
    <t>TRASTORNO ANANCASTICO DE LA PERSONALIDAD</t>
  </si>
  <si>
    <t>F60.6</t>
  </si>
  <si>
    <t>TRASTORNO DE LA PERSONALIDAD ANSIOSA (EVASIVA, ELUSIVA)</t>
  </si>
  <si>
    <t>F60.7</t>
  </si>
  <si>
    <t>TRASTORNO DE LA PERSONALIDAD DEPENDIENTE</t>
  </si>
  <si>
    <t>F60.8</t>
  </si>
  <si>
    <t>OTROS TRASTORNOS ESPECIFICOS DE LA PERSONALIDAD</t>
  </si>
  <si>
    <t>F60.9</t>
  </si>
  <si>
    <t>TRASTORNO DE LA PERSONALIDAD, NO ESPECIFICADO</t>
  </si>
  <si>
    <t>F61.X</t>
  </si>
  <si>
    <t>TRASTORNOS MIXTOS Y OTROS TRASTORNOS DE LA PERSONALIDAD</t>
  </si>
  <si>
    <t>F62.0</t>
  </si>
  <si>
    <t>CAMBIO PERDURABLE DE LA PERSONALIDAD DESPUES DE UNA EXPERIENCIA CATASTROFICA</t>
  </si>
  <si>
    <t>F62.1</t>
  </si>
  <si>
    <t>CAMBIO PERDURABLE DE LA PERSONALIDAD CONSECUTIVO A UNA ENFERMEDAD PSIQUIATRICA</t>
  </si>
  <si>
    <t>F62.8</t>
  </si>
  <si>
    <t>OTROS CAMBIOS PERDURABLES DE LA PERSONALIDAD</t>
  </si>
  <si>
    <t>F62.9</t>
  </si>
  <si>
    <t>CAMBIO PERDURABLE DE LA PERSONALIDAD, NO ESPECIFICADO</t>
  </si>
  <si>
    <t>F63.0</t>
  </si>
  <si>
    <t>JUEGO PATOLOGICO</t>
  </si>
  <si>
    <t>F63.1</t>
  </si>
  <si>
    <t>PIROMANIA</t>
  </si>
  <si>
    <t>F63.2</t>
  </si>
  <si>
    <t>HURTO PATOLOGICO (CLEPTOMANIA)</t>
  </si>
  <si>
    <t>F63.3</t>
  </si>
  <si>
    <t>TRICOTILOMANIA</t>
  </si>
  <si>
    <t>F63.8</t>
  </si>
  <si>
    <t>OTROS TRASTORNOS DE LOS HABITOS Y DE LOS IMPULSOS</t>
  </si>
  <si>
    <t>F63.9</t>
  </si>
  <si>
    <t>TRASTORNO DE LOS HABITOS Y DE LOS IMPULSOS, NO ESPECIFICADO</t>
  </si>
  <si>
    <t>F64.0</t>
  </si>
  <si>
    <t>TRANSEXUALISMO</t>
  </si>
  <si>
    <t>F64.1</t>
  </si>
  <si>
    <t>TRANSVESTISMO DE ROL DUAL</t>
  </si>
  <si>
    <t>F64.2</t>
  </si>
  <si>
    <t>TRASTORNO DE LA IDENTIDAD DE GENERO EN LA NIÑEZ</t>
  </si>
  <si>
    <t>F64.8</t>
  </si>
  <si>
    <t>OTROS TRASTORNOS DE LA IDENTIDAD DE GENERO</t>
  </si>
  <si>
    <t>F64.9</t>
  </si>
  <si>
    <t>TRASTORNO DE LA IDENTIDAD DE GENERO, NO ESPECIFICADO</t>
  </si>
  <si>
    <t>F65.0</t>
  </si>
  <si>
    <t>FETICHISMO</t>
  </si>
  <si>
    <t>F65.1</t>
  </si>
  <si>
    <t>TRANSVESTISMO FETICHISTA</t>
  </si>
  <si>
    <t>F65.2</t>
  </si>
  <si>
    <t>EXHIBICIONISMO</t>
  </si>
  <si>
    <t>F65.3</t>
  </si>
  <si>
    <t>VOYEURISMO</t>
  </si>
  <si>
    <t>F65.4</t>
  </si>
  <si>
    <t>PEDOFILIA</t>
  </si>
  <si>
    <t>F65.5</t>
  </si>
  <si>
    <t>SADOMASOQUISMO</t>
  </si>
  <si>
    <t>F65.6</t>
  </si>
  <si>
    <t>TRASTORNOS MULTIPLES DE LA PREFERENCIA SEXUAL</t>
  </si>
  <si>
    <t>F65.8</t>
  </si>
  <si>
    <t>OTROS TRASTORNOS DE LA PREFERENCIA SEXUAL</t>
  </si>
  <si>
    <t>F65.9</t>
  </si>
  <si>
    <t>TRASTORNO DE LA PREFERENCIA SEXUAL, NO ESPECIFICADO</t>
  </si>
  <si>
    <t>F66.0</t>
  </si>
  <si>
    <t>TRASTORNO DE LA MADURACION SEXUAL</t>
  </si>
  <si>
    <t>F66.1</t>
  </si>
  <si>
    <t>ORIENTACION SEXUAL EGODISTONICA</t>
  </si>
  <si>
    <t>F66.2</t>
  </si>
  <si>
    <t>TRASTORNO DE LA RELACION SEXUAL</t>
  </si>
  <si>
    <t>F66.8</t>
  </si>
  <si>
    <t>OTROS TRASTORNOS DEL DESARROLLO PSICOSEXUAL</t>
  </si>
  <si>
    <t>F66.9</t>
  </si>
  <si>
    <t>TRASTORNO DEL DESARROLLO PSICOSEXUAL, NO ESPECIFICADO</t>
  </si>
  <si>
    <t>F68.0</t>
  </si>
  <si>
    <t>ELABORACION DE SINTOMAS FISICOS POR CAUSAS PSICOLOGICAS</t>
  </si>
  <si>
    <t>F68.1</t>
  </si>
  <si>
    <t>PRODUCC.INTENCIONAL O SIMULAC.DE SINT. O DE INCAPACID., FISICAS O PSICOLOGICAS (TRAST. FACTICIO)</t>
  </si>
  <si>
    <t>F68.8</t>
  </si>
  <si>
    <t>OTROS TRASTORNOS ESPECIFICADOS DE LA PERSONALIDAD Y DEL COMPORTAMIENTO EN ADULTOS</t>
  </si>
  <si>
    <t>F69.X</t>
  </si>
  <si>
    <t>TRASTORNO DE LA PERSONALIDAD Y DEL COMPORTAMIENTO EN ADULTOS, NO ESPECIFICADO</t>
  </si>
  <si>
    <t>F70.0</t>
  </si>
  <si>
    <t>RETRASO MENTAL LEVE, CON DETERIORO DEL COMPORTAMIENTO NULO O MINIMO</t>
  </si>
  <si>
    <t>F70.1</t>
  </si>
  <si>
    <t>RETRASO MENTAL LEVE C/DETERIORO SIGNIFICAT.DEL COMPORTAM., QUE REQUIERE ATENC. O TRATAMIENTO</t>
  </si>
  <si>
    <t>F70.8</t>
  </si>
  <si>
    <t>RETRASO MENTAL LEVE CON OTROS DETERIOROS DEL COMPORTAMIENTO</t>
  </si>
  <si>
    <t>F70.9</t>
  </si>
  <si>
    <t>RETRASO MENTAL LEVE CON DETERIORO DEL COMPORTAMIENTO DE GRADO NO ESPECIFICADO</t>
  </si>
  <si>
    <t>F71.0</t>
  </si>
  <si>
    <t>RETRASO MENTAL MODERADO CON DETERIORO DEL COMPORTAMIENTO NULO O MINIMO</t>
  </si>
  <si>
    <t>F71.1</t>
  </si>
  <si>
    <t>RETRASO MENTAL MODERADO C/DETERIORO SIGNIFICAT. DEL COMPORTAM., QUE REQUIERE ATENC. O TRATAM.</t>
  </si>
  <si>
    <t>F71.8</t>
  </si>
  <si>
    <t>RETRASO MENTAL MODERADO CON OTROS DETERIOROS DEL COMPORTAMIENTO</t>
  </si>
  <si>
    <t>F71.9</t>
  </si>
  <si>
    <t>RETRASO MENTAL MODERADO CON DETERIORO DEL COMPORTAMIENTO DE GRADO NO ESPECIFICADO</t>
  </si>
  <si>
    <t>F72.0</t>
  </si>
  <si>
    <t>RETRASO MENTAL GRAVE CON DETERIORO DEL COMPORTAMIENTO NULO O MINIMO</t>
  </si>
  <si>
    <t>F72.1</t>
  </si>
  <si>
    <t>RETRASO MENTAL GRAVE C/DETERIORO SIGNIFICAT. DEL COMPORTAM., QUE REQUIERE ATENC. O TRATAM.</t>
  </si>
  <si>
    <t>F72.8</t>
  </si>
  <si>
    <t>RETRASO MENTAL GRAVE CON OTROS DETERIOROS DEL COMPORTAMIENTO</t>
  </si>
  <si>
    <t>F72.9</t>
  </si>
  <si>
    <t>RETRASO MENTAL GRAVE CON DETERIORO DEL COMPORTAMIENTO DE GRADO NO ESPECIFICADO</t>
  </si>
  <si>
    <t>F73.0</t>
  </si>
  <si>
    <t>RETRASO MENTAL PROFUNDO CON DETERIORO DEL COMPORTAMIENTO NULO O MINIMO</t>
  </si>
  <si>
    <t>F73.1</t>
  </si>
  <si>
    <t>RETRASO MENTAL PROFUNDO C/DETERIORO SIGNIFICAT. DEL COMPORTAM., QUE REQUIERE ATENC. O TRATAM.</t>
  </si>
  <si>
    <t>F73.8</t>
  </si>
  <si>
    <t>RETRASO MENTAL PROFUNDO, CON OTROS DETERIOROS DEL COMPORTAMIENTO</t>
  </si>
  <si>
    <t>F73.9</t>
  </si>
  <si>
    <t>RETRASO MENTAL PROFUNDO CON DETERIORO DEL COMPORTAMIENTO DE GRADO NO ESPECIFICADO</t>
  </si>
  <si>
    <t>F78.0</t>
  </si>
  <si>
    <t>OTROS TIPOS DE RETRASO MENTAL, CON DETERIORO DEL COMPORTAMIENTO NULO O MINIMO</t>
  </si>
  <si>
    <t>F78.1</t>
  </si>
  <si>
    <t>OTROS TPOS.DE RETRASO MENT.C/DETERIORO SIGNIFICAT. DEL COMPORTAM., QUE REQUIERE ATENC. O TRATAM.</t>
  </si>
  <si>
    <t>F78.8</t>
  </si>
  <si>
    <t>OTROS TIPOS DE RETRASO MENTAL CON OTROS DETERIOROS DEL COMPORTAMIENTO</t>
  </si>
  <si>
    <t>F78.9</t>
  </si>
  <si>
    <t>OTROS TIPOS DE RETRASO MENTAL, CON DETERIORO DEL COMPORTAMIENTO DE GRADO NO ESPECIFICADO</t>
  </si>
  <si>
    <t>F79.0</t>
  </si>
  <si>
    <t>RETRASO MENTAL, NO ESPECIFICADO, CON DETERIORO DEL COMPORTAMIENTO NULO O MINIMO</t>
  </si>
  <si>
    <t>F79.1</t>
  </si>
  <si>
    <t>RETRASO MENTAL, NO ESPECIF., C/DETERIORO SIGNIFICAT.DEL COMPORTAM., QUE REQUIERE ATENC. O TRTTO.</t>
  </si>
  <si>
    <t>F79.8</t>
  </si>
  <si>
    <t>RETRASO MENTAL, NO ESPECIFICADO, CON OTROS DETERIOROS DEL COMPORTAMIENTO</t>
  </si>
  <si>
    <t>F79.9</t>
  </si>
  <si>
    <t>RETRASO MENTAL, NO ESPECIFICADO, CON DETERIORO DEL COMPORTAMIENTO DE GRADO NO ESPECIFICADO</t>
  </si>
  <si>
    <t>F80.0</t>
  </si>
  <si>
    <t>TRASTORNO ESPECIFICO DE LA PRONUNCIACION</t>
  </si>
  <si>
    <t>F80.1</t>
  </si>
  <si>
    <t>TRASTORNO DEL LENGUAJE EXPRESIVO</t>
  </si>
  <si>
    <t>F80.2</t>
  </si>
  <si>
    <t>TRASTORNO DE LA RECEPCION DEL LENGUAJE</t>
  </si>
  <si>
    <t>F80.3</t>
  </si>
  <si>
    <t>AFASIA ADQUIRIDA CON EPILEPSIA (LANDAU-KLEFFNER)</t>
  </si>
  <si>
    <t>F80.8</t>
  </si>
  <si>
    <t>OTROS TRASTORNOS DEL DESARROLLO DEL HABLA Y DEL LENGUAJE</t>
  </si>
  <si>
    <t>F80.9</t>
  </si>
  <si>
    <t>Trastorno del desarrollo del habla y del lenguaje no especificado</t>
  </si>
  <si>
    <t>F81.0</t>
  </si>
  <si>
    <t>TRASTORNO ESPECIFICO DE LA LECTURA</t>
  </si>
  <si>
    <t>F81.1</t>
  </si>
  <si>
    <t>Trastorno específico del deletreo [ortografía]</t>
  </si>
  <si>
    <t>F81.2</t>
  </si>
  <si>
    <t>Trastorno especifico de las habilidades aritméticas</t>
  </si>
  <si>
    <t>F81.3</t>
  </si>
  <si>
    <t>TRASTORNO MIXTO DE LAS HABILIDADES ESCOLARES</t>
  </si>
  <si>
    <t>F81.8</t>
  </si>
  <si>
    <t>OTROS TRASTORNOS DEL DESARROLLO DE LAS HABILIDADES ESCOLARES</t>
  </si>
  <si>
    <t>F81.9</t>
  </si>
  <si>
    <t>TRASTORNO DEL DESARROLLO DE LAS HABILIDADES ESCOLARES, NO ESPECIFICADO</t>
  </si>
  <si>
    <t>F82</t>
  </si>
  <si>
    <t>Trastorno especifico del desarrollo de la función motriz</t>
  </si>
  <si>
    <t>F83</t>
  </si>
  <si>
    <t>Trastornos específicos mixtos del desarrollo</t>
  </si>
  <si>
    <t>F84.0</t>
  </si>
  <si>
    <t>Autismo en la niñez</t>
  </si>
  <si>
    <t>F84.1</t>
  </si>
  <si>
    <t>AUTISMO ATIPICO</t>
  </si>
  <si>
    <t>F84.2</t>
  </si>
  <si>
    <t>F84.3</t>
  </si>
  <si>
    <t>OTRO TRASTORNO DESINTEGRATIVO DE LA NIÑEZ</t>
  </si>
  <si>
    <t>F84.4</t>
  </si>
  <si>
    <t>TRASTORNO HIPERACTIVO ASOCIADO CON RETRASO MENTAL Y MOVIMIENTOS ESTEREOTIPADOS</t>
  </si>
  <si>
    <t>F84.5</t>
  </si>
  <si>
    <t>Síndrome de asperger</t>
  </si>
  <si>
    <t>F84.8</t>
  </si>
  <si>
    <t>OTROS TRASTORNOS GENERALIZADOS DEL DESARROLLO</t>
  </si>
  <si>
    <t>F84.9</t>
  </si>
  <si>
    <t>TRASTORNO GENERALIZADO DEL DESARROLLO NO ESPECIFICADO</t>
  </si>
  <si>
    <t>F88</t>
  </si>
  <si>
    <t>OTROS TRASTORNOS DEL DESARROLLO PSICOLOGICO</t>
  </si>
  <si>
    <t>F89</t>
  </si>
  <si>
    <t>TRASTORNO DEL DESARROLLO PSICOLOGICO, NO ESPECIFICADO</t>
  </si>
  <si>
    <t>F90.0</t>
  </si>
  <si>
    <t>PERTURBACION DE LA ACTIVIDAD Y DE LA ATENCION</t>
  </si>
  <si>
    <t>F90.1</t>
  </si>
  <si>
    <t>TRASTORNO HIPERCINETICO DE LA CONDUCTA</t>
  </si>
  <si>
    <t>F90.8</t>
  </si>
  <si>
    <t>OTROS TRASTORNOS HIPERCINETICOS</t>
  </si>
  <si>
    <t>F90.9</t>
  </si>
  <si>
    <t>TRASTORNO HIPERCINETICO, NO ESPECIFICADO</t>
  </si>
  <si>
    <t>F91.0</t>
  </si>
  <si>
    <t>TRASTORNO DE LA CONDUCTA LIMITADO AL CONTEXTO FAMILIAR</t>
  </si>
  <si>
    <t>F91.1</t>
  </si>
  <si>
    <t>TRASTORNO DE LA CONDUCTA INSOCIABLE</t>
  </si>
  <si>
    <t>F91.2</t>
  </si>
  <si>
    <t>TRASTORNO DE LA CONDUCTA SOCIABLE</t>
  </si>
  <si>
    <t>F91.3</t>
  </si>
  <si>
    <t>TRASTORNO OPOSITOR DESAFIANTE</t>
  </si>
  <si>
    <t>F91.8</t>
  </si>
  <si>
    <t>OTROS TRASTORNOS DE LA CONDUCTA</t>
  </si>
  <si>
    <t>F91.9</t>
  </si>
  <si>
    <t>TRASTORNO DE LA CONDUCTA, NO ESPECIFICADO</t>
  </si>
  <si>
    <t>F92.0</t>
  </si>
  <si>
    <t>TRASTORNO DEPRESIVO DE LA CONDUCTA</t>
  </si>
  <si>
    <t>F92.8</t>
  </si>
  <si>
    <t>OTROS TRASTORNOS MIXTOS DE LA CONDUCTA Y DE LAS EMOCIONES</t>
  </si>
  <si>
    <t>F92.9</t>
  </si>
  <si>
    <t>TRASTORNO MIXTO DE LA CONDUCTA Y DE LAS EMOCIONES, NO ESPECIFICADO</t>
  </si>
  <si>
    <t>F93.0</t>
  </si>
  <si>
    <t>Trastorno de ansiedad de separación en la niñez</t>
  </si>
  <si>
    <t>F93.1</t>
  </si>
  <si>
    <t>Trastorno de ansiedad fóbica en la niñez</t>
  </si>
  <si>
    <t>F93.2</t>
  </si>
  <si>
    <t>TRASTORNO DE ANSIEDAD SOCIAL EN LA NIÑEZ</t>
  </si>
  <si>
    <t>F93.3</t>
  </si>
  <si>
    <t>TRASTORNO DE RIVALIDAD ENTRE HERMANOS</t>
  </si>
  <si>
    <t>F93.8</t>
  </si>
  <si>
    <t>OTROS TRASTORNOS EMOCIONALES EN LA NIÑEZ</t>
  </si>
  <si>
    <t>F93.9</t>
  </si>
  <si>
    <t>TRASTORNO EMOCIONAL EN LA NIÑEZ, NO ESPECIFICADO</t>
  </si>
  <si>
    <t>F94.0</t>
  </si>
  <si>
    <t>MUTISMO ELECTIVO</t>
  </si>
  <si>
    <t>F94.1</t>
  </si>
  <si>
    <t>TRASTORNO DE VINCULACION REACTIVA EN LA NIÑEZ</t>
  </si>
  <si>
    <t>F94.2</t>
  </si>
  <si>
    <t>TRASTORNO DE VINCULACION DESINHIBIDA EN LA NIÑEZ</t>
  </si>
  <si>
    <t>F94.8</t>
  </si>
  <si>
    <t>OTROS TRASTORNOS DEL COMPORTAMIENTO SOCIAL EN LA NIÑEZ</t>
  </si>
  <si>
    <t>F94.9</t>
  </si>
  <si>
    <t>TRASTORNO DEL COMPORTAMIENTO SOCIAL EN LA NIÑEZ, NO ESPECIFICADO</t>
  </si>
  <si>
    <t>F95.0</t>
  </si>
  <si>
    <t>TRASTORNO POR TIC TRANSITORIO</t>
  </si>
  <si>
    <t>F95.1</t>
  </si>
  <si>
    <t>Trastorno por tic motor o vocal crónico</t>
  </si>
  <si>
    <t>F95.2</t>
  </si>
  <si>
    <t>Trastorno por tics motores y vocales múltiples combinados [de la Tourette]</t>
  </si>
  <si>
    <t>F95.8</t>
  </si>
  <si>
    <t>OTROS TRASTORNOS POR TICS</t>
  </si>
  <si>
    <t>F95.9</t>
  </si>
  <si>
    <t>TRASTORNO POR TIC, NO ESPECIFICADO</t>
  </si>
  <si>
    <t>F98.0</t>
  </si>
  <si>
    <t>ENURESIS NO ORGANICA</t>
  </si>
  <si>
    <t>F98.1</t>
  </si>
  <si>
    <t>ENCOPRESIS NO ORGANICA</t>
  </si>
  <si>
    <t>F98.2</t>
  </si>
  <si>
    <t>TRASTORNO DE LA INGESTION ALIMENTARIA EN LA INFANCIA Y LA NIÑEZ</t>
  </si>
  <si>
    <t>F98.3</t>
  </si>
  <si>
    <t>PICA EN LA INFANCIA Y EN LA NIÑEZ</t>
  </si>
  <si>
    <t>F98.4</t>
  </si>
  <si>
    <t>TRASTORNOS DE LOS MOVIMIENTOS ESTEREOTIPADOS</t>
  </si>
  <si>
    <t>F98.5</t>
  </si>
  <si>
    <t>Tartamudez [espasmofemia]</t>
  </si>
  <si>
    <t>F98.6</t>
  </si>
  <si>
    <t>FARFULLEO</t>
  </si>
  <si>
    <t>F98.8</t>
  </si>
  <si>
    <t>Otros trastornos emocionales y del comportamiento que aparecen habitualmente en la niñez y en la adolescencia</t>
  </si>
  <si>
    <t>F98.9</t>
  </si>
  <si>
    <t>Trastornos no especificados, emocionales y del comportamiento, que aparecen habitualmente en la niñez y en la adolescencia</t>
  </si>
  <si>
    <t>F99</t>
  </si>
  <si>
    <t>Trastorno mental, no especificado</t>
  </si>
  <si>
    <t xml:space="preserve">REM-07.  ATENCIÓN  DE ESPECIALIDADES </t>
  </si>
  <si>
    <t>SECCIÓN A : ATENCIONES MÉDICAS DE ESPECIALIDAD</t>
  </si>
  <si>
    <t>ESPECIALIDADES   Y  SUB-ESPECIALIDADES</t>
  </si>
  <si>
    <t>ATENCIONES MÉDICAS</t>
  </si>
  <si>
    <t>CONSULTAS NUEVAS SEGÚN ORIGEN(*)</t>
  </si>
  <si>
    <t>Consultas de Especialidades resueltas por Médico General</t>
  </si>
  <si>
    <t>BENEFICIARIOS</t>
  </si>
  <si>
    <t>POR SEXO</t>
  </si>
  <si>
    <t>Menos 15 años</t>
  </si>
  <si>
    <t>De 15 y más años</t>
  </si>
  <si>
    <t xml:space="preserve">70 - 74 años </t>
  </si>
  <si>
    <t>APS</t>
  </si>
  <si>
    <t>CAE/CDT/CRS/HOSPITALIZACIÓN</t>
  </si>
  <si>
    <t>URGENCIA</t>
  </si>
  <si>
    <t>Menos 
15 años</t>
  </si>
  <si>
    <t>15 y más 
años</t>
  </si>
  <si>
    <t>PEDIATRÍA</t>
  </si>
  <si>
    <t>MEDICINA INTERNA</t>
  </si>
  <si>
    <t>NEONATOLOGÍA</t>
  </si>
  <si>
    <t>ENFERMEDAD RESPIRATORIA PEDIÁTRICA (BRONCOPULMONAR INFANTIL)</t>
  </si>
  <si>
    <t>ENFERMEDAD RESPIRATORIA DE ADULTO (BRONCOPULMONAR)</t>
  </si>
  <si>
    <t>CARDIOLOGÍA PEDIÁTRICA</t>
  </si>
  <si>
    <t>CARDIOLOGÍA ADULTO</t>
  </si>
  <si>
    <t>ENDOCRINOLOGÍA PEDIÁTRICA</t>
  </si>
  <si>
    <t>ENDOCRINOLOGÍA ADULTO</t>
  </si>
  <si>
    <t>GASTROENTEROLOGÍA PEDIÁTRICA</t>
  </si>
  <si>
    <t>GASTROENTEROLOGÍA ADULTO</t>
  </si>
  <si>
    <t>GENÉTICA CLÍNICA</t>
  </si>
  <si>
    <t>HEMATO-ONCOLOGÍA INFANTIL</t>
  </si>
  <si>
    <t>HEMATOLOGÍA ADULTO</t>
  </si>
  <si>
    <t>NEFROLOGÍA PEDIÁTRICA</t>
  </si>
  <si>
    <t>NEFROLOGÍA ADULTO</t>
  </si>
  <si>
    <t>NUTRIÓLOGO PEDIÁTRICO</t>
  </si>
  <si>
    <t>NUTRIÓLOGO ADULTO</t>
  </si>
  <si>
    <t>REUMATOLOGÍA PEDIÁTRICA</t>
  </si>
  <si>
    <t>REUMATOLOGÍA ADULTO</t>
  </si>
  <si>
    <t>DERMATOLOGÍA</t>
  </si>
  <si>
    <t>INFECTOLOGÍA PEDIÁTRICA</t>
  </si>
  <si>
    <t>INFECTOLOGÍA ADULTO</t>
  </si>
  <si>
    <t>INMUNOLOGÍA</t>
  </si>
  <si>
    <t>GERIATRÍA</t>
  </si>
  <si>
    <t>MEDICINA FÍSICA Y REHABILITACIÓN PEDIÁTRICA (FISIATRÍA PEDIÁTRICA)</t>
  </si>
  <si>
    <t>MEDICINA FÍSICA Y REHABILITACIÓN ADULTO (FISIATRÍA ADULTO)</t>
  </si>
  <si>
    <t>NEUROLOGÍA PEDIÁTRICA</t>
  </si>
  <si>
    <t>NEUROLOGÍA ADULTO</t>
  </si>
  <si>
    <t>ONCOLOGÍA MÉDICA</t>
  </si>
  <si>
    <t>PSIQUIATRÍA PEDIÁTRICA Y DE LA ADOLESCENCIA</t>
  </si>
  <si>
    <t>PSIQUIATRÍA ADULTO</t>
  </si>
  <si>
    <t>CIRUGÍA PEDIÁTRICA</t>
  </si>
  <si>
    <t>CIRUGÍA GENERAL ADULTO</t>
  </si>
  <si>
    <t>CIRUGÍA DIGESTIVA (ALTA)</t>
  </si>
  <si>
    <t>CIRUGÍA DE CABEZA, CUELLO Y MAXILOFACIAL</t>
  </si>
  <si>
    <t>CIRUGÍA PLÁSTICA Y REPARADORA PEDIÁTRICA</t>
  </si>
  <si>
    <t>CIRUGÍA PLÁSTICA Y REPARADORA ADULTO</t>
  </si>
  <si>
    <t>COLOPROCTOLOGÍA (CIRUGIA DIGESTIVA BAJA)</t>
  </si>
  <si>
    <t>CIRUGÍA TÓRAX</t>
  </si>
  <si>
    <t>CIRUGÍA VASCULAR PERIFÉRICA</t>
  </si>
  <si>
    <t>NEUROCIRUGÍA</t>
  </si>
  <si>
    <t>CIRUGÍA CARDIOVASCULAR</t>
  </si>
  <si>
    <t>ANESTESIOLOGÍA</t>
  </si>
  <si>
    <t>OBSTETRICIA</t>
  </si>
  <si>
    <t>GINECOLOGÍA PEDIÁTRICA Y DE LA ADOLESCENCIA</t>
  </si>
  <si>
    <t>GINECOLOGÍA ADULTO</t>
  </si>
  <si>
    <t>OFTALMOLOGÍA</t>
  </si>
  <si>
    <t>OTORRINOLARINGOLOGÍA</t>
  </si>
  <si>
    <t>TRAUMATOLOGÍA Y ORTOPEDIA PEDIÁTRICA</t>
  </si>
  <si>
    <t>TRAUMATOLOGÍA Y ORTOPEDIA ADULTO</t>
  </si>
  <si>
    <t>UROLOGÍA PEDIÁTRICA</t>
  </si>
  <si>
    <t>UROLOGÍA ADULTO</t>
  </si>
  <si>
    <t>MEDICINA FAMILIAR DEL NIÑO</t>
  </si>
  <si>
    <t>MEDICINA FAMILIAR</t>
  </si>
  <si>
    <t>MEDICINA FAMILIAR ADULTO</t>
  </si>
  <si>
    <t>DIABETOLOGÍA</t>
  </si>
  <si>
    <t>MEDICINA NUCLEAR (EXCLUYE INFORMES)</t>
  </si>
  <si>
    <t>IMAGENOLOGÍA</t>
  </si>
  <si>
    <t>RADIOTERAPIA ONCOLÓGICA</t>
  </si>
  <si>
    <t>SECCIÓN A.1: ATRIBUTOS DE LAS ATENCIONES DE ESPECIALIDAD</t>
  </si>
  <si>
    <t>Interconsultas pertinentes según Criterio Clínico</t>
  </si>
  <si>
    <t>Consultas pertinentes según tiempo establecido en Box</t>
  </si>
  <si>
    <t>consultas  pertinentes según Criterio Clínico en Box</t>
  </si>
  <si>
    <t>Contrarreferencia inicial o retorno</t>
  </si>
  <si>
    <t>Contrarreferencia al alta</t>
  </si>
  <si>
    <t>ALTA DE CONSULTA DE ESPECIALIDAD AMBULATORIA</t>
  </si>
  <si>
    <t>INASISTENTE A CONSULTA MÉDICA (NSP)</t>
  </si>
  <si>
    <t>CONSULTA ABREVIADA (Confección de recetas o lectura de exámenes)</t>
  </si>
  <si>
    <t>Atención Especialista en Sala</t>
  </si>
  <si>
    <t>CONSULTAS REALIZADAS EN APS E INFORMADAS (CONTENIDAS EN LA SECCION A)</t>
  </si>
  <si>
    <r>
      <t xml:space="preserve">Compra de Servicios </t>
    </r>
    <r>
      <rPr>
        <b/>
        <sz val="8"/>
        <color theme="1"/>
        <rFont val="Verdana"/>
        <family val="2"/>
      </rPr>
      <t>(No incluidas en total de atenciones)</t>
    </r>
  </si>
  <si>
    <t>CONSULTAS MÉDICAS POR OPERATIVOS (no incluidas en produccion)</t>
  </si>
  <si>
    <t>TOTAL INTERCONSULTAS GENERADAS EN APS PARA DERIVACION ESPECIALIDAD</t>
  </si>
  <si>
    <t>CONSULTORÍAS DE MEDICOS ESPECIALISTAS OTORGADAS</t>
  </si>
  <si>
    <t>CDT/CAE/CRS/Hospitalizado</t>
  </si>
  <si>
    <t>Urgencia</t>
  </si>
  <si>
    <t>15 y más años</t>
  </si>
  <si>
    <t>NUEVAS</t>
  </si>
  <si>
    <t>CONTROLES</t>
  </si>
  <si>
    <t>CONTRATADOS POR EL ESTABLECIMIENTO O DIRECCIÓN DEL SERVICIO</t>
  </si>
  <si>
    <t>ESPECIALISTAS DE  HOSPITALES</t>
  </si>
  <si>
    <t>Red Pública</t>
  </si>
  <si>
    <t>Privados</t>
  </si>
  <si>
    <t>Nº Consultorías</t>
  </si>
  <si>
    <t>Nº de casos revisados por el equipo</t>
  </si>
  <si>
    <t>Nº de casos atendidos</t>
  </si>
  <si>
    <t>SECCIÓN B: ATENCIONES MEDICAS POR PROGRAMAS Y POLICLÍNICOS  (INCLUIDAS EN SECCION A Y A1)</t>
  </si>
  <si>
    <t>ATENCIONES</t>
  </si>
  <si>
    <t>80  años y mas</t>
  </si>
  <si>
    <t>Trans Masculino</t>
  </si>
  <si>
    <t>Trans Femenino</t>
  </si>
  <si>
    <t>ARRITMIAS</t>
  </si>
  <si>
    <t>DIABETES</t>
  </si>
  <si>
    <t>CIRUGÍA DE MAMAS</t>
  </si>
  <si>
    <t>ALTO RIESGO OBSTÉTRICO</t>
  </si>
  <si>
    <t>ATENCIÓN OBSTÉTRICA POR LEY IVE</t>
  </si>
  <si>
    <t>TRATAMIENTO ANTICOAGULANTE</t>
  </si>
  <si>
    <t>CUIDADOS PALIATIVOS</t>
  </si>
  <si>
    <t>INFERTILIDAD</t>
  </si>
  <si>
    <t>PATOLOGÍA CERVICAL</t>
  </si>
  <si>
    <t>PATOLOGÍA DE MAMAS</t>
  </si>
  <si>
    <t>ADOLESCENCIA</t>
  </si>
  <si>
    <t>ITS</t>
  </si>
  <si>
    <t>VIH/SIDA</t>
  </si>
  <si>
    <t>MEDICINAL OCUPACIONAL (SALUD DEL PERSONAL)</t>
  </si>
  <si>
    <t>UNIDAD TRAUMA OCULAR</t>
  </si>
  <si>
    <t>SECCIÓN C: CONSULTAS Y CONTROLES POR OTROS PROFESIONALES EN ESPECIALIDAD (NIVEL SECUNDARIO)</t>
  </si>
  <si>
    <t>POR EDAD (en años)</t>
  </si>
  <si>
    <t>Total Controles (incluidos en grupo de edad)</t>
  </si>
  <si>
    <t xml:space="preserve">10 - 14 años </t>
  </si>
  <si>
    <t>75 - 80 años</t>
  </si>
  <si>
    <t>ARO</t>
  </si>
  <si>
    <t>ARO POR LEY IVE</t>
  </si>
  <si>
    <t>GINECOLOGÍA Y OTROS</t>
  </si>
  <si>
    <t>PSICÓLOGO/A (EXCLUYE SM)</t>
  </si>
  <si>
    <t>TECNÓLOGO/A MÉDICO/A</t>
  </si>
  <si>
    <t>SECCIÓN D: CONSULTAS INFECCIÓN TRANSMISIÓN SEXUAL (ITS) Y CONTROLES DE SALUD SEXUAL EN EL NIVEL SECUNDARIO (Incluidas en Sección C)</t>
  </si>
  <si>
    <t>Niños, Niñas, Adolescentes SENAME</t>
  </si>
  <si>
    <t>Hombre</t>
  </si>
  <si>
    <t>CONSULTAS  INFECCIÓN TRANSMISIÓN SEXUAL  (ITS) (excluir VIH/SIDA)</t>
  </si>
  <si>
    <t>CONSULTAS VIH/SIDA</t>
  </si>
  <si>
    <t>CONTROL VIH CON TAR</t>
  </si>
  <si>
    <t>CONTROL VIH SIN TAR</t>
  </si>
  <si>
    <t>CONTROLES DE SALUD A PERSONAS QUE EJERCEN COMERCIO SEXUAL</t>
  </si>
  <si>
    <t>REM-A08.  ATENCIÓN DE URGENCIA</t>
  </si>
  <si>
    <t>SECCIÓN A: ATENCIONES REALIZADAS EN UNIDADES DE URGENCIA DE LA RED</t>
  </si>
  <si>
    <t>SECCIÓN A.1: ATENCIONES REALIZADAS EN UNIDADES DE EMERGENCIA HOSPITALARIA DE ALTA Y MEDIANA COMPLEJIDAD (UEH)</t>
  </si>
  <si>
    <t>TIPO DE ATENCIÓN</t>
  </si>
  <si>
    <t>ORIGEN DE LA PROCEDENCIA (Sólo pacientes derivados de establecimientos de la Red)</t>
  </si>
  <si>
    <t>Establecimientos de otra Red</t>
  </si>
  <si>
    <t>Demanda de Urgencia</t>
  </si>
  <si>
    <t>SAPU/ SAR / SUR</t>
  </si>
  <si>
    <t>Hospital Baja Complejidad</t>
  </si>
  <si>
    <t>Hospital Mediana/Alta Complejidad</t>
  </si>
  <si>
    <t>Otros Establecimientos de la  Red</t>
  </si>
  <si>
    <t>ATENCIÓN MÉDICA NIÑO Y ADULTO</t>
  </si>
  <si>
    <t>ATENCIÓN MÉDICA GINECO-OBSTETRA</t>
  </si>
  <si>
    <t>ATENCIÓN POR MATRONA</t>
  </si>
  <si>
    <t>ATENCIÓN POR ODONTÓLOGO</t>
  </si>
  <si>
    <t>SECCIÓN A.2: ATENCIONES DE URGENCIA REALIZADAS EN SAPU Y SAR</t>
  </si>
  <si>
    <t>Atenciones por profesionales  a Honorarios</t>
  </si>
  <si>
    <t>KINESIÓLOGO/ A</t>
  </si>
  <si>
    <t>PSICOLOGÍA</t>
  </si>
  <si>
    <t>TRABAJO SOCIAL</t>
  </si>
  <si>
    <t>SECCIÓN A.3: ATENCIONES DE URGENCIA REALIZADAS EN ESTABLECIMIENTOS DE BAJA COMPLEJIDAD</t>
  </si>
  <si>
    <t>TÉCNICO PARAMÉDICO</t>
  </si>
  <si>
    <t>SECCIÓN A.4: ATENCIONES DE URGENCIA REALIZADAS EN ESTABLECIMIENTOS  ATENCIÓN PRIMARIA NO SAPU</t>
  </si>
  <si>
    <t>SECCIÓN A.5:  CONSULTAS EN SISTEMA DE ATENCIÓN DE URGENCIA EN CENTROS DE SALUD RURAL (SUR) Y POSTAS RURALES</t>
  </si>
  <si>
    <t>SECCIÓN B: CATEGORIZACIÓN DE PACIENTES, PREVIA A LA ATENCIÓN MÉDICA (Establecimientos Alta, Mediana o Baja Complejidad y SAR).</t>
  </si>
  <si>
    <t>CATEGORÍAS</t>
  </si>
  <si>
    <t>Herramientas de Categorización</t>
  </si>
  <si>
    <t>Discrecional</t>
  </si>
  <si>
    <t>Estructurado (ESI)</t>
  </si>
  <si>
    <t>C1</t>
  </si>
  <si>
    <t>C2</t>
  </si>
  <si>
    <t>C3</t>
  </si>
  <si>
    <t>C4</t>
  </si>
  <si>
    <t>C5</t>
  </si>
  <si>
    <t>SIN CATEGORIZACIÓN</t>
  </si>
  <si>
    <t>SECCIÓN C: ATENCIONES REALIZADAS POR MÉDICOS ESPECIALISTAS EN LAS UNIDADES DE URGENCIA HOSPITALARIA</t>
  </si>
  <si>
    <t>ESPECIALIDADES</t>
  </si>
  <si>
    <t>DE TURNO</t>
  </si>
  <si>
    <t>CONSULTOR LLAMADA</t>
  </si>
  <si>
    <t>OTROS</t>
  </si>
  <si>
    <t>NEUROLOGÍA ADULTOS</t>
  </si>
  <si>
    <t>OBSTETRICIA Y GINECOLOGÍA</t>
  </si>
  <si>
    <t>TRAUMATOLOGÍA Y ORTOPEDIA</t>
  </si>
  <si>
    <t>PSIQUIATRÍA ADULTOS</t>
  </si>
  <si>
    <t>PSIQUIATRÍA PEDIÁTRICA  Y ADOLESCENTES</t>
  </si>
  <si>
    <t>UROLOGÍA</t>
  </si>
  <si>
    <t>URGENCIÓLOGO</t>
  </si>
  <si>
    <t>CIRUGÍA GENERAL</t>
  </si>
  <si>
    <t>CARDIOLOGÍA</t>
  </si>
  <si>
    <t>ODONTÓLOGO</t>
  </si>
  <si>
    <t>SECCIÓN D: PACIENTES CON INDICACIÓN DE HOSPITALIZACIÓN EN ESPERA DE CAMAS EN UEH</t>
  </si>
  <si>
    <t>TIPO DE PACIENTES</t>
  </si>
  <si>
    <t>Hospitalización Domiciliaria</t>
  </si>
  <si>
    <t>TOTAL DE PACIENTES CON INDICACIÓN DE HOSPITALIZACIÓN</t>
  </si>
  <si>
    <t xml:space="preserve">PACIENTES QUE INGRESAN A CAMA HOSPITALARIA SEGÚN TIEMPO DE DEMORA AL INGRESO                               </t>
  </si>
  <si>
    <t>MENOS DE 12 HORAS</t>
  </si>
  <si>
    <t>12-24 HORAS</t>
  </si>
  <si>
    <t>MAYOR A 24 HORAS</t>
  </si>
  <si>
    <t xml:space="preserve">PACIENTES QUE RECHAZAN HOSPITALIZACIÓN </t>
  </si>
  <si>
    <t>PACIENTES DERIVADOS  A OTRO ESTABLECIMIENTO</t>
  </si>
  <si>
    <t>PACIENTES QUE PERMANECEN EN UEH</t>
  </si>
  <si>
    <t>PACIENTES QUE INGRESAN DIRECTAMENTE A PROCESO QUIRÚRGICO</t>
  </si>
  <si>
    <t>SECCIÓN E: PACIENTES CON INDICACIÓN DE OBSERVACIÓN EN SAR</t>
  </si>
  <si>
    <t>PACIENTES CON INDICACIÓN DE OBSERVACIÓN</t>
  </si>
  <si>
    <t xml:space="preserve">PACIENTES QUE PERMANECEN EN OBSERVACIÓN     </t>
  </si>
  <si>
    <t>MENOS DE 2 HORAS</t>
  </si>
  <si>
    <t>2 A 6 HORAS</t>
  </si>
  <si>
    <t>MAYOR A 6 HORAS</t>
  </si>
  <si>
    <t xml:space="preserve">SECCIÓN F: PACIENTES FALLECIDOS EN UEH (Establecimientos Alta, Mediana o Baja Complejidad, SAR, SAPU y SUR) </t>
  </si>
  <si>
    <t>PACIENTES FALLECIDOS EN ESPERA DE ATENCIÓN MÉDICA</t>
  </si>
  <si>
    <t>PACIENTES FALLECIDOS EN PROCESO DE ATENCIÓN</t>
  </si>
  <si>
    <t xml:space="preserve">PACIENTES FALLECIDOS EN ESPERA DE CAMA HOSPITALARIA </t>
  </si>
  <si>
    <t>SECCIÓN G: ATENCIONES MÉDICAS ASOCIADAS A  VIOLENCIA POR GRUPO ETARIO</t>
  </si>
  <si>
    <t>0 - 9</t>
  </si>
  <si>
    <t>10-17</t>
  </si>
  <si>
    <t>18-19</t>
  </si>
  <si>
    <t>25-34</t>
  </si>
  <si>
    <t>35-44</t>
  </si>
  <si>
    <t>45-54</t>
  </si>
  <si>
    <t>55-64</t>
  </si>
  <si>
    <t>65 -74</t>
  </si>
  <si>
    <t>75 años y más</t>
  </si>
  <si>
    <t>VIOLENCIA INTRAFAMILIAR</t>
  </si>
  <si>
    <t xml:space="preserve">OTRAS VIOLENCIAS </t>
  </si>
  <si>
    <t>SECCIÓN G.1: ATENCIONES MÉDICAS ASOCIADAS A  VIOLENCIA POR CONDICIÓN (incluidas en sección G)</t>
  </si>
  <si>
    <t>AGRESOR /A</t>
  </si>
  <si>
    <t>LESIONES DE LA VÍCTIMA</t>
  </si>
  <si>
    <t>Sin lesiones constatables</t>
  </si>
  <si>
    <t xml:space="preserve">Diversidad Sexual </t>
  </si>
  <si>
    <t>Embarazadas</t>
  </si>
  <si>
    <t>Pareja/ Ex pareja</t>
  </si>
  <si>
    <t>Familiar</t>
  </si>
  <si>
    <t>Conocido/a</t>
  </si>
  <si>
    <t>Desconocido/a</t>
  </si>
  <si>
    <t>Traumatologicas</t>
  </si>
  <si>
    <t>Odontologícas</t>
  </si>
  <si>
    <t>Contusionales</t>
  </si>
  <si>
    <t>Por Arma</t>
  </si>
  <si>
    <t xml:space="preserve">SECCIÓN H: ATENCIONES  POR ANTICONCEPCIÓN DE EMERGENCIA </t>
  </si>
  <si>
    <t>25 - 34</t>
  </si>
  <si>
    <t>35 - 44</t>
  </si>
  <si>
    <t>45 - 54</t>
  </si>
  <si>
    <t xml:space="preserve">ATENCIÓN POR ANTICONCEPCIÓN DE EMERGENCIA </t>
  </si>
  <si>
    <t>CON ENTREGA DE ANTICONCEPTIVO</t>
  </si>
  <si>
    <t>SIN ENTREGA DE ANTICONCEPTIVO</t>
  </si>
  <si>
    <t>SECCIÓN I: MOTIVOS DE ATENCIÓN POR EMERGENCIA OBSTÉTRICA AL SERVICIO DE  URGENCIA  (Establecimientos Alta y Mediana Complejidad).</t>
  </si>
  <si>
    <t>CANTIDAD</t>
  </si>
  <si>
    <t>PREECLAMPSIA SEVERA</t>
  </si>
  <si>
    <t>ECLAMPSIA</t>
  </si>
  <si>
    <t>SÍNDROME HIPERTENSIVO DEL EMBARAZO (SHE)</t>
  </si>
  <si>
    <t>RETARDO CRECIMIENTO INTRAUTERINO (RCIU)</t>
  </si>
  <si>
    <t>HELLP</t>
  </si>
  <si>
    <t>PARTO PREMATURO</t>
  </si>
  <si>
    <t>HEMORRAGIA I TRIMESTRE</t>
  </si>
  <si>
    <t>HEMORRAGIA II TRIMESTRE</t>
  </si>
  <si>
    <t>HEMORRAGIA III TRIMESTRE</t>
  </si>
  <si>
    <t>ROTURA PREMATURA DE MEMBRANA</t>
  </si>
  <si>
    <t>OTRAS PATOLOGÍAS</t>
  </si>
  <si>
    <t>TRABAJO DE PARTO SIN PATOLOGÍA</t>
  </si>
  <si>
    <t>SECCIÓN J: LLAMADOS DE URGENCIA A CENTRO REGULADOR</t>
  </si>
  <si>
    <t>TIPO DE ACCIÓN</t>
  </si>
  <si>
    <t>TOTAL DE LLAMADAS</t>
  </si>
  <si>
    <t>LLAMADAS VALIDAS</t>
  </si>
  <si>
    <t>CENTRO REGULADOR</t>
  </si>
  <si>
    <t>Nº LLAMADOS DE URGENCIA</t>
  </si>
  <si>
    <t>SECCIÓN K: INTERVENCIONES PRE HOSPITALARIAS (SAMU)</t>
  </si>
  <si>
    <t>N° INTERVENCIONES</t>
  </si>
  <si>
    <t>TIEMPO DE LLEGADA INTERVENCIONES CRITICAS</t>
  </si>
  <si>
    <t>TIEMPO DE LLEGADA INTERVENCIONES NO CRITICAS</t>
  </si>
  <si>
    <t>Criticas</t>
  </si>
  <si>
    <t>No Criticas</t>
  </si>
  <si>
    <t>0-20 Min</t>
  </si>
  <si>
    <t>20-40 Min</t>
  </si>
  <si>
    <t>Mas de 40 Min</t>
  </si>
  <si>
    <t>INTERVENCIONES CLÍNICAS PRE HOSPITALARIAS</t>
  </si>
  <si>
    <t>INTERVENCIÓN DE MÓVIL BÁSICO</t>
  </si>
  <si>
    <t>INTERVENCIÓN DE MÓVIL AVANZADO</t>
  </si>
  <si>
    <t>SECCIÓN L: TRASLADOS PRIMARIOS A UNIDADES DE URGENCIA (Desde el lugar del evento a unidad de Emergencia)</t>
  </si>
  <si>
    <t>POR COMPRA 
DE SERVICIO</t>
  </si>
  <si>
    <t>SAMU</t>
  </si>
  <si>
    <t>BÁSICO</t>
  </si>
  <si>
    <t>AVANZADO</t>
  </si>
  <si>
    <t>ENRUTADO</t>
  </si>
  <si>
    <t>NO SAMU</t>
  </si>
  <si>
    <t>MARÍTIMO</t>
  </si>
  <si>
    <t>AÉREO</t>
  </si>
  <si>
    <t>SECCIÓN M: TRASLADO SECUNDARIO (Desde un Establecimiento a Otro)</t>
  </si>
  <si>
    <t>TOTAL DE TRASLADOS</t>
  </si>
  <si>
    <t>COMPRA DE SERVICIO</t>
  </si>
  <si>
    <t>Ambos</t>
  </si>
  <si>
    <t>CRÍTICO</t>
  </si>
  <si>
    <t>NO CRÍTICO</t>
  </si>
  <si>
    <t>SECCIÓN N: CLASIFICACIÓN DE LAS INTERVENCIONES POR GRANDES GRUPOS DE DIAGNÓSTICOS (SAMU)</t>
  </si>
  <si>
    <t>CAUSAS DE LA INTERVENCION</t>
  </si>
  <si>
    <t>TOTALES</t>
  </si>
  <si>
    <t>SÍNDROME CORONARIO AGUDO</t>
  </si>
  <si>
    <t>PARO CARDIORESPIRATORIO</t>
  </si>
  <si>
    <t>POLITRAUMATISMO</t>
  </si>
  <si>
    <t xml:space="preserve">SECCIÓN O: ATENCIONES  EN URGENCIA POR VIOLENCIA SEXUAL  </t>
  </si>
  <si>
    <t xml:space="preserve">GRUPOS DE EDAD (en años)  Y CONDICIÓN
</t>
  </si>
  <si>
    <t>Con entrega de anticoncepción de emergencia</t>
  </si>
  <si>
    <t>Sin entrega de anticoncepción de emergencia</t>
  </si>
  <si>
    <t xml:space="preserve">Con profilaxis VIH </t>
  </si>
  <si>
    <t>Con profilaxis ITS</t>
  </si>
  <si>
    <t>Con profilaxis Hepatitis B</t>
  </si>
  <si>
    <t>VICTIMARIO/A</t>
  </si>
  <si>
    <t xml:space="preserve">Diversidad sexual </t>
  </si>
  <si>
    <t>15 - 17</t>
  </si>
  <si>
    <t>18 - 24</t>
  </si>
  <si>
    <t>25 - 44</t>
  </si>
  <si>
    <t>45-64</t>
  </si>
  <si>
    <t>65 años y más</t>
  </si>
  <si>
    <t>VIOLENCIA SEXUAL</t>
  </si>
  <si>
    <t>72 horas o menos</t>
  </si>
  <si>
    <t>después de 72 horas</t>
  </si>
  <si>
    <t xml:space="preserve">SECCIÓN P: ATENCIONES MÉDICAS POR VIOLENCIA SEXUAL CON REALIZACIÓN O INDICACIÓN DE PERITAJE </t>
  </si>
  <si>
    <t>DE LLAMADA</t>
  </si>
  <si>
    <t>ATENCIÓN POR  MÉDICO PERITO</t>
  </si>
  <si>
    <t>ATENCIÓN OTROS MÉDICOS</t>
  </si>
  <si>
    <t>SECCIÓN Q: ATENCIONES DE URGENCIA ASOCIADAS A LESIONES AUTOINFLIGIDAS</t>
  </si>
  <si>
    <t xml:space="preserve">
Trans
</t>
  </si>
  <si>
    <t>10 - 19</t>
  </si>
  <si>
    <t>25-44</t>
  </si>
  <si>
    <t>65-74</t>
  </si>
  <si>
    <t>75-84</t>
  </si>
  <si>
    <t>85 y más</t>
  </si>
  <si>
    <t xml:space="preserve">Nº DE ATENCIONES </t>
  </si>
  <si>
    <t xml:space="preserve">SECCIÓN R: ATENCIONES EN SERVICIO DE URGENCIA DE LA RED, ASOCIADOS A MORDEDURA </t>
  </si>
  <si>
    <t>IDENTIFICACION DEL ANIMAL MORDEDOR</t>
  </si>
  <si>
    <t>TIPO DE MORDEDURA</t>
  </si>
  <si>
    <t xml:space="preserve">INDICACIÓN  DE VACUNA  </t>
  </si>
  <si>
    <t>Mayor 15 años</t>
  </si>
  <si>
    <t>Única</t>
  </si>
  <si>
    <t>Múltiple</t>
  </si>
  <si>
    <t>PERRO</t>
  </si>
  <si>
    <t>GATO</t>
  </si>
  <si>
    <t xml:space="preserve">ANIMAL SILVESTRE </t>
  </si>
  <si>
    <t>EXPOSICIÓN A MURCIELAGO</t>
  </si>
  <si>
    <t>ROEDOR O ANIMAL DE ABASTO</t>
  </si>
  <si>
    <t xml:space="preserve">REM-A03.   APLICACIÓN Y RESULTADOS DE ESCALAS DE EVALUACIÓN </t>
  </si>
  <si>
    <t>SECCION A: APLICACIÓN DE INSTRUMENTO Y RESULTADO EN EL NIÑO (A)</t>
  </si>
  <si>
    <t>SECCIÓN A1: APLICACIÓN Y RESULTADOS DE PAUTA BREVE</t>
  </si>
  <si>
    <t>EVALUACIONES POR EDAD DEL NIÑO</t>
  </si>
  <si>
    <t>GRUPO DE EDAD</t>
  </si>
  <si>
    <t>Menor de 1 mes</t>
  </si>
  <si>
    <t xml:space="preserve"> 7 - 11 meses</t>
  </si>
  <si>
    <t>18 - 24 meses</t>
  </si>
  <si>
    <t>APLICACIÓN PAUTA BREVE</t>
  </si>
  <si>
    <t xml:space="preserve">         </t>
  </si>
  <si>
    <t>RESULTADOS</t>
  </si>
  <si>
    <t>ALTERADO</t>
  </si>
  <si>
    <t>SECCIÓN A2: RESULTADOS DE LA APLICACIÓN DE ESCALA DE EVALUACIÓN DEL DESARROLLO PSICOMOTOR</t>
  </si>
  <si>
    <t>RESULTADO</t>
  </si>
  <si>
    <t>POR EDAD</t>
  </si>
  <si>
    <t>Menor 7 meses</t>
  </si>
  <si>
    <t>7 - 11 meses</t>
  </si>
  <si>
    <t>18 - 23 meses</t>
  </si>
  <si>
    <t>24 - 47 meses</t>
  </si>
  <si>
    <t>48 - 59 meses</t>
  </si>
  <si>
    <t>APLICACIÓN TEST DE DESARROLLO PSICOMOTOR</t>
  </si>
  <si>
    <t>PRIMERA EVALUACIÓN</t>
  </si>
  <si>
    <t>NORMAL CON REZAGO</t>
  </si>
  <si>
    <t>RETRASO</t>
  </si>
  <si>
    <t>REEVALUACIÓN</t>
  </si>
  <si>
    <t>NORMAL (desde normal con rezago)</t>
  </si>
  <si>
    <t>NORMAL (desde riesgo)</t>
  </si>
  <si>
    <t>NORMAL (desde retraso)</t>
  </si>
  <si>
    <t>NORMAL REZAGO (desde riesgo)</t>
  </si>
  <si>
    <t>NORMAL CON REZAGO (desde retraso)</t>
  </si>
  <si>
    <t>RIESGO (desde retraso)</t>
  </si>
  <si>
    <t>NORMAL CON REZAGO (desde normal con rezago)</t>
  </si>
  <si>
    <t>RIESGO (desde riesgo)</t>
  </si>
  <si>
    <t>RIESGO (desde normal con rezago)</t>
  </si>
  <si>
    <t>RETRASO (desde retraso)</t>
  </si>
  <si>
    <t>RETRASO (desde riesgo)</t>
  </si>
  <si>
    <t>RETRASO (desde normal con rezago)</t>
  </si>
  <si>
    <t>DERIVADOS A ESPECIALIDAD</t>
  </si>
  <si>
    <t>TRASLADO DE ESTABLECIMIENTO</t>
  </si>
  <si>
    <t>SECCIÓN A.3: NIÑOS Y NIÑAS CON REZAGO, DÉFICIT O RIESGO BIOPSICOSOCIAL  DERIVADOS A ALGUNA MODALIDAD DE ESTIMULACIÓN EN LA PRIMERA EVALUACIÓN</t>
  </si>
  <si>
    <t>NIÑO / A</t>
  </si>
  <si>
    <t>SECCIÓN A.4: RESULTADOS DE LA APLICACIÓN DE PROTOCOLO NEUROSENSORIAL</t>
  </si>
  <si>
    <t>APLICACIÓN DE PROTOCOLO NEUROSENSORIAL (1-2 MESES)</t>
  </si>
  <si>
    <t>ANORMAL</t>
  </si>
  <si>
    <t>MUY ANORMAL</t>
  </si>
  <si>
    <t>SECCIÓN A.5:  LACTANCIA EN  NIÑOS Y NIÑAS CONTROLADOS</t>
  </si>
  <si>
    <t>TIPO DE ALIMENTACIÓN</t>
  </si>
  <si>
    <t xml:space="preserve">Según Control Programático </t>
  </si>
  <si>
    <t>Diada hasta 10 días de vida</t>
  </si>
  <si>
    <t>Diada entre 11 y 28 días de vida</t>
  </si>
  <si>
    <t>Del 1° mes</t>
  </si>
  <si>
    <t>Del 3° mes</t>
  </si>
  <si>
    <t>Del 6° mes</t>
  </si>
  <si>
    <t>Del 12° mes</t>
  </si>
  <si>
    <t>Del 24° mes</t>
  </si>
  <si>
    <t>Lactancia Materna exclusiva</t>
  </si>
  <si>
    <t>Lactancia Materna / Formula Láctea</t>
  </si>
  <si>
    <t>Formula Láctea</t>
  </si>
  <si>
    <t xml:space="preserve">Lactancia Materna más alimentación complementaria </t>
  </si>
  <si>
    <t xml:space="preserve">Lactancia Materna/ Fórmula Láctea/alimentación complementaria </t>
  </si>
  <si>
    <t xml:space="preserve">Fórmula Láctea Alimentación complementaria </t>
  </si>
  <si>
    <t xml:space="preserve">Número de niños y niñas controlados </t>
  </si>
  <si>
    <t>SECCIÓN A.6:  RESULTADOS RADIOGRAFÍA DE PELVIS (CADERA)</t>
  </si>
  <si>
    <t>INMADURA</t>
  </si>
  <si>
    <t>SECCION B: EVALUACIÓN, APLICACIÓN Y RESULTADOS DE ESCALAS EN  LA MUJER</t>
  </si>
  <si>
    <t>SECCIÓN B.1: EVALUACIÓN DEL ESTADO NUTRICIONAL A MUJERES CONTROLADAS AL OCTAVO MES POST PARTO</t>
  </si>
  <si>
    <t>ESTADO NUTRICIONAL</t>
  </si>
  <si>
    <t>OBESA</t>
  </si>
  <si>
    <t>SECCIÓN B.2: APLICACIÓN DE ESCALA SEGÚN EVALUACION DE RIESGO PSICOSOCIAL ABREVIADA A GESTANTES</t>
  </si>
  <si>
    <t>TOTAL DE APLICACIONES</t>
  </si>
  <si>
    <t>DERIVADAS A EQUIPO DE CABECERA</t>
  </si>
  <si>
    <t>EVALUACIÓN AL INGRESO</t>
  </si>
  <si>
    <t>EVALUACIÓN AL TERCER TRIMESTRE</t>
  </si>
  <si>
    <t>SECCIÓN B.3: APLICACIÓN DE ESCALA DE EDIMBURGO A GESTANTES Y MUJERES POST PARTO</t>
  </si>
  <si>
    <r>
      <t xml:space="preserve">RESULTADOS  
</t>
    </r>
    <r>
      <rPr>
        <b/>
        <sz val="7"/>
        <rFont val="Verdana"/>
        <family val="2"/>
      </rPr>
      <t>10 O MÁS</t>
    </r>
    <r>
      <rPr>
        <sz val="7"/>
        <rFont val="Verdana"/>
        <family val="2"/>
      </rPr>
      <t xml:space="preserve"> </t>
    </r>
    <r>
      <rPr>
        <b/>
        <sz val="7"/>
        <rFont val="Verdana"/>
        <family val="2"/>
      </rPr>
      <t xml:space="preserve">PTOS </t>
    </r>
    <r>
      <rPr>
        <sz val="7"/>
        <rFont val="Verdana"/>
        <family val="2"/>
      </rPr>
      <t>O RESULTADO DISTINTO DE 0 EN PREG 10 . (PUERPERAS)</t>
    </r>
  </si>
  <si>
    <t>RESULTADOS  
13 O MÁS PTOS O RESULTADO DISTINTO DE 0 EN PREG 10. (GESTANTES)</t>
  </si>
  <si>
    <t>TOTAL DE CASOS ALTERADOS DERIVADOS A SALUD MENTAL</t>
  </si>
  <si>
    <t>EVALUACIÓN A GESTANTES</t>
  </si>
  <si>
    <t>PRIMERA EVALUACIÓN (2º control prenatal)</t>
  </si>
  <si>
    <t>REEVALUACIÓN (con puntaje elevado en la primera evaluación)</t>
  </si>
  <si>
    <t>EVALUACIÓN A MUJERES POST PARTO O SÍNTOMAS DE DEPRESIÓN</t>
  </si>
  <si>
    <t>A los 2 meses</t>
  </si>
  <si>
    <t>A los 6 meses</t>
  </si>
  <si>
    <t>SECCIÓN C: RESULTADOS DE LA EVALUACIÓN DEL ESTADO NUTRICIONAL DEL ADOLESCENTE CON CONTROL SALUD INTEGRAL</t>
  </si>
  <si>
    <t>10 A 14</t>
  </si>
  <si>
    <t>15 A 19</t>
  </si>
  <si>
    <t>SOBRE PESO</t>
  </si>
  <si>
    <t xml:space="preserve">OBESOS SEVEROS </t>
  </si>
  <si>
    <t>SECCIÓN D: OTRAS EVALUACIONES, APLICACIONES Y RESULTADOS DE ESCALAS EN TODAS LAS EDADES</t>
  </si>
  <si>
    <t>SECCIÓN D.1: APLICACIÓN DE TAMIZAJE PARA EVALUAR EL NIVEL DE RIESGO DE CONSUMO DE  ALCOHOL, TABACO Y OTRAS DROGAS</t>
  </si>
  <si>
    <t xml:space="preserve">TOTAL              </t>
  </si>
  <si>
    <t>15-19 años</t>
  </si>
  <si>
    <t>25-44 años</t>
  </si>
  <si>
    <t>45-64 años</t>
  </si>
  <si>
    <t>65-69 años</t>
  </si>
  <si>
    <t>70-79 años</t>
  </si>
  <si>
    <t>Nº DE AUDIT (EMP/EMPAM)</t>
  </si>
  <si>
    <t>Nº DE AUDIT APLICADO</t>
  </si>
  <si>
    <t>Nº DE ASSIST (EMP/EMPAM)</t>
  </si>
  <si>
    <t>N° DE ASSIST APLICADO</t>
  </si>
  <si>
    <t xml:space="preserve">N° DE CRAFFT EN CONTROL DE SALUD INTEGRAL DEL ADOLESCENTE </t>
  </si>
  <si>
    <t>N° DE CRAFFT APLICADO</t>
  </si>
  <si>
    <t>RESULTADOS DE EVALUACIÓN</t>
  </si>
  <si>
    <t xml:space="preserve">BAJO RIESGO </t>
  </si>
  <si>
    <t>CONSUMO RIESGOSO / INTERMEDIO</t>
  </si>
  <si>
    <t xml:space="preserve">POSIBLE CONSUMO PERJUDICIAL O DEPENDENCIA </t>
  </si>
  <si>
    <t>SECCIÓN D.2: RESULTADOS DE LA APLICACIÓN DE INSTRUMENTO DE VALORACIÓN DE DESEMPEÑO EN COMUNIDAD (IVADEC-CIF)</t>
  </si>
  <si>
    <t>6 -11 meses</t>
  </si>
  <si>
    <t>12 - 23 meses</t>
  </si>
  <si>
    <t>2 - 4 años</t>
  </si>
  <si>
    <t>70 a 79 años</t>
  </si>
  <si>
    <t>ORIGEN FÍSICO</t>
  </si>
  <si>
    <t>SIN DISCAPACIDAD</t>
  </si>
  <si>
    <t>DISCAPACIDAD LEVE</t>
  </si>
  <si>
    <t>DISCAPACIDAD MODERADA</t>
  </si>
  <si>
    <t>DISCAPACIDAD SEVERA</t>
  </si>
  <si>
    <t>DISCAPACIDAD PROFUNDA</t>
  </si>
  <si>
    <t>ORIGEN SENSORIAL VISUAL</t>
  </si>
  <si>
    <t>ORIGEN SENSORIAL AUDITIVO</t>
  </si>
  <si>
    <t>ORIGEN MENTAL PSÍQUICO</t>
  </si>
  <si>
    <t>ORIGEN MENTAL INTELECTUAL</t>
  </si>
  <si>
    <t>ORIGEN MÚLTIPLE</t>
  </si>
  <si>
    <t>TOTAL DE EVALUACIONES</t>
  </si>
  <si>
    <t>EVALUACIÓN INGRESO</t>
  </si>
  <si>
    <t>EVALUACIÓN EGRESO</t>
  </si>
  <si>
    <t>SECCION D.3: APLICACIÓN Y RESULTADO DE PAUTA DE EVALUACIÓN Y SALUD MENTAL</t>
  </si>
  <si>
    <t>EVALUACION AL INGRESO</t>
  </si>
  <si>
    <t>BAJO</t>
  </si>
  <si>
    <t>MEDIO</t>
  </si>
  <si>
    <t>ALTO</t>
  </si>
  <si>
    <t>EVALUACION AL EGRESO</t>
  </si>
  <si>
    <t>SECCION D.4: RESULTADO DE APLICACIÓN DE CONDICIÓN DE FUNCIONALIDAD AL EGRESO PROGRAMA "MÁS ADULTOS MAYORES AUTOVALENTES"</t>
  </si>
  <si>
    <t>TIMED UP AND GO</t>
  </si>
  <si>
    <t>MEJORA</t>
  </si>
  <si>
    <t>MANTIENE</t>
  </si>
  <si>
    <t>DISMINUYE</t>
  </si>
  <si>
    <t xml:space="preserve">CUESTIONARIO </t>
  </si>
  <si>
    <t>SECCION D.5: VARIACION  DE RESULTADO DE APLICACIÓN DEL ÍNDICE DE BARTHEL ENTRE EL INGRESO Y EGRESO HOSPITALARIO</t>
  </si>
  <si>
    <t>INDICE DE BARTHEL</t>
  </si>
  <si>
    <t>80 a 84 años</t>
  </si>
  <si>
    <t>85 a 89 años</t>
  </si>
  <si>
    <t>90 y mas años</t>
  </si>
  <si>
    <t>MEJORA PUNTUACIÓN ÍNDICE DE BARTHEL</t>
  </si>
  <si>
    <t>MANTIENE PUNTUACIÓN ÍNDICE DE BARTHEL</t>
  </si>
  <si>
    <t>DISMINUYE PUNTUACIÓN ÍNDICE DE BARTHEL</t>
  </si>
  <si>
    <t>** * El resultado que se consigna es la comparacion del indice de Barthel aplicado al Ingreso y Egreso de la Hospitalizacion</t>
  </si>
  <si>
    <t>SECCIÓN D.6: APLICACIÓN DE ESCALA ZARIT ABREVIADO EN CUIDADORES</t>
  </si>
  <si>
    <t>ESCALA DE SOBRECARGA DEL CUIDADOR "ZARIT ABREVIADO"</t>
  </si>
  <si>
    <t>25 - 44 años</t>
  </si>
  <si>
    <t>45 - 64 años</t>
  </si>
  <si>
    <t>65 o más años</t>
  </si>
  <si>
    <t>CUIDADOR (A) PACIENTE CON DEPENDENCIA SEVERA CON SOBRECARGA INTENSA</t>
  </si>
  <si>
    <t>CUIDADOR (A) PACIENTE CON DEPENDENCIA SEVERA SIN SOBRECARGA INTENSA</t>
  </si>
  <si>
    <t>TOTAL CUIDADORES EVALUADOS</t>
  </si>
  <si>
    <t>SECCION D.7: APLICACIÓN Y RESULTADOS DE PAUTA DE EVALUACION CON ENFOQUE DE RIESGO ODONTOLOGICO (CERO)</t>
  </si>
  <si>
    <t xml:space="preserve">PAUTA CERO </t>
  </si>
  <si>
    <t>Niños, Niñas, Adolescentes y Jovenes SENAME</t>
  </si>
  <si>
    <t>Niños, Niñas, Adolescentes y Jovenes Mejor Niñez</t>
  </si>
  <si>
    <t>&lt;1 año</t>
  </si>
  <si>
    <t>1 año</t>
  </si>
  <si>
    <t>2 años</t>
  </si>
  <si>
    <t xml:space="preserve">3 años </t>
  </si>
  <si>
    <t>4 años</t>
  </si>
  <si>
    <t>5 años</t>
  </si>
  <si>
    <t>6 años</t>
  </si>
  <si>
    <t>7 años</t>
  </si>
  <si>
    <t>8 años</t>
  </si>
  <si>
    <t>9 años</t>
  </si>
  <si>
    <t>Ambos sexos</t>
  </si>
  <si>
    <t>EVALUACIÓN DE RIESGO</t>
  </si>
  <si>
    <t>ALTO RIESGO</t>
  </si>
  <si>
    <t>SECCION E: APLICACIÓN DE PAUTA DETECCIÓN DE FACTORES DE RIESGO PSICOSOCIAL INFANTIL</t>
  </si>
  <si>
    <t>Derivación</t>
  </si>
  <si>
    <t>24- 48 meses</t>
  </si>
  <si>
    <t xml:space="preserve">5 - 9 años </t>
  </si>
  <si>
    <t>Derivadas a equipos de cabecera</t>
  </si>
  <si>
    <t>Derivada a MADI  0 a  4 años</t>
  </si>
  <si>
    <t>Derivado a Salud Mental 5 a 9 años</t>
  </si>
  <si>
    <t>Total de Aplicaciones Escala de Riesgo Biopsicosocial en Control de Salud Infantil</t>
  </si>
  <si>
    <t>Con riesgo</t>
  </si>
  <si>
    <t>Sin riesgo</t>
  </si>
  <si>
    <t xml:space="preserve">SECCIÓN F: TAMIZAJE TRASTORNO ESPECTRO AUTISTA  (MCHAT-RF) </t>
  </si>
  <si>
    <t>16 - 30 meses</t>
  </si>
  <si>
    <t>Niños/as con Control a los 18 meses</t>
  </si>
  <si>
    <t>Niños/as con alteración de área Lenguaje y/o Social en Control de los 18 meses</t>
  </si>
  <si>
    <t>Niños/as con sospecha del Espectro Autista en otros controles o consultas.</t>
  </si>
  <si>
    <t>Resultado M-CHAT R/F 1° parte</t>
  </si>
  <si>
    <t>Riego Bajo</t>
  </si>
  <si>
    <t>Riego Medio</t>
  </si>
  <si>
    <t>Riego Alto</t>
  </si>
  <si>
    <t>Riego Alto con derivacion a especialista</t>
  </si>
  <si>
    <t>Resultado M-CHAT R/F 2° Parte</t>
  </si>
  <si>
    <t xml:space="preserve">No requiere derivacion </t>
  </si>
  <si>
    <t>Requiere derivacion</t>
  </si>
  <si>
    <t>SECCIÓN F1: TAMIZAJE TRASTORNO ESPECTRO AUTISTA  (31 A 59 MESES)</t>
  </si>
  <si>
    <t>31-59 meses</t>
  </si>
  <si>
    <t xml:space="preserve">Niños/as evaluados en Control de Salud Integral </t>
  </si>
  <si>
    <t>Sospecha de TEA según pauta de señales de alerta</t>
  </si>
  <si>
    <t>Sí</t>
  </si>
  <si>
    <t>No</t>
  </si>
  <si>
    <t xml:space="preserve">Derivación </t>
  </si>
  <si>
    <t>Si</t>
  </si>
  <si>
    <t>SECCIÓN G: APLICACIÓN ESCALA MRS EN MUJERES EN EDAD DE CLIMATERIO</t>
  </si>
  <si>
    <t xml:space="preserve">
TOTAL DE APLICACIONES SEGÚN AREA DE AFECTACIÓN 
</t>
  </si>
  <si>
    <t xml:space="preserve">Momento y condiciones de de aplicación </t>
  </si>
  <si>
    <t xml:space="preserve">Ingreso </t>
  </si>
  <si>
    <t>MRS Control</t>
  </si>
  <si>
    <t>Control sin THM</t>
  </si>
  <si>
    <t>Control con THM</t>
  </si>
  <si>
    <t xml:space="preserve">TOTAL APLICACIONES  </t>
  </si>
  <si>
    <t>TOTAL MRS ALTO</t>
  </si>
  <si>
    <t xml:space="preserve">AFECTACIÓN PREDOMINIO SOMÁTICO </t>
  </si>
  <si>
    <t>AFECTACIÓN PREDOMINIO PSICOLÓGICO</t>
  </si>
  <si>
    <t xml:space="preserve">AFECTACIÓN PREDOMINIO UROGENITAL </t>
  </si>
  <si>
    <t>SECCIÓN H: APLICACIÓN DE TAMIZAJE PARA EVALUAR RIESGO DE TRASTORNOS O PROBLEMAS DE SALUD MENTAL EN APS</t>
  </si>
  <si>
    <t>70 - 79 años</t>
  </si>
  <si>
    <t>Nº DE CUESTIONARIO PSC-17</t>
  </si>
  <si>
    <t>Nº DE CUESTIONARIO PSC-Y-17</t>
  </si>
  <si>
    <t>N° DE CUESTIONARIO PHQ-9 MODIFICADO PARA ADOLESCENTES</t>
  </si>
  <si>
    <t>N° DE CUESTIONARIO PHQ-9 PARA ADULTOS</t>
  </si>
  <si>
    <t>N° DE ESCALA CAPE-P15</t>
  </si>
  <si>
    <t>ESCALA DE COLUMBIA</t>
  </si>
  <si>
    <t>N° DE ESCALA DE DEPRESIÓN GERIÁTRICA DE YESAVAGE GDS-15</t>
  </si>
  <si>
    <t>RIESGO MEDIO</t>
  </si>
  <si>
    <t xml:space="preserve">ALTO RIESGO </t>
  </si>
  <si>
    <t>SECCIÓN I: APLICACIÓN Y RESULTADO DE PAUTA EVALUACIÓN PROGRAMA ACOMPAÑAMIENTO PSICOSOCIAL EN APS</t>
  </si>
  <si>
    <t>EVALUACIÓN AL EGRESO</t>
  </si>
  <si>
    <t>SECCIÓN J: ATENCIONES REALIZADAS POR PROFESIONALES EN EL PROCESO DE EVALUACIÓN INTEGRAL DE DAÑO (PRAIS)</t>
  </si>
  <si>
    <t>ORIGEN DE SOLICITUD</t>
  </si>
  <si>
    <t>En consulta de ingreso a equipo PRAIS</t>
  </si>
  <si>
    <t xml:space="preserve">Demanda de usuario </t>
  </si>
  <si>
    <t xml:space="preserve">Solicitud de Tribunal </t>
  </si>
  <si>
    <r>
      <rPr>
        <b/>
        <sz val="8"/>
        <color theme="1"/>
        <rFont val="Verdana"/>
        <family val="2"/>
      </rPr>
      <t>PRIMERA SESIÓN</t>
    </r>
    <r>
      <rPr>
        <sz val="8"/>
        <color theme="1"/>
        <rFont val="Verdana"/>
        <family val="2"/>
      </rPr>
      <t xml:space="preserve">
(USUARIOS ATENDIDOS POR PROFESIONAL)</t>
    </r>
  </si>
  <si>
    <t>TOTAL SESIÓN</t>
  </si>
  <si>
    <r>
      <rPr>
        <b/>
        <sz val="8"/>
        <color theme="1"/>
        <rFont val="Verdana"/>
        <family val="2"/>
      </rPr>
      <t>SEGUNDA  SESIÓN</t>
    </r>
    <r>
      <rPr>
        <sz val="8"/>
        <color theme="1"/>
        <rFont val="Verdana"/>
        <family val="2"/>
      </rPr>
      <t xml:space="preserve">
(PROFESIONALES QUE REALIZAN 2 DE 4 EVALUACIONES, LAS QUE PUEDEN SER; SOCIAL, PSICOLÓGICA, MÉDICA Y/O PSIQUIÁTRICA)</t>
    </r>
  </si>
  <si>
    <t>MÉDICO/A GENERAL</t>
  </si>
  <si>
    <t>MÉDICO/A ESPECIALIDAD - SUBESPECIALIDAD</t>
  </si>
  <si>
    <r>
      <rPr>
        <b/>
        <sz val="8"/>
        <color theme="1"/>
        <rFont val="Verdana"/>
        <family val="2"/>
      </rPr>
      <t>TERCERA SESIÓN</t>
    </r>
    <r>
      <rPr>
        <sz val="8"/>
        <color theme="1"/>
        <rFont val="Verdana"/>
        <family val="2"/>
      </rPr>
      <t xml:space="preserve">
(PROFESIONALES QUE REALIZAN LAS 2 EVALUACIONES RESTANTES, RESPECTO A LAS REALIZADAS EN LA 3° SESIÓN, PUDIENDO SER; SOCIAL, PSICOLÓGICA, MÉDICA Y/O PSIQUIÁTRICA)</t>
    </r>
  </si>
  <si>
    <r>
      <rPr>
        <b/>
        <sz val="8"/>
        <color theme="1"/>
        <rFont val="Verdana"/>
        <family val="2"/>
      </rPr>
      <t>CUARTA SESIÓN</t>
    </r>
    <r>
      <rPr>
        <sz val="8"/>
        <color theme="1"/>
        <rFont val="Verdana"/>
        <family val="2"/>
      </rPr>
      <t xml:space="preserve">
(PROFESIONAL PARTICIPANTE EN REDACCIÓN DE INFORME POR CADA CASO) </t>
    </r>
  </si>
  <si>
    <r>
      <rPr>
        <b/>
        <sz val="8"/>
        <color theme="1"/>
        <rFont val="Verdana"/>
        <family val="2"/>
      </rPr>
      <t>QUINTA SESIÓN</t>
    </r>
    <r>
      <rPr>
        <sz val="8"/>
        <color theme="1"/>
        <rFont val="Verdana"/>
        <family val="2"/>
      </rPr>
      <t xml:space="preserve">
(PROFESIONAL PARTICIPANTE EN ENTREGA DE INFORME POR CADA CASO) </t>
    </r>
  </si>
  <si>
    <t>ASISTENTE SOCIAL</t>
  </si>
  <si>
    <t>MÉDICO GENERAL</t>
  </si>
  <si>
    <t>MÉDICO PSIQUIATRA</t>
  </si>
  <si>
    <t>Psicólogo/a</t>
  </si>
  <si>
    <t>Médico/a General</t>
  </si>
  <si>
    <t xml:space="preserve">Médico/a Psiquiatra </t>
  </si>
  <si>
    <r>
      <rPr>
        <b/>
        <sz val="8"/>
        <color theme="1"/>
        <rFont val="Verdana"/>
        <family val="2"/>
      </rPr>
      <t>SEXTA SESIÓN</t>
    </r>
    <r>
      <rPr>
        <sz val="8"/>
        <color theme="1"/>
        <rFont val="Verdana"/>
        <family val="2"/>
      </rPr>
      <t xml:space="preserve">
(PROFESIONAL QUE REALIZA ACOMPAÑAMIENTO, REPRESENTACIÓN JURÍDICA Y/O TESTIFICACIÓN EN TRIBUNAL POR CADA CASO)</t>
    </r>
  </si>
  <si>
    <t>TOTAL DE ATENCIONES</t>
  </si>
  <si>
    <t>SECCION K: ATENCIONES EN MODALIDADES DE APOYO AL DESARROLLO INFANTIL (MADIS) EN APS</t>
  </si>
  <si>
    <t xml:space="preserve"> Total de niños(as) en modalidades de apoyo</t>
  </si>
  <si>
    <t>Sala Estimulación</t>
  </si>
  <si>
    <t>Servicio Itinerante</t>
  </si>
  <si>
    <t xml:space="preserve">Ambos Sexos </t>
  </si>
  <si>
    <t>Intervenciones de seguimiento personalizadas efectivas NORMAL CON REZAGO</t>
  </si>
  <si>
    <t>Intervenciones de seguimiento grupales efectivas NORMAL CON REZAGO</t>
  </si>
  <si>
    <t>Intervenciones de seguimiento personalizadas efectivas RIESGO</t>
  </si>
  <si>
    <t>Intervenciones de seguimiento grupales efectivas RIESGO</t>
  </si>
  <si>
    <t>Intervenciones de seguimiento  personalizadas efectivas RETRASO</t>
  </si>
  <si>
    <t>Intervenciones de seguimiento grupales efectivas RETRASO</t>
  </si>
  <si>
    <t>Intervenciones de seguimiento  personalizadas efectivas NORMAL CON RIESGO BIOPSICOSOCIAL</t>
  </si>
  <si>
    <t>Intervenciones de seguimiento grupales efectivas NORMAL CON RIESGO BIOPSICOSOCIAL</t>
  </si>
  <si>
    <t>Tipos de RECETAS existentes - Según clasificación</t>
  </si>
  <si>
    <t xml:space="preserve">CRONICAS </t>
  </si>
  <si>
    <t>Morbilidad</t>
  </si>
  <si>
    <t xml:space="preserve">Crónica </t>
  </si>
  <si>
    <t>Controlada</t>
  </si>
  <si>
    <t>Odontológica</t>
  </si>
  <si>
    <t>AUGE (GES)</t>
  </si>
  <si>
    <t>Psicotrópica</t>
  </si>
  <si>
    <t>Maternal</t>
  </si>
  <si>
    <t>Crónica C/2</t>
  </si>
  <si>
    <t>Estupefacientes (Cheque)</t>
  </si>
  <si>
    <t>Maternal Climaterio</t>
  </si>
  <si>
    <t>Crónica C/1</t>
  </si>
  <si>
    <t>Psicotrópica(SDP)</t>
  </si>
  <si>
    <t>IRA Infantil</t>
  </si>
  <si>
    <t>Postrados</t>
  </si>
  <si>
    <t>Controlada (Disp.Prolongada)</t>
  </si>
  <si>
    <t>Salud Mental</t>
  </si>
  <si>
    <t>Salud Mental (Disp.Prolongada)</t>
  </si>
  <si>
    <t>Receta Retenida con Control de Stock</t>
  </si>
  <si>
    <t>SNS</t>
  </si>
  <si>
    <t>EBOC</t>
  </si>
  <si>
    <t>Receta Cheque</t>
  </si>
  <si>
    <t>Ginecológica</t>
  </si>
  <si>
    <t>Sala IRA</t>
  </si>
  <si>
    <t>Control Climaterio</t>
  </si>
  <si>
    <t>Receta en Red</t>
  </si>
  <si>
    <t>Sala ERA</t>
  </si>
  <si>
    <t>Extencion Morbilidad</t>
  </si>
  <si>
    <t>Receta Crónica Provisoria</t>
  </si>
  <si>
    <t>Maternal T/2</t>
  </si>
  <si>
    <t>Recetas Visadas Nivel 2</t>
  </si>
  <si>
    <t>Hospital Base Osorno</t>
  </si>
  <si>
    <t>AUGE Crónica</t>
  </si>
  <si>
    <t>Obstétrica</t>
  </si>
  <si>
    <t>Sala ERA DISP.P</t>
  </si>
  <si>
    <t>Preventiva</t>
  </si>
  <si>
    <t>Sala IRA DISP.P</t>
  </si>
  <si>
    <t>Paternidad Responsable (SDP)</t>
  </si>
  <si>
    <t>Cecosam</t>
  </si>
  <si>
    <t>Control Sano</t>
  </si>
  <si>
    <t>Neurológica</t>
  </si>
  <si>
    <t>SAC</t>
  </si>
  <si>
    <t>Oftalmologica</t>
  </si>
  <si>
    <t>PRAIS</t>
  </si>
  <si>
    <t>Crónica Hipertensión</t>
  </si>
  <si>
    <t>Hospital de Día</t>
  </si>
  <si>
    <t>Crónica Diabetes</t>
  </si>
  <si>
    <t>PAD y CP</t>
  </si>
  <si>
    <t>Otras Crónicas</t>
  </si>
  <si>
    <t>Hospitalizado M.H</t>
  </si>
  <si>
    <t>Crónica Salud Cardiovascular</t>
  </si>
  <si>
    <t>Hospitalizado M.M</t>
  </si>
  <si>
    <t>Teledermatologia</t>
  </si>
  <si>
    <t>Hospitalizado PED</t>
  </si>
  <si>
    <t>Crónica – Mixto (DM+HTA)</t>
  </si>
  <si>
    <t>Hospitalizado MAT</t>
  </si>
  <si>
    <t>Crónica - Cosam</t>
  </si>
  <si>
    <t>Especialidad (SDP)</t>
  </si>
  <si>
    <t>Crónica - Epilepsia</t>
  </si>
  <si>
    <t>Receta Simple</t>
  </si>
  <si>
    <t>Crónica - Hipotiroidismo</t>
  </si>
  <si>
    <t>Receta Retenida sin Control de Stock</t>
  </si>
  <si>
    <t>Crónica - LCFA</t>
  </si>
  <si>
    <t>Venta directa</t>
  </si>
  <si>
    <t>Crónica - Artrosis</t>
  </si>
  <si>
    <t>Hospitalizados</t>
  </si>
  <si>
    <t xml:space="preserve">Medicina Paliativa </t>
  </si>
  <si>
    <t>Morbilidad-UAPO</t>
  </si>
  <si>
    <t>Crónica - Dislipidemia</t>
  </si>
  <si>
    <t>Particular</t>
  </si>
  <si>
    <t>Especialidad</t>
  </si>
  <si>
    <t>Hospital Digital</t>
  </si>
  <si>
    <t>Crónica - Prosam</t>
  </si>
  <si>
    <t>Insumo Diabetes</t>
  </si>
  <si>
    <t>UAPO</t>
  </si>
  <si>
    <t>COSAM</t>
  </si>
  <si>
    <t>Oftalmologia</t>
  </si>
  <si>
    <t>Oftalmológica con dispensación prolongada</t>
  </si>
  <si>
    <t>Crónica Cardiovascular</t>
  </si>
  <si>
    <t>Cronica-UAPO</t>
  </si>
  <si>
    <t>Matronería</t>
  </si>
  <si>
    <t>Anticoagulación</t>
  </si>
  <si>
    <t>Paternidad Responsable</t>
  </si>
  <si>
    <t>Gineco-Obstetrica  (Disp.Prolongada)</t>
  </si>
  <si>
    <t>Ginecológica (Disp. Prolongada)</t>
  </si>
  <si>
    <t>Obstétrica (Disp. Prolongada)</t>
  </si>
  <si>
    <t>Regulación de Fertilidad (Disp.Prolongada)</t>
  </si>
  <si>
    <t>Terapia Hormonal de la Menopausia(Disp.Prolongada)</t>
  </si>
  <si>
    <t xml:space="preserve">Medicamentos Programa FOFAR </t>
  </si>
  <si>
    <t>Considerar: Los Farmacos a contabilizar por NODO serán de acuerdo al arsenal que tengan recepcionado*   Se incluye Farmacos no validados y Validados</t>
  </si>
  <si>
    <t xml:space="preserve">Fuente: Orientacion Tecnica FOFAR 2022.- </t>
  </si>
  <si>
    <t xml:space="preserve"> REM-A9. ATENCIÓN DE SALUD BUCAL EN LA RED ASISTENCIAL</t>
  </si>
  <si>
    <t xml:space="preserve">SECCIÓN A: CONSULTAS Y CONTROLES ODONTOLÓGICOS REALIZADOS EN APS. </t>
  </si>
  <si>
    <t xml:space="preserve">ACTIVIDAD </t>
  </si>
  <si>
    <t>12 años (incluido en el grupo de 10-14 años)</t>
  </si>
  <si>
    <t>60 años (incluido en grupos de 60-64 años)</t>
  </si>
  <si>
    <t>Usuarios con Discapacidad</t>
  </si>
  <si>
    <t>Paciente en Control Programa Salud Cardiovascular</t>
  </si>
  <si>
    <t>Niños, niñas, adolescentes y jóvenes Mejor Niñez</t>
  </si>
  <si>
    <t>Menos de 1 año</t>
  </si>
  <si>
    <t>3 años</t>
  </si>
  <si>
    <t>8-9 años</t>
  </si>
  <si>
    <t xml:space="preserve">20-29 años </t>
  </si>
  <si>
    <t>30-39 años</t>
  </si>
  <si>
    <t>40-49 años</t>
  </si>
  <si>
    <t>50-59 años</t>
  </si>
  <si>
    <t>60-64 años</t>
  </si>
  <si>
    <t>65-74 años</t>
  </si>
  <si>
    <t>CONSULTA DE MORBILIDAD</t>
  </si>
  <si>
    <t>CONTROL ODONTOLÓGICO</t>
  </si>
  <si>
    <t>CONSULTA DE URGENCIA (GES)</t>
  </si>
  <si>
    <t>INASISTENCIA A CONSULTA</t>
  </si>
  <si>
    <t>SECCIÓN B: ACTIVIDADES DE ODONTOLOGÍA GENERAL  REALIZADOS EN NIVEL PRIMARIO Y SECUNDARIO DE SALUD.</t>
  </si>
  <si>
    <t>TIPO DE ACTIVIDAD</t>
  </si>
  <si>
    <t>Compra de Servicios</t>
  </si>
  <si>
    <t>EDUCACIÓN INDIVIDUAL CON INSTRUCCIÓN DE TÉCNICA DE CEPILLADO</t>
  </si>
  <si>
    <t>CONSEJERÍA BREVE EN TABACO</t>
  </si>
  <si>
    <t>EXAMEN DE SALUD ORAL</t>
  </si>
  <si>
    <t>APLICACIÓN DE SELLANTES</t>
  </si>
  <si>
    <t>FLUORURACIÓN TÓPICA BARNIZ</t>
  </si>
  <si>
    <t>ACTIVIDAD INTERCEPTIVA DE ANOMALÍAS DENTO MAXILARES (OPI)</t>
  </si>
  <si>
    <t>DESTARTRAJE SUPRAGINGIVAL Y PULIDO CORONARIO</t>
  </si>
  <si>
    <t>EXODONCIA</t>
  </si>
  <si>
    <t>PROCEDIMIENTO PULPAR</t>
  </si>
  <si>
    <t>ACCESO CAVITARIO</t>
  </si>
  <si>
    <t>RESTAURACIÓN ESTÉTICA</t>
  </si>
  <si>
    <t>RESTAURACIÓN DE AMALGAMAS</t>
  </si>
  <si>
    <t xml:space="preserve">OBTURACIÓN DE VIDRIO IONÓMERO </t>
  </si>
  <si>
    <t>DESTARTRAJE SUBGINGIVAL Y PULIDO RADICULAR POR SEXTANTE</t>
  </si>
  <si>
    <t>TRATAMIENTO RESTAURADOR ATRAUMÁTICO (ART)</t>
  </si>
  <si>
    <t>PROCEDIMIENTOS MÉDICO-QUIRÚRGICOS</t>
  </si>
  <si>
    <t>RADIOGRAFÍA INTRAORAL (RETROALVEOLARES, BITE WING Y OCLUSALES)</t>
  </si>
  <si>
    <t xml:space="preserve">Total Actividades </t>
  </si>
  <si>
    <t>SECCIÓN C : INGRESOS Y EGRESOS EN APS</t>
  </si>
  <si>
    <t>TIPO DE INGRESO O EGRESO</t>
  </si>
  <si>
    <t>INGRESOS A TRATAMIENTO ODONTOLOGÍA GENERAL</t>
  </si>
  <si>
    <t>INGRESO CONTROL CON ENFOQUE RIESGO ODONTOLOGICO (CERO)</t>
  </si>
  <si>
    <t>EGRESO CONTROL CON ENFOQUE RIESGO ODONTOLOGIGICO (CERO)</t>
  </si>
  <si>
    <t>ALTAS ODONTOLÓGICAS PREVENTIVAS</t>
  </si>
  <si>
    <t>ALTAS ODONTOLÓGICAS INTEGRALES (EXCLUYE SECCIÓN G)</t>
  </si>
  <si>
    <t>ALTAS ODONTOLÓGICAS TOTALES</t>
  </si>
  <si>
    <t>EGRESOS POR ABANDONO</t>
  </si>
  <si>
    <t xml:space="preserve">ÍNDICE ceod O COPD EN PACIENTES INGRESADOS  (Índice ceod se usa en menores de 7 años, para resto se utiliza COPD) </t>
  </si>
  <si>
    <t>1 a 2</t>
  </si>
  <si>
    <t>3 a 4</t>
  </si>
  <si>
    <t>5 a 6</t>
  </si>
  <si>
    <t>7 a 8</t>
  </si>
  <si>
    <t>9 o más</t>
  </si>
  <si>
    <t xml:space="preserve"> N° de dientes (total de dientes en boca. En dentición mixta se suman los dientes primarios y permanentes)</t>
  </si>
  <si>
    <t>1 a 9</t>
  </si>
  <si>
    <t>10 a 19</t>
  </si>
  <si>
    <t>20 a 27</t>
  </si>
  <si>
    <t>28 y más</t>
  </si>
  <si>
    <t>CÓDIGO EXAMEN PERIODONTAL BASICO (EPB) EN PACIENTES INGRESADOS</t>
  </si>
  <si>
    <t>1,2,3</t>
  </si>
  <si>
    <t>4 y *</t>
  </si>
  <si>
    <t>SECCIÓN D : INTERCONSULTAS GENERADAS EN ESTABLECIMIENTOS APS</t>
  </si>
  <si>
    <t>ESPECIALIDAD</t>
  </si>
  <si>
    <t xml:space="preserve">60 años </t>
  </si>
  <si>
    <t>Niños. Niñas, adolescentes y jóvenes Mejor Niñez</t>
  </si>
  <si>
    <t>ENDODONCIA</t>
  </si>
  <si>
    <t>REHABILITACIÓN ORAL</t>
  </si>
  <si>
    <t>PRÓTESIS REMOVIBLES</t>
  </si>
  <si>
    <t>PRÓTESIS FIJA</t>
  </si>
  <si>
    <t xml:space="preserve">CIRUGÍA BUCAL </t>
  </si>
  <si>
    <t>CIRUGÍA Y TRAUMATOLOGÍA MAXILOFACIAL</t>
  </si>
  <si>
    <t xml:space="preserve">ODONTOPEDIATRÍA </t>
  </si>
  <si>
    <t>ORTODONCIA Y ORTOPEDIA DENTOMAXILOFACIAL</t>
  </si>
  <si>
    <t>PERIODONCIA</t>
  </si>
  <si>
    <t>PATOLOGÍA ORAL</t>
  </si>
  <si>
    <t>IMPLANTOLOGÍA BUCO MAXILOFACIAL</t>
  </si>
  <si>
    <t>TRASTORNOS TEMPOROMANDIBULARES Y DOLOR OROFACIAL</t>
  </si>
  <si>
    <t>SOMATOPRÓTESIS</t>
  </si>
  <si>
    <t>SECCIÓN E: CONSULTAS ODONTOLÓGICAS  EN HORARIO CONTINUADO (incluidas en  Secciones A y B. . Excluye extensiones horarias de Sección G )</t>
  </si>
  <si>
    <t>JORNADA</t>
  </si>
  <si>
    <t xml:space="preserve">CONSULTAS  </t>
  </si>
  <si>
    <t xml:space="preserve"> HORARIO CONTINUADO</t>
  </si>
  <si>
    <t>VESPERTINA (LUNES-VIERNES)</t>
  </si>
  <si>
    <t>SECCIÓN F:  ACTIVIDADES DE ATENCIÓN EN ESPECIALIDADES ODONTOLÓGICAS.</t>
  </si>
  <si>
    <t>ACTIVIDADES DE ESPECIALIDADES</t>
  </si>
  <si>
    <t>EMBARAZADAS</t>
  </si>
  <si>
    <t>60 AÑOS (INCLUÍDO EN GRUPOS DE 60 -64 AÑOS)</t>
  </si>
  <si>
    <t>Niños, niñas, adolescentes y jovenes Mejor Niñez</t>
  </si>
  <si>
    <t>MIGRANTES</t>
  </si>
  <si>
    <t>Menos de 1 año - 1 año</t>
  </si>
  <si>
    <t>Cirugía Mayor Ambulatoria</t>
  </si>
  <si>
    <t>Cirugía Mayor No Ambulatoria</t>
  </si>
  <si>
    <t>RESPUESTA A INTERCONSULTA PERSONAS HOSPITALIZADOS</t>
  </si>
  <si>
    <t>VISITA A SALA</t>
  </si>
  <si>
    <t>CONTRALORÍA CLÍNICA</t>
  </si>
  <si>
    <t>CIRUGÍA TERCER MOLAR</t>
  </si>
  <si>
    <t>CIRUGÍA MENOR AMBULATORIA</t>
  </si>
  <si>
    <t>TRATAMIENTO TRAUMATISMO DENTOALVEOLAR</t>
  </si>
  <si>
    <t xml:space="preserve">OBTURACIÓN DIRECTA </t>
  </si>
  <si>
    <t>OBTURACIÓN INDIRECTA (INLAYS U ONLAYS)</t>
  </si>
  <si>
    <t>INSTALACIÓN APARATO REMOVIBLE ORTODONCICO</t>
  </si>
  <si>
    <t>INSTALACIÓN APARATO FIJO ORTODONCICO</t>
  </si>
  <si>
    <t>INSTALACIÓN APARATO DE CONTENCIÓN ORTODÓNCICO</t>
  </si>
  <si>
    <t>RETIRO APARATOLOGÍA DE ORTODONCIA</t>
  </si>
  <si>
    <t>ORTOPEDIA PREQUIRÚRGICA</t>
  </si>
  <si>
    <t>ORTODONCIA PREVENTIVA E INTERCEPTIVA (OPI)</t>
  </si>
  <si>
    <t>TRATAMIENTO ENDODONCIA UNIRRADICULAR</t>
  </si>
  <si>
    <t>TRATAMIENTO ENDODONCIA BIRRADICULAR</t>
  </si>
  <si>
    <t>TRATAMIENTO ENDODONCIA MULTIRRADICULAR</t>
  </si>
  <si>
    <t>INDUCCIÓN AL CIERRE APICAL</t>
  </si>
  <si>
    <t>RETRATAMIENTO DE ENDODONCIA</t>
  </si>
  <si>
    <t>CIRUGÍA APICAL</t>
  </si>
  <si>
    <t xml:space="preserve">ADAPTACIÓN A LA ATENCIÓN ODONTOLÓGICA </t>
  </si>
  <si>
    <t>PROCEDIMIENTO RESTAURADOR (ODONTOPEDIATRÍA)</t>
  </si>
  <si>
    <t>PROCEDIMIENTO PULPAR (ODONTOPEDIATRÍA)</t>
  </si>
  <si>
    <t>CIRUGÍA AMBULATORIA (ODONTOPEDIATRÍA)</t>
  </si>
  <si>
    <t>DESTARTRAJE SUBGINGIVAL O PULIDO RADICULAR</t>
  </si>
  <si>
    <t>DESTARTRAJE SUPRAGINGIVAL O PULIDO CORONARIO</t>
  </si>
  <si>
    <t>PROCEDIMIENTO QUIRÚRGICO (PERIODONCIA)</t>
  </si>
  <si>
    <t>PROCEDIMIENTO QUIRÚRGICO PERIIMPLANTAR (PERIODONCIA)</t>
  </si>
  <si>
    <t>FERULIZACIÓN</t>
  </si>
  <si>
    <t>REHABILITACIÓN MEDIANTE PRÓTESIS REMOVIBLE ACRILICA PARCIAL O TOTAL</t>
  </si>
  <si>
    <t>REHABILITACIÓN MEDIANTE PRÓTESIS REMOVIBLE METÁLICA PARCIAL</t>
  </si>
  <si>
    <t>REHABILITACIÓN MEDIANTE PRÓTESIS FIJA UNITARIA O PLURAL</t>
  </si>
  <si>
    <t>REHABILITACIÓN MEDIANTE PRÓTESIS FIJA IMPLANTOSOPORTADA</t>
  </si>
  <si>
    <t>REHABILITACIÓN MEDIANTE PRÓTESIS MUCO-  IMPLANTOSOPORTADA</t>
  </si>
  <si>
    <t>REPARACIÓN DE PRÓTESIS</t>
  </si>
  <si>
    <t>IMPLANTOLOGÍA QUIRÚRGICA</t>
  </si>
  <si>
    <t>TOMA DE BIOPSIA</t>
  </si>
  <si>
    <t>ESTUDIO HISTOPATOLÓGICO</t>
  </si>
  <si>
    <t>SIALOMETRÍA</t>
  </si>
  <si>
    <t>TERAPIA FARMACOLÓGICA DE LESIONES DEL TERRITORIO ORAL Y MAXILOFACIAL</t>
  </si>
  <si>
    <t>TERAPIA NO FARMACOLÓGICA DE LESIONES DEL TERRITORIO ORAL Y MAXILOFACIAL</t>
  </si>
  <si>
    <t>ESTUDIO CLÍNICO LESIONES DEL TERRITORIO ORAL MAXILOFACIAL</t>
  </si>
  <si>
    <t>TERAPIA FÍSICA EN TRASTORNOS TEMPOROMANDIBULARES (TTM) Y DOLOR OROFACIAL (DOF)</t>
  </si>
  <si>
    <t>INFILTRACIÓN EN ARTICULACIÓN TEMPORO MANDIBULAR (ATM)</t>
  </si>
  <si>
    <t>BLOQUEO ANESTÉSICO Y/O MEDICAMENTOSO EN TTM Y DOF</t>
  </si>
  <si>
    <t>ARTROCENTESIS EN ATM</t>
  </si>
  <si>
    <t>TERAPIA BIOCONDUCTUAL</t>
  </si>
  <si>
    <t>DESGASTE SELECTIVO</t>
  </si>
  <si>
    <t>INSTALACIÓN DE DISPOSITIVO ORTOPÉDICO</t>
  </si>
  <si>
    <t>ACTIVIDADES SOMATOPRÓTESIS</t>
  </si>
  <si>
    <t>REHABILITACIÓN DE PRÓTESIS MAXILOFACIAL</t>
  </si>
  <si>
    <t>SECCIÓN F.1:  ACTIVIDADES DE IMAGENOLOGÍA ORAL Y MAXILOFACIAL.</t>
  </si>
  <si>
    <t>ACTIVIDADES DE APOYO</t>
  </si>
  <si>
    <t xml:space="preserve">Total </t>
  </si>
  <si>
    <t>RADIOGRAFÍA INTRAORAL MEDIANTE TÉCNICAS RETROALVEOLARES (POR PLACA)</t>
  </si>
  <si>
    <t>RADIOGRAFÍA INTRAORAL MEDIANTE TÉCNICAS BITE WING (Por Placa)</t>
  </si>
  <si>
    <t>RADIOGRAFÍA EXTRAORAL (POR PLACA)</t>
  </si>
  <si>
    <t>RADIOGRAFÍA OCLUSAL (POR PLACA)</t>
  </si>
  <si>
    <t>TELERRADIOGRAFÍA (POR PLACA)</t>
  </si>
  <si>
    <t>RADIOGRAFÍA PANORÁMICA (POR PLACA)</t>
  </si>
  <si>
    <t>TOMOGRAFÍA COMPUTACIONAL MAXILO FACIAL CONE BEAM (POR ADQUISICIÓN)</t>
  </si>
  <si>
    <t>SIALOGRAFÍAS (POR PROCEDIMIENTO)</t>
  </si>
  <si>
    <t>PROCEDIMIENTO IMAGENOLÓGICO COMPLEJO (POR PROCEDIMIENTO)</t>
  </si>
  <si>
    <t>SECCIÓN G: PROGRAMAS ESPECIALES Y GES (Actividades incluidas en Sección B)</t>
  </si>
  <si>
    <t>PROGRAMA - ACTIVIDAD</t>
  </si>
  <si>
    <t>Compra de Servicio</t>
  </si>
  <si>
    <t>Niños, niñas, adolescentes y jovenes SENAME</t>
  </si>
  <si>
    <t>Egreso por Abandono</t>
  </si>
  <si>
    <t>Paciente Diabético en Control Programa Salud Cardiovascular</t>
  </si>
  <si>
    <t>PROGRAMA ODONTOLÓGICO INTEGRAL, ESTRATEGIA MÁS SONRISAS PARA CHILE</t>
  </si>
  <si>
    <t>N°AUDITORÍAS CLÍNICAS REALIZADAS</t>
  </si>
  <si>
    <t>ALTAS INTEGRALES</t>
  </si>
  <si>
    <t>JUNJI-INTEGRA-MINEDUC</t>
  </si>
  <si>
    <t>SERNAM</t>
  </si>
  <si>
    <t>PRODEMU</t>
  </si>
  <si>
    <t xml:space="preserve">CHILE SOLIDARIO </t>
  </si>
  <si>
    <t>MINVU</t>
  </si>
  <si>
    <t>DEMANDA LOCAL</t>
  </si>
  <si>
    <t xml:space="preserve">PROGRAMA ODONTOLÓGICO INTEGRAL, ESTRATEGIA HOMBRES DE ESCASOS RECURSOS </t>
  </si>
  <si>
    <t>ALTAS INTEGRALES/ACTIVIDADES</t>
  </si>
  <si>
    <t>TOTAL ALTAS INTEGRALES</t>
  </si>
  <si>
    <t>N° DE AUDITORIAS CLINICAS REALIZADAS</t>
  </si>
  <si>
    <t>REPARACIÓN DE PROTESIS</t>
  </si>
  <si>
    <t>PROGRAMA ODONTOLÓGICO INTEGRAL, ESTRATEGIA ATENCION ODONTOLOGICA EN DOMICILIO</t>
  </si>
  <si>
    <t>ALTAS ODONTOLOGICAS</t>
  </si>
  <si>
    <t xml:space="preserve">TOTAL ALTAS </t>
  </si>
  <si>
    <t>ALTAS PERSONAS CON DEPENDENCIA SEVERA</t>
  </si>
  <si>
    <t>ALTAS CUIDADORES PERSONAS CON DEPENDENCIA</t>
  </si>
  <si>
    <t>PROGRAMA MEJORAMIENTO DEL ACCESO, ESTRATEGIA RESOLUCIÓN DE ESPECIALIDAD EN APS</t>
  </si>
  <si>
    <t>TRATAMIENTO ENDODONCIA</t>
  </si>
  <si>
    <t>N° PACIENTES</t>
  </si>
  <si>
    <t>N° DIENTES TRATADOS POR ODONTOLOGO GRAL</t>
  </si>
  <si>
    <t>N° DIENTES TRATADOS POR  ENDODONCISTA</t>
  </si>
  <si>
    <t>TRATAMIENTO DE PERIODONCIA</t>
  </si>
  <si>
    <t>N° DE SEXTANTES POR PERIODONCISTA</t>
  </si>
  <si>
    <t>N° PRÓTESIS REALIZADAS POR ODONTOLOGO GRAL</t>
  </si>
  <si>
    <t>N° PRÓTESIS REALIZADAS POR REHABILITADORES ORALES</t>
  </si>
  <si>
    <t>PROGRAMA GES ODONTOLÓGICO ADULTO DE 60 AÑOS.</t>
  </si>
  <si>
    <t>N° DIENTES</t>
  </si>
  <si>
    <t>N° PRÓTESIS</t>
  </si>
  <si>
    <t>PROGRAMA ODONTOLOGICO INTEGRAL, ESTRATEGIA ESTUDIANTES DE ENSEÑANZA MEDIA</t>
  </si>
  <si>
    <t>ALTAS INTEGRALES ESTUDIANTES DE ENSEÑANZA MEDIA</t>
  </si>
  <si>
    <t>ALTA INTEGRAL EN CENTRO DE SALUD</t>
  </si>
  <si>
    <t>ALTA INTEGRAL EN UNIDAD DENTAL MÓVIL O PORTÁTIL</t>
  </si>
  <si>
    <t>ALTA INTEGRAL EN ESTABLECIMIENTO EDUCACIONAL</t>
  </si>
  <si>
    <t>PROGRAMA MEJORAMIENTO DEL ACCESO, ESTRATEGIA MORBILIDAD ADULTO</t>
  </si>
  <si>
    <t>MORBILIDAD ADULTO</t>
  </si>
  <si>
    <t>N° TOTAL DE ACTIVIDAD RECUPERATIVA REALIZADA EN &gt;20 AÑOS, EN EXTENSIÓN HORARIA</t>
  </si>
  <si>
    <t>N° DE CONSULTAS DE MORBILIDAD REALIZADAS EN &gt;20 AÑOS, EN EXTENSIÓN HORARIA</t>
  </si>
  <si>
    <t>SECCIÓN G.1: PROGRAMA SEMBRANDO SONRISAS</t>
  </si>
  <si>
    <t>JUNJI</t>
  </si>
  <si>
    <t>INTEGRA</t>
  </si>
  <si>
    <t>MINEDUC</t>
  </si>
  <si>
    <t>EXAMEN DE SALUD</t>
  </si>
  <si>
    <t>Nº DE NIÑOS CON ÍNDICE ceod=0 AL INGRESO</t>
  </si>
  <si>
    <t>SET DE HIGIENE ORAL ENTREGADOS</t>
  </si>
  <si>
    <t>Nº DE APLICACIONES FLÚOR BARNIZ</t>
  </si>
  <si>
    <t>EDUCACIÓN GRUPAL EN ESTABLECIMIENTO DE EDUCACIÓN</t>
  </si>
  <si>
    <t>N° DE ESTABLECIMIENTOS DE EDUCACIÓN CON PROGRAMA IMPLEMENTADO</t>
  </si>
  <si>
    <t>SECCIÓN H: SEDACIÓN Y ANESTESIA</t>
  </si>
  <si>
    <t xml:space="preserve">20-24 años </t>
  </si>
  <si>
    <t>25-34 años</t>
  </si>
  <si>
    <t>35-44 años</t>
  </si>
  <si>
    <t>45-59 años</t>
  </si>
  <si>
    <t>ATENCIÓN BAJO SEDACIÓN INHALATORIA (CON ÓXIDO NITROSO)</t>
  </si>
  <si>
    <t>SEDACIÓN ENDOVENOSA</t>
  </si>
  <si>
    <t>ATENCIÓN BAJO ANESTESIA GENERAL</t>
  </si>
  <si>
    <t>ATENCIÓN BAJO SEDACIÓN ORAL</t>
  </si>
  <si>
    <t>SECCIÓN I:  CONSULTAS, INGRESOS Y EGRESOS EN ESPECIALIDADES ODONTOLÓGICAS REALIZADOS EN NIVEL PRIMARIO Y SECUNDARIO DE SALUD.</t>
  </si>
  <si>
    <t>ESPECIALIDAD Y TIPO DE INGRESO O EGRESO.</t>
  </si>
  <si>
    <t xml:space="preserve">TOTAL   </t>
  </si>
  <si>
    <t>60 AÑOS (INCLUÍDO EN GRUPOS DE 20-64 AÑOS)</t>
  </si>
  <si>
    <t>CONSULTAS PERTINENTES</t>
  </si>
  <si>
    <t>INASISTENTE</t>
  </si>
  <si>
    <t xml:space="preserve">COMPRA DE SERVICIO </t>
  </si>
  <si>
    <t>Operatoria</t>
  </si>
  <si>
    <t>Usuarios Oncológicos</t>
  </si>
  <si>
    <t>Según Protocolo de Referencia</t>
  </si>
  <si>
    <t>Según condición clínica</t>
  </si>
  <si>
    <t>CONSULTAS</t>
  </si>
  <si>
    <t>CONSULTA DE URGENCIA GES</t>
  </si>
  <si>
    <t>CONSULTA DE URGENCIA NO GES</t>
  </si>
  <si>
    <t>CIRUGÍA BUCAL</t>
  </si>
  <si>
    <t xml:space="preserve">CONSULTA NUEVA </t>
  </si>
  <si>
    <t xml:space="preserve">CONTROL </t>
  </si>
  <si>
    <t>INGRESOS A TRATAMIENTO</t>
  </si>
  <si>
    <t>ALTAS DE TRATAMIENTO</t>
  </si>
  <si>
    <t>CONTROL DE ESPECIALIDAD POST ALTA</t>
  </si>
  <si>
    <t>ALTAS ADMINISTRATIVAS</t>
  </si>
  <si>
    <t>ODONTOPEDIATRÍA</t>
  </si>
  <si>
    <t>ORTODONCIA Y ORTOPEDIA DENTO MAXILOFACIAL: APARATOLOGÍA FIJA</t>
  </si>
  <si>
    <t>ORTODONCIA Y ORTOPEDIA DENTO MAXILOFACIAL: APARATOLOGÍA REMOVIBLE</t>
  </si>
  <si>
    <t>REHABILITACIÓN: PRÓTESIS FIJA</t>
  </si>
  <si>
    <t>REHABILITACIÓN: PRÓTESIS REMOVIBLE</t>
  </si>
  <si>
    <t>REHABILITACIÓN: PRÓTESIS IMPLANTOASISTIDA</t>
  </si>
  <si>
    <t>SECCIÓN J: ACTIVIDADES EFECTUADAS POR TÉCNICO PARAMÉDICO DENTAL Y/O HIGIENISTAS DENTALES</t>
  </si>
  <si>
    <t>PULIDO CORONARIO Y DESTARTRAJE SUPRAGINGIVAL</t>
  </si>
  <si>
    <t xml:space="preserve">FLUORURACIÓN TÓPICA </t>
  </si>
  <si>
    <t>RADIOGRAFÍAS INTRAORALES (RETROALVEOLARES Y BITEWING)</t>
  </si>
  <si>
    <t>SECCIÓN K: CONSULTORÍAS DE ESPECIALIDADES ODONTOLÓGICAS.</t>
  </si>
  <si>
    <t>Nº CONSULTORÍAS</t>
  </si>
  <si>
    <t>Nº DE CASOS REVISADOS POR EL EQUIPO</t>
  </si>
  <si>
    <t>Nº DE CASOS ATENDIDOS</t>
  </si>
  <si>
    <t xml:space="preserve">IMAGENOLOGÍA ORAL Y MAXILOFACIAL </t>
  </si>
  <si>
    <t>ORTODONCIA</t>
  </si>
  <si>
    <t xml:space="preserve">REM-A11.  EXÁMENES DE PESQUISA DE ENFERMEDADES TRASMISIBLES </t>
  </si>
  <si>
    <t>SECCION A: EXÁMENES DE SÍFILIS</t>
  </si>
  <si>
    <r>
      <t xml:space="preserve">SECCIÓN A.1: EXAMEN VDRL POR GRUPO DE USUARIOS </t>
    </r>
    <r>
      <rPr>
        <b/>
        <sz val="10"/>
        <rFont val="Verdana"/>
        <family val="2"/>
      </rPr>
      <t>(Uso exclusivo de establecimientos con Laboratorio que procesan)</t>
    </r>
  </si>
  <si>
    <t>GRUPO DE PESQUISA</t>
  </si>
  <si>
    <t>POR EDAD (en meses - años)</t>
  </si>
  <si>
    <t>POR SEXO
(Procesados)</t>
  </si>
  <si>
    <t>6 a 11 meses</t>
  </si>
  <si>
    <t>12-24 meses</t>
  </si>
  <si>
    <t>5 a 9</t>
  </si>
  <si>
    <t>Procesados</t>
  </si>
  <si>
    <t>Reactivos</t>
  </si>
  <si>
    <t>GESTANTES PRIMER TRIMESTRE EMBARAZO</t>
  </si>
  <si>
    <t>GESTANTES SEGUNDO TRIMESTRE EMBARAZO</t>
  </si>
  <si>
    <t>GESTANTES TERCER TRIMESTRE EMBARAZO</t>
  </si>
  <si>
    <t>GESTANTES TRIMESTRE EMBARAZO IGNORADO</t>
  </si>
  <si>
    <t>GESTANTES EN SEGUIMIENTO POR DIAGNÓSTICO SÍFILIS</t>
  </si>
  <si>
    <t>PAREJA DE GESTANTE CON SEROLOGÍA REACTIVA</t>
  </si>
  <si>
    <t>MUJERES QUE INGRESAN A MATERNIDAD POR PARTO</t>
  </si>
  <si>
    <t>MUJERES QUE INGRESAN POR ABORTO</t>
  </si>
  <si>
    <t>MUJERES EN CONTROL GINECOLÓGICO</t>
  </si>
  <si>
    <t>RECIÉN NACIDO Y LACTANTE PARA DETECCIÓN DE SÍFILIS CONGÉNITA</t>
  </si>
  <si>
    <t>PERSONAS EN CONTROL POR COMERCIO SEXUAL</t>
  </si>
  <si>
    <t>PERSONAS EN CONTROL FECUNDIDAD</t>
  </si>
  <si>
    <t>CONSULTANTES POR ITS</t>
  </si>
  <si>
    <t xml:space="preserve">PERSONAS EMP/EMPAM </t>
  </si>
  <si>
    <t>DONANTES DE SANGRE</t>
  </si>
  <si>
    <t>DONANTES DE ÓRGANOS Y/O TEJIDOS</t>
  </si>
  <si>
    <t>PACIENTES EN DIÁLISIS</t>
  </si>
  <si>
    <t>VÍCTIMA DE VIOLENCIA SEXUAL</t>
  </si>
  <si>
    <t>SECCIÓN A.2: EXAMEN VDRL POR GRUPO DE USUARIOS (Uso exclusivo de establecimientos que Compran Servicio)</t>
  </si>
  <si>
    <r>
      <t xml:space="preserve">SECCIÓN A.3: EXAMEN RPR POR GRUPO DE USUARIOS </t>
    </r>
    <r>
      <rPr>
        <b/>
        <sz val="10"/>
        <rFont val="Verdana"/>
        <family val="2"/>
      </rPr>
      <t>(Uso exclusivo de establecimientos con Laboratorio que procesan)</t>
    </r>
  </si>
  <si>
    <t>SECCIÓN A.4: EXAMEN RPR POR GRUPO DE USUARIOS (Uso exclusivo de establecimientos que Compran Servicio)</t>
  </si>
  <si>
    <t xml:space="preserve">                   </t>
  </si>
  <si>
    <r>
      <t xml:space="preserve">SECCIÓN A.5: EXAMEN MHA-TP POR GRUPO DE USUARIOS </t>
    </r>
    <r>
      <rPr>
        <b/>
        <sz val="10"/>
        <rFont val="Verdana"/>
        <family val="2"/>
      </rPr>
      <t>(Uso exclusivo de establecimientos con Laboratorio que procesan)</t>
    </r>
  </si>
  <si>
    <t>SECCIÓN A.6: EXAMEN MHA-TP POR GRUPO DE USUARIOS (Uso exclusivo de establecimientos que Compran Servicio)</t>
  </si>
  <si>
    <t>SECCIÓN B.1: EXÁMENES SEGÚN GRUPOS DE USUARIOS POR CONDICIÓN DE HEPATITIS B, HEPATITIS C, CHAGAS, HTLV 1 Y SIFILIS (Uso exclusivo de establecimientos con Laboratorio que procesan)</t>
  </si>
  <si>
    <t>GRUPO DE USUARIOS</t>
  </si>
  <si>
    <t>HEPATITIS  B</t>
  </si>
  <si>
    <t>HEPATITIS  C</t>
  </si>
  <si>
    <t>CHAGAS</t>
  </si>
  <si>
    <t>HTLV1</t>
  </si>
  <si>
    <t>Confirmados</t>
  </si>
  <si>
    <t>USUARIOS</t>
  </si>
  <si>
    <t>DONANTES</t>
  </si>
  <si>
    <t>ALTRUISTA NUEVO</t>
  </si>
  <si>
    <t>ALTRUISTA REPETIDO</t>
  </si>
  <si>
    <t>FAMILIAR O REPOSICIÓN</t>
  </si>
  <si>
    <t>SECCIÓN B.2: EXÁMENES SEGÚN GRUPOS DE USUARIOS POR CONDICIÓN DE HEPATITIS B, HEPATITIS C, CHAGAS, HTLV 1 Y SIFILIS (Uso exclusivo de establecimientos que Compran Servicio)</t>
  </si>
  <si>
    <t xml:space="preserve">DONANTES DE ÓRGANOS Y/O TEJIDOS </t>
  </si>
  <si>
    <t>SECCIÓN C.1: EXÁMENES  DE  VIH POR GRUPOS DE USUARIOS (Uso exclusivo de establecimientos con Laboratorio que procesan)</t>
  </si>
  <si>
    <t>GRUPO DE EDAD (En años)</t>
  </si>
  <si>
    <t>Pueblos originarios</t>
  </si>
  <si>
    <t>14-18 años</t>
  </si>
  <si>
    <t>Menor de 12 meses</t>
  </si>
  <si>
    <t>3 a 4 años</t>
  </si>
  <si>
    <t xml:space="preserve"> 65 y más años</t>
  </si>
  <si>
    <t>Confirmados positivos por ISP</t>
  </si>
  <si>
    <t>GESTANTES PRIMER EXAMEN</t>
  </si>
  <si>
    <t>GESTANTES SEGUNDO EXAMEN</t>
  </si>
  <si>
    <t>MUJER EN TRABAJO DE PRE PARTO O PARTO</t>
  </si>
  <si>
    <t>POR CONSULTA ITS</t>
  </si>
  <si>
    <t>PERSONAS EN CONTROL DE REGULACIÓN FECUNDIDAD, GINECOLOGICO, CLIMATERIO</t>
  </si>
  <si>
    <t>PERSONAS EN CONTROL DE SALUD SEGÚN CICLO VITAL</t>
  </si>
  <si>
    <t>PERSONA EN CONTROL POR TBC</t>
  </si>
  <si>
    <t>PAREJA SERODISCORDANTE</t>
  </si>
  <si>
    <t>PAREJA DE GESTANTE VIH POSITIVO</t>
  </si>
  <si>
    <t>PERSONAL DE SALUD EXPUESTO A ACCIDENTE CORTOPUNZANTE</t>
  </si>
  <si>
    <t>PACIENTES FUENTE DE ACCIDENTE CORTOPUNZANTE</t>
  </si>
  <si>
    <t>PERSONA EN CONTROL POR HEPATITIS B</t>
  </si>
  <si>
    <t>PERSONA EN CONTROL POR HEPATITIS C</t>
  </si>
  <si>
    <t>CONSULTANTES POR MORBILIDAD</t>
  </si>
  <si>
    <t>POR CONSULTA ESPONTÁNEA</t>
  </si>
  <si>
    <t>SECCIÓN C.2: EXÁMENES  DE  VIH POR GRUPOS DE USUARIOS (Uso exclusivo de establecimientos que Compran Servicio)</t>
  </si>
  <si>
    <t xml:space="preserve">SECCIÓN D: EXÁMENES DE GONORREA POR GRUPOS DE USUARIOS </t>
  </si>
  <si>
    <t>GESTANTES</t>
  </si>
  <si>
    <t>COMERCIO SEXUAL</t>
  </si>
  <si>
    <t>PERSONAS VIH (+)</t>
  </si>
  <si>
    <t>CONSULTANTE ITS AMBULATORIO (nivel1º y 2º)</t>
  </si>
  <si>
    <t>CONSULTANTE ITS HOSPITALARIO (nivel 3º y urgencia)</t>
  </si>
  <si>
    <t>VICTIMA DE VIOLENCIA SEXUAL</t>
  </si>
  <si>
    <t xml:space="preserve">SECCIÓN E: EXÁMENES DE CHLAMYIDIA TRACHOMATIS POR GRUPOS DE USUARIOS </t>
  </si>
  <si>
    <t>SECCIÓN F: EXÁMENES  DE  VIH POR TECNICA VISUAL/RAPIDA Y GRUPOS DE USUARIOS (Uso exclusivo de establecimientos NO LABORATORIOS)</t>
  </si>
  <si>
    <t>GRUPOS DE USUARIOS POR INSTANCIA</t>
  </si>
  <si>
    <t>65 y Mas años</t>
  </si>
  <si>
    <t>INTERIOR ESTABLECIMIENTO SALUD (INTRAMURO)</t>
  </si>
  <si>
    <t>EXTERIOR ESTABLECIMIENTO DE SALUD (EXTRAMURO)</t>
  </si>
  <si>
    <t>CENTROS PENITENCIARIOS</t>
  </si>
  <si>
    <t>CENTROS SENAME</t>
  </si>
  <si>
    <t>CENTROS EDUCACIONALES</t>
  </si>
  <si>
    <t xml:space="preserve">OTROS </t>
  </si>
  <si>
    <t>SECCIÓN G: SCREENING ENFERMEDAD DE CHAGAS PARA EMABARAZADAS, PUERPERAS Y MUJERES EN EDAD FÉRTIL</t>
  </si>
  <si>
    <t xml:space="preserve">GRUPO DE EDAD </t>
  </si>
  <si>
    <t>Gestantes con examen de Chagas solicitado</t>
  </si>
  <si>
    <t>Gestantes con examen de Chagas informado</t>
  </si>
  <si>
    <t>Gestantes con examen de Chagas confirmado</t>
  </si>
  <si>
    <t>Gestantes que ingresan a maternidad sin examen de enfermedad de Chagas</t>
  </si>
  <si>
    <t>Mujeres en Control Preconcepcional</t>
  </si>
  <si>
    <t xml:space="preserve">SECCIÓN H: DIAGNÓSTICO TRANSMISIÓN VERTICAL MADRE HIJO/A CON ENFERMEDAD DE CHAGAS </t>
  </si>
  <si>
    <t xml:space="preserve"> CONDICIÓN</t>
  </si>
  <si>
    <t>5 meses</t>
  </si>
  <si>
    <t>7 meses</t>
  </si>
  <si>
    <t>8 meses</t>
  </si>
  <si>
    <t>9 meses</t>
  </si>
  <si>
    <t>10 meses</t>
  </si>
  <si>
    <t>11 meses</t>
  </si>
  <si>
    <t>12 meses</t>
  </si>
  <si>
    <t>13 meses</t>
  </si>
  <si>
    <t>14 meses</t>
  </si>
  <si>
    <t>15 meses</t>
  </si>
  <si>
    <t xml:space="preserve">Hijos/as de Madre con Enfermedad de Chagas nacidos en el periodo </t>
  </si>
  <si>
    <t>Hijos/as de Madre con Enfermedad de Chagas con diagnóstico directo realizado</t>
  </si>
  <si>
    <t xml:space="preserve">Hijos/as de Madre con Enfermedad de Chagas con diagnóstico finalizado e informado (1° muestra) </t>
  </si>
  <si>
    <t xml:space="preserve">Hijos/as de Madre con Enfermedad de Chagas con diagnóstico finalizado e informado (2° muestra) </t>
  </si>
  <si>
    <t xml:space="preserve">Hijos/as de Madre con enfermedad de Chagas con diagnóstico finalizado e informado (3° muestra) </t>
  </si>
  <si>
    <t>SECCION I: TRATAMIENTOS FAMACOLÓGICOS</t>
  </si>
  <si>
    <t>GRUPO DE EDAD Y SEXO</t>
  </si>
  <si>
    <t xml:space="preserve">menor 1 </t>
  </si>
  <si>
    <t>1-4</t>
  </si>
  <si>
    <t>5-9</t>
  </si>
  <si>
    <t>10-14</t>
  </si>
  <si>
    <t>55-59</t>
  </si>
  <si>
    <t>60-64</t>
  </si>
  <si>
    <t>65-69</t>
  </si>
  <si>
    <t>mayor 70</t>
  </si>
  <si>
    <t>menor 1 año</t>
  </si>
  <si>
    <t>1-4 años</t>
  </si>
  <si>
    <t>5-9 años</t>
  </si>
  <si>
    <t>55-59 años</t>
  </si>
  <si>
    <t>mayor 70 años</t>
  </si>
  <si>
    <t>Personas con enfermedad de Chagas que ingresan a tratamiento farmacológico en el periodo (nifurtimox)</t>
  </si>
  <si>
    <t>Personas con enfermedad de Chagas que suspenden o rechazan tratamiento farmacológico en el periodo (nifurtimox)</t>
  </si>
  <si>
    <t>Personas con enfermedad de Chagas que finalizan tratamiento farmacológico en el periodo (nifurtimox)</t>
  </si>
  <si>
    <t>Personas con enfermedad de Chagas que ingresan a tratamiento farmacológico en el periodo (benznidazol)</t>
  </si>
  <si>
    <t>Personas con enfermedad de Chagas que suspenden o rechazan tratamiento farmacológico en el periodo (benznidazol)</t>
  </si>
  <si>
    <t>Personas con enfermedad de Chagas que finalizan tratamiento farmacológico en el periodo (benznidazol)</t>
  </si>
  <si>
    <t>SECCION J: DONANTES CONFIRMADOS ENFEMERDAD DE CHAGAS</t>
  </si>
  <si>
    <t>GRUPO DE EDAD y SEXO</t>
  </si>
  <si>
    <t>18-19 años</t>
  </si>
  <si>
    <t>mayor a 70 años</t>
  </si>
  <si>
    <t>Donantes confirmados con enfermedad de Chagas en el periodo</t>
  </si>
  <si>
    <t>Donantes confirmados e  informados de su condición serologica para enfermedad de Chagas</t>
  </si>
  <si>
    <t>SECCIÓN K: SEGUIMIENTO DE CASOS</t>
  </si>
  <si>
    <t>Control de las personas con Chagas crónico en Atencion Primaria de Salud</t>
  </si>
  <si>
    <t>Estudio de  contactos familiares de un caso por Infección por T cruzi</t>
  </si>
  <si>
    <t>Casos contactos familiares confirmados por Infección por T cruzi</t>
  </si>
  <si>
    <t>AÑO 2023</t>
  </si>
  <si>
    <t>REM-A11a.  TRANSMISIÓN VERTICAL MATERNO INFANTIL</t>
  </si>
  <si>
    <t>SECCION A: TRATAMIENTO DE SIFILIS EN GESTANTES</t>
  </si>
  <si>
    <t>TRATAMIENTO DE SIFILIS EN GESTANTES EN ATENCIÓN PRIMARIA</t>
  </si>
  <si>
    <t>Gestantes con 1° test no treponémico reactivo en este embarazo con  penicilina administrada en Atención Primaria</t>
  </si>
  <si>
    <t xml:space="preserve">Gestantes con 1° test no treponémico reactivo </t>
  </si>
  <si>
    <t>TRATAMIENTO DE  SIFILIS EN GESTANTES EN ESPECIALIDADES</t>
  </si>
  <si>
    <t>Gestantes con 1° test no treponémico reactivo en este embarazo  con penicilina administrada en especialidades</t>
  </si>
  <si>
    <t>Gestantes con 1° test no treponémico reactivo en este embarazo</t>
  </si>
  <si>
    <t>TRATAMIENTO SIFILIS EN GESTANTES AL MOMENTO DEL PARTO</t>
  </si>
  <si>
    <t>Gestantes con 1° test no treponemico reactivo en este embarazo con  penicilina administrada al parto</t>
  </si>
  <si>
    <t>SECCIÓN B: NIÑOS Y NIÑAS EXPUESTOS A LA SIFILIS TRATADOS AL NACER</t>
  </si>
  <si>
    <t>Recién nacidos/as expuestos a sífilis (hijos de mujer con serología reactiva para sífilis al parto no tratada o inadecuadamente tratada), que reciben tratamiento para sífilis congénita al nacer</t>
  </si>
  <si>
    <t>Recién nacidos/as expuestos a sífilis (hijos de mujer con serología reactiva para sífilis al parto  no tratada o inadecuadamente tratada)</t>
  </si>
  <si>
    <t>SECCIÓN C: ABORTOS Y DEFUNCIONES FETALES ATRIBUIDAS A SIFILIS SEGÚN EDAD GESTACIONAL</t>
  </si>
  <si>
    <t xml:space="preserve">Mujeres con serología reactiva para sífilis con aborto menor o igual a 19+6 semanas o menor a 500 grs </t>
  </si>
  <si>
    <t xml:space="preserve">Mujeres con aborto menor o igual a 19+6 semanas o menor a 500 grs </t>
  </si>
  <si>
    <t xml:space="preserve">Mujeres con serología reactiva para sífilis con aborto entre las 20 y las 21+6 semanas o mayor a 500 grs </t>
  </si>
  <si>
    <t xml:space="preserve">Mujeres con aborto entre las 20 y las 21+6 semanas o mayor a 500 grs </t>
  </si>
  <si>
    <t xml:space="preserve">Mujeres con serología reactiva para sífilis con mortinato mayor o igual a 22 semanas </t>
  </si>
  <si>
    <t xml:space="preserve">Mujeres con mortinato mayor o igual a 22 semanas </t>
  </si>
  <si>
    <t>SECCION D: APLICACIÓN DE PROFILAXIS OCULAR PARA GONORREA EN RECIEN NACIDOS</t>
  </si>
  <si>
    <t>Recién Nacidos  vivos que reciben profilaxis ocular para gonorrea al nacer</t>
  </si>
  <si>
    <t xml:space="preserve">Recién nacidos vivos </t>
  </si>
  <si>
    <t>SECCIÓN E: MUJERES VIH QUE RECIBE PROTOCOLO PREVENCIÓN TRANSMISIÓN VERTICAL  AL PARTO (PTV)</t>
  </si>
  <si>
    <r>
      <t xml:space="preserve">Mujeres VIH (+) </t>
    </r>
    <r>
      <rPr>
        <b/>
        <sz val="11"/>
        <rFont val="Calibri"/>
        <family val="2"/>
        <scheme val="minor"/>
      </rPr>
      <t>confirmada</t>
    </r>
    <r>
      <rPr>
        <sz val="11"/>
        <rFont val="Calibri"/>
        <family val="2"/>
        <scheme val="minor"/>
      </rPr>
      <t xml:space="preserve">  por ISP que recibieron protocolo PTV completo al parto</t>
    </r>
  </si>
  <si>
    <r>
      <t xml:space="preserve">Mujeres VIH (+) </t>
    </r>
    <r>
      <rPr>
        <b/>
        <sz val="11"/>
        <rFont val="Calibri"/>
        <family val="2"/>
        <scheme val="minor"/>
      </rPr>
      <t>confirmada</t>
    </r>
    <r>
      <rPr>
        <sz val="11"/>
        <rFont val="Calibri"/>
        <family val="2"/>
        <scheme val="minor"/>
      </rPr>
      <t xml:space="preserve">  por ISP que recibieron protocolo PTV incompleto al parto</t>
    </r>
  </si>
  <si>
    <r>
      <t xml:space="preserve">Mujeres VIH (+) </t>
    </r>
    <r>
      <rPr>
        <b/>
        <sz val="11"/>
        <rFont val="Calibri"/>
        <family val="2"/>
        <scheme val="minor"/>
      </rPr>
      <t>confirmada</t>
    </r>
    <r>
      <rPr>
        <sz val="11"/>
        <rFont val="Calibri"/>
        <family val="2"/>
        <scheme val="minor"/>
      </rPr>
      <t xml:space="preserve">  por ISP que no recibieron protocolo PTV al parto</t>
    </r>
  </si>
  <si>
    <r>
      <t xml:space="preserve">Mujeres VIH (+) </t>
    </r>
    <r>
      <rPr>
        <b/>
        <sz val="11"/>
        <rFont val="Calibri"/>
        <family val="2"/>
        <scheme val="minor"/>
      </rPr>
      <t>confirmada</t>
    </r>
    <r>
      <rPr>
        <sz val="11"/>
        <rFont val="Calibri"/>
        <family val="2"/>
        <scheme val="minor"/>
      </rPr>
      <t xml:space="preserve"> por ISP atendidas por parto </t>
    </r>
  </si>
  <si>
    <r>
      <t xml:space="preserve">Mujeres con serología VIH (+) </t>
    </r>
    <r>
      <rPr>
        <b/>
        <sz val="11"/>
        <rFont val="Calibri"/>
        <family val="2"/>
        <scheme val="minor"/>
      </rPr>
      <t>no confirmada</t>
    </r>
    <r>
      <rPr>
        <sz val="11"/>
        <rFont val="Calibri"/>
        <family val="2"/>
        <scheme val="minor"/>
      </rPr>
      <t xml:space="preserve"> por ISP que recibieron protocolo PTV completo al parto</t>
    </r>
  </si>
  <si>
    <r>
      <t xml:space="preserve">Mujeres con serología VIH (+) </t>
    </r>
    <r>
      <rPr>
        <b/>
        <sz val="11"/>
        <rFont val="Calibri"/>
        <family val="2"/>
        <scheme val="minor"/>
      </rPr>
      <t>no confirmada</t>
    </r>
    <r>
      <rPr>
        <sz val="11"/>
        <rFont val="Calibri"/>
        <family val="2"/>
        <scheme val="minor"/>
      </rPr>
      <t xml:space="preserve">  por ISP que recibieron protocolo PTV incompleto al parto</t>
    </r>
  </si>
  <si>
    <r>
      <t xml:space="preserve">Mujeres con serología VIH (+) </t>
    </r>
    <r>
      <rPr>
        <b/>
        <sz val="11"/>
        <rFont val="Calibri"/>
        <family val="2"/>
        <scheme val="minor"/>
      </rPr>
      <t>no confirmada</t>
    </r>
    <r>
      <rPr>
        <sz val="11"/>
        <rFont val="Calibri"/>
        <family val="2"/>
        <scheme val="minor"/>
      </rPr>
      <t xml:space="preserve">  por ISP que No recibieron protocolo PTV al parto</t>
    </r>
  </si>
  <si>
    <r>
      <t xml:space="preserve">Mujeres con serología VIH (+) </t>
    </r>
    <r>
      <rPr>
        <b/>
        <sz val="11"/>
        <rFont val="Calibri"/>
        <family val="2"/>
        <scheme val="minor"/>
      </rPr>
      <t>no confirmada</t>
    </r>
    <r>
      <rPr>
        <sz val="11"/>
        <rFont val="Calibri"/>
        <family val="2"/>
        <scheme val="minor"/>
      </rPr>
      <t xml:space="preserve"> por ISP atendidas por parto  </t>
    </r>
  </si>
  <si>
    <t>SECCIÓN F: RECIEN NACIDOS EXPUESTOS AL VIH QUE RECIBE PROTOCOLO DE TRANSMISION VERTICAL</t>
  </si>
  <si>
    <t xml:space="preserve">Recién nacidos vivos hijos de mujer VIH (+) confirmada por ISP que iniciaron profilaxis para VIH durante las primeras 12 hrs de vida </t>
  </si>
  <si>
    <t>Recién nacidos vivos hijos de mujer VIH (+) confirmada por ISP</t>
  </si>
  <si>
    <t xml:space="preserve">Recién nacidos vivos hijos de mujer con serología VIH (+) no confirmada por ISP que iniciaron profilaxis para VIH durante las primeras 12 hrs de vida </t>
  </si>
  <si>
    <t>Recién nacidos vivos hijos de mujer con serología VIH (+) no confirmada por ISP</t>
  </si>
  <si>
    <t>SECCÓN G: RECIEN NACIDOS EXPUESTOS AL VIH QUE RECIBEN LECHE MATERNIZADA AL ALTA</t>
  </si>
  <si>
    <t>Recién nacidos vivos hijos de mujer VIH (+) confirmada por ISP que recibieron leche maternizada al alta (para ser consumida en su casa)</t>
  </si>
  <si>
    <t>Recien nacidos vivos hijos de mujer con serología VIH (+) no confirmada por el ISP  que recibieron leche maternizada al alta (para ser consumida en su casa)</t>
  </si>
  <si>
    <t>Recien nacidos vivos hijos de mujer con serología VIH (+) no confirmada por el ISP</t>
  </si>
  <si>
    <t xml:space="preserve">SECCION H: GESTANTES ESTUDIADAS PARA ESTREPTOCOCCUS GRUPO B (EGB) </t>
  </si>
  <si>
    <t>GESTANTES ESTUDIADAS PARA ESTREPTOCOCCUS GRUPO B (EGB) EN APS</t>
  </si>
  <si>
    <t>Gestantes estudiadas para EGB en APS</t>
  </si>
  <si>
    <t xml:space="preserve">Gestantes estudiadas en APS con examen EGB (+) </t>
  </si>
  <si>
    <t>GESTANTES ESTUDIADAS PARA ESTREPTOCOCCUS GRUPO B (EGB) EN ESPECIALIDADES</t>
  </si>
  <si>
    <t>Gestantes estudiadas para EGB en Especialidades</t>
  </si>
  <si>
    <t xml:space="preserve">Gestantes estudiadas en Especialidades con examen EGB (+) </t>
  </si>
  <si>
    <t>GESTANTES ESTUDIADAS PARA ESTREPTOCOCCUS GRUPO B (EGB) EN NIVEL HOSPITALARIO</t>
  </si>
  <si>
    <t>Gestantes estudiadas para EGB en nivel hospitalario</t>
  </si>
  <si>
    <t xml:space="preserve">Gestantes estudiadas en nivel hospitalario con examen EGB (+) </t>
  </si>
  <si>
    <t>GESTANTES CON PROFILAXIS PARA ESTREPTOCOCCUS GRUPO B (EGB) AL PARTO</t>
  </si>
  <si>
    <t>Gestantes con profilaxis para  EGB (+) al parto.</t>
  </si>
  <si>
    <t>SECCION I: GESTANTES EVALUADAS PARA HEPATITIS B</t>
  </si>
  <si>
    <t>GESTANTES EVALUADAS PARA HEPATITIS B EN ATENCIÓN PRIMARIA</t>
  </si>
  <si>
    <t xml:space="preserve">Gestantes con solicitud de estudio serológico para Hepatitis B </t>
  </si>
  <si>
    <t xml:space="preserve">Gestantes con estudio serológico positivo confirmado para Hepatitis B </t>
  </si>
  <si>
    <t xml:space="preserve">Gestantes con Hepatitis B positivo derivada con especialista (Gastroenterólogo, hepatólogo u otro) </t>
  </si>
  <si>
    <t>GESTANTES EVALUADAS PARA HEPATITIS B EN ESPECIALIDADES</t>
  </si>
  <si>
    <t>GESTANTES EVALUADAS PARA HEPATITIS B EN PARTOS</t>
  </si>
  <si>
    <t>SECCION J: PROFILAXIS DE TRANSMISIÓN VERTICAL APLICADA AL RECIEN NACIDO, HIJO DE MADRE HEPATITIS B POSITIVA</t>
  </si>
  <si>
    <t>Recién nacidos hijos de madre Hepatitis B positiva, nacidos en el periodo</t>
  </si>
  <si>
    <t>Recién nacidos hijos de madre Hepatitis B positiva que recibieron profilaxis completa, según la normativa vigente</t>
  </si>
  <si>
    <t>SECCION K: SEGUIMIENTO DE NIÑOS Y NIÑAS AL AÑO DE VIDA</t>
  </si>
  <si>
    <t>Niños/as  hijos de madre Hepatitis B positiva evaluados al año de vida</t>
  </si>
  <si>
    <t>Niños/as  hijos de madre Hepatitis B positiva, evaluados al año de vida, confirmado positivo de transmisión vertical para Hepatitis B</t>
  </si>
  <si>
    <t>AÑO: 2023</t>
  </si>
  <si>
    <t>REM-19a.   ACTIVIDADES DE PROMOCIÓN Y PREVENCIÓN DE LA SALUD</t>
  </si>
  <si>
    <t>SECCIÓN A: CONSEJERÍAS</t>
  </si>
  <si>
    <t>SECCIÓN A.1: CONSEJERÍAS INDIVIDUALES</t>
  </si>
  <si>
    <t>ACTIVIDADES Y ÁREAS TEMÁTICAS</t>
  </si>
  <si>
    <t>Espacios Amigables / adolescentes</t>
  </si>
  <si>
    <t xml:space="preserve">15-19 </t>
  </si>
  <si>
    <t xml:space="preserve">20-24 </t>
  </si>
  <si>
    <t xml:space="preserve">25-29 </t>
  </si>
  <si>
    <t xml:space="preserve">30-34 </t>
  </si>
  <si>
    <t>35-39</t>
  </si>
  <si>
    <t xml:space="preserve">40-44 </t>
  </si>
  <si>
    <t xml:space="preserve">45-49 </t>
  </si>
  <si>
    <t xml:space="preserve">50-54 </t>
  </si>
  <si>
    <t xml:space="preserve">60-64 </t>
  </si>
  <si>
    <t xml:space="preserve">65-69 </t>
  </si>
  <si>
    <t xml:space="preserve">70-74 </t>
  </si>
  <si>
    <t>75- 79</t>
  </si>
  <si>
    <t>AMBOS SEXOS</t>
  </si>
  <si>
    <t>HOMBRES</t>
  </si>
  <si>
    <t>MUJERES</t>
  </si>
  <si>
    <t>ACTIVIDAD FÍSICA Y ALIMENTACION SALUDABLE</t>
  </si>
  <si>
    <t xml:space="preserve">MATRONA/ÓN </t>
  </si>
  <si>
    <t>KINESIÓLOGO</t>
  </si>
  <si>
    <t xml:space="preserve">TERAPEUTA OCUPACIONAL </t>
  </si>
  <si>
    <t xml:space="preserve">OTRO PROFESIONAL </t>
  </si>
  <si>
    <t>FACILITADOR/A INTERCULTURAL</t>
  </si>
  <si>
    <t>CONSUMO DE DROGAS</t>
  </si>
  <si>
    <t>SALUD SEXUAL Y REPRODUCTIVA CON O SIN ENTREGA DE PRESERVATIVOS</t>
  </si>
  <si>
    <t>REGULACIÓN DE FERTILIDAD CON O SIN ENTREGA DE PRESERVATIVOS</t>
  </si>
  <si>
    <t>PREVENCIÓN VIH E INFECCIÓN DE TRANSMISIÓN SEXUAL (ITS) CON O SIN ENTREGA DE PRESERVATIVOS</t>
  </si>
  <si>
    <t>PREVENCIÓN DE LA TRANSMISIÓN VERTICAL DEL VIH (EMBARAZADAS) CON O SIN ENTREGA DE PRESERVATIVOS</t>
  </si>
  <si>
    <t>MÉDICO PRE TEST</t>
  </si>
  <si>
    <t>MATRONA/ÓN PRE TEST</t>
  </si>
  <si>
    <t>MÉDICO POST TEST</t>
  </si>
  <si>
    <t>MATRONA / ÓN POST TEST</t>
  </si>
  <si>
    <t>DESARROLLO INFANTIL INTEGRAL</t>
  </si>
  <si>
    <t>Otras Áreas</t>
  </si>
  <si>
    <t>Enfermera /o</t>
  </si>
  <si>
    <t>Trabajador/a social</t>
  </si>
  <si>
    <t>Psicóloga /o</t>
  </si>
  <si>
    <t>Terapeuta ocupacional</t>
  </si>
  <si>
    <t>Facilitador/a intercultural</t>
  </si>
  <si>
    <t>Otro profesional</t>
  </si>
  <si>
    <t>SECCIÓN A.2: CONSEJERÍAS INDIVIDUALES POR VIH (NO INCLUIDAS EN LA SECCIÓN A.1)</t>
  </si>
  <si>
    <t>CONSEJERÍAS</t>
  </si>
  <si>
    <t>ÁREA O NIVEL</t>
  </si>
  <si>
    <t>10 a 14</t>
  </si>
  <si>
    <t>ORIENTACIÓN E INFORMACIÓN PREVIA AL EXAMEN VIH</t>
  </si>
  <si>
    <t>EN BANCO DE SANGRE  (DONANTES)</t>
  </si>
  <si>
    <t>HOSPITALIZACIÓN</t>
  </si>
  <si>
    <t>EN CDT - CRS</t>
  </si>
  <si>
    <t>EN APS</t>
  </si>
  <si>
    <t>EN APS - ESPACIOS AMIGABLES</t>
  </si>
  <si>
    <t>EN OTRAS INSTANCIAS</t>
  </si>
  <si>
    <t>CONSEJERÍAS POST TEST VIH</t>
  </si>
  <si>
    <t>SECCIÓN A.3: CONSEJERÍAS FAMILIARES</t>
  </si>
  <si>
    <t>TEMAS PRIORIDAD</t>
  </si>
  <si>
    <t>FAMILIA</t>
  </si>
  <si>
    <t>TOTAL ACTIVIDADES</t>
  </si>
  <si>
    <t>ESPACIOS AMIGABLES</t>
  </si>
  <si>
    <t>CON RIESGO PSICOSOCIAL</t>
  </si>
  <si>
    <t>CON INTEGRANTE DE PATOLOGÍA CRÓNICA</t>
  </si>
  <si>
    <t>CON INTEGRANTE CON PROBLEMA DE SALUD MENTAL</t>
  </si>
  <si>
    <t>CON ADULTO MAYOR DEPENDIENTE</t>
  </si>
  <si>
    <t>CON ADULTO MAYOR CON DEMENCIA</t>
  </si>
  <si>
    <t>CON INTEGRANTE CON ENFERMEDAD TERMINAL</t>
  </si>
  <si>
    <t>CON INTEGRANTE DEPENDIENTE SEVERO</t>
  </si>
  <si>
    <t>OTRAS ÁREAS DE INTERVENCIÓN</t>
  </si>
  <si>
    <t>CON ADOLESCENTE VIH (+)</t>
  </si>
  <si>
    <t>SECCIÓN A.4: CONSEJERÍAS INDIVIDUALES  CON ENTREGA DE PRESERVATIVOS (INCLUIDAS EN SECCIÓN A.1)</t>
  </si>
  <si>
    <t>14 a 18</t>
  </si>
  <si>
    <t xml:space="preserve">CONSEJERÍA CON ENTREGA DE PRESERVATIVOS </t>
  </si>
  <si>
    <t>CONDONES MASCULINOS</t>
  </si>
  <si>
    <t>CONDONES FEMENINOS</t>
  </si>
  <si>
    <t>AMBOS TIPOS DE CONDONES</t>
  </si>
  <si>
    <t>SECCIÓN B: ACTIVIDADES DE PROMOCIÓN</t>
  </si>
  <si>
    <t>SECCIÓN B.1: ACTIVIDADES DE PROMOCIÓN SEGÚN ESTRATEGIAS Y CONDICIONANTES ABORDADAS Y NÚMERO DE PARTICIPANTES</t>
  </si>
  <si>
    <t xml:space="preserve">ESTRATEGIA, ESPACIOS  O LÍNEAS DE ACCIÓN </t>
  </si>
  <si>
    <t>CONDICIONANTES ABORDADAS</t>
  </si>
  <si>
    <t>DETERMINANTES SOCIALES DE LA SALUD ABORDADAS - CHILE CRECE CONTIGO</t>
  </si>
  <si>
    <t xml:space="preserve">TOTAL PARTICIPANTES </t>
  </si>
  <si>
    <t>Actividad física</t>
  </si>
  <si>
    <t xml:space="preserve">Alimentación </t>
  </si>
  <si>
    <t>Ambiente libre de humo de tabaco</t>
  </si>
  <si>
    <t>Factores protectores psicosociales</t>
  </si>
  <si>
    <t>Factores protectores ambientales</t>
  </si>
  <si>
    <t>Derechos humanos</t>
  </si>
  <si>
    <t>Salud sexual y prevención de VIH/SIDA e ITS</t>
  </si>
  <si>
    <t xml:space="preserve">EVENTOS  MASIVOS </t>
  </si>
  <si>
    <t>COMUNAS, COMUNIDADES.</t>
  </si>
  <si>
    <t>ESPACIOS AMIGABLES EN APS</t>
  </si>
  <si>
    <t>LUGARES DE TRABAJO</t>
  </si>
  <si>
    <t>ESTABLECIMIENTOS EDUCACIÓN</t>
  </si>
  <si>
    <t>REUNIONES DE PLANIFICACIÓN PARTICIPATIVA</t>
  </si>
  <si>
    <t xml:space="preserve">
JORNADAS Y  
SEMINARIOS</t>
  </si>
  <si>
    <t xml:space="preserve">EDUCACIÓN GRUPAL </t>
  </si>
  <si>
    <t>SECCIÓN B.2: TALLERES GRUPALES DE VIDA SANA SEGÚN TIPO, POR ESPACIOS DE ACCIÓN</t>
  </si>
  <si>
    <t>ESPACIOS DE ACCIÓN</t>
  </si>
  <si>
    <t>TOTAL  TALLERES</t>
  </si>
  <si>
    <t xml:space="preserve">"AUTOESTIMA Y AUTOCUIDADO" </t>
  </si>
  <si>
    <t>"MENTE SANA Y CUERPO SANO"</t>
  </si>
  <si>
    <t>"COMUNICACIÓN"</t>
  </si>
  <si>
    <t>"YO ME CUIDO"</t>
  </si>
  <si>
    <t>CONTROL DEL TABACO</t>
  </si>
  <si>
    <t>OTROS TIPO DE TALLERES</t>
  </si>
  <si>
    <t>COMUNAS, COMUNIDADES</t>
  </si>
  <si>
    <t>ESTABLECIMIENTOS EDUCACIONALES</t>
  </si>
  <si>
    <t>SECCIÓN B.3: ACTIVIDADES DE GESTIÓN SEGÚN TIPO, POR ESPACIOS DE ACCIÓN</t>
  </si>
  <si>
    <t xml:space="preserve">REUNIONES DE GESTIÓN </t>
  </si>
  <si>
    <t>REUNIONES  MASIVAS DE GESTIÓN</t>
  </si>
  <si>
    <t>ACCIONES DE COMUNICACIÓN Y DIFUSIÓN</t>
  </si>
  <si>
    <t>PREPARACIÓN ACTIVIDADES EDUCATIVAS</t>
  </si>
  <si>
    <t>ENTREVISTAS</t>
  </si>
  <si>
    <t>INVESTIGACIÓN Y CAPACITACIÓN DE RRHH</t>
  </si>
  <si>
    <t>ESTABLECIMIENTOS 
EDUCACIONALES</t>
  </si>
  <si>
    <t>OFICINA INTERCULTURAL</t>
  </si>
  <si>
    <t xml:space="preserve">SECCIÓN B.4: TALLERES GRUPALES SEGÚN TEMÁTICA Y NUMERO DE PARTICIPANTES EN PROGRAMA ESPACIOS AMIGABLES </t>
  </si>
  <si>
    <t>TOTAL TALLERES</t>
  </si>
  <si>
    <t>TOTAL PARTICIPANTES</t>
  </si>
  <si>
    <t>ACTIVIDAD FÍSICA</t>
  </si>
  <si>
    <t>ALIMENTACIÓN</t>
  </si>
  <si>
    <t>AMBIENTE LIBRE DE HUMO DEL TABACO</t>
  </si>
  <si>
    <t>FACTORES PROTECTORES PSICOSOCIALES</t>
  </si>
  <si>
    <t>PREVENCIÓN CONSUMO DE ALCOHOL Y OTRAS DROGAS</t>
  </si>
  <si>
    <t>SALUD SEXUAL Y PREVENCIÓN DE VIH/SIDA e ITS</t>
  </si>
  <si>
    <t>OTROS TIPOS DE TALLERES</t>
  </si>
  <si>
    <t>ESPACIOS COMUNITARIOS</t>
  </si>
  <si>
    <t>CENTROS DE SALUD</t>
  </si>
  <si>
    <t>SECCIÓN C: TRABAJO CON AGRUPACIONES DE USUARIOS, COMUNIDAD Y DERECHOS HUMANOS (PRAIS) (Contenidas en Sección B.1)</t>
  </si>
  <si>
    <t>SECCIÓN D: TRABAJO INTERSECTORIAL PRAIS (Contenidas en REM A06, Sección C.1)</t>
  </si>
  <si>
    <t>Actividades de participación social por Técnico en Enfermería</t>
  </si>
  <si>
    <t>TOTAL DE ACTIVIDADES</t>
  </si>
  <si>
    <t>ACTIVIDADES A PUEBLOS INDÍGENAS</t>
  </si>
  <si>
    <t>EVENTOS MASIVOS (ASAMBLEAS, CABILDOS, OTROS)</t>
  </si>
  <si>
    <t>EDUCACIÓN Y CAPACITACIÓN COMUNITARIA</t>
  </si>
  <si>
    <t>ACTIVIDADES DE DIFUSIÓN Y COMUNICACIÓN</t>
  </si>
  <si>
    <t>JORNADAS DE INTERCAMBIO DE EXPERIENCIAS</t>
  </si>
  <si>
    <t>ASESORÍA TÉCNICA</t>
  </si>
  <si>
    <t>ACTIVIDADES DE MONITOREO</t>
  </si>
  <si>
    <t>REUNIONES INTERSECTOR</t>
  </si>
  <si>
    <t>REUNIONES INTRASECTOR</t>
  </si>
  <si>
    <t>ADMINISTRACIÓN Y GESTIÓN</t>
  </si>
  <si>
    <t>Total mujeres</t>
  </si>
  <si>
    <t>Total hombres</t>
  </si>
  <si>
    <t>Total participantes</t>
  </si>
  <si>
    <t>Planificación local participativa (Diagnósticos, programación y evaluación)</t>
  </si>
  <si>
    <t>Estrategias de satisfacción usuaria</t>
  </si>
  <si>
    <t>Presupuestos participativos</t>
  </si>
  <si>
    <t>Cuentas públicas participativas</t>
  </si>
  <si>
    <t>Mesas: Territoriales, diálogos ciudadanos, mesa salud intercultural</t>
  </si>
  <si>
    <t xml:space="preserve">Otras instancias de participacion Juvenil </t>
  </si>
  <si>
    <t xml:space="preserve"> Consejos consultivos de Adolescentes y Jóvenes</t>
  </si>
  <si>
    <t>Consejo de la Sociedad Civil, Consejos consultivos, de desarrollo y comités locales</t>
  </si>
  <si>
    <t>Consultas Ciudadanas</t>
  </si>
  <si>
    <t>PARTICIPANTES</t>
  </si>
  <si>
    <t>ESTRATEGIAS/LÍNEAS DE ACCIÓN</t>
  </si>
  <si>
    <t xml:space="preserve">ESPACIOS/INSTANCIAS </t>
  </si>
  <si>
    <t>TIPO DE ACTIVIDADES</t>
  </si>
  <si>
    <t>SECCIÓN B: ACTIVIDADES POR ESTRATEGIA/LÍNEA DE ACCIÓN O ESPACIO / INSTANCIA DE PARTICIPACIÓN SOCIAL</t>
  </si>
  <si>
    <t>SOLICITUDES LEY 20.285 (Ley de Transparencia)</t>
  </si>
  <si>
    <t>SOLICITUDES</t>
  </si>
  <si>
    <t>FELICITACIONES</t>
  </si>
  <si>
    <t>SUGERENCIAS</t>
  </si>
  <si>
    <t>INCUMPLIMIENTO DE GARANTÍAS FOFAR</t>
  </si>
  <si>
    <t>INCUMPLIMIENTO DE GARANTÍAS LEY RICARTE SOTO</t>
  </si>
  <si>
    <t>INCUMPLIMIENTO GARANTÍAS EXPLÍCITAS EN SALUD (GES)</t>
  </si>
  <si>
    <t>PROBIDAD ADMINISTRATIVA</t>
  </si>
  <si>
    <t>PROCEDIMIENTOS ADMINISTRATIVOS</t>
  </si>
  <si>
    <t>INFORMACIÓN</t>
  </si>
  <si>
    <t>TIEMPO DE ESPERA , POR CIRUGÍA (LISTA DE ESPERA)</t>
  </si>
  <si>
    <t>TIEMPO DE ESPERA, POR PROCEDIMIENTO (LISTA DE ESPERA)</t>
  </si>
  <si>
    <t>TIEMPO DE ESPERA, POR CONSULTA ESPECIALIDAD (POR LISTA DE ESPERA)</t>
  </si>
  <si>
    <t>TIEMPO DE ESPERA (EN SALA DE ESPERA)</t>
  </si>
  <si>
    <t>CONCEPTOS NO CONTABILIZABLES EN RAYEN</t>
  </si>
  <si>
    <t>INFRAESTRUCTURA</t>
  </si>
  <si>
    <t>COMPETENCIA TÉCNICA</t>
  </si>
  <si>
    <t>TRATO</t>
  </si>
  <si>
    <t xml:space="preserve">TOTAL DE RECLAMOS </t>
  </si>
  <si>
    <t xml:space="preserve"> Femenino</t>
  </si>
  <si>
    <t xml:space="preserve"> Masculino</t>
  </si>
  <si>
    <t>Respuestas pendientes fuera del plazo legal</t>
  </si>
  <si>
    <t>Respuestas pendientes dentro del plazo legal</t>
  </si>
  <si>
    <t>Reclamos generados en el mes anterior</t>
  </si>
  <si>
    <t>Reclamos generados en el mes</t>
  </si>
  <si>
    <t>RECLAMOS PENDIENTES</t>
  </si>
  <si>
    <t>RECLAMOS RESPONDIDOS FUERA DE PLAZOS LEGALES</t>
  </si>
  <si>
    <t>RESPUESTAS DEL MES DENTRO DE PLAZOS LEGALES ( 15 DIAS HÁBILES)</t>
  </si>
  <si>
    <t>Nº DE ATENCIONES EN EL MES</t>
  </si>
  <si>
    <t>TIPO DE ATENCION</t>
  </si>
  <si>
    <t>SECCIÓN A: ATENCIÓN OFICINAS DE INFORMACIONES (SISTEMA INTEGRAL DE ATENCIÓN A USUARIOS)</t>
  </si>
  <si>
    <t>REM-19b.   ACTIVIDADES DE PARTICIPACIÓN SOCIAL</t>
  </si>
  <si>
    <t>REM-23.   SALAS: IRA, ERA Y MIXTAS EN APS</t>
  </si>
  <si>
    <t>SECCIÓN A: INGRESOS AGUDOS SEGÚN DIAGNOSTICO DERIVADOS A SALA</t>
  </si>
  <si>
    <t>DIAGNÓSTICOS</t>
  </si>
  <si>
    <t>1 - 4 
años</t>
  </si>
  <si>
    <t>5 - 9 
años</t>
  </si>
  <si>
    <t>25 - 39 años</t>
  </si>
  <si>
    <t>I.R.A. alta</t>
  </si>
  <si>
    <t>Influenza</t>
  </si>
  <si>
    <t xml:space="preserve">Neumonía </t>
  </si>
  <si>
    <t>Coqueluche</t>
  </si>
  <si>
    <t>Bronquitis obstructiva aguda</t>
  </si>
  <si>
    <t>Otras IRAS bajas</t>
  </si>
  <si>
    <t>Exacerbación síndrome bronquial obstructivo recurrente (SBOR)</t>
  </si>
  <si>
    <t>Exacerbación Asma</t>
  </si>
  <si>
    <t>Exacerbación de enfermedad pulmonar obstructiva crónica (EPOC)</t>
  </si>
  <si>
    <t>Exacerbación fibrosis quística</t>
  </si>
  <si>
    <t>Exacerbación otras respiratorias crónicas</t>
  </si>
  <si>
    <t>SECCIÓN B: INGRESO CRÓNICO SEGÚN DIAGNÓSTICO (SÓLO MÉDICO)</t>
  </si>
  <si>
    <t>DIAGNÓSTICO O PROGRAMA</t>
  </si>
  <si>
    <t>Reingresos</t>
  </si>
  <si>
    <t>Síndrome bronquial obstructivo recurrente (SBOR)</t>
  </si>
  <si>
    <t>Severo</t>
  </si>
  <si>
    <t>Asma bronquial</t>
  </si>
  <si>
    <t>Enfermedad pulmonar obstructiva crónica (EPOC)</t>
  </si>
  <si>
    <t>Tipo A</t>
  </si>
  <si>
    <t>Tipo B</t>
  </si>
  <si>
    <t>Displasia broncopulmonar</t>
  </si>
  <si>
    <t>Fibrosis quística</t>
  </si>
  <si>
    <t>Oxígeno dependiente</t>
  </si>
  <si>
    <t xml:space="preserve">Asistencia ventilatoria no invasiva o invasiva </t>
  </si>
  <si>
    <t>Otras respiratorias crónicas</t>
  </si>
  <si>
    <t>SECCION C: EGRESOS</t>
  </si>
  <si>
    <t>CAUSAL</t>
  </si>
  <si>
    <t>Síndrome bronquial obstructiva recurrente (SBOR)</t>
  </si>
  <si>
    <t>SECCIÓN D: CONSULTAS DE MORBILIDAD POR ENFERMEDADES RESPIRATORIAS EN SALAS IRA, ERA Y MIXTA</t>
  </si>
  <si>
    <t>SECCIÓN E: CONTROLES REALIZADOS (CRONICOS)</t>
  </si>
  <si>
    <t>Kinesiólogo/a</t>
  </si>
  <si>
    <t>SECCIÓN F: SEGUIMIENTO DE ATENCIONES REALIZADAS EN AGUDOS</t>
  </si>
  <si>
    <t>SECCIÓN G: INASISTENTES A CONTROL DE CRÓNICOS</t>
  </si>
  <si>
    <t>S.B.O. recurrente</t>
  </si>
  <si>
    <t>Asma</t>
  </si>
  <si>
    <t>Enfermedad pulmonar obstructiva crónica</t>
  </si>
  <si>
    <t>SECCIÓN H: INASISTENTES A CITACIÓN AGENDADA</t>
  </si>
  <si>
    <t>De 20 años y más</t>
  </si>
  <si>
    <t>SECCIÓN I: PROCEDIMIENTOS REALIZADOS</t>
  </si>
  <si>
    <t>PROCEDIMIENTO</t>
  </si>
  <si>
    <t xml:space="preserve">Espirometría basal </t>
  </si>
  <si>
    <t>Espirometría post BD</t>
  </si>
  <si>
    <t xml:space="preserve">Flujometría basal </t>
  </si>
  <si>
    <t>Flujometría post BD</t>
  </si>
  <si>
    <t>Pimometría</t>
  </si>
  <si>
    <t>Test de provocación con ejercicio</t>
  </si>
  <si>
    <t>Test de marcha 6 minutos</t>
  </si>
  <si>
    <t>Sesiones de kinesioterapia respiratoria</t>
  </si>
  <si>
    <t>Toma de muestra secreción mucosa/bronquial</t>
  </si>
  <si>
    <t>SECCIÓN J: DERIVACIÓN DE PACIENTES SEGÚN DESTINO</t>
  </si>
  <si>
    <t>DESTINO</t>
  </si>
  <si>
    <t>Unidad emergencia hospitalaria (UEH)</t>
  </si>
  <si>
    <t>SAPU, SUR O SAR</t>
  </si>
  <si>
    <t>CAE / CDT / CRS</t>
  </si>
  <si>
    <t>SECCIÓN K: RECEPCIÓN DE PACIENTES SEGÚN ORIGEN</t>
  </si>
  <si>
    <t>Menos 
1 año</t>
  </si>
  <si>
    <t>SAPU , SUR O SAR</t>
  </si>
  <si>
    <t>Consulta de morbilidad</t>
  </si>
  <si>
    <t>Extrasistema</t>
  </si>
  <si>
    <t>SECCIÓN L: HOSPITALIZACION ABREVIADA / INTERVENCION EN CRISIS RESPIRATORIA</t>
  </si>
  <si>
    <t>Bronquitis obstructiva</t>
  </si>
  <si>
    <t>Reagudización de SBOR</t>
  </si>
  <si>
    <t>Reagudización de asma</t>
  </si>
  <si>
    <t>Neumonía</t>
  </si>
  <si>
    <t>Reagudización de EPOC</t>
  </si>
  <si>
    <t>Otras respiratorias</t>
  </si>
  <si>
    <t>SECCIÓN M: EDUCACIÓN EN SALAS</t>
  </si>
  <si>
    <t>SECCIÓN M.1: EDUCACION INDIVIDUAL EN SALA</t>
  </si>
  <si>
    <t>Antitabaco</t>
  </si>
  <si>
    <t>Autocuidado según patología</t>
  </si>
  <si>
    <t>Uso de terapia inhalatoria</t>
  </si>
  <si>
    <t xml:space="preserve">Educacion integral en salud respiratoria </t>
  </si>
  <si>
    <t>Estilo de vida saludables</t>
  </si>
  <si>
    <t>SECCIÓN M.2: EDUCACIÓN GRUPAL (AGENDADA Y PROGRAMADA)</t>
  </si>
  <si>
    <t>TEMAS</t>
  </si>
  <si>
    <t>Nº Sesiones</t>
  </si>
  <si>
    <t>Nº Participantes</t>
  </si>
  <si>
    <t>Educación integral en salud respiratoria</t>
  </si>
  <si>
    <t>Pacientes, padres o cuidadores</t>
  </si>
  <si>
    <t>Salas cunas y jardines infantiles</t>
  </si>
  <si>
    <t>Establecimientos educacionales</t>
  </si>
  <si>
    <t>Intersector</t>
  </si>
  <si>
    <t xml:space="preserve">SECCIÓN N: VISITAS DOMICILIARIAS Y SEGUIMIENTO REALIZADOS POR EQUIPO IRA-ERA </t>
  </si>
  <si>
    <t>CONCEPTOS</t>
  </si>
  <si>
    <t>Hogar libre del humo del tabaco</t>
  </si>
  <si>
    <t>Por muerte de neumonía en domicilio</t>
  </si>
  <si>
    <t>Programa oxigenoterapia ambulatoria, AVNI, AVI, AVNIA, AVIA</t>
  </si>
  <si>
    <t>Seguimiento telefónico realizado por kinesiologo sala</t>
  </si>
  <si>
    <t>Otras visitas</t>
  </si>
  <si>
    <t xml:space="preserve">SECCIÓN O: REHABILITACION PULMONAR Y ACTIVIDAD FÍSICA </t>
  </si>
  <si>
    <t>EPOC A</t>
  </si>
  <si>
    <t>EPOC B</t>
  </si>
  <si>
    <t>Rehabilitación pulmonar</t>
  </si>
  <si>
    <t>Sesiones educativas</t>
  </si>
  <si>
    <t>Sesiones actividad física</t>
  </si>
  <si>
    <t>Articulación continuidad con intersector</t>
  </si>
  <si>
    <t>Planes de actividad física</t>
  </si>
  <si>
    <t>Diseño plan de trabajo</t>
  </si>
  <si>
    <t>Seguimiento presencial</t>
  </si>
  <si>
    <t>Seguimiento telefónico</t>
  </si>
  <si>
    <t>SECCIÓN P: REHABILITACION PULMONAR POST COVID</t>
  </si>
  <si>
    <t>Menos de 15 años</t>
  </si>
  <si>
    <t>15 - 64 años</t>
  </si>
  <si>
    <t>65 y más años</t>
  </si>
  <si>
    <t>Rehabilitacion pulmonar post COVID</t>
  </si>
  <si>
    <t>Seguimiento telefonico</t>
  </si>
  <si>
    <t>SECCIÓN Q: APLICACIÓN DE ENCUESTA CALIDAD DE VIDA</t>
  </si>
  <si>
    <t>DIAGNÓSTICO</t>
  </si>
  <si>
    <t>ENCUESTAS REALIZADAS</t>
  </si>
  <si>
    <t>EPOC</t>
  </si>
  <si>
    <t>Reevaluación anual</t>
  </si>
  <si>
    <t>Otras crónicas respiratorias</t>
  </si>
  <si>
    <r>
      <t>ESTABLECIMIENTO</t>
    </r>
    <r>
      <rPr>
        <b/>
        <sz val="8"/>
        <rFont val="Verdana"/>
        <family val="2"/>
      </rPr>
      <t>:  - (  )</t>
    </r>
  </si>
  <si>
    <t xml:space="preserve">AÑO: </t>
  </si>
  <si>
    <t>REM-A24.   ATENCIÓN EN MATERNIDAD</t>
  </si>
  <si>
    <t xml:space="preserve">SECCIÓN A: INFORMACIÓN DE PARTOS Y ABORTOS ATENDIDOS </t>
  </si>
  <si>
    <t>TÉRMINO 
DEL 
EMBARAZO</t>
  </si>
  <si>
    <t>PARTOS Y ABORTOS</t>
  </si>
  <si>
    <t>PARTOS PREMATUROS</t>
  </si>
  <si>
    <t>ANESTESIA</t>
  </si>
  <si>
    <t>ANALGESIA</t>
  </si>
  <si>
    <t>APEGO
PRECOZ</t>
  </si>
  <si>
    <t>Total **</t>
  </si>
  <si>
    <t xml:space="preserve">Beneficiarias
</t>
  </si>
  <si>
    <t>Partos prematuros menos de 24 semanas</t>
  </si>
  <si>
    <t>Partos prematuros de 24 a 28 semanas</t>
  </si>
  <si>
    <t>Partos prematuros de 29 a 32 semanas</t>
  </si>
  <si>
    <t>Partos prematuros de 33 a 36 semanas</t>
  </si>
  <si>
    <t>Total anestesia</t>
  </si>
  <si>
    <t>Epidural</t>
  </si>
  <si>
    <t>Raquídea</t>
  </si>
  <si>
    <t>General</t>
  </si>
  <si>
    <t>Local</t>
  </si>
  <si>
    <t>Total analgesia</t>
  </si>
  <si>
    <t>Analgesia inhalatoria</t>
  </si>
  <si>
    <t xml:space="preserve">Medidas analgésicas no farmacológicas </t>
  </si>
  <si>
    <t>Contacto mayor a 30 minutos (RN con peso menor o igual a 2.499 grs.) con la madre</t>
  </si>
  <si>
    <t>Contacto mayor a 30 minutos  (RN con peso de 2.500 grs. o más) con la madre</t>
  </si>
  <si>
    <t>Contacto mayor a 30 minutos (RN con peso menor o igual a 2.499 grs.) Con el Padre</t>
  </si>
  <si>
    <t>Contacto mayor a 30 minutos  (RN con peso de 2.500 grs. o más), Con el Padre</t>
  </si>
  <si>
    <t>Contacto mayor a 30 minutos (RN con peso menor o igual a 2.499 grs.) con acompañante significativo</t>
  </si>
  <si>
    <t>Contacto mayor a 30 minutos  (RN con peso de 2.500 grs. o más), con  acompañante significativo</t>
  </si>
  <si>
    <t>Lactancia materna en los primeros  60 minutos de vida  (RN con peso de 2.500 grs. o más)</t>
  </si>
  <si>
    <t>TOTAL PARTOS</t>
  </si>
  <si>
    <t>NORMAL/VAGINAL</t>
  </si>
  <si>
    <t>DISTÓCICO VAGINAL</t>
  </si>
  <si>
    <t>CESÁREA ELECTIVA</t>
  </si>
  <si>
    <t>CESÁREA URGENCIA</t>
  </si>
  <si>
    <t>ABORTOS</t>
  </si>
  <si>
    <t>PARTO NORMAL VERTICAL (*)</t>
  </si>
  <si>
    <t>ENTREGA DE PLACENTA A SOLICITUD DE LA MUJER</t>
  </si>
  <si>
    <t>PARTO FUERA ESTABLECIMIENTO DE SALUD</t>
  </si>
  <si>
    <t>EMBARAZO NO CONTROLADO</t>
  </si>
  <si>
    <t>(*) Incluido en Parto Normal</t>
  </si>
  <si>
    <t>(**) Partos de Término y Pre-Término</t>
  </si>
  <si>
    <t>SECCIÓN A.1: INTERRUPCIÓN VOLUNTARIA DEL EMBARAZO</t>
  </si>
  <si>
    <t>CAUSALES</t>
  </si>
  <si>
    <t>Grupos de edad en años</t>
  </si>
  <si>
    <t>Abortos</t>
  </si>
  <si>
    <t xml:space="preserve">Partos </t>
  </si>
  <si>
    <t>Beneficiarias</t>
  </si>
  <si>
    <t>Menor de 14 años</t>
  </si>
  <si>
    <t>14 a 19 años</t>
  </si>
  <si>
    <t>Hasta 12 semanas y cero días</t>
  </si>
  <si>
    <t>12 semanas y un día hasta 14 semanas y cero días</t>
  </si>
  <si>
    <t>de 14 hasta 21 semanas y 6 días</t>
  </si>
  <si>
    <t>Partos vaginales inducidos</t>
  </si>
  <si>
    <t>Cesáreas</t>
  </si>
  <si>
    <t xml:space="preserve">CAUSAL N° 1: MUJER EMBARAZADA CON RIESGO VITAL </t>
  </si>
  <si>
    <t>CAUSAL N° 2: INVIABILIDAD FETAL DE CARÁCTER LETAL</t>
  </si>
  <si>
    <t>CAUSAL N° 3: POR VIOLACIÓN</t>
  </si>
  <si>
    <t>SECCIÓN B: ACOMPAÑAMIENTO EN EL PROCESO REPRODUCTIVO</t>
  </si>
  <si>
    <t>EVENTO</t>
  </si>
  <si>
    <t xml:space="preserve">BENEFICIARIAS </t>
  </si>
  <si>
    <t>SOLO EN EL PARTO</t>
  </si>
  <si>
    <t>PRE PARTO Y PARTO</t>
  </si>
  <si>
    <t>SECCIÓN C: INFORMACIÓN RECIÉN NACIDOS</t>
  </si>
  <si>
    <t xml:space="preserve">SECCIÓN C.1: NACIDOS  SEGÚN PESO AL NACER  </t>
  </si>
  <si>
    <t>PESO AL NACER (EN GRAMOS)</t>
  </si>
  <si>
    <t>PROGRAMA FENILQUETONURIA (PKU) E HIPOTIROIDISMO CONGÉNITO (HC)</t>
  </si>
  <si>
    <t>Menos de 500</t>
  </si>
  <si>
    <t>500 a 999</t>
  </si>
  <si>
    <t>1.000 a 
1.499</t>
  </si>
  <si>
    <t>1.500 a 
1.999</t>
  </si>
  <si>
    <t>2.000 a 
2.499</t>
  </si>
  <si>
    <t>2.500 a 
2.999</t>
  </si>
  <si>
    <t>3.000 a 
3.999</t>
  </si>
  <si>
    <t>4.000 y 
más</t>
  </si>
  <si>
    <t>Primeras Muestras</t>
  </si>
  <si>
    <t>Muestras Repetidas</t>
  </si>
  <si>
    <t>NACIDOS VIVOS</t>
  </si>
  <si>
    <t>NACIDOS FALLECIDOS</t>
  </si>
  <si>
    <t>SECCIÓN C.2: RECIÉN NACIDOS CON MALFORMACIÓN CONGÉNITA</t>
  </si>
  <si>
    <t>SECCIÓN C.3: APGAR MENOR O IGUAL A 3 AL MINUTO Y APGAR MENOR O IGUAL A 6 A LOS 5 MINUTOS</t>
  </si>
  <si>
    <t>APGAR MENOR O IGUAL A  3 AL MINUTO</t>
  </si>
  <si>
    <t>APGAR MENOR O IGUAL A 6 A LOS 5  MINUTOS</t>
  </si>
  <si>
    <t>SECCIÓN D: ESTERILIZACIONES SEGÚN SEXO</t>
  </si>
  <si>
    <t>SEXO</t>
  </si>
  <si>
    <t>EDAD (en años)</t>
  </si>
  <si>
    <t>Menor 
de 20</t>
  </si>
  <si>
    <t>20 - 34</t>
  </si>
  <si>
    <t xml:space="preserve">35 y más </t>
  </si>
  <si>
    <t>MUJER</t>
  </si>
  <si>
    <t>HOMBRE</t>
  </si>
  <si>
    <t>SECCIÓN E: EGRESOS DE MATERNIDAD Y NEONATOLOGÍA, SEGÚN LACTANCIA MATERNA EXCLUSIVA</t>
  </si>
  <si>
    <t>Maternidad        (Puérperas con RN vivo)</t>
  </si>
  <si>
    <t>Neonatología</t>
  </si>
  <si>
    <t>TOTAL DE EGRESOS</t>
  </si>
  <si>
    <t xml:space="preserve">EGRESADOS CON LACTANCIA MATERNA EXCLUSIVA </t>
  </si>
  <si>
    <t>EGRESADOS QUE MANTUVIERON LACTANCIA MATERNA EXCLUSIVA DURANTE LA HOSPITALIZACIÓN Y AL ALTA</t>
  </si>
  <si>
    <t>SECCIÓN F:  TIPOS DE LACTANCIA EN NIÑOS Y NIÑAS AL EGRESO DE LA HOSPITALIZACIÓN</t>
  </si>
  <si>
    <t>POR RANGO ETARIO</t>
  </si>
  <si>
    <t>De 1 año a 2 años</t>
  </si>
  <si>
    <t>LACTANCIA MATERNA EXCLUSIVA</t>
  </si>
  <si>
    <t>LACTANCIA MATERNA MAS LACTANCIA ARTIFICIAL</t>
  </si>
  <si>
    <t>FORMULA LACTEA</t>
  </si>
  <si>
    <t>LACTANCIA MATERNA EXCLUSIVA CON SÓLIDOS</t>
  </si>
  <si>
    <t>LACTANCIA MATERNA/FORMULA LÁCTEA MAS SÓLIDOS</t>
  </si>
  <si>
    <t>FORMULA LÁCTEA MAS SÓLIDOS</t>
  </si>
  <si>
    <t>SECCIÓN G:  TAMIZAJE AUDITIVO</t>
  </si>
  <si>
    <t>Menores de 1 año</t>
  </si>
  <si>
    <t>RECIEN NACIDOS CON FACTORES DE RIESGO CON TAMIZAJE AUDITIVO</t>
  </si>
  <si>
    <t>RECIEN NACIDOS CON TAMIZAJE AUDITIVO</t>
  </si>
  <si>
    <t>RECIEN NACIDOS CON TAMIZAJE AUDITIVO ALTERADO (referido)</t>
  </si>
  <si>
    <t>REM-26.  ACTIVIDADES EN DOMICILIO Y OTROS ESPACIOS</t>
  </si>
  <si>
    <t>SECCIÓN A: VISITAS DOMICILIARIAS INTEGRALES A FAMILIAS (ESTABLECIMIENTOS APS)</t>
  </si>
  <si>
    <t>Un Profesional</t>
  </si>
  <si>
    <t>Dos o Más Profesionales</t>
  </si>
  <si>
    <t xml:space="preserve">Un Profesional y Un Técnico En Enfermería </t>
  </si>
  <si>
    <t xml:space="preserve">Técnico En Enfermería </t>
  </si>
  <si>
    <t>Facilitador/a Intercultural Pueblos Originarios</t>
  </si>
  <si>
    <t>Agente Comunitario</t>
  </si>
  <si>
    <t>Primera Visita</t>
  </si>
  <si>
    <t>Segunda Visita</t>
  </si>
  <si>
    <t>Tercera o Más Visitas De Seguimiento</t>
  </si>
  <si>
    <t>Programa de Acompañamiento Psicosocial en APS</t>
  </si>
  <si>
    <t>Familia con niño prematuro</t>
  </si>
  <si>
    <t>Familia con niño recién nacido</t>
  </si>
  <si>
    <t>Familia con niño con déficit del DSM</t>
  </si>
  <si>
    <t>Familia con niño en riesgo vincular afectivo</t>
  </si>
  <si>
    <t>Familia con niño de 0 a 12 meses con score de riesgo moderado de morir por neumonía</t>
  </si>
  <si>
    <t>Familia con niño de 0 a 12 meses con score de riesgo grave de morir por neumonía</t>
  </si>
  <si>
    <t>Familia con niño con problema respiratorio crónico o no controlado</t>
  </si>
  <si>
    <t>Familia con niño malnutrido</t>
  </si>
  <si>
    <t>Familia con niño con riesgo psicosocial (excluye vincular afectivo)</t>
  </si>
  <si>
    <t>Familia con adolescente en riesgo o problema psicosocial</t>
  </si>
  <si>
    <t>Familia con integrante con patología crónica descompensada</t>
  </si>
  <si>
    <t>Familia con adulto mayor dependediente (excluye dependiente severo)</t>
  </si>
  <si>
    <t>Familia con adulto mayor en riesgo psicosocial</t>
  </si>
  <si>
    <t>Familia con gestante adolescente 10 a 14 años</t>
  </si>
  <si>
    <t>Familia con gestante &gt;20 años en riesgo psicosocial</t>
  </si>
  <si>
    <t>Familia con gestante adolescente en riesgo psicosocial 15 a 19 años</t>
  </si>
  <si>
    <t>Familia con adolescente con problema respiratorio crónico o no controlado</t>
  </si>
  <si>
    <t>Familia con adulto con problema respiratorio crónico o no controlado</t>
  </si>
  <si>
    <t>Familia con gestante en riesgo biomédico</t>
  </si>
  <si>
    <t>Familia con otro riesgo psicosocial</t>
  </si>
  <si>
    <t>Familia con integrante con problema de salud mental</t>
  </si>
  <si>
    <t>Familia con niños/as de 5 a 9 años con problemas y/o trastornos de salud mental</t>
  </si>
  <si>
    <t>Familia con integrante alta hospitalización precoz</t>
  </si>
  <si>
    <t>Familia con integrante con multimorbilidad cronica (excluye dependencia severa)</t>
  </si>
  <si>
    <t>Familia con niños con necesidades especiales (NANEAS)</t>
  </si>
  <si>
    <t>Familia con NNA trans femenino/masculino</t>
  </si>
  <si>
    <t>SECCIÓN A.1: VISITAS DOMICILIARIAS INTEGRALES A PERSONAS CON DEPENDENCIA SEVERA Y SUS CUIDADORES</t>
  </si>
  <si>
    <t>Primera visita</t>
  </si>
  <si>
    <t>Segunda visita</t>
  </si>
  <si>
    <t xml:space="preserve">Tercera o más visitas de seguimiento </t>
  </si>
  <si>
    <t xml:space="preserve">Elaboración plan de cuidados a personas dependientes </t>
  </si>
  <si>
    <t xml:space="preserve">Evaluación plan de cuidados a personas dependientes </t>
  </si>
  <si>
    <t>Elaboración plan de cuidados a cuidador</t>
  </si>
  <si>
    <t xml:space="preserve">Evaluación plan de cuidados a cuidador </t>
  </si>
  <si>
    <t xml:space="preserve">Evaluación Zarit cuidador </t>
  </si>
  <si>
    <t xml:space="preserve">Población Multimorbilidad Crónica </t>
  </si>
  <si>
    <t>Población ELEAM o Institucionalizada</t>
  </si>
  <si>
    <t>A personas con dependencia severa en programa</t>
  </si>
  <si>
    <t>Familia con persona con demencia</t>
  </si>
  <si>
    <t>Familia con integrante dependiente severo en programa con enfermedad terminal</t>
  </si>
  <si>
    <t>Familia con integrante con dependencia severa (Excluye adulto mayor)</t>
  </si>
  <si>
    <t>Familia con adulto mayor dependiente severo</t>
  </si>
  <si>
    <t>SECCIÓN A.2: INGRESOS, EGRESOS Y TRASLADOS AL PROGRAMA DE ATENCION DOMICILIARIA PERSONAS CON DEPENDENCIA SEVERA</t>
  </si>
  <si>
    <t>15 - 19  años</t>
  </si>
  <si>
    <t>Alta</t>
  </si>
  <si>
    <t>Reingreso</t>
  </si>
  <si>
    <t>SECCIÓN B: OTRAS VISITAS INTEGRALES</t>
  </si>
  <si>
    <t>Dos o Más 
Profesionales</t>
  </si>
  <si>
    <t xml:space="preserve">Un Profesional y 
un Técnico En Enfermería </t>
  </si>
  <si>
    <t>Niños, Niñas, Adolescentes Y Jóvenes Población SENAME</t>
  </si>
  <si>
    <t>Niños, Niñas, Adolescentes Y Jóvenes Mejor Niñez</t>
  </si>
  <si>
    <t>Visita epidemiológica</t>
  </si>
  <si>
    <t>A lugar de trabajo (*)</t>
  </si>
  <si>
    <t>A colegio, salas cuna, jardín infantil (*)</t>
  </si>
  <si>
    <t>A grupo comunitario</t>
  </si>
  <si>
    <t>Visita integral de salud mental</t>
  </si>
  <si>
    <t>A domicilio (Nivel secundario)</t>
  </si>
  <si>
    <t>A lugar de trabajo</t>
  </si>
  <si>
    <t>A establecimientos educacionales</t>
  </si>
  <si>
    <t>En sector rural</t>
  </si>
  <si>
    <t>(*) Excluye visita integral de salud mental.</t>
  </si>
  <si>
    <t>SECCIÓN C:  VISITAS CON FINES DE TRATAMIENTOS Y/O PROCEDIMIENTOS EN DOMICILIO A PERSONAS CON DEPENDENCIA</t>
  </si>
  <si>
    <t>Multimorbilidad Crónica</t>
  </si>
  <si>
    <t>A personas con dependencia leve</t>
  </si>
  <si>
    <t>A personas con dependencia moderada</t>
  </si>
  <si>
    <t>A personas con dependencia severa</t>
  </si>
  <si>
    <t>Oncológicos (Excluye cuidados paliativos)</t>
  </si>
  <si>
    <t>No oncológicos</t>
  </si>
  <si>
    <t>Atención odontológica</t>
  </si>
  <si>
    <t>Entrega fármacos/alimentos</t>
  </si>
  <si>
    <t>Atención farmacéutica</t>
  </si>
  <si>
    <t>Atención nutricional a personas con indicación de NED</t>
  </si>
  <si>
    <t>Podólogo</t>
  </si>
  <si>
    <t>Morbilidad médica</t>
  </si>
  <si>
    <t xml:space="preserve">Visitas con otros fines </t>
  </si>
  <si>
    <t>Telemedicina/teleasistencia</t>
  </si>
  <si>
    <t>Seguimiento remoto</t>
  </si>
  <si>
    <t>SECCIÓN D: RESCATE DE PACIENTES INASISTENTES</t>
  </si>
  <si>
    <t>Funcionario</t>
  </si>
  <si>
    <t xml:space="preserve">Técnico en enfermería </t>
  </si>
  <si>
    <t xml:space="preserve">Menos de 1 año </t>
  </si>
  <si>
    <t>1 - 4 años</t>
  </si>
  <si>
    <t>25 - 64 años</t>
  </si>
  <si>
    <t>(*) No incluidas como producción del establecimiento.</t>
  </si>
  <si>
    <t>SECCIÓN E: OTRAS VISITAS PROGRAMA DE ACOMPAÑAMIENTO PSICOSOCIAL EN ATENCIÓN PRIMARIA</t>
  </si>
  <si>
    <t>GRUPOS</t>
  </si>
  <si>
    <t>TOTAL VISITAS</t>
  </si>
  <si>
    <t xml:space="preserve">RANGO ETARIO </t>
  </si>
  <si>
    <t>Establecimiento educacional</t>
  </si>
  <si>
    <t>SECCIÓN F: VISITA A ESTABLECIMIENTO EDUCACIONAL PROGRAMA DE APOYO A LA SALUD MENTAL INFANTIL (PASMI) EN ATENCIÓN PRIMARIA</t>
  </si>
  <si>
    <t>Total Visitas 5 a 9 Años</t>
  </si>
  <si>
    <t>N° de Niños/as Visitados 5 a 9 Años</t>
  </si>
  <si>
    <t>SECCIÓN G: CONSULTAS Y CONTROLES  DE ESPECIALIDAD RESUELTAS POR VISITAS DOMICILIARIAS</t>
  </si>
  <si>
    <t>CONTROLES DE ESPECIALIDAD RESUELTOS POR VISITAS DOMICILIARIAS</t>
  </si>
  <si>
    <t>Pediatría (incluye totalidad de producción pediatrica de subespecialidades)</t>
  </si>
  <si>
    <t>Medicina Interna</t>
  </si>
  <si>
    <t>Cirugía</t>
  </si>
  <si>
    <t>Enfermedad respiratoria de adulto (Broncopulmonar)</t>
  </si>
  <si>
    <t>Cardiología adulto</t>
  </si>
  <si>
    <t>Endocrinología adulto</t>
  </si>
  <si>
    <t>Reumatología adulto</t>
  </si>
  <si>
    <t>Infectología adulto</t>
  </si>
  <si>
    <t>Diabetología</t>
  </si>
  <si>
    <t>Psiquiatría</t>
  </si>
  <si>
    <t>Oftalmología</t>
  </si>
  <si>
    <t>Otorrinolaringología</t>
  </si>
  <si>
    <t>Obstetricia y Ginecología</t>
  </si>
  <si>
    <t>Traumatología</t>
  </si>
  <si>
    <t>Otras Especialidades Adulto</t>
  </si>
  <si>
    <t>AÑO:  2023</t>
  </si>
  <si>
    <t>REM-27.  EDUCACIÓN PARA LA SALUD</t>
  </si>
  <si>
    <t>SECCIÓN A: PERSONAS QUE INGRESAN A EDUCACIÓN GRUPAL SEGÚN ÁREAS TEMÁTICAS Y EDAD</t>
  </si>
  <si>
    <t>ÁREAS TEMÁTICAS DE PREVENCIÓN</t>
  </si>
  <si>
    <t>MADRE, PADRE O CUIDADOR DE :</t>
  </si>
  <si>
    <t>GRUPO DE EDAD (en años)</t>
  </si>
  <si>
    <t>NO GESTANTES</t>
  </si>
  <si>
    <t>FAMILIAS DE RIESGO</t>
  </si>
  <si>
    <t>Niños 12 a 23 meses</t>
  </si>
  <si>
    <t>Niños de 2 a 5 años</t>
  </si>
  <si>
    <t>Niños de 6 a 9 años</t>
  </si>
  <si>
    <t>Nivel Secundario</t>
  </si>
  <si>
    <t>Nivel Terciario</t>
  </si>
  <si>
    <t xml:space="preserve">   </t>
  </si>
  <si>
    <t>ESTIMULACIÓN DESARROLLO PSICOMOTOR</t>
  </si>
  <si>
    <t>NUTRICIÓN</t>
  </si>
  <si>
    <t>RIESGO DE MALNUTRICIÓN POR EXCESO</t>
  </si>
  <si>
    <t>MALNUTRICIÓN POR EXCESO</t>
  </si>
  <si>
    <t>MALNUTRICIÓN DE DÉFICIT</t>
  </si>
  <si>
    <t xml:space="preserve">SIN RIESGO DE MALNUTRICIÓN </t>
  </si>
  <si>
    <t>0</t>
  </si>
  <si>
    <t>PREVENCIÓN DE IRA - ERA</t>
  </si>
  <si>
    <t>PREVENCIÓN DE ACCIDENTES</t>
  </si>
  <si>
    <t>SALUD BUCO-DENTAL</t>
  </si>
  <si>
    <t>PREVENCIÓN VIOLENCIA DE GÉNERO</t>
  </si>
  <si>
    <t>SALUD SEXUAL Y REPRODUCTIVA</t>
  </si>
  <si>
    <t>TRANS FEMENINO</t>
  </si>
  <si>
    <t>TRANS MASCULINO</t>
  </si>
  <si>
    <t>TALLERES DE CLIMATERIO</t>
  </si>
  <si>
    <t xml:space="preserve">EDUCACIÓN PRENATAL (NUTRICIÓN- LACTANCIA- CRIANZA- AUTOCUIDADO- PREPARACIÓN PARTO Y OTROS) </t>
  </si>
  <si>
    <t>VISITA GUIADA A LA MATERNIDAD</t>
  </si>
  <si>
    <t>PROMOCIÓN DE SALUD MENTAL</t>
  </si>
  <si>
    <t>PROMOCIÓN DEL DESARROLLO INFANTIL TEMPRANO</t>
  </si>
  <si>
    <t>DEL LENGUAJE</t>
  </si>
  <si>
    <t>MOTOR</t>
  </si>
  <si>
    <t>HABILIDADES PARENTALES</t>
  </si>
  <si>
    <t>NADIE ES PERFECTO</t>
  </si>
  <si>
    <t>FAMILIAS FUERTES</t>
  </si>
  <si>
    <t>APOYO MADRE A MADRE</t>
  </si>
  <si>
    <t xml:space="preserve">PREVENCIÓN DE SALUD MENTAL </t>
  </si>
  <si>
    <t>PREVENCIÓN SUICIDIO</t>
  </si>
  <si>
    <t>PREVENCIÓN TRASTORNO MENTAL</t>
  </si>
  <si>
    <t>PREVENCION ALCOHOL Y DROGAS</t>
  </si>
  <si>
    <t>ANTITABÁQUICA (excluye REM 23)</t>
  </si>
  <si>
    <t>PREVENCIÓN DE LA TRANSMISIÓN VERTICAL DE VIH-SÍFILIS</t>
  </si>
  <si>
    <t>OTRAS ÁREAS TEMÁTICAS</t>
  </si>
  <si>
    <t>EDUCACIÓN ESPECIAL EN ADULTO MAYOR</t>
  </si>
  <si>
    <t>ESTIMULACIÓN DE MEMORIA</t>
  </si>
  <si>
    <t>PREVENCIÓN CAÍDAS</t>
  </si>
  <si>
    <t>ESTIMULACIÓN DE ACTIVIDAD FÍSICA</t>
  </si>
  <si>
    <t>AUTO CUIDADO</t>
  </si>
  <si>
    <t>OTRAS TEMATICAS</t>
  </si>
  <si>
    <t>USO RACIONAL DE MEDICAMENTOS</t>
  </si>
  <si>
    <t>RESISTENCIA ANTIMICROBIANOS</t>
  </si>
  <si>
    <t>SECCIÓN B: ACTIVIDADES DE EDUCACIÓN PARA LA SALUD SEGÚN PERSONAL QUE LAS REALIZA (SESIONES)</t>
  </si>
  <si>
    <t>UN PROFESIONAL</t>
  </si>
  <si>
    <t>DOS O MÁS PROFESIONALES</t>
  </si>
  <si>
    <t>UN PROFESIONAL Y UN TÉCNICO PARAMÉDICO</t>
  </si>
  <si>
    <t>TÉCNICO 
PARAMÉ-
DICO</t>
  </si>
  <si>
    <t xml:space="preserve">Facilitador/a Intercultural Pueblos Originarios </t>
  </si>
  <si>
    <t>EDUCACIÓN DE GRUPO</t>
  </si>
  <si>
    <t>PREVENCIÓN DE LA TRANSMISIÓN VERTICAL DE VIH-SIFILIS</t>
  </si>
  <si>
    <t>SECCIÓN C: EDUCACIÓN GRUPAL A GESTANTES DE ALTO RIESGO OBSTÉTRICO (Nivel Secundario)</t>
  </si>
  <si>
    <t>TOTAL 
SESIONES</t>
  </si>
  <si>
    <t>AUTOCUIDADO SEGÚN PATOLOGÍA</t>
  </si>
  <si>
    <t>PREPARACIÓN PARA EL PARTO</t>
  </si>
  <si>
    <t>TALLER DE EDUCACIÓN PRENATAL</t>
  </si>
  <si>
    <t>SECCIÓN D: TALLERES PROGRAMA "MÁS A.M AUTOVALENTES"</t>
  </si>
  <si>
    <t>TALLER</t>
  </si>
  <si>
    <t>Nº DE SESIONES</t>
  </si>
  <si>
    <t>Nº DE PARTICIPANTES</t>
  </si>
  <si>
    <t>ESTIMULACIÓN DE FUNCIONES MOTORAS Y PREVENCIÓN DE CAÍDAS</t>
  </si>
  <si>
    <t>ESTIMULACION DE FUNCIONES  COGNITIVA</t>
  </si>
  <si>
    <t>AUTOCUIDADO Y ESTILOS DE VIDA SALUDABLE</t>
  </si>
  <si>
    <t>SECCIÓN E: TALLERES PROGRAMA ELIGE VIDA SANA</t>
  </si>
  <si>
    <t xml:space="preserve">Post Parto </t>
  </si>
  <si>
    <t>menor de 2 años</t>
  </si>
  <si>
    <t>2 a 4</t>
  </si>
  <si>
    <t>CIRCULO DE ACTIVIDAD FISICA</t>
  </si>
  <si>
    <t>CIRCULO DE VIDA SANA</t>
  </si>
  <si>
    <t xml:space="preserve">ACTIVIDADES MASIVAS </t>
  </si>
  <si>
    <t>SECCIÓN F: INTERVENCIONES POR PATRÓN DE CONSUMO DE ALCOHOL, TABACO y OTRAS DROGAS</t>
  </si>
  <si>
    <t>TIPO DE INTERVENCIÓN</t>
  </si>
  <si>
    <t>Nº DE INTERVENCIONES</t>
  </si>
  <si>
    <t>65 o más</t>
  </si>
  <si>
    <t>INTERVENCIÓN MÍNIMA
(BAJO RIESGO)</t>
  </si>
  <si>
    <t xml:space="preserve"> ALCOHOL</t>
  </si>
  <si>
    <t xml:space="preserve"> TABACO</t>
  </si>
  <si>
    <t xml:space="preserve"> DROGAS</t>
  </si>
  <si>
    <t>INTERVENCIÓN BREVE O MOTIVACIONAL
(RIESGO)</t>
  </si>
  <si>
    <t>INTERVENCIÓN REFERENCIA ASISTIDA
(PERJUDICIAL O DEPENDENCIA)</t>
  </si>
  <si>
    <t xml:space="preserve">SECCIÓN G: PERSONAS QUE INGRESAN A TALLERES PARA PADRES DEL PROGRAMA DE APOYO A LA SALUD MENTAL INFANTIL (PASMI) </t>
  </si>
  <si>
    <t>Concepto</t>
  </si>
  <si>
    <t xml:space="preserve">Total de padres, madres o cuidadores de 5 a 9 años </t>
  </si>
  <si>
    <t>Total de Talleres</t>
  </si>
  <si>
    <t xml:space="preserve">Total de Sesiones </t>
  </si>
  <si>
    <t xml:space="preserve">Taller Nadie es Perfecto (PASMI) </t>
  </si>
  <si>
    <t>SECCIÓN H: ORGANIZACIONES SOCIALES DE LA RED DEL PROGRAMA MÁS ADULTOS MAYORES AUTOVALENTES</t>
  </si>
  <si>
    <t xml:space="preserve">Por Tipo de Organización </t>
  </si>
  <si>
    <t>N° Total de Organizaciones</t>
  </si>
  <si>
    <t>Clubes de Adultos Mayores</t>
  </si>
  <si>
    <t>Centros de Madres</t>
  </si>
  <si>
    <t>Clubes Deportivos</t>
  </si>
  <si>
    <t>Uniones Comunales de Adultos Mayores</t>
  </si>
  <si>
    <t>Junta de Vecinos</t>
  </si>
  <si>
    <t>Organizaciones Informales</t>
  </si>
  <si>
    <t>Otras Organizaciones Formales</t>
  </si>
  <si>
    <t xml:space="preserve">Organizaciones ingresadas al programa de Estimulación Funcional del programa Más Adultos Mayores Autovalentes </t>
  </si>
  <si>
    <t xml:space="preserve">Organizaciones con Líderes Comunitarios Capacitados por el Programa Más Adultos Mayores Autovalentes </t>
  </si>
  <si>
    <t xml:space="preserve">SECCIÓN I: SERVICIOS DE LA RED DEL PROGRAMA MÁS ADULTOS MAYORES AUTOVALENTES </t>
  </si>
  <si>
    <t>Por Tipo de Servicio</t>
  </si>
  <si>
    <t>N° Total de Servicios</t>
  </si>
  <si>
    <t>Unidad Municipal de Personas Mayores</t>
  </si>
  <si>
    <t>Unidad Municipal de Atención Social</t>
  </si>
  <si>
    <t>Unidad Municipal de Deportes</t>
  </si>
  <si>
    <t>Unidad Municipal Turismo</t>
  </si>
  <si>
    <t>Unidad Municipal Educación</t>
  </si>
  <si>
    <t>Biblioteca Municipal</t>
  </si>
  <si>
    <t>Unidad Cultura Municipal</t>
  </si>
  <si>
    <t>Otras Unidades Municipales</t>
  </si>
  <si>
    <t>Escuelas o Colegios</t>
  </si>
  <si>
    <t>Universidades</t>
  </si>
  <si>
    <t xml:space="preserve">Otras Unidades Externas al Municipio </t>
  </si>
  <si>
    <t xml:space="preserve">Servicios Locales con Oferta programatica para personas mayores (total o parcial) </t>
  </si>
  <si>
    <t xml:space="preserve">Servicios Locales con Planes Intersectoriales para el Fomento del Autocuidado y Estimulación Funcional desarrollados junto al Programa Más Adultos Mayores Autovalentes </t>
  </si>
  <si>
    <t xml:space="preserve">SECCION J: TALLERES GRUPALES DE LACTANCIA MATERNA EN ATENCION PRIMARIA </t>
  </si>
  <si>
    <t>Nº DE TALLERES</t>
  </si>
  <si>
    <t>Número de Talleres de Lactancia Materna realziada en Atención Primaria a menores de un año</t>
  </si>
  <si>
    <t>Número de participantes de Talleres de Lactancia Materna en Atención Primaria a Menores de un año</t>
  </si>
  <si>
    <t>SECCIÓN K: INTERVENCIONES POSTERIOR AL TAMIZAJE DE SALUD MENTAL</t>
  </si>
  <si>
    <t>0-4 años</t>
  </si>
  <si>
    <t>CONSEJERÍA EN CONTEXTO DE TAMIZAJE</t>
  </si>
  <si>
    <t>Nº DE M-CHAT-R/F</t>
  </si>
  <si>
    <t>Nº de Cuestionario PSC-17</t>
  </si>
  <si>
    <t>Nº de Cuestionario PSC-Y-17</t>
  </si>
  <si>
    <t>N° de Cuestionario PHQ-9 modificado para Adolescentes</t>
  </si>
  <si>
    <t xml:space="preserve">N° de Cuestionario PHQ-9 para Adultos </t>
  </si>
  <si>
    <t>N° de Escala CAPE-P15</t>
  </si>
  <si>
    <t xml:space="preserve">N° de escala de Columbia </t>
  </si>
  <si>
    <t>N° de Escala de Depresión Geriatríca de  YESAVAGE GDS-15</t>
  </si>
  <si>
    <t>REFERENCIA ASISTIDA EN CONTEXTO DE TAMIZAJE</t>
  </si>
  <si>
    <t>SECCIÓN L: TRABAJO SECTORIAL DE INFORMACIÓN Y SENSIBILIZACIÓN PRAIS</t>
  </si>
  <si>
    <t xml:space="preserve">Dos o más profesioanles </t>
  </si>
  <si>
    <t xml:space="preserve">Un profesional y un Técnico en Enfermería </t>
  </si>
  <si>
    <t xml:space="preserve">Técnico en Enfermería </t>
  </si>
  <si>
    <t>SIN RIESGO DE MALNUTRICIÓN</t>
  </si>
  <si>
    <t>EDUCACIÓN PRENATAL (NUTRICIÓN - LACTANCIA - CRIANZA - AUTOCUIDADO - PREPARACIÓN PARTO Y OTROS)</t>
  </si>
  <si>
    <t>PREVENCIÓN ALCOHOL Y DROGAS</t>
  </si>
  <si>
    <t>SECCIÓN M: EDUCACIÓN PARA PROGRAMA DE SALUD CARDIOVASCULAR</t>
  </si>
  <si>
    <t>TIPO DE EDUCACIÓN</t>
  </si>
  <si>
    <t>PROFESIONAL/OTROS</t>
  </si>
  <si>
    <t xml:space="preserve">POR EDAD </t>
  </si>
  <si>
    <t>INDIVIDUAL</t>
  </si>
  <si>
    <t>PODÓLOGA/O  CLINICO</t>
  </si>
  <si>
    <t>TÉCNICO EN ENFERMERÍA</t>
  </si>
  <si>
    <t>TALLER GRUPAL</t>
  </si>
  <si>
    <t>EQUIPO MULTIDISCIPLINARIO</t>
  </si>
  <si>
    <t>Otras condiciones de salud</t>
  </si>
  <si>
    <t>Otras reumatológicas</t>
  </si>
  <si>
    <t>Artritis reumatoidea</t>
  </si>
  <si>
    <t>Persona mayor frágil</t>
  </si>
  <si>
    <t>Síndrome POST-UCI</t>
  </si>
  <si>
    <t>COVID-19</t>
  </si>
  <si>
    <t>Sensorial visual</t>
  </si>
  <si>
    <t>Sensorial auditivo</t>
  </si>
  <si>
    <t>Quemados</t>
  </si>
  <si>
    <t>Oncológicos</t>
  </si>
  <si>
    <t>Amputación</t>
  </si>
  <si>
    <t>Diabetes mellitus</t>
  </si>
  <si>
    <t>Dolor musculoesquelético crónico</t>
  </si>
  <si>
    <t>Otras neurológicas</t>
  </si>
  <si>
    <t>Esclerosis lateral amiotrófica</t>
  </si>
  <si>
    <t>Enfermedad de Parkinson</t>
  </si>
  <si>
    <t>Parálisis cerebral</t>
  </si>
  <si>
    <t>Ataque cerebro vascular (ACV)</t>
  </si>
  <si>
    <t>Lesión medular</t>
  </si>
  <si>
    <t>Disrafias espinales</t>
  </si>
  <si>
    <t>Traumatismo encéfalo craneano (TEC)</t>
  </si>
  <si>
    <t>45- 49 años</t>
  </si>
  <si>
    <t>25-29 años</t>
  </si>
  <si>
    <t xml:space="preserve">TOTAL AYUDA TÉCNICA POR CONDICIÓN DE SALUD </t>
  </si>
  <si>
    <t>SECCIÓN C.3: AYUDAS TÉCNICAS POR CONDICIÓN DE SALUD</t>
  </si>
  <si>
    <t>Aspirador de secreciones</t>
  </si>
  <si>
    <t>Equipo ventilador mecánico no invasivo</t>
  </si>
  <si>
    <t>Tecnologías de la Comunicación Aumentativa y Alternativas</t>
  </si>
  <si>
    <t>Baño portátil</t>
  </si>
  <si>
    <t>Zapato ortopédico</t>
  </si>
  <si>
    <t>Bota o botín de descarga</t>
  </si>
  <si>
    <t>Plantilla ortopédica</t>
  </si>
  <si>
    <t>Lentes</t>
  </si>
  <si>
    <t>Audífonos</t>
  </si>
  <si>
    <t>Prótesis extremidad superior</t>
  </si>
  <si>
    <t>Otras prótesis extremidad inferior</t>
  </si>
  <si>
    <t>Prótesis extremidad inferior transfemoral</t>
  </si>
  <si>
    <t>Prótesis extremidad inferior transtibial</t>
  </si>
  <si>
    <t>Sistema compresivo</t>
  </si>
  <si>
    <t>Ayudas técnicas para actividades de alimentación, vestuario e higiene personal</t>
  </si>
  <si>
    <t>Cojines y respaldos para la estabilización y posicionamiento del cuerpo</t>
  </si>
  <si>
    <t>Órtesis miembro superior</t>
  </si>
  <si>
    <t>Órtesis miembro inferior</t>
  </si>
  <si>
    <t>Órtesis de columna vertebral</t>
  </si>
  <si>
    <t>Sitting</t>
  </si>
  <si>
    <t>Andadores</t>
  </si>
  <si>
    <t>Bastones</t>
  </si>
  <si>
    <t>Colchón anti escaras</t>
  </si>
  <si>
    <t>Cojín anti escaras</t>
  </si>
  <si>
    <t>Silla de ruedas neurológicas</t>
  </si>
  <si>
    <t>Sillas de ruedas estándar</t>
  </si>
  <si>
    <t>TOTAL DE AYUDAS TÉCNICAS ENTREGADAS</t>
  </si>
  <si>
    <t>SECCIÓN C.2: NÚMERO DE  AYUDAS TÉCNICAS ENTREGADAS POR TIPO</t>
  </si>
  <si>
    <t>Número de entrenamiento de ayudas técnicas</t>
  </si>
  <si>
    <t>Número de personas con ayuda técnica entregada</t>
  </si>
  <si>
    <t>Número de evaluaciones de ayudas técnicas</t>
  </si>
  <si>
    <t>AYUDAS TÉCNICAS</t>
  </si>
  <si>
    <t>SECCIÓN C.1: NÚMERO DE PERSONAS QUE RECIBEN AYUDAS TÉCNICAS</t>
  </si>
  <si>
    <t>SECCIÓN C: AYUDAS TÉCNICAS DE SALUD, NIVEL APS Y HOSPITALARIO</t>
  </si>
  <si>
    <t>Rehabilitación auditiva grupal</t>
  </si>
  <si>
    <t>Rehabilitación auditiva individual</t>
  </si>
  <si>
    <t>Terapia respiratoria y funcional pulmonar</t>
  </si>
  <si>
    <t>Estimulación sensorial</t>
  </si>
  <si>
    <t>Orientación y movilidad</t>
  </si>
  <si>
    <t>Atención psicoterapéutica</t>
  </si>
  <si>
    <t>Educación a usuario/a, cuidador/a y/o familiar</t>
  </si>
  <si>
    <t>Rehabilitación vestibular</t>
  </si>
  <si>
    <t>Rehabilitación de la deglución</t>
  </si>
  <si>
    <t>Rehabilitación de la voz, habla y/o lenguaje</t>
  </si>
  <si>
    <t>Estimulación cognitiva</t>
  </si>
  <si>
    <t>Reparación de prótesis</t>
  </si>
  <si>
    <t>Confección de prótesis</t>
  </si>
  <si>
    <t>Reparación de órtesis y/o adaptaciones</t>
  </si>
  <si>
    <t>Confección de órtesis y/o adaptaciones</t>
  </si>
  <si>
    <t>Adaptación del hogar</t>
  </si>
  <si>
    <t>Habilitación y rehabilitación socio-laboral</t>
  </si>
  <si>
    <t>Tratamiento compresivo</t>
  </si>
  <si>
    <t>Integración sensorial</t>
  </si>
  <si>
    <t>Actividades terapéuticas</t>
  </si>
  <si>
    <t>Habilitación y rehabilitación educacional</t>
  </si>
  <si>
    <t>Intervención en actividades de la vida diaria, básicas, instrumentales y avanzadas.</t>
  </si>
  <si>
    <t>Ejercicios terapéuticos</t>
  </si>
  <si>
    <t>Fisioterapia</t>
  </si>
  <si>
    <t>SECCIÓN B.6: PROCEDIMIENTOS Y ACTIVIDADES</t>
  </si>
  <si>
    <t>Institución con convenio</t>
  </si>
  <si>
    <t>A nivel primario</t>
  </si>
  <si>
    <t>A nivel secundario (ambulatorio)</t>
  </si>
  <si>
    <t>A otro hospital (hospitalizado)</t>
  </si>
  <si>
    <t>DERIVACIÓN</t>
  </si>
  <si>
    <t>SECCIÓN B.5: DERIVACIONES Y CONTINUIDAD EN LOS CUIDADOS</t>
  </si>
  <si>
    <t>Fonoadiólogo/a</t>
  </si>
  <si>
    <t>Cuidados Medios y Básicos</t>
  </si>
  <si>
    <t>UPC</t>
  </si>
  <si>
    <t xml:space="preserve">Domiciliaria </t>
  </si>
  <si>
    <t>A Distancia</t>
  </si>
  <si>
    <t xml:space="preserve">Presencial </t>
  </si>
  <si>
    <t>Cerrada</t>
  </si>
  <si>
    <t>Abierta</t>
  </si>
  <si>
    <t>TIPO ATENCIÓN</t>
  </si>
  <si>
    <t>SECCIÓN B.4: SESIONES DE REHABILITACIÓN</t>
  </si>
  <si>
    <t>Ortoprotesista</t>
  </si>
  <si>
    <t>SECCIÓN B.3: EVALUACIÓN INTERMEDIA</t>
  </si>
  <si>
    <t>SECCIÓN B.2: EVALUACIÓN INICIAL</t>
  </si>
  <si>
    <t>Egresos ACV referido a APS</t>
  </si>
  <si>
    <t>Egresos por fallecimiento</t>
  </si>
  <si>
    <t>Egresos por abandono</t>
  </si>
  <si>
    <t>Egresos por alta</t>
  </si>
  <si>
    <t>Trastorno espectro autista</t>
  </si>
  <si>
    <t>Sensoriales visuales</t>
  </si>
  <si>
    <t>Sensoriales auditivos</t>
  </si>
  <si>
    <t>Genitourinarias</t>
  </si>
  <si>
    <t>Otros pre y post quirúrgicos</t>
  </si>
  <si>
    <t>Traumatológicos</t>
  </si>
  <si>
    <t>Enfermedades cardíacas</t>
  </si>
  <si>
    <t>Enfermedades respiratorias</t>
  </si>
  <si>
    <t>Recién nacido de alto riesgo</t>
  </si>
  <si>
    <t>Trastornos del Neurodesarrollo</t>
  </si>
  <si>
    <t>Neuromusculares crónicas</t>
  </si>
  <si>
    <t>Neuromusculares agudas</t>
  </si>
  <si>
    <t>Ingresos con plan de tratamiento integral (PTI)</t>
  </si>
  <si>
    <t>Total ingresos (Nº de personas)</t>
  </si>
  <si>
    <t>Cerrado</t>
  </si>
  <si>
    <t>INGRESOS</t>
  </si>
  <si>
    <t>SECCIÓN B.1: INGRESOS Y EGRESOS  A REHABILITACIÓN INTEGRAL</t>
  </si>
  <si>
    <t>SECCIÓN B: NIVEL HOSPITALARIO</t>
  </si>
  <si>
    <t>Organizaciones comunitarias</t>
  </si>
  <si>
    <t>Asesorías a grupos comunitarios</t>
  </si>
  <si>
    <t>Cuidadores</t>
  </si>
  <si>
    <t>Red de apoyo</t>
  </si>
  <si>
    <t>Monitores</t>
  </si>
  <si>
    <t>Comunidad educativa</t>
  </si>
  <si>
    <t>Empleadores y compañeros de trabajo</t>
  </si>
  <si>
    <t>Profesionales de la salud</t>
  </si>
  <si>
    <t>Actividades para fortalecer los conocimientos y destrezas personales</t>
  </si>
  <si>
    <t>Comunas, comunidades</t>
  </si>
  <si>
    <t>Actividades de promoción de la salud</t>
  </si>
  <si>
    <t>Organizaciones asociadas a discapacidad</t>
  </si>
  <si>
    <t>Diagnóstico o planificación participativa</t>
  </si>
  <si>
    <t>A distancia</t>
  </si>
  <si>
    <t>Presencial (Establecimiento)</t>
  </si>
  <si>
    <t xml:space="preserve">Participantes </t>
  </si>
  <si>
    <t xml:space="preserve"> Actividades </t>
  </si>
  <si>
    <t xml:space="preserve">Modalidad de rehabilitación </t>
  </si>
  <si>
    <t>Totales Rehabilitación Rural (RR)</t>
  </si>
  <si>
    <t>Totales Rehabilitación Integral  (RI)</t>
  </si>
  <si>
    <t>Totales Rehabilitación Base Comunitaria (RBC)</t>
  </si>
  <si>
    <t>Totales Rehabilitación Infantil</t>
  </si>
  <si>
    <t>GRUPO OBJETIVO</t>
  </si>
  <si>
    <t>MODALIDADES DE INTERVENCIÓN</t>
  </si>
  <si>
    <t>SECCIÓN A.11: ACTIVIDADES Y PARTICIPACIÓN</t>
  </si>
  <si>
    <t>Condición sensorial auditivo</t>
  </si>
  <si>
    <t>Condición sensorial visual</t>
  </si>
  <si>
    <t>Condición física</t>
  </si>
  <si>
    <t>Rehabilitación Rural (RR)</t>
  </si>
  <si>
    <t>Rehabilitación Integral(RI)</t>
  </si>
  <si>
    <t>Rehabilitación Base Comunitaria (RBC)</t>
  </si>
  <si>
    <t>Rehabilitación NNA</t>
  </si>
  <si>
    <t>Dueña/o de casa</t>
  </si>
  <si>
    <t>Trabajo sin objetivos de habilitación y rehabilitación</t>
  </si>
  <si>
    <t>Trabajo con objetivos de habilitación y rehabilitación</t>
  </si>
  <si>
    <t xml:space="preserve">Tipo de estrategia </t>
  </si>
  <si>
    <t>Comunitario</t>
  </si>
  <si>
    <t>Educativa</t>
  </si>
  <si>
    <t>Laboral</t>
  </si>
  <si>
    <t>COMPONENTE (Nº PERSONAS)</t>
  </si>
  <si>
    <t xml:space="preserve">SECCIÓN A.10: PERSONAS QUE LOGRAN PARTICIPACIÓN EN COMUNIDAD </t>
  </si>
  <si>
    <t>Número de sesiones</t>
  </si>
  <si>
    <t>Número de personas</t>
  </si>
  <si>
    <t>Modalidad de rehabilitación</t>
  </si>
  <si>
    <t>ÁREA TEMÁTICA DE PREVENCIÓN Y TRATAMIENTO</t>
  </si>
  <si>
    <t xml:space="preserve">SECCIÓN A.9: INTERVENCIONES TERAPÉUTICAS GRUPALES </t>
  </si>
  <si>
    <t>Fonoaudiólogo/a</t>
  </si>
  <si>
    <t>Terapeuta Ocupacional</t>
  </si>
  <si>
    <t xml:space="preserve">Total Rehabilitacion  Rural </t>
  </si>
  <si>
    <t>Total Rehabilitación Integral</t>
  </si>
  <si>
    <t>Total Rehabilitacion Base Comunitaria</t>
  </si>
  <si>
    <t>SECCIÓN A.8: CONSEJERÍA FAMILIAR AGENDADA</t>
  </si>
  <si>
    <t>SECCIÓN A.7: CONSEJERÍA INDIVIDUAL AGENDADA</t>
  </si>
  <si>
    <t>Educación persona usuario/a, cuidador/a y/o familiares</t>
  </si>
  <si>
    <t>Confección órtesis y/o adaptaciones</t>
  </si>
  <si>
    <t>SECCIÓN A.6: PROCEDIMIENTOS Y ACTIVIDADES</t>
  </si>
  <si>
    <t>Domiciliaria</t>
  </si>
  <si>
    <t>Rehabilitación Integral (RI)</t>
  </si>
  <si>
    <t xml:space="preserve">MODALIDAD DE REHABILITACIÓN   </t>
  </si>
  <si>
    <t xml:space="preserve">TIPO DE ESTRATEGIA </t>
  </si>
  <si>
    <t>SECCIÓN A.5: SESIONES DE REHABILITACIÓN</t>
  </si>
  <si>
    <t>SECCIÓN A.4: EVALUACIÓN INTERMEDIA</t>
  </si>
  <si>
    <t xml:space="preserve">Presencial (Establecimiento) </t>
  </si>
  <si>
    <t xml:space="preserve">Modalidad de Rehabilitación  </t>
  </si>
  <si>
    <t xml:space="preserve">Tipo de Estrategia </t>
  </si>
  <si>
    <t>SECCIÓN A.3: EVALUACIÓN INICIAL</t>
  </si>
  <si>
    <t>Trastorno Espectro Autista</t>
  </si>
  <si>
    <t>Alteraciones en el desarrollo psicomotor</t>
  </si>
  <si>
    <t>Enfermedades Neuromusculares</t>
  </si>
  <si>
    <t>Otro dolor músculo-esquelético crónico</t>
  </si>
  <si>
    <t>Artrosis de rodilla y cadera</t>
  </si>
  <si>
    <t>Otro dolor músculo-esquelético agudo</t>
  </si>
  <si>
    <t>Hombro doloroso agudo</t>
  </si>
  <si>
    <t>Dolor lumbar agudo</t>
  </si>
  <si>
    <t>Dolor cervical agudo</t>
  </si>
  <si>
    <t>Total ingreso (Nº de personas)</t>
  </si>
  <si>
    <t>CONDICIÓN DE SALUD</t>
  </si>
  <si>
    <t>SECCIÓN A.2: INGRESOS POR CONDICIÓN DE SALUD</t>
  </si>
  <si>
    <t>Egresos con PTI cuidador</t>
  </si>
  <si>
    <t>Egresos por otras causas</t>
  </si>
  <si>
    <t>Ingresos con PTI cuidador</t>
  </si>
  <si>
    <t>Ingresos de usuarios con cuidador</t>
  </si>
  <si>
    <t>Ingresos con Plan de Tratamiento Integral (PTI) con objetivos para el trabajo</t>
  </si>
  <si>
    <t>Ingresos con Plan de Tratamiento Integral (PTI)</t>
  </si>
  <si>
    <t xml:space="preserve">Rehabilitación NNA </t>
  </si>
  <si>
    <t>Personas con discapacidad (con RND)</t>
  </si>
  <si>
    <t>TIPO DE INGRESO</t>
  </si>
  <si>
    <t xml:space="preserve">SECCIÓN A.1: INGRESOS Y EGRESOS  A ATENCIONES DE REHABILITACIÓN EN EL NIVEL PRIMARIO </t>
  </si>
  <si>
    <t xml:space="preserve">SECCIÓN A:  ATENCIONES DE REHABILITACIÓN NIVEL PRIMARIO  </t>
  </si>
  <si>
    <t>REM-28. REHABILITACIÓN INTEGRAL</t>
  </si>
  <si>
    <t>AÑO 2024</t>
  </si>
  <si>
    <t>MES FEBRERO</t>
  </si>
  <si>
    <t>REM-30: ATENCIONES POR TELEMEDICINA EN LA RED ASISTENCIAL</t>
  </si>
  <si>
    <t>SECCIÓN A: TELEINTERCONSULTA DE ESPECIALIDAD (ATENCION REALIZADA DE MEDICO A MEDICO)</t>
  </si>
  <si>
    <t xml:space="preserve">ESPECIALIDADES  </t>
  </si>
  <si>
    <t>TELEINTERCONSULTA  MEDICA DE ESPECIALIDAD AMBULATORIA  NUEVA</t>
  </si>
  <si>
    <t xml:space="preserve">TELEINTERCONSULTA MEDICA  DE ESPECIALIDAD AMBULATORIA  CONTROL </t>
  </si>
  <si>
    <t xml:space="preserve">TOTAL TELEINTERCONSULTAS  MEDICAS AMBULATORIAS DE ESPECIALIDAD </t>
  </si>
  <si>
    <t>MODALIDAD</t>
  </si>
  <si>
    <t xml:space="preserve">TELEINTERCONSULTA MEDICINA MEDICA DE ESPECIALIDAD REALIZADAS   A PACIENTES HOSPITALIZADOS </t>
  </si>
  <si>
    <t xml:space="preserve">TELEINTERCONSULTAS SOLICITADAS DESDE APS O NIVEL SECUNDARIO PARA SER RESUELTAS POR OTRO ESTABLECIMIENTO </t>
  </si>
  <si>
    <t>0 a 14 años</t>
  </si>
  <si>
    <t>20 y mas años</t>
  </si>
  <si>
    <t>Institucional</t>
  </si>
  <si>
    <t>Sistema</t>
  </si>
  <si>
    <t>MEDICINA INTENSIVA</t>
  </si>
  <si>
    <t>SECCIÓN B : TELEINTERCONSULTA  MÉDICA EN ESTABLECIMIENTOS DE ATENCIÓN SECUNDARIA DE URGENCIA (ATENCIÓN MEDICO A MÉDICO)</t>
  </si>
  <si>
    <t>TIPO DE TELEINTERCONSULTA DE URGENCIA</t>
  </si>
  <si>
    <t xml:space="preserve"> TELEINTERCONSULTA  MEDICA DE URGENCIA EN HOSPITALES DE ALTA Y MEDIANA COMPLEJIDAD </t>
  </si>
  <si>
    <t xml:space="preserve">TELEINTERCONSULTAS SOLICITADAS DESDE APS O NIVEL SECUNDARIO PATRA SER RESUELTAS POR OTRO ESTABLECIMIENTO </t>
  </si>
  <si>
    <t xml:space="preserve">Institucional </t>
  </si>
  <si>
    <t>Establecimiento de la Red</t>
  </si>
  <si>
    <t>CONSULTA URGENCIA OTROS</t>
  </si>
  <si>
    <t>ACCIDENTE CEREBRO VASCULAR (ACV)</t>
  </si>
  <si>
    <t>QUEMADOS</t>
  </si>
  <si>
    <t>SECCIÓN C : TELEINFORMES  EN ESTABLECIMIENTOS DE ATENCIÓN PRIMARIA, SECUNDARIA Y TERCIARIA</t>
  </si>
  <si>
    <t xml:space="preserve">TELEINFORMES  REALIZADOS  </t>
  </si>
  <si>
    <t>ESTABLECIMIENTOS DE NIVEL PRIMARIO DE SALUD</t>
  </si>
  <si>
    <t>ESTABLECIMIENTOS DE NIVEL SECUNDARIO Y TERCIARIO</t>
  </si>
  <si>
    <t>TOTAL TELEINFORMES REALIZADOS</t>
  </si>
  <si>
    <t>Teleinformes realizados por Inteligencia Artificial</t>
  </si>
  <si>
    <t xml:space="preserve">Teleinformes realizados por Médico Especialista </t>
  </si>
  <si>
    <t>TOTAL EMISIONES DE INFORMES</t>
  </si>
  <si>
    <t>N° DE INFORMES ECOGRAFÍAS OBSTETRICA</t>
  </si>
  <si>
    <t>N° DE INFORMES ELECTROCARDIOGRAMA</t>
  </si>
  <si>
    <t>N° DE INFORMES ELECTROENCEFALOGRAMA</t>
  </si>
  <si>
    <t>N° DE INFORMES ESPIROMETRÍAS</t>
  </si>
  <si>
    <t>N° DE INFORMES FONDO DE OJO (EXCLUYE RESOLUTIVIDAD)</t>
  </si>
  <si>
    <t>N° DE INFORMES HOLTER DE PRESIÓN ARTERIAL</t>
  </si>
  <si>
    <t>N° DE INFORMES TEST DE ESFUERZO</t>
  </si>
  <si>
    <t>N° DE INFORMES RADIOGRAFÍAS SIMPLES</t>
  </si>
  <si>
    <t>N° DE INFORMES RADIOGRAFÍAS DENTALES</t>
  </si>
  <si>
    <t>N° DE INFORMES DE TOMOGRAFÍA AXIAL COMPUTARIZADA</t>
  </si>
  <si>
    <t>N° DE INFORMES DE RESONANCIA MAGNÉTICA NUCLEAR</t>
  </si>
  <si>
    <t>N° DE INFORMES ECOGRAFÍAS ABDOMINAL</t>
  </si>
  <si>
    <t>N° DE MAMOGRAFÍAS</t>
  </si>
  <si>
    <r>
      <t>SECCIÓN D: TELEINTERCONSULTA ODONTOLÓGICA</t>
    </r>
    <r>
      <rPr>
        <b/>
        <i/>
        <sz val="11"/>
        <rFont val="Verdana"/>
        <family val="2"/>
      </rPr>
      <t xml:space="preserve"> </t>
    </r>
  </si>
  <si>
    <t>ESPECIALIDADES ODONTOLÓGICAS</t>
  </si>
  <si>
    <t>TELEINTERCONSULTA DE ESPECIALIDAD ODONTOLÓGICA AMBULATORIA  NUEVA</t>
  </si>
  <si>
    <t xml:space="preserve">TELEINTERCONSULTA DE ESPECIALIDAD ODONTOLÓGICA AMBULATORIA  CONTROL </t>
  </si>
  <si>
    <r>
      <t>TOTAL TELEINTERCONSULTAS AMBULATORIAS DE ESPECIALIDAD ODONTOLÓGICA</t>
    </r>
    <r>
      <rPr>
        <strike/>
        <sz val="8"/>
        <rFont val="Verdana"/>
        <family val="2"/>
      </rPr>
      <t xml:space="preserve"> </t>
    </r>
  </si>
  <si>
    <t xml:space="preserve">SOLICITUD DE TELEINTERCONSULTA DE ESPECIALIDAD ODONTOLÓGICA </t>
  </si>
  <si>
    <t>ORTODONCIA Y ORTOPEDIA DENTO MAXILOFACIAL</t>
  </si>
  <si>
    <t>SECCIÓN E: TELEPROCEDIMIENTOS EN ATENCIÓN SECUNDARIA Y TERCIARIA</t>
  </si>
  <si>
    <t>TELEPROCEDIMIENTOS</t>
  </si>
  <si>
    <t xml:space="preserve">TELEPROCEDIMIENTOS SOLICITADOS DESDE  NIVEL SECUNDARIO Y TERCIARIO Y RESUELTOS POR OTRO ESTABLECIMIENTO </t>
  </si>
  <si>
    <t>ECOCARDIOGRAMA</t>
  </si>
  <si>
    <t>TROMBOLISIS DE URGENCIA INFARTO CEREBRAL (ACV)</t>
  </si>
  <si>
    <t>TROMBOLISIS INTRACORONARIA (IAM)</t>
  </si>
  <si>
    <t>ECOGRAFÍA GINECO-OBSTÉTRICA</t>
  </si>
  <si>
    <t xml:space="preserve">SECCIÓN F: TELECOMITE DE ESPECIALIDAD </t>
  </si>
  <si>
    <t>TOTAL TELECOMITE REALIZADOS</t>
  </si>
  <si>
    <t>TELECOMITE REALIZADOS</t>
  </si>
  <si>
    <t xml:space="preserve">TELECOMITE SOLICITADOS DESDE  NIVEL SECUNDARIO Y TERCIARIO Y RESUELTOS POR OTRO ESTABLECIMIENTO </t>
  </si>
  <si>
    <t xml:space="preserve">TELECOMITE DE ESPECIALIDAD </t>
  </si>
  <si>
    <t>ONCOLÓGICO</t>
  </si>
  <si>
    <t>CUIDADOS PALIATIVOS ONCOLÓGICO</t>
  </si>
  <si>
    <t>CUIDADOS PALIATIVOS NO ONCOLÓGICO UNIVERSALES</t>
  </si>
  <si>
    <t>UNIDAD DE PACIENTE CRÍTICO</t>
  </si>
  <si>
    <t xml:space="preserve">SECCIÓN G: TELEINTERCONSULTA MEDICINA ABREVIADA </t>
  </si>
  <si>
    <t xml:space="preserve">TIPO DE CONSULTA </t>
  </si>
  <si>
    <t xml:space="preserve">TRATAMIENTO ANTICOAGULANTE ORAL </t>
  </si>
  <si>
    <t>REM-29.  PROGRAMA DE IMÁGENES DIAGNÓSTICAS Y/O RESOLUTIVIDAD EN ATENCIÓN PRIMARIA</t>
  </si>
  <si>
    <t>SECCIÓN A: PROGRAMA DE RESOLUTIVIDAD ATENCIÓN PRIMARIA DE SALUD</t>
  </si>
  <si>
    <t>&lt;15</t>
  </si>
  <si>
    <t>20 - 64</t>
  </si>
  <si>
    <t>65 Y MÁS</t>
  </si>
  <si>
    <r>
      <t xml:space="preserve">TOTAL INTERCONSULTAS GENERADAS EN APS PARA RESOLUCIÓN POR ESPECIALIDAD </t>
    </r>
    <r>
      <rPr>
        <b/>
        <sz val="8"/>
        <rFont val="Verdana"/>
        <family val="2"/>
      </rPr>
      <t>OFTALMOLOGÍA (UAPO Y CANASTA INTEGRAL)</t>
    </r>
  </si>
  <si>
    <r>
      <t xml:space="preserve">TOTAL INTERCONSULTAS GENERADAS EN APS PARA RESOLUCIÓN POR ESPECIALIDAD </t>
    </r>
    <r>
      <rPr>
        <b/>
        <sz val="8"/>
        <rFont val="Verdana"/>
        <family val="2"/>
      </rPr>
      <t>OTORRINOLARINGOLOGÍA (UAPORRINO Y</t>
    </r>
    <r>
      <rPr>
        <sz val="8"/>
        <rFont val="Verdana"/>
        <family val="2"/>
      </rPr>
      <t xml:space="preserve"> </t>
    </r>
    <r>
      <rPr>
        <b/>
        <sz val="8"/>
        <rFont val="Verdana"/>
        <family val="2"/>
      </rPr>
      <t>CANASTA INTEGRAL)</t>
    </r>
  </si>
  <si>
    <t>Presencial</t>
  </si>
  <si>
    <t>Remoto</t>
  </si>
  <si>
    <t>CONSULTAS MÉDICAS DE ESPECIALIDADES</t>
  </si>
  <si>
    <t>OFTALMOLOGÍA /UAPO</t>
  </si>
  <si>
    <t>OTORRINOLARINGOLOGÍA/UAPORRINO</t>
  </si>
  <si>
    <t>CANASTA INTEGRAL OFTALMOLOGICA</t>
  </si>
  <si>
    <t>CANASTA INTEGRAL DE OTORRINOLARINGOLÓGICA</t>
  </si>
  <si>
    <t>CONSULTAS OTROS PROFESIONALES</t>
  </si>
  <si>
    <t xml:space="preserve">TECNÓLOGO/A MÉDICO/A CONSULTA POR VICIO DE REFRACCIÓN </t>
  </si>
  <si>
    <t xml:space="preserve">TECNÓLOGO MÉDICO (OFTALMOLOGÍA) OTRAS CONSULTAS </t>
  </si>
  <si>
    <t>TECNÓLOGO MÉDICO O FONOAUDIÓLOGO POR HIPOACUSIA (UAPORRINO)</t>
  </si>
  <si>
    <t>TECNÓLOGO MÉDICO O FONOAUDIÓLOGO CONSULTAS (UAPORRINO)</t>
  </si>
  <si>
    <t>CONSULTA DE CALIFICACIÓN DE URGENCIA POR TECNÓLOGO MÉDICO (UAPO)</t>
  </si>
  <si>
    <t>INGRESOS Y EGRESOS GLAUCOMA UAPO</t>
  </si>
  <si>
    <t>INGRESOS GLAUCOMA UAPO</t>
  </si>
  <si>
    <t>EGRESOS GLAUCOMA UAPO</t>
  </si>
  <si>
    <t>GLAUCOMA (por médico/a) (incluidas dentro de consultas de oftalmologia</t>
  </si>
  <si>
    <t>CONTROLES DE GLAUCOMA UAPO</t>
  </si>
  <si>
    <t>CONSULTA NUEVA GLAUCOMA UAPO</t>
  </si>
  <si>
    <t xml:space="preserve">SECCIÓN B: PROCEDIMIENTOS DE IMÁGENES DIAGNOSTICAS Y PROGRAMA DE RESOLUTIVIDAD EN APS  </t>
  </si>
  <si>
    <t>TIPO DE EXAMEN Y PROCEDIMIENTO DIAGNOSTICO</t>
  </si>
  <si>
    <t>POR EDAD (EN AÑOS)</t>
  </si>
  <si>
    <t>&lt; 35</t>
  </si>
  <si>
    <t>35 A 49 años</t>
  </si>
  <si>
    <t>INSTITUCIONAL</t>
  </si>
  <si>
    <t>COMPRA AL SISTEMA</t>
  </si>
  <si>
    <t>COMPRA EXTRASISTEMA</t>
  </si>
  <si>
    <t>MAMOGRAFÍA</t>
  </si>
  <si>
    <t>SOLICITADAS</t>
  </si>
  <si>
    <t>INFORMADAS</t>
  </si>
  <si>
    <t>CON BIRADS 0</t>
  </si>
  <si>
    <t>CON BIRADS 1 o 2</t>
  </si>
  <si>
    <t>CON BIRADS  3</t>
  </si>
  <si>
    <t>CON BIRADS  4, 5 o 6</t>
  </si>
  <si>
    <t>SIN INFORME BIRADS</t>
  </si>
  <si>
    <t>PROYECCION COMPLEMENTARIA</t>
  </si>
  <si>
    <t>ECOTOMOGRAFÍA MAMARIA</t>
  </si>
  <si>
    <t>CON INFORME DE SOSPECHA DE MALIGNIDAD</t>
  </si>
  <si>
    <t>ECOTOMOGRAFÍA ABDOMINAL</t>
  </si>
  <si>
    <t>CON RESULTADO LITIASIS BILIAR</t>
  </si>
  <si>
    <t>ECOGRAFÍA TRANSVAGINAL O RECTAL (excluye climaterio)</t>
  </si>
  <si>
    <t>CON INFORME DE SOSPECHA DE PATOLIGÍA MALIGNA</t>
  </si>
  <si>
    <t>ENDOSCOPIA DIGESTIVA ALTA</t>
  </si>
  <si>
    <t>TEST DE UREASA SOLICITADAS</t>
  </si>
  <si>
    <t>TEST DE UREASA POSITIVAS (+) H PYLORI</t>
  </si>
  <si>
    <t>PROCEDIMIENTOS CUTANEOS QUIRURGICOS DE BAJA COMPLEJIDAD</t>
  </si>
  <si>
    <t>REALIZADAS</t>
  </si>
  <si>
    <t>BIOPSIAS DE CIRUGÍA MENOR ENVIADAS A ANATOMÍA PATOLÓGICA</t>
  </si>
  <si>
    <t>N° BIOPSIAS DE CIRUGÍA MENOR CON INFORME DE SOSPECHA DE MALIGNIDAD</t>
  </si>
  <si>
    <t>RADIOGRAFÍA TÓRAX POR SOSPECHA NEUMONÍA Y SOSPECHA DE OTRA PATOLOGÍA RESPIRATORIA CRÓNICA</t>
  </si>
  <si>
    <t>ANTERO POSTERIOR (FRONTAL)</t>
  </si>
  <si>
    <t>ANTERO POSTERIOR  Y LATERAL</t>
  </si>
  <si>
    <t xml:space="preserve">RADIOGRAFÍA DE CADERAS 3-6 MESES (SCREENING) </t>
  </si>
  <si>
    <t>SECCIÓN C: PROCEDIMIENTOS APOYO CLÍNICO Y TERAPÉUTICO</t>
  </si>
  <si>
    <t>PROCEDIMIENTOS</t>
  </si>
  <si>
    <t>MEDICO ESPECIALISTA</t>
  </si>
  <si>
    <t>TECNÓLOGO MÉDICO, FONOAUDIOLOGO O TERAPEUTA OCUPACIONAL</t>
  </si>
  <si>
    <t>CUANTIFICACIÓN DE LAGRIMACIÓN (TEST DE SCHIMER), UNO O AMBOS OJOS</t>
  </si>
  <si>
    <t>CURVA DE TENSIÓN APLANÁTICA (POR CADA DÍA), C/OJO</t>
  </si>
  <si>
    <t>DISPLOSCOPIA CUANTITATIVA, AMBOS OJOS</t>
  </si>
  <si>
    <t>EXPLORACIÓN SENSORIOMOTORA: ESTRABISMO, ESTUDIO COMPLETO, AMBOS OJOS</t>
  </si>
  <si>
    <t>RETINOGRAFÍA, AMBOS OJOS PACIENTES SIN DIABETES MELLITUS</t>
  </si>
  <si>
    <t>TONOMETRÍA APLANÁTICA C/OJO</t>
  </si>
  <si>
    <t>TRATAMIENTO ORTÓPTICO Y/O PLEÓPTICO (POR SESIÓN), AMBOS OJOS</t>
  </si>
  <si>
    <t>EXPLORACIÓN VITREORRETINAL PACIENTES SIN DIABETES MELLITUS</t>
  </si>
  <si>
    <t>CUERPO EXTRAÑO CONJUNTIVAL Y/O CORNEAL</t>
  </si>
  <si>
    <t>CAMPIMETRÍA COMPUTARIZADA, C/OJO (EN UAPO)</t>
  </si>
  <si>
    <t>TOMOGRAFIA COHERENTE ÓPTICA, C/OJO</t>
  </si>
  <si>
    <t>AGUDEZA VISUAL AISLADA CADA OJO</t>
  </si>
  <si>
    <t>PAQUIMETRÍA</t>
  </si>
  <si>
    <t>AUTOREFRACTOMIA</t>
  </si>
  <si>
    <t>LENSOMETRIA</t>
  </si>
  <si>
    <t>EXTRACCIÓN CUERPO EXTRAÑO OJO (CONJUNTIVAL Y/O CORNEAL)</t>
  </si>
  <si>
    <t>HEMOGLUCOTEST PREVIO A CONSULTA VICIO DE REFRACCIÓN EN PACIENTE DIABÉTICO</t>
  </si>
  <si>
    <t>AUTORREFRACCIÓN BAJO CICLOPLEJIA</t>
  </si>
  <si>
    <t>IRRIGACIÓN DE LA VÍA LAGRIMAL</t>
  </si>
  <si>
    <t>PRUEBA DE PROVOCACIÓN OSCURIDAD MÁS PRONACIÓN</t>
  </si>
  <si>
    <t xml:space="preserve">OTORRINOLARINGOLOGÍA </t>
  </si>
  <si>
    <t>AUDIMETRÍAS (REALIZADAS)</t>
  </si>
  <si>
    <t>IMPEDANCIOMETRÍA</t>
  </si>
  <si>
    <t>EMISIONES OTOACUSTICAS</t>
  </si>
  <si>
    <t>EXAMEN FUNCIONAL VIII PAR</t>
  </si>
  <si>
    <t>OTROS PROCEDIMIENTOS (Lavado de Oidos u otros)</t>
  </si>
  <si>
    <t>CALIBRACION CONTROL PRUEBA DE AUDÍFONOS</t>
  </si>
  <si>
    <t>PROCEDIMIENTO V-HIT</t>
  </si>
  <si>
    <t>PEATC</t>
  </si>
  <si>
    <t>MANIOBRAS DE REPOSICIÓN DE PARTÍCULAS</t>
  </si>
  <si>
    <t>NASOFIBROSCOPIA ADULTO / NIÑO</t>
  </si>
  <si>
    <t>PRUEBA DE FUNCIÓN TUBARIA</t>
  </si>
  <si>
    <t>VEMP (POTENCIALES EVOCADOS MIOGÉNICOS  VESTIBULARES)</t>
  </si>
  <si>
    <t>TOMA DE IMPRESIÓN DE MOLDE AUDITIVO</t>
  </si>
  <si>
    <t>RINOMANOMETRIA</t>
  </si>
  <si>
    <t>SECCIÓN D: ENTREGA DE AYUDAS TÉCNICAS</t>
  </si>
  <si>
    <t>&lt; 65 Años</t>
  </si>
  <si>
    <t>LENTES (Entregados)</t>
  </si>
  <si>
    <t>AUDÍFONOS (Entregados)</t>
  </si>
  <si>
    <t>SECCIÓN E: INTERVENCIONES QUIRÚRGICAS MENORES QUE SE REALIZAN EN UAPO</t>
  </si>
  <si>
    <t>TOTAL INTERVENCIÓNES QUIRÚRGICAS</t>
  </si>
  <si>
    <t>INTUBACIÓN LAGRIMAL</t>
  </si>
  <si>
    <t>PLASTÍA DE PUNTOS LAGRIMALES</t>
  </si>
  <si>
    <t>ABSCESO, VACIAMIENTO Y/O DRENAJE DE</t>
  </si>
  <si>
    <t>ABSCESO, TRAT. QUIR. PÁRPADO O CEJA</t>
  </si>
  <si>
    <t>BIOPSIA DE PÁRPADO Y/O ANEXOS (PROC. AUT.)</t>
  </si>
  <si>
    <t>BLEFARORRAFIA CON BLEFAROTOMÍA POSTERIOR</t>
  </si>
  <si>
    <t>CANTOPLASTÍA</t>
  </si>
  <si>
    <t xml:space="preserve">CHALAZIÓN Y OTROS TUMORES BENIGNOS  </t>
  </si>
  <si>
    <t>XANTELASMA, TRAT. QUIR.</t>
  </si>
  <si>
    <t>HERIDA O DEHISCENCIA DE SUTURA DE PÁRPADO, REPARACIÓN</t>
  </si>
  <si>
    <t>SUTURA DE HERIDA O DEHISCENCIA DE LA CONJUNTIVA</t>
  </si>
  <si>
    <t>PTERIGIÓN Y/O PSEUDOPTERIGIÓN O SU RECIDIVA, EXTIRPACIÓN</t>
  </si>
  <si>
    <t>EXTIRPACIÓN DE TUMOR BENIGNO DE LA CONJUNTIVA</t>
  </si>
  <si>
    <t>CRIOTERAPIA Y RECESIÓN CONJUNTIVAL</t>
  </si>
  <si>
    <t>EXTRACCIÓN QUIR. DE CUERPO EXTRAÑO EN CORNEA Y/O ESCLERA</t>
  </si>
  <si>
    <t>IRIDOTOMÍA</t>
  </si>
  <si>
    <t>TRABECULOPLASTÍA O IRIDOPLASTÍA</t>
  </si>
  <si>
    <t>SECCION F: FONDOS DE OJO CONTROL DIABETES MELLITUS</t>
  </si>
  <si>
    <t xml:space="preserve"> PROCEDIMIENTOS</t>
  </si>
  <si>
    <t>INFORME POR MEDICO LICITADO</t>
  </si>
  <si>
    <t>INFORMADA POR MEDICO HD</t>
  </si>
  <si>
    <t>EXPLORACIÓN VITREORRETINAL, AMBOS OJOS (FONDO DE OJO)</t>
  </si>
  <si>
    <t>SIN ALTERACION</t>
  </si>
  <si>
    <t>ALTERADOS</t>
  </si>
  <si>
    <t xml:space="preserve">RETINOGRAFÍA, AMBOS OJOS (FONDO DE OJO) </t>
  </si>
  <si>
    <t>IMÁGENES CAPTURADAS</t>
  </si>
  <si>
    <t>SUBIDAS A PLATAFORMA DE TAMIZAJE IA HOSPITAL DIGITAL</t>
  </si>
  <si>
    <t>INFORMES RECIBIDOS SIN ALTERACION</t>
  </si>
  <si>
    <t>INFORMES RECIBIDOS CON SOSPECHA DE ALTERACION</t>
  </si>
  <si>
    <t>SUBIDAS A PLATAFORMA DE TELEINFORME LOCAL (NO CENTRALIZADA)</t>
  </si>
  <si>
    <t>ENTREGA RESULTADOS FONDO DE OJO AL USUARIO</t>
  </si>
  <si>
    <t>PRESENCIAL</t>
  </si>
  <si>
    <t>REMOTO</t>
  </si>
  <si>
    <t>SECCION G: ACTIVIDADES DE REHABILITACION EN UAPORRINO</t>
  </si>
  <si>
    <t>NUMERO SESIONES TOTALES REALIZADAS</t>
  </si>
  <si>
    <t>NUMERO DE BENEFICIARIOS</t>
  </si>
  <si>
    <t>SESIONES REHABILITACION AUDITIVA INDIVIDUAL</t>
  </si>
  <si>
    <t>SESIONES REHABILITACION AUDITIVA GRUPAL</t>
  </si>
  <si>
    <t xml:space="preserve">EVALUACION ADHERENCIA </t>
  </si>
  <si>
    <t xml:space="preserve">SEGUIMIENTO ADHERENCIA </t>
  </si>
  <si>
    <t>SESIONES REHABILITACION VESTIBULAR</t>
  </si>
  <si>
    <t>SESIONES REHABILITACION DEGLUCION</t>
  </si>
  <si>
    <t>SECCION H: CANASTA INTEGRAL DERMATOLOGIA</t>
  </si>
  <si>
    <t>CANASTA INTEGRAL</t>
  </si>
  <si>
    <t>&lt;15 años</t>
  </si>
  <si>
    <t>20 - 64 años</t>
  </si>
  <si>
    <t>Medico interconsultor (vía de resolusión)</t>
  </si>
  <si>
    <t>Otra</t>
  </si>
  <si>
    <t>TELEINTERCONSULTAS SOLICITADAS</t>
  </si>
  <si>
    <t>TELEINTERCONSULTAS RESPONDIDAS</t>
  </si>
  <si>
    <t>INFORMACION ENTREGADA A USUARIO</t>
  </si>
  <si>
    <t>SECCIÓN I : ATENCION INTEGRAL EN CLIMATERIO</t>
  </si>
  <si>
    <t>Grupo de Edad</t>
  </si>
  <si>
    <t>REMOTA</t>
  </si>
  <si>
    <t>COMPRA SERVICIOS</t>
  </si>
  <si>
    <t>CONSULTA MEDICA GINECOLOGICA EN CLIMATERIO</t>
  </si>
  <si>
    <t>HORMONA FOLICULOESTIMULANTE EN SANGRE</t>
  </si>
  <si>
    <t>ECOGRAFIA TRANSVAGINAL O TRANSRECTAL</t>
  </si>
  <si>
    <t xml:space="preserve">REM-32. ACTIVIDADES DE ATENCIÓN DE SALUD REMOTA </t>
  </si>
  <si>
    <t xml:space="preserve">  </t>
  </si>
  <si>
    <t>SECCIÓN A: SEGUIMIENTO EN ATENCIÓN PRIMARIA DE SALUD POR LLAMADA TELEFÓNICA O VIDEOLLAMADAS</t>
  </si>
  <si>
    <t xml:space="preserve"> SEXO</t>
  </si>
  <si>
    <t>Espacios amigables/ Adolescentes</t>
  </si>
  <si>
    <t>Matrona/on</t>
  </si>
  <si>
    <t>Otros Profesionales</t>
  </si>
  <si>
    <t>SECCIÓN B: CONSULTA  ABREVIADA MEDIANTE TELESALUD</t>
  </si>
  <si>
    <t>Otros profesionales</t>
  </si>
  <si>
    <t>menores de 15 años</t>
  </si>
  <si>
    <t>15 años y más</t>
  </si>
  <si>
    <t>Entrega de resultados de exámenes</t>
  </si>
  <si>
    <t>Confección de recetas</t>
  </si>
  <si>
    <t>Renovación de licencias médicas</t>
  </si>
  <si>
    <t>SECCIÓN C: CONSULTA MÉDICA EN ATENCIÓN PRIMARIA DE SALUD POR LLAMADA TELEFÓNICA O VIDEOLLAMADAS</t>
  </si>
  <si>
    <t>Medicina General</t>
  </si>
  <si>
    <t>SECCIÓN D: ATENCIONES TELEFONICAS EN CONSULTAS Y CONTROLES</t>
  </si>
  <si>
    <t>SECCIÓN D1: ATENCIONES REMOTAS MEDICAS EN ESPECIALIDAD</t>
  </si>
  <si>
    <t>ESPECIALIDADES Y 
SUB-ESPECIALIDADES</t>
  </si>
  <si>
    <t>ATENCIONES REMOTAS DE CONSULTAS DE ESPECIALIDAD</t>
  </si>
  <si>
    <t>NO CONTESTA</t>
  </si>
  <si>
    <t>ALTA DE CONSULTA DE ESPECIALIDAD AMBULATORIA REMOTA</t>
  </si>
  <si>
    <t>TELECONSULTAS NUEVAS DE ESPECIALIDAD SEGÚN ORIGEN</t>
  </si>
  <si>
    <t>Atenciones según modalidad de contacto</t>
  </si>
  <si>
    <t>Teleconsulta Abreviada  (Videollamada)/ Consulta Abreviada Telefónica Atención Remota: entrega de los resultados de exámenes o procedimiento (Confección de recetas o lectura de exámenes)</t>
  </si>
  <si>
    <t>Teleconsultorías</t>
  </si>
  <si>
    <t>Teleconsultas de especialidad resueltas por Médicos Generales</t>
  </si>
  <si>
    <t>CAE/CDT/CRS</t>
  </si>
  <si>
    <t>Hospitalización</t>
  </si>
  <si>
    <t>Teleconsulta Nueva</t>
  </si>
  <si>
    <t>Teleconsulta Control</t>
  </si>
  <si>
    <t>Contacto telefónico control</t>
  </si>
  <si>
    <t>SECCIÓN D.2: ATENCIONES REMOTAS CONSULTAS Y CONTROLES POR OTROS PROFESIONALES EN ESPECIALIDAD (NIVEL SECUNDARIO)</t>
  </si>
  <si>
    <t>Atenciones remotas según modalidad</t>
  </si>
  <si>
    <t>Atención Remota consulta abreviada PNM : entrega de los resultados de exámenes o procedimiento (Confección de recetas o lectura de exámenes)</t>
  </si>
  <si>
    <t>Consultorías resueltas vía remota</t>
  </si>
  <si>
    <t xml:space="preserve"> Contacto Telefónico Control</t>
  </si>
  <si>
    <t>Teleconsulta Nueva /Control</t>
  </si>
  <si>
    <t>Control</t>
  </si>
  <si>
    <t xml:space="preserve">SECCIÓN E: ATENCIÓN ODONTOLÓGICA </t>
  </si>
  <si>
    <t>SECCIÓN E1: ATENCIÓN ODONTOLÓGICA NIVEL PRIMARIO</t>
  </si>
  <si>
    <t xml:space="preserve">ACTIVIDADES </t>
  </si>
  <si>
    <t>60 años (incluido en grupos de 20-64 años)</t>
  </si>
  <si>
    <t>Usuarios en situación de discapacidad</t>
  </si>
  <si>
    <t>Hombres y Mujeres Mayor a Total</t>
  </si>
  <si>
    <t>Embarazadas Mayor a Total</t>
  </si>
  <si>
    <t>60 Años Mayor al Grupo 20-64</t>
  </si>
  <si>
    <t>Discapacitados Mayor al Total</t>
  </si>
  <si>
    <t>NNA Sename Mayor a Total</t>
  </si>
  <si>
    <t>NNA Mejor Niñez Mayor a Total</t>
  </si>
  <si>
    <t>Pueblos Originarios Mayor a Total</t>
  </si>
  <si>
    <t>Migrantes Mayor a Total</t>
  </si>
  <si>
    <t>No olvide</t>
  </si>
  <si>
    <t>menos de 1
año</t>
  </si>
  <si>
    <t>1 
año</t>
  </si>
  <si>
    <t>2 
años</t>
  </si>
  <si>
    <t>3 
años</t>
  </si>
  <si>
    <t>4 
años</t>
  </si>
  <si>
    <t>5 
años</t>
  </si>
  <si>
    <t>6 
años</t>
  </si>
  <si>
    <t>12 
años</t>
  </si>
  <si>
    <t>Resto 
&lt;15 años</t>
  </si>
  <si>
    <t>15-19 
años</t>
  </si>
  <si>
    <t>20-64 
años</t>
  </si>
  <si>
    <t>65 y 
más años</t>
  </si>
  <si>
    <t>Seguimiento Clínico Remoto de Pacientes</t>
  </si>
  <si>
    <t>Educación, Promoción Remota en Salud Bucal</t>
  </si>
  <si>
    <t>Pauta CERO Remota</t>
  </si>
  <si>
    <t>SECCIÓN E2: ATENCIÓN ODONTOLÓGICA ESTABLECIMIENTOS HOSPITALARIOS DE BAJA, MEDIANA Y ALTA COMPLEJIDAD</t>
  </si>
  <si>
    <t>No Contesta</t>
  </si>
  <si>
    <t xml:space="preserve">Usuarios con Discapacidad </t>
  </si>
  <si>
    <t>Beneficiarios Mayor a Total</t>
  </si>
  <si>
    <t>0-5 
años</t>
  </si>
  <si>
    <t>12 años</t>
  </si>
  <si>
    <t>Resto &lt; 15 años</t>
  </si>
  <si>
    <t>20-64 
 años (excluye 60 años)</t>
  </si>
  <si>
    <t>60 años</t>
  </si>
  <si>
    <t>Consulta nueva de especialidad odontológica (Teleconsulta)</t>
  </si>
  <si>
    <t>Control de especialidad odontológica (Teleconsulta)</t>
  </si>
  <si>
    <t xml:space="preserve">SECCION F: ACCIONES DE SALUD MENTAL REMOTAS </t>
  </si>
  <si>
    <r>
      <t xml:space="preserve">SECCIÓN F1: ACCIONES </t>
    </r>
    <r>
      <rPr>
        <b/>
        <sz val="8"/>
        <color theme="1"/>
        <rFont val="Verdana"/>
        <family val="2"/>
      </rPr>
      <t>REMOTAS DE SALUD MENTAL (APS Y ESPECIALIDAD)</t>
    </r>
  </si>
  <si>
    <t>Video llamadas</t>
  </si>
  <si>
    <t>TOTAL ACCIONES</t>
  </si>
  <si>
    <t>Niños, Niñas, Adolescentes y Jóvenes Población Mejor Niñez</t>
  </si>
  <si>
    <t>Llamadas Telefónicas</t>
  </si>
  <si>
    <t>Mensajería de Texto</t>
  </si>
  <si>
    <t>SECCIÓN F2: CONTROLES DE SALUD MENTAL REMOTOS (APS Y ESPECIALIDAD)</t>
  </si>
  <si>
    <t xml:space="preserve">CONTROLES DE SALUD MENTAL POR LLAMADAS TELEFONICAS </t>
  </si>
  <si>
    <t>Técnico en Enfermería y en Salud Mental</t>
  </si>
  <si>
    <t>Gestor Comunitario</t>
  </si>
  <si>
    <t>Técnico Rehabilitación Alcohol y Drogas</t>
  </si>
  <si>
    <t xml:space="preserve">CONTROLES DE SALUD MENTAL POR VIDEO LLAMADAS  </t>
  </si>
  <si>
    <t xml:space="preserve">SECCION G: ACCIONES DE SEGUIMIENTO REMOTO EN EL PROGRAMA DE SALUD CARDIOVASCULAR EN APS </t>
  </si>
  <si>
    <t>Llamadas telefónicas o Video llamadas</t>
  </si>
  <si>
    <t>Mensajes de texto</t>
  </si>
  <si>
    <t>SECCIÓN H: ACTIVIDADES DE ACOMPAÑAMIENTO REMOTO A PERSONAS MAYORES Y SUS FAMILIAS POR PARTE DEL PROGRAMA MÁS ADULTOS MAYORES AUTOVALENTES</t>
  </si>
  <si>
    <t>GRUPAL</t>
  </si>
  <si>
    <t>Contacto individual  por mensaje electrónico</t>
  </si>
  <si>
    <t>Contacto grupal por mensaje electrónico</t>
  </si>
  <si>
    <t>SECCIÓN I: SEGUIMIENTO DE SALUD INFANTIL REMOTO</t>
  </si>
  <si>
    <t>PROFESIONALES</t>
  </si>
  <si>
    <t>ACCIONES</t>
  </si>
  <si>
    <t>TOTAL USUARIOS</t>
  </si>
  <si>
    <t>Video Llamadas</t>
  </si>
  <si>
    <t>7 a 11 meses</t>
  </si>
  <si>
    <t>12 a 17 meses</t>
  </si>
  <si>
    <t>18 a 23 meses</t>
  </si>
  <si>
    <t>24 a 35 meses</t>
  </si>
  <si>
    <t>36 a 41 meses</t>
  </si>
  <si>
    <t>42 a 47 meses</t>
  </si>
  <si>
    <t>48 a 59 meses</t>
  </si>
  <si>
    <t>60 a 71 meses</t>
  </si>
  <si>
    <t>6 a 9 años 11 meses</t>
  </si>
  <si>
    <t>Otro/a</t>
  </si>
  <si>
    <t>SECCIÓN J: ATENCIÓN REMOTA ADOLESCENTE</t>
  </si>
  <si>
    <t xml:space="preserve"> CONTROL DE SALUD INTEGRAL</t>
  </si>
  <si>
    <t>10 A 14 AÑOS</t>
  </si>
  <si>
    <t>15 A 19 AÑOS</t>
  </si>
  <si>
    <t>Epuipo de espacio Amigable</t>
  </si>
  <si>
    <t>Otro Equipo de Salud</t>
  </si>
  <si>
    <t>SECCION K: ATENCIONES REMOTAS EN MODALIDADES DE APOYO AL DESARROLLO INFANTIL (MADIS) EN APS</t>
  </si>
  <si>
    <t>Total Acciones</t>
  </si>
  <si>
    <t>TIPO DE ACCION PARA GENERAR ATENCIONES</t>
  </si>
  <si>
    <t>Telefónico</t>
  </si>
  <si>
    <t>Mensajería</t>
  </si>
  <si>
    <t>Menor de 7 meses</t>
  </si>
  <si>
    <t>7-11 meses</t>
  </si>
  <si>
    <t>12- 17 meses</t>
  </si>
  <si>
    <t>18-23 meses</t>
  </si>
  <si>
    <t>24-47 meses</t>
  </si>
  <si>
    <t>48-59 meses</t>
  </si>
  <si>
    <t>Intervenciones de seguimiento efectivas</t>
  </si>
  <si>
    <t>Intervenciones de otro tipo</t>
  </si>
  <si>
    <t>Última sesión Término de Tratramiento</t>
  </si>
  <si>
    <t>SECCIÓN L:  EDUCACIÓN GRUPAL REMOTA SEGÚN ÁREAS TEMÁTICAS Y EDAD</t>
  </si>
  <si>
    <t>ÁREAS TEMÁTICAS DE PROMOCIÓN Y PREVENCIÓN</t>
  </si>
  <si>
    <t>MADRE, PADRE O CUIDADOR DE:</t>
  </si>
  <si>
    <t>Video llamada grupal</t>
  </si>
  <si>
    <t>Seminario-Radio</t>
  </si>
  <si>
    <t>Plataforma Digital</t>
  </si>
  <si>
    <t>Total Usuarios</t>
  </si>
  <si>
    <t>Acompañante de gestante</t>
  </si>
  <si>
    <t>Menores de 12 meses</t>
  </si>
  <si>
    <t>Niños de 12 a 23 meses</t>
  </si>
  <si>
    <t>Niños de 5 a 9 años</t>
  </si>
  <si>
    <t>Nadie es Perfecto Remoto A</t>
  </si>
  <si>
    <t>Nadie es Perfecto Remoto B</t>
  </si>
  <si>
    <t>Nadie es Perfecto Seminario</t>
  </si>
  <si>
    <t>Nadie es perfecto PASMI</t>
  </si>
  <si>
    <t xml:space="preserve">SECCIÓN M: ACTIVIDADES PROGRAMA ELIGE VIDA SANA POR LLAMADA TELEFÓNICA </t>
  </si>
  <si>
    <t>Nº de Mensajes</t>
  </si>
  <si>
    <t>Nº de Participantes</t>
  </si>
  <si>
    <t>Madre, Padre o Cuidador de</t>
  </si>
  <si>
    <t>No Olvide</t>
  </si>
  <si>
    <t>Información de actividades físicas enviadas por teléfono</t>
  </si>
  <si>
    <t>Información de Nutrición enviada por teléfono</t>
  </si>
  <si>
    <t>Información por Psicologos enviada por teléfono</t>
  </si>
  <si>
    <t>SECCIÓN N: ACTIVIDADES PROGRAMA ELIGE VIDA SANA POR REDES SOCIALES</t>
  </si>
  <si>
    <t>N° de Archivos Multimedia</t>
  </si>
  <si>
    <t xml:space="preserve">Madres, Padre o Cuidador de </t>
  </si>
  <si>
    <t>20-64 años</t>
  </si>
  <si>
    <t>Videos de Actividad Física subido a las Redes Sociales</t>
  </si>
  <si>
    <t>Videos de Vida Sana subido a las Redes Sociales</t>
  </si>
  <si>
    <t>SECCIÓN O: APOYO TELEFÓNICO DEL PROGRAMA DE ACOMPAÑAMIENTO PSICOSOCIAL EN APS</t>
  </si>
  <si>
    <t>ACCIONES TELEFÓNICAS REALIZADAS (LLAMADAS O MENSAJERÍA)</t>
  </si>
  <si>
    <t xml:space="preserve">SECCIÓN P: TELECONSULTA MEDICINA ABREVIADA </t>
  </si>
  <si>
    <t>REM-31.  MEDICINA COMPLEMENTARIA Y PRÁCTICAS DE BIENESTAR DE LA SALUD</t>
  </si>
  <si>
    <t>SECCIÓN A: TIPOS DE MEDICINA COMPLEMENTARIA Y PRÁCTICAS DE BIENESTAR DE LA SALUD ENTREGADAS EN ATENCIÓN INDIVIDUAL</t>
  </si>
  <si>
    <t>TIPO DE MEDICINA COMPLEMENTARIA O PRÁCTICA DE BIENESTAR DE LA SALUD</t>
  </si>
  <si>
    <t>Atenciones realizadas durante otras consultas</t>
  </si>
  <si>
    <t>Niños, Niñas, Adolescentes y Jóvenes población SENAME</t>
  </si>
  <si>
    <t>Ingresos a Medicina Complementaria</t>
  </si>
  <si>
    <t>Controles</t>
  </si>
  <si>
    <t>Pacientes</t>
  </si>
  <si>
    <t>Familiares / Cuidadores de los pacientes</t>
  </si>
  <si>
    <t>Funcionarios</t>
  </si>
  <si>
    <t xml:space="preserve"> 0  -  4</t>
  </si>
  <si>
    <t xml:space="preserve"> 5  -  9</t>
  </si>
  <si>
    <t xml:space="preserve"> 10 - 14  </t>
  </si>
  <si>
    <t>Reguladas</t>
  </si>
  <si>
    <t>Acupuntura</t>
  </si>
  <si>
    <t>Homeopatía</t>
  </si>
  <si>
    <t>Neuropatía</t>
  </si>
  <si>
    <t>No reguladas</t>
  </si>
  <si>
    <t>Apiterapia</t>
  </si>
  <si>
    <t>Aurículoterapia</t>
  </si>
  <si>
    <t>Biomagnetismo</t>
  </si>
  <si>
    <t xml:space="preserve">Fitoterapia </t>
  </si>
  <si>
    <t>Masoterapia</t>
  </si>
  <si>
    <t>Medicina Antroposófica</t>
  </si>
  <si>
    <t>Quiropraxia</t>
  </si>
  <si>
    <t>Reiki</t>
  </si>
  <si>
    <t xml:space="preserve">Sanación Pránica </t>
  </si>
  <si>
    <t>Sintergética</t>
  </si>
  <si>
    <t>Terapia Floral</t>
  </si>
  <si>
    <t>Terapia Neural</t>
  </si>
  <si>
    <t xml:space="preserve">SECCIÓN B: MEDICINA COMPLEMENTARIA Y PRÁCTICAS DE BIENESTAR DE LA SALUD EN ATENCIONES INDIVIDUALES O GRUPALES, SEGÚN PROFESIONAL </t>
  </si>
  <si>
    <t xml:space="preserve">PERFIL PROFESIONAL </t>
  </si>
  <si>
    <t>Naturopatía</t>
  </si>
  <si>
    <t>Arte terapia</t>
  </si>
  <si>
    <t>Biodanza</t>
  </si>
  <si>
    <t>Qi Gong</t>
  </si>
  <si>
    <t>Fitoterapia</t>
  </si>
  <si>
    <t>Huertos Medicinales o Alimenticio/Medicinales</t>
  </si>
  <si>
    <t xml:space="preserve">Meditación </t>
  </si>
  <si>
    <t>Sanación Pránica</t>
  </si>
  <si>
    <t>Sonoterapia</t>
  </si>
  <si>
    <t xml:space="preserve">Tai Chi </t>
  </si>
  <si>
    <t>Yoga</t>
  </si>
  <si>
    <t>Constelaciones Familiares</t>
  </si>
  <si>
    <t>Circulos de escucha</t>
  </si>
  <si>
    <t>Musicoterapia</t>
  </si>
  <si>
    <t>Danzaterapia</t>
  </si>
  <si>
    <t>Dramaterapia</t>
  </si>
  <si>
    <t>Otras Individuales</t>
  </si>
  <si>
    <t>Otras Grupales</t>
  </si>
  <si>
    <t>Odontólogo</t>
  </si>
  <si>
    <t>Enfermera (o)</t>
  </si>
  <si>
    <t>Matrona (on)</t>
  </si>
  <si>
    <t>Fonoaudiólogo</t>
  </si>
  <si>
    <t>Kinesiólogo</t>
  </si>
  <si>
    <t>Farmacéutico</t>
  </si>
  <si>
    <t>Paramédico</t>
  </si>
  <si>
    <t>Tecnólogo Médico</t>
  </si>
  <si>
    <t>Terapeuta Complementario</t>
  </si>
  <si>
    <t>SECCIÓN C: ORIGEN DE LA ATENCIÓN CON MEDICINA COMPLEMENTARIA Y PRÁCTICAS DE BIENESTAR DE LA SALUD</t>
  </si>
  <si>
    <t>ORIGEN DE LA ATENCIÓN</t>
  </si>
  <si>
    <t>Consulta Espontánea</t>
  </si>
  <si>
    <t>Derivado desde Morbilidad</t>
  </si>
  <si>
    <t>Derivado desde Especialidad</t>
  </si>
  <si>
    <t>Paciente Hospitalizado</t>
  </si>
  <si>
    <t>Programa Crónicos Cardiovascular</t>
  </si>
  <si>
    <t>Otros programas de crónicos</t>
  </si>
  <si>
    <t>Programa de Salud Mental</t>
  </si>
  <si>
    <t>Programa de Salud Oral</t>
  </si>
  <si>
    <t xml:space="preserve">Programa de Salud sexual y reproductiva </t>
  </si>
  <si>
    <t>Chile Crece Contigo/Programa Infantil</t>
  </si>
  <si>
    <t>Programa de Cáncer (QT/RT)</t>
  </si>
  <si>
    <t>Programa de Dependencia  severa</t>
  </si>
  <si>
    <t>Programa de Hospitalización Domiciliaria</t>
  </si>
  <si>
    <t>Programa de Rehabilitación física</t>
  </si>
  <si>
    <t>Programa de Cuidados Paliativos y Manejo del Dolor</t>
  </si>
  <si>
    <t>Otros programas</t>
  </si>
  <si>
    <t>SECCIÓN D: TIPOS DE MEDICINA COMPLEMENTARIA Y PRÁCTICAS DE BIENESTAR DE LA SALUD ENTREGADAS EN ATENCION GRUPAL Y COMUNITARIA</t>
  </si>
  <si>
    <t>TIPO DE  MEDICINA COMPLEMENTARIA O PRÁCTICA DE BIENESTAR DE LA SALUD</t>
  </si>
  <si>
    <t>Total de sesiones grupales</t>
  </si>
  <si>
    <t>Nº de participantes</t>
  </si>
  <si>
    <t xml:space="preserve">PARTICIPANTES POR EDAD </t>
  </si>
  <si>
    <t>Menor de 10 años</t>
  </si>
  <si>
    <t>Mayor de 64 años</t>
  </si>
  <si>
    <t>Meditación</t>
  </si>
  <si>
    <t>Tai Chi</t>
  </si>
  <si>
    <t>Constelaciones familiares</t>
  </si>
  <si>
    <t>Círculos de Escucha</t>
  </si>
  <si>
    <t xml:space="preserve">SECCION E: ACCIONES REMOTAS DE MEDICINAS COMPLEMENTARIAS Y PRACTICAS DE BIENESTAR EN SALUD </t>
  </si>
  <si>
    <t>NÚMERO DE ACCIONES TELEFÓNICAS Y DE SEGUIMIENTO POR RANGOS DE EDAD</t>
  </si>
  <si>
    <t xml:space="preserve">Familiares/Cuidadores de los pacientes </t>
  </si>
  <si>
    <t>REM - A33. CUIDADOS PALIATIVOS NIVEL APS Y ESPECIALIDADES</t>
  </si>
  <si>
    <t xml:space="preserve">SECCIÓN A:  NIVEL PRIMARIO </t>
  </si>
  <si>
    <t>SECCIÓN A1:  INGRESOS POR DIAGNÓSTICO Y EGRESO POR CAUSALES</t>
  </si>
  <si>
    <t xml:space="preserve">INGRESO Y EGRESO SEGÚN DIAGNÓSTICO </t>
  </si>
  <si>
    <t xml:space="preserve">15 - 19 </t>
  </si>
  <si>
    <t xml:space="preserve">20 - 24 </t>
  </si>
  <si>
    <t>25-29</t>
  </si>
  <si>
    <t>30-34</t>
  </si>
  <si>
    <t>45- 49</t>
  </si>
  <si>
    <t>INGRESOS POR DIAGNÓSTICO CON PLAN DE TRATAMIENTO</t>
  </si>
  <si>
    <t>Tumores malignos</t>
  </si>
  <si>
    <t>Otros cáncer (incluye hematológicos)</t>
  </si>
  <si>
    <t>Infección causada por VIH</t>
  </si>
  <si>
    <t>Otras enfermedades infecciosas</t>
  </si>
  <si>
    <t>Trastornos mentales orgánicos</t>
  </si>
  <si>
    <t>Enfermedades extrapiramidales y/o del movimiento</t>
  </si>
  <si>
    <t>Desmielinizantes del SNC</t>
  </si>
  <si>
    <t>Neurodegenerativas</t>
  </si>
  <si>
    <t>Parálisis cerebral severa</t>
  </si>
  <si>
    <t>Cardiopatías congénitas o adquiridas</t>
  </si>
  <si>
    <t>Insuficiencia cardíaca</t>
  </si>
  <si>
    <t>Enfermedades sistema nervioso vascular o traumático (ACV-TEC)</t>
  </si>
  <si>
    <t>Otras pulmonares (restrictivas, vasculares)</t>
  </si>
  <si>
    <t>Insuficiencia hepática</t>
  </si>
  <si>
    <t>Enfermedad renal crónica</t>
  </si>
  <si>
    <t>Malformaciones congénitas, deformidades y anomalías cromosómicas</t>
  </si>
  <si>
    <t>Enfermedades autoinmunes e inmunodeficiencias severas</t>
  </si>
  <si>
    <t>Enfermedades gastrointestinales</t>
  </si>
  <si>
    <t>Prematurez</t>
  </si>
  <si>
    <t>Enfermedades endocrinas, nutricionales y metabólicas</t>
  </si>
  <si>
    <t>Alteraciones del tejido conjuntivo o musculoesquelético severos</t>
  </si>
  <si>
    <t>Fallecimiento menor a 6 meses desde ingreso</t>
  </si>
  <si>
    <t>Fallecimiento más de 6 meses y menos de un año del ingreso</t>
  </si>
  <si>
    <t>Fallecimiento posterior a 12 meses del ingreso</t>
  </si>
  <si>
    <t>Otra causal</t>
  </si>
  <si>
    <t xml:space="preserve">SECCIÓN A.2:  ACTIVIDADES NIVEL PRIMARIO </t>
  </si>
  <si>
    <t>ATENCIONES POR PROFESIONAL O TECNICO</t>
  </si>
  <si>
    <t>Quimico Farmacéutico</t>
  </si>
  <si>
    <t>Terapeúta Ocupacional</t>
  </si>
  <si>
    <t>Visita Domiciliaria Integral (Elaboración o Evaluación Plan)</t>
  </si>
  <si>
    <t>Visita Domiciliaria Tratamiento/Rehabilitación/Seguimiento</t>
  </si>
  <si>
    <t>Procedimientos de Enfermería</t>
  </si>
  <si>
    <t>Control Ambulatorio</t>
  </si>
  <si>
    <t>Consulta Telefónica</t>
  </si>
  <si>
    <t>Atención Ambulatoria a Familiares</t>
  </si>
  <si>
    <t>Servicios Farmacéuticos</t>
  </si>
  <si>
    <t>Apoyo Psicológico al Usuario</t>
  </si>
  <si>
    <t>Apoyo Social al Usuario</t>
  </si>
  <si>
    <t>Apoyo Psicológico a Familia o Cuidadores</t>
  </si>
  <si>
    <t>Educación</t>
  </si>
  <si>
    <t>Apoyo en la Gestión de Manifestación de Voluntades Anticipadas</t>
  </si>
  <si>
    <t xml:space="preserve">SECCIÓN B:  NIVEL ESPECIALIDAD  </t>
  </si>
  <si>
    <t>SECCIÓN B1:  INGRESOS POR DIAGNÓSTICO Y EGRESO POR CAUSALES</t>
  </si>
  <si>
    <t>Otras causal</t>
  </si>
  <si>
    <t xml:space="preserve">SECCIÓN B.2:  ACTIVIDADES NIVEL ESPECIALIDAD  </t>
  </si>
  <si>
    <t xml:space="preserve">Médico/a del Programa </t>
  </si>
  <si>
    <t>QF</t>
  </si>
  <si>
    <t>Consulta Nueva</t>
  </si>
  <si>
    <t>Consulta Control</t>
  </si>
  <si>
    <t>Visita Domiciliaria</t>
  </si>
  <si>
    <t>Interconsulta en Sala</t>
  </si>
  <si>
    <t>Atención Farmacéutica</t>
  </si>
  <si>
    <t>Procedimientos</t>
  </si>
  <si>
    <t>Contacto telefónico</t>
  </si>
  <si>
    <t xml:space="preserve">Consulta  Salud Mental Usuario </t>
  </si>
  <si>
    <t xml:space="preserve">Consulta Salud mental al Cuidador o Familiar </t>
  </si>
  <si>
    <t>SECCION C: CAPACITACIONES DE EQUIPOS (Intra y entre Equipos)</t>
  </si>
  <si>
    <t>Atención Primaria de Salud</t>
  </si>
  <si>
    <t>Destino Hospitalario</t>
  </si>
  <si>
    <t xml:space="preserve">Nº Sesiones </t>
  </si>
  <si>
    <t xml:space="preserve">Nº Participantes </t>
  </si>
  <si>
    <t>Modalidad Remota</t>
  </si>
  <si>
    <t>Modalidad Presencial</t>
  </si>
  <si>
    <t>Desde Especialidad</t>
  </si>
  <si>
    <t>Desde APS (atención primaria de salud)</t>
  </si>
  <si>
    <t>SECCION D: TELECOMITES</t>
  </si>
  <si>
    <t>Entre Especialistas</t>
  </si>
  <si>
    <t>Con la RED</t>
  </si>
  <si>
    <t>SECCIÓN E:  REQUERIMIENTO DERIVACION Y/O ATENCION DE URGENCIA</t>
  </si>
  <si>
    <t>DERIVACIONES</t>
  </si>
  <si>
    <t>Nivel Hospitalario</t>
  </si>
  <si>
    <t>Urgencia Hospitalaria</t>
  </si>
  <si>
    <t>Domicilio</t>
  </si>
  <si>
    <t>SAPU-SAR</t>
  </si>
  <si>
    <t>Ambulatorio</t>
  </si>
  <si>
    <t>Atención Cerrada</t>
  </si>
  <si>
    <t>SUH</t>
  </si>
  <si>
    <t xml:space="preserve">Derivación desde Especialidad </t>
  </si>
  <si>
    <t xml:space="preserve">Derivación desde APS (atención primaria de salud) </t>
  </si>
  <si>
    <t xml:space="preserve">Derivación desde Hospitalización </t>
  </si>
  <si>
    <t xml:space="preserve">Derivación desde Urgencia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</si>
</sst>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1" formatCode="_ * #,##0_ ;_ * \-#,##0_ ;_ * &quot;-&quot;_ ;_ @_ "/>
    <numFmt numFmtId="164" formatCode="_-* #,##0_-;\-* #,##0_-;_-* &quot;-&quot;_-;_-@_-"/>
    <numFmt numFmtId="165" formatCode="_-* #,##0.00_-;\-* #,##0.00_-;_-* &quot;-&quot;??_-;_-@_-"/>
    <numFmt numFmtId="166" formatCode="#,##0_ ;\-#,##0\ "/>
    <numFmt numFmtId="167" formatCode="_-* #,##0_-;\-* #,##0_-;_-* &quot;-&quot;??_-;_-@_-"/>
    <numFmt numFmtId="168" formatCode="#,##0_)"/>
  </numFmts>
  <fonts count="102" x14ac:knownFonts="1">
    <font>
      <sz val="11"/>
      <color theme="1"/>
      <name val="Calibri"/>
      <family val="2"/>
      <scheme val="minor"/>
    </font>
    <font>
      <b/>
      <sz val="8"/>
      <name val="Verdana"/>
      <family val="2"/>
    </font>
    <font>
      <sz val="11"/>
      <color indexed="8"/>
      <name val="Verdana"/>
      <family val="2"/>
    </font>
    <font>
      <b/>
      <sz val="12"/>
      <name val="Verdana"/>
      <family val="2"/>
    </font>
    <font>
      <sz val="8"/>
      <color indexed="10"/>
      <name val="Verdana"/>
      <family val="2"/>
    </font>
    <font>
      <sz val="8"/>
      <name val="Verdana"/>
      <family val="2"/>
    </font>
    <font>
      <b/>
      <sz val="11"/>
      <name val="Verdana"/>
      <family val="2"/>
    </font>
    <font>
      <sz val="11"/>
      <name val="Verdana"/>
      <family val="2"/>
    </font>
    <font>
      <sz val="8"/>
      <color rgb="FF000000"/>
      <name val="Verdana"/>
      <family val="2"/>
    </font>
    <font>
      <sz val="8"/>
      <color rgb="FFFF0000"/>
      <name val="Verdana"/>
      <family val="2"/>
    </font>
    <font>
      <sz val="8"/>
      <color theme="1"/>
      <name val="Verdana"/>
      <family val="2"/>
    </font>
    <font>
      <b/>
      <sz val="16"/>
      <name val="Verdana"/>
      <family val="2"/>
    </font>
    <font>
      <sz val="10"/>
      <name val="Arial"/>
      <family val="2"/>
    </font>
    <font>
      <sz val="8"/>
      <name val="Arial"/>
      <family val="2"/>
    </font>
    <font>
      <b/>
      <sz val="16"/>
      <color indexed="10"/>
      <name val="Verdana"/>
      <family val="2"/>
    </font>
    <font>
      <sz val="8"/>
      <color indexed="8"/>
      <name val="Verdana"/>
      <family val="2"/>
    </font>
    <font>
      <b/>
      <sz val="11"/>
      <color indexed="8"/>
      <name val="Verdana"/>
      <family val="2"/>
    </font>
    <font>
      <sz val="11"/>
      <color indexed="8"/>
      <name val="Calibri"/>
      <family val="2"/>
    </font>
    <font>
      <sz val="11"/>
      <name val="Calibri"/>
      <family val="2"/>
      <scheme val="minor"/>
    </font>
    <font>
      <sz val="9"/>
      <color indexed="81"/>
      <name val="Tahoma"/>
      <family val="2"/>
    </font>
    <font>
      <b/>
      <sz val="9"/>
      <color indexed="81"/>
      <name val="Tahoma"/>
      <family val="2"/>
    </font>
    <font>
      <u/>
      <sz val="9"/>
      <color indexed="81"/>
      <name val="Tahoma"/>
      <family val="2"/>
    </font>
    <font>
      <i/>
      <sz val="9"/>
      <color indexed="81"/>
      <name val="Tahoma"/>
      <family val="2"/>
    </font>
    <font>
      <b/>
      <i/>
      <u/>
      <sz val="11"/>
      <color indexed="81"/>
      <name val="Tahoma"/>
      <family val="2"/>
    </font>
    <font>
      <b/>
      <sz val="12"/>
      <color theme="1"/>
      <name val="Verdana"/>
      <family val="2"/>
    </font>
    <font>
      <b/>
      <sz val="9"/>
      <color theme="1"/>
      <name val="Verdana"/>
      <family val="2"/>
    </font>
    <font>
      <b/>
      <sz val="11"/>
      <color theme="1"/>
      <name val="Verdana"/>
      <family val="2"/>
    </font>
    <font>
      <sz val="9"/>
      <color theme="1"/>
      <name val="Verdana"/>
      <family val="2"/>
    </font>
    <font>
      <sz val="9"/>
      <color theme="1"/>
      <name val="Calibri"/>
      <family val="2"/>
      <scheme val="minor"/>
    </font>
    <font>
      <b/>
      <sz val="8"/>
      <color theme="1"/>
      <name val="Verdana"/>
      <family val="2"/>
    </font>
    <font>
      <sz val="11"/>
      <color theme="1"/>
      <name val="Verdana"/>
      <family val="2"/>
    </font>
    <font>
      <sz val="8"/>
      <color theme="1"/>
      <name val="Calibri"/>
      <family val="2"/>
      <scheme val="minor"/>
    </font>
    <font>
      <b/>
      <sz val="9"/>
      <name val="Verdana"/>
      <family val="2"/>
    </font>
    <font>
      <b/>
      <sz val="9"/>
      <color theme="1"/>
      <name val="Calibri"/>
      <family val="2"/>
      <scheme val="minor"/>
    </font>
    <font>
      <b/>
      <u/>
      <sz val="9"/>
      <color indexed="81"/>
      <name val="Tahoma"/>
      <family val="2"/>
    </font>
    <font>
      <b/>
      <sz val="9"/>
      <color indexed="81"/>
      <name val="Tahoma"/>
      <charset val="1"/>
    </font>
    <font>
      <sz val="11"/>
      <color theme="1"/>
      <name val="Calibri"/>
      <family val="2"/>
      <scheme val="minor"/>
    </font>
    <font>
      <sz val="11"/>
      <color rgb="FFFF0000"/>
      <name val="Calibri"/>
      <family val="2"/>
      <scheme val="minor"/>
    </font>
    <font>
      <sz val="10"/>
      <name val="Verdana"/>
      <family val="2"/>
    </font>
    <font>
      <sz val="12"/>
      <name val="Verdana"/>
      <family val="2"/>
    </font>
    <font>
      <sz val="11"/>
      <name val="Calibri"/>
      <family val="2"/>
    </font>
    <font>
      <b/>
      <sz val="9"/>
      <color rgb="FFFF0000"/>
      <name val="Verdana"/>
      <family val="2"/>
    </font>
    <font>
      <b/>
      <sz val="11"/>
      <color rgb="FFFF0000"/>
      <name val="Verdana"/>
      <family val="2"/>
    </font>
    <font>
      <sz val="11"/>
      <color rgb="FFFF0000"/>
      <name val="Verdana"/>
      <family val="2"/>
    </font>
    <font>
      <b/>
      <sz val="8"/>
      <color rgb="FFFF0000"/>
      <name val="Verdana"/>
      <family val="2"/>
    </font>
    <font>
      <sz val="10"/>
      <color rgb="FFFF0000"/>
      <name val="Verdana"/>
      <family val="2"/>
    </font>
    <font>
      <b/>
      <sz val="7"/>
      <name val="Verdana"/>
      <family val="2"/>
    </font>
    <font>
      <b/>
      <sz val="10"/>
      <name val="Verdana"/>
      <family val="2"/>
    </font>
    <font>
      <sz val="10"/>
      <color rgb="FFFF0000"/>
      <name val="Arial"/>
      <family val="2"/>
    </font>
    <font>
      <b/>
      <sz val="10"/>
      <color rgb="FFFF0000"/>
      <name val="Verdana"/>
      <family val="2"/>
    </font>
    <font>
      <sz val="9"/>
      <color rgb="FFFF0000"/>
      <name val="Verdana"/>
      <family val="2"/>
    </font>
    <font>
      <sz val="9"/>
      <name val="Verdana"/>
      <family val="2"/>
    </font>
    <font>
      <sz val="16"/>
      <name val="Verdana"/>
      <family val="2"/>
    </font>
    <font>
      <b/>
      <sz val="11"/>
      <color theme="0"/>
      <name val="Calibri"/>
      <family val="2"/>
      <scheme val="minor"/>
    </font>
    <font>
      <b/>
      <sz val="11"/>
      <color theme="1"/>
      <name val="Calibri"/>
      <family val="2"/>
      <scheme val="minor"/>
    </font>
    <font>
      <sz val="10"/>
      <color theme="1"/>
      <name val="Calibri"/>
      <family val="2"/>
      <scheme val="minor"/>
    </font>
    <font>
      <b/>
      <sz val="10"/>
      <name val="Calibri"/>
      <family val="2"/>
      <scheme val="minor"/>
    </font>
    <font>
      <sz val="7"/>
      <name val="Verdana"/>
      <family val="2"/>
    </font>
    <font>
      <sz val="8"/>
      <color indexed="8"/>
      <name val="Calibri"/>
      <family val="2"/>
    </font>
    <font>
      <sz val="9"/>
      <name val="Calibri"/>
      <family val="2"/>
      <scheme val="minor"/>
    </font>
    <font>
      <b/>
      <sz val="8"/>
      <color indexed="10"/>
      <name val="Verdana"/>
      <family val="2"/>
    </font>
    <font>
      <sz val="8"/>
      <name val="Calibri"/>
      <family val="2"/>
    </font>
    <font>
      <b/>
      <sz val="11"/>
      <name val="Calibri"/>
      <family val="2"/>
      <scheme val="minor"/>
    </font>
    <font>
      <sz val="11"/>
      <color rgb="FF000000"/>
      <name val="Calibri"/>
      <family val="2"/>
    </font>
    <font>
      <sz val="11"/>
      <name val="Arial"/>
      <family val="2"/>
    </font>
    <font>
      <sz val="10"/>
      <color theme="1"/>
      <name val="Arial"/>
      <family val="2"/>
    </font>
    <font>
      <b/>
      <sz val="9"/>
      <name val="Calibri"/>
      <family val="2"/>
      <scheme val="minor"/>
    </font>
    <font>
      <b/>
      <sz val="9"/>
      <name val="Arial"/>
      <family val="2"/>
    </font>
    <font>
      <b/>
      <sz val="10"/>
      <color theme="1"/>
      <name val="Calibri"/>
      <family val="2"/>
      <scheme val="minor"/>
    </font>
    <font>
      <b/>
      <sz val="10"/>
      <color rgb="FF000000"/>
      <name val="Calibri"/>
      <family val="2"/>
    </font>
    <font>
      <sz val="10"/>
      <color rgb="FF000000"/>
      <name val="Calibri"/>
      <family val="2"/>
    </font>
    <font>
      <sz val="10"/>
      <color theme="1"/>
      <name val="Calibri"/>
      <family val="2"/>
    </font>
    <font>
      <sz val="9"/>
      <color indexed="10"/>
      <name val="Verdana"/>
      <family val="2"/>
    </font>
    <font>
      <b/>
      <sz val="12"/>
      <color rgb="FFFF0000"/>
      <name val="Verdana"/>
      <family val="2"/>
    </font>
    <font>
      <b/>
      <sz val="10"/>
      <color indexed="81"/>
      <name val="Tahoma"/>
      <family val="2"/>
    </font>
    <font>
      <b/>
      <sz val="9"/>
      <color indexed="10"/>
      <name val="Tahoma"/>
      <family val="2"/>
    </font>
    <font>
      <sz val="9"/>
      <color indexed="10"/>
      <name val="Tahoma"/>
      <family val="2"/>
    </font>
    <font>
      <b/>
      <sz val="9"/>
      <color indexed="8"/>
      <name val="Tahoma"/>
      <family val="2"/>
    </font>
    <font>
      <sz val="10"/>
      <name val="Calibri"/>
      <family val="2"/>
      <scheme val="minor"/>
    </font>
    <font>
      <sz val="8"/>
      <color theme="1"/>
      <name val="Arial"/>
      <family val="2"/>
    </font>
    <font>
      <b/>
      <sz val="8"/>
      <color indexed="8"/>
      <name val="Verdana"/>
      <family val="2"/>
    </font>
    <font>
      <b/>
      <sz val="10"/>
      <name val="Arial"/>
      <family val="2"/>
    </font>
    <font>
      <sz val="8"/>
      <color theme="1" tint="4.9989318521683403E-2"/>
      <name val="Verdana"/>
      <family val="2"/>
    </font>
    <font>
      <sz val="10"/>
      <name val="Times New Roman"/>
      <family val="1"/>
    </font>
    <font>
      <b/>
      <sz val="10"/>
      <color theme="1" tint="4.9989318521683403E-2"/>
      <name val="Verdana"/>
      <family val="2"/>
    </font>
    <font>
      <b/>
      <sz val="11"/>
      <color theme="1" tint="4.9989318521683403E-2"/>
      <name val="Verdana"/>
      <family val="2"/>
    </font>
    <font>
      <sz val="10"/>
      <color rgb="FFFF0000"/>
      <name val="Times New Roman"/>
      <family val="1"/>
    </font>
    <font>
      <b/>
      <sz val="20"/>
      <name val="Verdana"/>
      <family val="2"/>
    </font>
    <font>
      <b/>
      <sz val="11"/>
      <color indexed="8"/>
      <name val="Calibri"/>
      <family val="2"/>
    </font>
    <font>
      <sz val="9"/>
      <color indexed="8"/>
      <name val="Tahoma"/>
      <family val="2"/>
    </font>
    <font>
      <b/>
      <i/>
      <sz val="11"/>
      <name val="Verdana"/>
      <family val="2"/>
    </font>
    <font>
      <strike/>
      <sz val="8"/>
      <name val="Verdana"/>
      <family val="2"/>
    </font>
    <font>
      <b/>
      <i/>
      <sz val="9"/>
      <color indexed="81"/>
      <name val="Tahoma"/>
      <family val="2"/>
    </font>
    <font>
      <b/>
      <sz val="8"/>
      <color theme="1"/>
      <name val="Arial"/>
      <family val="2"/>
    </font>
    <font>
      <sz val="12"/>
      <color theme="1"/>
      <name val="Calibri"/>
      <family val="2"/>
      <scheme val="minor"/>
    </font>
    <font>
      <sz val="9"/>
      <color theme="1"/>
      <name val="Arial"/>
      <family val="2"/>
    </font>
    <font>
      <sz val="11"/>
      <color theme="1"/>
      <name val="Arial"/>
      <family val="2"/>
    </font>
    <font>
      <b/>
      <sz val="8"/>
      <color theme="1"/>
      <name val="Calibri"/>
      <family val="2"/>
      <scheme val="minor"/>
    </font>
    <font>
      <sz val="8"/>
      <name val="Calibri"/>
      <family val="2"/>
      <scheme val="minor"/>
    </font>
    <font>
      <sz val="12"/>
      <name val="Calibri"/>
      <family val="2"/>
      <scheme val="minor"/>
    </font>
    <font>
      <sz val="9"/>
      <name val="Arial"/>
      <family val="2"/>
    </font>
    <font>
      <sz val="11"/>
      <color theme="1"/>
      <name val="Calibri"/>
      <family val="2"/>
    </font>
  </fonts>
  <fills count="43">
    <fill>
      <patternFill patternType="none"/>
    </fill>
    <fill>
      <patternFill patternType="gray125"/>
    </fill>
    <fill>
      <patternFill patternType="solid">
        <fgColor rgb="FFFFFFCC"/>
      </patternFill>
    </fill>
    <fill>
      <patternFill patternType="solid">
        <fgColor indexed="9"/>
        <bgColor indexed="64"/>
      </patternFill>
    </fill>
    <fill>
      <patternFill patternType="solid">
        <fgColor rgb="FFFFFF00"/>
        <bgColor indexed="64"/>
      </patternFill>
    </fill>
    <fill>
      <patternFill patternType="solid">
        <fgColor theme="0"/>
        <bgColor indexed="64"/>
      </patternFill>
    </fill>
    <fill>
      <patternFill patternType="solid">
        <fgColor rgb="FFFFFFFF"/>
        <bgColor rgb="FF000000"/>
      </patternFill>
    </fill>
    <fill>
      <patternFill patternType="solid">
        <fgColor indexed="26"/>
        <bgColor indexed="64"/>
      </patternFill>
    </fill>
    <fill>
      <patternFill patternType="solid">
        <fgColor indexed="22"/>
        <bgColor indexed="64"/>
      </patternFill>
    </fill>
    <fill>
      <patternFill patternType="solid">
        <fgColor theme="0"/>
        <bgColor rgb="FF000000"/>
      </patternFill>
    </fill>
    <fill>
      <patternFill patternType="solid">
        <fgColor rgb="FF00B0F0"/>
        <bgColor indexed="64"/>
      </patternFill>
    </fill>
    <fill>
      <patternFill patternType="solid">
        <fgColor indexed="26"/>
      </patternFill>
    </fill>
    <fill>
      <patternFill patternType="solid">
        <fgColor theme="0" tint="-0.24997711111789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CC"/>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bgColor rgb="FFFFFFFF"/>
      </patternFill>
    </fill>
    <fill>
      <patternFill patternType="solid">
        <fgColor rgb="FFFFC000"/>
        <bgColor indexed="64"/>
      </patternFill>
    </fill>
    <fill>
      <patternFill patternType="solid">
        <fgColor theme="0" tint="-0.24994659260841701"/>
        <bgColor indexed="64"/>
      </patternFill>
    </fill>
    <fill>
      <patternFill patternType="solid">
        <fgColor theme="7"/>
        <bgColor indexed="64"/>
      </patternFill>
    </fill>
    <fill>
      <patternFill patternType="solid">
        <fgColor rgb="FFB4C6E7"/>
        <bgColor indexed="64"/>
      </patternFill>
    </fill>
    <fill>
      <patternFill patternType="solid">
        <fgColor theme="0" tint="-0.14999847407452621"/>
        <bgColor indexed="64"/>
      </patternFill>
    </fill>
    <fill>
      <patternFill patternType="solid">
        <fgColor rgb="FFA5A5A5"/>
      </patternFill>
    </fill>
    <fill>
      <patternFill patternType="solid">
        <fgColor theme="9" tint="0.39997558519241921"/>
        <bgColor indexed="64"/>
      </patternFill>
    </fill>
    <fill>
      <patternFill patternType="solid">
        <fgColor theme="0" tint="-0.34998626667073579"/>
        <bgColor indexed="64"/>
      </patternFill>
    </fill>
    <fill>
      <patternFill patternType="solid">
        <fgColor theme="9" tint="0.59996337778862885"/>
        <bgColor indexed="64"/>
      </patternFill>
    </fill>
    <fill>
      <patternFill patternType="solid">
        <fgColor rgb="FFCCFFCC"/>
        <bgColor indexed="64"/>
      </patternFill>
    </fill>
    <fill>
      <patternFill patternType="solid">
        <fgColor rgb="FFFFFFFF"/>
        <bgColor indexed="64"/>
      </patternFill>
    </fill>
    <fill>
      <patternFill patternType="solid">
        <fgColor rgb="FFFFFFFF"/>
        <bgColor rgb="FFFFFFFF"/>
      </patternFill>
    </fill>
    <fill>
      <patternFill patternType="solid">
        <fgColor rgb="FFFFFFCC"/>
        <bgColor rgb="FFFFFFCC"/>
      </patternFill>
    </fill>
    <fill>
      <patternFill patternType="solid">
        <fgColor theme="0" tint="-0.249977111117893"/>
        <bgColor rgb="FF999999"/>
      </patternFill>
    </fill>
    <fill>
      <patternFill patternType="solid">
        <fgColor rgb="FFFFFF00"/>
        <bgColor rgb="FFFFFFCC"/>
      </patternFill>
    </fill>
    <fill>
      <patternFill patternType="solid">
        <fgColor theme="2" tint="-9.9978637043366805E-2"/>
        <bgColor indexed="64"/>
      </patternFill>
    </fill>
    <fill>
      <patternFill patternType="solid">
        <fgColor indexed="26"/>
        <bgColor indexed="22"/>
      </patternFill>
    </fill>
    <fill>
      <patternFill patternType="solid">
        <fgColor theme="0" tint="-4.9989318521683403E-2"/>
        <bgColor indexed="64"/>
      </patternFill>
    </fill>
    <fill>
      <patternFill patternType="solid">
        <fgColor rgb="FFFFFFCC"/>
        <bgColor rgb="FF000000"/>
      </patternFill>
    </fill>
    <fill>
      <patternFill patternType="solid">
        <fgColor theme="4" tint="0.59999389629810485"/>
        <bgColor indexed="64"/>
      </patternFill>
    </fill>
    <fill>
      <patternFill patternType="solid">
        <fgColor theme="0"/>
        <bgColor rgb="FFFFFFCC"/>
      </patternFill>
    </fill>
    <fill>
      <patternFill patternType="solid">
        <fgColor rgb="FFD8D8D8"/>
        <bgColor rgb="FFD8D8D8"/>
      </patternFill>
    </fill>
    <fill>
      <patternFill patternType="solid">
        <fgColor theme="0"/>
        <bgColor theme="0"/>
      </patternFill>
    </fill>
  </fills>
  <borders count="1146">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4"/>
      </left>
      <right style="double">
        <color indexed="64"/>
      </right>
      <top style="thin">
        <color indexed="64"/>
      </top>
      <bottom/>
      <diagonal/>
    </border>
    <border>
      <left style="double">
        <color auto="1"/>
      </left>
      <right style="thin">
        <color auto="1"/>
      </right>
      <top style="thin">
        <color auto="1"/>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double">
        <color auto="1"/>
      </left>
      <right style="double">
        <color auto="1"/>
      </right>
      <top/>
      <bottom/>
      <diagonal/>
    </border>
    <border>
      <left style="double">
        <color auto="1"/>
      </left>
      <right style="thin">
        <color auto="1"/>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double">
        <color indexed="64"/>
      </left>
      <right style="double">
        <color indexed="64"/>
      </right>
      <top/>
      <bottom style="thin">
        <color auto="1"/>
      </bottom>
      <diagonal/>
    </border>
    <border>
      <left style="double">
        <color auto="1"/>
      </left>
      <right style="thin">
        <color auto="1"/>
      </right>
      <top/>
      <bottom style="thin">
        <color auto="1"/>
      </bottom>
      <diagonal/>
    </border>
    <border>
      <left/>
      <right style="hair">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bottom style="hair">
        <color indexed="64"/>
      </bottom>
      <diagonal/>
    </border>
    <border>
      <left style="thin">
        <color auto="1"/>
      </left>
      <right/>
      <top/>
      <bottom style="hair">
        <color auto="1"/>
      </bottom>
      <diagonal/>
    </border>
    <border>
      <left style="thin">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auto="1"/>
      </left>
      <right/>
      <top style="hair">
        <color auto="1"/>
      </top>
      <bottom style="hair">
        <color auto="1"/>
      </bottom>
      <diagonal/>
    </border>
    <border>
      <left style="thin">
        <color auto="1"/>
      </left>
      <right style="hair">
        <color auto="1"/>
      </right>
      <top style="hair">
        <color auto="1"/>
      </top>
      <bottom style="hair">
        <color auto="1"/>
      </bottom>
      <diagonal/>
    </border>
    <border>
      <left/>
      <right style="thin">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hair">
        <color auto="1"/>
      </right>
      <top style="hair">
        <color auto="1"/>
      </top>
      <bottom/>
      <diagonal/>
    </border>
    <border>
      <left/>
      <right style="thin">
        <color auto="1"/>
      </right>
      <top style="hair">
        <color auto="1"/>
      </top>
      <bottom/>
      <diagonal/>
    </border>
    <border>
      <left style="thin">
        <color indexed="64"/>
      </left>
      <right style="thin">
        <color indexed="64"/>
      </right>
      <top style="hair">
        <color indexed="64"/>
      </top>
      <bottom/>
      <diagonal/>
    </border>
    <border>
      <left style="hair">
        <color auto="1"/>
      </left>
      <right style="thin">
        <color auto="1"/>
      </right>
      <top style="hair">
        <color auto="1"/>
      </top>
      <bottom/>
      <diagonal/>
    </border>
    <border>
      <left style="hair">
        <color indexed="64"/>
      </left>
      <right style="hair">
        <color indexed="64"/>
      </right>
      <top style="hair">
        <color indexed="64"/>
      </top>
      <bottom/>
      <diagonal/>
    </border>
    <border>
      <left style="thin">
        <color indexed="64"/>
      </left>
      <right/>
      <top style="hair">
        <color indexed="64"/>
      </top>
      <bottom/>
      <diagonal/>
    </border>
    <border>
      <left style="thin">
        <color indexed="64"/>
      </left>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auto="1"/>
      </left>
      <right style="thin">
        <color auto="1"/>
      </right>
      <top style="hair">
        <color auto="1"/>
      </top>
      <bottom style="thin">
        <color auto="1"/>
      </bottom>
      <diagonal/>
    </border>
    <border>
      <left style="thin">
        <color indexed="64"/>
      </left>
      <right style="hair">
        <color indexed="64"/>
      </right>
      <top style="hair">
        <color indexed="64"/>
      </top>
      <bottom style="thin">
        <color indexed="64"/>
      </bottom>
      <diagonal/>
    </border>
    <border>
      <left/>
      <right style="thin">
        <color auto="1"/>
      </right>
      <top style="hair">
        <color auto="1"/>
      </top>
      <bottom style="thin">
        <color auto="1"/>
      </bottom>
      <diagonal/>
    </border>
    <border>
      <left style="thin">
        <color indexed="64"/>
      </left>
      <right style="hair">
        <color indexed="64"/>
      </right>
      <top/>
      <bottom style="thin">
        <color indexed="64"/>
      </bottom>
      <diagonal/>
    </border>
    <border>
      <left style="thin">
        <color indexed="9"/>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auto="1"/>
      </right>
      <top style="thin">
        <color auto="1"/>
      </top>
      <bottom/>
      <diagonal/>
    </border>
    <border>
      <left/>
      <right style="hair">
        <color auto="1"/>
      </right>
      <top style="thin">
        <color auto="1"/>
      </top>
      <bottom style="hair">
        <color auto="1"/>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double">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right style="thin">
        <color auto="1"/>
      </right>
      <top/>
      <bottom style="hair">
        <color auto="1"/>
      </bottom>
      <diagonal/>
    </border>
    <border>
      <left style="hair">
        <color auto="1"/>
      </left>
      <right/>
      <top style="hair">
        <color auto="1"/>
      </top>
      <bottom/>
      <diagonal/>
    </border>
    <border>
      <left/>
      <right/>
      <top style="hair">
        <color auto="1"/>
      </top>
      <bottom/>
      <diagonal/>
    </border>
    <border>
      <left/>
      <right style="hair">
        <color indexed="64"/>
      </right>
      <top/>
      <bottom style="thin">
        <color indexed="64"/>
      </bottom>
      <diagonal/>
    </border>
    <border>
      <left style="thin">
        <color indexed="9"/>
      </left>
      <right style="thin">
        <color indexed="9"/>
      </right>
      <top/>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right style="thin">
        <color indexed="9"/>
      </right>
      <top/>
      <bottom style="thin">
        <color indexed="9"/>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hair">
        <color indexed="64"/>
      </left>
      <right style="hair">
        <color indexed="64"/>
      </right>
      <top style="hair">
        <color indexed="64"/>
      </top>
      <bottom style="thin">
        <color indexed="64"/>
      </bottom>
      <diagonal/>
    </border>
    <border>
      <left style="thin">
        <color indexed="9"/>
      </left>
      <right/>
      <top style="thin">
        <color indexed="9"/>
      </top>
      <bottom style="thin">
        <color indexed="64"/>
      </bottom>
      <diagonal/>
    </border>
    <border>
      <left style="thin">
        <color indexed="9"/>
      </left>
      <right style="thin">
        <color indexed="9"/>
      </right>
      <top style="thin">
        <color indexed="9"/>
      </top>
      <bottom style="thin">
        <color indexed="64"/>
      </bottom>
      <diagonal/>
    </border>
    <border>
      <left/>
      <right/>
      <top style="thin">
        <color indexed="64"/>
      </top>
      <bottom style="hair">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thin">
        <color indexed="22"/>
      </right>
      <top style="thin">
        <color indexed="22"/>
      </top>
      <bottom style="thin">
        <color indexed="22"/>
      </bottom>
      <diagonal/>
    </border>
    <border>
      <left/>
      <right/>
      <top style="hair">
        <color indexed="64"/>
      </top>
      <bottom style="hair">
        <color indexed="64"/>
      </bottom>
      <diagonal/>
    </border>
    <border>
      <left style="thin">
        <color indexed="64"/>
      </left>
      <right style="thin">
        <color indexed="64"/>
      </right>
      <top style="thin">
        <color indexed="22"/>
      </top>
      <bottom style="thin">
        <color indexed="64"/>
      </bottom>
      <diagonal/>
    </border>
    <border>
      <left/>
      <right style="thin">
        <color indexed="64"/>
      </right>
      <top style="thin">
        <color indexed="22"/>
      </top>
      <bottom style="thin">
        <color indexed="64"/>
      </bottom>
      <diagonal/>
    </border>
    <border>
      <left/>
      <right/>
      <top style="hair">
        <color indexed="64"/>
      </top>
      <bottom style="thin">
        <color indexed="64"/>
      </bottom>
      <diagonal/>
    </border>
    <border>
      <left/>
      <right/>
      <top/>
      <bottom style="hair">
        <color auto="1"/>
      </bottom>
      <diagonal/>
    </border>
    <border>
      <left style="thin">
        <color auto="1"/>
      </left>
      <right style="thin">
        <color auto="1"/>
      </right>
      <top style="thin">
        <color auto="1"/>
      </top>
      <bottom style="hair">
        <color auto="1"/>
      </bottom>
      <diagonal/>
    </border>
    <border>
      <left style="thin">
        <color indexed="9"/>
      </left>
      <right/>
      <top/>
      <bottom/>
      <diagonal/>
    </border>
    <border>
      <left style="thin">
        <color auto="1"/>
      </left>
      <right/>
      <top/>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style="thin">
        <color indexed="64"/>
      </bottom>
      <diagonal/>
    </border>
    <border>
      <left/>
      <right style="double">
        <color indexed="64"/>
      </right>
      <top style="thin">
        <color indexed="64"/>
      </top>
      <bottom style="thin">
        <color indexed="64"/>
      </bottom>
      <diagonal/>
    </border>
    <border>
      <left/>
      <right style="thin">
        <color indexed="9"/>
      </right>
      <top style="thin">
        <color indexed="9"/>
      </top>
      <bottom/>
      <diagonal/>
    </border>
    <border>
      <left/>
      <right style="hair">
        <color auto="1"/>
      </right>
      <top/>
      <bottom style="thin">
        <color auto="1"/>
      </bottom>
      <diagonal/>
    </border>
    <border>
      <left style="hair">
        <color indexed="64"/>
      </left>
      <right style="hair">
        <color indexed="64"/>
      </right>
      <top/>
      <bottom style="thin">
        <color indexed="64"/>
      </bottom>
      <diagonal/>
    </border>
    <border>
      <left/>
      <right style="thin">
        <color indexed="64"/>
      </right>
      <top/>
      <bottom style="thin">
        <color indexed="64"/>
      </bottom>
      <diagonal/>
    </border>
    <border>
      <left style="thin">
        <color indexed="9"/>
      </left>
      <right/>
      <top/>
      <bottom style="thin">
        <color auto="1"/>
      </bottom>
      <diagonal/>
    </border>
    <border>
      <left style="thin">
        <color indexed="9"/>
      </left>
      <right style="thin">
        <color indexed="9"/>
      </right>
      <top/>
      <bottom style="thin">
        <color indexed="64"/>
      </bottom>
      <diagonal/>
    </border>
    <border>
      <left style="double">
        <color indexed="64"/>
      </left>
      <right style="hair">
        <color indexed="64"/>
      </right>
      <top style="thin">
        <color indexed="64"/>
      </top>
      <bottom/>
      <diagonal/>
    </border>
    <border>
      <left style="thin">
        <color indexed="64"/>
      </left>
      <right/>
      <top/>
      <bottom/>
      <diagonal/>
    </border>
    <border>
      <left style="double">
        <color indexed="64"/>
      </left>
      <right style="hair">
        <color indexed="64"/>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right style="hair">
        <color auto="1"/>
      </right>
      <top style="thin">
        <color auto="1"/>
      </top>
      <bottom style="thin">
        <color auto="1"/>
      </bottom>
      <diagonal/>
    </border>
    <border>
      <left/>
      <right style="double">
        <color indexed="64"/>
      </right>
      <top style="thin">
        <color indexed="64"/>
      </top>
      <bottom style="thin">
        <color indexed="64"/>
      </bottom>
      <diagonal/>
    </border>
    <border>
      <left style="double">
        <color auto="1"/>
      </left>
      <right style="hair">
        <color auto="1"/>
      </right>
      <top/>
      <bottom style="thin">
        <color auto="1"/>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thin">
        <color auto="1"/>
      </bottom>
      <diagonal/>
    </border>
    <border>
      <left/>
      <right/>
      <top/>
      <bottom style="thin">
        <color indexed="64"/>
      </bottom>
      <diagonal/>
    </border>
    <border>
      <left/>
      <right style="thin">
        <color indexed="64"/>
      </right>
      <top style="thin">
        <color auto="1"/>
      </top>
      <bottom style="thin">
        <color auto="1"/>
      </bottom>
      <diagonal/>
    </border>
    <border>
      <left style="hair">
        <color auto="1"/>
      </left>
      <right style="thin">
        <color auto="1"/>
      </right>
      <top/>
      <bottom style="thin">
        <color auto="1"/>
      </bottom>
      <diagonal/>
    </border>
    <border>
      <left style="hair">
        <color auto="1"/>
      </left>
      <right style="double">
        <color auto="1"/>
      </right>
      <top/>
      <bottom style="thin">
        <color auto="1"/>
      </bottom>
      <diagonal/>
    </border>
    <border>
      <left style="double">
        <color indexed="64"/>
      </left>
      <right style="double">
        <color indexed="64"/>
      </right>
      <top style="thin">
        <color indexed="64"/>
      </top>
      <bottom style="thin">
        <color indexed="64"/>
      </bottom>
      <diagonal/>
    </border>
    <border>
      <left style="hair">
        <color auto="1"/>
      </left>
      <right style="double">
        <color auto="1"/>
      </right>
      <top style="thin">
        <color indexed="64"/>
      </top>
      <bottom style="thin">
        <color indexed="64"/>
      </bottom>
      <diagonal/>
    </border>
    <border>
      <left style="hair">
        <color auto="1"/>
      </left>
      <right style="thin">
        <color auto="1"/>
      </right>
      <top/>
      <bottom style="hair">
        <color auto="1"/>
      </bottom>
      <diagonal/>
    </border>
    <border>
      <left style="hair">
        <color auto="1"/>
      </left>
      <right style="double">
        <color auto="1"/>
      </right>
      <top/>
      <bottom style="hair">
        <color auto="1"/>
      </bottom>
      <diagonal/>
    </border>
    <border>
      <left style="double">
        <color indexed="64"/>
      </left>
      <right style="double">
        <color indexed="64"/>
      </right>
      <top/>
      <bottom style="hair">
        <color indexed="64"/>
      </bottom>
      <diagonal/>
    </border>
    <border>
      <left/>
      <right style="hair">
        <color auto="1"/>
      </right>
      <top style="hair">
        <color auto="1"/>
      </top>
      <bottom/>
      <diagonal/>
    </border>
    <border>
      <left style="hair">
        <color auto="1"/>
      </left>
      <right style="double">
        <color auto="1"/>
      </right>
      <top style="hair">
        <color auto="1"/>
      </top>
      <bottom/>
      <diagonal/>
    </border>
    <border>
      <left style="double">
        <color indexed="64"/>
      </left>
      <right style="double">
        <color indexed="64"/>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right style="hair">
        <color auto="1"/>
      </right>
      <top style="thin">
        <color auto="1"/>
      </top>
      <bottom style="thin">
        <color auto="1"/>
      </bottom>
      <diagonal/>
    </border>
    <border>
      <left/>
      <right style="thin">
        <color indexed="9"/>
      </right>
      <top/>
      <bottom style="thin">
        <color indexed="9"/>
      </bottom>
      <diagonal/>
    </border>
    <border>
      <left style="thin">
        <color indexed="9"/>
      </left>
      <right/>
      <top/>
      <bottom style="thin">
        <color indexed="9"/>
      </bottom>
      <diagonal/>
    </border>
    <border>
      <left style="thin">
        <color indexed="9"/>
      </left>
      <right style="thin">
        <color indexed="9"/>
      </right>
      <top/>
      <bottom style="thin">
        <color indexed="9"/>
      </bottom>
      <diagonal/>
    </border>
    <border>
      <left/>
      <right/>
      <top style="thin">
        <color auto="1"/>
      </top>
      <bottom style="thin">
        <color auto="1"/>
      </bottom>
      <diagonal/>
    </border>
    <border>
      <left style="thin">
        <color auto="1"/>
      </left>
      <right style="thin">
        <color auto="1"/>
      </right>
      <top style="thin">
        <color auto="1"/>
      </top>
      <bottom style="hair">
        <color auto="1"/>
      </bottom>
      <diagonal/>
    </border>
    <border>
      <left/>
      <right style="thin">
        <color indexed="64"/>
      </right>
      <top style="thin">
        <color indexed="64"/>
      </top>
      <bottom style="hair">
        <color indexed="64"/>
      </bottom>
      <diagonal/>
    </border>
    <border>
      <left style="thin">
        <color auto="1"/>
      </left>
      <right/>
      <top style="thin">
        <color auto="1"/>
      </top>
      <bottom style="thin">
        <color auto="1"/>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indexed="64"/>
      </right>
      <top style="thin">
        <color indexed="64"/>
      </top>
      <bottom/>
      <diagonal/>
    </border>
    <border>
      <left/>
      <right style="double">
        <color indexed="64"/>
      </right>
      <top style="thin">
        <color auto="1"/>
      </top>
      <bottom/>
      <diagonal/>
    </border>
    <border>
      <left style="double">
        <color auto="1"/>
      </left>
      <right/>
      <top style="thin">
        <color auto="1"/>
      </top>
      <bottom/>
      <diagonal/>
    </border>
    <border>
      <left style="thin">
        <color indexed="9"/>
      </left>
      <right style="thin">
        <color indexed="9"/>
      </right>
      <top style="thin">
        <color indexed="9"/>
      </top>
      <bottom style="thin">
        <color indexed="9"/>
      </bottom>
      <diagonal/>
    </border>
    <border>
      <left style="thin">
        <color indexed="64"/>
      </left>
      <right/>
      <top/>
      <bottom style="thin">
        <color indexed="64"/>
      </bottom>
      <diagonal/>
    </border>
    <border>
      <left/>
      <right style="double">
        <color auto="1"/>
      </right>
      <top/>
      <bottom style="thin">
        <color auto="1"/>
      </bottom>
      <diagonal/>
    </border>
    <border>
      <left style="double">
        <color auto="1"/>
      </left>
      <right/>
      <top/>
      <bottom style="thin">
        <color indexed="64"/>
      </bottom>
      <diagonal/>
    </border>
    <border>
      <left style="double">
        <color indexed="64"/>
      </left>
      <right style="hair">
        <color indexed="64"/>
      </right>
      <top style="thin">
        <color indexed="64"/>
      </top>
      <bottom style="thin">
        <color auto="1"/>
      </bottom>
      <diagonal/>
    </border>
    <border>
      <left/>
      <right style="double">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auto="1"/>
      </left>
      <right style="thin">
        <color auto="1"/>
      </right>
      <top/>
      <bottom style="thin">
        <color auto="1"/>
      </bottom>
      <diagonal/>
    </border>
    <border>
      <left style="thin">
        <color auto="1"/>
      </left>
      <right/>
      <top style="thin">
        <color auto="1"/>
      </top>
      <bottom style="hair">
        <color auto="1"/>
      </bottom>
      <diagonal/>
    </border>
    <border>
      <left/>
      <right style="thin">
        <color indexed="64"/>
      </right>
      <top style="thin">
        <color indexed="64"/>
      </top>
      <bottom style="hair">
        <color indexed="64"/>
      </bottom>
      <diagonal/>
    </border>
    <border>
      <left style="thin">
        <color indexed="9"/>
      </left>
      <right style="thin">
        <color indexed="9"/>
      </right>
      <top style="thin">
        <color indexed="9"/>
      </top>
      <bottom style="thin">
        <color indexed="9"/>
      </bottom>
      <diagonal/>
    </border>
    <border>
      <left style="hair">
        <color auto="1"/>
      </left>
      <right style="hair">
        <color auto="1"/>
      </right>
      <top/>
      <bottom style="hair">
        <color auto="1"/>
      </bottom>
      <diagonal/>
    </border>
    <border>
      <left style="thin">
        <color indexed="64"/>
      </left>
      <right/>
      <top style="thin">
        <color indexed="64"/>
      </top>
      <bottom style="thin">
        <color auto="1"/>
      </bottom>
      <diagonal/>
    </border>
    <border>
      <left style="thin">
        <color indexed="64"/>
      </left>
      <right style="hair">
        <color indexed="64"/>
      </right>
      <top style="thin">
        <color indexed="64"/>
      </top>
      <bottom style="thin">
        <color indexed="64"/>
      </bottom>
      <diagonal/>
    </border>
    <border>
      <left/>
      <right style="thin">
        <color auto="1"/>
      </right>
      <top style="thin">
        <color auto="1"/>
      </top>
      <bottom style="thin">
        <color auto="1"/>
      </bottom>
      <diagonal/>
    </border>
    <border>
      <left/>
      <right style="double">
        <color indexed="64"/>
      </right>
      <top style="thin">
        <color indexed="64"/>
      </top>
      <bottom style="thin">
        <color indexed="64"/>
      </bottom>
      <diagonal/>
    </border>
    <border>
      <left style="double">
        <color indexed="64"/>
      </left>
      <right style="hair">
        <color indexed="64"/>
      </right>
      <top style="thin">
        <color indexed="64"/>
      </top>
      <bottom style="thin">
        <color auto="1"/>
      </bottom>
      <diagonal/>
    </border>
    <border>
      <left style="hair">
        <color indexed="64"/>
      </left>
      <right style="thin">
        <color indexed="64"/>
      </right>
      <top style="thin">
        <color indexed="64"/>
      </top>
      <bottom style="thin">
        <color indexed="64"/>
      </bottom>
      <diagonal/>
    </border>
    <border>
      <left/>
      <right/>
      <top style="thin">
        <color auto="1"/>
      </top>
      <bottom style="thin">
        <color auto="1"/>
      </bottom>
      <diagonal/>
    </border>
    <border>
      <left style="thin">
        <color indexed="9"/>
      </left>
      <right/>
      <top style="thin">
        <color indexed="64"/>
      </top>
      <bottom/>
      <diagonal/>
    </border>
    <border>
      <left style="thin">
        <color indexed="64"/>
      </left>
      <right/>
      <top style="thin">
        <color indexed="64"/>
      </top>
      <bottom/>
      <diagonal/>
    </border>
    <border>
      <left style="thin">
        <color indexed="64"/>
      </left>
      <right style="thin">
        <color auto="1"/>
      </right>
      <top style="thin">
        <color indexed="64"/>
      </top>
      <bottom/>
      <diagonal/>
    </border>
    <border>
      <left style="thin">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9"/>
      </top>
      <bottom style="thin">
        <color indexed="64"/>
      </bottom>
      <diagonal/>
    </border>
    <border>
      <left style="double">
        <color indexed="64"/>
      </left>
      <right style="thin">
        <color indexed="64"/>
      </right>
      <top style="thin">
        <color auto="1"/>
      </top>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double">
        <color auto="1"/>
      </left>
      <right style="thin">
        <color auto="1"/>
      </right>
      <top/>
      <bottom style="thin">
        <color auto="1"/>
      </bottom>
      <diagonal/>
    </border>
    <border>
      <left style="hair">
        <color auto="1"/>
      </left>
      <right/>
      <top/>
      <bottom style="hair">
        <color auto="1"/>
      </bottom>
      <diagonal/>
    </border>
    <border>
      <left/>
      <right style="hair">
        <color auto="1"/>
      </right>
      <top style="hair">
        <color auto="1"/>
      </top>
      <bottom style="thin">
        <color auto="1"/>
      </bottom>
      <diagonal/>
    </border>
    <border>
      <left style="hair">
        <color auto="1"/>
      </left>
      <right/>
      <top style="hair">
        <color auto="1"/>
      </top>
      <bottom style="thin">
        <color auto="1"/>
      </bottom>
      <diagonal/>
    </border>
    <border>
      <left style="double">
        <color indexed="64"/>
      </left>
      <right style="double">
        <color indexed="64"/>
      </right>
      <top style="thin">
        <color indexed="64"/>
      </top>
      <bottom/>
      <diagonal/>
    </border>
    <border>
      <left style="double">
        <color indexed="64"/>
      </left>
      <right style="double">
        <color indexed="64"/>
      </right>
      <top/>
      <bottom style="thin">
        <color auto="1"/>
      </bottom>
      <diagonal/>
    </border>
    <border>
      <left style="thin">
        <color indexed="64"/>
      </left>
      <right style="hair">
        <color indexed="64"/>
      </right>
      <top style="thin">
        <color auto="1"/>
      </top>
      <bottom style="thin">
        <color indexed="22"/>
      </bottom>
      <diagonal/>
    </border>
    <border>
      <left style="hair">
        <color indexed="64"/>
      </left>
      <right style="hair">
        <color indexed="64"/>
      </right>
      <top style="thin">
        <color auto="1"/>
      </top>
      <bottom style="thin">
        <color indexed="22"/>
      </bottom>
      <diagonal/>
    </border>
    <border>
      <left/>
      <right style="double">
        <color indexed="64"/>
      </right>
      <top style="thin">
        <color auto="1"/>
      </top>
      <bottom style="thin">
        <color indexed="22"/>
      </bottom>
      <diagonal/>
    </border>
    <border>
      <left style="double">
        <color indexed="64"/>
      </left>
      <right style="thin">
        <color indexed="64"/>
      </right>
      <top style="thin">
        <color auto="1"/>
      </top>
      <bottom style="thin">
        <color indexed="22"/>
      </bottom>
      <diagonal/>
    </border>
    <border>
      <left/>
      <right style="thin">
        <color auto="1"/>
      </right>
      <top style="thin">
        <color auto="1"/>
      </top>
      <bottom style="thin">
        <color indexed="22"/>
      </bottom>
      <diagonal/>
    </border>
    <border>
      <left style="thin">
        <color indexed="64"/>
      </left>
      <right style="hair">
        <color indexed="64"/>
      </right>
      <top style="thin">
        <color indexed="22"/>
      </top>
      <bottom style="thin">
        <color indexed="22"/>
      </bottom>
      <diagonal/>
    </border>
    <border>
      <left style="hair">
        <color indexed="64"/>
      </left>
      <right style="hair">
        <color indexed="64"/>
      </right>
      <top style="thin">
        <color indexed="22"/>
      </top>
      <bottom style="thin">
        <color indexed="22"/>
      </bottom>
      <diagonal/>
    </border>
    <border>
      <left/>
      <right style="double">
        <color indexed="64"/>
      </right>
      <top style="thin">
        <color indexed="22"/>
      </top>
      <bottom style="thin">
        <color indexed="22"/>
      </bottom>
      <diagonal/>
    </border>
    <border>
      <left style="double">
        <color indexed="64"/>
      </left>
      <right style="thin">
        <color indexed="64"/>
      </right>
      <top style="thin">
        <color indexed="22"/>
      </top>
      <bottom style="thin">
        <color indexed="22"/>
      </bottom>
      <diagonal/>
    </border>
    <border>
      <left/>
      <right style="thin">
        <color auto="1"/>
      </right>
      <top style="thin">
        <color indexed="22"/>
      </top>
      <bottom style="thin">
        <color indexed="22"/>
      </bottom>
      <diagonal/>
    </border>
    <border>
      <left style="thin">
        <color indexed="64"/>
      </left>
      <right style="hair">
        <color indexed="64"/>
      </right>
      <top style="thin">
        <color indexed="22"/>
      </top>
      <bottom style="thin">
        <color auto="1"/>
      </bottom>
      <diagonal/>
    </border>
    <border>
      <left style="hair">
        <color indexed="64"/>
      </left>
      <right style="hair">
        <color indexed="64"/>
      </right>
      <top style="thin">
        <color indexed="22"/>
      </top>
      <bottom style="thin">
        <color auto="1"/>
      </bottom>
      <diagonal/>
    </border>
    <border>
      <left/>
      <right style="double">
        <color indexed="64"/>
      </right>
      <top style="thin">
        <color indexed="22"/>
      </top>
      <bottom style="thin">
        <color auto="1"/>
      </bottom>
      <diagonal/>
    </border>
    <border>
      <left style="double">
        <color indexed="64"/>
      </left>
      <right style="thin">
        <color indexed="64"/>
      </right>
      <top style="thin">
        <color indexed="22"/>
      </top>
      <bottom style="thin">
        <color auto="1"/>
      </bottom>
      <diagonal/>
    </border>
    <border>
      <left/>
      <right style="thin">
        <color auto="1"/>
      </right>
      <top style="thin">
        <color indexed="22"/>
      </top>
      <bottom style="thin">
        <color auto="1"/>
      </bottom>
      <diagonal/>
    </border>
    <border>
      <left style="thin">
        <color indexed="64"/>
      </left>
      <right style="thin">
        <color indexed="64"/>
      </right>
      <top style="thin">
        <color indexed="64"/>
      </top>
      <bottom/>
      <diagonal/>
    </border>
    <border>
      <left style="thin">
        <color indexed="64"/>
      </left>
      <right style="hair">
        <color indexed="64"/>
      </right>
      <top style="thin">
        <color auto="1"/>
      </top>
      <bottom/>
      <diagonal/>
    </border>
    <border>
      <left style="hair">
        <color auto="1"/>
      </left>
      <right style="hair">
        <color auto="1"/>
      </right>
      <top style="thin">
        <color auto="1"/>
      </top>
      <bottom/>
      <diagonal/>
    </border>
    <border>
      <left/>
      <right style="double">
        <color indexed="64"/>
      </right>
      <top style="thin">
        <color auto="1"/>
      </top>
      <bottom/>
      <diagonal/>
    </border>
    <border>
      <left style="double">
        <color indexed="64"/>
      </left>
      <right style="double">
        <color indexed="64"/>
      </right>
      <top style="thin">
        <color indexed="64"/>
      </top>
      <bottom/>
      <diagonal/>
    </border>
    <border>
      <left style="double">
        <color indexed="64"/>
      </left>
      <right style="thin">
        <color indexed="64"/>
      </right>
      <top style="thin">
        <color auto="1"/>
      </top>
      <bottom/>
      <diagonal/>
    </border>
    <border>
      <left style="thin">
        <color indexed="64"/>
      </left>
      <right style="hair">
        <color indexed="64"/>
      </right>
      <top style="thin">
        <color indexed="22"/>
      </top>
      <bottom style="thin">
        <color auto="1"/>
      </bottom>
      <diagonal/>
    </border>
    <border>
      <left style="hair">
        <color indexed="64"/>
      </left>
      <right style="hair">
        <color indexed="64"/>
      </right>
      <top style="thin">
        <color indexed="22"/>
      </top>
      <bottom style="thin">
        <color auto="1"/>
      </bottom>
      <diagonal/>
    </border>
    <border>
      <left/>
      <right style="double">
        <color indexed="64"/>
      </right>
      <top style="thin">
        <color indexed="22"/>
      </top>
      <bottom style="thin">
        <color auto="1"/>
      </bottom>
      <diagonal/>
    </border>
    <border>
      <left style="double">
        <color indexed="64"/>
      </left>
      <right style="double">
        <color indexed="64"/>
      </right>
      <top style="thin">
        <color indexed="64"/>
      </top>
      <bottom style="thin">
        <color auto="1"/>
      </bottom>
      <diagonal/>
    </border>
    <border>
      <left style="double">
        <color indexed="64"/>
      </left>
      <right style="thin">
        <color indexed="64"/>
      </right>
      <top style="thin">
        <color indexed="22"/>
      </top>
      <bottom style="thin">
        <color auto="1"/>
      </bottom>
      <diagonal/>
    </border>
    <border>
      <left/>
      <right style="thin">
        <color auto="1"/>
      </right>
      <top style="thin">
        <color indexed="22"/>
      </top>
      <bottom style="thin">
        <color auto="1"/>
      </bottom>
      <diagonal/>
    </border>
    <border>
      <left style="thin">
        <color auto="1"/>
      </left>
      <right style="hair">
        <color auto="1"/>
      </right>
      <top/>
      <bottom style="thin">
        <color indexed="22"/>
      </bottom>
      <diagonal/>
    </border>
    <border>
      <left style="hair">
        <color indexed="64"/>
      </left>
      <right style="hair">
        <color indexed="64"/>
      </right>
      <top/>
      <bottom style="thin">
        <color indexed="22"/>
      </bottom>
      <diagonal/>
    </border>
    <border>
      <left/>
      <right style="double">
        <color indexed="64"/>
      </right>
      <top/>
      <bottom style="thin">
        <color indexed="22"/>
      </bottom>
      <diagonal/>
    </border>
    <border>
      <left style="double">
        <color indexed="64"/>
      </left>
      <right style="double">
        <color indexed="64"/>
      </right>
      <top/>
      <bottom style="thin">
        <color indexed="22"/>
      </bottom>
      <diagonal/>
    </border>
    <border>
      <left style="double">
        <color indexed="64"/>
      </left>
      <right style="thin">
        <color indexed="64"/>
      </right>
      <top/>
      <bottom style="thin">
        <color indexed="22"/>
      </bottom>
      <diagonal/>
    </border>
    <border>
      <left/>
      <right style="thin">
        <color auto="1"/>
      </right>
      <top/>
      <bottom style="thin">
        <color indexed="22"/>
      </bottom>
      <diagonal/>
    </border>
    <border>
      <left style="thin">
        <color indexed="64"/>
      </left>
      <right style="hair">
        <color indexed="64"/>
      </right>
      <top style="thin">
        <color indexed="22"/>
      </top>
      <bottom style="thin">
        <color indexed="22"/>
      </bottom>
      <diagonal/>
    </border>
    <border>
      <left style="hair">
        <color indexed="64"/>
      </left>
      <right style="hair">
        <color indexed="64"/>
      </right>
      <top style="thin">
        <color indexed="22"/>
      </top>
      <bottom style="thin">
        <color indexed="22"/>
      </bottom>
      <diagonal/>
    </border>
    <border>
      <left/>
      <right style="double">
        <color indexed="64"/>
      </right>
      <top style="thin">
        <color indexed="22"/>
      </top>
      <bottom style="thin">
        <color indexed="22"/>
      </bottom>
      <diagonal/>
    </border>
    <border>
      <left style="double">
        <color indexed="64"/>
      </left>
      <right style="double">
        <color indexed="64"/>
      </right>
      <top style="thin">
        <color indexed="22"/>
      </top>
      <bottom style="thin">
        <color indexed="22"/>
      </bottom>
      <diagonal/>
    </border>
    <border>
      <left style="double">
        <color indexed="64"/>
      </left>
      <right style="thin">
        <color indexed="64"/>
      </right>
      <top style="thin">
        <color indexed="22"/>
      </top>
      <bottom style="thin">
        <color indexed="22"/>
      </bottom>
      <diagonal/>
    </border>
    <border>
      <left/>
      <right style="thin">
        <color auto="1"/>
      </right>
      <top style="thin">
        <color indexed="22"/>
      </top>
      <bottom style="thin">
        <color indexed="22"/>
      </bottom>
      <diagonal/>
    </border>
    <border>
      <left style="double">
        <color indexed="64"/>
      </left>
      <right style="double">
        <color indexed="64"/>
      </right>
      <top style="thin">
        <color indexed="22"/>
      </top>
      <bottom style="thin">
        <color auto="1"/>
      </bottom>
      <diagonal/>
    </border>
    <border>
      <left/>
      <right style="thin">
        <color auto="1"/>
      </right>
      <top style="thin">
        <color auto="1"/>
      </top>
      <bottom/>
      <diagonal/>
    </border>
    <border>
      <left/>
      <right style="hair">
        <color auto="1"/>
      </right>
      <top style="thin">
        <color auto="1"/>
      </top>
      <bottom/>
      <diagonal/>
    </border>
    <border>
      <left/>
      <right style="double">
        <color auto="1"/>
      </right>
      <top style="thin">
        <color auto="1"/>
      </top>
      <bottom style="thin">
        <color auto="1"/>
      </bottom>
      <diagonal/>
    </border>
    <border>
      <left/>
      <right style="hair">
        <color indexed="64"/>
      </right>
      <top/>
      <bottom/>
      <diagonal/>
    </border>
    <border>
      <left/>
      <right style="hair">
        <color indexed="64"/>
      </right>
      <top/>
      <bottom style="thin">
        <color indexed="64"/>
      </bottom>
      <diagonal/>
    </border>
    <border>
      <left style="hair">
        <color indexed="64"/>
      </left>
      <right style="double">
        <color auto="1"/>
      </right>
      <top style="thin">
        <color indexed="64"/>
      </top>
      <bottom style="thin">
        <color indexed="64"/>
      </bottom>
      <diagonal/>
    </border>
    <border>
      <left style="thin">
        <color indexed="64"/>
      </left>
      <right style="thin">
        <color indexed="64"/>
      </right>
      <top style="thin">
        <color indexed="64"/>
      </top>
      <bottom/>
      <diagonal/>
    </border>
    <border>
      <left/>
      <right style="double">
        <color auto="1"/>
      </right>
      <top style="thin">
        <color auto="1"/>
      </top>
      <bottom style="hair">
        <color auto="1"/>
      </bottom>
      <diagonal/>
    </border>
    <border>
      <left/>
      <right style="hair">
        <color indexed="64"/>
      </right>
      <top style="thin">
        <color indexed="64"/>
      </top>
      <bottom style="hair">
        <color indexed="64"/>
      </bottom>
      <diagonal/>
    </border>
    <border>
      <left/>
      <right style="double">
        <color auto="1"/>
      </right>
      <top/>
      <bottom style="hair">
        <color auto="1"/>
      </bottom>
      <diagonal/>
    </border>
    <border>
      <left/>
      <right style="double">
        <color auto="1"/>
      </right>
      <top style="hair">
        <color auto="1"/>
      </top>
      <bottom style="hair">
        <color auto="1"/>
      </bottom>
      <diagonal/>
    </border>
    <border>
      <left/>
      <right style="double">
        <color indexed="64"/>
      </right>
      <top style="hair">
        <color auto="1"/>
      </top>
      <bottom/>
      <diagonal/>
    </border>
    <border>
      <left/>
      <right style="double">
        <color auto="1"/>
      </right>
      <top style="hair">
        <color auto="1"/>
      </top>
      <bottom style="thin">
        <color auto="1"/>
      </bottom>
      <diagonal/>
    </border>
    <border>
      <left style="thin">
        <color indexed="64"/>
      </left>
      <right/>
      <top style="thin">
        <color indexed="64"/>
      </top>
      <bottom/>
      <diagonal/>
    </border>
    <border>
      <left style="hair">
        <color indexed="64"/>
      </left>
      <right style="double">
        <color indexed="64"/>
      </right>
      <top style="thin">
        <color indexed="64"/>
      </top>
      <bottom style="hair">
        <color indexed="64"/>
      </bottom>
      <diagonal/>
    </border>
    <border>
      <left style="hair">
        <color auto="1"/>
      </left>
      <right style="double">
        <color auto="1"/>
      </right>
      <top style="hair">
        <color auto="1"/>
      </top>
      <bottom style="hair">
        <color auto="1"/>
      </bottom>
      <diagonal/>
    </border>
    <border>
      <left/>
      <right style="hair">
        <color auto="1"/>
      </right>
      <top style="thin">
        <color auto="1"/>
      </top>
      <bottom style="thin">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double">
        <color indexed="64"/>
      </right>
      <top style="thin">
        <color auto="1"/>
      </top>
      <bottom style="thin">
        <color indexed="64"/>
      </bottom>
      <diagonal/>
    </border>
    <border>
      <left/>
      <right/>
      <top style="thin">
        <color auto="1"/>
      </top>
      <bottom style="hair">
        <color auto="1"/>
      </bottom>
      <diagonal/>
    </border>
    <border>
      <left style="thin">
        <color auto="1"/>
      </left>
      <right style="hair">
        <color auto="1"/>
      </right>
      <top/>
      <bottom/>
      <diagonal/>
    </border>
    <border>
      <left style="hair">
        <color indexed="64"/>
      </left>
      <right style="hair">
        <color indexed="64"/>
      </right>
      <top/>
      <bottom/>
      <diagonal/>
    </border>
    <border>
      <left style="hair">
        <color auto="1"/>
      </left>
      <right style="double">
        <color auto="1"/>
      </right>
      <top/>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thin">
        <color indexed="64"/>
      </left>
      <right style="hair">
        <color indexed="64"/>
      </right>
      <top/>
      <bottom style="double">
        <color indexed="64"/>
      </bottom>
      <diagonal/>
    </border>
    <border>
      <left style="hair">
        <color indexed="64"/>
      </left>
      <right style="hair">
        <color indexed="64"/>
      </right>
      <top/>
      <bottom style="double">
        <color indexed="64"/>
      </bottom>
      <diagonal/>
    </border>
    <border>
      <left/>
      <right style="hair">
        <color indexed="64"/>
      </right>
      <top/>
      <bottom style="double">
        <color indexed="64"/>
      </bottom>
      <diagonal/>
    </border>
    <border>
      <left style="hair">
        <color auto="1"/>
      </left>
      <right style="double">
        <color auto="1"/>
      </right>
      <top/>
      <bottom style="double">
        <color auto="1"/>
      </bottom>
      <diagonal/>
    </border>
    <border>
      <left style="thin">
        <color indexed="64"/>
      </left>
      <right/>
      <top style="double">
        <color indexed="64"/>
      </top>
      <bottom style="thin">
        <color indexed="64"/>
      </bottom>
      <diagonal/>
    </border>
    <border>
      <left style="hair">
        <color auto="1"/>
      </left>
      <right style="double">
        <color auto="1"/>
      </right>
      <top/>
      <bottom style="thin">
        <color indexed="64"/>
      </bottom>
      <diagonal/>
    </border>
    <border>
      <left/>
      <right style="thin">
        <color indexed="64"/>
      </right>
      <top style="hair">
        <color indexed="64"/>
      </top>
      <bottom style="double">
        <color indexed="64"/>
      </bottom>
      <diagonal/>
    </border>
    <border>
      <left style="thin">
        <color indexed="64"/>
      </left>
      <right/>
      <top style="double">
        <color indexed="64"/>
      </top>
      <bottom style="hair">
        <color indexed="64"/>
      </bottom>
      <diagonal/>
    </border>
    <border>
      <left style="thin">
        <color indexed="9"/>
      </left>
      <right style="thin">
        <color indexed="9"/>
      </right>
      <top/>
      <bottom/>
      <diagonal/>
    </border>
    <border>
      <left/>
      <right/>
      <top style="thin">
        <color indexed="64"/>
      </top>
      <bottom/>
      <diagonal/>
    </border>
    <border>
      <left/>
      <right style="hair">
        <color indexed="64"/>
      </right>
      <top style="thin">
        <color indexed="64"/>
      </top>
      <bottom/>
      <diagonal/>
    </border>
    <border>
      <left/>
      <right style="thin">
        <color indexed="22"/>
      </right>
      <top style="thin">
        <color auto="1"/>
      </top>
      <bottom style="thin">
        <color auto="1"/>
      </bottom>
      <diagonal/>
    </border>
    <border>
      <left/>
      <right style="thin">
        <color indexed="22"/>
      </right>
      <top style="thin">
        <color auto="1"/>
      </top>
      <bottom style="hair">
        <color auto="1"/>
      </bottom>
      <diagonal/>
    </border>
    <border>
      <left/>
      <right style="thin">
        <color auto="1"/>
      </right>
      <top style="thin">
        <color auto="1"/>
      </top>
      <bottom style="hair">
        <color auto="1"/>
      </bottom>
      <diagonal/>
    </border>
    <border>
      <left/>
      <right style="thin">
        <color indexed="22"/>
      </right>
      <top style="hair">
        <color auto="1"/>
      </top>
      <bottom style="hair">
        <color auto="1"/>
      </bottom>
      <diagonal/>
    </border>
    <border>
      <left/>
      <right style="thin">
        <color indexed="22"/>
      </right>
      <top style="hair">
        <color auto="1"/>
      </top>
      <bottom style="thin">
        <color auto="1"/>
      </bottom>
      <diagonal/>
    </border>
    <border>
      <left style="thin">
        <color indexed="9"/>
      </left>
      <right style="thin">
        <color indexed="9"/>
      </right>
      <top/>
      <bottom style="thin">
        <color auto="1"/>
      </bottom>
      <diagonal/>
    </border>
    <border>
      <left style="thin">
        <color indexed="64"/>
      </left>
      <right style="thin">
        <color indexed="64"/>
      </right>
      <top/>
      <bottom/>
      <diagonal/>
    </border>
    <border>
      <left style="hair">
        <color indexed="64"/>
      </left>
      <right style="thin">
        <color indexed="64"/>
      </right>
      <top style="thin">
        <color indexed="64"/>
      </top>
      <bottom/>
      <diagonal/>
    </border>
    <border>
      <left style="hair">
        <color auto="1"/>
      </left>
      <right style="double">
        <color auto="1"/>
      </right>
      <top style="thin">
        <color auto="1"/>
      </top>
      <bottom/>
      <diagonal/>
    </border>
    <border>
      <left style="double">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style="thin">
        <color auto="1"/>
      </left>
      <right style="double">
        <color auto="1"/>
      </right>
      <top style="thin">
        <color auto="1"/>
      </top>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style="hair">
        <color auto="1"/>
      </right>
      <top style="thin">
        <color auto="1"/>
      </top>
      <bottom/>
      <diagonal/>
    </border>
    <border>
      <left/>
      <right style="double">
        <color indexed="64"/>
      </right>
      <top style="thin">
        <color indexed="64"/>
      </top>
      <bottom/>
      <diagonal/>
    </border>
    <border>
      <left style="thin">
        <color indexed="64"/>
      </left>
      <right style="double">
        <color indexed="64"/>
      </right>
      <top/>
      <bottom style="thin">
        <color indexed="64"/>
      </bottom>
      <diagonal/>
    </border>
    <border>
      <left style="hair">
        <color indexed="64"/>
      </left>
      <right style="thin">
        <color indexed="64"/>
      </right>
      <top style="thin">
        <color indexed="64"/>
      </top>
      <bottom style="thin">
        <color indexed="64"/>
      </bottom>
      <diagonal/>
    </border>
    <border>
      <left style="double">
        <color auto="1"/>
      </left>
      <right style="thin">
        <color auto="1"/>
      </right>
      <top style="thin">
        <color auto="1"/>
      </top>
      <bottom style="hair">
        <color auto="1"/>
      </bottom>
      <diagonal/>
    </border>
    <border>
      <left style="thin">
        <color auto="1"/>
      </left>
      <right style="double">
        <color auto="1"/>
      </right>
      <top style="thin">
        <color auto="1"/>
      </top>
      <bottom style="hair">
        <color auto="1"/>
      </bottom>
      <diagonal/>
    </border>
    <border>
      <left style="double">
        <color auto="1"/>
      </left>
      <right style="thin">
        <color auto="1"/>
      </right>
      <top style="hair">
        <color auto="1"/>
      </top>
      <bottom style="hair">
        <color auto="1"/>
      </bottom>
      <diagonal/>
    </border>
    <border>
      <left style="double">
        <color auto="1"/>
      </left>
      <right style="thin">
        <color auto="1"/>
      </right>
      <top style="hair">
        <color auto="1"/>
      </top>
      <bottom/>
      <diagonal/>
    </border>
    <border>
      <left style="double">
        <color auto="1"/>
      </left>
      <right style="thin">
        <color auto="1"/>
      </right>
      <top style="hair">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auto="1"/>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double">
        <color auto="1"/>
      </right>
      <top style="thin">
        <color auto="1"/>
      </top>
      <bottom style="thin">
        <color auto="1"/>
      </bottom>
      <diagonal/>
    </border>
    <border>
      <left style="thin">
        <color auto="1"/>
      </left>
      <right style="thin">
        <color auto="1"/>
      </right>
      <top style="thin">
        <color auto="1"/>
      </top>
      <bottom/>
      <diagonal/>
    </border>
    <border>
      <left style="double">
        <color indexed="64"/>
      </left>
      <right style="thin">
        <color indexed="64"/>
      </right>
      <top/>
      <bottom style="hair">
        <color indexed="64"/>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style="hair">
        <color auto="1"/>
      </left>
      <right style="hair">
        <color auto="1"/>
      </right>
      <top style="thin">
        <color auto="1"/>
      </top>
      <bottom style="thin">
        <color auto="1"/>
      </bottom>
      <diagonal/>
    </border>
    <border>
      <left style="double">
        <color auto="1"/>
      </left>
      <right style="hair">
        <color auto="1"/>
      </right>
      <top style="thin">
        <color auto="1"/>
      </top>
      <bottom style="thin">
        <color auto="1"/>
      </bottom>
      <diagonal/>
    </border>
    <border>
      <left style="thin">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right/>
      <top style="thin">
        <color auto="1"/>
      </top>
      <bottom style="hair">
        <color auto="1"/>
      </bottom>
      <diagonal/>
    </border>
    <border>
      <left style="double">
        <color auto="1"/>
      </left>
      <right style="hair">
        <color auto="1"/>
      </right>
      <top style="thin">
        <color auto="1"/>
      </top>
      <bottom style="hair">
        <color auto="1"/>
      </bottom>
      <diagonal/>
    </border>
    <border>
      <left/>
      <right style="double">
        <color auto="1"/>
      </right>
      <top style="thin">
        <color auto="1"/>
      </top>
      <bottom style="hair">
        <color auto="1"/>
      </bottom>
      <diagonal/>
    </border>
    <border>
      <left style="double">
        <color indexed="64"/>
      </left>
      <right style="hair">
        <color indexed="64"/>
      </right>
      <top style="hair">
        <color indexed="64"/>
      </top>
      <bottom style="hair">
        <color indexed="64"/>
      </bottom>
      <diagonal/>
    </border>
    <border>
      <left style="double">
        <color auto="1"/>
      </left>
      <right style="hair">
        <color auto="1"/>
      </right>
      <top style="hair">
        <color auto="1"/>
      </top>
      <bottom/>
      <diagonal/>
    </border>
    <border>
      <left style="double">
        <color auto="1"/>
      </left>
      <right style="hair">
        <color auto="1"/>
      </right>
      <top/>
      <bottom style="hair">
        <color auto="1"/>
      </bottom>
      <diagonal/>
    </border>
    <border>
      <left style="double">
        <color auto="1"/>
      </left>
      <right style="hair">
        <color auto="1"/>
      </right>
      <top/>
      <bottom style="thin">
        <color auto="1"/>
      </bottom>
      <diagonal/>
    </border>
    <border>
      <left style="hair">
        <color auto="1"/>
      </left>
      <right style="double">
        <color auto="1"/>
      </right>
      <top style="thin">
        <color auto="1"/>
      </top>
      <bottom style="thin">
        <color auto="1"/>
      </bottom>
      <diagonal/>
    </border>
    <border>
      <left style="thin">
        <color auto="1"/>
      </left>
      <right style="thin">
        <color auto="1"/>
      </right>
      <top/>
      <bottom/>
      <diagonal/>
    </border>
    <border>
      <left style="hair">
        <color auto="1"/>
      </left>
      <right style="thin">
        <color auto="1"/>
      </right>
      <top style="thin">
        <color auto="1"/>
      </top>
      <bottom style="thin">
        <color auto="1"/>
      </bottom>
      <diagonal/>
    </border>
    <border>
      <left style="thin">
        <color auto="1"/>
      </left>
      <right style="hair">
        <color auto="1"/>
      </right>
      <top/>
      <bottom/>
      <diagonal/>
    </border>
    <border>
      <left style="hair">
        <color auto="1"/>
      </left>
      <right style="thin">
        <color auto="1"/>
      </right>
      <top/>
      <bottom/>
      <diagonal/>
    </border>
    <border>
      <left style="hair">
        <color auto="1"/>
      </left>
      <right style="thin">
        <color indexed="64"/>
      </right>
      <top style="thin">
        <color indexed="64"/>
      </top>
      <bottom/>
      <diagonal/>
    </border>
    <border>
      <left/>
      <right style="double">
        <color auto="1"/>
      </right>
      <top style="thin">
        <color auto="1"/>
      </top>
      <bottom/>
      <diagonal/>
    </border>
    <border>
      <left/>
      <right style="double">
        <color indexed="64"/>
      </right>
      <top/>
      <bottom/>
      <diagonal/>
    </border>
    <border>
      <left style="thin">
        <color indexed="64"/>
      </left>
      <right/>
      <top style="thin">
        <color indexed="64"/>
      </top>
      <bottom style="dotted">
        <color indexed="64"/>
      </bottom>
      <diagonal/>
    </border>
    <border>
      <left style="double">
        <color indexed="64"/>
      </left>
      <right/>
      <top style="thin">
        <color indexed="64"/>
      </top>
      <bottom/>
      <diagonal/>
    </border>
    <border>
      <left style="double">
        <color auto="1"/>
      </left>
      <right/>
      <top/>
      <bottom/>
      <diagonal/>
    </border>
    <border>
      <left style="thin">
        <color indexed="64"/>
      </left>
      <right style="hair">
        <color indexed="64"/>
      </right>
      <top/>
      <bottom/>
      <diagonal/>
    </border>
    <border>
      <left/>
      <right style="hair">
        <color auto="1"/>
      </right>
      <top style="thin">
        <color auto="1"/>
      </top>
      <bottom style="thin">
        <color auto="1"/>
      </bottom>
      <diagonal/>
    </border>
    <border>
      <left style="double">
        <color auto="1"/>
      </left>
      <right style="hair">
        <color auto="1"/>
      </right>
      <top style="thin">
        <color auto="1"/>
      </top>
      <bottom style="hair">
        <color auto="1"/>
      </bottom>
      <diagonal/>
    </border>
    <border>
      <left style="double">
        <color auto="1"/>
      </left>
      <right style="hair">
        <color auto="1"/>
      </right>
      <top style="hair">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right style="thin">
        <color indexed="9"/>
      </right>
      <top style="thin">
        <color indexed="9"/>
      </top>
      <bottom style="thin">
        <color indexed="9"/>
      </bottom>
      <diagonal/>
    </border>
    <border>
      <left style="thin">
        <color auto="1"/>
      </left>
      <right style="double">
        <color auto="1"/>
      </right>
      <top style="thin">
        <color indexed="64"/>
      </top>
      <bottom style="thin">
        <color indexed="64"/>
      </bottom>
      <diagonal/>
    </border>
    <border>
      <left/>
      <right style="hair">
        <color auto="1"/>
      </right>
      <top style="thin">
        <color auto="1"/>
      </top>
      <bottom/>
      <diagonal/>
    </border>
    <border>
      <left style="thin">
        <color indexed="22"/>
      </left>
      <right style="thin">
        <color indexed="22"/>
      </right>
      <top style="thin">
        <color indexed="22"/>
      </top>
      <bottom style="thin">
        <color indexed="22"/>
      </bottom>
      <diagonal/>
    </border>
    <border>
      <left style="thin">
        <color auto="1"/>
      </left>
      <right style="thin">
        <color indexed="22"/>
      </right>
      <top/>
      <bottom style="thin">
        <color indexed="22"/>
      </bottom>
      <diagonal/>
    </border>
    <border>
      <left style="thin">
        <color indexed="22"/>
      </left>
      <right style="thin">
        <color auto="1"/>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style="thin">
        <color indexed="22"/>
      </left>
      <right/>
      <top/>
      <bottom style="thin">
        <color indexed="22"/>
      </bottom>
      <diagonal/>
    </border>
    <border>
      <left style="thin">
        <color indexed="22"/>
      </left>
      <right style="double">
        <color auto="1"/>
      </right>
      <top/>
      <bottom style="thin">
        <color indexed="22"/>
      </bottom>
      <diagonal/>
    </border>
    <border>
      <left/>
      <right style="hair">
        <color auto="1"/>
      </right>
      <top style="thin">
        <color auto="1"/>
      </top>
      <bottom style="hair">
        <color auto="1"/>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double">
        <color auto="1"/>
      </right>
      <top style="thin">
        <color auto="1"/>
      </top>
      <bottom style="thin">
        <color auto="1"/>
      </bottom>
      <diagonal/>
    </border>
    <border>
      <left style="double">
        <color auto="1"/>
      </left>
      <right style="hair">
        <color auto="1"/>
      </right>
      <top style="thin">
        <color auto="1"/>
      </top>
      <bottom style="thin">
        <color auto="1"/>
      </bottom>
      <diagonal/>
    </border>
    <border>
      <left/>
      <right style="thin">
        <color auto="1"/>
      </right>
      <top style="thin">
        <color auto="1"/>
      </top>
      <bottom style="hair">
        <color auto="1"/>
      </bottom>
      <diagonal/>
    </border>
    <border>
      <left/>
      <right/>
      <top style="thin">
        <color auto="1"/>
      </top>
      <bottom style="hair">
        <color auto="1"/>
      </bottom>
      <diagonal/>
    </border>
    <border>
      <left style="thin">
        <color auto="1"/>
      </left>
      <right style="hair">
        <color auto="1"/>
      </right>
      <top style="thin">
        <color auto="1"/>
      </top>
      <bottom style="hair">
        <color auto="1"/>
      </bottom>
      <diagonal/>
    </border>
    <border>
      <left/>
      <right style="double">
        <color auto="1"/>
      </right>
      <top style="thin">
        <color auto="1"/>
      </top>
      <bottom style="hair">
        <color auto="1"/>
      </bottom>
      <diagonal/>
    </border>
    <border>
      <left style="thin">
        <color auto="1"/>
      </left>
      <right style="thin">
        <color auto="1"/>
      </right>
      <top style="thin">
        <color auto="1"/>
      </top>
      <bottom style="hair">
        <color auto="1"/>
      </bottom>
      <diagonal/>
    </border>
    <border>
      <left style="hair">
        <color auto="1"/>
      </left>
      <right style="hair">
        <color auto="1"/>
      </right>
      <top style="thin">
        <color auto="1"/>
      </top>
      <bottom style="thin">
        <color auto="1"/>
      </bottom>
      <diagonal/>
    </border>
    <border>
      <left style="thin">
        <color auto="1"/>
      </left>
      <right style="thin">
        <color auto="1"/>
      </right>
      <top style="thin">
        <color auto="1"/>
      </top>
      <bottom style="thin">
        <color auto="1"/>
      </bottom>
      <diagonal/>
    </border>
    <border>
      <left style="double">
        <color auto="1"/>
      </left>
      <right/>
      <top style="hair">
        <color auto="1"/>
      </top>
      <bottom style="thin">
        <color auto="1"/>
      </bottom>
      <diagonal/>
    </border>
    <border>
      <left style="thin">
        <color auto="1"/>
      </left>
      <right style="double">
        <color auto="1"/>
      </right>
      <top style="thin">
        <color indexed="64"/>
      </top>
      <bottom style="thin">
        <color indexed="64"/>
      </bottom>
      <diagonal/>
    </border>
    <border>
      <left style="thin">
        <color indexed="9"/>
      </left>
      <right style="thin">
        <color indexed="9"/>
      </right>
      <top style="thin">
        <color auto="1"/>
      </top>
      <bottom style="thin">
        <color theme="1"/>
      </bottom>
      <diagonal/>
    </border>
    <border>
      <left/>
      <right/>
      <top style="thin">
        <color auto="1"/>
      </top>
      <bottom style="thin">
        <color theme="1"/>
      </bottom>
      <diagonal/>
    </border>
    <border>
      <left style="thin">
        <color indexed="64"/>
      </left>
      <right/>
      <top style="thin">
        <color theme="1"/>
      </top>
      <bottom/>
      <diagonal/>
    </border>
    <border>
      <left/>
      <right/>
      <top style="thin">
        <color theme="1"/>
      </top>
      <bottom/>
      <diagonal/>
    </border>
    <border>
      <left/>
      <right style="thin">
        <color indexed="64"/>
      </right>
      <top style="thin">
        <color theme="1"/>
      </top>
      <bottom/>
      <diagonal/>
    </border>
    <border>
      <left style="thin">
        <color indexed="64"/>
      </left>
      <right/>
      <top style="thin">
        <color theme="1"/>
      </top>
      <bottom style="thin">
        <color indexed="64"/>
      </bottom>
      <diagonal/>
    </border>
    <border>
      <left/>
      <right/>
      <top style="thin">
        <color theme="1"/>
      </top>
      <bottom style="thin">
        <color indexed="64"/>
      </bottom>
      <diagonal/>
    </border>
    <border>
      <left/>
      <right style="double">
        <color auto="1"/>
      </right>
      <top style="thin">
        <color theme="1"/>
      </top>
      <bottom style="thin">
        <color auto="1"/>
      </bottom>
      <diagonal/>
    </border>
    <border>
      <left/>
      <right/>
      <top/>
      <bottom style="thin">
        <color indexed="64"/>
      </bottom>
      <diagonal/>
    </border>
    <border>
      <left style="thin">
        <color rgb="FF000000"/>
      </left>
      <right style="thin">
        <color rgb="FF000000"/>
      </right>
      <top style="thin">
        <color rgb="FF000000"/>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style="thin">
        <color auto="1"/>
      </top>
      <bottom style="hair">
        <color auto="1"/>
      </bottom>
      <diagonal/>
    </border>
    <border>
      <left style="thin">
        <color auto="1"/>
      </left>
      <right style="hair">
        <color auto="1"/>
      </right>
      <top style="thin">
        <color auto="1"/>
      </top>
      <bottom style="hair">
        <color auto="1"/>
      </bottom>
      <diagonal/>
    </border>
    <border>
      <left/>
      <right style="hair">
        <color auto="1"/>
      </right>
      <top style="thin">
        <color auto="1"/>
      </top>
      <bottom style="hair">
        <color auto="1"/>
      </bottom>
      <diagonal/>
    </border>
    <border>
      <left/>
      <right style="double">
        <color auto="1"/>
      </right>
      <top style="thin">
        <color auto="1"/>
      </top>
      <bottom style="hair">
        <color auto="1"/>
      </bottom>
      <diagonal/>
    </border>
    <border>
      <left/>
      <right style="thin">
        <color auto="1"/>
      </right>
      <top style="thin">
        <color indexed="64"/>
      </top>
      <bottom style="hair">
        <color indexed="64"/>
      </bottom>
      <diagonal/>
    </border>
    <border>
      <left style="double">
        <color auto="1"/>
      </left>
      <right style="thin">
        <color auto="1"/>
      </right>
      <top style="thin">
        <color auto="1"/>
      </top>
      <bottom style="hair">
        <color auto="1"/>
      </bottom>
      <diagonal/>
    </border>
    <border>
      <left style="thin">
        <color auto="1"/>
      </left>
      <right style="hair">
        <color auto="1"/>
      </right>
      <top/>
      <bottom style="thin">
        <color indexed="64"/>
      </bottom>
      <diagonal/>
    </border>
    <border>
      <left style="thin">
        <color auto="1"/>
      </left>
      <right/>
      <top/>
      <bottom style="thin">
        <color auto="1"/>
      </bottom>
      <diagonal/>
    </border>
    <border>
      <left style="hair">
        <color auto="1"/>
      </left>
      <right style="thin">
        <color auto="1"/>
      </right>
      <top/>
      <bottom style="thin">
        <color auto="1"/>
      </bottom>
      <diagonal/>
    </border>
    <border>
      <left style="thin">
        <color auto="1"/>
      </left>
      <right style="thin">
        <color rgb="FF000000"/>
      </right>
      <top style="thin">
        <color rgb="FF000000"/>
      </top>
      <bottom/>
      <diagonal/>
    </border>
    <border>
      <left style="thin">
        <color indexed="64"/>
      </left>
      <right style="hair">
        <color indexed="64"/>
      </right>
      <top style="thin">
        <color indexed="64"/>
      </top>
      <bottom style="thin">
        <color auto="1"/>
      </bottom>
      <diagonal/>
    </border>
    <border>
      <left style="hair">
        <color auto="1"/>
      </left>
      <right style="hair">
        <color auto="1"/>
      </right>
      <top style="thin">
        <color auto="1"/>
      </top>
      <bottom style="thin">
        <color auto="1"/>
      </bottom>
      <diagonal/>
    </border>
    <border>
      <left style="hair">
        <color auto="1"/>
      </left>
      <right style="double">
        <color auto="1"/>
      </right>
      <top style="thin">
        <color auto="1"/>
      </top>
      <bottom style="thin">
        <color auto="1"/>
      </bottom>
      <diagonal/>
    </border>
    <border>
      <left style="hair">
        <color auto="1"/>
      </left>
      <right style="thin">
        <color auto="1"/>
      </right>
      <top style="thin">
        <color auto="1"/>
      </top>
      <bottom style="thin">
        <color indexed="64"/>
      </bottom>
      <diagonal/>
    </border>
    <border>
      <left style="thin">
        <color auto="1"/>
      </left>
      <right style="thin">
        <color rgb="FF000000"/>
      </right>
      <top/>
      <bottom style="thin">
        <color auto="1"/>
      </bottom>
      <diagonal/>
    </border>
    <border>
      <left style="thin">
        <color indexed="64"/>
      </left>
      <right/>
      <top style="thin">
        <color indexed="64"/>
      </top>
      <bottom style="hair">
        <color indexed="64"/>
      </bottom>
      <diagonal/>
    </border>
    <border>
      <left style="thin">
        <color auto="1"/>
      </left>
      <right style="hair">
        <color auto="1"/>
      </right>
      <top style="thin">
        <color indexed="22"/>
      </top>
      <bottom style="thin">
        <color indexed="22"/>
      </bottom>
      <diagonal/>
    </border>
    <border>
      <left/>
      <right style="thin">
        <color auto="1"/>
      </right>
      <top style="thin">
        <color indexed="22"/>
      </top>
      <bottom style="thin">
        <color indexed="22"/>
      </bottom>
      <diagonal/>
    </border>
    <border>
      <left style="thin">
        <color auto="1"/>
      </left>
      <right style="hair">
        <color auto="1"/>
      </right>
      <top style="thin">
        <color indexed="22"/>
      </top>
      <bottom style="thin">
        <color indexed="64"/>
      </bottom>
      <diagonal/>
    </border>
    <border>
      <left/>
      <right style="thin">
        <color auto="1"/>
      </right>
      <top style="thin">
        <color indexed="22"/>
      </top>
      <bottom style="thin">
        <color indexed="64"/>
      </bottom>
      <diagonal/>
    </border>
    <border>
      <left/>
      <right style="hair">
        <color auto="1"/>
      </right>
      <top/>
      <bottom style="thin">
        <color auto="1"/>
      </bottom>
      <diagonal/>
    </border>
    <border>
      <left style="hair">
        <color auto="1"/>
      </left>
      <right/>
      <top/>
      <bottom style="thin">
        <color auto="1"/>
      </bottom>
      <diagonal/>
    </border>
    <border>
      <left style="thin">
        <color indexed="9"/>
      </left>
      <right/>
      <top style="thin">
        <color auto="1"/>
      </top>
      <bottom style="thin">
        <color auto="1"/>
      </bottom>
      <diagonal/>
    </border>
    <border>
      <left style="thin">
        <color indexed="9"/>
      </left>
      <right style="thin">
        <color indexed="9"/>
      </right>
      <top/>
      <bottom style="thin">
        <color auto="1"/>
      </bottom>
      <diagonal/>
    </border>
    <border>
      <left style="thin">
        <color indexed="9"/>
      </left>
      <right/>
      <top/>
      <bottom style="thin">
        <color auto="1"/>
      </bottom>
      <diagonal/>
    </border>
    <border>
      <left style="thin">
        <color indexed="9"/>
      </left>
      <right style="thin">
        <color indexed="9"/>
      </right>
      <top style="thin">
        <color indexed="9"/>
      </top>
      <bottom style="thin">
        <color auto="1"/>
      </bottom>
      <diagonal/>
    </border>
    <border>
      <left style="thin">
        <color indexed="9"/>
      </left>
      <right/>
      <top/>
      <bottom style="thin">
        <color indexed="9"/>
      </bottom>
      <diagonal/>
    </border>
    <border>
      <left style="thin">
        <color auto="1"/>
      </left>
      <right style="thin">
        <color auto="1"/>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auto="1"/>
      </top>
      <bottom style="thin">
        <color indexed="64"/>
      </bottom>
      <diagonal/>
    </border>
    <border>
      <left/>
      <right/>
      <top style="thin">
        <color indexed="64"/>
      </top>
      <bottom style="thin">
        <color indexed="64"/>
      </bottom>
      <diagonal/>
    </border>
    <border>
      <left/>
      <right style="double">
        <color indexed="64"/>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thin">
        <color auto="1"/>
      </bottom>
      <diagonal/>
    </border>
    <border>
      <left/>
      <right/>
      <top style="thin">
        <color indexed="64"/>
      </top>
      <bottom style="thin">
        <color indexed="64"/>
      </bottom>
      <diagonal/>
    </border>
    <border>
      <left style="hair">
        <color auto="1"/>
      </left>
      <right style="thin">
        <color auto="1"/>
      </right>
      <top style="thin">
        <color auto="1"/>
      </top>
      <bottom style="thin">
        <color indexed="64"/>
      </bottom>
      <diagonal/>
    </border>
    <border>
      <left/>
      <right style="thin">
        <color auto="1"/>
      </right>
      <top style="thin">
        <color auto="1"/>
      </top>
      <bottom style="thin">
        <color auto="1"/>
      </bottom>
      <diagonal/>
    </border>
    <border>
      <left/>
      <right style="double">
        <color indexed="64"/>
      </right>
      <top style="thin">
        <color auto="1"/>
      </top>
      <bottom style="thin">
        <color auto="1"/>
      </bottom>
      <diagonal/>
    </border>
    <border>
      <left/>
      <right/>
      <top/>
      <bottom style="thin">
        <color indexed="64"/>
      </bottom>
      <diagonal/>
    </border>
    <border>
      <left style="thin">
        <color auto="1"/>
      </left>
      <right style="thin">
        <color auto="1"/>
      </right>
      <top style="thin">
        <color indexed="64"/>
      </top>
      <bottom/>
      <diagonal/>
    </border>
    <border>
      <left style="thin">
        <color indexed="64"/>
      </left>
      <right style="thin">
        <color indexed="64"/>
      </right>
      <top style="thin">
        <color auto="1"/>
      </top>
      <bottom style="hair">
        <color auto="1"/>
      </bottom>
      <diagonal/>
    </border>
    <border>
      <left style="thin">
        <color indexed="64"/>
      </left>
      <right style="thin">
        <color indexed="64"/>
      </right>
      <top style="thin">
        <color indexed="64"/>
      </top>
      <bottom style="thin">
        <color indexed="22"/>
      </bottom>
      <diagonal/>
    </border>
    <border>
      <left/>
      <right/>
      <top style="thin">
        <color auto="1"/>
      </top>
      <bottom style="thin">
        <color indexed="22"/>
      </bottom>
      <diagonal/>
    </border>
    <border>
      <left style="hair">
        <color auto="1"/>
      </left>
      <right style="thin">
        <color auto="1"/>
      </right>
      <top style="thin">
        <color auto="1"/>
      </top>
      <bottom style="thin">
        <color indexed="22"/>
      </bottom>
      <diagonal/>
    </border>
    <border>
      <left style="thin">
        <color auto="1"/>
      </left>
      <right style="hair">
        <color auto="1"/>
      </right>
      <top style="thin">
        <color auto="1"/>
      </top>
      <bottom style="hair">
        <color auto="1"/>
      </bottom>
      <diagonal/>
    </border>
    <border>
      <left/>
      <right style="thin">
        <color auto="1"/>
      </right>
      <top style="thin">
        <color indexed="64"/>
      </top>
      <bottom style="hair">
        <color indexed="64"/>
      </bottom>
      <diagonal/>
    </border>
    <border>
      <left/>
      <right/>
      <top style="thin">
        <color indexed="22"/>
      </top>
      <bottom style="thin">
        <color indexed="22"/>
      </bottom>
      <diagonal/>
    </border>
    <border>
      <left style="hair">
        <color auto="1"/>
      </left>
      <right style="thin">
        <color auto="1"/>
      </right>
      <top style="thin">
        <color indexed="22"/>
      </top>
      <bottom style="thin">
        <color indexed="22"/>
      </bottom>
      <diagonal/>
    </border>
    <border>
      <left/>
      <right/>
      <top style="thin">
        <color indexed="22"/>
      </top>
      <bottom style="thin">
        <color auto="1"/>
      </bottom>
      <diagonal/>
    </border>
    <border>
      <left style="hair">
        <color auto="1"/>
      </left>
      <right style="thin">
        <color auto="1"/>
      </right>
      <top style="thin">
        <color indexed="22"/>
      </top>
      <bottom style="thin">
        <color auto="1"/>
      </bottom>
      <diagonal/>
    </border>
    <border>
      <left style="hair">
        <color auto="1"/>
      </left>
      <right style="thin">
        <color auto="1"/>
      </right>
      <top/>
      <bottom style="thin">
        <color auto="1"/>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style="thin">
        <color indexed="22"/>
      </bottom>
      <diagonal/>
    </border>
    <border>
      <left/>
      <right/>
      <top style="thin">
        <color auto="1"/>
      </top>
      <bottom style="thin">
        <color indexed="22"/>
      </bottom>
      <diagonal/>
    </border>
    <border>
      <left style="hair">
        <color auto="1"/>
      </left>
      <right style="thin">
        <color auto="1"/>
      </right>
      <top style="thin">
        <color auto="1"/>
      </top>
      <bottom style="thin">
        <color indexed="22"/>
      </bottom>
      <diagonal/>
    </border>
    <border>
      <left style="thin">
        <color auto="1"/>
      </left>
      <right style="hair">
        <color auto="1"/>
      </right>
      <top style="thin">
        <color auto="1"/>
      </top>
      <bottom style="hair">
        <color auto="1"/>
      </bottom>
      <diagonal/>
    </border>
    <border>
      <left/>
      <right style="thin">
        <color indexed="64"/>
      </right>
      <top style="thin">
        <color indexed="64"/>
      </top>
      <bottom style="hair">
        <color indexed="64"/>
      </bottom>
      <diagonal/>
    </border>
    <border>
      <left style="hair">
        <color indexed="64"/>
      </left>
      <right style="thin">
        <color indexed="64"/>
      </right>
      <top style="thin">
        <color auto="1"/>
      </top>
      <bottom style="hair">
        <color indexed="64"/>
      </bottom>
      <diagonal/>
    </border>
    <border>
      <left style="hair">
        <color auto="1"/>
      </left>
      <right style="double">
        <color auto="1"/>
      </right>
      <top style="thin">
        <color auto="1"/>
      </top>
      <bottom style="hair">
        <color auto="1"/>
      </bottom>
      <diagonal/>
    </border>
    <border>
      <left/>
      <right/>
      <top style="thin">
        <color indexed="22"/>
      </top>
      <bottom style="thin">
        <color auto="1"/>
      </bottom>
      <diagonal/>
    </border>
    <border>
      <left style="hair">
        <color auto="1"/>
      </left>
      <right style="thin">
        <color auto="1"/>
      </right>
      <top style="thin">
        <color indexed="22"/>
      </top>
      <bottom style="thin">
        <color auto="1"/>
      </bottom>
      <diagonal/>
    </border>
    <border>
      <left style="thin">
        <color auto="1"/>
      </left>
      <right style="thin">
        <color auto="1"/>
      </right>
      <top style="thin">
        <color indexed="64"/>
      </top>
      <bottom/>
      <diagonal/>
    </border>
    <border>
      <left/>
      <right/>
      <top style="thin">
        <color auto="1"/>
      </top>
      <bottom style="thin">
        <color indexed="22"/>
      </bottom>
      <diagonal/>
    </border>
    <border>
      <left/>
      <right/>
      <top style="thin">
        <color indexed="22"/>
      </top>
      <bottom style="thin">
        <color indexed="22"/>
      </bottom>
      <diagonal/>
    </border>
    <border>
      <left style="hair">
        <color auto="1"/>
      </left>
      <right style="thin">
        <color auto="1"/>
      </right>
      <top style="thin">
        <color indexed="22"/>
      </top>
      <bottom style="thin">
        <color indexed="22"/>
      </bottom>
      <diagonal/>
    </border>
    <border>
      <left/>
      <right/>
      <top style="thin">
        <color indexed="22"/>
      </top>
      <bottom style="thin">
        <color auto="1"/>
      </bottom>
      <diagonal/>
    </border>
    <border>
      <left style="hair">
        <color auto="1"/>
      </left>
      <right style="thin">
        <color auto="1"/>
      </right>
      <top style="thin">
        <color indexed="22"/>
      </top>
      <bottom style="thin">
        <color auto="1"/>
      </bottom>
      <diagonal/>
    </border>
    <border>
      <left style="thin">
        <color auto="1"/>
      </left>
      <right style="thin">
        <color auto="1"/>
      </right>
      <top style="thin">
        <color indexed="64"/>
      </top>
      <bottom/>
      <diagonal/>
    </border>
    <border>
      <left/>
      <right/>
      <top style="thin">
        <color auto="1"/>
      </top>
      <bottom style="thin">
        <color indexed="22"/>
      </bottom>
      <diagonal/>
    </border>
    <border>
      <left/>
      <right/>
      <top style="thin">
        <color indexed="22"/>
      </top>
      <bottom style="thin">
        <color indexed="22"/>
      </bottom>
      <diagonal/>
    </border>
    <border>
      <left style="hair">
        <color auto="1"/>
      </left>
      <right style="thin">
        <color auto="1"/>
      </right>
      <top style="thin">
        <color indexed="22"/>
      </top>
      <bottom style="thin">
        <color indexed="22"/>
      </bottom>
      <diagonal/>
    </border>
    <border>
      <left/>
      <right/>
      <top style="thin">
        <color indexed="22"/>
      </top>
      <bottom style="hair">
        <color auto="1"/>
      </bottom>
      <diagonal/>
    </border>
    <border>
      <left style="hair">
        <color auto="1"/>
      </left>
      <right style="thin">
        <color auto="1"/>
      </right>
      <top style="thin">
        <color indexed="22"/>
      </top>
      <bottom style="hair">
        <color auto="1"/>
      </bottom>
      <diagonal/>
    </border>
    <border>
      <left style="thin">
        <color indexed="64"/>
      </left>
      <right style="thin">
        <color indexed="64"/>
      </right>
      <top style="thin">
        <color indexed="64"/>
      </top>
      <bottom/>
      <diagonal/>
    </border>
    <border>
      <left/>
      <right/>
      <top style="thin">
        <color indexed="64"/>
      </top>
      <bottom style="thin">
        <color indexed="22"/>
      </bottom>
      <diagonal/>
    </border>
    <border>
      <left style="thin">
        <color auto="1"/>
      </left>
      <right/>
      <top style="thin">
        <color auto="1"/>
      </top>
      <bottom style="hair">
        <color auto="1"/>
      </bottom>
      <diagonal/>
    </border>
    <border>
      <left style="thin">
        <color indexed="64"/>
      </left>
      <right style="thin">
        <color indexed="64"/>
      </right>
      <top style="thin">
        <color indexed="64"/>
      </top>
      <bottom style="thin">
        <color indexed="64"/>
      </bottom>
      <diagonal/>
    </border>
    <border>
      <left/>
      <right/>
      <top style="thin">
        <color indexed="22"/>
      </top>
      <bottom style="thin">
        <color indexed="64"/>
      </bottom>
      <diagonal/>
    </border>
    <border>
      <left style="hair">
        <color auto="1"/>
      </left>
      <right style="thin">
        <color auto="1"/>
      </right>
      <top style="thin">
        <color indexed="22"/>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indexed="64"/>
      </top>
      <bottom style="thin">
        <color indexed="64"/>
      </bottom>
      <diagonal/>
    </border>
    <border>
      <left/>
      <right style="double">
        <color indexed="64"/>
      </right>
      <top style="thin">
        <color indexed="64"/>
      </top>
      <bottom style="thin">
        <color indexed="64"/>
      </bottom>
      <diagonal/>
    </border>
    <border>
      <left style="double">
        <color auto="1"/>
      </left>
      <right style="thin">
        <color indexed="64"/>
      </right>
      <top style="thin">
        <color auto="1"/>
      </top>
      <bottom/>
      <diagonal/>
    </border>
    <border>
      <left style="thin">
        <color indexed="64"/>
      </left>
      <right style="thin">
        <color indexed="64"/>
      </right>
      <top style="thin">
        <color indexed="64"/>
      </top>
      <bottom/>
      <diagonal/>
    </border>
    <border>
      <left style="thin">
        <color auto="1"/>
      </left>
      <right/>
      <top/>
      <bottom style="thin">
        <color auto="1"/>
      </bottom>
      <diagonal/>
    </border>
    <border>
      <left/>
      <right style="thin">
        <color indexed="64"/>
      </right>
      <top/>
      <bottom style="thin">
        <color indexed="64"/>
      </bottom>
      <diagonal/>
    </border>
    <border>
      <left/>
      <right style="hair">
        <color auto="1"/>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auto="1"/>
      </left>
      <right style="double">
        <color auto="1"/>
      </right>
      <top style="thin">
        <color auto="1"/>
      </top>
      <bottom style="thin">
        <color auto="1"/>
      </bottom>
      <diagonal/>
    </border>
    <border>
      <left style="double">
        <color auto="1"/>
      </left>
      <right style="thin">
        <color indexed="64"/>
      </right>
      <top/>
      <bottom style="thin">
        <color auto="1"/>
      </bottom>
      <diagonal/>
    </border>
    <border>
      <left style="double">
        <color auto="1"/>
      </left>
      <right style="thin">
        <color auto="1"/>
      </right>
      <top style="thin">
        <color auto="1"/>
      </top>
      <bottom style="thin">
        <color auto="1"/>
      </bottom>
      <diagonal/>
    </border>
    <border>
      <left style="thin">
        <color indexed="64"/>
      </left>
      <right style="double">
        <color indexed="64"/>
      </right>
      <top style="thin">
        <color indexed="64"/>
      </top>
      <bottom style="thin">
        <color auto="1"/>
      </bottom>
      <diagonal/>
    </border>
    <border>
      <left/>
      <right style="hair">
        <color auto="1"/>
      </right>
      <top style="thin">
        <color indexed="64"/>
      </top>
      <bottom style="hair">
        <color auto="1"/>
      </bottom>
      <diagonal/>
    </border>
    <border>
      <left style="double">
        <color indexed="64"/>
      </left>
      <right style="hair">
        <color auto="1"/>
      </right>
      <top style="thin">
        <color auto="1"/>
      </top>
      <bottom style="hair">
        <color auto="1"/>
      </bottom>
      <diagonal/>
    </border>
    <border>
      <left style="double">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style="thin">
        <color auto="1"/>
      </top>
      <bottom style="thin">
        <color auto="1"/>
      </bottom>
      <diagonal/>
    </border>
    <border>
      <left style="thin">
        <color auto="1"/>
      </left>
      <right style="hair">
        <color auto="1"/>
      </right>
      <top/>
      <bottom style="thin">
        <color indexed="64"/>
      </bottom>
      <diagonal/>
    </border>
    <border>
      <left/>
      <right style="hair">
        <color auto="1"/>
      </right>
      <top/>
      <bottom style="thin">
        <color auto="1"/>
      </bottom>
      <diagonal/>
    </border>
    <border>
      <left style="hair">
        <color auto="1"/>
      </left>
      <right/>
      <top/>
      <bottom style="thin">
        <color indexed="64"/>
      </bottom>
      <diagonal/>
    </border>
    <border>
      <left style="thin">
        <color indexed="9"/>
      </left>
      <right style="thin">
        <color indexed="9"/>
      </right>
      <top style="thin">
        <color indexed="9"/>
      </top>
      <bottom style="thin">
        <color indexed="9"/>
      </bottom>
      <diagonal/>
    </border>
    <border>
      <left style="thin">
        <color auto="1"/>
      </left>
      <right style="thin">
        <color auto="1"/>
      </right>
      <top style="thin">
        <color auto="1"/>
      </top>
      <bottom style="hair">
        <color auto="1"/>
      </bottom>
      <diagonal/>
    </border>
    <border>
      <left/>
      <right style="thin">
        <color indexed="64"/>
      </right>
      <top style="thin">
        <color indexed="64"/>
      </top>
      <bottom style="hair">
        <color indexed="64"/>
      </bottom>
      <diagonal/>
    </border>
    <border>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indexed="64"/>
      </left>
      <right style="thin">
        <color indexed="64"/>
      </right>
      <top style="thin">
        <color auto="1"/>
      </top>
      <bottom style="hair">
        <color indexed="64"/>
      </bottom>
      <diagonal/>
    </border>
    <border>
      <left style="thin">
        <color auto="1"/>
      </left>
      <right/>
      <top style="thin">
        <color auto="1"/>
      </top>
      <bottom style="hair">
        <color auto="1"/>
      </bottom>
      <diagonal/>
    </border>
    <border>
      <left style="thin">
        <color indexed="9"/>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hair">
        <color auto="1"/>
      </right>
      <top style="thin">
        <color indexed="64"/>
      </top>
      <bottom style="thin">
        <color indexed="64"/>
      </bottom>
      <diagonal/>
    </border>
    <border>
      <left style="thin">
        <color auto="1"/>
      </left>
      <right style="hair">
        <color auto="1"/>
      </right>
      <top style="thin">
        <color auto="1"/>
      </top>
      <bottom style="thin">
        <color auto="1"/>
      </bottom>
      <diagonal/>
    </border>
    <border>
      <left style="thin">
        <color indexed="9"/>
      </left>
      <right/>
      <top/>
      <bottom style="thin">
        <color indexed="9"/>
      </bottom>
      <diagonal/>
    </border>
    <border>
      <left style="thin">
        <color indexed="64"/>
      </left>
      <right style="thin">
        <color indexed="64"/>
      </right>
      <top style="thin">
        <color indexed="64"/>
      </top>
      <bottom/>
      <diagonal/>
    </border>
    <border>
      <left style="thin">
        <color indexed="64"/>
      </left>
      <right/>
      <top style="thin">
        <color auto="1"/>
      </top>
      <bottom style="thin">
        <color auto="1"/>
      </bottom>
      <diagonal/>
    </border>
    <border>
      <left/>
      <right/>
      <top style="thin">
        <color indexed="64"/>
      </top>
      <bottom style="thin">
        <color indexed="64"/>
      </bottom>
      <diagonal/>
    </border>
    <border>
      <left style="hair">
        <color auto="1"/>
      </left>
      <right style="hair">
        <color auto="1"/>
      </right>
      <top style="thin">
        <color indexed="64"/>
      </top>
      <bottom style="thin">
        <color indexed="64"/>
      </bottom>
      <diagonal/>
    </border>
    <border>
      <left style="hair">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double">
        <color auto="1"/>
      </right>
      <top style="thin">
        <color auto="1"/>
      </top>
      <bottom style="thin">
        <color indexed="64"/>
      </bottom>
      <diagonal/>
    </border>
    <border>
      <left/>
      <right style="double">
        <color indexed="64"/>
      </right>
      <top style="thin">
        <color indexed="64"/>
      </top>
      <bottom style="thin">
        <color auto="1"/>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auto="1"/>
      </left>
      <right style="hair">
        <color auto="1"/>
      </right>
      <top style="thin">
        <color auto="1"/>
      </top>
      <bottom style="thin">
        <color auto="1"/>
      </bottom>
      <diagonal/>
    </border>
    <border>
      <left style="thin">
        <color indexed="64"/>
      </left>
      <right style="hair">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hair">
        <color auto="1"/>
      </left>
      <right style="double">
        <color auto="1"/>
      </right>
      <top style="thin">
        <color auto="1"/>
      </top>
      <bottom style="hair">
        <color auto="1"/>
      </bottom>
      <diagonal/>
    </border>
    <border>
      <left/>
      <right/>
      <top style="thin">
        <color indexed="64"/>
      </top>
      <bottom style="thin">
        <color indexed="64"/>
      </bottom>
      <diagonal/>
    </border>
    <border>
      <left style="thin">
        <color indexed="64"/>
      </left>
      <right style="double">
        <color indexed="64"/>
      </right>
      <top style="thin">
        <color indexed="64"/>
      </top>
      <bottom style="thin">
        <color auto="1"/>
      </bottom>
      <diagonal/>
    </border>
    <border>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style="hair">
        <color auto="1"/>
      </left>
      <right style="thin">
        <color auto="1"/>
      </right>
      <top style="thin">
        <color auto="1"/>
      </top>
      <bottom style="thin">
        <color auto="1"/>
      </bottom>
      <diagonal/>
    </border>
    <border>
      <left style="hair">
        <color auto="1"/>
      </left>
      <right style="double">
        <color auto="1"/>
      </right>
      <top style="thin">
        <color auto="1"/>
      </top>
      <bottom style="thin">
        <color indexed="64"/>
      </bottom>
      <diagonal/>
    </border>
    <border>
      <left style="thin">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indexed="64"/>
      </left>
      <right style="thin">
        <color indexed="64"/>
      </right>
      <top style="thin">
        <color auto="1"/>
      </top>
      <bottom style="hair">
        <color indexed="64"/>
      </bottom>
      <diagonal/>
    </border>
    <border>
      <left style="hair">
        <color auto="1"/>
      </left>
      <right style="double">
        <color auto="1"/>
      </right>
      <top style="thin">
        <color auto="1"/>
      </top>
      <bottom style="hair">
        <color auto="1"/>
      </bottom>
      <diagonal/>
    </border>
    <border>
      <left/>
      <right style="hair">
        <color auto="1"/>
      </right>
      <top style="thin">
        <color auto="1"/>
      </top>
      <bottom style="hair">
        <color auto="1"/>
      </bottom>
      <diagonal/>
    </border>
    <border>
      <left style="thin">
        <color indexed="9"/>
      </left>
      <right/>
      <top style="thin">
        <color indexed="9"/>
      </top>
      <bottom style="thin">
        <color indexed="9"/>
      </bottom>
      <diagonal/>
    </border>
    <border>
      <left style="thin">
        <color indexed="64"/>
      </left>
      <right style="hair">
        <color indexed="64"/>
      </right>
      <top style="thin">
        <color indexed="64"/>
      </top>
      <bottom/>
      <diagonal/>
    </border>
    <border>
      <left/>
      <right style="thin">
        <color indexed="64"/>
      </right>
      <top style="thin">
        <color indexed="64"/>
      </top>
      <bottom/>
      <diagonal/>
    </border>
    <border>
      <left style="thin">
        <color auto="1"/>
      </left>
      <right/>
      <top style="thin">
        <color indexed="9"/>
      </top>
      <bottom/>
      <diagonal/>
    </border>
    <border>
      <left/>
      <right/>
      <top style="thin">
        <color indexed="9"/>
      </top>
      <bottom/>
      <diagonal/>
    </border>
    <border>
      <left style="thin">
        <color indexed="9"/>
      </left>
      <right style="thin">
        <color indexed="9"/>
      </right>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style="thin">
        <color indexed="9"/>
      </left>
      <right/>
      <top style="thin">
        <color indexed="9"/>
      </top>
      <bottom style="thin">
        <color indexed="9"/>
      </bottom>
      <diagonal/>
    </border>
    <border>
      <left style="thin">
        <color indexed="64"/>
      </left>
      <right style="thin">
        <color indexed="64"/>
      </right>
      <top style="thin">
        <color indexed="64"/>
      </top>
      <bottom/>
      <diagonal/>
    </border>
    <border>
      <left style="thin">
        <color indexed="64"/>
      </left>
      <right/>
      <top style="thin">
        <color auto="1"/>
      </top>
      <bottom style="thin">
        <color auto="1"/>
      </bottom>
      <diagonal/>
    </border>
    <border>
      <left/>
      <right style="thin">
        <color indexed="64"/>
      </right>
      <top style="thin">
        <color indexed="64"/>
      </top>
      <bottom style="thin">
        <color indexed="64"/>
      </bottom>
      <diagonal/>
    </border>
    <border>
      <left/>
      <right style="thin">
        <color indexed="9"/>
      </right>
      <top style="thin">
        <color indexed="9"/>
      </top>
      <bottom style="thin">
        <color indexed="9"/>
      </bottom>
      <diagonal/>
    </border>
    <border>
      <left style="thin">
        <color indexed="64"/>
      </left>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64"/>
      </left>
      <right style="thin">
        <color indexed="64"/>
      </right>
      <top style="thin">
        <color indexed="64"/>
      </top>
      <bottom/>
      <diagonal/>
    </border>
    <border>
      <left/>
      <right style="thin">
        <color auto="1"/>
      </right>
      <top style="thin">
        <color auto="1"/>
      </top>
      <bottom style="thin">
        <color auto="1"/>
      </bottom>
      <diagonal/>
    </border>
    <border>
      <left style="thin">
        <color indexed="9"/>
      </left>
      <right style="thin">
        <color indexed="9"/>
      </right>
      <top style="thin">
        <color indexed="9"/>
      </top>
      <bottom style="thin">
        <color indexed="9"/>
      </bottom>
      <diagonal/>
    </border>
    <border>
      <left style="thin">
        <color indexed="64"/>
      </left>
      <right/>
      <top style="thin">
        <color auto="1"/>
      </top>
      <bottom style="thin">
        <color auto="1"/>
      </bottom>
      <diagonal/>
    </border>
    <border>
      <left/>
      <right style="thin">
        <color auto="1"/>
      </right>
      <top style="thin">
        <color auto="1"/>
      </top>
      <bottom style="thin">
        <color auto="1"/>
      </bottom>
      <diagonal/>
    </border>
    <border>
      <left/>
      <right style="hair">
        <color auto="1"/>
      </right>
      <top style="thin">
        <color auto="1"/>
      </top>
      <bottom style="thin">
        <color auto="1"/>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right/>
      <top style="thin">
        <color auto="1"/>
      </top>
      <bottom style="thin">
        <color auto="1"/>
      </bottom>
      <diagonal/>
    </border>
    <border>
      <left/>
      <right style="double">
        <color auto="1"/>
      </right>
      <top style="thin">
        <color auto="1"/>
      </top>
      <bottom style="thin">
        <color auto="1"/>
      </bottom>
      <diagonal/>
    </border>
    <border>
      <left style="double">
        <color auto="1"/>
      </left>
      <right style="thin">
        <color indexed="64"/>
      </right>
      <top style="thin">
        <color auto="1"/>
      </top>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indexed="9"/>
      </left>
      <right style="thin">
        <color indexed="9"/>
      </right>
      <top/>
      <bottom style="thin">
        <color indexed="9"/>
      </bottom>
      <diagonal/>
    </border>
    <border>
      <left/>
      <right/>
      <top/>
      <bottom style="thin">
        <color indexed="64"/>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style="hair">
        <color auto="1"/>
      </right>
      <top style="thin">
        <color auto="1"/>
      </top>
      <bottom style="thin">
        <color auto="1"/>
      </bottom>
      <diagonal/>
    </border>
    <border>
      <left/>
      <right style="hair">
        <color indexed="64"/>
      </right>
      <top/>
      <bottom style="thin">
        <color indexed="64"/>
      </bottom>
      <diagonal/>
    </border>
    <border>
      <left style="thin">
        <color auto="1"/>
      </left>
      <right style="hair">
        <color auto="1"/>
      </right>
      <top/>
      <bottom style="thin">
        <color indexed="64"/>
      </bottom>
      <diagonal/>
    </border>
    <border>
      <left style="hair">
        <color indexed="64"/>
      </left>
      <right style="thin">
        <color indexed="64"/>
      </right>
      <top/>
      <bottom style="thin">
        <color indexed="64"/>
      </bottom>
      <diagonal/>
    </border>
    <border>
      <left style="thin">
        <color indexed="9"/>
      </left>
      <right/>
      <top style="thin">
        <color auto="1"/>
      </top>
      <bottom style="thin">
        <color auto="1"/>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diagonal/>
    </border>
    <border>
      <left style="hair">
        <color auto="1"/>
      </left>
      <right style="hair">
        <color auto="1"/>
      </right>
      <top style="thin">
        <color auto="1"/>
      </top>
      <bottom/>
      <diagonal/>
    </border>
    <border>
      <left style="hair">
        <color indexed="64"/>
      </left>
      <right style="double">
        <color auto="1"/>
      </right>
      <top style="thin">
        <color indexed="64"/>
      </top>
      <bottom style="thin">
        <color indexed="64"/>
      </bottom>
      <diagonal/>
    </border>
    <border>
      <left style="double">
        <color auto="1"/>
      </left>
      <right/>
      <top style="thin">
        <color auto="1"/>
      </top>
      <bottom/>
      <diagonal/>
    </border>
    <border>
      <left style="thin">
        <color auto="1"/>
      </left>
      <right style="double">
        <color auto="1"/>
      </right>
      <top style="thin">
        <color auto="1"/>
      </top>
      <bottom/>
      <diagonal/>
    </border>
    <border>
      <left style="double">
        <color auto="1"/>
      </left>
      <right/>
      <top/>
      <bottom style="thin">
        <color auto="1"/>
      </bottom>
      <diagonal/>
    </border>
    <border>
      <left/>
      <right style="hair">
        <color auto="1"/>
      </right>
      <top style="thin">
        <color auto="1"/>
      </top>
      <bottom/>
      <diagonal/>
    </border>
    <border>
      <left style="hair">
        <color auto="1"/>
      </left>
      <right style="thin">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right style="double">
        <color auto="1"/>
      </right>
      <top style="thin">
        <color auto="1"/>
      </top>
      <bottom style="hair">
        <color auto="1"/>
      </bottom>
      <diagonal/>
    </border>
    <border>
      <left style="thin">
        <color indexed="64"/>
      </left>
      <right style="double">
        <color indexed="64"/>
      </right>
      <top style="thin">
        <color auto="1"/>
      </top>
      <bottom style="hair">
        <color auto="1"/>
      </bottom>
      <diagonal/>
    </border>
    <border>
      <left style="hair">
        <color auto="1"/>
      </left>
      <right style="thin">
        <color auto="1"/>
      </right>
      <top style="thin">
        <color auto="1"/>
      </top>
      <bottom style="thin">
        <color auto="1"/>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style="thin">
        <color rgb="FF000000"/>
      </left>
      <right style="thin">
        <color rgb="FF000000"/>
      </right>
      <top style="thin">
        <color rgb="FF000000"/>
      </top>
      <bottom style="thin">
        <color rgb="FF000000"/>
      </bottom>
      <diagonal/>
    </border>
    <border>
      <left style="thin">
        <color indexed="9"/>
      </left>
      <right style="thin">
        <color indexed="9"/>
      </right>
      <top/>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indexed="64"/>
      </left>
      <right/>
      <top/>
      <bottom style="thin">
        <color indexed="64"/>
      </bottom>
      <diagonal/>
    </border>
    <border>
      <left style="thin">
        <color auto="1"/>
      </left>
      <right style="thin">
        <color auto="1"/>
      </right>
      <top/>
      <bottom style="thin">
        <color auto="1"/>
      </bottom>
      <diagonal/>
    </border>
    <border>
      <left style="thin">
        <color auto="1"/>
      </left>
      <right style="hair">
        <color auto="1"/>
      </right>
      <top style="thin">
        <color auto="1"/>
      </top>
      <bottom style="thin">
        <color auto="1"/>
      </bottom>
      <diagonal/>
    </border>
    <border>
      <left/>
      <right style="hair">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hair">
        <color indexed="64"/>
      </right>
      <top/>
      <bottom style="thin">
        <color indexed="64"/>
      </bottom>
      <diagonal/>
    </border>
    <border>
      <left/>
      <right style="double">
        <color auto="1"/>
      </right>
      <top style="thin">
        <color auto="1"/>
      </top>
      <bottom style="thin">
        <color auto="1"/>
      </bottom>
      <diagonal/>
    </border>
    <border>
      <left/>
      <right style="double">
        <color indexed="64"/>
      </right>
      <top style="thin">
        <color auto="1"/>
      </top>
      <bottom/>
      <diagonal/>
    </border>
    <border>
      <left style="hair">
        <color auto="1"/>
      </left>
      <right style="double">
        <color auto="1"/>
      </right>
      <top style="thin">
        <color auto="1"/>
      </top>
      <bottom/>
      <diagonal/>
    </border>
    <border>
      <left style="double">
        <color auto="1"/>
      </left>
      <right style="thin">
        <color auto="1"/>
      </right>
      <top style="thin">
        <color auto="1"/>
      </top>
      <bottom/>
      <diagonal/>
    </border>
    <border>
      <left/>
      <right style="double">
        <color auto="1"/>
      </right>
      <top/>
      <bottom style="thin">
        <color auto="1"/>
      </bottom>
      <diagonal/>
    </border>
    <border>
      <left style="double">
        <color auto="1"/>
      </left>
      <right style="thin">
        <color indexed="64"/>
      </right>
      <top/>
      <bottom style="thin">
        <color indexed="64"/>
      </bottom>
      <diagonal/>
    </border>
    <border>
      <left style="thin">
        <color auto="1"/>
      </left>
      <right style="thin">
        <color indexed="22"/>
      </right>
      <top style="thin">
        <color indexed="22"/>
      </top>
      <bottom style="thin">
        <color auto="1"/>
      </bottom>
      <diagonal/>
    </border>
    <border>
      <left style="hair">
        <color auto="1"/>
      </left>
      <right style="hair">
        <color auto="1"/>
      </right>
      <top style="thin">
        <color auto="1"/>
      </top>
      <bottom style="hair">
        <color indexed="64"/>
      </bottom>
      <diagonal/>
    </border>
    <border>
      <left/>
      <right/>
      <top style="thin">
        <color auto="1"/>
      </top>
      <bottom style="hair">
        <color auto="1"/>
      </bottom>
      <diagonal/>
    </border>
    <border>
      <left style="hair">
        <color auto="1"/>
      </left>
      <right style="thin">
        <color auto="1"/>
      </right>
      <top style="thin">
        <color auto="1"/>
      </top>
      <bottom style="hair">
        <color indexed="64"/>
      </bottom>
      <diagonal/>
    </border>
    <border>
      <left style="hair">
        <color auto="1"/>
      </left>
      <right/>
      <top style="thin">
        <color auto="1"/>
      </top>
      <bottom style="hair">
        <color auto="1"/>
      </bottom>
      <diagonal/>
    </border>
    <border>
      <left style="hair">
        <color auto="1"/>
      </left>
      <right/>
      <top style="thin">
        <color auto="1"/>
      </top>
      <bottom style="thin">
        <color auto="1"/>
      </bottom>
      <diagonal/>
    </border>
    <border>
      <left/>
      <right/>
      <top/>
      <bottom style="double">
        <color indexed="64"/>
      </bottom>
      <diagonal/>
    </border>
    <border>
      <left style="thin">
        <color indexed="64"/>
      </left>
      <right style="hair">
        <color indexed="64"/>
      </right>
      <top style="hair">
        <color indexed="64"/>
      </top>
      <bottom style="double">
        <color indexed="64"/>
      </bottom>
      <diagonal/>
    </border>
    <border>
      <left style="hair">
        <color auto="1"/>
      </left>
      <right style="hair">
        <color auto="1"/>
      </right>
      <top style="hair">
        <color auto="1"/>
      </top>
      <bottom style="double">
        <color auto="1"/>
      </bottom>
      <diagonal/>
    </border>
    <border>
      <left/>
      <right style="hair">
        <color indexed="64"/>
      </right>
      <top style="hair">
        <color indexed="64"/>
      </top>
      <bottom style="double">
        <color indexed="64"/>
      </bottom>
      <diagonal/>
    </border>
    <border>
      <left style="hair">
        <color indexed="64"/>
      </left>
      <right style="thin">
        <color indexed="64"/>
      </right>
      <top/>
      <bottom style="double">
        <color indexed="64"/>
      </bottom>
      <diagonal/>
    </border>
    <border>
      <left style="hair">
        <color auto="1"/>
      </left>
      <right/>
      <top/>
      <bottom style="double">
        <color auto="1"/>
      </bottom>
      <diagonal/>
    </border>
    <border>
      <left style="thin">
        <color auto="1"/>
      </left>
      <right/>
      <top/>
      <bottom style="double">
        <color auto="1"/>
      </bottom>
      <diagonal/>
    </border>
    <border>
      <left/>
      <right style="thin">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right style="hair">
        <color indexed="64"/>
      </right>
      <top style="double">
        <color indexed="64"/>
      </top>
      <bottom style="hair">
        <color indexed="64"/>
      </bottom>
      <diagonal/>
    </border>
    <border>
      <left/>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auto="1"/>
      </left>
      <right/>
      <top style="double">
        <color auto="1"/>
      </top>
      <bottom style="hair">
        <color auto="1"/>
      </bottom>
      <diagonal/>
    </border>
    <border>
      <left style="thin">
        <color indexed="64"/>
      </left>
      <right style="thin">
        <color indexed="64"/>
      </right>
      <top style="double">
        <color indexed="64"/>
      </top>
      <bottom style="hair">
        <color indexed="64"/>
      </bottom>
      <diagonal/>
    </border>
    <border>
      <left style="hair">
        <color auto="1"/>
      </left>
      <right/>
      <top/>
      <bottom/>
      <diagonal/>
    </border>
    <border>
      <left style="hair">
        <color auto="1"/>
      </left>
      <right/>
      <top/>
      <bottom style="thin">
        <color auto="1"/>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right style="thin">
        <color indexed="9"/>
      </right>
      <top/>
      <bottom style="thin">
        <color auto="1"/>
      </bottom>
      <diagonal/>
    </border>
    <border>
      <left style="double">
        <color auto="1"/>
      </left>
      <right/>
      <top style="thin">
        <color auto="1"/>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double">
        <color auto="1"/>
      </right>
      <top style="thin">
        <color auto="1"/>
      </top>
      <bottom style="hair">
        <color auto="1"/>
      </bottom>
      <diagonal/>
    </border>
    <border>
      <left style="thin">
        <color auto="1"/>
      </left>
      <right style="double">
        <color auto="1"/>
      </right>
      <top/>
      <bottom style="thin">
        <color auto="1"/>
      </bottom>
      <diagonal/>
    </border>
    <border>
      <left style="thin">
        <color auto="1"/>
      </left>
      <right style="hair">
        <color auto="1"/>
      </right>
      <top style="thin">
        <color auto="1"/>
      </top>
      <bottom style="thin">
        <color indexed="22"/>
      </bottom>
      <diagonal/>
    </border>
    <border>
      <left style="hair">
        <color auto="1"/>
      </left>
      <right style="thin">
        <color auto="1"/>
      </right>
      <top style="thin">
        <color auto="1"/>
      </top>
      <bottom style="thin">
        <color indexed="22"/>
      </bottom>
      <diagonal/>
    </border>
    <border>
      <left style="thin">
        <color indexed="22"/>
      </left>
      <right style="thin">
        <color indexed="22"/>
      </right>
      <top style="thin">
        <color indexed="22"/>
      </top>
      <bottom style="thin">
        <color indexed="22"/>
      </bottom>
      <diagonal/>
    </border>
    <border>
      <left/>
      <right style="thin">
        <color indexed="22"/>
      </right>
      <top style="thin">
        <color auto="1"/>
      </top>
      <bottom style="thin">
        <color indexed="22"/>
      </bottom>
      <diagonal/>
    </border>
    <border>
      <left style="thin">
        <color indexed="22"/>
      </left>
      <right/>
      <top style="thin">
        <color auto="1"/>
      </top>
      <bottom style="thin">
        <color indexed="22"/>
      </bottom>
      <diagonal/>
    </border>
    <border>
      <left style="thin">
        <color auto="1"/>
      </left>
      <right style="thin">
        <color indexed="22"/>
      </right>
      <top style="thin">
        <color auto="1"/>
      </top>
      <bottom style="thin">
        <color indexed="22"/>
      </bottom>
      <diagonal/>
    </border>
    <border>
      <left style="thin">
        <color indexed="22"/>
      </left>
      <right style="thin">
        <color auto="1"/>
      </right>
      <top style="thin">
        <color auto="1"/>
      </top>
      <bottom style="thin">
        <color indexed="22"/>
      </bottom>
      <diagonal/>
    </border>
    <border>
      <left style="thin">
        <color auto="1"/>
      </left>
      <right style="thin">
        <color indexed="22"/>
      </right>
      <top style="thin">
        <color indexed="22"/>
      </top>
      <bottom style="thin">
        <color indexed="22"/>
      </bottom>
      <diagonal/>
    </border>
    <border>
      <left style="thin">
        <color indexed="22"/>
      </left>
      <right style="thin">
        <color auto="1"/>
      </right>
      <top style="thin">
        <color indexed="22"/>
      </top>
      <bottom style="thin">
        <color indexed="22"/>
      </bottom>
      <diagonal/>
    </border>
    <border>
      <left/>
      <right style="thin">
        <color indexed="22"/>
      </right>
      <top style="thin">
        <color indexed="22"/>
      </top>
      <bottom style="thin">
        <color indexed="22"/>
      </bottom>
      <diagonal/>
    </border>
    <border>
      <left style="thin">
        <color indexed="22"/>
      </left>
      <right/>
      <top style="thin">
        <color indexed="22"/>
      </top>
      <bottom style="thin">
        <color indexed="22"/>
      </bottom>
      <diagonal/>
    </border>
    <border>
      <left style="thin">
        <color auto="1"/>
      </left>
      <right style="thin">
        <color indexed="22"/>
      </right>
      <top style="thin">
        <color indexed="22"/>
      </top>
      <bottom style="thin">
        <color auto="1"/>
      </bottom>
      <diagonal/>
    </border>
    <border>
      <left style="thin">
        <color indexed="22"/>
      </left>
      <right style="thin">
        <color auto="1"/>
      </right>
      <top style="thin">
        <color indexed="22"/>
      </top>
      <bottom style="thin">
        <color auto="1"/>
      </bottom>
      <diagonal/>
    </border>
    <border>
      <left/>
      <right style="thin">
        <color indexed="22"/>
      </right>
      <top style="thin">
        <color indexed="22"/>
      </top>
      <bottom style="thin">
        <color auto="1"/>
      </bottom>
      <diagonal/>
    </border>
    <border>
      <left style="thin">
        <color indexed="22"/>
      </left>
      <right/>
      <top style="thin">
        <color indexed="22"/>
      </top>
      <bottom style="thin">
        <color auto="1"/>
      </bottom>
      <diagonal/>
    </border>
    <border>
      <left style="thin">
        <color indexed="9"/>
      </left>
      <right style="thin">
        <color indexed="9"/>
      </right>
      <top/>
      <bottom style="thin">
        <color indexed="64"/>
      </bottom>
      <diagonal/>
    </border>
    <border>
      <left style="thin">
        <color indexed="9"/>
      </left>
      <right/>
      <top/>
      <bottom style="thin">
        <color indexed="64"/>
      </bottom>
      <diagonal/>
    </border>
    <border>
      <left style="hair">
        <color auto="1"/>
      </left>
      <right style="hair">
        <color auto="1"/>
      </right>
      <top style="thin">
        <color auto="1"/>
      </top>
      <bottom style="thin">
        <color auto="1"/>
      </bottom>
      <diagonal/>
    </border>
    <border>
      <left style="thin">
        <color auto="1"/>
      </left>
      <right/>
      <top style="thin">
        <color auto="1"/>
      </top>
      <bottom style="hair">
        <color auto="1"/>
      </bottom>
      <diagonal/>
    </border>
    <border>
      <left style="thin">
        <color auto="1"/>
      </left>
      <right style="hair">
        <color auto="1"/>
      </right>
      <top style="thin">
        <color auto="1"/>
      </top>
      <bottom style="hair">
        <color auto="1"/>
      </bottom>
      <diagonal/>
    </border>
    <border>
      <left/>
      <right style="thin">
        <color indexed="64"/>
      </right>
      <top style="thin">
        <color indexed="64"/>
      </top>
      <bottom style="hair">
        <color indexed="64"/>
      </bottom>
      <diagonal/>
    </border>
    <border>
      <left style="thin">
        <color indexed="64"/>
      </left>
      <right style="thin">
        <color indexed="64"/>
      </right>
      <top style="thin">
        <color auto="1"/>
      </top>
      <bottom style="hair">
        <color indexed="64"/>
      </bottom>
      <diagonal/>
    </border>
    <border>
      <left style="thin">
        <color indexed="64"/>
      </left>
      <right/>
      <top/>
      <bottom style="thin">
        <color indexed="64"/>
      </bottom>
      <diagonal/>
    </border>
    <border>
      <left style="double">
        <color auto="1"/>
      </left>
      <right style="hair">
        <color auto="1"/>
      </right>
      <top style="thin">
        <color auto="1"/>
      </top>
      <bottom style="thin">
        <color auto="1"/>
      </bottom>
      <diagonal/>
    </border>
    <border>
      <left/>
      <right style="thin">
        <color indexed="9"/>
      </right>
      <top/>
      <bottom/>
      <diagonal/>
    </border>
    <border>
      <left style="thin">
        <color indexed="9"/>
      </left>
      <right style="thin">
        <color indexed="9"/>
      </right>
      <top style="thin">
        <color indexed="9"/>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thin">
        <color indexed="9"/>
      </right>
      <top style="thin">
        <color indexed="9"/>
      </top>
      <bottom style="thin">
        <color indexed="9"/>
      </bottom>
      <diagonal/>
    </border>
    <border>
      <left style="hair">
        <color auto="1"/>
      </left>
      <right style="thin">
        <color auto="1"/>
      </right>
      <top style="thin">
        <color auto="1"/>
      </top>
      <bottom style="thin">
        <color auto="1"/>
      </bottom>
      <diagonal/>
    </border>
    <border>
      <left style="thin">
        <color indexed="64"/>
      </left>
      <right/>
      <top style="thin">
        <color indexed="64"/>
      </top>
      <bottom/>
      <diagonal/>
    </border>
    <border>
      <left style="thin">
        <color indexed="64"/>
      </left>
      <right style="thin">
        <color indexed="9"/>
      </right>
      <top style="thin">
        <color indexed="9"/>
      </top>
      <bottom/>
      <diagonal/>
    </border>
    <border>
      <left style="thin">
        <color indexed="64"/>
      </left>
      <right style="thin">
        <color indexed="64"/>
      </right>
      <top style="thin">
        <color indexed="64"/>
      </top>
      <bottom style="thin">
        <color indexed="64"/>
      </bottom>
      <diagonal/>
    </border>
    <border>
      <left/>
      <right style="thin">
        <color auto="1"/>
      </right>
      <top style="thin">
        <color indexed="64"/>
      </top>
      <bottom style="thin">
        <color indexed="64"/>
      </bottom>
      <diagonal/>
    </border>
    <border>
      <left style="thin">
        <color indexed="64"/>
      </left>
      <right style="hair">
        <color indexed="64"/>
      </right>
      <top style="thin">
        <color auto="1"/>
      </top>
      <bottom style="thin">
        <color indexed="64"/>
      </bottom>
      <diagonal/>
    </border>
    <border>
      <left style="hair">
        <color auto="1"/>
      </left>
      <right style="thin">
        <color auto="1"/>
      </right>
      <top style="thin">
        <color auto="1"/>
      </top>
      <bottom style="thin">
        <color auto="1"/>
      </bottom>
      <diagonal/>
    </border>
    <border>
      <left/>
      <right style="hair">
        <color auto="1"/>
      </right>
      <top style="thin">
        <color auto="1"/>
      </top>
      <bottom style="thin">
        <color auto="1"/>
      </bottom>
      <diagonal/>
    </border>
    <border>
      <left style="thin">
        <color indexed="64"/>
      </left>
      <right style="thin">
        <color indexed="9"/>
      </right>
      <top style="thin">
        <color indexed="9"/>
      </top>
      <bottom style="thin">
        <color indexed="9"/>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auto="1"/>
      </left>
      <right style="hair">
        <color auto="1"/>
      </right>
      <top style="thin">
        <color auto="1"/>
      </top>
      <bottom style="hair">
        <color auto="1"/>
      </bottom>
      <diagonal/>
    </border>
    <border>
      <left style="thin">
        <color indexed="64"/>
      </left>
      <right/>
      <top style="thin">
        <color indexed="9"/>
      </top>
      <bottom style="thin">
        <color indexed="9"/>
      </bottom>
      <diagonal/>
    </border>
    <border>
      <left style="thin">
        <color indexed="64"/>
      </left>
      <right style="thin">
        <color indexed="64"/>
      </right>
      <top/>
      <bottom style="thin">
        <color indexed="64"/>
      </bottom>
      <diagonal/>
    </border>
    <border>
      <left style="thin">
        <color indexed="22"/>
      </left>
      <right style="thin">
        <color indexed="22"/>
      </right>
      <top style="thin">
        <color indexed="22"/>
      </top>
      <bottom style="thin">
        <color indexed="22"/>
      </bottom>
      <diagonal/>
    </border>
    <border>
      <left style="thin">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
      <left style="thin">
        <color indexed="22"/>
      </left>
      <right style="thin">
        <color indexed="64"/>
      </right>
      <top style="thin">
        <color indexed="22"/>
      </top>
      <bottom style="thin">
        <color indexed="64"/>
      </bottom>
      <diagonal/>
    </border>
    <border>
      <left/>
      <right style="thin">
        <color indexed="22"/>
      </right>
      <top style="thin">
        <color indexed="22"/>
      </top>
      <bottom style="thin">
        <color indexed="64"/>
      </bottom>
      <diagonal/>
    </border>
    <border>
      <left style="thin">
        <color indexed="22"/>
      </left>
      <right/>
      <top style="thin">
        <color indexed="22"/>
      </top>
      <bottom style="thin">
        <color indexed="64"/>
      </bottom>
      <diagonal/>
    </border>
    <border>
      <left style="thin">
        <color indexed="64"/>
      </left>
      <right style="thin">
        <color indexed="9"/>
      </right>
      <top style="thin">
        <color indexed="9"/>
      </top>
      <bottom style="thin">
        <color indexed="9"/>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auto="1"/>
      </right>
      <top/>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double">
        <color auto="1"/>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top style="double">
        <color indexed="64"/>
      </top>
      <bottom/>
      <diagonal/>
    </border>
    <border>
      <left style="hair">
        <color auto="1"/>
      </left>
      <right style="double">
        <color auto="1"/>
      </right>
      <top style="double">
        <color auto="1"/>
      </top>
      <bottom style="hair">
        <color auto="1"/>
      </bottom>
      <diagonal/>
    </border>
    <border>
      <left style="double">
        <color auto="1"/>
      </left>
      <right style="hair">
        <color auto="1"/>
      </right>
      <top style="thin">
        <color indexed="64"/>
      </top>
      <bottom style="hair">
        <color auto="1"/>
      </bottom>
      <diagonal/>
    </border>
    <border>
      <left/>
      <right style="hair">
        <color indexed="64"/>
      </right>
      <top style="thin">
        <color indexed="64"/>
      </top>
      <bottom style="thin">
        <color indexed="64"/>
      </bottom>
      <diagonal/>
    </border>
    <border>
      <left style="double">
        <color indexed="64"/>
      </left>
      <right style="hair">
        <color indexed="64"/>
      </right>
      <top/>
      <bottom style="thin">
        <color indexed="64"/>
      </bottom>
      <diagonal/>
    </border>
    <border>
      <left style="double">
        <color auto="1"/>
      </left>
      <right/>
      <top style="thin">
        <color auto="1"/>
      </top>
      <bottom style="thin">
        <color indexed="64"/>
      </bottom>
      <diagonal/>
    </border>
    <border>
      <left style="thin">
        <color indexed="64"/>
      </left>
      <right style="double">
        <color indexed="64"/>
      </right>
      <top style="thin">
        <color auto="1"/>
      </top>
      <bottom style="thin">
        <color indexed="64"/>
      </bottom>
      <diagonal/>
    </border>
    <border>
      <left/>
      <right style="hair">
        <color indexed="64"/>
      </right>
      <top style="thin">
        <color indexed="64"/>
      </top>
      <bottom style="hair">
        <color indexed="64"/>
      </bottom>
      <diagonal/>
    </border>
    <border>
      <left style="thin">
        <color indexed="64"/>
      </left>
      <right style="double">
        <color indexed="64"/>
      </right>
      <top style="thin">
        <color auto="1"/>
      </top>
      <bottom style="hair">
        <color auto="1"/>
      </bottom>
      <diagonal/>
    </border>
    <border>
      <left style="thin">
        <color indexed="64"/>
      </left>
      <right style="double">
        <color indexed="64"/>
      </right>
      <top/>
      <bottom style="hair">
        <color indexed="64"/>
      </bottom>
      <diagonal/>
    </border>
    <border>
      <left/>
      <right style="thin">
        <color indexed="22"/>
      </right>
      <top/>
      <bottom style="hair">
        <color indexed="64"/>
      </bottom>
      <diagonal/>
    </border>
    <border>
      <left style="thin">
        <color auto="1"/>
      </left>
      <right style="double">
        <color auto="1"/>
      </right>
      <top style="hair">
        <color auto="1"/>
      </top>
      <bottom style="thin">
        <color auto="1"/>
      </bottom>
      <diagonal/>
    </border>
    <border>
      <left style="thin">
        <color indexed="64"/>
      </left>
      <right style="double">
        <color indexed="64"/>
      </right>
      <top/>
      <bottom style="thin">
        <color indexed="64"/>
      </bottom>
      <diagonal/>
    </border>
    <border>
      <left style="thin">
        <color indexed="9"/>
      </left>
      <right/>
      <top style="thin">
        <color indexed="9"/>
      </top>
      <bottom/>
      <diagonal/>
    </border>
    <border>
      <left style="thin">
        <color indexed="9"/>
      </left>
      <right style="thin">
        <color indexed="9"/>
      </right>
      <top style="thin">
        <color indexed="9"/>
      </top>
      <bottom/>
      <diagonal/>
    </border>
    <border>
      <left style="thin">
        <color indexed="9"/>
      </left>
      <right/>
      <top/>
      <bottom/>
      <diagonal/>
    </border>
    <border>
      <left style="thin">
        <color indexed="9"/>
      </left>
      <right/>
      <top/>
      <bottom style="thin">
        <color indexed="9"/>
      </bottom>
      <diagonal/>
    </border>
    <border>
      <left/>
      <right style="thin">
        <color indexed="9"/>
      </right>
      <top style="thin">
        <color indexed="9"/>
      </top>
      <bottom/>
      <diagonal/>
    </border>
    <border>
      <left style="thin">
        <color indexed="64"/>
      </left>
      <right style="thin">
        <color indexed="64"/>
      </right>
      <top style="double">
        <color indexed="64"/>
      </top>
      <bottom/>
      <diagonal/>
    </border>
    <border>
      <left/>
      <right/>
      <top style="thin">
        <color auto="1"/>
      </top>
      <bottom style="hair">
        <color indexed="64"/>
      </bottom>
      <diagonal/>
    </border>
    <border>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style="thin">
        <color auto="1"/>
      </top>
      <bottom/>
      <diagonal/>
    </border>
    <border>
      <left style="thin">
        <color indexed="64"/>
      </left>
      <right style="thin">
        <color indexed="64"/>
      </right>
      <top/>
      <bottom/>
      <diagonal/>
    </border>
    <border>
      <left style="hair">
        <color indexed="64"/>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auto="1"/>
      </left>
      <right style="hair">
        <color auto="1"/>
      </right>
      <top style="thin">
        <color auto="1"/>
      </top>
      <bottom/>
      <diagonal/>
    </border>
    <border>
      <left style="double">
        <color auto="1"/>
      </left>
      <right/>
      <top style="thin">
        <color auto="1"/>
      </top>
      <bottom/>
      <diagonal/>
    </border>
    <border>
      <left/>
      <right style="double">
        <color auto="1"/>
      </right>
      <top style="thin">
        <color indexed="64"/>
      </top>
      <bottom style="hair">
        <color indexed="64"/>
      </bottom>
      <diagonal/>
    </border>
    <border>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hair">
        <color indexed="64"/>
      </right>
      <top style="thin">
        <color rgb="FF000000"/>
      </top>
      <bottom/>
      <diagonal/>
    </border>
    <border>
      <left/>
      <right style="hair">
        <color rgb="FF000000"/>
      </right>
      <top style="thin">
        <color rgb="FF000000"/>
      </top>
      <bottom/>
      <diagonal/>
    </border>
    <border>
      <left style="thin">
        <color rgb="FF000000"/>
      </left>
      <right style="hair">
        <color rgb="FF000000"/>
      </right>
      <top style="thin">
        <color rgb="FF000000"/>
      </top>
      <bottom style="thin">
        <color rgb="FF000000"/>
      </bottom>
      <diagonal/>
    </border>
    <border>
      <left style="hair">
        <color rgb="FF000000"/>
      </left>
      <right style="thin">
        <color rgb="FF000000"/>
      </right>
      <top style="thin">
        <color rgb="FF000000"/>
      </top>
      <bottom style="thin">
        <color rgb="FF000000"/>
      </bottom>
      <diagonal/>
    </border>
    <border>
      <left style="thin">
        <color rgb="FF000000"/>
      </left>
      <right/>
      <top style="thin">
        <color rgb="FF000000"/>
      </top>
      <bottom style="hair">
        <color rgb="FF000000"/>
      </bottom>
      <diagonal/>
    </border>
    <border>
      <left/>
      <right style="thin">
        <color rgb="FF000000"/>
      </right>
      <top style="thin">
        <color rgb="FF000000"/>
      </top>
      <bottom style="hair">
        <color rgb="FF000000"/>
      </bottom>
      <diagonal/>
    </border>
    <border>
      <left style="thin">
        <color indexed="64"/>
      </left>
      <right style="hair">
        <color indexed="64"/>
      </right>
      <top style="thin">
        <color indexed="64"/>
      </top>
      <bottom style="hair">
        <color rgb="FF000000"/>
      </bottom>
      <diagonal/>
    </border>
    <border>
      <left/>
      <right style="hair">
        <color rgb="FF000000"/>
      </right>
      <top style="thin">
        <color indexed="64"/>
      </top>
      <bottom style="hair">
        <color rgb="FF000000"/>
      </bottom>
      <diagonal/>
    </border>
    <border>
      <left/>
      <right style="thin">
        <color indexed="64"/>
      </right>
      <top style="thin">
        <color indexed="64"/>
      </top>
      <bottom style="hair">
        <color rgb="FF000000"/>
      </bottom>
      <diagonal/>
    </border>
    <border>
      <left/>
      <right style="hair">
        <color rgb="FF000000"/>
      </right>
      <top style="hair">
        <color rgb="FF000000"/>
      </top>
      <bottom style="hair">
        <color rgb="FF000000"/>
      </bottom>
      <diagonal/>
    </border>
    <border>
      <left style="hair">
        <color rgb="FF000000"/>
      </left>
      <right style="thin">
        <color rgb="FF000000"/>
      </right>
      <top/>
      <bottom style="hair">
        <color rgb="FF000000"/>
      </bottom>
      <diagonal/>
    </border>
    <border>
      <left style="thin">
        <color rgb="FF000000"/>
      </left>
      <right style="hair">
        <color rgb="FF000000"/>
      </right>
      <top style="thin">
        <color rgb="FF000000"/>
      </top>
      <bottom style="hair">
        <color rgb="FF000000"/>
      </bottom>
      <diagonal/>
    </border>
    <border>
      <left style="hair">
        <color rgb="FF000000"/>
      </left>
      <right style="thin">
        <color rgb="FF000000"/>
      </right>
      <top style="thin">
        <color rgb="FF000000"/>
      </top>
      <bottom style="hair">
        <color rgb="FF000000"/>
      </bottom>
      <diagonal/>
    </border>
    <border>
      <left style="thin">
        <color rgb="FF000000"/>
      </left>
      <right/>
      <top style="hair">
        <color rgb="FF000000"/>
      </top>
      <bottom style="hair">
        <color rgb="FF000000"/>
      </bottom>
      <diagonal/>
    </border>
    <border>
      <left/>
      <right style="thin">
        <color rgb="FF000000"/>
      </right>
      <top style="hair">
        <color rgb="FF000000"/>
      </top>
      <bottom style="hair">
        <color rgb="FF000000"/>
      </bottom>
      <diagonal/>
    </border>
    <border>
      <left style="thin">
        <color indexed="64"/>
      </left>
      <right style="hair">
        <color auto="1"/>
      </right>
      <top style="hair">
        <color rgb="FF000000"/>
      </top>
      <bottom style="hair">
        <color rgb="FF000000"/>
      </bottom>
      <diagonal/>
    </border>
    <border>
      <left/>
      <right style="thin">
        <color indexed="64"/>
      </right>
      <top style="hair">
        <color rgb="FF000000"/>
      </top>
      <bottom style="hair">
        <color rgb="FF000000"/>
      </bottom>
      <diagonal/>
    </border>
    <border>
      <left style="hair">
        <color rgb="FF000000"/>
      </left>
      <right style="thin">
        <color rgb="FF000000"/>
      </right>
      <top style="hair">
        <color rgb="FF000000"/>
      </top>
      <bottom style="hair">
        <color rgb="FF000000"/>
      </bottom>
      <diagonal/>
    </border>
    <border>
      <left style="thin">
        <color rgb="FF000000"/>
      </left>
      <right style="hair">
        <color rgb="FF000000"/>
      </right>
      <top style="hair">
        <color rgb="FF000000"/>
      </top>
      <bottom style="hair">
        <color rgb="FF000000"/>
      </bottom>
      <diagonal/>
    </border>
    <border>
      <left style="thin">
        <color rgb="FF000000"/>
      </left>
      <right/>
      <top/>
      <bottom style="hair">
        <color rgb="FF000000"/>
      </bottom>
      <diagonal/>
    </border>
    <border>
      <left/>
      <right style="thin">
        <color rgb="FF000000"/>
      </right>
      <top/>
      <bottom style="hair">
        <color rgb="FF000000"/>
      </bottom>
      <diagonal/>
    </border>
    <border>
      <left style="thin">
        <color indexed="64"/>
      </left>
      <right style="hair">
        <color auto="1"/>
      </right>
      <top style="hair">
        <color rgb="FF000000"/>
      </top>
      <bottom style="thin">
        <color indexed="64"/>
      </bottom>
      <diagonal/>
    </border>
    <border>
      <left/>
      <right style="hair">
        <color rgb="FF000000"/>
      </right>
      <top style="hair">
        <color rgb="FF000000"/>
      </top>
      <bottom style="thin">
        <color indexed="64"/>
      </bottom>
      <diagonal/>
    </border>
    <border>
      <left/>
      <right style="thin">
        <color indexed="64"/>
      </right>
      <top style="hair">
        <color rgb="FF000000"/>
      </top>
      <bottom style="thin">
        <color indexed="64"/>
      </bottom>
      <diagonal/>
    </border>
    <border>
      <left/>
      <right style="hair">
        <color rgb="FF000000"/>
      </right>
      <top style="hair">
        <color rgb="FF000000"/>
      </top>
      <bottom style="thin">
        <color rgb="FF000000"/>
      </bottom>
      <diagonal/>
    </border>
    <border>
      <left style="hair">
        <color rgb="FF000000"/>
      </left>
      <right style="thin">
        <color rgb="FF000000"/>
      </right>
      <top style="hair">
        <color rgb="FF000000"/>
      </top>
      <bottom style="thin">
        <color rgb="FF000000"/>
      </bottom>
      <diagonal/>
    </border>
    <border>
      <left style="thin">
        <color rgb="FF000000"/>
      </left>
      <right style="hair">
        <color rgb="FF000000"/>
      </right>
      <top style="hair">
        <color rgb="FF000000"/>
      </top>
      <bottom style="thin">
        <color rgb="FF000000"/>
      </bottom>
      <diagonal/>
    </border>
    <border>
      <left style="thin">
        <color indexed="64"/>
      </left>
      <right style="hair">
        <color indexed="64"/>
      </right>
      <top/>
      <bottom style="hair">
        <color rgb="FF000000"/>
      </bottom>
      <diagonal/>
    </border>
    <border>
      <left style="hair">
        <color indexed="64"/>
      </left>
      <right style="hair">
        <color rgb="FF000000"/>
      </right>
      <top/>
      <bottom style="hair">
        <color indexed="64"/>
      </bottom>
      <diagonal/>
    </border>
    <border>
      <left style="hair">
        <color rgb="FF000000"/>
      </left>
      <right style="thin">
        <color indexed="64"/>
      </right>
      <top/>
      <bottom style="hair">
        <color rgb="FF000000"/>
      </bottom>
      <diagonal/>
    </border>
    <border>
      <left/>
      <right style="hair">
        <color rgb="FF000000"/>
      </right>
      <top/>
      <bottom style="hair">
        <color rgb="FF000000"/>
      </bottom>
      <diagonal/>
    </border>
    <border>
      <left style="thin">
        <color rgb="FF000000"/>
      </left>
      <right style="hair">
        <color rgb="FF000000"/>
      </right>
      <top/>
      <bottom style="hair">
        <color rgb="FF000000"/>
      </bottom>
      <diagonal/>
    </border>
    <border>
      <left style="thin">
        <color rgb="FF000000"/>
      </left>
      <right style="thin">
        <color rgb="FF000000"/>
      </right>
      <top/>
      <bottom/>
      <diagonal/>
    </border>
    <border>
      <left style="hair">
        <color indexed="64"/>
      </left>
      <right style="hair">
        <color rgb="FF000000"/>
      </right>
      <top style="hair">
        <color indexed="64"/>
      </top>
      <bottom style="hair">
        <color indexed="64"/>
      </bottom>
      <diagonal/>
    </border>
    <border>
      <left style="hair">
        <color rgb="FF000000"/>
      </left>
      <right style="thin">
        <color indexed="64"/>
      </right>
      <top style="hair">
        <color rgb="FF000000"/>
      </top>
      <bottom style="hair">
        <color rgb="FF000000"/>
      </bottom>
      <diagonal/>
    </border>
    <border>
      <left/>
      <right style="hair">
        <color rgb="FF000000"/>
      </right>
      <top/>
      <bottom style="thin">
        <color indexed="64"/>
      </bottom>
      <diagonal/>
    </border>
    <border>
      <left style="hair">
        <color rgb="FF000000"/>
      </left>
      <right style="thin">
        <color indexed="64"/>
      </right>
      <top style="hair">
        <color rgb="FF000000"/>
      </top>
      <bottom style="thin">
        <color indexed="64"/>
      </bottom>
      <diagonal/>
    </border>
    <border>
      <left/>
      <right style="thin">
        <color auto="1"/>
      </right>
      <top style="thin">
        <color auto="1"/>
      </top>
      <bottom style="double">
        <color auto="1"/>
      </bottom>
      <diagonal/>
    </border>
    <border>
      <left/>
      <right style="hair">
        <color auto="1"/>
      </right>
      <top style="thin">
        <color auto="1"/>
      </top>
      <bottom style="double">
        <color auto="1"/>
      </bottom>
      <diagonal/>
    </border>
    <border>
      <left style="hair">
        <color auto="1"/>
      </left>
      <right style="thin">
        <color auto="1"/>
      </right>
      <top style="thin">
        <color auto="1"/>
      </top>
      <bottom style="double">
        <color auto="1"/>
      </bottom>
      <diagonal/>
    </border>
    <border>
      <left/>
      <right/>
      <top style="thin">
        <color auto="1"/>
      </top>
      <bottom style="double">
        <color auto="1"/>
      </bottom>
      <diagonal/>
    </border>
    <border>
      <left style="hair">
        <color auto="1"/>
      </left>
      <right style="double">
        <color auto="1"/>
      </right>
      <top style="thin">
        <color auto="1"/>
      </top>
      <bottom style="double">
        <color auto="1"/>
      </bottom>
      <diagonal/>
    </border>
    <border>
      <left style="double">
        <color auto="1"/>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hair">
        <color indexed="64"/>
      </right>
      <top/>
      <bottom style="thin">
        <color indexed="64"/>
      </bottom>
      <diagonal/>
    </border>
    <border>
      <left style="hair">
        <color rgb="FF000000"/>
      </left>
      <right style="hair">
        <color auto="1"/>
      </right>
      <top style="hair">
        <color rgb="FF000000"/>
      </top>
      <bottom style="hair">
        <color rgb="FF000000"/>
      </bottom>
      <diagonal/>
    </border>
    <border>
      <left/>
      <right style="hair">
        <color auto="1"/>
      </right>
      <top style="hair">
        <color rgb="FF000000"/>
      </top>
      <bottom style="hair">
        <color rgb="FF000000"/>
      </bottom>
      <diagonal/>
    </border>
    <border>
      <left style="hair">
        <color rgb="FF000000"/>
      </left>
      <right style="hair">
        <color auto="1"/>
      </right>
      <top style="hair">
        <color auto="1"/>
      </top>
      <bottom style="thin">
        <color indexed="64"/>
      </bottom>
      <diagonal/>
    </border>
    <border>
      <left/>
      <right style="thin">
        <color rgb="FF000000"/>
      </right>
      <top style="hair">
        <color auto="1"/>
      </top>
      <bottom style="thin">
        <color indexed="64"/>
      </bottom>
      <diagonal/>
    </border>
    <border>
      <left/>
      <right style="thin">
        <color indexed="64"/>
      </right>
      <top style="hair">
        <color auto="1"/>
      </top>
      <bottom style="thin">
        <color auto="1"/>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style="double">
        <color indexed="64"/>
      </left>
      <right style="thin">
        <color indexed="64"/>
      </right>
      <top style="thin">
        <color indexed="64"/>
      </top>
      <bottom style="hair">
        <color indexed="64"/>
      </bottom>
      <diagonal/>
    </border>
    <border>
      <left style="double">
        <color auto="1"/>
      </left>
      <right style="thin">
        <color auto="1"/>
      </right>
      <top style="thin">
        <color auto="1"/>
      </top>
      <bottom style="thin">
        <color auto="1"/>
      </bottom>
      <diagonal/>
    </border>
    <border>
      <left style="double">
        <color auto="1"/>
      </left>
      <right style="thin">
        <color auto="1"/>
      </right>
      <top style="thin">
        <color auto="1"/>
      </top>
      <bottom/>
      <diagonal/>
    </border>
    <border>
      <left style="hair">
        <color indexed="9"/>
      </left>
      <right/>
      <top/>
      <bottom style="thin">
        <color indexed="64"/>
      </bottom>
      <diagonal/>
    </border>
    <border>
      <left/>
      <right style="hair">
        <color indexed="9"/>
      </right>
      <top/>
      <bottom/>
      <diagonal/>
    </border>
    <border>
      <left style="hair">
        <color indexed="9"/>
      </left>
      <right/>
      <top/>
      <bottom/>
      <diagonal/>
    </border>
    <border>
      <left style="hair">
        <color indexed="9"/>
      </left>
      <right style="hair">
        <color indexed="9"/>
      </right>
      <top/>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hair">
        <color auto="1"/>
      </left>
      <right style="hair">
        <color auto="1"/>
      </right>
      <top style="thin">
        <color indexed="22"/>
      </top>
      <bottom style="thin">
        <color indexed="22"/>
      </bottom>
      <diagonal/>
    </border>
    <border>
      <left/>
      <right style="thin">
        <color indexed="22"/>
      </right>
      <top style="thin">
        <color indexed="22"/>
      </top>
      <bottom style="thin">
        <color indexed="22"/>
      </bottom>
      <diagonal/>
    </border>
    <border>
      <left style="hair">
        <color auto="1"/>
      </left>
      <right style="hair">
        <color auto="1"/>
      </right>
      <top style="thin">
        <color indexed="22"/>
      </top>
      <bottom style="thin">
        <color auto="1"/>
      </bottom>
      <diagonal/>
    </border>
    <border>
      <left/>
      <right style="thin">
        <color auto="1"/>
      </right>
      <top style="thin">
        <color indexed="22"/>
      </top>
      <bottom style="thin">
        <color auto="1"/>
      </bottom>
      <diagonal/>
    </border>
    <border>
      <left style="hair">
        <color auto="1"/>
      </left>
      <right style="hair">
        <color auto="1"/>
      </right>
      <top/>
      <bottom style="thin">
        <color indexed="22"/>
      </bottom>
      <diagonal/>
    </border>
    <border>
      <left/>
      <right style="thin">
        <color indexed="22"/>
      </right>
      <top/>
      <bottom style="thin">
        <color indexed="22"/>
      </bottom>
      <diagonal/>
    </border>
    <border>
      <left/>
      <right style="hair">
        <color auto="1"/>
      </right>
      <top style="thin">
        <color auto="1"/>
      </top>
      <bottom style="hair">
        <color auto="1"/>
      </bottom>
      <diagonal/>
    </border>
    <border>
      <left style="hair">
        <color auto="1"/>
      </left>
      <right style="hair">
        <color auto="1"/>
      </right>
      <top style="thin">
        <color indexed="22"/>
      </top>
      <bottom style="hair">
        <color auto="1"/>
      </bottom>
      <diagonal/>
    </border>
    <border>
      <left/>
      <right style="thin">
        <color auto="1"/>
      </right>
      <top style="thin">
        <color indexed="22"/>
      </top>
      <bottom style="hair">
        <color auto="1"/>
      </bottom>
      <diagonal/>
    </border>
    <border>
      <left style="hair">
        <color auto="1"/>
      </left>
      <right style="hair">
        <color auto="1"/>
      </right>
      <top style="thin">
        <color indexed="64"/>
      </top>
      <bottom style="thin">
        <color indexed="22"/>
      </bottom>
      <diagonal/>
    </border>
    <border>
      <left/>
      <right style="thin">
        <color auto="1"/>
      </right>
      <top style="thin">
        <color indexed="64"/>
      </top>
      <bottom style="thin">
        <color indexed="22"/>
      </bottom>
      <diagonal/>
    </border>
    <border>
      <left style="thin">
        <color auto="1"/>
      </left>
      <right style="hair">
        <color auto="1"/>
      </right>
      <top style="thin">
        <color indexed="64"/>
      </top>
      <bottom style="thin">
        <color indexed="22"/>
      </bottom>
      <diagonal/>
    </border>
    <border>
      <left style="hair">
        <color auto="1"/>
      </left>
      <right style="thin">
        <color auto="1"/>
      </right>
      <top style="thin">
        <color indexed="64"/>
      </top>
      <bottom style="thin">
        <color indexed="22"/>
      </bottom>
      <diagonal/>
    </border>
    <border>
      <left/>
      <right style="hair">
        <color auto="1"/>
      </right>
      <top style="thin">
        <color indexed="64"/>
      </top>
      <bottom style="thin">
        <color indexed="22"/>
      </bottom>
      <diagonal/>
    </border>
    <border>
      <left/>
      <right style="double">
        <color indexed="64"/>
      </right>
      <top style="thin">
        <color indexed="64"/>
      </top>
      <bottom style="thin">
        <color indexed="22"/>
      </bottom>
      <diagonal/>
    </border>
    <border>
      <left style="hair">
        <color auto="1"/>
      </left>
      <right/>
      <top style="thin">
        <color indexed="64"/>
      </top>
      <bottom style="thin">
        <color indexed="22"/>
      </bottom>
      <diagonal/>
    </border>
    <border>
      <left style="thin">
        <color indexed="64"/>
      </left>
      <right/>
      <top style="thin">
        <color indexed="64"/>
      </top>
      <bottom style="thin">
        <color auto="1"/>
      </bottom>
      <diagonal/>
    </border>
    <border>
      <left/>
      <right style="thin">
        <color indexed="64"/>
      </right>
      <top style="thin">
        <color indexed="64"/>
      </top>
      <bottom style="thin">
        <color indexed="64"/>
      </bottom>
      <diagonal/>
    </border>
    <border>
      <left style="hair">
        <color auto="1"/>
      </left>
      <right style="hair">
        <color auto="1"/>
      </right>
      <top style="thin">
        <color indexed="22"/>
      </top>
      <bottom style="thin">
        <color indexed="22"/>
      </bottom>
      <diagonal/>
    </border>
    <border>
      <left/>
      <right style="thin">
        <color auto="1"/>
      </right>
      <top style="thin">
        <color indexed="22"/>
      </top>
      <bottom style="thin">
        <color indexed="22"/>
      </bottom>
      <diagonal/>
    </border>
    <border>
      <left style="thin">
        <color auto="1"/>
      </left>
      <right style="hair">
        <color auto="1"/>
      </right>
      <top style="thin">
        <color indexed="22"/>
      </top>
      <bottom style="thin">
        <color indexed="22"/>
      </bottom>
      <diagonal/>
    </border>
    <border>
      <left style="hair">
        <color auto="1"/>
      </left>
      <right style="thin">
        <color auto="1"/>
      </right>
      <top style="thin">
        <color indexed="22"/>
      </top>
      <bottom style="thin">
        <color indexed="22"/>
      </bottom>
      <diagonal/>
    </border>
    <border>
      <left/>
      <right style="hair">
        <color auto="1"/>
      </right>
      <top style="thin">
        <color indexed="22"/>
      </top>
      <bottom style="thin">
        <color indexed="22"/>
      </bottom>
      <diagonal/>
    </border>
    <border>
      <left/>
      <right style="double">
        <color indexed="64"/>
      </right>
      <top style="thin">
        <color indexed="22"/>
      </top>
      <bottom style="thin">
        <color indexed="22"/>
      </bottom>
      <diagonal/>
    </border>
    <border>
      <left style="hair">
        <color auto="1"/>
      </left>
      <right/>
      <top style="thin">
        <color indexed="22"/>
      </top>
      <bottom style="thin">
        <color indexed="22"/>
      </bottom>
      <diagonal/>
    </border>
    <border>
      <left style="thin">
        <color auto="1"/>
      </left>
      <right style="hair">
        <color auto="1"/>
      </right>
      <top style="thin">
        <color indexed="22"/>
      </top>
      <bottom/>
      <diagonal/>
    </border>
    <border>
      <left style="hair">
        <color auto="1"/>
      </left>
      <right style="thin">
        <color auto="1"/>
      </right>
      <top style="thin">
        <color indexed="22"/>
      </top>
      <bottom/>
      <diagonal/>
    </border>
    <border>
      <left/>
      <right style="hair">
        <color auto="1"/>
      </right>
      <top style="thin">
        <color indexed="22"/>
      </top>
      <bottom/>
      <diagonal/>
    </border>
    <border>
      <left style="hair">
        <color auto="1"/>
      </left>
      <right style="double">
        <color indexed="64"/>
      </right>
      <top style="thin">
        <color indexed="22"/>
      </top>
      <bottom/>
      <diagonal/>
    </border>
    <border>
      <left/>
      <right style="hair">
        <color auto="1"/>
      </right>
      <top style="thin">
        <color indexed="22"/>
      </top>
      <bottom style="hair">
        <color auto="1"/>
      </bottom>
      <diagonal/>
    </border>
    <border>
      <left style="hair">
        <color auto="1"/>
      </left>
      <right/>
      <top style="thin">
        <color indexed="22"/>
      </top>
      <bottom style="hair">
        <color auto="1"/>
      </bottom>
      <diagonal/>
    </border>
    <border>
      <left style="hair">
        <color auto="1"/>
      </left>
      <right style="hair">
        <color auto="1"/>
      </right>
      <top style="thin">
        <color indexed="22"/>
      </top>
      <bottom style="hair">
        <color auto="1"/>
      </bottom>
      <diagonal/>
    </border>
    <border>
      <left style="hair">
        <color auto="1"/>
      </left>
      <right style="thin">
        <color indexed="64"/>
      </right>
      <top style="thin">
        <color indexed="22"/>
      </top>
      <bottom style="hair">
        <color auto="1"/>
      </bottom>
      <diagonal/>
    </border>
    <border>
      <left style="hair">
        <color auto="1"/>
      </left>
      <right style="hair">
        <color auto="1"/>
      </right>
      <top style="thin">
        <color indexed="22"/>
      </top>
      <bottom style="thin">
        <color indexed="64"/>
      </bottom>
      <diagonal/>
    </border>
    <border>
      <left/>
      <right style="thin">
        <color auto="1"/>
      </right>
      <top style="thin">
        <color indexed="22"/>
      </top>
      <bottom style="thin">
        <color indexed="64"/>
      </bottom>
      <diagonal/>
    </border>
    <border>
      <left style="thin">
        <color auto="1"/>
      </left>
      <right style="hair">
        <color auto="1"/>
      </right>
      <top style="thin">
        <color indexed="22"/>
      </top>
      <bottom style="thin">
        <color indexed="64"/>
      </bottom>
      <diagonal/>
    </border>
    <border>
      <left style="hair">
        <color auto="1"/>
      </left>
      <right style="thin">
        <color auto="1"/>
      </right>
      <top style="thin">
        <color indexed="22"/>
      </top>
      <bottom style="thin">
        <color indexed="64"/>
      </bottom>
      <diagonal/>
    </border>
    <border>
      <left/>
      <right style="hair">
        <color auto="1"/>
      </right>
      <top style="thin">
        <color indexed="22"/>
      </top>
      <bottom style="thin">
        <color indexed="64"/>
      </bottom>
      <diagonal/>
    </border>
    <border>
      <left style="hair">
        <color auto="1"/>
      </left>
      <right style="double">
        <color indexed="64"/>
      </right>
      <top style="thin">
        <color indexed="22"/>
      </top>
      <bottom style="thin">
        <color indexed="64"/>
      </bottom>
      <diagonal/>
    </border>
    <border>
      <left style="thin">
        <color indexed="64"/>
      </left>
      <right/>
      <top style="thin">
        <color indexed="64"/>
      </top>
      <bottom/>
      <diagonal/>
    </border>
    <border>
      <left/>
      <right/>
      <top style="thin">
        <color indexed="64"/>
      </top>
      <bottom/>
      <diagonal/>
    </border>
    <border>
      <left/>
      <right style="thin">
        <color auto="1"/>
      </right>
      <top style="thin">
        <color auto="1"/>
      </top>
      <bottom/>
      <diagonal/>
    </border>
    <border>
      <left/>
      <right/>
      <top style="thin">
        <color auto="1"/>
      </top>
      <bottom style="thin">
        <color auto="1"/>
      </bottom>
      <diagonal/>
    </border>
    <border>
      <left style="thin">
        <color indexed="64"/>
      </left>
      <right style="thin">
        <color indexed="64"/>
      </right>
      <top style="thin">
        <color indexed="64"/>
      </top>
      <bottom/>
      <diagonal/>
    </border>
    <border>
      <left/>
      <right/>
      <top/>
      <bottom style="thin">
        <color auto="1"/>
      </bottom>
      <diagonal/>
    </border>
    <border>
      <left/>
      <right style="hair">
        <color auto="1"/>
      </right>
      <top style="thin">
        <color auto="1"/>
      </top>
      <bottom style="thin">
        <color auto="1"/>
      </bottom>
      <diagonal/>
    </border>
    <border>
      <left style="thin">
        <color auto="1"/>
      </left>
      <right style="thin">
        <color auto="1"/>
      </right>
      <top style="thin">
        <color auto="1"/>
      </top>
      <bottom style="thin">
        <color auto="1"/>
      </bottom>
      <diagonal/>
    </border>
    <border>
      <left/>
      <right style="double">
        <color auto="1"/>
      </right>
      <top style="thin">
        <color auto="1"/>
      </top>
      <bottom style="thin">
        <color auto="1"/>
      </bottom>
      <diagonal/>
    </border>
    <border>
      <left/>
      <right style="hair">
        <color auto="1"/>
      </right>
      <top style="thin">
        <color auto="1"/>
      </top>
      <bottom/>
      <diagonal/>
    </border>
    <border>
      <left style="hair">
        <color auto="1"/>
      </left>
      <right style="double">
        <color auto="1"/>
      </right>
      <top style="thin">
        <color auto="1"/>
      </top>
      <bottom/>
      <diagonal/>
    </border>
    <border>
      <left style="thin">
        <color indexed="64"/>
      </left>
      <right style="hair">
        <color indexed="64"/>
      </right>
      <top style="thin">
        <color indexed="64"/>
      </top>
      <bottom style="thin">
        <color indexed="64"/>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right style="hair">
        <color auto="1"/>
      </right>
      <top style="thin">
        <color auto="1"/>
      </top>
      <bottom style="thin">
        <color auto="1"/>
      </bottom>
      <diagonal/>
    </border>
    <border>
      <left style="hair">
        <color indexed="64"/>
      </left>
      <right style="hair">
        <color indexed="64"/>
      </right>
      <top style="thin">
        <color indexed="64"/>
      </top>
      <bottom style="thin">
        <color indexed="64"/>
      </bottom>
      <diagonal/>
    </border>
    <border>
      <left style="hair">
        <color indexed="64"/>
      </left>
      <right style="double">
        <color indexed="64"/>
      </right>
      <top style="thin">
        <color indexed="64"/>
      </top>
      <bottom style="thin">
        <color indexed="64"/>
      </bottom>
      <diagonal/>
    </border>
    <border>
      <left style="hair">
        <color auto="1"/>
      </left>
      <right style="double">
        <color auto="1"/>
      </right>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double">
        <color auto="1"/>
      </right>
      <top style="thin">
        <color auto="1"/>
      </top>
      <bottom style="thin">
        <color auto="1"/>
      </bottom>
      <diagonal/>
    </border>
    <border>
      <left style="thin">
        <color indexed="64"/>
      </left>
      <right/>
      <top style="thin">
        <color indexed="64"/>
      </top>
      <bottom/>
      <diagonal/>
    </border>
    <border>
      <left/>
      <right style="thin">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hair">
        <color indexed="64"/>
      </right>
      <top style="thin">
        <color indexed="64"/>
      </top>
      <bottom style="thin">
        <color indexed="64"/>
      </bottom>
      <diagonal/>
    </border>
    <border>
      <left style="double">
        <color indexed="64"/>
      </left>
      <right/>
      <top style="thin">
        <color auto="1"/>
      </top>
      <bottom style="thin">
        <color indexed="64"/>
      </bottom>
      <diagonal/>
    </border>
    <border>
      <left style="double">
        <color auto="1"/>
      </left>
      <right/>
      <top style="thin">
        <color auto="1"/>
      </top>
      <bottom/>
      <diagonal/>
    </border>
    <border>
      <left/>
      <right style="double">
        <color indexed="64"/>
      </right>
      <top style="thin">
        <color auto="1"/>
      </top>
      <bottom/>
      <diagonal/>
    </border>
    <border>
      <left style="double">
        <color auto="1"/>
      </left>
      <right style="hair">
        <color auto="1"/>
      </right>
      <top style="thin">
        <color auto="1"/>
      </top>
      <bottom style="thin">
        <color auto="1"/>
      </bottom>
      <diagonal/>
    </border>
    <border>
      <left style="thin">
        <color auto="1"/>
      </left>
      <right style="double">
        <color auto="1"/>
      </right>
      <top style="thin">
        <color auto="1"/>
      </top>
      <bottom style="thin">
        <color auto="1"/>
      </bottom>
      <diagonal/>
    </border>
    <border>
      <left style="thin">
        <color auto="1"/>
      </left>
      <right style="double">
        <color auto="1"/>
      </right>
      <top style="thin">
        <color auto="1"/>
      </top>
      <bottom/>
      <diagonal/>
    </border>
    <border>
      <left style="thin">
        <color indexed="64"/>
      </left>
      <right style="hair">
        <color indexed="64"/>
      </right>
      <top style="thin">
        <color indexed="64"/>
      </top>
      <bottom style="hair">
        <color rgb="FF3F3F3F"/>
      </bottom>
      <diagonal/>
    </border>
    <border>
      <left style="hair">
        <color indexed="64"/>
      </left>
      <right style="thin">
        <color indexed="64"/>
      </right>
      <top style="thin">
        <color indexed="64"/>
      </top>
      <bottom style="hair">
        <color rgb="FF3F3F3F"/>
      </bottom>
      <diagonal/>
    </border>
    <border>
      <left/>
      <right style="hair">
        <color indexed="64"/>
      </right>
      <top style="thin">
        <color indexed="64"/>
      </top>
      <bottom style="hair">
        <color rgb="FF3F3F3F"/>
      </bottom>
      <diagonal/>
    </border>
    <border>
      <left style="thin">
        <color indexed="64"/>
      </left>
      <right style="hair">
        <color indexed="64"/>
      </right>
      <top/>
      <bottom style="hair">
        <color rgb="FF3F3F3F"/>
      </bottom>
      <diagonal/>
    </border>
    <border>
      <left style="hair">
        <color indexed="64"/>
      </left>
      <right style="thin">
        <color indexed="64"/>
      </right>
      <top/>
      <bottom style="hair">
        <color rgb="FF3F3F3F"/>
      </bottom>
      <diagonal/>
    </border>
    <border>
      <left/>
      <right style="hair">
        <color indexed="64"/>
      </right>
      <top/>
      <bottom style="hair">
        <color rgb="FF3F3F3F"/>
      </bottom>
      <diagonal/>
    </border>
    <border>
      <left/>
      <right style="hair">
        <color indexed="64"/>
      </right>
      <top style="hair">
        <color indexed="64"/>
      </top>
      <bottom style="hair">
        <color rgb="FF3F3F3F"/>
      </bottom>
      <diagonal/>
    </border>
    <border>
      <left/>
      <right style="thin">
        <color indexed="64"/>
      </right>
      <top style="hair">
        <color indexed="64"/>
      </top>
      <bottom style="hair">
        <color rgb="FF3F3F3F"/>
      </bottom>
      <diagonal/>
    </border>
    <border>
      <left/>
      <right style="hair">
        <color rgb="FF3F3F3F"/>
      </right>
      <top/>
      <bottom style="hair">
        <color rgb="FF3F3F3F"/>
      </bottom>
      <diagonal/>
    </border>
    <border>
      <left style="hair">
        <color rgb="FF3F3F3F"/>
      </left>
      <right style="thin">
        <color rgb="FF3F3F3F"/>
      </right>
      <top/>
      <bottom style="hair">
        <color rgb="FF3F3F3F"/>
      </bottom>
      <diagonal/>
    </border>
    <border>
      <left style="thin">
        <color indexed="64"/>
      </left>
      <right style="hair">
        <color rgb="FF3F3F3F"/>
      </right>
      <top style="hair">
        <color indexed="64"/>
      </top>
      <bottom style="hair">
        <color indexed="64"/>
      </bottom>
      <diagonal/>
    </border>
    <border>
      <left style="hair">
        <color rgb="FF3F3F3F"/>
      </left>
      <right style="thin">
        <color indexed="64"/>
      </right>
      <top style="hair">
        <color indexed="64"/>
      </top>
      <bottom style="hair">
        <color indexed="64"/>
      </bottom>
      <diagonal/>
    </border>
    <border>
      <left style="hair">
        <color indexed="64"/>
      </left>
      <right style="thin">
        <color indexed="64"/>
      </right>
      <top style="hair">
        <color rgb="FF3F3F3F"/>
      </top>
      <bottom style="hair">
        <color rgb="FF3F3F3F"/>
      </bottom>
      <diagonal/>
    </border>
    <border>
      <left style="double">
        <color auto="1"/>
      </left>
      <right style="thin">
        <color auto="1"/>
      </right>
      <top style="thin">
        <color auto="1"/>
      </top>
      <bottom/>
      <diagonal/>
    </border>
    <border>
      <left style="double">
        <color auto="1"/>
      </left>
      <right style="hair">
        <color auto="1"/>
      </right>
      <top style="thin">
        <color auto="1"/>
      </top>
      <bottom/>
      <diagonal/>
    </border>
    <border>
      <left style="hair">
        <color indexed="64"/>
      </left>
      <right/>
      <top style="thin">
        <color indexed="64"/>
      </top>
      <bottom/>
      <diagonal/>
    </border>
    <border>
      <left style="thin">
        <color auto="1"/>
      </left>
      <right/>
      <top style="thin">
        <color indexed="9"/>
      </top>
      <bottom/>
      <diagonal/>
    </border>
    <border>
      <left/>
      <right/>
      <top style="thin">
        <color indexed="9"/>
      </top>
      <bottom/>
      <diagonal/>
    </border>
    <border>
      <left style="thin">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style="thin">
        <color auto="1"/>
      </bottom>
      <diagonal/>
    </border>
    <border>
      <left style="hair">
        <color indexed="64"/>
      </left>
      <right style="hair">
        <color indexed="64"/>
      </right>
      <top style="thin">
        <color indexed="64"/>
      </top>
      <bottom style="thin">
        <color indexed="64"/>
      </bottom>
      <diagonal/>
    </border>
    <border>
      <left style="hair">
        <color auto="1"/>
      </left>
      <right style="hair">
        <color auto="1"/>
      </right>
      <top style="thin">
        <color auto="1"/>
      </top>
      <bottom/>
      <diagonal/>
    </border>
    <border>
      <left style="hair">
        <color indexed="64"/>
      </left>
      <right/>
      <top style="thin">
        <color indexed="64"/>
      </top>
      <bottom style="thin">
        <color indexed="64"/>
      </bottom>
      <diagonal/>
    </border>
    <border>
      <left/>
      <right/>
      <top style="thin">
        <color auto="1"/>
      </top>
      <bottom style="thin">
        <color auto="1"/>
      </bottom>
      <diagonal/>
    </border>
    <border>
      <left style="thin">
        <color indexed="64"/>
      </left>
      <right style="thin">
        <color indexed="64"/>
      </right>
      <top style="hair">
        <color indexed="64"/>
      </top>
      <bottom style="double">
        <color indexed="64"/>
      </bottom>
      <diagonal/>
    </border>
    <border>
      <left style="thin">
        <color auto="1"/>
      </left>
      <right style="thin">
        <color auto="1"/>
      </right>
      <top style="thin">
        <color auto="1"/>
      </top>
      <bottom/>
      <diagonal/>
    </border>
    <border>
      <left/>
      <right style="double">
        <color indexed="64"/>
      </right>
      <top style="thin">
        <color indexed="64"/>
      </top>
      <bottom style="thin">
        <color indexed="64"/>
      </bottom>
      <diagonal/>
    </border>
    <border>
      <left style="thin">
        <color indexed="64"/>
      </left>
      <right style="hair">
        <color indexed="64"/>
      </right>
      <top style="thin">
        <color indexed="64"/>
      </top>
      <bottom/>
      <diagonal/>
    </border>
    <border>
      <left style="hair">
        <color indexed="64"/>
      </left>
      <right style="double">
        <color indexed="64"/>
      </right>
      <top style="thin">
        <color indexed="64"/>
      </top>
      <bottom/>
      <diagonal/>
    </border>
    <border>
      <left style="hair">
        <color indexed="64"/>
      </left>
      <right/>
      <top style="thin">
        <color indexed="64"/>
      </top>
      <bottom style="thin">
        <color indexed="64"/>
      </bottom>
      <diagonal/>
    </border>
    <border>
      <left style="double">
        <color auto="1"/>
      </left>
      <right/>
      <top style="thin">
        <color auto="1"/>
      </top>
      <bottom/>
      <diagonal/>
    </border>
    <border>
      <left style="double">
        <color auto="1"/>
      </left>
      <right style="thin">
        <color auto="1"/>
      </right>
      <top style="thin">
        <color auto="1"/>
      </top>
      <bottom/>
      <diagonal/>
    </border>
    <border>
      <left style="double">
        <color auto="1"/>
      </left>
      <right style="thin">
        <color indexed="64"/>
      </right>
      <top style="thin">
        <color auto="1"/>
      </top>
      <bottom style="thin">
        <color auto="1"/>
      </bottom>
      <diagonal/>
    </border>
    <border>
      <left style="thin">
        <color indexed="9"/>
      </left>
      <right/>
      <top/>
      <bottom/>
      <diagonal/>
    </border>
    <border>
      <left style="double">
        <color auto="1"/>
      </left>
      <right style="hair">
        <color auto="1"/>
      </right>
      <top style="thin">
        <color auto="1"/>
      </top>
      <bottom/>
      <diagonal/>
    </border>
    <border>
      <left style="hair">
        <color auto="1"/>
      </left>
      <right style="thin">
        <color auto="1"/>
      </right>
      <top style="thin">
        <color auto="1"/>
      </top>
      <bottom/>
      <diagonal/>
    </border>
    <border>
      <left style="hair">
        <color indexed="64"/>
      </left>
      <right style="thin">
        <color indexed="64"/>
      </right>
      <top style="hair">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hair">
        <color indexed="64"/>
      </right>
      <top style="double">
        <color indexed="64"/>
      </top>
      <bottom style="double">
        <color indexed="64"/>
      </bottom>
      <diagonal/>
    </border>
    <border>
      <left style="hair">
        <color auto="1"/>
      </left>
      <right style="thin">
        <color auto="1"/>
      </right>
      <top style="double">
        <color auto="1"/>
      </top>
      <bottom style="thin">
        <color auto="1"/>
      </bottom>
      <diagonal/>
    </border>
    <border>
      <left style="thin">
        <color indexed="64"/>
      </left>
      <right style="hair">
        <color indexed="64"/>
      </right>
      <top style="double">
        <color indexed="64"/>
      </top>
      <bottom style="thin">
        <color indexed="64"/>
      </bottom>
      <diagonal/>
    </border>
    <border>
      <left style="hair">
        <color auto="1"/>
      </left>
      <right style="hair">
        <color auto="1"/>
      </right>
      <top style="double">
        <color auto="1"/>
      </top>
      <bottom style="double">
        <color auto="1"/>
      </bottom>
      <diagonal/>
    </border>
    <border>
      <left/>
      <right style="hair">
        <color auto="1"/>
      </right>
      <top style="double">
        <color auto="1"/>
      </top>
      <bottom style="thin">
        <color auto="1"/>
      </bottom>
      <diagonal/>
    </border>
    <border>
      <left/>
      <right style="thin">
        <color indexed="64"/>
      </right>
      <top style="double">
        <color indexed="64"/>
      </top>
      <bottom style="thin">
        <color indexed="64"/>
      </bottom>
      <diagonal/>
    </border>
    <border>
      <left style="hair">
        <color auto="1"/>
      </left>
      <right style="hair">
        <color auto="1"/>
      </right>
      <top style="double">
        <color auto="1"/>
      </top>
      <bottom style="thin">
        <color auto="1"/>
      </bottom>
      <diagonal/>
    </border>
    <border>
      <left style="hair">
        <color auto="1"/>
      </left>
      <right style="thin">
        <color auto="1"/>
      </right>
      <top style="double">
        <color auto="1"/>
      </top>
      <bottom style="double">
        <color auto="1"/>
      </bottom>
      <diagonal/>
    </border>
    <border>
      <left style="thin">
        <color auto="1"/>
      </left>
      <right style="hair">
        <color auto="1"/>
      </right>
      <top style="double">
        <color auto="1"/>
      </top>
      <bottom/>
      <diagonal/>
    </border>
    <border>
      <left/>
      <right/>
      <top style="double">
        <color auto="1"/>
      </top>
      <bottom style="thin">
        <color auto="1"/>
      </bottom>
      <diagonal/>
    </border>
    <border>
      <left/>
      <right style="double">
        <color auto="1"/>
      </right>
      <top style="double">
        <color auto="1"/>
      </top>
      <bottom style="thin">
        <color auto="1"/>
      </bottom>
      <diagonal/>
    </border>
    <border>
      <left style="hair">
        <color auto="1"/>
      </left>
      <right style="hair">
        <color auto="1"/>
      </right>
      <top style="double">
        <color auto="1"/>
      </top>
      <bottom style="hair">
        <color auto="1"/>
      </bottom>
      <diagonal/>
    </border>
    <border>
      <left/>
      <right style="double">
        <color indexed="64"/>
      </right>
      <top style="double">
        <color auto="1"/>
      </top>
      <bottom style="hair">
        <color auto="1"/>
      </bottom>
      <diagonal/>
    </border>
    <border>
      <left style="thin">
        <color indexed="9"/>
      </left>
      <right/>
      <top/>
      <bottom style="thin">
        <color indexed="64"/>
      </bottom>
      <diagonal/>
    </border>
    <border>
      <left style="thin">
        <color indexed="9"/>
      </left>
      <right/>
      <top style="thin">
        <color auto="1"/>
      </top>
      <bottom/>
      <diagonal/>
    </border>
    <border>
      <left style="thin">
        <color auto="1"/>
      </left>
      <right style="double">
        <color auto="1"/>
      </right>
      <top style="thin">
        <color auto="1"/>
      </top>
      <bottom style="thin">
        <color auto="1"/>
      </bottom>
      <diagonal/>
    </border>
    <border>
      <left style="thin">
        <color auto="1"/>
      </left>
      <right style="thin">
        <color auto="1"/>
      </right>
      <top/>
      <bottom/>
      <diagonal/>
    </border>
    <border>
      <left style="thin">
        <color auto="1"/>
      </left>
      <right style="double">
        <color auto="1"/>
      </right>
      <top/>
      <bottom/>
      <diagonal/>
    </border>
    <border>
      <left/>
      <right style="thin">
        <color auto="1"/>
      </right>
      <top style="thin">
        <color indexed="22"/>
      </top>
      <bottom/>
      <diagonal/>
    </border>
    <border>
      <left style="thin">
        <color auto="1"/>
      </left>
      <right style="thin">
        <color indexed="22"/>
      </right>
      <top style="hair">
        <color auto="1"/>
      </top>
      <bottom/>
      <diagonal/>
    </border>
    <border>
      <left style="thin">
        <color indexed="22"/>
      </left>
      <right style="thin">
        <color auto="1"/>
      </right>
      <top style="hair">
        <color auto="1"/>
      </top>
      <bottom/>
      <diagonal/>
    </border>
    <border>
      <left/>
      <right/>
      <top style="thin">
        <color indexed="64"/>
      </top>
      <bottom style="thin">
        <color indexed="64"/>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bottom style="thin">
        <color auto="1"/>
      </bottom>
      <diagonal/>
    </border>
    <border>
      <left style="hair">
        <color indexed="64"/>
      </left>
      <right/>
      <top style="thin">
        <color indexed="64"/>
      </top>
      <bottom/>
      <diagonal/>
    </border>
    <border>
      <left style="double">
        <color auto="1"/>
      </left>
      <right style="hair">
        <color auto="1"/>
      </right>
      <top style="hair">
        <color auto="1"/>
      </top>
      <bottom style="double">
        <color auto="1"/>
      </bottom>
      <diagonal/>
    </border>
    <border>
      <left style="thin">
        <color auto="1"/>
      </left>
      <right style="double">
        <color auto="1"/>
      </right>
      <top style="thin">
        <color auto="1"/>
      </top>
      <bottom/>
      <diagonal/>
    </border>
    <border>
      <left/>
      <right style="double">
        <color rgb="FF000000"/>
      </right>
      <top style="thin">
        <color rgb="FF000000"/>
      </top>
      <bottom/>
      <diagonal/>
    </border>
    <border>
      <left style="hair">
        <color rgb="FF000000"/>
      </left>
      <right style="hair">
        <color rgb="FF000000"/>
      </right>
      <top style="thin">
        <color rgb="FF000000"/>
      </top>
      <bottom style="thin">
        <color rgb="FF000000"/>
      </bottom>
      <diagonal/>
    </border>
    <border>
      <left/>
      <right style="double">
        <color rgb="FF000000"/>
      </right>
      <top style="thin">
        <color rgb="FF000000"/>
      </top>
      <bottom style="thin">
        <color rgb="FF000000"/>
      </bottom>
      <diagonal/>
    </border>
    <border>
      <left/>
      <right style="hair">
        <color rgb="FF000000"/>
      </right>
      <top style="thin">
        <color rgb="FF000000"/>
      </top>
      <bottom style="thin">
        <color rgb="FF000000"/>
      </bottom>
      <diagonal/>
    </border>
    <border>
      <left style="thin">
        <color rgb="FF000000"/>
      </left>
      <right style="thin">
        <color rgb="FF000000"/>
      </right>
      <top style="thin">
        <color rgb="FF000000"/>
      </top>
      <bottom style="hair">
        <color rgb="FF000000"/>
      </bottom>
      <diagonal/>
    </border>
    <border>
      <left style="hair">
        <color rgb="FF000000"/>
      </left>
      <right style="hair">
        <color rgb="FF000000"/>
      </right>
      <top style="thin">
        <color rgb="FF000000"/>
      </top>
      <bottom style="hair">
        <color rgb="FF000000"/>
      </bottom>
      <diagonal/>
    </border>
    <border>
      <left/>
      <right style="double">
        <color rgb="FF000000"/>
      </right>
      <top style="thin">
        <color rgb="FF000000"/>
      </top>
      <bottom style="hair">
        <color rgb="FF000000"/>
      </bottom>
      <diagonal/>
    </border>
    <border>
      <left/>
      <right style="hair">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hair">
        <color rgb="FF000000"/>
      </left>
      <right style="hair">
        <color rgb="FF000000"/>
      </right>
      <top style="hair">
        <color rgb="FF000000"/>
      </top>
      <bottom style="hair">
        <color rgb="FF000000"/>
      </bottom>
      <diagonal/>
    </border>
    <border>
      <left/>
      <right style="double">
        <color rgb="FF000000"/>
      </right>
      <top style="hair">
        <color rgb="FF000000"/>
      </top>
      <bottom style="hair">
        <color rgb="FF000000"/>
      </bottom>
      <diagonal/>
    </border>
    <border>
      <left/>
      <right style="hair">
        <color rgb="FF000000"/>
      </right>
      <top style="hair">
        <color rgb="FF000000"/>
      </top>
      <bottom/>
      <diagonal/>
    </border>
    <border>
      <left style="hair">
        <color rgb="FF000000"/>
      </left>
      <right style="thin">
        <color rgb="FF000000"/>
      </right>
      <top style="hair">
        <color rgb="FF000000"/>
      </top>
      <bottom/>
      <diagonal/>
    </border>
    <border>
      <left style="thin">
        <color rgb="FF000000"/>
      </left>
      <right style="thin">
        <color rgb="FF000000"/>
      </right>
      <top style="hair">
        <color rgb="FF000000"/>
      </top>
      <bottom style="thin">
        <color rgb="FF000000"/>
      </bottom>
      <diagonal/>
    </border>
    <border>
      <left style="hair">
        <color rgb="FF000000"/>
      </left>
      <right style="hair">
        <color rgb="FF000000"/>
      </right>
      <top style="hair">
        <color rgb="FF000000"/>
      </top>
      <bottom style="thin">
        <color rgb="FF000000"/>
      </bottom>
      <diagonal/>
    </border>
    <border>
      <left/>
      <right style="double">
        <color rgb="FF000000"/>
      </right>
      <top style="hair">
        <color rgb="FF000000"/>
      </top>
      <bottom style="thin">
        <color rgb="FF000000"/>
      </bottom>
      <diagonal/>
    </border>
    <border>
      <left style="hair">
        <color rgb="FF000000"/>
      </left>
      <right style="hair">
        <color rgb="FF000000"/>
      </right>
      <top/>
      <bottom style="hair">
        <color rgb="FF000000"/>
      </bottom>
      <diagonal/>
    </border>
    <border>
      <left/>
      <right style="double">
        <color rgb="FF000000"/>
      </right>
      <top/>
      <bottom style="hair">
        <color rgb="FF000000"/>
      </bottom>
      <diagonal/>
    </border>
    <border>
      <left style="hair">
        <color rgb="FF000000"/>
      </left>
      <right style="hair">
        <color rgb="FF000000"/>
      </right>
      <top/>
      <bottom style="thin">
        <color rgb="FF000000"/>
      </bottom>
      <diagonal/>
    </border>
    <border>
      <left/>
      <right style="double">
        <color rgb="FF000000"/>
      </right>
      <top/>
      <bottom style="thin">
        <color rgb="FF000000"/>
      </bottom>
      <diagonal/>
    </border>
    <border>
      <left style="thin">
        <color indexed="9"/>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medium">
        <color indexed="64"/>
      </left>
      <right style="thin">
        <color auto="1"/>
      </right>
      <top style="thin">
        <color indexed="64"/>
      </top>
      <bottom/>
      <diagonal/>
    </border>
    <border>
      <left style="thin">
        <color indexed="64"/>
      </left>
      <right style="thin">
        <color indexed="64"/>
      </right>
      <top style="thin">
        <color indexed="22"/>
      </top>
      <bottom style="thin">
        <color indexed="22"/>
      </bottom>
      <diagonal/>
    </border>
    <border>
      <left style="medium">
        <color indexed="64"/>
      </left>
      <right style="thin">
        <color auto="1"/>
      </right>
      <top/>
      <bottom/>
      <diagonal/>
    </border>
    <border>
      <left style="thin">
        <color indexed="64"/>
      </left>
      <right style="thin">
        <color indexed="64"/>
      </right>
      <top style="thin">
        <color indexed="22"/>
      </top>
      <bottom/>
      <diagonal/>
    </border>
    <border>
      <left style="medium">
        <color indexed="64"/>
      </left>
      <right style="thin">
        <color auto="1"/>
      </right>
      <top/>
      <bottom style="thin">
        <color indexed="64"/>
      </bottom>
      <diagonal/>
    </border>
    <border>
      <left style="thin">
        <color auto="1"/>
      </left>
      <right style="thin">
        <color auto="1"/>
      </right>
      <top style="thin">
        <color auto="1"/>
      </top>
      <bottom style="thin">
        <color auto="1"/>
      </bottom>
      <diagonal/>
    </border>
    <border>
      <left/>
      <right style="hair">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hair">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style="thin">
        <color indexed="9"/>
      </right>
      <top/>
      <bottom/>
      <diagonal/>
    </border>
    <border>
      <left style="thin">
        <color indexed="9"/>
      </left>
      <right/>
      <top style="thin">
        <color indexed="9"/>
      </top>
      <bottom/>
      <diagonal/>
    </border>
    <border>
      <left/>
      <right/>
      <top/>
      <bottom style="thin">
        <color indexed="9"/>
      </bottom>
      <diagonal/>
    </border>
    <border>
      <left style="thin">
        <color indexed="9"/>
      </left>
      <right/>
      <top style="thin">
        <color indexed="9"/>
      </top>
      <bottom/>
      <diagonal/>
    </border>
    <border>
      <left/>
      <right/>
      <top style="thin">
        <color indexed="9"/>
      </top>
      <bottom/>
      <diagonal/>
    </border>
    <border>
      <left style="double">
        <color auto="1"/>
      </left>
      <right style="hair">
        <color auto="1"/>
      </right>
      <top style="thin">
        <color auto="1"/>
      </top>
      <bottom/>
      <diagonal/>
    </border>
    <border>
      <left style="thin">
        <color auto="1"/>
      </left>
      <right style="thin">
        <color auto="1"/>
      </right>
      <top/>
      <bottom style="thin">
        <color auto="1"/>
      </bottom>
      <diagonal/>
    </border>
    <border>
      <left/>
      <right style="hair">
        <color indexed="64"/>
      </right>
      <top/>
      <bottom style="thin">
        <color indexed="64"/>
      </bottom>
      <diagonal/>
    </border>
    <border>
      <left style="double">
        <color indexed="64"/>
      </left>
      <right style="hair">
        <color indexed="64"/>
      </right>
      <top style="thin">
        <color indexed="64"/>
      </top>
      <bottom style="thin">
        <color auto="1"/>
      </bottom>
      <diagonal/>
    </border>
    <border>
      <left style="double">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style="hair">
        <color auto="1"/>
      </right>
      <top/>
      <bottom style="thin">
        <color auto="1"/>
      </bottom>
      <diagonal/>
    </border>
    <border>
      <left style="hair">
        <color auto="1"/>
      </left>
      <right style="double">
        <color auto="1"/>
      </right>
      <top/>
      <bottom style="thin">
        <color auto="1"/>
      </bottom>
      <diagonal/>
    </border>
    <border>
      <left style="double">
        <color auto="1"/>
      </left>
      <right style="hair">
        <color auto="1"/>
      </right>
      <top style="thin">
        <color auto="1"/>
      </top>
      <bottom/>
      <diagonal/>
    </border>
    <border>
      <left style="double">
        <color auto="1"/>
      </left>
      <right/>
      <top style="thin">
        <color auto="1"/>
      </top>
      <bottom/>
      <diagonal/>
    </border>
    <border>
      <left style="thin">
        <color auto="1"/>
      </left>
      <right/>
      <top/>
      <bottom style="thin">
        <color indexed="64"/>
      </bottom>
      <diagonal/>
    </border>
    <border>
      <left/>
      <right style="thin">
        <color indexed="64"/>
      </right>
      <top/>
      <bottom style="thin">
        <color indexed="64"/>
      </bottom>
      <diagonal/>
    </border>
    <border>
      <left/>
      <right style="double">
        <color indexed="64"/>
      </right>
      <top/>
      <bottom style="thin">
        <color auto="1"/>
      </bottom>
      <diagonal/>
    </border>
    <border>
      <left style="hair">
        <color auto="1"/>
      </left>
      <right style="hair">
        <color auto="1"/>
      </right>
      <top style="thin">
        <color auto="1"/>
      </top>
      <bottom/>
      <diagonal/>
    </border>
    <border>
      <left style="hair">
        <color auto="1"/>
      </left>
      <right style="double">
        <color auto="1"/>
      </right>
      <top style="thin">
        <color auto="1"/>
      </top>
      <bottom/>
      <diagonal/>
    </border>
    <border>
      <left style="double">
        <color auto="1"/>
      </left>
      <right/>
      <top/>
      <bottom style="thin">
        <color auto="1"/>
      </bottom>
      <diagonal/>
    </border>
    <border>
      <left style="hair">
        <color indexed="64"/>
      </left>
      <right style="thin">
        <color indexed="64"/>
      </right>
      <top style="thin">
        <color indexed="64"/>
      </top>
      <bottom/>
      <diagonal/>
    </border>
    <border>
      <left style="thin">
        <color auto="1"/>
      </left>
      <right style="hair">
        <color auto="1"/>
      </right>
      <top style="thin">
        <color auto="1"/>
      </top>
      <bottom/>
      <diagonal/>
    </border>
    <border>
      <left style="thin">
        <color auto="1"/>
      </left>
      <right style="double">
        <color auto="1"/>
      </right>
      <top style="thin">
        <color auto="1"/>
      </top>
      <bottom/>
      <diagonal/>
    </border>
    <border>
      <left style="thin">
        <color indexed="22"/>
      </left>
      <right style="thin">
        <color indexed="22"/>
      </right>
      <top style="thin">
        <color indexed="22"/>
      </top>
      <bottom style="thin">
        <color indexed="22"/>
      </bottom>
      <diagonal/>
    </border>
    <border>
      <left/>
      <right style="hair">
        <color auto="1"/>
      </right>
      <top style="thin">
        <color auto="1"/>
      </top>
      <bottom style="thin">
        <color auto="1"/>
      </bottom>
      <diagonal/>
    </border>
    <border>
      <left/>
      <right style="thin">
        <color auto="1"/>
      </right>
      <top/>
      <bottom style="thin">
        <color indexed="22"/>
      </bottom>
      <diagonal/>
    </border>
    <border>
      <left style="thin">
        <color auto="1"/>
      </left>
      <right style="thin">
        <color auto="1"/>
      </right>
      <top/>
      <bottom style="thin">
        <color indexed="22"/>
      </bottom>
      <diagonal/>
    </border>
    <border>
      <left style="hair">
        <color auto="1"/>
      </left>
      <right style="hair">
        <color auto="1"/>
      </right>
      <top style="thin">
        <color indexed="22"/>
      </top>
      <bottom style="hair">
        <color auto="1"/>
      </bottom>
      <diagonal/>
    </border>
    <border>
      <left/>
      <right style="thin">
        <color auto="1"/>
      </right>
      <top style="thin">
        <color indexed="22"/>
      </top>
      <bottom style="hair">
        <color auto="1"/>
      </bottom>
      <diagonal/>
    </border>
    <border>
      <left style="thin">
        <color auto="1"/>
      </left>
      <right style="thin">
        <color auto="1"/>
      </right>
      <top style="thin">
        <color indexed="22"/>
      </top>
      <bottom style="hair">
        <color auto="1"/>
      </bottom>
      <diagonal/>
    </border>
    <border>
      <left/>
      <right/>
      <top style="thin">
        <color indexed="64"/>
      </top>
      <bottom/>
      <diagonal/>
    </border>
    <border>
      <left style="hair">
        <color auto="1"/>
      </left>
      <right style="hair">
        <color auto="1"/>
      </right>
      <top/>
      <bottom style="thin">
        <color auto="1"/>
      </bottom>
      <diagonal/>
    </border>
    <border>
      <left style="thin">
        <color auto="1"/>
      </left>
      <right style="hair">
        <color auto="1"/>
      </right>
      <top style="thin">
        <color indexed="64"/>
      </top>
      <bottom style="thin">
        <color indexed="22"/>
      </bottom>
      <diagonal/>
    </border>
    <border>
      <left style="hair">
        <color auto="1"/>
      </left>
      <right style="hair">
        <color auto="1"/>
      </right>
      <top style="thin">
        <color auto="1"/>
      </top>
      <bottom style="thin">
        <color indexed="22"/>
      </bottom>
      <diagonal/>
    </border>
    <border>
      <left/>
      <right style="thin">
        <color auto="1"/>
      </right>
      <top style="thin">
        <color indexed="64"/>
      </top>
      <bottom style="thin">
        <color indexed="22"/>
      </bottom>
      <diagonal/>
    </border>
    <border>
      <left style="thin">
        <color indexed="64"/>
      </left>
      <right style="thin">
        <color indexed="64"/>
      </right>
      <top style="thin">
        <color indexed="64"/>
      </top>
      <bottom style="thin">
        <color indexed="22"/>
      </bottom>
      <diagonal/>
    </border>
    <border>
      <left style="thin">
        <color auto="1"/>
      </left>
      <right style="hair">
        <color auto="1"/>
      </right>
      <top style="thin">
        <color indexed="22"/>
      </top>
      <bottom style="hair">
        <color auto="1"/>
      </bottom>
      <diagonal/>
    </border>
    <border>
      <left/>
      <right style="hair">
        <color auto="1"/>
      </right>
      <top style="thin">
        <color auto="1"/>
      </top>
      <bottom style="thin">
        <color auto="1"/>
      </bottom>
      <diagonal/>
    </border>
    <border>
      <left/>
      <right style="thin">
        <color auto="1"/>
      </right>
      <top style="thin">
        <color indexed="64"/>
      </top>
      <bottom/>
      <diagonal/>
    </border>
    <border>
      <left/>
      <right style="thin">
        <color auto="1"/>
      </right>
      <top style="thin">
        <color indexed="64"/>
      </top>
      <bottom style="thin">
        <color auto="1"/>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indexed="64"/>
      </left>
      <right style="double">
        <color indexed="64"/>
      </right>
      <top style="thin">
        <color auto="1"/>
      </top>
      <bottom style="thin">
        <color indexed="64"/>
      </bottom>
      <diagonal/>
    </border>
    <border>
      <left style="thin">
        <color indexed="64"/>
      </left>
      <right/>
      <top style="thin">
        <color indexed="64"/>
      </top>
      <bottom style="hair">
        <color indexed="64"/>
      </bottom>
      <diagonal/>
    </border>
    <border>
      <left style="thin">
        <color indexed="64"/>
      </left>
      <right style="double">
        <color indexed="64"/>
      </right>
      <top style="thin">
        <color auto="1"/>
      </top>
      <bottom style="hair">
        <color auto="1"/>
      </bottom>
      <diagonal/>
    </border>
    <border>
      <left/>
      <right style="thin">
        <color indexed="64"/>
      </right>
      <top style="thin">
        <color indexed="64"/>
      </top>
      <bottom style="hair">
        <color indexed="64"/>
      </bottom>
      <diagonal/>
    </border>
    <border>
      <left style="thin">
        <color indexed="64"/>
      </left>
      <right style="double">
        <color indexed="64"/>
      </right>
      <top/>
      <bottom style="thin">
        <color indexed="64"/>
      </bottom>
      <diagonal/>
    </border>
    <border>
      <left/>
      <right/>
      <top style="thin">
        <color indexed="64"/>
      </top>
      <bottom style="thin">
        <color indexed="64"/>
      </bottom>
      <diagonal/>
    </border>
    <border>
      <left style="hair">
        <color indexed="9"/>
      </left>
      <right style="hair">
        <color indexed="9"/>
      </right>
      <top style="hair">
        <color indexed="9"/>
      </top>
      <bottom/>
      <diagonal/>
    </border>
    <border>
      <left/>
      <right style="double">
        <color auto="1"/>
      </right>
      <top style="thin">
        <color auto="1"/>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top style="thin">
        <color auto="1"/>
      </top>
      <bottom style="thin">
        <color auto="1"/>
      </bottom>
      <diagonal/>
    </border>
    <border>
      <left style="thin">
        <color indexed="64"/>
      </left>
      <right style="double">
        <color indexed="64"/>
      </right>
      <top style="hair">
        <color auto="1"/>
      </top>
      <bottom style="hair">
        <color auto="1"/>
      </bottom>
      <diagonal/>
    </border>
    <border>
      <left style="hair">
        <color indexed="9"/>
      </left>
      <right style="hair">
        <color indexed="9"/>
      </right>
      <top style="hair">
        <color indexed="9"/>
      </top>
      <bottom/>
      <diagonal/>
    </border>
    <border>
      <left style="double">
        <color auto="1"/>
      </left>
      <right/>
      <top style="thin">
        <color auto="1"/>
      </top>
      <bottom/>
      <diagonal/>
    </border>
    <border>
      <left style="thin">
        <color indexed="22"/>
      </left>
      <right style="thin">
        <color indexed="22"/>
      </right>
      <top style="thin">
        <color indexed="22"/>
      </top>
      <bottom style="thin">
        <color indexed="22"/>
      </bottom>
      <diagonal/>
    </border>
    <border>
      <left style="hair">
        <color indexed="64"/>
      </left>
      <right style="hair">
        <color indexed="64"/>
      </right>
      <top style="thin">
        <color auto="1"/>
      </top>
      <bottom style="hair">
        <color auto="1"/>
      </bottom>
      <diagonal/>
    </border>
    <border>
      <left style="hair">
        <color auto="1"/>
      </left>
      <right style="thin">
        <color auto="1"/>
      </right>
      <top style="thin">
        <color auto="1"/>
      </top>
      <bottom style="hair">
        <color indexed="64"/>
      </bottom>
      <diagonal/>
    </border>
    <border>
      <left style="thin">
        <color indexed="64"/>
      </left>
      <right style="hair">
        <color indexed="64"/>
      </right>
      <top style="thin">
        <color indexed="64"/>
      </top>
      <bottom style="hair">
        <color indexed="64"/>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indexed="64"/>
      </left>
      <right style="double">
        <color indexed="64"/>
      </right>
      <top style="hair">
        <color indexed="64"/>
      </top>
      <bottom style="hair">
        <color indexed="64"/>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indexed="64"/>
      </bottom>
      <diagonal/>
    </border>
    <border>
      <left style="hair">
        <color auto="1"/>
      </left>
      <right style="thin">
        <color auto="1"/>
      </right>
      <top style="hair">
        <color auto="1"/>
      </top>
      <bottom style="thin">
        <color auto="1"/>
      </bottom>
      <diagonal/>
    </border>
    <border>
      <left style="hair">
        <color indexed="9"/>
      </left>
      <right style="hair">
        <color indexed="9"/>
      </right>
      <top style="hair">
        <color indexed="9"/>
      </top>
      <bottom/>
      <diagonal/>
    </border>
    <border>
      <left style="thin">
        <color auto="1"/>
      </left>
      <right style="hair">
        <color auto="1"/>
      </right>
      <top style="thin">
        <color auto="1"/>
      </top>
      <bottom/>
      <diagonal/>
    </border>
    <border>
      <left style="hair">
        <color auto="1"/>
      </left>
      <right style="hair">
        <color auto="1"/>
      </right>
      <top style="hair">
        <color auto="1"/>
      </top>
      <bottom style="hair">
        <color auto="1"/>
      </bottom>
      <diagonal/>
    </border>
    <border>
      <left style="hair">
        <color auto="1"/>
      </left>
      <right style="double">
        <color auto="1"/>
      </right>
      <top style="hair">
        <color auto="1"/>
      </top>
      <bottom style="hair">
        <color auto="1"/>
      </bottom>
      <diagonal/>
    </border>
    <border>
      <left/>
      <right style="hair">
        <color auto="1"/>
      </right>
      <top style="hair">
        <color auto="1"/>
      </top>
      <bottom style="hair">
        <color auto="1"/>
      </bottom>
      <diagonal/>
    </border>
    <border>
      <left style="thin">
        <color indexed="64"/>
      </left>
      <right style="thin">
        <color auto="1"/>
      </right>
      <top style="hair">
        <color auto="1"/>
      </top>
      <bottom style="thin">
        <color indexed="64"/>
      </bottom>
      <diagonal/>
    </border>
    <border>
      <left style="thin">
        <color indexed="64"/>
      </left>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style="hair">
        <color indexed="9"/>
      </left>
      <right style="hair">
        <color indexed="9"/>
      </right>
      <top style="hair">
        <color indexed="9"/>
      </top>
      <bottom/>
      <diagonal/>
    </border>
    <border>
      <left style="thin">
        <color auto="1"/>
      </left>
      <right/>
      <top style="hair">
        <color auto="1"/>
      </top>
      <bottom style="hair">
        <color auto="1"/>
      </bottom>
      <diagonal/>
    </border>
    <border>
      <left style="hair">
        <color auto="1"/>
      </left>
      <right style="hair">
        <color auto="1"/>
      </right>
      <top style="thin">
        <color auto="1"/>
      </top>
      <bottom/>
      <diagonal/>
    </border>
    <border>
      <left style="thin">
        <color auto="1"/>
      </left>
      <right style="thin">
        <color auto="1"/>
      </right>
      <top style="hair">
        <color auto="1"/>
      </top>
      <bottom style="hair">
        <color auto="1"/>
      </bottom>
      <diagonal/>
    </border>
    <border>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indexed="64"/>
      </left>
      <right style="double">
        <color indexed="64"/>
      </right>
      <top style="hair">
        <color indexed="64"/>
      </top>
      <bottom style="hair">
        <color indexed="64"/>
      </bottom>
      <diagonal/>
    </border>
    <border>
      <left/>
      <right style="thin">
        <color auto="1"/>
      </right>
      <top style="thin">
        <color auto="1"/>
      </top>
      <bottom style="thin">
        <color auto="1"/>
      </bottom>
      <diagonal/>
    </border>
    <border>
      <left style="hair">
        <color indexed="9"/>
      </left>
      <right style="hair">
        <color indexed="9"/>
      </right>
      <top style="hair">
        <color indexed="9"/>
      </top>
      <bottom style="thin">
        <color indexed="64"/>
      </bottom>
      <diagonal/>
    </border>
    <border>
      <left/>
      <right/>
      <top style="thin">
        <color indexed="64"/>
      </top>
      <bottom style="thin">
        <color indexed="64"/>
      </bottom>
      <diagonal/>
    </border>
    <border>
      <left style="double">
        <color auto="1"/>
      </left>
      <right style="thin">
        <color auto="1"/>
      </right>
      <top style="thin">
        <color auto="1"/>
      </top>
      <bottom/>
      <diagonal/>
    </border>
    <border>
      <left style="hair">
        <color indexed="64"/>
      </left>
      <right style="thin">
        <color indexed="64"/>
      </right>
      <top style="thin">
        <color indexed="64"/>
      </top>
      <bottom/>
      <diagonal/>
    </border>
    <border>
      <left/>
      <right style="double">
        <color auto="1"/>
      </right>
      <top style="thin">
        <color auto="1"/>
      </top>
      <bottom style="thin">
        <color auto="1"/>
      </bottom>
      <diagonal/>
    </border>
    <border>
      <left style="double">
        <color auto="1"/>
      </left>
      <right style="thin">
        <color indexed="64"/>
      </right>
      <top/>
      <bottom style="thin">
        <color indexed="64"/>
      </bottom>
      <diagonal/>
    </border>
    <border>
      <left style="hair">
        <color auto="1"/>
      </left>
      <right style="hair">
        <color auto="1"/>
      </right>
      <top style="hair">
        <color auto="1"/>
      </top>
      <bottom style="hair">
        <color auto="1"/>
      </bottom>
      <diagonal/>
    </border>
    <border>
      <left style="double">
        <color auto="1"/>
      </left>
      <right style="thin">
        <color auto="1"/>
      </right>
      <top style="hair">
        <color auto="1"/>
      </top>
      <bottom style="hair">
        <color auto="1"/>
      </bottom>
      <diagonal/>
    </border>
    <border>
      <left/>
      <right style="hair">
        <color indexed="64"/>
      </right>
      <top style="hair">
        <color indexed="64"/>
      </top>
      <bottom style="hair">
        <color indexed="64"/>
      </bottom>
      <diagonal/>
    </border>
    <border>
      <left/>
      <right/>
      <top style="hair">
        <color indexed="64"/>
      </top>
      <bottom style="hair">
        <color indexed="64"/>
      </bottom>
      <diagonal/>
    </border>
    <border>
      <left/>
      <right style="double">
        <color auto="1"/>
      </right>
      <top style="hair">
        <color auto="1"/>
      </top>
      <bottom style="hair">
        <color auto="1"/>
      </bottom>
      <diagonal/>
    </border>
    <border>
      <left style="hair">
        <color auto="1"/>
      </left>
      <right style="thin">
        <color auto="1"/>
      </right>
      <top style="hair">
        <color auto="1"/>
      </top>
      <bottom style="hair">
        <color auto="1"/>
      </bottom>
      <diagonal/>
    </border>
    <border>
      <left style="hair">
        <color indexed="64"/>
      </left>
      <right style="hair">
        <color indexed="64"/>
      </right>
      <top style="hair">
        <color indexed="64"/>
      </top>
      <bottom style="thin">
        <color indexed="64"/>
      </bottom>
      <diagonal/>
    </border>
    <border>
      <left style="thin">
        <color auto="1"/>
      </left>
      <right style="hair">
        <color auto="1"/>
      </right>
      <top style="thin">
        <color auto="1"/>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hair">
        <color indexed="64"/>
      </right>
      <top style="thin">
        <color indexed="64"/>
      </top>
      <bottom style="thin">
        <color indexed="22"/>
      </bottom>
      <diagonal/>
    </border>
    <border>
      <left/>
      <right style="thin">
        <color auto="1"/>
      </right>
      <top style="thin">
        <color auto="1"/>
      </top>
      <bottom style="hair">
        <color auto="1"/>
      </bottom>
      <diagonal/>
    </border>
    <border>
      <left style="hair">
        <color auto="1"/>
      </left>
      <right style="double">
        <color auto="1"/>
      </right>
      <top style="thin">
        <color auto="1"/>
      </top>
      <bottom style="hair">
        <color auto="1"/>
      </bottom>
      <diagonal/>
    </border>
    <border>
      <left style="thin">
        <color indexed="64"/>
      </left>
      <right style="hair">
        <color indexed="64"/>
      </right>
      <top style="thin">
        <color indexed="22"/>
      </top>
      <bottom style="thin">
        <color indexed="22"/>
      </bottom>
      <diagonal/>
    </border>
    <border>
      <left style="hair">
        <color auto="1"/>
      </left>
      <right style="double">
        <color auto="1"/>
      </right>
      <top style="hair">
        <color auto="1"/>
      </top>
      <bottom style="hair">
        <color auto="1"/>
      </bottom>
      <diagonal/>
    </border>
    <border>
      <left style="thin">
        <color indexed="64"/>
      </left>
      <right style="hair">
        <color indexed="64"/>
      </right>
      <top style="thin">
        <color indexed="22"/>
      </top>
      <bottom style="thin">
        <color indexed="64"/>
      </bottom>
      <diagonal/>
    </border>
    <border>
      <left style="hair">
        <color indexed="64"/>
      </left>
      <right style="double">
        <color indexed="64"/>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22"/>
      </bottom>
      <diagonal/>
    </border>
    <border>
      <left style="thin">
        <color indexed="64"/>
      </left>
      <right/>
      <top style="thin">
        <color auto="1"/>
      </top>
      <bottom style="thin">
        <color auto="1"/>
      </bottom>
      <diagonal/>
    </border>
    <border>
      <left/>
      <right/>
      <top style="thin">
        <color auto="1"/>
      </top>
      <bottom style="thin">
        <color indexed="64"/>
      </bottom>
      <diagonal/>
    </border>
    <border>
      <left/>
      <right style="thin">
        <color indexed="64"/>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hair">
        <color auto="1"/>
      </right>
      <top style="thin">
        <color auto="1"/>
      </top>
      <bottom style="thin">
        <color indexed="64"/>
      </bottom>
      <diagonal/>
    </border>
    <border>
      <left style="hair">
        <color auto="1"/>
      </left>
      <right/>
      <top style="hair">
        <color auto="1"/>
      </top>
      <bottom style="hair">
        <color auto="1"/>
      </bottom>
      <diagonal/>
    </border>
    <border>
      <left style="hair">
        <color auto="1"/>
      </left>
      <right/>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double">
        <color indexed="64"/>
      </right>
      <top style="thin">
        <color indexed="64"/>
      </top>
      <bottom style="thin">
        <color indexed="64"/>
      </bottom>
      <diagonal/>
    </border>
    <border>
      <left style="thin">
        <color indexed="64"/>
      </left>
      <right style="double">
        <color indexed="64"/>
      </right>
      <top style="thin">
        <color indexed="64"/>
      </top>
      <bottom/>
      <diagonal/>
    </border>
    <border>
      <left style="thin">
        <color indexed="64"/>
      </left>
      <right style="double">
        <color indexed="64"/>
      </right>
      <top/>
      <bottom/>
      <diagonal/>
    </border>
    <border>
      <left style="thin">
        <color indexed="64"/>
      </left>
      <right style="double">
        <color indexed="64"/>
      </right>
      <top style="hair">
        <color indexed="64"/>
      </top>
      <bottom/>
      <diagonal/>
    </border>
    <border>
      <left style="thin">
        <color indexed="64"/>
      </left>
      <right style="double">
        <color indexed="64"/>
      </right>
      <top style="hair">
        <color indexed="64"/>
      </top>
      <bottom style="thin">
        <color indexed="64"/>
      </bottom>
      <diagonal/>
    </border>
    <border>
      <left style="thin">
        <color indexed="64"/>
      </left>
      <right style="double">
        <color indexed="64"/>
      </right>
      <top style="hair">
        <color indexed="64"/>
      </top>
      <bottom style="hair">
        <color indexed="64"/>
      </bottom>
      <diagonal/>
    </border>
    <border>
      <left style="hair">
        <color indexed="64"/>
      </left>
      <right style="double">
        <color indexed="64"/>
      </right>
      <top style="thin">
        <color indexed="64"/>
      </top>
      <bottom style="thin">
        <color indexed="64"/>
      </bottom>
      <diagonal/>
    </border>
    <border>
      <left style="thin">
        <color indexed="64"/>
      </left>
      <right style="double">
        <color indexed="64"/>
      </right>
      <top style="thin">
        <color auto="1"/>
      </top>
      <bottom style="thin">
        <color indexed="64"/>
      </bottom>
      <diagonal/>
    </border>
    <border>
      <left style="hair">
        <color auto="1"/>
      </left>
      <right style="thin">
        <color auto="1"/>
      </right>
      <top style="thin">
        <color auto="1"/>
      </top>
      <bottom/>
      <diagonal/>
    </border>
    <border>
      <left style="hair">
        <color auto="1"/>
      </left>
      <right/>
      <top style="hair">
        <color auto="1"/>
      </top>
      <bottom style="thin">
        <color auto="1"/>
      </bottom>
      <diagonal/>
    </border>
    <border>
      <left style="hair">
        <color indexed="64"/>
      </left>
      <right/>
      <top style="thin">
        <color indexed="64"/>
      </top>
      <bottom style="thin">
        <color indexed="64"/>
      </bottom>
      <diagonal/>
    </border>
    <border>
      <left style="thin">
        <color rgb="FF000000"/>
      </left>
      <right/>
      <top style="thin">
        <color auto="1"/>
      </top>
      <bottom style="thin">
        <color auto="1"/>
      </bottom>
      <diagonal/>
    </border>
    <border>
      <left/>
      <right style="double">
        <color rgb="FF000000"/>
      </right>
      <top style="thin">
        <color auto="1"/>
      </top>
      <bottom style="thin">
        <color auto="1"/>
      </bottom>
      <diagonal/>
    </border>
    <border>
      <left style="thin">
        <color rgb="FF000000"/>
      </left>
      <right style="hair">
        <color auto="1"/>
      </right>
      <top style="thin">
        <color auto="1"/>
      </top>
      <bottom style="thin">
        <color auto="1"/>
      </bottom>
      <diagonal/>
    </border>
    <border>
      <left style="thin">
        <color rgb="FF000000"/>
      </left>
      <right style="hair">
        <color rgb="FF000000"/>
      </right>
      <top style="thin">
        <color auto="1"/>
      </top>
      <bottom style="hair">
        <color rgb="FF000000"/>
      </bottom>
      <diagonal/>
    </border>
    <border>
      <left style="thin">
        <color rgb="FF000000"/>
      </left>
      <right style="hair">
        <color auto="1"/>
      </right>
      <top style="thin">
        <color auto="1"/>
      </top>
      <bottom style="hair">
        <color rgb="FF000000"/>
      </bottom>
      <diagonal/>
    </border>
    <border>
      <left style="thin">
        <color rgb="FF000000"/>
      </left>
      <right style="hair">
        <color auto="1"/>
      </right>
      <top style="hair">
        <color rgb="FF000000"/>
      </top>
      <bottom style="hair">
        <color rgb="FF000000"/>
      </bottom>
      <diagonal/>
    </border>
    <border>
      <left/>
      <right style="thin">
        <color rgb="FF000000"/>
      </right>
      <top style="hair">
        <color rgb="FF000000"/>
      </top>
      <bottom style="thin">
        <color rgb="FF000000"/>
      </bottom>
      <diagonal/>
    </border>
    <border>
      <left style="thin">
        <color rgb="FF000000"/>
      </left>
      <right style="hair">
        <color auto="1"/>
      </right>
      <top style="hair">
        <color rgb="FF000000"/>
      </top>
      <bottom style="thin">
        <color rgb="FF000000"/>
      </bottom>
      <diagonal/>
    </border>
    <border>
      <left style="thin">
        <color rgb="FF000000"/>
      </left>
      <right style="hair">
        <color auto="1"/>
      </right>
      <top/>
      <bottom style="hair">
        <color rgb="FF000000"/>
      </bottom>
      <diagonal/>
    </border>
    <border>
      <left/>
      <right style="double">
        <color indexed="64"/>
      </right>
      <top style="hair">
        <color rgb="FF000000"/>
      </top>
      <bottom style="hair">
        <color rgb="FF000000"/>
      </bottom>
      <diagonal/>
    </border>
    <border>
      <left style="thin">
        <color rgb="FF000000"/>
      </left>
      <right/>
      <top style="hair">
        <color rgb="FF000000"/>
      </top>
      <bottom style="thin">
        <color rgb="FF000000"/>
      </bottom>
      <diagonal/>
    </border>
    <border>
      <left style="thin">
        <color rgb="FF000000"/>
      </left>
      <right style="hair">
        <color rgb="FF000000"/>
      </right>
      <top/>
      <bottom style="thin">
        <color rgb="FF000000"/>
      </bottom>
      <diagonal/>
    </border>
    <border>
      <left/>
      <right style="double">
        <color indexed="64"/>
      </right>
      <top/>
      <bottom style="thin">
        <color rgb="FF000000"/>
      </bottom>
      <diagonal/>
    </border>
    <border>
      <left style="thin">
        <color indexed="64"/>
      </left>
      <right style="thin">
        <color rgb="FF000000"/>
      </right>
      <top style="thin">
        <color indexed="64"/>
      </top>
      <bottom/>
      <diagonal/>
    </border>
    <border>
      <left style="thin">
        <color rgb="FF000000"/>
      </left>
      <right/>
      <top style="thin">
        <color indexed="64"/>
      </top>
      <bottom/>
      <diagonal/>
    </border>
    <border>
      <left/>
      <right style="thin">
        <color rgb="FF000000"/>
      </right>
      <top style="thin">
        <color indexed="64"/>
      </top>
      <bottom/>
      <diagonal/>
    </border>
    <border>
      <left style="thin">
        <color indexed="64"/>
      </left>
      <right style="thin">
        <color rgb="FF000000"/>
      </right>
      <top/>
      <bottom/>
      <diagonal/>
    </border>
    <border>
      <left/>
      <right style="thin">
        <color indexed="64"/>
      </right>
      <top/>
      <bottom style="thin">
        <color rgb="FF000000"/>
      </bottom>
      <diagonal/>
    </border>
    <border>
      <left style="thin">
        <color indexed="64"/>
      </left>
      <right style="thin">
        <color rgb="FF000000"/>
      </right>
      <top/>
      <bottom style="thin">
        <color rgb="FF000000"/>
      </bottom>
      <diagonal/>
    </border>
    <border>
      <left style="thin">
        <color indexed="64"/>
      </left>
      <right/>
      <top style="hair">
        <color rgb="FF000000"/>
      </top>
      <bottom style="hair">
        <color rgb="FF000000"/>
      </bottom>
      <diagonal/>
    </border>
    <border>
      <left/>
      <right/>
      <top style="thin">
        <color rgb="FF000000"/>
      </top>
      <bottom style="hair">
        <color rgb="FF000000"/>
      </bottom>
      <diagonal/>
    </border>
    <border>
      <left style="thin">
        <color indexed="64"/>
      </left>
      <right style="hair">
        <color rgb="FF000000"/>
      </right>
      <top style="thin">
        <color auto="1"/>
      </top>
      <bottom style="hair">
        <color rgb="FF000000"/>
      </bottom>
      <diagonal/>
    </border>
    <border>
      <left/>
      <right style="thin">
        <color indexed="64"/>
      </right>
      <top style="thin">
        <color rgb="FF000000"/>
      </top>
      <bottom style="hair">
        <color rgb="FF000000"/>
      </bottom>
      <diagonal/>
    </border>
    <border>
      <left style="double">
        <color rgb="FF000000"/>
      </left>
      <right style="hair">
        <color rgb="FF000000"/>
      </right>
      <top style="thin">
        <color rgb="FF000000"/>
      </top>
      <bottom style="hair">
        <color rgb="FF000000"/>
      </bottom>
      <diagonal/>
    </border>
    <border>
      <left/>
      <right/>
      <top style="hair">
        <color rgb="FF000000"/>
      </top>
      <bottom style="hair">
        <color rgb="FF000000"/>
      </bottom>
      <diagonal/>
    </border>
    <border>
      <left style="thin">
        <color indexed="64"/>
      </left>
      <right style="hair">
        <color rgb="FF000000"/>
      </right>
      <top style="hair">
        <color rgb="FF000000"/>
      </top>
      <bottom style="hair">
        <color rgb="FF000000"/>
      </bottom>
      <diagonal/>
    </border>
    <border>
      <left style="double">
        <color rgb="FF000000"/>
      </left>
      <right style="hair">
        <color rgb="FF000000"/>
      </right>
      <top style="hair">
        <color rgb="FF000000"/>
      </top>
      <bottom style="hair">
        <color rgb="FF000000"/>
      </bottom>
      <diagonal/>
    </border>
    <border>
      <left style="thin">
        <color rgb="FF000000"/>
      </left>
      <right style="hair">
        <color rgb="FF000000"/>
      </right>
      <top style="hair">
        <color rgb="FF000000"/>
      </top>
      <bottom/>
      <diagonal/>
    </border>
    <border>
      <left/>
      <right/>
      <top style="hair">
        <color rgb="FF000000"/>
      </top>
      <bottom/>
      <diagonal/>
    </border>
    <border>
      <left style="thin">
        <color indexed="64"/>
      </left>
      <right style="hair">
        <color rgb="FF000000"/>
      </right>
      <top style="hair">
        <color rgb="FF000000"/>
      </top>
      <bottom/>
      <diagonal/>
    </border>
    <border>
      <left/>
      <right style="thin">
        <color indexed="64"/>
      </right>
      <top style="hair">
        <color rgb="FF000000"/>
      </top>
      <bottom/>
      <diagonal/>
    </border>
    <border>
      <left/>
      <right style="thin">
        <color rgb="FF000000"/>
      </right>
      <top style="hair">
        <color rgb="FF000000"/>
      </top>
      <bottom/>
      <diagonal/>
    </border>
    <border>
      <left/>
      <right style="double">
        <color rgb="FF000000"/>
      </right>
      <top style="hair">
        <color rgb="FF000000"/>
      </top>
      <bottom/>
      <diagonal/>
    </border>
    <border>
      <left style="double">
        <color rgb="FF000000"/>
      </left>
      <right style="hair">
        <color rgb="FF000000"/>
      </right>
      <top style="hair">
        <color rgb="FF000000"/>
      </top>
      <bottom/>
      <diagonal/>
    </border>
    <border>
      <left style="hair">
        <color rgb="FF000000"/>
      </left>
      <right style="hair">
        <color rgb="FF000000"/>
      </right>
      <top style="hair">
        <color rgb="FF000000"/>
      </top>
      <bottom/>
      <diagonal/>
    </border>
    <border>
      <left style="thin">
        <color rgb="FF000000"/>
      </left>
      <right style="thin">
        <color rgb="FF000000"/>
      </right>
      <top style="hair">
        <color rgb="FF000000"/>
      </top>
      <bottom style="thin">
        <color indexed="64"/>
      </bottom>
      <diagonal/>
    </border>
    <border>
      <left style="thin">
        <color rgb="FF000000"/>
      </left>
      <right/>
      <top style="hair">
        <color rgb="FF000000"/>
      </top>
      <bottom style="thin">
        <color indexed="64"/>
      </bottom>
      <diagonal/>
    </border>
    <border>
      <left style="thin">
        <color indexed="64"/>
      </left>
      <right style="hair">
        <color rgb="FF000000"/>
      </right>
      <top/>
      <bottom style="thin">
        <color indexed="64"/>
      </bottom>
      <diagonal/>
    </border>
    <border>
      <left/>
      <right style="hair">
        <color rgb="FF000000"/>
      </right>
      <top/>
      <bottom style="thin">
        <color indexed="64"/>
      </bottom>
      <diagonal/>
    </border>
    <border>
      <left/>
      <right style="thin">
        <color rgb="FF000000"/>
      </right>
      <top/>
      <bottom style="thin">
        <color indexed="64"/>
      </bottom>
      <diagonal/>
    </border>
    <border>
      <left style="thin">
        <color rgb="FF000000"/>
      </left>
      <right style="hair">
        <color rgb="FF000000"/>
      </right>
      <top/>
      <bottom style="thin">
        <color indexed="64"/>
      </bottom>
      <diagonal/>
    </border>
    <border>
      <left/>
      <right style="double">
        <color rgb="FF000000"/>
      </right>
      <top/>
      <bottom style="thin">
        <color indexed="64"/>
      </bottom>
      <diagonal/>
    </border>
    <border>
      <left style="double">
        <color rgb="FF000000"/>
      </left>
      <right style="hair">
        <color rgb="FF000000"/>
      </right>
      <top/>
      <bottom style="thin">
        <color indexed="64"/>
      </bottom>
      <diagonal/>
    </border>
    <border>
      <left style="hair">
        <color rgb="FF000000"/>
      </left>
      <right style="hair">
        <color rgb="FF000000"/>
      </right>
      <top/>
      <bottom style="thin">
        <color indexed="64"/>
      </bottom>
      <diagonal/>
    </border>
    <border>
      <left/>
      <right style="thin">
        <color rgb="FF000000"/>
      </right>
      <top style="hair">
        <color rgb="FF000000"/>
      </top>
      <bottom style="thin">
        <color indexed="64"/>
      </bottom>
      <diagonal/>
    </border>
  </borders>
  <cellStyleXfs count="36">
    <xf numFmtId="0" fontId="0" fillId="0" borderId="0"/>
    <xf numFmtId="0" fontId="12" fillId="11" borderId="75" applyNumberFormat="0" applyFont="0" applyAlignment="0" applyProtection="0"/>
    <xf numFmtId="0" fontId="13" fillId="0" borderId="0"/>
    <xf numFmtId="165" fontId="12" fillId="0" borderId="0" applyFont="0" applyFill="0" applyBorder="0" applyAlignment="0" applyProtection="0"/>
    <xf numFmtId="164" fontId="12" fillId="0" borderId="0" applyFont="0" applyFill="0" applyBorder="0" applyAlignment="0" applyProtection="0"/>
    <xf numFmtId="164" fontId="12" fillId="0" borderId="0" applyFont="0" applyFill="0" applyBorder="0" applyAlignment="0" applyProtection="0"/>
    <xf numFmtId="0" fontId="17" fillId="2" borderId="1" applyNumberFormat="0" applyFont="0" applyAlignment="0" applyProtection="0"/>
    <xf numFmtId="0" fontId="12" fillId="0" borderId="0"/>
    <xf numFmtId="0" fontId="12" fillId="11" borderId="323" applyNumberFormat="0" applyFont="0" applyAlignment="0" applyProtection="0"/>
    <xf numFmtId="9" fontId="36" fillId="0" borderId="0" applyFont="0" applyFill="0" applyBorder="0" applyAlignment="0" applyProtection="0"/>
    <xf numFmtId="0" fontId="36" fillId="2" borderId="1" applyNumberFormat="0" applyFont="0" applyAlignment="0" applyProtection="0"/>
    <xf numFmtId="41" fontId="36" fillId="0" borderId="0" applyFont="0" applyFill="0" applyBorder="0" applyAlignment="0" applyProtection="0"/>
    <xf numFmtId="0" fontId="53" fillId="25" borderId="560" applyNumberFormat="0" applyAlignment="0" applyProtection="0"/>
    <xf numFmtId="0" fontId="12" fillId="11" borderId="576" applyNumberFormat="0" applyFont="0" applyAlignment="0" applyProtection="0"/>
    <xf numFmtId="0" fontId="12" fillId="11" borderId="617" applyNumberFormat="0" applyFont="0" applyAlignment="0" applyProtection="0"/>
    <xf numFmtId="0" fontId="12" fillId="11" borderId="659" applyNumberFormat="0" applyFont="0" applyAlignment="0" applyProtection="0"/>
    <xf numFmtId="0" fontId="12" fillId="11" borderId="659" applyNumberFormat="0" applyFont="0" applyAlignment="0" applyProtection="0"/>
    <xf numFmtId="0" fontId="13" fillId="0" borderId="0"/>
    <xf numFmtId="0" fontId="13" fillId="0" borderId="0"/>
    <xf numFmtId="0" fontId="13" fillId="0" borderId="0"/>
    <xf numFmtId="0" fontId="81" fillId="0" borderId="0" applyFont="0" applyBorder="0" applyAlignment="0" applyProtection="0"/>
    <xf numFmtId="0" fontId="12" fillId="0" borderId="0"/>
    <xf numFmtId="165" fontId="12" fillId="0" borderId="0" applyFont="0" applyFill="0" applyBorder="0" applyAlignment="0" applyProtection="0"/>
    <xf numFmtId="0" fontId="13" fillId="0" borderId="0"/>
    <xf numFmtId="0" fontId="12" fillId="11" borderId="987" applyNumberFormat="0" applyFont="0" applyAlignment="0" applyProtection="0"/>
    <xf numFmtId="0" fontId="12" fillId="11" borderId="987" applyNumberFormat="0" applyFont="0" applyAlignment="0" applyProtection="0"/>
    <xf numFmtId="0" fontId="12" fillId="11" borderId="987" applyNumberFormat="0" applyFont="0" applyAlignment="0" applyProtection="0"/>
    <xf numFmtId="0" fontId="12" fillId="11" borderId="987" applyNumberFormat="0" applyFont="0" applyAlignment="0" applyProtection="0"/>
    <xf numFmtId="0" fontId="12" fillId="11" borderId="1004" applyNumberFormat="0" applyFont="0" applyAlignment="0" applyProtection="0"/>
    <xf numFmtId="0" fontId="12" fillId="11" borderId="1004" applyNumberFormat="0" applyFont="0" applyAlignment="0" applyProtection="0"/>
    <xf numFmtId="0" fontId="12" fillId="11" borderId="1004" applyNumberFormat="0" applyFont="0" applyAlignment="0" applyProtection="0"/>
    <xf numFmtId="0" fontId="81" fillId="0" borderId="0" applyFont="0" applyBorder="0" applyAlignment="0" applyProtection="0"/>
    <xf numFmtId="0" fontId="94" fillId="0" borderId="0"/>
    <xf numFmtId="0" fontId="12" fillId="11" borderId="1024" applyNumberFormat="0" applyFont="0" applyAlignment="0" applyProtection="0"/>
    <xf numFmtId="164" fontId="17" fillId="0" borderId="0" applyFont="0" applyFill="0" applyBorder="0" applyAlignment="0" applyProtection="0"/>
    <xf numFmtId="0" fontId="12" fillId="11" borderId="1024" applyNumberFormat="0" applyFont="0" applyAlignment="0" applyProtection="0"/>
  </cellStyleXfs>
  <cellXfs count="8362">
    <xf numFmtId="0" fontId="0" fillId="0" borderId="0" xfId="0"/>
    <xf numFmtId="0" fontId="1" fillId="3" borderId="0" xfId="0" applyFont="1" applyFill="1" applyAlignment="1">
      <alignment horizontal="left"/>
    </xf>
    <xf numFmtId="0" fontId="2" fillId="3" borderId="0" xfId="0" applyFont="1" applyFill="1"/>
    <xf numFmtId="0" fontId="2" fillId="3" borderId="0" xfId="0" applyFont="1" applyFill="1" applyProtection="1">
      <protection locked="0"/>
    </xf>
    <xf numFmtId="0" fontId="4" fillId="3" borderId="0" xfId="0" applyFont="1" applyFill="1"/>
    <xf numFmtId="0" fontId="5" fillId="3" borderId="0" xfId="0" applyFont="1" applyFill="1"/>
    <xf numFmtId="0" fontId="3" fillId="3" borderId="0" xfId="0" applyFont="1" applyFill="1" applyAlignment="1">
      <alignment horizontal="center" vertical="center" wrapText="1"/>
    </xf>
    <xf numFmtId="0" fontId="6" fillId="4" borderId="0" xfId="0" applyFont="1" applyFill="1"/>
    <xf numFmtId="0" fontId="6" fillId="3" borderId="0" xfId="0" applyFont="1" applyFill="1"/>
    <xf numFmtId="0" fontId="1" fillId="3" borderId="0" xfId="0" applyFont="1" applyFill="1"/>
    <xf numFmtId="0" fontId="7" fillId="3" borderId="0" xfId="0" applyFont="1" applyFill="1"/>
    <xf numFmtId="0" fontId="7" fillId="3" borderId="0" xfId="0" applyFont="1" applyFill="1" applyProtection="1">
      <protection locked="0"/>
    </xf>
    <xf numFmtId="1" fontId="5" fillId="0" borderId="17" xfId="0" applyNumberFormat="1" applyFont="1" applyBorder="1" applyAlignment="1">
      <alignment horizontal="center" vertical="center" wrapText="1"/>
    </xf>
    <xf numFmtId="0" fontId="5" fillId="0" borderId="19" xfId="0" applyFont="1" applyBorder="1" applyAlignment="1">
      <alignment horizontal="center" vertical="center" wrapText="1"/>
    </xf>
    <xf numFmtId="0" fontId="5" fillId="0" borderId="8" xfId="0" applyFont="1" applyBorder="1" applyAlignment="1">
      <alignment horizontal="center" vertical="center" wrapText="1"/>
    </xf>
    <xf numFmtId="1" fontId="5" fillId="3" borderId="20" xfId="0" applyNumberFormat="1" applyFont="1" applyFill="1" applyBorder="1" applyAlignment="1">
      <alignment horizontal="center" vertical="center"/>
    </xf>
    <xf numFmtId="1" fontId="5" fillId="3" borderId="8" xfId="0" applyNumberFormat="1" applyFont="1" applyFill="1" applyBorder="1" applyAlignment="1">
      <alignment horizontal="center" vertical="center"/>
    </xf>
    <xf numFmtId="0" fontId="5" fillId="5" borderId="19" xfId="0" applyFont="1" applyFill="1" applyBorder="1" applyAlignment="1">
      <alignment horizontal="center" vertical="center"/>
    </xf>
    <xf numFmtId="3" fontId="5" fillId="0" borderId="19" xfId="0" applyNumberFormat="1" applyFont="1" applyBorder="1" applyAlignment="1" applyProtection="1">
      <alignment horizontal="right"/>
      <protection locked="0"/>
    </xf>
    <xf numFmtId="3" fontId="5" fillId="0" borderId="17" xfId="0" applyNumberFormat="1" applyFont="1" applyBorder="1" applyAlignment="1" applyProtection="1">
      <alignment horizontal="right" wrapText="1"/>
      <protection locked="0"/>
    </xf>
    <xf numFmtId="1" fontId="5" fillId="3" borderId="23" xfId="0" applyNumberFormat="1" applyFont="1" applyFill="1" applyBorder="1" applyAlignment="1">
      <alignment horizontal="center" vertical="center"/>
    </xf>
    <xf numFmtId="1" fontId="5" fillId="3" borderId="24" xfId="0" applyNumberFormat="1" applyFont="1" applyFill="1" applyBorder="1" applyAlignment="1">
      <alignment horizontal="center" vertical="center"/>
    </xf>
    <xf numFmtId="1" fontId="5" fillId="3" borderId="25" xfId="0" applyNumberFormat="1" applyFont="1" applyFill="1" applyBorder="1" applyAlignment="1">
      <alignment horizontal="center" vertical="center"/>
    </xf>
    <xf numFmtId="1" fontId="5" fillId="3" borderId="19" xfId="0" applyNumberFormat="1" applyFont="1" applyFill="1" applyBorder="1" applyAlignment="1">
      <alignment horizontal="center" vertical="center"/>
    </xf>
    <xf numFmtId="0" fontId="5" fillId="0" borderId="26" xfId="0" applyFont="1" applyBorder="1"/>
    <xf numFmtId="49" fontId="5" fillId="6" borderId="27" xfId="0" applyNumberFormat="1" applyFont="1" applyFill="1" applyBorder="1" applyAlignment="1">
      <alignment horizontal="center" vertical="center"/>
    </xf>
    <xf numFmtId="3" fontId="5" fillId="3" borderId="19" xfId="0" applyNumberFormat="1" applyFont="1" applyFill="1" applyBorder="1" applyAlignment="1" applyProtection="1">
      <alignment horizontal="right"/>
      <protection locked="0"/>
    </xf>
    <xf numFmtId="1" fontId="5" fillId="7" borderId="28" xfId="0" applyNumberFormat="1" applyFont="1" applyFill="1" applyBorder="1" applyProtection="1">
      <protection locked="0"/>
    </xf>
    <xf numFmtId="1" fontId="5" fillId="7" borderId="29" xfId="0" applyNumberFormat="1" applyFont="1" applyFill="1" applyBorder="1" applyProtection="1">
      <protection locked="0"/>
    </xf>
    <xf numFmtId="1" fontId="5" fillId="7" borderId="30" xfId="0" applyNumberFormat="1" applyFont="1" applyFill="1" applyBorder="1" applyProtection="1">
      <protection locked="0"/>
    </xf>
    <xf numFmtId="1" fontId="5" fillId="7" borderId="27" xfId="0" applyNumberFormat="1" applyFont="1" applyFill="1" applyBorder="1" applyProtection="1">
      <protection locked="0"/>
    </xf>
    <xf numFmtId="1" fontId="5" fillId="7" borderId="31" xfId="0" applyNumberFormat="1" applyFont="1" applyFill="1" applyBorder="1" applyAlignment="1" applyProtection="1">
      <alignment wrapText="1"/>
      <protection locked="0"/>
    </xf>
    <xf numFmtId="1" fontId="5" fillId="7" borderId="29" xfId="0" applyNumberFormat="1" applyFont="1" applyFill="1" applyBorder="1" applyAlignment="1" applyProtection="1">
      <alignment wrapText="1"/>
      <protection locked="0"/>
    </xf>
    <xf numFmtId="49" fontId="5" fillId="6" borderId="19" xfId="0" applyNumberFormat="1" applyFont="1" applyFill="1" applyBorder="1" applyAlignment="1">
      <alignment horizontal="center" vertical="center"/>
    </xf>
    <xf numFmtId="0" fontId="5" fillId="0" borderId="32" xfId="0" applyFont="1" applyBorder="1"/>
    <xf numFmtId="1" fontId="5" fillId="7" borderId="33" xfId="0" applyNumberFormat="1" applyFont="1" applyFill="1" applyBorder="1" applyProtection="1">
      <protection locked="0"/>
    </xf>
    <xf numFmtId="1" fontId="5" fillId="7" borderId="34" xfId="0" applyNumberFormat="1" applyFont="1" applyFill="1" applyBorder="1" applyProtection="1">
      <protection locked="0"/>
    </xf>
    <xf numFmtId="1" fontId="5" fillId="7" borderId="35" xfId="0" applyNumberFormat="1" applyFont="1" applyFill="1" applyBorder="1" applyProtection="1">
      <protection locked="0"/>
    </xf>
    <xf numFmtId="1" fontId="5" fillId="8" borderId="33" xfId="0" applyNumberFormat="1" applyFont="1" applyFill="1" applyBorder="1"/>
    <xf numFmtId="1" fontId="5" fillId="8" borderId="35" xfId="0" applyNumberFormat="1" applyFont="1" applyFill="1" applyBorder="1"/>
    <xf numFmtId="1" fontId="5" fillId="7" borderId="36" xfId="0" applyNumberFormat="1" applyFont="1" applyFill="1" applyBorder="1" applyAlignment="1" applyProtection="1">
      <alignment wrapText="1"/>
      <protection locked="0"/>
    </xf>
    <xf numFmtId="1" fontId="5" fillId="7" borderId="34" xfId="0" applyNumberFormat="1" applyFont="1" applyFill="1" applyBorder="1" applyAlignment="1" applyProtection="1">
      <alignment wrapText="1"/>
      <protection locked="0"/>
    </xf>
    <xf numFmtId="0" fontId="5" fillId="0" borderId="32" xfId="0" applyFont="1" applyBorder="1" applyAlignment="1">
      <alignment horizontal="left" vertical="center"/>
    </xf>
    <xf numFmtId="49" fontId="5" fillId="6" borderId="32" xfId="0" applyNumberFormat="1" applyFont="1" applyFill="1" applyBorder="1" applyAlignment="1">
      <alignment horizontal="center" vertical="center"/>
    </xf>
    <xf numFmtId="1" fontId="5" fillId="7" borderId="32" xfId="0" applyNumberFormat="1" applyFont="1" applyFill="1" applyBorder="1" applyProtection="1">
      <protection locked="0"/>
    </xf>
    <xf numFmtId="1" fontId="5" fillId="0" borderId="25" xfId="0" applyNumberFormat="1" applyFont="1" applyBorder="1" applyAlignment="1">
      <alignment vertical="center" wrapText="1"/>
    </xf>
    <xf numFmtId="49" fontId="5" fillId="6" borderId="26" xfId="0" applyNumberFormat="1" applyFont="1" applyFill="1" applyBorder="1" applyAlignment="1">
      <alignment horizontal="center" vertical="center"/>
    </xf>
    <xf numFmtId="3" fontId="5" fillId="0" borderId="19" xfId="0" applyNumberFormat="1" applyFont="1" applyBorder="1" applyAlignment="1" applyProtection="1">
      <alignment horizontal="right" wrapText="1"/>
      <protection locked="0"/>
    </xf>
    <xf numFmtId="1" fontId="5" fillId="8" borderId="37" xfId="0" applyNumberFormat="1" applyFont="1" applyFill="1" applyBorder="1"/>
    <xf numFmtId="1" fontId="5" fillId="8" borderId="38" xfId="0" applyNumberFormat="1" applyFont="1" applyFill="1" applyBorder="1"/>
    <xf numFmtId="0" fontId="2" fillId="5" borderId="0" xfId="0" applyFont="1" applyFill="1"/>
    <xf numFmtId="0" fontId="2" fillId="5" borderId="0" xfId="0" applyFont="1" applyFill="1" applyProtection="1">
      <protection locked="0"/>
    </xf>
    <xf numFmtId="0" fontId="5" fillId="0" borderId="36" xfId="0" applyFont="1" applyBorder="1" applyAlignment="1">
      <alignment horizontal="left"/>
    </xf>
    <xf numFmtId="1" fontId="5" fillId="8" borderId="34" xfId="0" applyNumberFormat="1" applyFont="1" applyFill="1" applyBorder="1"/>
    <xf numFmtId="0" fontId="5" fillId="0" borderId="32" xfId="0" applyFont="1" applyBorder="1" applyAlignment="1">
      <alignment horizontal="left"/>
    </xf>
    <xf numFmtId="1" fontId="5" fillId="7" borderId="24" xfId="0" applyNumberFormat="1" applyFont="1" applyFill="1" applyBorder="1" applyProtection="1">
      <protection locked="0"/>
    </xf>
    <xf numFmtId="49" fontId="5" fillId="9" borderId="19" xfId="0" applyNumberFormat="1" applyFont="1" applyFill="1" applyBorder="1" applyAlignment="1">
      <alignment horizontal="center" vertical="center"/>
    </xf>
    <xf numFmtId="0" fontId="5" fillId="5" borderId="39" xfId="0" applyFont="1" applyFill="1" applyBorder="1" applyAlignment="1">
      <alignment horizontal="left"/>
    </xf>
    <xf numFmtId="49" fontId="5" fillId="8" borderId="19" xfId="0" applyNumberFormat="1" applyFont="1" applyFill="1" applyBorder="1" applyAlignment="1">
      <alignment horizontal="center" vertical="center"/>
    </xf>
    <xf numFmtId="3" fontId="5" fillId="8" borderId="19" xfId="0" applyNumberFormat="1" applyFont="1" applyFill="1" applyBorder="1" applyAlignment="1">
      <alignment horizontal="right"/>
    </xf>
    <xf numFmtId="1" fontId="5" fillId="8" borderId="40" xfId="0" applyNumberFormat="1" applyFont="1" applyFill="1" applyBorder="1"/>
    <xf numFmtId="1" fontId="5" fillId="7" borderId="40" xfId="0" applyNumberFormat="1" applyFont="1" applyFill="1" applyBorder="1" applyProtection="1">
      <protection locked="0"/>
    </xf>
    <xf numFmtId="1" fontId="5" fillId="8" borderId="41" xfId="0" applyNumberFormat="1" applyFont="1" applyFill="1" applyBorder="1"/>
    <xf numFmtId="1" fontId="5" fillId="8" borderId="42" xfId="0" applyNumberFormat="1" applyFont="1" applyFill="1" applyBorder="1"/>
    <xf numFmtId="1" fontId="5" fillId="7" borderId="39" xfId="0" applyNumberFormat="1" applyFont="1" applyFill="1" applyBorder="1" applyAlignment="1" applyProtection="1">
      <alignment wrapText="1"/>
      <protection locked="0"/>
    </xf>
    <xf numFmtId="1" fontId="5" fillId="7" borderId="38" xfId="0" applyNumberFormat="1" applyFont="1" applyFill="1" applyBorder="1" applyAlignment="1" applyProtection="1">
      <alignment wrapText="1"/>
      <protection locked="0"/>
    </xf>
    <xf numFmtId="49" fontId="5" fillId="5" borderId="19" xfId="0" applyNumberFormat="1" applyFont="1" applyFill="1" applyBorder="1" applyAlignment="1">
      <alignment horizontal="center" vertical="center"/>
    </xf>
    <xf numFmtId="1" fontId="5" fillId="7" borderId="37" xfId="0" applyNumberFormat="1" applyFont="1" applyFill="1" applyBorder="1" applyProtection="1">
      <protection locked="0"/>
    </xf>
    <xf numFmtId="0" fontId="5" fillId="0" borderId="39" xfId="0" applyFont="1" applyBorder="1" applyAlignment="1">
      <alignment horizontal="left"/>
    </xf>
    <xf numFmtId="49" fontId="5" fillId="6" borderId="42" xfId="0" applyNumberFormat="1" applyFont="1" applyFill="1" applyBorder="1" applyAlignment="1">
      <alignment horizontal="center" vertical="center"/>
    </xf>
    <xf numFmtId="1" fontId="5" fillId="7" borderId="38" xfId="0" applyNumberFormat="1" applyFont="1" applyFill="1" applyBorder="1" applyProtection="1">
      <protection locked="0"/>
    </xf>
    <xf numFmtId="1" fontId="5" fillId="7" borderId="42" xfId="0" applyNumberFormat="1" applyFont="1" applyFill="1" applyBorder="1" applyProtection="1">
      <protection locked="0"/>
    </xf>
    <xf numFmtId="49" fontId="5" fillId="6" borderId="43" xfId="0" applyNumberFormat="1" applyFont="1" applyFill="1" applyBorder="1" applyAlignment="1">
      <alignment horizontal="center" vertical="center"/>
    </xf>
    <xf numFmtId="1" fontId="5" fillId="5" borderId="36" xfId="0" applyNumberFormat="1" applyFont="1" applyFill="1" applyBorder="1" applyAlignment="1">
      <alignment horizontal="left"/>
    </xf>
    <xf numFmtId="49" fontId="5" fillId="5" borderId="32" xfId="0" applyNumberFormat="1" applyFont="1" applyFill="1" applyBorder="1" applyAlignment="1">
      <alignment horizontal="center" vertical="center"/>
    </xf>
    <xf numFmtId="1" fontId="5" fillId="5" borderId="19" xfId="0" applyNumberFormat="1" applyFont="1" applyFill="1" applyBorder="1" applyAlignment="1">
      <alignment horizontal="right"/>
    </xf>
    <xf numFmtId="1" fontId="5" fillId="8" borderId="24" xfId="0" applyNumberFormat="1" applyFont="1" applyFill="1" applyBorder="1"/>
    <xf numFmtId="1" fontId="9" fillId="0" borderId="0" xfId="0" applyNumberFormat="1" applyFont="1" applyAlignment="1">
      <alignment vertical="top" wrapText="1"/>
    </xf>
    <xf numFmtId="1" fontId="2" fillId="5" borderId="0" xfId="0" applyNumberFormat="1" applyFont="1" applyFill="1"/>
    <xf numFmtId="1" fontId="2" fillId="4" borderId="0" xfId="0" applyNumberFormat="1" applyFont="1" applyFill="1"/>
    <xf numFmtId="0" fontId="5" fillId="0" borderId="44" xfId="0" applyFont="1" applyBorder="1" applyAlignment="1">
      <alignment vertical="center" wrapText="1"/>
    </xf>
    <xf numFmtId="49" fontId="5" fillId="0" borderId="12" xfId="0" applyNumberFormat="1" applyFont="1" applyBorder="1" applyAlignment="1" applyProtection="1">
      <alignment horizontal="center" vertical="center" wrapText="1"/>
      <protection locked="0"/>
    </xf>
    <xf numFmtId="1" fontId="5" fillId="7" borderId="12" xfId="0" applyNumberFormat="1" applyFont="1" applyFill="1" applyBorder="1" applyProtection="1">
      <protection locked="0"/>
    </xf>
    <xf numFmtId="1" fontId="5" fillId="7" borderId="45" xfId="0" applyNumberFormat="1" applyFont="1" applyFill="1" applyBorder="1" applyProtection="1">
      <protection locked="0"/>
    </xf>
    <xf numFmtId="1" fontId="5" fillId="7" borderId="46" xfId="0" applyNumberFormat="1" applyFont="1" applyFill="1" applyBorder="1" applyProtection="1">
      <protection locked="0"/>
    </xf>
    <xf numFmtId="1" fontId="5" fillId="7" borderId="47" xfId="0" applyNumberFormat="1" applyFont="1" applyFill="1" applyBorder="1" applyProtection="1">
      <protection locked="0"/>
    </xf>
    <xf numFmtId="1" fontId="5" fillId="7" borderId="48" xfId="0" applyNumberFormat="1" applyFont="1" applyFill="1" applyBorder="1" applyProtection="1">
      <protection locked="0"/>
    </xf>
    <xf numFmtId="1" fontId="5" fillId="7" borderId="43" xfId="0" applyNumberFormat="1" applyFont="1" applyFill="1" applyBorder="1" applyProtection="1">
      <protection locked="0"/>
    </xf>
    <xf numFmtId="1" fontId="5" fillId="7" borderId="44" xfId="0" applyNumberFormat="1" applyFont="1" applyFill="1" applyBorder="1" applyAlignment="1" applyProtection="1">
      <alignment wrapText="1"/>
      <protection locked="0"/>
    </xf>
    <xf numFmtId="1" fontId="5" fillId="7" borderId="47" xfId="0" applyNumberFormat="1" applyFont="1" applyFill="1" applyBorder="1" applyAlignment="1" applyProtection="1">
      <alignment wrapText="1"/>
      <protection locked="0"/>
    </xf>
    <xf numFmtId="49" fontId="5" fillId="0" borderId="19" xfId="0" applyNumberFormat="1" applyFont="1" applyBorder="1" applyAlignment="1" applyProtection="1">
      <alignment horizontal="center" vertical="center" wrapText="1"/>
      <protection locked="0"/>
    </xf>
    <xf numFmtId="0" fontId="6" fillId="3" borderId="7" xfId="0" applyFont="1" applyFill="1" applyBorder="1"/>
    <xf numFmtId="0" fontId="6" fillId="3" borderId="49" xfId="0" applyFont="1" applyFill="1" applyBorder="1"/>
    <xf numFmtId="0" fontId="5" fillId="3" borderId="7" xfId="0" applyFont="1" applyFill="1" applyBorder="1"/>
    <xf numFmtId="0" fontId="5" fillId="3" borderId="4" xfId="0" applyFont="1" applyFill="1" applyBorder="1"/>
    <xf numFmtId="0" fontId="5" fillId="0" borderId="4" xfId="0" applyFont="1" applyBorder="1"/>
    <xf numFmtId="1" fontId="5" fillId="0" borderId="0" xfId="0" applyNumberFormat="1" applyFont="1" applyAlignment="1" applyProtection="1">
      <alignment wrapText="1"/>
      <protection locked="0"/>
    </xf>
    <xf numFmtId="0" fontId="7" fillId="5" borderId="0" xfId="0" applyFont="1" applyFill="1"/>
    <xf numFmtId="0" fontId="7" fillId="5" borderId="0" xfId="0" applyFont="1" applyFill="1" applyProtection="1">
      <protection locked="0"/>
    </xf>
    <xf numFmtId="0" fontId="5" fillId="0" borderId="18" xfId="0" applyFont="1" applyBorder="1" applyAlignment="1">
      <alignment horizontal="center" vertical="center" wrapText="1"/>
    </xf>
    <xf numFmtId="0" fontId="5" fillId="0" borderId="14" xfId="0" applyFont="1" applyBorder="1" applyAlignment="1">
      <alignment horizontal="center" vertical="center" wrapText="1"/>
    </xf>
    <xf numFmtId="1" fontId="5" fillId="0" borderId="3" xfId="0" applyNumberFormat="1" applyFont="1" applyBorder="1" applyAlignment="1">
      <alignment horizontal="center" vertical="center" wrapText="1"/>
    </xf>
    <xf numFmtId="1" fontId="5" fillId="0" borderId="5" xfId="0" applyNumberFormat="1" applyFont="1" applyBorder="1" applyAlignment="1">
      <alignment horizontal="center" vertical="center" wrapText="1"/>
    </xf>
    <xf numFmtId="1" fontId="5" fillId="0" borderId="4" xfId="0" applyNumberFormat="1" applyFont="1" applyBorder="1" applyAlignment="1">
      <alignment horizontal="center" vertical="center" wrapText="1"/>
    </xf>
    <xf numFmtId="1" fontId="5" fillId="0" borderId="52" xfId="0" applyNumberFormat="1" applyFont="1" applyBorder="1" applyAlignment="1">
      <alignment horizontal="center" vertical="center" wrapText="1"/>
    </xf>
    <xf numFmtId="0" fontId="5" fillId="5" borderId="31" xfId="0" applyFont="1" applyFill="1" applyBorder="1"/>
    <xf numFmtId="3" fontId="5" fillId="0" borderId="31" xfId="0" applyNumberFormat="1" applyFont="1" applyBorder="1" applyAlignment="1" applyProtection="1">
      <alignment horizontal="center" vertical="center"/>
      <protection locked="0"/>
    </xf>
    <xf numFmtId="3" fontId="5" fillId="0" borderId="31" xfId="0" applyNumberFormat="1" applyFont="1" applyBorder="1" applyAlignment="1" applyProtection="1">
      <alignment horizontal="right"/>
      <protection locked="0"/>
    </xf>
    <xf numFmtId="3" fontId="5" fillId="3" borderId="29" xfId="0" applyNumberFormat="1" applyFont="1" applyFill="1" applyBorder="1" applyAlignment="1" applyProtection="1">
      <alignment horizontal="right"/>
      <protection locked="0"/>
    </xf>
    <xf numFmtId="1" fontId="5" fillId="7" borderId="53" xfId="0" applyNumberFormat="1" applyFont="1" applyFill="1" applyBorder="1" applyProtection="1">
      <protection locked="0"/>
    </xf>
    <xf numFmtId="1" fontId="5" fillId="7" borderId="54" xfId="0" applyNumberFormat="1" applyFont="1" applyFill="1" applyBorder="1" applyProtection="1">
      <protection locked="0"/>
    </xf>
    <xf numFmtId="1" fontId="5" fillId="7" borderId="55" xfId="0" applyNumberFormat="1" applyFont="1" applyFill="1" applyBorder="1" applyProtection="1">
      <protection locked="0"/>
    </xf>
    <xf numFmtId="1" fontId="5" fillId="7" borderId="56" xfId="0" applyNumberFormat="1" applyFont="1" applyFill="1" applyBorder="1" applyAlignment="1" applyProtection="1">
      <alignment wrapText="1"/>
      <protection locked="0"/>
    </xf>
    <xf numFmtId="0" fontId="5" fillId="5" borderId="36" xfId="0" applyFont="1" applyFill="1" applyBorder="1"/>
    <xf numFmtId="3" fontId="5" fillId="0" borderId="36" xfId="0" applyNumberFormat="1" applyFont="1" applyBorder="1" applyAlignment="1" applyProtection="1">
      <alignment horizontal="center" vertical="center"/>
      <protection locked="0"/>
    </xf>
    <xf numFmtId="3" fontId="5" fillId="0" borderId="36" xfId="0" applyNumberFormat="1" applyFont="1" applyBorder="1" applyAlignment="1" applyProtection="1">
      <alignment horizontal="right"/>
      <protection locked="0"/>
    </xf>
    <xf numFmtId="3" fontId="5" fillId="3" borderId="34" xfId="0" applyNumberFormat="1" applyFont="1" applyFill="1" applyBorder="1" applyAlignment="1" applyProtection="1">
      <alignment horizontal="right"/>
      <protection locked="0"/>
    </xf>
    <xf numFmtId="1" fontId="5" fillId="7" borderId="57" xfId="0" applyNumberFormat="1" applyFont="1" applyFill="1" applyBorder="1" applyProtection="1">
      <protection locked="0"/>
    </xf>
    <xf numFmtId="1" fontId="5" fillId="7" borderId="58" xfId="0" applyNumberFormat="1" applyFont="1" applyFill="1" applyBorder="1" applyProtection="1">
      <protection locked="0"/>
    </xf>
    <xf numFmtId="1" fontId="5" fillId="7" borderId="59" xfId="0" applyNumberFormat="1" applyFont="1" applyFill="1" applyBorder="1" applyProtection="1">
      <protection locked="0"/>
    </xf>
    <xf numFmtId="1" fontId="5" fillId="7" borderId="60" xfId="0" applyNumberFormat="1" applyFont="1" applyFill="1" applyBorder="1" applyAlignment="1" applyProtection="1">
      <alignment wrapText="1"/>
      <protection locked="0"/>
    </xf>
    <xf numFmtId="0" fontId="5" fillId="0" borderId="25" xfId="0" applyFont="1" applyBorder="1"/>
    <xf numFmtId="3" fontId="5" fillId="3" borderId="38" xfId="0" applyNumberFormat="1" applyFont="1" applyFill="1" applyBorder="1" applyAlignment="1" applyProtection="1">
      <alignment horizontal="right"/>
      <protection locked="0"/>
    </xf>
    <xf numFmtId="1" fontId="5" fillId="7" borderId="41" xfId="0" applyNumberFormat="1" applyFont="1" applyFill="1" applyBorder="1" applyProtection="1">
      <protection locked="0"/>
    </xf>
    <xf numFmtId="1" fontId="5" fillId="8" borderId="61" xfId="0" applyNumberFormat="1" applyFont="1" applyFill="1" applyBorder="1"/>
    <xf numFmtId="3" fontId="5" fillId="0" borderId="11" xfId="0" applyNumberFormat="1" applyFont="1" applyBorder="1" applyAlignment="1" applyProtection="1">
      <alignment horizontal="center" vertical="center"/>
      <protection locked="0"/>
    </xf>
    <xf numFmtId="3" fontId="5" fillId="0" borderId="11" xfId="0" applyNumberFormat="1" applyFont="1" applyBorder="1" applyAlignment="1" applyProtection="1">
      <alignment horizontal="right"/>
      <protection locked="0"/>
    </xf>
    <xf numFmtId="1" fontId="5" fillId="0" borderId="25" xfId="0" applyNumberFormat="1" applyFont="1" applyBorder="1"/>
    <xf numFmtId="1" fontId="5" fillId="8" borderId="62" xfId="0" applyNumberFormat="1" applyFont="1" applyFill="1" applyBorder="1"/>
    <xf numFmtId="3" fontId="5" fillId="5" borderId="36" xfId="0" applyNumberFormat="1" applyFont="1" applyFill="1" applyBorder="1" applyAlignment="1" applyProtection="1">
      <alignment horizontal="center" vertical="center"/>
      <protection locked="0"/>
    </xf>
    <xf numFmtId="3" fontId="5" fillId="5" borderId="36" xfId="0" applyNumberFormat="1" applyFont="1" applyFill="1" applyBorder="1" applyAlignment="1" applyProtection="1">
      <alignment horizontal="right"/>
      <protection locked="0"/>
    </xf>
    <xf numFmtId="0" fontId="5" fillId="5" borderId="36" xfId="0" applyFont="1" applyFill="1" applyBorder="1" applyAlignment="1">
      <alignment horizontal="left"/>
    </xf>
    <xf numFmtId="1" fontId="5" fillId="0" borderId="36" xfId="0" applyNumberFormat="1" applyFont="1" applyBorder="1" applyAlignment="1">
      <alignment horizontal="left"/>
    </xf>
    <xf numFmtId="1" fontId="5" fillId="0" borderId="44" xfId="0" applyNumberFormat="1" applyFont="1" applyBorder="1" applyAlignment="1">
      <alignment horizontal="left"/>
    </xf>
    <xf numFmtId="3" fontId="5" fillId="0" borderId="43" xfId="0" applyNumberFormat="1" applyFont="1" applyBorder="1" applyAlignment="1" applyProtection="1">
      <alignment horizontal="center" vertical="center"/>
      <protection locked="0"/>
    </xf>
    <xf numFmtId="1" fontId="5" fillId="10" borderId="44" xfId="0" applyNumberFormat="1" applyFont="1" applyFill="1" applyBorder="1" applyAlignment="1">
      <alignment horizontal="left"/>
    </xf>
    <xf numFmtId="1" fontId="5" fillId="10" borderId="44" xfId="0" applyNumberFormat="1" applyFont="1" applyFill="1" applyBorder="1" applyAlignment="1">
      <alignment horizontal="right"/>
    </xf>
    <xf numFmtId="1" fontId="5" fillId="4" borderId="63" xfId="0" applyNumberFormat="1" applyFont="1" applyFill="1" applyBorder="1" applyAlignment="1">
      <alignment horizontal="right"/>
    </xf>
    <xf numFmtId="1" fontId="5" fillId="4" borderId="14" xfId="0" applyNumberFormat="1" applyFont="1" applyFill="1" applyBorder="1" applyAlignment="1">
      <alignment horizontal="right"/>
    </xf>
    <xf numFmtId="1" fontId="5" fillId="4" borderId="34" xfId="0" applyNumberFormat="1" applyFont="1" applyFill="1" applyBorder="1" applyAlignment="1" applyProtection="1">
      <alignment wrapText="1"/>
      <protection locked="0"/>
    </xf>
    <xf numFmtId="1" fontId="6" fillId="0" borderId="0" xfId="0" applyNumberFormat="1" applyFont="1"/>
    <xf numFmtId="0" fontId="6" fillId="0" borderId="0" xfId="0" applyFont="1"/>
    <xf numFmtId="0" fontId="5" fillId="0" borderId="0" xfId="0" applyFont="1"/>
    <xf numFmtId="0" fontId="5" fillId="0" borderId="64" xfId="0" applyFont="1" applyBorder="1"/>
    <xf numFmtId="0" fontId="5" fillId="0" borderId="65" xfId="0" applyFont="1" applyBorder="1" applyProtection="1">
      <protection hidden="1"/>
    </xf>
    <xf numFmtId="0" fontId="5" fillId="0" borderId="66" xfId="0" applyFont="1" applyBorder="1" applyProtection="1">
      <protection hidden="1"/>
    </xf>
    <xf numFmtId="0" fontId="11" fillId="3" borderId="0" xfId="0" applyFont="1" applyFill="1" applyAlignment="1">
      <alignment wrapText="1"/>
    </xf>
    <xf numFmtId="0" fontId="5" fillId="0" borderId="67" xfId="0" applyFont="1" applyBorder="1" applyProtection="1">
      <protection hidden="1"/>
    </xf>
    <xf numFmtId="0" fontId="5" fillId="0" borderId="0" xfId="0" applyFont="1" applyProtection="1">
      <protection hidden="1"/>
    </xf>
    <xf numFmtId="0" fontId="5" fillId="0" borderId="68" xfId="0" applyFont="1" applyBorder="1" applyAlignment="1">
      <alignment horizontal="center" vertical="center"/>
    </xf>
    <xf numFmtId="0" fontId="5" fillId="0" borderId="69" xfId="0" applyFont="1" applyBorder="1" applyAlignment="1">
      <alignment horizontal="center" vertical="center" wrapText="1"/>
    </xf>
    <xf numFmtId="0" fontId="5" fillId="3" borderId="70" xfId="0" applyFont="1" applyFill="1" applyBorder="1" applyAlignment="1">
      <alignment wrapText="1"/>
    </xf>
    <xf numFmtId="0" fontId="5" fillId="3" borderId="70" xfId="0" applyFont="1" applyFill="1" applyBorder="1"/>
    <xf numFmtId="0" fontId="5" fillId="0" borderId="70" xfId="0" applyFont="1" applyBorder="1" applyProtection="1">
      <protection hidden="1"/>
    </xf>
    <xf numFmtId="1" fontId="5" fillId="0" borderId="36" xfId="0" applyNumberFormat="1" applyFont="1" applyBorder="1" applyAlignment="1">
      <alignment vertical="center" wrapText="1"/>
    </xf>
    <xf numFmtId="49" fontId="5" fillId="3" borderId="36" xfId="0" applyNumberFormat="1" applyFont="1" applyFill="1" applyBorder="1" applyAlignment="1" applyProtection="1">
      <alignment horizontal="center" vertical="center"/>
      <protection locked="0"/>
    </xf>
    <xf numFmtId="49" fontId="5" fillId="7" borderId="28" xfId="0" applyNumberFormat="1" applyFont="1" applyFill="1" applyBorder="1" applyProtection="1">
      <protection locked="0"/>
    </xf>
    <xf numFmtId="3" fontId="5" fillId="7" borderId="54" xfId="0" applyNumberFormat="1" applyFont="1" applyFill="1" applyBorder="1" applyProtection="1">
      <protection locked="0"/>
    </xf>
    <xf numFmtId="3" fontId="5" fillId="7" borderId="30" xfId="0" applyNumberFormat="1" applyFont="1" applyFill="1" applyBorder="1" applyProtection="1">
      <protection locked="0"/>
    </xf>
    <xf numFmtId="3" fontId="5" fillId="7" borderId="28" xfId="0" applyNumberFormat="1" applyFont="1" applyFill="1" applyBorder="1" applyProtection="1">
      <protection locked="0"/>
    </xf>
    <xf numFmtId="164" fontId="1" fillId="3" borderId="70" xfId="0" applyNumberFormat="1" applyFont="1" applyFill="1" applyBorder="1" applyAlignment="1">
      <alignment horizontal="right"/>
    </xf>
    <xf numFmtId="0" fontId="4" fillId="0" borderId="70" xfId="0" applyFont="1" applyBorder="1"/>
    <xf numFmtId="0" fontId="5" fillId="0" borderId="70" xfId="0" applyFont="1" applyBorder="1"/>
    <xf numFmtId="49" fontId="5" fillId="3" borderId="44" xfId="0" applyNumberFormat="1" applyFont="1" applyFill="1" applyBorder="1" applyAlignment="1" applyProtection="1">
      <alignment horizontal="center" vertical="center"/>
      <protection locked="0"/>
    </xf>
    <xf numFmtId="49" fontId="5" fillId="7" borderId="46" xfId="0" applyNumberFormat="1" applyFont="1" applyFill="1" applyBorder="1" applyProtection="1">
      <protection locked="0"/>
    </xf>
    <xf numFmtId="3" fontId="5" fillId="7" borderId="71" xfId="0" applyNumberFormat="1" applyFont="1" applyFill="1" applyBorder="1" applyProtection="1">
      <protection locked="0"/>
    </xf>
    <xf numFmtId="3" fontId="5" fillId="7" borderId="45" xfId="0" applyNumberFormat="1" applyFont="1" applyFill="1" applyBorder="1" applyProtection="1">
      <protection locked="0"/>
    </xf>
    <xf numFmtId="3" fontId="5" fillId="7" borderId="46" xfId="0" applyNumberFormat="1" applyFont="1" applyFill="1" applyBorder="1" applyProtection="1">
      <protection locked="0"/>
    </xf>
    <xf numFmtId="0" fontId="1" fillId="3" borderId="70" xfId="0" applyFont="1" applyFill="1" applyBorder="1"/>
    <xf numFmtId="1" fontId="6" fillId="4" borderId="13" xfId="0" applyNumberFormat="1" applyFont="1" applyFill="1" applyBorder="1"/>
    <xf numFmtId="0" fontId="6" fillId="4" borderId="13" xfId="0" applyFont="1" applyFill="1" applyBorder="1"/>
    <xf numFmtId="0" fontId="6" fillId="0" borderId="13" xfId="0" applyFont="1" applyBorder="1"/>
    <xf numFmtId="0" fontId="6" fillId="0" borderId="72" xfId="0" applyFont="1" applyBorder="1"/>
    <xf numFmtId="0" fontId="6" fillId="0" borderId="73" xfId="0" applyFont="1" applyBorder="1"/>
    <xf numFmtId="0" fontId="5" fillId="0" borderId="13" xfId="0" applyFont="1" applyBorder="1" applyAlignment="1">
      <alignment horizontal="center" vertical="center" wrapText="1"/>
    </xf>
    <xf numFmtId="0" fontId="1" fillId="0" borderId="27" xfId="0" applyFont="1" applyBorder="1" applyAlignment="1">
      <alignment horizontal="left" vertical="center"/>
    </xf>
    <xf numFmtId="3" fontId="1" fillId="0" borderId="27" xfId="0" applyNumberFormat="1" applyFont="1" applyBorder="1" applyAlignment="1" applyProtection="1">
      <alignment horizontal="right"/>
      <protection locked="0"/>
    </xf>
    <xf numFmtId="0" fontId="1" fillId="0" borderId="31" xfId="0" applyFont="1" applyBorder="1" applyAlignment="1" applyProtection="1">
      <alignment horizontal="right"/>
      <protection locked="0"/>
    </xf>
    <xf numFmtId="3" fontId="5" fillId="0" borderId="29" xfId="0" applyNumberFormat="1" applyFont="1" applyBorder="1" applyAlignment="1" applyProtection="1">
      <alignment horizontal="right"/>
      <protection locked="0"/>
    </xf>
    <xf numFmtId="3" fontId="5" fillId="0" borderId="31" xfId="0" applyNumberFormat="1" applyFont="1" applyBorder="1" applyProtection="1">
      <protection locked="0"/>
    </xf>
    <xf numFmtId="3" fontId="5" fillId="0" borderId="74" xfId="0" applyNumberFormat="1" applyFont="1" applyBorder="1" applyProtection="1">
      <protection locked="0"/>
    </xf>
    <xf numFmtId="1" fontId="5" fillId="0" borderId="19" xfId="0" applyNumberFormat="1" applyFont="1" applyBorder="1"/>
    <xf numFmtId="1" fontId="5" fillId="0" borderId="26" xfId="0" applyNumberFormat="1" applyFont="1" applyBorder="1" applyAlignment="1">
      <alignment horizontal="left" vertical="center"/>
    </xf>
    <xf numFmtId="3" fontId="5" fillId="0" borderId="32" xfId="0" applyNumberFormat="1" applyFont="1" applyBorder="1" applyAlignment="1" applyProtection="1">
      <alignment horizontal="right"/>
      <protection locked="0"/>
    </xf>
    <xf numFmtId="0" fontId="5" fillId="11" borderId="76" xfId="1" applyFont="1" applyBorder="1" applyAlignment="1" applyProtection="1">
      <alignment horizontal="right"/>
      <protection locked="0"/>
    </xf>
    <xf numFmtId="3" fontId="5" fillId="11" borderId="77" xfId="1" applyNumberFormat="1" applyFont="1" applyBorder="1" applyAlignment="1" applyProtection="1">
      <alignment horizontal="right"/>
      <protection locked="0"/>
    </xf>
    <xf numFmtId="3" fontId="5" fillId="7" borderId="36" xfId="0" applyNumberFormat="1" applyFont="1" applyFill="1" applyBorder="1" applyProtection="1">
      <protection locked="0"/>
    </xf>
    <xf numFmtId="3" fontId="5" fillId="7" borderId="78" xfId="0" applyNumberFormat="1" applyFont="1" applyFill="1" applyBorder="1" applyProtection="1">
      <protection locked="0"/>
    </xf>
    <xf numFmtId="1" fontId="5" fillId="7" borderId="25" xfId="0" applyNumberFormat="1" applyFont="1" applyFill="1" applyBorder="1" applyProtection="1">
      <protection locked="0"/>
    </xf>
    <xf numFmtId="0" fontId="5" fillId="0" borderId="43" xfId="0" applyFont="1" applyBorder="1" applyAlignment="1">
      <alignment horizontal="left" vertical="center"/>
    </xf>
    <xf numFmtId="3" fontId="5" fillId="0" borderId="43" xfId="0" applyNumberFormat="1" applyFont="1" applyBorder="1" applyAlignment="1" applyProtection="1">
      <alignment horizontal="right"/>
      <protection locked="0"/>
    </xf>
    <xf numFmtId="0" fontId="5" fillId="11" borderId="79" xfId="1" applyFont="1" applyBorder="1" applyAlignment="1" applyProtection="1">
      <alignment horizontal="right"/>
      <protection locked="0"/>
    </xf>
    <xf numFmtId="3" fontId="5" fillId="11" borderId="80" xfId="1" applyNumberFormat="1" applyFont="1" applyBorder="1" applyAlignment="1" applyProtection="1">
      <alignment horizontal="right"/>
      <protection locked="0"/>
    </xf>
    <xf numFmtId="3" fontId="5" fillId="7" borderId="44" xfId="0" applyNumberFormat="1" applyFont="1" applyFill="1" applyBorder="1" applyProtection="1">
      <protection locked="0"/>
    </xf>
    <xf numFmtId="3" fontId="5" fillId="7" borderId="81" xfId="0" applyNumberFormat="1" applyFont="1" applyFill="1" applyBorder="1" applyProtection="1">
      <protection locked="0"/>
    </xf>
    <xf numFmtId="1" fontId="5" fillId="7" borderId="44" xfId="0" applyNumberFormat="1" applyFont="1" applyFill="1" applyBorder="1" applyProtection="1">
      <protection locked="0"/>
    </xf>
    <xf numFmtId="0" fontId="1" fillId="0" borderId="25" xfId="0" applyFont="1" applyBorder="1" applyAlignment="1">
      <alignment horizontal="left" vertical="center" wrapText="1"/>
    </xf>
    <xf numFmtId="3" fontId="1" fillId="0" borderId="26" xfId="0" applyNumberFormat="1" applyFont="1" applyBorder="1" applyAlignment="1" applyProtection="1">
      <alignment horizontal="right" wrapText="1"/>
      <protection locked="0"/>
    </xf>
    <xf numFmtId="0" fontId="1" fillId="0" borderId="25" xfId="0" applyFont="1" applyBorder="1" applyAlignment="1" applyProtection="1">
      <alignment horizontal="right" wrapText="1"/>
      <protection locked="0"/>
    </xf>
    <xf numFmtId="3" fontId="5" fillId="0" borderId="60" xfId="0" applyNumberFormat="1" applyFont="1" applyBorder="1" applyAlignment="1" applyProtection="1">
      <alignment horizontal="right"/>
      <protection locked="0"/>
    </xf>
    <xf numFmtId="3" fontId="5" fillId="0" borderId="25" xfId="0" applyNumberFormat="1" applyFont="1" applyBorder="1" applyProtection="1">
      <protection locked="0"/>
    </xf>
    <xf numFmtId="3" fontId="5" fillId="0" borderId="82" xfId="0" applyNumberFormat="1" applyFont="1" applyBorder="1" applyProtection="1">
      <protection locked="0"/>
    </xf>
    <xf numFmtId="3" fontId="5" fillId="11" borderId="79" xfId="1" applyNumberFormat="1" applyFont="1" applyBorder="1" applyAlignment="1" applyProtection="1">
      <alignment horizontal="right"/>
      <protection locked="0"/>
    </xf>
    <xf numFmtId="1" fontId="7" fillId="3" borderId="0" xfId="0" applyNumberFormat="1" applyFont="1" applyFill="1"/>
    <xf numFmtId="1" fontId="7" fillId="5" borderId="0" xfId="0" applyNumberFormat="1" applyFont="1" applyFill="1"/>
    <xf numFmtId="1" fontId="7" fillId="5" borderId="0" xfId="0" applyNumberFormat="1" applyFont="1" applyFill="1" applyProtection="1">
      <protection locked="0"/>
    </xf>
    <xf numFmtId="1" fontId="6" fillId="0" borderId="13" xfId="0" applyNumberFormat="1" applyFont="1" applyBorder="1"/>
    <xf numFmtId="1" fontId="6" fillId="3" borderId="0" xfId="0" applyNumberFormat="1" applyFont="1" applyFill="1"/>
    <xf numFmtId="1" fontId="6" fillId="3" borderId="0" xfId="0" applyNumberFormat="1" applyFont="1" applyFill="1" applyAlignment="1">
      <alignment wrapText="1"/>
    </xf>
    <xf numFmtId="1" fontId="5" fillId="5" borderId="0" xfId="0" applyNumberFormat="1" applyFont="1" applyFill="1"/>
    <xf numFmtId="1" fontId="5" fillId="5" borderId="70" xfId="0" applyNumberFormat="1" applyFont="1" applyFill="1" applyBorder="1"/>
    <xf numFmtId="1" fontId="5" fillId="3" borderId="70" xfId="0" applyNumberFormat="1" applyFont="1" applyFill="1" applyBorder="1"/>
    <xf numFmtId="1" fontId="5" fillId="0" borderId="70" xfId="0" applyNumberFormat="1" applyFont="1" applyBorder="1"/>
    <xf numFmtId="1" fontId="5" fillId="0" borderId="70" xfId="0" applyNumberFormat="1" applyFont="1" applyBorder="1" applyProtection="1">
      <protection hidden="1"/>
    </xf>
    <xf numFmtId="1" fontId="5" fillId="0" borderId="19" xfId="0" applyNumberFormat="1" applyFont="1" applyBorder="1" applyAlignment="1">
      <alignment horizontal="center" wrapText="1"/>
    </xf>
    <xf numFmtId="1" fontId="5" fillId="3" borderId="0" xfId="0" applyNumberFormat="1" applyFont="1" applyFill="1" applyAlignment="1">
      <alignment horizontal="right" wrapText="1"/>
    </xf>
    <xf numFmtId="1" fontId="5" fillId="3" borderId="0" xfId="0" applyNumberFormat="1" applyFont="1" applyFill="1" applyAlignment="1">
      <alignment wrapText="1"/>
    </xf>
    <xf numFmtId="1" fontId="1" fillId="5" borderId="70" xfId="0" applyNumberFormat="1" applyFont="1" applyFill="1" applyBorder="1"/>
    <xf numFmtId="1" fontId="5" fillId="0" borderId="83" xfId="0" applyNumberFormat="1" applyFont="1" applyBorder="1" applyAlignment="1">
      <alignment vertical="center" wrapText="1"/>
    </xf>
    <xf numFmtId="49" fontId="5" fillId="0" borderId="83" xfId="0" applyNumberFormat="1" applyFont="1" applyBorder="1" applyAlignment="1" applyProtection="1">
      <alignment wrapText="1"/>
      <protection locked="0"/>
    </xf>
    <xf numFmtId="1" fontId="5" fillId="3" borderId="0" xfId="0" applyNumberFormat="1" applyFont="1" applyFill="1"/>
    <xf numFmtId="1" fontId="5" fillId="0" borderId="0" xfId="0" applyNumberFormat="1" applyFont="1"/>
    <xf numFmtId="1" fontId="1" fillId="3" borderId="70" xfId="0" applyNumberFormat="1" applyFont="1" applyFill="1" applyBorder="1" applyAlignment="1">
      <alignment wrapText="1"/>
    </xf>
    <xf numFmtId="1" fontId="5" fillId="0" borderId="44" xfId="0" applyNumberFormat="1" applyFont="1" applyBorder="1" applyAlignment="1">
      <alignment vertical="center" wrapText="1"/>
    </xf>
    <xf numFmtId="49" fontId="5" fillId="0" borderId="44" xfId="0" applyNumberFormat="1" applyFont="1" applyBorder="1" applyAlignment="1" applyProtection="1">
      <alignment wrapText="1"/>
      <protection locked="0"/>
    </xf>
    <xf numFmtId="1" fontId="6" fillId="0" borderId="64" xfId="0" applyNumberFormat="1" applyFont="1" applyBorder="1"/>
    <xf numFmtId="1" fontId="6" fillId="0" borderId="65" xfId="0" applyNumberFormat="1" applyFont="1" applyBorder="1"/>
    <xf numFmtId="1" fontId="6" fillId="0" borderId="84" xfId="0" applyNumberFormat="1" applyFont="1" applyBorder="1"/>
    <xf numFmtId="1" fontId="6" fillId="4" borderId="85" xfId="0" applyNumberFormat="1" applyFont="1" applyFill="1" applyBorder="1"/>
    <xf numFmtId="1" fontId="5" fillId="4" borderId="85" xfId="0" applyNumberFormat="1" applyFont="1" applyFill="1" applyBorder="1" applyAlignment="1">
      <alignment vertical="center" wrapText="1"/>
    </xf>
    <xf numFmtId="1" fontId="5" fillId="4" borderId="26" xfId="0" applyNumberFormat="1" applyFont="1" applyFill="1" applyBorder="1" applyAlignment="1">
      <alignment vertical="center" wrapText="1"/>
    </xf>
    <xf numFmtId="1" fontId="5" fillId="3" borderId="86" xfId="0" applyNumberFormat="1" applyFont="1" applyFill="1" applyBorder="1"/>
    <xf numFmtId="1" fontId="5" fillId="3" borderId="87" xfId="0" applyNumberFormat="1" applyFont="1" applyFill="1" applyBorder="1"/>
    <xf numFmtId="1" fontId="5" fillId="0" borderId="88" xfId="0" applyNumberFormat="1" applyFont="1" applyBorder="1"/>
    <xf numFmtId="1" fontId="5" fillId="0" borderId="87" xfId="0" applyNumberFormat="1" applyFont="1" applyBorder="1"/>
    <xf numFmtId="1" fontId="5" fillId="4" borderId="27" xfId="0" applyNumberFormat="1" applyFont="1" applyFill="1" applyBorder="1" applyAlignment="1">
      <alignment horizontal="center" vertical="center" wrapText="1"/>
    </xf>
    <xf numFmtId="1" fontId="5" fillId="4" borderId="31" xfId="0" applyNumberFormat="1" applyFont="1" applyFill="1" applyBorder="1" applyAlignment="1">
      <alignment horizontal="center" vertical="center" wrapText="1"/>
    </xf>
    <xf numFmtId="1" fontId="5" fillId="4" borderId="25" xfId="0" applyNumberFormat="1" applyFont="1" applyFill="1" applyBorder="1" applyAlignment="1">
      <alignment vertical="center" wrapText="1"/>
    </xf>
    <xf numFmtId="1" fontId="6" fillId="4" borderId="0" xfId="0" applyNumberFormat="1" applyFont="1" applyFill="1"/>
    <xf numFmtId="0" fontId="5" fillId="0" borderId="89" xfId="0" applyFont="1" applyBorder="1"/>
    <xf numFmtId="0" fontId="5" fillId="3" borderId="87" xfId="0" applyFont="1" applyFill="1" applyBorder="1"/>
    <xf numFmtId="0" fontId="5" fillId="0" borderId="88" xfId="0" applyFont="1" applyBorder="1"/>
    <xf numFmtId="0" fontId="5" fillId="0" borderId="87" xfId="0" applyFont="1" applyBorder="1"/>
    <xf numFmtId="1" fontId="5" fillId="0" borderId="91" xfId="0" applyNumberFormat="1" applyFont="1" applyBorder="1"/>
    <xf numFmtId="1" fontId="5" fillId="0" borderId="86" xfId="0" applyNumberFormat="1" applyFont="1" applyBorder="1"/>
    <xf numFmtId="1" fontId="7" fillId="0" borderId="0" xfId="0" applyNumberFormat="1" applyFont="1"/>
    <xf numFmtId="1" fontId="7" fillId="0" borderId="0" xfId="0" applyNumberFormat="1" applyFont="1" applyProtection="1">
      <protection locked="0"/>
    </xf>
    <xf numFmtId="1" fontId="5" fillId="0" borderId="20" xfId="0" applyNumberFormat="1" applyFont="1" applyBorder="1" applyAlignment="1">
      <alignment horizontal="center" vertical="center" wrapText="1"/>
    </xf>
    <xf numFmtId="1" fontId="5" fillId="0" borderId="68" xfId="0" applyNumberFormat="1" applyFont="1" applyBorder="1" applyAlignment="1">
      <alignment horizontal="center" vertical="center" wrapText="1"/>
    </xf>
    <xf numFmtId="1" fontId="5" fillId="0" borderId="92" xfId="0" applyNumberFormat="1" applyFont="1" applyBorder="1" applyAlignment="1">
      <alignment horizontal="center" vertical="center" wrapText="1"/>
    </xf>
    <xf numFmtId="1" fontId="5" fillId="0" borderId="93" xfId="0" applyNumberFormat="1" applyFont="1" applyBorder="1" applyAlignment="1">
      <alignment horizontal="center" vertical="center" wrapText="1"/>
    </xf>
    <xf numFmtId="1" fontId="5" fillId="0" borderId="50" xfId="0" applyNumberFormat="1" applyFont="1" applyBorder="1" applyAlignment="1">
      <alignment horizontal="center" vertical="center" wrapText="1"/>
    </xf>
    <xf numFmtId="1" fontId="5" fillId="0" borderId="90" xfId="0" applyNumberFormat="1" applyFont="1" applyBorder="1" applyAlignment="1">
      <alignment horizontal="center" vertical="center" wrapText="1"/>
    </xf>
    <xf numFmtId="1" fontId="5" fillId="10" borderId="19" xfId="0" applyNumberFormat="1" applyFont="1" applyFill="1" applyBorder="1" applyAlignment="1">
      <alignment horizontal="left" vertical="center" wrapText="1"/>
    </xf>
    <xf numFmtId="1" fontId="5" fillId="10" borderId="44" xfId="0" applyNumberFormat="1" applyFont="1" applyFill="1" applyBorder="1"/>
    <xf numFmtId="1" fontId="5" fillId="0" borderId="20" xfId="1" applyNumberFormat="1" applyFont="1" applyFill="1" applyBorder="1" applyAlignment="1" applyProtection="1">
      <alignment horizontal="right"/>
      <protection locked="0"/>
    </xf>
    <xf numFmtId="1" fontId="5" fillId="0" borderId="68" xfId="1" applyNumberFormat="1" applyFont="1" applyFill="1" applyBorder="1" applyAlignment="1" applyProtection="1">
      <alignment horizontal="right"/>
      <protection locked="0"/>
    </xf>
    <xf numFmtId="1" fontId="5" fillId="0" borderId="90" xfId="1" applyNumberFormat="1" applyFont="1" applyFill="1" applyBorder="1" applyAlignment="1" applyProtection="1">
      <alignment horizontal="right"/>
      <protection locked="0"/>
    </xf>
    <xf numFmtId="49" fontId="5" fillId="0" borderId="20" xfId="0" applyNumberFormat="1" applyFont="1" applyBorder="1" applyProtection="1">
      <protection locked="0"/>
    </xf>
    <xf numFmtId="49" fontId="5" fillId="0" borderId="69" xfId="0" applyNumberFormat="1" applyFont="1" applyBorder="1" applyProtection="1">
      <protection locked="0"/>
    </xf>
    <xf numFmtId="1" fontId="5" fillId="0" borderId="0" xfId="0" applyNumberFormat="1" applyFont="1" applyProtection="1">
      <protection locked="0"/>
    </xf>
    <xf numFmtId="0" fontId="7" fillId="0" borderId="0" xfId="0" applyFont="1"/>
    <xf numFmtId="0" fontId="7" fillId="0" borderId="0" xfId="0" applyFont="1" applyProtection="1">
      <protection locked="0"/>
    </xf>
    <xf numFmtId="0" fontId="5" fillId="3" borderId="0" xfId="0" applyFont="1" applyFill="1" applyProtection="1">
      <protection hidden="1"/>
    </xf>
    <xf numFmtId="0" fontId="5" fillId="0" borderId="95" xfId="0" applyFont="1" applyBorder="1" applyProtection="1">
      <protection hidden="1"/>
    </xf>
    <xf numFmtId="0" fontId="5" fillId="0" borderId="96" xfId="0" applyFont="1" applyBorder="1" applyProtection="1">
      <protection hidden="1"/>
    </xf>
    <xf numFmtId="0" fontId="5" fillId="0" borderId="100" xfId="0" applyFont="1" applyBorder="1" applyAlignment="1">
      <alignment horizontal="center" vertical="center" wrapText="1"/>
    </xf>
    <xf numFmtId="0" fontId="5" fillId="0" borderId="101" xfId="0" applyFont="1" applyBorder="1" applyAlignment="1">
      <alignment horizontal="center" vertical="center" wrapText="1"/>
    </xf>
    <xf numFmtId="1" fontId="5" fillId="0" borderId="101" xfId="0" applyNumberFormat="1" applyFont="1" applyBorder="1" applyAlignment="1">
      <alignment horizontal="center" vertical="center" wrapText="1"/>
    </xf>
    <xf numFmtId="1" fontId="5" fillId="0" borderId="102" xfId="0" applyNumberFormat="1" applyFont="1" applyBorder="1" applyAlignment="1">
      <alignment horizontal="center" vertical="center" wrapText="1"/>
    </xf>
    <xf numFmtId="1" fontId="5" fillId="0" borderId="103" xfId="0" applyNumberFormat="1" applyFont="1" applyBorder="1" applyAlignment="1">
      <alignment horizontal="center" vertical="center" wrapText="1"/>
    </xf>
    <xf numFmtId="0" fontId="5" fillId="0" borderId="105" xfId="0" applyFont="1" applyBorder="1" applyProtection="1">
      <protection hidden="1"/>
    </xf>
    <xf numFmtId="1" fontId="5" fillId="0" borderId="106" xfId="0" applyNumberFormat="1" applyFont="1" applyBorder="1" applyAlignment="1">
      <alignment horizontal="center"/>
    </xf>
    <xf numFmtId="1" fontId="5" fillId="0" borderId="107" xfId="0" applyNumberFormat="1" applyFont="1" applyBorder="1" applyAlignment="1" applyProtection="1">
      <alignment horizontal="center" vertical="center"/>
      <protection hidden="1"/>
    </xf>
    <xf numFmtId="49" fontId="5" fillId="0" borderId="106" xfId="0" applyNumberFormat="1" applyFont="1" applyBorder="1" applyAlignment="1" applyProtection="1">
      <alignment horizontal="right"/>
      <protection locked="0"/>
    </xf>
    <xf numFmtId="3" fontId="5" fillId="0" borderId="106" xfId="0" applyNumberFormat="1" applyFont="1" applyBorder="1" applyAlignment="1" applyProtection="1">
      <alignment horizontal="right"/>
      <protection locked="0"/>
    </xf>
    <xf numFmtId="3" fontId="5" fillId="0" borderId="108" xfId="0" applyNumberFormat="1" applyFont="1" applyBorder="1" applyAlignment="1" applyProtection="1">
      <alignment horizontal="right"/>
      <protection locked="0"/>
    </xf>
    <xf numFmtId="1" fontId="5" fillId="7" borderId="48" xfId="0" applyNumberFormat="1" applyFont="1" applyFill="1" applyBorder="1" applyAlignment="1" applyProtection="1">
      <alignment horizontal="right"/>
      <protection locked="0"/>
    </xf>
    <xf numFmtId="1" fontId="5" fillId="7" borderId="94" xfId="0" applyNumberFormat="1" applyFont="1" applyFill="1" applyBorder="1" applyAlignment="1" applyProtection="1">
      <alignment horizontal="right"/>
      <protection locked="0"/>
    </xf>
    <xf numFmtId="1" fontId="5" fillId="7" borderId="63" xfId="0" applyNumberFormat="1" applyFont="1" applyFill="1" applyBorder="1" applyAlignment="1" applyProtection="1">
      <alignment horizontal="right"/>
      <protection locked="0"/>
    </xf>
    <xf numFmtId="1" fontId="5" fillId="7" borderId="109" xfId="0" applyNumberFormat="1" applyFont="1" applyFill="1" applyBorder="1" applyAlignment="1" applyProtection="1">
      <alignment horizontal="right"/>
      <protection locked="0"/>
    </xf>
    <xf numFmtId="1" fontId="5" fillId="7" borderId="110" xfId="0" applyNumberFormat="1" applyFont="1" applyFill="1" applyBorder="1" applyAlignment="1" applyProtection="1">
      <alignment horizontal="right"/>
      <protection locked="0"/>
    </xf>
    <xf numFmtId="1" fontId="5" fillId="7" borderId="111" xfId="0" applyNumberFormat="1" applyFont="1" applyFill="1" applyBorder="1" applyAlignment="1" applyProtection="1">
      <alignment horizontal="right"/>
      <protection locked="0"/>
    </xf>
    <xf numFmtId="1" fontId="5" fillId="7" borderId="112" xfId="0" applyNumberFormat="1" applyFont="1" applyFill="1" applyBorder="1" applyAlignment="1" applyProtection="1">
      <alignment horizontal="right"/>
      <protection locked="0"/>
    </xf>
    <xf numFmtId="1" fontId="5" fillId="0" borderId="31" xfId="0" applyNumberFormat="1" applyFont="1" applyBorder="1" applyAlignment="1">
      <alignment horizontal="center" vertical="center"/>
    </xf>
    <xf numFmtId="49" fontId="5" fillId="0" borderId="25" xfId="0" applyNumberFormat="1" applyFont="1" applyBorder="1" applyAlignment="1" applyProtection="1">
      <alignment horizontal="right"/>
      <protection locked="0"/>
    </xf>
    <xf numFmtId="3" fontId="5" fillId="0" borderId="25" xfId="0" applyNumberFormat="1" applyFont="1" applyBorder="1" applyAlignment="1" applyProtection="1">
      <alignment horizontal="right"/>
      <protection locked="0"/>
    </xf>
    <xf numFmtId="1" fontId="5" fillId="7" borderId="24" xfId="0" applyNumberFormat="1" applyFont="1" applyFill="1" applyBorder="1" applyAlignment="1" applyProtection="1">
      <alignment horizontal="right"/>
      <protection locked="0"/>
    </xf>
    <xf numFmtId="1" fontId="5" fillId="7" borderId="60" xfId="0" applyNumberFormat="1" applyFont="1" applyFill="1" applyBorder="1" applyAlignment="1" applyProtection="1">
      <alignment horizontal="right"/>
      <protection locked="0"/>
    </xf>
    <xf numFmtId="1" fontId="5" fillId="7" borderId="23" xfId="0" applyNumberFormat="1" applyFont="1" applyFill="1" applyBorder="1" applyAlignment="1" applyProtection="1">
      <alignment horizontal="right"/>
      <protection locked="0"/>
    </xf>
    <xf numFmtId="1" fontId="5" fillId="7" borderId="113" xfId="0" applyNumberFormat="1" applyFont="1" applyFill="1" applyBorder="1" applyAlignment="1" applyProtection="1">
      <alignment horizontal="right"/>
      <protection locked="0"/>
    </xf>
    <xf numFmtId="1" fontId="5" fillId="7" borderId="114" xfId="0" applyNumberFormat="1" applyFont="1" applyFill="1" applyBorder="1" applyAlignment="1" applyProtection="1">
      <alignment horizontal="right"/>
      <protection locked="0"/>
    </xf>
    <xf numFmtId="1" fontId="5" fillId="7" borderId="115" xfId="0" applyNumberFormat="1" applyFont="1" applyFill="1" applyBorder="1" applyAlignment="1" applyProtection="1">
      <alignment horizontal="right"/>
      <protection locked="0"/>
    </xf>
    <xf numFmtId="1" fontId="5" fillId="0" borderId="36" xfId="0" applyNumberFormat="1" applyFont="1" applyBorder="1" applyAlignment="1">
      <alignment horizontal="center" vertical="center" wrapText="1"/>
    </xf>
    <xf numFmtId="49" fontId="5" fillId="0" borderId="36" xfId="0" applyNumberFormat="1" applyFont="1" applyBorder="1" applyAlignment="1" applyProtection="1">
      <alignment horizontal="right"/>
      <protection locked="0"/>
    </xf>
    <xf numFmtId="3" fontId="5" fillId="0" borderId="34" xfId="0" applyNumberFormat="1" applyFont="1" applyBorder="1" applyAlignment="1" applyProtection="1">
      <alignment horizontal="right"/>
      <protection locked="0"/>
    </xf>
    <xf numFmtId="1" fontId="5" fillId="7" borderId="37" xfId="0" applyNumberFormat="1" applyFont="1" applyFill="1" applyBorder="1" applyAlignment="1" applyProtection="1">
      <alignment horizontal="right"/>
      <protection locked="0"/>
    </xf>
    <xf numFmtId="1" fontId="5" fillId="7" borderId="38" xfId="0" applyNumberFormat="1" applyFont="1" applyFill="1" applyBorder="1" applyAlignment="1" applyProtection="1">
      <alignment horizontal="right"/>
      <protection locked="0"/>
    </xf>
    <xf numFmtId="1" fontId="5" fillId="7" borderId="116" xfId="0" applyNumberFormat="1" applyFont="1" applyFill="1" applyBorder="1" applyAlignment="1" applyProtection="1">
      <alignment horizontal="right"/>
      <protection locked="0"/>
    </xf>
    <xf numFmtId="1" fontId="5" fillId="7" borderId="40" xfId="0" applyNumberFormat="1" applyFont="1" applyFill="1" applyBorder="1" applyAlignment="1" applyProtection="1">
      <alignment horizontal="right"/>
      <protection locked="0"/>
    </xf>
    <xf numFmtId="1" fontId="5" fillId="7" borderId="117" xfId="0" applyNumberFormat="1" applyFont="1" applyFill="1" applyBorder="1" applyAlignment="1" applyProtection="1">
      <alignment horizontal="right"/>
      <protection locked="0"/>
    </xf>
    <xf numFmtId="1" fontId="5" fillId="7" borderId="118" xfId="0" applyNumberFormat="1" applyFont="1" applyFill="1" applyBorder="1" applyAlignment="1" applyProtection="1">
      <alignment horizontal="right"/>
      <protection locked="0"/>
    </xf>
    <xf numFmtId="1" fontId="5" fillId="7" borderId="119" xfId="0" applyNumberFormat="1" applyFont="1" applyFill="1" applyBorder="1" applyAlignment="1" applyProtection="1">
      <alignment horizontal="right"/>
      <protection locked="0"/>
    </xf>
    <xf numFmtId="1" fontId="5" fillId="0" borderId="19" xfId="0" applyNumberFormat="1" applyFont="1" applyBorder="1" applyAlignment="1">
      <alignment horizontal="center" vertical="center"/>
    </xf>
    <xf numFmtId="1" fontId="5" fillId="0" borderId="19" xfId="0" applyNumberFormat="1" applyFont="1" applyBorder="1" applyAlignment="1" applyProtection="1">
      <alignment horizontal="center" vertical="center"/>
      <protection hidden="1"/>
    </xf>
    <xf numFmtId="49" fontId="5" fillId="0" borderId="18" xfId="0" applyNumberFormat="1" applyFont="1" applyBorder="1" applyAlignment="1" applyProtection="1">
      <alignment horizontal="right"/>
      <protection locked="0"/>
    </xf>
    <xf numFmtId="3" fontId="5" fillId="0" borderId="18" xfId="0" applyNumberFormat="1" applyFont="1" applyBorder="1" applyAlignment="1" applyProtection="1">
      <alignment horizontal="right"/>
      <protection locked="0"/>
    </xf>
    <xf numFmtId="3" fontId="5" fillId="0" borderId="94" xfId="0" applyNumberFormat="1" applyFont="1" applyBorder="1" applyAlignment="1" applyProtection="1">
      <alignment horizontal="right"/>
      <protection locked="0"/>
    </xf>
    <xf numFmtId="1" fontId="5" fillId="7" borderId="20" xfId="0" applyNumberFormat="1" applyFont="1" applyFill="1" applyBorder="1" applyAlignment="1" applyProtection="1">
      <alignment horizontal="right"/>
      <protection locked="0"/>
    </xf>
    <xf numFmtId="1" fontId="5" fillId="7" borderId="108" xfId="0" applyNumberFormat="1" applyFont="1" applyFill="1" applyBorder="1" applyAlignment="1" applyProtection="1">
      <alignment horizontal="right"/>
      <protection locked="0"/>
    </xf>
    <xf numFmtId="1" fontId="5" fillId="7" borderId="120" xfId="0" applyNumberFormat="1" applyFont="1" applyFill="1" applyBorder="1" applyAlignment="1" applyProtection="1">
      <alignment horizontal="right"/>
      <protection locked="0"/>
    </xf>
    <xf numFmtId="1" fontId="5" fillId="7" borderId="69" xfId="0" applyNumberFormat="1" applyFont="1" applyFill="1" applyBorder="1" applyAlignment="1" applyProtection="1">
      <alignment horizontal="right"/>
      <protection locked="0"/>
    </xf>
    <xf numFmtId="1" fontId="5" fillId="7" borderId="21" xfId="0" applyNumberFormat="1" applyFont="1" applyFill="1" applyBorder="1" applyAlignment="1" applyProtection="1">
      <alignment horizontal="right"/>
      <protection locked="0"/>
    </xf>
    <xf numFmtId="0" fontId="5" fillId="0" borderId="121" xfId="0" applyFont="1" applyBorder="1" applyProtection="1">
      <protection hidden="1"/>
    </xf>
    <xf numFmtId="0" fontId="5" fillId="0" borderId="122" xfId="0" applyFont="1" applyBorder="1" applyProtection="1">
      <protection hidden="1"/>
    </xf>
    <xf numFmtId="0" fontId="5" fillId="0" borderId="123" xfId="0" applyFont="1" applyBorder="1" applyProtection="1">
      <protection hidden="1"/>
    </xf>
    <xf numFmtId="0" fontId="5" fillId="3" borderId="105" xfId="0" applyFont="1" applyFill="1" applyBorder="1"/>
    <xf numFmtId="0" fontId="5" fillId="3" borderId="105" xfId="0" applyFont="1" applyFill="1" applyBorder="1" applyProtection="1">
      <protection hidden="1"/>
    </xf>
    <xf numFmtId="0" fontId="5" fillId="3" borderId="0" xfId="0" applyFont="1" applyFill="1" applyProtection="1">
      <protection locked="0"/>
    </xf>
    <xf numFmtId="1" fontId="5" fillId="0" borderId="125" xfId="0" applyNumberFormat="1" applyFont="1" applyBorder="1" applyAlignment="1">
      <alignment horizontal="left" vertical="center"/>
    </xf>
    <xf numFmtId="1" fontId="5" fillId="0" borderId="125" xfId="0" applyNumberFormat="1" applyFont="1" applyBorder="1" applyAlignment="1">
      <alignment horizontal="center" vertical="center" wrapText="1"/>
    </xf>
    <xf numFmtId="1" fontId="5" fillId="7" borderId="125" xfId="0" applyNumberFormat="1" applyFont="1" applyFill="1" applyBorder="1" applyProtection="1">
      <protection locked="0"/>
    </xf>
    <xf numFmtId="1" fontId="5" fillId="7" borderId="126" xfId="0" applyNumberFormat="1" applyFont="1" applyFill="1" applyBorder="1" applyProtection="1">
      <protection locked="0"/>
    </xf>
    <xf numFmtId="1" fontId="5" fillId="0" borderId="36" xfId="0" applyNumberFormat="1" applyFont="1" applyBorder="1" applyAlignment="1">
      <alignment horizontal="left" vertical="center"/>
    </xf>
    <xf numFmtId="1" fontId="5" fillId="7" borderId="36" xfId="0" applyNumberFormat="1" applyFont="1" applyFill="1" applyBorder="1" applyProtection="1">
      <protection locked="0"/>
    </xf>
    <xf numFmtId="1" fontId="5" fillId="0" borderId="11" xfId="0" applyNumberFormat="1" applyFont="1" applyBorder="1" applyAlignment="1">
      <alignment horizontal="left" vertical="center"/>
    </xf>
    <xf numFmtId="1" fontId="5" fillId="0" borderId="11" xfId="0" applyNumberFormat="1" applyFont="1" applyBorder="1" applyAlignment="1">
      <alignment horizontal="center" vertical="center" wrapText="1"/>
    </xf>
    <xf numFmtId="1" fontId="5" fillId="7" borderId="60" xfId="0" applyNumberFormat="1" applyFont="1" applyFill="1" applyBorder="1" applyProtection="1">
      <protection locked="0"/>
    </xf>
    <xf numFmtId="0" fontId="5" fillId="0" borderId="106" xfId="0" applyFont="1" applyBorder="1" applyAlignment="1">
      <alignment horizontal="left" vertical="center" wrapText="1"/>
    </xf>
    <xf numFmtId="3" fontId="5" fillId="0" borderId="106" xfId="0" applyNumberFormat="1" applyFont="1" applyBorder="1" applyProtection="1">
      <protection locked="0"/>
    </xf>
    <xf numFmtId="3" fontId="5" fillId="7" borderId="106" xfId="0" applyNumberFormat="1" applyFont="1" applyFill="1" applyBorder="1" applyProtection="1">
      <protection locked="0"/>
    </xf>
    <xf numFmtId="1" fontId="5" fillId="7" borderId="31" xfId="0" applyNumberFormat="1" applyFont="1" applyFill="1" applyBorder="1" applyProtection="1">
      <protection locked="0"/>
    </xf>
    <xf numFmtId="1" fontId="5" fillId="0" borderId="19" xfId="0" applyNumberFormat="1" applyFont="1" applyBorder="1" applyAlignment="1">
      <alignment horizontal="left" vertical="center" wrapText="1"/>
    </xf>
    <xf numFmtId="1" fontId="5" fillId="0" borderId="36" xfId="0" applyNumberFormat="1" applyFont="1" applyBorder="1" applyAlignment="1">
      <alignment horizontal="center"/>
    </xf>
    <xf numFmtId="1" fontId="5" fillId="0" borderId="128" xfId="0" applyNumberFormat="1" applyFont="1" applyBorder="1" applyAlignment="1">
      <alignment horizontal="center"/>
    </xf>
    <xf numFmtId="1" fontId="5" fillId="7" borderId="128" xfId="0" applyNumberFormat="1" applyFont="1" applyFill="1" applyBorder="1" applyProtection="1">
      <protection locked="0"/>
    </xf>
    <xf numFmtId="1" fontId="5" fillId="7" borderId="129" xfId="0" applyNumberFormat="1" applyFont="1" applyFill="1" applyBorder="1" applyProtection="1">
      <protection locked="0"/>
    </xf>
    <xf numFmtId="0" fontId="5" fillId="0" borderId="105" xfId="0" applyFont="1" applyBorder="1"/>
    <xf numFmtId="1" fontId="5" fillId="3" borderId="0" xfId="0" applyNumberFormat="1" applyFont="1" applyFill="1" applyProtection="1">
      <protection hidden="1"/>
    </xf>
    <xf numFmtId="1" fontId="5" fillId="3" borderId="123" xfId="0" applyNumberFormat="1" applyFont="1" applyFill="1" applyBorder="1" applyProtection="1">
      <protection hidden="1"/>
    </xf>
    <xf numFmtId="1" fontId="5" fillId="0" borderId="123" xfId="0" applyNumberFormat="1" applyFont="1" applyBorder="1" applyProtection="1">
      <protection hidden="1"/>
    </xf>
    <xf numFmtId="1" fontId="5" fillId="0" borderId="137" xfId="0" applyNumberFormat="1" applyFont="1" applyBorder="1" applyProtection="1">
      <protection hidden="1"/>
    </xf>
    <xf numFmtId="1" fontId="5" fillId="0" borderId="20" xfId="3" applyNumberFormat="1" applyFont="1" applyBorder="1" applyAlignment="1">
      <alignment horizontal="center" vertical="center" wrapText="1"/>
    </xf>
    <xf numFmtId="1" fontId="5" fillId="0" borderId="20" xfId="3" applyNumberFormat="1" applyFont="1" applyBorder="1" applyAlignment="1">
      <alignment horizontal="center" vertical="center"/>
    </xf>
    <xf numFmtId="1" fontId="5" fillId="0" borderId="20" xfId="3" applyNumberFormat="1" applyFont="1" applyFill="1" applyBorder="1" applyAlignment="1">
      <alignment horizontal="center" vertical="center"/>
    </xf>
    <xf numFmtId="1" fontId="5" fillId="0" borderId="108" xfId="3" applyNumberFormat="1" applyFont="1" applyFill="1" applyBorder="1" applyAlignment="1">
      <alignment horizontal="center" vertical="center" wrapText="1"/>
    </xf>
    <xf numFmtId="1" fontId="5" fillId="0" borderId="141" xfId="3" applyNumberFormat="1" applyFont="1" applyFill="1" applyBorder="1" applyAlignment="1">
      <alignment horizontal="center" vertical="center" wrapText="1"/>
    </xf>
    <xf numFmtId="1" fontId="5" fillId="0" borderId="69" xfId="3" applyNumberFormat="1" applyFont="1" applyFill="1" applyBorder="1" applyAlignment="1">
      <alignment horizontal="center" vertical="center" wrapText="1"/>
    </xf>
    <xf numFmtId="1" fontId="5" fillId="0" borderId="20" xfId="3" applyNumberFormat="1" applyFont="1" applyFill="1" applyBorder="1" applyAlignment="1">
      <alignment horizontal="center" vertical="center" wrapText="1"/>
    </xf>
    <xf numFmtId="1" fontId="5" fillId="0" borderId="142" xfId="3" applyNumberFormat="1" applyFont="1" applyFill="1" applyBorder="1" applyAlignment="1">
      <alignment horizontal="center" vertical="center" wrapText="1"/>
    </xf>
    <xf numFmtId="1" fontId="5" fillId="10" borderId="130" xfId="3" applyNumberFormat="1" applyFont="1" applyFill="1" applyBorder="1" applyAlignment="1">
      <alignment horizontal="center" vertical="center" wrapText="1"/>
    </xf>
    <xf numFmtId="1" fontId="5" fillId="4" borderId="143" xfId="3" applyNumberFormat="1" applyFont="1" applyFill="1" applyBorder="1" applyAlignment="1">
      <alignment horizontal="center" vertical="center" wrapText="1"/>
    </xf>
    <xf numFmtId="1" fontId="5" fillId="4" borderId="144" xfId="3" applyNumberFormat="1" applyFont="1" applyFill="1" applyBorder="1" applyAlignment="1">
      <alignment horizontal="center" vertical="center" wrapText="1"/>
    </xf>
    <xf numFmtId="1" fontId="5" fillId="0" borderId="69" xfId="3" applyNumberFormat="1" applyFont="1" applyBorder="1" applyAlignment="1">
      <alignment horizontal="center" vertical="center"/>
    </xf>
    <xf numFmtId="1" fontId="5" fillId="10" borderId="20" xfId="3" applyNumberFormat="1" applyFont="1" applyFill="1" applyBorder="1" applyAlignment="1">
      <alignment horizontal="center" vertical="center" wrapText="1"/>
    </xf>
    <xf numFmtId="1" fontId="5" fillId="10" borderId="69" xfId="3" applyNumberFormat="1" applyFont="1" applyFill="1" applyBorder="1" applyAlignment="1">
      <alignment horizontal="center" vertical="center" wrapText="1"/>
    </xf>
    <xf numFmtId="1" fontId="5" fillId="0" borderId="145" xfId="2" applyNumberFormat="1" applyFont="1" applyBorder="1" applyAlignment="1">
      <alignment vertical="center" wrapText="1"/>
    </xf>
    <xf numFmtId="1" fontId="5" fillId="5" borderId="28" xfId="4" applyNumberFormat="1" applyFont="1" applyFill="1" applyBorder="1" applyProtection="1">
      <protection locked="0"/>
    </xf>
    <xf numFmtId="1" fontId="5" fillId="7" borderId="28" xfId="4" applyNumberFormat="1" applyFont="1" applyFill="1" applyBorder="1" applyProtection="1">
      <protection locked="0"/>
    </xf>
    <xf numFmtId="1" fontId="5" fillId="7" borderId="146" xfId="4" applyNumberFormat="1" applyFont="1" applyFill="1" applyBorder="1" applyProtection="1">
      <protection locked="0"/>
    </xf>
    <xf numFmtId="1" fontId="5" fillId="7" borderId="60" xfId="4" applyNumberFormat="1" applyFont="1" applyFill="1" applyBorder="1" applyProtection="1">
      <protection locked="0"/>
    </xf>
    <xf numFmtId="1" fontId="5" fillId="7" borderId="28" xfId="5" applyNumberFormat="1" applyFont="1" applyFill="1" applyBorder="1" applyProtection="1">
      <protection locked="0"/>
    </xf>
    <xf numFmtId="1" fontId="5" fillId="7" borderId="54" xfId="5" applyNumberFormat="1" applyFont="1" applyFill="1" applyBorder="1" applyProtection="1">
      <protection locked="0"/>
    </xf>
    <xf numFmtId="1" fontId="5" fillId="7" borderId="30" xfId="5" applyNumberFormat="1" applyFont="1" applyFill="1" applyBorder="1" applyProtection="1">
      <protection locked="0"/>
    </xf>
    <xf numFmtId="1" fontId="5" fillId="7" borderId="30" xfId="4" applyNumberFormat="1" applyFont="1" applyFill="1" applyBorder="1" applyProtection="1">
      <protection locked="0"/>
    </xf>
    <xf numFmtId="1" fontId="5" fillId="12" borderId="24" xfId="5" applyNumberFormat="1" applyFont="1" applyFill="1" applyBorder="1" applyProtection="1"/>
    <xf numFmtId="1" fontId="5" fillId="12" borderId="113" xfId="5" applyNumberFormat="1" applyFont="1" applyFill="1" applyBorder="1" applyProtection="1"/>
    <xf numFmtId="1" fontId="5" fillId="0" borderId="147" xfId="0" applyNumberFormat="1" applyFont="1" applyBorder="1" applyProtection="1">
      <protection hidden="1"/>
    </xf>
    <xf numFmtId="1" fontId="5" fillId="0" borderId="36" xfId="2" applyNumberFormat="1" applyFont="1" applyBorder="1" applyAlignment="1">
      <alignment vertical="center" wrapText="1"/>
    </xf>
    <xf numFmtId="1" fontId="5" fillId="5" borderId="24" xfId="4" applyNumberFormat="1" applyFont="1" applyFill="1" applyBorder="1" applyProtection="1">
      <protection locked="0"/>
    </xf>
    <xf numFmtId="1" fontId="5" fillId="7" borderId="24" xfId="4" applyNumberFormat="1" applyFont="1" applyFill="1" applyBorder="1" applyProtection="1">
      <protection locked="0"/>
    </xf>
    <xf numFmtId="1" fontId="5" fillId="12" borderId="148" xfId="5" applyNumberFormat="1" applyFont="1" applyFill="1" applyBorder="1" applyProtection="1"/>
    <xf numFmtId="1" fontId="5" fillId="12" borderId="24" xfId="4" applyNumberFormat="1" applyFont="1" applyFill="1" applyBorder="1" applyProtection="1"/>
    <xf numFmtId="1" fontId="5" fillId="12" borderId="113" xfId="4" applyNumberFormat="1" applyFont="1" applyFill="1" applyBorder="1" applyProtection="1"/>
    <xf numFmtId="1" fontId="5" fillId="5" borderId="46" xfId="4" applyNumberFormat="1" applyFont="1" applyFill="1" applyBorder="1" applyProtection="1">
      <protection locked="0"/>
    </xf>
    <xf numFmtId="1" fontId="5" fillId="7" borderId="46" xfId="4" applyNumberFormat="1" applyFont="1" applyFill="1" applyBorder="1" applyProtection="1">
      <protection locked="0"/>
    </xf>
    <xf numFmtId="1" fontId="5" fillId="7" borderId="34" xfId="4" applyNumberFormat="1" applyFont="1" applyFill="1" applyBorder="1" applyProtection="1">
      <protection locked="0"/>
    </xf>
    <xf numFmtId="1" fontId="5" fillId="12" borderId="46" xfId="5" applyNumberFormat="1" applyFont="1" applyFill="1" applyBorder="1" applyProtection="1"/>
    <xf numFmtId="1" fontId="5" fillId="12" borderId="71" xfId="5" applyNumberFormat="1" applyFont="1" applyFill="1" applyBorder="1" applyProtection="1"/>
    <xf numFmtId="1" fontId="5" fillId="12" borderId="35" xfId="5" applyNumberFormat="1" applyFont="1" applyFill="1" applyBorder="1" applyProtection="1"/>
    <xf numFmtId="1" fontId="5" fillId="12" borderId="33" xfId="4" applyNumberFormat="1" applyFont="1" applyFill="1" applyBorder="1" applyProtection="1"/>
    <xf numFmtId="1" fontId="5" fillId="12" borderId="35" xfId="4" applyNumberFormat="1" applyFont="1" applyFill="1" applyBorder="1" applyProtection="1"/>
    <xf numFmtId="1" fontId="5" fillId="7" borderId="46" xfId="5" applyNumberFormat="1" applyFont="1" applyFill="1" applyBorder="1" applyProtection="1">
      <protection locked="0"/>
    </xf>
    <xf numFmtId="1" fontId="5" fillId="7" borderId="45" xfId="5" applyNumberFormat="1" applyFont="1" applyFill="1" applyBorder="1" applyProtection="1">
      <protection locked="0"/>
    </xf>
    <xf numFmtId="1" fontId="5" fillId="0" borderId="149" xfId="2" applyNumberFormat="1" applyFont="1" applyBorder="1" applyAlignment="1">
      <alignment horizontal="center" vertical="center" wrapText="1"/>
    </xf>
    <xf numFmtId="1" fontId="5" fillId="0" borderId="150" xfId="4" applyNumberFormat="1" applyFont="1" applyBorder="1" applyAlignment="1">
      <alignment horizontal="right"/>
    </xf>
    <xf numFmtId="1" fontId="5" fillId="0" borderId="151" xfId="4" applyNumberFormat="1" applyFont="1" applyBorder="1" applyAlignment="1">
      <alignment horizontal="right"/>
    </xf>
    <xf numFmtId="1" fontId="5" fillId="0" borderId="150" xfId="4" applyNumberFormat="1" applyFont="1" applyFill="1" applyBorder="1" applyAlignment="1">
      <alignment horizontal="right"/>
    </xf>
    <xf numFmtId="1" fontId="5" fillId="0" borderId="152" xfId="4" applyNumberFormat="1" applyFont="1" applyFill="1" applyBorder="1" applyAlignment="1">
      <alignment horizontal="right"/>
    </xf>
    <xf numFmtId="1" fontId="5" fillId="0" borderId="153" xfId="4" applyNumberFormat="1" applyFont="1" applyFill="1" applyBorder="1" applyAlignment="1">
      <alignment horizontal="right"/>
    </xf>
    <xf numFmtId="1" fontId="5" fillId="0" borderId="154" xfId="4" applyNumberFormat="1" applyFont="1" applyFill="1" applyBorder="1" applyAlignment="1">
      <alignment horizontal="right"/>
    </xf>
    <xf numFmtId="1" fontId="5" fillId="4" borderId="155" xfId="5" applyNumberFormat="1" applyFont="1" applyFill="1" applyBorder="1" applyAlignment="1">
      <alignment horizontal="right"/>
    </xf>
    <xf numFmtId="1" fontId="5" fillId="4" borderId="150" xfId="5" applyNumberFormat="1" applyFont="1" applyFill="1" applyBorder="1" applyAlignment="1">
      <alignment horizontal="right"/>
    </xf>
    <xf numFmtId="1" fontId="5" fillId="4" borderId="154" xfId="5" applyNumberFormat="1" applyFont="1" applyFill="1" applyBorder="1" applyAlignment="1">
      <alignment horizontal="right"/>
    </xf>
    <xf numFmtId="1" fontId="5" fillId="0" borderId="154" xfId="4" applyNumberFormat="1" applyFont="1" applyBorder="1" applyAlignment="1">
      <alignment horizontal="right"/>
    </xf>
    <xf numFmtId="0" fontId="7" fillId="0" borderId="156" xfId="0" applyFont="1" applyBorder="1"/>
    <xf numFmtId="0" fontId="7" fillId="0" borderId="84" xfId="0" applyFont="1" applyBorder="1"/>
    <xf numFmtId="0" fontId="7" fillId="0" borderId="64" xfId="0" applyFont="1" applyBorder="1"/>
    <xf numFmtId="0" fontId="5" fillId="0" borderId="147" xfId="0" applyFont="1" applyBorder="1" applyProtection="1">
      <protection hidden="1"/>
    </xf>
    <xf numFmtId="0" fontId="14" fillId="3" borderId="0" xfId="0" applyFont="1" applyFill="1" applyAlignment="1">
      <alignment vertical="center" wrapText="1"/>
    </xf>
    <xf numFmtId="0" fontId="4" fillId="3" borderId="0" xfId="0" applyFont="1" applyFill="1" applyProtection="1">
      <protection hidden="1"/>
    </xf>
    <xf numFmtId="0" fontId="5" fillId="3" borderId="147" xfId="0" applyFont="1" applyFill="1" applyBorder="1" applyProtection="1">
      <protection hidden="1"/>
    </xf>
    <xf numFmtId="0" fontId="15" fillId="5" borderId="159" xfId="0" applyFont="1" applyFill="1" applyBorder="1" applyAlignment="1">
      <alignment horizontal="center" vertical="center"/>
    </xf>
    <xf numFmtId="1" fontId="5" fillId="5" borderId="160" xfId="0" applyNumberFormat="1" applyFont="1" applyFill="1" applyBorder="1" applyAlignment="1">
      <alignment horizontal="center" vertical="center" wrapText="1"/>
    </xf>
    <xf numFmtId="0" fontId="15" fillId="5" borderId="161" xfId="0" applyFont="1" applyFill="1" applyBorder="1" applyAlignment="1">
      <alignment horizontal="center" vertical="center"/>
    </xf>
    <xf numFmtId="0" fontId="15" fillId="5" borderId="162" xfId="0" applyFont="1" applyFill="1" applyBorder="1"/>
    <xf numFmtId="49" fontId="5" fillId="5" borderId="17" xfId="4" applyNumberFormat="1" applyFont="1" applyFill="1" applyBorder="1" applyAlignment="1" applyProtection="1">
      <alignment horizontal="center" vertical="center"/>
      <protection locked="0"/>
    </xf>
    <xf numFmtId="166" fontId="5" fillId="5" borderId="17" xfId="4" applyNumberFormat="1" applyFont="1" applyFill="1" applyBorder="1" applyAlignment="1" applyProtection="1">
      <protection locked="0"/>
    </xf>
    <xf numFmtId="166" fontId="5" fillId="5" borderId="158" xfId="4" applyNumberFormat="1" applyFont="1" applyFill="1" applyBorder="1" applyAlignment="1" applyProtection="1">
      <protection locked="0"/>
    </xf>
    <xf numFmtId="0" fontId="15" fillId="5" borderId="35" xfId="0" applyFont="1" applyFill="1" applyBorder="1"/>
    <xf numFmtId="49" fontId="5" fillId="5" borderId="34" xfId="4" applyNumberFormat="1" applyFont="1" applyFill="1" applyBorder="1" applyAlignment="1" applyProtection="1">
      <alignment horizontal="center" vertical="center"/>
      <protection locked="0"/>
    </xf>
    <xf numFmtId="166" fontId="5" fillId="5" borderId="34" xfId="4" applyNumberFormat="1" applyFont="1" applyFill="1" applyBorder="1" applyAlignment="1" applyProtection="1">
      <protection locked="0"/>
    </xf>
    <xf numFmtId="166" fontId="5" fillId="5" borderId="36" xfId="4" applyNumberFormat="1" applyFont="1" applyFill="1" applyBorder="1" applyAlignment="1" applyProtection="1">
      <protection locked="0"/>
    </xf>
    <xf numFmtId="0" fontId="15" fillId="5" borderId="129" xfId="0" applyFont="1" applyFill="1" applyBorder="1"/>
    <xf numFmtId="49" fontId="5" fillId="5" borderId="129" xfId="4" applyNumberFormat="1" applyFont="1" applyFill="1" applyBorder="1" applyAlignment="1" applyProtection="1">
      <alignment horizontal="center" vertical="center"/>
      <protection locked="0"/>
    </xf>
    <xf numFmtId="166" fontId="5" fillId="5" borderId="129" xfId="4" applyNumberFormat="1" applyFont="1" applyFill="1" applyBorder="1" applyAlignment="1" applyProtection="1">
      <protection locked="0"/>
    </xf>
    <xf numFmtId="0" fontId="16" fillId="4" borderId="0" xfId="0" applyFont="1" applyFill="1"/>
    <xf numFmtId="0" fontId="2" fillId="4" borderId="130" xfId="0" applyFont="1" applyFill="1" applyBorder="1"/>
    <xf numFmtId="0" fontId="2" fillId="3" borderId="130" xfId="0" applyFont="1" applyFill="1" applyBorder="1"/>
    <xf numFmtId="0" fontId="2" fillId="3" borderId="163" xfId="0" applyFont="1" applyFill="1" applyBorder="1"/>
    <xf numFmtId="0" fontId="5" fillId="0" borderId="128" xfId="0" applyFont="1" applyBorder="1" applyAlignment="1">
      <alignment horizontal="center" vertical="center" wrapText="1"/>
    </xf>
    <xf numFmtId="0" fontId="5" fillId="0" borderId="159" xfId="0" applyFont="1" applyBorder="1" applyAlignment="1">
      <alignment horizontal="center" vertical="center" wrapText="1"/>
    </xf>
    <xf numFmtId="0" fontId="5" fillId="0" borderId="129" xfId="0" applyFont="1" applyBorder="1" applyAlignment="1">
      <alignment horizontal="center" vertical="center" wrapText="1"/>
    </xf>
    <xf numFmtId="0" fontId="5" fillId="0" borderId="149" xfId="0" applyFont="1" applyBorder="1" applyAlignment="1">
      <alignment horizontal="center" vertical="center" wrapText="1"/>
    </xf>
    <xf numFmtId="0" fontId="5" fillId="0" borderId="161" xfId="0" applyFont="1" applyBorder="1" applyAlignment="1">
      <alignment horizontal="center" vertical="center" wrapText="1"/>
    </xf>
    <xf numFmtId="0" fontId="5" fillId="0" borderId="165" xfId="0" applyFont="1" applyBorder="1" applyAlignment="1">
      <alignment horizontal="center" vertical="center" wrapText="1"/>
    </xf>
    <xf numFmtId="0" fontId="5" fillId="0" borderId="166" xfId="0" applyFont="1" applyBorder="1" applyAlignment="1">
      <alignment horizontal="center" vertical="center" wrapText="1"/>
    </xf>
    <xf numFmtId="1" fontId="5" fillId="0" borderId="34" xfId="0" applyNumberFormat="1" applyFont="1" applyBorder="1" applyAlignment="1">
      <alignment wrapText="1"/>
    </xf>
    <xf numFmtId="49" fontId="5" fillId="5" borderId="36" xfId="0" applyNumberFormat="1" applyFont="1" applyFill="1" applyBorder="1" applyProtection="1">
      <protection locked="0"/>
    </xf>
    <xf numFmtId="3" fontId="5" fillId="0" borderId="36" xfId="0" applyNumberFormat="1" applyFont="1" applyBorder="1" applyProtection="1">
      <protection locked="0"/>
    </xf>
    <xf numFmtId="3" fontId="5" fillId="3" borderId="34" xfId="0" applyNumberFormat="1" applyFont="1" applyFill="1" applyBorder="1" applyProtection="1">
      <protection locked="0"/>
    </xf>
    <xf numFmtId="3" fontId="5" fillId="7" borderId="24" xfId="0" applyNumberFormat="1" applyFont="1" applyFill="1" applyBorder="1" applyProtection="1">
      <protection locked="0"/>
    </xf>
    <xf numFmtId="3" fontId="5" fillId="7" borderId="60" xfId="0" applyNumberFormat="1" applyFont="1" applyFill="1" applyBorder="1" applyProtection="1">
      <protection locked="0"/>
    </xf>
    <xf numFmtId="3" fontId="5" fillId="7" borderId="113" xfId="0" applyNumberFormat="1" applyFont="1" applyFill="1" applyBorder="1" applyProtection="1">
      <protection locked="0"/>
    </xf>
    <xf numFmtId="3" fontId="5" fillId="7" borderId="23" xfId="0" applyNumberFormat="1" applyFont="1" applyFill="1" applyBorder="1" applyProtection="1">
      <protection locked="0"/>
    </xf>
    <xf numFmtId="3" fontId="5" fillId="7" borderId="148" xfId="0" applyNumberFormat="1" applyFont="1" applyFill="1" applyBorder="1" applyProtection="1">
      <protection locked="0"/>
    </xf>
    <xf numFmtId="3" fontId="5" fillId="7" borderId="169" xfId="0" applyNumberFormat="1" applyFont="1" applyFill="1" applyBorder="1" applyProtection="1">
      <protection locked="0"/>
    </xf>
    <xf numFmtId="1" fontId="5" fillId="7" borderId="146" xfId="0" applyNumberFormat="1" applyFont="1" applyFill="1" applyBorder="1" applyAlignment="1" applyProtection="1">
      <alignment wrapText="1"/>
      <protection locked="0"/>
    </xf>
    <xf numFmtId="1" fontId="5" fillId="0" borderId="146" xfId="0" applyNumberFormat="1" applyFont="1" applyBorder="1" applyAlignment="1" applyProtection="1">
      <alignment wrapText="1"/>
      <protection locked="0"/>
    </xf>
    <xf numFmtId="1" fontId="5" fillId="0" borderId="34" xfId="0" applyNumberFormat="1" applyFont="1" applyBorder="1"/>
    <xf numFmtId="3" fontId="5" fillId="3" borderId="38" xfId="0" applyNumberFormat="1" applyFont="1" applyFill="1" applyBorder="1" applyProtection="1">
      <protection locked="0"/>
    </xf>
    <xf numFmtId="3" fontId="5" fillId="7" borderId="33" xfId="0" applyNumberFormat="1" applyFont="1" applyFill="1" applyBorder="1" applyProtection="1">
      <protection locked="0"/>
    </xf>
    <xf numFmtId="3" fontId="5" fillId="7" borderId="34" xfId="0" applyNumberFormat="1" applyFont="1" applyFill="1" applyBorder="1" applyProtection="1">
      <protection locked="0"/>
    </xf>
    <xf numFmtId="3" fontId="5" fillId="7" borderId="35" xfId="0" applyNumberFormat="1" applyFont="1" applyFill="1" applyBorder="1" applyProtection="1">
      <protection locked="0"/>
    </xf>
    <xf numFmtId="3" fontId="5" fillId="7" borderId="57" xfId="0" applyNumberFormat="1" applyFont="1" applyFill="1" applyBorder="1" applyProtection="1">
      <protection locked="0"/>
    </xf>
    <xf numFmtId="3" fontId="5" fillId="7" borderId="58" xfId="0" applyNumberFormat="1" applyFont="1" applyFill="1" applyBorder="1" applyProtection="1">
      <protection locked="0"/>
    </xf>
    <xf numFmtId="3" fontId="5" fillId="7" borderId="59" xfId="0" applyNumberFormat="1" applyFont="1" applyFill="1" applyBorder="1" applyProtection="1">
      <protection locked="0"/>
    </xf>
    <xf numFmtId="1" fontId="5" fillId="0" borderId="60" xfId="0" applyNumberFormat="1" applyFont="1" applyBorder="1" applyAlignment="1" applyProtection="1">
      <alignment wrapText="1"/>
      <protection locked="0"/>
    </xf>
    <xf numFmtId="0" fontId="15" fillId="0" borderId="129" xfId="0" applyFont="1" applyBorder="1"/>
    <xf numFmtId="49" fontId="5" fillId="5" borderId="44" xfId="0" applyNumberFormat="1" applyFont="1" applyFill="1" applyBorder="1" applyProtection="1">
      <protection locked="0"/>
    </xf>
    <xf numFmtId="3" fontId="5" fillId="0" borderId="44" xfId="0" applyNumberFormat="1" applyFont="1" applyBorder="1" applyProtection="1">
      <protection locked="0"/>
    </xf>
    <xf numFmtId="3" fontId="5" fillId="3" borderId="47" xfId="0" applyNumberFormat="1" applyFont="1" applyFill="1" applyBorder="1" applyProtection="1">
      <protection locked="0"/>
    </xf>
    <xf numFmtId="3" fontId="5" fillId="7" borderId="47" xfId="0" applyNumberFormat="1" applyFont="1" applyFill="1" applyBorder="1" applyProtection="1">
      <protection locked="0"/>
    </xf>
    <xf numFmtId="3" fontId="5" fillId="7" borderId="170" xfId="0" applyNumberFormat="1" applyFont="1" applyFill="1" applyBorder="1" applyProtection="1">
      <protection locked="0"/>
    </xf>
    <xf numFmtId="3" fontId="5" fillId="7" borderId="171" xfId="0" applyNumberFormat="1" applyFont="1" applyFill="1" applyBorder="1" applyProtection="1">
      <protection locked="0"/>
    </xf>
    <xf numFmtId="1" fontId="5" fillId="7" borderId="159" xfId="0" applyNumberFormat="1" applyFont="1" applyFill="1" applyBorder="1" applyAlignment="1" applyProtection="1">
      <alignment wrapText="1"/>
      <protection locked="0"/>
    </xf>
    <xf numFmtId="1" fontId="5" fillId="7" borderId="161" xfId="0" applyNumberFormat="1" applyFont="1" applyFill="1" applyBorder="1" applyAlignment="1" applyProtection="1">
      <alignment wrapText="1"/>
      <protection locked="0"/>
    </xf>
    <xf numFmtId="1" fontId="5" fillId="0" borderId="44" xfId="0" applyNumberFormat="1" applyFont="1" applyBorder="1" applyAlignment="1" applyProtection="1">
      <alignment wrapText="1"/>
      <protection locked="0"/>
    </xf>
    <xf numFmtId="1" fontId="5" fillId="0" borderId="47" xfId="0" applyNumberFormat="1" applyFont="1" applyBorder="1" applyAlignment="1" applyProtection="1">
      <alignment wrapText="1"/>
      <protection locked="0"/>
    </xf>
    <xf numFmtId="0" fontId="5" fillId="4" borderId="0" xfId="0" applyFont="1" applyFill="1" applyAlignment="1">
      <alignment horizontal="left" vertical="center" wrapText="1"/>
    </xf>
    <xf numFmtId="0" fontId="5" fillId="0" borderId="0" xfId="0" applyFont="1" applyAlignment="1">
      <alignment horizontal="left" vertical="center" wrapText="1"/>
    </xf>
    <xf numFmtId="3" fontId="5" fillId="3" borderId="0" xfId="0" applyNumberFormat="1" applyFont="1" applyFill="1"/>
    <xf numFmtId="3" fontId="5" fillId="3" borderId="0" xfId="0" applyNumberFormat="1" applyFont="1" applyFill="1" applyProtection="1">
      <protection locked="0"/>
    </xf>
    <xf numFmtId="1" fontId="5" fillId="0" borderId="150" xfId="0" applyNumberFormat="1" applyFont="1" applyBorder="1" applyAlignment="1">
      <alignment horizontal="center" vertical="center"/>
    </xf>
    <xf numFmtId="1" fontId="5" fillId="0" borderId="160" xfId="0" applyNumberFormat="1" applyFont="1" applyBorder="1" applyAlignment="1">
      <alignment horizontal="center" vertical="center" wrapText="1"/>
    </xf>
    <xf numFmtId="1" fontId="5" fillId="0" borderId="152" xfId="0" applyNumberFormat="1" applyFont="1" applyBorder="1" applyAlignment="1">
      <alignment horizontal="center" vertical="center"/>
    </xf>
    <xf numFmtId="1" fontId="5" fillId="0" borderId="158" xfId="0" applyNumberFormat="1" applyFont="1" applyBorder="1" applyAlignment="1">
      <alignment horizontal="left" wrapText="1"/>
    </xf>
    <xf numFmtId="1" fontId="5" fillId="0" borderId="28" xfId="0" applyNumberFormat="1" applyFont="1" applyBorder="1"/>
    <xf numFmtId="1" fontId="5" fillId="2" borderId="174" xfId="6" applyNumberFormat="1" applyFont="1" applyBorder="1" applyProtection="1">
      <protection locked="0"/>
    </xf>
    <xf numFmtId="1" fontId="5" fillId="2" borderId="175" xfId="6" applyNumberFormat="1" applyFont="1" applyBorder="1" applyProtection="1">
      <protection locked="0"/>
    </xf>
    <xf numFmtId="1" fontId="5" fillId="2" borderId="176" xfId="6" applyNumberFormat="1" applyFont="1" applyBorder="1" applyProtection="1">
      <protection locked="0"/>
    </xf>
    <xf numFmtId="1" fontId="5" fillId="12" borderId="115" xfId="4" applyNumberFormat="1" applyFont="1" applyFill="1" applyBorder="1" applyProtection="1"/>
    <xf numFmtId="1" fontId="5" fillId="2" borderId="177" xfId="6" applyNumberFormat="1" applyFont="1" applyBorder="1" applyProtection="1">
      <protection locked="0"/>
    </xf>
    <xf numFmtId="1" fontId="5" fillId="2" borderId="178" xfId="6" applyNumberFormat="1" applyFont="1" applyBorder="1" applyProtection="1">
      <protection locked="0"/>
    </xf>
    <xf numFmtId="1" fontId="5" fillId="0" borderId="39" xfId="0" applyNumberFormat="1" applyFont="1" applyBorder="1" applyAlignment="1">
      <alignment horizontal="left" wrapText="1"/>
    </xf>
    <xf numFmtId="1" fontId="5" fillId="0" borderId="33" xfId="0" applyNumberFormat="1" applyFont="1" applyBorder="1"/>
    <xf numFmtId="1" fontId="5" fillId="2" borderId="179" xfId="6" applyNumberFormat="1" applyFont="1" applyBorder="1" applyProtection="1">
      <protection locked="0"/>
    </xf>
    <xf numFmtId="1" fontId="5" fillId="2" borderId="180" xfId="6" applyNumberFormat="1" applyFont="1" applyBorder="1" applyProtection="1">
      <protection locked="0"/>
    </xf>
    <xf numFmtId="1" fontId="5" fillId="2" borderId="181" xfId="6" applyNumberFormat="1" applyFont="1" applyBorder="1" applyProtection="1">
      <protection locked="0"/>
    </xf>
    <xf numFmtId="1" fontId="5" fillId="2" borderId="182" xfId="6" applyNumberFormat="1" applyFont="1" applyBorder="1" applyProtection="1">
      <protection locked="0"/>
    </xf>
    <xf numFmtId="1" fontId="5" fillId="2" borderId="183" xfId="6" applyNumberFormat="1" applyFont="1" applyBorder="1" applyProtection="1">
      <protection locked="0"/>
    </xf>
    <xf numFmtId="1" fontId="5" fillId="0" borderId="44" xfId="0" applyNumberFormat="1" applyFont="1" applyBorder="1" applyAlignment="1">
      <alignment horizontal="left" wrapText="1"/>
    </xf>
    <xf numFmtId="1" fontId="5" fillId="0" borderId="143" xfId="0" applyNumberFormat="1" applyFont="1" applyBorder="1"/>
    <xf numFmtId="1" fontId="5" fillId="2" borderId="184" xfId="6" applyNumberFormat="1" applyFont="1" applyBorder="1" applyProtection="1">
      <protection locked="0"/>
    </xf>
    <xf numFmtId="1" fontId="5" fillId="2" borderId="185" xfId="6" applyNumberFormat="1" applyFont="1" applyBorder="1" applyProtection="1">
      <protection locked="0"/>
    </xf>
    <xf numFmtId="1" fontId="5" fillId="2" borderId="186" xfId="6" applyNumberFormat="1" applyFont="1" applyBorder="1" applyProtection="1">
      <protection locked="0"/>
    </xf>
    <xf numFmtId="1" fontId="5" fillId="2" borderId="187" xfId="6" applyNumberFormat="1" applyFont="1" applyBorder="1" applyProtection="1">
      <protection locked="0"/>
    </xf>
    <xf numFmtId="1" fontId="5" fillId="2" borderId="188" xfId="6" applyNumberFormat="1" applyFont="1" applyBorder="1" applyProtection="1">
      <protection locked="0"/>
    </xf>
    <xf numFmtId="1" fontId="5" fillId="0" borderId="189" xfId="0" applyNumberFormat="1" applyFont="1" applyBorder="1" applyAlignment="1">
      <alignment horizontal="left" wrapText="1"/>
    </xf>
    <xf numFmtId="1" fontId="5" fillId="2" borderId="190" xfId="6" applyNumberFormat="1" applyFont="1" applyBorder="1" applyProtection="1">
      <protection locked="0"/>
    </xf>
    <xf numFmtId="1" fontId="5" fillId="2" borderId="191" xfId="6" applyNumberFormat="1" applyFont="1" applyBorder="1" applyProtection="1">
      <protection locked="0"/>
    </xf>
    <xf numFmtId="1" fontId="5" fillId="2" borderId="192" xfId="6" applyNumberFormat="1" applyFont="1" applyBorder="1" applyProtection="1">
      <protection locked="0"/>
    </xf>
    <xf numFmtId="1" fontId="5" fillId="2" borderId="193" xfId="6" applyNumberFormat="1" applyFont="1" applyBorder="1" applyProtection="1">
      <protection locked="0"/>
    </xf>
    <xf numFmtId="1" fontId="5" fillId="2" borderId="194" xfId="6" applyNumberFormat="1" applyFont="1" applyBorder="1" applyProtection="1">
      <protection locked="0"/>
    </xf>
    <xf numFmtId="1" fontId="5" fillId="2" borderId="162" xfId="6" applyNumberFormat="1" applyFont="1" applyBorder="1" applyProtection="1">
      <protection locked="0"/>
    </xf>
    <xf numFmtId="1" fontId="5" fillId="2" borderId="195" xfId="6" applyNumberFormat="1" applyFont="1" applyBorder="1" applyProtection="1">
      <protection locked="0"/>
    </xf>
    <xf numFmtId="1" fontId="5" fillId="2" borderId="196" xfId="6" applyNumberFormat="1" applyFont="1" applyBorder="1" applyProtection="1">
      <protection locked="0"/>
    </xf>
    <xf numFmtId="1" fontId="5" fillId="2" borderId="197" xfId="6" applyNumberFormat="1" applyFont="1" applyBorder="1" applyProtection="1">
      <protection locked="0"/>
    </xf>
    <xf numFmtId="1" fontId="5" fillId="12" borderId="198" xfId="4" applyNumberFormat="1" applyFont="1" applyFill="1" applyBorder="1" applyProtection="1"/>
    <xf numFmtId="1" fontId="5" fillId="2" borderId="199" xfId="6" applyNumberFormat="1" applyFont="1" applyBorder="1" applyProtection="1">
      <protection locked="0"/>
    </xf>
    <xf numFmtId="1" fontId="5" fillId="2" borderId="200" xfId="6" applyNumberFormat="1" applyFont="1" applyBorder="1" applyProtection="1">
      <protection locked="0"/>
    </xf>
    <xf numFmtId="1" fontId="5" fillId="0" borderId="26" xfId="0" applyNumberFormat="1" applyFont="1" applyBorder="1"/>
    <xf numFmtId="1" fontId="5" fillId="0" borderId="24" xfId="0" applyNumberFormat="1" applyFont="1" applyBorder="1"/>
    <xf numFmtId="1" fontId="5" fillId="2" borderId="201" xfId="6" applyNumberFormat="1" applyFont="1" applyBorder="1" applyProtection="1">
      <protection locked="0"/>
    </xf>
    <xf numFmtId="1" fontId="5" fillId="2" borderId="202" xfId="6" applyNumberFormat="1" applyFont="1" applyBorder="1" applyProtection="1">
      <protection locked="0"/>
    </xf>
    <xf numFmtId="1" fontId="5" fillId="2" borderId="203" xfId="6" applyNumberFormat="1" applyFont="1" applyBorder="1" applyProtection="1">
      <protection locked="0"/>
    </xf>
    <xf numFmtId="1" fontId="5" fillId="2" borderId="204" xfId="6" applyNumberFormat="1" applyFont="1" applyBorder="1" applyProtection="1">
      <protection locked="0"/>
    </xf>
    <xf numFmtId="1" fontId="5" fillId="2" borderId="205" xfId="6" applyNumberFormat="1" applyFont="1" applyBorder="1" applyProtection="1">
      <protection locked="0"/>
    </xf>
    <xf numFmtId="1" fontId="5" fillId="2" borderId="206" xfId="6" applyNumberFormat="1" applyFont="1" applyBorder="1" applyProtection="1">
      <protection locked="0"/>
    </xf>
    <xf numFmtId="1" fontId="5" fillId="0" borderId="32" xfId="0" applyNumberFormat="1" applyFont="1" applyBorder="1"/>
    <xf numFmtId="1" fontId="5" fillId="2" borderId="207" xfId="6" applyNumberFormat="1" applyFont="1" applyBorder="1" applyProtection="1">
      <protection locked="0"/>
    </xf>
    <xf numFmtId="1" fontId="5" fillId="2" borderId="208" xfId="6" applyNumberFormat="1" applyFont="1" applyBorder="1" applyProtection="1">
      <protection locked="0"/>
    </xf>
    <xf numFmtId="1" fontId="5" fillId="2" borderId="209" xfId="6" applyNumberFormat="1" applyFont="1" applyBorder="1" applyProtection="1">
      <protection locked="0"/>
    </xf>
    <xf numFmtId="1" fontId="5" fillId="2" borderId="210" xfId="6" applyNumberFormat="1" applyFont="1" applyBorder="1" applyProtection="1">
      <protection locked="0"/>
    </xf>
    <xf numFmtId="1" fontId="5" fillId="2" borderId="211" xfId="6" applyNumberFormat="1" applyFont="1" applyBorder="1" applyProtection="1">
      <protection locked="0"/>
    </xf>
    <xf numFmtId="1" fontId="5" fillId="2" borderId="212" xfId="6" applyNumberFormat="1" applyFont="1" applyBorder="1" applyProtection="1">
      <protection locked="0"/>
    </xf>
    <xf numFmtId="1" fontId="5" fillId="0" borderId="43" xfId="0" applyNumberFormat="1" applyFont="1" applyBorder="1"/>
    <xf numFmtId="1" fontId="5" fillId="0" borderId="46" xfId="0" applyNumberFormat="1" applyFont="1" applyBorder="1"/>
    <xf numFmtId="1" fontId="5" fillId="2" borderId="213" xfId="6" applyNumberFormat="1" applyFont="1" applyBorder="1" applyProtection="1">
      <protection locked="0"/>
    </xf>
    <xf numFmtId="0" fontId="0" fillId="5" borderId="0" xfId="0" applyFill="1"/>
    <xf numFmtId="0" fontId="18" fillId="4" borderId="0" xfId="0" applyFont="1" applyFill="1"/>
    <xf numFmtId="0" fontId="18" fillId="5" borderId="0" xfId="0" applyFont="1" applyFill="1"/>
    <xf numFmtId="1" fontId="5" fillId="5" borderId="150" xfId="0" applyNumberFormat="1" applyFont="1" applyFill="1" applyBorder="1" applyAlignment="1">
      <alignment horizontal="center" vertical="center" wrapText="1"/>
    </xf>
    <xf numFmtId="1" fontId="5" fillId="5" borderId="154" xfId="0" applyNumberFormat="1" applyFont="1" applyFill="1" applyBorder="1" applyAlignment="1">
      <alignment horizontal="center" vertical="center" wrapText="1"/>
    </xf>
    <xf numFmtId="1" fontId="5" fillId="5" borderId="219" xfId="0" applyNumberFormat="1" applyFont="1" applyFill="1" applyBorder="1" applyAlignment="1">
      <alignment horizontal="center" vertical="center" wrapText="1"/>
    </xf>
    <xf numFmtId="1" fontId="5" fillId="5" borderId="31" xfId="0" applyNumberFormat="1" applyFont="1" applyFill="1" applyBorder="1"/>
    <xf numFmtId="1" fontId="5" fillId="5" borderId="28" xfId="0" applyNumberFormat="1" applyFont="1" applyFill="1" applyBorder="1"/>
    <xf numFmtId="1" fontId="5" fillId="5" borderId="54" xfId="0" applyNumberFormat="1" applyFont="1" applyFill="1" applyBorder="1"/>
    <xf numFmtId="1" fontId="5" fillId="5" borderId="146" xfId="0" applyNumberFormat="1" applyFont="1" applyFill="1" applyBorder="1"/>
    <xf numFmtId="1" fontId="5" fillId="5" borderId="28" xfId="0" applyNumberFormat="1" applyFont="1" applyFill="1" applyBorder="1" applyProtection="1">
      <protection locked="0"/>
    </xf>
    <xf numFmtId="1" fontId="5" fillId="5" borderId="146" xfId="0" applyNumberFormat="1" applyFont="1" applyFill="1" applyBorder="1" applyProtection="1">
      <protection locked="0"/>
    </xf>
    <xf numFmtId="1" fontId="5" fillId="5" borderId="221" xfId="0" applyNumberFormat="1" applyFont="1" applyFill="1" applyBorder="1" applyProtection="1">
      <protection locked="0"/>
    </xf>
    <xf numFmtId="1" fontId="5" fillId="5" borderId="222" xfId="0" applyNumberFormat="1" applyFont="1" applyFill="1" applyBorder="1" applyProtection="1">
      <protection locked="0"/>
    </xf>
    <xf numFmtId="1" fontId="5" fillId="5" borderId="36" xfId="0" applyNumberFormat="1" applyFont="1" applyFill="1" applyBorder="1"/>
    <xf numFmtId="1" fontId="5" fillId="5" borderId="33" xfId="0" applyNumberFormat="1" applyFont="1" applyFill="1" applyBorder="1"/>
    <xf numFmtId="1" fontId="5" fillId="5" borderId="58" xfId="0" applyNumberFormat="1" applyFont="1" applyFill="1" applyBorder="1"/>
    <xf numFmtId="1" fontId="5" fillId="5" borderId="34" xfId="0" applyNumberFormat="1" applyFont="1" applyFill="1" applyBorder="1"/>
    <xf numFmtId="1" fontId="5" fillId="5" borderId="24" xfId="0" applyNumberFormat="1" applyFont="1" applyFill="1" applyBorder="1" applyProtection="1">
      <protection locked="0"/>
    </xf>
    <xf numFmtId="1" fontId="5" fillId="5" borderId="60" xfId="0" applyNumberFormat="1" applyFont="1" applyFill="1" applyBorder="1" applyProtection="1">
      <protection locked="0"/>
    </xf>
    <xf numFmtId="1" fontId="5" fillId="5" borderId="223" xfId="0" applyNumberFormat="1" applyFont="1" applyFill="1" applyBorder="1" applyProtection="1">
      <protection locked="0"/>
    </xf>
    <xf numFmtId="1" fontId="5" fillId="5" borderId="23" xfId="0" applyNumberFormat="1" applyFont="1" applyFill="1" applyBorder="1" applyProtection="1">
      <protection locked="0"/>
    </xf>
    <xf numFmtId="1" fontId="5" fillId="5" borderId="33" xfId="0" applyNumberFormat="1" applyFont="1" applyFill="1" applyBorder="1" applyProtection="1">
      <protection locked="0"/>
    </xf>
    <xf numFmtId="1" fontId="5" fillId="5" borderId="34" xfId="0" applyNumberFormat="1" applyFont="1" applyFill="1" applyBorder="1" applyProtection="1">
      <protection locked="0"/>
    </xf>
    <xf numFmtId="1" fontId="5" fillId="5" borderId="224" xfId="0" applyNumberFormat="1" applyFont="1" applyFill="1" applyBorder="1" applyProtection="1">
      <protection locked="0"/>
    </xf>
    <xf numFmtId="1" fontId="5" fillId="5" borderId="57" xfId="0" applyNumberFormat="1" applyFont="1" applyFill="1" applyBorder="1" applyProtection="1">
      <protection locked="0"/>
    </xf>
    <xf numFmtId="1" fontId="5" fillId="5" borderId="36" xfId="0" applyNumberFormat="1" applyFont="1" applyFill="1" applyBorder="1" applyAlignment="1">
      <alignment wrapText="1"/>
    </xf>
    <xf numFmtId="1" fontId="5" fillId="5" borderId="37" xfId="0" applyNumberFormat="1" applyFont="1" applyFill="1" applyBorder="1" applyProtection="1">
      <protection locked="0"/>
    </xf>
    <xf numFmtId="1" fontId="5" fillId="5" borderId="38" xfId="0" applyNumberFormat="1" applyFont="1" applyFill="1" applyBorder="1" applyProtection="1">
      <protection locked="0"/>
    </xf>
    <xf numFmtId="1" fontId="5" fillId="5" borderId="225" xfId="0" applyNumberFormat="1" applyFont="1" applyFill="1" applyBorder="1" applyProtection="1">
      <protection locked="0"/>
    </xf>
    <xf numFmtId="1" fontId="5" fillId="5" borderId="116" xfId="0" applyNumberFormat="1" applyFont="1" applyFill="1" applyBorder="1" applyProtection="1">
      <protection locked="0"/>
    </xf>
    <xf numFmtId="1" fontId="5" fillId="5" borderId="44" xfId="0" applyNumberFormat="1" applyFont="1" applyFill="1" applyBorder="1"/>
    <xf numFmtId="1" fontId="5" fillId="5" borderId="46" xfId="0" applyNumberFormat="1" applyFont="1" applyFill="1" applyBorder="1"/>
    <xf numFmtId="1" fontId="5" fillId="5" borderId="71" xfId="0" applyNumberFormat="1" applyFont="1" applyFill="1" applyBorder="1"/>
    <xf numFmtId="1" fontId="5" fillId="5" borderId="47" xfId="0" applyNumberFormat="1" applyFont="1" applyFill="1" applyBorder="1"/>
    <xf numFmtId="1" fontId="5" fillId="5" borderId="46" xfId="0" applyNumberFormat="1" applyFont="1" applyFill="1" applyBorder="1" applyProtection="1">
      <protection locked="0"/>
    </xf>
    <xf numFmtId="1" fontId="5" fillId="5" borderId="47" xfId="0" applyNumberFormat="1" applyFont="1" applyFill="1" applyBorder="1" applyProtection="1">
      <protection locked="0"/>
    </xf>
    <xf numFmtId="1" fontId="5" fillId="5" borderId="226" xfId="0" applyNumberFormat="1" applyFont="1" applyFill="1" applyBorder="1" applyProtection="1">
      <protection locked="0"/>
    </xf>
    <xf numFmtId="1" fontId="5" fillId="5" borderId="170" xfId="0" applyNumberFormat="1" applyFont="1" applyFill="1" applyBorder="1" applyProtection="1">
      <protection locked="0"/>
    </xf>
    <xf numFmtId="1" fontId="5" fillId="5" borderId="37" xfId="0" applyNumberFormat="1" applyFont="1" applyFill="1" applyBorder="1"/>
    <xf numFmtId="1" fontId="5" fillId="5" borderId="41" xfId="0" applyNumberFormat="1" applyFont="1" applyFill="1" applyBorder="1"/>
    <xf numFmtId="1" fontId="5" fillId="5" borderId="38" xfId="0" applyNumberFormat="1" applyFont="1" applyFill="1" applyBorder="1"/>
    <xf numFmtId="1" fontId="18" fillId="4" borderId="0" xfId="0" applyNumberFormat="1" applyFont="1" applyFill="1"/>
    <xf numFmtId="1" fontId="18" fillId="5" borderId="0" xfId="0" applyNumberFormat="1" applyFont="1" applyFill="1"/>
    <xf numFmtId="0" fontId="5" fillId="5" borderId="150" xfId="0" applyFont="1" applyFill="1" applyBorder="1" applyAlignment="1">
      <alignment horizontal="center" vertical="center"/>
    </xf>
    <xf numFmtId="0" fontId="5" fillId="5" borderId="160" xfId="0" applyFont="1" applyFill="1" applyBorder="1" applyAlignment="1">
      <alignment horizontal="center" vertical="center"/>
    </xf>
    <xf numFmtId="0" fontId="5" fillId="5" borderId="216" xfId="0" applyFont="1" applyFill="1" applyBorder="1" applyAlignment="1">
      <alignment horizontal="center" vertical="center"/>
    </xf>
    <xf numFmtId="0" fontId="5" fillId="5" borderId="130" xfId="0" applyFont="1" applyFill="1" applyBorder="1" applyAlignment="1">
      <alignment wrapText="1"/>
    </xf>
    <xf numFmtId="1" fontId="5" fillId="5" borderId="150" xfId="0" applyNumberFormat="1" applyFont="1" applyFill="1" applyBorder="1"/>
    <xf numFmtId="1" fontId="5" fillId="5" borderId="71" xfId="0" applyNumberFormat="1" applyFont="1" applyFill="1" applyBorder="1" applyProtection="1">
      <protection locked="0"/>
    </xf>
    <xf numFmtId="1" fontId="5" fillId="5" borderId="44" xfId="0" applyNumberFormat="1" applyFont="1" applyFill="1" applyBorder="1" applyProtection="1">
      <protection locked="0"/>
    </xf>
    <xf numFmtId="1" fontId="1" fillId="3" borderId="0" xfId="0" applyNumberFormat="1" applyFont="1" applyFill="1"/>
    <xf numFmtId="0" fontId="25" fillId="0" borderId="0" xfId="0" applyFont="1"/>
    <xf numFmtId="1" fontId="10" fillId="0" borderId="150" xfId="0" applyNumberFormat="1" applyFont="1" applyBorder="1" applyAlignment="1">
      <alignment horizontal="center" vertical="center" wrapText="1"/>
    </xf>
    <xf numFmtId="1" fontId="10" fillId="0" borderId="160" xfId="0" applyNumberFormat="1" applyFont="1" applyBorder="1" applyAlignment="1">
      <alignment horizontal="center" vertical="center"/>
    </xf>
    <xf numFmtId="1" fontId="10" fillId="0" borderId="219" xfId="0" applyNumberFormat="1" applyFont="1" applyBorder="1" applyAlignment="1">
      <alignment horizontal="center" vertical="center" wrapText="1"/>
    </xf>
    <xf numFmtId="0" fontId="5" fillId="0" borderId="31" xfId="0" applyFont="1" applyBorder="1"/>
    <xf numFmtId="1" fontId="10" fillId="7" borderId="28" xfId="0" applyNumberFormat="1" applyFont="1" applyFill="1" applyBorder="1" applyProtection="1">
      <protection locked="0"/>
    </xf>
    <xf numFmtId="1" fontId="10" fillId="7" borderId="54" xfId="0" applyNumberFormat="1" applyFont="1" applyFill="1" applyBorder="1" applyProtection="1">
      <protection locked="0"/>
    </xf>
    <xf numFmtId="1" fontId="10" fillId="7" borderId="55" xfId="0" applyNumberFormat="1" applyFont="1" applyFill="1" applyBorder="1" applyProtection="1">
      <protection locked="0"/>
    </xf>
    <xf numFmtId="1" fontId="10" fillId="7" borderId="228" xfId="0" applyNumberFormat="1" applyFont="1" applyFill="1" applyBorder="1" applyProtection="1">
      <protection locked="0"/>
    </xf>
    <xf numFmtId="1" fontId="10" fillId="7" borderId="30" xfId="0" applyNumberFormat="1" applyFont="1" applyFill="1" applyBorder="1" applyProtection="1">
      <protection locked="0"/>
    </xf>
    <xf numFmtId="0" fontId="10" fillId="13" borderId="0" xfId="0" applyFont="1" applyFill="1"/>
    <xf numFmtId="0" fontId="10" fillId="0" borderId="0" xfId="0" applyFont="1"/>
    <xf numFmtId="0" fontId="0" fillId="14" borderId="0" xfId="0" applyFill="1"/>
    <xf numFmtId="1" fontId="10" fillId="7" borderId="33" xfId="0" applyNumberFormat="1" applyFont="1" applyFill="1" applyBorder="1" applyProtection="1">
      <protection locked="0"/>
    </xf>
    <xf numFmtId="1" fontId="10" fillId="7" borderId="58" xfId="0" applyNumberFormat="1" applyFont="1" applyFill="1" applyBorder="1" applyProtection="1">
      <protection locked="0"/>
    </xf>
    <xf numFmtId="1" fontId="10" fillId="7" borderId="59" xfId="0" applyNumberFormat="1" applyFont="1" applyFill="1" applyBorder="1" applyProtection="1">
      <protection locked="0"/>
    </xf>
    <xf numFmtId="1" fontId="10" fillId="7" borderId="229" xfId="0" applyNumberFormat="1" applyFont="1" applyFill="1" applyBorder="1" applyProtection="1">
      <protection locked="0"/>
    </xf>
    <xf numFmtId="1" fontId="10" fillId="7" borderId="35" xfId="0" applyNumberFormat="1" applyFont="1" applyFill="1" applyBorder="1" applyProtection="1">
      <protection locked="0"/>
    </xf>
    <xf numFmtId="1" fontId="10" fillId="7" borderId="46" xfId="0" applyNumberFormat="1" applyFont="1" applyFill="1" applyBorder="1" applyProtection="1">
      <protection locked="0"/>
    </xf>
    <xf numFmtId="1" fontId="10" fillId="7" borderId="71" xfId="0" applyNumberFormat="1" applyFont="1" applyFill="1" applyBorder="1" applyProtection="1">
      <protection locked="0"/>
    </xf>
    <xf numFmtId="1" fontId="10" fillId="7" borderId="171" xfId="0" applyNumberFormat="1" applyFont="1" applyFill="1" applyBorder="1" applyProtection="1">
      <protection locked="0"/>
    </xf>
    <xf numFmtId="1" fontId="10" fillId="7" borderId="119" xfId="0" applyNumberFormat="1" applyFont="1" applyFill="1" applyBorder="1" applyProtection="1">
      <protection locked="0"/>
    </xf>
    <xf numFmtId="1" fontId="10" fillId="7" borderId="45" xfId="0" applyNumberFormat="1" applyFont="1" applyFill="1" applyBorder="1" applyProtection="1">
      <protection locked="0"/>
    </xf>
    <xf numFmtId="1" fontId="25" fillId="0" borderId="0" xfId="0" applyNumberFormat="1" applyFont="1"/>
    <xf numFmtId="1" fontId="26" fillId="0" borderId="0" xfId="0" applyNumberFormat="1" applyFont="1"/>
    <xf numFmtId="0" fontId="5" fillId="15" borderId="149" xfId="0" applyFont="1" applyFill="1" applyBorder="1" applyAlignment="1">
      <alignment vertical="top" wrapText="1"/>
    </xf>
    <xf numFmtId="1" fontId="10" fillId="7" borderId="219" xfId="0" applyNumberFormat="1" applyFont="1" applyFill="1" applyBorder="1" applyProtection="1">
      <protection locked="0"/>
    </xf>
    <xf numFmtId="1" fontId="10" fillId="7" borderId="230" xfId="0" applyNumberFormat="1" applyFont="1" applyFill="1" applyBorder="1" applyProtection="1">
      <protection locked="0"/>
    </xf>
    <xf numFmtId="1" fontId="10" fillId="7" borderId="151" xfId="0" applyNumberFormat="1" applyFont="1" applyFill="1" applyBorder="1" applyProtection="1">
      <protection locked="0"/>
    </xf>
    <xf numFmtId="0" fontId="5" fillId="15" borderId="231" xfId="0" applyFont="1" applyFill="1" applyBorder="1" applyAlignment="1">
      <alignment wrapText="1"/>
    </xf>
    <xf numFmtId="1" fontId="10" fillId="7" borderId="114" xfId="0" applyNumberFormat="1" applyFont="1" applyFill="1" applyBorder="1" applyProtection="1">
      <protection locked="0"/>
    </xf>
    <xf numFmtId="1" fontId="10" fillId="7" borderId="23" xfId="0" applyNumberFormat="1" applyFont="1" applyFill="1" applyBorder="1" applyProtection="1">
      <protection locked="0"/>
    </xf>
    <xf numFmtId="1" fontId="10" fillId="7" borderId="60" xfId="0" applyNumberFormat="1" applyFont="1" applyFill="1" applyBorder="1" applyProtection="1">
      <protection locked="0"/>
    </xf>
    <xf numFmtId="0" fontId="5" fillId="15" borderId="32" xfId="0" applyFont="1" applyFill="1" applyBorder="1" applyAlignment="1">
      <alignment wrapText="1"/>
    </xf>
    <xf numFmtId="1" fontId="10" fillId="7" borderId="57" xfId="0" applyNumberFormat="1" applyFont="1" applyFill="1" applyBorder="1" applyProtection="1">
      <protection locked="0"/>
    </xf>
    <xf numFmtId="1" fontId="10" fillId="7" borderId="34" xfId="0" applyNumberFormat="1" applyFont="1" applyFill="1" applyBorder="1" applyProtection="1">
      <protection locked="0"/>
    </xf>
    <xf numFmtId="1" fontId="5" fillId="15" borderId="32" xfId="0" applyNumberFormat="1" applyFont="1" applyFill="1" applyBorder="1" applyAlignment="1">
      <alignment wrapText="1"/>
    </xf>
    <xf numFmtId="1" fontId="10" fillId="7" borderId="117" xfId="0" applyNumberFormat="1" applyFont="1" applyFill="1" applyBorder="1" applyProtection="1">
      <protection locked="0"/>
    </xf>
    <xf numFmtId="1" fontId="10" fillId="7" borderId="116" xfId="0" applyNumberFormat="1" applyFont="1" applyFill="1" applyBorder="1" applyProtection="1">
      <protection locked="0"/>
    </xf>
    <xf numFmtId="1" fontId="10" fillId="7" borderId="38" xfId="0" applyNumberFormat="1" applyFont="1" applyFill="1" applyBorder="1" applyProtection="1">
      <protection locked="0"/>
    </xf>
    <xf numFmtId="0" fontId="5" fillId="15" borderId="43" xfId="0" applyFont="1" applyFill="1" applyBorder="1" applyAlignment="1">
      <alignment wrapText="1"/>
    </xf>
    <xf numFmtId="1" fontId="10" fillId="7" borderId="170" xfId="0" applyNumberFormat="1" applyFont="1" applyFill="1" applyBorder="1" applyProtection="1">
      <protection locked="0"/>
    </xf>
    <xf numFmtId="1" fontId="10" fillId="7" borderId="47" xfId="0" applyNumberFormat="1" applyFont="1" applyFill="1" applyBorder="1" applyProtection="1">
      <protection locked="0"/>
    </xf>
    <xf numFmtId="1" fontId="27" fillId="0" borderId="11" xfId="0" applyNumberFormat="1" applyFont="1" applyBorder="1"/>
    <xf numFmtId="1" fontId="27" fillId="0" borderId="85" xfId="0" applyNumberFormat="1" applyFont="1" applyBorder="1"/>
    <xf numFmtId="1" fontId="27" fillId="0" borderId="0" xfId="0" applyNumberFormat="1" applyFont="1"/>
    <xf numFmtId="0" fontId="28" fillId="0" borderId="0" xfId="0" applyFont="1"/>
    <xf numFmtId="1" fontId="10" fillId="0" borderId="166" xfId="0" applyNumberFormat="1" applyFont="1" applyBorder="1" applyAlignment="1">
      <alignment horizontal="center" vertical="center"/>
    </xf>
    <xf numFmtId="0" fontId="5" fillId="15" borderId="159" xfId="0" applyFont="1" applyFill="1" applyBorder="1" applyAlignment="1">
      <alignment vertical="center"/>
    </xf>
    <xf numFmtId="1" fontId="10" fillId="0" borderId="159" xfId="0" applyNumberFormat="1" applyFont="1" applyBorder="1"/>
    <xf numFmtId="1" fontId="10" fillId="0" borderId="235" xfId="0" applyNumberFormat="1" applyFont="1" applyBorder="1"/>
    <xf numFmtId="1" fontId="10" fillId="0" borderId="161" xfId="0" applyNumberFormat="1" applyFont="1" applyBorder="1"/>
    <xf numFmtId="0" fontId="5" fillId="15" borderId="145" xfId="0" applyFont="1" applyFill="1" applyBorder="1"/>
    <xf numFmtId="1" fontId="10" fillId="12" borderId="222" xfId="0" applyNumberFormat="1" applyFont="1" applyFill="1" applyBorder="1"/>
    <xf numFmtId="1" fontId="10" fillId="12" borderId="54" xfId="0" applyNumberFormat="1" applyFont="1" applyFill="1" applyBorder="1"/>
    <xf numFmtId="1" fontId="10" fillId="12" borderId="228" xfId="0" applyNumberFormat="1" applyFont="1" applyFill="1" applyBorder="1"/>
    <xf numFmtId="1" fontId="10" fillId="7" borderId="146" xfId="0" applyNumberFormat="1" applyFont="1" applyFill="1" applyBorder="1" applyProtection="1">
      <protection locked="0"/>
    </xf>
    <xf numFmtId="1" fontId="0" fillId="14" borderId="0" xfId="0" applyNumberFormat="1" applyFill="1" applyAlignment="1">
      <alignment horizontal="right"/>
    </xf>
    <xf numFmtId="0" fontId="5" fillId="15" borderId="43" xfId="0" applyFont="1" applyFill="1" applyBorder="1"/>
    <xf numFmtId="1" fontId="10" fillId="12" borderId="170" xfId="0" applyNumberFormat="1" applyFont="1" applyFill="1" applyBorder="1"/>
    <xf numFmtId="1" fontId="10" fillId="12" borderId="71" xfId="0" applyNumberFormat="1" applyFont="1" applyFill="1" applyBorder="1"/>
    <xf numFmtId="1" fontId="10" fillId="12" borderId="119" xfId="0" applyNumberFormat="1" applyFont="1" applyFill="1" applyBorder="1"/>
    <xf numFmtId="1" fontId="10" fillId="0" borderId="146" xfId="0" applyNumberFormat="1" applyFont="1" applyBorder="1" applyAlignment="1" applyProtection="1">
      <alignment horizontal="left" wrapText="1"/>
      <protection hidden="1"/>
    </xf>
    <xf numFmtId="0" fontId="5" fillId="15" borderId="236" xfId="0" applyFont="1" applyFill="1" applyBorder="1" applyAlignment="1">
      <alignment horizontal="left" wrapText="1"/>
    </xf>
    <xf numFmtId="1" fontId="10" fillId="0" borderId="34" xfId="0" applyNumberFormat="1" applyFont="1" applyBorder="1" applyAlignment="1" applyProtection="1">
      <alignment horizontal="left" wrapText="1"/>
      <protection hidden="1"/>
    </xf>
    <xf numFmtId="0" fontId="5" fillId="15" borderId="78" xfId="0" applyFont="1" applyFill="1" applyBorder="1" applyAlignment="1">
      <alignment horizontal="left" wrapText="1"/>
    </xf>
    <xf numFmtId="1" fontId="10" fillId="12" borderId="57" xfId="0" applyNumberFormat="1" applyFont="1" applyFill="1" applyBorder="1"/>
    <xf numFmtId="1" fontId="10" fillId="12" borderId="58" xfId="0" applyNumberFormat="1" applyFont="1" applyFill="1" applyBorder="1"/>
    <xf numFmtId="1" fontId="10" fillId="12" borderId="229" xfId="0" applyNumberFormat="1" applyFont="1" applyFill="1" applyBorder="1"/>
    <xf numFmtId="1" fontId="5" fillId="15" borderId="34" xfId="0" applyNumberFormat="1" applyFont="1" applyFill="1" applyBorder="1" applyAlignment="1" applyProtection="1">
      <alignment horizontal="left" wrapText="1"/>
      <protection hidden="1"/>
    </xf>
    <xf numFmtId="1" fontId="10" fillId="0" borderId="38" xfId="0" applyNumberFormat="1" applyFont="1" applyBorder="1" applyAlignment="1" applyProtection="1">
      <alignment horizontal="left" wrapText="1"/>
      <protection hidden="1"/>
    </xf>
    <xf numFmtId="1" fontId="5" fillId="15" borderId="47" xfId="0" applyNumberFormat="1" applyFont="1" applyFill="1" applyBorder="1" applyAlignment="1" applyProtection="1">
      <alignment horizontal="left" wrapText="1"/>
      <protection hidden="1"/>
    </xf>
    <xf numFmtId="1" fontId="10" fillId="7" borderId="237" xfId="0" applyNumberFormat="1" applyFont="1" applyFill="1" applyBorder="1" applyProtection="1">
      <protection locked="0"/>
    </xf>
    <xf numFmtId="1" fontId="10" fillId="7" borderId="238" xfId="0" applyNumberFormat="1" applyFont="1" applyFill="1" applyBorder="1" applyProtection="1">
      <protection locked="0"/>
    </xf>
    <xf numFmtId="1" fontId="10" fillId="12" borderId="217" xfId="0" applyNumberFormat="1" applyFont="1" applyFill="1" applyBorder="1"/>
    <xf numFmtId="1" fontId="10" fillId="12" borderId="238" xfId="0" applyNumberFormat="1" applyFont="1" applyFill="1" applyBorder="1"/>
    <xf numFmtId="1" fontId="10" fillId="12" borderId="239" xfId="0" applyNumberFormat="1" applyFont="1" applyFill="1" applyBorder="1"/>
    <xf numFmtId="1" fontId="10" fillId="7" borderId="17" xfId="0" applyNumberFormat="1" applyFont="1" applyFill="1" applyBorder="1" applyProtection="1">
      <protection locked="0"/>
    </xf>
    <xf numFmtId="1" fontId="10" fillId="0" borderId="44" xfId="0" applyNumberFormat="1" applyFont="1" applyBorder="1" applyAlignment="1">
      <alignment horizontal="left" vertical="center" wrapText="1"/>
    </xf>
    <xf numFmtId="1" fontId="5" fillId="15" borderId="161" xfId="0" applyNumberFormat="1" applyFont="1" applyFill="1" applyBorder="1" applyAlignment="1">
      <alignment vertical="center" wrapText="1"/>
    </xf>
    <xf numFmtId="0" fontId="5" fillId="15" borderId="159" xfId="0" applyFont="1" applyFill="1" applyBorder="1" applyAlignment="1">
      <alignment vertical="center" wrapText="1"/>
    </xf>
    <xf numFmtId="1" fontId="10" fillId="0" borderId="44" xfId="0" applyNumberFormat="1" applyFont="1" applyBorder="1" applyAlignment="1" applyProtection="1">
      <alignment horizontal="left" wrapText="1"/>
      <protection hidden="1"/>
    </xf>
    <xf numFmtId="1" fontId="5" fillId="15" borderId="31" xfId="0" applyNumberFormat="1" applyFont="1" applyFill="1" applyBorder="1" applyAlignment="1" applyProtection="1">
      <alignment vertical="center" wrapText="1"/>
      <protection hidden="1"/>
    </xf>
    <xf numFmtId="1" fontId="10" fillId="0" borderId="241" xfId="0" applyNumberFormat="1" applyFont="1" applyBorder="1" applyAlignment="1" applyProtection="1">
      <alignment horizontal="left" wrapText="1"/>
      <protection hidden="1"/>
    </xf>
    <xf numFmtId="1" fontId="10" fillId="7" borderId="242" xfId="0" applyNumberFormat="1" applyFont="1" applyFill="1" applyBorder="1" applyProtection="1">
      <protection locked="0"/>
    </xf>
    <xf numFmtId="1" fontId="10" fillId="7" borderId="243" xfId="0" applyNumberFormat="1" applyFont="1" applyFill="1" applyBorder="1" applyProtection="1">
      <protection locked="0"/>
    </xf>
    <xf numFmtId="1" fontId="10" fillId="12" borderId="244" xfId="0" applyNumberFormat="1" applyFont="1" applyFill="1" applyBorder="1"/>
    <xf numFmtId="1" fontId="10" fillId="12" borderId="243" xfId="0" applyNumberFormat="1" applyFont="1" applyFill="1" applyBorder="1"/>
    <xf numFmtId="1" fontId="10" fillId="12" borderId="245" xfId="0" applyNumberFormat="1" applyFont="1" applyFill="1" applyBorder="1"/>
    <xf numFmtId="1" fontId="10" fillId="7" borderId="241" xfId="0" applyNumberFormat="1" applyFont="1" applyFill="1" applyBorder="1" applyProtection="1">
      <protection locked="0"/>
    </xf>
    <xf numFmtId="10" fontId="5" fillId="15" borderId="246" xfId="0" applyNumberFormat="1" applyFont="1" applyFill="1" applyBorder="1" applyAlignment="1">
      <alignment vertical="center"/>
    </xf>
    <xf numFmtId="1" fontId="10" fillId="7" borderId="24" xfId="0" applyNumberFormat="1" applyFont="1" applyFill="1" applyBorder="1" applyProtection="1">
      <protection locked="0"/>
    </xf>
    <xf numFmtId="1" fontId="10" fillId="7" borderId="148" xfId="0" applyNumberFormat="1" applyFont="1" applyFill="1" applyBorder="1" applyProtection="1">
      <protection locked="0"/>
    </xf>
    <xf numFmtId="1" fontId="10" fillId="12" borderId="23" xfId="0" applyNumberFormat="1" applyFont="1" applyFill="1" applyBorder="1"/>
    <xf numFmtId="1" fontId="10" fillId="12" borderId="148" xfId="0" applyNumberFormat="1" applyFont="1" applyFill="1" applyBorder="1"/>
    <xf numFmtId="1" fontId="10" fillId="12" borderId="114" xfId="0" applyNumberFormat="1" applyFont="1" applyFill="1" applyBorder="1"/>
    <xf numFmtId="1" fontId="5" fillId="15" borderId="149" xfId="0" applyNumberFormat="1" applyFont="1" applyFill="1" applyBorder="1" applyAlignment="1">
      <alignment vertical="center"/>
    </xf>
    <xf numFmtId="1" fontId="10" fillId="7" borderId="143" xfId="0" applyNumberFormat="1" applyFont="1" applyFill="1" applyBorder="1" applyProtection="1">
      <protection locked="0"/>
    </xf>
    <xf numFmtId="1" fontId="10" fillId="7" borderId="93" xfId="0" applyNumberFormat="1" applyFont="1" applyFill="1" applyBorder="1" applyProtection="1">
      <protection locked="0"/>
    </xf>
    <xf numFmtId="1" fontId="10" fillId="12" borderId="218" xfId="0" applyNumberFormat="1" applyFont="1" applyFill="1" applyBorder="1"/>
    <xf numFmtId="1" fontId="10" fillId="12" borderId="93" xfId="0" applyNumberFormat="1" applyFont="1" applyFill="1" applyBorder="1"/>
    <xf numFmtId="1" fontId="10" fillId="12" borderId="247" xfId="0" applyNumberFormat="1" applyFont="1" applyFill="1" applyBorder="1"/>
    <xf numFmtId="1" fontId="10" fillId="7" borderId="129" xfId="0" applyNumberFormat="1" applyFont="1" applyFill="1" applyBorder="1" applyProtection="1">
      <protection locked="0"/>
    </xf>
    <xf numFmtId="1" fontId="5" fillId="0" borderId="31" xfId="0" applyNumberFormat="1" applyFont="1" applyBorder="1" applyAlignment="1" applyProtection="1">
      <alignment horizontal="left" wrapText="1"/>
      <protection hidden="1"/>
    </xf>
    <xf numFmtId="1" fontId="5" fillId="15" borderId="189" xfId="0" applyNumberFormat="1" applyFont="1" applyFill="1" applyBorder="1" applyAlignment="1" applyProtection="1">
      <alignment vertical="center" wrapText="1"/>
      <protection hidden="1"/>
    </xf>
    <xf numFmtId="1" fontId="10" fillId="7" borderId="222" xfId="0" applyNumberFormat="1" applyFont="1" applyFill="1" applyBorder="1" applyProtection="1">
      <protection locked="0"/>
    </xf>
    <xf numFmtId="0" fontId="0" fillId="14" borderId="0" xfId="0" applyFill="1" applyAlignment="1">
      <alignment horizontal="right"/>
    </xf>
    <xf numFmtId="1" fontId="5" fillId="0" borderId="39" xfId="0" applyNumberFormat="1" applyFont="1" applyBorder="1" applyAlignment="1" applyProtection="1">
      <alignment horizontal="left" wrapText="1"/>
      <protection hidden="1"/>
    </xf>
    <xf numFmtId="1" fontId="10" fillId="7" borderId="218" xfId="0" applyNumberFormat="1" applyFont="1" applyFill="1" applyBorder="1" applyProtection="1">
      <protection locked="0"/>
    </xf>
    <xf numFmtId="1" fontId="10" fillId="7" borderId="247" xfId="0" applyNumberFormat="1" applyFont="1" applyFill="1" applyBorder="1" applyProtection="1">
      <protection locked="0"/>
    </xf>
    <xf numFmtId="1" fontId="10" fillId="0" borderId="31" xfId="0" applyNumberFormat="1" applyFont="1" applyBorder="1" applyAlignment="1" applyProtection="1">
      <alignment horizontal="left" wrapText="1"/>
      <protection hidden="1"/>
    </xf>
    <xf numFmtId="1" fontId="10" fillId="0" borderId="128" xfId="0" applyNumberFormat="1" applyFont="1" applyBorder="1" applyAlignment="1" applyProtection="1">
      <alignment horizontal="left" wrapText="1"/>
      <protection hidden="1"/>
    </xf>
    <xf numFmtId="1" fontId="5" fillId="15" borderId="165" xfId="0" applyNumberFormat="1" applyFont="1" applyFill="1" applyBorder="1" applyAlignment="1" applyProtection="1">
      <alignment vertical="center" wrapText="1"/>
      <protection hidden="1"/>
    </xf>
    <xf numFmtId="1" fontId="5" fillId="15" borderId="159" xfId="0" applyNumberFormat="1" applyFont="1" applyFill="1" applyBorder="1"/>
    <xf numFmtId="1" fontId="5" fillId="15" borderId="145" xfId="0" applyNumberFormat="1" applyFont="1" applyFill="1" applyBorder="1"/>
    <xf numFmtId="1" fontId="5" fillId="15" borderId="43" xfId="0" applyNumberFormat="1" applyFont="1" applyFill="1" applyBorder="1"/>
    <xf numFmtId="1" fontId="5" fillId="15" borderId="31" xfId="0" applyNumberFormat="1" applyFont="1" applyFill="1" applyBorder="1" applyAlignment="1" applyProtection="1">
      <alignment wrapText="1"/>
      <protection hidden="1"/>
    </xf>
    <xf numFmtId="1" fontId="5" fillId="15" borderId="36" xfId="0" applyNumberFormat="1" applyFont="1" applyFill="1" applyBorder="1" applyAlignment="1" applyProtection="1">
      <alignment wrapText="1"/>
      <protection hidden="1"/>
    </xf>
    <xf numFmtId="1" fontId="5" fillId="15" borderId="44" xfId="0" applyNumberFormat="1" applyFont="1" applyFill="1" applyBorder="1" applyAlignment="1" applyProtection="1">
      <alignment wrapText="1"/>
      <protection hidden="1"/>
    </xf>
    <xf numFmtId="1" fontId="5" fillId="15" borderId="44" xfId="0" applyNumberFormat="1" applyFont="1" applyFill="1" applyBorder="1" applyAlignment="1">
      <alignment vertical="center" wrapText="1"/>
    </xf>
    <xf numFmtId="1" fontId="5" fillId="15" borderId="189" xfId="0" applyNumberFormat="1" applyFont="1" applyFill="1" applyBorder="1" applyAlignment="1">
      <alignment vertical="center" wrapText="1"/>
    </xf>
    <xf numFmtId="1" fontId="10" fillId="7" borderId="248" xfId="0" applyNumberFormat="1" applyFont="1" applyFill="1" applyBorder="1" applyProtection="1">
      <protection locked="0"/>
    </xf>
    <xf numFmtId="1" fontId="5" fillId="15" borderId="249" xfId="0" applyNumberFormat="1" applyFont="1" applyFill="1" applyBorder="1"/>
    <xf numFmtId="1" fontId="5" fillId="15" borderId="138" xfId="0" applyNumberFormat="1" applyFont="1" applyFill="1" applyBorder="1"/>
    <xf numFmtId="1" fontId="5" fillId="15" borderId="165" xfId="0" applyNumberFormat="1" applyFont="1" applyFill="1" applyBorder="1" applyAlignment="1" applyProtection="1">
      <alignment wrapText="1"/>
      <protection hidden="1"/>
    </xf>
    <xf numFmtId="1" fontId="29" fillId="0" borderId="0" xfId="0" applyNumberFormat="1" applyFont="1"/>
    <xf numFmtId="1" fontId="10" fillId="0" borderId="159" xfId="0" applyNumberFormat="1" applyFont="1" applyBorder="1" applyAlignment="1">
      <alignment horizontal="center" vertical="center" wrapText="1"/>
    </xf>
    <xf numFmtId="1" fontId="10" fillId="0" borderId="149" xfId="0" applyNumberFormat="1" applyFont="1" applyBorder="1"/>
    <xf numFmtId="3" fontId="5" fillId="7" borderId="159" xfId="0" applyNumberFormat="1" applyFont="1" applyFill="1" applyBorder="1" applyProtection="1">
      <protection locked="0"/>
    </xf>
    <xf numFmtId="1" fontId="25" fillId="0" borderId="250" xfId="0" applyNumberFormat="1" applyFont="1" applyBorder="1"/>
    <xf numFmtId="1" fontId="27" fillId="3" borderId="0" xfId="0" applyNumberFormat="1" applyFont="1" applyFill="1"/>
    <xf numFmtId="1" fontId="30" fillId="3" borderId="130" xfId="0" applyNumberFormat="1" applyFont="1" applyFill="1" applyBorder="1"/>
    <xf numFmtId="1" fontId="10" fillId="0" borderId="233" xfId="0" applyNumberFormat="1" applyFont="1" applyBorder="1" applyAlignment="1">
      <alignment vertical="center" wrapText="1"/>
    </xf>
    <xf numFmtId="1" fontId="10" fillId="0" borderId="234" xfId="0" applyNumberFormat="1" applyFont="1" applyBorder="1" applyAlignment="1">
      <alignment vertical="center" wrapText="1"/>
    </xf>
    <xf numFmtId="1" fontId="10" fillId="0" borderId="154" xfId="0" applyNumberFormat="1" applyFont="1" applyBorder="1" applyAlignment="1">
      <alignment horizontal="center" vertical="center" wrapText="1"/>
    </xf>
    <xf numFmtId="0" fontId="5" fillId="0" borderId="149" xfId="0" applyFont="1" applyBorder="1" applyAlignment="1">
      <alignment vertical="center"/>
    </xf>
    <xf numFmtId="1" fontId="10" fillId="7" borderId="150" xfId="0" applyNumberFormat="1" applyFont="1" applyFill="1" applyBorder="1" applyProtection="1">
      <protection locked="0"/>
    </xf>
    <xf numFmtId="1" fontId="10" fillId="7" borderId="161" xfId="0" applyNumberFormat="1" applyFont="1" applyFill="1" applyBorder="1" applyProtection="1">
      <protection locked="0"/>
    </xf>
    <xf numFmtId="1" fontId="10" fillId="0" borderId="160" xfId="0" applyNumberFormat="1" applyFont="1" applyBorder="1" applyAlignment="1">
      <alignment horizontal="center" vertical="center" wrapText="1"/>
    </xf>
    <xf numFmtId="1" fontId="10" fillId="0" borderId="129" xfId="0" applyNumberFormat="1" applyFont="1" applyBorder="1" applyAlignment="1">
      <alignment horizontal="center" vertical="center" wrapText="1"/>
    </xf>
    <xf numFmtId="1" fontId="10" fillId="0" borderId="190" xfId="0" applyNumberFormat="1" applyFont="1" applyBorder="1" applyAlignment="1">
      <alignment horizontal="center" vertical="center" wrapText="1"/>
    </xf>
    <xf numFmtId="1" fontId="10" fillId="0" borderId="161" xfId="0" applyNumberFormat="1" applyFont="1" applyBorder="1" applyAlignment="1">
      <alignment horizontal="center" vertical="center" wrapText="1"/>
    </xf>
    <xf numFmtId="1" fontId="10" fillId="0" borderId="165" xfId="0" applyNumberFormat="1" applyFont="1" applyBorder="1" applyAlignment="1">
      <alignment horizontal="center" vertical="center" wrapText="1"/>
    </xf>
    <xf numFmtId="1" fontId="10" fillId="0" borderId="152" xfId="0" applyNumberFormat="1" applyFont="1" applyBorder="1" applyAlignment="1">
      <alignment horizontal="center" vertical="center" wrapText="1"/>
    </xf>
    <xf numFmtId="1" fontId="5" fillId="4" borderId="159" xfId="0" applyNumberFormat="1" applyFont="1" applyFill="1" applyBorder="1" applyAlignment="1">
      <alignment horizontal="center" vertical="center" wrapText="1"/>
    </xf>
    <xf numFmtId="0" fontId="5" fillId="0" borderId="189" xfId="0" applyFont="1" applyBorder="1" applyAlignment="1">
      <alignment horizontal="center" vertical="center" wrapText="1"/>
    </xf>
    <xf numFmtId="0" fontId="5" fillId="0" borderId="145" xfId="0" applyFont="1" applyBorder="1" applyAlignment="1">
      <alignment vertical="center" wrapText="1"/>
    </xf>
    <xf numFmtId="1" fontId="10" fillId="0" borderId="28" xfId="0" applyNumberFormat="1" applyFont="1" applyBorder="1"/>
    <xf numFmtId="1" fontId="10" fillId="0" borderId="30" xfId="0" applyNumberFormat="1" applyFont="1" applyBorder="1"/>
    <xf numFmtId="1" fontId="10" fillId="7" borderId="236" xfId="0" applyNumberFormat="1" applyFont="1" applyFill="1" applyBorder="1" applyProtection="1">
      <protection locked="0"/>
    </xf>
    <xf numFmtId="1" fontId="10" fillId="7" borderId="221" xfId="0" applyNumberFormat="1" applyFont="1" applyFill="1" applyBorder="1" applyProtection="1">
      <protection locked="0"/>
    </xf>
    <xf numFmtId="1" fontId="10" fillId="7" borderId="145" xfId="0" applyNumberFormat="1" applyFont="1" applyFill="1" applyBorder="1" applyProtection="1">
      <protection locked="0"/>
    </xf>
    <xf numFmtId="1" fontId="10" fillId="7" borderId="31" xfId="0" applyNumberFormat="1" applyFont="1" applyFill="1" applyBorder="1" applyProtection="1">
      <protection locked="0"/>
    </xf>
    <xf numFmtId="0" fontId="28" fillId="13" borderId="0" xfId="0" applyFont="1" applyFill="1"/>
    <xf numFmtId="0" fontId="5" fillId="0" borderId="32" xfId="0" applyFont="1" applyBorder="1" applyAlignment="1">
      <alignment vertical="center" wrapText="1"/>
    </xf>
    <xf numFmtId="1" fontId="10" fillId="0" borderId="33" xfId="0" applyNumberFormat="1" applyFont="1" applyBorder="1"/>
    <xf numFmtId="1" fontId="10" fillId="0" borderId="35" xfId="0" applyNumberFormat="1" applyFont="1" applyBorder="1"/>
    <xf numFmtId="1" fontId="10" fillId="7" borderId="78" xfId="0" applyNumberFormat="1" applyFont="1" applyFill="1" applyBorder="1" applyProtection="1">
      <protection locked="0"/>
    </xf>
    <xf numFmtId="1" fontId="10" fillId="7" borderId="224" xfId="0" applyNumberFormat="1" applyFont="1" applyFill="1" applyBorder="1" applyProtection="1">
      <protection locked="0"/>
    </xf>
    <xf numFmtId="1" fontId="10" fillId="7" borderId="32" xfId="0" applyNumberFormat="1" applyFont="1" applyFill="1" applyBorder="1" applyProtection="1">
      <protection locked="0"/>
    </xf>
    <xf numFmtId="1" fontId="10" fillId="7" borderId="36" xfId="0" applyNumberFormat="1" applyFont="1" applyFill="1" applyBorder="1" applyProtection="1">
      <protection locked="0"/>
    </xf>
    <xf numFmtId="1" fontId="10" fillId="0" borderId="46" xfId="0" applyNumberFormat="1" applyFont="1" applyBorder="1"/>
    <xf numFmtId="1" fontId="10" fillId="0" borderId="45" xfId="0" applyNumberFormat="1" applyFont="1" applyBorder="1"/>
    <xf numFmtId="1" fontId="10" fillId="7" borderId="81" xfId="0" applyNumberFormat="1" applyFont="1" applyFill="1" applyBorder="1" applyProtection="1">
      <protection locked="0"/>
    </xf>
    <xf numFmtId="1" fontId="10" fillId="7" borderId="226" xfId="0" applyNumberFormat="1" applyFont="1" applyFill="1" applyBorder="1" applyProtection="1">
      <protection locked="0"/>
    </xf>
    <xf numFmtId="1" fontId="10" fillId="7" borderId="43" xfId="0" applyNumberFormat="1" applyFont="1" applyFill="1" applyBorder="1" applyProtection="1">
      <protection locked="0"/>
    </xf>
    <xf numFmtId="1" fontId="10" fillId="8" borderId="128" xfId="0" applyNumberFormat="1" applyFont="1" applyFill="1" applyBorder="1"/>
    <xf numFmtId="1" fontId="10" fillId="0" borderId="252" xfId="0" applyNumberFormat="1" applyFont="1" applyBorder="1" applyAlignment="1">
      <alignment horizontal="center" vertical="center" wrapText="1"/>
    </xf>
    <xf numFmtId="1" fontId="10" fillId="0" borderId="233" xfId="0" applyNumberFormat="1" applyFont="1" applyBorder="1" applyAlignment="1">
      <alignment horizontal="center" vertical="center" wrapText="1"/>
    </xf>
    <xf numFmtId="1" fontId="10" fillId="0" borderId="235" xfId="0" applyNumberFormat="1" applyFont="1" applyBorder="1" applyAlignment="1">
      <alignment horizontal="center" vertical="center" wrapText="1"/>
    </xf>
    <xf numFmtId="1" fontId="5" fillId="0" borderId="161" xfId="0" applyNumberFormat="1" applyFont="1" applyBorder="1" applyAlignment="1">
      <alignment horizontal="center" vertical="center" wrapText="1"/>
    </xf>
    <xf numFmtId="1" fontId="5" fillId="0" borderId="159" xfId="0" applyNumberFormat="1" applyFont="1" applyBorder="1" applyAlignment="1">
      <alignment horizontal="center" vertical="center" wrapText="1"/>
    </xf>
    <xf numFmtId="1" fontId="5" fillId="0" borderId="189" xfId="0" applyNumberFormat="1" applyFont="1" applyBorder="1" applyAlignment="1">
      <alignment horizontal="center" vertical="center" wrapText="1"/>
    </xf>
    <xf numFmtId="1" fontId="5" fillId="0" borderId="149" xfId="0" applyNumberFormat="1" applyFont="1" applyBorder="1" applyAlignment="1">
      <alignment horizontal="center" vertical="center" wrapText="1"/>
    </xf>
    <xf numFmtId="1" fontId="10" fillId="0" borderId="222" xfId="0" applyNumberFormat="1" applyFont="1" applyBorder="1"/>
    <xf numFmtId="1" fontId="10" fillId="0" borderId="57" xfId="0" applyNumberFormat="1" applyFont="1" applyBorder="1"/>
    <xf numFmtId="1" fontId="10" fillId="0" borderId="170" xfId="0" applyNumberFormat="1" applyFont="1" applyBorder="1"/>
    <xf numFmtId="1" fontId="27" fillId="0" borderId="0" xfId="0" applyNumberFormat="1" applyFont="1" applyAlignment="1">
      <alignment wrapText="1"/>
    </xf>
    <xf numFmtId="1" fontId="10" fillId="0" borderId="190" xfId="0" applyNumberFormat="1" applyFont="1" applyBorder="1" applyAlignment="1">
      <alignment horizontal="center" vertical="center"/>
    </xf>
    <xf numFmtId="1" fontId="10" fillId="3" borderId="150" xfId="6" applyNumberFormat="1" applyFont="1" applyFill="1" applyBorder="1"/>
    <xf numFmtId="1" fontId="10" fillId="3" borderId="160" xfId="6" applyNumberFormat="1" applyFont="1" applyFill="1" applyBorder="1"/>
    <xf numFmtId="1" fontId="10" fillId="3" borderId="253" xfId="6" applyNumberFormat="1" applyFont="1" applyFill="1" applyBorder="1"/>
    <xf numFmtId="1" fontId="10" fillId="0" borderId="150" xfId="0" applyNumberFormat="1" applyFont="1" applyBorder="1"/>
    <xf numFmtId="1" fontId="10" fillId="3" borderId="54" xfId="6" applyNumberFormat="1" applyFont="1" applyFill="1" applyBorder="1"/>
    <xf numFmtId="1" fontId="10" fillId="3" borderId="254" xfId="6" applyNumberFormat="1" applyFont="1" applyFill="1" applyBorder="1"/>
    <xf numFmtId="1" fontId="10" fillId="7" borderId="255" xfId="0" applyNumberFormat="1" applyFont="1" applyFill="1" applyBorder="1" applyProtection="1">
      <protection locked="0"/>
    </xf>
    <xf numFmtId="1" fontId="10" fillId="3" borderId="58" xfId="6" applyNumberFormat="1" applyFont="1" applyFill="1" applyBorder="1"/>
    <xf numFmtId="1" fontId="10" fillId="3" borderId="256" xfId="6" applyNumberFormat="1" applyFont="1" applyFill="1" applyBorder="1"/>
    <xf numFmtId="1" fontId="10" fillId="3" borderId="71" xfId="6" applyNumberFormat="1" applyFont="1" applyFill="1" applyBorder="1"/>
    <xf numFmtId="1" fontId="10" fillId="3" borderId="257" xfId="6" applyNumberFormat="1" applyFont="1" applyFill="1" applyBorder="1"/>
    <xf numFmtId="1" fontId="25" fillId="3" borderId="250" xfId="0" applyNumberFormat="1" applyFont="1" applyFill="1" applyBorder="1"/>
    <xf numFmtId="1" fontId="25" fillId="3" borderId="258" xfId="0" applyNumberFormat="1" applyFont="1" applyFill="1" applyBorder="1"/>
    <xf numFmtId="1" fontId="10" fillId="0" borderId="260" xfId="0" applyNumberFormat="1" applyFont="1" applyBorder="1" applyAlignment="1">
      <alignment horizontal="center" vertical="center" wrapText="1"/>
    </xf>
    <xf numFmtId="1" fontId="10" fillId="0" borderId="261" xfId="0" applyNumberFormat="1" applyFont="1" applyBorder="1" applyAlignment="1">
      <alignment horizontal="center" vertical="center" wrapText="1"/>
    </xf>
    <xf numFmtId="1" fontId="10" fillId="0" borderId="160" xfId="0" applyNumberFormat="1" applyFont="1" applyBorder="1"/>
    <xf numFmtId="1" fontId="10" fillId="0" borderId="154" xfId="0" applyNumberFormat="1" applyFont="1" applyBorder="1"/>
    <xf numFmtId="1" fontId="10" fillId="0" borderId="31" xfId="0" applyNumberFormat="1" applyFont="1" applyBorder="1"/>
    <xf numFmtId="0" fontId="5" fillId="0" borderId="31" xfId="0" applyFont="1" applyBorder="1" applyAlignment="1">
      <alignment horizontal="left"/>
    </xf>
    <xf numFmtId="1" fontId="10" fillId="0" borderId="148" xfId="0" applyNumberFormat="1" applyFont="1" applyBorder="1"/>
    <xf numFmtId="1" fontId="10" fillId="0" borderId="113" xfId="0" applyNumberFormat="1" applyFont="1" applyBorder="1"/>
    <xf numFmtId="1" fontId="10" fillId="0" borderId="36" xfId="0" applyNumberFormat="1" applyFont="1" applyBorder="1"/>
    <xf numFmtId="1" fontId="10" fillId="0" borderId="58" xfId="0" applyNumberFormat="1" applyFont="1" applyBorder="1"/>
    <xf numFmtId="1" fontId="10" fillId="0" borderId="36" xfId="0" applyNumberFormat="1" applyFont="1" applyBorder="1" applyAlignment="1">
      <alignment wrapText="1"/>
    </xf>
    <xf numFmtId="1" fontId="5" fillId="0" borderId="36" xfId="0" applyNumberFormat="1" applyFont="1" applyBorder="1" applyAlignment="1">
      <alignment wrapText="1"/>
    </xf>
    <xf numFmtId="1" fontId="10" fillId="7" borderId="37" xfId="0" applyNumberFormat="1" applyFont="1" applyFill="1" applyBorder="1" applyProtection="1">
      <protection locked="0"/>
    </xf>
    <xf numFmtId="1" fontId="10" fillId="7" borderId="62" xfId="0" applyNumberFormat="1" applyFont="1" applyFill="1" applyBorder="1" applyProtection="1">
      <protection locked="0"/>
    </xf>
    <xf numFmtId="1" fontId="10" fillId="7" borderId="39" xfId="0" applyNumberFormat="1" applyFont="1" applyFill="1" applyBorder="1" applyProtection="1">
      <protection locked="0"/>
    </xf>
    <xf numFmtId="1" fontId="10" fillId="0" borderId="39" xfId="0" applyNumberFormat="1" applyFont="1" applyBorder="1" applyAlignment="1">
      <alignment wrapText="1"/>
    </xf>
    <xf numFmtId="1" fontId="5" fillId="0" borderId="39" xfId="0" applyNumberFormat="1" applyFont="1" applyBorder="1" applyAlignment="1">
      <alignment wrapText="1"/>
    </xf>
    <xf numFmtId="1" fontId="10" fillId="0" borderId="44" xfId="0" applyNumberFormat="1" applyFont="1" applyBorder="1"/>
    <xf numFmtId="0" fontId="5" fillId="0" borderId="44" xfId="0" applyFont="1" applyBorder="1" applyAlignment="1">
      <alignment horizontal="left"/>
    </xf>
    <xf numFmtId="1" fontId="10" fillId="0" borderId="41" xfId="0" applyNumberFormat="1" applyFont="1" applyBorder="1"/>
    <xf numFmtId="1" fontId="10" fillId="0" borderId="40" xfId="0" applyNumberFormat="1" applyFont="1" applyBorder="1"/>
    <xf numFmtId="1" fontId="10" fillId="7" borderId="44" xfId="0" applyNumberFormat="1" applyFont="1" applyFill="1" applyBorder="1" applyProtection="1">
      <protection locked="0"/>
    </xf>
    <xf numFmtId="1" fontId="5" fillId="0" borderId="159" xfId="0" applyNumberFormat="1" applyFont="1" applyBorder="1" applyAlignment="1">
      <alignment vertical="center" wrapText="1"/>
    </xf>
    <xf numFmtId="1" fontId="10" fillId="7" borderId="165" xfId="0" applyNumberFormat="1" applyFont="1" applyFill="1" applyBorder="1" applyProtection="1">
      <protection locked="0"/>
    </xf>
    <xf numFmtId="1" fontId="10" fillId="7" borderId="159" xfId="0" applyNumberFormat="1" applyFont="1" applyFill="1" applyBorder="1" applyProtection="1">
      <protection locked="0"/>
    </xf>
    <xf numFmtId="1" fontId="27" fillId="0" borderId="147" xfId="0" applyNumberFormat="1" applyFont="1" applyBorder="1"/>
    <xf numFmtId="1" fontId="10" fillId="0" borderId="266" xfId="0" applyNumberFormat="1" applyFont="1" applyBorder="1" applyAlignment="1">
      <alignment horizontal="center" vertical="center" wrapText="1"/>
    </xf>
    <xf numFmtId="1" fontId="10" fillId="0" borderId="267" xfId="0" applyNumberFormat="1" applyFont="1" applyBorder="1" applyAlignment="1">
      <alignment horizontal="center" vertical="center" wrapText="1"/>
    </xf>
    <xf numFmtId="1" fontId="10" fillId="0" borderId="151" xfId="0" applyNumberFormat="1" applyFont="1" applyBorder="1" applyAlignment="1">
      <alignment horizontal="center" vertical="center" wrapText="1"/>
    </xf>
    <xf numFmtId="1" fontId="10" fillId="0" borderId="268" xfId="0" applyNumberFormat="1" applyFont="1" applyBorder="1" applyAlignment="1">
      <alignment horizontal="center" vertical="center" wrapText="1"/>
    </xf>
    <xf numFmtId="1" fontId="10" fillId="0" borderId="214" xfId="0" applyNumberFormat="1" applyFont="1" applyBorder="1" applyAlignment="1">
      <alignment horizontal="center" vertical="center" wrapText="1"/>
    </xf>
    <xf numFmtId="1" fontId="10" fillId="0" borderId="269" xfId="0" applyNumberFormat="1" applyFont="1" applyBorder="1" applyAlignment="1">
      <alignment horizontal="center" vertical="center" wrapText="1"/>
    </xf>
    <xf numFmtId="0" fontId="5" fillId="0" borderId="264" xfId="0" applyFont="1" applyBorder="1" applyAlignment="1">
      <alignment vertical="center"/>
    </xf>
    <xf numFmtId="1" fontId="10" fillId="0" borderId="267" xfId="0" applyNumberFormat="1" applyFont="1" applyBorder="1"/>
    <xf numFmtId="1" fontId="10" fillId="0" borderId="271" xfId="0" applyNumberFormat="1" applyFont="1" applyBorder="1"/>
    <xf numFmtId="1" fontId="10" fillId="7" borderId="232" xfId="0" applyNumberFormat="1" applyFont="1" applyFill="1" applyBorder="1" applyProtection="1">
      <protection locked="0"/>
    </xf>
    <xf numFmtId="1" fontId="10" fillId="7" borderId="272" xfId="0" applyNumberFormat="1" applyFont="1" applyFill="1" applyBorder="1" applyProtection="1">
      <protection locked="0"/>
    </xf>
    <xf numFmtId="1" fontId="10" fillId="7" borderId="273" xfId="0" applyNumberFormat="1" applyFont="1" applyFill="1" applyBorder="1" applyProtection="1">
      <protection locked="0"/>
    </xf>
    <xf numFmtId="0" fontId="0" fillId="13" borderId="0" xfId="0" applyFill="1"/>
    <xf numFmtId="1" fontId="10" fillId="7" borderId="274" xfId="0" applyNumberFormat="1" applyFont="1" applyFill="1" applyBorder="1" applyProtection="1">
      <protection locked="0"/>
    </xf>
    <xf numFmtId="1" fontId="10" fillId="7" borderId="56" xfId="0" applyNumberFormat="1" applyFont="1" applyFill="1" applyBorder="1" applyProtection="1">
      <protection locked="0"/>
    </xf>
    <xf numFmtId="1" fontId="10" fillId="7" borderId="225" xfId="0" applyNumberFormat="1" applyFont="1" applyFill="1" applyBorder="1" applyProtection="1">
      <protection locked="0"/>
    </xf>
    <xf numFmtId="1" fontId="10" fillId="7" borderId="275" xfId="0" applyNumberFormat="1" applyFont="1" applyFill="1" applyBorder="1" applyProtection="1">
      <protection locked="0"/>
    </xf>
    <xf numFmtId="1" fontId="10" fillId="0" borderId="71" xfId="0" applyNumberFormat="1" applyFont="1" applyBorder="1"/>
    <xf numFmtId="1" fontId="10" fillId="7" borderId="276" xfId="0" applyNumberFormat="1" applyFont="1" applyFill="1" applyBorder="1" applyProtection="1">
      <protection locked="0"/>
    </xf>
    <xf numFmtId="0" fontId="10" fillId="5" borderId="145" xfId="0" applyFont="1" applyFill="1" applyBorder="1" applyAlignment="1">
      <alignment wrapText="1"/>
    </xf>
    <xf numFmtId="1" fontId="10" fillId="0" borderId="54" xfId="0" applyNumberFormat="1" applyFont="1" applyBorder="1"/>
    <xf numFmtId="1" fontId="10" fillId="0" borderId="255" xfId="0" applyNumberFormat="1" applyFont="1" applyBorder="1"/>
    <xf numFmtId="3" fontId="29" fillId="15" borderId="31" xfId="0" applyNumberFormat="1" applyFont="1" applyFill="1" applyBorder="1" applyProtection="1">
      <protection locked="0"/>
    </xf>
    <xf numFmtId="3" fontId="10" fillId="15" borderId="31" xfId="0" applyNumberFormat="1" applyFont="1" applyFill="1" applyBorder="1" applyProtection="1">
      <protection locked="0"/>
    </xf>
    <xf numFmtId="0" fontId="10" fillId="5" borderId="42" xfId="0" applyFont="1" applyFill="1" applyBorder="1" applyAlignment="1">
      <alignment wrapText="1"/>
    </xf>
    <xf numFmtId="1" fontId="10" fillId="0" borderId="38" xfId="0" applyNumberFormat="1" applyFont="1" applyBorder="1"/>
    <xf numFmtId="0" fontId="10" fillId="0" borderId="31" xfId="0" applyFont="1" applyBorder="1" applyAlignment="1">
      <alignment horizontal="left"/>
    </xf>
    <xf numFmtId="0" fontId="10" fillId="0" borderId="44" xfId="0" applyFont="1" applyBorder="1" applyAlignment="1">
      <alignment horizontal="left"/>
    </xf>
    <xf numFmtId="1" fontId="10" fillId="0" borderId="47" xfId="0" applyNumberFormat="1" applyFont="1" applyBorder="1"/>
    <xf numFmtId="0" fontId="10" fillId="5" borderId="138" xfId="0" applyFont="1" applyFill="1" applyBorder="1"/>
    <xf numFmtId="1" fontId="10" fillId="0" borderId="93" xfId="0" applyNumberFormat="1" applyFont="1" applyBorder="1"/>
    <xf numFmtId="1" fontId="10" fillId="0" borderId="129" xfId="0" applyNumberFormat="1" applyFont="1" applyBorder="1"/>
    <xf numFmtId="1" fontId="10" fillId="7" borderId="139" xfId="0" applyNumberFormat="1" applyFont="1" applyFill="1" applyBorder="1" applyProtection="1">
      <protection locked="0"/>
    </xf>
    <xf numFmtId="1" fontId="10" fillId="7" borderId="128" xfId="0" applyNumberFormat="1" applyFont="1" applyFill="1" applyBorder="1" applyProtection="1">
      <protection locked="0"/>
    </xf>
    <xf numFmtId="1" fontId="25" fillId="0" borderId="64" xfId="0" applyNumberFormat="1" applyFont="1" applyBorder="1"/>
    <xf numFmtId="1" fontId="27" fillId="0" borderId="165" xfId="0" applyNumberFormat="1" applyFont="1" applyBorder="1"/>
    <xf numFmtId="1" fontId="27" fillId="0" borderId="279" xfId="0" applyNumberFormat="1" applyFont="1" applyBorder="1"/>
    <xf numFmtId="1" fontId="27" fillId="0" borderId="280" xfId="0" applyNumberFormat="1" applyFont="1" applyBorder="1"/>
    <xf numFmtId="1" fontId="10" fillId="0" borderId="284" xfId="0" applyNumberFormat="1" applyFont="1" applyBorder="1" applyAlignment="1">
      <alignment horizontal="center" vertical="center" wrapText="1"/>
    </xf>
    <xf numFmtId="1" fontId="10" fillId="0" borderId="285" xfId="0" applyNumberFormat="1" applyFont="1" applyBorder="1" applyAlignment="1">
      <alignment horizontal="center" vertical="center" wrapText="1"/>
    </xf>
    <xf numFmtId="1" fontId="10" fillId="7" borderId="223" xfId="0" applyNumberFormat="1" applyFont="1" applyFill="1" applyBorder="1" applyProtection="1">
      <protection locked="0"/>
    </xf>
    <xf numFmtId="1" fontId="10" fillId="7" borderId="287" xfId="0" applyNumberFormat="1" applyFont="1" applyFill="1" applyBorder="1" applyProtection="1">
      <protection locked="0"/>
    </xf>
    <xf numFmtId="0" fontId="5" fillId="0" borderId="36" xfId="0" applyFont="1" applyBorder="1"/>
    <xf numFmtId="1" fontId="10" fillId="0" borderId="34" xfId="0" applyNumberFormat="1" applyFont="1" applyBorder="1"/>
    <xf numFmtId="1" fontId="10" fillId="0" borderId="39" xfId="0" applyNumberFormat="1" applyFont="1" applyBorder="1" applyAlignment="1" applyProtection="1">
      <alignment wrapText="1"/>
      <protection hidden="1"/>
    </xf>
    <xf numFmtId="0" fontId="5" fillId="0" borderId="39" xfId="0" applyFont="1" applyBorder="1" applyAlignment="1" applyProtection="1">
      <alignment vertical="center" wrapText="1"/>
      <protection hidden="1"/>
    </xf>
    <xf numFmtId="3" fontId="5" fillId="0" borderId="159" xfId="0" applyNumberFormat="1" applyFont="1" applyBorder="1" applyProtection="1">
      <protection locked="0"/>
    </xf>
    <xf numFmtId="1" fontId="10" fillId="0" borderId="284" xfId="0" applyNumberFormat="1" applyFont="1" applyBorder="1"/>
    <xf numFmtId="1" fontId="10" fillId="0" borderId="285" xfId="0" applyNumberFormat="1" applyFont="1" applyBorder="1"/>
    <xf numFmtId="1" fontId="10" fillId="0" borderId="277" xfId="0" applyNumberFormat="1" applyFont="1" applyBorder="1"/>
    <xf numFmtId="0" fontId="31" fillId="0" borderId="0" xfId="0" applyFont="1"/>
    <xf numFmtId="1" fontId="10" fillId="0" borderId="25" xfId="0" applyNumberFormat="1" applyFont="1" applyBorder="1"/>
    <xf numFmtId="1" fontId="10" fillId="0" borderId="60" xfId="0" applyNumberFormat="1" applyFont="1" applyBorder="1"/>
    <xf numFmtId="1" fontId="10" fillId="0" borderId="39" xfId="0" applyNumberFormat="1" applyFont="1" applyBorder="1"/>
    <xf numFmtId="1" fontId="10" fillId="0" borderId="143" xfId="0" applyNumberFormat="1" applyFont="1" applyBorder="1"/>
    <xf numFmtId="1" fontId="10" fillId="0" borderId="139" xfId="0" applyNumberFormat="1" applyFont="1" applyBorder="1"/>
    <xf numFmtId="1" fontId="10" fillId="0" borderId="168" xfId="0" applyNumberFormat="1" applyFont="1" applyBorder="1"/>
    <xf numFmtId="1" fontId="27" fillId="0" borderId="288" xfId="0" applyNumberFormat="1" applyFont="1" applyBorder="1"/>
    <xf numFmtId="1" fontId="27" fillId="0" borderId="289" xfId="0" applyNumberFormat="1" applyFont="1" applyBorder="1"/>
    <xf numFmtId="1" fontId="10" fillId="0" borderId="290" xfId="0" applyNumberFormat="1" applyFont="1" applyBorder="1" applyAlignment="1">
      <alignment horizontal="center" vertical="center" wrapText="1"/>
    </xf>
    <xf numFmtId="1" fontId="10" fillId="0" borderId="283" xfId="0" applyNumberFormat="1" applyFont="1" applyBorder="1" applyAlignment="1">
      <alignment horizontal="center" vertical="center" wrapText="1"/>
    </xf>
    <xf numFmtId="1" fontId="10" fillId="0" borderId="291" xfId="0" applyNumberFormat="1" applyFont="1" applyBorder="1" applyAlignment="1">
      <alignment horizontal="center" vertical="center" wrapText="1"/>
    </xf>
    <xf numFmtId="1" fontId="10" fillId="0" borderId="292" xfId="0" applyNumberFormat="1" applyFont="1" applyBorder="1"/>
    <xf numFmtId="0" fontId="5" fillId="0" borderId="292" xfId="0" applyFont="1" applyBorder="1"/>
    <xf numFmtId="1" fontId="10" fillId="0" borderId="293" xfId="0" applyNumberFormat="1" applyFont="1" applyBorder="1" applyAlignment="1">
      <alignment horizontal="right"/>
    </xf>
    <xf numFmtId="1" fontId="10" fillId="0" borderId="294" xfId="0" applyNumberFormat="1" applyFont="1" applyBorder="1" applyAlignment="1">
      <alignment horizontal="right"/>
    </xf>
    <xf numFmtId="1" fontId="10" fillId="7" borderId="295" xfId="0" applyNumberFormat="1" applyFont="1" applyFill="1" applyBorder="1" applyProtection="1">
      <protection locked="0"/>
    </xf>
    <xf numFmtId="1" fontId="10" fillId="7" borderId="294" xfId="0" applyNumberFormat="1" applyFont="1" applyFill="1" applyBorder="1" applyProtection="1">
      <protection locked="0"/>
    </xf>
    <xf numFmtId="1" fontId="10" fillId="7" borderId="296" xfId="0" applyNumberFormat="1" applyFont="1" applyFill="1" applyBorder="1" applyProtection="1">
      <protection locked="0"/>
    </xf>
    <xf numFmtId="1" fontId="10" fillId="7" borderId="297" xfId="0" applyNumberFormat="1" applyFont="1" applyFill="1" applyBorder="1" applyProtection="1">
      <protection locked="0"/>
    </xf>
    <xf numFmtId="1" fontId="10" fillId="7" borderId="293" xfId="0" applyNumberFormat="1" applyFont="1" applyFill="1" applyBorder="1" applyProtection="1">
      <protection locked="0"/>
    </xf>
    <xf numFmtId="1" fontId="10" fillId="7" borderId="298" xfId="0" applyNumberFormat="1" applyFont="1" applyFill="1" applyBorder="1" applyProtection="1">
      <protection locked="0"/>
    </xf>
    <xf numFmtId="1" fontId="10" fillId="0" borderId="58" xfId="0" applyNumberFormat="1" applyFont="1" applyBorder="1" applyAlignment="1">
      <alignment horizontal="right"/>
    </xf>
    <xf numFmtId="1" fontId="10" fillId="0" borderId="34" xfId="0" applyNumberFormat="1" applyFont="1" applyBorder="1" applyAlignment="1">
      <alignment horizontal="right"/>
    </xf>
    <xf numFmtId="1" fontId="10" fillId="7" borderId="299" xfId="0" applyNumberFormat="1" applyFont="1" applyFill="1" applyBorder="1" applyProtection="1">
      <protection locked="0"/>
    </xf>
    <xf numFmtId="1" fontId="10" fillId="0" borderId="41" xfId="0" applyNumberFormat="1" applyFont="1" applyBorder="1" applyAlignment="1">
      <alignment horizontal="right"/>
    </xf>
    <xf numFmtId="1" fontId="10" fillId="0" borderId="38" xfId="0" applyNumberFormat="1" applyFont="1" applyBorder="1" applyAlignment="1">
      <alignment horizontal="right"/>
    </xf>
    <xf numFmtId="1" fontId="10" fillId="7" borderId="300" xfId="0" applyNumberFormat="1" applyFont="1" applyFill="1" applyBorder="1" applyProtection="1">
      <protection locked="0"/>
    </xf>
    <xf numFmtId="1" fontId="10" fillId="7" borderId="41" xfId="0" applyNumberFormat="1" applyFont="1" applyFill="1" applyBorder="1" applyProtection="1">
      <protection locked="0"/>
    </xf>
    <xf numFmtId="3" fontId="5" fillId="0" borderId="159" xfId="0" applyNumberFormat="1" applyFont="1" applyBorder="1" applyAlignment="1" applyProtection="1">
      <alignment horizontal="right"/>
      <protection locked="0"/>
    </xf>
    <xf numFmtId="1" fontId="10" fillId="0" borderId="160" xfId="0" applyNumberFormat="1" applyFont="1" applyBorder="1" applyAlignment="1">
      <alignment horizontal="right"/>
    </xf>
    <xf numFmtId="1" fontId="10" fillId="0" borderId="284" xfId="0" applyNumberFormat="1" applyFont="1" applyBorder="1" applyAlignment="1">
      <alignment horizontal="right"/>
    </xf>
    <xf numFmtId="1" fontId="10" fillId="0" borderId="150" xfId="0" applyNumberFormat="1" applyFont="1" applyBorder="1" applyAlignment="1">
      <alignment horizontal="right"/>
    </xf>
    <xf numFmtId="1" fontId="10" fillId="0" borderId="283" xfId="0" applyNumberFormat="1" applyFont="1" applyBorder="1" applyAlignment="1">
      <alignment horizontal="right"/>
    </xf>
    <xf numFmtId="1" fontId="10" fillId="0" borderId="291" xfId="0" applyNumberFormat="1" applyFont="1" applyBorder="1" applyAlignment="1">
      <alignment horizontal="right"/>
    </xf>
    <xf numFmtId="1" fontId="10" fillId="0" borderId="290" xfId="0" applyNumberFormat="1" applyFont="1" applyBorder="1" applyAlignment="1">
      <alignment horizontal="right"/>
    </xf>
    <xf numFmtId="1" fontId="10" fillId="0" borderId="285" xfId="0" applyNumberFormat="1" applyFont="1" applyBorder="1" applyAlignment="1">
      <alignment horizontal="right"/>
    </xf>
    <xf numFmtId="1" fontId="10" fillId="0" borderId="148" xfId="0" applyNumberFormat="1" applyFont="1" applyBorder="1" applyAlignment="1">
      <alignment horizontal="right"/>
    </xf>
    <xf numFmtId="1" fontId="10" fillId="0" borderId="60" xfId="0" applyNumberFormat="1" applyFont="1" applyBorder="1" applyAlignment="1">
      <alignment horizontal="right"/>
    </xf>
    <xf numFmtId="1" fontId="10" fillId="7" borderId="82" xfId="0" applyNumberFormat="1" applyFont="1" applyFill="1" applyBorder="1" applyProtection="1">
      <protection locked="0"/>
    </xf>
    <xf numFmtId="1" fontId="10" fillId="7" borderId="301" xfId="0" applyNumberFormat="1" applyFont="1" applyFill="1" applyBorder="1" applyProtection="1">
      <protection locked="0"/>
    </xf>
    <xf numFmtId="1" fontId="10" fillId="0" borderId="143" xfId="0" applyNumberFormat="1" applyFont="1" applyBorder="1" applyAlignment="1">
      <alignment horizontal="right"/>
    </xf>
    <xf numFmtId="1" fontId="10" fillId="0" borderId="93" xfId="0" applyNumberFormat="1" applyFont="1" applyBorder="1" applyAlignment="1">
      <alignment horizontal="right"/>
    </xf>
    <xf numFmtId="1" fontId="10" fillId="0" borderId="129" xfId="0" applyNumberFormat="1" applyFont="1" applyBorder="1" applyAlignment="1">
      <alignment horizontal="right"/>
    </xf>
    <xf numFmtId="1" fontId="10" fillId="0" borderId="130" xfId="0" applyNumberFormat="1" applyFont="1" applyBorder="1" applyAlignment="1">
      <alignment horizontal="right"/>
    </xf>
    <xf numFmtId="1" fontId="10" fillId="0" borderId="302" xfId="0" applyNumberFormat="1" applyFont="1" applyBorder="1" applyAlignment="1">
      <alignment horizontal="right"/>
    </xf>
    <xf numFmtId="1" fontId="10" fillId="0" borderId="139" xfId="0" applyNumberFormat="1" applyFont="1" applyBorder="1" applyAlignment="1">
      <alignment horizontal="right"/>
    </xf>
    <xf numFmtId="1" fontId="10" fillId="0" borderId="303" xfId="0" applyNumberFormat="1" applyFont="1" applyBorder="1" applyAlignment="1">
      <alignment horizontal="center" vertical="center" wrapText="1"/>
    </xf>
    <xf numFmtId="0" fontId="5" fillId="0" borderId="159" xfId="0" applyFont="1" applyBorder="1"/>
    <xf numFmtId="1" fontId="10" fillId="8" borderId="33" xfId="0" applyNumberFormat="1" applyFont="1" applyFill="1" applyBorder="1"/>
    <xf numFmtId="1" fontId="10" fillId="8" borderId="34" xfId="0" applyNumberFormat="1" applyFont="1" applyFill="1" applyBorder="1"/>
    <xf numFmtId="1" fontId="10" fillId="8" borderId="46" xfId="0" applyNumberFormat="1" applyFont="1" applyFill="1" applyBorder="1"/>
    <xf numFmtId="1" fontId="10" fillId="8" borderId="47" xfId="0" applyNumberFormat="1" applyFont="1" applyFill="1" applyBorder="1"/>
    <xf numFmtId="1" fontId="10" fillId="0" borderId="159" xfId="0" applyNumberFormat="1" applyFont="1" applyBorder="1" applyAlignment="1">
      <alignment horizontal="center"/>
    </xf>
    <xf numFmtId="0" fontId="5" fillId="0" borderId="240" xfId="0" applyFont="1" applyBorder="1"/>
    <xf numFmtId="1" fontId="10" fillId="0" borderId="247" xfId="0" applyNumberFormat="1" applyFont="1" applyBorder="1"/>
    <xf numFmtId="0" fontId="5" fillId="0" borderId="259" xfId="0" applyFont="1" applyBorder="1"/>
    <xf numFmtId="1" fontId="10" fillId="7" borderId="26" xfId="0" applyNumberFormat="1" applyFont="1" applyFill="1" applyBorder="1" applyProtection="1">
      <protection locked="0"/>
    </xf>
    <xf numFmtId="1" fontId="10" fillId="7" borderId="113" xfId="0" applyNumberFormat="1" applyFont="1" applyFill="1" applyBorder="1" applyProtection="1">
      <protection locked="0"/>
    </xf>
    <xf numFmtId="1" fontId="10" fillId="7" borderId="0" xfId="0" applyNumberFormat="1" applyFont="1" applyFill="1" applyProtection="1">
      <protection locked="0"/>
    </xf>
    <xf numFmtId="1" fontId="10" fillId="7" borderId="98" xfId="0" applyNumberFormat="1" applyFont="1" applyFill="1" applyBorder="1" applyProtection="1">
      <protection locked="0"/>
    </xf>
    <xf numFmtId="1" fontId="10" fillId="0" borderId="71" xfId="0" applyNumberFormat="1" applyFont="1" applyBorder="1" applyAlignment="1">
      <alignment horizontal="right"/>
    </xf>
    <xf numFmtId="1" fontId="10" fillId="0" borderId="47" xfId="0" applyNumberFormat="1" applyFont="1" applyBorder="1" applyAlignment="1">
      <alignment horizontal="right"/>
    </xf>
    <xf numFmtId="1" fontId="10" fillId="0" borderId="0" xfId="0" applyNumberFormat="1" applyFont="1"/>
    <xf numFmtId="1" fontId="30" fillId="0" borderId="0" xfId="0" applyNumberFormat="1" applyFont="1"/>
    <xf numFmtId="1" fontId="27" fillId="0" borderId="0" xfId="0" applyNumberFormat="1" applyFont="1" applyAlignment="1">
      <alignment vertical="top" wrapText="1"/>
    </xf>
    <xf numFmtId="1" fontId="5" fillId="0" borderId="284" xfId="0" applyNumberFormat="1" applyFont="1" applyBorder="1" applyAlignment="1">
      <alignment horizontal="center" vertical="center" wrapText="1"/>
    </xf>
    <xf numFmtId="1" fontId="10" fillId="0" borderId="150" xfId="0" applyNumberFormat="1" applyFont="1" applyBorder="1" applyAlignment="1">
      <alignment horizontal="center" vertical="center"/>
    </xf>
    <xf numFmtId="1" fontId="10" fillId="0" borderId="290" xfId="0" applyNumberFormat="1" applyFont="1" applyBorder="1" applyAlignment="1">
      <alignment horizontal="center" vertical="center"/>
    </xf>
    <xf numFmtId="1" fontId="10" fillId="0" borderId="129" xfId="0" applyNumberFormat="1" applyFont="1" applyBorder="1" applyAlignment="1">
      <alignment horizontal="center" vertical="center"/>
    </xf>
    <xf numFmtId="1" fontId="10" fillId="0" borderId="130" xfId="0" applyNumberFormat="1" applyFont="1" applyBorder="1" applyAlignment="1">
      <alignment horizontal="center" vertical="center"/>
    </xf>
    <xf numFmtId="1" fontId="5" fillId="0" borderId="129" xfId="0" applyNumberFormat="1" applyFont="1" applyBorder="1" applyAlignment="1">
      <alignment horizontal="center" vertical="center"/>
    </xf>
    <xf numFmtId="1" fontId="5" fillId="0" borderId="218" xfId="0" applyNumberFormat="1" applyFont="1" applyBorder="1" applyAlignment="1">
      <alignment horizontal="center" vertical="center" wrapText="1"/>
    </xf>
    <xf numFmtId="1" fontId="10" fillId="0" borderId="150" xfId="0" applyNumberFormat="1" applyFont="1" applyBorder="1" applyAlignment="1">
      <alignment wrapText="1"/>
    </xf>
    <xf numFmtId="1" fontId="10" fillId="0" borderId="290" xfId="0" applyNumberFormat="1" applyFont="1" applyBorder="1" applyAlignment="1">
      <alignment wrapText="1"/>
    </xf>
    <xf numFmtId="1" fontId="10" fillId="0" borderId="17" xfId="0" applyNumberFormat="1" applyFont="1" applyBorder="1" applyAlignment="1">
      <alignment wrapText="1"/>
    </xf>
    <xf numFmtId="1" fontId="10" fillId="7" borderId="277" xfId="0" applyNumberFormat="1" applyFont="1" applyFill="1" applyBorder="1" applyProtection="1">
      <protection locked="0"/>
    </xf>
    <xf numFmtId="1" fontId="10" fillId="7" borderId="304" xfId="0" applyNumberFormat="1" applyFont="1" applyFill="1" applyBorder="1" applyProtection="1">
      <protection locked="0"/>
    </xf>
    <xf numFmtId="1" fontId="10" fillId="7" borderId="284" xfId="0" applyNumberFormat="1" applyFont="1" applyFill="1" applyBorder="1" applyProtection="1">
      <protection locked="0"/>
    </xf>
    <xf numFmtId="1" fontId="10" fillId="7" borderId="283" xfId="0" applyNumberFormat="1" applyFont="1" applyFill="1" applyBorder="1" applyProtection="1">
      <protection locked="0"/>
    </xf>
    <xf numFmtId="1" fontId="10" fillId="7" borderId="305" xfId="0" applyNumberFormat="1" applyFont="1" applyFill="1" applyBorder="1" applyProtection="1">
      <protection locked="0"/>
    </xf>
    <xf numFmtId="0" fontId="28" fillId="14" borderId="0" xfId="0" applyFont="1" applyFill="1"/>
    <xf numFmtId="1" fontId="27" fillId="12" borderId="282" xfId="0" applyNumberFormat="1" applyFont="1" applyFill="1" applyBorder="1" applyAlignment="1">
      <alignment horizontal="center"/>
    </xf>
    <xf numFmtId="1" fontId="27" fillId="12" borderId="283" xfId="0" applyNumberFormat="1" applyFont="1" applyFill="1" applyBorder="1" applyAlignment="1">
      <alignment horizontal="center"/>
    </xf>
    <xf numFmtId="1" fontId="27" fillId="12" borderId="284" xfId="0" applyNumberFormat="1" applyFont="1" applyFill="1" applyBorder="1" applyAlignment="1">
      <alignment horizontal="center"/>
    </xf>
    <xf numFmtId="1" fontId="10" fillId="0" borderId="255" xfId="0" applyNumberFormat="1" applyFont="1" applyBorder="1" applyAlignment="1">
      <alignment wrapText="1"/>
    </xf>
    <xf numFmtId="0" fontId="5" fillId="5" borderId="30" xfId="0" applyFont="1" applyFill="1" applyBorder="1" applyAlignment="1">
      <alignment vertical="center" wrapText="1"/>
    </xf>
    <xf numFmtId="1" fontId="10" fillId="0" borderId="54" xfId="0" applyNumberFormat="1" applyFont="1" applyBorder="1" applyAlignment="1">
      <alignment wrapText="1"/>
    </xf>
    <xf numFmtId="1" fontId="10" fillId="0" borderId="47" xfId="0" applyNumberFormat="1" applyFont="1" applyBorder="1" applyAlignment="1">
      <alignment wrapText="1"/>
    </xf>
    <xf numFmtId="0" fontId="5" fillId="5" borderId="45" xfId="0" applyFont="1" applyFill="1" applyBorder="1" applyAlignment="1">
      <alignment vertical="center" wrapText="1"/>
    </xf>
    <xf numFmtId="1" fontId="10" fillId="0" borderId="93" xfId="0" applyNumberFormat="1" applyFont="1" applyBorder="1" applyAlignment="1">
      <alignment wrapText="1"/>
    </xf>
    <xf numFmtId="1" fontId="10" fillId="0" borderId="129" xfId="0" applyNumberFormat="1" applyFont="1" applyBorder="1" applyAlignment="1">
      <alignment wrapText="1"/>
    </xf>
    <xf numFmtId="1" fontId="10" fillId="7" borderId="130" xfId="0" applyNumberFormat="1" applyFont="1" applyFill="1" applyBorder="1" applyProtection="1">
      <protection locked="0"/>
    </xf>
    <xf numFmtId="1" fontId="10" fillId="7" borderId="168" xfId="0" applyNumberFormat="1" applyFont="1" applyFill="1" applyBorder="1" applyProtection="1">
      <protection locked="0"/>
    </xf>
    <xf numFmtId="1" fontId="10" fillId="7" borderId="144" xfId="0" applyNumberFormat="1" applyFont="1" applyFill="1" applyBorder="1" applyProtection="1">
      <protection locked="0"/>
    </xf>
    <xf numFmtId="0" fontId="5" fillId="0" borderId="282" xfId="0" applyFont="1" applyBorder="1" applyAlignment="1">
      <alignment vertical="center" wrapText="1"/>
    </xf>
    <xf numFmtId="1" fontId="10" fillId="0" borderId="160" xfId="0" applyNumberFormat="1" applyFont="1" applyBorder="1" applyAlignment="1">
      <alignment wrapText="1"/>
    </xf>
    <xf numFmtId="1" fontId="10" fillId="0" borderId="284" xfId="0" applyNumberFormat="1" applyFont="1" applyBorder="1" applyAlignment="1">
      <alignment wrapText="1"/>
    </xf>
    <xf numFmtId="1" fontId="5" fillId="0" borderId="30" xfId="0" applyNumberFormat="1" applyFont="1" applyBorder="1" applyAlignment="1">
      <alignment vertical="center" wrapText="1"/>
    </xf>
    <xf numFmtId="1" fontId="10" fillId="12" borderId="28" xfId="0" applyNumberFormat="1" applyFont="1" applyFill="1" applyBorder="1"/>
    <xf numFmtId="1" fontId="10" fillId="12" borderId="255" xfId="0" applyNumberFormat="1" applyFont="1" applyFill="1" applyBorder="1"/>
    <xf numFmtId="1" fontId="5" fillId="0" borderId="45" xfId="0" applyNumberFormat="1" applyFont="1" applyBorder="1" applyAlignment="1">
      <alignment vertical="center" wrapText="1"/>
    </xf>
    <xf numFmtId="1" fontId="10" fillId="0" borderId="238" xfId="0" applyNumberFormat="1" applyFont="1" applyBorder="1" applyAlignment="1">
      <alignment wrapText="1"/>
    </xf>
    <xf numFmtId="1" fontId="10" fillId="12" borderId="306" xfId="0" applyNumberFormat="1" applyFont="1" applyFill="1" applyBorder="1"/>
    <xf numFmtId="1" fontId="10" fillId="12" borderId="17" xfId="0" applyNumberFormat="1" applyFont="1" applyFill="1" applyBorder="1"/>
    <xf numFmtId="1" fontId="10" fillId="7" borderId="306" xfId="0" applyNumberFormat="1" applyFont="1" applyFill="1" applyBorder="1" applyProtection="1">
      <protection locked="0"/>
    </xf>
    <xf numFmtId="1" fontId="25" fillId="0" borderId="282" xfId="0" applyNumberFormat="1" applyFont="1" applyBorder="1"/>
    <xf numFmtId="1" fontId="25" fillId="0" borderId="283" xfId="0" applyNumberFormat="1" applyFont="1" applyBorder="1"/>
    <xf numFmtId="0" fontId="1" fillId="0" borderId="282" xfId="0" applyFont="1" applyBorder="1" applyAlignment="1">
      <alignment vertical="center"/>
    </xf>
    <xf numFmtId="1" fontId="10" fillId="0" borderId="60" xfId="0" applyNumberFormat="1" applyFont="1" applyBorder="1" applyAlignment="1">
      <alignment wrapText="1"/>
    </xf>
    <xf numFmtId="0" fontId="5" fillId="0" borderId="55" xfId="0" applyFont="1" applyBorder="1" applyAlignment="1">
      <alignment vertical="center" wrapText="1"/>
    </xf>
    <xf numFmtId="1" fontId="10" fillId="0" borderId="148" xfId="0" applyNumberFormat="1" applyFont="1" applyBorder="1" applyAlignment="1">
      <alignment wrapText="1"/>
    </xf>
    <xf numFmtId="1" fontId="10" fillId="7" borderId="25" xfId="0" applyNumberFormat="1" applyFont="1" applyFill="1" applyBorder="1" applyProtection="1">
      <protection locked="0"/>
    </xf>
    <xf numFmtId="1" fontId="10" fillId="7" borderId="307" xfId="0" applyNumberFormat="1" applyFont="1" applyFill="1" applyBorder="1" applyProtection="1">
      <protection locked="0"/>
    </xf>
    <xf numFmtId="1" fontId="10" fillId="0" borderId="34" xfId="0" applyNumberFormat="1" applyFont="1" applyBorder="1" applyAlignment="1">
      <alignment wrapText="1"/>
    </xf>
    <xf numFmtId="0" fontId="5" fillId="0" borderId="35" xfId="0" applyFont="1" applyBorder="1" applyAlignment="1">
      <alignment vertical="center" wrapText="1"/>
    </xf>
    <xf numFmtId="1" fontId="10" fillId="0" borderId="58" xfId="0" applyNumberFormat="1" applyFont="1" applyBorder="1" applyAlignment="1">
      <alignment wrapText="1"/>
    </xf>
    <xf numFmtId="1" fontId="10" fillId="7" borderId="40" xfId="0" applyNumberFormat="1" applyFont="1" applyFill="1" applyBorder="1" applyProtection="1">
      <protection locked="0"/>
    </xf>
    <xf numFmtId="1" fontId="10" fillId="0" borderId="41" xfId="0" applyNumberFormat="1" applyFont="1" applyBorder="1" applyAlignment="1">
      <alignment wrapText="1"/>
    </xf>
    <xf numFmtId="1" fontId="10" fillId="0" borderId="78" xfId="0" applyNumberFormat="1" applyFont="1" applyBorder="1" applyAlignment="1">
      <alignment wrapText="1"/>
    </xf>
    <xf numFmtId="0" fontId="5" fillId="0" borderId="59" xfId="0" applyFont="1" applyBorder="1" applyAlignment="1">
      <alignment vertical="center" wrapText="1"/>
    </xf>
    <xf numFmtId="1" fontId="10" fillId="8" borderId="238" xfId="0" applyNumberFormat="1" applyFont="1" applyFill="1" applyBorder="1"/>
    <xf numFmtId="0" fontId="10" fillId="14" borderId="0" xfId="0" applyFont="1" applyFill="1"/>
    <xf numFmtId="1" fontId="10" fillId="0" borderId="82" xfId="7" applyNumberFormat="1" applyFont="1" applyBorder="1" applyAlignment="1">
      <alignment wrapText="1"/>
    </xf>
    <xf numFmtId="0" fontId="5" fillId="0" borderId="169" xfId="7" applyFont="1" applyBorder="1" applyAlignment="1">
      <alignment vertical="center" wrapText="1"/>
    </xf>
    <xf numFmtId="1" fontId="10" fillId="0" borderId="78" xfId="7" applyNumberFormat="1" applyFont="1" applyBorder="1" applyAlignment="1">
      <alignment wrapText="1"/>
    </xf>
    <xf numFmtId="0" fontId="5" fillId="0" borderId="59" xfId="7" applyFont="1" applyBorder="1" applyAlignment="1">
      <alignment vertical="center" wrapText="1"/>
    </xf>
    <xf numFmtId="1" fontId="10" fillId="0" borderId="62" xfId="7" applyNumberFormat="1" applyFont="1" applyBorder="1" applyAlignment="1">
      <alignment wrapText="1"/>
    </xf>
    <xf numFmtId="0" fontId="5" fillId="0" borderId="61" xfId="7" applyFont="1" applyBorder="1" applyAlignment="1">
      <alignment vertical="center" wrapText="1"/>
    </xf>
    <xf numFmtId="1" fontId="10" fillId="0" borderId="38" xfId="0" applyNumberFormat="1" applyFont="1" applyBorder="1" applyAlignment="1">
      <alignment wrapText="1"/>
    </xf>
    <xf numFmtId="1" fontId="10" fillId="0" borderId="236" xfId="0" applyNumberFormat="1" applyFont="1" applyBorder="1" applyAlignment="1">
      <alignment wrapText="1"/>
    </xf>
    <xf numFmtId="1" fontId="5" fillId="0" borderId="236" xfId="0" applyNumberFormat="1" applyFont="1" applyBorder="1" applyAlignment="1">
      <alignment wrapText="1"/>
    </xf>
    <xf numFmtId="1" fontId="10" fillId="7" borderId="214" xfId="0" applyNumberFormat="1" applyFont="1" applyFill="1" applyBorder="1" applyProtection="1">
      <protection locked="0"/>
    </xf>
    <xf numFmtId="1" fontId="10" fillId="7" borderId="133" xfId="0" applyNumberFormat="1" applyFont="1" applyFill="1" applyBorder="1" applyProtection="1">
      <protection locked="0"/>
    </xf>
    <xf numFmtId="1" fontId="10" fillId="7" borderId="308" xfId="0" applyNumberFormat="1" applyFont="1" applyFill="1" applyBorder="1" applyProtection="1">
      <protection locked="0"/>
    </xf>
    <xf numFmtId="1" fontId="5" fillId="0" borderId="38" xfId="0" applyNumberFormat="1" applyFont="1" applyBorder="1" applyAlignment="1">
      <alignment wrapText="1"/>
    </xf>
    <xf numFmtId="1" fontId="5" fillId="0" borderId="47" xfId="0" applyNumberFormat="1" applyFont="1" applyBorder="1" applyAlignment="1">
      <alignment wrapText="1"/>
    </xf>
    <xf numFmtId="1" fontId="10" fillId="0" borderId="71" xfId="0" applyNumberFormat="1" applyFont="1" applyBorder="1" applyAlignment="1">
      <alignment wrapText="1"/>
    </xf>
    <xf numFmtId="0" fontId="5" fillId="0" borderId="30" xfId="0" applyFont="1" applyBorder="1" applyAlignment="1">
      <alignment vertical="center" wrapText="1"/>
    </xf>
    <xf numFmtId="1" fontId="10" fillId="8" borderId="281" xfId="0" applyNumberFormat="1" applyFont="1" applyFill="1" applyBorder="1"/>
    <xf numFmtId="1" fontId="10" fillId="8" borderId="133" xfId="0" applyNumberFormat="1" applyFont="1" applyFill="1" applyBorder="1"/>
    <xf numFmtId="1" fontId="10" fillId="8" borderId="309" xfId="0" applyNumberFormat="1" applyFont="1" applyFill="1" applyBorder="1"/>
    <xf numFmtId="1" fontId="10" fillId="8" borderId="286" xfId="0" applyNumberFormat="1" applyFont="1" applyFill="1" applyBorder="1"/>
    <xf numFmtId="1" fontId="10" fillId="8" borderId="85" xfId="0" applyNumberFormat="1" applyFont="1" applyFill="1" applyBorder="1"/>
    <xf numFmtId="1" fontId="10" fillId="8" borderId="0" xfId="0" applyNumberFormat="1" applyFont="1" applyFill="1"/>
    <xf numFmtId="1" fontId="10" fillId="8" borderId="310" xfId="0" applyNumberFormat="1" applyFont="1" applyFill="1" applyBorder="1"/>
    <xf numFmtId="1" fontId="10" fillId="8" borderId="304" xfId="0" applyNumberFormat="1" applyFont="1" applyFill="1" applyBorder="1"/>
    <xf numFmtId="0" fontId="5" fillId="5" borderId="40" xfId="0" applyFont="1" applyFill="1" applyBorder="1" applyAlignment="1">
      <alignment vertical="center" wrapText="1"/>
    </xf>
    <xf numFmtId="1" fontId="10" fillId="8" borderId="138" xfId="0" applyNumberFormat="1" applyFont="1" applyFill="1" applyBorder="1"/>
    <xf numFmtId="1" fontId="10" fillId="8" borderId="130" xfId="0" applyNumberFormat="1" applyFont="1" applyFill="1" applyBorder="1"/>
    <xf numFmtId="1" fontId="10" fillId="8" borderId="139" xfId="0" applyNumberFormat="1" applyFont="1" applyFill="1" applyBorder="1"/>
    <xf numFmtId="1" fontId="10" fillId="0" borderId="31" xfId="0" applyNumberFormat="1" applyFont="1" applyBorder="1" applyAlignment="1">
      <alignment wrapText="1"/>
    </xf>
    <xf numFmtId="1" fontId="5" fillId="0" borderId="311" xfId="0" applyNumberFormat="1" applyFont="1" applyBorder="1" applyAlignment="1">
      <alignment vertical="center" wrapText="1"/>
    </xf>
    <xf numFmtId="1" fontId="10" fillId="0" borderId="26" xfId="0" applyNumberFormat="1" applyFont="1" applyBorder="1" applyAlignment="1">
      <alignment wrapText="1"/>
    </xf>
    <xf numFmtId="1" fontId="5" fillId="0" borderId="26" xfId="0" applyNumberFormat="1" applyFont="1" applyBorder="1" applyAlignment="1">
      <alignment vertical="center" wrapText="1"/>
    </xf>
    <xf numFmtId="1" fontId="5" fillId="0" borderId="32" xfId="0" applyNumberFormat="1" applyFont="1" applyBorder="1" applyAlignment="1">
      <alignment vertical="center" wrapText="1"/>
    </xf>
    <xf numFmtId="1" fontId="10" fillId="0" borderId="130" xfId="0" applyNumberFormat="1" applyFont="1" applyBorder="1" applyAlignment="1">
      <alignment wrapText="1"/>
    </xf>
    <xf numFmtId="1" fontId="5" fillId="0" borderId="138" xfId="0" applyNumberFormat="1" applyFont="1" applyBorder="1" applyAlignment="1">
      <alignment vertical="center" wrapText="1"/>
    </xf>
    <xf numFmtId="1" fontId="10" fillId="8" borderId="312" xfId="0" applyNumberFormat="1" applyFont="1" applyFill="1" applyBorder="1"/>
    <xf numFmtId="1" fontId="10" fillId="8" borderId="214" xfId="0" applyNumberFormat="1" applyFont="1" applyFill="1" applyBorder="1"/>
    <xf numFmtId="1" fontId="10" fillId="8" borderId="313" xfId="0" applyNumberFormat="1" applyFont="1" applyFill="1" applyBorder="1"/>
    <xf numFmtId="1" fontId="10" fillId="8" borderId="17" xfId="0" applyNumberFormat="1" applyFont="1" applyFill="1" applyBorder="1"/>
    <xf numFmtId="1" fontId="10" fillId="0" borderId="81" xfId="0" applyNumberFormat="1" applyFont="1" applyBorder="1" applyAlignment="1">
      <alignment wrapText="1"/>
    </xf>
    <xf numFmtId="0" fontId="5" fillId="0" borderId="171" xfId="0" applyFont="1" applyBorder="1" applyAlignment="1">
      <alignment vertical="center" wrapText="1"/>
    </xf>
    <xf numFmtId="1" fontId="10" fillId="8" borderId="140" xfId="0" applyNumberFormat="1" applyFont="1" applyFill="1" applyBorder="1"/>
    <xf numFmtId="1" fontId="10" fillId="8" borderId="129" xfId="0" applyNumberFormat="1" applyFont="1" applyFill="1" applyBorder="1"/>
    <xf numFmtId="1" fontId="5" fillId="0" borderId="145" xfId="0" applyNumberFormat="1" applyFont="1" applyBorder="1" applyAlignment="1">
      <alignment wrapText="1"/>
    </xf>
    <xf numFmtId="0" fontId="5" fillId="0" borderId="43" xfId="0" applyFont="1" applyBorder="1" applyAlignment="1">
      <alignment vertical="center" wrapText="1"/>
    </xf>
    <xf numFmtId="1" fontId="5" fillId="5" borderId="282" xfId="0" applyNumberFormat="1" applyFont="1" applyFill="1" applyBorder="1" applyAlignment="1">
      <alignment wrapText="1"/>
    </xf>
    <xf numFmtId="1" fontId="10" fillId="0" borderId="30" xfId="0" applyNumberFormat="1" applyFont="1" applyBorder="1" applyAlignment="1">
      <alignment wrapText="1"/>
    </xf>
    <xf numFmtId="1" fontId="10" fillId="7" borderId="314" xfId="0" applyNumberFormat="1" applyFont="1" applyFill="1" applyBorder="1" applyProtection="1">
      <protection locked="0"/>
    </xf>
    <xf numFmtId="1" fontId="10" fillId="7" borderId="16" xfId="0" applyNumberFormat="1" applyFont="1" applyFill="1" applyBorder="1" applyProtection="1">
      <protection locked="0"/>
    </xf>
    <xf numFmtId="1" fontId="10" fillId="7" borderId="259" xfId="0" applyNumberFormat="1" applyFont="1" applyFill="1" applyBorder="1" applyProtection="1">
      <protection locked="0"/>
    </xf>
    <xf numFmtId="1" fontId="5" fillId="5" borderId="284" xfId="0" applyNumberFormat="1" applyFont="1" applyFill="1" applyBorder="1" applyAlignment="1">
      <alignment horizontal="left" wrapText="1"/>
    </xf>
    <xf numFmtId="1" fontId="10" fillId="0" borderId="35" xfId="0" applyNumberFormat="1" applyFont="1" applyBorder="1" applyAlignment="1">
      <alignment wrapText="1"/>
    </xf>
    <xf numFmtId="1" fontId="5" fillId="5" borderId="284" xfId="0" applyNumberFormat="1" applyFont="1" applyFill="1" applyBorder="1" applyAlignment="1">
      <alignment wrapText="1"/>
    </xf>
    <xf numFmtId="1" fontId="10" fillId="0" borderId="44" xfId="0" applyNumberFormat="1" applyFont="1" applyBorder="1" applyAlignment="1">
      <alignment wrapText="1"/>
    </xf>
    <xf numFmtId="1" fontId="10" fillId="0" borderId="45" xfId="0" applyNumberFormat="1" applyFont="1" applyBorder="1" applyAlignment="1">
      <alignment wrapText="1"/>
    </xf>
    <xf numFmtId="1" fontId="5" fillId="0" borderId="145" xfId="0" applyNumberFormat="1" applyFont="1" applyBorder="1" applyAlignment="1">
      <alignment vertical="center" wrapText="1"/>
    </xf>
    <xf numFmtId="1" fontId="10" fillId="16" borderId="276" xfId="0" applyNumberFormat="1" applyFont="1" applyFill="1" applyBorder="1" applyProtection="1">
      <protection locked="0"/>
    </xf>
    <xf numFmtId="1" fontId="10" fillId="16" borderId="44" xfId="0" applyNumberFormat="1" applyFont="1" applyFill="1" applyBorder="1" applyProtection="1">
      <protection locked="0"/>
    </xf>
    <xf numFmtId="1" fontId="10" fillId="0" borderId="315" xfId="0" applyNumberFormat="1" applyFont="1" applyBorder="1" applyAlignment="1">
      <alignment horizontal="center" vertical="center"/>
    </xf>
    <xf numFmtId="1" fontId="10" fillId="0" borderId="315" xfId="0" applyNumberFormat="1" applyFont="1" applyBorder="1" applyAlignment="1">
      <alignment horizontal="center" vertical="center" wrapText="1"/>
    </xf>
    <xf numFmtId="1" fontId="10" fillId="7" borderId="302" xfId="0" applyNumberFormat="1" applyFont="1" applyFill="1" applyBorder="1" applyProtection="1">
      <protection locked="0"/>
    </xf>
    <xf numFmtId="1" fontId="10" fillId="12" borderId="281" xfId="0" applyNumberFormat="1" applyFont="1" applyFill="1" applyBorder="1"/>
    <xf numFmtId="1" fontId="10" fillId="12" borderId="133" xfId="0" applyNumberFormat="1" applyFont="1" applyFill="1" applyBorder="1"/>
    <xf numFmtId="1" fontId="27" fillId="12" borderId="133" xfId="0" applyNumberFormat="1" applyFont="1" applyFill="1" applyBorder="1"/>
    <xf numFmtId="1" fontId="27" fillId="12" borderId="283" xfId="0" applyNumberFormat="1" applyFont="1" applyFill="1" applyBorder="1"/>
    <xf numFmtId="1" fontId="27" fillId="12" borderId="285" xfId="0" applyNumberFormat="1" applyFont="1" applyFill="1" applyBorder="1"/>
    <xf numFmtId="1" fontId="27" fillId="12" borderId="284" xfId="0" applyNumberFormat="1" applyFont="1" applyFill="1" applyBorder="1"/>
    <xf numFmtId="1" fontId="10" fillId="7" borderId="316" xfId="0" applyNumberFormat="1" applyFont="1" applyFill="1" applyBorder="1" applyProtection="1">
      <protection locked="0"/>
    </xf>
    <xf numFmtId="1" fontId="10" fillId="7" borderId="317" xfId="0" applyNumberFormat="1" applyFont="1" applyFill="1" applyBorder="1" applyProtection="1">
      <protection locked="0"/>
    </xf>
    <xf numFmtId="1" fontId="10" fillId="7" borderId="291" xfId="0" applyNumberFormat="1" applyFont="1" applyFill="1" applyBorder="1" applyProtection="1">
      <protection locked="0"/>
    </xf>
    <xf numFmtId="1" fontId="10" fillId="7" borderId="315" xfId="0" applyNumberFormat="1" applyFont="1" applyFill="1" applyBorder="1" applyProtection="1">
      <protection locked="0"/>
    </xf>
    <xf numFmtId="1" fontId="10" fillId="7" borderId="285" xfId="0" applyNumberFormat="1" applyFont="1" applyFill="1" applyBorder="1" applyProtection="1">
      <protection locked="0"/>
    </xf>
    <xf numFmtId="1" fontId="10" fillId="7" borderId="99" xfId="0" applyNumberFormat="1" applyFont="1" applyFill="1" applyBorder="1" applyProtection="1">
      <protection locked="0"/>
    </xf>
    <xf numFmtId="1" fontId="10" fillId="7" borderId="217" xfId="0" applyNumberFormat="1" applyFont="1" applyFill="1" applyBorder="1" applyProtection="1">
      <protection locked="0"/>
    </xf>
    <xf numFmtId="1" fontId="27" fillId="7" borderId="150" xfId="0" applyNumberFormat="1" applyFont="1" applyFill="1" applyBorder="1" applyProtection="1">
      <protection locked="0"/>
    </xf>
    <xf numFmtId="1" fontId="27" fillId="7" borderId="284" xfId="0" applyNumberFormat="1" applyFont="1" applyFill="1" applyBorder="1" applyProtection="1">
      <protection locked="0"/>
    </xf>
    <xf numFmtId="1" fontId="27" fillId="7" borderId="283" xfId="0" applyNumberFormat="1" applyFont="1" applyFill="1" applyBorder="1" applyProtection="1">
      <protection locked="0"/>
    </xf>
    <xf numFmtId="1" fontId="27" fillId="7" borderId="291" xfId="0" applyNumberFormat="1" applyFont="1" applyFill="1" applyBorder="1" applyProtection="1">
      <protection locked="0"/>
    </xf>
    <xf numFmtId="1" fontId="27" fillId="7" borderId="315" xfId="0" applyNumberFormat="1" applyFont="1" applyFill="1" applyBorder="1" applyProtection="1">
      <protection locked="0"/>
    </xf>
    <xf numFmtId="1" fontId="27" fillId="7" borderId="285" xfId="0" applyNumberFormat="1" applyFont="1" applyFill="1" applyBorder="1" applyProtection="1">
      <protection locked="0"/>
    </xf>
    <xf numFmtId="1" fontId="27" fillId="7" borderId="159" xfId="0" applyNumberFormat="1" applyFont="1" applyFill="1" applyBorder="1" applyProtection="1">
      <protection locked="0"/>
    </xf>
    <xf numFmtId="1" fontId="10" fillId="8" borderId="58" xfId="0" applyNumberFormat="1" applyFont="1" applyFill="1" applyBorder="1"/>
    <xf numFmtId="1" fontId="10" fillId="12" borderId="0" xfId="0" applyNumberFormat="1" applyFont="1" applyFill="1"/>
    <xf numFmtId="1" fontId="10" fillId="7" borderId="318" xfId="0" applyNumberFormat="1" applyFont="1" applyFill="1" applyBorder="1" applyProtection="1">
      <protection locked="0"/>
    </xf>
    <xf numFmtId="1" fontId="10" fillId="7" borderId="310" xfId="0" applyNumberFormat="1" applyFont="1" applyFill="1" applyBorder="1" applyProtection="1">
      <protection locked="0"/>
    </xf>
    <xf numFmtId="1" fontId="10" fillId="16" borderId="47" xfId="0" applyNumberFormat="1" applyFont="1" applyFill="1" applyBorder="1" applyProtection="1">
      <protection locked="0"/>
    </xf>
    <xf numFmtId="1" fontId="10" fillId="0" borderId="318" xfId="0" applyNumberFormat="1" applyFont="1" applyBorder="1" applyAlignment="1" applyProtection="1">
      <alignment horizontal="center" vertical="center" wrapText="1"/>
      <protection hidden="1"/>
    </xf>
    <xf numFmtId="1" fontId="10" fillId="0" borderId="319" xfId="0" applyNumberFormat="1" applyFont="1" applyBorder="1" applyAlignment="1" applyProtection="1">
      <alignment horizontal="center" vertical="center" wrapText="1"/>
      <protection hidden="1"/>
    </xf>
    <xf numFmtId="1" fontId="10" fillId="0" borderId="17" xfId="0" applyNumberFormat="1" applyFont="1" applyBorder="1" applyAlignment="1">
      <alignment horizontal="center" vertical="center" wrapText="1"/>
    </xf>
    <xf numFmtId="1" fontId="10" fillId="0" borderId="318" xfId="0" applyNumberFormat="1" applyFont="1" applyBorder="1" applyAlignment="1" applyProtection="1">
      <alignment horizontal="center" vertical="center"/>
      <protection hidden="1"/>
    </xf>
    <xf numFmtId="1" fontId="10" fillId="0" borderId="214" xfId="0" applyNumberFormat="1" applyFont="1" applyBorder="1" applyAlignment="1" applyProtection="1">
      <alignment horizontal="center" vertical="center"/>
      <protection hidden="1"/>
    </xf>
    <xf numFmtId="1" fontId="10" fillId="0" borderId="286" xfId="0" applyNumberFormat="1" applyFont="1" applyBorder="1" applyAlignment="1" applyProtection="1">
      <alignment horizontal="center" vertical="center"/>
      <protection hidden="1"/>
    </xf>
    <xf numFmtId="1" fontId="10" fillId="0" borderId="150" xfId="0" applyNumberFormat="1" applyFont="1" applyBorder="1" applyAlignment="1" applyProtection="1">
      <alignment horizontal="center" vertical="center"/>
      <protection hidden="1"/>
    </xf>
    <xf numFmtId="1" fontId="10" fillId="0" borderId="309" xfId="0" applyNumberFormat="1" applyFont="1" applyBorder="1" applyAlignment="1" applyProtection="1">
      <alignment horizontal="center" vertical="center"/>
      <protection hidden="1"/>
    </xf>
    <xf numFmtId="1" fontId="10" fillId="0" borderId="286" xfId="0" applyNumberFormat="1" applyFont="1" applyBorder="1" applyAlignment="1" applyProtection="1">
      <alignment wrapText="1"/>
      <protection hidden="1"/>
    </xf>
    <xf numFmtId="0" fontId="5" fillId="0" borderId="286" xfId="0" applyFont="1" applyBorder="1" applyAlignment="1" applyProtection="1">
      <alignment horizontal="left" vertical="center" wrapText="1"/>
      <protection hidden="1"/>
    </xf>
    <xf numFmtId="1" fontId="10" fillId="0" borderId="319" xfId="0" applyNumberFormat="1" applyFont="1" applyBorder="1" applyAlignment="1">
      <alignment horizontal="right" wrapText="1"/>
    </xf>
    <xf numFmtId="1" fontId="10" fillId="0" borderId="255" xfId="0" applyNumberFormat="1" applyFont="1" applyBorder="1" applyAlignment="1">
      <alignment horizontal="right"/>
    </xf>
    <xf numFmtId="1" fontId="10" fillId="0" borderId="44" xfId="0" applyNumberFormat="1" applyFont="1" applyBorder="1" applyAlignment="1" applyProtection="1">
      <alignment wrapText="1"/>
      <protection hidden="1"/>
    </xf>
    <xf numFmtId="0" fontId="5" fillId="0" borderId="44" xfId="0" applyFont="1" applyBorder="1" applyAlignment="1" applyProtection="1">
      <alignment horizontal="left" vertical="center" wrapText="1"/>
      <protection hidden="1"/>
    </xf>
    <xf numFmtId="1" fontId="10" fillId="0" borderId="71" xfId="0" applyNumberFormat="1" applyFont="1" applyBorder="1" applyAlignment="1">
      <alignment horizontal="right" wrapText="1"/>
    </xf>
    <xf numFmtId="0" fontId="5" fillId="0" borderId="304" xfId="0" applyFont="1" applyBorder="1" applyAlignment="1" applyProtection="1">
      <alignment horizontal="left" vertical="center" wrapText="1"/>
      <protection hidden="1"/>
    </xf>
    <xf numFmtId="1" fontId="10" fillId="0" borderId="238" xfId="0" applyNumberFormat="1" applyFont="1" applyBorder="1" applyAlignment="1">
      <alignment horizontal="right" wrapText="1"/>
    </xf>
    <xf numFmtId="1" fontId="27" fillId="0" borderId="320" xfId="0" applyNumberFormat="1" applyFont="1" applyBorder="1"/>
    <xf numFmtId="1" fontId="10" fillId="0" borderId="20" xfId="0" applyNumberFormat="1" applyFont="1" applyBorder="1" applyAlignment="1">
      <alignment horizontal="center" vertical="center" wrapText="1"/>
    </xf>
    <xf numFmtId="1" fontId="10" fillId="0" borderId="68" xfId="0" applyNumberFormat="1" applyFont="1" applyBorder="1" applyAlignment="1">
      <alignment horizontal="center" vertical="center" wrapText="1"/>
    </xf>
    <xf numFmtId="1" fontId="10" fillId="0" borderId="284" xfId="0" applyNumberFormat="1" applyFont="1" applyBorder="1" applyAlignment="1">
      <alignment horizontal="center" vertical="center"/>
    </xf>
    <xf numFmtId="1" fontId="10" fillId="0" borderId="69" xfId="0" applyNumberFormat="1" applyFont="1" applyBorder="1" applyAlignment="1">
      <alignment horizontal="center" vertical="center" wrapText="1"/>
    </xf>
    <xf numFmtId="1" fontId="10" fillId="0" borderId="112" xfId="0" applyNumberFormat="1" applyFont="1" applyBorder="1" applyAlignment="1">
      <alignment horizontal="center" vertical="center" wrapText="1"/>
    </xf>
    <xf numFmtId="1" fontId="10" fillId="0" borderId="20" xfId="0" applyNumberFormat="1" applyFont="1" applyBorder="1" applyAlignment="1">
      <alignment wrapText="1"/>
    </xf>
    <xf numFmtId="1" fontId="10" fillId="0" borderId="68" xfId="0" applyNumberFormat="1" applyFont="1" applyBorder="1" applyAlignment="1">
      <alignment wrapText="1"/>
    </xf>
    <xf numFmtId="1" fontId="10" fillId="0" borderId="69" xfId="0" applyNumberFormat="1" applyFont="1" applyBorder="1" applyAlignment="1">
      <alignment wrapText="1"/>
    </xf>
    <xf numFmtId="1" fontId="10" fillId="0" borderId="112" xfId="0" applyNumberFormat="1" applyFont="1" applyBorder="1" applyAlignment="1">
      <alignment wrapText="1"/>
    </xf>
    <xf numFmtId="1" fontId="10" fillId="0" borderId="315" xfId="0" applyNumberFormat="1" applyFont="1" applyBorder="1" applyAlignment="1">
      <alignment wrapText="1"/>
    </xf>
    <xf numFmtId="1" fontId="10" fillId="0" borderId="283" xfId="0" applyNumberFormat="1" applyFont="1" applyBorder="1" applyAlignment="1">
      <alignment wrapText="1"/>
    </xf>
    <xf numFmtId="1" fontId="10" fillId="0" borderId="159" xfId="0" applyNumberFormat="1" applyFont="1" applyBorder="1" applyAlignment="1">
      <alignment wrapText="1"/>
    </xf>
    <xf numFmtId="0" fontId="5" fillId="0" borderId="85" xfId="0" applyFont="1" applyBorder="1" applyAlignment="1">
      <alignment vertical="center"/>
    </xf>
    <xf numFmtId="1" fontId="10" fillId="8" borderId="238" xfId="0" applyNumberFormat="1" applyFont="1" applyFill="1" applyBorder="1" applyAlignment="1">
      <alignment wrapText="1"/>
    </xf>
    <xf numFmtId="1" fontId="10" fillId="8" borderId="217" xfId="0" applyNumberFormat="1" applyFont="1" applyFill="1" applyBorder="1"/>
    <xf numFmtId="1" fontId="10" fillId="8" borderId="314" xfId="0" applyNumberFormat="1" applyFont="1" applyFill="1" applyBorder="1"/>
    <xf numFmtId="1" fontId="10" fillId="0" borderId="26" xfId="0" applyNumberFormat="1" applyFont="1" applyBorder="1"/>
    <xf numFmtId="1" fontId="10" fillId="0" borderId="32" xfId="0" applyNumberFormat="1" applyFont="1" applyBorder="1"/>
    <xf numFmtId="1" fontId="10" fillId="0" borderId="43" xfId="0" applyNumberFormat="1" applyFont="1" applyBorder="1"/>
    <xf numFmtId="0" fontId="5" fillId="0" borderId="43" xfId="0" applyFont="1" applyBorder="1"/>
    <xf numFmtId="1" fontId="10" fillId="8" borderId="93" xfId="0" applyNumberFormat="1" applyFont="1" applyFill="1" applyBorder="1" applyAlignment="1">
      <alignment wrapText="1"/>
    </xf>
    <xf numFmtId="1" fontId="10" fillId="8" borderId="218" xfId="0" applyNumberFormat="1" applyFont="1" applyFill="1" applyBorder="1"/>
    <xf numFmtId="1" fontId="10" fillId="8" borderId="143" xfId="0" applyNumberFormat="1" applyFont="1" applyFill="1" applyBorder="1"/>
    <xf numFmtId="1" fontId="10" fillId="11" borderId="324" xfId="8" applyNumberFormat="1" applyFont="1" applyBorder="1" applyProtection="1">
      <protection locked="0"/>
    </xf>
    <xf numFmtId="1" fontId="10" fillId="11" borderId="325" xfId="8" applyNumberFormat="1" applyFont="1" applyBorder="1" applyProtection="1">
      <protection locked="0"/>
    </xf>
    <xf numFmtId="1" fontId="10" fillId="11" borderId="326" xfId="8" applyNumberFormat="1" applyFont="1" applyBorder="1" applyProtection="1">
      <protection locked="0"/>
    </xf>
    <xf numFmtId="1" fontId="10" fillId="11" borderId="327" xfId="8" applyNumberFormat="1" applyFont="1" applyBorder="1" applyProtection="1">
      <protection locked="0"/>
    </xf>
    <xf numFmtId="1" fontId="10" fillId="11" borderId="328" xfId="8" applyNumberFormat="1" applyFont="1" applyBorder="1" applyProtection="1">
      <protection locked="0"/>
    </xf>
    <xf numFmtId="1" fontId="10" fillId="11" borderId="329" xfId="8" applyNumberFormat="1" applyFont="1" applyBorder="1" applyProtection="1">
      <protection locked="0"/>
    </xf>
    <xf numFmtId="1" fontId="10" fillId="7" borderId="330" xfId="0" applyNumberFormat="1" applyFont="1" applyFill="1" applyBorder="1" applyProtection="1">
      <protection locked="0"/>
    </xf>
    <xf numFmtId="1" fontId="10" fillId="7" borderId="169" xfId="0" applyNumberFormat="1" applyFont="1" applyFill="1" applyBorder="1" applyProtection="1">
      <protection locked="0"/>
    </xf>
    <xf numFmtId="1" fontId="27" fillId="0" borderId="130" xfId="0" applyNumberFormat="1" applyFont="1" applyBorder="1"/>
    <xf numFmtId="1" fontId="10" fillId="0" borderId="331" xfId="0" applyNumberFormat="1" applyFont="1" applyBorder="1" applyAlignment="1">
      <alignment horizontal="center" vertical="center" wrapText="1"/>
    </xf>
    <xf numFmtId="1" fontId="10" fillId="0" borderId="319" xfId="0" applyNumberFormat="1" applyFont="1" applyBorder="1" applyAlignment="1">
      <alignment horizontal="center" vertical="center" wrapText="1"/>
    </xf>
    <xf numFmtId="1" fontId="10" fillId="0" borderId="214" xfId="0" applyNumberFormat="1" applyFont="1" applyBorder="1" applyAlignment="1">
      <alignment horizontal="center" vertical="center"/>
    </xf>
    <xf numFmtId="1" fontId="10" fillId="0" borderId="332" xfId="0" applyNumberFormat="1" applyFont="1" applyBorder="1" applyAlignment="1">
      <alignment horizontal="center" vertical="center" wrapText="1"/>
    </xf>
    <xf numFmtId="1" fontId="10" fillId="0" borderId="333" xfId="0" applyNumberFormat="1" applyFont="1" applyBorder="1" applyAlignment="1">
      <alignment horizontal="center" vertical="center" wrapText="1"/>
    </xf>
    <xf numFmtId="1" fontId="10" fillId="0" borderId="334" xfId="0" applyNumberFormat="1" applyFont="1" applyBorder="1" applyAlignment="1">
      <alignment horizontal="center" vertical="center" wrapText="1"/>
    </xf>
    <xf numFmtId="1" fontId="10" fillId="0" borderId="335" xfId="0" applyNumberFormat="1" applyFont="1" applyBorder="1" applyAlignment="1">
      <alignment wrapText="1"/>
    </xf>
    <xf numFmtId="1" fontId="10" fillId="0" borderId="24" xfId="0" applyNumberFormat="1" applyFont="1" applyBorder="1"/>
    <xf numFmtId="1" fontId="10" fillId="0" borderId="335" xfId="0" applyNumberFormat="1" applyFont="1" applyBorder="1"/>
    <xf numFmtId="1" fontId="10" fillId="12" borderId="27" xfId="0" applyNumberFormat="1" applyFont="1" applyFill="1" applyBorder="1"/>
    <xf numFmtId="1" fontId="10" fillId="12" borderId="336" xfId="0" applyNumberFormat="1" applyFont="1" applyFill="1" applyBorder="1"/>
    <xf numFmtId="1" fontId="10" fillId="12" borderId="330" xfId="0" applyNumberFormat="1" applyFont="1" applyFill="1" applyBorder="1"/>
    <xf numFmtId="1" fontId="10" fillId="12" borderId="337" xfId="0" applyNumberFormat="1" applyFont="1" applyFill="1" applyBorder="1"/>
    <xf numFmtId="1" fontId="10" fillId="12" borderId="338" xfId="0" applyNumberFormat="1" applyFont="1" applyFill="1" applyBorder="1"/>
    <xf numFmtId="1" fontId="10" fillId="7" borderId="339" xfId="0" applyNumberFormat="1" applyFont="1" applyFill="1" applyBorder="1" applyProtection="1">
      <protection locked="0"/>
    </xf>
    <xf numFmtId="1" fontId="10" fillId="7" borderId="335" xfId="0" applyNumberFormat="1" applyFont="1" applyFill="1" applyBorder="1" applyProtection="1">
      <protection locked="0"/>
    </xf>
    <xf numFmtId="1" fontId="10" fillId="0" borderId="37" xfId="0" applyNumberFormat="1" applyFont="1" applyBorder="1"/>
    <xf numFmtId="1" fontId="10" fillId="0" borderId="331" xfId="0" applyNumberFormat="1" applyFont="1" applyBorder="1"/>
    <xf numFmtId="1" fontId="10" fillId="0" borderId="340" xfId="0" applyNumberFormat="1" applyFont="1" applyBorder="1"/>
    <xf numFmtId="1" fontId="10" fillId="7" borderId="331" xfId="0" applyNumberFormat="1" applyFont="1" applyFill="1" applyBorder="1" applyProtection="1">
      <protection locked="0"/>
    </xf>
    <xf numFmtId="1" fontId="10" fillId="7" borderId="341" xfId="0" applyNumberFormat="1" applyFont="1" applyFill="1" applyBorder="1" applyProtection="1">
      <protection locked="0"/>
    </xf>
    <xf numFmtId="1" fontId="10" fillId="8" borderId="43" xfId="0" applyNumberFormat="1" applyFont="1" applyFill="1" applyBorder="1"/>
    <xf numFmtId="1" fontId="10" fillId="8" borderId="81" xfId="0" applyNumberFormat="1" applyFont="1" applyFill="1" applyBorder="1"/>
    <xf numFmtId="1" fontId="10" fillId="8" borderId="342" xfId="0" applyNumberFormat="1" applyFont="1" applyFill="1" applyBorder="1"/>
    <xf numFmtId="1" fontId="10" fillId="0" borderId="32" xfId="0" applyNumberFormat="1" applyFont="1" applyBorder="1" applyAlignment="1">
      <alignment wrapText="1"/>
    </xf>
    <xf numFmtId="1" fontId="10" fillId="0" borderId="128" xfId="0" applyNumberFormat="1" applyFont="1" applyBorder="1" applyAlignment="1">
      <alignment wrapText="1"/>
    </xf>
    <xf numFmtId="1" fontId="10" fillId="0" borderId="340" xfId="0" applyNumberFormat="1" applyFont="1" applyBorder="1" applyAlignment="1">
      <alignment horizontal="center" vertical="center" wrapText="1"/>
    </xf>
    <xf numFmtId="1" fontId="25" fillId="0" borderId="344" xfId="0" applyNumberFormat="1" applyFont="1" applyBorder="1"/>
    <xf numFmtId="1" fontId="27" fillId="0" borderId="345" xfId="0" applyNumberFormat="1" applyFont="1" applyBorder="1"/>
    <xf numFmtId="1" fontId="10" fillId="0" borderId="351" xfId="0" applyNumberFormat="1" applyFont="1" applyBorder="1" applyProtection="1">
      <protection hidden="1"/>
    </xf>
    <xf numFmtId="1" fontId="10" fillId="0" borderId="259" xfId="0" applyNumberFormat="1" applyFont="1" applyBorder="1" applyAlignment="1">
      <alignment horizontal="center" vertical="center"/>
    </xf>
    <xf numFmtId="1" fontId="10" fillId="0" borderId="218" xfId="0" applyNumberFormat="1" applyFont="1" applyBorder="1" applyAlignment="1">
      <alignment horizontal="center" vertical="center"/>
    </xf>
    <xf numFmtId="1" fontId="10" fillId="4" borderId="341" xfId="0" applyNumberFormat="1" applyFont="1" applyFill="1" applyBorder="1" applyAlignment="1">
      <alignment horizontal="center" vertical="center"/>
    </xf>
    <xf numFmtId="0" fontId="5" fillId="0" borderId="341" xfId="0" applyFont="1" applyBorder="1" applyAlignment="1">
      <alignment horizontal="left" vertical="center" wrapText="1"/>
    </xf>
    <xf numFmtId="1" fontId="10" fillId="0" borderId="330" xfId="0" applyNumberFormat="1" applyFont="1" applyBorder="1" applyAlignment="1">
      <alignment horizontal="right" wrapText="1"/>
    </xf>
    <xf numFmtId="1" fontId="10" fillId="0" borderId="335" xfId="0" applyNumberFormat="1" applyFont="1" applyBorder="1" applyAlignment="1">
      <alignment horizontal="right"/>
    </xf>
    <xf numFmtId="1" fontId="10" fillId="7" borderId="27" xfId="0" applyNumberFormat="1" applyFont="1" applyFill="1" applyBorder="1" applyProtection="1">
      <protection locked="0"/>
    </xf>
    <xf numFmtId="1" fontId="10" fillId="0" borderId="218" xfId="0" applyNumberFormat="1" applyFont="1" applyBorder="1" applyAlignment="1">
      <alignment horizontal="right" wrapText="1"/>
    </xf>
    <xf numFmtId="1" fontId="5" fillId="0" borderId="283" xfId="0" applyNumberFormat="1" applyFont="1" applyBorder="1" applyAlignment="1">
      <alignment horizontal="center" vertical="center" wrapText="1"/>
    </xf>
    <xf numFmtId="1" fontId="5" fillId="0" borderId="318" xfId="0" applyNumberFormat="1" applyFont="1" applyBorder="1" applyAlignment="1">
      <alignment horizontal="center" vertical="center" wrapText="1"/>
    </xf>
    <xf numFmtId="1" fontId="5" fillId="0" borderId="319" xfId="0" applyNumberFormat="1" applyFont="1" applyBorder="1" applyAlignment="1">
      <alignment horizontal="center" vertical="center" wrapText="1"/>
    </xf>
    <xf numFmtId="1" fontId="10" fillId="0" borderId="341" xfId="0" applyNumberFormat="1" applyFont="1" applyBorder="1" applyAlignment="1">
      <alignment horizontal="center" vertical="center"/>
    </xf>
    <xf numFmtId="1" fontId="10" fillId="0" borderId="331" xfId="0" applyNumberFormat="1" applyFont="1" applyBorder="1" applyAlignment="1">
      <alignment horizontal="center" vertical="center"/>
    </xf>
    <xf numFmtId="1" fontId="10" fillId="0" borderId="31" xfId="0" applyNumberFormat="1" applyFont="1" applyBorder="1" applyAlignment="1">
      <alignment horizontal="right" wrapText="1"/>
    </xf>
    <xf numFmtId="1" fontId="10" fillId="7" borderId="338" xfId="0" applyNumberFormat="1" applyFont="1" applyFill="1" applyBorder="1" applyProtection="1">
      <protection locked="0"/>
    </xf>
    <xf numFmtId="1" fontId="5" fillId="15" borderId="30" xfId="0" applyNumberFormat="1" applyFont="1" applyFill="1" applyBorder="1" applyProtection="1">
      <protection locked="0"/>
    </xf>
    <xf numFmtId="1" fontId="5" fillId="5" borderId="25" xfId="0" applyNumberFormat="1" applyFont="1" applyFill="1" applyBorder="1"/>
    <xf numFmtId="1" fontId="10" fillId="0" borderId="36" xfId="0" applyNumberFormat="1" applyFont="1" applyBorder="1" applyAlignment="1">
      <alignment horizontal="right" wrapText="1"/>
    </xf>
    <xf numFmtId="1" fontId="5" fillId="15" borderId="35" xfId="0" applyNumberFormat="1" applyFont="1" applyFill="1" applyBorder="1" applyProtection="1">
      <protection locked="0"/>
    </xf>
    <xf numFmtId="1" fontId="10" fillId="0" borderId="128" xfId="0" applyNumberFormat="1" applyFont="1" applyBorder="1"/>
    <xf numFmtId="1" fontId="5" fillId="5" borderId="128" xfId="0" applyNumberFormat="1" applyFont="1" applyFill="1" applyBorder="1"/>
    <xf numFmtId="1" fontId="10" fillId="0" borderId="39" xfId="0" applyNumberFormat="1" applyFont="1" applyBorder="1" applyAlignment="1">
      <alignment horizontal="right" wrapText="1"/>
    </xf>
    <xf numFmtId="1" fontId="5" fillId="15" borderId="45" xfId="0" applyNumberFormat="1" applyFont="1" applyFill="1" applyBorder="1" applyProtection="1">
      <protection locked="0"/>
    </xf>
    <xf numFmtId="1" fontId="5" fillId="15" borderId="113" xfId="0" applyNumberFormat="1" applyFont="1" applyFill="1" applyBorder="1" applyProtection="1">
      <protection locked="0"/>
    </xf>
    <xf numFmtId="1" fontId="10" fillId="0" borderId="44" xfId="0" applyNumberFormat="1" applyFont="1" applyBorder="1" applyAlignment="1">
      <alignment horizontal="right" wrapText="1"/>
    </xf>
    <xf numFmtId="1" fontId="5" fillId="0" borderId="31" xfId="0" applyNumberFormat="1" applyFont="1" applyBorder="1"/>
    <xf numFmtId="1" fontId="10" fillId="0" borderId="25" xfId="0" applyNumberFormat="1" applyFont="1" applyBorder="1" applyAlignment="1">
      <alignment horizontal="right" wrapText="1"/>
    </xf>
    <xf numFmtId="1" fontId="5" fillId="0" borderId="36" xfId="0" applyNumberFormat="1" applyFont="1" applyBorder="1"/>
    <xf numFmtId="1" fontId="5" fillId="0" borderId="128" xfId="0" applyNumberFormat="1" applyFont="1" applyBorder="1"/>
    <xf numFmtId="1" fontId="5" fillId="15" borderId="144" xfId="0" applyNumberFormat="1" applyFont="1" applyFill="1" applyBorder="1" applyProtection="1">
      <protection locked="0"/>
    </xf>
    <xf numFmtId="0" fontId="33" fillId="0" borderId="0" xfId="0" applyFont="1"/>
    <xf numFmtId="1" fontId="10" fillId="0" borderId="318" xfId="0" applyNumberFormat="1" applyFont="1" applyBorder="1" applyAlignment="1">
      <alignment horizontal="center" vertical="center" wrapText="1"/>
    </xf>
    <xf numFmtId="1" fontId="10" fillId="0" borderId="310" xfId="0" applyNumberFormat="1" applyFont="1" applyBorder="1" applyAlignment="1">
      <alignment horizontal="center" vertical="center" wrapText="1"/>
    </xf>
    <xf numFmtId="1" fontId="10" fillId="0" borderId="27" xfId="0" applyNumberFormat="1" applyFont="1" applyBorder="1" applyAlignment="1">
      <alignment vertical="center" wrapText="1"/>
    </xf>
    <xf numFmtId="1" fontId="10" fillId="5" borderId="28" xfId="0" applyNumberFormat="1" applyFont="1" applyFill="1" applyBorder="1" applyAlignment="1">
      <alignment horizontal="right" wrapText="1"/>
    </xf>
    <xf numFmtId="1" fontId="10" fillId="5" borderId="54" xfId="0" applyNumberFormat="1" applyFont="1" applyFill="1" applyBorder="1" applyAlignment="1">
      <alignment horizontal="right" wrapText="1"/>
    </xf>
    <xf numFmtId="1" fontId="10" fillId="5" borderId="335" xfId="0" applyNumberFormat="1" applyFont="1" applyFill="1" applyBorder="1" applyAlignment="1">
      <alignment horizontal="right"/>
    </xf>
    <xf numFmtId="1" fontId="10" fillId="0" borderId="26" xfId="0" applyNumberFormat="1" applyFont="1" applyBorder="1" applyAlignment="1">
      <alignment vertical="center" wrapText="1"/>
    </xf>
    <xf numFmtId="1" fontId="10" fillId="5" borderId="24" xfId="0" applyNumberFormat="1" applyFont="1" applyFill="1" applyBorder="1" applyAlignment="1">
      <alignment horizontal="right" wrapText="1"/>
    </xf>
    <xf numFmtId="1" fontId="10" fillId="5" borderId="148" xfId="0" applyNumberFormat="1" applyFont="1" applyFill="1" applyBorder="1" applyAlignment="1">
      <alignment horizontal="right" wrapText="1"/>
    </xf>
    <xf numFmtId="1" fontId="10" fillId="5" borderId="60" xfId="0" applyNumberFormat="1" applyFont="1" applyFill="1" applyBorder="1" applyAlignment="1">
      <alignment horizontal="right"/>
    </xf>
    <xf numFmtId="1" fontId="10" fillId="0" borderId="32" xfId="0" applyNumberFormat="1" applyFont="1" applyBorder="1" applyAlignment="1">
      <alignment vertical="center" wrapText="1"/>
    </xf>
    <xf numFmtId="1" fontId="10" fillId="5" borderId="33" xfId="0" applyNumberFormat="1" applyFont="1" applyFill="1" applyBorder="1" applyAlignment="1">
      <alignment horizontal="right" wrapText="1"/>
    </xf>
    <xf numFmtId="1" fontId="10" fillId="5" borderId="58" xfId="0" applyNumberFormat="1" applyFont="1" applyFill="1" applyBorder="1" applyAlignment="1">
      <alignment horizontal="right" wrapText="1"/>
    </xf>
    <xf numFmtId="1" fontId="10" fillId="5" borderId="34" xfId="0" applyNumberFormat="1" applyFont="1" applyFill="1" applyBorder="1" applyAlignment="1">
      <alignment horizontal="right"/>
    </xf>
    <xf numFmtId="1" fontId="10" fillId="0" borderId="331" xfId="0" applyNumberFormat="1" applyFont="1" applyBorder="1" applyAlignment="1">
      <alignment horizontal="right"/>
    </xf>
    <xf numFmtId="1" fontId="10" fillId="0" borderId="340" xfId="0" applyNumberFormat="1" applyFont="1" applyBorder="1" applyAlignment="1">
      <alignment horizontal="right"/>
    </xf>
    <xf numFmtId="1" fontId="10" fillId="0" borderId="332" xfId="0" applyNumberFormat="1" applyFont="1" applyBorder="1"/>
    <xf numFmtId="1" fontId="10" fillId="0" borderId="282" xfId="0" applyNumberFormat="1" applyFont="1" applyBorder="1"/>
    <xf numFmtId="1" fontId="10" fillId="0" borderId="333" xfId="0" applyNumberFormat="1" applyFont="1" applyBorder="1"/>
    <xf numFmtId="1" fontId="10" fillId="0" borderId="341" xfId="0" applyNumberFormat="1" applyFont="1" applyBorder="1"/>
    <xf numFmtId="1" fontId="10" fillId="0" borderId="341" xfId="0" applyNumberFormat="1" applyFont="1" applyBorder="1" applyAlignment="1">
      <alignment horizontal="center" vertical="center" wrapText="1"/>
    </xf>
    <xf numFmtId="1" fontId="10" fillId="3" borderId="31" xfId="0" applyNumberFormat="1" applyFont="1" applyFill="1" applyBorder="1"/>
    <xf numFmtId="1" fontId="10" fillId="12" borderId="31" xfId="0" applyNumberFormat="1" applyFont="1" applyFill="1" applyBorder="1" applyAlignment="1">
      <alignment horizontal="right" wrapText="1"/>
    </xf>
    <xf numFmtId="1" fontId="10" fillId="12" borderId="286" xfId="0" applyNumberFormat="1" applyFont="1" applyFill="1" applyBorder="1" applyAlignment="1">
      <alignment horizontal="right" wrapText="1"/>
    </xf>
    <xf numFmtId="1" fontId="10" fillId="3" borderId="36" xfId="0" applyNumberFormat="1" applyFont="1" applyFill="1" applyBorder="1"/>
    <xf numFmtId="1" fontId="10" fillId="12" borderId="259" xfId="0" applyNumberFormat="1" applyFont="1" applyFill="1" applyBorder="1" applyAlignment="1">
      <alignment horizontal="right" wrapText="1"/>
    </xf>
    <xf numFmtId="1" fontId="10" fillId="17" borderId="33" xfId="0" applyNumberFormat="1" applyFont="1" applyFill="1" applyBorder="1"/>
    <xf numFmtId="1" fontId="10" fillId="17" borderId="57" xfId="0" applyNumberFormat="1" applyFont="1" applyFill="1" applyBorder="1"/>
    <xf numFmtId="1" fontId="10" fillId="17" borderId="58" xfId="0" applyNumberFormat="1" applyFont="1" applyFill="1" applyBorder="1"/>
    <xf numFmtId="1" fontId="10" fillId="12" borderId="60" xfId="0" applyNumberFormat="1" applyFont="1" applyFill="1" applyBorder="1" applyAlignment="1">
      <alignment horizontal="right" wrapText="1"/>
    </xf>
    <xf numFmtId="1" fontId="10" fillId="12" borderId="46" xfId="0" applyNumberFormat="1" applyFont="1" applyFill="1" applyBorder="1" applyAlignment="1">
      <alignment horizontal="right" wrapText="1"/>
    </xf>
    <xf numFmtId="1" fontId="10" fillId="12" borderId="81" xfId="0" applyNumberFormat="1" applyFont="1" applyFill="1" applyBorder="1" applyAlignment="1">
      <alignment horizontal="right" wrapText="1"/>
    </xf>
    <xf numFmtId="1" fontId="10" fillId="12" borderId="170" xfId="0" applyNumberFormat="1" applyFont="1" applyFill="1" applyBorder="1" applyAlignment="1">
      <alignment horizontal="right" wrapText="1"/>
    </xf>
    <xf numFmtId="1" fontId="10" fillId="17" borderId="34" xfId="0" applyNumberFormat="1" applyFont="1" applyFill="1" applyBorder="1"/>
    <xf numFmtId="1" fontId="10" fillId="0" borderId="282" xfId="0" applyNumberFormat="1" applyFont="1" applyBorder="1" applyAlignment="1">
      <alignment horizontal="center" vertical="center" wrapText="1"/>
    </xf>
    <xf numFmtId="1" fontId="0" fillId="18" borderId="0" xfId="0" applyNumberFormat="1" applyFill="1"/>
    <xf numFmtId="0" fontId="0" fillId="18" borderId="0" xfId="0" applyFill="1"/>
    <xf numFmtId="1" fontId="5" fillId="0" borderId="17" xfId="0" applyNumberFormat="1" applyFont="1" applyBorder="1" applyAlignment="1">
      <alignment horizontal="center" vertical="center" wrapText="1"/>
    </xf>
    <xf numFmtId="1" fontId="5" fillId="0" borderId="129" xfId="0" applyNumberFormat="1" applyFont="1" applyBorder="1" applyAlignment="1">
      <alignment horizontal="center" vertical="center" wrapText="1"/>
    </xf>
    <xf numFmtId="0" fontId="5" fillId="0" borderId="0" xfId="0" applyFont="1" applyAlignment="1">
      <alignment horizontal="center" vertical="center" wrapText="1"/>
    </xf>
    <xf numFmtId="0" fontId="5" fillId="0" borderId="129" xfId="0" applyFont="1" applyBorder="1" applyAlignment="1">
      <alignment horizontal="center" vertical="center" wrapText="1"/>
    </xf>
    <xf numFmtId="0" fontId="3" fillId="3" borderId="0" xfId="0" applyFont="1" applyFill="1" applyAlignment="1">
      <alignment horizontal="center" vertical="center" wrapText="1"/>
    </xf>
    <xf numFmtId="1" fontId="10" fillId="0" borderId="17" xfId="0" applyNumberFormat="1" applyFont="1" applyBorder="1" applyAlignment="1">
      <alignment horizontal="center" vertical="center" wrapText="1"/>
    </xf>
    <xf numFmtId="1" fontId="10" fillId="0" borderId="129" xfId="0" applyNumberFormat="1" applyFont="1" applyBorder="1" applyAlignment="1">
      <alignment horizontal="center" vertical="center" wrapText="1"/>
    </xf>
    <xf numFmtId="1" fontId="10" fillId="0" borderId="129" xfId="0" applyNumberFormat="1" applyFont="1" applyBorder="1" applyAlignment="1">
      <alignment horizontal="center" vertical="center"/>
    </xf>
    <xf numFmtId="0" fontId="5" fillId="0" borderId="44" xfId="0" applyFont="1" applyBorder="1" applyAlignment="1">
      <alignment horizontal="center" vertical="center" wrapText="1"/>
    </xf>
    <xf numFmtId="1" fontId="10" fillId="0" borderId="129" xfId="0" applyNumberFormat="1" applyFont="1" applyBorder="1"/>
    <xf numFmtId="1" fontId="10" fillId="0" borderId="0" xfId="0" applyNumberFormat="1" applyFont="1" applyAlignment="1">
      <alignment horizontal="center" vertical="center" wrapText="1"/>
    </xf>
    <xf numFmtId="1" fontId="10" fillId="0" borderId="43" xfId="0" applyNumberFormat="1" applyFont="1" applyBorder="1"/>
    <xf numFmtId="1" fontId="10" fillId="0" borderId="47" xfId="0" applyNumberFormat="1" applyFont="1" applyBorder="1"/>
    <xf numFmtId="1" fontId="10" fillId="0" borderId="36" xfId="0" applyNumberFormat="1" applyFont="1" applyBorder="1"/>
    <xf numFmtId="1" fontId="3" fillId="3" borderId="0" xfId="0" applyNumberFormat="1" applyFont="1" applyFill="1" applyAlignment="1">
      <alignment vertical="center" wrapText="1"/>
    </xf>
    <xf numFmtId="1" fontId="38" fillId="3" borderId="0" xfId="0" applyNumberFormat="1" applyFont="1" applyFill="1"/>
    <xf numFmtId="1" fontId="32" fillId="3" borderId="0" xfId="0" applyNumberFormat="1" applyFont="1" applyFill="1"/>
    <xf numFmtId="1" fontId="3" fillId="3" borderId="0" xfId="0" applyNumberFormat="1" applyFont="1" applyFill="1"/>
    <xf numFmtId="1" fontId="3" fillId="3" borderId="352" xfId="0" applyNumberFormat="1" applyFont="1" applyFill="1" applyBorder="1"/>
    <xf numFmtId="1" fontId="39" fillId="3" borderId="0" xfId="0" applyNumberFormat="1" applyFont="1" applyFill="1"/>
    <xf numFmtId="1" fontId="5" fillId="5" borderId="331" xfId="0" applyNumberFormat="1" applyFont="1" applyFill="1" applyBorder="1" applyAlignment="1">
      <alignment horizontal="center" vertical="center" wrapText="1"/>
    </xf>
    <xf numFmtId="1" fontId="5" fillId="5" borderId="340" xfId="0" applyNumberFormat="1" applyFont="1" applyFill="1" applyBorder="1" applyAlignment="1">
      <alignment horizontal="center" vertical="center" wrapText="1"/>
    </xf>
    <xf numFmtId="1" fontId="5" fillId="0" borderId="340" xfId="0" applyNumberFormat="1" applyFont="1" applyBorder="1" applyAlignment="1">
      <alignment horizontal="center" vertical="center" wrapText="1"/>
    </xf>
    <xf numFmtId="1" fontId="5" fillId="0" borderId="340" xfId="0" applyNumberFormat="1" applyFont="1" applyBorder="1" applyAlignment="1">
      <alignment horizontal="center" vertical="center"/>
    </xf>
    <xf numFmtId="1" fontId="5" fillId="0" borderId="332" xfId="0" applyNumberFormat="1" applyFont="1" applyBorder="1" applyAlignment="1">
      <alignment horizontal="center" vertical="center" wrapText="1"/>
    </xf>
    <xf numFmtId="1" fontId="5" fillId="0" borderId="331" xfId="0" applyNumberFormat="1" applyFont="1" applyBorder="1" applyAlignment="1">
      <alignment horizontal="center" vertical="center"/>
    </xf>
    <xf numFmtId="1" fontId="5" fillId="0" borderId="333" xfId="0" applyNumberFormat="1" applyFont="1" applyBorder="1" applyAlignment="1">
      <alignment horizontal="center" vertical="center"/>
    </xf>
    <xf numFmtId="1" fontId="5" fillId="0" borderId="357" xfId="0" applyNumberFormat="1" applyFont="1" applyBorder="1"/>
    <xf numFmtId="3" fontId="5" fillId="3" borderId="357" xfId="0" applyNumberFormat="1" applyFont="1" applyFill="1" applyBorder="1" applyProtection="1">
      <protection locked="0"/>
    </xf>
    <xf numFmtId="1" fontId="5" fillId="8" borderId="358" xfId="0" applyNumberFormat="1" applyFont="1" applyFill="1" applyBorder="1"/>
    <xf numFmtId="1" fontId="5" fillId="8" borderId="359" xfId="0" applyNumberFormat="1" applyFont="1" applyFill="1" applyBorder="1"/>
    <xf numFmtId="1" fontId="5" fillId="7" borderId="148" xfId="0" applyNumberFormat="1" applyFont="1" applyFill="1" applyBorder="1" applyProtection="1">
      <protection locked="0"/>
    </xf>
    <xf numFmtId="1" fontId="5" fillId="8" borderId="54" xfId="0" applyNumberFormat="1" applyFont="1" applyFill="1" applyBorder="1"/>
    <xf numFmtId="1" fontId="5" fillId="17" borderId="30" xfId="0" applyNumberFormat="1" applyFont="1" applyFill="1" applyBorder="1"/>
    <xf numFmtId="1" fontId="5" fillId="7" borderId="358" xfId="0" applyNumberFormat="1" applyFont="1" applyFill="1" applyBorder="1" applyProtection="1">
      <protection locked="0"/>
    </xf>
    <xf numFmtId="1" fontId="5" fillId="7" borderId="360" xfId="0" applyNumberFormat="1" applyFont="1" applyFill="1" applyBorder="1" applyProtection="1">
      <protection locked="0"/>
    </xf>
    <xf numFmtId="1" fontId="5" fillId="8" borderId="361" xfId="0" applyNumberFormat="1" applyFont="1" applyFill="1" applyBorder="1"/>
    <xf numFmtId="1" fontId="5" fillId="8" borderId="357" xfId="0" applyNumberFormat="1" applyFont="1" applyFill="1" applyBorder="1"/>
    <xf numFmtId="1" fontId="5" fillId="5" borderId="0" xfId="0" applyNumberFormat="1" applyFont="1" applyFill="1" applyAlignment="1">
      <alignment vertical="center"/>
    </xf>
    <xf numFmtId="1" fontId="18" fillId="20" borderId="0" xfId="0" applyNumberFormat="1" applyFont="1" applyFill="1"/>
    <xf numFmtId="1" fontId="18" fillId="17" borderId="0" xfId="0" applyNumberFormat="1" applyFont="1" applyFill="1"/>
    <xf numFmtId="1" fontId="18" fillId="0" borderId="0" xfId="0" applyNumberFormat="1" applyFont="1"/>
    <xf numFmtId="0" fontId="0" fillId="17" borderId="0" xfId="0" applyFill="1"/>
    <xf numFmtId="1" fontId="5" fillId="0" borderId="44" xfId="0" applyNumberFormat="1" applyFont="1" applyBorder="1"/>
    <xf numFmtId="3" fontId="5" fillId="3" borderId="354" xfId="0" applyNumberFormat="1" applyFont="1" applyFill="1" applyBorder="1" applyProtection="1">
      <protection locked="0"/>
    </xf>
    <xf numFmtId="1" fontId="5" fillId="8" borderId="46" xfId="0" applyNumberFormat="1" applyFont="1" applyFill="1" applyBorder="1"/>
    <xf numFmtId="1" fontId="5" fillId="8" borderId="170" xfId="0" applyNumberFormat="1" applyFont="1" applyFill="1" applyBorder="1"/>
    <xf numFmtId="1" fontId="5" fillId="7" borderId="71" xfId="0" applyNumberFormat="1" applyFont="1" applyFill="1" applyBorder="1" applyProtection="1">
      <protection locked="0"/>
    </xf>
    <xf numFmtId="1" fontId="5" fillId="8" borderId="71" xfId="0" applyNumberFormat="1" applyFont="1" applyFill="1" applyBorder="1"/>
    <xf numFmtId="1" fontId="5" fillId="8" borderId="45" xfId="0" applyNumberFormat="1" applyFont="1" applyFill="1" applyBorder="1"/>
    <xf numFmtId="1" fontId="5" fillId="7" borderId="226" xfId="0" applyNumberFormat="1" applyFont="1" applyFill="1" applyBorder="1" applyProtection="1">
      <protection locked="0"/>
    </xf>
    <xf numFmtId="1" fontId="5" fillId="8" borderId="47" xfId="0" applyNumberFormat="1" applyFont="1" applyFill="1" applyBorder="1"/>
    <xf numFmtId="1" fontId="5" fillId="8" borderId="44" xfId="0" applyNumberFormat="1" applyFont="1" applyFill="1" applyBorder="1"/>
    <xf numFmtId="3" fontId="5" fillId="3" borderId="25" xfId="0" applyNumberFormat="1" applyFont="1" applyFill="1" applyBorder="1" applyProtection="1">
      <protection locked="0"/>
    </xf>
    <xf numFmtId="1" fontId="5" fillId="8" borderId="23" xfId="0" applyNumberFormat="1" applyFont="1" applyFill="1" applyBorder="1"/>
    <xf numFmtId="1" fontId="5" fillId="8" borderId="113" xfId="0" applyNumberFormat="1" applyFont="1" applyFill="1" applyBorder="1"/>
    <xf numFmtId="1" fontId="5" fillId="7" borderId="223" xfId="0" applyNumberFormat="1" applyFont="1" applyFill="1" applyBorder="1" applyProtection="1">
      <protection locked="0"/>
    </xf>
    <xf numFmtId="1" fontId="5" fillId="8" borderId="25" xfId="0" applyNumberFormat="1" applyFont="1" applyFill="1" applyBorder="1"/>
    <xf numFmtId="1" fontId="5" fillId="12" borderId="17" xfId="0" applyNumberFormat="1" applyFont="1" applyFill="1" applyBorder="1"/>
    <xf numFmtId="1" fontId="5" fillId="7" borderId="17" xfId="0" applyNumberFormat="1" applyFont="1" applyFill="1" applyBorder="1" applyProtection="1">
      <protection locked="0"/>
    </xf>
    <xf numFmtId="1" fontId="5" fillId="7" borderId="304" xfId="0" applyNumberFormat="1" applyFont="1" applyFill="1" applyBorder="1" applyProtection="1">
      <protection locked="0"/>
    </xf>
    <xf numFmtId="3" fontId="5" fillId="3" borderId="304" xfId="0" applyNumberFormat="1" applyFont="1" applyFill="1" applyBorder="1" applyProtection="1">
      <protection locked="0"/>
    </xf>
    <xf numFmtId="1" fontId="5" fillId="8" borderId="116" xfId="0" applyNumberFormat="1" applyFont="1" applyFill="1" applyBorder="1"/>
    <xf numFmtId="1" fontId="5" fillId="7" borderId="238" xfId="0" applyNumberFormat="1" applyFont="1" applyFill="1" applyBorder="1" applyProtection="1">
      <protection locked="0"/>
    </xf>
    <xf numFmtId="1" fontId="5" fillId="7" borderId="93" xfId="0" applyNumberFormat="1" applyFont="1" applyFill="1" applyBorder="1" applyProtection="1">
      <protection locked="0"/>
    </xf>
    <xf numFmtId="1" fontId="5" fillId="8" borderId="314" xfId="0" applyNumberFormat="1" applyFont="1" applyFill="1" applyBorder="1"/>
    <xf numFmtId="1" fontId="5" fillId="12" borderId="47" xfId="0" applyNumberFormat="1" applyFont="1" applyFill="1" applyBorder="1"/>
    <xf numFmtId="3" fontId="5" fillId="3" borderId="357" xfId="0" applyNumberFormat="1" applyFont="1" applyFill="1" applyBorder="1"/>
    <xf numFmtId="1" fontId="5" fillId="8" borderId="30" xfId="0" applyNumberFormat="1" applyFont="1" applyFill="1" applyBorder="1"/>
    <xf numFmtId="1" fontId="5" fillId="8" borderId="362" xfId="0" applyNumberFormat="1" applyFont="1" applyFill="1" applyBorder="1"/>
    <xf numFmtId="1" fontId="5" fillId="12" borderId="361" xfId="0" applyNumberFormat="1" applyFont="1" applyFill="1" applyBorder="1"/>
    <xf numFmtId="1" fontId="5" fillId="8" borderId="363" xfId="0" applyNumberFormat="1" applyFont="1" applyFill="1" applyBorder="1"/>
    <xf numFmtId="1" fontId="5" fillId="8" borderId="276" xfId="0" applyNumberFormat="1" applyFont="1" applyFill="1" applyBorder="1"/>
    <xf numFmtId="1" fontId="5" fillId="8" borderId="148" xfId="0" applyNumberFormat="1" applyFont="1" applyFill="1" applyBorder="1"/>
    <xf numFmtId="3" fontId="5" fillId="0" borderId="304" xfId="0" applyNumberFormat="1" applyFont="1" applyBorder="1" applyProtection="1">
      <protection locked="0"/>
    </xf>
    <xf numFmtId="1" fontId="5" fillId="7" borderId="39" xfId="0" applyNumberFormat="1" applyFont="1" applyFill="1" applyBorder="1" applyProtection="1">
      <protection locked="0"/>
    </xf>
    <xf numFmtId="3" fontId="5" fillId="0" borderId="357" xfId="0" applyNumberFormat="1" applyFont="1" applyBorder="1" applyProtection="1">
      <protection locked="0"/>
    </xf>
    <xf numFmtId="1" fontId="5" fillId="7" borderId="286" xfId="0" applyNumberFormat="1" applyFont="1" applyFill="1" applyBorder="1" applyProtection="1">
      <protection locked="0"/>
    </xf>
    <xf numFmtId="3" fontId="5" fillId="0" borderId="354" xfId="0" applyNumberFormat="1" applyFont="1" applyBorder="1" applyProtection="1">
      <protection locked="0"/>
    </xf>
    <xf numFmtId="1" fontId="5" fillId="7" borderId="363" xfId="0" applyNumberFormat="1" applyFont="1" applyFill="1" applyBorder="1" applyProtection="1">
      <protection locked="0"/>
    </xf>
    <xf numFmtId="1" fontId="5" fillId="7" borderId="314" xfId="0" applyNumberFormat="1" applyFont="1" applyFill="1" applyBorder="1" applyProtection="1">
      <protection locked="0"/>
    </xf>
    <xf numFmtId="1" fontId="5" fillId="8" borderId="60" xfId="0" applyNumberFormat="1" applyFont="1" applyFill="1" applyBorder="1"/>
    <xf numFmtId="3" fontId="5" fillId="0" borderId="364" xfId="0" applyNumberFormat="1" applyFont="1" applyBorder="1" applyProtection="1">
      <protection locked="0"/>
    </xf>
    <xf numFmtId="1" fontId="5" fillId="8" borderId="93" xfId="0" applyNumberFormat="1" applyFont="1" applyFill="1" applyBorder="1"/>
    <xf numFmtId="1" fontId="5" fillId="8" borderId="365" xfId="0" applyNumberFormat="1" applyFont="1" applyFill="1" applyBorder="1"/>
    <xf numFmtId="1" fontId="39" fillId="5" borderId="0" xfId="0" applyNumberFormat="1" applyFont="1" applyFill="1"/>
    <xf numFmtId="1" fontId="5" fillId="0" borderId="354" xfId="0" applyNumberFormat="1" applyFont="1" applyBorder="1" applyAlignment="1">
      <alignment horizontal="center" vertical="center"/>
    </xf>
    <xf numFmtId="1" fontId="5" fillId="0" borderId="367" xfId="0" applyNumberFormat="1" applyFont="1" applyBorder="1" applyAlignment="1">
      <alignment horizontal="center" vertical="center"/>
    </xf>
    <xf numFmtId="1" fontId="5" fillId="0" borderId="364" xfId="0" applyNumberFormat="1" applyFont="1" applyBorder="1" applyAlignment="1">
      <alignment horizontal="center" vertical="center" wrapText="1"/>
    </xf>
    <xf numFmtId="1" fontId="5" fillId="0" borderId="368" xfId="0" applyNumberFormat="1" applyFont="1" applyBorder="1" applyAlignment="1">
      <alignment horizontal="center" vertical="center" wrapText="1"/>
    </xf>
    <xf numFmtId="1" fontId="5" fillId="0" borderId="315" xfId="0" applyNumberFormat="1" applyFont="1" applyBorder="1" applyAlignment="1">
      <alignment horizontal="center" vertical="center" wrapText="1"/>
    </xf>
    <xf numFmtId="1" fontId="5" fillId="0" borderId="368" xfId="0" applyNumberFormat="1" applyFont="1" applyBorder="1" applyAlignment="1">
      <alignment horizontal="center" vertical="center"/>
    </xf>
    <xf numFmtId="1" fontId="5" fillId="0" borderId="369" xfId="0" applyNumberFormat="1" applyFont="1" applyBorder="1" applyAlignment="1">
      <alignment horizontal="center" vertical="center" wrapText="1"/>
    </xf>
    <xf numFmtId="1" fontId="5" fillId="3" borderId="367" xfId="0" applyNumberFormat="1" applyFont="1" applyFill="1" applyBorder="1" applyAlignment="1">
      <alignment horizontal="center" vertical="center"/>
    </xf>
    <xf numFmtId="1" fontId="5" fillId="3" borderId="370" xfId="0" applyNumberFormat="1" applyFont="1" applyFill="1" applyBorder="1" applyAlignment="1">
      <alignment horizontal="center" vertical="center" wrapText="1"/>
    </xf>
    <xf numFmtId="1" fontId="5" fillId="5" borderId="372" xfId="0" applyNumberFormat="1" applyFont="1" applyFill="1" applyBorder="1"/>
    <xf numFmtId="1" fontId="5" fillId="2" borderId="373" xfId="6" applyNumberFormat="1" applyFont="1" applyBorder="1" applyProtection="1">
      <protection locked="0"/>
    </xf>
    <xf numFmtId="1" fontId="5" fillId="2" borderId="374" xfId="6" applyNumberFormat="1" applyFont="1" applyBorder="1" applyProtection="1">
      <protection locked="0"/>
    </xf>
    <xf numFmtId="1" fontId="5" fillId="2" borderId="54" xfId="6" applyNumberFormat="1" applyFont="1" applyBorder="1" applyProtection="1">
      <protection locked="0"/>
    </xf>
    <xf numFmtId="1" fontId="5" fillId="2" borderId="359" xfId="6" applyNumberFormat="1" applyFont="1" applyBorder="1" applyProtection="1">
      <protection locked="0"/>
    </xf>
    <xf numFmtId="1" fontId="5" fillId="7" borderId="359" xfId="0" applyNumberFormat="1" applyFont="1" applyFill="1" applyBorder="1" applyProtection="1">
      <protection locked="0"/>
    </xf>
    <xf numFmtId="1" fontId="5" fillId="2" borderId="360" xfId="6" applyNumberFormat="1" applyFont="1" applyBorder="1" applyProtection="1">
      <protection locked="0"/>
    </xf>
    <xf numFmtId="1" fontId="5" fillId="7" borderId="361" xfId="0" applyNumberFormat="1" applyFont="1" applyFill="1" applyBorder="1" applyProtection="1">
      <protection locked="0"/>
    </xf>
    <xf numFmtId="0" fontId="0" fillId="0" borderId="0" xfId="0" applyAlignment="1">
      <alignment vertical="center"/>
    </xf>
    <xf numFmtId="1" fontId="5" fillId="5" borderId="32" xfId="0" applyNumberFormat="1" applyFont="1" applyFill="1" applyBorder="1"/>
    <xf numFmtId="1" fontId="5" fillId="2" borderId="58" xfId="6" applyNumberFormat="1" applyFont="1" applyBorder="1" applyProtection="1">
      <protection locked="0"/>
    </xf>
    <xf numFmtId="1" fontId="5" fillId="2" borderId="229" xfId="6" applyNumberFormat="1" applyFont="1" applyBorder="1" applyProtection="1">
      <protection locked="0"/>
    </xf>
    <xf numFmtId="1" fontId="5" fillId="2" borderId="34" xfId="6" applyNumberFormat="1" applyFont="1" applyBorder="1" applyProtection="1">
      <protection locked="0"/>
    </xf>
    <xf numFmtId="1" fontId="5" fillId="5" borderId="42" xfId="0" applyNumberFormat="1" applyFont="1" applyFill="1" applyBorder="1"/>
    <xf numFmtId="1" fontId="5" fillId="8" borderId="58" xfId="0" applyNumberFormat="1" applyFont="1" applyFill="1" applyBorder="1"/>
    <xf numFmtId="1" fontId="5" fillId="7" borderId="229" xfId="0" applyNumberFormat="1" applyFont="1" applyFill="1" applyBorder="1" applyProtection="1">
      <protection locked="0"/>
    </xf>
    <xf numFmtId="1" fontId="18" fillId="14" borderId="0" xfId="0" applyNumberFormat="1" applyFont="1" applyFill="1"/>
    <xf numFmtId="1" fontId="5" fillId="0" borderId="354" xfId="0" applyNumberFormat="1" applyFont="1" applyBorder="1"/>
    <xf numFmtId="1" fontId="5" fillId="5" borderId="43" xfId="0" applyNumberFormat="1" applyFont="1" applyFill="1" applyBorder="1"/>
    <xf numFmtId="1" fontId="5" fillId="2" borderId="375" xfId="6" applyNumberFormat="1" applyFont="1" applyBorder="1" applyProtection="1">
      <protection locked="0"/>
    </xf>
    <xf numFmtId="1" fontId="5" fillId="2" borderId="376" xfId="6" applyNumberFormat="1" applyFont="1" applyBorder="1" applyProtection="1">
      <protection locked="0"/>
    </xf>
    <xf numFmtId="1" fontId="5" fillId="8" borderId="377" xfId="0" applyNumberFormat="1" applyFont="1" applyFill="1" applyBorder="1"/>
    <xf numFmtId="1" fontId="5" fillId="2" borderId="71" xfId="6" applyNumberFormat="1" applyFont="1" applyBorder="1" applyProtection="1">
      <protection locked="0"/>
    </xf>
    <xf numFmtId="1" fontId="5" fillId="8" borderId="378" xfId="0" applyNumberFormat="1" applyFont="1" applyFill="1" applyBorder="1"/>
    <xf numFmtId="1" fontId="5" fillId="8" borderId="247" xfId="0" applyNumberFormat="1" applyFont="1" applyFill="1" applyBorder="1"/>
    <xf numFmtId="1" fontId="5" fillId="21" borderId="317" xfId="0" applyNumberFormat="1" applyFont="1" applyFill="1" applyBorder="1"/>
    <xf numFmtId="1" fontId="5" fillId="2" borderId="47" xfId="6" applyNumberFormat="1" applyFont="1" applyBorder="1" applyProtection="1">
      <protection locked="0"/>
    </xf>
    <xf numFmtId="1" fontId="18" fillId="22" borderId="0" xfId="0" applyNumberFormat="1" applyFont="1" applyFill="1"/>
    <xf numFmtId="1" fontId="41" fillId="0" borderId="352" xfId="0" applyNumberFormat="1" applyFont="1" applyBorder="1"/>
    <xf numFmtId="1" fontId="6" fillId="3" borderId="352" xfId="0" applyNumberFormat="1" applyFont="1" applyFill="1" applyBorder="1"/>
    <xf numFmtId="1" fontId="7" fillId="0" borderId="379" xfId="0" applyNumberFormat="1" applyFont="1" applyBorder="1"/>
    <xf numFmtId="1" fontId="7" fillId="0" borderId="380" xfId="0" applyNumberFormat="1" applyFont="1" applyBorder="1"/>
    <xf numFmtId="1" fontId="7" fillId="0" borderId="352" xfId="0" applyNumberFormat="1" applyFont="1" applyBorder="1"/>
    <xf numFmtId="1" fontId="7" fillId="0" borderId="381" xfId="0" applyNumberFormat="1" applyFont="1" applyBorder="1"/>
    <xf numFmtId="1" fontId="7" fillId="0" borderId="382" xfId="0" applyNumberFormat="1" applyFont="1" applyBorder="1"/>
    <xf numFmtId="1" fontId="7" fillId="5" borderId="381" xfId="0" applyNumberFormat="1" applyFont="1" applyFill="1" applyBorder="1"/>
    <xf numFmtId="1" fontId="7" fillId="5" borderId="383" xfId="0" applyNumberFormat="1" applyFont="1" applyFill="1" applyBorder="1"/>
    <xf numFmtId="1" fontId="38" fillId="5" borderId="0" xfId="0" applyNumberFormat="1" applyFont="1" applyFill="1"/>
    <xf numFmtId="1" fontId="5" fillId="0" borderId="392" xfId="0" applyNumberFormat="1" applyFont="1" applyBorder="1" applyAlignment="1">
      <alignment horizontal="center" vertical="center"/>
    </xf>
    <xf numFmtId="1" fontId="5" fillId="0" borderId="393" xfId="0" applyNumberFormat="1" applyFont="1" applyBorder="1" applyAlignment="1">
      <alignment horizontal="center" vertical="center" wrapText="1"/>
    </xf>
    <xf numFmtId="1" fontId="5" fillId="0" borderId="394" xfId="0" applyNumberFormat="1" applyFont="1" applyBorder="1" applyAlignment="1">
      <alignment horizontal="center" vertical="center" wrapText="1"/>
    </xf>
    <xf numFmtId="1" fontId="5" fillId="0" borderId="392" xfId="0" applyNumberFormat="1" applyFont="1" applyBorder="1" applyAlignment="1">
      <alignment horizontal="center" vertical="center" wrapText="1"/>
    </xf>
    <xf numFmtId="1" fontId="5" fillId="0" borderId="395" xfId="0" applyNumberFormat="1" applyFont="1" applyBorder="1" applyAlignment="1">
      <alignment horizontal="center" vertical="center" wrapText="1"/>
    </xf>
    <xf numFmtId="1" fontId="5" fillId="4" borderId="392" xfId="0" applyNumberFormat="1" applyFont="1" applyFill="1" applyBorder="1" applyAlignment="1">
      <alignment horizontal="center" vertical="center" wrapText="1"/>
    </xf>
    <xf numFmtId="1" fontId="5" fillId="4" borderId="395" xfId="0" applyNumberFormat="1" applyFont="1" applyFill="1" applyBorder="1" applyAlignment="1">
      <alignment horizontal="center" vertical="center" wrapText="1"/>
    </xf>
    <xf numFmtId="1" fontId="5" fillId="0" borderId="396" xfId="0" applyNumberFormat="1" applyFont="1" applyBorder="1" applyAlignment="1">
      <alignment horizontal="center" vertical="center" wrapText="1"/>
    </xf>
    <xf numFmtId="1" fontId="5" fillId="0" borderId="399" xfId="0" applyNumberFormat="1" applyFont="1" applyBorder="1"/>
    <xf numFmtId="3" fontId="5" fillId="5" borderId="400" xfId="10" applyNumberFormat="1" applyFont="1" applyFill="1" applyBorder="1" applyAlignment="1" applyProtection="1">
      <alignment horizontal="right"/>
      <protection locked="0"/>
    </xf>
    <xf numFmtId="1" fontId="5" fillId="3" borderId="401" xfId="6" applyNumberFormat="1" applyFont="1" applyFill="1" applyBorder="1" applyAlignment="1">
      <alignment horizontal="right"/>
    </xf>
    <xf numFmtId="1" fontId="5" fillId="3" borderId="402" xfId="6" applyNumberFormat="1" applyFont="1" applyFill="1" applyBorder="1" applyAlignment="1">
      <alignment horizontal="right"/>
    </xf>
    <xf numFmtId="1" fontId="5" fillId="8" borderId="403" xfId="0" applyNumberFormat="1" applyFont="1" applyFill="1" applyBorder="1"/>
    <xf numFmtId="1" fontId="5" fillId="7" borderId="403" xfId="0" applyNumberFormat="1" applyFont="1" applyFill="1" applyBorder="1" applyProtection="1">
      <protection locked="0"/>
    </xf>
    <xf numFmtId="1" fontId="5" fillId="7" borderId="228" xfId="0" applyNumberFormat="1" applyFont="1" applyFill="1" applyBorder="1" applyProtection="1">
      <protection locked="0"/>
    </xf>
    <xf numFmtId="1" fontId="5" fillId="7" borderId="404" xfId="0" applyNumberFormat="1" applyFont="1" applyFill="1" applyBorder="1" applyProtection="1">
      <protection locked="0"/>
    </xf>
    <xf numFmtId="1" fontId="5" fillId="3" borderId="405" xfId="6" applyNumberFormat="1" applyFont="1" applyFill="1" applyBorder="1" applyAlignment="1">
      <alignment horizontal="right"/>
    </xf>
    <xf numFmtId="1" fontId="5" fillId="3" borderId="406" xfId="6" applyNumberFormat="1" applyFont="1" applyFill="1" applyBorder="1" applyAlignment="1">
      <alignment horizontal="right"/>
    </xf>
    <xf numFmtId="1" fontId="5" fillId="0" borderId="391" xfId="0" applyNumberFormat="1" applyFont="1" applyBorder="1"/>
    <xf numFmtId="1" fontId="5" fillId="3" borderId="407" xfId="6" applyNumberFormat="1" applyFont="1" applyFill="1" applyBorder="1" applyAlignment="1">
      <alignment horizontal="right"/>
    </xf>
    <xf numFmtId="1" fontId="5" fillId="3" borderId="408" xfId="6" applyNumberFormat="1" applyFont="1" applyFill="1" applyBorder="1" applyAlignment="1">
      <alignment horizontal="right"/>
    </xf>
    <xf numFmtId="1" fontId="5" fillId="8" borderId="409" xfId="0" applyNumberFormat="1" applyFont="1" applyFill="1" applyBorder="1"/>
    <xf numFmtId="1" fontId="5" fillId="7" borderId="119" xfId="0" applyNumberFormat="1" applyFont="1" applyFill="1" applyBorder="1" applyProtection="1">
      <protection locked="0"/>
    </xf>
    <xf numFmtId="1" fontId="5" fillId="0" borderId="410" xfId="0" applyNumberFormat="1" applyFont="1" applyBorder="1"/>
    <xf numFmtId="3" fontId="5" fillId="5" borderId="411" xfId="10" applyNumberFormat="1" applyFont="1" applyFill="1" applyBorder="1" applyAlignment="1" applyProtection="1">
      <alignment horizontal="right"/>
      <protection locked="0"/>
    </xf>
    <xf numFmtId="1" fontId="5" fillId="3" borderId="412" xfId="6" applyNumberFormat="1" applyFont="1" applyFill="1" applyBorder="1" applyAlignment="1">
      <alignment horizontal="right"/>
    </xf>
    <xf numFmtId="1" fontId="5" fillId="3" borderId="413" xfId="6" applyNumberFormat="1" applyFont="1" applyFill="1" applyBorder="1" applyAlignment="1">
      <alignment horizontal="right"/>
    </xf>
    <xf numFmtId="1" fontId="5" fillId="8" borderId="414" xfId="0" applyNumberFormat="1" applyFont="1" applyFill="1" applyBorder="1"/>
    <xf numFmtId="1" fontId="5" fillId="8" borderId="415" xfId="0" applyNumberFormat="1" applyFont="1" applyFill="1" applyBorder="1"/>
    <xf numFmtId="1" fontId="5" fillId="8" borderId="416" xfId="0" applyNumberFormat="1" applyFont="1" applyFill="1" applyBorder="1"/>
    <xf numFmtId="1" fontId="5" fillId="7" borderId="414" xfId="0" applyNumberFormat="1" applyFont="1" applyFill="1" applyBorder="1" applyProtection="1">
      <protection locked="0"/>
    </xf>
    <xf numFmtId="1" fontId="5" fillId="7" borderId="416" xfId="0" applyNumberFormat="1" applyFont="1" applyFill="1" applyBorder="1" applyProtection="1">
      <protection locked="0"/>
    </xf>
    <xf numFmtId="1" fontId="5" fillId="7" borderId="417" xfId="0" applyNumberFormat="1" applyFont="1" applyFill="1" applyBorder="1" applyProtection="1">
      <protection locked="0"/>
    </xf>
    <xf numFmtId="1" fontId="5" fillId="7" borderId="415" xfId="0" applyNumberFormat="1" applyFont="1" applyFill="1" applyBorder="1" applyProtection="1">
      <protection locked="0"/>
    </xf>
    <xf numFmtId="1" fontId="5" fillId="3" borderId="0" xfId="6" applyNumberFormat="1" applyFont="1" applyFill="1" applyBorder="1" applyAlignment="1">
      <alignment horizontal="right"/>
    </xf>
    <xf numFmtId="1" fontId="5" fillId="3" borderId="307" xfId="6" applyNumberFormat="1" applyFont="1" applyFill="1" applyBorder="1" applyAlignment="1">
      <alignment horizontal="right"/>
    </xf>
    <xf numFmtId="1" fontId="5" fillId="8" borderId="17" xfId="0" applyNumberFormat="1" applyFont="1" applyFill="1" applyBorder="1"/>
    <xf numFmtId="1" fontId="5" fillId="8" borderId="307" xfId="0" applyNumberFormat="1" applyFont="1" applyFill="1" applyBorder="1"/>
    <xf numFmtId="1" fontId="5" fillId="7" borderId="307" xfId="0" applyNumberFormat="1" applyFont="1" applyFill="1" applyBorder="1" applyProtection="1">
      <protection locked="0"/>
    </xf>
    <xf numFmtId="1" fontId="5" fillId="7" borderId="239" xfId="0" applyNumberFormat="1" applyFont="1" applyFill="1" applyBorder="1" applyProtection="1">
      <protection locked="0"/>
    </xf>
    <xf numFmtId="1" fontId="5" fillId="3" borderId="418" xfId="6" applyNumberFormat="1" applyFont="1" applyFill="1" applyBorder="1" applyAlignment="1">
      <alignment horizontal="right"/>
    </xf>
    <xf numFmtId="1" fontId="5" fillId="3" borderId="419" xfId="6" applyNumberFormat="1" applyFont="1" applyFill="1" applyBorder="1" applyAlignment="1">
      <alignment horizontal="right"/>
    </xf>
    <xf numFmtId="1" fontId="5" fillId="3" borderId="421" xfId="6" applyNumberFormat="1" applyFont="1" applyFill="1" applyBorder="1" applyAlignment="1">
      <alignment horizontal="right"/>
    </xf>
    <xf numFmtId="1" fontId="5" fillId="3" borderId="422" xfId="6" applyNumberFormat="1" applyFont="1" applyFill="1" applyBorder="1" applyAlignment="1">
      <alignment horizontal="right"/>
    </xf>
    <xf numFmtId="1" fontId="5" fillId="3" borderId="423" xfId="6" applyNumberFormat="1" applyFont="1" applyFill="1" applyBorder="1" applyAlignment="1">
      <alignment horizontal="right"/>
    </xf>
    <xf numFmtId="1" fontId="5" fillId="3" borderId="424" xfId="6" applyNumberFormat="1" applyFont="1" applyFill="1" applyBorder="1" applyAlignment="1">
      <alignment horizontal="right"/>
    </xf>
    <xf numFmtId="1" fontId="5" fillId="3" borderId="425" xfId="6" applyNumberFormat="1" applyFont="1" applyFill="1" applyBorder="1" applyAlignment="1">
      <alignment horizontal="right"/>
    </xf>
    <xf numFmtId="1" fontId="5" fillId="3" borderId="427" xfId="6" applyNumberFormat="1" applyFont="1" applyFill="1" applyBorder="1" applyAlignment="1">
      <alignment horizontal="right"/>
    </xf>
    <xf numFmtId="1" fontId="5" fillId="3" borderId="428" xfId="6" applyNumberFormat="1" applyFont="1" applyFill="1" applyBorder="1" applyAlignment="1">
      <alignment horizontal="right"/>
    </xf>
    <xf numFmtId="1" fontId="5" fillId="3" borderId="429" xfId="6" applyNumberFormat="1" applyFont="1" applyFill="1" applyBorder="1" applyAlignment="1">
      <alignment horizontal="right"/>
    </xf>
    <xf numFmtId="1" fontId="5" fillId="3" borderId="430" xfId="6" applyNumberFormat="1" applyFont="1" applyFill="1" applyBorder="1" applyAlignment="1">
      <alignment horizontal="right"/>
    </xf>
    <xf numFmtId="1" fontId="5" fillId="3" borderId="431" xfId="6" applyNumberFormat="1" applyFont="1" applyFill="1" applyBorder="1" applyAlignment="1">
      <alignment horizontal="right"/>
    </xf>
    <xf numFmtId="1" fontId="5" fillId="3" borderId="45" xfId="6" applyNumberFormat="1" applyFont="1" applyFill="1" applyBorder="1" applyAlignment="1">
      <alignment horizontal="right"/>
    </xf>
    <xf numFmtId="1" fontId="5" fillId="3" borderId="433" xfId="6" applyNumberFormat="1" applyFont="1" applyFill="1" applyBorder="1" applyAlignment="1">
      <alignment horizontal="right"/>
    </xf>
    <xf numFmtId="1" fontId="5" fillId="8" borderId="434" xfId="0" applyNumberFormat="1" applyFont="1" applyFill="1" applyBorder="1"/>
    <xf numFmtId="1" fontId="5" fillId="8" borderId="417" xfId="0" applyNumberFormat="1" applyFont="1" applyFill="1" applyBorder="1"/>
    <xf numFmtId="1" fontId="5" fillId="8" borderId="32" xfId="0" applyNumberFormat="1" applyFont="1" applyFill="1" applyBorder="1"/>
    <xf numFmtId="1" fontId="5" fillId="8" borderId="229" xfId="0" applyNumberFormat="1" applyFont="1" applyFill="1" applyBorder="1"/>
    <xf numFmtId="3" fontId="5" fillId="5" borderId="435" xfId="10" applyNumberFormat="1" applyFont="1" applyFill="1" applyBorder="1" applyAlignment="1" applyProtection="1">
      <alignment horizontal="right"/>
      <protection locked="0"/>
    </xf>
    <xf numFmtId="1" fontId="5" fillId="3" borderId="436" xfId="6" applyNumberFormat="1" applyFont="1" applyFill="1" applyBorder="1" applyAlignment="1">
      <alignment horizontal="right"/>
    </xf>
    <xf numFmtId="1" fontId="5" fillId="3" borderId="437" xfId="6" applyNumberFormat="1" applyFont="1" applyFill="1" applyBorder="1" applyAlignment="1">
      <alignment horizontal="right"/>
    </xf>
    <xf numFmtId="1" fontId="5" fillId="8" borderId="43" xfId="0" applyNumberFormat="1" applyFont="1" applyFill="1" applyBorder="1"/>
    <xf numFmtId="1" fontId="5" fillId="8" borderId="119" xfId="0" applyNumberFormat="1" applyFont="1" applyFill="1" applyBorder="1"/>
    <xf numFmtId="1" fontId="41" fillId="0" borderId="397" xfId="0" applyNumberFormat="1" applyFont="1" applyBorder="1"/>
    <xf numFmtId="1" fontId="42" fillId="0" borderId="397" xfId="0" applyNumberFormat="1" applyFont="1" applyBorder="1"/>
    <xf numFmtId="1" fontId="43" fillId="5" borderId="0" xfId="0" applyNumberFormat="1" applyFont="1" applyFill="1"/>
    <xf numFmtId="1" fontId="42" fillId="0" borderId="0" xfId="0" applyNumberFormat="1" applyFont="1"/>
    <xf numFmtId="1" fontId="5" fillId="0" borderId="445" xfId="0" applyNumberFormat="1" applyFont="1" applyBorder="1" applyAlignment="1">
      <alignment horizontal="center" vertical="center"/>
    </xf>
    <xf numFmtId="1" fontId="5" fillId="0" borderId="448" xfId="0" applyNumberFormat="1" applyFont="1" applyBorder="1" applyAlignment="1">
      <alignment horizontal="center" vertical="center" wrapText="1"/>
    </xf>
    <xf numFmtId="1" fontId="5" fillId="0" borderId="442" xfId="0" applyNumberFormat="1" applyFont="1" applyBorder="1" applyAlignment="1">
      <alignment horizontal="center" vertical="center" wrapText="1"/>
    </xf>
    <xf numFmtId="1" fontId="5" fillId="0" borderId="441" xfId="0" applyNumberFormat="1" applyFont="1" applyBorder="1" applyAlignment="1">
      <alignment horizontal="center" vertical="center" wrapText="1"/>
    </xf>
    <xf numFmtId="1" fontId="5" fillId="0" borderId="449" xfId="0" applyNumberFormat="1" applyFont="1" applyBorder="1" applyAlignment="1">
      <alignment horizontal="center" vertical="center" wrapText="1"/>
    </xf>
    <xf numFmtId="1" fontId="5" fillId="0" borderId="450" xfId="0" applyNumberFormat="1" applyFont="1" applyBorder="1" applyAlignment="1">
      <alignment horizontal="center" vertical="center" wrapText="1"/>
    </xf>
    <xf numFmtId="1" fontId="5" fillId="0" borderId="60" xfId="0" applyNumberFormat="1" applyFont="1" applyBorder="1"/>
    <xf numFmtId="1" fontId="5" fillId="7" borderId="23" xfId="0" applyNumberFormat="1" applyFont="1" applyFill="1" applyBorder="1" applyProtection="1">
      <protection locked="0"/>
    </xf>
    <xf numFmtId="1" fontId="5" fillId="7" borderId="287" xfId="0" applyNumberFormat="1" applyFont="1" applyFill="1" applyBorder="1" applyProtection="1">
      <protection locked="0"/>
    </xf>
    <xf numFmtId="1" fontId="5" fillId="0" borderId="39" xfId="0" applyNumberFormat="1" applyFont="1" applyBorder="1" applyAlignment="1">
      <alignment horizontal="left" vertical="center" wrapText="1"/>
    </xf>
    <xf numFmtId="1" fontId="5" fillId="0" borderId="39" xfId="0" applyNumberFormat="1" applyFont="1" applyBorder="1"/>
    <xf numFmtId="1" fontId="5" fillId="0" borderId="47" xfId="0" applyNumberFormat="1" applyFont="1" applyBorder="1"/>
    <xf numFmtId="1" fontId="5" fillId="0" borderId="435" xfId="0" applyNumberFormat="1" applyFont="1" applyBorder="1"/>
    <xf numFmtId="1" fontId="5" fillId="0" borderId="448" xfId="0" applyNumberFormat="1" applyFont="1" applyBorder="1"/>
    <xf numFmtId="1" fontId="5" fillId="0" borderId="442" xfId="0" applyNumberFormat="1" applyFont="1" applyBorder="1"/>
    <xf numFmtId="1" fontId="5" fillId="0" borderId="450" xfId="0" applyNumberFormat="1" applyFont="1" applyBorder="1"/>
    <xf numFmtId="1" fontId="5" fillId="0" borderId="452" xfId="0" applyNumberFormat="1" applyFont="1" applyBorder="1"/>
    <xf numFmtId="1" fontId="41" fillId="3" borderId="251" xfId="0" applyNumberFormat="1" applyFont="1" applyFill="1" applyBorder="1"/>
    <xf numFmtId="1" fontId="9" fillId="3" borderId="251" xfId="0" applyNumberFormat="1" applyFont="1" applyFill="1" applyBorder="1" applyAlignment="1">
      <alignment horizontal="left" vertical="center" wrapText="1"/>
    </xf>
    <xf numFmtId="1" fontId="9" fillId="0" borderId="251" xfId="0" applyNumberFormat="1" applyFont="1" applyBorder="1"/>
    <xf numFmtId="1" fontId="9" fillId="0" borderId="0" xfId="0" applyNumberFormat="1" applyFont="1"/>
    <xf numFmtId="1" fontId="5" fillId="0" borderId="435" xfId="0" applyNumberFormat="1" applyFont="1" applyBorder="1" applyAlignment="1">
      <alignment horizontal="center" vertical="center" wrapText="1"/>
    </xf>
    <xf numFmtId="1" fontId="5" fillId="0" borderId="453" xfId="0" applyNumberFormat="1" applyFont="1" applyBorder="1" applyAlignment="1">
      <alignment horizontal="center" vertical="center" wrapText="1"/>
    </xf>
    <xf numFmtId="1" fontId="9" fillId="4" borderId="452" xfId="0" applyNumberFormat="1" applyFont="1" applyFill="1" applyBorder="1" applyAlignment="1">
      <alignment horizontal="center" vertical="center" wrapText="1"/>
    </xf>
    <xf numFmtId="1" fontId="9" fillId="4" borderId="435" xfId="0" applyNumberFormat="1" applyFont="1" applyFill="1" applyBorder="1" applyAlignment="1">
      <alignment horizontal="center" vertical="center" wrapText="1"/>
    </xf>
    <xf numFmtId="1" fontId="9" fillId="4" borderId="442" xfId="0" applyNumberFormat="1" applyFont="1" applyFill="1" applyBorder="1" applyAlignment="1">
      <alignment horizontal="center" vertical="center" wrapText="1"/>
    </xf>
    <xf numFmtId="1" fontId="9" fillId="4" borderId="453" xfId="0" applyNumberFormat="1" applyFont="1" applyFill="1" applyBorder="1" applyAlignment="1">
      <alignment horizontal="center" vertical="center" wrapText="1"/>
    </xf>
    <xf numFmtId="1" fontId="5" fillId="7" borderId="454" xfId="0" applyNumberFormat="1" applyFont="1" applyFill="1" applyBorder="1" applyProtection="1">
      <protection locked="0"/>
    </xf>
    <xf numFmtId="1" fontId="5" fillId="7" borderId="455" xfId="0" applyNumberFormat="1" applyFont="1" applyFill="1" applyBorder="1" applyProtection="1">
      <protection locked="0"/>
    </xf>
    <xf numFmtId="1" fontId="5" fillId="17" borderId="414" xfId="0" applyNumberFormat="1" applyFont="1" applyFill="1" applyBorder="1"/>
    <xf numFmtId="1" fontId="5" fillId="7" borderId="299" xfId="0" applyNumberFormat="1" applyFont="1" applyFill="1" applyBorder="1" applyProtection="1">
      <protection locked="0"/>
    </xf>
    <xf numFmtId="1" fontId="5" fillId="17" borderId="23" xfId="0" applyNumberFormat="1" applyFont="1" applyFill="1" applyBorder="1"/>
    <xf numFmtId="1" fontId="5" fillId="17" borderId="57" xfId="0" applyNumberFormat="1" applyFont="1" applyFill="1" applyBorder="1"/>
    <xf numFmtId="0" fontId="5" fillId="0" borderId="44" xfId="0" applyFont="1" applyBorder="1"/>
    <xf numFmtId="1" fontId="5" fillId="7" borderId="170" xfId="0" applyNumberFormat="1" applyFont="1" applyFill="1" applyBorder="1" applyProtection="1">
      <protection locked="0"/>
    </xf>
    <xf numFmtId="1" fontId="5" fillId="7" borderId="317" xfId="0" applyNumberFormat="1" applyFont="1" applyFill="1" applyBorder="1" applyProtection="1">
      <protection locked="0"/>
    </xf>
    <xf numFmtId="1" fontId="5" fillId="17" borderId="170" xfId="0" applyNumberFormat="1" applyFont="1" applyFill="1" applyBorder="1"/>
    <xf numFmtId="0" fontId="9" fillId="4" borderId="435" xfId="0" applyFont="1" applyFill="1" applyBorder="1"/>
    <xf numFmtId="1" fontId="5" fillId="4" borderId="170" xfId="0" applyNumberFormat="1" applyFont="1" applyFill="1" applyBorder="1" applyProtection="1">
      <protection locked="0"/>
    </xf>
    <xf numFmtId="1" fontId="5" fillId="17" borderId="448" xfId="0" applyNumberFormat="1" applyFont="1" applyFill="1" applyBorder="1"/>
    <xf numFmtId="1" fontId="5" fillId="17" borderId="450" xfId="0" applyNumberFormat="1" applyFont="1" applyFill="1" applyBorder="1"/>
    <xf numFmtId="1" fontId="5" fillId="17" borderId="456" xfId="0" applyNumberFormat="1" applyFont="1" applyFill="1" applyBorder="1"/>
    <xf numFmtId="1" fontId="5" fillId="17" borderId="457" xfId="0" applyNumberFormat="1" applyFont="1" applyFill="1" applyBorder="1"/>
    <xf numFmtId="1" fontId="5" fillId="4" borderId="448" xfId="0" applyNumberFormat="1" applyFont="1" applyFill="1" applyBorder="1" applyProtection="1">
      <protection locked="0"/>
    </xf>
    <xf numFmtId="1" fontId="5" fillId="4" borderId="458" xfId="0" applyNumberFormat="1" applyFont="1" applyFill="1" applyBorder="1" applyProtection="1">
      <protection locked="0"/>
    </xf>
    <xf numFmtId="1" fontId="5" fillId="4" borderId="450" xfId="0" applyNumberFormat="1" applyFont="1" applyFill="1" applyBorder="1" applyProtection="1">
      <protection locked="0"/>
    </xf>
    <xf numFmtId="1" fontId="5" fillId="17" borderId="458" xfId="0" applyNumberFormat="1" applyFont="1" applyFill="1" applyBorder="1"/>
    <xf numFmtId="1" fontId="32" fillId="3" borderId="397" xfId="0" applyNumberFormat="1" applyFont="1" applyFill="1" applyBorder="1"/>
    <xf numFmtId="1" fontId="45" fillId="3" borderId="0" xfId="0" applyNumberFormat="1" applyFont="1" applyFill="1"/>
    <xf numFmtId="1" fontId="45" fillId="0" borderId="0" xfId="0" applyNumberFormat="1" applyFont="1"/>
    <xf numFmtId="1" fontId="9" fillId="3" borderId="0" xfId="0" applyNumberFormat="1" applyFont="1" applyFill="1"/>
    <xf numFmtId="1" fontId="5" fillId="0" borderId="449" xfId="0" applyNumberFormat="1" applyFont="1" applyBorder="1" applyAlignment="1">
      <alignment horizontal="center" vertical="center"/>
    </xf>
    <xf numFmtId="1" fontId="5" fillId="0" borderId="285" xfId="0" applyNumberFormat="1" applyFont="1" applyBorder="1" applyAlignment="1">
      <alignment horizontal="center" vertical="center" wrapText="1"/>
    </xf>
    <xf numFmtId="1" fontId="5" fillId="3" borderId="33" xfId="6" applyNumberFormat="1" applyFont="1" applyFill="1" applyBorder="1" applyAlignment="1">
      <alignment horizontal="right"/>
    </xf>
    <xf numFmtId="1" fontId="5" fillId="3" borderId="58" xfId="6" applyNumberFormat="1" applyFont="1" applyFill="1" applyBorder="1" applyAlignment="1">
      <alignment horizontal="right"/>
    </xf>
    <xf numFmtId="1" fontId="5" fillId="3" borderId="35" xfId="6" applyNumberFormat="1" applyFont="1" applyFill="1" applyBorder="1" applyAlignment="1">
      <alignment horizontal="right"/>
    </xf>
    <xf numFmtId="1" fontId="5" fillId="16" borderId="57" xfId="0" applyNumberFormat="1" applyFont="1" applyFill="1" applyBorder="1" applyProtection="1">
      <protection locked="0"/>
    </xf>
    <xf numFmtId="1" fontId="5" fillId="16" borderId="35" xfId="0" applyNumberFormat="1" applyFont="1" applyFill="1" applyBorder="1" applyProtection="1">
      <protection locked="0"/>
    </xf>
    <xf numFmtId="1" fontId="5" fillId="16" borderId="33" xfId="0" applyNumberFormat="1" applyFont="1" applyFill="1" applyBorder="1" applyProtection="1">
      <protection locked="0"/>
    </xf>
    <xf numFmtId="1" fontId="5" fillId="16" borderId="59" xfId="0" applyNumberFormat="1" applyFont="1" applyFill="1" applyBorder="1" applyProtection="1">
      <protection locked="0"/>
    </xf>
    <xf numFmtId="1" fontId="5" fillId="16" borderId="229" xfId="0" applyNumberFormat="1" applyFont="1" applyFill="1" applyBorder="1" applyProtection="1">
      <protection locked="0"/>
    </xf>
    <xf numFmtId="1" fontId="5" fillId="0" borderId="391" xfId="0" applyNumberFormat="1" applyFont="1" applyBorder="1" applyAlignment="1">
      <alignment horizontal="left" vertical="center" wrapText="1"/>
    </xf>
    <xf numFmtId="1" fontId="5" fillId="3" borderId="46" xfId="6" applyNumberFormat="1" applyFont="1" applyFill="1" applyBorder="1" applyAlignment="1">
      <alignment horizontal="right"/>
    </xf>
    <xf numFmtId="1" fontId="5" fillId="3" borderId="71" xfId="6" applyNumberFormat="1" applyFont="1" applyFill="1" applyBorder="1" applyAlignment="1">
      <alignment horizontal="right"/>
    </xf>
    <xf numFmtId="1" fontId="5" fillId="7" borderId="459" xfId="0" applyNumberFormat="1" applyFont="1" applyFill="1" applyBorder="1" applyProtection="1">
      <protection locked="0"/>
    </xf>
    <xf numFmtId="1" fontId="5" fillId="7" borderId="409" xfId="0" applyNumberFormat="1" applyFont="1" applyFill="1" applyBorder="1" applyProtection="1">
      <protection locked="0"/>
    </xf>
    <xf numFmtId="1" fontId="5" fillId="7" borderId="460" xfId="0" applyNumberFormat="1" applyFont="1" applyFill="1" applyBorder="1" applyProtection="1">
      <protection locked="0"/>
    </xf>
    <xf numFmtId="1" fontId="5" fillId="16" borderId="460" xfId="0" applyNumberFormat="1" applyFont="1" applyFill="1" applyBorder="1" applyProtection="1">
      <protection locked="0"/>
    </xf>
    <xf numFmtId="1" fontId="5" fillId="16" borderId="409" xfId="0" applyNumberFormat="1" applyFont="1" applyFill="1" applyBorder="1" applyProtection="1">
      <protection locked="0"/>
    </xf>
    <xf numFmtId="1" fontId="5" fillId="16" borderId="459" xfId="0" applyNumberFormat="1" applyFont="1" applyFill="1" applyBorder="1" applyProtection="1">
      <protection locked="0"/>
    </xf>
    <xf numFmtId="1" fontId="5" fillId="16" borderId="461" xfId="0" applyNumberFormat="1" applyFont="1" applyFill="1" applyBorder="1" applyProtection="1">
      <protection locked="0"/>
    </xf>
    <xf numFmtId="1" fontId="5" fillId="16" borderId="247" xfId="0" applyNumberFormat="1" applyFont="1" applyFill="1" applyBorder="1" applyProtection="1">
      <protection locked="0"/>
    </xf>
    <xf numFmtId="1" fontId="5" fillId="3" borderId="24" xfId="6" applyNumberFormat="1" applyFont="1" applyFill="1" applyBorder="1" applyAlignment="1">
      <alignment horizontal="right"/>
    </xf>
    <xf numFmtId="1" fontId="5" fillId="3" borderId="148" xfId="6" applyNumberFormat="1" applyFont="1" applyFill="1" applyBorder="1" applyAlignment="1">
      <alignment horizontal="right"/>
    </xf>
    <xf numFmtId="1" fontId="5" fillId="3" borderId="113" xfId="6" applyNumberFormat="1" applyFont="1" applyFill="1" applyBorder="1" applyAlignment="1">
      <alignment horizontal="right"/>
    </xf>
    <xf numFmtId="1" fontId="5" fillId="7" borderId="447" xfId="0" applyNumberFormat="1" applyFont="1" applyFill="1" applyBorder="1" applyProtection="1">
      <protection locked="0"/>
    </xf>
    <xf numFmtId="1" fontId="38" fillId="23" borderId="0" xfId="0" applyNumberFormat="1" applyFont="1" applyFill="1"/>
    <xf numFmtId="0" fontId="18" fillId="0" borderId="0" xfId="0" applyFont="1"/>
    <xf numFmtId="1" fontId="3" fillId="3" borderId="0" xfId="0" applyNumberFormat="1" applyFont="1" applyFill="1" applyAlignment="1">
      <alignment horizontal="center" vertical="center" wrapText="1"/>
    </xf>
    <xf numFmtId="1" fontId="6" fillId="0" borderId="0" xfId="0" applyNumberFormat="1" applyFont="1" applyAlignment="1">
      <alignment horizontal="left"/>
    </xf>
    <xf numFmtId="1" fontId="3" fillId="3" borderId="0" xfId="0" applyNumberFormat="1" applyFont="1" applyFill="1" applyAlignment="1">
      <alignment wrapText="1"/>
    </xf>
    <xf numFmtId="1" fontId="1" fillId="3" borderId="0" xfId="0" applyNumberFormat="1" applyFont="1" applyFill="1" applyAlignment="1">
      <alignment wrapText="1"/>
    </xf>
    <xf numFmtId="1" fontId="5" fillId="0" borderId="310" xfId="0" applyNumberFormat="1" applyFont="1" applyBorder="1" applyAlignment="1">
      <alignment horizontal="center" vertical="center" wrapText="1"/>
    </xf>
    <xf numFmtId="1" fontId="5" fillId="0" borderId="434" xfId="0" applyNumberFormat="1" applyFont="1" applyBorder="1" applyAlignment="1">
      <alignment vertical="center" wrapText="1"/>
    </xf>
    <xf numFmtId="1" fontId="5" fillId="0" borderId="414" xfId="0" applyNumberFormat="1" applyFont="1" applyBorder="1" applyAlignment="1">
      <alignment horizontal="right" wrapText="1"/>
    </xf>
    <xf numFmtId="1" fontId="5" fillId="0" borderId="54" xfId="0" applyNumberFormat="1" applyFont="1" applyBorder="1" applyAlignment="1">
      <alignment horizontal="right" wrapText="1"/>
    </xf>
    <xf numFmtId="1" fontId="5" fillId="0" borderId="415" xfId="0" applyNumberFormat="1" applyFont="1" applyBorder="1" applyAlignment="1">
      <alignment horizontal="right"/>
    </xf>
    <xf numFmtId="1" fontId="5" fillId="7" borderId="434" xfId="0" applyNumberFormat="1" applyFont="1" applyFill="1" applyBorder="1" applyProtection="1">
      <protection locked="0"/>
    </xf>
    <xf numFmtId="1" fontId="5" fillId="0" borderId="33" xfId="0" applyNumberFormat="1" applyFont="1" applyBorder="1" applyAlignment="1">
      <alignment horizontal="right" wrapText="1"/>
    </xf>
    <xf numFmtId="1" fontId="5" fillId="0" borderId="58" xfId="0" applyNumberFormat="1" applyFont="1" applyBorder="1" applyAlignment="1">
      <alignment horizontal="right" wrapText="1"/>
    </xf>
    <xf numFmtId="1" fontId="5" fillId="0" borderId="34" xfId="0" applyNumberFormat="1" applyFont="1" applyBorder="1" applyAlignment="1">
      <alignment horizontal="right"/>
    </xf>
    <xf numFmtId="1" fontId="5" fillId="0" borderId="37" xfId="0" applyNumberFormat="1" applyFont="1" applyBorder="1" applyAlignment="1">
      <alignment horizontal="right" wrapText="1"/>
    </xf>
    <xf numFmtId="1" fontId="5" fillId="0" borderId="41" xfId="0" applyNumberFormat="1" applyFont="1" applyBorder="1" applyAlignment="1">
      <alignment horizontal="right" wrapText="1"/>
    </xf>
    <xf numFmtId="1" fontId="5" fillId="0" borderId="38" xfId="0" applyNumberFormat="1" applyFont="1" applyBorder="1" applyAlignment="1">
      <alignment horizontal="right"/>
    </xf>
    <xf numFmtId="1" fontId="5" fillId="7" borderId="117" xfId="0" applyNumberFormat="1" applyFont="1" applyFill="1" applyBorder="1" applyProtection="1">
      <protection locked="0"/>
    </xf>
    <xf numFmtId="1" fontId="5" fillId="0" borderId="71" xfId="0" applyNumberFormat="1" applyFont="1" applyBorder="1" applyAlignment="1">
      <alignment horizontal="right" wrapText="1"/>
    </xf>
    <xf numFmtId="1" fontId="5" fillId="0" borderId="435" xfId="0" applyNumberFormat="1" applyFont="1" applyBorder="1" applyAlignment="1">
      <alignment horizontal="center" wrapText="1"/>
    </xf>
    <xf numFmtId="1" fontId="5" fillId="0" borderId="449" xfId="0" applyNumberFormat="1" applyFont="1" applyBorder="1" applyAlignment="1">
      <alignment horizontal="right"/>
    </xf>
    <xf numFmtId="1" fontId="5" fillId="0" borderId="458" xfId="0" applyNumberFormat="1" applyFont="1" applyBorder="1" applyAlignment="1">
      <alignment horizontal="right"/>
    </xf>
    <xf numFmtId="1" fontId="5" fillId="0" borderId="284" xfId="0" applyNumberFormat="1" applyFont="1" applyBorder="1" applyAlignment="1">
      <alignment horizontal="right"/>
    </xf>
    <xf numFmtId="1" fontId="5" fillId="0" borderId="449" xfId="0" applyNumberFormat="1" applyFont="1" applyBorder="1"/>
    <xf numFmtId="1" fontId="5" fillId="0" borderId="284" xfId="0" applyNumberFormat="1" applyFont="1" applyBorder="1"/>
    <xf numFmtId="1" fontId="5" fillId="0" borderId="457" xfId="0" applyNumberFormat="1" applyFont="1" applyBorder="1"/>
    <xf numFmtId="1" fontId="5" fillId="0" borderId="440" xfId="0" applyNumberFormat="1" applyFont="1" applyBorder="1"/>
    <xf numFmtId="1" fontId="5" fillId="0" borderId="449" xfId="0" applyNumberFormat="1" applyFont="1" applyBorder="1" applyAlignment="1">
      <alignment horizontal="right" wrapText="1"/>
    </xf>
    <xf numFmtId="1" fontId="5" fillId="0" borderId="458" xfId="0" applyNumberFormat="1" applyFont="1" applyBorder="1" applyAlignment="1">
      <alignment horizontal="right" wrapText="1"/>
    </xf>
    <xf numFmtId="1" fontId="5" fillId="7" borderId="449" xfId="0" applyNumberFormat="1" applyFont="1" applyFill="1" applyBorder="1" applyProtection="1">
      <protection locked="0"/>
    </xf>
    <xf numFmtId="1" fontId="5" fillId="7" borderId="284" xfId="0" applyNumberFormat="1" applyFont="1" applyFill="1" applyBorder="1" applyProtection="1">
      <protection locked="0"/>
    </xf>
    <xf numFmtId="1" fontId="5" fillId="7" borderId="457" xfId="0" applyNumberFormat="1" applyFont="1" applyFill="1" applyBorder="1" applyProtection="1">
      <protection locked="0"/>
    </xf>
    <xf numFmtId="1" fontId="5" fillId="7" borderId="440" xfId="0" applyNumberFormat="1" applyFont="1" applyFill="1" applyBorder="1" applyProtection="1">
      <protection locked="0"/>
    </xf>
    <xf numFmtId="1" fontId="5" fillId="7" borderId="450" xfId="0" applyNumberFormat="1" applyFont="1" applyFill="1" applyBorder="1" applyProtection="1">
      <protection locked="0"/>
    </xf>
    <xf numFmtId="1" fontId="5" fillId="0" borderId="281" xfId="0" applyNumberFormat="1" applyFont="1" applyBorder="1" applyAlignment="1">
      <alignment horizontal="left" vertical="center" wrapText="1"/>
    </xf>
    <xf numFmtId="1" fontId="5" fillId="0" borderId="318" xfId="0" applyNumberFormat="1" applyFont="1" applyBorder="1" applyAlignment="1">
      <alignment horizontal="right" wrapText="1"/>
    </xf>
    <xf numFmtId="1" fontId="5" fillId="0" borderId="319" xfId="0" applyNumberFormat="1" applyFont="1" applyBorder="1" applyAlignment="1">
      <alignment horizontal="right" wrapText="1"/>
    </xf>
    <xf numFmtId="1" fontId="5" fillId="0" borderId="234" xfId="0" applyNumberFormat="1" applyFont="1" applyBorder="1" applyAlignment="1">
      <alignment horizontal="right"/>
    </xf>
    <xf numFmtId="1" fontId="5" fillId="7" borderId="318" xfId="0" applyNumberFormat="1" applyFont="1" applyFill="1" applyBorder="1" applyProtection="1">
      <protection locked="0"/>
    </xf>
    <xf numFmtId="1" fontId="5" fillId="7" borderId="234" xfId="0" applyNumberFormat="1" applyFont="1" applyFill="1" applyBorder="1" applyProtection="1">
      <protection locked="0"/>
    </xf>
    <xf numFmtId="1" fontId="5" fillId="7" borderId="308" xfId="0" applyNumberFormat="1" applyFont="1" applyFill="1" applyBorder="1" applyProtection="1">
      <protection locked="0"/>
    </xf>
    <xf numFmtId="1" fontId="5" fillId="7" borderId="281" xfId="0" applyNumberFormat="1" applyFont="1" applyFill="1" applyBorder="1" applyProtection="1">
      <protection locked="0"/>
    </xf>
    <xf numFmtId="1" fontId="5" fillId="7" borderId="261" xfId="0" applyNumberFormat="1" applyFont="1" applyFill="1" applyBorder="1" applyProtection="1">
      <protection locked="0"/>
    </xf>
    <xf numFmtId="1" fontId="5" fillId="0" borderId="410" xfId="0" applyNumberFormat="1" applyFont="1" applyBorder="1" applyAlignment="1">
      <alignment horizontal="left" vertical="center" wrapText="1"/>
    </xf>
    <xf numFmtId="1" fontId="5" fillId="0" borderId="446" xfId="0" applyNumberFormat="1" applyFont="1" applyBorder="1" applyAlignment="1">
      <alignment horizontal="left" vertical="center" wrapText="1"/>
    </xf>
    <xf numFmtId="1" fontId="5" fillId="0" borderId="459" xfId="0" applyNumberFormat="1" applyFont="1" applyBorder="1" applyAlignment="1">
      <alignment horizontal="right" wrapText="1"/>
    </xf>
    <xf numFmtId="1" fontId="5" fillId="0" borderId="93" xfId="0" applyNumberFormat="1" applyFont="1" applyBorder="1" applyAlignment="1">
      <alignment horizontal="right" wrapText="1"/>
    </xf>
    <xf numFmtId="1" fontId="5" fillId="0" borderId="397" xfId="0" applyNumberFormat="1" applyFont="1" applyBorder="1" applyAlignment="1">
      <alignment horizontal="right"/>
    </xf>
    <xf numFmtId="1" fontId="5" fillId="7" borderId="446" xfId="0" applyNumberFormat="1" applyFont="1" applyFill="1" applyBorder="1" applyProtection="1">
      <protection locked="0"/>
    </xf>
    <xf numFmtId="1" fontId="3" fillId="3" borderId="0" xfId="0" applyNumberFormat="1" applyFont="1" applyFill="1" applyAlignment="1">
      <alignment horizontal="left"/>
    </xf>
    <xf numFmtId="1" fontId="5" fillId="0" borderId="391" xfId="0" applyNumberFormat="1" applyFont="1" applyBorder="1" applyAlignment="1">
      <alignment horizontal="center" vertical="center" wrapText="1"/>
    </xf>
    <xf numFmtId="1" fontId="5" fillId="0" borderId="458" xfId="0" applyNumberFormat="1" applyFont="1" applyBorder="1" applyAlignment="1">
      <alignment horizontal="center" vertical="center" wrapText="1"/>
    </xf>
    <xf numFmtId="1" fontId="5" fillId="5" borderId="449" xfId="0" applyNumberFormat="1" applyFont="1" applyFill="1" applyBorder="1" applyAlignment="1">
      <alignment horizontal="center" vertical="center" wrapText="1"/>
    </xf>
    <xf numFmtId="1" fontId="5" fillId="5" borderId="284" xfId="0" applyNumberFormat="1" applyFont="1" applyFill="1" applyBorder="1" applyAlignment="1">
      <alignment horizontal="center" vertical="center" wrapText="1"/>
    </xf>
    <xf numFmtId="1" fontId="7" fillId="5" borderId="462" xfId="0" applyNumberFormat="1" applyFont="1" applyFill="1" applyBorder="1"/>
    <xf numFmtId="1" fontId="5" fillId="0" borderId="463" xfId="0" applyNumberFormat="1" applyFont="1" applyBorder="1" applyAlignment="1">
      <alignment horizontal="left" vertical="center" wrapText="1"/>
    </xf>
    <xf numFmtId="1" fontId="5" fillId="0" borderId="463" xfId="0" applyNumberFormat="1" applyFont="1" applyBorder="1" applyAlignment="1">
      <alignment horizontal="right" vertical="center" wrapText="1"/>
    </xf>
    <xf numFmtId="1" fontId="5" fillId="7" borderId="464" xfId="0" applyNumberFormat="1" applyFont="1" applyFill="1" applyBorder="1" applyProtection="1">
      <protection locked="0"/>
    </xf>
    <xf numFmtId="1" fontId="5" fillId="7" borderId="463" xfId="0" applyNumberFormat="1" applyFont="1" applyFill="1" applyBorder="1" applyProtection="1">
      <protection locked="0"/>
    </xf>
    <xf numFmtId="1" fontId="5" fillId="0" borderId="465" xfId="0" applyNumberFormat="1" applyFont="1" applyBorder="1"/>
    <xf numFmtId="1" fontId="5" fillId="0" borderId="466" xfId="0" applyNumberFormat="1" applyFont="1" applyBorder="1"/>
    <xf numFmtId="1" fontId="5" fillId="0" borderId="464" xfId="0" applyNumberFormat="1" applyFont="1" applyBorder="1"/>
    <xf numFmtId="1" fontId="5" fillId="7" borderId="467" xfId="0" applyNumberFormat="1" applyFont="1" applyFill="1" applyBorder="1" applyProtection="1">
      <protection locked="0"/>
    </xf>
    <xf numFmtId="1" fontId="5" fillId="7" borderId="468" xfId="0" applyNumberFormat="1" applyFont="1" applyFill="1" applyBorder="1" applyProtection="1">
      <protection locked="0"/>
    </xf>
    <xf numFmtId="1" fontId="5" fillId="7" borderId="469" xfId="0" applyNumberFormat="1" applyFont="1" applyFill="1" applyBorder="1" applyProtection="1">
      <protection locked="0"/>
    </xf>
    <xf numFmtId="1" fontId="5" fillId="5" borderId="469" xfId="0" applyNumberFormat="1" applyFont="1" applyFill="1" applyBorder="1" applyProtection="1">
      <protection locked="0"/>
    </xf>
    <xf numFmtId="1" fontId="5" fillId="5" borderId="468" xfId="0" applyNumberFormat="1" applyFont="1" applyFill="1" applyBorder="1" applyProtection="1">
      <protection locked="0"/>
    </xf>
    <xf numFmtId="1" fontId="7" fillId="5" borderId="470" xfId="0" applyNumberFormat="1" applyFont="1" applyFill="1" applyBorder="1"/>
    <xf numFmtId="1" fontId="5" fillId="0" borderId="44" xfId="0" applyNumberFormat="1" applyFont="1" applyBorder="1" applyAlignment="1">
      <alignment horizontal="left" vertical="center" wrapText="1"/>
    </xf>
    <xf numFmtId="1" fontId="5" fillId="0" borderId="44" xfId="0" applyNumberFormat="1" applyFont="1" applyBorder="1" applyAlignment="1">
      <alignment horizontal="right" vertical="center" wrapText="1"/>
    </xf>
    <xf numFmtId="1" fontId="5" fillId="0" borderId="170" xfId="0" applyNumberFormat="1" applyFont="1" applyBorder="1"/>
    <xf numFmtId="1" fontId="5" fillId="0" borderId="71" xfId="0" applyNumberFormat="1" applyFont="1" applyBorder="1"/>
    <xf numFmtId="1" fontId="5" fillId="5" borderId="43" xfId="0" applyNumberFormat="1" applyFont="1" applyFill="1" applyBorder="1" applyProtection="1">
      <protection locked="0"/>
    </xf>
    <xf numFmtId="1" fontId="5" fillId="5" borderId="45" xfId="0" applyNumberFormat="1" applyFont="1" applyFill="1" applyBorder="1" applyProtection="1">
      <protection locked="0"/>
    </xf>
    <xf numFmtId="0" fontId="18" fillId="0" borderId="471" xfId="0" applyFont="1" applyBorder="1" applyAlignment="1">
      <alignment horizontal="center"/>
    </xf>
    <xf numFmtId="1" fontId="18" fillId="0" borderId="471" xfId="0" applyNumberFormat="1" applyFont="1" applyBorder="1"/>
    <xf numFmtId="1" fontId="18" fillId="0" borderId="472" xfId="0" applyNumberFormat="1" applyFont="1" applyBorder="1"/>
    <xf numFmtId="1" fontId="18" fillId="0" borderId="473" xfId="0" applyNumberFormat="1" applyFont="1" applyBorder="1"/>
    <xf numFmtId="1" fontId="5" fillId="5" borderId="474" xfId="0" applyNumberFormat="1" applyFont="1" applyFill="1" applyBorder="1"/>
    <xf numFmtId="1" fontId="5" fillId="5" borderId="473" xfId="0" applyNumberFormat="1" applyFont="1" applyFill="1" applyBorder="1"/>
    <xf numFmtId="1" fontId="5" fillId="5" borderId="472" xfId="0" applyNumberFormat="1" applyFont="1" applyFill="1" applyBorder="1"/>
    <xf numFmtId="1" fontId="5" fillId="5" borderId="471" xfId="0" applyNumberFormat="1" applyFont="1" applyFill="1" applyBorder="1"/>
    <xf numFmtId="1" fontId="5" fillId="5" borderId="475" xfId="0" applyNumberFormat="1" applyFont="1" applyFill="1" applyBorder="1"/>
    <xf numFmtId="1" fontId="5" fillId="0" borderId="474" xfId="0" applyNumberFormat="1" applyFont="1" applyBorder="1" applyAlignment="1">
      <alignment horizontal="center" vertical="center" wrapText="1"/>
    </xf>
    <xf numFmtId="1" fontId="5" fillId="0" borderId="479" xfId="0" applyNumberFormat="1" applyFont="1" applyBorder="1" applyAlignment="1">
      <alignment horizontal="center" vertical="center" wrapText="1"/>
    </xf>
    <xf numFmtId="9" fontId="5" fillId="0" borderId="472" xfId="9" applyFont="1" applyBorder="1" applyAlignment="1">
      <alignment horizontal="center" vertical="center" wrapText="1"/>
    </xf>
    <xf numFmtId="0" fontId="5" fillId="0" borderId="474" xfId="0" applyFont="1" applyBorder="1" applyAlignment="1">
      <alignment horizontal="center" vertical="center" wrapText="1"/>
    </xf>
    <xf numFmtId="0" fontId="5" fillId="0" borderId="479" xfId="0" applyFont="1" applyBorder="1" applyAlignment="1">
      <alignment horizontal="center" vertical="center" wrapText="1"/>
    </xf>
    <xf numFmtId="0" fontId="5" fillId="5" borderId="472" xfId="0" applyFont="1" applyFill="1" applyBorder="1" applyAlignment="1">
      <alignment horizontal="center" vertical="center" wrapText="1"/>
    </xf>
    <xf numFmtId="1" fontId="5" fillId="0" borderId="467" xfId="0" applyNumberFormat="1" applyFont="1" applyBorder="1"/>
    <xf numFmtId="1" fontId="5" fillId="7" borderId="465" xfId="0" applyNumberFormat="1" applyFont="1" applyFill="1" applyBorder="1" applyProtection="1">
      <protection locked="0"/>
    </xf>
    <xf numFmtId="1" fontId="5" fillId="7" borderId="466" xfId="0" applyNumberFormat="1" applyFont="1" applyFill="1" applyBorder="1" applyProtection="1">
      <protection locked="0"/>
    </xf>
    <xf numFmtId="1" fontId="5" fillId="0" borderId="391" xfId="0" applyNumberFormat="1" applyFont="1" applyBorder="1" applyAlignment="1">
      <alignment horizontal="right" vertical="center" wrapText="1"/>
    </xf>
    <xf numFmtId="1" fontId="5" fillId="0" borderId="459" xfId="0" applyNumberFormat="1" applyFont="1" applyBorder="1"/>
    <xf numFmtId="1" fontId="18" fillId="5" borderId="474" xfId="0" applyNumberFormat="1" applyFont="1" applyFill="1" applyBorder="1"/>
    <xf numFmtId="1" fontId="5" fillId="5" borderId="479" xfId="0" applyNumberFormat="1" applyFont="1" applyFill="1" applyBorder="1"/>
    <xf numFmtId="1" fontId="5" fillId="5" borderId="480" xfId="0" applyNumberFormat="1" applyFont="1" applyFill="1" applyBorder="1"/>
    <xf numFmtId="1" fontId="6" fillId="3" borderId="0" xfId="0" applyNumberFormat="1" applyFont="1" applyFill="1" applyAlignment="1">
      <alignment horizontal="left"/>
    </xf>
    <xf numFmtId="1" fontId="3" fillId="3" borderId="0" xfId="0" applyNumberFormat="1" applyFont="1" applyFill="1" applyAlignment="1">
      <alignment horizontal="left" wrapText="1"/>
    </xf>
    <xf numFmtId="1" fontId="46" fillId="3" borderId="0" xfId="0" applyNumberFormat="1" applyFont="1" applyFill="1" applyAlignment="1">
      <alignment horizontal="left" wrapText="1"/>
    </xf>
    <xf numFmtId="1" fontId="1" fillId="3" borderId="0" xfId="0" applyNumberFormat="1" applyFont="1" applyFill="1" applyAlignment="1">
      <alignment horizontal="left" wrapText="1"/>
    </xf>
    <xf numFmtId="1" fontId="5" fillId="3" borderId="470" xfId="0" applyNumberFormat="1" applyFont="1" applyFill="1" applyBorder="1"/>
    <xf numFmtId="1" fontId="5" fillId="0" borderId="470" xfId="0" applyNumberFormat="1" applyFont="1" applyBorder="1"/>
    <xf numFmtId="1" fontId="38" fillId="3" borderId="0" xfId="0" applyNumberFormat="1" applyFont="1" applyFill="1" applyProtection="1">
      <protection locked="0"/>
    </xf>
    <xf numFmtId="1" fontId="5" fillId="7" borderId="476" xfId="0" applyNumberFormat="1" applyFont="1" applyFill="1" applyBorder="1" applyProtection="1">
      <protection locked="0"/>
    </xf>
    <xf numFmtId="1" fontId="5" fillId="0" borderId="32" xfId="0" applyNumberFormat="1" applyFont="1" applyBorder="1" applyAlignment="1">
      <alignment horizontal="left" vertical="center" wrapText="1"/>
    </xf>
    <xf numFmtId="1" fontId="5" fillId="0" borderId="43" xfId="0" applyNumberFormat="1" applyFont="1" applyBorder="1" applyAlignment="1">
      <alignment horizontal="left" vertical="center" wrapText="1"/>
    </xf>
    <xf numFmtId="1" fontId="38" fillId="3" borderId="85" xfId="0" applyNumberFormat="1" applyFont="1" applyFill="1" applyBorder="1" applyProtection="1">
      <protection locked="0"/>
    </xf>
    <xf numFmtId="1" fontId="3" fillId="3" borderId="478" xfId="0" applyNumberFormat="1" applyFont="1" applyFill="1" applyBorder="1" applyAlignment="1" applyProtection="1">
      <alignment horizontal="left"/>
      <protection hidden="1"/>
    </xf>
    <xf numFmtId="1" fontId="3" fillId="3" borderId="397" xfId="0" applyNumberFormat="1" applyFont="1" applyFill="1" applyBorder="1" applyAlignment="1" applyProtection="1">
      <alignment horizontal="left"/>
      <protection hidden="1"/>
    </xf>
    <xf numFmtId="1" fontId="1" fillId="3" borderId="397" xfId="0" applyNumberFormat="1" applyFont="1" applyFill="1" applyBorder="1" applyAlignment="1">
      <alignment horizontal="left" wrapText="1"/>
    </xf>
    <xf numFmtId="1" fontId="1" fillId="3" borderId="397" xfId="0" applyNumberFormat="1" applyFont="1" applyFill="1" applyBorder="1" applyAlignment="1" applyProtection="1">
      <alignment horizontal="left" wrapText="1"/>
      <protection hidden="1"/>
    </xf>
    <xf numFmtId="1" fontId="1" fillId="3" borderId="397" xfId="0" applyNumberFormat="1" applyFont="1" applyFill="1" applyBorder="1" applyProtection="1">
      <protection hidden="1"/>
    </xf>
    <xf numFmtId="1" fontId="5" fillId="3" borderId="397" xfId="0" applyNumberFormat="1" applyFont="1" applyFill="1" applyBorder="1" applyProtection="1">
      <protection hidden="1"/>
    </xf>
    <xf numFmtId="1" fontId="1" fillId="3" borderId="397" xfId="0" applyNumberFormat="1" applyFont="1" applyFill="1" applyBorder="1" applyAlignment="1" applyProtection="1">
      <alignment wrapText="1"/>
      <protection hidden="1"/>
    </xf>
    <xf numFmtId="1" fontId="5" fillId="5" borderId="0" xfId="0" applyNumberFormat="1" applyFont="1" applyFill="1" applyProtection="1">
      <protection hidden="1"/>
    </xf>
    <xf numFmtId="1" fontId="5" fillId="0" borderId="318" xfId="0" applyNumberFormat="1" applyFont="1" applyBorder="1" applyAlignment="1" applyProtection="1">
      <alignment horizontal="center" vertical="center"/>
      <protection hidden="1"/>
    </xf>
    <xf numFmtId="1" fontId="5" fillId="0" borderId="319" xfId="0" applyNumberFormat="1" applyFont="1" applyBorder="1" applyAlignment="1" applyProtection="1">
      <alignment horizontal="center" vertical="center"/>
      <protection hidden="1"/>
    </xf>
    <xf numFmtId="1" fontId="5" fillId="0" borderId="447" xfId="0" applyNumberFormat="1" applyFont="1" applyBorder="1" applyAlignment="1" applyProtection="1">
      <alignment horizontal="center" vertical="center" wrapText="1"/>
      <protection hidden="1"/>
    </xf>
    <xf numFmtId="1" fontId="5" fillId="0" borderId="481" xfId="0" applyNumberFormat="1" applyFont="1" applyBorder="1" applyAlignment="1">
      <alignment horizontal="center" vertical="center" wrapText="1"/>
    </xf>
    <xf numFmtId="1" fontId="5" fillId="4" borderId="286" xfId="0" applyNumberFormat="1" applyFont="1" applyFill="1" applyBorder="1" applyAlignment="1" applyProtection="1">
      <alignment horizontal="center" vertical="center" wrapText="1"/>
      <protection hidden="1"/>
    </xf>
    <xf numFmtId="1" fontId="5" fillId="4" borderId="286" xfId="0" applyNumberFormat="1" applyFont="1" applyFill="1" applyBorder="1" applyAlignment="1" applyProtection="1">
      <alignment horizontal="left" vertical="center" wrapText="1"/>
      <protection hidden="1"/>
    </xf>
    <xf numFmtId="1" fontId="5" fillId="4" borderId="481" xfId="0" applyNumberFormat="1" applyFont="1" applyFill="1" applyBorder="1" applyAlignment="1">
      <alignment horizontal="right" wrapText="1"/>
    </xf>
    <xf numFmtId="1" fontId="5" fillId="0" borderId="479" xfId="0" applyNumberFormat="1" applyFont="1" applyBorder="1" applyAlignment="1">
      <alignment horizontal="right" wrapText="1"/>
    </xf>
    <xf numFmtId="1" fontId="5" fillId="0" borderId="472" xfId="0" applyNumberFormat="1" applyFont="1" applyBorder="1" applyAlignment="1">
      <alignment horizontal="right"/>
    </xf>
    <xf numFmtId="1" fontId="5" fillId="24" borderId="474" xfId="0" applyNumberFormat="1" applyFont="1" applyFill="1" applyBorder="1" applyProtection="1">
      <protection locked="0"/>
    </xf>
    <xf numFmtId="1" fontId="5" fillId="24" borderId="480" xfId="0" applyNumberFormat="1" applyFont="1" applyFill="1" applyBorder="1" applyProtection="1">
      <protection locked="0"/>
    </xf>
    <xf numFmtId="1" fontId="5" fillId="7" borderId="474" xfId="0" applyNumberFormat="1" applyFont="1" applyFill="1" applyBorder="1" applyProtection="1">
      <protection locked="0"/>
    </xf>
    <xf numFmtId="1" fontId="5" fillId="7" borderId="480" xfId="0" applyNumberFormat="1" applyFont="1" applyFill="1" applyBorder="1" applyProtection="1">
      <protection locked="0"/>
    </xf>
    <xf numFmtId="1" fontId="5" fillId="7" borderId="477" xfId="0" applyNumberFormat="1" applyFont="1" applyFill="1" applyBorder="1" applyProtection="1">
      <protection locked="0"/>
    </xf>
    <xf numFmtId="1" fontId="5" fillId="7" borderId="283" xfId="0" applyNumberFormat="1" applyFont="1" applyFill="1" applyBorder="1" applyProtection="1">
      <protection locked="0"/>
    </xf>
    <xf numFmtId="1" fontId="5" fillId="7" borderId="482" xfId="0" applyNumberFormat="1" applyFont="1" applyFill="1" applyBorder="1" applyProtection="1">
      <protection locked="0"/>
    </xf>
    <xf numFmtId="1" fontId="5" fillId="7" borderId="472" xfId="0" applyNumberFormat="1" applyFont="1" applyFill="1" applyBorder="1" applyAlignment="1" applyProtection="1">
      <alignment wrapText="1"/>
      <protection locked="0"/>
    </xf>
    <xf numFmtId="1" fontId="5" fillId="5" borderId="0" xfId="0" applyNumberFormat="1" applyFont="1" applyFill="1" applyAlignment="1">
      <alignment vertical="top" wrapText="1"/>
    </xf>
    <xf numFmtId="1" fontId="5" fillId="4" borderId="471" xfId="0" applyNumberFormat="1" applyFont="1" applyFill="1" applyBorder="1" applyAlignment="1" applyProtection="1">
      <alignment horizontal="center" vertical="center" wrapText="1"/>
      <protection hidden="1"/>
    </xf>
    <xf numFmtId="1" fontId="5" fillId="4" borderId="471" xfId="0" applyNumberFormat="1" applyFont="1" applyFill="1" applyBorder="1" applyAlignment="1" applyProtection="1">
      <alignment horizontal="left" vertical="center" wrapText="1"/>
      <protection hidden="1"/>
    </xf>
    <xf numFmtId="1" fontId="5" fillId="4" borderId="459" xfId="0" applyNumberFormat="1" applyFont="1" applyFill="1" applyBorder="1" applyAlignment="1">
      <alignment horizontal="right" wrapText="1"/>
    </xf>
    <xf numFmtId="1" fontId="5" fillId="0" borderId="447" xfId="0" applyNumberFormat="1" applyFont="1" applyBorder="1" applyAlignment="1">
      <alignment horizontal="right"/>
    </xf>
    <xf numFmtId="1" fontId="5" fillId="24" borderId="459" xfId="0" applyNumberFormat="1" applyFont="1" applyFill="1" applyBorder="1" applyProtection="1">
      <protection locked="0"/>
    </xf>
    <xf numFmtId="1" fontId="5" fillId="24" borderId="409" xfId="0" applyNumberFormat="1" applyFont="1" applyFill="1" applyBorder="1" applyProtection="1">
      <protection locked="0"/>
    </xf>
    <xf numFmtId="1" fontId="5" fillId="7" borderId="397" xfId="0" applyNumberFormat="1" applyFont="1" applyFill="1" applyBorder="1" applyProtection="1">
      <protection locked="0"/>
    </xf>
    <xf numFmtId="1" fontId="5" fillId="7" borderId="247" xfId="0" applyNumberFormat="1" applyFont="1" applyFill="1" applyBorder="1" applyProtection="1">
      <protection locked="0"/>
    </xf>
    <xf numFmtId="1" fontId="5" fillId="7" borderId="447" xfId="0" applyNumberFormat="1" applyFont="1" applyFill="1" applyBorder="1" applyAlignment="1" applyProtection="1">
      <alignment wrapText="1"/>
      <protection locked="0"/>
    </xf>
    <xf numFmtId="1" fontId="1" fillId="3" borderId="0" xfId="0" applyNumberFormat="1" applyFont="1" applyFill="1" applyProtection="1">
      <protection hidden="1"/>
    </xf>
    <xf numFmtId="1" fontId="1" fillId="3" borderId="0" xfId="0" applyNumberFormat="1" applyFont="1" applyFill="1" applyAlignment="1" applyProtection="1">
      <alignment wrapText="1"/>
      <protection hidden="1"/>
    </xf>
    <xf numFmtId="1" fontId="5" fillId="5" borderId="0" xfId="0" applyNumberFormat="1" applyFont="1" applyFill="1" applyProtection="1">
      <protection locked="0"/>
    </xf>
    <xf numFmtId="1" fontId="5" fillId="5" borderId="484" xfId="0" applyNumberFormat="1" applyFont="1" applyFill="1" applyBorder="1" applyProtection="1">
      <protection hidden="1"/>
    </xf>
    <xf numFmtId="1" fontId="5" fillId="5" borderId="486" xfId="0" applyNumberFormat="1" applyFont="1" applyFill="1" applyBorder="1" applyProtection="1">
      <protection hidden="1"/>
    </xf>
    <xf numFmtId="1" fontId="5" fillId="0" borderId="487" xfId="0" applyNumberFormat="1" applyFont="1" applyBorder="1" applyAlignment="1" applyProtection="1">
      <alignment horizontal="center" vertical="center"/>
      <protection hidden="1"/>
    </xf>
    <xf numFmtId="1" fontId="5" fillId="0" borderId="479" xfId="0" applyNumberFormat="1" applyFont="1" applyBorder="1" applyAlignment="1" applyProtection="1">
      <alignment horizontal="center" vertical="center"/>
      <protection hidden="1"/>
    </xf>
    <xf numFmtId="1" fontId="5" fillId="0" borderId="17" xfId="0" applyNumberFormat="1" applyFont="1" applyBorder="1" applyAlignment="1" applyProtection="1">
      <alignment horizontal="center" vertical="center" wrapText="1"/>
      <protection hidden="1"/>
    </xf>
    <xf numFmtId="1" fontId="5" fillId="0" borderId="488" xfId="0" applyNumberFormat="1" applyFont="1" applyBorder="1" applyAlignment="1">
      <alignment horizontal="center" vertical="center" wrapText="1"/>
    </xf>
    <xf numFmtId="1" fontId="5" fillId="0" borderId="489" xfId="0" applyNumberFormat="1" applyFont="1" applyBorder="1" applyAlignment="1">
      <alignment horizontal="center" vertical="center" wrapText="1"/>
    </xf>
    <xf numFmtId="1" fontId="5" fillId="0" borderId="0" xfId="0" applyNumberFormat="1" applyFont="1" applyAlignment="1">
      <alignment horizontal="center" vertical="center" wrapText="1"/>
    </xf>
    <xf numFmtId="1" fontId="5" fillId="0" borderId="239" xfId="0" applyNumberFormat="1" applyFont="1" applyBorder="1" applyAlignment="1">
      <alignment horizontal="center" vertical="center" wrapText="1"/>
    </xf>
    <xf numFmtId="1" fontId="5" fillId="0" borderId="469" xfId="0" applyNumberFormat="1" applyFont="1" applyBorder="1" applyAlignment="1" applyProtection="1">
      <alignment horizontal="left" vertical="center" wrapText="1"/>
      <protection hidden="1"/>
    </xf>
    <xf numFmtId="1" fontId="5" fillId="0" borderId="467" xfId="0" applyNumberFormat="1" applyFont="1" applyBorder="1" applyAlignment="1">
      <alignment horizontal="right" wrapText="1"/>
    </xf>
    <xf numFmtId="1" fontId="5" fillId="0" borderId="466" xfId="0" applyNumberFormat="1" applyFont="1" applyBorder="1" applyAlignment="1">
      <alignment horizontal="right" wrapText="1"/>
    </xf>
    <xf numFmtId="1" fontId="5" fillId="0" borderId="464" xfId="0" applyNumberFormat="1" applyFont="1" applyBorder="1" applyAlignment="1">
      <alignment horizontal="right"/>
    </xf>
    <xf numFmtId="1" fontId="5" fillId="8" borderId="467" xfId="0" applyNumberFormat="1" applyFont="1" applyFill="1" applyBorder="1"/>
    <xf numFmtId="1" fontId="5" fillId="8" borderId="464" xfId="0" applyNumberFormat="1" applyFont="1" applyFill="1" applyBorder="1"/>
    <xf numFmtId="1" fontId="5" fillId="7" borderId="491" xfId="0" applyNumberFormat="1" applyFont="1" applyFill="1" applyBorder="1" applyProtection="1">
      <protection locked="0"/>
    </xf>
    <xf numFmtId="1" fontId="5" fillId="7" borderId="464" xfId="0" applyNumberFormat="1" applyFont="1" applyFill="1" applyBorder="1" applyAlignment="1" applyProtection="1">
      <alignment wrapText="1"/>
      <protection locked="0"/>
    </xf>
    <xf numFmtId="1" fontId="5" fillId="7" borderId="463" xfId="0" applyNumberFormat="1" applyFont="1" applyFill="1" applyBorder="1" applyAlignment="1" applyProtection="1">
      <alignment wrapText="1"/>
      <protection locked="0"/>
    </xf>
    <xf numFmtId="1" fontId="5" fillId="0" borderId="36" xfId="0" applyNumberFormat="1" applyFont="1" applyBorder="1" applyAlignment="1" applyProtection="1">
      <alignment horizontal="left" vertical="center" wrapText="1"/>
      <protection hidden="1"/>
    </xf>
    <xf numFmtId="1" fontId="5" fillId="0" borderId="44" xfId="0" applyNumberFormat="1" applyFont="1" applyBorder="1" applyAlignment="1" applyProtection="1">
      <alignment horizontal="left" vertical="center" wrapText="1"/>
      <protection hidden="1"/>
    </xf>
    <xf numFmtId="1" fontId="5" fillId="0" borderId="46" xfId="0" applyNumberFormat="1" applyFont="1" applyBorder="1" applyAlignment="1">
      <alignment horizontal="right" wrapText="1"/>
    </xf>
    <xf numFmtId="1" fontId="5" fillId="0" borderId="47" xfId="0" applyNumberFormat="1" applyFont="1" applyBorder="1" applyAlignment="1">
      <alignment horizontal="right"/>
    </xf>
    <xf numFmtId="1" fontId="5" fillId="8" borderId="469" xfId="0" applyNumberFormat="1" applyFont="1" applyFill="1" applyBorder="1"/>
    <xf numFmtId="1" fontId="5" fillId="8" borderId="468" xfId="0" applyNumberFormat="1" applyFont="1" applyFill="1" applyBorder="1"/>
    <xf numFmtId="1" fontId="5" fillId="8" borderId="491" xfId="0" applyNumberFormat="1" applyFont="1" applyFill="1" applyBorder="1"/>
    <xf numFmtId="1" fontId="6" fillId="3" borderId="492" xfId="0" applyNumberFormat="1" applyFont="1" applyFill="1" applyBorder="1" applyAlignment="1" applyProtection="1">
      <alignment horizontal="left"/>
      <protection hidden="1"/>
    </xf>
    <xf numFmtId="1" fontId="3" fillId="3" borderId="492" xfId="0" applyNumberFormat="1" applyFont="1" applyFill="1" applyBorder="1" applyAlignment="1" applyProtection="1">
      <alignment horizontal="left" wrapText="1"/>
      <protection hidden="1"/>
    </xf>
    <xf numFmtId="1" fontId="3" fillId="3" borderId="397" xfId="0" applyNumberFormat="1" applyFont="1" applyFill="1" applyBorder="1" applyAlignment="1" applyProtection="1">
      <alignment horizontal="left" wrapText="1"/>
      <protection hidden="1"/>
    </xf>
    <xf numFmtId="1" fontId="3" fillId="3" borderId="0" xfId="0" applyNumberFormat="1" applyFont="1" applyFill="1" applyAlignment="1" applyProtection="1">
      <alignment wrapText="1"/>
      <protection hidden="1"/>
    </xf>
    <xf numFmtId="1" fontId="39" fillId="3" borderId="0" xfId="0" applyNumberFormat="1" applyFont="1" applyFill="1" applyProtection="1">
      <protection hidden="1"/>
    </xf>
    <xf numFmtId="1" fontId="5" fillId="3" borderId="0" xfId="0" applyNumberFormat="1" applyFont="1" applyFill="1" applyProtection="1">
      <protection locked="0"/>
    </xf>
    <xf numFmtId="1" fontId="1" fillId="3" borderId="495" xfId="0" applyNumberFormat="1" applyFont="1" applyFill="1" applyBorder="1" applyAlignment="1" applyProtection="1">
      <alignment wrapText="1"/>
      <protection hidden="1"/>
    </xf>
    <xf numFmtId="1" fontId="5" fillId="0" borderId="495" xfId="0" applyNumberFormat="1" applyFont="1" applyBorder="1" applyProtection="1">
      <protection hidden="1"/>
    </xf>
    <xf numFmtId="1" fontId="5" fillId="0" borderId="487" xfId="0" applyNumberFormat="1" applyFont="1" applyBorder="1" applyAlignment="1" applyProtection="1">
      <alignment horizontal="center" vertical="center" wrapText="1"/>
      <protection hidden="1"/>
    </xf>
    <xf numFmtId="1" fontId="5" fillId="0" borderId="496" xfId="0" applyNumberFormat="1" applyFont="1" applyBorder="1" applyAlignment="1" applyProtection="1">
      <alignment horizontal="center" vertical="center" wrapText="1"/>
      <protection hidden="1"/>
    </xf>
    <xf numFmtId="1" fontId="5" fillId="0" borderId="497" xfId="0" applyNumberFormat="1" applyFont="1" applyBorder="1" applyAlignment="1" applyProtection="1">
      <alignment horizontal="center" vertical="center" wrapText="1"/>
      <protection hidden="1"/>
    </xf>
    <xf numFmtId="1" fontId="5" fillId="0" borderId="448" xfId="0" applyNumberFormat="1" applyFont="1" applyBorder="1" applyAlignment="1" applyProtection="1">
      <alignment horizontal="center" vertical="center" wrapText="1"/>
      <protection hidden="1"/>
    </xf>
    <xf numFmtId="1" fontId="5" fillId="7" borderId="499" xfId="0" applyNumberFormat="1" applyFont="1" applyFill="1" applyBorder="1" applyAlignment="1" applyProtection="1">
      <alignment wrapText="1"/>
      <protection locked="0"/>
    </xf>
    <xf numFmtId="1" fontId="5" fillId="7" borderId="500" xfId="0" applyNumberFormat="1" applyFont="1" applyFill="1" applyBorder="1" applyAlignment="1" applyProtection="1">
      <alignment wrapText="1"/>
      <protection locked="0"/>
    </xf>
    <xf numFmtId="1" fontId="5" fillId="7" borderId="501" xfId="0" applyNumberFormat="1" applyFont="1" applyFill="1" applyBorder="1" applyAlignment="1" applyProtection="1">
      <alignment wrapText="1"/>
      <protection locked="0"/>
    </xf>
    <xf numFmtId="1" fontId="5" fillId="7" borderId="502" xfId="0" applyNumberFormat="1" applyFont="1" applyFill="1" applyBorder="1" applyAlignment="1" applyProtection="1">
      <alignment wrapText="1"/>
      <protection locked="0"/>
    </xf>
    <xf numFmtId="1" fontId="5" fillId="7" borderId="33" xfId="0" applyNumberFormat="1" applyFont="1" applyFill="1" applyBorder="1" applyAlignment="1" applyProtection="1">
      <alignment wrapText="1"/>
      <protection locked="0"/>
    </xf>
    <xf numFmtId="1" fontId="5" fillId="7" borderId="35" xfId="0" applyNumberFormat="1" applyFont="1" applyFill="1" applyBorder="1" applyAlignment="1" applyProtection="1">
      <alignment wrapText="1"/>
      <protection locked="0"/>
    </xf>
    <xf numFmtId="1" fontId="5" fillId="7" borderId="229" xfId="0" applyNumberFormat="1" applyFont="1" applyFill="1" applyBorder="1" applyAlignment="1" applyProtection="1">
      <alignment wrapText="1"/>
      <protection locked="0"/>
    </xf>
    <xf numFmtId="1" fontId="5" fillId="7" borderId="57" xfId="0" applyNumberFormat="1" applyFont="1" applyFill="1" applyBorder="1" applyAlignment="1" applyProtection="1">
      <alignment wrapText="1"/>
      <protection locked="0"/>
    </xf>
    <xf numFmtId="1" fontId="1" fillId="3" borderId="470" xfId="0" applyNumberFormat="1" applyFont="1" applyFill="1" applyBorder="1" applyAlignment="1" applyProtection="1">
      <alignment wrapText="1"/>
      <protection hidden="1"/>
    </xf>
    <xf numFmtId="1" fontId="5" fillId="0" borderId="470" xfId="0" applyNumberFormat="1" applyFont="1" applyBorder="1" applyProtection="1">
      <protection hidden="1"/>
    </xf>
    <xf numFmtId="1" fontId="47" fillId="3" borderId="397" xfId="0" applyNumberFormat="1" applyFont="1" applyFill="1" applyBorder="1" applyAlignment="1" applyProtection="1">
      <alignment horizontal="left"/>
      <protection hidden="1"/>
    </xf>
    <xf numFmtId="1" fontId="47" fillId="3" borderId="0" xfId="0" applyNumberFormat="1" applyFont="1" applyFill="1" applyProtection="1">
      <protection hidden="1"/>
    </xf>
    <xf numFmtId="1" fontId="47" fillId="3" borderId="0" xfId="0" applyNumberFormat="1" applyFont="1" applyFill="1" applyAlignment="1" applyProtection="1">
      <alignment wrapText="1"/>
      <protection hidden="1"/>
    </xf>
    <xf numFmtId="1" fontId="5" fillId="3" borderId="503" xfId="0" applyNumberFormat="1" applyFont="1" applyFill="1" applyBorder="1" applyProtection="1">
      <protection hidden="1"/>
    </xf>
    <xf numFmtId="1" fontId="5" fillId="3" borderId="470" xfId="0" applyNumberFormat="1" applyFont="1" applyFill="1" applyBorder="1" applyProtection="1">
      <protection hidden="1"/>
    </xf>
    <xf numFmtId="1" fontId="5" fillId="3" borderId="506" xfId="0" applyNumberFormat="1" applyFont="1" applyFill="1" applyBorder="1"/>
    <xf numFmtId="1" fontId="5" fillId="3" borderId="507" xfId="0" applyNumberFormat="1" applyFont="1" applyFill="1" applyBorder="1" applyAlignment="1" applyProtection="1">
      <alignment wrapText="1"/>
      <protection hidden="1"/>
    </xf>
    <xf numFmtId="1" fontId="39" fillId="3" borderId="507" xfId="0" applyNumberFormat="1" applyFont="1" applyFill="1" applyBorder="1" applyProtection="1">
      <protection hidden="1"/>
    </xf>
    <xf numFmtId="1" fontId="7" fillId="0" borderId="470" xfId="0" applyNumberFormat="1" applyFont="1" applyBorder="1"/>
    <xf numFmtId="1" fontId="7" fillId="0" borderId="508" xfId="0" applyNumberFormat="1" applyFont="1" applyBorder="1"/>
    <xf numFmtId="1" fontId="5" fillId="3" borderId="508" xfId="0" applyNumberFormat="1" applyFont="1" applyFill="1" applyBorder="1" applyProtection="1">
      <protection hidden="1"/>
    </xf>
    <xf numFmtId="1" fontId="7" fillId="3" borderId="470" xfId="0" applyNumberFormat="1" applyFont="1" applyFill="1" applyBorder="1"/>
    <xf numFmtId="1" fontId="5" fillId="3" borderId="0" xfId="0" applyNumberFormat="1" applyFont="1" applyFill="1" applyAlignment="1" applyProtection="1">
      <alignment wrapText="1"/>
      <protection hidden="1"/>
    </xf>
    <xf numFmtId="1" fontId="5" fillId="0" borderId="25" xfId="0" applyNumberFormat="1" applyFont="1" applyBorder="1" applyAlignment="1" applyProtection="1">
      <alignment vertical="center" wrapText="1"/>
      <protection hidden="1"/>
    </xf>
    <xf numFmtId="1" fontId="5" fillId="7" borderId="463" xfId="0" applyNumberFormat="1" applyFont="1" applyFill="1" applyBorder="1" applyAlignment="1" applyProtection="1">
      <alignment horizontal="right" wrapText="1"/>
      <protection locked="0"/>
    </xf>
    <xf numFmtId="1" fontId="5" fillId="7" borderId="467" xfId="0" applyNumberFormat="1" applyFont="1" applyFill="1" applyBorder="1" applyAlignment="1" applyProtection="1">
      <alignment horizontal="right"/>
      <protection locked="0"/>
    </xf>
    <xf numFmtId="1" fontId="5" fillId="7" borderId="464" xfId="0" applyNumberFormat="1" applyFont="1" applyFill="1" applyBorder="1" applyAlignment="1" applyProtection="1">
      <alignment horizontal="right"/>
      <protection locked="0"/>
    </xf>
    <xf numFmtId="1" fontId="5" fillId="0" borderId="36" xfId="0" applyNumberFormat="1" applyFont="1" applyBorder="1" applyAlignment="1" applyProtection="1">
      <alignment vertical="center" wrapText="1"/>
      <protection hidden="1"/>
    </xf>
    <xf numFmtId="1" fontId="5" fillId="7" borderId="36" xfId="0" applyNumberFormat="1" applyFont="1" applyFill="1" applyBorder="1" applyAlignment="1" applyProtection="1">
      <alignment horizontal="right" wrapText="1"/>
      <protection locked="0"/>
    </xf>
    <xf numFmtId="1" fontId="5" fillId="7" borderId="33" xfId="0" applyNumberFormat="1" applyFont="1" applyFill="1" applyBorder="1" applyAlignment="1" applyProtection="1">
      <alignment horizontal="right"/>
      <protection locked="0"/>
    </xf>
    <xf numFmtId="1" fontId="5" fillId="7" borderId="34" xfId="0" applyNumberFormat="1" applyFont="1" applyFill="1" applyBorder="1" applyAlignment="1" applyProtection="1">
      <alignment horizontal="right"/>
      <protection locked="0"/>
    </xf>
    <xf numFmtId="1" fontId="5" fillId="3" borderId="509" xfId="0" applyNumberFormat="1" applyFont="1" applyFill="1" applyBorder="1" applyProtection="1">
      <protection hidden="1"/>
    </xf>
    <xf numFmtId="1" fontId="7" fillId="0" borderId="509" xfId="0" applyNumberFormat="1" applyFont="1" applyBorder="1"/>
    <xf numFmtId="1" fontId="7" fillId="3" borderId="509" xfId="0" applyNumberFormat="1" applyFont="1" applyFill="1" applyBorder="1"/>
    <xf numFmtId="1" fontId="5" fillId="3" borderId="36" xfId="0" applyNumberFormat="1" applyFont="1" applyFill="1" applyBorder="1" applyAlignment="1" applyProtection="1">
      <alignment vertical="center" wrapText="1"/>
      <protection hidden="1"/>
    </xf>
    <xf numFmtId="1" fontId="5" fillId="0" borderId="17" xfId="0" applyNumberFormat="1" applyFont="1" applyBorder="1" applyAlignment="1">
      <alignment wrapText="1"/>
    </xf>
    <xf numFmtId="1" fontId="5" fillId="7" borderId="34" xfId="0" applyNumberFormat="1" applyFont="1" applyFill="1" applyBorder="1" applyAlignment="1" applyProtection="1">
      <alignment horizontal="right" wrapText="1"/>
      <protection locked="0"/>
    </xf>
    <xf numFmtId="1" fontId="7" fillId="0" borderId="510" xfId="0" applyNumberFormat="1" applyFont="1" applyBorder="1"/>
    <xf numFmtId="1" fontId="7" fillId="3" borderId="510" xfId="0" applyNumberFormat="1" applyFont="1" applyFill="1" applyBorder="1"/>
    <xf numFmtId="1" fontId="5" fillId="0" borderId="447" xfId="0" applyNumberFormat="1" applyFont="1" applyBorder="1" applyAlignment="1">
      <alignment wrapText="1"/>
    </xf>
    <xf numFmtId="1" fontId="5" fillId="7" borderId="47" xfId="0" applyNumberFormat="1" applyFont="1" applyFill="1" applyBorder="1" applyAlignment="1" applyProtection="1">
      <alignment horizontal="right" wrapText="1"/>
      <protection locked="0"/>
    </xf>
    <xf numFmtId="1" fontId="5" fillId="7" borderId="46" xfId="0" applyNumberFormat="1" applyFont="1" applyFill="1" applyBorder="1" applyAlignment="1" applyProtection="1">
      <alignment horizontal="right"/>
      <protection locked="0"/>
    </xf>
    <xf numFmtId="1" fontId="5" fillId="7" borderId="47" xfId="0" applyNumberFormat="1" applyFont="1" applyFill="1" applyBorder="1" applyAlignment="1" applyProtection="1">
      <alignment horizontal="right"/>
      <protection locked="0"/>
    </xf>
    <xf numFmtId="1" fontId="7" fillId="0" borderId="511" xfId="0" applyNumberFormat="1" applyFont="1" applyBorder="1"/>
    <xf numFmtId="1" fontId="6" fillId="3" borderId="397" xfId="0" applyNumberFormat="1" applyFont="1" applyFill="1" applyBorder="1" applyProtection="1">
      <protection hidden="1"/>
    </xf>
    <xf numFmtId="1" fontId="1" fillId="3" borderId="509" xfId="0" applyNumberFormat="1" applyFont="1" applyFill="1" applyBorder="1" applyAlignment="1" applyProtection="1">
      <alignment wrapText="1"/>
      <protection hidden="1"/>
    </xf>
    <xf numFmtId="1" fontId="3" fillId="3" borderId="0" xfId="0" applyNumberFormat="1" applyFont="1" applyFill="1" applyProtection="1">
      <protection hidden="1"/>
    </xf>
    <xf numFmtId="1" fontId="5" fillId="0" borderId="509" xfId="0" applyNumberFormat="1" applyFont="1" applyBorder="1" applyProtection="1">
      <protection hidden="1"/>
    </xf>
    <xf numFmtId="1" fontId="5" fillId="0" borderId="515" xfId="0" applyNumberFormat="1" applyFont="1" applyBorder="1" applyProtection="1">
      <protection hidden="1"/>
    </xf>
    <xf numFmtId="1" fontId="5" fillId="0" borderId="284" xfId="0" applyNumberFormat="1" applyFont="1" applyBorder="1" applyAlignment="1" applyProtection="1">
      <alignment horizontal="center" vertical="center" wrapText="1"/>
      <protection hidden="1"/>
    </xf>
    <xf numFmtId="1" fontId="5" fillId="0" borderId="484" xfId="0" applyNumberFormat="1" applyFont="1" applyBorder="1" applyProtection="1">
      <protection hidden="1"/>
    </xf>
    <xf numFmtId="1" fontId="5" fillId="0" borderId="516" xfId="0" applyNumberFormat="1" applyFont="1" applyBorder="1" applyAlignment="1" applyProtection="1">
      <alignment horizontal="left" vertical="center" wrapText="1"/>
      <protection hidden="1"/>
    </xf>
    <xf numFmtId="1" fontId="5" fillId="7" borderId="399" xfId="0" applyNumberFormat="1" applyFont="1" applyFill="1" applyBorder="1" applyProtection="1">
      <protection locked="0"/>
    </xf>
    <xf numFmtId="1" fontId="7" fillId="3" borderId="0" xfId="0" applyNumberFormat="1" applyFont="1" applyFill="1" applyProtection="1">
      <protection hidden="1"/>
    </xf>
    <xf numFmtId="1" fontId="38" fillId="3" borderId="0" xfId="0" applyNumberFormat="1" applyFont="1" applyFill="1" applyProtection="1">
      <protection hidden="1"/>
    </xf>
    <xf numFmtId="1" fontId="5" fillId="0" borderId="440" xfId="0" applyNumberFormat="1" applyFont="1" applyBorder="1" applyAlignment="1" applyProtection="1">
      <alignment horizontal="center" vertical="center" wrapText="1"/>
      <protection hidden="1"/>
    </xf>
    <xf numFmtId="1" fontId="5" fillId="3" borderId="517" xfId="0" applyNumberFormat="1" applyFont="1" applyFill="1" applyBorder="1" applyAlignment="1">
      <alignment wrapText="1"/>
    </xf>
    <xf numFmtId="1" fontId="5" fillId="3" borderId="367" xfId="0" applyNumberFormat="1" applyFont="1" applyFill="1" applyBorder="1" applyAlignment="1">
      <alignment wrapText="1"/>
    </xf>
    <xf numFmtId="1" fontId="5" fillId="3" borderId="284" xfId="0" applyNumberFormat="1" applyFont="1" applyFill="1" applyBorder="1" applyAlignment="1">
      <alignment wrapText="1"/>
    </xf>
    <xf numFmtId="1" fontId="5" fillId="3" borderId="518" xfId="0" applyNumberFormat="1" applyFont="1" applyFill="1" applyBorder="1" applyProtection="1">
      <protection hidden="1"/>
    </xf>
    <xf numFmtId="1" fontId="5" fillId="0" borderId="518" xfId="0" applyNumberFormat="1" applyFont="1" applyBorder="1" applyProtection="1">
      <protection hidden="1"/>
    </xf>
    <xf numFmtId="1" fontId="5" fillId="0" borderId="519" xfId="0" applyNumberFormat="1" applyFont="1" applyBorder="1" applyProtection="1">
      <protection hidden="1"/>
    </xf>
    <xf numFmtId="1" fontId="7" fillId="3" borderId="518" xfId="0" applyNumberFormat="1" applyFont="1" applyFill="1" applyBorder="1"/>
    <xf numFmtId="1" fontId="6" fillId="0" borderId="508" xfId="0" applyNumberFormat="1" applyFont="1" applyBorder="1" applyAlignment="1">
      <alignment horizontal="left"/>
    </xf>
    <xf numFmtId="1" fontId="7" fillId="0" borderId="397" xfId="0" applyNumberFormat="1" applyFont="1" applyBorder="1"/>
    <xf numFmtId="1" fontId="7" fillId="3" borderId="397" xfId="0" applyNumberFormat="1" applyFont="1" applyFill="1" applyBorder="1" applyProtection="1">
      <protection hidden="1"/>
    </xf>
    <xf numFmtId="1" fontId="38" fillId="3" borderId="397" xfId="0" applyNumberFormat="1" applyFont="1" applyFill="1" applyBorder="1" applyProtection="1">
      <protection hidden="1"/>
    </xf>
    <xf numFmtId="1" fontId="1" fillId="3" borderId="518" xfId="0" applyNumberFormat="1" applyFont="1" applyFill="1" applyBorder="1" applyAlignment="1" applyProtection="1">
      <alignment wrapText="1"/>
      <protection hidden="1"/>
    </xf>
    <xf numFmtId="1" fontId="5" fillId="3" borderId="519" xfId="0" applyNumberFormat="1" applyFont="1" applyFill="1" applyBorder="1" applyProtection="1">
      <protection hidden="1"/>
    </xf>
    <xf numFmtId="1" fontId="5" fillId="3" borderId="521" xfId="0" applyNumberFormat="1" applyFont="1" applyFill="1" applyBorder="1" applyProtection="1">
      <protection hidden="1"/>
    </xf>
    <xf numFmtId="1" fontId="5" fillId="3" borderId="522" xfId="0" applyNumberFormat="1" applyFont="1" applyFill="1" applyBorder="1" applyProtection="1">
      <protection hidden="1"/>
    </xf>
    <xf numFmtId="1" fontId="7" fillId="3" borderId="522" xfId="0" applyNumberFormat="1" applyFont="1" applyFill="1" applyBorder="1"/>
    <xf numFmtId="1" fontId="5" fillId="0" borderId="517" xfId="0" applyNumberFormat="1" applyFont="1" applyBorder="1" applyAlignment="1">
      <alignment horizontal="center" vertical="center"/>
    </xf>
    <xf numFmtId="1" fontId="5" fillId="0" borderId="525" xfId="0" applyNumberFormat="1" applyFont="1" applyBorder="1" applyAlignment="1">
      <alignment horizontal="center" vertical="center"/>
    </xf>
    <xf numFmtId="1" fontId="5" fillId="0" borderId="447" xfId="0" applyNumberFormat="1" applyFont="1" applyBorder="1" applyAlignment="1">
      <alignment horizontal="center" vertical="center" wrapText="1"/>
    </xf>
    <xf numFmtId="1" fontId="5" fillId="0" borderId="367" xfId="0" applyNumberFormat="1" applyFont="1" applyBorder="1" applyAlignment="1">
      <alignment horizontal="center" vertical="center" wrapText="1"/>
    </xf>
    <xf numFmtId="1" fontId="5" fillId="0" borderId="521" xfId="0" applyNumberFormat="1" applyFont="1" applyBorder="1" applyAlignment="1">
      <alignment horizontal="center" vertical="center" wrapText="1"/>
    </xf>
    <xf numFmtId="1" fontId="5" fillId="0" borderId="399" xfId="0" applyNumberFormat="1" applyFont="1" applyBorder="1" applyAlignment="1">
      <alignment horizontal="left" vertical="center" wrapText="1"/>
    </xf>
    <xf numFmtId="1" fontId="5" fillId="0" borderId="399" xfId="0" applyNumberFormat="1" applyFont="1" applyBorder="1" applyAlignment="1">
      <alignment horizontal="right" wrapText="1"/>
    </xf>
    <xf numFmtId="1" fontId="5" fillId="0" borderId="526" xfId="0" applyNumberFormat="1" applyFont="1" applyBorder="1" applyAlignment="1">
      <alignment horizontal="right" wrapText="1"/>
    </xf>
    <xf numFmtId="1" fontId="5" fillId="0" borderId="404" xfId="0" applyNumberFormat="1" applyFont="1" applyBorder="1" applyAlignment="1">
      <alignment horizontal="right"/>
    </xf>
    <xf numFmtId="1" fontId="5" fillId="7" borderId="403" xfId="0" applyNumberFormat="1" applyFont="1" applyFill="1" applyBorder="1" applyAlignment="1" applyProtection="1">
      <alignment horizontal="right"/>
      <protection locked="0"/>
    </xf>
    <xf numFmtId="1" fontId="5" fillId="7" borderId="404" xfId="0" applyNumberFormat="1" applyFont="1" applyFill="1" applyBorder="1" applyAlignment="1" applyProtection="1">
      <alignment horizontal="right"/>
      <protection locked="0"/>
    </xf>
    <xf numFmtId="1" fontId="5" fillId="7" borderId="30" xfId="0" applyNumberFormat="1" applyFont="1" applyFill="1" applyBorder="1" applyAlignment="1" applyProtection="1">
      <alignment horizontal="right"/>
      <protection locked="0"/>
    </xf>
    <xf numFmtId="1" fontId="5" fillId="7" borderId="516" xfId="0" applyNumberFormat="1" applyFont="1" applyFill="1" applyBorder="1" applyAlignment="1" applyProtection="1">
      <alignment horizontal="right"/>
      <protection locked="0"/>
    </xf>
    <xf numFmtId="1" fontId="5" fillId="4" borderId="36" xfId="0" applyNumberFormat="1" applyFont="1" applyFill="1" applyBorder="1" applyAlignment="1">
      <alignment horizontal="left" vertical="center" wrapText="1"/>
    </xf>
    <xf numFmtId="1" fontId="5" fillId="0" borderId="391" xfId="0" applyNumberFormat="1" applyFont="1" applyBorder="1" applyAlignment="1">
      <alignment horizontal="right" wrapText="1"/>
    </xf>
    <xf numFmtId="1" fontId="5" fillId="0" borderId="460" xfId="0" applyNumberFormat="1" applyFont="1" applyBorder="1" applyAlignment="1">
      <alignment horizontal="right" wrapText="1"/>
    </xf>
    <xf numFmtId="1" fontId="5" fillId="7" borderId="459" xfId="0" applyNumberFormat="1" applyFont="1" applyFill="1" applyBorder="1" applyAlignment="1" applyProtection="1">
      <alignment horizontal="right"/>
      <protection locked="0"/>
    </xf>
    <xf numFmtId="1" fontId="5" fillId="7" borderId="447" xfId="0" applyNumberFormat="1" applyFont="1" applyFill="1" applyBorder="1" applyAlignment="1" applyProtection="1">
      <alignment horizontal="right"/>
      <protection locked="0"/>
    </xf>
    <xf numFmtId="1" fontId="5" fillId="7" borderId="409" xfId="0" applyNumberFormat="1" applyFont="1" applyFill="1" applyBorder="1" applyAlignment="1" applyProtection="1">
      <alignment horizontal="right"/>
      <protection locked="0"/>
    </xf>
    <xf numFmtId="1" fontId="5" fillId="7" borderId="397" xfId="0" applyNumberFormat="1" applyFont="1" applyFill="1" applyBorder="1" applyAlignment="1" applyProtection="1">
      <alignment horizontal="right"/>
      <protection locked="0"/>
    </xf>
    <xf numFmtId="0" fontId="37" fillId="0" borderId="0" xfId="0" applyFont="1"/>
    <xf numFmtId="1" fontId="43" fillId="0" borderId="0" xfId="0" applyNumberFormat="1" applyFont="1"/>
    <xf numFmtId="1" fontId="5" fillId="0" borderId="531" xfId="0" applyNumberFormat="1" applyFont="1" applyBorder="1" applyAlignment="1">
      <alignment horizontal="center" vertical="center"/>
    </xf>
    <xf numFmtId="0" fontId="18" fillId="0" borderId="517" xfId="0" applyFont="1" applyBorder="1"/>
    <xf numFmtId="1" fontId="5" fillId="7" borderId="367" xfId="0" applyNumberFormat="1" applyFont="1" applyFill="1" applyBorder="1" applyAlignment="1" applyProtection="1">
      <alignment horizontal="right"/>
      <protection locked="0"/>
    </xf>
    <xf numFmtId="1" fontId="5" fillId="7" borderId="531" xfId="0" applyNumberFormat="1" applyFont="1" applyFill="1" applyBorder="1" applyAlignment="1" applyProtection="1">
      <alignment horizontal="right"/>
      <protection locked="0"/>
    </xf>
    <xf numFmtId="1" fontId="5" fillId="7" borderId="532" xfId="0" applyNumberFormat="1" applyFont="1" applyFill="1" applyBorder="1" applyAlignment="1" applyProtection="1">
      <alignment horizontal="right"/>
      <protection locked="0"/>
    </xf>
    <xf numFmtId="1" fontId="6" fillId="0" borderId="533" xfId="0" applyNumberFormat="1" applyFont="1" applyBorder="1" applyAlignment="1">
      <alignment horizontal="left"/>
    </xf>
    <xf numFmtId="1" fontId="39" fillId="0" borderId="534" xfId="0" applyNumberFormat="1" applyFont="1" applyBorder="1" applyProtection="1">
      <protection hidden="1"/>
    </xf>
    <xf numFmtId="1" fontId="5" fillId="0" borderId="534" xfId="0" applyNumberFormat="1" applyFont="1" applyBorder="1" applyProtection="1">
      <protection hidden="1"/>
    </xf>
    <xf numFmtId="1" fontId="5" fillId="0" borderId="535" xfId="0" applyNumberFormat="1" applyFont="1" applyBorder="1" applyAlignment="1">
      <alignment horizontal="center" vertical="center" wrapText="1"/>
    </xf>
    <xf numFmtId="1" fontId="5" fillId="0" borderId="536" xfId="0" applyNumberFormat="1" applyFont="1" applyBorder="1" applyAlignment="1">
      <alignment horizontal="center" vertical="center" wrapText="1"/>
    </xf>
    <xf numFmtId="1" fontId="5" fillId="0" borderId="537" xfId="0" applyNumberFormat="1" applyFont="1" applyBorder="1" applyAlignment="1">
      <alignment horizontal="center" vertical="center" wrapText="1"/>
    </xf>
    <xf numFmtId="1" fontId="5" fillId="0" borderId="541" xfId="0" applyNumberFormat="1" applyFont="1" applyBorder="1" applyAlignment="1">
      <alignment horizontal="center" vertical="center"/>
    </xf>
    <xf numFmtId="1" fontId="5" fillId="0" borderId="539" xfId="0" applyNumberFormat="1" applyFont="1" applyBorder="1" applyAlignment="1">
      <alignment horizontal="center" vertical="center" wrapText="1"/>
    </xf>
    <xf numFmtId="1" fontId="5" fillId="0" borderId="524" xfId="0" applyNumberFormat="1" applyFont="1" applyBorder="1" applyAlignment="1">
      <alignment horizontal="center" vertical="center" wrapText="1"/>
    </xf>
    <xf numFmtId="1" fontId="5" fillId="0" borderId="25" xfId="0" applyNumberFormat="1" applyFont="1" applyBorder="1" applyAlignment="1">
      <alignment horizontal="left" vertical="center" wrapText="1"/>
    </xf>
    <xf numFmtId="1" fontId="5" fillId="0" borderId="25" xfId="0" applyNumberFormat="1" applyFont="1" applyBorder="1" applyAlignment="1">
      <alignment horizontal="right" wrapText="1"/>
    </xf>
    <xf numFmtId="1" fontId="5" fillId="0" borderId="23" xfId="0" applyNumberFormat="1" applyFont="1" applyBorder="1" applyAlignment="1">
      <alignment horizontal="right" wrapText="1"/>
    </xf>
    <xf numFmtId="1" fontId="5" fillId="0" borderId="60" xfId="0" applyNumberFormat="1" applyFont="1" applyBorder="1" applyAlignment="1">
      <alignment horizontal="right"/>
    </xf>
    <xf numFmtId="1" fontId="5" fillId="0" borderId="36" xfId="0" applyNumberFormat="1" applyFont="1" applyBorder="1" applyAlignment="1">
      <alignment horizontal="left" vertical="center" wrapText="1"/>
    </xf>
    <xf numFmtId="1" fontId="5" fillId="0" borderId="540" xfId="0" applyNumberFormat="1" applyFont="1" applyBorder="1" applyAlignment="1">
      <alignment horizontal="right" wrapText="1"/>
    </xf>
    <xf numFmtId="1" fontId="5" fillId="0" borderId="542" xfId="0" applyNumberFormat="1" applyFont="1" applyBorder="1" applyAlignment="1">
      <alignment horizontal="right" wrapText="1"/>
    </xf>
    <xf numFmtId="1" fontId="5" fillId="0" borderId="539" xfId="0" applyNumberFormat="1" applyFont="1" applyBorder="1" applyAlignment="1">
      <alignment horizontal="right"/>
    </xf>
    <xf numFmtId="1" fontId="5" fillId="7" borderId="543" xfId="0" applyNumberFormat="1" applyFont="1" applyFill="1" applyBorder="1" applyAlignment="1" applyProtection="1">
      <alignment horizontal="right"/>
      <protection locked="0"/>
    </xf>
    <xf numFmtId="1" fontId="5" fillId="7" borderId="539" xfId="0" applyNumberFormat="1" applyFont="1" applyFill="1" applyBorder="1" applyAlignment="1" applyProtection="1">
      <alignment horizontal="right"/>
      <protection locked="0"/>
    </xf>
    <xf numFmtId="1" fontId="5" fillId="7" borderId="544" xfId="0" applyNumberFormat="1" applyFont="1" applyFill="1" applyBorder="1" applyAlignment="1" applyProtection="1">
      <alignment horizontal="right"/>
      <protection locked="0"/>
    </xf>
    <xf numFmtId="1" fontId="3" fillId="0" borderId="533" xfId="0" applyNumberFormat="1" applyFont="1" applyBorder="1" applyAlignment="1">
      <alignment horizontal="left"/>
    </xf>
    <xf numFmtId="1" fontId="48" fillId="0" borderId="545" xfId="0" applyNumberFormat="1" applyFont="1" applyBorder="1" applyAlignment="1">
      <alignment horizontal="center" vertical="center" wrapText="1"/>
    </xf>
    <xf numFmtId="1" fontId="48" fillId="0" borderId="0" xfId="0" applyNumberFormat="1" applyFont="1" applyAlignment="1">
      <alignment horizontal="center" vertical="center" wrapText="1"/>
    </xf>
    <xf numFmtId="1" fontId="48" fillId="0" borderId="534" xfId="0" applyNumberFormat="1" applyFont="1" applyBorder="1" applyAlignment="1">
      <alignment horizontal="center" vertical="center" wrapText="1"/>
    </xf>
    <xf numFmtId="1" fontId="12" fillId="0" borderId="545" xfId="0" applyNumberFormat="1" applyFont="1" applyBorder="1" applyAlignment="1">
      <alignment horizontal="center" vertical="center" wrapText="1"/>
    </xf>
    <xf numFmtId="1" fontId="12" fillId="0" borderId="0" xfId="0" applyNumberFormat="1" applyFont="1" applyAlignment="1">
      <alignment horizontal="center" vertical="center" wrapText="1"/>
    </xf>
    <xf numFmtId="1" fontId="5" fillId="0" borderId="541" xfId="0" applyNumberFormat="1" applyFont="1" applyBorder="1" applyAlignment="1">
      <alignment horizontal="center" vertical="center" wrapText="1"/>
    </xf>
    <xf numFmtId="1" fontId="5" fillId="0" borderId="546" xfId="0" applyNumberFormat="1" applyFont="1" applyBorder="1" applyAlignment="1">
      <alignment horizontal="center" vertical="center" wrapText="1"/>
    </xf>
    <xf numFmtId="1" fontId="5" fillId="0" borderId="517" xfId="0" applyNumberFormat="1" applyFont="1" applyBorder="1" applyAlignment="1">
      <alignment vertical="center" wrapText="1"/>
    </xf>
    <xf numFmtId="1" fontId="12" fillId="0" borderId="517" xfId="0" applyNumberFormat="1" applyFont="1" applyBorder="1" applyAlignment="1">
      <alignment horizontal="right" vertical="center" wrapText="1"/>
    </xf>
    <xf numFmtId="1" fontId="5" fillId="7" borderId="541" xfId="0" applyNumberFormat="1" applyFont="1" applyFill="1" applyBorder="1" applyAlignment="1" applyProtection="1">
      <alignment horizontal="right"/>
      <protection locked="0"/>
    </xf>
    <xf numFmtId="1" fontId="5" fillId="7" borderId="394" xfId="0" applyNumberFormat="1" applyFont="1" applyFill="1" applyBorder="1" applyAlignment="1" applyProtection="1">
      <alignment horizontal="right"/>
      <protection locked="0"/>
    </xf>
    <xf numFmtId="1" fontId="5" fillId="7" borderId="524" xfId="0" applyNumberFormat="1" applyFont="1" applyFill="1" applyBorder="1" applyAlignment="1" applyProtection="1">
      <alignment horizontal="right"/>
      <protection locked="0"/>
    </xf>
    <xf numFmtId="1" fontId="5" fillId="5" borderId="537" xfId="0" applyNumberFormat="1" applyFont="1" applyFill="1" applyBorder="1" applyAlignment="1">
      <alignment horizontal="center" vertical="center" wrapText="1"/>
    </xf>
    <xf numFmtId="1" fontId="10" fillId="4" borderId="537" xfId="0" applyNumberFormat="1" applyFont="1" applyFill="1" applyBorder="1" applyAlignment="1">
      <alignment horizontal="center" vertical="center" wrapText="1"/>
    </xf>
    <xf numFmtId="1" fontId="5" fillId="0" borderId="547" xfId="0" applyNumberFormat="1" applyFont="1" applyBorder="1" applyAlignment="1">
      <alignment horizontal="center" vertical="center" wrapText="1"/>
    </xf>
    <xf numFmtId="1" fontId="5" fillId="0" borderId="548" xfId="0" applyNumberFormat="1" applyFont="1" applyBorder="1" applyAlignment="1">
      <alignment horizontal="center" vertical="center" wrapText="1"/>
    </xf>
    <xf numFmtId="1" fontId="10" fillId="4" borderId="539" xfId="0" applyNumberFormat="1" applyFont="1" applyFill="1" applyBorder="1" applyAlignment="1">
      <alignment horizontal="center" vertical="center" wrapText="1"/>
    </xf>
    <xf numFmtId="1" fontId="5" fillId="5" borderId="516" xfId="0" applyNumberFormat="1" applyFont="1" applyFill="1" applyBorder="1" applyAlignment="1">
      <alignment vertical="center" wrapText="1"/>
    </xf>
    <xf numFmtId="1" fontId="5" fillId="5" borderId="403" xfId="0" applyNumberFormat="1" applyFont="1" applyFill="1" applyBorder="1" applyAlignment="1">
      <alignment horizontal="right" wrapText="1"/>
    </xf>
    <xf numFmtId="1" fontId="5" fillId="5" borderId="54" xfId="0" applyNumberFormat="1" applyFont="1" applyFill="1" applyBorder="1" applyAlignment="1">
      <alignment horizontal="right" wrapText="1"/>
    </xf>
    <xf numFmtId="1" fontId="5" fillId="5" borderId="404" xfId="0" applyNumberFormat="1" applyFont="1" applyFill="1" applyBorder="1" applyAlignment="1">
      <alignment horizontal="right"/>
    </xf>
    <xf numFmtId="1" fontId="5" fillId="5" borderId="85" xfId="0" applyNumberFormat="1" applyFont="1" applyFill="1" applyBorder="1" applyAlignment="1">
      <alignment vertical="center"/>
    </xf>
    <xf numFmtId="1" fontId="5" fillId="0" borderId="0" xfId="0" applyNumberFormat="1" applyFont="1" applyAlignment="1">
      <alignment vertical="center"/>
    </xf>
    <xf numFmtId="1" fontId="5" fillId="5" borderId="32" xfId="0" applyNumberFormat="1" applyFont="1" applyFill="1" applyBorder="1" applyAlignment="1">
      <alignment vertical="center" wrapText="1"/>
    </xf>
    <xf numFmtId="1" fontId="5" fillId="5" borderId="33" xfId="0" applyNumberFormat="1" applyFont="1" applyFill="1" applyBorder="1" applyAlignment="1">
      <alignment horizontal="right" wrapText="1"/>
    </xf>
    <xf numFmtId="1" fontId="5" fillId="5" borderId="58" xfId="0" applyNumberFormat="1" applyFont="1" applyFill="1" applyBorder="1" applyAlignment="1">
      <alignment horizontal="right" wrapText="1"/>
    </xf>
    <xf numFmtId="1" fontId="5" fillId="5" borderId="34" xfId="0" applyNumberFormat="1" applyFont="1" applyFill="1" applyBorder="1" applyAlignment="1">
      <alignment horizontal="right"/>
    </xf>
    <xf numFmtId="1" fontId="5" fillId="5" borderId="517" xfId="0" applyNumberFormat="1" applyFont="1" applyFill="1" applyBorder="1" applyAlignment="1">
      <alignment horizontal="center"/>
    </xf>
    <xf numFmtId="1" fontId="5" fillId="5" borderId="367" xfId="0" applyNumberFormat="1" applyFont="1" applyFill="1" applyBorder="1" applyAlignment="1">
      <alignment horizontal="right"/>
    </xf>
    <xf numFmtId="1" fontId="5" fillId="5" borderId="546" xfId="0" applyNumberFormat="1" applyFont="1" applyFill="1" applyBorder="1" applyAlignment="1">
      <alignment horizontal="right"/>
    </xf>
    <xf numFmtId="1" fontId="5" fillId="5" borderId="524" xfId="0" applyNumberFormat="1" applyFont="1" applyFill="1" applyBorder="1" applyAlignment="1">
      <alignment horizontal="right"/>
    </xf>
    <xf numFmtId="1" fontId="5" fillId="5" borderId="367" xfId="0" applyNumberFormat="1" applyFont="1" applyFill="1" applyBorder="1"/>
    <xf numFmtId="1" fontId="5" fillId="5" borderId="524" xfId="0" applyNumberFormat="1" applyFont="1" applyFill="1" applyBorder="1"/>
    <xf numFmtId="1" fontId="5" fillId="5" borderId="394" xfId="0" applyNumberFormat="1" applyFont="1" applyFill="1" applyBorder="1"/>
    <xf numFmtId="1" fontId="5" fillId="5" borderId="523" xfId="0" applyNumberFormat="1" applyFont="1" applyFill="1" applyBorder="1"/>
    <xf numFmtId="1" fontId="5" fillId="5" borderId="549" xfId="0" applyNumberFormat="1" applyFont="1" applyFill="1" applyBorder="1"/>
    <xf numFmtId="1" fontId="5" fillId="5" borderId="517" xfId="0" applyNumberFormat="1" applyFont="1" applyFill="1" applyBorder="1"/>
    <xf numFmtId="1" fontId="6" fillId="5" borderId="534" xfId="0" applyNumberFormat="1" applyFont="1" applyFill="1" applyBorder="1"/>
    <xf numFmtId="1" fontId="49" fillId="5" borderId="534" xfId="0" applyNumberFormat="1" applyFont="1" applyFill="1" applyBorder="1"/>
    <xf numFmtId="1" fontId="45" fillId="5" borderId="534" xfId="0" applyNumberFormat="1" applyFont="1" applyFill="1" applyBorder="1"/>
    <xf numFmtId="1" fontId="50" fillId="5" borderId="0" xfId="0" applyNumberFormat="1" applyFont="1" applyFill="1"/>
    <xf numFmtId="1" fontId="5" fillId="0" borderId="531" xfId="0" applyNumberFormat="1" applyFont="1" applyBorder="1" applyAlignment="1">
      <alignment vertical="center"/>
    </xf>
    <xf numFmtId="1" fontId="5" fillId="0" borderId="553" xfId="0" applyNumberFormat="1" applyFont="1" applyBorder="1" applyAlignment="1">
      <alignment horizontal="center" vertical="center" wrapText="1"/>
    </xf>
    <xf numFmtId="1" fontId="5" fillId="0" borderId="554" xfId="0" applyNumberFormat="1" applyFont="1" applyBorder="1" applyAlignment="1">
      <alignment horizontal="center" vertical="center" wrapText="1"/>
    </xf>
    <xf numFmtId="1" fontId="5" fillId="0" borderId="517" xfId="0" applyNumberFormat="1" applyFont="1" applyBorder="1" applyAlignment="1">
      <alignment horizontal="center" vertical="center" wrapText="1"/>
    </xf>
    <xf numFmtId="1" fontId="5" fillId="5" borderId="32" xfId="0" quotePrefix="1" applyNumberFormat="1" applyFont="1" applyFill="1" applyBorder="1"/>
    <xf numFmtId="1" fontId="5" fillId="0" borderId="42" xfId="0" applyNumberFormat="1" applyFont="1" applyBorder="1"/>
    <xf numFmtId="1" fontId="5" fillId="5" borderId="538" xfId="0" applyNumberFormat="1" applyFont="1" applyFill="1" applyBorder="1"/>
    <xf numFmtId="1" fontId="10" fillId="3" borderId="0" xfId="0" applyNumberFormat="1" applyFont="1" applyFill="1"/>
    <xf numFmtId="1" fontId="30" fillId="3" borderId="0" xfId="0" applyNumberFormat="1" applyFont="1" applyFill="1"/>
    <xf numFmtId="1" fontId="6" fillId="4" borderId="534" xfId="0" applyNumberFormat="1" applyFont="1" applyFill="1" applyBorder="1"/>
    <xf numFmtId="1" fontId="7" fillId="4" borderId="0" xfId="0" applyNumberFormat="1" applyFont="1" applyFill="1"/>
    <xf numFmtId="0" fontId="5" fillId="4" borderId="527" xfId="0" applyFont="1" applyFill="1" applyBorder="1" applyAlignment="1">
      <alignment horizontal="center" vertical="center"/>
    </xf>
    <xf numFmtId="0" fontId="5" fillId="0" borderId="517" xfId="0" applyFont="1" applyBorder="1" applyAlignment="1">
      <alignment horizontal="center" vertical="center" wrapText="1"/>
    </xf>
    <xf numFmtId="0" fontId="5" fillId="4" borderId="399" xfId="0" applyFont="1" applyFill="1" applyBorder="1" applyAlignment="1">
      <alignment vertical="center" wrapText="1"/>
    </xf>
    <xf numFmtId="0" fontId="5" fillId="4" borderId="44" xfId="0" applyFont="1" applyFill="1" applyBorder="1" applyAlignment="1">
      <alignment vertical="center" wrapText="1"/>
    </xf>
    <xf numFmtId="1" fontId="51" fillId="3" borderId="0" xfId="0" applyNumberFormat="1" applyFont="1" applyFill="1"/>
    <xf numFmtId="1" fontId="51" fillId="0" borderId="0" xfId="0" applyNumberFormat="1" applyFont="1"/>
    <xf numFmtId="1" fontId="10" fillId="0" borderId="537" xfId="0" applyNumberFormat="1" applyFont="1" applyBorder="1" applyAlignment="1">
      <alignment horizontal="center" vertical="center" wrapText="1"/>
    </xf>
    <xf numFmtId="1" fontId="5" fillId="0" borderId="529" xfId="0" applyNumberFormat="1" applyFont="1" applyBorder="1" applyAlignment="1">
      <alignment horizontal="center" vertical="center" wrapText="1"/>
    </xf>
    <xf numFmtId="1" fontId="5" fillId="4" borderId="516" xfId="0" applyNumberFormat="1" applyFont="1" applyFill="1" applyBorder="1" applyAlignment="1">
      <alignment vertical="center" wrapText="1"/>
    </xf>
    <xf numFmtId="1" fontId="5" fillId="0" borderId="403" xfId="0" applyNumberFormat="1" applyFont="1" applyBorder="1" applyAlignment="1">
      <alignment horizontal="right" wrapText="1"/>
    </xf>
    <xf numFmtId="1" fontId="5" fillId="0" borderId="30" xfId="0" applyNumberFormat="1" applyFont="1" applyBorder="1" applyAlignment="1">
      <alignment horizontal="right"/>
    </xf>
    <xf numFmtId="1" fontId="5" fillId="7" borderId="526" xfId="0" applyNumberFormat="1" applyFont="1" applyFill="1" applyBorder="1" applyProtection="1">
      <protection locked="0"/>
    </xf>
    <xf numFmtId="1" fontId="5" fillId="7" borderId="557" xfId="0" applyNumberFormat="1" applyFont="1" applyFill="1" applyBorder="1" applyProtection="1">
      <protection locked="0"/>
    </xf>
    <xf numFmtId="1" fontId="5" fillId="7" borderId="558" xfId="0" applyNumberFormat="1" applyFont="1" applyFill="1" applyBorder="1" applyProtection="1">
      <protection locked="0"/>
    </xf>
    <xf numFmtId="1" fontId="5" fillId="4" borderId="32" xfId="0" applyNumberFormat="1" applyFont="1" applyFill="1" applyBorder="1" applyAlignment="1">
      <alignment vertical="center" wrapText="1"/>
    </xf>
    <xf numFmtId="1" fontId="5" fillId="0" borderId="35" xfId="0" applyNumberFormat="1" applyFont="1" applyBorder="1" applyAlignment="1">
      <alignment horizontal="right"/>
    </xf>
    <xf numFmtId="1" fontId="5" fillId="7" borderId="224" xfId="0" applyNumberFormat="1" applyFont="1" applyFill="1" applyBorder="1" applyProtection="1">
      <protection locked="0"/>
    </xf>
    <xf numFmtId="1" fontId="5" fillId="7" borderId="56" xfId="0" applyNumberFormat="1" applyFont="1" applyFill="1" applyBorder="1" applyProtection="1">
      <protection locked="0"/>
    </xf>
    <xf numFmtId="1" fontId="5" fillId="0" borderId="45" xfId="0" applyNumberFormat="1" applyFont="1" applyBorder="1" applyAlignment="1">
      <alignment horizontal="right"/>
    </xf>
    <xf numFmtId="1" fontId="5" fillId="4" borderId="540" xfId="0" applyNumberFormat="1" applyFont="1" applyFill="1" applyBorder="1" applyAlignment="1">
      <alignment vertical="center" wrapText="1"/>
    </xf>
    <xf numFmtId="1" fontId="5" fillId="4" borderId="517" xfId="0" applyNumberFormat="1" applyFont="1" applyFill="1" applyBorder="1" applyAlignment="1">
      <alignment horizontal="center"/>
    </xf>
    <xf numFmtId="1" fontId="5" fillId="0" borderId="367" xfId="0" applyNumberFormat="1" applyFont="1" applyBorder="1" applyAlignment="1">
      <alignment horizontal="right"/>
    </xf>
    <xf numFmtId="1" fontId="5" fillId="0" borderId="546" xfId="0" applyNumberFormat="1" applyFont="1" applyBorder="1" applyAlignment="1">
      <alignment horizontal="right"/>
    </xf>
    <xf numFmtId="1" fontId="5" fillId="0" borderId="394" xfId="0" applyNumberFormat="1" applyFont="1" applyBorder="1" applyAlignment="1">
      <alignment horizontal="right"/>
    </xf>
    <xf numFmtId="1" fontId="5" fillId="0" borderId="367" xfId="0" applyNumberFormat="1" applyFont="1" applyBorder="1"/>
    <xf numFmtId="1" fontId="5" fillId="0" borderId="541" xfId="0" applyNumberFormat="1" applyFont="1" applyBorder="1"/>
    <xf numFmtId="1" fontId="5" fillId="0" borderId="529" xfId="0" applyNumberFormat="1" applyFont="1" applyBorder="1"/>
    <xf numFmtId="1" fontId="5" fillId="0" borderId="524" xfId="0" applyNumberFormat="1" applyFont="1" applyBorder="1"/>
    <xf numFmtId="1" fontId="5" fillId="0" borderId="531" xfId="0" applyNumberFormat="1" applyFont="1" applyBorder="1"/>
    <xf numFmtId="1" fontId="5" fillId="0" borderId="24" xfId="0" applyNumberFormat="1" applyFont="1" applyBorder="1" applyAlignment="1">
      <alignment horizontal="right" wrapText="1"/>
    </xf>
    <xf numFmtId="1" fontId="5" fillId="0" borderId="148" xfId="0" applyNumberFormat="1" applyFont="1" applyBorder="1" applyAlignment="1">
      <alignment horizontal="right" wrapText="1"/>
    </xf>
    <xf numFmtId="1" fontId="5" fillId="0" borderId="113" xfId="0" applyNumberFormat="1" applyFont="1" applyBorder="1" applyAlignment="1">
      <alignment horizontal="right"/>
    </xf>
    <xf numFmtId="1" fontId="5" fillId="0" borderId="540" xfId="0" applyNumberFormat="1" applyFont="1" applyBorder="1" applyAlignment="1">
      <alignment vertical="center" wrapText="1"/>
    </xf>
    <xf numFmtId="1" fontId="5" fillId="0" borderId="517" xfId="0" applyNumberFormat="1" applyFont="1" applyBorder="1" applyAlignment="1">
      <alignment horizontal="center"/>
    </xf>
    <xf numFmtId="1" fontId="5" fillId="7" borderId="367" xfId="0" applyNumberFormat="1" applyFont="1" applyFill="1" applyBorder="1" applyProtection="1">
      <protection locked="0"/>
    </xf>
    <xf numFmtId="1" fontId="5" fillId="7" borderId="524" xfId="0" applyNumberFormat="1" applyFont="1" applyFill="1" applyBorder="1" applyProtection="1">
      <protection locked="0"/>
    </xf>
    <xf numFmtId="1" fontId="5" fillId="7" borderId="529" xfId="0" applyNumberFormat="1" applyFont="1" applyFill="1" applyBorder="1" applyProtection="1">
      <protection locked="0"/>
    </xf>
    <xf numFmtId="1" fontId="5" fillId="7" borderId="531" xfId="0" applyNumberFormat="1" applyFont="1" applyFill="1" applyBorder="1" applyProtection="1">
      <protection locked="0"/>
    </xf>
    <xf numFmtId="1" fontId="32" fillId="4" borderId="0" xfId="0" applyNumberFormat="1" applyFont="1" applyFill="1"/>
    <xf numFmtId="1" fontId="47" fillId="4" borderId="534" xfId="0" applyNumberFormat="1" applyFont="1" applyFill="1" applyBorder="1" applyAlignment="1" applyProtection="1">
      <alignment horizontal="left"/>
      <protection hidden="1"/>
    </xf>
    <xf numFmtId="1" fontId="5" fillId="0" borderId="544" xfId="0" applyNumberFormat="1" applyFont="1" applyBorder="1" applyAlignment="1">
      <alignment horizontal="center" vertical="center" wrapText="1"/>
    </xf>
    <xf numFmtId="1" fontId="5" fillId="4" borderId="399" xfId="0" applyNumberFormat="1" applyFont="1" applyFill="1" applyBorder="1" applyAlignment="1">
      <alignment vertical="center" wrapText="1"/>
    </xf>
    <xf numFmtId="1" fontId="5" fillId="7" borderId="399" xfId="0" applyNumberFormat="1" applyFont="1" applyFill="1" applyBorder="1" applyAlignment="1" applyProtection="1">
      <alignment horizontal="right" wrapText="1"/>
      <protection locked="0"/>
    </xf>
    <xf numFmtId="1" fontId="5" fillId="4" borderId="36" xfId="0" applyNumberFormat="1" applyFont="1" applyFill="1" applyBorder="1" applyAlignment="1">
      <alignment vertical="center" wrapText="1"/>
    </xf>
    <xf numFmtId="1" fontId="5" fillId="4" borderId="44" xfId="0" applyNumberFormat="1" applyFont="1" applyFill="1" applyBorder="1" applyAlignment="1">
      <alignment vertical="center" wrapText="1"/>
    </xf>
    <xf numFmtId="1" fontId="5" fillId="7" borderId="44" xfId="0" applyNumberFormat="1" applyFont="1" applyFill="1" applyBorder="1" applyAlignment="1" applyProtection="1">
      <alignment horizontal="right" wrapText="1"/>
      <protection locked="0"/>
    </xf>
    <xf numFmtId="1" fontId="52" fillId="3" borderId="0" xfId="0" applyNumberFormat="1" applyFont="1" applyFill="1"/>
    <xf numFmtId="1" fontId="5" fillId="0" borderId="540" xfId="0" applyNumberFormat="1" applyFont="1" applyBorder="1" applyAlignment="1">
      <alignment horizontal="center" vertical="center"/>
    </xf>
    <xf numFmtId="1" fontId="5" fillId="0" borderId="524" xfId="0" applyNumberFormat="1" applyFont="1" applyBorder="1" applyAlignment="1">
      <alignment horizontal="center" vertical="center"/>
    </xf>
    <xf numFmtId="1" fontId="5" fillId="0" borderId="517" xfId="0" applyNumberFormat="1" applyFont="1" applyBorder="1"/>
    <xf numFmtId="1" fontId="5" fillId="0" borderId="25" xfId="0" applyNumberFormat="1" applyFont="1" applyBorder="1" applyAlignment="1">
      <alignment horizontal="left" vertical="center"/>
    </xf>
    <xf numFmtId="1" fontId="5" fillId="0" borderId="559" xfId="0" applyNumberFormat="1" applyFont="1" applyBorder="1" applyAlignment="1">
      <alignment horizontal="center" vertical="center"/>
    </xf>
    <xf numFmtId="1" fontId="5" fillId="0" borderId="559" xfId="0" applyNumberFormat="1" applyFont="1" applyBorder="1"/>
    <xf numFmtId="1" fontId="5" fillId="7" borderId="113" xfId="0" applyNumberFormat="1" applyFont="1" applyFill="1" applyBorder="1" applyProtection="1">
      <protection locked="0"/>
    </xf>
    <xf numFmtId="1" fontId="5" fillId="0" borderId="44" xfId="0" applyNumberFormat="1" applyFont="1" applyBorder="1" applyAlignment="1">
      <alignment horizontal="left" vertical="center"/>
    </xf>
    <xf numFmtId="1" fontId="5" fillId="0" borderId="399" xfId="0" applyNumberFormat="1" applyFont="1" applyBorder="1" applyAlignment="1">
      <alignment horizontal="left" vertical="center"/>
    </xf>
    <xf numFmtId="1" fontId="5" fillId="0" borderId="403" xfId="0" applyNumberFormat="1" applyFont="1" applyBorder="1"/>
    <xf numFmtId="1" fontId="5" fillId="0" borderId="404" xfId="0" applyNumberFormat="1" applyFont="1" applyBorder="1"/>
    <xf numFmtId="1" fontId="5" fillId="7" borderId="543" xfId="0" applyNumberFormat="1" applyFont="1" applyFill="1" applyBorder="1" applyProtection="1">
      <protection locked="0"/>
    </xf>
    <xf numFmtId="1" fontId="5" fillId="7" borderId="544" xfId="0" applyNumberFormat="1" applyFont="1" applyFill="1" applyBorder="1" applyProtection="1">
      <protection locked="0"/>
    </xf>
    <xf numFmtId="1" fontId="5" fillId="0" borderId="540" xfId="0" applyNumberFormat="1" applyFont="1" applyBorder="1" applyAlignment="1">
      <alignment horizontal="left" vertical="center" wrapText="1"/>
    </xf>
    <xf numFmtId="1" fontId="5" fillId="0" borderId="532" xfId="0" applyNumberFormat="1" applyFont="1" applyFill="1" applyBorder="1"/>
    <xf numFmtId="1" fontId="5" fillId="0" borderId="524" xfId="0" applyNumberFormat="1" applyFont="1" applyFill="1" applyBorder="1"/>
    <xf numFmtId="1" fontId="5" fillId="0" borderId="287" xfId="0" applyNumberFormat="1" applyFont="1" applyFill="1" applyBorder="1" applyProtection="1">
      <protection locked="0"/>
    </xf>
    <xf numFmtId="1" fontId="5" fillId="0" borderId="60" xfId="0" applyNumberFormat="1" applyFont="1" applyFill="1" applyBorder="1" applyProtection="1">
      <protection locked="0"/>
    </xf>
    <xf numFmtId="1" fontId="5" fillId="0" borderId="274" xfId="0" applyNumberFormat="1" applyFont="1" applyFill="1" applyBorder="1" applyProtection="1">
      <protection locked="0"/>
    </xf>
    <xf numFmtId="1" fontId="5" fillId="0" borderId="34" xfId="0" applyNumberFormat="1" applyFont="1" applyFill="1" applyBorder="1" applyProtection="1">
      <protection locked="0"/>
    </xf>
    <xf numFmtId="1" fontId="5" fillId="0" borderId="276" xfId="0" applyNumberFormat="1" applyFont="1" applyFill="1" applyBorder="1" applyProtection="1">
      <protection locked="0"/>
    </xf>
    <xf numFmtId="1" fontId="5" fillId="0" borderId="47" xfId="0" applyNumberFormat="1" applyFont="1" applyFill="1" applyBorder="1" applyProtection="1">
      <protection locked="0"/>
    </xf>
    <xf numFmtId="1" fontId="5" fillId="0" borderId="39" xfId="0" applyNumberFormat="1" applyFont="1" applyFill="1" applyBorder="1" applyAlignment="1">
      <alignment horizontal="left" vertical="center"/>
    </xf>
    <xf numFmtId="1" fontId="5" fillId="0" borderId="44" xfId="0" applyNumberFormat="1" applyFont="1" applyFill="1" applyBorder="1" applyAlignment="1">
      <alignment horizontal="left" vertical="center"/>
    </xf>
    <xf numFmtId="0" fontId="0" fillId="0" borderId="0" xfId="0" applyFill="1"/>
    <xf numFmtId="1" fontId="5" fillId="0" borderId="282" xfId="0" applyNumberFormat="1" applyFont="1" applyBorder="1" applyAlignment="1">
      <alignment horizontal="center" vertical="center"/>
    </xf>
    <xf numFmtId="1" fontId="5" fillId="0" borderId="284" xfId="0" applyNumberFormat="1" applyFont="1" applyBorder="1" applyAlignment="1">
      <alignment horizontal="center" vertical="center"/>
    </xf>
    <xf numFmtId="1" fontId="5" fillId="0" borderId="283" xfId="0" applyNumberFormat="1" applyFont="1" applyBorder="1" applyAlignment="1">
      <alignment horizontal="center" vertical="center"/>
    </xf>
    <xf numFmtId="1" fontId="5" fillId="0" borderId="285" xfId="0" applyNumberFormat="1" applyFont="1" applyBorder="1" applyAlignment="1">
      <alignment horizontal="center" vertical="center"/>
    </xf>
    <xf numFmtId="0" fontId="5" fillId="5" borderId="286" xfId="0" applyFont="1" applyFill="1" applyBorder="1" applyAlignment="1">
      <alignment horizontal="center" vertical="center" wrapText="1"/>
    </xf>
    <xf numFmtId="0" fontId="5" fillId="5" borderId="304" xfId="0" applyFont="1" applyFill="1" applyBorder="1" applyAlignment="1">
      <alignment horizontal="center" vertical="center" wrapText="1"/>
    </xf>
    <xf numFmtId="0" fontId="5" fillId="5" borderId="391" xfId="0" applyFont="1" applyFill="1" applyBorder="1" applyAlignment="1">
      <alignment horizontal="center" vertical="center" wrapText="1"/>
    </xf>
    <xf numFmtId="1" fontId="5" fillId="5" borderId="286" xfId="0" applyNumberFormat="1" applyFont="1" applyFill="1" applyBorder="1" applyAlignment="1">
      <alignment horizontal="center" vertical="center" wrapText="1"/>
    </xf>
    <xf numFmtId="1" fontId="5" fillId="5" borderId="17" xfId="0" applyNumberFormat="1" applyFont="1" applyFill="1" applyBorder="1" applyAlignment="1">
      <alignment horizontal="center" vertical="center" wrapText="1"/>
    </xf>
    <xf numFmtId="1" fontId="5" fillId="5" borderId="447" xfId="0" applyNumberFormat="1" applyFont="1" applyFill="1" applyBorder="1" applyAlignment="1">
      <alignment horizontal="center" vertical="center" wrapText="1"/>
    </xf>
    <xf numFmtId="1" fontId="5" fillId="0" borderId="282" xfId="0" applyNumberFormat="1" applyFont="1" applyBorder="1" applyAlignment="1">
      <alignment horizontal="center" vertical="center" wrapText="1"/>
    </xf>
    <xf numFmtId="1" fontId="5" fillId="0" borderId="284" xfId="0" applyNumberFormat="1" applyFont="1" applyBorder="1" applyAlignment="1">
      <alignment horizontal="center" vertical="center" wrapText="1"/>
    </xf>
    <xf numFmtId="1" fontId="5" fillId="5" borderId="234" xfId="0" applyNumberFormat="1" applyFont="1" applyFill="1" applyBorder="1" applyAlignment="1">
      <alignment horizontal="center" vertical="center" wrapText="1"/>
    </xf>
    <xf numFmtId="1" fontId="5" fillId="5" borderId="384" xfId="0" applyNumberFormat="1" applyFont="1" applyFill="1" applyBorder="1" applyAlignment="1">
      <alignment horizontal="center" vertical="center" wrapText="1"/>
    </xf>
    <xf numFmtId="1" fontId="5" fillId="5" borderId="391" xfId="0" applyNumberFormat="1" applyFont="1" applyFill="1" applyBorder="1" applyAlignment="1">
      <alignment horizontal="center" vertical="center" wrapText="1"/>
    </xf>
    <xf numFmtId="1" fontId="5" fillId="19" borderId="353" xfId="0" applyNumberFormat="1" applyFont="1" applyFill="1" applyBorder="1" applyAlignment="1">
      <alignment horizontal="center" vertical="center" wrapText="1"/>
    </xf>
    <xf numFmtId="0" fontId="40" fillId="5" borderId="356" xfId="0" applyFont="1" applyFill="1" applyBorder="1"/>
    <xf numFmtId="1" fontId="5" fillId="0" borderId="384" xfId="0" applyNumberFormat="1" applyFont="1" applyBorder="1" applyAlignment="1">
      <alignment horizontal="center" vertical="center"/>
    </xf>
    <xf numFmtId="1" fontId="5" fillId="0" borderId="304" xfId="0" applyNumberFormat="1" applyFont="1" applyBorder="1" applyAlignment="1">
      <alignment horizontal="center" vertical="center"/>
    </xf>
    <xf numFmtId="1" fontId="5" fillId="0" borderId="391" xfId="0" applyNumberFormat="1" applyFont="1" applyBorder="1" applyAlignment="1">
      <alignment horizontal="center" vertical="center"/>
    </xf>
    <xf numFmtId="1" fontId="5" fillId="0" borderId="385" xfId="0" applyNumberFormat="1" applyFont="1" applyBorder="1" applyAlignment="1">
      <alignment horizontal="center" vertical="center" wrapText="1"/>
    </xf>
    <xf numFmtId="1" fontId="5" fillId="0" borderId="251" xfId="0" applyNumberFormat="1" applyFont="1" applyBorder="1" applyAlignment="1">
      <alignment horizontal="center" vertical="center" wrapText="1"/>
    </xf>
    <xf numFmtId="1" fontId="5" fillId="0" borderId="234" xfId="0" applyNumberFormat="1" applyFont="1" applyBorder="1" applyAlignment="1">
      <alignment horizontal="center" vertical="center" wrapText="1"/>
    </xf>
    <xf numFmtId="1" fontId="5" fillId="0" borderId="85" xfId="0" applyNumberFormat="1" applyFont="1" applyBorder="1" applyAlignment="1">
      <alignment horizontal="center" vertical="center" wrapText="1"/>
    </xf>
    <xf numFmtId="1" fontId="5" fillId="0" borderId="0" xfId="0" applyNumberFormat="1" applyFont="1" applyAlignment="1">
      <alignment horizontal="center" vertical="center" wrapText="1"/>
    </xf>
    <xf numFmtId="1" fontId="5" fillId="0" borderId="17" xfId="0" applyNumberFormat="1" applyFont="1" applyBorder="1" applyAlignment="1">
      <alignment horizontal="center" vertical="center" wrapText="1"/>
    </xf>
    <xf numFmtId="1" fontId="5" fillId="0" borderId="283" xfId="0" applyNumberFormat="1" applyFont="1" applyBorder="1" applyAlignment="1">
      <alignment horizontal="center" vertical="center" wrapText="1"/>
    </xf>
    <xf numFmtId="1" fontId="5" fillId="0" borderId="285" xfId="0" applyNumberFormat="1" applyFont="1" applyBorder="1" applyAlignment="1">
      <alignment horizontal="center" vertical="center" wrapText="1"/>
    </xf>
    <xf numFmtId="1" fontId="5" fillId="3" borderId="435" xfId="0" applyNumberFormat="1" applyFont="1" applyFill="1" applyBorder="1" applyAlignment="1">
      <alignment horizontal="center" vertical="center" wrapText="1"/>
    </xf>
    <xf numFmtId="1" fontId="5" fillId="0" borderId="435" xfId="0" applyNumberFormat="1" applyFont="1" applyBorder="1" applyAlignment="1">
      <alignment horizontal="center" vertical="center" wrapText="1"/>
    </xf>
    <xf numFmtId="1" fontId="5" fillId="0" borderId="453" xfId="0" applyNumberFormat="1" applyFont="1" applyBorder="1" applyAlignment="1">
      <alignment horizontal="center" vertical="center" wrapText="1"/>
    </xf>
    <xf numFmtId="1" fontId="44" fillId="4" borderId="452" xfId="0" applyNumberFormat="1" applyFont="1" applyFill="1" applyBorder="1" applyAlignment="1">
      <alignment horizontal="center" vertical="center" wrapText="1"/>
    </xf>
    <xf numFmtId="1" fontId="44" fillId="4" borderId="435" xfId="0" applyNumberFormat="1" applyFont="1" applyFill="1" applyBorder="1" applyAlignment="1">
      <alignment horizontal="center" vertical="center" wrapText="1"/>
    </xf>
    <xf numFmtId="1" fontId="44" fillId="4" borderId="442" xfId="0" applyNumberFormat="1" applyFont="1" applyFill="1" applyBorder="1" applyAlignment="1">
      <alignment horizontal="center" vertical="center" wrapText="1"/>
    </xf>
    <xf numFmtId="1" fontId="44" fillId="4" borderId="453" xfId="0" applyNumberFormat="1" applyFont="1" applyFill="1" applyBorder="1" applyAlignment="1">
      <alignment horizontal="center" vertical="center" wrapText="1"/>
    </xf>
    <xf numFmtId="1" fontId="5" fillId="0" borderId="410" xfId="0" applyNumberFormat="1" applyFont="1" applyBorder="1" applyAlignment="1">
      <alignment horizontal="left" vertical="center" wrapText="1"/>
    </xf>
    <xf numFmtId="1" fontId="5" fillId="0" borderId="36" xfId="0" applyNumberFormat="1" applyFont="1" applyBorder="1" applyAlignment="1">
      <alignment horizontal="left" vertical="center" wrapText="1"/>
    </xf>
    <xf numFmtId="1" fontId="5" fillId="0" borderId="39" xfId="0" applyNumberFormat="1" applyFont="1" applyBorder="1" applyAlignment="1">
      <alignment horizontal="left" vertical="center" wrapText="1"/>
    </xf>
    <xf numFmtId="1" fontId="5" fillId="0" borderId="432" xfId="0" applyNumberFormat="1" applyFont="1" applyBorder="1" applyAlignment="1">
      <alignment horizontal="left" vertical="center" wrapText="1"/>
    </xf>
    <xf numFmtId="1" fontId="5" fillId="0" borderId="304" xfId="0" applyNumberFormat="1" applyFont="1" applyBorder="1" applyAlignment="1">
      <alignment horizontal="left" vertical="center" wrapText="1"/>
    </xf>
    <xf numFmtId="1" fontId="5" fillId="0" borderId="391" xfId="0" applyNumberFormat="1" applyFont="1" applyBorder="1" applyAlignment="1">
      <alignment horizontal="left" vertical="center" wrapText="1"/>
    </xf>
    <xf numFmtId="1" fontId="5" fillId="0" borderId="438" xfId="0" applyNumberFormat="1" applyFont="1" applyBorder="1" applyAlignment="1">
      <alignment horizontal="center" vertical="center" wrapText="1"/>
    </xf>
    <xf numFmtId="1" fontId="5" fillId="0" borderId="439" xfId="0" applyNumberFormat="1" applyFont="1" applyBorder="1" applyAlignment="1">
      <alignment horizontal="center" vertical="center" wrapText="1"/>
    </xf>
    <xf numFmtId="1" fontId="5" fillId="0" borderId="446" xfId="0" applyNumberFormat="1" applyFont="1" applyBorder="1" applyAlignment="1">
      <alignment horizontal="center" vertical="center" wrapText="1"/>
    </xf>
    <xf numFmtId="1" fontId="5" fillId="0" borderId="447" xfId="0" applyNumberFormat="1" applyFont="1" applyBorder="1" applyAlignment="1">
      <alignment horizontal="center" vertical="center" wrapText="1"/>
    </xf>
    <xf numFmtId="1" fontId="5" fillId="0" borderId="440" xfId="0" applyNumberFormat="1" applyFont="1" applyBorder="1" applyAlignment="1">
      <alignment horizontal="center" vertical="center" wrapText="1"/>
    </xf>
    <xf numFmtId="1" fontId="5" fillId="0" borderId="441" xfId="0" applyNumberFormat="1" applyFont="1" applyBorder="1" applyAlignment="1">
      <alignment horizontal="center" vertical="center" wrapText="1"/>
    </xf>
    <xf numFmtId="1" fontId="5" fillId="0" borderId="442" xfId="0" applyNumberFormat="1" applyFont="1" applyBorder="1" applyAlignment="1">
      <alignment horizontal="center" vertical="center" wrapText="1"/>
    </xf>
    <xf numFmtId="1" fontId="5" fillId="0" borderId="443" xfId="0" applyNumberFormat="1" applyFont="1" applyBorder="1" applyAlignment="1">
      <alignment horizontal="center" vertical="center" wrapText="1"/>
    </xf>
    <xf numFmtId="1" fontId="9" fillId="4" borderId="444" xfId="0" applyNumberFormat="1" applyFont="1" applyFill="1" applyBorder="1" applyAlignment="1">
      <alignment horizontal="center" vertical="center" wrapText="1"/>
    </xf>
    <xf numFmtId="1" fontId="9" fillId="4" borderId="451" xfId="0" applyNumberFormat="1" applyFont="1" applyFill="1" applyBorder="1" applyAlignment="1">
      <alignment horizontal="center" vertical="center" wrapText="1"/>
    </xf>
    <xf numFmtId="1" fontId="9" fillId="4" borderId="445" xfId="0" applyNumberFormat="1" applyFont="1" applyFill="1" applyBorder="1" applyAlignment="1">
      <alignment horizontal="center" vertical="center" wrapText="1"/>
    </xf>
    <xf numFmtId="1" fontId="9" fillId="4" borderId="391" xfId="0" applyNumberFormat="1" applyFont="1" applyFill="1" applyBorder="1" applyAlignment="1">
      <alignment horizontal="center" vertical="center" wrapText="1"/>
    </xf>
    <xf numFmtId="1" fontId="5" fillId="0" borderId="387" xfId="0" applyNumberFormat="1" applyFont="1" applyBorder="1" applyAlignment="1">
      <alignment horizontal="center" vertical="center"/>
    </xf>
    <xf numFmtId="1" fontId="5" fillId="0" borderId="389" xfId="0" applyNumberFormat="1" applyFont="1" applyBorder="1" applyAlignment="1">
      <alignment horizontal="center" vertical="center"/>
    </xf>
    <xf numFmtId="1" fontId="5" fillId="0" borderId="398" xfId="0" applyNumberFormat="1" applyFont="1" applyBorder="1" applyAlignment="1">
      <alignment horizontal="left" vertical="center" wrapText="1"/>
    </xf>
    <xf numFmtId="1" fontId="5" fillId="0" borderId="420" xfId="0" applyNumberFormat="1" applyFont="1" applyBorder="1" applyAlignment="1">
      <alignment horizontal="left" vertical="center" wrapText="1"/>
    </xf>
    <xf numFmtId="1" fontId="5" fillId="0" borderId="426" xfId="0" applyNumberFormat="1" applyFont="1" applyBorder="1" applyAlignment="1">
      <alignment horizontal="left" vertical="center" wrapText="1"/>
    </xf>
    <xf numFmtId="1" fontId="5" fillId="0" borderId="390" xfId="0" applyNumberFormat="1" applyFont="1" applyBorder="1" applyAlignment="1">
      <alignment horizontal="center" vertical="center"/>
    </xf>
    <xf numFmtId="1" fontId="5" fillId="5" borderId="304" xfId="0" applyNumberFormat="1" applyFont="1" applyFill="1" applyBorder="1" applyAlignment="1">
      <alignment horizontal="center" vertical="center" wrapText="1"/>
    </xf>
    <xf numFmtId="1" fontId="5" fillId="0" borderId="387" xfId="0" applyNumberFormat="1" applyFont="1" applyBorder="1" applyAlignment="1">
      <alignment horizontal="center" vertical="center" wrapText="1"/>
    </xf>
    <xf numFmtId="1" fontId="5" fillId="0" borderId="390" xfId="0" applyNumberFormat="1" applyFont="1" applyBorder="1" applyAlignment="1">
      <alignment horizontal="center" vertical="center" wrapText="1"/>
    </xf>
    <xf numFmtId="1" fontId="5" fillId="4" borderId="387" xfId="0" applyNumberFormat="1" applyFont="1" applyFill="1" applyBorder="1" applyAlignment="1">
      <alignment horizontal="center" vertical="center" wrapText="1"/>
    </xf>
    <xf numFmtId="1" fontId="5" fillId="4" borderId="390" xfId="0" applyNumberFormat="1" applyFont="1" applyFill="1" applyBorder="1" applyAlignment="1">
      <alignment horizontal="center" vertical="center" wrapText="1"/>
    </xf>
    <xf numFmtId="1" fontId="5" fillId="5" borderId="355" xfId="0" applyNumberFormat="1" applyFont="1" applyFill="1" applyBorder="1" applyAlignment="1">
      <alignment horizontal="center" vertical="center" wrapText="1"/>
    </xf>
    <xf numFmtId="1" fontId="5" fillId="5" borderId="354" xfId="0" applyNumberFormat="1" applyFont="1" applyFill="1" applyBorder="1" applyAlignment="1">
      <alignment horizontal="center" vertical="center" wrapText="1"/>
    </xf>
    <xf numFmtId="1" fontId="5" fillId="0" borderId="286" xfId="0" applyNumberFormat="1" applyFont="1" applyBorder="1" applyAlignment="1">
      <alignment horizontal="left" vertical="center" wrapText="1"/>
    </xf>
    <xf numFmtId="1" fontId="5" fillId="0" borderId="354" xfId="0" applyNumberFormat="1" applyFont="1" applyBorder="1" applyAlignment="1">
      <alignment horizontal="left" vertical="center" wrapText="1"/>
    </xf>
    <xf numFmtId="1" fontId="5" fillId="0" borderId="386" xfId="0" applyNumberFormat="1" applyFont="1" applyBorder="1" applyAlignment="1">
      <alignment horizontal="center" vertical="center" wrapText="1"/>
    </xf>
    <xf numFmtId="1" fontId="5" fillId="0" borderId="388" xfId="0" applyNumberFormat="1" applyFont="1" applyBorder="1" applyAlignment="1">
      <alignment horizontal="center" vertical="center" wrapText="1"/>
    </xf>
    <xf numFmtId="1" fontId="5" fillId="0" borderId="389" xfId="0" applyNumberFormat="1" applyFont="1" applyBorder="1" applyAlignment="1">
      <alignment horizontal="center" vertical="center" wrapText="1"/>
    </xf>
    <xf numFmtId="1" fontId="5" fillId="5" borderId="251" xfId="0" applyNumberFormat="1" applyFont="1" applyFill="1" applyBorder="1" applyAlignment="1">
      <alignment horizontal="center" vertical="center" wrapText="1"/>
    </xf>
    <xf numFmtId="1" fontId="5" fillId="5" borderId="0" xfId="0" applyNumberFormat="1" applyFont="1" applyFill="1" applyAlignment="1">
      <alignment horizontal="center" vertical="center" wrapText="1"/>
    </xf>
    <xf numFmtId="1" fontId="5" fillId="5" borderId="397" xfId="0" applyNumberFormat="1" applyFont="1" applyFill="1" applyBorder="1" applyAlignment="1">
      <alignment horizontal="center" vertical="center" wrapText="1"/>
    </xf>
    <xf numFmtId="1" fontId="5" fillId="0" borderId="286" xfId="0" applyNumberFormat="1" applyFont="1" applyBorder="1" applyAlignment="1">
      <alignment horizontal="center" vertical="center"/>
    </xf>
    <xf numFmtId="1" fontId="5" fillId="0" borderId="354" xfId="0" applyNumberFormat="1" applyFont="1" applyBorder="1" applyAlignment="1">
      <alignment horizontal="center" vertical="center"/>
    </xf>
    <xf numFmtId="1" fontId="5" fillId="3" borderId="282" xfId="0" applyNumberFormat="1" applyFont="1" applyFill="1" applyBorder="1" applyAlignment="1">
      <alignment horizontal="center" vertical="center" wrapText="1"/>
    </xf>
    <xf numFmtId="1" fontId="5" fillId="3" borderId="284" xfId="0" applyNumberFormat="1" applyFont="1" applyFill="1" applyBorder="1" applyAlignment="1">
      <alignment horizontal="center" vertical="center" wrapText="1"/>
    </xf>
    <xf numFmtId="1" fontId="5" fillId="19" borderId="366" xfId="0" applyNumberFormat="1" applyFont="1" applyFill="1" applyBorder="1" applyAlignment="1">
      <alignment horizontal="center" vertical="center" wrapText="1"/>
    </xf>
    <xf numFmtId="1" fontId="5" fillId="19" borderId="371" xfId="0" applyNumberFormat="1" applyFont="1" applyFill="1" applyBorder="1" applyAlignment="1">
      <alignment horizontal="center" vertical="center" wrapText="1"/>
    </xf>
    <xf numFmtId="1" fontId="5" fillId="0" borderId="304" xfId="0" applyNumberFormat="1" applyFont="1" applyBorder="1" applyAlignment="1">
      <alignment horizontal="left" vertical="center"/>
    </xf>
    <xf numFmtId="1" fontId="5" fillId="0" borderId="354" xfId="0" applyNumberFormat="1" applyFont="1" applyBorder="1" applyAlignment="1">
      <alignment horizontal="left" vertical="center"/>
    </xf>
    <xf numFmtId="1" fontId="5" fillId="0" borderId="355" xfId="0" applyNumberFormat="1" applyFont="1" applyBorder="1" applyAlignment="1">
      <alignment horizontal="center" vertical="center" wrapText="1"/>
    </xf>
    <xf numFmtId="1" fontId="5" fillId="0" borderId="286" xfId="0" applyNumberFormat="1" applyFont="1" applyBorder="1" applyAlignment="1">
      <alignment horizontal="center" vertical="center" wrapText="1"/>
    </xf>
    <xf numFmtId="1" fontId="5" fillId="0" borderId="354" xfId="0" applyNumberFormat="1" applyFont="1" applyBorder="1" applyAlignment="1">
      <alignment horizontal="center" vertical="center" wrapText="1"/>
    </xf>
    <xf numFmtId="1" fontId="3" fillId="3" borderId="0" xfId="0" applyNumberFormat="1" applyFont="1" applyFill="1" applyAlignment="1">
      <alignment horizontal="center" vertical="center" wrapText="1"/>
    </xf>
    <xf numFmtId="1" fontId="5" fillId="0" borderId="523" xfId="0" applyNumberFormat="1" applyFont="1" applyBorder="1" applyAlignment="1">
      <alignment horizontal="center" vertical="center" wrapText="1"/>
    </xf>
    <xf numFmtId="1" fontId="5" fillId="0" borderId="524" xfId="0" applyNumberFormat="1" applyFont="1" applyBorder="1" applyAlignment="1">
      <alignment horizontal="center" vertical="center" wrapText="1"/>
    </xf>
    <xf numFmtId="0" fontId="10" fillId="0" borderId="527" xfId="0" applyFont="1" applyFill="1" applyBorder="1" applyAlignment="1">
      <alignment horizontal="center" vertical="center" wrapText="1"/>
    </xf>
    <xf numFmtId="0" fontId="10" fillId="0" borderId="540" xfId="0" applyFont="1" applyFill="1" applyBorder="1" applyAlignment="1">
      <alignment horizontal="center" vertical="center" wrapText="1"/>
    </xf>
    <xf numFmtId="0" fontId="5" fillId="0" borderId="527" xfId="0" applyFont="1" applyFill="1" applyBorder="1" applyAlignment="1">
      <alignment horizontal="center" vertical="center" wrapText="1"/>
    </xf>
    <xf numFmtId="0" fontId="5" fillId="0" borderId="25" xfId="0" applyFont="1" applyFill="1" applyBorder="1" applyAlignment="1">
      <alignment horizontal="center" vertical="center" wrapText="1"/>
    </xf>
    <xf numFmtId="1" fontId="5" fillId="0" borderId="527" xfId="0" applyNumberFormat="1" applyFont="1" applyBorder="1" applyAlignment="1">
      <alignment horizontal="center" vertical="center" wrapText="1"/>
    </xf>
    <xf numFmtId="1" fontId="5" fillId="0" borderId="540" xfId="0" applyNumberFormat="1" applyFont="1" applyBorder="1" applyAlignment="1">
      <alignment horizontal="center" vertical="center" wrapText="1"/>
    </xf>
    <xf numFmtId="1" fontId="5" fillId="0" borderId="523" xfId="0" applyNumberFormat="1" applyFont="1" applyBorder="1" applyAlignment="1">
      <alignment horizontal="center" vertical="center"/>
    </xf>
    <xf numFmtId="1" fontId="5" fillId="0" borderId="528" xfId="0" applyNumberFormat="1" applyFont="1" applyBorder="1" applyAlignment="1">
      <alignment horizontal="center" vertical="center"/>
    </xf>
    <xf numFmtId="1" fontId="5" fillId="0" borderId="524" xfId="0" applyNumberFormat="1" applyFont="1" applyBorder="1" applyAlignment="1">
      <alignment horizontal="center" vertical="center"/>
    </xf>
    <xf numFmtId="1" fontId="5" fillId="0" borderId="524" xfId="0" applyNumberFormat="1" applyFont="1" applyBorder="1"/>
    <xf numFmtId="0" fontId="10" fillId="0" borderId="527" xfId="0" applyFont="1" applyFill="1" applyBorder="1" applyAlignment="1">
      <alignment vertical="center" wrapText="1"/>
    </xf>
    <xf numFmtId="0" fontId="10" fillId="0" borderId="540" xfId="0" applyFont="1" applyFill="1" applyBorder="1" applyAlignment="1">
      <alignment vertical="center" wrapText="1"/>
    </xf>
    <xf numFmtId="0" fontId="5" fillId="0" borderId="527" xfId="0" applyFont="1" applyFill="1" applyBorder="1" applyAlignment="1">
      <alignment vertical="center" wrapText="1"/>
    </xf>
    <xf numFmtId="0" fontId="5" fillId="0" borderId="25" xfId="0" applyFont="1" applyFill="1" applyBorder="1" applyAlignment="1">
      <alignment vertical="center" wrapText="1"/>
    </xf>
    <xf numFmtId="1" fontId="5" fillId="3" borderId="527" xfId="0" applyNumberFormat="1" applyFont="1" applyFill="1" applyBorder="1" applyAlignment="1">
      <alignment horizontal="center" vertical="center" wrapText="1"/>
    </xf>
    <xf numFmtId="1" fontId="5" fillId="3" borderId="540" xfId="0" applyNumberFormat="1" applyFont="1" applyFill="1" applyBorder="1" applyAlignment="1">
      <alignment horizontal="center" vertical="center" wrapText="1"/>
    </xf>
    <xf numFmtId="0" fontId="3" fillId="3" borderId="0" xfId="0" applyFont="1" applyFill="1" applyAlignment="1">
      <alignment horizontal="center" vertical="center" wrapText="1"/>
    </xf>
    <xf numFmtId="0" fontId="5" fillId="0" borderId="2" xfId="0" applyFont="1" applyBorder="1" applyAlignment="1">
      <alignment horizontal="center" vertical="center"/>
    </xf>
    <xf numFmtId="0" fontId="5" fillId="0" borderId="11" xfId="0" applyFont="1" applyBorder="1" applyAlignment="1">
      <alignment horizontal="center" vertical="center"/>
    </xf>
    <xf numFmtId="0" fontId="5" fillId="0" borderId="18" xfId="0" applyFont="1" applyBorder="1" applyAlignment="1">
      <alignment horizontal="center" vertical="center"/>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4" borderId="6" xfId="0" applyFont="1" applyFill="1" applyBorder="1" applyAlignment="1">
      <alignment horizontal="center" vertical="center"/>
    </xf>
    <xf numFmtId="0" fontId="5" fillId="4" borderId="7" xfId="0" applyFont="1" applyFill="1" applyBorder="1" applyAlignment="1">
      <alignment horizontal="center" vertical="center"/>
    </xf>
    <xf numFmtId="0" fontId="5" fillId="4" borderId="8" xfId="0" applyFont="1" applyFill="1" applyBorder="1" applyAlignment="1">
      <alignment horizontal="center" vertical="center"/>
    </xf>
    <xf numFmtId="1" fontId="5" fillId="0" borderId="9" xfId="0" applyNumberFormat="1" applyFont="1" applyBorder="1" applyAlignment="1">
      <alignment horizontal="center" vertical="center" wrapText="1"/>
    </xf>
    <xf numFmtId="1" fontId="5" fillId="0" borderId="15" xfId="0" applyNumberFormat="1" applyFont="1" applyBorder="1" applyAlignment="1">
      <alignment horizontal="center" vertical="center" wrapText="1"/>
    </xf>
    <xf numFmtId="1" fontId="5" fillId="0" borderId="21" xfId="0" applyNumberFormat="1" applyFont="1" applyBorder="1" applyAlignment="1">
      <alignment horizontal="center" vertical="center" wrapText="1"/>
    </xf>
    <xf numFmtId="1" fontId="5" fillId="4" borderId="6" xfId="0" applyNumberFormat="1" applyFont="1" applyFill="1" applyBorder="1" applyAlignment="1">
      <alignment horizontal="center" vertical="center" wrapText="1"/>
    </xf>
    <xf numFmtId="1" fontId="5" fillId="4" borderId="8" xfId="0" applyNumberFormat="1" applyFont="1" applyFill="1" applyBorder="1" applyAlignment="1">
      <alignment horizontal="center" vertical="center" wrapText="1"/>
    </xf>
    <xf numFmtId="0" fontId="8" fillId="0" borderId="10" xfId="0" applyFont="1" applyBorder="1" applyAlignment="1">
      <alignment horizontal="center" vertical="center" wrapText="1"/>
    </xf>
    <xf numFmtId="0" fontId="8" fillId="0" borderId="16" xfId="0" applyFont="1" applyBorder="1" applyAlignment="1">
      <alignment horizontal="center" vertical="center" wrapText="1"/>
    </xf>
    <xf numFmtId="0" fontId="8" fillId="0" borderId="22" xfId="0" applyFont="1" applyBorder="1" applyAlignment="1">
      <alignment horizontal="center" vertical="center" wrapText="1"/>
    </xf>
    <xf numFmtId="1" fontId="5" fillId="0" borderId="5" xfId="0" applyNumberFormat="1" applyFont="1" applyBorder="1" applyAlignment="1">
      <alignment horizontal="center" vertical="center" wrapText="1"/>
    </xf>
    <xf numFmtId="1" fontId="5" fillId="0" borderId="14" xfId="0" applyNumberFormat="1" applyFont="1" applyBorder="1" applyAlignment="1">
      <alignment horizontal="center" vertical="center" wrapText="1"/>
    </xf>
    <xf numFmtId="1" fontId="5" fillId="4" borderId="6" xfId="0" applyNumberFormat="1" applyFont="1" applyFill="1" applyBorder="1" applyAlignment="1">
      <alignment horizontal="center" vertical="center"/>
    </xf>
    <xf numFmtId="1" fontId="5" fillId="4" borderId="8" xfId="0" applyNumberFormat="1" applyFont="1" applyFill="1" applyBorder="1" applyAlignment="1">
      <alignment horizontal="center" vertical="center"/>
    </xf>
    <xf numFmtId="1" fontId="5" fillId="4" borderId="7" xfId="0" applyNumberFormat="1" applyFont="1" applyFill="1" applyBorder="1" applyAlignment="1">
      <alignment horizontal="center" vertical="center"/>
    </xf>
    <xf numFmtId="1" fontId="5" fillId="4" borderId="50" xfId="0" applyNumberFormat="1" applyFont="1" applyFill="1" applyBorder="1" applyAlignment="1">
      <alignment horizontal="center" vertical="center"/>
    </xf>
    <xf numFmtId="1" fontId="5" fillId="4" borderId="51" xfId="0" applyNumberFormat="1" applyFont="1" applyFill="1" applyBorder="1" applyAlignment="1">
      <alignment horizontal="center" vertical="center"/>
    </xf>
    <xf numFmtId="1" fontId="5" fillId="0" borderId="2" xfId="0" applyNumberFormat="1" applyFont="1" applyBorder="1" applyAlignment="1">
      <alignment horizontal="center" vertical="center" wrapText="1"/>
    </xf>
    <xf numFmtId="1" fontId="5" fillId="0" borderId="11" xfId="0" applyNumberFormat="1" applyFont="1" applyBorder="1" applyAlignment="1">
      <alignment horizontal="center" vertical="center" wrapText="1"/>
    </xf>
    <xf numFmtId="1" fontId="5" fillId="0" borderId="18" xfId="0" applyNumberFormat="1" applyFont="1" applyBorder="1" applyAlignment="1">
      <alignment horizontal="center" vertical="center" wrapText="1"/>
    </xf>
    <xf numFmtId="0" fontId="5" fillId="4" borderId="2" xfId="0" applyFont="1" applyFill="1" applyBorder="1" applyAlignment="1">
      <alignment horizontal="center" vertical="center"/>
    </xf>
    <xf numFmtId="0" fontId="5" fillId="4" borderId="18" xfId="0" applyFont="1" applyFill="1" applyBorder="1" applyAlignment="1">
      <alignment horizontal="center" vertical="center"/>
    </xf>
    <xf numFmtId="0" fontId="5" fillId="4" borderId="4"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4" borderId="2"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5" fillId="0" borderId="2" xfId="0" applyFont="1" applyBorder="1" applyAlignment="1">
      <alignment horizontal="center" vertical="center" wrapText="1"/>
    </xf>
    <xf numFmtId="0" fontId="5" fillId="0" borderId="18"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1" fontId="10" fillId="5" borderId="5" xfId="0" applyNumberFormat="1" applyFont="1" applyFill="1" applyBorder="1" applyAlignment="1">
      <alignment horizontal="center" vertical="center" wrapText="1"/>
    </xf>
    <xf numFmtId="1" fontId="10" fillId="5" borderId="14" xfId="0" applyNumberFormat="1"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14" xfId="0" applyFont="1" applyFill="1" applyBorder="1" applyAlignment="1">
      <alignment horizontal="center" vertical="center" wrapText="1"/>
    </xf>
    <xf numFmtId="1" fontId="5" fillId="0" borderId="2" xfId="0" applyNumberFormat="1" applyFont="1" applyBorder="1" applyAlignment="1">
      <alignment horizontal="center" vertical="center"/>
    </xf>
    <xf numFmtId="1" fontId="5" fillId="0" borderId="18" xfId="0" applyNumberFormat="1" applyFont="1" applyBorder="1" applyAlignment="1">
      <alignment horizontal="center" vertical="center"/>
    </xf>
    <xf numFmtId="1" fontId="5" fillId="4" borderId="7" xfId="0" applyNumberFormat="1" applyFont="1" applyFill="1" applyBorder="1" applyAlignment="1">
      <alignment horizontal="center" vertical="center" wrapText="1"/>
    </xf>
    <xf numFmtId="1" fontId="5" fillId="4" borderId="90" xfId="0" applyNumberFormat="1" applyFont="1" applyFill="1" applyBorder="1" applyAlignment="1">
      <alignment horizontal="center" vertical="center" wrapText="1"/>
    </xf>
    <xf numFmtId="1" fontId="5" fillId="0" borderId="94" xfId="0" applyNumberFormat="1" applyFont="1" applyBorder="1" applyAlignment="1">
      <alignment horizontal="center" vertical="center" wrapText="1"/>
    </xf>
    <xf numFmtId="0" fontId="6" fillId="4" borderId="0" xfId="0" applyFont="1" applyFill="1" applyAlignment="1">
      <alignment horizontal="left"/>
    </xf>
    <xf numFmtId="1" fontId="5" fillId="3" borderId="2" xfId="0" applyNumberFormat="1" applyFont="1" applyFill="1" applyBorder="1" applyAlignment="1">
      <alignment horizontal="center" vertical="center"/>
    </xf>
    <xf numFmtId="1" fontId="5" fillId="3" borderId="11" xfId="0" applyNumberFormat="1" applyFont="1" applyFill="1" applyBorder="1" applyAlignment="1">
      <alignment horizontal="center" vertical="center"/>
    </xf>
    <xf numFmtId="1" fontId="5" fillId="3" borderId="18" xfId="0" applyNumberFormat="1" applyFont="1" applyFill="1" applyBorder="1" applyAlignment="1">
      <alignment horizontal="center" vertical="center"/>
    </xf>
    <xf numFmtId="1" fontId="5" fillId="0" borderId="3" xfId="0" applyNumberFormat="1" applyFont="1" applyBorder="1" applyAlignment="1">
      <alignment horizontal="center" vertical="center" wrapText="1"/>
    </xf>
    <xf numFmtId="1" fontId="5" fillId="0" borderId="98" xfId="0" applyNumberFormat="1" applyFont="1" applyBorder="1" applyAlignment="1">
      <alignment horizontal="center" vertical="center" wrapText="1"/>
    </xf>
    <xf numFmtId="1" fontId="5" fillId="0" borderId="12" xfId="0" applyNumberFormat="1" applyFont="1" applyBorder="1" applyAlignment="1">
      <alignment horizontal="center" vertical="center" wrapText="1"/>
    </xf>
    <xf numFmtId="1" fontId="5" fillId="4" borderId="90" xfId="0" applyNumberFormat="1" applyFont="1" applyFill="1" applyBorder="1" applyAlignment="1">
      <alignment horizontal="center" vertical="center"/>
    </xf>
    <xf numFmtId="1" fontId="5" fillId="0" borderId="97" xfId="0" applyNumberFormat="1" applyFont="1" applyBorder="1" applyAlignment="1">
      <alignment horizontal="center" vertical="center" wrapText="1"/>
    </xf>
    <xf numFmtId="1" fontId="5" fillId="0" borderId="99" xfId="0" applyNumberFormat="1" applyFont="1" applyBorder="1" applyAlignment="1">
      <alignment horizontal="center" vertical="center" wrapText="1"/>
    </xf>
    <xf numFmtId="1" fontId="5" fillId="0" borderId="104" xfId="0" applyNumberFormat="1" applyFont="1" applyBorder="1" applyAlignment="1">
      <alignment horizontal="center" vertical="center" wrapText="1"/>
    </xf>
    <xf numFmtId="1" fontId="5" fillId="0" borderId="106" xfId="0" applyNumberFormat="1" applyFont="1" applyBorder="1" applyAlignment="1">
      <alignment horizontal="center" vertical="center"/>
    </xf>
    <xf numFmtId="1" fontId="5" fillId="0" borderId="19" xfId="0" applyNumberFormat="1" applyFont="1" applyBorder="1" applyAlignment="1">
      <alignment horizontal="center" vertical="center"/>
    </xf>
    <xf numFmtId="1" fontId="5" fillId="0" borderId="19" xfId="0" applyNumberFormat="1" applyFont="1" applyBorder="1" applyAlignment="1">
      <alignment horizontal="center" vertical="center" wrapText="1"/>
    </xf>
    <xf numFmtId="1" fontId="5" fillId="5" borderId="101" xfId="0" applyNumberFormat="1" applyFont="1" applyFill="1" applyBorder="1" applyAlignment="1">
      <alignment horizontal="center" vertical="center" wrapText="1"/>
    </xf>
    <xf numFmtId="1" fontId="5" fillId="5" borderId="19" xfId="0" applyNumberFormat="1" applyFont="1" applyFill="1" applyBorder="1" applyAlignment="1">
      <alignment horizontal="center" vertical="center" wrapText="1"/>
    </xf>
    <xf numFmtId="1" fontId="5" fillId="0" borderId="136" xfId="3" applyNumberFormat="1" applyFont="1" applyFill="1" applyBorder="1" applyAlignment="1">
      <alignment horizontal="center" vertical="center"/>
    </xf>
    <xf numFmtId="1" fontId="5" fillId="0" borderId="134" xfId="3" applyNumberFormat="1" applyFont="1" applyFill="1" applyBorder="1" applyAlignment="1">
      <alignment horizontal="center" vertical="center"/>
    </xf>
    <xf numFmtId="1" fontId="5" fillId="0" borderId="140" xfId="3" applyNumberFormat="1" applyFont="1" applyFill="1" applyBorder="1" applyAlignment="1">
      <alignment horizontal="center" vertical="center"/>
    </xf>
    <xf numFmtId="1" fontId="5" fillId="0" borderId="129" xfId="3" applyNumberFormat="1" applyFont="1" applyFill="1" applyBorder="1" applyAlignment="1">
      <alignment horizontal="center" vertical="center"/>
    </xf>
    <xf numFmtId="1" fontId="5" fillId="0" borderId="132" xfId="3" applyNumberFormat="1" applyFont="1" applyFill="1" applyBorder="1" applyAlignment="1">
      <alignment horizontal="center" vertical="center" wrapText="1"/>
    </xf>
    <xf numFmtId="1" fontId="5" fillId="0" borderId="135" xfId="3" applyNumberFormat="1" applyFont="1" applyFill="1" applyBorder="1" applyAlignment="1">
      <alignment horizontal="center" vertical="center" wrapText="1"/>
    </xf>
    <xf numFmtId="1" fontId="5" fillId="0" borderId="138" xfId="3" applyNumberFormat="1" applyFont="1" applyFill="1" applyBorder="1" applyAlignment="1">
      <alignment horizontal="center" vertical="center" wrapText="1"/>
    </xf>
    <xf numFmtId="1" fontId="5" fillId="0" borderId="139" xfId="3" applyNumberFormat="1" applyFont="1" applyFill="1" applyBorder="1" applyAlignment="1">
      <alignment horizontal="center" vertical="center" wrapText="1"/>
    </xf>
    <xf numFmtId="1" fontId="5" fillId="0" borderId="134" xfId="3" applyNumberFormat="1" applyFont="1" applyBorder="1" applyAlignment="1">
      <alignment horizontal="center" vertical="center" wrapText="1"/>
    </xf>
    <xf numFmtId="1" fontId="5" fillId="0" borderId="17" xfId="3" applyNumberFormat="1" applyFont="1" applyBorder="1" applyAlignment="1">
      <alignment horizontal="center" vertical="center" wrapText="1"/>
    </xf>
    <xf numFmtId="1" fontId="5" fillId="0" borderId="129" xfId="3" applyNumberFormat="1" applyFont="1" applyBorder="1" applyAlignment="1">
      <alignment horizontal="center" vertical="center" wrapText="1"/>
    </xf>
    <xf numFmtId="1" fontId="5" fillId="10" borderId="132" xfId="3" applyNumberFormat="1" applyFont="1" applyFill="1" applyBorder="1" applyAlignment="1">
      <alignment horizontal="center" vertical="center" wrapText="1"/>
    </xf>
    <xf numFmtId="1" fontId="5" fillId="10" borderId="133" xfId="3" applyNumberFormat="1" applyFont="1" applyFill="1" applyBorder="1" applyAlignment="1">
      <alignment horizontal="center" vertical="center" wrapText="1"/>
    </xf>
    <xf numFmtId="1" fontId="5" fillId="10" borderId="134" xfId="3" applyNumberFormat="1" applyFont="1" applyFill="1" applyBorder="1" applyAlignment="1">
      <alignment horizontal="center" vertical="center" wrapText="1"/>
    </xf>
    <xf numFmtId="1" fontId="5" fillId="10" borderId="138" xfId="3" applyNumberFormat="1" applyFont="1" applyFill="1" applyBorder="1" applyAlignment="1">
      <alignment horizontal="center" vertical="center" wrapText="1"/>
    </xf>
    <xf numFmtId="1" fontId="5" fillId="10" borderId="130" xfId="3" applyNumberFormat="1" applyFont="1" applyFill="1" applyBorder="1" applyAlignment="1">
      <alignment horizontal="center" vertical="center" wrapText="1"/>
    </xf>
    <xf numFmtId="1" fontId="5" fillId="10" borderId="129" xfId="3" applyNumberFormat="1" applyFont="1" applyFill="1" applyBorder="1" applyAlignment="1">
      <alignment horizontal="center" vertical="center" wrapText="1"/>
    </xf>
    <xf numFmtId="1" fontId="5" fillId="0" borderId="132" xfId="3" applyNumberFormat="1" applyFont="1" applyBorder="1" applyAlignment="1">
      <alignment horizontal="center" vertical="center" wrapText="1"/>
    </xf>
    <xf numFmtId="1" fontId="5" fillId="0" borderId="138" xfId="3" applyNumberFormat="1" applyFont="1" applyBorder="1" applyAlignment="1">
      <alignment horizontal="center" vertical="center" wrapText="1"/>
    </xf>
    <xf numFmtId="1" fontId="1" fillId="0" borderId="6" xfId="0" applyNumberFormat="1" applyFont="1" applyBorder="1" applyAlignment="1">
      <alignment horizontal="left" vertical="center"/>
    </xf>
    <xf numFmtId="1" fontId="1" fillId="0" borderId="124" xfId="0" applyNumberFormat="1" applyFont="1" applyBorder="1" applyAlignment="1">
      <alignment horizontal="left" vertical="center"/>
    </xf>
    <xf numFmtId="1" fontId="1" fillId="0" borderId="101" xfId="0" applyNumberFormat="1" applyFont="1" applyBorder="1" applyAlignment="1">
      <alignment horizontal="left" vertical="center"/>
    </xf>
    <xf numFmtId="1" fontId="1" fillId="0" borderId="127" xfId="0" applyNumberFormat="1" applyFont="1" applyBorder="1" applyAlignment="1">
      <alignment horizontal="left" vertical="center"/>
    </xf>
    <xf numFmtId="1" fontId="1" fillId="0" borderId="108" xfId="0" applyNumberFormat="1" applyFont="1" applyBorder="1" applyAlignment="1">
      <alignment horizontal="left" vertical="center"/>
    </xf>
    <xf numFmtId="0" fontId="6" fillId="4" borderId="130" xfId="2" quotePrefix="1" applyFont="1" applyFill="1" applyBorder="1" applyAlignment="1">
      <alignment horizontal="left" vertical="center"/>
    </xf>
    <xf numFmtId="1" fontId="5" fillId="0" borderId="131" xfId="2" applyNumberFormat="1" applyFont="1" applyBorder="1" applyAlignment="1">
      <alignment horizontal="center" vertical="center" wrapText="1"/>
    </xf>
    <xf numFmtId="1" fontId="5" fillId="0" borderId="11" xfId="2" applyNumberFormat="1" applyFont="1" applyBorder="1" applyAlignment="1">
      <alignment horizontal="center" vertical="center" wrapText="1"/>
    </xf>
    <xf numFmtId="1" fontId="5" fillId="0" borderId="128" xfId="2" applyNumberFormat="1" applyFont="1" applyBorder="1" applyAlignment="1">
      <alignment horizontal="center" vertical="center" wrapText="1"/>
    </xf>
    <xf numFmtId="1" fontId="5" fillId="0" borderId="132" xfId="3" applyNumberFormat="1" applyFont="1" applyBorder="1" applyAlignment="1">
      <alignment horizontal="center" vertical="center"/>
    </xf>
    <xf numFmtId="1" fontId="5" fillId="0" borderId="133" xfId="3" applyNumberFormat="1" applyFont="1" applyBorder="1" applyAlignment="1">
      <alignment horizontal="center" vertical="center"/>
    </xf>
    <xf numFmtId="1" fontId="5" fillId="0" borderId="134" xfId="3" applyNumberFormat="1" applyFont="1" applyBorder="1" applyAlignment="1">
      <alignment horizontal="center" vertical="center"/>
    </xf>
    <xf numFmtId="1" fontId="5" fillId="0" borderId="138" xfId="3" applyNumberFormat="1" applyFont="1" applyBorder="1" applyAlignment="1">
      <alignment horizontal="center" vertical="center"/>
    </xf>
    <xf numFmtId="1" fontId="5" fillId="0" borderId="130" xfId="3" applyNumberFormat="1" applyFont="1" applyBorder="1" applyAlignment="1">
      <alignment horizontal="center" vertical="center"/>
    </xf>
    <xf numFmtId="1" fontId="5" fillId="0" borderId="129" xfId="3" applyNumberFormat="1" applyFont="1" applyBorder="1" applyAlignment="1">
      <alignment horizontal="center" vertical="center"/>
    </xf>
    <xf numFmtId="1" fontId="5" fillId="0" borderId="132" xfId="3" applyNumberFormat="1" applyFont="1" applyFill="1" applyBorder="1" applyAlignment="1">
      <alignment horizontal="center" vertical="center"/>
    </xf>
    <xf numFmtId="1" fontId="5" fillId="0" borderId="135" xfId="3" applyNumberFormat="1" applyFont="1" applyFill="1" applyBorder="1" applyAlignment="1">
      <alignment horizontal="center" vertical="center"/>
    </xf>
    <xf numFmtId="1" fontId="5" fillId="0" borderId="138" xfId="3" applyNumberFormat="1" applyFont="1" applyFill="1" applyBorder="1" applyAlignment="1">
      <alignment horizontal="center" vertical="center"/>
    </xf>
    <xf numFmtId="1" fontId="5" fillId="0" borderId="139" xfId="3" applyNumberFormat="1" applyFont="1" applyFill="1" applyBorder="1" applyAlignment="1">
      <alignment horizontal="center" vertical="center"/>
    </xf>
    <xf numFmtId="0" fontId="5" fillId="5" borderId="157" xfId="2" applyFont="1" applyFill="1" applyBorder="1" applyAlignment="1">
      <alignment horizontal="center" vertical="center" wrapText="1"/>
    </xf>
    <xf numFmtId="0" fontId="5" fillId="5" borderId="138" xfId="2" applyFont="1" applyFill="1" applyBorder="1" applyAlignment="1">
      <alignment horizontal="center" vertical="center" wrapText="1"/>
    </xf>
    <xf numFmtId="0" fontId="5" fillId="5" borderId="158" xfId="2" applyFont="1" applyFill="1" applyBorder="1" applyAlignment="1">
      <alignment horizontal="center" vertical="center" wrapText="1"/>
    </xf>
    <xf numFmtId="0" fontId="5" fillId="5" borderId="128" xfId="2" applyFont="1" applyFill="1" applyBorder="1" applyAlignment="1">
      <alignment horizontal="center" vertical="center" wrapText="1"/>
    </xf>
    <xf numFmtId="0" fontId="5" fillId="5" borderId="159" xfId="2" applyFont="1" applyFill="1" applyBorder="1" applyAlignment="1">
      <alignment horizontal="center" vertical="center" wrapText="1"/>
    </xf>
    <xf numFmtId="0" fontId="5" fillId="0" borderId="158" xfId="0" applyFont="1" applyBorder="1" applyAlignment="1">
      <alignment horizontal="center" vertical="center"/>
    </xf>
    <xf numFmtId="0" fontId="5" fillId="0" borderId="128" xfId="0" applyFont="1" applyBorder="1" applyAlignment="1">
      <alignment horizontal="center" vertical="center"/>
    </xf>
    <xf numFmtId="0" fontId="5" fillId="0" borderId="98" xfId="0" applyFont="1" applyBorder="1" applyAlignment="1">
      <alignment horizontal="center" vertical="center" wrapText="1"/>
    </xf>
    <xf numFmtId="0" fontId="5" fillId="0" borderId="0" xfId="0" applyFont="1" applyAlignment="1">
      <alignment horizontal="center" vertical="center" wrapText="1"/>
    </xf>
    <xf numFmtId="0" fontId="5" fillId="0" borderId="17" xfId="0" applyFont="1" applyBorder="1" applyAlignment="1">
      <alignment horizontal="center" vertical="center" wrapText="1"/>
    </xf>
    <xf numFmtId="0" fontId="5" fillId="0" borderId="138" xfId="0" applyFont="1" applyBorder="1" applyAlignment="1">
      <alignment horizontal="center" vertical="center" wrapText="1"/>
    </xf>
    <xf numFmtId="0" fontId="5" fillId="0" borderId="130" xfId="0" applyFont="1" applyBorder="1" applyAlignment="1">
      <alignment horizontal="center" vertical="center" wrapText="1"/>
    </xf>
    <xf numFmtId="0" fontId="5" fillId="0" borderId="129" xfId="0" applyFont="1" applyBorder="1" applyAlignment="1">
      <alignment horizontal="center" vertical="center" wrapText="1"/>
    </xf>
    <xf numFmtId="0" fontId="5" fillId="4" borderId="138" xfId="0" applyFont="1" applyFill="1" applyBorder="1" applyAlignment="1">
      <alignment horizontal="center" vertical="center"/>
    </xf>
    <xf numFmtId="0" fontId="5" fillId="4" borderId="130" xfId="0" applyFont="1" applyFill="1" applyBorder="1" applyAlignment="1">
      <alignment horizontal="center" vertical="center"/>
    </xf>
    <xf numFmtId="0" fontId="5" fillId="4" borderId="129" xfId="0" applyFont="1" applyFill="1" applyBorder="1" applyAlignment="1">
      <alignment horizontal="center" vertical="center"/>
    </xf>
    <xf numFmtId="0" fontId="5" fillId="4" borderId="165" xfId="0" applyFont="1" applyFill="1" applyBorder="1" applyAlignment="1">
      <alignment horizontal="center" vertical="center"/>
    </xf>
    <xf numFmtId="0" fontId="5" fillId="4" borderId="161" xfId="0" applyFont="1" applyFill="1" applyBorder="1" applyAlignment="1">
      <alignment horizontal="center" vertical="center"/>
    </xf>
    <xf numFmtId="0" fontId="5" fillId="4" borderId="149" xfId="0" applyFont="1" applyFill="1" applyBorder="1" applyAlignment="1">
      <alignment horizontal="center" vertical="center"/>
    </xf>
    <xf numFmtId="0" fontId="5" fillId="4" borderId="166" xfId="0" applyFont="1" applyFill="1" applyBorder="1" applyAlignment="1">
      <alignment horizontal="center" vertical="center"/>
    </xf>
    <xf numFmtId="0" fontId="5" fillId="5" borderId="11" xfId="0" applyFont="1" applyFill="1" applyBorder="1" applyAlignment="1">
      <alignment horizontal="center" vertical="center" wrapText="1"/>
    </xf>
    <xf numFmtId="0" fontId="5" fillId="5" borderId="128" xfId="0" applyFont="1" applyFill="1" applyBorder="1" applyAlignment="1">
      <alignment horizontal="center" vertical="center" wrapText="1"/>
    </xf>
    <xf numFmtId="0" fontId="8" fillId="0" borderId="164" xfId="0" applyFont="1" applyBorder="1" applyAlignment="1">
      <alignment horizontal="center" vertical="center" wrapText="1"/>
    </xf>
    <xf numFmtId="0" fontId="8" fillId="0" borderId="168" xfId="0" applyFont="1" applyBorder="1" applyAlignment="1">
      <alignment horizontal="center" vertical="center" wrapText="1"/>
    </xf>
    <xf numFmtId="1" fontId="5" fillId="0" borderId="162" xfId="0" applyNumberFormat="1" applyFont="1" applyBorder="1" applyAlignment="1">
      <alignment horizontal="center" vertical="center" wrapText="1"/>
    </xf>
    <xf numFmtId="1" fontId="5" fillId="0" borderId="129" xfId="0" applyNumberFormat="1" applyFont="1" applyBorder="1" applyAlignment="1">
      <alignment horizontal="center" vertical="center" wrapText="1"/>
    </xf>
    <xf numFmtId="1" fontId="5" fillId="0" borderId="133" xfId="0" applyNumberFormat="1" applyFont="1" applyBorder="1" applyAlignment="1">
      <alignment horizontal="center" vertical="center"/>
    </xf>
    <xf numFmtId="1" fontId="5" fillId="0" borderId="162" xfId="0" applyNumberFormat="1" applyFont="1" applyBorder="1" applyAlignment="1">
      <alignment horizontal="center" vertical="center"/>
    </xf>
    <xf numFmtId="1" fontId="5" fillId="0" borderId="130" xfId="0" applyNumberFormat="1" applyFont="1" applyBorder="1" applyAlignment="1">
      <alignment horizontal="center" vertical="center"/>
    </xf>
    <xf numFmtId="1" fontId="5" fillId="0" borderId="129" xfId="0" applyNumberFormat="1" applyFont="1" applyBorder="1" applyAlignment="1">
      <alignment horizontal="center" vertical="center"/>
    </xf>
    <xf numFmtId="1" fontId="5" fillId="0" borderId="158" xfId="0" applyNumberFormat="1" applyFont="1" applyBorder="1" applyAlignment="1">
      <alignment horizontal="center" vertical="center"/>
    </xf>
    <xf numFmtId="1" fontId="5" fillId="0" borderId="128" xfId="0" applyNumberFormat="1" applyFont="1" applyBorder="1" applyAlignment="1">
      <alignment horizontal="center" vertical="center"/>
    </xf>
    <xf numFmtId="1" fontId="5" fillId="4" borderId="149" xfId="0" applyNumberFormat="1" applyFont="1" applyFill="1" applyBorder="1" applyAlignment="1">
      <alignment horizontal="center" vertical="center"/>
    </xf>
    <xf numFmtId="1" fontId="5" fillId="4" borderId="165" xfId="0" applyNumberFormat="1" applyFont="1" applyFill="1" applyBorder="1" applyAlignment="1">
      <alignment horizontal="center" vertical="center"/>
    </xf>
    <xf numFmtId="1" fontId="5" fillId="4" borderId="152" xfId="0" applyNumberFormat="1" applyFont="1" applyFill="1" applyBorder="1" applyAlignment="1">
      <alignment horizontal="center" vertical="center"/>
    </xf>
    <xf numFmtId="1" fontId="5" fillId="0" borderId="172" xfId="0" applyNumberFormat="1" applyFont="1" applyBorder="1" applyAlignment="1">
      <alignment horizontal="center" vertical="center"/>
    </xf>
    <xf numFmtId="1" fontId="5" fillId="0" borderId="173" xfId="0" applyNumberFormat="1" applyFont="1" applyBorder="1" applyAlignment="1">
      <alignment horizontal="center" vertical="center"/>
    </xf>
    <xf numFmtId="1" fontId="5" fillId="0" borderId="164" xfId="0" applyNumberFormat="1" applyFont="1" applyBorder="1" applyAlignment="1">
      <alignment horizontal="center" vertical="center" wrapText="1"/>
    </xf>
    <xf numFmtId="1" fontId="5" fillId="0" borderId="168" xfId="0" applyNumberFormat="1" applyFont="1" applyBorder="1" applyAlignment="1">
      <alignment horizontal="center" vertical="center" wrapText="1"/>
    </xf>
    <xf numFmtId="0" fontId="5" fillId="5" borderId="159" xfId="0" applyFont="1" applyFill="1" applyBorder="1" applyAlignment="1">
      <alignment horizontal="center" vertical="center" wrapText="1"/>
    </xf>
    <xf numFmtId="0" fontId="5" fillId="4" borderId="167" xfId="0" applyFont="1" applyFill="1" applyBorder="1" applyAlignment="1">
      <alignment horizontal="center" vertical="center"/>
    </xf>
    <xf numFmtId="1" fontId="5" fillId="5" borderId="215" xfId="0" applyNumberFormat="1" applyFont="1" applyFill="1" applyBorder="1" applyAlignment="1">
      <alignment horizontal="center" vertical="center" wrapText="1"/>
    </xf>
    <xf numFmtId="1" fontId="5" fillId="5" borderId="217" xfId="0" applyNumberFormat="1" applyFont="1" applyFill="1" applyBorder="1" applyAlignment="1">
      <alignment horizontal="center" vertical="center" wrapText="1"/>
    </xf>
    <xf numFmtId="1" fontId="5" fillId="5" borderId="218" xfId="0" applyNumberFormat="1" applyFont="1" applyFill="1" applyBorder="1" applyAlignment="1">
      <alignment horizontal="center" vertical="center" wrapText="1"/>
    </xf>
    <xf numFmtId="1" fontId="5" fillId="5" borderId="214" xfId="0" applyNumberFormat="1" applyFont="1" applyFill="1" applyBorder="1" applyAlignment="1">
      <alignment horizontal="center" vertical="center"/>
    </xf>
    <xf numFmtId="1" fontId="5" fillId="5" borderId="17" xfId="0" applyNumberFormat="1" applyFont="1" applyFill="1" applyBorder="1" applyAlignment="1">
      <alignment horizontal="center" vertical="center"/>
    </xf>
    <xf numFmtId="1" fontId="5" fillId="5" borderId="129" xfId="0" applyNumberFormat="1" applyFont="1" applyFill="1" applyBorder="1" applyAlignment="1">
      <alignment horizontal="center" vertical="center"/>
    </xf>
    <xf numFmtId="1" fontId="5" fillId="4" borderId="149" xfId="0" applyNumberFormat="1" applyFont="1" applyFill="1" applyBorder="1" applyAlignment="1">
      <alignment horizontal="center" vertical="center" wrapText="1"/>
    </xf>
    <xf numFmtId="1" fontId="5" fillId="4" borderId="155" xfId="0" applyNumberFormat="1" applyFont="1" applyFill="1" applyBorder="1" applyAlignment="1">
      <alignment horizontal="center" vertical="center" wrapText="1"/>
    </xf>
    <xf numFmtId="1" fontId="5" fillId="0" borderId="158" xfId="0" applyNumberFormat="1" applyFont="1" applyBorder="1" applyAlignment="1">
      <alignment horizontal="center" vertical="center" wrapText="1"/>
    </xf>
    <xf numFmtId="1" fontId="5" fillId="0" borderId="128" xfId="0" applyNumberFormat="1" applyFont="1" applyBorder="1" applyAlignment="1">
      <alignment horizontal="center" vertical="center" wrapText="1"/>
    </xf>
    <xf numFmtId="1" fontId="5" fillId="0" borderId="189" xfId="0" applyNumberFormat="1" applyFont="1" applyBorder="1" applyAlignment="1">
      <alignment horizontal="center" vertical="center" wrapText="1"/>
    </xf>
    <xf numFmtId="0" fontId="18" fillId="5" borderId="214" xfId="0" applyFont="1" applyFill="1" applyBorder="1" applyAlignment="1">
      <alignment horizontal="center" vertical="center"/>
    </xf>
    <xf numFmtId="0" fontId="18" fillId="5" borderId="17" xfId="0" applyFont="1" applyFill="1" applyBorder="1" applyAlignment="1">
      <alignment horizontal="center" vertical="center"/>
    </xf>
    <xf numFmtId="0" fontId="18" fillId="5" borderId="129" xfId="0" applyFont="1" applyFill="1" applyBorder="1" applyAlignment="1">
      <alignment horizontal="center" vertical="center"/>
    </xf>
    <xf numFmtId="1" fontId="5" fillId="4" borderId="151" xfId="0" applyNumberFormat="1" applyFont="1" applyFill="1" applyBorder="1" applyAlignment="1">
      <alignment horizontal="center" vertical="center" wrapText="1"/>
    </xf>
    <xf numFmtId="1" fontId="5" fillId="4" borderId="216" xfId="0" applyNumberFormat="1" applyFont="1" applyFill="1" applyBorder="1" applyAlignment="1">
      <alignment horizontal="center" vertical="center" wrapText="1"/>
    </xf>
    <xf numFmtId="1" fontId="5" fillId="5" borderId="220" xfId="0" applyNumberFormat="1" applyFont="1" applyFill="1" applyBorder="1" applyAlignment="1">
      <alignment horizontal="center" vertical="center" wrapText="1"/>
    </xf>
    <xf numFmtId="1" fontId="5" fillId="5" borderId="11" xfId="0" applyNumberFormat="1" applyFont="1" applyFill="1" applyBorder="1" applyAlignment="1">
      <alignment horizontal="center" vertical="center" wrapText="1"/>
    </xf>
    <xf numFmtId="1" fontId="5" fillId="5" borderId="128" xfId="0" applyNumberFormat="1" applyFont="1" applyFill="1" applyBorder="1" applyAlignment="1">
      <alignment horizontal="center" vertical="center" wrapText="1"/>
    </xf>
    <xf numFmtId="0" fontId="5" fillId="5" borderId="220" xfId="0" applyFont="1" applyFill="1" applyBorder="1" applyAlignment="1">
      <alignment horizontal="center" vertical="center"/>
    </xf>
    <xf numFmtId="0" fontId="5" fillId="5" borderId="128" xfId="0" applyFont="1" applyFill="1" applyBorder="1" applyAlignment="1">
      <alignment horizontal="center" vertical="center"/>
    </xf>
    <xf numFmtId="0" fontId="5" fillId="4" borderId="155" xfId="0" applyFont="1" applyFill="1" applyBorder="1" applyAlignment="1">
      <alignment horizontal="center" vertical="center"/>
    </xf>
    <xf numFmtId="0" fontId="5" fillId="4" borderId="216" xfId="0" applyFont="1" applyFill="1" applyBorder="1" applyAlignment="1">
      <alignment horizontal="center" vertical="center"/>
    </xf>
    <xf numFmtId="0" fontId="5" fillId="5" borderId="151" xfId="0" applyFont="1" applyFill="1" applyBorder="1" applyAlignment="1">
      <alignment horizontal="center" vertical="center" wrapText="1"/>
    </xf>
    <xf numFmtId="1" fontId="24" fillId="0" borderId="0" xfId="0" applyNumberFormat="1" applyFont="1" applyAlignment="1">
      <alignment horizontal="center" vertical="center" wrapText="1"/>
    </xf>
    <xf numFmtId="1" fontId="10" fillId="0" borderId="227" xfId="0" applyNumberFormat="1" applyFont="1" applyBorder="1" applyAlignment="1">
      <alignment horizontal="center" vertical="center" wrapText="1"/>
    </xf>
    <xf numFmtId="1" fontId="10" fillId="0" borderId="214" xfId="0" applyNumberFormat="1" applyFont="1" applyBorder="1" applyAlignment="1">
      <alignment horizontal="center" vertical="center" wrapText="1"/>
    </xf>
    <xf numFmtId="1" fontId="10" fillId="0" borderId="85" xfId="0" applyNumberFormat="1" applyFont="1" applyBorder="1" applyAlignment="1">
      <alignment horizontal="center" vertical="center" wrapText="1"/>
    </xf>
    <xf numFmtId="1" fontId="10" fillId="0" borderId="17" xfId="0" applyNumberFormat="1" applyFont="1" applyBorder="1" applyAlignment="1">
      <alignment horizontal="center" vertical="center" wrapText="1"/>
    </xf>
    <xf numFmtId="1" fontId="10" fillId="0" borderId="220" xfId="0" applyNumberFormat="1" applyFont="1" applyBorder="1" applyAlignment="1">
      <alignment horizontal="center" vertical="center" wrapText="1"/>
    </xf>
    <xf numFmtId="1" fontId="10" fillId="0" borderId="128" xfId="0" applyNumberFormat="1" applyFont="1" applyBorder="1" applyAlignment="1">
      <alignment horizontal="center" vertical="center" wrapText="1"/>
    </xf>
    <xf numFmtId="1" fontId="10" fillId="0" borderId="149" xfId="0" applyNumberFormat="1" applyFont="1" applyBorder="1" applyAlignment="1">
      <alignment horizontal="center" vertical="center"/>
    </xf>
    <xf numFmtId="1" fontId="10" fillId="0" borderId="155" xfId="0" applyNumberFormat="1" applyFont="1" applyBorder="1" applyAlignment="1">
      <alignment horizontal="center" vertical="center"/>
    </xf>
    <xf numFmtId="1" fontId="10" fillId="0" borderId="216" xfId="0" applyNumberFormat="1" applyFont="1" applyBorder="1" applyAlignment="1">
      <alignment horizontal="center" vertical="center"/>
    </xf>
    <xf numFmtId="0" fontId="5" fillId="0" borderId="220" xfId="0" applyFont="1" applyBorder="1" applyAlignment="1">
      <alignment horizontal="center" vertical="center" wrapText="1"/>
    </xf>
    <xf numFmtId="0" fontId="5" fillId="0" borderId="128" xfId="0" applyFont="1" applyBorder="1" applyAlignment="1">
      <alignment horizontal="center" vertical="center" wrapText="1"/>
    </xf>
    <xf numFmtId="0" fontId="5" fillId="5" borderId="220" xfId="0" applyFont="1" applyFill="1" applyBorder="1" applyAlignment="1">
      <alignment horizontal="center" vertical="center" wrapText="1"/>
    </xf>
    <xf numFmtId="167" fontId="5" fillId="0" borderId="220" xfId="0" applyNumberFormat="1" applyFont="1" applyBorder="1" applyAlignment="1">
      <alignment horizontal="center" vertical="center" wrapText="1"/>
    </xf>
    <xf numFmtId="167" fontId="5" fillId="0" borderId="128" xfId="0" applyNumberFormat="1" applyFont="1" applyBorder="1" applyAlignment="1">
      <alignment horizontal="center" vertical="center" wrapText="1"/>
    </xf>
    <xf numFmtId="1" fontId="10" fillId="0" borderId="149" xfId="0" applyNumberFormat="1" applyFont="1" applyBorder="1" applyAlignment="1">
      <alignment horizontal="left" wrapText="1"/>
    </xf>
    <xf numFmtId="1" fontId="10" fillId="0" borderId="151" xfId="0" applyNumberFormat="1" applyFont="1" applyBorder="1" applyAlignment="1">
      <alignment horizontal="left" wrapText="1"/>
    </xf>
    <xf numFmtId="1" fontId="10" fillId="0" borderId="31" xfId="0" applyNumberFormat="1" applyFont="1" applyBorder="1"/>
    <xf numFmtId="1" fontId="10" fillId="0" borderId="36" xfId="0" applyNumberFormat="1" applyFont="1" applyBorder="1"/>
    <xf numFmtId="1" fontId="10" fillId="0" borderId="32" xfId="0" applyNumberFormat="1" applyFont="1" applyBorder="1" applyAlignment="1">
      <alignment wrapText="1"/>
    </xf>
    <xf numFmtId="1" fontId="10" fillId="0" borderId="34" xfId="0" applyNumberFormat="1" applyFont="1" applyBorder="1" applyAlignment="1">
      <alignment wrapText="1"/>
    </xf>
    <xf numFmtId="1" fontId="10" fillId="0" borderId="43" xfId="0" applyNumberFormat="1" applyFont="1" applyBorder="1" applyAlignment="1">
      <alignment wrapText="1"/>
    </xf>
    <xf numFmtId="1" fontId="10" fillId="0" borderId="47" xfId="0" applyNumberFormat="1" applyFont="1" applyBorder="1" applyAlignment="1">
      <alignment wrapText="1"/>
    </xf>
    <xf numFmtId="1" fontId="10" fillId="0" borderId="32" xfId="0" applyNumberFormat="1" applyFont="1" applyBorder="1" applyAlignment="1">
      <alignment horizontal="left" wrapText="1"/>
    </xf>
    <xf numFmtId="1" fontId="10" fillId="0" borderId="34" xfId="0" applyNumberFormat="1" applyFont="1" applyBorder="1" applyAlignment="1">
      <alignment horizontal="left" wrapText="1"/>
    </xf>
    <xf numFmtId="1" fontId="10" fillId="0" borderId="231" xfId="0" applyNumberFormat="1" applyFont="1" applyBorder="1" applyAlignment="1">
      <alignment horizontal="left" wrapText="1"/>
    </xf>
    <xf numFmtId="1" fontId="10" fillId="0" borderId="232" xfId="0" applyNumberFormat="1" applyFont="1" applyBorder="1" applyAlignment="1">
      <alignment horizontal="left" wrapText="1"/>
    </xf>
    <xf numFmtId="0" fontId="5" fillId="5" borderId="189" xfId="0" applyFont="1" applyFill="1" applyBorder="1" applyAlignment="1">
      <alignment horizontal="center" vertical="center" wrapText="1"/>
    </xf>
    <xf numFmtId="1" fontId="5" fillId="5" borderId="189" xfId="0" applyNumberFormat="1" applyFont="1" applyFill="1" applyBorder="1" applyAlignment="1">
      <alignment horizontal="center" vertical="center" wrapText="1"/>
    </xf>
    <xf numFmtId="1" fontId="10" fillId="0" borderId="159" xfId="0" applyNumberFormat="1" applyFont="1" applyBorder="1"/>
    <xf numFmtId="1" fontId="10" fillId="0" borderId="145" xfId="0" applyNumberFormat="1" applyFont="1" applyBorder="1"/>
    <xf numFmtId="1" fontId="10" fillId="0" borderId="146" xfId="0" applyNumberFormat="1" applyFont="1" applyBorder="1"/>
    <xf numFmtId="1" fontId="10" fillId="0" borderId="43" xfId="0" applyNumberFormat="1" applyFont="1" applyBorder="1"/>
    <xf numFmtId="1" fontId="10" fillId="0" borderId="47" xfId="0" applyNumberFormat="1" applyFont="1" applyBorder="1"/>
    <xf numFmtId="1" fontId="10" fillId="0" borderId="43" xfId="0" applyNumberFormat="1" applyFont="1" applyBorder="1" applyAlignment="1">
      <alignment horizontal="left" wrapText="1"/>
    </xf>
    <xf numFmtId="1" fontId="10" fillId="0" borderId="47" xfId="0" applyNumberFormat="1" applyFont="1" applyBorder="1" applyAlignment="1">
      <alignment horizontal="left" wrapText="1"/>
    </xf>
    <xf numFmtId="1" fontId="10" fillId="0" borderId="233" xfId="0" applyNumberFormat="1" applyFont="1" applyBorder="1" applyAlignment="1">
      <alignment horizontal="center" vertical="center" wrapText="1"/>
    </xf>
    <xf numFmtId="1" fontId="10" fillId="0" borderId="234" xfId="0" applyNumberFormat="1" applyFont="1" applyBorder="1" applyAlignment="1">
      <alignment horizontal="center" vertical="center" wrapText="1"/>
    </xf>
    <xf numFmtId="1" fontId="10" fillId="0" borderId="189" xfId="0" applyNumberFormat="1" applyFont="1" applyBorder="1" applyAlignment="1">
      <alignment horizontal="center" vertical="center" wrapText="1"/>
    </xf>
    <xf numFmtId="1" fontId="10" fillId="0" borderId="165" xfId="0" applyNumberFormat="1" applyFont="1" applyBorder="1" applyAlignment="1">
      <alignment horizontal="center" vertical="center"/>
    </xf>
    <xf numFmtId="1" fontId="10" fillId="0" borderId="152" xfId="0" applyNumberFormat="1" applyFont="1" applyBorder="1" applyAlignment="1">
      <alignment horizontal="center" vertical="center"/>
    </xf>
    <xf numFmtId="1" fontId="5" fillId="5" borderId="159" xfId="0" applyNumberFormat="1" applyFont="1" applyFill="1" applyBorder="1" applyAlignment="1">
      <alignment horizontal="center" vertical="center" wrapText="1"/>
    </xf>
    <xf numFmtId="1" fontId="10" fillId="0" borderId="189" xfId="0" applyNumberFormat="1" applyFont="1" applyBorder="1" applyAlignment="1">
      <alignment horizontal="left" vertical="center" wrapText="1"/>
    </xf>
    <xf numFmtId="1" fontId="10" fillId="0" borderId="128" xfId="0" applyNumberFormat="1" applyFont="1" applyBorder="1" applyAlignment="1">
      <alignment horizontal="left" vertical="center" wrapText="1"/>
    </xf>
    <xf numFmtId="1" fontId="10" fillId="0" borderId="165" xfId="0" applyNumberFormat="1" applyFont="1" applyBorder="1" applyAlignment="1" applyProtection="1">
      <alignment horizontal="left" wrapText="1"/>
      <protection hidden="1"/>
    </xf>
    <xf numFmtId="1" fontId="10" fillId="0" borderId="161" xfId="0" applyNumberFormat="1" applyFont="1" applyBorder="1" applyAlignment="1" applyProtection="1">
      <alignment horizontal="left" wrapText="1"/>
      <protection hidden="1"/>
    </xf>
    <xf numFmtId="0" fontId="5" fillId="0" borderId="189" xfId="0" applyFont="1" applyBorder="1" applyAlignment="1">
      <alignment horizontal="center" vertical="center" wrapText="1"/>
    </xf>
    <xf numFmtId="1" fontId="10" fillId="0" borderId="159" xfId="0" applyNumberFormat="1" applyFont="1" applyBorder="1" applyAlignment="1">
      <alignment horizontal="left" vertical="center" wrapText="1"/>
    </xf>
    <xf numFmtId="1" fontId="10" fillId="0" borderId="240" xfId="0" applyNumberFormat="1" applyFont="1" applyBorder="1" applyAlignment="1">
      <alignment horizontal="left" vertical="center" wrapText="1"/>
    </xf>
    <xf numFmtId="1" fontId="10" fillId="0" borderId="26" xfId="0" applyNumberFormat="1" applyFont="1" applyBorder="1" applyAlignment="1">
      <alignment horizontal="left"/>
    </xf>
    <xf numFmtId="1" fontId="10" fillId="0" borderId="60" xfId="0" applyNumberFormat="1" applyFont="1" applyBorder="1" applyAlignment="1">
      <alignment horizontal="left"/>
    </xf>
    <xf numFmtId="1" fontId="10" fillId="0" borderId="138" xfId="0" applyNumberFormat="1" applyFont="1" applyBorder="1" applyAlignment="1">
      <alignment horizontal="left"/>
    </xf>
    <xf numFmtId="1" fontId="10" fillId="0" borderId="129" xfId="0" applyNumberFormat="1" applyFont="1" applyBorder="1" applyAlignment="1">
      <alignment horizontal="left"/>
    </xf>
    <xf numFmtId="1" fontId="5" fillId="0" borderId="189" xfId="0" applyNumberFormat="1" applyFont="1" applyBorder="1" applyAlignment="1">
      <alignment horizontal="left" vertical="center" wrapText="1"/>
    </xf>
    <xf numFmtId="1" fontId="5" fillId="0" borderId="128" xfId="0" applyNumberFormat="1" applyFont="1" applyBorder="1" applyAlignment="1">
      <alignment horizontal="left" vertical="center" wrapText="1"/>
    </xf>
    <xf numFmtId="1" fontId="10" fillId="0" borderId="165" xfId="0" applyNumberFormat="1" applyFont="1" applyBorder="1" applyAlignment="1" applyProtection="1">
      <alignment wrapText="1"/>
      <protection hidden="1"/>
    </xf>
    <xf numFmtId="1" fontId="10" fillId="0" borderId="161" xfId="0" applyNumberFormat="1" applyFont="1" applyBorder="1" applyAlignment="1" applyProtection="1">
      <alignment wrapText="1"/>
      <protection hidden="1"/>
    </xf>
    <xf numFmtId="1" fontId="10" fillId="0" borderId="149" xfId="0" applyNumberFormat="1" applyFont="1" applyBorder="1"/>
    <xf numFmtId="1" fontId="10" fillId="0" borderId="161" xfId="0" applyNumberFormat="1" applyFont="1" applyBorder="1"/>
    <xf numFmtId="1" fontId="10" fillId="0" borderId="138" xfId="0" applyNumberFormat="1" applyFont="1" applyBorder="1" applyAlignment="1">
      <alignment horizontal="center" vertical="center" wrapText="1"/>
    </xf>
    <xf numFmtId="1" fontId="10" fillId="0" borderId="129" xfId="0" applyNumberFormat="1" applyFont="1" applyBorder="1" applyAlignment="1">
      <alignment horizontal="center" vertical="center" wrapText="1"/>
    </xf>
    <xf numFmtId="1" fontId="10" fillId="0" borderId="251" xfId="0" applyNumberFormat="1" applyFont="1" applyBorder="1" applyAlignment="1">
      <alignment horizontal="center" vertical="center" wrapText="1"/>
    </xf>
    <xf numFmtId="1" fontId="10" fillId="0" borderId="130" xfId="0" applyNumberFormat="1" applyFont="1" applyBorder="1" applyAlignment="1">
      <alignment horizontal="center" vertical="center" wrapText="1"/>
    </xf>
    <xf numFmtId="1" fontId="10" fillId="0" borderId="159" xfId="0" applyNumberFormat="1" applyFont="1" applyBorder="1" applyAlignment="1">
      <alignment horizontal="center" vertical="center" wrapText="1"/>
    </xf>
    <xf numFmtId="1" fontId="10" fillId="5" borderId="165" xfId="0" applyNumberFormat="1" applyFont="1" applyFill="1" applyBorder="1" applyAlignment="1">
      <alignment horizontal="center" vertical="center" wrapText="1"/>
    </xf>
    <xf numFmtId="1" fontId="10" fillId="5" borderId="161" xfId="0" applyNumberFormat="1" applyFont="1" applyFill="1" applyBorder="1" applyAlignment="1">
      <alignment horizontal="center" vertical="center" wrapText="1"/>
    </xf>
    <xf numFmtId="1" fontId="10" fillId="0" borderId="235" xfId="0" applyNumberFormat="1" applyFont="1" applyBorder="1" applyAlignment="1">
      <alignment horizontal="center" vertical="center" wrapText="1"/>
    </xf>
    <xf numFmtId="1" fontId="10" fillId="0" borderId="149" xfId="0" applyNumberFormat="1" applyFont="1" applyBorder="1" applyAlignment="1">
      <alignment horizontal="center" vertical="center" wrapText="1"/>
    </xf>
    <xf numFmtId="1" fontId="10" fillId="0" borderId="161" xfId="0" applyNumberFormat="1" applyFont="1" applyBorder="1" applyAlignment="1">
      <alignment horizontal="center" vertical="center" wrapText="1"/>
    </xf>
    <xf numFmtId="1" fontId="10" fillId="0" borderId="152" xfId="0" applyNumberFormat="1" applyFont="1" applyBorder="1" applyAlignment="1">
      <alignment horizontal="center" vertical="center" wrapText="1"/>
    </xf>
    <xf numFmtId="1" fontId="5" fillId="3" borderId="165" xfId="0" applyNumberFormat="1" applyFont="1" applyFill="1" applyBorder="1" applyAlignment="1">
      <alignment horizontal="center" vertical="center" wrapText="1"/>
    </xf>
    <xf numFmtId="1" fontId="5" fillId="3" borderId="161" xfId="0" applyNumberFormat="1" applyFont="1" applyFill="1" applyBorder="1" applyAlignment="1">
      <alignment horizontal="center" vertical="center" wrapText="1"/>
    </xf>
    <xf numFmtId="1" fontId="5" fillId="3" borderId="233" xfId="0" applyNumberFormat="1" applyFont="1" applyFill="1" applyBorder="1" applyAlignment="1">
      <alignment horizontal="center" vertical="center" wrapText="1"/>
    </xf>
    <xf numFmtId="1" fontId="5" fillId="3" borderId="234" xfId="0" applyNumberFormat="1" applyFont="1" applyFill="1" applyBorder="1" applyAlignment="1">
      <alignment horizontal="center" vertical="center" wrapText="1"/>
    </xf>
    <xf numFmtId="1" fontId="5" fillId="3" borderId="138" xfId="0" applyNumberFormat="1" applyFont="1" applyFill="1" applyBorder="1" applyAlignment="1">
      <alignment horizontal="center" vertical="center" wrapText="1"/>
    </xf>
    <xf numFmtId="1" fontId="5" fillId="3" borderId="129" xfId="0" applyNumberFormat="1" applyFont="1" applyFill="1" applyBorder="1" applyAlignment="1">
      <alignment horizontal="center" vertical="center" wrapText="1"/>
    </xf>
    <xf numFmtId="0" fontId="5" fillId="4" borderId="159" xfId="0" applyFont="1" applyFill="1" applyBorder="1" applyAlignment="1">
      <alignment horizontal="center" vertical="center" wrapText="1"/>
    </xf>
    <xf numFmtId="1" fontId="5" fillId="0" borderId="165" xfId="0" applyNumberFormat="1" applyFont="1" applyBorder="1" applyAlignment="1">
      <alignment horizontal="center" vertical="center" wrapText="1"/>
    </xf>
    <xf numFmtId="1" fontId="5" fillId="0" borderId="161" xfId="0" applyNumberFormat="1" applyFont="1" applyBorder="1" applyAlignment="1">
      <alignment horizontal="center" vertical="center" wrapText="1"/>
    </xf>
    <xf numFmtId="1" fontId="10" fillId="0" borderId="145" xfId="0" applyNumberFormat="1" applyFont="1" applyBorder="1" applyAlignment="1">
      <alignment horizontal="left" wrapText="1"/>
    </xf>
    <xf numFmtId="1" fontId="10" fillId="0" borderId="146" xfId="0" applyNumberFormat="1" applyFont="1" applyBorder="1" applyAlignment="1">
      <alignment horizontal="left" wrapText="1"/>
    </xf>
    <xf numFmtId="1" fontId="10" fillId="4" borderId="43" xfId="0" applyNumberFormat="1" applyFont="1" applyFill="1" applyBorder="1" applyAlignment="1">
      <alignment horizontal="left" wrapText="1"/>
    </xf>
    <xf numFmtId="1" fontId="10" fillId="4" borderId="47" xfId="0" applyNumberFormat="1" applyFont="1" applyFill="1" applyBorder="1" applyAlignment="1">
      <alignment horizontal="left" wrapText="1"/>
    </xf>
    <xf numFmtId="1" fontId="10" fillId="0" borderId="165" xfId="0" applyNumberFormat="1" applyFont="1" applyBorder="1" applyAlignment="1">
      <alignment horizontal="center" vertical="center" wrapText="1"/>
    </xf>
    <xf numFmtId="1" fontId="10" fillId="4" borderId="149" xfId="0" applyNumberFormat="1" applyFont="1" applyFill="1" applyBorder="1" applyAlignment="1">
      <alignment wrapText="1"/>
    </xf>
    <xf numFmtId="1" fontId="10" fillId="4" borderId="161" xfId="0" applyNumberFormat="1" applyFont="1" applyFill="1" applyBorder="1" applyAlignment="1">
      <alignment wrapText="1"/>
    </xf>
    <xf numFmtId="1" fontId="10" fillId="4" borderId="145" xfId="0" applyNumberFormat="1" applyFont="1" applyFill="1" applyBorder="1" applyAlignment="1">
      <alignment wrapText="1"/>
    </xf>
    <xf numFmtId="1" fontId="10" fillId="4" borderId="146" xfId="0" applyNumberFormat="1" applyFont="1" applyFill="1" applyBorder="1" applyAlignment="1">
      <alignment wrapText="1"/>
    </xf>
    <xf numFmtId="1" fontId="10" fillId="4" borderId="32" xfId="0" applyNumberFormat="1" applyFont="1" applyFill="1" applyBorder="1" applyAlignment="1">
      <alignment wrapText="1"/>
    </xf>
    <xf numFmtId="1" fontId="10" fillId="4" borderId="34" xfId="0" applyNumberFormat="1" applyFont="1" applyFill="1" applyBorder="1" applyAlignment="1">
      <alignment wrapText="1"/>
    </xf>
    <xf numFmtId="1" fontId="10" fillId="4" borderId="43" xfId="0" applyNumberFormat="1" applyFont="1" applyFill="1" applyBorder="1" applyAlignment="1">
      <alignment wrapText="1"/>
    </xf>
    <xf numFmtId="1" fontId="10" fillId="4" borderId="47" xfId="0" applyNumberFormat="1" applyFont="1" applyFill="1" applyBorder="1" applyAlignment="1">
      <alignment wrapText="1"/>
    </xf>
    <xf numFmtId="1" fontId="10" fillId="0" borderId="0" xfId="0" applyNumberFormat="1" applyFont="1" applyAlignment="1">
      <alignment horizontal="center" vertical="center" wrapText="1"/>
    </xf>
    <xf numFmtId="0" fontId="5" fillId="0" borderId="259" xfId="0" applyFont="1" applyBorder="1" applyAlignment="1">
      <alignment horizontal="center" vertical="center" wrapText="1"/>
    </xf>
    <xf numFmtId="1" fontId="10" fillId="0" borderId="161" xfId="0" applyNumberFormat="1" applyFont="1" applyBorder="1" applyAlignment="1">
      <alignment horizontal="center" vertical="center"/>
    </xf>
    <xf numFmtId="1" fontId="10" fillId="0" borderId="159" xfId="0" applyNumberFormat="1" applyFont="1" applyBorder="1" applyAlignment="1">
      <alignment horizontal="center" vertical="center"/>
    </xf>
    <xf numFmtId="1" fontId="10" fillId="0" borderId="259" xfId="0" applyNumberFormat="1" applyFont="1" applyBorder="1" applyAlignment="1">
      <alignment horizontal="left" vertical="center" wrapText="1"/>
    </xf>
    <xf numFmtId="1" fontId="10" fillId="0" borderId="11" xfId="0" applyNumberFormat="1" applyFont="1" applyBorder="1" applyAlignment="1">
      <alignment horizontal="center" vertical="center" wrapText="1"/>
    </xf>
    <xf numFmtId="1" fontId="10" fillId="0" borderId="263" xfId="0" applyNumberFormat="1" applyFont="1" applyBorder="1" applyAlignment="1">
      <alignment horizontal="center" vertical="center"/>
    </xf>
    <xf numFmtId="1" fontId="10" fillId="0" borderId="262" xfId="0" applyNumberFormat="1" applyFont="1" applyBorder="1" applyAlignment="1">
      <alignment horizontal="center"/>
    </xf>
    <xf numFmtId="1" fontId="10" fillId="0" borderId="165" xfId="0" applyNumberFormat="1" applyFont="1" applyBorder="1" applyAlignment="1">
      <alignment horizontal="center"/>
    </xf>
    <xf numFmtId="1" fontId="10" fillId="0" borderId="152" xfId="0" applyNumberFormat="1" applyFont="1" applyBorder="1" applyAlignment="1">
      <alignment horizontal="center"/>
    </xf>
    <xf numFmtId="1" fontId="5" fillId="0" borderId="265" xfId="0" applyNumberFormat="1" applyFont="1" applyBorder="1" applyAlignment="1">
      <alignment horizontal="center" vertical="center" wrapText="1"/>
    </xf>
    <xf numFmtId="1" fontId="5" fillId="0" borderId="270" xfId="0" applyNumberFormat="1" applyFont="1" applyBorder="1" applyAlignment="1">
      <alignment horizontal="center" vertical="center" wrapText="1"/>
    </xf>
    <xf numFmtId="1" fontId="10" fillId="0" borderId="264" xfId="0" applyNumberFormat="1" applyFont="1" applyBorder="1"/>
    <xf numFmtId="1" fontId="10" fillId="0" borderId="151" xfId="0" applyNumberFormat="1" applyFont="1" applyBorder="1"/>
    <xf numFmtId="1" fontId="10" fillId="0" borderId="133" xfId="0" applyNumberFormat="1" applyFont="1" applyBorder="1" applyAlignment="1">
      <alignment horizontal="center" vertical="center" wrapText="1"/>
    </xf>
    <xf numFmtId="1" fontId="10" fillId="0" borderId="264" xfId="0" applyNumberFormat="1" applyFont="1" applyBorder="1" applyAlignment="1">
      <alignment horizontal="center" vertical="center" wrapText="1"/>
    </xf>
    <xf numFmtId="1" fontId="10" fillId="0" borderId="151" xfId="0" applyNumberFormat="1" applyFont="1" applyBorder="1" applyAlignment="1">
      <alignment horizontal="center" vertical="center" wrapText="1"/>
    </xf>
    <xf numFmtId="1" fontId="10" fillId="0" borderId="216" xfId="0" applyNumberFormat="1" applyFont="1" applyBorder="1" applyAlignment="1">
      <alignment horizontal="center" vertical="center" wrapText="1"/>
    </xf>
    <xf numFmtId="1" fontId="10" fillId="0" borderId="277" xfId="0" applyNumberFormat="1" applyFont="1" applyBorder="1" applyAlignment="1">
      <alignment horizontal="center"/>
    </xf>
    <xf numFmtId="1" fontId="10" fillId="0" borderId="159" xfId="0" applyNumberFormat="1" applyFont="1" applyBorder="1" applyAlignment="1">
      <alignment horizontal="center"/>
    </xf>
    <xf numFmtId="1" fontId="10" fillId="0" borderId="235" xfId="0" applyNumberFormat="1" applyFont="1" applyBorder="1" applyAlignment="1">
      <alignment horizontal="center"/>
    </xf>
    <xf numFmtId="1" fontId="10" fillId="0" borderId="194" xfId="0" applyNumberFormat="1" applyFont="1" applyBorder="1" applyAlignment="1">
      <alignment horizontal="center" vertical="center" wrapText="1"/>
    </xf>
    <xf numFmtId="1" fontId="10" fillId="0" borderId="168" xfId="0" applyNumberFormat="1" applyFont="1" applyBorder="1" applyAlignment="1">
      <alignment horizontal="center" vertical="center" wrapText="1"/>
    </xf>
    <xf numFmtId="1" fontId="10" fillId="0" borderId="278" xfId="0" applyNumberFormat="1" applyFont="1" applyBorder="1" applyAlignment="1">
      <alignment horizontal="center" vertical="center" wrapText="1"/>
    </xf>
    <xf numFmtId="1" fontId="10" fillId="0" borderId="270" xfId="0" applyNumberFormat="1" applyFont="1" applyBorder="1" applyAlignment="1">
      <alignment horizontal="center" vertical="center" wrapText="1"/>
    </xf>
    <xf numFmtId="1" fontId="10" fillId="0" borderId="255" xfId="0" applyNumberFormat="1" applyFont="1" applyBorder="1" applyAlignment="1">
      <alignment horizontal="left" wrapText="1"/>
    </xf>
    <xf numFmtId="1" fontId="10" fillId="0" borderId="282" xfId="0" applyNumberFormat="1" applyFont="1" applyBorder="1" applyAlignment="1">
      <alignment horizontal="center" vertical="center" wrapText="1"/>
    </xf>
    <xf numFmtId="1" fontId="10" fillId="0" borderId="284" xfId="0" applyNumberFormat="1" applyFont="1" applyBorder="1" applyAlignment="1">
      <alignment horizontal="center" vertical="center" wrapText="1"/>
    </xf>
    <xf numFmtId="1" fontId="10" fillId="0" borderId="285" xfId="0" applyNumberFormat="1" applyFont="1" applyBorder="1" applyAlignment="1">
      <alignment horizontal="center" vertical="center" wrapText="1"/>
    </xf>
    <xf numFmtId="0" fontId="5" fillId="0" borderId="159" xfId="0" applyFont="1" applyBorder="1" applyAlignment="1">
      <alignment horizontal="center" vertical="center" wrapText="1"/>
    </xf>
    <xf numFmtId="1" fontId="10" fillId="0" borderId="286" xfId="0" applyNumberFormat="1" applyFont="1" applyBorder="1" applyAlignment="1">
      <alignment horizontal="left" vertical="center" wrapText="1"/>
    </xf>
    <xf numFmtId="1" fontId="10" fillId="0" borderId="138" xfId="0" applyNumberFormat="1" applyFont="1" applyBorder="1"/>
    <xf numFmtId="1" fontId="10" fillId="0" borderId="129" xfId="0" applyNumberFormat="1" applyFont="1" applyBorder="1"/>
    <xf numFmtId="1" fontId="10" fillId="0" borderId="281" xfId="0" applyNumberFormat="1" applyFont="1" applyBorder="1" applyAlignment="1">
      <alignment horizontal="center" vertical="center" wrapText="1"/>
    </xf>
    <xf numFmtId="1" fontId="10" fillId="0" borderId="283" xfId="0" applyNumberFormat="1" applyFont="1" applyBorder="1" applyAlignment="1">
      <alignment horizontal="center" vertical="center" wrapText="1"/>
    </xf>
    <xf numFmtId="0" fontId="5" fillId="5" borderId="262" xfId="0" applyFont="1" applyFill="1" applyBorder="1" applyAlignment="1">
      <alignment horizontal="center" vertical="center" wrapText="1"/>
    </xf>
    <xf numFmtId="0" fontId="5" fillId="5" borderId="283" xfId="0" applyFont="1" applyFill="1" applyBorder="1" applyAlignment="1">
      <alignment horizontal="center" vertical="center" wrapText="1"/>
    </xf>
    <xf numFmtId="0" fontId="5" fillId="5" borderId="284" xfId="0" applyFont="1" applyFill="1" applyBorder="1" applyAlignment="1">
      <alignment horizontal="center" vertical="center" wrapText="1"/>
    </xf>
    <xf numFmtId="0" fontId="5" fillId="0" borderId="286" xfId="0" applyFont="1" applyBorder="1" applyAlignment="1">
      <alignment horizontal="center" vertical="center" wrapText="1"/>
    </xf>
    <xf numFmtId="1" fontId="10" fillId="0" borderId="128" xfId="0" applyNumberFormat="1" applyFont="1" applyBorder="1" applyAlignment="1">
      <alignment horizontal="center"/>
    </xf>
    <xf numFmtId="1" fontId="10" fillId="0" borderId="282" xfId="0" applyNumberFormat="1" applyFont="1" applyBorder="1" applyAlignment="1">
      <alignment horizontal="center" vertical="center"/>
    </xf>
    <xf numFmtId="1" fontId="10" fillId="0" borderId="284" xfId="0" applyNumberFormat="1" applyFont="1" applyBorder="1" applyAlignment="1">
      <alignment horizontal="center" vertical="center"/>
    </xf>
    <xf numFmtId="1" fontId="10" fillId="0" borderId="304" xfId="0" applyNumberFormat="1" applyFont="1" applyBorder="1" applyAlignment="1">
      <alignment horizontal="left" vertical="center" wrapText="1"/>
    </xf>
    <xf numFmtId="1" fontId="25" fillId="0" borderId="283" xfId="0" applyNumberFormat="1" applyFont="1" applyBorder="1"/>
    <xf numFmtId="1" fontId="25" fillId="0" borderId="284" xfId="0" applyNumberFormat="1" applyFont="1" applyBorder="1"/>
    <xf numFmtId="1" fontId="25" fillId="0" borderId="282" xfId="0" applyNumberFormat="1" applyFont="1" applyBorder="1" applyAlignment="1">
      <alignment wrapText="1"/>
    </xf>
    <xf numFmtId="1" fontId="25" fillId="0" borderId="284" xfId="0" applyNumberFormat="1" applyFont="1" applyBorder="1" applyAlignment="1">
      <alignment wrapText="1"/>
    </xf>
    <xf numFmtId="1" fontId="10" fillId="0" borderId="282" xfId="0" applyNumberFormat="1" applyFont="1" applyBorder="1" applyAlignment="1">
      <alignment wrapText="1"/>
    </xf>
    <xf numFmtId="1" fontId="10" fillId="0" borderId="284" xfId="0" applyNumberFormat="1" applyFont="1" applyBorder="1" applyAlignment="1">
      <alignment wrapText="1"/>
    </xf>
    <xf numFmtId="0" fontId="5" fillId="0" borderId="31" xfId="0" applyFont="1" applyBorder="1" applyAlignment="1">
      <alignment horizontal="center" vertical="center" wrapText="1"/>
    </xf>
    <xf numFmtId="0" fontId="5" fillId="0" borderId="44" xfId="0" applyFont="1" applyBorder="1" applyAlignment="1">
      <alignment horizontal="center" vertical="center" wrapText="1"/>
    </xf>
    <xf numFmtId="1" fontId="10" fillId="0" borderId="26" xfId="0" applyNumberFormat="1" applyFont="1" applyBorder="1" applyAlignment="1">
      <alignment wrapText="1"/>
    </xf>
    <xf numFmtId="1" fontId="10" fillId="0" borderId="60" xfId="0" applyNumberFormat="1" applyFont="1" applyBorder="1" applyAlignment="1">
      <alignment wrapText="1"/>
    </xf>
    <xf numFmtId="1" fontId="5" fillId="4" borderId="145" xfId="0" applyNumberFormat="1" applyFont="1" applyFill="1" applyBorder="1" applyAlignment="1">
      <alignment horizontal="left" wrapText="1"/>
    </xf>
    <xf numFmtId="1" fontId="5" fillId="4" borderId="255" xfId="0" applyNumberFormat="1" applyFont="1" applyFill="1" applyBorder="1" applyAlignment="1">
      <alignment horizontal="left" wrapText="1"/>
    </xf>
    <xf numFmtId="1" fontId="10" fillId="0" borderId="32" xfId="0" applyNumberFormat="1" applyFont="1" applyBorder="1" applyAlignment="1">
      <alignment horizontal="left" vertical="center" wrapText="1"/>
    </xf>
    <xf numFmtId="1" fontId="10" fillId="0" borderId="34" xfId="0" applyNumberFormat="1" applyFont="1" applyBorder="1" applyAlignment="1">
      <alignment horizontal="left" vertical="center" wrapText="1"/>
    </xf>
    <xf numFmtId="0" fontId="32" fillId="0" borderId="282" xfId="0" applyFont="1" applyBorder="1" applyAlignment="1">
      <alignment horizontal="left" vertical="center"/>
    </xf>
    <xf numFmtId="0" fontId="32" fillId="0" borderId="284" xfId="0" applyFont="1" applyBorder="1" applyAlignment="1">
      <alignment horizontal="left" vertical="center"/>
    </xf>
    <xf numFmtId="1" fontId="10" fillId="0" borderId="262" xfId="0" applyNumberFormat="1" applyFont="1" applyBorder="1" applyAlignment="1">
      <alignment horizontal="center" vertical="center" wrapText="1"/>
    </xf>
    <xf numFmtId="1" fontId="10" fillId="0" borderId="286" xfId="0" applyNumberFormat="1" applyFont="1" applyBorder="1" applyAlignment="1" applyProtection="1">
      <alignment horizontal="center" vertical="center"/>
      <protection hidden="1"/>
    </xf>
    <xf numFmtId="1" fontId="10" fillId="0" borderId="304" xfId="0" applyNumberFormat="1" applyFont="1" applyBorder="1" applyAlignment="1" applyProtection="1">
      <alignment horizontal="center" vertical="center"/>
      <protection hidden="1"/>
    </xf>
    <xf numFmtId="1" fontId="10" fillId="0" borderId="128" xfId="0" applyNumberFormat="1" applyFont="1" applyBorder="1" applyAlignment="1" applyProtection="1">
      <alignment horizontal="center" vertical="center"/>
      <protection hidden="1"/>
    </xf>
    <xf numFmtId="1" fontId="10" fillId="0" borderId="286" xfId="0" applyNumberFormat="1" applyFont="1" applyBorder="1" applyAlignment="1" applyProtection="1">
      <alignment horizontal="center" vertical="center" wrapText="1"/>
      <protection hidden="1"/>
    </xf>
    <xf numFmtId="1" fontId="10" fillId="0" borderId="304" xfId="0" applyNumberFormat="1" applyFont="1" applyBorder="1" applyAlignment="1" applyProtection="1">
      <alignment horizontal="center" vertical="center" wrapText="1"/>
      <protection hidden="1"/>
    </xf>
    <xf numFmtId="1" fontId="10" fillId="0" borderId="128" xfId="0" applyNumberFormat="1" applyFont="1" applyBorder="1" applyAlignment="1" applyProtection="1">
      <alignment horizontal="center" vertical="center" wrapText="1"/>
      <protection hidden="1"/>
    </xf>
    <xf numFmtId="1" fontId="10" fillId="0" borderId="282" xfId="0" applyNumberFormat="1" applyFont="1" applyBorder="1" applyAlignment="1" applyProtection="1">
      <alignment horizontal="center" vertical="center"/>
      <protection hidden="1"/>
    </xf>
    <xf numFmtId="1" fontId="10" fillId="0" borderId="283" xfId="0" applyNumberFormat="1" applyFont="1" applyBorder="1" applyAlignment="1" applyProtection="1">
      <alignment horizontal="center" vertical="center"/>
      <protection hidden="1"/>
    </xf>
    <xf numFmtId="1" fontId="10" fillId="0" borderId="285" xfId="0" applyNumberFormat="1" applyFont="1" applyBorder="1" applyAlignment="1" applyProtection="1">
      <alignment horizontal="center" vertical="center"/>
      <protection hidden="1"/>
    </xf>
    <xf numFmtId="1" fontId="10" fillId="0" borderId="286" xfId="0" applyNumberFormat="1" applyFont="1" applyBorder="1" applyAlignment="1" applyProtection="1">
      <alignment horizontal="left" vertical="center" wrapText="1"/>
      <protection hidden="1"/>
    </xf>
    <xf numFmtId="1" fontId="10" fillId="0" borderId="128" xfId="0" applyNumberFormat="1" applyFont="1" applyBorder="1" applyAlignment="1" applyProtection="1">
      <alignment horizontal="left" vertical="center" wrapText="1"/>
      <protection hidden="1"/>
    </xf>
    <xf numFmtId="1" fontId="10" fillId="0" borderId="283" xfId="0" applyNumberFormat="1" applyFont="1" applyBorder="1" applyAlignment="1">
      <alignment horizontal="center" vertical="center"/>
    </xf>
    <xf numFmtId="1" fontId="10" fillId="0" borderId="285" xfId="0" applyNumberFormat="1" applyFont="1" applyBorder="1" applyAlignment="1">
      <alignment horizontal="center" vertical="center"/>
    </xf>
    <xf numFmtId="0" fontId="5" fillId="0" borderId="19" xfId="0" applyFont="1" applyBorder="1" applyAlignment="1">
      <alignment horizontal="center" vertical="center" wrapText="1"/>
    </xf>
    <xf numFmtId="0" fontId="5" fillId="5" borderId="259" xfId="0" applyFont="1" applyFill="1" applyBorder="1" applyAlignment="1">
      <alignment horizontal="center" vertical="center" wrapText="1"/>
    </xf>
    <xf numFmtId="1" fontId="5" fillId="0" borderId="259" xfId="0" applyNumberFormat="1" applyFont="1" applyBorder="1" applyAlignment="1">
      <alignment horizontal="center" vertical="center" wrapText="1"/>
    </xf>
    <xf numFmtId="1" fontId="5" fillId="0" borderId="214" xfId="0" applyNumberFormat="1" applyFont="1" applyBorder="1" applyAlignment="1">
      <alignment horizontal="center" vertical="center" wrapText="1"/>
    </xf>
    <xf numFmtId="1" fontId="10" fillId="0" borderId="321" xfId="0" applyNumberFormat="1" applyFont="1" applyBorder="1" applyAlignment="1">
      <alignment horizontal="center" vertical="center" wrapText="1"/>
    </xf>
    <xf numFmtId="1" fontId="10" fillId="0" borderId="322" xfId="0" applyNumberFormat="1" applyFont="1" applyBorder="1" applyAlignment="1">
      <alignment horizontal="center" vertical="center" wrapText="1"/>
    </xf>
    <xf numFmtId="1" fontId="10" fillId="0" borderId="218" xfId="0" applyNumberFormat="1" applyFont="1" applyBorder="1" applyAlignment="1">
      <alignment horizontal="center" vertical="center" wrapText="1"/>
    </xf>
    <xf numFmtId="1" fontId="10" fillId="0" borderId="17" xfId="0" applyNumberFormat="1" applyFont="1" applyBorder="1" applyAlignment="1">
      <alignment horizontal="left" vertical="center"/>
    </xf>
    <xf numFmtId="1" fontId="10" fillId="0" borderId="129" xfId="0" applyNumberFormat="1" applyFont="1" applyBorder="1" applyAlignment="1">
      <alignment horizontal="left" vertical="center"/>
    </xf>
    <xf numFmtId="1" fontId="10" fillId="0" borderId="214" xfId="0" applyNumberFormat="1" applyFont="1" applyBorder="1" applyAlignment="1">
      <alignment horizontal="left" vertical="center"/>
    </xf>
    <xf numFmtId="1" fontId="5" fillId="0" borderId="281" xfId="0" applyNumberFormat="1" applyFont="1" applyBorder="1" applyAlignment="1">
      <alignment horizontal="center" vertical="center" wrapText="1"/>
    </xf>
    <xf numFmtId="1" fontId="5" fillId="0" borderId="138" xfId="0" applyNumberFormat="1" applyFont="1" applyBorder="1" applyAlignment="1">
      <alignment horizontal="center" vertical="center" wrapText="1"/>
    </xf>
    <xf numFmtId="1" fontId="10" fillId="0" borderId="281" xfId="0" applyNumberFormat="1" applyFont="1" applyBorder="1" applyAlignment="1">
      <alignment horizontal="center" vertical="center"/>
    </xf>
    <xf numFmtId="1" fontId="10" fillId="0" borderId="133" xfId="0" applyNumberFormat="1" applyFont="1" applyBorder="1" applyAlignment="1">
      <alignment horizontal="center" vertical="center"/>
    </xf>
    <xf numFmtId="1" fontId="10" fillId="0" borderId="214" xfId="0" applyNumberFormat="1" applyFont="1" applyBorder="1" applyAlignment="1">
      <alignment horizontal="center" vertical="center"/>
    </xf>
    <xf numFmtId="1" fontId="10" fillId="0" borderId="138" xfId="0" applyNumberFormat="1" applyFont="1" applyBorder="1" applyAlignment="1">
      <alignment horizontal="center" vertical="center"/>
    </xf>
    <xf numFmtId="1" fontId="10" fillId="0" borderId="130" xfId="0" applyNumberFormat="1" applyFont="1" applyBorder="1" applyAlignment="1">
      <alignment horizontal="center" vertical="center"/>
    </xf>
    <xf numFmtId="1" fontId="10" fillId="0" borderId="129" xfId="0" applyNumberFormat="1" applyFont="1" applyBorder="1" applyAlignment="1">
      <alignment horizontal="center" vertical="center"/>
    </xf>
    <xf numFmtId="1" fontId="10" fillId="0" borderId="286" xfId="0" applyNumberFormat="1" applyFont="1" applyBorder="1" applyAlignment="1">
      <alignment horizontal="center" vertical="center" wrapText="1"/>
    </xf>
    <xf numFmtId="1" fontId="10" fillId="0" borderId="259" xfId="0" applyNumberFormat="1" applyFont="1" applyBorder="1" applyAlignment="1">
      <alignment horizontal="center" vertical="center" wrapText="1"/>
    </xf>
    <xf numFmtId="0" fontId="10" fillId="0" borderId="283" xfId="0" applyFont="1" applyBorder="1" applyAlignment="1">
      <alignment wrapText="1"/>
    </xf>
    <xf numFmtId="0" fontId="10" fillId="0" borderId="284" xfId="0" applyFont="1" applyBorder="1" applyAlignment="1">
      <alignment wrapText="1"/>
    </xf>
    <xf numFmtId="1" fontId="10" fillId="0" borderId="341" xfId="0" applyNumberFormat="1" applyFont="1" applyBorder="1" applyAlignment="1">
      <alignment wrapText="1"/>
    </xf>
    <xf numFmtId="0" fontId="5" fillId="0" borderId="281" xfId="0" applyFont="1" applyBorder="1" applyAlignment="1">
      <alignment horizontal="center" vertical="center" wrapText="1"/>
    </xf>
    <xf numFmtId="0" fontId="5" fillId="0" borderId="214" xfId="0" applyFont="1" applyBorder="1" applyAlignment="1">
      <alignment horizontal="center" vertical="center" wrapText="1"/>
    </xf>
    <xf numFmtId="0" fontId="5" fillId="0" borderId="85" xfId="0" applyFont="1" applyBorder="1" applyAlignment="1">
      <alignment horizontal="center" vertical="center" wrapText="1"/>
    </xf>
    <xf numFmtId="1" fontId="10" fillId="0" borderId="341" xfId="0" applyNumberFormat="1" applyFont="1" applyBorder="1" applyAlignment="1">
      <alignment horizontal="center" vertical="center"/>
    </xf>
    <xf numFmtId="1" fontId="10" fillId="0" borderId="341" xfId="0" applyNumberFormat="1" applyFont="1" applyBorder="1" applyAlignment="1">
      <alignment horizontal="center" vertical="center" wrapText="1"/>
    </xf>
    <xf numFmtId="1" fontId="10" fillId="0" borderId="343" xfId="0" applyNumberFormat="1" applyFont="1" applyBorder="1" applyAlignment="1">
      <alignment horizontal="center" vertical="center" wrapText="1"/>
    </xf>
    <xf numFmtId="1" fontId="10" fillId="0" borderId="341" xfId="0" applyNumberFormat="1" applyFont="1" applyBorder="1"/>
    <xf numFmtId="1" fontId="10" fillId="0" borderId="318" xfId="0" applyNumberFormat="1" applyFont="1" applyBorder="1" applyAlignment="1">
      <alignment horizontal="center" vertical="center" wrapText="1"/>
    </xf>
    <xf numFmtId="1" fontId="10" fillId="0" borderId="314" xfId="0" applyNumberFormat="1" applyFont="1" applyBorder="1" applyAlignment="1">
      <alignment horizontal="center" vertical="center" wrapText="1"/>
    </xf>
    <xf numFmtId="1" fontId="10" fillId="0" borderId="143" xfId="0" applyNumberFormat="1" applyFont="1" applyBorder="1" applyAlignment="1">
      <alignment horizontal="center" vertical="center" wrapText="1"/>
    </xf>
    <xf numFmtId="1" fontId="10" fillId="0" borderId="346" xfId="0" applyNumberFormat="1" applyFont="1" applyBorder="1" applyAlignment="1">
      <alignment horizontal="center" vertical="center" wrapText="1"/>
    </xf>
    <xf numFmtId="1" fontId="10" fillId="0" borderId="347" xfId="0" applyNumberFormat="1" applyFont="1" applyBorder="1" applyAlignment="1">
      <alignment horizontal="center" vertical="center" wrapText="1"/>
    </xf>
    <xf numFmtId="1" fontId="10" fillId="0" borderId="348" xfId="0" applyNumberFormat="1" applyFont="1" applyBorder="1" applyAlignment="1">
      <alignment horizontal="center" vertical="center" wrapText="1"/>
    </xf>
    <xf numFmtId="1" fontId="10" fillId="0" borderId="349" xfId="0" applyNumberFormat="1" applyFont="1" applyBorder="1" applyAlignment="1">
      <alignment horizontal="center" vertical="center" wrapText="1"/>
    </xf>
    <xf numFmtId="1" fontId="10" fillId="0" borderId="350" xfId="0" applyNumberFormat="1" applyFont="1" applyBorder="1" applyAlignment="1">
      <alignment horizontal="center" vertical="center" wrapText="1"/>
    </xf>
    <xf numFmtId="1" fontId="5" fillId="4" borderId="281" xfId="0" applyNumberFormat="1" applyFont="1" applyFill="1" applyBorder="1" applyAlignment="1">
      <alignment horizontal="center" vertical="center" wrapText="1"/>
    </xf>
    <xf numFmtId="1" fontId="5" fillId="4" borderId="214" xfId="0" applyNumberFormat="1" applyFont="1" applyFill="1" applyBorder="1" applyAlignment="1">
      <alignment horizontal="center" vertical="center" wrapText="1"/>
    </xf>
    <xf numFmtId="1" fontId="5" fillId="4" borderId="138" xfId="0" applyNumberFormat="1" applyFont="1" applyFill="1" applyBorder="1" applyAlignment="1">
      <alignment horizontal="center" vertical="center" wrapText="1"/>
    </xf>
    <xf numFmtId="1" fontId="5" fillId="4" borderId="129" xfId="0" applyNumberFormat="1" applyFont="1" applyFill="1" applyBorder="1" applyAlignment="1">
      <alignment horizontal="center" vertical="center" wrapText="1"/>
    </xf>
    <xf numFmtId="1" fontId="5" fillId="0" borderId="318" xfId="0" applyNumberFormat="1" applyFont="1" applyBorder="1" applyAlignment="1">
      <alignment horizontal="center" vertical="center" wrapText="1"/>
    </xf>
    <xf numFmtId="1" fontId="5" fillId="0" borderId="143" xfId="0" applyNumberFormat="1" applyFont="1" applyBorder="1" applyAlignment="1">
      <alignment horizontal="center" vertical="center" wrapText="1"/>
    </xf>
    <xf numFmtId="1" fontId="5" fillId="0" borderId="319" xfId="0" applyNumberFormat="1" applyFont="1" applyBorder="1" applyAlignment="1">
      <alignment horizontal="center" vertical="center" wrapText="1"/>
    </xf>
    <xf numFmtId="1" fontId="5" fillId="0" borderId="93" xfId="0" applyNumberFormat="1" applyFont="1" applyBorder="1" applyAlignment="1">
      <alignment horizontal="center" vertical="center" wrapText="1"/>
    </xf>
    <xf numFmtId="1" fontId="5" fillId="0" borderId="308" xfId="0" applyNumberFormat="1" applyFont="1" applyBorder="1" applyAlignment="1">
      <alignment horizontal="center" vertical="center" wrapText="1"/>
    </xf>
    <xf numFmtId="1" fontId="5" fillId="0" borderId="144" xfId="0" applyNumberFormat="1" applyFont="1" applyBorder="1" applyAlignment="1">
      <alignment horizontal="center" vertical="center" wrapText="1"/>
    </xf>
    <xf numFmtId="1" fontId="10" fillId="0" borderId="214" xfId="0" applyNumberFormat="1" applyFont="1" applyBorder="1" applyAlignment="1">
      <alignment horizontal="left" vertical="center" wrapText="1"/>
    </xf>
    <xf numFmtId="1" fontId="10" fillId="0" borderId="17" xfId="0" applyNumberFormat="1" applyFont="1" applyBorder="1" applyAlignment="1">
      <alignment horizontal="left" vertical="center" wrapText="1"/>
    </xf>
    <xf numFmtId="1" fontId="10" fillId="0" borderId="129" xfId="0" applyNumberFormat="1" applyFont="1" applyBorder="1" applyAlignment="1">
      <alignment horizontal="left" vertical="center" wrapText="1"/>
    </xf>
    <xf numFmtId="1" fontId="10" fillId="0" borderId="286" xfId="0" applyNumberFormat="1" applyFont="1" applyBorder="1" applyAlignment="1">
      <alignment horizontal="center" vertical="center"/>
    </xf>
    <xf numFmtId="1" fontId="10" fillId="0" borderId="259" xfId="0" applyNumberFormat="1" applyFont="1" applyBorder="1" applyAlignment="1">
      <alignment horizontal="center" vertical="center"/>
    </xf>
    <xf numFmtId="1" fontId="10" fillId="0" borderId="128" xfId="0" applyNumberFormat="1" applyFont="1" applyBorder="1" applyAlignment="1">
      <alignment horizontal="center" vertical="center"/>
    </xf>
    <xf numFmtId="1" fontId="10" fillId="0" borderId="282" xfId="0" applyNumberFormat="1" applyFont="1" applyBorder="1" applyAlignment="1" applyProtection="1">
      <alignment horizontal="center" vertical="center" wrapText="1"/>
      <protection locked="0"/>
    </xf>
    <xf numFmtId="1" fontId="10" fillId="0" borderId="283" xfId="0" applyNumberFormat="1" applyFont="1" applyBorder="1" applyAlignment="1" applyProtection="1">
      <alignment horizontal="center" vertical="center" wrapText="1"/>
      <protection locked="0"/>
    </xf>
    <xf numFmtId="1" fontId="10" fillId="0" borderId="285" xfId="0" applyNumberFormat="1" applyFont="1" applyBorder="1" applyAlignment="1" applyProtection="1">
      <alignment horizontal="center" vertical="center" wrapText="1"/>
      <protection locked="0"/>
    </xf>
    <xf numFmtId="0" fontId="10" fillId="0" borderId="286" xfId="0" applyFont="1" applyBorder="1" applyAlignment="1">
      <alignment horizontal="center" vertical="center" wrapText="1"/>
    </xf>
    <xf numFmtId="0" fontId="10" fillId="0" borderId="259" xfId="0" applyFont="1" applyBorder="1" applyAlignment="1">
      <alignment horizontal="center" vertical="center" wrapText="1"/>
    </xf>
    <xf numFmtId="0" fontId="10" fillId="0" borderId="128" xfId="0" applyFont="1" applyBorder="1" applyAlignment="1">
      <alignment horizontal="center" vertical="center" wrapText="1"/>
    </xf>
    <xf numFmtId="1" fontId="10" fillId="0" borderId="282" xfId="0" applyNumberFormat="1" applyFont="1" applyBorder="1" applyAlignment="1">
      <alignment horizontal="center"/>
    </xf>
    <xf numFmtId="1" fontId="10" fillId="0" borderId="284" xfId="0" applyNumberFormat="1" applyFont="1" applyBorder="1" applyAlignment="1">
      <alignment horizontal="center"/>
    </xf>
    <xf numFmtId="1" fontId="5" fillId="0" borderId="554" xfId="0" applyNumberFormat="1" applyFont="1" applyBorder="1" applyAlignment="1">
      <alignment horizontal="center" vertical="center" wrapText="1"/>
    </xf>
    <xf numFmtId="1" fontId="5" fillId="0" borderId="544" xfId="0" applyNumberFormat="1" applyFont="1" applyBorder="1" applyAlignment="1">
      <alignment horizontal="center" vertical="center" wrapText="1"/>
    </xf>
    <xf numFmtId="1" fontId="5" fillId="4" borderId="517" xfId="0" applyNumberFormat="1" applyFont="1" applyFill="1" applyBorder="1" applyAlignment="1">
      <alignment horizontal="left" vertical="center" wrapText="1"/>
    </xf>
    <xf numFmtId="1" fontId="5" fillId="0" borderId="517" xfId="0" applyNumberFormat="1" applyFont="1" applyBorder="1" applyAlignment="1">
      <alignment horizontal="left" vertical="center" wrapText="1"/>
    </xf>
    <xf numFmtId="1" fontId="5" fillId="4" borderId="527" xfId="0" applyNumberFormat="1" applyFont="1" applyFill="1" applyBorder="1" applyAlignment="1">
      <alignment horizontal="center" vertical="center" wrapText="1"/>
    </xf>
    <xf numFmtId="1" fontId="5" fillId="4" borderId="540" xfId="0" applyNumberFormat="1" applyFont="1" applyFill="1" applyBorder="1" applyAlignment="1">
      <alignment horizontal="center" vertical="center" wrapText="1"/>
    </xf>
    <xf numFmtId="1" fontId="5" fillId="0" borderId="547" xfId="0" applyNumberFormat="1" applyFont="1" applyBorder="1" applyAlignment="1">
      <alignment horizontal="center" wrapText="1"/>
    </xf>
    <xf numFmtId="1" fontId="5" fillId="0" borderId="543" xfId="0" applyNumberFormat="1" applyFont="1" applyBorder="1" applyAlignment="1">
      <alignment horizontal="center" wrapText="1"/>
    </xf>
    <xf numFmtId="1" fontId="5" fillId="0" borderId="304" xfId="0" applyNumberFormat="1" applyFont="1" applyBorder="1" applyAlignment="1">
      <alignment horizontal="center" vertical="center" wrapText="1"/>
    </xf>
    <xf numFmtId="1" fontId="5" fillId="0" borderId="517" xfId="0" applyNumberFormat="1" applyFont="1" applyBorder="1" applyAlignment="1">
      <alignment horizontal="center" vertical="center" wrapText="1"/>
    </xf>
    <xf numFmtId="1" fontId="5" fillId="0" borderId="531" xfId="0" applyNumberFormat="1" applyFont="1" applyBorder="1" applyAlignment="1">
      <alignment horizontal="center" vertical="center" wrapText="1"/>
    </xf>
    <xf numFmtId="1" fontId="5" fillId="0" borderId="551" xfId="0" applyNumberFormat="1" applyFont="1" applyBorder="1" applyAlignment="1">
      <alignment horizontal="center" vertical="center" wrapText="1"/>
    </xf>
    <xf numFmtId="1" fontId="5" fillId="0" borderId="555" xfId="0" applyNumberFormat="1" applyFont="1" applyBorder="1" applyAlignment="1">
      <alignment horizontal="center" vertical="center" wrapText="1"/>
    </xf>
    <xf numFmtId="1" fontId="5" fillId="0" borderId="556" xfId="0" applyNumberFormat="1" applyFont="1" applyBorder="1" applyAlignment="1">
      <alignment horizontal="center" vertical="center" wrapText="1"/>
    </xf>
    <xf numFmtId="1" fontId="5" fillId="0" borderId="537" xfId="0" applyNumberFormat="1" applyFont="1" applyBorder="1" applyAlignment="1">
      <alignment horizontal="center" vertical="center" wrapText="1"/>
    </xf>
    <xf numFmtId="1" fontId="5" fillId="0" borderId="539" xfId="0" applyNumberFormat="1" applyFont="1" applyBorder="1" applyAlignment="1">
      <alignment horizontal="center" vertical="center" wrapText="1"/>
    </xf>
    <xf numFmtId="1" fontId="10" fillId="0" borderId="537" xfId="0" applyNumberFormat="1" applyFont="1" applyBorder="1" applyAlignment="1">
      <alignment horizontal="center" vertical="center" wrapText="1"/>
    </xf>
    <xf numFmtId="1" fontId="10" fillId="0" borderId="539" xfId="0" applyNumberFormat="1" applyFont="1" applyBorder="1" applyAlignment="1">
      <alignment horizontal="center" vertical="center" wrapText="1"/>
    </xf>
    <xf numFmtId="1" fontId="32" fillId="0" borderId="534" xfId="0" applyNumberFormat="1" applyFont="1" applyBorder="1" applyAlignment="1">
      <alignment horizontal="left"/>
    </xf>
    <xf numFmtId="1" fontId="5" fillId="4" borderId="527" xfId="0" applyNumberFormat="1" applyFont="1" applyFill="1" applyBorder="1" applyAlignment="1">
      <alignment horizontal="center" vertical="center"/>
    </xf>
    <xf numFmtId="1" fontId="5" fillId="4" borderId="304" xfId="0" applyNumberFormat="1" applyFont="1" applyFill="1" applyBorder="1" applyAlignment="1">
      <alignment horizontal="center" vertical="center"/>
    </xf>
    <xf numFmtId="1" fontId="5" fillId="4" borderId="540" xfId="0" applyNumberFormat="1" applyFont="1" applyFill="1" applyBorder="1" applyAlignment="1">
      <alignment horizontal="center" vertical="center"/>
    </xf>
    <xf numFmtId="1" fontId="5" fillId="0" borderId="535" xfId="0" applyNumberFormat="1" applyFont="1" applyBorder="1" applyAlignment="1">
      <alignment horizontal="center" vertical="center" wrapText="1"/>
    </xf>
    <xf numFmtId="1" fontId="5" fillId="0" borderId="536" xfId="0" applyNumberFormat="1" applyFont="1" applyBorder="1" applyAlignment="1">
      <alignment horizontal="center" vertical="center" wrapText="1"/>
    </xf>
    <xf numFmtId="1" fontId="5" fillId="0" borderId="538" xfId="0" applyNumberFormat="1" applyFont="1" applyBorder="1" applyAlignment="1">
      <alignment horizontal="center" vertical="center" wrapText="1"/>
    </xf>
    <xf numFmtId="1" fontId="5" fillId="0" borderId="534" xfId="0" applyNumberFormat="1" applyFont="1" applyBorder="1" applyAlignment="1">
      <alignment horizontal="center" vertical="center" wrapText="1"/>
    </xf>
    <xf numFmtId="1" fontId="5" fillId="0" borderId="529" xfId="0" applyNumberFormat="1" applyFont="1" applyBorder="1" applyAlignment="1">
      <alignment horizontal="center" vertical="center"/>
    </xf>
    <xf numFmtId="0" fontId="5" fillId="5" borderId="527" xfId="0" applyFont="1" applyFill="1" applyBorder="1" applyAlignment="1">
      <alignment horizontal="center" vertical="center" wrapText="1"/>
    </xf>
    <xf numFmtId="0" fontId="5" fillId="5" borderId="540" xfId="0" applyFont="1" applyFill="1" applyBorder="1" applyAlignment="1">
      <alignment horizontal="center" vertical="center" wrapText="1"/>
    </xf>
    <xf numFmtId="1" fontId="5" fillId="5" borderId="527" xfId="0" applyNumberFormat="1" applyFont="1" applyFill="1" applyBorder="1" applyAlignment="1">
      <alignment horizontal="center" vertical="center"/>
    </xf>
    <xf numFmtId="1" fontId="5" fillId="5" borderId="304" xfId="0" applyNumberFormat="1" applyFont="1" applyFill="1" applyBorder="1" applyAlignment="1">
      <alignment horizontal="center" vertical="center"/>
    </xf>
    <xf numFmtId="1" fontId="5" fillId="5" borderId="540" xfId="0" applyNumberFormat="1" applyFont="1" applyFill="1" applyBorder="1" applyAlignment="1">
      <alignment horizontal="center" vertical="center"/>
    </xf>
    <xf numFmtId="1" fontId="5" fillId="0" borderId="550" xfId="0" applyNumberFormat="1" applyFont="1" applyBorder="1" applyAlignment="1">
      <alignment horizontal="center" vertical="center"/>
    </xf>
    <xf numFmtId="1" fontId="5" fillId="0" borderId="537" xfId="0" applyNumberFormat="1" applyFont="1" applyBorder="1" applyAlignment="1">
      <alignment horizontal="center" vertical="center"/>
    </xf>
    <xf numFmtId="1" fontId="5" fillId="0" borderId="552" xfId="0" applyNumberFormat="1" applyFont="1" applyBorder="1" applyAlignment="1">
      <alignment horizontal="center" vertical="center"/>
    </xf>
    <xf numFmtId="1" fontId="5" fillId="0" borderId="539" xfId="0" applyNumberFormat="1" applyFont="1" applyBorder="1" applyAlignment="1">
      <alignment horizontal="center" vertical="center"/>
    </xf>
    <xf numFmtId="1" fontId="5" fillId="0" borderId="527" xfId="0" applyNumberFormat="1" applyFont="1" applyBorder="1" applyAlignment="1">
      <alignment horizontal="center" vertical="center"/>
    </xf>
    <xf numFmtId="1" fontId="5" fillId="0" borderId="540" xfId="0" applyNumberFormat="1" applyFont="1" applyBorder="1" applyAlignment="1">
      <alignment horizontal="center" vertical="center"/>
    </xf>
    <xf numFmtId="1" fontId="5" fillId="5" borderId="537" xfId="0" applyNumberFormat="1" applyFont="1" applyFill="1" applyBorder="1" applyAlignment="1">
      <alignment horizontal="center" vertical="center" wrapText="1"/>
    </xf>
    <xf numFmtId="1" fontId="5" fillId="5" borderId="539" xfId="0" applyNumberFormat="1" applyFont="1" applyFill="1" applyBorder="1" applyAlignment="1">
      <alignment horizontal="center" vertical="center" wrapText="1"/>
    </xf>
    <xf numFmtId="1" fontId="10" fillId="5" borderId="527" xfId="0" applyNumberFormat="1" applyFont="1" applyFill="1" applyBorder="1" applyAlignment="1">
      <alignment horizontal="center" vertical="center" wrapText="1"/>
    </xf>
    <xf numFmtId="1" fontId="10" fillId="5" borderId="304" xfId="0" applyNumberFormat="1" applyFont="1" applyFill="1" applyBorder="1" applyAlignment="1">
      <alignment horizontal="center" vertical="center" wrapText="1"/>
    </xf>
    <xf numFmtId="1" fontId="10" fillId="5" borderId="540" xfId="0" applyNumberFormat="1" applyFont="1" applyFill="1" applyBorder="1" applyAlignment="1">
      <alignment horizontal="center" vertical="center" wrapText="1"/>
    </xf>
    <xf numFmtId="1" fontId="10" fillId="4" borderId="537" xfId="0" applyNumberFormat="1" applyFont="1" applyFill="1" applyBorder="1" applyAlignment="1">
      <alignment horizontal="center" vertical="center" wrapText="1"/>
    </xf>
    <xf numFmtId="1" fontId="10" fillId="4" borderId="17" xfId="0" applyNumberFormat="1" applyFont="1" applyFill="1" applyBorder="1" applyAlignment="1">
      <alignment horizontal="center" vertical="center" wrapText="1"/>
    </xf>
    <xf numFmtId="1" fontId="10" fillId="4" borderId="539" xfId="0" applyNumberFormat="1" applyFont="1" applyFill="1" applyBorder="1" applyAlignment="1">
      <alignment horizontal="center" vertical="center" wrapText="1"/>
    </xf>
    <xf numFmtId="1" fontId="5" fillId="5" borderId="527" xfId="0" applyNumberFormat="1" applyFont="1" applyFill="1" applyBorder="1" applyAlignment="1">
      <alignment horizontal="center" vertical="center" wrapText="1"/>
    </xf>
    <xf numFmtId="1" fontId="5" fillId="5" borderId="540" xfId="0" applyNumberFormat="1" applyFont="1" applyFill="1" applyBorder="1" applyAlignment="1">
      <alignment horizontal="center" vertical="center" wrapText="1"/>
    </xf>
    <xf numFmtId="1" fontId="5" fillId="0" borderId="528" xfId="0" applyNumberFormat="1" applyFont="1" applyBorder="1" applyAlignment="1">
      <alignment horizontal="center" vertical="center" wrapText="1"/>
    </xf>
    <xf numFmtId="1" fontId="5" fillId="0" borderId="529" xfId="0" applyNumberFormat="1" applyFont="1" applyBorder="1" applyAlignment="1">
      <alignment horizontal="center" vertical="center" wrapText="1"/>
    </xf>
    <xf numFmtId="1" fontId="1" fillId="0" borderId="527" xfId="0" applyNumberFormat="1" applyFont="1" applyBorder="1" applyAlignment="1">
      <alignment horizontal="center" vertical="center" wrapText="1"/>
    </xf>
    <xf numFmtId="1" fontId="1" fillId="0" borderId="391" xfId="0" applyNumberFormat="1" applyFont="1" applyBorder="1" applyAlignment="1">
      <alignment horizontal="center" vertical="center" wrapText="1"/>
    </xf>
    <xf numFmtId="1" fontId="5" fillId="0" borderId="530" xfId="0" applyNumberFormat="1" applyFont="1" applyBorder="1" applyAlignment="1">
      <alignment horizontal="center" vertical="center" wrapText="1"/>
    </xf>
    <xf numFmtId="1" fontId="5" fillId="0" borderId="451" xfId="0" applyNumberFormat="1" applyFont="1" applyBorder="1" applyAlignment="1">
      <alignment horizontal="center" vertical="center" wrapText="1"/>
    </xf>
    <xf numFmtId="1" fontId="5" fillId="0" borderId="520" xfId="0" applyNumberFormat="1" applyFont="1" applyBorder="1" applyAlignment="1">
      <alignment horizontal="center" vertical="center"/>
    </xf>
    <xf numFmtId="1" fontId="5" fillId="0" borderId="397" xfId="0" applyNumberFormat="1" applyFont="1" applyBorder="1" applyAlignment="1">
      <alignment horizontal="center" vertical="center" wrapText="1"/>
    </xf>
    <xf numFmtId="1" fontId="5" fillId="4" borderId="234" xfId="0" applyNumberFormat="1" applyFont="1" applyFill="1" applyBorder="1" applyAlignment="1">
      <alignment horizontal="center" vertical="center" wrapText="1"/>
    </xf>
    <xf numFmtId="1" fontId="5" fillId="4" borderId="17" xfId="0" applyNumberFormat="1" applyFont="1" applyFill="1" applyBorder="1" applyAlignment="1">
      <alignment horizontal="center" vertical="center" wrapText="1"/>
    </xf>
    <xf numFmtId="1" fontId="5" fillId="4" borderId="447" xfId="0" applyNumberFormat="1" applyFont="1" applyFill="1" applyBorder="1" applyAlignment="1">
      <alignment horizontal="center" vertical="center" wrapText="1"/>
    </xf>
    <xf numFmtId="1" fontId="5" fillId="0" borderId="505" xfId="0" applyNumberFormat="1" applyFont="1" applyBorder="1" applyAlignment="1" applyProtection="1">
      <alignment horizontal="center" vertical="center" wrapText="1"/>
      <protection hidden="1"/>
    </xf>
    <xf numFmtId="1" fontId="5" fillId="0" borderId="447" xfId="0" applyNumberFormat="1" applyFont="1" applyBorder="1" applyAlignment="1" applyProtection="1">
      <alignment horizontal="center" vertical="center" wrapText="1"/>
      <protection hidden="1"/>
    </xf>
    <xf numFmtId="1" fontId="5" fillId="0" borderId="512" xfId="0" applyNumberFormat="1" applyFont="1" applyBorder="1" applyAlignment="1" applyProtection="1">
      <alignment horizontal="center" vertical="center" wrapText="1"/>
      <protection hidden="1"/>
    </xf>
    <xf numFmtId="1" fontId="5" fillId="0" borderId="391" xfId="0" applyNumberFormat="1" applyFont="1" applyBorder="1" applyAlignment="1" applyProtection="1">
      <alignment horizontal="center" vertical="center" wrapText="1"/>
      <protection hidden="1"/>
    </xf>
    <xf numFmtId="1" fontId="5" fillId="4" borderId="512" xfId="0" applyNumberFormat="1" applyFont="1" applyFill="1" applyBorder="1" applyAlignment="1" applyProtection="1">
      <alignment horizontal="center" vertical="center" wrapText="1"/>
      <protection hidden="1"/>
    </xf>
    <xf numFmtId="1" fontId="5" fillId="4" borderId="391" xfId="0" applyNumberFormat="1" applyFont="1" applyFill="1" applyBorder="1" applyAlignment="1" applyProtection="1">
      <alignment horizontal="center" vertical="center" wrapText="1"/>
      <protection hidden="1"/>
    </xf>
    <xf numFmtId="1" fontId="5" fillId="0" borderId="513" xfId="0" applyNumberFormat="1" applyFont="1" applyBorder="1" applyAlignment="1" applyProtection="1">
      <alignment horizontal="center" vertical="center" wrapText="1"/>
      <protection hidden="1"/>
    </xf>
    <xf numFmtId="1" fontId="5" fillId="0" borderId="514" xfId="0" applyNumberFormat="1" applyFont="1" applyBorder="1" applyAlignment="1" applyProtection="1">
      <alignment horizontal="center" vertical="center" wrapText="1"/>
      <protection hidden="1"/>
    </xf>
    <xf numFmtId="1" fontId="5" fillId="0" borderId="36" xfId="0" applyNumberFormat="1" applyFont="1" applyBorder="1" applyAlignment="1" applyProtection="1">
      <alignment horizontal="left" vertical="center" wrapText="1"/>
      <protection hidden="1"/>
    </xf>
    <xf numFmtId="1" fontId="5" fillId="0" borderId="44" xfId="0" applyNumberFormat="1" applyFont="1" applyBorder="1" applyAlignment="1" applyProtection="1">
      <alignment horizontal="left" vertical="center" wrapText="1"/>
      <protection hidden="1"/>
    </xf>
    <xf numFmtId="1" fontId="5" fillId="0" borderId="476" xfId="0" applyNumberFormat="1" applyFont="1" applyBorder="1" applyAlignment="1" applyProtection="1">
      <alignment horizontal="center" vertical="center" wrapText="1"/>
      <protection hidden="1"/>
    </xf>
    <xf numFmtId="1" fontId="5" fillId="0" borderId="504" xfId="0" applyNumberFormat="1" applyFont="1" applyBorder="1" applyAlignment="1" applyProtection="1">
      <alignment horizontal="center" vertical="center" wrapText="1"/>
      <protection hidden="1"/>
    </xf>
    <xf numFmtId="1" fontId="5" fillId="0" borderId="459" xfId="0" applyNumberFormat="1" applyFont="1" applyBorder="1" applyAlignment="1" applyProtection="1">
      <alignment horizontal="center" vertical="center" wrapText="1"/>
      <protection hidden="1"/>
    </xf>
    <xf numFmtId="1" fontId="5" fillId="0" borderId="490" xfId="0" applyNumberFormat="1" applyFont="1" applyBorder="1" applyAlignment="1" applyProtection="1">
      <alignment horizontal="center" vertical="center" wrapText="1"/>
      <protection hidden="1"/>
    </xf>
    <xf numFmtId="1" fontId="5" fillId="0" borderId="485" xfId="0" applyNumberFormat="1" applyFont="1" applyBorder="1" applyAlignment="1" applyProtection="1">
      <alignment horizontal="center" vertical="center" wrapText="1"/>
      <protection hidden="1"/>
    </xf>
    <xf numFmtId="1" fontId="5" fillId="0" borderId="493" xfId="0" applyNumberFormat="1" applyFont="1" applyBorder="1" applyAlignment="1" applyProtection="1">
      <alignment horizontal="center" vertical="center" wrapText="1"/>
      <protection hidden="1"/>
    </xf>
    <xf numFmtId="1" fontId="5" fillId="0" borderId="494" xfId="0" applyNumberFormat="1" applyFont="1" applyBorder="1" applyAlignment="1" applyProtection="1">
      <alignment horizontal="center" vertical="center" wrapText="1"/>
      <protection hidden="1"/>
    </xf>
    <xf numFmtId="1" fontId="5" fillId="0" borderId="498" xfId="0" applyNumberFormat="1" applyFont="1" applyBorder="1" applyAlignment="1" applyProtection="1">
      <alignment horizontal="left" vertical="center" wrapText="1"/>
      <protection hidden="1"/>
    </xf>
    <xf numFmtId="1" fontId="5" fillId="0" borderId="304" xfId="0" applyNumberFormat="1" applyFont="1" applyBorder="1" applyAlignment="1" applyProtection="1">
      <alignment horizontal="center" vertical="center" wrapText="1"/>
      <protection hidden="1"/>
    </xf>
    <xf numFmtId="1" fontId="5" fillId="0" borderId="440" xfId="0" applyNumberFormat="1" applyFont="1" applyBorder="1" applyAlignment="1">
      <alignment horizontal="center" vertical="center"/>
    </xf>
    <xf numFmtId="1" fontId="5" fillId="0" borderId="281" xfId="0" applyNumberFormat="1" applyFont="1" applyBorder="1" applyAlignment="1" applyProtection="1">
      <alignment horizontal="center" vertical="center"/>
      <protection hidden="1"/>
    </xf>
    <xf numFmtId="1" fontId="5" fillId="0" borderId="234" xfId="0" applyNumberFormat="1" applyFont="1" applyBorder="1" applyAlignment="1" applyProtection="1">
      <alignment horizontal="center" vertical="center"/>
      <protection hidden="1"/>
    </xf>
    <xf numFmtId="1" fontId="5" fillId="0" borderId="85" xfId="0" applyNumberFormat="1" applyFont="1" applyBorder="1" applyAlignment="1" applyProtection="1">
      <alignment horizontal="center" vertical="center"/>
      <protection hidden="1"/>
    </xf>
    <xf numFmtId="1" fontId="5" fillId="0" borderId="17" xfId="0" applyNumberFormat="1" applyFont="1" applyBorder="1" applyAlignment="1" applyProtection="1">
      <alignment horizontal="center" vertical="center"/>
      <protection hidden="1"/>
    </xf>
    <xf numFmtId="1" fontId="5" fillId="0" borderId="446" xfId="0" applyNumberFormat="1" applyFont="1" applyBorder="1" applyAlignment="1" applyProtection="1">
      <alignment horizontal="center" vertical="center"/>
      <protection hidden="1"/>
    </xf>
    <xf numFmtId="1" fontId="5" fillId="0" borderId="447" xfId="0" applyNumberFormat="1" applyFont="1" applyBorder="1" applyAlignment="1" applyProtection="1">
      <alignment horizontal="center" vertical="center"/>
      <protection hidden="1"/>
    </xf>
    <xf numFmtId="1" fontId="5" fillId="0" borderId="251" xfId="0" applyNumberFormat="1" applyFont="1" applyBorder="1" applyAlignment="1" applyProtection="1">
      <alignment horizontal="center" vertical="center" wrapText="1"/>
      <protection hidden="1"/>
    </xf>
    <xf numFmtId="1" fontId="5" fillId="0" borderId="234" xfId="0" applyNumberFormat="1" applyFont="1" applyBorder="1" applyAlignment="1" applyProtection="1">
      <alignment horizontal="center" vertical="center" wrapText="1"/>
      <protection hidden="1"/>
    </xf>
    <xf numFmtId="1" fontId="5" fillId="0" borderId="397" xfId="0" applyNumberFormat="1" applyFont="1" applyBorder="1" applyAlignment="1" applyProtection="1">
      <alignment horizontal="center" vertical="center" wrapText="1"/>
      <protection hidden="1"/>
    </xf>
    <xf numFmtId="1" fontId="5" fillId="0" borderId="477" xfId="0" applyNumberFormat="1" applyFont="1" applyBorder="1" applyAlignment="1" applyProtection="1">
      <alignment horizontal="center" vertical="center" wrapText="1"/>
      <protection hidden="1"/>
    </xf>
    <xf numFmtId="1" fontId="5" fillId="0" borderId="283" xfId="0" applyNumberFormat="1" applyFont="1" applyBorder="1" applyAlignment="1" applyProtection="1">
      <alignment horizontal="center" vertical="center" wrapText="1"/>
      <protection hidden="1"/>
    </xf>
    <xf numFmtId="1" fontId="5" fillId="0" borderId="483" xfId="0" applyNumberFormat="1" applyFont="1" applyBorder="1" applyAlignment="1" applyProtection="1">
      <alignment horizontal="center" vertical="center" wrapText="1"/>
      <protection hidden="1"/>
    </xf>
    <xf numFmtId="1" fontId="5" fillId="4" borderId="194" xfId="0" applyNumberFormat="1" applyFont="1" applyFill="1" applyBorder="1" applyAlignment="1">
      <alignment horizontal="center" vertical="center" wrapText="1"/>
    </xf>
    <xf numFmtId="1" fontId="5" fillId="4" borderId="16" xfId="0" applyNumberFormat="1" applyFont="1" applyFill="1" applyBorder="1" applyAlignment="1">
      <alignment horizontal="center" vertical="center" wrapText="1"/>
    </xf>
    <xf numFmtId="1" fontId="5" fillId="4" borderId="451" xfId="0" applyNumberFormat="1" applyFont="1" applyFill="1" applyBorder="1" applyAlignment="1">
      <alignment horizontal="center" vertical="center" wrapText="1"/>
    </xf>
    <xf numFmtId="1" fontId="5" fillId="4" borderId="286" xfId="0" applyNumberFormat="1" applyFont="1" applyFill="1" applyBorder="1" applyAlignment="1">
      <alignment horizontal="center" vertical="center" wrapText="1"/>
    </xf>
    <xf numFmtId="1" fontId="5" fillId="4" borderId="304" xfId="0" applyNumberFormat="1" applyFont="1" applyFill="1" applyBorder="1" applyAlignment="1">
      <alignment horizontal="center" vertical="center" wrapText="1"/>
    </xf>
    <xf numFmtId="1" fontId="5" fillId="4" borderId="391" xfId="0" applyNumberFormat="1" applyFont="1" applyFill="1" applyBorder="1" applyAlignment="1">
      <alignment horizontal="center" vertical="center" wrapText="1"/>
    </xf>
    <xf numFmtId="1" fontId="5" fillId="0" borderId="485" xfId="0" applyNumberFormat="1" applyFont="1" applyBorder="1" applyAlignment="1">
      <alignment horizontal="center" vertical="center" wrapText="1"/>
    </xf>
    <xf numFmtId="1" fontId="5" fillId="0" borderId="440" xfId="0" applyNumberFormat="1" applyFont="1" applyBorder="1" applyAlignment="1" applyProtection="1">
      <alignment horizontal="center" vertical="center" wrapText="1"/>
      <protection hidden="1"/>
    </xf>
    <xf numFmtId="1" fontId="5" fillId="0" borderId="284" xfId="0" applyNumberFormat="1" applyFont="1" applyBorder="1" applyAlignment="1" applyProtection="1">
      <alignment horizontal="center" vertical="center" wrapText="1"/>
      <protection hidden="1"/>
    </xf>
    <xf numFmtId="1" fontId="6" fillId="3" borderId="283" xfId="0" applyNumberFormat="1" applyFont="1" applyFill="1" applyBorder="1" applyAlignment="1" applyProtection="1">
      <alignment horizontal="left" wrapText="1"/>
      <protection hidden="1"/>
    </xf>
    <xf numFmtId="1" fontId="5" fillId="0" borderId="476" xfId="0" applyNumberFormat="1" applyFont="1" applyBorder="1" applyAlignment="1">
      <alignment horizontal="center" vertical="center" wrapText="1"/>
    </xf>
    <xf numFmtId="1" fontId="5" fillId="0" borderId="391" xfId="0" applyNumberFormat="1" applyFont="1" applyBorder="1" applyAlignment="1">
      <alignment horizontal="center" vertical="center" wrapText="1"/>
    </xf>
    <xf numFmtId="1" fontId="5" fillId="0" borderId="281" xfId="0" applyNumberFormat="1" applyFont="1" applyBorder="1" applyAlignment="1" applyProtection="1">
      <alignment horizontal="center" vertical="center" wrapText="1"/>
      <protection hidden="1"/>
    </xf>
    <xf numFmtId="1" fontId="5" fillId="0" borderId="446" xfId="0" applyNumberFormat="1" applyFont="1" applyBorder="1" applyAlignment="1" applyProtection="1">
      <alignment horizontal="center" vertical="center" wrapText="1"/>
      <protection hidden="1"/>
    </xf>
    <xf numFmtId="1" fontId="5" fillId="0" borderId="477" xfId="0" applyNumberFormat="1" applyFont="1" applyBorder="1" applyAlignment="1">
      <alignment horizontal="center" vertical="center" wrapText="1"/>
    </xf>
    <xf numFmtId="1" fontId="5" fillId="0" borderId="472" xfId="0" applyNumberFormat="1" applyFont="1" applyBorder="1" applyAlignment="1">
      <alignment horizontal="center" vertical="center" wrapText="1"/>
    </xf>
    <xf numFmtId="1" fontId="5" fillId="0" borderId="478" xfId="0" applyNumberFormat="1" applyFont="1" applyBorder="1" applyAlignment="1">
      <alignment horizontal="center" vertical="center" wrapText="1"/>
    </xf>
    <xf numFmtId="0" fontId="18" fillId="5" borderId="477" xfId="0" applyFont="1" applyFill="1" applyBorder="1" applyAlignment="1">
      <alignment horizontal="center" vertical="center"/>
    </xf>
    <xf numFmtId="0" fontId="18" fillId="5" borderId="478" xfId="0" applyFont="1" applyFill="1" applyBorder="1" applyAlignment="1">
      <alignment horizontal="center" vertical="center"/>
    </xf>
    <xf numFmtId="0" fontId="18" fillId="5" borderId="472" xfId="0" applyFont="1" applyFill="1" applyBorder="1" applyAlignment="1">
      <alignment horizontal="center" vertical="center"/>
    </xf>
    <xf numFmtId="1" fontId="5" fillId="0" borderId="476" xfId="0" applyNumberFormat="1" applyFont="1" applyBorder="1" applyAlignment="1">
      <alignment horizontal="center" vertical="center"/>
    </xf>
    <xf numFmtId="1" fontId="10" fillId="4" borderId="286" xfId="0" applyNumberFormat="1" applyFont="1" applyFill="1" applyBorder="1" applyAlignment="1">
      <alignment horizontal="center" vertical="center" wrapText="1"/>
    </xf>
    <xf numFmtId="1" fontId="10" fillId="4" borderId="391" xfId="0" applyNumberFormat="1" applyFont="1" applyFill="1" applyBorder="1" applyAlignment="1">
      <alignment horizontal="center" vertical="center" wrapText="1"/>
    </xf>
    <xf numFmtId="1" fontId="5" fillId="5" borderId="440" xfId="0" applyNumberFormat="1" applyFont="1" applyFill="1" applyBorder="1" applyAlignment="1">
      <alignment horizontal="center" vertical="center"/>
    </xf>
    <xf numFmtId="1" fontId="5" fillId="5" borderId="284" xfId="0" applyNumberFormat="1" applyFont="1" applyFill="1" applyBorder="1" applyAlignment="1">
      <alignment horizontal="center" vertical="center"/>
    </xf>
    <xf numFmtId="1" fontId="5" fillId="0" borderId="440" xfId="0" applyNumberFormat="1" applyFont="1" applyBorder="1" applyAlignment="1">
      <alignment horizontal="left" vertical="center" wrapText="1"/>
    </xf>
    <xf numFmtId="1" fontId="5" fillId="0" borderId="284" xfId="0" applyNumberFormat="1" applyFont="1" applyBorder="1" applyAlignment="1">
      <alignment horizontal="left" vertical="center" wrapText="1"/>
    </xf>
    <xf numFmtId="1" fontId="5" fillId="4" borderId="435" xfId="0" applyNumberFormat="1" applyFont="1" applyFill="1" applyBorder="1" applyAlignment="1">
      <alignment horizontal="center" vertical="center" wrapText="1"/>
    </xf>
    <xf numFmtId="1" fontId="5" fillId="4" borderId="281" xfId="0" applyNumberFormat="1" applyFont="1" applyFill="1" applyBorder="1" applyAlignment="1">
      <alignment horizontal="center" vertical="center"/>
    </xf>
    <xf numFmtId="1" fontId="5" fillId="4" borderId="234" xfId="0" applyNumberFormat="1" applyFont="1" applyFill="1" applyBorder="1" applyAlignment="1">
      <alignment horizontal="center" vertical="center"/>
    </xf>
    <xf numFmtId="0" fontId="55" fillId="0" borderId="0" xfId="0" applyFont="1"/>
    <xf numFmtId="0" fontId="56" fillId="26" borderId="561" xfId="0" applyFont="1" applyFill="1" applyBorder="1" applyAlignment="1">
      <alignment horizontal="center" vertical="center"/>
    </xf>
    <xf numFmtId="0" fontId="55" fillId="0" borderId="561" xfId="0" applyFont="1" applyBorder="1"/>
    <xf numFmtId="0" fontId="55" fillId="5" borderId="561" xfId="0" applyFont="1" applyFill="1" applyBorder="1"/>
    <xf numFmtId="0" fontId="55" fillId="0" borderId="562" xfId="0" applyFont="1" applyBorder="1"/>
    <xf numFmtId="0" fontId="55" fillId="0" borderId="353" xfId="0" applyFont="1" applyBorder="1"/>
    <xf numFmtId="1" fontId="1" fillId="0" borderId="563" xfId="0" applyNumberFormat="1" applyFont="1" applyBorder="1" applyAlignment="1">
      <alignment horizontal="center" wrapText="1"/>
    </xf>
    <xf numFmtId="1" fontId="46" fillId="0" borderId="0" xfId="0" applyNumberFormat="1" applyFont="1" applyAlignment="1">
      <alignment horizontal="left" vertical="center" wrapText="1"/>
    </xf>
    <xf numFmtId="1" fontId="3" fillId="3" borderId="0" xfId="0" applyNumberFormat="1" applyFont="1" applyFill="1" applyAlignment="1">
      <alignment horizontal="right"/>
    </xf>
    <xf numFmtId="1" fontId="3" fillId="3" borderId="0" xfId="0" applyNumberFormat="1" applyFont="1" applyFill="1" applyAlignment="1">
      <alignment vertical="center"/>
    </xf>
    <xf numFmtId="1" fontId="1" fillId="5" borderId="0" xfId="0" applyNumberFormat="1" applyFont="1" applyFill="1" applyAlignment="1">
      <alignment wrapText="1"/>
    </xf>
    <xf numFmtId="1" fontId="1" fillId="5" borderId="0" xfId="0" applyNumberFormat="1" applyFont="1" applyFill="1" applyAlignment="1">
      <alignment horizontal="left" wrapText="1"/>
    </xf>
    <xf numFmtId="1" fontId="5" fillId="3" borderId="0" xfId="0" applyNumberFormat="1" applyFont="1" applyFill="1" applyAlignment="1">
      <alignment vertical="center"/>
    </xf>
    <xf numFmtId="1" fontId="5" fillId="3" borderId="0" xfId="0" applyNumberFormat="1" applyFont="1" applyFill="1" applyAlignment="1">
      <alignment horizontal="center" vertical="center" wrapText="1"/>
    </xf>
    <xf numFmtId="1" fontId="1" fillId="0" borderId="564" xfId="0" applyNumberFormat="1" applyFont="1" applyBorder="1" applyAlignment="1">
      <alignment horizontal="center" wrapText="1"/>
    </xf>
    <xf numFmtId="1" fontId="46" fillId="0" borderId="534" xfId="0" applyNumberFormat="1" applyFont="1" applyBorder="1" applyAlignment="1">
      <alignment horizontal="left" vertical="center" wrapText="1"/>
    </xf>
    <xf numFmtId="1" fontId="1" fillId="0" borderId="565" xfId="0" applyNumberFormat="1" applyFont="1" applyBorder="1" applyAlignment="1">
      <alignment horizontal="center" vertical="center"/>
    </xf>
    <xf numFmtId="1" fontId="1" fillId="0" borderId="534" xfId="0" applyNumberFormat="1" applyFont="1" applyBorder="1" applyAlignment="1">
      <alignment horizontal="center" vertical="center"/>
    </xf>
    <xf numFmtId="1" fontId="1" fillId="5" borderId="523" xfId="0" applyNumberFormat="1" applyFont="1" applyFill="1" applyBorder="1" applyAlignment="1">
      <alignment horizontal="center" vertical="center"/>
    </xf>
    <xf numFmtId="1" fontId="1" fillId="5" borderId="566" xfId="0" applyNumberFormat="1" applyFont="1" applyFill="1" applyBorder="1" applyAlignment="1">
      <alignment horizontal="center" vertical="center"/>
    </xf>
    <xf numFmtId="1" fontId="1" fillId="5" borderId="567" xfId="0" applyNumberFormat="1" applyFont="1" applyFill="1" applyBorder="1" applyAlignment="1">
      <alignment horizontal="center" vertical="center"/>
    </xf>
    <xf numFmtId="1" fontId="5" fillId="4" borderId="568" xfId="0" applyNumberFormat="1" applyFont="1" applyFill="1" applyBorder="1" applyAlignment="1">
      <alignment horizontal="center" vertical="center" wrapText="1"/>
    </xf>
    <xf numFmtId="1" fontId="5" fillId="0" borderId="569" xfId="0" applyNumberFormat="1" applyFont="1" applyBorder="1" applyAlignment="1">
      <alignment horizontal="center" vertical="center" wrapText="1"/>
    </xf>
    <xf numFmtId="1" fontId="5" fillId="0" borderId="570" xfId="0" applyNumberFormat="1" applyFont="1" applyBorder="1" applyAlignment="1">
      <alignment horizontal="center" vertical="center" wrapText="1"/>
    </xf>
    <xf numFmtId="1" fontId="5" fillId="0" borderId="571" xfId="0" applyNumberFormat="1" applyFont="1" applyBorder="1" applyAlignment="1">
      <alignment horizontal="center" vertical="center"/>
    </xf>
    <xf numFmtId="1" fontId="5" fillId="0" borderId="567" xfId="0" applyNumberFormat="1" applyFont="1" applyBorder="1" applyAlignment="1">
      <alignment horizontal="center" vertical="center"/>
    </xf>
    <xf numFmtId="1" fontId="5" fillId="0" borderId="566" xfId="0" applyNumberFormat="1" applyFont="1" applyBorder="1" applyAlignment="1">
      <alignment horizontal="center" vertical="center"/>
    </xf>
    <xf numFmtId="1" fontId="5" fillId="0" borderId="572" xfId="0" applyNumberFormat="1" applyFont="1" applyBorder="1" applyAlignment="1">
      <alignment horizontal="center" vertical="center" wrapText="1"/>
    </xf>
    <xf numFmtId="1" fontId="5" fillId="0" borderId="573" xfId="0" applyNumberFormat="1" applyFont="1" applyBorder="1" applyAlignment="1">
      <alignment horizontal="center" vertical="center" wrapText="1"/>
    </xf>
    <xf numFmtId="1" fontId="5" fillId="0" borderId="574" xfId="0" applyNumberFormat="1" applyFont="1" applyBorder="1" applyAlignment="1">
      <alignment horizontal="center" vertical="center" wrapText="1"/>
    </xf>
    <xf numFmtId="1" fontId="5" fillId="0" borderId="575" xfId="0" applyNumberFormat="1" applyFont="1" applyBorder="1" applyAlignment="1">
      <alignment horizontal="center" vertical="center" wrapText="1"/>
    </xf>
    <xf numFmtId="1" fontId="5" fillId="0" borderId="546" xfId="0" applyNumberFormat="1" applyFont="1" applyBorder="1" applyAlignment="1">
      <alignment horizontal="center" vertical="center"/>
    </xf>
    <xf numFmtId="1" fontId="5" fillId="0" borderId="571" xfId="0" applyNumberFormat="1" applyFont="1" applyBorder="1" applyAlignment="1">
      <alignment horizontal="center" vertical="center" wrapText="1"/>
    </xf>
    <xf numFmtId="1" fontId="5" fillId="0" borderId="559" xfId="0" applyNumberFormat="1" applyFont="1" applyBorder="1" applyAlignment="1">
      <alignment horizontal="center" vertical="center" wrapText="1"/>
    </xf>
    <xf numFmtId="1" fontId="5" fillId="0" borderId="566" xfId="0" applyNumberFormat="1" applyFont="1" applyBorder="1" applyAlignment="1">
      <alignment horizontal="center" vertical="center"/>
    </xf>
    <xf numFmtId="1" fontId="5" fillId="0" borderId="574" xfId="0" applyNumberFormat="1" applyFont="1" applyBorder="1" applyAlignment="1">
      <alignment horizontal="center" vertical="center"/>
    </xf>
    <xf numFmtId="1" fontId="5" fillId="4" borderId="574" xfId="0" applyNumberFormat="1" applyFont="1" applyFill="1" applyBorder="1" applyAlignment="1">
      <alignment horizontal="center" vertical="center" wrapText="1"/>
    </xf>
    <xf numFmtId="1" fontId="5" fillId="4" borderId="559" xfId="0" applyNumberFormat="1" applyFont="1" applyFill="1" applyBorder="1" applyAlignment="1">
      <alignment horizontal="center" vertical="center" wrapText="1"/>
    </xf>
    <xf numFmtId="1" fontId="5" fillId="11" borderId="54" xfId="13" applyNumberFormat="1" applyFont="1" applyBorder="1" applyProtection="1">
      <protection locked="0"/>
    </xf>
    <xf numFmtId="1" fontId="5" fillId="11" borderId="30" xfId="13" applyNumberFormat="1" applyFont="1" applyBorder="1" applyProtection="1">
      <protection locked="0"/>
    </xf>
    <xf numFmtId="1" fontId="5" fillId="5" borderId="569" xfId="0" applyNumberFormat="1" applyFont="1" applyFill="1" applyBorder="1" applyAlignment="1">
      <alignment vertical="center"/>
    </xf>
    <xf numFmtId="1" fontId="5" fillId="11" borderId="58" xfId="13" applyNumberFormat="1" applyFont="1" applyBorder="1" applyProtection="1">
      <protection locked="0"/>
    </xf>
    <xf numFmtId="1" fontId="5" fillId="11" borderId="33" xfId="13" applyNumberFormat="1" applyFont="1" applyBorder="1" applyProtection="1">
      <protection locked="0"/>
    </xf>
    <xf numFmtId="1" fontId="5" fillId="0" borderId="33" xfId="0" applyNumberFormat="1" applyFont="1" applyBorder="1" applyProtection="1">
      <protection locked="0"/>
    </xf>
    <xf numFmtId="1" fontId="5" fillId="0" borderId="58" xfId="0" applyNumberFormat="1" applyFont="1" applyBorder="1" applyProtection="1">
      <protection locked="0"/>
    </xf>
    <xf numFmtId="1" fontId="5" fillId="0" borderId="35" xfId="0" applyNumberFormat="1" applyFont="1" applyBorder="1" applyProtection="1">
      <protection locked="0"/>
    </xf>
    <xf numFmtId="1" fontId="5" fillId="0" borderId="34" xfId="0" applyNumberFormat="1" applyFont="1" applyBorder="1" applyProtection="1">
      <protection locked="0"/>
    </xf>
    <xf numFmtId="1" fontId="5" fillId="0" borderId="32" xfId="0" applyNumberFormat="1" applyFont="1" applyBorder="1" applyProtection="1">
      <protection locked="0"/>
    </xf>
    <xf numFmtId="1" fontId="5" fillId="0" borderId="569" xfId="0" applyNumberFormat="1" applyFont="1" applyBorder="1" applyAlignment="1">
      <alignment vertical="center"/>
    </xf>
    <xf numFmtId="1" fontId="5" fillId="4" borderId="0" xfId="0" applyNumberFormat="1" applyFont="1" applyFill="1"/>
    <xf numFmtId="1" fontId="5" fillId="0" borderId="32" xfId="0" applyNumberFormat="1" applyFont="1" applyBorder="1" applyAlignment="1">
      <alignment wrapText="1"/>
    </xf>
    <xf numFmtId="1" fontId="5" fillId="4" borderId="32" xfId="0" applyNumberFormat="1" applyFont="1" applyFill="1" applyBorder="1"/>
    <xf numFmtId="1" fontId="5" fillId="27" borderId="33" xfId="0" applyNumberFormat="1" applyFont="1" applyFill="1" applyBorder="1"/>
    <xf numFmtId="1" fontId="5" fillId="27" borderId="58" xfId="0" applyNumberFormat="1" applyFont="1" applyFill="1" applyBorder="1"/>
    <xf numFmtId="1" fontId="5" fillId="7" borderId="26" xfId="0" applyNumberFormat="1" applyFont="1" applyFill="1" applyBorder="1" applyProtection="1">
      <protection locked="0"/>
    </xf>
    <xf numFmtId="1" fontId="5" fillId="7" borderId="82" xfId="0" applyNumberFormat="1" applyFont="1" applyFill="1" applyBorder="1" applyProtection="1">
      <protection locked="0"/>
    </xf>
    <xf numFmtId="1" fontId="5" fillId="0" borderId="569" xfId="0" applyNumberFormat="1" applyFont="1" applyBorder="1"/>
    <xf numFmtId="1" fontId="5" fillId="0" borderId="577" xfId="0" applyNumberFormat="1" applyFont="1" applyBorder="1"/>
    <xf numFmtId="1" fontId="5" fillId="7" borderId="81" xfId="0" applyNumberFormat="1" applyFont="1" applyFill="1" applyBorder="1" applyProtection="1">
      <protection locked="0"/>
    </xf>
    <xf numFmtId="1" fontId="1" fillId="0" borderId="571" xfId="0" applyNumberFormat="1" applyFont="1" applyBorder="1" applyAlignment="1">
      <alignment horizontal="center" vertical="center"/>
    </xf>
    <xf numFmtId="1" fontId="5" fillId="0" borderId="568" xfId="0" applyNumberFormat="1" applyFont="1" applyBorder="1"/>
    <xf numFmtId="1" fontId="5" fillId="0" borderId="578" xfId="0" applyNumberFormat="1" applyFont="1" applyBorder="1"/>
    <xf numFmtId="1" fontId="5" fillId="0" borderId="93" xfId="0" applyNumberFormat="1" applyFont="1" applyBorder="1"/>
    <xf numFmtId="1" fontId="5" fillId="0" borderId="544" xfId="0" applyNumberFormat="1" applyFont="1" applyBorder="1"/>
    <xf numFmtId="1" fontId="5" fillId="0" borderId="534" xfId="0" applyNumberFormat="1" applyFont="1" applyBorder="1"/>
    <xf numFmtId="1" fontId="5" fillId="0" borderId="572" xfId="0" applyNumberFormat="1" applyFont="1" applyBorder="1"/>
    <xf numFmtId="1" fontId="10" fillId="0" borderId="578" xfId="0" applyNumberFormat="1" applyFont="1" applyBorder="1"/>
    <xf numFmtId="1" fontId="10" fillId="0" borderId="539" xfId="0" applyNumberFormat="1" applyFont="1" applyBorder="1"/>
    <xf numFmtId="1" fontId="26" fillId="4" borderId="569" xfId="0" applyNumberFormat="1" applyFont="1" applyFill="1" applyBorder="1"/>
    <xf numFmtId="1" fontId="10" fillId="4" borderId="570" xfId="0" applyNumberFormat="1" applyFont="1" applyFill="1" applyBorder="1" applyAlignment="1">
      <alignment horizontal="center" vertical="center" wrapText="1"/>
    </xf>
    <xf numFmtId="1" fontId="10" fillId="4" borderId="535" xfId="0" applyNumberFormat="1" applyFont="1" applyFill="1" applyBorder="1" applyAlignment="1">
      <alignment horizontal="center" vertical="center" wrapText="1"/>
    </xf>
    <xf numFmtId="1" fontId="10" fillId="4" borderId="536" xfId="0" applyNumberFormat="1" applyFont="1" applyFill="1" applyBorder="1" applyAlignment="1">
      <alignment horizontal="center" vertical="center" wrapText="1"/>
    </xf>
    <xf numFmtId="1" fontId="10" fillId="4" borderId="535" xfId="0" applyNumberFormat="1" applyFont="1" applyFill="1" applyBorder="1" applyAlignment="1">
      <alignment horizontal="center" vertical="center"/>
    </xf>
    <xf numFmtId="1" fontId="10" fillId="4" borderId="536" xfId="0" applyNumberFormat="1" applyFont="1" applyFill="1" applyBorder="1" applyAlignment="1">
      <alignment horizontal="center" vertical="center"/>
    </xf>
    <xf numFmtId="1" fontId="10" fillId="4" borderId="537" xfId="0" applyNumberFormat="1" applyFont="1" applyFill="1" applyBorder="1" applyAlignment="1">
      <alignment horizontal="center" vertical="center"/>
    </xf>
    <xf numFmtId="1" fontId="5" fillId="4" borderId="535" xfId="0" applyNumberFormat="1" applyFont="1" applyFill="1" applyBorder="1" applyAlignment="1">
      <alignment horizontal="center" vertical="center" wrapText="1"/>
    </xf>
    <xf numFmtId="1" fontId="5" fillId="4" borderId="537" xfId="0" applyNumberFormat="1" applyFont="1" applyFill="1" applyBorder="1" applyAlignment="1">
      <alignment horizontal="center" vertical="center" wrapText="1"/>
    </xf>
    <xf numFmtId="1" fontId="5" fillId="4" borderId="570" xfId="0" applyNumberFormat="1" applyFont="1" applyFill="1" applyBorder="1" applyAlignment="1">
      <alignment horizontal="center" vertical="center" wrapText="1"/>
    </xf>
    <xf numFmtId="1" fontId="10" fillId="4" borderId="577" xfId="0" applyNumberFormat="1" applyFont="1" applyFill="1" applyBorder="1" applyAlignment="1">
      <alignment horizontal="center" vertical="center" wrapText="1"/>
    </xf>
    <xf numFmtId="1" fontId="10" fillId="4" borderId="572" xfId="0" applyNumberFormat="1" applyFont="1" applyFill="1" applyBorder="1" applyAlignment="1">
      <alignment horizontal="center" vertical="center" wrapText="1"/>
    </xf>
    <xf numFmtId="1" fontId="10" fillId="4" borderId="534" xfId="0" applyNumberFormat="1" applyFont="1" applyFill="1" applyBorder="1" applyAlignment="1">
      <alignment horizontal="center" vertical="center" wrapText="1"/>
    </xf>
    <xf numFmtId="1" fontId="10" fillId="4" borderId="572" xfId="0" applyNumberFormat="1" applyFont="1" applyFill="1" applyBorder="1" applyAlignment="1">
      <alignment horizontal="center" vertical="center"/>
    </xf>
    <xf numFmtId="1" fontId="10" fillId="4" borderId="534" xfId="0" applyNumberFormat="1" applyFont="1" applyFill="1" applyBorder="1" applyAlignment="1">
      <alignment horizontal="center" vertical="center"/>
    </xf>
    <xf numFmtId="1" fontId="10" fillId="4" borderId="539" xfId="0" applyNumberFormat="1" applyFont="1" applyFill="1" applyBorder="1" applyAlignment="1">
      <alignment horizontal="center" vertical="center"/>
    </xf>
    <xf numFmtId="1" fontId="5" fillId="4" borderId="572" xfId="0" applyNumberFormat="1" applyFont="1" applyFill="1" applyBorder="1" applyAlignment="1">
      <alignment horizontal="center" vertical="center" wrapText="1"/>
    </xf>
    <xf numFmtId="1" fontId="5" fillId="4" borderId="539" xfId="0" applyNumberFormat="1" applyFont="1" applyFill="1" applyBorder="1" applyAlignment="1">
      <alignment horizontal="center" vertical="center" wrapText="1"/>
    </xf>
    <xf numFmtId="1" fontId="5" fillId="4" borderId="577" xfId="0" applyNumberFormat="1" applyFont="1" applyFill="1" applyBorder="1" applyAlignment="1">
      <alignment horizontal="center" vertical="center" wrapText="1"/>
    </xf>
    <xf numFmtId="1" fontId="10" fillId="4" borderId="573" xfId="0" applyNumberFormat="1" applyFont="1" applyFill="1" applyBorder="1" applyAlignment="1">
      <alignment horizontal="center" vertical="center" wrapText="1"/>
    </xf>
    <xf numFmtId="1" fontId="10" fillId="4" borderId="574" xfId="0" applyNumberFormat="1" applyFont="1" applyFill="1" applyBorder="1" applyAlignment="1">
      <alignment horizontal="center" vertical="center" wrapText="1"/>
    </xf>
    <xf numFmtId="1" fontId="10" fillId="4" borderId="546" xfId="0" applyNumberFormat="1" applyFont="1" applyFill="1" applyBorder="1" applyAlignment="1">
      <alignment horizontal="center" vertical="center" wrapText="1"/>
    </xf>
    <xf numFmtId="1" fontId="10" fillId="4" borderId="559" xfId="0" applyNumberFormat="1" applyFont="1" applyFill="1" applyBorder="1" applyAlignment="1">
      <alignment horizontal="center" vertical="center" wrapText="1"/>
    </xf>
    <xf numFmtId="1" fontId="10" fillId="4" borderId="568" xfId="0" applyNumberFormat="1" applyFont="1" applyFill="1" applyBorder="1" applyAlignment="1">
      <alignment horizontal="center" vertical="center" wrapText="1"/>
    </xf>
    <xf numFmtId="1" fontId="10" fillId="4" borderId="575" xfId="0" applyNumberFormat="1" applyFont="1" applyFill="1" applyBorder="1" applyAlignment="1">
      <alignment horizontal="center" vertical="center" wrapText="1"/>
    </xf>
    <xf numFmtId="1" fontId="57" fillId="4" borderId="574" xfId="0" applyNumberFormat="1" applyFont="1" applyFill="1" applyBorder="1" applyAlignment="1">
      <alignment horizontal="center" vertical="center" wrapText="1"/>
    </xf>
    <xf numFmtId="1" fontId="57" fillId="4" borderId="559" xfId="0" applyNumberFormat="1" applyFont="1" applyFill="1" applyBorder="1" applyAlignment="1">
      <alignment horizontal="center" vertical="center" wrapText="1"/>
    </xf>
    <xf numFmtId="1" fontId="5" fillId="4" borderId="573" xfId="0" applyNumberFormat="1" applyFont="1" applyFill="1" applyBorder="1" applyAlignment="1">
      <alignment horizontal="center" vertical="center" wrapText="1"/>
    </xf>
    <xf numFmtId="1" fontId="57" fillId="4" borderId="568" xfId="0" applyNumberFormat="1" applyFont="1" applyFill="1" applyBorder="1" applyAlignment="1">
      <alignment horizontal="center" vertical="center" wrapText="1"/>
    </xf>
    <xf numFmtId="1" fontId="10" fillId="4" borderId="573" xfId="0" applyNumberFormat="1" applyFont="1" applyFill="1" applyBorder="1" applyAlignment="1">
      <alignment horizontal="center" vertical="center" wrapText="1"/>
    </xf>
    <xf numFmtId="1" fontId="5" fillId="4" borderId="567" xfId="0" applyNumberFormat="1" applyFont="1" applyFill="1" applyBorder="1" applyAlignment="1">
      <alignment horizontal="center" vertical="center" wrapText="1"/>
    </xf>
    <xf numFmtId="1" fontId="5" fillId="4" borderId="574" xfId="0" applyNumberFormat="1" applyFont="1" applyFill="1" applyBorder="1" applyAlignment="1" applyProtection="1">
      <alignment horizontal="center" vertical="center" wrapText="1"/>
      <protection hidden="1"/>
    </xf>
    <xf numFmtId="1" fontId="5" fillId="4" borderId="546" xfId="0" applyNumberFormat="1" applyFont="1" applyFill="1" applyBorder="1" applyAlignment="1" applyProtection="1">
      <alignment horizontal="center" vertical="center" wrapText="1"/>
      <protection hidden="1"/>
    </xf>
    <xf numFmtId="1" fontId="5" fillId="4" borderId="567" xfId="0" applyNumberFormat="1" applyFont="1" applyFill="1" applyBorder="1" applyAlignment="1" applyProtection="1">
      <alignment horizontal="center" vertical="center" wrapText="1"/>
      <protection hidden="1"/>
    </xf>
    <xf numFmtId="1" fontId="5" fillId="4" borderId="26" xfId="0" applyNumberFormat="1" applyFont="1" applyFill="1" applyBorder="1"/>
    <xf numFmtId="1" fontId="5" fillId="4" borderId="570" xfId="0" applyNumberFormat="1" applyFont="1" applyFill="1" applyBorder="1" applyProtection="1">
      <protection locked="0"/>
    </xf>
    <xf numFmtId="1" fontId="9" fillId="4" borderId="547" xfId="0" applyNumberFormat="1" applyFont="1" applyFill="1" applyBorder="1" applyProtection="1">
      <protection locked="0"/>
    </xf>
    <xf numFmtId="1" fontId="9" fillId="4" borderId="548" xfId="0" applyNumberFormat="1" applyFont="1" applyFill="1" applyBorder="1" applyProtection="1">
      <protection locked="0"/>
    </xf>
    <xf numFmtId="1" fontId="9" fillId="4" borderId="570" xfId="0" applyNumberFormat="1" applyFont="1" applyFill="1" applyBorder="1" applyProtection="1">
      <protection locked="0"/>
    </xf>
    <xf numFmtId="1" fontId="9" fillId="4" borderId="577" xfId="0" applyNumberFormat="1" applyFont="1" applyFill="1" applyBorder="1" applyProtection="1">
      <protection locked="0"/>
    </xf>
    <xf numFmtId="1" fontId="9" fillId="4" borderId="217" xfId="0" applyNumberFormat="1" applyFont="1" applyFill="1" applyBorder="1" applyProtection="1">
      <protection locked="0"/>
    </xf>
    <xf numFmtId="1" fontId="9" fillId="4" borderId="0" xfId="0" applyNumberFormat="1" applyFont="1" applyFill="1" applyProtection="1">
      <protection locked="0"/>
    </xf>
    <xf numFmtId="1" fontId="9" fillId="4" borderId="32" xfId="0" applyNumberFormat="1" applyFont="1" applyFill="1" applyBorder="1" applyProtection="1">
      <protection locked="0"/>
    </xf>
    <xf numFmtId="1" fontId="9" fillId="4" borderId="35" xfId="0" applyNumberFormat="1" applyFont="1" applyFill="1" applyBorder="1" applyProtection="1">
      <protection locked="0"/>
    </xf>
    <xf numFmtId="1" fontId="5" fillId="4" borderId="403" xfId="0" applyNumberFormat="1" applyFont="1" applyFill="1" applyBorder="1" applyProtection="1">
      <protection locked="0"/>
    </xf>
    <xf numFmtId="1" fontId="5" fillId="4" borderId="30" xfId="0" applyNumberFormat="1" applyFont="1" applyFill="1" applyBorder="1" applyProtection="1">
      <protection locked="0"/>
    </xf>
    <xf numFmtId="1" fontId="5" fillId="4" borderId="434" xfId="0" applyNumberFormat="1" applyFont="1" applyFill="1" applyBorder="1" applyProtection="1">
      <protection locked="0"/>
    </xf>
    <xf numFmtId="1" fontId="5" fillId="4" borderId="399" xfId="0" applyNumberFormat="1" applyFont="1" applyFill="1" applyBorder="1" applyProtection="1">
      <protection locked="0"/>
    </xf>
    <xf numFmtId="1" fontId="5" fillId="4" borderId="78" xfId="0" applyNumberFormat="1" applyFont="1" applyFill="1" applyBorder="1" applyProtection="1">
      <protection locked="0"/>
    </xf>
    <xf numFmtId="1" fontId="5" fillId="4" borderId="113" xfId="0" applyNumberFormat="1" applyFont="1" applyFill="1" applyBorder="1" applyProtection="1">
      <protection locked="0"/>
    </xf>
    <xf numFmtId="1" fontId="9" fillId="4" borderId="113" xfId="0" applyNumberFormat="1" applyFont="1" applyFill="1" applyBorder="1" applyProtection="1">
      <protection locked="0"/>
    </xf>
    <xf numFmtId="1" fontId="5" fillId="4" borderId="24" xfId="0" applyNumberFormat="1" applyFont="1" applyFill="1" applyBorder="1" applyProtection="1">
      <protection locked="0"/>
    </xf>
    <xf numFmtId="1" fontId="5" fillId="4" borderId="60" xfId="0" applyNumberFormat="1" applyFont="1" applyFill="1" applyBorder="1" applyProtection="1">
      <protection locked="0"/>
    </xf>
    <xf numFmtId="1" fontId="5" fillId="4" borderId="54" xfId="0" applyNumberFormat="1" applyFont="1" applyFill="1" applyBorder="1" applyProtection="1">
      <protection locked="0"/>
    </xf>
    <xf numFmtId="1" fontId="5" fillId="4" borderId="39" xfId="0" applyNumberFormat="1" applyFont="1" applyFill="1" applyBorder="1" applyProtection="1">
      <protection locked="0"/>
    </xf>
    <xf numFmtId="1" fontId="9" fillId="4" borderId="37" xfId="0" applyNumberFormat="1" applyFont="1" applyFill="1" applyBorder="1" applyProtection="1">
      <protection locked="0"/>
    </xf>
    <xf numFmtId="1" fontId="9" fillId="4" borderId="41" xfId="0" applyNumberFormat="1" applyFont="1" applyFill="1" applyBorder="1" applyProtection="1">
      <protection locked="0"/>
    </xf>
    <xf numFmtId="1" fontId="9" fillId="4" borderId="39" xfId="0" applyNumberFormat="1" applyFont="1" applyFill="1" applyBorder="1" applyProtection="1">
      <protection locked="0"/>
    </xf>
    <xf numFmtId="1" fontId="9" fillId="4" borderId="116" xfId="0" applyNumberFormat="1" applyFont="1" applyFill="1" applyBorder="1" applyProtection="1">
      <protection locked="0"/>
    </xf>
    <xf numFmtId="1" fontId="9" fillId="4" borderId="62" xfId="0" applyNumberFormat="1" applyFont="1" applyFill="1" applyBorder="1" applyProtection="1">
      <protection locked="0"/>
    </xf>
    <xf numFmtId="1" fontId="5" fillId="4" borderId="33" xfId="0" applyNumberFormat="1" applyFont="1" applyFill="1" applyBorder="1" applyProtection="1">
      <protection locked="0"/>
    </xf>
    <xf numFmtId="1" fontId="5" fillId="4" borderId="35" xfId="0" applyNumberFormat="1" applyFont="1" applyFill="1" applyBorder="1" applyProtection="1">
      <protection locked="0"/>
    </xf>
    <xf numFmtId="1" fontId="5" fillId="4" borderId="32" xfId="0" applyNumberFormat="1" applyFont="1" applyFill="1" applyBorder="1" applyProtection="1">
      <protection locked="0"/>
    </xf>
    <xf numFmtId="1" fontId="5" fillId="4" borderId="36" xfId="0" applyNumberFormat="1" applyFont="1" applyFill="1" applyBorder="1" applyProtection="1">
      <protection locked="0"/>
    </xf>
    <xf numFmtId="1" fontId="5" fillId="4" borderId="148" xfId="0" applyNumberFormat="1" applyFont="1" applyFill="1" applyBorder="1" applyProtection="1">
      <protection locked="0"/>
    </xf>
    <xf numFmtId="1" fontId="9" fillId="4" borderId="33" xfId="0" applyNumberFormat="1" applyFont="1" applyFill="1" applyBorder="1" applyProtection="1">
      <protection locked="0"/>
    </xf>
    <xf numFmtId="1" fontId="9" fillId="4" borderId="58" xfId="0" applyNumberFormat="1" applyFont="1" applyFill="1" applyBorder="1" applyProtection="1">
      <protection locked="0"/>
    </xf>
    <xf numFmtId="1" fontId="9" fillId="4" borderId="36" xfId="0" applyNumberFormat="1" applyFont="1" applyFill="1" applyBorder="1" applyProtection="1">
      <protection locked="0"/>
    </xf>
    <xf numFmtId="1" fontId="9" fillId="4" borderId="57" xfId="0" applyNumberFormat="1" applyFont="1" applyFill="1" applyBorder="1" applyProtection="1">
      <protection locked="0"/>
    </xf>
    <xf numFmtId="1" fontId="9" fillId="4" borderId="78" xfId="0" applyNumberFormat="1" applyFont="1" applyFill="1" applyBorder="1" applyProtection="1">
      <protection locked="0"/>
    </xf>
    <xf numFmtId="1" fontId="5" fillId="4" borderId="577" xfId="0" applyNumberFormat="1" applyFont="1" applyFill="1" applyBorder="1" applyProtection="1">
      <protection locked="0"/>
    </xf>
    <xf numFmtId="1" fontId="9" fillId="4" borderId="314" xfId="0" applyNumberFormat="1" applyFont="1" applyFill="1" applyBorder="1" applyProtection="1">
      <protection locked="0"/>
    </xf>
    <xf numFmtId="1" fontId="9" fillId="4" borderId="238" xfId="0" applyNumberFormat="1" applyFont="1" applyFill="1" applyBorder="1" applyProtection="1">
      <protection locked="0"/>
    </xf>
    <xf numFmtId="1" fontId="5" fillId="4" borderId="25" xfId="0" applyNumberFormat="1" applyFont="1" applyFill="1" applyBorder="1" applyProtection="1">
      <protection locked="0"/>
    </xf>
    <xf numFmtId="1" fontId="9" fillId="4" borderId="24" xfId="0" applyNumberFormat="1" applyFont="1" applyFill="1" applyBorder="1" applyProtection="1">
      <protection locked="0"/>
    </xf>
    <xf numFmtId="1" fontId="9" fillId="4" borderId="148" xfId="0" applyNumberFormat="1" applyFont="1" applyFill="1" applyBorder="1" applyProtection="1">
      <protection locked="0"/>
    </xf>
    <xf numFmtId="1" fontId="9" fillId="4" borderId="25" xfId="0" applyNumberFormat="1" applyFont="1" applyFill="1" applyBorder="1" applyProtection="1">
      <protection locked="0"/>
    </xf>
    <xf numFmtId="1" fontId="9" fillId="4" borderId="23" xfId="0" applyNumberFormat="1" applyFont="1" applyFill="1" applyBorder="1" applyProtection="1">
      <protection locked="0"/>
    </xf>
    <xf numFmtId="1" fontId="9" fillId="4" borderId="82" xfId="0" applyNumberFormat="1" applyFont="1" applyFill="1" applyBorder="1" applyProtection="1">
      <protection locked="0"/>
    </xf>
    <xf numFmtId="1" fontId="5" fillId="4" borderId="32" xfId="0" applyNumberFormat="1" applyFont="1" applyFill="1" applyBorder="1" applyAlignment="1">
      <alignment wrapText="1"/>
    </xf>
    <xf numFmtId="1" fontId="9" fillId="4" borderId="60" xfId="0" applyNumberFormat="1" applyFont="1" applyFill="1" applyBorder="1" applyProtection="1">
      <protection locked="0"/>
    </xf>
    <xf numFmtId="1" fontId="5" fillId="4" borderId="569" xfId="0" applyNumberFormat="1" applyFont="1" applyFill="1" applyBorder="1"/>
    <xf numFmtId="1" fontId="5" fillId="4" borderId="44" xfId="0" applyNumberFormat="1" applyFont="1" applyFill="1" applyBorder="1" applyProtection="1">
      <protection locked="0"/>
    </xf>
    <xf numFmtId="1" fontId="9" fillId="4" borderId="46" xfId="0" applyNumberFormat="1" applyFont="1" applyFill="1" applyBorder="1" applyProtection="1">
      <protection locked="0"/>
    </xf>
    <xf numFmtId="1" fontId="9" fillId="4" borderId="71" xfId="0" applyNumberFormat="1" applyFont="1" applyFill="1" applyBorder="1" applyProtection="1">
      <protection locked="0"/>
    </xf>
    <xf numFmtId="1" fontId="9" fillId="4" borderId="44" xfId="0" applyNumberFormat="1" applyFont="1" applyFill="1" applyBorder="1" applyProtection="1">
      <protection locked="0"/>
    </xf>
    <xf numFmtId="1" fontId="9" fillId="4" borderId="170" xfId="0" applyNumberFormat="1" applyFont="1" applyFill="1" applyBorder="1" applyProtection="1">
      <protection locked="0"/>
    </xf>
    <xf numFmtId="1" fontId="9" fillId="4" borderId="81" xfId="0" applyNumberFormat="1" applyFont="1" applyFill="1" applyBorder="1" applyProtection="1">
      <protection locked="0"/>
    </xf>
    <xf numFmtId="1" fontId="9" fillId="4" borderId="43" xfId="0" applyNumberFormat="1" applyFont="1" applyFill="1" applyBorder="1" applyProtection="1">
      <protection locked="0"/>
    </xf>
    <xf numFmtId="1" fontId="9" fillId="4" borderId="45" xfId="0" applyNumberFormat="1" applyFont="1" applyFill="1" applyBorder="1" applyProtection="1">
      <protection locked="0"/>
    </xf>
    <xf numFmtId="1" fontId="5" fillId="4" borderId="46" xfId="0" applyNumberFormat="1" applyFont="1" applyFill="1" applyBorder="1" applyProtection="1">
      <protection locked="0"/>
    </xf>
    <xf numFmtId="1" fontId="5" fillId="4" borderId="45" xfId="0" applyNumberFormat="1" applyFont="1" applyFill="1" applyBorder="1" applyProtection="1">
      <protection locked="0"/>
    </xf>
    <xf numFmtId="1" fontId="5" fillId="4" borderId="47" xfId="0" applyNumberFormat="1" applyFont="1" applyFill="1" applyBorder="1" applyProtection="1">
      <protection locked="0"/>
    </xf>
    <xf numFmtId="1" fontId="9" fillId="4" borderId="47" xfId="0" applyNumberFormat="1" applyFont="1" applyFill="1" applyBorder="1" applyProtection="1">
      <protection locked="0"/>
    </xf>
    <xf numFmtId="1" fontId="44" fillId="4" borderId="568" xfId="0" applyNumberFormat="1" applyFont="1" applyFill="1" applyBorder="1" applyAlignment="1">
      <alignment horizontal="center" vertical="center"/>
    </xf>
    <xf numFmtId="1" fontId="9" fillId="4" borderId="573" xfId="0" applyNumberFormat="1" applyFont="1" applyFill="1" applyBorder="1"/>
    <xf numFmtId="1" fontId="5" fillId="4" borderId="578" xfId="0" applyNumberFormat="1" applyFont="1" applyFill="1" applyBorder="1"/>
    <xf numFmtId="1" fontId="5" fillId="4" borderId="93" xfId="0" applyNumberFormat="1" applyFont="1" applyFill="1" applyBorder="1"/>
    <xf numFmtId="1" fontId="9" fillId="4" borderId="578" xfId="0" applyNumberFormat="1" applyFont="1" applyFill="1" applyBorder="1"/>
    <xf numFmtId="1" fontId="9" fillId="4" borderId="93" xfId="0" applyNumberFormat="1" applyFont="1" applyFill="1" applyBorder="1"/>
    <xf numFmtId="1" fontId="9" fillId="4" borderId="542" xfId="0" applyNumberFormat="1" applyFont="1" applyFill="1" applyBorder="1"/>
    <xf numFmtId="1" fontId="9" fillId="4" borderId="534" xfId="0" applyNumberFormat="1" applyFont="1" applyFill="1" applyBorder="1"/>
    <xf numFmtId="1" fontId="9" fillId="4" borderId="539" xfId="0" applyNumberFormat="1" applyFont="1" applyFill="1" applyBorder="1"/>
    <xf numFmtId="1" fontId="5" fillId="4" borderId="574" xfId="0" applyNumberFormat="1" applyFont="1" applyFill="1" applyBorder="1"/>
    <xf numFmtId="1" fontId="5" fillId="4" borderId="559" xfId="0" applyNumberFormat="1" applyFont="1" applyFill="1" applyBorder="1"/>
    <xf numFmtId="1" fontId="5" fillId="4" borderId="539" xfId="0" applyNumberFormat="1" applyFont="1" applyFill="1" applyBorder="1"/>
    <xf numFmtId="1" fontId="9" fillId="4" borderId="572" xfId="0" applyNumberFormat="1" applyFont="1" applyFill="1" applyBorder="1"/>
    <xf numFmtId="1" fontId="9" fillId="4" borderId="544" xfId="0" applyNumberFormat="1" applyFont="1" applyFill="1" applyBorder="1"/>
    <xf numFmtId="1" fontId="5" fillId="4" borderId="573" xfId="0" applyNumberFormat="1" applyFont="1" applyFill="1" applyBorder="1"/>
    <xf numFmtId="1" fontId="5" fillId="4" borderId="534" xfId="0" applyNumberFormat="1" applyFont="1" applyFill="1" applyBorder="1"/>
    <xf numFmtId="1" fontId="6" fillId="5" borderId="569" xfId="0" applyNumberFormat="1" applyFont="1" applyFill="1" applyBorder="1"/>
    <xf numFmtId="1" fontId="5" fillId="5" borderId="539" xfId="0" applyNumberFormat="1" applyFont="1" applyFill="1" applyBorder="1" applyProtection="1">
      <protection locked="0"/>
    </xf>
    <xf numFmtId="1" fontId="5" fillId="0" borderId="568" xfId="0" applyNumberFormat="1" applyFont="1" applyBorder="1" applyAlignment="1">
      <alignment horizontal="center" vertical="center"/>
    </xf>
    <xf numFmtId="1" fontId="5" fillId="0" borderId="570" xfId="0" applyNumberFormat="1" applyFont="1" applyBorder="1" applyAlignment="1">
      <alignment horizontal="center" vertical="center"/>
    </xf>
    <xf numFmtId="1" fontId="9" fillId="4" borderId="567" xfId="0" applyNumberFormat="1" applyFont="1" applyFill="1" applyBorder="1" applyAlignment="1">
      <alignment horizontal="center" vertical="center" wrapText="1"/>
    </xf>
    <xf numFmtId="1" fontId="5" fillId="4" borderId="404" xfId="0" applyNumberFormat="1" applyFont="1" applyFill="1" applyBorder="1" applyProtection="1">
      <protection locked="0"/>
    </xf>
    <xf numFmtId="1" fontId="5" fillId="4" borderId="34" xfId="0" applyNumberFormat="1" applyFont="1" applyFill="1" applyBorder="1" applyProtection="1">
      <protection locked="0"/>
    </xf>
    <xf numFmtId="1" fontId="5" fillId="0" borderId="38" xfId="0" applyNumberFormat="1" applyFont="1" applyBorder="1"/>
    <xf numFmtId="1" fontId="5" fillId="5" borderId="568" xfId="0" applyNumberFormat="1" applyFont="1" applyFill="1" applyBorder="1"/>
    <xf numFmtId="1" fontId="5" fillId="5" borderId="578" xfId="0" applyNumberFormat="1" applyFont="1" applyFill="1" applyBorder="1" applyProtection="1">
      <protection locked="0"/>
    </xf>
    <xf numFmtId="1" fontId="5" fillId="5" borderId="93" xfId="0" applyNumberFormat="1" applyFont="1" applyFill="1" applyBorder="1" applyProtection="1">
      <protection locked="0"/>
    </xf>
    <xf numFmtId="1" fontId="5" fillId="5" borderId="544" xfId="0" applyNumberFormat="1" applyFont="1" applyFill="1" applyBorder="1" applyProtection="1">
      <protection locked="0"/>
    </xf>
    <xf numFmtId="1" fontId="5" fillId="4" borderId="539" xfId="0" applyNumberFormat="1" applyFont="1" applyFill="1" applyBorder="1" applyProtection="1">
      <protection locked="0"/>
    </xf>
    <xf numFmtId="1" fontId="1" fillId="0" borderId="544" xfId="0" applyNumberFormat="1" applyFont="1" applyBorder="1" applyAlignment="1">
      <alignment horizontal="center" vertical="center"/>
    </xf>
    <xf numFmtId="1" fontId="6" fillId="0" borderId="569" xfId="0" applyNumberFormat="1" applyFont="1" applyBorder="1"/>
    <xf numFmtId="1" fontId="6" fillId="0" borderId="534" xfId="0" applyNumberFormat="1" applyFont="1" applyBorder="1"/>
    <xf numFmtId="1" fontId="5" fillId="0" borderId="535" xfId="0" applyNumberFormat="1" applyFont="1" applyBorder="1" applyAlignment="1">
      <alignment horizontal="center" vertical="center"/>
    </xf>
    <xf numFmtId="1" fontId="5" fillId="0" borderId="536" xfId="0" applyNumberFormat="1" applyFont="1" applyBorder="1" applyAlignment="1">
      <alignment horizontal="center" vertical="center"/>
    </xf>
    <xf numFmtId="1" fontId="57" fillId="0" borderId="570" xfId="0" applyNumberFormat="1" applyFont="1" applyBorder="1" applyAlignment="1">
      <alignment horizontal="center" vertical="center" wrapText="1"/>
    </xf>
    <xf numFmtId="1" fontId="5" fillId="0" borderId="553" xfId="0" applyNumberFormat="1" applyFont="1" applyBorder="1" applyAlignment="1">
      <alignment horizontal="center" vertical="center" wrapText="1"/>
    </xf>
    <xf numFmtId="1" fontId="5" fillId="0" borderId="569" xfId="0" applyNumberFormat="1" applyFont="1" applyBorder="1" applyAlignment="1">
      <alignment horizontal="center" vertical="center"/>
    </xf>
    <xf numFmtId="1" fontId="5" fillId="0" borderId="17" xfId="0" applyNumberFormat="1" applyFont="1" applyBorder="1" applyAlignment="1">
      <alignment horizontal="center" vertical="center"/>
    </xf>
    <xf numFmtId="1" fontId="5" fillId="0" borderId="572" xfId="0" applyNumberFormat="1" applyFont="1" applyBorder="1" applyAlignment="1">
      <alignment horizontal="center" vertical="center"/>
    </xf>
    <xf numFmtId="1" fontId="5" fillId="0" borderId="534" xfId="0" applyNumberFormat="1" applyFont="1" applyBorder="1" applyAlignment="1">
      <alignment horizontal="center" vertical="center"/>
    </xf>
    <xf numFmtId="1" fontId="5" fillId="0" borderId="571" xfId="0" applyNumberFormat="1" applyFont="1" applyBorder="1" applyAlignment="1">
      <alignment horizontal="center" vertical="center" wrapText="1"/>
    </xf>
    <xf numFmtId="1" fontId="5" fillId="0" borderId="567" xfId="0" applyNumberFormat="1" applyFont="1" applyBorder="1" applyAlignment="1">
      <alignment horizontal="center" vertical="center" wrapText="1"/>
    </xf>
    <xf numFmtId="1" fontId="5" fillId="0" borderId="579" xfId="0" applyNumberFormat="1" applyFont="1" applyBorder="1" applyAlignment="1">
      <alignment horizontal="center" vertical="center"/>
    </xf>
    <xf numFmtId="1" fontId="57" fillId="0" borderId="577" xfId="0" applyNumberFormat="1" applyFont="1" applyBorder="1" applyAlignment="1">
      <alignment horizontal="center" vertical="center" wrapText="1"/>
    </xf>
    <xf numFmtId="1" fontId="5" fillId="0" borderId="217" xfId="0" applyNumberFormat="1" applyFont="1" applyBorder="1" applyAlignment="1">
      <alignment horizontal="center" vertical="center" wrapText="1"/>
    </xf>
    <xf numFmtId="1" fontId="5" fillId="0" borderId="567" xfId="0" applyNumberFormat="1" applyFont="1" applyBorder="1" applyAlignment="1">
      <alignment horizontal="center" vertical="center"/>
    </xf>
    <xf numFmtId="1" fontId="5" fillId="5" borderId="535" xfId="0" applyNumberFormat="1" applyFont="1" applyFill="1" applyBorder="1" applyAlignment="1">
      <alignment horizontal="center" vertical="center" wrapText="1"/>
    </xf>
    <xf numFmtId="1" fontId="5" fillId="0" borderId="580" xfId="0" applyNumberFormat="1" applyFont="1" applyBorder="1" applyAlignment="1">
      <alignment horizontal="center" vertical="center" wrapText="1"/>
    </xf>
    <xf numFmtId="1" fontId="57" fillId="0" borderId="573" xfId="0" applyNumberFormat="1" applyFont="1" applyBorder="1" applyAlignment="1">
      <alignment horizontal="center" vertical="center" wrapText="1"/>
    </xf>
    <xf numFmtId="1" fontId="5" fillId="0" borderId="542" xfId="0" applyNumberFormat="1" applyFont="1" applyBorder="1" applyAlignment="1">
      <alignment horizontal="center" vertical="center" wrapText="1"/>
    </xf>
    <xf numFmtId="1" fontId="5" fillId="5" borderId="571" xfId="0" applyNumberFormat="1" applyFont="1" applyFill="1" applyBorder="1" applyAlignment="1">
      <alignment horizontal="left" vertical="center"/>
    </xf>
    <xf numFmtId="1" fontId="5" fillId="5" borderId="567" xfId="0" applyNumberFormat="1" applyFont="1" applyFill="1" applyBorder="1" applyAlignment="1">
      <alignment horizontal="left" vertical="center"/>
    </xf>
    <xf numFmtId="1" fontId="5" fillId="0" borderId="574" xfId="0" applyNumberFormat="1" applyFont="1" applyBorder="1" applyAlignment="1">
      <alignment horizontal="right"/>
    </xf>
    <xf numFmtId="1" fontId="5" fillId="0" borderId="548" xfId="0" applyNumberFormat="1" applyFont="1" applyBorder="1" applyAlignment="1">
      <alignment horizontal="right"/>
    </xf>
    <xf numFmtId="1" fontId="5" fillId="0" borderId="537" xfId="0" applyNumberFormat="1" applyFont="1" applyBorder="1" applyAlignment="1">
      <alignment horizontal="right"/>
    </xf>
    <xf numFmtId="1" fontId="5" fillId="7" borderId="547" xfId="0" applyNumberFormat="1" applyFont="1" applyFill="1" applyBorder="1" applyProtection="1">
      <protection locked="0"/>
    </xf>
    <xf numFmtId="1" fontId="5" fillId="7" borderId="537" xfId="0" applyNumberFormat="1" applyFont="1" applyFill="1" applyBorder="1" applyProtection="1">
      <protection locked="0"/>
    </xf>
    <xf numFmtId="1" fontId="5" fillId="7" borderId="554" xfId="0" applyNumberFormat="1" applyFont="1" applyFill="1" applyBorder="1" applyProtection="1">
      <protection locked="0"/>
    </xf>
    <xf numFmtId="1" fontId="5" fillId="5" borderId="554" xfId="0" applyNumberFormat="1" applyFont="1" applyFill="1" applyBorder="1" applyProtection="1">
      <protection locked="0"/>
    </xf>
    <xf numFmtId="1" fontId="5" fillId="5" borderId="547" xfId="0" applyNumberFormat="1" applyFont="1" applyFill="1" applyBorder="1" applyProtection="1">
      <protection locked="0"/>
    </xf>
    <xf numFmtId="1" fontId="5" fillId="7" borderId="535" xfId="0" applyNumberFormat="1" applyFont="1" applyFill="1" applyBorder="1" applyProtection="1">
      <protection locked="0"/>
    </xf>
    <xf numFmtId="1" fontId="5" fillId="7" borderId="581" xfId="0" applyNumberFormat="1" applyFont="1" applyFill="1" applyBorder="1" applyProtection="1">
      <protection locked="0"/>
    </xf>
    <xf numFmtId="1" fontId="5" fillId="5" borderId="537" xfId="0" applyNumberFormat="1" applyFont="1" applyFill="1" applyBorder="1" applyProtection="1">
      <protection locked="0"/>
    </xf>
    <xf numFmtId="1" fontId="5" fillId="7" borderId="570" xfId="0" applyNumberFormat="1" applyFont="1" applyFill="1" applyBorder="1" applyProtection="1">
      <protection locked="0"/>
    </xf>
    <xf numFmtId="1" fontId="5" fillId="7" borderId="553" xfId="0" applyNumberFormat="1" applyFont="1" applyFill="1" applyBorder="1" applyProtection="1">
      <protection locked="0"/>
    </xf>
    <xf numFmtId="1" fontId="5" fillId="5" borderId="570" xfId="0" applyNumberFormat="1" applyFont="1" applyFill="1" applyBorder="1" applyAlignment="1">
      <alignment horizontal="center" vertical="center" wrapText="1"/>
    </xf>
    <xf numFmtId="1" fontId="5" fillId="5" borderId="399" xfId="0" applyNumberFormat="1" applyFont="1" applyFill="1" applyBorder="1"/>
    <xf numFmtId="1" fontId="5" fillId="8" borderId="54" xfId="0" applyNumberFormat="1" applyFont="1" applyFill="1" applyBorder="1" applyAlignment="1">
      <alignment horizontal="right"/>
    </xf>
    <xf numFmtId="1" fontId="5" fillId="8" borderId="404" xfId="0" applyNumberFormat="1" applyFont="1" applyFill="1" applyBorder="1"/>
    <xf numFmtId="1" fontId="5" fillId="5" borderId="30" xfId="0" applyNumberFormat="1" applyFont="1" applyFill="1" applyBorder="1" applyProtection="1">
      <protection locked="0"/>
    </xf>
    <xf numFmtId="1" fontId="5" fillId="5" borderId="404" xfId="0" applyNumberFormat="1" applyFont="1" applyFill="1" applyBorder="1" applyProtection="1">
      <protection locked="0"/>
    </xf>
    <xf numFmtId="1" fontId="5" fillId="5" borderId="577" xfId="0" applyNumberFormat="1" applyFont="1" applyFill="1" applyBorder="1" applyAlignment="1">
      <alignment horizontal="center" vertical="center" wrapText="1"/>
    </xf>
    <xf numFmtId="1" fontId="5" fillId="8" borderId="148" xfId="0" applyNumberFormat="1" applyFont="1" applyFill="1" applyBorder="1" applyAlignment="1">
      <alignment horizontal="right"/>
    </xf>
    <xf numFmtId="1" fontId="5" fillId="5" borderId="113" xfId="0" applyNumberFormat="1" applyFont="1" applyFill="1" applyBorder="1" applyProtection="1">
      <protection locked="0"/>
    </xf>
    <xf numFmtId="1" fontId="5" fillId="8" borderId="26" xfId="0" applyNumberFormat="1" applyFont="1" applyFill="1" applyBorder="1"/>
    <xf numFmtId="1" fontId="5" fillId="7" borderId="114" xfId="0" applyNumberFormat="1" applyFont="1" applyFill="1" applyBorder="1" applyProtection="1">
      <protection locked="0"/>
    </xf>
    <xf numFmtId="1" fontId="5" fillId="0" borderId="58" xfId="0" applyNumberFormat="1" applyFont="1" applyBorder="1" applyAlignment="1">
      <alignment horizontal="right"/>
    </xf>
    <xf numFmtId="1" fontId="5" fillId="5" borderId="35" xfId="0" applyNumberFormat="1" applyFont="1" applyFill="1" applyBorder="1" applyProtection="1">
      <protection locked="0"/>
    </xf>
    <xf numFmtId="1" fontId="5" fillId="5" borderId="573" xfId="0" applyNumberFormat="1" applyFont="1" applyFill="1" applyBorder="1" applyAlignment="1">
      <alignment horizontal="center" vertical="center" wrapText="1"/>
    </xf>
    <xf numFmtId="1" fontId="5" fillId="0" borderId="578" xfId="0" applyNumberFormat="1" applyFont="1" applyBorder="1" applyAlignment="1">
      <alignment horizontal="right"/>
    </xf>
    <xf numFmtId="1" fontId="5" fillId="8" borderId="226" xfId="0" applyNumberFormat="1" applyFont="1" applyFill="1" applyBorder="1"/>
    <xf numFmtId="1" fontId="5" fillId="0" borderId="24" xfId="0" applyNumberFormat="1" applyFont="1" applyBorder="1" applyAlignment="1">
      <alignment horizontal="right"/>
    </xf>
    <xf numFmtId="1" fontId="5" fillId="0" borderId="148" xfId="0" applyNumberFormat="1" applyFont="1" applyBorder="1" applyAlignment="1">
      <alignment horizontal="right"/>
    </xf>
    <xf numFmtId="1" fontId="5" fillId="0" borderId="33" xfId="0" applyNumberFormat="1" applyFont="1" applyBorder="1" applyAlignment="1">
      <alignment horizontal="right"/>
    </xf>
    <xf numFmtId="1" fontId="5" fillId="5" borderId="571" xfId="0" applyNumberFormat="1" applyFont="1" applyFill="1" applyBorder="1" applyAlignment="1">
      <alignment horizontal="left" vertical="center" shrinkToFit="1"/>
    </xf>
    <xf numFmtId="1" fontId="5" fillId="5" borderId="567" xfId="0" applyNumberFormat="1" applyFont="1" applyFill="1" applyBorder="1" applyAlignment="1">
      <alignment horizontal="left" vertical="center" shrinkToFit="1"/>
    </xf>
    <xf numFmtId="1" fontId="5" fillId="0" borderId="58" xfId="0" applyNumberFormat="1" applyFont="1" applyBorder="1" applyAlignment="1">
      <alignment horizontal="right" shrinkToFit="1"/>
    </xf>
    <xf numFmtId="1" fontId="5" fillId="0" borderId="37" xfId="0" applyNumberFormat="1" applyFont="1" applyBorder="1" applyAlignment="1">
      <alignment horizontal="right"/>
    </xf>
    <xf numFmtId="1" fontId="5" fillId="0" borderId="41" xfId="0" applyNumberFormat="1" applyFont="1" applyBorder="1" applyAlignment="1">
      <alignment horizontal="right"/>
    </xf>
    <xf numFmtId="1" fontId="5" fillId="5" borderId="40" xfId="0" applyNumberFormat="1" applyFont="1" applyFill="1" applyBorder="1" applyProtection="1">
      <protection locked="0"/>
    </xf>
    <xf numFmtId="1" fontId="5" fillId="7" borderId="116" xfId="0" applyNumberFormat="1" applyFont="1" applyFill="1" applyBorder="1" applyProtection="1">
      <protection locked="0"/>
    </xf>
    <xf numFmtId="0" fontId="10" fillId="5" borderId="571" xfId="0" applyFont="1" applyFill="1" applyBorder="1"/>
    <xf numFmtId="0" fontId="0" fillId="5" borderId="567" xfId="0" applyFill="1" applyBorder="1"/>
    <xf numFmtId="0" fontId="0" fillId="0" borderId="568" xfId="0" applyBorder="1"/>
    <xf numFmtId="0" fontId="0" fillId="0" borderId="566" xfId="0" applyBorder="1"/>
    <xf numFmtId="1" fontId="1" fillId="0" borderId="572" xfId="0" applyNumberFormat="1" applyFont="1" applyBorder="1" applyAlignment="1">
      <alignment horizontal="center" vertical="center" wrapText="1"/>
    </xf>
    <xf numFmtId="1" fontId="1" fillId="0" borderId="539" xfId="0" applyNumberFormat="1" applyFont="1" applyBorder="1" applyAlignment="1">
      <alignment horizontal="center" vertical="center" wrapText="1"/>
    </xf>
    <xf numFmtId="1" fontId="5" fillId="0" borderId="578" xfId="0" applyNumberFormat="1" applyFont="1" applyBorder="1" applyAlignment="1">
      <alignment horizontal="right" wrapText="1"/>
    </xf>
    <xf numFmtId="1" fontId="5" fillId="0" borderId="539" xfId="0" applyNumberFormat="1" applyFont="1" applyBorder="1"/>
    <xf numFmtId="1" fontId="5" fillId="5" borderId="544" xfId="0" applyNumberFormat="1" applyFont="1" applyFill="1" applyBorder="1"/>
    <xf numFmtId="1" fontId="5" fillId="5" borderId="578" xfId="0" applyNumberFormat="1" applyFont="1" applyFill="1" applyBorder="1"/>
    <xf numFmtId="1" fontId="5" fillId="0" borderId="247" xfId="0" applyNumberFormat="1" applyFont="1" applyBorder="1"/>
    <xf numFmtId="1" fontId="5" fillId="5" borderId="539" xfId="0" applyNumberFormat="1" applyFont="1" applyFill="1" applyBorder="1"/>
    <xf numFmtId="1" fontId="5" fillId="0" borderId="573" xfId="0" applyNumberFormat="1" applyFont="1" applyBorder="1"/>
    <xf numFmtId="1" fontId="5" fillId="0" borderId="542" xfId="0" applyNumberFormat="1" applyFont="1" applyBorder="1"/>
    <xf numFmtId="1" fontId="6" fillId="0" borderId="566" xfId="0" applyNumberFormat="1" applyFont="1" applyBorder="1"/>
    <xf numFmtId="1" fontId="6" fillId="0" borderId="536" xfId="0" applyNumberFormat="1" applyFont="1" applyBorder="1"/>
    <xf numFmtId="1" fontId="5" fillId="0" borderId="570" xfId="0" applyNumberFormat="1" applyFont="1" applyBorder="1" applyAlignment="1">
      <alignment horizontal="center" vertical="center"/>
    </xf>
    <xf numFmtId="1" fontId="5" fillId="5" borderId="582" xfId="0" applyNumberFormat="1" applyFont="1" applyFill="1" applyBorder="1" applyAlignment="1">
      <alignment horizontal="center" vertical="center" wrapText="1"/>
    </xf>
    <xf numFmtId="1" fontId="5" fillId="5" borderId="547" xfId="0" applyNumberFormat="1" applyFont="1" applyFill="1" applyBorder="1" applyAlignment="1">
      <alignment horizontal="center" vertical="center" wrapText="1"/>
    </xf>
    <xf numFmtId="1" fontId="5" fillId="0" borderId="577" xfId="0" applyNumberFormat="1" applyFont="1" applyBorder="1" applyAlignment="1">
      <alignment horizontal="center" vertical="center"/>
    </xf>
    <xf numFmtId="1" fontId="5" fillId="0" borderId="577" xfId="0" applyNumberFormat="1" applyFont="1" applyBorder="1" applyAlignment="1">
      <alignment horizontal="center" vertical="center" wrapText="1"/>
    </xf>
    <xf numFmtId="1" fontId="5" fillId="0" borderId="583" xfId="0" applyNumberFormat="1" applyFont="1" applyBorder="1" applyAlignment="1">
      <alignment horizontal="center" vertical="center"/>
    </xf>
    <xf numFmtId="1" fontId="5" fillId="5" borderId="16" xfId="0" applyNumberFormat="1" applyFont="1" applyFill="1" applyBorder="1" applyAlignment="1">
      <alignment horizontal="center" vertical="center" wrapText="1"/>
    </xf>
    <xf numFmtId="1" fontId="5" fillId="5" borderId="314" xfId="0" applyNumberFormat="1" applyFont="1" applyFill="1" applyBorder="1" applyAlignment="1">
      <alignment horizontal="center" vertical="center" wrapText="1"/>
    </xf>
    <xf numFmtId="1" fontId="5" fillId="0" borderId="573" xfId="0" applyNumberFormat="1" applyFont="1" applyBorder="1" applyAlignment="1">
      <alignment horizontal="center" vertical="center"/>
    </xf>
    <xf numFmtId="1" fontId="5" fillId="0" borderId="0" xfId="0" applyNumberFormat="1" applyFont="1" applyAlignment="1">
      <alignment horizontal="center" vertical="center"/>
    </xf>
    <xf numFmtId="1" fontId="5" fillId="5" borderId="574" xfId="0" applyNumberFormat="1" applyFont="1" applyFill="1" applyBorder="1" applyAlignment="1">
      <alignment horizontal="center" vertical="center" wrapText="1"/>
    </xf>
    <xf numFmtId="1" fontId="5" fillId="5" borderId="559" xfId="0" applyNumberFormat="1" applyFont="1" applyFill="1" applyBorder="1" applyAlignment="1">
      <alignment horizontal="center" vertical="center" wrapText="1"/>
    </xf>
    <xf numFmtId="1" fontId="5" fillId="0" borderId="549" xfId="0" applyNumberFormat="1" applyFont="1" applyBorder="1" applyAlignment="1">
      <alignment horizontal="center" vertical="center" wrapText="1"/>
    </xf>
    <xf numFmtId="1" fontId="5" fillId="5" borderId="584" xfId="0" applyNumberFormat="1" applyFont="1" applyFill="1" applyBorder="1" applyAlignment="1">
      <alignment horizontal="center" vertical="center" wrapText="1"/>
    </xf>
    <xf numFmtId="1" fontId="5" fillId="5" borderId="578" xfId="0" applyNumberFormat="1" applyFont="1" applyFill="1" applyBorder="1" applyAlignment="1">
      <alignment horizontal="center" vertical="center" wrapText="1"/>
    </xf>
    <xf numFmtId="1" fontId="5" fillId="5" borderId="399" xfId="0" applyNumberFormat="1" applyFont="1" applyFill="1" applyBorder="1" applyAlignment="1">
      <alignment vertical="center"/>
    </xf>
    <xf numFmtId="1" fontId="5" fillId="0" borderId="403" xfId="0" applyNumberFormat="1" applyFont="1" applyBorder="1" applyAlignment="1">
      <alignment horizontal="right"/>
    </xf>
    <xf numFmtId="1" fontId="5" fillId="0" borderId="54" xfId="0" applyNumberFormat="1" applyFont="1" applyBorder="1" applyAlignment="1">
      <alignment horizontal="right"/>
    </xf>
    <xf numFmtId="1" fontId="5" fillId="5" borderId="403" xfId="0" applyNumberFormat="1" applyFont="1" applyFill="1" applyBorder="1" applyProtection="1">
      <protection locked="0"/>
    </xf>
    <xf numFmtId="1" fontId="5" fillId="5" borderId="454" xfId="0" applyNumberFormat="1" applyFont="1" applyFill="1" applyBorder="1" applyProtection="1">
      <protection locked="0"/>
    </xf>
    <xf numFmtId="1" fontId="5" fillId="5" borderId="44" xfId="0" applyNumberFormat="1" applyFont="1" applyFill="1" applyBorder="1" applyAlignment="1">
      <alignment vertical="center"/>
    </xf>
    <xf numFmtId="1" fontId="5" fillId="0" borderId="46" xfId="0" applyNumberFormat="1" applyFont="1" applyBorder="1" applyAlignment="1">
      <alignment horizontal="right"/>
    </xf>
    <xf numFmtId="1" fontId="5" fillId="0" borderId="71" xfId="0" applyNumberFormat="1" applyFont="1" applyBorder="1" applyAlignment="1">
      <alignment horizontal="right"/>
    </xf>
    <xf numFmtId="1" fontId="5" fillId="0" borderId="547" xfId="0" applyNumberFormat="1" applyFont="1" applyBorder="1" applyAlignment="1">
      <alignment horizontal="right"/>
    </xf>
    <xf numFmtId="1" fontId="5" fillId="8" borderId="547" xfId="0" applyNumberFormat="1" applyFont="1" applyFill="1" applyBorder="1"/>
    <xf numFmtId="1" fontId="5" fillId="8" borderId="537" xfId="0" applyNumberFormat="1" applyFont="1" applyFill="1" applyBorder="1"/>
    <xf numFmtId="1" fontId="5" fillId="11" borderId="576" xfId="13" applyNumberFormat="1" applyFont="1" applyProtection="1">
      <protection locked="0"/>
    </xf>
    <xf numFmtId="1" fontId="5" fillId="5" borderId="553" xfId="0" applyNumberFormat="1" applyFont="1" applyFill="1" applyBorder="1" applyProtection="1">
      <protection locked="0"/>
    </xf>
    <xf numFmtId="1" fontId="5" fillId="4" borderId="537" xfId="0" applyNumberFormat="1" applyFont="1" applyFill="1" applyBorder="1" applyProtection="1">
      <protection locked="0"/>
    </xf>
    <xf numFmtId="1" fontId="5" fillId="11" borderId="585" xfId="13" applyNumberFormat="1" applyFont="1" applyBorder="1" applyProtection="1">
      <protection locked="0"/>
    </xf>
    <xf numFmtId="1" fontId="7" fillId="3" borderId="0" xfId="0" applyNumberFormat="1" applyFont="1" applyFill="1" applyProtection="1">
      <protection locked="0"/>
    </xf>
    <xf numFmtId="1" fontId="7" fillId="22" borderId="0" xfId="0" applyNumberFormat="1" applyFont="1" applyFill="1" applyProtection="1">
      <protection locked="0"/>
    </xf>
    <xf numFmtId="1" fontId="7" fillId="3" borderId="0" xfId="0" applyNumberFormat="1" applyFont="1" applyFill="1" applyAlignment="1">
      <alignment horizontal="center"/>
    </xf>
    <xf numFmtId="1" fontId="3" fillId="3" borderId="0" xfId="0" applyNumberFormat="1" applyFont="1" applyFill="1" applyAlignment="1">
      <alignment horizontal="center" vertical="center"/>
    </xf>
    <xf numFmtId="1" fontId="5" fillId="3" borderId="0" xfId="0" applyNumberFormat="1" applyFont="1" applyFill="1" applyAlignment="1">
      <alignment horizontal="center" vertical="center"/>
    </xf>
    <xf numFmtId="1" fontId="5" fillId="3" borderId="0" xfId="0" applyNumberFormat="1" applyFont="1" applyFill="1" applyAlignment="1">
      <alignment horizontal="left"/>
    </xf>
    <xf numFmtId="1" fontId="6" fillId="3" borderId="534" xfId="0" applyNumberFormat="1" applyFont="1" applyFill="1" applyBorder="1"/>
    <xf numFmtId="1" fontId="47" fillId="3" borderId="0" xfId="0" applyNumberFormat="1" applyFont="1" applyFill="1"/>
    <xf numFmtId="1" fontId="7" fillId="15" borderId="0" xfId="0" applyNumberFormat="1" applyFont="1" applyFill="1" applyProtection="1">
      <protection locked="0"/>
    </xf>
    <xf numFmtId="1" fontId="5" fillId="0" borderId="566" xfId="0" applyNumberFormat="1" applyFont="1" applyBorder="1" applyAlignment="1">
      <alignment horizontal="center" vertical="center" wrapText="1"/>
    </xf>
    <xf numFmtId="1" fontId="5" fillId="0" borderId="547" xfId="0" applyNumberFormat="1" applyFont="1" applyBorder="1" applyAlignment="1">
      <alignment horizontal="center" vertical="center" wrapText="1"/>
    </xf>
    <xf numFmtId="1" fontId="5" fillId="0" borderId="548" xfId="0" applyNumberFormat="1" applyFont="1" applyBorder="1" applyAlignment="1">
      <alignment horizontal="center" vertical="center" wrapText="1"/>
    </xf>
    <xf numFmtId="1" fontId="5" fillId="0" borderId="547" xfId="0" applyNumberFormat="1" applyFont="1" applyBorder="1" applyAlignment="1">
      <alignment horizontal="center" vertical="center"/>
    </xf>
    <xf numFmtId="1" fontId="5" fillId="0" borderId="548" xfId="0" applyNumberFormat="1" applyFont="1" applyBorder="1" applyAlignment="1">
      <alignment horizontal="center" vertical="center"/>
    </xf>
    <xf numFmtId="1" fontId="5" fillId="0" borderId="578" xfId="0" applyNumberFormat="1" applyFont="1" applyBorder="1" applyAlignment="1">
      <alignment horizontal="center" vertical="center" wrapText="1"/>
    </xf>
    <xf numFmtId="1" fontId="5" fillId="0" borderId="586" xfId="0" applyNumberFormat="1" applyFont="1" applyBorder="1" applyAlignment="1">
      <alignment horizontal="right"/>
    </xf>
    <xf numFmtId="1" fontId="5" fillId="0" borderId="587" xfId="0" applyNumberFormat="1" applyFont="1" applyBorder="1" applyAlignment="1">
      <alignment horizontal="right"/>
    </xf>
    <xf numFmtId="1" fontId="5" fillId="7" borderId="588" xfId="0" applyNumberFormat="1" applyFont="1" applyFill="1" applyBorder="1" applyProtection="1">
      <protection locked="0"/>
    </xf>
    <xf numFmtId="1" fontId="5" fillId="7" borderId="586" xfId="0" applyNumberFormat="1" applyFont="1" applyFill="1" applyBorder="1" applyProtection="1">
      <protection locked="0"/>
    </xf>
    <xf numFmtId="1" fontId="5" fillId="5" borderId="0" xfId="0" applyNumberFormat="1" applyFont="1" applyFill="1" applyAlignment="1" applyProtection="1">
      <alignment vertical="center"/>
      <protection locked="0"/>
    </xf>
    <xf numFmtId="1" fontId="5" fillId="0" borderId="314" xfId="0" applyNumberFormat="1" applyFont="1" applyBorder="1" applyAlignment="1">
      <alignment horizontal="right" wrapText="1"/>
    </xf>
    <xf numFmtId="1" fontId="5" fillId="0" borderId="238" xfId="0" applyNumberFormat="1" applyFont="1" applyBorder="1" applyAlignment="1">
      <alignment horizontal="right" wrapText="1"/>
    </xf>
    <xf numFmtId="1" fontId="5" fillId="0" borderId="0" xfId="0" applyNumberFormat="1" applyFont="1" applyAlignment="1">
      <alignment horizontal="right"/>
    </xf>
    <xf numFmtId="1" fontId="5" fillId="0" borderId="78" xfId="0" applyNumberFormat="1" applyFont="1" applyBorder="1" applyAlignment="1">
      <alignment horizontal="right"/>
    </xf>
    <xf numFmtId="1" fontId="5" fillId="8" borderId="36" xfId="0" applyNumberFormat="1" applyFont="1" applyFill="1" applyBorder="1"/>
    <xf numFmtId="1" fontId="5" fillId="0" borderId="81" xfId="0" applyNumberFormat="1" applyFont="1" applyBorder="1" applyAlignment="1">
      <alignment horizontal="left" vertical="center"/>
    </xf>
    <xf numFmtId="1" fontId="6" fillId="5" borderId="0" xfId="0" applyNumberFormat="1" applyFont="1" applyFill="1"/>
    <xf numFmtId="1" fontId="9" fillId="4" borderId="570" xfId="0" applyNumberFormat="1" applyFont="1" applyFill="1" applyBorder="1" applyAlignment="1">
      <alignment horizontal="center" vertical="center" wrapText="1"/>
    </xf>
    <xf numFmtId="1" fontId="9" fillId="4" borderId="577" xfId="0" applyNumberFormat="1" applyFont="1" applyFill="1" applyBorder="1" applyAlignment="1">
      <alignment horizontal="center" vertical="center" wrapText="1"/>
    </xf>
    <xf numFmtId="1" fontId="5" fillId="0" borderId="479" xfId="0" applyNumberFormat="1" applyFont="1" applyBorder="1" applyAlignment="1">
      <alignment horizontal="center" vertical="center"/>
    </xf>
    <xf numFmtId="1" fontId="5" fillId="0" borderId="567" xfId="0" applyNumberFormat="1" applyFont="1" applyBorder="1" applyAlignment="1">
      <alignment horizontal="center" vertical="center" wrapText="1"/>
    </xf>
    <xf numFmtId="1" fontId="9" fillId="4" borderId="573" xfId="0" applyNumberFormat="1" applyFont="1" applyFill="1" applyBorder="1" applyAlignment="1">
      <alignment horizontal="center" vertical="center" wrapText="1"/>
    </xf>
    <xf numFmtId="1" fontId="5" fillId="0" borderId="570" xfId="0" applyNumberFormat="1" applyFont="1" applyBorder="1" applyAlignment="1">
      <alignment horizontal="left" vertical="center" wrapText="1"/>
    </xf>
    <xf numFmtId="3" fontId="5" fillId="0" borderId="34" xfId="0" applyNumberFormat="1" applyFont="1" applyBorder="1" applyAlignment="1" applyProtection="1">
      <alignment horizontal="right" wrapText="1"/>
      <protection locked="0"/>
    </xf>
    <xf numFmtId="1" fontId="5" fillId="0" borderId="577" xfId="0" applyNumberFormat="1" applyFont="1" applyBorder="1" applyAlignment="1">
      <alignment horizontal="left" vertical="center" wrapText="1"/>
    </xf>
    <xf numFmtId="1" fontId="5" fillId="0" borderId="573" xfId="0" applyNumberFormat="1" applyFont="1" applyBorder="1" applyAlignment="1">
      <alignment horizontal="left" vertical="center" wrapText="1"/>
    </xf>
    <xf numFmtId="3" fontId="5" fillId="0" borderId="47" xfId="0" applyNumberFormat="1" applyFont="1" applyBorder="1" applyAlignment="1" applyProtection="1">
      <alignment horizontal="right" wrapText="1"/>
      <protection locked="0"/>
    </xf>
    <xf numFmtId="1" fontId="9" fillId="4" borderId="34" xfId="0" applyNumberFormat="1" applyFont="1" applyFill="1" applyBorder="1" applyAlignment="1">
      <alignment horizontal="left" vertical="center" wrapText="1"/>
    </xf>
    <xf numFmtId="1" fontId="5" fillId="0" borderId="32" xfId="0" applyNumberFormat="1" applyFont="1" applyBorder="1" applyAlignment="1">
      <alignment horizontal="right" wrapText="1"/>
    </xf>
    <xf numFmtId="1" fontId="5" fillId="0" borderId="57" xfId="0" applyNumberFormat="1" applyFont="1" applyBorder="1" applyAlignment="1">
      <alignment horizontal="right" wrapText="1"/>
    </xf>
    <xf numFmtId="3" fontId="5" fillId="5" borderId="399" xfId="0" applyNumberFormat="1" applyFont="1" applyFill="1" applyBorder="1"/>
    <xf numFmtId="1" fontId="5" fillId="0" borderId="586" xfId="0" applyNumberFormat="1" applyFont="1" applyBorder="1" applyAlignment="1">
      <alignment horizontal="right" wrapText="1"/>
    </xf>
    <xf numFmtId="1" fontId="5" fillId="5" borderId="569" xfId="0" applyNumberFormat="1" applyFont="1" applyFill="1" applyBorder="1" applyAlignment="1" applyProtection="1">
      <alignment vertical="center"/>
      <protection locked="0"/>
    </xf>
    <xf numFmtId="3" fontId="5" fillId="0" borderId="399" xfId="0" applyNumberFormat="1" applyFont="1" applyBorder="1"/>
    <xf numFmtId="3" fontId="5" fillId="0" borderId="404" xfId="0" applyNumberFormat="1" applyFont="1" applyBorder="1" applyAlignment="1" applyProtection="1">
      <alignment horizontal="right" wrapText="1"/>
      <protection locked="0"/>
    </xf>
    <xf numFmtId="3" fontId="10" fillId="0" borderId="404" xfId="0" applyNumberFormat="1" applyFont="1" applyBorder="1" applyAlignment="1" applyProtection="1">
      <alignment horizontal="right" wrapText="1"/>
      <protection locked="0"/>
    </xf>
    <xf numFmtId="1" fontId="5" fillId="22" borderId="0" xfId="0" applyNumberFormat="1" applyFont="1" applyFill="1" applyProtection="1">
      <protection locked="0"/>
    </xf>
    <xf numFmtId="1" fontId="5" fillId="15" borderId="0" xfId="0" applyNumberFormat="1" applyFont="1" applyFill="1" applyProtection="1">
      <protection locked="0"/>
    </xf>
    <xf numFmtId="1" fontId="5" fillId="3" borderId="535" xfId="0" applyNumberFormat="1" applyFont="1" applyFill="1" applyBorder="1" applyAlignment="1">
      <alignment horizontal="center" vertical="center"/>
    </xf>
    <xf numFmtId="1" fontId="5" fillId="3" borderId="536" xfId="0" applyNumberFormat="1" applyFont="1" applyFill="1" applyBorder="1" applyAlignment="1">
      <alignment horizontal="center" vertical="center"/>
    </xf>
    <xf numFmtId="1" fontId="5" fillId="3" borderId="537" xfId="0" applyNumberFormat="1" applyFont="1" applyFill="1" applyBorder="1" applyAlignment="1">
      <alignment horizontal="center" vertical="center"/>
    </xf>
    <xf numFmtId="1" fontId="1" fillId="3" borderId="571" xfId="0" applyNumberFormat="1" applyFont="1" applyFill="1" applyBorder="1" applyAlignment="1">
      <alignment horizontal="center" vertical="center"/>
    </xf>
    <xf numFmtId="1" fontId="1" fillId="3" borderId="566" xfId="0" applyNumberFormat="1" applyFont="1" applyFill="1" applyBorder="1" applyAlignment="1">
      <alignment horizontal="center" vertical="center"/>
    </xf>
    <xf numFmtId="1" fontId="1" fillId="3" borderId="567" xfId="0" applyNumberFormat="1" applyFont="1" applyFill="1" applyBorder="1" applyAlignment="1">
      <alignment horizontal="center" vertical="center"/>
    </xf>
    <xf numFmtId="1" fontId="5" fillId="3" borderId="536" xfId="0" applyNumberFormat="1" applyFont="1" applyFill="1" applyBorder="1" applyAlignment="1">
      <alignment horizontal="center" vertical="center" wrapText="1"/>
    </xf>
    <xf numFmtId="1" fontId="5" fillId="3" borderId="537" xfId="0" applyNumberFormat="1" applyFont="1" applyFill="1" applyBorder="1" applyAlignment="1">
      <alignment horizontal="center" vertical="center" wrapText="1"/>
    </xf>
    <xf numFmtId="1" fontId="5" fillId="5" borderId="0" xfId="0" applyNumberFormat="1" applyFont="1" applyFill="1" applyAlignment="1">
      <alignment horizontal="left"/>
    </xf>
    <xf numFmtId="1" fontId="5" fillId="3" borderId="572" xfId="0" applyNumberFormat="1" applyFont="1" applyFill="1" applyBorder="1" applyAlignment="1">
      <alignment horizontal="center" vertical="center"/>
    </xf>
    <xf numFmtId="1" fontId="5" fillId="3" borderId="534" xfId="0" applyNumberFormat="1" applyFont="1" applyFill="1" applyBorder="1" applyAlignment="1">
      <alignment horizontal="center" vertical="center"/>
    </xf>
    <xf numFmtId="1" fontId="5" fillId="3" borderId="539" xfId="0" applyNumberFormat="1" applyFont="1" applyFill="1" applyBorder="1" applyAlignment="1">
      <alignment horizontal="center" vertical="center"/>
    </xf>
    <xf numFmtId="1" fontId="5" fillId="3" borderId="534" xfId="0" applyNumberFormat="1" applyFont="1" applyFill="1" applyBorder="1" applyAlignment="1">
      <alignment horizontal="center" vertical="center" wrapText="1"/>
    </xf>
    <xf numFmtId="1" fontId="5" fillId="3" borderId="539" xfId="0" applyNumberFormat="1" applyFont="1" applyFill="1" applyBorder="1" applyAlignment="1">
      <alignment horizontal="center" vertical="center" wrapText="1"/>
    </xf>
    <xf numFmtId="1" fontId="5" fillId="0" borderId="566" xfId="0" applyNumberFormat="1" applyFont="1" applyBorder="1" applyAlignment="1">
      <alignment horizontal="center" vertical="center" wrapText="1"/>
    </xf>
    <xf numFmtId="0" fontId="5" fillId="0" borderId="434" xfId="0" applyFont="1" applyBorder="1" applyAlignment="1">
      <alignment horizontal="center" vertical="center"/>
    </xf>
    <xf numFmtId="1" fontId="5" fillId="7" borderId="589" xfId="0" applyNumberFormat="1" applyFont="1" applyFill="1" applyBorder="1" applyProtection="1">
      <protection locked="0"/>
    </xf>
    <xf numFmtId="1" fontId="7" fillId="22" borderId="0" xfId="0" applyNumberFormat="1" applyFont="1" applyFill="1"/>
    <xf numFmtId="1" fontId="7" fillId="15" borderId="0" xfId="0" applyNumberFormat="1" applyFont="1" applyFill="1"/>
    <xf numFmtId="0" fontId="5" fillId="0" borderId="32" xfId="0" applyFont="1" applyBorder="1" applyAlignment="1">
      <alignment horizontal="center" vertical="center"/>
    </xf>
    <xf numFmtId="0" fontId="5" fillId="0" borderId="42" xfId="0" applyFont="1" applyBorder="1" applyAlignment="1">
      <alignment horizontal="center" vertical="center"/>
    </xf>
    <xf numFmtId="1" fontId="5" fillId="7" borderId="61" xfId="0" applyNumberFormat="1" applyFont="1" applyFill="1" applyBorder="1" applyProtection="1">
      <protection locked="0"/>
    </xf>
    <xf numFmtId="0" fontId="5" fillId="0" borderId="43" xfId="0" applyFont="1" applyBorder="1" applyAlignment="1">
      <alignment horizontal="center" vertical="center"/>
    </xf>
    <xf numFmtId="1" fontId="5" fillId="7" borderId="171" xfId="0" applyNumberFormat="1" applyFont="1" applyFill="1" applyBorder="1" applyProtection="1">
      <protection locked="0"/>
    </xf>
    <xf numFmtId="1" fontId="5" fillId="0" borderId="574" xfId="0" applyNumberFormat="1" applyFont="1" applyBorder="1" applyAlignment="1">
      <alignment horizontal="right" wrapText="1"/>
    </xf>
    <xf numFmtId="1" fontId="5" fillId="0" borderId="567" xfId="0" applyNumberFormat="1" applyFont="1" applyBorder="1" applyAlignment="1">
      <alignment horizontal="right"/>
    </xf>
    <xf numFmtId="1" fontId="5" fillId="0" borderId="574" xfId="0" applyNumberFormat="1" applyFont="1" applyBorder="1"/>
    <xf numFmtId="1" fontId="5" fillId="0" borderId="567" xfId="0" applyNumberFormat="1" applyFont="1" applyBorder="1"/>
    <xf numFmtId="1" fontId="5" fillId="0" borderId="575" xfId="0" applyNumberFormat="1" applyFont="1" applyBorder="1"/>
    <xf numFmtId="1" fontId="5" fillId="0" borderId="590" xfId="0" applyNumberFormat="1" applyFont="1" applyBorder="1"/>
    <xf numFmtId="1" fontId="5" fillId="0" borderId="571" xfId="0" applyNumberFormat="1" applyFont="1" applyBorder="1"/>
    <xf numFmtId="1" fontId="5" fillId="5" borderId="0" xfId="0" applyNumberFormat="1" applyFont="1" applyFill="1" applyAlignment="1" applyProtection="1">
      <alignment horizontal="left"/>
      <protection locked="0"/>
    </xf>
    <xf numFmtId="1" fontId="6" fillId="3" borderId="536" xfId="0" applyNumberFormat="1" applyFont="1" applyFill="1" applyBorder="1"/>
    <xf numFmtId="1" fontId="5" fillId="0" borderId="568" xfId="0" applyNumberFormat="1" applyFont="1" applyBorder="1" applyAlignment="1">
      <alignment horizontal="center" vertical="center" wrapText="1"/>
    </xf>
    <xf numFmtId="1" fontId="5" fillId="3" borderId="399" xfId="0" applyNumberFormat="1" applyFont="1" applyFill="1" applyBorder="1"/>
    <xf numFmtId="1" fontId="1" fillId="3" borderId="0" xfId="0" applyNumberFormat="1" applyFont="1" applyFill="1" applyAlignment="1">
      <alignment horizontal="left"/>
    </xf>
    <xf numFmtId="1" fontId="5" fillId="0" borderId="569" xfId="0" applyNumberFormat="1" applyFont="1" applyBorder="1" applyAlignment="1">
      <alignment vertical="center" wrapText="1"/>
    </xf>
    <xf numFmtId="1" fontId="5" fillId="7" borderId="577" xfId="0" applyNumberFormat="1" applyFont="1" applyFill="1" applyBorder="1" applyProtection="1">
      <protection locked="0"/>
    </xf>
    <xf numFmtId="1" fontId="9" fillId="4" borderId="32" xfId="0" applyNumberFormat="1" applyFont="1" applyFill="1" applyBorder="1" applyAlignment="1">
      <alignment vertical="center" wrapText="1"/>
    </xf>
    <xf numFmtId="1" fontId="5" fillId="3" borderId="570" xfId="0" applyNumberFormat="1" applyFont="1" applyFill="1" applyBorder="1"/>
    <xf numFmtId="0" fontId="5" fillId="0" borderId="535" xfId="0" applyFont="1" applyBorder="1" applyAlignment="1">
      <alignment horizontal="center" vertical="center" wrapText="1"/>
    </xf>
    <xf numFmtId="0" fontId="5" fillId="0" borderId="537" xfId="0" applyFont="1" applyBorder="1" applyAlignment="1">
      <alignment horizontal="center" vertical="center" wrapText="1"/>
    </xf>
    <xf numFmtId="0" fontId="5" fillId="0" borderId="569" xfId="0" applyFont="1" applyBorder="1" applyAlignment="1">
      <alignment horizontal="center" vertical="center" wrapText="1"/>
    </xf>
    <xf numFmtId="0" fontId="5" fillId="0" borderId="572" xfId="0" applyFont="1" applyBorder="1" applyAlignment="1">
      <alignment horizontal="center" vertical="center" wrapText="1"/>
    </xf>
    <xf numFmtId="0" fontId="5" fillId="0" borderId="534" xfId="0" applyFont="1" applyBorder="1" applyAlignment="1">
      <alignment horizontal="center" vertical="center" wrapText="1"/>
    </xf>
    <xf numFmtId="1" fontId="5" fillId="0" borderId="587" xfId="0" applyNumberFormat="1" applyFont="1" applyBorder="1" applyAlignment="1">
      <alignment horizontal="right" wrapText="1"/>
    </xf>
    <xf numFmtId="1" fontId="5" fillId="7" borderId="454" xfId="0" applyNumberFormat="1" applyFont="1" applyFill="1" applyBorder="1" applyAlignment="1" applyProtection="1">
      <alignment horizontal="right"/>
      <protection locked="0"/>
    </xf>
    <xf numFmtId="1" fontId="5" fillId="7" borderId="434" xfId="0" applyNumberFormat="1" applyFont="1" applyFill="1" applyBorder="1" applyAlignment="1" applyProtection="1">
      <alignment horizontal="right"/>
      <protection locked="0"/>
    </xf>
    <xf numFmtId="1" fontId="5" fillId="7" borderId="588" xfId="0" applyNumberFormat="1" applyFont="1" applyFill="1" applyBorder="1" applyAlignment="1" applyProtection="1">
      <alignment horizontal="right"/>
      <protection locked="0"/>
    </xf>
    <xf numFmtId="1" fontId="5" fillId="7" borderId="399" xfId="0" applyNumberFormat="1" applyFont="1" applyFill="1" applyBorder="1" applyAlignment="1" applyProtection="1">
      <alignment horizontal="right"/>
      <protection locked="0"/>
    </xf>
    <xf numFmtId="1" fontId="5" fillId="0" borderId="78" xfId="0" applyNumberFormat="1" applyFont="1" applyBorder="1" applyAlignment="1">
      <alignment horizontal="center" vertical="center" wrapText="1"/>
    </xf>
    <xf numFmtId="1" fontId="5" fillId="0" borderId="217" xfId="0" applyNumberFormat="1" applyFont="1" applyBorder="1" applyAlignment="1">
      <alignment horizontal="right" wrapText="1"/>
    </xf>
    <xf numFmtId="1" fontId="5" fillId="7" borderId="33" xfId="0" applyNumberFormat="1" applyFont="1" applyFill="1" applyBorder="1" applyAlignment="1" applyProtection="1">
      <alignment horizontal="right" wrapText="1"/>
      <protection locked="0"/>
    </xf>
    <xf numFmtId="1" fontId="5" fillId="7" borderId="57" xfId="0" applyNumberFormat="1" applyFont="1" applyFill="1" applyBorder="1" applyAlignment="1" applyProtection="1">
      <alignment horizontal="right" wrapText="1"/>
      <protection locked="0"/>
    </xf>
    <xf numFmtId="1" fontId="5" fillId="7" borderId="78" xfId="0" applyNumberFormat="1" applyFont="1" applyFill="1" applyBorder="1" applyAlignment="1" applyProtection="1">
      <alignment horizontal="right" wrapText="1"/>
      <protection locked="0"/>
    </xf>
    <xf numFmtId="1" fontId="5" fillId="7" borderId="35" xfId="0" applyNumberFormat="1" applyFont="1" applyFill="1" applyBorder="1" applyAlignment="1" applyProtection="1">
      <alignment horizontal="right" wrapText="1"/>
      <protection locked="0"/>
    </xf>
    <xf numFmtId="1" fontId="5" fillId="7" borderId="59" xfId="0" applyNumberFormat="1" applyFont="1" applyFill="1" applyBorder="1" applyAlignment="1" applyProtection="1">
      <alignment horizontal="right" wrapText="1"/>
      <protection locked="0"/>
    </xf>
    <xf numFmtId="1" fontId="5" fillId="7" borderId="32" xfId="0" applyNumberFormat="1" applyFont="1" applyFill="1" applyBorder="1" applyAlignment="1" applyProtection="1">
      <alignment horizontal="right" wrapText="1"/>
      <protection locked="0"/>
    </xf>
    <xf numFmtId="1" fontId="5" fillId="0" borderId="241" xfId="0" applyNumberFormat="1" applyFont="1" applyBorder="1" applyAlignment="1">
      <alignment horizontal="center" wrapText="1"/>
    </xf>
    <xf numFmtId="1" fontId="5" fillId="0" borderId="591" xfId="0" applyNumberFormat="1" applyFont="1" applyBorder="1" applyAlignment="1">
      <alignment horizontal="center" vertical="center" wrapText="1"/>
    </xf>
    <xf numFmtId="1" fontId="5" fillId="0" borderId="592" xfId="0" applyNumberFormat="1" applyFont="1" applyBorder="1" applyAlignment="1">
      <alignment horizontal="right" wrapText="1"/>
    </xf>
    <xf numFmtId="1" fontId="5" fillId="0" borderId="593" xfId="0" applyNumberFormat="1" applyFont="1" applyBorder="1" applyAlignment="1">
      <alignment horizontal="right" wrapText="1"/>
    </xf>
    <xf numFmtId="1" fontId="5" fillId="0" borderId="594" xfId="0" applyNumberFormat="1" applyFont="1" applyBorder="1" applyAlignment="1">
      <alignment horizontal="right" wrapText="1"/>
    </xf>
    <xf numFmtId="1" fontId="5" fillId="7" borderId="242" xfId="0" applyNumberFormat="1" applyFont="1" applyFill="1" applyBorder="1" applyAlignment="1" applyProtection="1">
      <alignment horizontal="right" wrapText="1"/>
      <protection locked="0"/>
    </xf>
    <xf numFmtId="1" fontId="5" fillId="7" borderId="241" xfId="0" applyNumberFormat="1" applyFont="1" applyFill="1" applyBorder="1" applyAlignment="1" applyProtection="1">
      <alignment horizontal="right" wrapText="1"/>
      <protection locked="0"/>
    </xf>
    <xf numFmtId="1" fontId="5" fillId="7" borderId="244" xfId="0" applyNumberFormat="1" applyFont="1" applyFill="1" applyBorder="1" applyAlignment="1" applyProtection="1">
      <alignment horizontal="right" wrapText="1"/>
      <protection locked="0"/>
    </xf>
    <xf numFmtId="1" fontId="5" fillId="7" borderId="591" xfId="0" applyNumberFormat="1" applyFont="1" applyFill="1" applyBorder="1" applyAlignment="1" applyProtection="1">
      <alignment horizontal="right" wrapText="1"/>
      <protection locked="0"/>
    </xf>
    <xf numFmtId="1" fontId="5" fillId="7" borderId="595" xfId="0" applyNumberFormat="1" applyFont="1" applyFill="1" applyBorder="1" applyAlignment="1" applyProtection="1">
      <alignment horizontal="right" wrapText="1"/>
      <protection locked="0"/>
    </xf>
    <xf numFmtId="1" fontId="5" fillId="7" borderId="596" xfId="0" applyNumberFormat="1" applyFont="1" applyFill="1" applyBorder="1" applyAlignment="1" applyProtection="1">
      <alignment horizontal="right" wrapText="1"/>
      <protection locked="0"/>
    </xf>
    <xf numFmtId="1" fontId="5" fillId="7" borderId="597" xfId="0" applyNumberFormat="1" applyFont="1" applyFill="1" applyBorder="1" applyAlignment="1" applyProtection="1">
      <alignment horizontal="right" wrapText="1"/>
      <protection locked="0"/>
    </xf>
    <xf numFmtId="1" fontId="5" fillId="7" borderId="240" xfId="0" applyNumberFormat="1" applyFont="1" applyFill="1" applyBorder="1" applyAlignment="1" applyProtection="1">
      <alignment horizontal="right" wrapText="1"/>
      <protection locked="0"/>
    </xf>
    <xf numFmtId="1" fontId="5" fillId="0" borderId="249" xfId="0" applyNumberFormat="1" applyFont="1" applyBorder="1" applyAlignment="1">
      <alignment horizontal="left" vertical="center"/>
    </xf>
    <xf numFmtId="1" fontId="5" fillId="0" borderId="598" xfId="0" applyNumberFormat="1" applyFont="1" applyBorder="1" applyAlignment="1">
      <alignment horizontal="left" vertical="center"/>
    </xf>
    <xf numFmtId="1" fontId="5" fillId="0" borderId="60" xfId="0" applyNumberFormat="1" applyFont="1" applyBorder="1" applyAlignment="1">
      <alignment horizontal="right" wrapText="1"/>
    </xf>
    <xf numFmtId="1" fontId="5" fillId="7" borderId="314" xfId="0" applyNumberFormat="1" applyFont="1" applyFill="1" applyBorder="1" applyAlignment="1" applyProtection="1">
      <alignment horizontal="right" wrapText="1"/>
      <protection locked="0"/>
    </xf>
    <xf numFmtId="1" fontId="5" fillId="7" borderId="599" xfId="0" applyNumberFormat="1" applyFont="1" applyFill="1" applyBorder="1" applyAlignment="1" applyProtection="1">
      <alignment horizontal="right" wrapText="1"/>
      <protection locked="0"/>
    </xf>
    <xf numFmtId="1" fontId="5" fillId="7" borderId="600" xfId="0" applyNumberFormat="1" applyFont="1" applyFill="1" applyBorder="1" applyAlignment="1" applyProtection="1">
      <alignment horizontal="right" wrapText="1"/>
      <protection locked="0"/>
    </xf>
    <xf numFmtId="1" fontId="5" fillId="7" borderId="601" xfId="0" applyNumberFormat="1" applyFont="1" applyFill="1" applyBorder="1" applyAlignment="1" applyProtection="1">
      <alignment horizontal="right" wrapText="1"/>
      <protection locked="0"/>
    </xf>
    <xf numFmtId="1" fontId="5" fillId="7" borderId="602" xfId="0" applyNumberFormat="1" applyFont="1" applyFill="1" applyBorder="1" applyAlignment="1" applyProtection="1">
      <alignment horizontal="right" wrapText="1"/>
      <protection locked="0"/>
    </xf>
    <xf numFmtId="1" fontId="5" fillId="7" borderId="603" xfId="0" applyNumberFormat="1" applyFont="1" applyFill="1" applyBorder="1" applyAlignment="1" applyProtection="1">
      <alignment horizontal="right" wrapText="1"/>
      <protection locked="0"/>
    </xf>
    <xf numFmtId="1" fontId="5" fillId="7" borderId="249" xfId="0" applyNumberFormat="1" applyFont="1" applyFill="1" applyBorder="1" applyAlignment="1" applyProtection="1">
      <alignment horizontal="right" wrapText="1"/>
      <protection locked="0"/>
    </xf>
    <xf numFmtId="1" fontId="5" fillId="7" borderId="604" xfId="0" applyNumberFormat="1" applyFont="1" applyFill="1" applyBorder="1" applyAlignment="1" applyProtection="1">
      <alignment horizontal="right" wrapText="1"/>
      <protection locked="0"/>
    </xf>
    <xf numFmtId="1" fontId="5" fillId="12" borderId="604" xfId="0" applyNumberFormat="1" applyFont="1" applyFill="1" applyBorder="1" applyAlignment="1">
      <alignment horizontal="right" wrapText="1"/>
    </xf>
    <xf numFmtId="1" fontId="5" fillId="0" borderId="32" xfId="0" applyNumberFormat="1" applyFont="1" applyBorder="1" applyAlignment="1">
      <alignment horizontal="left" vertical="center"/>
    </xf>
    <xf numFmtId="1" fontId="5" fillId="0" borderId="34" xfId="0" applyNumberFormat="1" applyFont="1" applyBorder="1" applyAlignment="1">
      <alignment horizontal="left" vertical="center"/>
    </xf>
    <xf numFmtId="1" fontId="5" fillId="0" borderId="17" xfId="0" applyNumberFormat="1" applyFont="1" applyBorder="1" applyAlignment="1">
      <alignment horizontal="right" wrapText="1"/>
    </xf>
    <xf numFmtId="1" fontId="5" fillId="7" borderId="37" xfId="0" applyNumberFormat="1" applyFont="1" applyFill="1" applyBorder="1" applyAlignment="1" applyProtection="1">
      <alignment horizontal="right" wrapText="1"/>
      <protection locked="0"/>
    </xf>
    <xf numFmtId="1" fontId="5" fillId="7" borderId="17" xfId="0" applyNumberFormat="1" applyFont="1" applyFill="1" applyBorder="1" applyAlignment="1" applyProtection="1">
      <alignment horizontal="right" wrapText="1"/>
      <protection locked="0"/>
    </xf>
    <xf numFmtId="1" fontId="5" fillId="7" borderId="217" xfId="0" applyNumberFormat="1" applyFont="1" applyFill="1" applyBorder="1" applyAlignment="1" applyProtection="1">
      <alignment horizontal="right" wrapText="1"/>
      <protection locked="0"/>
    </xf>
    <xf numFmtId="1" fontId="5" fillId="7" borderId="0" xfId="0" applyNumberFormat="1" applyFont="1" applyFill="1" applyAlignment="1" applyProtection="1">
      <alignment horizontal="right" wrapText="1"/>
      <protection locked="0"/>
    </xf>
    <xf numFmtId="1" fontId="5" fillId="7" borderId="307" xfId="0" applyNumberFormat="1" applyFont="1" applyFill="1" applyBorder="1" applyAlignment="1" applyProtection="1">
      <alignment horizontal="right" wrapText="1"/>
      <protection locked="0"/>
    </xf>
    <xf numFmtId="1" fontId="5" fillId="7" borderId="605" xfId="0" applyNumberFormat="1" applyFont="1" applyFill="1" applyBorder="1" applyAlignment="1" applyProtection="1">
      <alignment horizontal="right" wrapText="1"/>
      <protection locked="0"/>
    </xf>
    <xf numFmtId="1" fontId="5" fillId="7" borderId="569" xfId="0" applyNumberFormat="1" applyFont="1" applyFill="1" applyBorder="1" applyAlignment="1" applyProtection="1">
      <alignment horizontal="right" wrapText="1"/>
      <protection locked="0"/>
    </xf>
    <xf numFmtId="1" fontId="5" fillId="7" borderId="577" xfId="0" applyNumberFormat="1" applyFont="1" applyFill="1" applyBorder="1" applyAlignment="1" applyProtection="1">
      <alignment horizontal="right" wrapText="1"/>
      <protection locked="0"/>
    </xf>
    <xf numFmtId="1" fontId="5" fillId="12" borderId="577" xfId="0" applyNumberFormat="1" applyFont="1" applyFill="1" applyBorder="1" applyAlignment="1">
      <alignment horizontal="right" wrapText="1"/>
    </xf>
    <xf numFmtId="1" fontId="5" fillId="0" borderId="78" xfId="0" applyNumberFormat="1" applyFont="1" applyBorder="1" applyAlignment="1">
      <alignment horizontal="right" wrapText="1"/>
    </xf>
    <xf numFmtId="1" fontId="5" fillId="12" borderId="36" xfId="0" applyNumberFormat="1" applyFont="1" applyFill="1" applyBorder="1" applyAlignment="1">
      <alignment horizontal="right" wrapText="1"/>
    </xf>
    <xf numFmtId="1" fontId="5" fillId="0" borderId="43" xfId="0" applyNumberFormat="1" applyFont="1" applyBorder="1" applyAlignment="1">
      <alignment horizontal="left" vertical="center"/>
    </xf>
    <xf numFmtId="1" fontId="5" fillId="0" borderId="47" xfId="0" applyNumberFormat="1" applyFont="1" applyBorder="1" applyAlignment="1">
      <alignment horizontal="left" vertical="center"/>
    </xf>
    <xf numFmtId="1" fontId="5" fillId="0" borderId="47" xfId="0" applyNumberFormat="1" applyFont="1" applyBorder="1" applyAlignment="1">
      <alignment horizontal="right" wrapText="1"/>
    </xf>
    <xf numFmtId="1" fontId="5" fillId="7" borderId="578" xfId="0" applyNumberFormat="1" applyFont="1" applyFill="1" applyBorder="1" applyAlignment="1" applyProtection="1">
      <alignment horizontal="right" wrapText="1"/>
      <protection locked="0"/>
    </xf>
    <xf numFmtId="1" fontId="5" fillId="7" borderId="539" xfId="0" applyNumberFormat="1" applyFont="1" applyFill="1" applyBorder="1" applyAlignment="1" applyProtection="1">
      <alignment horizontal="right" wrapText="1"/>
      <protection locked="0"/>
    </xf>
    <xf numFmtId="1" fontId="5" fillId="7" borderId="542" xfId="0" applyNumberFormat="1" applyFont="1" applyFill="1" applyBorder="1" applyAlignment="1" applyProtection="1">
      <alignment horizontal="right" wrapText="1"/>
      <protection locked="0"/>
    </xf>
    <xf numFmtId="1" fontId="5" fillId="7" borderId="534" xfId="0" applyNumberFormat="1" applyFont="1" applyFill="1" applyBorder="1" applyAlignment="1" applyProtection="1">
      <alignment horizontal="right" wrapText="1"/>
      <protection locked="0"/>
    </xf>
    <xf numFmtId="1" fontId="5" fillId="7" borderId="544" xfId="0" applyNumberFormat="1" applyFont="1" applyFill="1" applyBorder="1" applyAlignment="1" applyProtection="1">
      <alignment horizontal="right" wrapText="1"/>
      <protection locked="0"/>
    </xf>
    <xf numFmtId="1" fontId="5" fillId="7" borderId="606" xfId="0" applyNumberFormat="1" applyFont="1" applyFill="1" applyBorder="1" applyAlignment="1" applyProtection="1">
      <alignment horizontal="right" wrapText="1"/>
      <protection locked="0"/>
    </xf>
    <xf numFmtId="1" fontId="5" fillId="7" borderId="572" xfId="0" applyNumberFormat="1" applyFont="1" applyFill="1" applyBorder="1" applyAlignment="1" applyProtection="1">
      <alignment horizontal="right" wrapText="1"/>
      <protection locked="0"/>
    </xf>
    <xf numFmtId="1" fontId="5" fillId="7" borderId="573" xfId="0" applyNumberFormat="1" applyFont="1" applyFill="1" applyBorder="1" applyAlignment="1" applyProtection="1">
      <alignment horizontal="right" wrapText="1"/>
      <protection locked="0"/>
    </xf>
    <xf numFmtId="1" fontId="5" fillId="12" borderId="573" xfId="0" applyNumberFormat="1" applyFont="1" applyFill="1" applyBorder="1" applyAlignment="1">
      <alignment horizontal="right" wrapText="1"/>
    </xf>
    <xf numFmtId="0" fontId="5" fillId="5" borderId="535" xfId="0" applyFont="1" applyFill="1" applyBorder="1" applyAlignment="1">
      <alignment horizontal="center" vertical="center" wrapText="1"/>
    </xf>
    <xf numFmtId="0" fontId="5" fillId="5" borderId="537" xfId="0" applyFont="1" applyFill="1" applyBorder="1" applyAlignment="1">
      <alignment horizontal="center" vertical="center" wrapText="1"/>
    </xf>
    <xf numFmtId="0" fontId="5" fillId="5" borderId="399" xfId="0" applyFont="1" applyFill="1" applyBorder="1" applyAlignment="1">
      <alignment horizontal="center" vertical="center" wrapText="1"/>
    </xf>
    <xf numFmtId="0" fontId="5" fillId="5" borderId="569" xfId="0" applyFont="1" applyFill="1" applyBorder="1" applyAlignment="1">
      <alignment horizontal="center" vertical="center" wrapText="1"/>
    </xf>
    <xf numFmtId="0" fontId="5" fillId="5" borderId="17" xfId="0" applyFont="1" applyFill="1" applyBorder="1" applyAlignment="1">
      <alignment horizontal="center" vertical="center" wrapText="1"/>
    </xf>
    <xf numFmtId="0" fontId="5" fillId="5" borderId="36" xfId="0" applyFont="1" applyFill="1" applyBorder="1" applyAlignment="1">
      <alignment horizontal="center" vertical="center" wrapText="1"/>
    </xf>
    <xf numFmtId="0" fontId="5" fillId="5" borderId="572" xfId="0" applyFont="1" applyFill="1" applyBorder="1" applyAlignment="1">
      <alignment horizontal="center" vertical="center" wrapText="1"/>
    </xf>
    <xf numFmtId="0" fontId="5" fillId="5" borderId="539" xfId="0" applyFont="1" applyFill="1" applyBorder="1" applyAlignment="1">
      <alignment horizontal="center" vertical="center" wrapText="1"/>
    </xf>
    <xf numFmtId="0" fontId="5" fillId="5" borderId="44" xfId="0" applyFont="1" applyFill="1" applyBorder="1" applyAlignment="1">
      <alignment horizontal="center" vertical="center" wrapText="1"/>
    </xf>
    <xf numFmtId="1" fontId="3" fillId="0" borderId="0" xfId="0" applyNumberFormat="1" applyFont="1"/>
    <xf numFmtId="1" fontId="3" fillId="0" borderId="607" xfId="0" applyNumberFormat="1" applyFont="1" applyBorder="1"/>
    <xf numFmtId="1" fontId="7" fillId="0" borderId="607" xfId="0" applyNumberFormat="1" applyFont="1" applyBorder="1"/>
    <xf numFmtId="1" fontId="5" fillId="0" borderId="608" xfId="0" applyNumberFormat="1" applyFont="1" applyBorder="1"/>
    <xf numFmtId="1" fontId="1" fillId="0" borderId="608" xfId="0" applyNumberFormat="1" applyFont="1" applyBorder="1"/>
    <xf numFmtId="1" fontId="5" fillId="0" borderId="607" xfId="0" applyNumberFormat="1" applyFont="1" applyBorder="1"/>
    <xf numFmtId="1" fontId="5" fillId="0" borderId="609" xfId="0" applyNumberFormat="1" applyFont="1" applyBorder="1"/>
    <xf numFmtId="1" fontId="5" fillId="0" borderId="563" xfId="0" applyNumberFormat="1" applyFont="1" applyBorder="1"/>
    <xf numFmtId="1" fontId="7" fillId="3" borderId="569" xfId="0" applyNumberFormat="1" applyFont="1" applyFill="1" applyBorder="1"/>
    <xf numFmtId="1" fontId="7" fillId="5" borderId="569" xfId="0" applyNumberFormat="1" applyFont="1" applyFill="1" applyBorder="1"/>
    <xf numFmtId="0" fontId="5" fillId="5" borderId="434" xfId="0" applyFont="1" applyFill="1" applyBorder="1" applyAlignment="1">
      <alignment horizontal="left" vertical="center" wrapText="1"/>
    </xf>
    <xf numFmtId="0" fontId="5" fillId="5" borderId="404" xfId="0" applyFont="1" applyFill="1" applyBorder="1" applyAlignment="1">
      <alignment horizontal="left" vertical="center" wrapText="1"/>
    </xf>
    <xf numFmtId="1" fontId="5" fillId="7" borderId="169" xfId="0" applyNumberFormat="1" applyFont="1" applyFill="1" applyBorder="1" applyAlignment="1" applyProtection="1">
      <alignment horizontal="right"/>
      <protection locked="0"/>
    </xf>
    <xf numFmtId="0" fontId="5" fillId="5" borderId="32" xfId="0" applyFont="1" applyFill="1" applyBorder="1" applyAlignment="1">
      <alignment horizontal="left" vertical="center" wrapText="1"/>
    </xf>
    <xf numFmtId="0" fontId="5" fillId="5" borderId="34" xfId="0" applyFont="1" applyFill="1" applyBorder="1" applyAlignment="1">
      <alignment horizontal="left" vertical="center" wrapText="1"/>
    </xf>
    <xf numFmtId="1" fontId="5" fillId="7" borderId="35" xfId="0" applyNumberFormat="1" applyFont="1" applyFill="1" applyBorder="1" applyAlignment="1" applyProtection="1">
      <alignment horizontal="right"/>
      <protection locked="0"/>
    </xf>
    <xf numFmtId="1" fontId="5" fillId="7" borderId="57" xfId="0" applyNumberFormat="1" applyFont="1" applyFill="1" applyBorder="1" applyAlignment="1" applyProtection="1">
      <alignment horizontal="right"/>
      <protection locked="0"/>
    </xf>
    <xf numFmtId="1" fontId="5" fillId="7" borderId="59" xfId="0" applyNumberFormat="1" applyFont="1" applyFill="1" applyBorder="1" applyAlignment="1" applyProtection="1">
      <alignment horizontal="right"/>
      <protection locked="0"/>
    </xf>
    <xf numFmtId="0" fontId="5" fillId="5" borderId="43" xfId="0" applyFont="1" applyFill="1" applyBorder="1" applyAlignment="1">
      <alignment horizontal="left" vertical="center" wrapText="1"/>
    </xf>
    <xf numFmtId="0" fontId="5" fillId="5" borderId="47" xfId="0" applyFont="1" applyFill="1" applyBorder="1" applyAlignment="1">
      <alignment horizontal="left" vertical="center" wrapText="1"/>
    </xf>
    <xf numFmtId="1" fontId="5" fillId="7" borderId="45" xfId="0" applyNumberFormat="1" applyFont="1" applyFill="1" applyBorder="1" applyAlignment="1" applyProtection="1">
      <alignment horizontal="right"/>
      <protection locked="0"/>
    </xf>
    <xf numFmtId="1" fontId="5" fillId="7" borderId="170" xfId="0" applyNumberFormat="1" applyFont="1" applyFill="1" applyBorder="1" applyAlignment="1" applyProtection="1">
      <alignment horizontal="right"/>
      <protection locked="0"/>
    </xf>
    <xf numFmtId="1" fontId="5" fillId="7" borderId="171" xfId="0" applyNumberFormat="1" applyFont="1" applyFill="1" applyBorder="1" applyAlignment="1" applyProtection="1">
      <alignment horizontal="right"/>
      <protection locked="0"/>
    </xf>
    <xf numFmtId="1" fontId="42" fillId="4" borderId="0" xfId="0" applyNumberFormat="1" applyFont="1" applyFill="1"/>
    <xf numFmtId="1" fontId="7" fillId="28" borderId="0" xfId="0" applyNumberFormat="1" applyFont="1" applyFill="1" applyProtection="1">
      <protection locked="0"/>
    </xf>
    <xf numFmtId="1" fontId="5" fillId="4" borderId="535" xfId="0" applyNumberFormat="1" applyFont="1" applyFill="1" applyBorder="1" applyAlignment="1">
      <alignment horizontal="center" vertical="center"/>
    </xf>
    <xf numFmtId="1" fontId="5" fillId="4" borderId="537" xfId="0" applyNumberFormat="1" applyFont="1" applyFill="1" applyBorder="1" applyAlignment="1">
      <alignment horizontal="center" vertical="center"/>
    </xf>
    <xf numFmtId="1" fontId="5" fillId="4" borderId="536" xfId="0" applyNumberFormat="1" applyFont="1" applyFill="1" applyBorder="1" applyAlignment="1">
      <alignment horizontal="center" vertical="center"/>
    </xf>
    <xf numFmtId="1" fontId="5" fillId="4" borderId="571" xfId="0" applyNumberFormat="1" applyFont="1" applyFill="1" applyBorder="1" applyAlignment="1">
      <alignment horizontal="center" vertical="center" wrapText="1"/>
    </xf>
    <xf numFmtId="1" fontId="5" fillId="4" borderId="567" xfId="0" applyNumberFormat="1" applyFont="1" applyFill="1" applyBorder="1" applyAlignment="1">
      <alignment horizontal="center" vertical="center" wrapText="1"/>
    </xf>
    <xf numFmtId="1" fontId="5" fillId="4" borderId="571" xfId="0" quotePrefix="1" applyNumberFormat="1" applyFont="1" applyFill="1" applyBorder="1" applyAlignment="1">
      <alignment horizontal="center" vertical="center" wrapText="1"/>
    </xf>
    <xf numFmtId="1" fontId="5" fillId="4" borderId="571" xfId="0" applyNumberFormat="1" applyFont="1" applyFill="1" applyBorder="1" applyAlignment="1">
      <alignment horizontal="center" vertical="center"/>
    </xf>
    <xf numFmtId="1" fontId="5" fillId="4" borderId="567" xfId="0" applyNumberFormat="1" applyFont="1" applyFill="1" applyBorder="1" applyAlignment="1">
      <alignment horizontal="center" vertical="center"/>
    </xf>
    <xf numFmtId="1" fontId="5" fillId="4" borderId="566" xfId="0" applyNumberFormat="1" applyFont="1" applyFill="1" applyBorder="1" applyAlignment="1">
      <alignment horizontal="center" vertical="center"/>
    </xf>
    <xf numFmtId="1" fontId="7" fillId="28" borderId="0" xfId="0" applyNumberFormat="1" applyFont="1" applyFill="1"/>
    <xf numFmtId="1" fontId="5" fillId="4" borderId="572" xfId="0" applyNumberFormat="1" applyFont="1" applyFill="1" applyBorder="1" applyAlignment="1">
      <alignment horizontal="center" vertical="center"/>
    </xf>
    <xf numFmtId="1" fontId="5" fillId="4" borderId="539" xfId="0" applyNumberFormat="1" applyFont="1" applyFill="1" applyBorder="1" applyAlignment="1">
      <alignment horizontal="center" vertical="center"/>
    </xf>
    <xf numFmtId="1" fontId="5" fillId="4" borderId="574" xfId="0" applyNumberFormat="1" applyFont="1" applyFill="1" applyBorder="1" applyAlignment="1">
      <alignment horizontal="center" vertical="center"/>
    </xf>
    <xf numFmtId="1" fontId="5" fillId="4" borderId="479" xfId="0" applyNumberFormat="1" applyFont="1" applyFill="1" applyBorder="1" applyAlignment="1">
      <alignment horizontal="center" vertical="center"/>
    </xf>
    <xf numFmtId="1" fontId="5" fillId="4" borderId="567" xfId="0" applyNumberFormat="1" applyFont="1" applyFill="1" applyBorder="1" applyAlignment="1">
      <alignment horizontal="center" vertical="center"/>
    </xf>
    <xf numFmtId="1" fontId="5" fillId="4" borderId="590" xfId="0" applyNumberFormat="1" applyFont="1" applyFill="1" applyBorder="1" applyAlignment="1">
      <alignment horizontal="center" vertical="center" wrapText="1"/>
    </xf>
    <xf numFmtId="1" fontId="9" fillId="4" borderId="434" xfId="0" applyNumberFormat="1" applyFont="1" applyFill="1" applyBorder="1" applyAlignment="1">
      <alignment horizontal="left" vertical="center" wrapText="1"/>
    </xf>
    <xf numFmtId="1" fontId="9" fillId="4" borderId="404" xfId="0" applyNumberFormat="1" applyFont="1" applyFill="1" applyBorder="1" applyAlignment="1">
      <alignment horizontal="left" vertical="center" wrapText="1"/>
    </xf>
    <xf numFmtId="1" fontId="5" fillId="4" borderId="434" xfId="0" applyNumberFormat="1" applyFont="1" applyFill="1" applyBorder="1" applyAlignment="1">
      <alignment horizontal="right" wrapText="1"/>
    </xf>
    <xf numFmtId="1" fontId="5" fillId="4" borderId="403" xfId="0" applyNumberFormat="1" applyFont="1" applyFill="1" applyBorder="1" applyAlignment="1">
      <alignment horizontal="right" wrapText="1"/>
    </xf>
    <xf numFmtId="1" fontId="5" fillId="4" borderId="588" xfId="0" applyNumberFormat="1" applyFont="1" applyFill="1" applyBorder="1" applyAlignment="1">
      <alignment horizontal="right"/>
    </xf>
    <xf numFmtId="1" fontId="5" fillId="4" borderId="454" xfId="0" applyNumberFormat="1" applyFont="1" applyFill="1" applyBorder="1" applyAlignment="1" applyProtection="1">
      <alignment horizontal="right"/>
      <protection locked="0"/>
    </xf>
    <xf numFmtId="1" fontId="5" fillId="4" borderId="589" xfId="0" applyNumberFormat="1" applyFont="1" applyFill="1" applyBorder="1" applyAlignment="1" applyProtection="1">
      <alignment horizontal="right"/>
      <protection locked="0"/>
    </xf>
    <xf numFmtId="1" fontId="5" fillId="4" borderId="403" xfId="0" applyNumberFormat="1" applyFont="1" applyFill="1" applyBorder="1" applyAlignment="1" applyProtection="1">
      <alignment horizontal="right"/>
      <protection locked="0"/>
    </xf>
    <xf numFmtId="1" fontId="5" fillId="4" borderId="588" xfId="0" applyNumberFormat="1" applyFont="1" applyFill="1" applyBorder="1" applyAlignment="1" applyProtection="1">
      <alignment horizontal="right"/>
      <protection locked="0"/>
    </xf>
    <xf numFmtId="1" fontId="5" fillId="4" borderId="404" xfId="0" applyNumberFormat="1" applyFont="1" applyFill="1" applyBorder="1" applyAlignment="1" applyProtection="1">
      <alignment horizontal="right"/>
      <protection locked="0"/>
    </xf>
    <xf numFmtId="1" fontId="9" fillId="4" borderId="572" xfId="0" applyNumberFormat="1" applyFont="1" applyFill="1" applyBorder="1" applyAlignment="1">
      <alignment horizontal="left" vertical="center"/>
    </xf>
    <xf numFmtId="1" fontId="9" fillId="4" borderId="539" xfId="0" applyNumberFormat="1" applyFont="1" applyFill="1" applyBorder="1" applyAlignment="1">
      <alignment horizontal="left" vertical="center"/>
    </xf>
    <xf numFmtId="1" fontId="5" fillId="4" borderId="572" xfId="0" applyNumberFormat="1" applyFont="1" applyFill="1" applyBorder="1" applyAlignment="1">
      <alignment horizontal="right"/>
    </xf>
    <xf numFmtId="1" fontId="5" fillId="4" borderId="46" xfId="0" applyNumberFormat="1" applyFont="1" applyFill="1" applyBorder="1" applyAlignment="1">
      <alignment horizontal="right" wrapText="1"/>
    </xf>
    <xf numFmtId="1" fontId="5" fillId="4" borderId="45" xfId="0" applyNumberFormat="1" applyFont="1" applyFill="1" applyBorder="1" applyAlignment="1">
      <alignment horizontal="right"/>
    </xf>
    <xf numFmtId="1" fontId="5" fillId="4" borderId="542" xfId="0" applyNumberFormat="1" applyFont="1" applyFill="1" applyBorder="1" applyAlignment="1" applyProtection="1">
      <alignment horizontal="right"/>
      <protection locked="0"/>
    </xf>
    <xf numFmtId="1" fontId="5" fillId="4" borderId="606" xfId="0" applyNumberFormat="1" applyFont="1" applyFill="1" applyBorder="1" applyAlignment="1" applyProtection="1">
      <alignment horizontal="right"/>
      <protection locked="0"/>
    </xf>
    <xf numFmtId="1" fontId="5" fillId="4" borderId="578" xfId="0" applyNumberFormat="1" applyFont="1" applyFill="1" applyBorder="1" applyAlignment="1" applyProtection="1">
      <alignment horizontal="right"/>
      <protection locked="0"/>
    </xf>
    <xf numFmtId="1" fontId="5" fillId="4" borderId="544" xfId="0" applyNumberFormat="1" applyFont="1" applyFill="1" applyBorder="1" applyAlignment="1" applyProtection="1">
      <alignment horizontal="right"/>
      <protection locked="0"/>
    </xf>
    <xf numFmtId="1" fontId="5" fillId="4" borderId="539" xfId="0" applyNumberFormat="1" applyFont="1" applyFill="1" applyBorder="1" applyAlignment="1" applyProtection="1">
      <alignment horizontal="right"/>
      <protection locked="0"/>
    </xf>
    <xf numFmtId="1" fontId="9" fillId="4" borderId="570" xfId="0" applyNumberFormat="1" applyFont="1" applyFill="1" applyBorder="1" applyAlignment="1">
      <alignment horizontal="center" vertical="center"/>
    </xf>
    <xf numFmtId="1" fontId="5" fillId="4" borderId="571" xfId="0" applyNumberFormat="1" applyFont="1" applyFill="1" applyBorder="1" applyAlignment="1">
      <alignment horizontal="center"/>
    </xf>
    <xf numFmtId="1" fontId="5" fillId="4" borderId="579" xfId="0" applyNumberFormat="1" applyFont="1" applyFill="1" applyBorder="1" applyAlignment="1">
      <alignment horizontal="center"/>
    </xf>
    <xf numFmtId="1" fontId="5" fillId="4" borderId="610" xfId="0" applyNumberFormat="1" applyFont="1" applyFill="1" applyBorder="1" applyAlignment="1">
      <alignment horizontal="center" vertical="center"/>
    </xf>
    <xf numFmtId="1" fontId="5" fillId="4" borderId="579" xfId="0" applyNumberFormat="1" applyFont="1" applyFill="1" applyBorder="1" applyAlignment="1">
      <alignment horizontal="center" vertical="center"/>
    </xf>
    <xf numFmtId="1" fontId="9" fillId="4" borderId="573" xfId="0" applyNumberFormat="1" applyFont="1" applyFill="1" applyBorder="1" applyAlignment="1">
      <alignment horizontal="center" vertical="center"/>
    </xf>
    <xf numFmtId="1" fontId="5" fillId="4" borderId="404" xfId="0" applyNumberFormat="1" applyFont="1" applyFill="1" applyBorder="1" applyAlignment="1">
      <alignment horizontal="center" vertical="center" wrapText="1"/>
    </xf>
    <xf numFmtId="1" fontId="5" fillId="4" borderId="568" xfId="0" applyNumberFormat="1" applyFont="1" applyFill="1" applyBorder="1" applyAlignment="1">
      <alignment horizontal="center" vertical="center" wrapText="1"/>
    </xf>
    <xf numFmtId="1" fontId="5" fillId="4" borderId="571" xfId="0" applyNumberFormat="1" applyFont="1" applyFill="1" applyBorder="1" applyAlignment="1">
      <alignment horizontal="center" vertical="center"/>
    </xf>
    <xf numFmtId="1" fontId="5" fillId="4" borderId="611" xfId="0" applyNumberFormat="1" applyFont="1" applyFill="1" applyBorder="1" applyAlignment="1">
      <alignment horizontal="center" vertical="center"/>
    </xf>
    <xf numFmtId="1" fontId="5" fillId="4" borderId="612" xfId="0" applyNumberFormat="1" applyFont="1" applyFill="1" applyBorder="1" applyAlignment="1">
      <alignment horizontal="center" vertical="center" wrapText="1"/>
    </xf>
    <xf numFmtId="1" fontId="5" fillId="4" borderId="570" xfId="0" applyNumberFormat="1" applyFont="1" applyFill="1" applyBorder="1" applyAlignment="1">
      <alignment horizontal="center" vertical="center" wrapText="1"/>
    </xf>
    <xf numFmtId="1" fontId="5" fillId="4" borderId="611" xfId="0" applyNumberFormat="1" applyFont="1" applyFill="1" applyBorder="1" applyAlignment="1">
      <alignment horizontal="center" vertical="center" wrapText="1"/>
    </xf>
    <xf numFmtId="1" fontId="9" fillId="4" borderId="434" xfId="0" applyNumberFormat="1" applyFont="1" applyFill="1" applyBorder="1" applyAlignment="1">
      <alignment vertical="center" wrapText="1"/>
    </xf>
    <xf numFmtId="1" fontId="5" fillId="4" borderId="399" xfId="0" applyNumberFormat="1" applyFont="1" applyFill="1" applyBorder="1" applyAlignment="1" applyProtection="1">
      <alignment horizontal="right"/>
      <protection locked="0"/>
    </xf>
    <xf numFmtId="1" fontId="5" fillId="4" borderId="399" xfId="0" applyNumberFormat="1" applyFont="1" applyFill="1" applyBorder="1" applyAlignment="1">
      <alignment horizontal="right"/>
    </xf>
    <xf numFmtId="1" fontId="5" fillId="4" borderId="404" xfId="0" applyNumberFormat="1" applyFont="1" applyFill="1" applyBorder="1" applyAlignment="1">
      <alignment horizontal="right"/>
    </xf>
    <xf numFmtId="1" fontId="5" fillId="4" borderId="587" xfId="0" applyNumberFormat="1" applyFont="1" applyFill="1" applyBorder="1" applyAlignment="1" applyProtection="1">
      <alignment horizontal="right"/>
      <protection locked="0"/>
    </xf>
    <xf numFmtId="1" fontId="5" fillId="4" borderId="613" xfId="0" applyNumberFormat="1" applyFont="1" applyFill="1" applyBorder="1" applyAlignment="1" applyProtection="1">
      <alignment horizontal="right"/>
      <protection locked="0"/>
    </xf>
    <xf numFmtId="1" fontId="5" fillId="4" borderId="362" xfId="0" applyNumberFormat="1" applyFont="1" applyFill="1" applyBorder="1" applyAlignment="1" applyProtection="1">
      <alignment horizontal="right"/>
      <protection locked="0"/>
    </xf>
    <xf numFmtId="1" fontId="9" fillId="4" borderId="572" xfId="0" applyNumberFormat="1" applyFont="1" applyFill="1" applyBorder="1" applyAlignment="1">
      <alignment vertical="center"/>
    </xf>
    <xf numFmtId="1" fontId="5" fillId="4" borderId="573" xfId="0" applyNumberFormat="1" applyFont="1" applyFill="1" applyBorder="1" applyAlignment="1">
      <alignment horizontal="right"/>
    </xf>
    <xf numFmtId="1" fontId="5" fillId="4" borderId="539" xfId="0" applyNumberFormat="1" applyFont="1" applyFill="1" applyBorder="1" applyAlignment="1">
      <alignment horizontal="right"/>
    </xf>
    <xf numFmtId="1" fontId="5" fillId="4" borderId="573" xfId="0" applyNumberFormat="1" applyFont="1" applyFill="1" applyBorder="1" applyAlignment="1" applyProtection="1">
      <alignment horizontal="right"/>
      <protection locked="0"/>
    </xf>
    <xf numFmtId="1" fontId="5" fillId="4" borderId="572" xfId="0" applyNumberFormat="1" applyFont="1" applyFill="1" applyBorder="1" applyAlignment="1" applyProtection="1">
      <alignment horizontal="right"/>
      <protection locked="0"/>
    </xf>
    <xf numFmtId="1" fontId="5" fillId="4" borderId="614" xfId="0" applyNumberFormat="1" applyFont="1" applyFill="1" applyBorder="1" applyAlignment="1" applyProtection="1">
      <alignment horizontal="right"/>
      <protection locked="0"/>
    </xf>
    <xf numFmtId="1" fontId="5" fillId="4" borderId="584" xfId="0" applyNumberFormat="1" applyFont="1" applyFill="1" applyBorder="1" applyAlignment="1" applyProtection="1">
      <alignment horizontal="right"/>
      <protection locked="0"/>
    </xf>
    <xf numFmtId="1" fontId="5" fillId="0" borderId="579" xfId="0" applyNumberFormat="1" applyFont="1" applyBorder="1" applyAlignment="1">
      <alignment horizontal="center" vertical="center" wrapText="1"/>
    </xf>
    <xf numFmtId="1" fontId="5" fillId="0" borderId="399" xfId="0" applyNumberFormat="1" applyFont="1" applyBorder="1" applyAlignment="1">
      <alignment horizontal="left" wrapText="1"/>
    </xf>
    <xf numFmtId="1" fontId="5" fillId="0" borderId="399" xfId="0" applyNumberFormat="1" applyFont="1" applyBorder="1" applyAlignment="1">
      <alignment wrapText="1"/>
    </xf>
    <xf numFmtId="1" fontId="5" fillId="0" borderId="25" xfId="0" applyNumberFormat="1" applyFont="1" applyBorder="1" applyAlignment="1">
      <alignment wrapText="1"/>
    </xf>
    <xf numFmtId="1" fontId="5" fillId="0" borderId="36" xfId="0" applyNumberFormat="1" applyFont="1" applyBorder="1" applyAlignment="1">
      <alignment horizontal="left" wrapText="1"/>
    </xf>
    <xf numFmtId="1" fontId="5" fillId="0" borderId="568" xfId="0" applyNumberFormat="1" applyFont="1" applyBorder="1" applyAlignment="1">
      <alignment horizontal="center"/>
    </xf>
    <xf numFmtId="1" fontId="38" fillId="3" borderId="534" xfId="0" applyNumberFormat="1" applyFont="1" applyFill="1" applyBorder="1"/>
    <xf numFmtId="1" fontId="51" fillId="5" borderId="0" xfId="0" applyNumberFormat="1" applyFont="1" applyFill="1"/>
    <xf numFmtId="0" fontId="5" fillId="0" borderId="571" xfId="0" applyFont="1" applyBorder="1" applyAlignment="1">
      <alignment horizontal="center" vertical="center" wrapText="1"/>
    </xf>
    <xf numFmtId="0" fontId="5" fillId="0" borderId="566" xfId="0" applyFont="1" applyBorder="1" applyAlignment="1">
      <alignment horizontal="center" vertical="center" wrapText="1"/>
    </xf>
    <xf numFmtId="0" fontId="5" fillId="0" borderId="567" xfId="0" applyFont="1" applyBorder="1" applyAlignment="1">
      <alignment horizontal="center" vertical="center" wrapText="1"/>
    </xf>
    <xf numFmtId="1" fontId="47" fillId="5" borderId="0" xfId="0" applyNumberFormat="1" applyFont="1" applyFill="1"/>
    <xf numFmtId="1" fontId="5" fillId="0" borderId="571" xfId="0" applyNumberFormat="1" applyFont="1" applyBorder="1" applyAlignment="1">
      <alignment horizontal="left" vertical="center" wrapText="1"/>
    </xf>
    <xf numFmtId="1" fontId="5" fillId="0" borderId="566" xfId="0" applyNumberFormat="1" applyFont="1" applyBorder="1" applyAlignment="1">
      <alignment horizontal="left" vertical="center" wrapText="1"/>
    </xf>
    <xf numFmtId="1" fontId="5" fillId="0" borderId="567" xfId="0" applyNumberFormat="1" applyFont="1" applyBorder="1" applyAlignment="1">
      <alignment horizontal="left" vertical="center" wrapText="1"/>
    </xf>
    <xf numFmtId="1" fontId="5" fillId="7" borderId="568" xfId="0" applyNumberFormat="1" applyFont="1" applyFill="1" applyBorder="1" applyProtection="1">
      <protection locked="0"/>
    </xf>
    <xf numFmtId="1" fontId="3" fillId="5" borderId="0" xfId="0" applyNumberFormat="1" applyFont="1" applyFill="1"/>
    <xf numFmtId="0" fontId="5" fillId="0" borderId="535" xfId="0" applyFont="1" applyBorder="1" applyAlignment="1">
      <alignment horizontal="center" vertical="center"/>
    </xf>
    <xf numFmtId="0" fontId="5" fillId="0" borderId="536" xfId="0" applyFont="1" applyBorder="1" applyAlignment="1">
      <alignment horizontal="center" vertical="center"/>
    </xf>
    <xf numFmtId="0" fontId="5" fillId="0" borderId="537" xfId="0" applyFont="1" applyBorder="1" applyAlignment="1">
      <alignment horizontal="center" vertical="center"/>
    </xf>
    <xf numFmtId="0" fontId="5" fillId="0" borderId="572" xfId="0" applyFont="1" applyBorder="1" applyAlignment="1">
      <alignment horizontal="center" vertical="center"/>
    </xf>
    <xf numFmtId="0" fontId="5" fillId="0" borderId="534" xfId="0" applyFont="1" applyBorder="1" applyAlignment="1">
      <alignment horizontal="center" vertical="center"/>
    </xf>
    <xf numFmtId="0" fontId="5" fillId="0" borderId="539" xfId="0" applyFont="1" applyBorder="1" applyAlignment="1">
      <alignment horizontal="center" vertical="center"/>
    </xf>
    <xf numFmtId="1" fontId="5" fillId="0" borderId="434" xfId="0" applyNumberFormat="1" applyFont="1" applyBorder="1" applyAlignment="1">
      <alignment horizontal="left"/>
    </xf>
    <xf numFmtId="1" fontId="5" fillId="0" borderId="404" xfId="0" applyNumberFormat="1" applyFont="1" applyBorder="1" applyAlignment="1">
      <alignment horizontal="left"/>
    </xf>
    <xf numFmtId="1" fontId="5" fillId="0" borderId="43" xfId="0" applyNumberFormat="1" applyFont="1" applyBorder="1" applyAlignment="1">
      <alignment vertical="center"/>
    </xf>
    <xf numFmtId="1" fontId="5" fillId="0" borderId="81" xfId="0" applyNumberFormat="1" applyFont="1" applyBorder="1" applyAlignment="1">
      <alignment vertical="center"/>
    </xf>
    <xf numFmtId="1" fontId="5" fillId="7" borderId="578" xfId="0" applyNumberFormat="1" applyFont="1" applyFill="1" applyBorder="1" applyProtection="1">
      <protection locked="0"/>
    </xf>
    <xf numFmtId="1" fontId="5" fillId="7" borderId="539" xfId="0" applyNumberFormat="1" applyFont="1" applyFill="1" applyBorder="1" applyProtection="1">
      <protection locked="0"/>
    </xf>
    <xf numFmtId="1" fontId="5" fillId="7" borderId="573" xfId="0" applyNumberFormat="1" applyFont="1" applyFill="1" applyBorder="1" applyProtection="1">
      <protection locked="0"/>
    </xf>
    <xf numFmtId="1" fontId="5" fillId="7" borderId="542" xfId="0" applyNumberFormat="1" applyFont="1" applyFill="1" applyBorder="1" applyProtection="1">
      <protection locked="0"/>
    </xf>
    <xf numFmtId="0" fontId="5" fillId="0" borderId="571" xfId="0" applyFont="1" applyBorder="1" applyAlignment="1">
      <alignment horizontal="center" vertical="center"/>
    </xf>
    <xf numFmtId="0" fontId="5" fillId="0" borderId="567" xfId="0" applyFont="1" applyBorder="1" applyAlignment="1">
      <alignment horizontal="center" vertical="center"/>
    </xf>
    <xf numFmtId="1" fontId="5" fillId="8" borderId="454" xfId="0" applyNumberFormat="1" applyFont="1" applyFill="1" applyBorder="1"/>
    <xf numFmtId="1" fontId="5" fillId="8" borderId="57" xfId="0" applyNumberFormat="1" applyFont="1" applyFill="1" applyBorder="1"/>
    <xf numFmtId="1" fontId="5" fillId="0" borderId="577" xfId="0" applyNumberFormat="1" applyFont="1" applyBorder="1" applyAlignment="1">
      <alignment horizontal="center" vertical="center" wrapText="1"/>
    </xf>
    <xf numFmtId="1" fontId="5" fillId="7" borderId="575" xfId="0" applyNumberFormat="1" applyFont="1" applyFill="1" applyBorder="1" applyProtection="1">
      <protection locked="0"/>
    </xf>
    <xf numFmtId="1" fontId="5" fillId="8" borderId="567" xfId="0" applyNumberFormat="1" applyFont="1" applyFill="1" applyBorder="1"/>
    <xf numFmtId="1" fontId="5" fillId="7" borderId="217" xfId="0" applyNumberFormat="1" applyFont="1" applyFill="1" applyBorder="1" applyProtection="1">
      <protection locked="0"/>
    </xf>
    <xf numFmtId="1" fontId="6" fillId="0" borderId="570" xfId="0" applyNumberFormat="1" applyFont="1" applyBorder="1"/>
    <xf numFmtId="1" fontId="6" fillId="22" borderId="0" xfId="0" applyNumberFormat="1" applyFont="1" applyFill="1" applyProtection="1">
      <protection locked="0"/>
    </xf>
    <xf numFmtId="1" fontId="6" fillId="15" borderId="0" xfId="0" applyNumberFormat="1" applyFont="1" applyFill="1" applyProtection="1">
      <protection locked="0"/>
    </xf>
    <xf numFmtId="1" fontId="6" fillId="3" borderId="0" xfId="0" applyNumberFormat="1" applyFont="1" applyFill="1" applyProtection="1">
      <protection locked="0"/>
    </xf>
    <xf numFmtId="1" fontId="5" fillId="0" borderId="399" xfId="0" applyNumberFormat="1" applyFont="1" applyBorder="1" applyAlignment="1">
      <alignment horizontal="center" vertical="center" wrapText="1"/>
    </xf>
    <xf numFmtId="1" fontId="5" fillId="0" borderId="434" xfId="0" applyNumberFormat="1" applyFont="1" applyBorder="1" applyAlignment="1">
      <alignment horizontal="left" vertical="center"/>
    </xf>
    <xf numFmtId="1" fontId="5" fillId="0" borderId="404" xfId="0" applyNumberFormat="1" applyFont="1" applyBorder="1" applyAlignment="1">
      <alignment horizontal="left" vertical="center"/>
    </xf>
    <xf numFmtId="1" fontId="5" fillId="0" borderId="36" xfId="0" applyNumberFormat="1" applyFont="1" applyBorder="1" applyAlignment="1">
      <alignment horizontal="center" vertical="center" wrapText="1"/>
    </xf>
    <xf numFmtId="1" fontId="5" fillId="0" borderId="32" xfId="0" applyNumberFormat="1" applyFont="1" applyBorder="1" applyAlignment="1">
      <alignment horizontal="left" vertical="center" wrapText="1"/>
    </xf>
    <xf numFmtId="1" fontId="5" fillId="0" borderId="34" xfId="0" applyNumberFormat="1" applyFont="1" applyBorder="1" applyAlignment="1">
      <alignment horizontal="left" vertical="center" wrapText="1"/>
    </xf>
    <xf numFmtId="1" fontId="5" fillId="0" borderId="44" xfId="0" applyNumberFormat="1" applyFont="1" applyBorder="1" applyAlignment="1">
      <alignment horizontal="center" vertical="center" wrapText="1"/>
    </xf>
    <xf numFmtId="0" fontId="5" fillId="3" borderId="568" xfId="0" applyFont="1" applyFill="1" applyBorder="1" applyAlignment="1">
      <alignment horizontal="center" vertical="center" wrapText="1"/>
    </xf>
    <xf numFmtId="1" fontId="5" fillId="3" borderId="535" xfId="0" applyNumberFormat="1" applyFont="1" applyFill="1" applyBorder="1" applyAlignment="1" applyProtection="1">
      <alignment horizontal="center" vertical="center"/>
      <protection locked="0"/>
    </xf>
    <xf numFmtId="1" fontId="5" fillId="3" borderId="536" xfId="0" applyNumberFormat="1" applyFont="1" applyFill="1" applyBorder="1" applyAlignment="1" applyProtection="1">
      <alignment horizontal="center" vertical="center"/>
      <protection locked="0"/>
    </xf>
    <xf numFmtId="1" fontId="5" fillId="3" borderId="537" xfId="0" applyNumberFormat="1" applyFont="1" applyFill="1" applyBorder="1" applyAlignment="1" applyProtection="1">
      <alignment horizontal="center" vertical="center"/>
      <protection locked="0"/>
    </xf>
    <xf numFmtId="1" fontId="5" fillId="3" borderId="571" xfId="0" applyNumberFormat="1" applyFont="1" applyFill="1" applyBorder="1" applyAlignment="1">
      <alignment horizontal="center"/>
    </xf>
    <xf numFmtId="1" fontId="5" fillId="3" borderId="566" xfId="0" applyNumberFormat="1" applyFont="1" applyFill="1" applyBorder="1" applyAlignment="1">
      <alignment horizontal="center"/>
    </xf>
    <xf numFmtId="1" fontId="5" fillId="3" borderId="567" xfId="0" applyNumberFormat="1" applyFont="1" applyFill="1" applyBorder="1" applyAlignment="1">
      <alignment horizontal="center"/>
    </xf>
    <xf numFmtId="1" fontId="5" fillId="3" borderId="572" xfId="0" applyNumberFormat="1" applyFont="1" applyFill="1" applyBorder="1" applyAlignment="1" applyProtection="1">
      <alignment horizontal="center" vertical="center"/>
      <protection locked="0"/>
    </xf>
    <xf numFmtId="1" fontId="5" fillId="3" borderId="534" xfId="0" applyNumberFormat="1" applyFont="1" applyFill="1" applyBorder="1" applyAlignment="1" applyProtection="1">
      <alignment horizontal="center" vertical="center"/>
      <protection locked="0"/>
    </xf>
    <xf numFmtId="1" fontId="5" fillId="3" borderId="539" xfId="0" applyNumberFormat="1" applyFont="1" applyFill="1" applyBorder="1" applyAlignment="1" applyProtection="1">
      <alignment horizontal="center" vertical="center"/>
      <protection locked="0"/>
    </xf>
    <xf numFmtId="1" fontId="5" fillId="0" borderId="568" xfId="0" applyNumberFormat="1" applyFont="1" applyBorder="1" applyAlignment="1">
      <alignment horizontal="center" vertical="center" wrapText="1"/>
    </xf>
    <xf numFmtId="1" fontId="5" fillId="0" borderId="568" xfId="0" applyNumberFormat="1" applyFont="1" applyBorder="1" applyAlignment="1">
      <alignment horizontal="center" vertical="center"/>
    </xf>
    <xf numFmtId="1" fontId="5" fillId="3" borderId="367" xfId="0" applyNumberFormat="1" applyFont="1" applyFill="1" applyBorder="1" applyAlignment="1">
      <alignment horizontal="center" vertical="center" wrapText="1"/>
    </xf>
    <xf numFmtId="1" fontId="5" fillId="3" borderId="479" xfId="0" applyNumberFormat="1" applyFont="1" applyFill="1" applyBorder="1" applyAlignment="1" applyProtection="1">
      <alignment horizontal="center"/>
      <protection locked="0"/>
    </xf>
    <xf numFmtId="1" fontId="5" fillId="3" borderId="567" xfId="0" applyNumberFormat="1" applyFont="1" applyFill="1" applyBorder="1" applyAlignment="1" applyProtection="1">
      <alignment horizontal="center"/>
      <protection locked="0"/>
    </xf>
    <xf numFmtId="1" fontId="5" fillId="3" borderId="434" xfId="0" applyNumberFormat="1" applyFont="1" applyFill="1" applyBorder="1" applyAlignment="1">
      <alignment horizontal="left" vertical="center" wrapText="1"/>
    </xf>
    <xf numFmtId="1" fontId="5" fillId="3" borderId="404" xfId="0" applyNumberFormat="1" applyFont="1" applyFill="1" applyBorder="1" applyAlignment="1">
      <alignment horizontal="left" vertical="center" wrapText="1"/>
    </xf>
    <xf numFmtId="1" fontId="5" fillId="3" borderId="547" xfId="0" applyNumberFormat="1" applyFont="1" applyFill="1" applyBorder="1" applyAlignment="1">
      <alignment horizontal="right" wrapText="1"/>
    </xf>
    <xf numFmtId="1" fontId="5" fillId="3" borderId="548" xfId="0" applyNumberFormat="1" applyFont="1" applyFill="1" applyBorder="1" applyAlignment="1">
      <alignment horizontal="right"/>
    </xf>
    <xf numFmtId="1" fontId="5" fillId="3" borderId="404" xfId="0" applyNumberFormat="1" applyFont="1" applyFill="1" applyBorder="1" applyAlignment="1">
      <alignment horizontal="right"/>
    </xf>
    <xf numFmtId="1" fontId="5" fillId="8" borderId="615" xfId="0" applyNumberFormat="1" applyFont="1" applyFill="1" applyBorder="1" applyAlignment="1">
      <alignment horizontal="right"/>
    </xf>
    <xf numFmtId="1" fontId="5" fillId="8" borderId="60" xfId="0" applyNumberFormat="1" applyFont="1" applyFill="1" applyBorder="1" applyAlignment="1">
      <alignment horizontal="right"/>
    </xf>
    <xf numFmtId="1" fontId="5" fillId="8" borderId="169" xfId="0" applyNumberFormat="1" applyFont="1" applyFill="1" applyBorder="1" applyAlignment="1">
      <alignment horizontal="right"/>
    </xf>
    <xf numFmtId="1" fontId="5" fillId="8" borderId="616" xfId="0" applyNumberFormat="1" applyFont="1" applyFill="1" applyBorder="1" applyAlignment="1">
      <alignment horizontal="right"/>
    </xf>
    <xf numFmtId="1" fontId="5" fillId="11" borderId="618" xfId="14" applyNumberFormat="1" applyFont="1" applyBorder="1" applyAlignment="1" applyProtection="1">
      <alignment horizontal="right"/>
      <protection locked="0"/>
    </xf>
    <xf numFmtId="1" fontId="5" fillId="11" borderId="619" xfId="14" applyNumberFormat="1" applyFont="1" applyBorder="1" applyAlignment="1" applyProtection="1">
      <alignment horizontal="right"/>
      <protection locked="0"/>
    </xf>
    <xf numFmtId="1" fontId="5" fillId="11" borderId="620" xfId="14" applyNumberFormat="1" applyFont="1" applyBorder="1" applyAlignment="1" applyProtection="1">
      <alignment horizontal="right"/>
      <protection locked="0"/>
    </xf>
    <xf numFmtId="1" fontId="5" fillId="11" borderId="621" xfId="14" applyNumberFormat="1" applyFont="1" applyBorder="1" applyAlignment="1" applyProtection="1">
      <alignment horizontal="right"/>
      <protection locked="0"/>
    </xf>
    <xf numFmtId="1" fontId="5" fillId="3" borderId="569" xfId="0" applyNumberFormat="1" applyFont="1" applyFill="1" applyBorder="1" applyAlignment="1">
      <alignment horizontal="left" vertical="center" wrapText="1"/>
    </xf>
    <xf numFmtId="1" fontId="5" fillId="3" borderId="17" xfId="0" applyNumberFormat="1" applyFont="1" applyFill="1" applyBorder="1" applyAlignment="1">
      <alignment horizontal="left" vertical="center" wrapText="1"/>
    </xf>
    <xf numFmtId="1" fontId="5" fillId="3" borderId="37" xfId="0" applyNumberFormat="1" applyFont="1" applyFill="1" applyBorder="1" applyAlignment="1">
      <alignment horizontal="right" wrapText="1"/>
    </xf>
    <xf numFmtId="1" fontId="5" fillId="3" borderId="41" xfId="0" applyNumberFormat="1" applyFont="1" applyFill="1" applyBorder="1" applyAlignment="1">
      <alignment horizontal="right"/>
    </xf>
    <xf numFmtId="1" fontId="5" fillId="3" borderId="34" xfId="0" applyNumberFormat="1" applyFont="1" applyFill="1" applyBorder="1" applyAlignment="1">
      <alignment horizontal="right"/>
    </xf>
    <xf numFmtId="1" fontId="5" fillId="11" borderId="622" xfId="14" applyNumberFormat="1" applyFont="1" applyBorder="1" applyAlignment="1" applyProtection="1">
      <alignment horizontal="right"/>
      <protection locked="0"/>
    </xf>
    <xf numFmtId="1" fontId="5" fillId="11" borderId="623" xfId="14" applyNumberFormat="1" applyFont="1" applyBorder="1" applyAlignment="1" applyProtection="1">
      <alignment horizontal="right"/>
      <protection locked="0"/>
    </xf>
    <xf numFmtId="1" fontId="5" fillId="11" borderId="624" xfId="14" applyNumberFormat="1" applyFont="1" applyBorder="1" applyAlignment="1" applyProtection="1">
      <alignment horizontal="right"/>
      <protection locked="0"/>
    </xf>
    <xf numFmtId="1" fontId="5" fillId="11" borderId="625" xfId="14" applyNumberFormat="1" applyFont="1" applyBorder="1" applyAlignment="1" applyProtection="1">
      <alignment horizontal="right"/>
      <protection locked="0"/>
    </xf>
    <xf numFmtId="1" fontId="5" fillId="3" borderId="42" xfId="0" applyNumberFormat="1" applyFont="1" applyFill="1" applyBorder="1" applyAlignment="1">
      <alignment horizontal="left" vertical="center" wrapText="1"/>
    </xf>
    <xf numFmtId="1" fontId="5" fillId="3" borderId="38" xfId="0" applyNumberFormat="1" applyFont="1" applyFill="1" applyBorder="1" applyAlignment="1">
      <alignment horizontal="left" vertical="center" wrapText="1"/>
    </xf>
    <xf numFmtId="1" fontId="5" fillId="3" borderId="43" xfId="0" applyNumberFormat="1" applyFont="1" applyFill="1" applyBorder="1" applyAlignment="1">
      <alignment horizontal="left" vertical="center" wrapText="1"/>
    </xf>
    <xf numFmtId="1" fontId="5" fillId="3" borderId="47" xfId="0" applyNumberFormat="1" applyFont="1" applyFill="1" applyBorder="1" applyAlignment="1">
      <alignment horizontal="left" vertical="center" wrapText="1"/>
    </xf>
    <xf numFmtId="1" fontId="5" fillId="3" borderId="46" xfId="0" applyNumberFormat="1" applyFont="1" applyFill="1" applyBorder="1" applyAlignment="1">
      <alignment horizontal="right" wrapText="1"/>
    </xf>
    <xf numFmtId="1" fontId="5" fillId="3" borderId="71" xfId="0" applyNumberFormat="1" applyFont="1" applyFill="1" applyBorder="1" applyAlignment="1">
      <alignment horizontal="right"/>
    </xf>
    <xf numFmtId="1" fontId="5" fillId="3" borderId="539" xfId="0" applyNumberFormat="1" applyFont="1" applyFill="1" applyBorder="1" applyAlignment="1">
      <alignment horizontal="right"/>
    </xf>
    <xf numFmtId="1" fontId="5" fillId="11" borderId="626" xfId="14" applyNumberFormat="1" applyFont="1" applyBorder="1" applyAlignment="1" applyProtection="1">
      <alignment horizontal="right"/>
      <protection locked="0"/>
    </xf>
    <xf numFmtId="1" fontId="5" fillId="11" borderId="627" xfId="14" applyNumberFormat="1" applyFont="1" applyBorder="1" applyAlignment="1" applyProtection="1">
      <alignment horizontal="right"/>
      <protection locked="0"/>
    </xf>
    <xf numFmtId="1" fontId="5" fillId="11" borderId="628" xfId="14" applyNumberFormat="1" applyFont="1" applyBorder="1" applyAlignment="1" applyProtection="1">
      <alignment horizontal="right"/>
      <protection locked="0"/>
    </xf>
    <xf numFmtId="1" fontId="5" fillId="11" borderId="629" xfId="14" applyNumberFormat="1" applyFont="1" applyBorder="1" applyAlignment="1" applyProtection="1">
      <alignment horizontal="right"/>
      <protection locked="0"/>
    </xf>
    <xf numFmtId="1" fontId="6" fillId="3" borderId="566" xfId="0" applyNumberFormat="1" applyFont="1" applyFill="1" applyBorder="1"/>
    <xf numFmtId="1" fontId="5" fillId="0" borderId="630" xfId="0" applyNumberFormat="1" applyFont="1" applyBorder="1"/>
    <xf numFmtId="1" fontId="39" fillId="0" borderId="631" xfId="0" applyNumberFormat="1" applyFont="1" applyBorder="1"/>
    <xf numFmtId="1" fontId="5" fillId="0" borderId="631" xfId="0" applyNumberFormat="1" applyFont="1" applyBorder="1"/>
    <xf numFmtId="1" fontId="9" fillId="4" borderId="537" xfId="0" applyNumberFormat="1" applyFont="1" applyFill="1" applyBorder="1" applyAlignment="1">
      <alignment horizontal="center" vertical="center" wrapText="1"/>
    </xf>
    <xf numFmtId="1" fontId="5" fillId="0" borderId="0" xfId="0" applyNumberFormat="1" applyFont="1" applyAlignment="1">
      <alignment horizontal="center" vertical="center"/>
    </xf>
    <xf numFmtId="1" fontId="5" fillId="3" borderId="568" xfId="0" applyNumberFormat="1" applyFont="1" applyFill="1" applyBorder="1" applyAlignment="1">
      <alignment horizontal="center" vertical="center"/>
    </xf>
    <xf numFmtId="1" fontId="9" fillId="4" borderId="17" xfId="0" applyNumberFormat="1" applyFont="1" applyFill="1" applyBorder="1" applyAlignment="1">
      <alignment horizontal="center" vertical="center" wrapText="1"/>
    </xf>
    <xf numFmtId="1" fontId="5" fillId="0" borderId="632" xfId="0" applyNumberFormat="1" applyFont="1" applyBorder="1" applyAlignment="1">
      <alignment horizontal="center" vertical="center"/>
    </xf>
    <xf numFmtId="1" fontId="9" fillId="4" borderId="539" xfId="0" applyNumberFormat="1" applyFont="1" applyFill="1" applyBorder="1" applyAlignment="1">
      <alignment horizontal="center" vertical="center" wrapText="1"/>
    </xf>
    <xf numFmtId="1" fontId="5" fillId="5" borderId="399" xfId="0" applyNumberFormat="1" applyFont="1" applyFill="1" applyBorder="1" applyAlignment="1">
      <alignment horizontal="left" vertical="center" wrapText="1"/>
    </xf>
    <xf numFmtId="1" fontId="5" fillId="7" borderId="54" xfId="0" applyNumberFormat="1" applyFont="1" applyFill="1" applyBorder="1" applyAlignment="1" applyProtection="1">
      <alignment horizontal="right"/>
      <protection locked="0"/>
    </xf>
    <xf numFmtId="1" fontId="5" fillId="7" borderId="633" xfId="0" applyNumberFormat="1" applyFont="1" applyFill="1" applyBorder="1" applyAlignment="1" applyProtection="1">
      <alignment horizontal="right"/>
      <protection locked="0"/>
    </xf>
    <xf numFmtId="1" fontId="5" fillId="7" borderId="634" xfId="0" applyNumberFormat="1" applyFont="1" applyFill="1" applyBorder="1" applyAlignment="1" applyProtection="1">
      <alignment horizontal="right"/>
      <protection locked="0"/>
    </xf>
    <xf numFmtId="1" fontId="5" fillId="7" borderId="635" xfId="0" applyNumberFormat="1" applyFont="1" applyFill="1" applyBorder="1" applyAlignment="1" applyProtection="1">
      <alignment horizontal="right"/>
      <protection locked="0"/>
    </xf>
    <xf numFmtId="1" fontId="5" fillId="7" borderId="636" xfId="0" applyNumberFormat="1" applyFont="1" applyFill="1" applyBorder="1" applyAlignment="1" applyProtection="1">
      <alignment horizontal="right"/>
      <protection locked="0"/>
    </xf>
    <xf numFmtId="1" fontId="5" fillId="5" borderId="36" xfId="0" applyNumberFormat="1" applyFont="1" applyFill="1" applyBorder="1" applyAlignment="1">
      <alignment horizontal="left" vertical="center" wrapText="1"/>
    </xf>
    <xf numFmtId="1" fontId="5" fillId="7" borderId="71" xfId="0" applyNumberFormat="1" applyFont="1" applyFill="1" applyBorder="1" applyAlignment="1" applyProtection="1">
      <alignment horizontal="right"/>
      <protection locked="0"/>
    </xf>
    <xf numFmtId="1" fontId="5" fillId="7" borderId="43" xfId="0" applyNumberFormat="1" applyFont="1" applyFill="1" applyBorder="1" applyAlignment="1" applyProtection="1">
      <alignment horizontal="right"/>
      <protection locked="0"/>
    </xf>
    <xf numFmtId="1" fontId="5" fillId="7" borderId="44" xfId="0" applyNumberFormat="1" applyFont="1" applyFill="1" applyBorder="1" applyAlignment="1" applyProtection="1">
      <alignment horizontal="right"/>
      <protection locked="0"/>
    </xf>
    <xf numFmtId="0" fontId="5" fillId="5" borderId="570" xfId="0" applyFont="1" applyFill="1" applyBorder="1" applyAlignment="1">
      <alignment horizontal="center" vertical="center"/>
    </xf>
    <xf numFmtId="0" fontId="5" fillId="5" borderId="573" xfId="0" applyFont="1" applyFill="1" applyBorder="1" applyAlignment="1">
      <alignment horizontal="center" vertical="center"/>
    </xf>
    <xf numFmtId="1" fontId="5" fillId="0" borderId="636" xfId="0" applyNumberFormat="1" applyFont="1" applyBorder="1" applyAlignment="1">
      <alignment horizontal="left" vertical="center" wrapText="1"/>
    </xf>
    <xf numFmtId="1" fontId="5" fillId="0" borderId="636" xfId="0" applyNumberFormat="1" applyFont="1" applyBorder="1" applyAlignment="1">
      <alignment horizontal="right" vertical="center" wrapText="1"/>
    </xf>
    <xf numFmtId="1" fontId="5" fillId="12" borderId="568" xfId="0" applyNumberFormat="1" applyFont="1" applyFill="1" applyBorder="1" applyAlignment="1">
      <alignment horizontal="right"/>
    </xf>
    <xf numFmtId="1" fontId="6" fillId="5" borderId="566" xfId="0" applyNumberFormat="1" applyFont="1" applyFill="1" applyBorder="1"/>
    <xf numFmtId="1" fontId="5" fillId="0" borderId="571" xfId="0" applyNumberFormat="1" applyFont="1" applyBorder="1" applyAlignment="1">
      <alignment horizontal="center" wrapText="1"/>
    </xf>
    <xf numFmtId="1" fontId="5" fillId="0" borderId="566" xfId="0" applyNumberFormat="1" applyFont="1" applyBorder="1" applyAlignment="1">
      <alignment horizontal="center" wrapText="1"/>
    </xf>
    <xf numFmtId="1" fontId="5" fillId="0" borderId="567" xfId="0" applyNumberFormat="1" applyFont="1" applyBorder="1" applyAlignment="1">
      <alignment horizontal="center" wrapText="1"/>
    </xf>
    <xf numFmtId="1" fontId="9" fillId="4" borderId="550" xfId="0" applyNumberFormat="1" applyFont="1" applyFill="1" applyBorder="1" applyAlignment="1">
      <alignment horizontal="center" vertical="center" wrapText="1"/>
    </xf>
    <xf numFmtId="1" fontId="5" fillId="0" borderId="637" xfId="0" applyNumberFormat="1" applyFont="1" applyBorder="1" applyAlignment="1">
      <alignment horizontal="center" vertical="center"/>
    </xf>
    <xf numFmtId="1" fontId="5" fillId="0" borderId="568" xfId="0" quotePrefix="1" applyNumberFormat="1" applyFont="1" applyBorder="1" applyAlignment="1">
      <alignment horizontal="center" vertical="center" wrapText="1"/>
    </xf>
    <xf numFmtId="1" fontId="9" fillId="4" borderId="552" xfId="0" applyNumberFormat="1" applyFont="1" applyFill="1" applyBorder="1" applyAlignment="1">
      <alignment horizontal="center" vertical="center" wrapText="1"/>
    </xf>
    <xf numFmtId="1" fontId="5" fillId="0" borderId="17" xfId="0" applyNumberFormat="1" applyFont="1" applyBorder="1" applyAlignment="1">
      <alignment horizontal="center" vertical="center"/>
    </xf>
    <xf numFmtId="0" fontId="9" fillId="4" borderId="567" xfId="0" applyFont="1" applyFill="1" applyBorder="1" applyAlignment="1">
      <alignment horizontal="center" wrapText="1"/>
    </xf>
    <xf numFmtId="0" fontId="9" fillId="4" borderId="567" xfId="0" applyFont="1" applyFill="1" applyBorder="1" applyAlignment="1">
      <alignment horizontal="center" vertical="center" wrapText="1"/>
    </xf>
    <xf numFmtId="0" fontId="5" fillId="5" borderId="568" xfId="0" applyFont="1" applyFill="1" applyBorder="1" applyAlignment="1">
      <alignment horizontal="center" vertical="center"/>
    </xf>
    <xf numFmtId="1" fontId="5" fillId="0" borderId="632" xfId="0" applyNumberFormat="1" applyFont="1" applyBorder="1" applyAlignment="1">
      <alignment horizontal="right"/>
    </xf>
    <xf numFmtId="1" fontId="5" fillId="7" borderId="559" xfId="0" applyNumberFormat="1" applyFont="1" applyFill="1" applyBorder="1" applyAlignment="1" applyProtection="1">
      <alignment horizontal="right"/>
      <protection locked="0"/>
    </xf>
    <xf numFmtId="1" fontId="5" fillId="7" borderId="567" xfId="0" applyNumberFormat="1" applyFont="1" applyFill="1" applyBorder="1" applyAlignment="1" applyProtection="1">
      <alignment horizontal="right"/>
      <protection locked="0"/>
    </xf>
    <xf numFmtId="1" fontId="9" fillId="4" borderId="567" xfId="0" applyNumberFormat="1" applyFont="1" applyFill="1" applyBorder="1" applyAlignment="1" applyProtection="1">
      <alignment horizontal="right"/>
      <protection locked="0"/>
    </xf>
    <xf numFmtId="1" fontId="10" fillId="5" borderId="537" xfId="0" applyNumberFormat="1" applyFont="1" applyFill="1" applyBorder="1" applyAlignment="1">
      <alignment horizontal="center" vertical="center"/>
    </xf>
    <xf numFmtId="1" fontId="5" fillId="3" borderId="571" xfId="0" applyNumberFormat="1" applyFont="1" applyFill="1" applyBorder="1" applyAlignment="1">
      <alignment horizontal="center" vertical="center"/>
    </xf>
    <xf numFmtId="1" fontId="5" fillId="3" borderId="566" xfId="0" applyNumberFormat="1" applyFont="1" applyFill="1" applyBorder="1" applyAlignment="1">
      <alignment horizontal="center" vertical="center"/>
    </xf>
    <xf numFmtId="1" fontId="5" fillId="3" borderId="579" xfId="0" applyNumberFormat="1" applyFont="1" applyFill="1" applyBorder="1" applyAlignment="1">
      <alignment horizontal="center" vertical="center"/>
    </xf>
    <xf numFmtId="1" fontId="5" fillId="0" borderId="580" xfId="0" applyNumberFormat="1" applyFont="1" applyBorder="1" applyAlignment="1">
      <alignment horizontal="center" vertical="center" wrapText="1"/>
    </xf>
    <xf numFmtId="1" fontId="10" fillId="5" borderId="17" xfId="0" applyNumberFormat="1" applyFont="1" applyFill="1" applyBorder="1" applyAlignment="1">
      <alignment horizontal="center" vertical="center"/>
    </xf>
    <xf numFmtId="1" fontId="5" fillId="0" borderId="637" xfId="0" applyNumberFormat="1" applyFont="1" applyBorder="1" applyAlignment="1">
      <alignment horizontal="center" vertical="center" wrapText="1"/>
    </xf>
    <xf numFmtId="1" fontId="5" fillId="0" borderId="367" xfId="0" applyNumberFormat="1" applyFont="1" applyBorder="1" applyAlignment="1">
      <alignment horizontal="center" vertical="center" wrapText="1"/>
    </xf>
    <xf numFmtId="1" fontId="5" fillId="0" borderId="559" xfId="0" applyNumberFormat="1" applyFont="1" applyBorder="1" applyAlignment="1">
      <alignment horizontal="center" vertical="center" wrapText="1"/>
    </xf>
    <xf numFmtId="1" fontId="5" fillId="0" borderId="583" xfId="0" applyNumberFormat="1" applyFont="1" applyBorder="1" applyAlignment="1">
      <alignment horizontal="center" vertical="center" wrapText="1"/>
    </xf>
    <xf numFmtId="1" fontId="5" fillId="0" borderId="542" xfId="0" applyNumberFormat="1" applyFont="1" applyBorder="1" applyAlignment="1">
      <alignment horizontal="center" vertical="center" wrapText="1"/>
    </xf>
    <xf numFmtId="1" fontId="5" fillId="0" borderId="578" xfId="0" applyNumberFormat="1" applyFont="1" applyBorder="1" applyAlignment="1">
      <alignment horizontal="center" vertical="center" wrapText="1"/>
    </xf>
    <xf numFmtId="1" fontId="5" fillId="0" borderId="579" xfId="0" applyNumberFormat="1" applyFont="1" applyBorder="1" applyAlignment="1">
      <alignment horizontal="center" vertical="center" wrapText="1"/>
    </xf>
    <xf numFmtId="1" fontId="5" fillId="0" borderId="638" xfId="0" applyNumberFormat="1" applyFont="1" applyBorder="1" applyAlignment="1">
      <alignment horizontal="center" vertical="center" wrapText="1"/>
    </xf>
    <xf numFmtId="1" fontId="5" fillId="0" borderId="583" xfId="0" applyNumberFormat="1" applyFont="1" applyBorder="1" applyAlignment="1">
      <alignment horizontal="center" vertical="center" wrapText="1"/>
    </xf>
    <xf numFmtId="1" fontId="10" fillId="5" borderId="539" xfId="0" applyNumberFormat="1" applyFont="1" applyFill="1" applyBorder="1" applyAlignment="1">
      <alignment horizontal="center" vertical="center"/>
    </xf>
    <xf numFmtId="1" fontId="5" fillId="0" borderId="539" xfId="0" applyNumberFormat="1" applyFont="1" applyBorder="1" applyAlignment="1">
      <alignment horizontal="right" vertical="center"/>
    </xf>
    <xf numFmtId="1" fontId="5" fillId="0" borderId="573" xfId="0" applyNumberFormat="1" applyFont="1" applyBorder="1" applyAlignment="1">
      <alignment horizontal="right" vertical="center"/>
    </xf>
    <xf numFmtId="1" fontId="5" fillId="0" borderId="539" xfId="0" applyNumberFormat="1" applyFont="1" applyBorder="1" applyAlignment="1">
      <alignment vertical="center" wrapText="1"/>
    </xf>
    <xf numFmtId="1" fontId="5" fillId="3" borderId="367" xfId="0" applyNumberFormat="1" applyFont="1" applyFill="1" applyBorder="1"/>
    <xf numFmtId="1" fontId="5" fillId="3" borderId="567" xfId="0" applyNumberFormat="1" applyFont="1" applyFill="1" applyBorder="1"/>
    <xf numFmtId="1" fontId="5" fillId="3" borderId="559" xfId="0" applyNumberFormat="1" applyFont="1" applyFill="1" applyBorder="1"/>
    <xf numFmtId="1" fontId="5" fillId="0" borderId="579" xfId="0" applyNumberFormat="1" applyFont="1" applyBorder="1" applyAlignment="1">
      <alignment horizontal="right"/>
    </xf>
    <xf numFmtId="1" fontId="5" fillId="3" borderId="575" xfId="0" applyNumberFormat="1" applyFont="1" applyFill="1" applyBorder="1"/>
    <xf numFmtId="1" fontId="5" fillId="3" borderId="612" xfId="0" applyNumberFormat="1" applyFont="1" applyFill="1" applyBorder="1"/>
    <xf numFmtId="1" fontId="10" fillId="0" borderId="636" xfId="0" applyNumberFormat="1" applyFont="1" applyBorder="1" applyAlignment="1">
      <alignment horizontal="left" vertical="center"/>
    </xf>
    <xf numFmtId="1" fontId="5" fillId="0" borderId="636" xfId="0" applyNumberFormat="1" applyFont="1" applyBorder="1" applyAlignment="1">
      <alignment horizontal="right"/>
    </xf>
    <xf numFmtId="1" fontId="5" fillId="7" borderId="223" xfId="0" applyNumberFormat="1" applyFont="1" applyFill="1" applyBorder="1" applyAlignment="1" applyProtection="1">
      <alignment horizontal="right"/>
      <protection locked="0"/>
    </xf>
    <xf numFmtId="1" fontId="5" fillId="7" borderId="287" xfId="0" applyNumberFormat="1" applyFont="1" applyFill="1" applyBorder="1" applyAlignment="1" applyProtection="1">
      <alignment horizontal="right"/>
      <protection locked="0"/>
    </xf>
    <xf numFmtId="1" fontId="10" fillId="0" borderId="36" xfId="0" applyNumberFormat="1" applyFont="1" applyBorder="1" applyAlignment="1">
      <alignment horizontal="left" vertical="center"/>
    </xf>
    <xf numFmtId="1" fontId="5" fillId="0" borderId="36" xfId="0" applyNumberFormat="1" applyFont="1" applyBorder="1" applyAlignment="1">
      <alignment horizontal="right" vertical="center" wrapText="1"/>
    </xf>
    <xf numFmtId="1" fontId="5" fillId="0" borderId="36" xfId="0" applyNumberFormat="1" applyFont="1" applyBorder="1" applyAlignment="1">
      <alignment horizontal="right"/>
    </xf>
    <xf numFmtId="1" fontId="5" fillId="7" borderId="224" xfId="0" applyNumberFormat="1" applyFont="1" applyFill="1" applyBorder="1" applyAlignment="1" applyProtection="1">
      <alignment horizontal="right"/>
      <protection locked="0"/>
    </xf>
    <xf numFmtId="1" fontId="5" fillId="7" borderId="274" xfId="0" applyNumberFormat="1" applyFont="1" applyFill="1" applyBorder="1" applyAlignment="1" applyProtection="1">
      <alignment horizontal="right"/>
      <protection locked="0"/>
    </xf>
    <xf numFmtId="1" fontId="5" fillId="7" borderId="225" xfId="0" applyNumberFormat="1" applyFont="1" applyFill="1" applyBorder="1" applyAlignment="1" applyProtection="1">
      <alignment horizontal="right"/>
      <protection locked="0"/>
    </xf>
    <xf numFmtId="1" fontId="5" fillId="7" borderId="275" xfId="0" applyNumberFormat="1" applyFont="1" applyFill="1" applyBorder="1" applyAlignment="1" applyProtection="1">
      <alignment horizontal="right"/>
      <protection locked="0"/>
    </xf>
    <xf numFmtId="1" fontId="10" fillId="0" borderId="573" xfId="0" applyNumberFormat="1" applyFont="1" applyBorder="1" applyAlignment="1">
      <alignment horizontal="left" vertical="center"/>
    </xf>
    <xf numFmtId="1" fontId="5" fillId="0" borderId="573" xfId="0" applyNumberFormat="1" applyFont="1" applyBorder="1" applyAlignment="1">
      <alignment horizontal="right" vertical="center" wrapText="1"/>
    </xf>
    <xf numFmtId="1" fontId="5" fillId="0" borderId="573" xfId="0" applyNumberFormat="1" applyFont="1" applyBorder="1" applyAlignment="1">
      <alignment horizontal="right"/>
    </xf>
    <xf numFmtId="1" fontId="5" fillId="7" borderId="276" xfId="0" applyNumberFormat="1" applyFont="1" applyFill="1" applyBorder="1" applyAlignment="1" applyProtection="1">
      <alignment horizontal="right"/>
      <protection locked="0"/>
    </xf>
    <xf numFmtId="1" fontId="7" fillId="29" borderId="0" xfId="0" applyNumberFormat="1" applyFont="1" applyFill="1"/>
    <xf numFmtId="1" fontId="7" fillId="29" borderId="0" xfId="0" applyNumberFormat="1" applyFont="1" applyFill="1" applyProtection="1">
      <protection locked="0"/>
    </xf>
    <xf numFmtId="0" fontId="3" fillId="0" borderId="0" xfId="0" applyFont="1" applyAlignment="1">
      <alignment horizontal="center" vertical="center" wrapText="1"/>
    </xf>
    <xf numFmtId="0" fontId="3" fillId="0" borderId="639" xfId="0" applyFont="1" applyBorder="1" applyAlignment="1">
      <alignment horizontal="center" vertical="center" wrapText="1"/>
    </xf>
    <xf numFmtId="0" fontId="5" fillId="0" borderId="0" xfId="0" applyFont="1" applyAlignment="1">
      <alignment wrapText="1"/>
    </xf>
    <xf numFmtId="0" fontId="3" fillId="0" borderId="0" xfId="0" applyFont="1" applyAlignment="1">
      <alignment vertical="center"/>
    </xf>
    <xf numFmtId="0" fontId="3" fillId="0" borderId="0" xfId="0" applyFont="1" applyAlignment="1">
      <alignment horizontal="center" vertical="center" wrapText="1"/>
    </xf>
    <xf numFmtId="0" fontId="3" fillId="0" borderId="639" xfId="0" applyFont="1" applyBorder="1" applyAlignment="1">
      <alignment horizontal="center" vertical="center" wrapText="1"/>
    </xf>
    <xf numFmtId="0" fontId="6" fillId="0" borderId="534" xfId="0" applyFont="1" applyBorder="1"/>
    <xf numFmtId="0" fontId="0" fillId="0" borderId="631" xfId="0" applyBorder="1"/>
    <xf numFmtId="0" fontId="0" fillId="0" borderId="630" xfId="0" applyBorder="1"/>
    <xf numFmtId="0" fontId="0" fillId="0" borderId="640" xfId="0" applyBorder="1"/>
    <xf numFmtId="0" fontId="0" fillId="0" borderId="639" xfId="0" applyBorder="1"/>
    <xf numFmtId="0" fontId="5" fillId="0" borderId="641" xfId="0" applyFont="1" applyBorder="1" applyAlignment="1">
      <alignment horizontal="center" vertical="center" wrapText="1"/>
    </xf>
    <xf numFmtId="0" fontId="5" fillId="0" borderId="536" xfId="0" applyFont="1" applyBorder="1" applyAlignment="1">
      <alignment horizontal="center" vertical="center" wrapText="1"/>
    </xf>
    <xf numFmtId="1" fontId="5" fillId="0" borderId="642" xfId="0" applyNumberFormat="1" applyFont="1" applyBorder="1" applyAlignment="1">
      <alignment horizontal="center" vertical="center" wrapText="1"/>
    </xf>
    <xf numFmtId="1" fontId="5" fillId="0" borderId="643" xfId="0" applyNumberFormat="1" applyFont="1" applyBorder="1" applyAlignment="1">
      <alignment horizontal="center" vertical="center" wrapText="1"/>
    </xf>
    <xf numFmtId="0" fontId="5" fillId="0" borderId="644" xfId="0" applyFont="1" applyBorder="1" applyAlignment="1" applyProtection="1">
      <alignment wrapText="1"/>
      <protection locked="0"/>
    </xf>
    <xf numFmtId="0" fontId="5" fillId="0" borderId="637" xfId="0" applyFont="1" applyBorder="1" applyAlignment="1">
      <alignment horizontal="center" vertical="center" wrapText="1"/>
    </xf>
    <xf numFmtId="0" fontId="5" fillId="0" borderId="539" xfId="0" applyFont="1" applyBorder="1" applyAlignment="1">
      <alignment horizontal="center" vertical="center" wrapText="1"/>
    </xf>
    <xf numFmtId="0" fontId="5" fillId="0" borderId="639" xfId="0" applyFont="1" applyBorder="1" applyAlignment="1" applyProtection="1">
      <alignment wrapText="1"/>
      <protection locked="0"/>
    </xf>
    <xf numFmtId="0" fontId="5" fillId="0" borderId="641" xfId="0" applyFont="1" applyBorder="1" applyAlignment="1">
      <alignment horizontal="center" vertical="center" wrapText="1"/>
    </xf>
    <xf numFmtId="0" fontId="5" fillId="0" borderId="643" xfId="0" applyFont="1" applyBorder="1" applyAlignment="1">
      <alignment horizontal="center" vertical="center" wrapText="1"/>
    </xf>
    <xf numFmtId="1" fontId="15" fillId="0" borderId="0" xfId="0" applyNumberFormat="1" applyFont="1" applyAlignment="1">
      <alignment horizontal="center" vertical="center"/>
    </xf>
    <xf numFmtId="1" fontId="5" fillId="0" borderId="645" xfId="0" applyNumberFormat="1" applyFont="1" applyBorder="1" applyAlignment="1">
      <alignment horizontal="center" vertical="center" wrapText="1"/>
    </xf>
    <xf numFmtId="1" fontId="15" fillId="0" borderId="646" xfId="0" applyNumberFormat="1" applyFont="1" applyBorder="1" applyAlignment="1">
      <alignment horizontal="center" vertical="center"/>
    </xf>
    <xf numFmtId="0" fontId="5" fillId="0" borderId="647" xfId="0" applyFont="1" applyBorder="1" applyAlignment="1" applyProtection="1">
      <alignment wrapText="1"/>
      <protection locked="0"/>
    </xf>
    <xf numFmtId="0" fontId="5" fillId="0" borderId="648" xfId="0" applyFont="1" applyBorder="1" applyAlignment="1">
      <alignment horizontal="center" vertical="center" wrapText="1"/>
    </xf>
    <xf numFmtId="3" fontId="5" fillId="0" borderId="648" xfId="0" applyNumberFormat="1" applyFont="1" applyBorder="1" applyAlignment="1" applyProtection="1">
      <alignment horizontal="right"/>
      <protection locked="0"/>
    </xf>
    <xf numFmtId="3" fontId="5" fillId="0" borderId="649" xfId="0" applyNumberFormat="1" applyFont="1" applyBorder="1" applyAlignment="1" applyProtection="1">
      <alignment horizontal="right"/>
      <protection locked="0"/>
    </xf>
    <xf numFmtId="1" fontId="5" fillId="7" borderId="650" xfId="0" applyNumberFormat="1" applyFont="1" applyFill="1" applyBorder="1" applyProtection="1">
      <protection locked="0"/>
    </xf>
    <xf numFmtId="1" fontId="5" fillId="7" borderId="651" xfId="0" applyNumberFormat="1" applyFont="1" applyFill="1" applyBorder="1" applyProtection="1">
      <protection locked="0"/>
    </xf>
    <xf numFmtId="1" fontId="5" fillId="7" borderId="652" xfId="0" applyNumberFormat="1" applyFont="1" applyFill="1" applyBorder="1" applyProtection="1">
      <protection locked="0"/>
    </xf>
    <xf numFmtId="0" fontId="4" fillId="0" borderId="653" xfId="0" applyFont="1" applyBorder="1" applyProtection="1">
      <protection locked="0"/>
    </xf>
    <xf numFmtId="0" fontId="5" fillId="0" borderId="654" xfId="0" applyFont="1" applyBorder="1" applyAlignment="1">
      <alignment horizontal="center" vertical="center" wrapText="1"/>
    </xf>
    <xf numFmtId="0" fontId="5" fillId="0" borderId="25" xfId="0" applyFont="1" applyBorder="1" applyAlignment="1">
      <alignment horizontal="center" vertical="center"/>
    </xf>
    <xf numFmtId="3" fontId="5" fillId="0" borderId="25" xfId="0" applyNumberFormat="1" applyFont="1" applyBorder="1" applyAlignment="1" applyProtection="1">
      <alignment horizontal="right" wrapText="1"/>
      <protection locked="0"/>
    </xf>
    <xf numFmtId="3" fontId="58" fillId="0" borderId="655" xfId="0" applyNumberFormat="1" applyFont="1" applyBorder="1" applyAlignment="1" applyProtection="1">
      <alignment horizontal="right"/>
      <protection locked="0"/>
    </xf>
    <xf numFmtId="1" fontId="5" fillId="7" borderId="656" xfId="0" applyNumberFormat="1" applyFont="1" applyFill="1" applyBorder="1" applyProtection="1">
      <protection locked="0"/>
    </xf>
    <xf numFmtId="0" fontId="5" fillId="0" borderId="657" xfId="0" applyFont="1" applyBorder="1" applyAlignment="1" applyProtection="1">
      <alignment wrapText="1"/>
      <protection locked="0"/>
    </xf>
    <xf numFmtId="3" fontId="5" fillId="0" borderId="44" xfId="0" applyNumberFormat="1" applyFont="1" applyBorder="1" applyAlignment="1" applyProtection="1">
      <alignment horizontal="right" wrapText="1"/>
      <protection locked="0"/>
    </xf>
    <xf numFmtId="3" fontId="58" fillId="0" borderId="658" xfId="0" applyNumberFormat="1" applyFont="1" applyBorder="1" applyAlignment="1" applyProtection="1">
      <alignment horizontal="right"/>
      <protection locked="0"/>
    </xf>
    <xf numFmtId="3" fontId="5" fillId="0" borderId="47" xfId="0" applyNumberFormat="1" applyFont="1" applyBorder="1" applyAlignment="1" applyProtection="1">
      <alignment horizontal="right"/>
      <protection locked="0"/>
    </xf>
    <xf numFmtId="1" fontId="5" fillId="11" borderId="660" xfId="15" applyNumberFormat="1" applyFont="1" applyBorder="1" applyAlignment="1" applyProtection="1">
      <protection locked="0"/>
    </xf>
    <xf numFmtId="1" fontId="5" fillId="11" borderId="661" xfId="15" applyNumberFormat="1" applyFont="1" applyBorder="1" applyAlignment="1" applyProtection="1">
      <protection locked="0"/>
    </xf>
    <xf numFmtId="1" fontId="5" fillId="11" borderId="662" xfId="15" applyNumberFormat="1" applyFont="1" applyBorder="1" applyAlignment="1" applyProtection="1">
      <protection locked="0"/>
    </xf>
    <xf numFmtId="1" fontId="5" fillId="11" borderId="663" xfId="15" applyNumberFormat="1" applyFont="1" applyBorder="1" applyAlignment="1" applyProtection="1">
      <protection locked="0"/>
    </xf>
    <xf numFmtId="1" fontId="5" fillId="11" borderId="664" xfId="15" applyNumberFormat="1" applyFont="1" applyBorder="1" applyAlignment="1" applyProtection="1">
      <protection locked="0"/>
    </xf>
    <xf numFmtId="0" fontId="5" fillId="0" borderId="665" xfId="0" applyFont="1" applyBorder="1" applyAlignment="1" applyProtection="1">
      <alignment wrapText="1"/>
      <protection locked="0"/>
    </xf>
    <xf numFmtId="0" fontId="26" fillId="0" borderId="534" xfId="0" applyFont="1" applyBorder="1"/>
    <xf numFmtId="0" fontId="26" fillId="0" borderId="0" xfId="0" applyFont="1"/>
    <xf numFmtId="0" fontId="26" fillId="0" borderId="0" xfId="0" applyFont="1" applyAlignment="1">
      <alignment wrapText="1"/>
    </xf>
    <xf numFmtId="0" fontId="24" fillId="0" borderId="0" xfId="0" applyFont="1" applyAlignment="1">
      <alignment wrapText="1"/>
    </xf>
    <xf numFmtId="0" fontId="5" fillId="0" borderId="666" xfId="0" applyFont="1" applyBorder="1" applyAlignment="1">
      <alignment horizontal="center" vertical="center" wrapText="1"/>
    </xf>
    <xf numFmtId="0" fontId="5" fillId="0" borderId="667" xfId="0" applyFont="1" applyBorder="1" applyAlignment="1">
      <alignment horizontal="center" vertical="center" wrapText="1"/>
    </xf>
    <xf numFmtId="0" fontId="5" fillId="0" borderId="668" xfId="0" applyFont="1" applyBorder="1" applyAlignment="1">
      <alignment horizontal="center" vertical="center" wrapText="1"/>
    </xf>
    <xf numFmtId="0" fontId="5" fillId="0" borderId="669" xfId="0" applyFont="1" applyBorder="1" applyAlignment="1">
      <alignment horizontal="center" vertical="center" wrapText="1"/>
    </xf>
    <xf numFmtId="1" fontId="5" fillId="0" borderId="670" xfId="0" applyNumberFormat="1" applyFont="1" applyBorder="1" applyAlignment="1">
      <alignment horizontal="center" vertical="center"/>
    </xf>
    <xf numFmtId="1" fontId="5" fillId="0" borderId="671" xfId="0" applyNumberFormat="1" applyFont="1" applyBorder="1" applyAlignment="1">
      <alignment horizontal="center" vertical="center"/>
    </xf>
    <xf numFmtId="1" fontId="5" fillId="0" borderId="672" xfId="0" applyNumberFormat="1" applyFont="1" applyBorder="1" applyAlignment="1">
      <alignment horizontal="center" vertical="center"/>
    </xf>
    <xf numFmtId="1" fontId="5" fillId="5" borderId="669" xfId="0" applyNumberFormat="1" applyFont="1" applyFill="1" applyBorder="1" applyAlignment="1">
      <alignment horizontal="center" vertical="center" wrapText="1"/>
    </xf>
    <xf numFmtId="0" fontId="5" fillId="0" borderId="577" xfId="0" applyFont="1" applyBorder="1" applyAlignment="1">
      <alignment horizontal="center" vertical="center" wrapText="1"/>
    </xf>
    <xf numFmtId="1" fontId="5" fillId="0" borderId="670" xfId="0" applyNumberFormat="1" applyFont="1" applyBorder="1" applyAlignment="1">
      <alignment horizontal="center" vertical="center" wrapText="1"/>
    </xf>
    <xf numFmtId="1" fontId="5" fillId="0" borderId="673" xfId="0" applyNumberFormat="1" applyFont="1" applyBorder="1" applyAlignment="1">
      <alignment horizontal="center" vertical="center" wrapText="1"/>
    </xf>
    <xf numFmtId="1" fontId="5" fillId="0" borderId="672" xfId="0" applyNumberFormat="1" applyFont="1" applyBorder="1" applyAlignment="1">
      <alignment horizontal="center" vertical="center" wrapText="1"/>
    </xf>
    <xf numFmtId="1" fontId="5" fillId="5" borderId="674" xfId="0" applyNumberFormat="1" applyFont="1" applyFill="1" applyBorder="1" applyAlignment="1">
      <alignment horizontal="center" vertical="center" wrapText="1"/>
    </xf>
    <xf numFmtId="0" fontId="5" fillId="0" borderId="658" xfId="0" applyFont="1" applyBorder="1" applyAlignment="1">
      <alignment horizontal="center" vertical="center" wrapText="1"/>
    </xf>
    <xf numFmtId="0" fontId="5" fillId="0" borderId="675" xfId="0" applyFont="1" applyBorder="1" applyAlignment="1">
      <alignment horizontal="center" vertical="center" wrapText="1"/>
    </xf>
    <xf numFmtId="0" fontId="5" fillId="0" borderId="673" xfId="0" applyFont="1" applyBorder="1" applyAlignment="1">
      <alignment horizontal="center" vertical="center" wrapText="1"/>
    </xf>
    <xf numFmtId="1" fontId="5" fillId="0" borderId="670" xfId="0" applyNumberFormat="1" applyFont="1" applyBorder="1" applyAlignment="1">
      <alignment horizontal="center" vertical="center" wrapText="1"/>
    </xf>
    <xf numFmtId="1" fontId="5" fillId="0" borderId="673" xfId="0" applyNumberFormat="1" applyFont="1" applyBorder="1" applyAlignment="1">
      <alignment horizontal="center" vertical="center" wrapText="1"/>
    </xf>
    <xf numFmtId="1" fontId="5" fillId="0" borderId="672" xfId="0" applyNumberFormat="1" applyFont="1" applyBorder="1" applyAlignment="1">
      <alignment horizontal="center" vertical="center" wrapText="1"/>
    </xf>
    <xf numFmtId="0" fontId="5" fillId="5" borderId="670" xfId="0" applyFont="1" applyFill="1" applyBorder="1" applyAlignment="1">
      <alignment horizontal="left" vertical="top" wrapText="1"/>
    </xf>
    <xf numFmtId="0" fontId="5" fillId="5" borderId="673" xfId="0" applyFont="1" applyFill="1" applyBorder="1" applyAlignment="1">
      <alignment horizontal="left" vertical="top" wrapText="1"/>
    </xf>
    <xf numFmtId="1" fontId="5" fillId="0" borderId="675" xfId="0" applyNumberFormat="1" applyFont="1" applyBorder="1" applyAlignment="1">
      <alignment horizontal="right" wrapText="1"/>
    </xf>
    <xf numFmtId="3" fontId="5" fillId="0" borderId="666" xfId="0" applyNumberFormat="1" applyFont="1" applyBorder="1" applyAlignment="1" applyProtection="1">
      <alignment horizontal="right" wrapText="1"/>
      <protection locked="0"/>
    </xf>
    <xf numFmtId="3" fontId="5" fillId="0" borderId="673" xfId="0" applyNumberFormat="1" applyFont="1" applyBorder="1" applyAlignment="1" applyProtection="1">
      <alignment horizontal="right" wrapText="1"/>
      <protection locked="0"/>
    </xf>
    <xf numFmtId="1" fontId="5" fillId="7" borderId="676" xfId="0" applyNumberFormat="1" applyFont="1" applyFill="1" applyBorder="1" applyProtection="1">
      <protection locked="0"/>
    </xf>
    <xf numFmtId="1" fontId="5" fillId="7" borderId="677" xfId="0" applyNumberFormat="1" applyFont="1" applyFill="1" applyBorder="1" applyProtection="1">
      <protection locked="0"/>
    </xf>
    <xf numFmtId="1" fontId="5" fillId="7" borderId="670" xfId="0" applyNumberFormat="1" applyFont="1" applyFill="1" applyBorder="1" applyProtection="1">
      <protection locked="0"/>
    </xf>
    <xf numFmtId="1" fontId="5" fillId="7" borderId="678" xfId="0" applyNumberFormat="1" applyFont="1" applyFill="1" applyBorder="1" applyProtection="1">
      <protection locked="0"/>
    </xf>
    <xf numFmtId="1" fontId="5" fillId="7" borderId="673" xfId="0" applyNumberFormat="1" applyFont="1" applyFill="1" applyBorder="1" applyProtection="1">
      <protection locked="0"/>
    </xf>
    <xf numFmtId="0" fontId="5" fillId="0" borderId="675" xfId="0" applyFont="1" applyBorder="1" applyAlignment="1">
      <alignment horizontal="left" vertical="center" wrapText="1"/>
    </xf>
    <xf numFmtId="3" fontId="5" fillId="0" borderId="679" xfId="0" applyNumberFormat="1" applyFont="1" applyBorder="1" applyAlignment="1" applyProtection="1">
      <alignment horizontal="right" wrapText="1"/>
      <protection locked="0"/>
    </xf>
    <xf numFmtId="3" fontId="5" fillId="0" borderId="680" xfId="0" applyNumberFormat="1" applyFont="1" applyBorder="1" applyAlignment="1" applyProtection="1">
      <alignment horizontal="right"/>
      <protection locked="0"/>
    </xf>
    <xf numFmtId="3" fontId="5" fillId="0" borderId="36" xfId="0" applyNumberFormat="1" applyFont="1" applyBorder="1" applyAlignment="1" applyProtection="1">
      <alignment horizontal="right" wrapText="1"/>
      <protection locked="0"/>
    </xf>
    <xf numFmtId="1" fontId="5" fillId="0" borderId="667" xfId="0" applyNumberFormat="1" applyFont="1" applyBorder="1" applyAlignment="1">
      <alignment horizontal="center" vertical="center" wrapText="1"/>
    </xf>
    <xf numFmtId="1" fontId="10" fillId="5" borderId="675" xfId="0" applyNumberFormat="1" applyFont="1" applyFill="1" applyBorder="1" applyAlignment="1">
      <alignment horizontal="left" vertical="center"/>
    </xf>
    <xf numFmtId="1" fontId="5" fillId="7" borderId="681" xfId="0" applyNumberFormat="1" applyFont="1" applyFill="1" applyBorder="1" applyProtection="1">
      <protection locked="0"/>
    </xf>
    <xf numFmtId="1" fontId="5" fillId="7" borderId="682" xfId="0" applyNumberFormat="1" applyFont="1" applyFill="1" applyBorder="1" applyProtection="1">
      <protection locked="0"/>
    </xf>
    <xf numFmtId="1" fontId="5" fillId="7" borderId="680" xfId="0" applyNumberFormat="1" applyFont="1" applyFill="1" applyBorder="1" applyProtection="1">
      <protection locked="0"/>
    </xf>
    <xf numFmtId="1" fontId="10" fillId="0" borderId="675" xfId="0" applyNumberFormat="1" applyFont="1" applyBorder="1" applyAlignment="1">
      <alignment horizontal="left" vertical="center"/>
    </xf>
    <xf numFmtId="1" fontId="10" fillId="4" borderId="675" xfId="0" applyNumberFormat="1" applyFont="1" applyFill="1" applyBorder="1" applyAlignment="1">
      <alignment horizontal="left" vertical="center"/>
    </xf>
    <xf numFmtId="1" fontId="5" fillId="5" borderId="675" xfId="0" applyNumberFormat="1" applyFont="1" applyFill="1" applyBorder="1" applyAlignment="1">
      <alignment horizontal="left" vertical="center"/>
    </xf>
    <xf numFmtId="0" fontId="5" fillId="5" borderId="675" xfId="0" applyFont="1" applyFill="1" applyBorder="1"/>
    <xf numFmtId="1" fontId="5" fillId="0" borderId="679" xfId="0" applyNumberFormat="1" applyFont="1" applyBorder="1" applyAlignment="1">
      <alignment horizontal="right" wrapText="1"/>
    </xf>
    <xf numFmtId="1" fontId="5" fillId="0" borderId="82" xfId="0" applyNumberFormat="1" applyFont="1" applyBorder="1" applyAlignment="1">
      <alignment horizontal="right" wrapText="1"/>
    </xf>
    <xf numFmtId="1" fontId="5" fillId="7" borderId="569" xfId="0" applyNumberFormat="1" applyFont="1" applyFill="1" applyBorder="1" applyProtection="1">
      <protection locked="0"/>
    </xf>
    <xf numFmtId="1" fontId="5" fillId="0" borderId="597" xfId="0" applyNumberFormat="1" applyFont="1" applyBorder="1" applyAlignment="1">
      <alignment horizontal="center" vertical="center" wrapText="1"/>
    </xf>
    <xf numFmtId="1" fontId="5" fillId="0" borderId="658" xfId="0" applyNumberFormat="1" applyFont="1" applyBorder="1" applyAlignment="1">
      <alignment horizontal="right" wrapText="1"/>
    </xf>
    <xf numFmtId="0" fontId="5" fillId="0" borderId="683" xfId="0" applyFont="1" applyBorder="1" applyAlignment="1">
      <alignment horizontal="center" vertical="center" wrapText="1"/>
    </xf>
    <xf numFmtId="0" fontId="5" fillId="0" borderId="25" xfId="0" applyFont="1" applyBorder="1" applyAlignment="1">
      <alignment horizontal="left" vertical="center" wrapText="1"/>
    </xf>
    <xf numFmtId="3" fontId="5" fillId="0" borderId="598" xfId="0" applyNumberFormat="1" applyFont="1" applyBorder="1" applyAlignment="1" applyProtection="1">
      <alignment horizontal="right"/>
      <protection locked="0"/>
    </xf>
    <xf numFmtId="1" fontId="5" fillId="7" borderId="602" xfId="0" applyNumberFormat="1" applyFont="1" applyFill="1" applyBorder="1" applyProtection="1">
      <protection locked="0"/>
    </xf>
    <xf numFmtId="1" fontId="5" fillId="7" borderId="599" xfId="0" applyNumberFormat="1" applyFont="1" applyFill="1" applyBorder="1" applyProtection="1">
      <protection locked="0"/>
    </xf>
    <xf numFmtId="1" fontId="5" fillId="7" borderId="249" xfId="0" applyNumberFormat="1" applyFont="1" applyFill="1" applyBorder="1" applyProtection="1">
      <protection locked="0"/>
    </xf>
    <xf numFmtId="1" fontId="5" fillId="7" borderId="684" xfId="0" applyNumberFormat="1" applyFont="1" applyFill="1" applyBorder="1" applyProtection="1">
      <protection locked="0"/>
    </xf>
    <xf numFmtId="1" fontId="5" fillId="7" borderId="598" xfId="0" applyNumberFormat="1" applyFont="1" applyFill="1" applyBorder="1" applyProtection="1">
      <protection locked="0"/>
    </xf>
    <xf numFmtId="0" fontId="5" fillId="0" borderId="39" xfId="0" applyFont="1" applyBorder="1" applyAlignment="1">
      <alignment horizontal="left" vertical="center" wrapText="1"/>
    </xf>
    <xf numFmtId="3" fontId="5" fillId="0" borderId="39" xfId="0" applyNumberFormat="1" applyFont="1" applyBorder="1" applyAlignment="1" applyProtection="1">
      <alignment horizontal="right" wrapText="1"/>
      <protection locked="0"/>
    </xf>
    <xf numFmtId="3" fontId="5" fillId="0" borderId="38" xfId="0" applyNumberFormat="1" applyFont="1" applyBorder="1" applyAlignment="1" applyProtection="1">
      <alignment horizontal="right"/>
      <protection locked="0"/>
    </xf>
    <xf numFmtId="1" fontId="5" fillId="5" borderId="666" xfId="0" applyNumberFormat="1" applyFont="1" applyFill="1" applyBorder="1" applyAlignment="1">
      <alignment horizontal="left" vertical="center" wrapText="1"/>
    </xf>
    <xf numFmtId="0" fontId="5" fillId="0" borderId="36" xfId="0" applyFont="1" applyBorder="1" applyAlignment="1">
      <alignment horizontal="left" vertical="center" wrapText="1"/>
    </xf>
    <xf numFmtId="0" fontId="5" fillId="0" borderId="44" xfId="0" applyFont="1" applyBorder="1" applyAlignment="1">
      <alignment horizontal="left" vertical="center" wrapText="1"/>
    </xf>
    <xf numFmtId="1" fontId="32" fillId="4" borderId="671" xfId="0" applyNumberFormat="1" applyFont="1" applyFill="1" applyBorder="1"/>
    <xf numFmtId="1" fontId="6" fillId="4" borderId="671" xfId="0" applyNumberFormat="1" applyFont="1" applyFill="1" applyBorder="1"/>
    <xf numFmtId="0" fontId="0" fillId="4" borderId="0" xfId="0" applyFill="1"/>
    <xf numFmtId="1" fontId="5" fillId="0" borderId="673" xfId="0" applyNumberFormat="1" applyFont="1" applyBorder="1" applyAlignment="1">
      <alignment horizontal="center" vertical="center"/>
    </xf>
    <xf numFmtId="0" fontId="5" fillId="0" borderId="674" xfId="0" applyFont="1" applyBorder="1" applyAlignment="1">
      <alignment horizontal="center" vertical="center" wrapText="1"/>
    </xf>
    <xf numFmtId="0" fontId="5" fillId="0" borderId="539" xfId="0" applyFont="1" applyBorder="1" applyAlignment="1">
      <alignment horizontal="center" vertical="center" wrapText="1"/>
    </xf>
    <xf numFmtId="0" fontId="5" fillId="0" borderId="658" xfId="0" applyFont="1" applyBorder="1" applyAlignment="1">
      <alignment horizontal="center" vertical="center" wrapText="1"/>
    </xf>
    <xf numFmtId="1" fontId="5" fillId="0" borderId="667" xfId="0" applyNumberFormat="1" applyFont="1" applyBorder="1" applyAlignment="1">
      <alignment horizontal="center" vertical="center" wrapText="1"/>
    </xf>
    <xf numFmtId="1" fontId="5" fillId="0" borderId="669" xfId="0" applyNumberFormat="1" applyFont="1" applyBorder="1" applyAlignment="1">
      <alignment horizontal="center" vertical="center" wrapText="1"/>
    </xf>
    <xf numFmtId="0" fontId="5" fillId="0" borderId="682" xfId="0" applyFont="1" applyBorder="1" applyAlignment="1">
      <alignment vertical="center" wrapText="1"/>
    </xf>
    <xf numFmtId="0" fontId="5" fillId="0" borderId="680" xfId="0" applyFont="1" applyBorder="1" applyAlignment="1">
      <alignment vertical="center" wrapText="1"/>
    </xf>
    <xf numFmtId="3" fontId="5" fillId="0" borderId="680" xfId="0" applyNumberFormat="1" applyFont="1" applyBorder="1" applyAlignment="1" applyProtection="1">
      <alignment vertical="center" wrapText="1"/>
      <protection locked="0"/>
    </xf>
    <xf numFmtId="3" fontId="5" fillId="0" borderId="679" xfId="0" applyNumberFormat="1" applyFont="1" applyBorder="1" applyAlignment="1" applyProtection="1">
      <alignment vertical="center" wrapText="1"/>
      <protection locked="0"/>
    </xf>
    <xf numFmtId="3" fontId="5" fillId="0" borderId="680" xfId="0" applyNumberFormat="1" applyFont="1" applyBorder="1" applyProtection="1">
      <protection locked="0"/>
    </xf>
    <xf numFmtId="1" fontId="5" fillId="4" borderId="685" xfId="0" applyNumberFormat="1" applyFont="1" applyFill="1" applyBorder="1" applyProtection="1">
      <protection locked="0"/>
    </xf>
    <xf numFmtId="0" fontId="5" fillId="0" borderId="32" xfId="0" applyFont="1" applyBorder="1" applyAlignment="1">
      <alignment vertical="center" wrapText="1"/>
    </xf>
    <xf numFmtId="0" fontId="5" fillId="0" borderId="34" xfId="0" applyFont="1" applyBorder="1" applyAlignment="1">
      <alignment vertical="center" wrapText="1"/>
    </xf>
    <xf numFmtId="3" fontId="5" fillId="0" borderId="60" xfId="0" applyNumberFormat="1" applyFont="1" applyBorder="1" applyAlignment="1" applyProtection="1">
      <alignment vertical="center" wrapText="1"/>
      <protection locked="0"/>
    </xf>
    <xf numFmtId="3" fontId="5" fillId="0" borderId="25" xfId="0" applyNumberFormat="1" applyFont="1" applyBorder="1" applyAlignment="1" applyProtection="1">
      <alignment vertical="center" wrapText="1"/>
      <protection locked="0"/>
    </xf>
    <xf numFmtId="3" fontId="5" fillId="0" borderId="60" xfId="0" applyNumberFormat="1" applyFont="1" applyBorder="1" applyProtection="1">
      <protection locked="0"/>
    </xf>
    <xf numFmtId="1" fontId="5" fillId="4" borderId="299" xfId="0" applyNumberFormat="1" applyFont="1" applyFill="1" applyBorder="1" applyProtection="1">
      <protection locked="0"/>
    </xf>
    <xf numFmtId="0" fontId="5" fillId="0" borderId="43" xfId="0" applyFont="1" applyBorder="1" applyAlignment="1">
      <alignment vertical="center" wrapText="1"/>
    </xf>
    <xf numFmtId="0" fontId="5" fillId="0" borderId="47" xfId="0" applyFont="1" applyBorder="1" applyAlignment="1">
      <alignment vertical="center" wrapText="1"/>
    </xf>
    <xf numFmtId="3" fontId="5" fillId="0" borderId="47" xfId="0" applyNumberFormat="1" applyFont="1" applyBorder="1" applyAlignment="1" applyProtection="1">
      <alignment vertical="center" wrapText="1"/>
      <protection locked="0"/>
    </xf>
    <xf numFmtId="3" fontId="5" fillId="0" borderId="44" xfId="0" applyNumberFormat="1" applyFont="1" applyBorder="1" applyAlignment="1" applyProtection="1">
      <alignment vertical="center" wrapText="1"/>
      <protection locked="0"/>
    </xf>
    <xf numFmtId="3" fontId="5" fillId="0" borderId="38" xfId="0" applyNumberFormat="1" applyFont="1" applyBorder="1" applyProtection="1">
      <protection locked="0"/>
    </xf>
    <xf numFmtId="1" fontId="5" fillId="4" borderId="670" xfId="0" applyNumberFormat="1" applyFont="1" applyFill="1" applyBorder="1" applyAlignment="1">
      <alignment horizontal="left" vertical="top" wrapText="1"/>
    </xf>
    <xf numFmtId="1" fontId="5" fillId="4" borderId="686" xfId="0" applyNumberFormat="1" applyFont="1" applyFill="1" applyBorder="1" applyAlignment="1">
      <alignment horizontal="left" vertical="top" wrapText="1"/>
    </xf>
    <xf numFmtId="1" fontId="5" fillId="7" borderId="675" xfId="0" applyNumberFormat="1" applyFont="1" applyFill="1" applyBorder="1" applyProtection="1">
      <protection locked="0"/>
    </xf>
    <xf numFmtId="1" fontId="5" fillId="7" borderId="637" xfId="0" applyNumberFormat="1" applyFont="1" applyFill="1" applyBorder="1" applyProtection="1">
      <protection locked="0"/>
    </xf>
    <xf numFmtId="1" fontId="5" fillId="7" borderId="606" xfId="0" applyNumberFormat="1" applyFont="1" applyFill="1" applyBorder="1" applyProtection="1">
      <protection locked="0"/>
    </xf>
    <xf numFmtId="1" fontId="5" fillId="7" borderId="687" xfId="0" applyNumberFormat="1" applyFont="1" applyFill="1" applyBorder="1" applyProtection="1">
      <protection locked="0"/>
    </xf>
    <xf numFmtId="1" fontId="5" fillId="4" borderId="687" xfId="0" applyNumberFormat="1" applyFont="1" applyFill="1" applyBorder="1" applyProtection="1">
      <protection locked="0"/>
    </xf>
    <xf numFmtId="1" fontId="5" fillId="4" borderId="544" xfId="0" applyNumberFormat="1" applyFont="1" applyFill="1" applyBorder="1" applyProtection="1">
      <protection locked="0"/>
    </xf>
    <xf numFmtId="1" fontId="59" fillId="0" borderId="0" xfId="0" applyNumberFormat="1" applyFont="1"/>
    <xf numFmtId="1" fontId="59" fillId="20" borderId="0" xfId="0" applyNumberFormat="1" applyFont="1" applyFill="1"/>
    <xf numFmtId="0" fontId="28" fillId="0" borderId="0" xfId="0" applyFont="1" applyAlignment="1">
      <alignment vertical="center"/>
    </xf>
    <xf numFmtId="3" fontId="5" fillId="0" borderId="0" xfId="0" applyNumberFormat="1" applyFont="1" applyProtection="1">
      <protection locked="0"/>
    </xf>
    <xf numFmtId="0" fontId="5" fillId="0" borderId="667" xfId="0" applyFont="1" applyBorder="1" applyAlignment="1">
      <alignment horizontal="center" vertical="center"/>
    </xf>
    <xf numFmtId="0" fontId="5" fillId="0" borderId="669" xfId="0" applyFont="1" applyBorder="1" applyAlignment="1">
      <alignment horizontal="center" vertical="center"/>
    </xf>
    <xf numFmtId="1" fontId="5" fillId="0" borderId="675" xfId="0" applyNumberFormat="1" applyFont="1" applyBorder="1" applyAlignment="1">
      <alignment horizontal="center" vertical="center" wrapText="1"/>
    </xf>
    <xf numFmtId="0" fontId="5" fillId="0" borderId="569" xfId="0" applyFont="1" applyBorder="1" applyAlignment="1">
      <alignment horizontal="center" vertical="center"/>
    </xf>
    <xf numFmtId="0" fontId="5" fillId="0" borderId="674" xfId="0" applyFont="1" applyBorder="1" applyAlignment="1">
      <alignment horizontal="center" vertical="center"/>
    </xf>
    <xf numFmtId="0" fontId="5" fillId="0" borderId="637" xfId="0" applyFont="1" applyBorder="1" applyAlignment="1">
      <alignment horizontal="center" vertical="center"/>
    </xf>
    <xf numFmtId="0" fontId="5" fillId="0" borderId="670" xfId="0" applyFont="1" applyBorder="1" applyAlignment="1">
      <alignment horizontal="center" vertical="center"/>
    </xf>
    <xf numFmtId="0" fontId="5" fillId="0" borderId="673" xfId="0" applyFont="1" applyBorder="1" applyAlignment="1">
      <alignment horizontal="center" vertical="center"/>
    </xf>
    <xf numFmtId="3" fontId="5" fillId="0" borderId="675" xfId="0" applyNumberFormat="1" applyFont="1" applyBorder="1" applyAlignment="1" applyProtection="1">
      <alignment horizontal="right" wrapText="1"/>
      <protection locked="0"/>
    </xf>
    <xf numFmtId="1" fontId="5" fillId="0" borderId="676" xfId="0" applyNumberFormat="1" applyFont="1" applyBorder="1"/>
    <xf numFmtId="1" fontId="5" fillId="0" borderId="673" xfId="0" applyNumberFormat="1" applyFont="1" applyBorder="1"/>
    <xf numFmtId="1" fontId="5" fillId="0" borderId="670" xfId="0" applyNumberFormat="1" applyFont="1" applyBorder="1"/>
    <xf numFmtId="1" fontId="5" fillId="0" borderId="677" xfId="0" applyNumberFormat="1" applyFont="1" applyBorder="1"/>
    <xf numFmtId="1" fontId="5" fillId="4" borderId="688" xfId="0" applyNumberFormat="1" applyFont="1" applyFill="1" applyBorder="1"/>
    <xf numFmtId="1" fontId="5" fillId="4" borderId="677" xfId="0" applyNumberFormat="1" applyFont="1" applyFill="1" applyBorder="1"/>
    <xf numFmtId="0" fontId="5" fillId="0" borderId="26" xfId="0" applyFont="1" applyBorder="1" applyAlignment="1">
      <alignment horizontal="left" vertical="center"/>
    </xf>
    <xf numFmtId="0" fontId="5" fillId="0" borderId="60" xfId="0" applyFont="1" applyBorder="1" applyAlignment="1">
      <alignment horizontal="left" vertical="center"/>
    </xf>
    <xf numFmtId="0" fontId="5" fillId="0" borderId="32" xfId="0" applyFont="1" applyBorder="1" applyAlignment="1">
      <alignment horizontal="left" vertical="center" wrapText="1"/>
    </xf>
    <xf numFmtId="0" fontId="5" fillId="0" borderId="34" xfId="0" applyFont="1" applyBorder="1" applyAlignment="1">
      <alignment horizontal="left" vertical="center" wrapText="1"/>
    </xf>
    <xf numFmtId="0" fontId="5" fillId="0" borderId="43" xfId="0" applyFont="1" applyBorder="1" applyAlignment="1">
      <alignment horizontal="left" vertical="center" wrapText="1"/>
    </xf>
    <xf numFmtId="0" fontId="5" fillId="0" borderId="47" xfId="0" applyFont="1" applyBorder="1" applyAlignment="1">
      <alignment horizontal="left" vertical="center" wrapText="1"/>
    </xf>
    <xf numFmtId="1" fontId="5" fillId="4" borderId="317" xfId="0" applyNumberFormat="1" applyFont="1" applyFill="1" applyBorder="1" applyProtection="1">
      <protection locked="0"/>
    </xf>
    <xf numFmtId="1" fontId="26" fillId="0" borderId="534" xfId="0" applyNumberFormat="1" applyFont="1" applyBorder="1"/>
    <xf numFmtId="1" fontId="26" fillId="3" borderId="534" xfId="0" applyNumberFormat="1" applyFont="1" applyFill="1" applyBorder="1"/>
    <xf numFmtId="1" fontId="26" fillId="3" borderId="0" xfId="0" applyNumberFormat="1" applyFont="1" applyFill="1"/>
    <xf numFmtId="1" fontId="10" fillId="5" borderId="0" xfId="0" applyNumberFormat="1" applyFont="1" applyFill="1"/>
    <xf numFmtId="1" fontId="0" fillId="5" borderId="0" xfId="0" applyNumberFormat="1" applyFill="1"/>
    <xf numFmtId="1" fontId="0" fillId="22" borderId="0" xfId="0" applyNumberFormat="1" applyFill="1" applyProtection="1">
      <protection locked="0"/>
    </xf>
    <xf numFmtId="1" fontId="0" fillId="28" borderId="0" xfId="0" applyNumberFormat="1" applyFill="1"/>
    <xf numFmtId="1" fontId="0" fillId="3" borderId="0" xfId="0" applyNumberFormat="1" applyFill="1"/>
    <xf numFmtId="1" fontId="5" fillId="0" borderId="669" xfId="0" applyNumberFormat="1" applyFont="1" applyBorder="1" applyAlignment="1">
      <alignment horizontal="center" vertical="center" wrapText="1"/>
    </xf>
    <xf numFmtId="1" fontId="5" fillId="0" borderId="666" xfId="0" applyNumberFormat="1" applyFont="1" applyBorder="1" applyAlignment="1">
      <alignment horizontal="center" vertical="center" wrapText="1"/>
    </xf>
    <xf numFmtId="1" fontId="5" fillId="0" borderId="671" xfId="0" applyNumberFormat="1" applyFont="1" applyBorder="1" applyAlignment="1">
      <alignment horizontal="center" vertical="center" wrapText="1"/>
    </xf>
    <xf numFmtId="1" fontId="5" fillId="0" borderId="658" xfId="0" applyNumberFormat="1" applyFont="1" applyBorder="1" applyAlignment="1">
      <alignment horizontal="center" vertical="center" wrapText="1"/>
    </xf>
    <xf numFmtId="1" fontId="5" fillId="4" borderId="675" xfId="0" applyNumberFormat="1" applyFont="1" applyFill="1" applyBorder="1" applyAlignment="1">
      <alignment horizontal="center" vertical="center" wrapText="1"/>
    </xf>
    <xf numFmtId="1" fontId="5" fillId="0" borderId="675" xfId="0" applyNumberFormat="1" applyFont="1" applyBorder="1" applyAlignment="1">
      <alignment horizontal="center" vertical="center" wrapText="1"/>
    </xf>
    <xf numFmtId="1" fontId="5" fillId="0" borderId="671" xfId="0" applyNumberFormat="1" applyFont="1" applyBorder="1" applyAlignment="1">
      <alignment horizontal="center" vertical="center" wrapText="1"/>
    </xf>
    <xf numFmtId="1" fontId="5" fillId="0" borderId="689" xfId="0" applyNumberFormat="1" applyFont="1" applyBorder="1" applyAlignment="1">
      <alignment horizontal="center" vertical="center" wrapText="1"/>
    </xf>
    <xf numFmtId="1" fontId="5" fillId="0" borderId="682" xfId="0" applyNumberFormat="1" applyFont="1" applyBorder="1" applyAlignment="1">
      <alignment horizontal="left" vertical="center" wrapText="1"/>
    </xf>
    <xf numFmtId="1" fontId="5" fillId="0" borderId="680" xfId="0" applyNumberFormat="1" applyFont="1" applyBorder="1" applyAlignment="1">
      <alignment horizontal="left" vertical="center" wrapText="1"/>
    </xf>
    <xf numFmtId="1" fontId="5" fillId="7" borderId="679" xfId="0" applyNumberFormat="1" applyFont="1" applyFill="1" applyBorder="1" applyProtection="1">
      <protection locked="0"/>
    </xf>
    <xf numFmtId="1" fontId="5" fillId="7" borderId="690" xfId="0" applyNumberFormat="1" applyFont="1" applyFill="1" applyBorder="1" applyProtection="1">
      <protection locked="0"/>
    </xf>
    <xf numFmtId="1" fontId="5" fillId="12" borderId="679" xfId="0" applyNumberFormat="1" applyFont="1" applyFill="1" applyBorder="1"/>
    <xf numFmtId="1" fontId="5" fillId="12" borderId="691" xfId="0" applyNumberFormat="1" applyFont="1" applyFill="1" applyBorder="1"/>
    <xf numFmtId="1" fontId="51" fillId="5" borderId="0" xfId="0" applyNumberFormat="1" applyFont="1" applyFill="1" applyAlignment="1">
      <alignment vertical="center"/>
    </xf>
    <xf numFmtId="1" fontId="5" fillId="0" borderId="78" xfId="0" applyNumberFormat="1" applyFont="1" applyBorder="1" applyAlignment="1">
      <alignment horizontal="left" vertical="center" wrapText="1"/>
    </xf>
    <xf numFmtId="3" fontId="5" fillId="0" borderId="577" xfId="0" applyNumberFormat="1" applyFont="1" applyBorder="1" applyAlignment="1" applyProtection="1">
      <alignment horizontal="right" wrapText="1"/>
      <protection locked="0"/>
    </xf>
    <xf numFmtId="1" fontId="5" fillId="8" borderId="692" xfId="0" applyNumberFormat="1" applyFont="1" applyFill="1" applyBorder="1"/>
    <xf numFmtId="1" fontId="5" fillId="8" borderId="56" xfId="0" applyNumberFormat="1" applyFont="1" applyFill="1" applyBorder="1"/>
    <xf numFmtId="3" fontId="5" fillId="0" borderId="539" xfId="0" applyNumberFormat="1" applyFont="1" applyBorder="1" applyAlignment="1" applyProtection="1">
      <alignment horizontal="right" wrapText="1"/>
      <protection locked="0"/>
    </xf>
    <xf numFmtId="1" fontId="5" fillId="12" borderId="25" xfId="0" applyNumberFormat="1" applyFont="1" applyFill="1" applyBorder="1"/>
    <xf numFmtId="1" fontId="5" fillId="11" borderId="693" xfId="16" applyNumberFormat="1" applyFont="1" applyBorder="1" applyProtection="1">
      <protection locked="0"/>
    </xf>
    <xf numFmtId="1" fontId="5" fillId="0" borderId="43" xfId="0" applyNumberFormat="1" applyFont="1" applyBorder="1" applyAlignment="1">
      <alignment horizontal="left" vertical="center" wrapText="1"/>
    </xf>
    <xf numFmtId="1" fontId="5" fillId="0" borderId="47" xfId="0" applyNumberFormat="1" applyFont="1" applyBorder="1" applyAlignment="1">
      <alignment horizontal="left" vertical="center" wrapText="1"/>
    </xf>
    <xf numFmtId="1" fontId="5" fillId="11" borderId="257" xfId="16" applyNumberFormat="1" applyFont="1" applyBorder="1" applyProtection="1">
      <protection locked="0"/>
    </xf>
    <xf numFmtId="1" fontId="5" fillId="7" borderId="694" xfId="0" applyNumberFormat="1" applyFont="1" applyFill="1" applyBorder="1" applyProtection="1">
      <protection locked="0"/>
    </xf>
    <xf numFmtId="1" fontId="5" fillId="0" borderId="637" xfId="0" applyNumberFormat="1" applyFont="1" applyBorder="1" applyAlignment="1">
      <alignment horizontal="left" vertical="center" wrapText="1"/>
    </xf>
    <xf numFmtId="1" fontId="5" fillId="0" borderId="539" xfId="0" applyNumberFormat="1" applyFont="1" applyBorder="1" applyAlignment="1">
      <alignment horizontal="left" vertical="center" wrapText="1"/>
    </xf>
    <xf numFmtId="1" fontId="5" fillId="11" borderId="658" xfId="16" applyNumberFormat="1" applyFont="1" applyBorder="1" applyProtection="1">
      <protection locked="0"/>
    </xf>
    <xf numFmtId="1" fontId="5" fillId="16" borderId="542" xfId="0" applyNumberFormat="1" applyFont="1" applyFill="1" applyBorder="1" applyProtection="1">
      <protection locked="0"/>
    </xf>
    <xf numFmtId="1" fontId="5" fillId="7" borderId="695" xfId="0" applyNumberFormat="1" applyFont="1" applyFill="1" applyBorder="1" applyProtection="1">
      <protection locked="0"/>
    </xf>
    <xf numFmtId="1" fontId="32" fillId="0" borderId="534" xfId="0" applyNumberFormat="1" applyFont="1" applyBorder="1"/>
    <xf numFmtId="1" fontId="42" fillId="3" borderId="534" xfId="0" applyNumberFormat="1" applyFont="1" applyFill="1" applyBorder="1"/>
    <xf numFmtId="1" fontId="42" fillId="3" borderId="0" xfId="0" applyNumberFormat="1" applyFont="1" applyFill="1"/>
    <xf numFmtId="1" fontId="9" fillId="5" borderId="0" xfId="0" applyNumberFormat="1" applyFont="1" applyFill="1" applyProtection="1">
      <protection locked="0"/>
    </xf>
    <xf numFmtId="1" fontId="5" fillId="4" borderId="675" xfId="0" applyNumberFormat="1" applyFont="1" applyFill="1" applyBorder="1" applyAlignment="1">
      <alignment horizontal="center" vertical="center" wrapText="1"/>
    </xf>
    <xf numFmtId="1" fontId="5" fillId="4" borderId="689" xfId="0" applyNumberFormat="1" applyFont="1" applyFill="1" applyBorder="1" applyAlignment="1">
      <alignment horizontal="center" vertical="center" wrapText="1"/>
    </xf>
    <xf numFmtId="1" fontId="5" fillId="0" borderId="674" xfId="0" applyNumberFormat="1" applyFont="1" applyBorder="1" applyAlignment="1">
      <alignment horizontal="center" vertical="center" wrapText="1"/>
    </xf>
    <xf numFmtId="1" fontId="5" fillId="4" borderId="670" xfId="0" applyNumberFormat="1" applyFont="1" applyFill="1" applyBorder="1" applyAlignment="1">
      <alignment horizontal="center" vertical="center" wrapText="1"/>
    </xf>
    <xf numFmtId="1" fontId="5" fillId="4" borderId="673" xfId="0" applyNumberFormat="1" applyFont="1" applyFill="1" applyBorder="1" applyAlignment="1">
      <alignment horizontal="center" vertical="center" wrapText="1"/>
    </xf>
    <xf numFmtId="1" fontId="5" fillId="4" borderId="671" xfId="0" applyNumberFormat="1" applyFont="1" applyFill="1" applyBorder="1" applyAlignment="1">
      <alignment horizontal="center" vertical="center" wrapText="1"/>
    </xf>
    <xf numFmtId="1" fontId="5" fillId="4" borderId="672" xfId="0" applyNumberFormat="1" applyFont="1" applyFill="1" applyBorder="1" applyAlignment="1">
      <alignment horizontal="center" vertical="center" wrapText="1"/>
    </xf>
    <xf numFmtId="1" fontId="5" fillId="0" borderId="676" xfId="0" applyNumberFormat="1" applyFont="1" applyBorder="1" applyAlignment="1">
      <alignment horizontal="center" vertical="center" wrapText="1"/>
    </xf>
    <xf numFmtId="1" fontId="5" fillId="0" borderId="686" xfId="0" applyNumberFormat="1" applyFont="1" applyBorder="1" applyAlignment="1">
      <alignment horizontal="center" vertical="center" wrapText="1"/>
    </xf>
    <xf numFmtId="1" fontId="5" fillId="4" borderId="676" xfId="0" applyNumberFormat="1" applyFont="1" applyFill="1" applyBorder="1" applyAlignment="1">
      <alignment horizontal="center" vertical="center" wrapText="1"/>
    </xf>
    <xf numFmtId="1" fontId="5" fillId="4" borderId="673" xfId="0" applyNumberFormat="1" applyFont="1" applyFill="1" applyBorder="1" applyAlignment="1">
      <alignment horizontal="center" vertical="center" wrapText="1"/>
    </xf>
    <xf numFmtId="1" fontId="5" fillId="4" borderId="672" xfId="0" applyNumberFormat="1" applyFont="1" applyFill="1" applyBorder="1" applyAlignment="1">
      <alignment horizontal="center" vertical="center" wrapText="1"/>
    </xf>
    <xf numFmtId="1" fontId="5" fillId="5" borderId="23" xfId="0" applyNumberFormat="1" applyFont="1" applyFill="1" applyBorder="1"/>
    <xf numFmtId="1" fontId="5" fillId="5" borderId="60" xfId="0" applyNumberFormat="1" applyFont="1" applyFill="1" applyBorder="1"/>
    <xf numFmtId="1" fontId="5" fillId="4" borderId="681" xfId="0" applyNumberFormat="1" applyFont="1" applyFill="1" applyBorder="1" applyProtection="1">
      <protection locked="0"/>
    </xf>
    <xf numFmtId="1" fontId="5" fillId="4" borderId="223" xfId="0" applyNumberFormat="1" applyFont="1" applyFill="1" applyBorder="1" applyProtection="1">
      <protection locked="0"/>
    </xf>
    <xf numFmtId="1" fontId="5" fillId="4" borderId="23" xfId="0" applyNumberFormat="1" applyFont="1" applyFill="1" applyBorder="1" applyProtection="1">
      <protection locked="0"/>
    </xf>
    <xf numFmtId="1" fontId="5" fillId="5" borderId="57" xfId="0" applyNumberFormat="1" applyFont="1" applyFill="1" applyBorder="1"/>
    <xf numFmtId="1" fontId="5" fillId="4" borderId="224" xfId="0" applyNumberFormat="1" applyFont="1" applyFill="1" applyBorder="1" applyProtection="1">
      <protection locked="0"/>
    </xf>
    <xf numFmtId="1" fontId="5" fillId="4" borderId="57" xfId="0" applyNumberFormat="1" applyFont="1" applyFill="1" applyBorder="1" applyProtection="1">
      <protection locked="0"/>
    </xf>
    <xf numFmtId="1" fontId="5" fillId="5" borderId="170" xfId="0" applyNumberFormat="1" applyFont="1" applyFill="1" applyBorder="1"/>
    <xf numFmtId="1" fontId="5" fillId="4" borderId="226" xfId="0" applyNumberFormat="1" applyFont="1" applyFill="1" applyBorder="1" applyProtection="1">
      <protection locked="0"/>
    </xf>
    <xf numFmtId="3" fontId="5" fillId="0" borderId="0" xfId="0" applyNumberFormat="1" applyFont="1"/>
    <xf numFmtId="0" fontId="4" fillId="0" borderId="0" xfId="0" applyFont="1" applyAlignment="1">
      <alignment vertical="center"/>
    </xf>
    <xf numFmtId="0" fontId="5" fillId="0" borderId="569" xfId="0" applyFont="1" applyBorder="1" applyProtection="1">
      <protection locked="0"/>
    </xf>
    <xf numFmtId="0" fontId="5" fillId="0" borderId="0" xfId="0" applyFont="1" applyProtection="1">
      <protection locked="0"/>
    </xf>
    <xf numFmtId="14" fontId="5" fillId="0" borderId="675" xfId="0" applyNumberFormat="1" applyFont="1" applyBorder="1" applyAlignment="1">
      <alignment horizontal="center"/>
    </xf>
    <xf numFmtId="1" fontId="5" fillId="11" borderId="675" xfId="15" applyNumberFormat="1" applyFont="1" applyBorder="1" applyAlignment="1" applyProtection="1">
      <protection locked="0"/>
    </xf>
    <xf numFmtId="0" fontId="60" fillId="0" borderId="0" xfId="0" applyFont="1" applyProtection="1">
      <protection locked="0"/>
    </xf>
    <xf numFmtId="14" fontId="5" fillId="0" borderId="25" xfId="0" applyNumberFormat="1" applyFont="1" applyBorder="1" applyAlignment="1">
      <alignment horizontal="left"/>
    </xf>
    <xf numFmtId="14" fontId="5" fillId="0" borderId="36" xfId="0" applyNumberFormat="1" applyFont="1" applyBorder="1" applyAlignment="1">
      <alignment horizontal="left"/>
    </xf>
    <xf numFmtId="14" fontId="5" fillId="0" borderId="44" xfId="0" applyNumberFormat="1" applyFont="1" applyBorder="1" applyAlignment="1">
      <alignment horizontal="left"/>
    </xf>
    <xf numFmtId="0" fontId="5" fillId="0" borderId="670" xfId="0" applyFont="1" applyBorder="1" applyAlignment="1">
      <alignment horizontal="center" vertical="center" wrapText="1"/>
    </xf>
    <xf numFmtId="0" fontId="5" fillId="0" borderId="673" xfId="0" applyFont="1" applyBorder="1" applyAlignment="1">
      <alignment horizontal="center" vertical="center" wrapText="1"/>
    </xf>
    <xf numFmtId="1" fontId="5" fillId="5" borderId="675" xfId="0" applyNumberFormat="1" applyFont="1" applyFill="1" applyBorder="1" applyAlignment="1">
      <alignment horizontal="center" vertical="center" wrapText="1"/>
    </xf>
    <xf numFmtId="14" fontId="5" fillId="0" borderId="670" xfId="0" applyNumberFormat="1" applyFont="1" applyBorder="1" applyAlignment="1">
      <alignment vertical="center"/>
    </xf>
    <xf numFmtId="0" fontId="61" fillId="0" borderId="673" xfId="0" applyFont="1" applyBorder="1"/>
    <xf numFmtId="3" fontId="5" fillId="0" borderId="675" xfId="0" applyNumberFormat="1" applyFont="1" applyBorder="1" applyProtection="1">
      <protection locked="0"/>
    </xf>
    <xf numFmtId="1" fontId="5" fillId="7" borderId="658" xfId="0" applyNumberFormat="1" applyFont="1" applyFill="1" applyBorder="1" applyProtection="1">
      <protection locked="0"/>
    </xf>
    <xf numFmtId="1" fontId="5" fillId="5" borderId="637" xfId="0" applyNumberFormat="1" applyFont="1" applyFill="1" applyBorder="1" applyAlignment="1">
      <alignment vertical="center"/>
    </xf>
    <xf numFmtId="1" fontId="61" fillId="5" borderId="539" xfId="0" applyNumberFormat="1" applyFont="1" applyFill="1" applyBorder="1"/>
    <xf numFmtId="0" fontId="5" fillId="0" borderId="696" xfId="0" applyFont="1" applyBorder="1" applyAlignment="1">
      <alignment wrapText="1"/>
    </xf>
    <xf numFmtId="0" fontId="6" fillId="0" borderId="0" xfId="0" applyFont="1" applyAlignment="1">
      <alignment horizontal="left" wrapText="1"/>
    </xf>
    <xf numFmtId="0" fontId="5" fillId="0" borderId="697" xfId="0" applyFont="1" applyBorder="1" applyAlignment="1">
      <alignment wrapText="1"/>
    </xf>
    <xf numFmtId="0" fontId="5" fillId="5" borderId="667" xfId="0" applyFont="1" applyFill="1" applyBorder="1" applyAlignment="1">
      <alignment horizontal="center" vertical="center" wrapText="1"/>
    </xf>
    <xf numFmtId="0" fontId="5" fillId="5" borderId="669" xfId="0" applyFont="1" applyFill="1" applyBorder="1" applyAlignment="1">
      <alignment horizontal="center" vertical="center" wrapText="1"/>
    </xf>
    <xf numFmtId="0" fontId="5" fillId="5" borderId="666" xfId="0" applyFont="1" applyFill="1" applyBorder="1" applyAlignment="1">
      <alignment horizontal="center" vertical="center" wrapText="1"/>
    </xf>
    <xf numFmtId="0" fontId="57" fillId="5" borderId="666" xfId="0" applyFont="1" applyFill="1" applyBorder="1" applyAlignment="1">
      <alignment horizontal="center" vertical="center" wrapText="1"/>
    </xf>
    <xf numFmtId="1" fontId="57" fillId="5" borderId="675" xfId="0" applyNumberFormat="1" applyFont="1" applyFill="1" applyBorder="1" applyAlignment="1">
      <alignment horizontal="center" vertical="center" wrapText="1"/>
    </xf>
    <xf numFmtId="0" fontId="1" fillId="0" borderId="0" xfId="0" applyFont="1" applyAlignment="1">
      <alignment wrapText="1"/>
    </xf>
    <xf numFmtId="0" fontId="60" fillId="0" borderId="0" xfId="0" applyFont="1" applyAlignment="1">
      <alignment vertical="center"/>
    </xf>
    <xf numFmtId="0" fontId="1" fillId="0" borderId="698" xfId="0" applyFont="1" applyBorder="1" applyAlignment="1">
      <alignment wrapText="1"/>
    </xf>
    <xf numFmtId="0" fontId="5" fillId="0" borderId="682" xfId="0" applyFont="1" applyBorder="1" applyAlignment="1">
      <alignment vertical="center" wrapText="1"/>
    </xf>
    <xf numFmtId="3" fontId="5" fillId="12" borderId="675" xfId="0" applyNumberFormat="1" applyFont="1" applyFill="1" applyBorder="1"/>
    <xf numFmtId="0" fontId="5" fillId="0" borderId="699" xfId="0" applyFont="1" applyBorder="1" applyAlignment="1">
      <alignment wrapText="1"/>
    </xf>
    <xf numFmtId="0" fontId="5" fillId="5" borderId="674" xfId="0" applyFont="1" applyFill="1" applyBorder="1" applyAlignment="1">
      <alignment horizontal="center" vertical="center" wrapText="1"/>
    </xf>
    <xf numFmtId="0" fontId="5" fillId="0" borderId="42" xfId="0" applyFont="1" applyBorder="1" applyAlignment="1">
      <alignment vertical="center" wrapText="1"/>
    </xf>
    <xf numFmtId="0" fontId="5" fillId="0" borderId="700" xfId="0" applyFont="1" applyBorder="1" applyAlignment="1">
      <alignment wrapText="1"/>
    </xf>
    <xf numFmtId="0" fontId="5" fillId="5" borderId="701" xfId="0" applyFont="1" applyFill="1" applyBorder="1" applyAlignment="1">
      <alignment horizontal="center" vertical="center" wrapText="1"/>
    </xf>
    <xf numFmtId="0" fontId="5" fillId="0" borderId="249" xfId="0" applyFont="1" applyBorder="1" applyAlignment="1">
      <alignment vertical="center" wrapText="1"/>
    </xf>
    <xf numFmtId="0" fontId="5" fillId="5" borderId="658" xfId="0" applyFont="1" applyFill="1" applyBorder="1" applyAlignment="1">
      <alignment horizontal="center" vertical="center" wrapText="1"/>
    </xf>
    <xf numFmtId="0" fontId="4" fillId="0" borderId="0" xfId="0" applyFont="1" applyAlignment="1">
      <alignment wrapText="1"/>
    </xf>
    <xf numFmtId="0" fontId="5" fillId="0" borderId="107" xfId="0" applyFont="1" applyBorder="1" applyAlignment="1">
      <alignment horizontal="center" vertical="center" wrapText="1"/>
    </xf>
    <xf numFmtId="0" fontId="5" fillId="5" borderId="670" xfId="0" applyFont="1" applyFill="1" applyBorder="1" applyAlignment="1">
      <alignment horizontal="center" vertical="center" wrapText="1"/>
    </xf>
    <xf numFmtId="0" fontId="5" fillId="5" borderId="673" xfId="0" applyFont="1" applyFill="1" applyBorder="1" applyAlignment="1">
      <alignment horizontal="center" vertical="center" wrapText="1"/>
    </xf>
    <xf numFmtId="1" fontId="5" fillId="0" borderId="675" xfId="0" applyNumberFormat="1" applyFont="1" applyBorder="1"/>
    <xf numFmtId="3" fontId="5" fillId="5" borderId="702" xfId="0" applyNumberFormat="1" applyFont="1" applyFill="1" applyBorder="1" applyAlignment="1">
      <alignment horizontal="left"/>
    </xf>
    <xf numFmtId="3" fontId="5" fillId="5" borderId="680" xfId="0" applyNumberFormat="1" applyFont="1" applyFill="1" applyBorder="1" applyAlignment="1">
      <alignment horizontal="left"/>
    </xf>
    <xf numFmtId="3" fontId="5" fillId="5" borderId="78" xfId="0" applyNumberFormat="1" applyFont="1" applyFill="1" applyBorder="1" applyAlignment="1">
      <alignment horizontal="left"/>
    </xf>
    <xf numFmtId="3" fontId="5" fillId="5" borderId="34" xfId="0" applyNumberFormat="1" applyFont="1" applyFill="1" applyBorder="1" applyAlignment="1">
      <alignment horizontal="left"/>
    </xf>
    <xf numFmtId="3" fontId="5" fillId="5" borderId="107" xfId="0" applyNumberFormat="1" applyFont="1" applyFill="1" applyBorder="1" applyAlignment="1">
      <alignment horizontal="left"/>
    </xf>
    <xf numFmtId="3" fontId="5" fillId="5" borderId="129" xfId="0" applyNumberFormat="1" applyFont="1" applyFill="1" applyBorder="1" applyAlignment="1">
      <alignment horizontal="left"/>
    </xf>
    <xf numFmtId="3" fontId="5" fillId="5" borderId="670" xfId="0" applyNumberFormat="1" applyFont="1" applyFill="1" applyBorder="1" applyAlignment="1">
      <alignment horizontal="left" vertical="top"/>
    </xf>
    <xf numFmtId="3" fontId="5" fillId="5" borderId="673" xfId="0" applyNumberFormat="1" applyFont="1" applyFill="1" applyBorder="1" applyAlignment="1">
      <alignment horizontal="left" vertical="top"/>
    </xf>
    <xf numFmtId="0" fontId="6" fillId="5" borderId="0" xfId="0" applyFont="1" applyFill="1" applyAlignment="1">
      <alignment horizontal="left"/>
    </xf>
    <xf numFmtId="0" fontId="6" fillId="5" borderId="0" xfId="0" applyFont="1" applyFill="1" applyAlignment="1">
      <alignment horizontal="left" wrapText="1"/>
    </xf>
    <xf numFmtId="0" fontId="26" fillId="5" borderId="0" xfId="0" applyFont="1" applyFill="1" applyAlignment="1">
      <alignment horizontal="left" wrapText="1"/>
    </xf>
    <xf numFmtId="0" fontId="10" fillId="5" borderId="0" xfId="0" applyFont="1" applyFill="1" applyAlignment="1">
      <alignment wrapText="1"/>
    </xf>
    <xf numFmtId="0" fontId="5" fillId="5" borderId="667" xfId="0" applyFont="1" applyFill="1" applyBorder="1" applyAlignment="1">
      <alignment horizontal="center" vertical="center"/>
    </xf>
    <xf numFmtId="0" fontId="5" fillId="5" borderId="669" xfId="0" applyFont="1" applyFill="1" applyBorder="1" applyAlignment="1">
      <alignment horizontal="center" vertical="center"/>
    </xf>
    <xf numFmtId="1" fontId="5" fillId="0" borderId="107" xfId="0" applyNumberFormat="1" applyFont="1" applyBorder="1" applyAlignment="1">
      <alignment horizontal="center" vertical="center"/>
    </xf>
    <xf numFmtId="0" fontId="5" fillId="5" borderId="85" xfId="0" applyFont="1" applyFill="1" applyBorder="1" applyAlignment="1">
      <alignment horizontal="center" vertical="center"/>
    </xf>
    <xf numFmtId="0" fontId="5" fillId="5" borderId="674" xfId="0" applyFont="1" applyFill="1" applyBorder="1" applyAlignment="1">
      <alignment horizontal="center" vertical="center"/>
    </xf>
    <xf numFmtId="1" fontId="5" fillId="5" borderId="670" xfId="0" applyNumberFormat="1" applyFont="1" applyFill="1" applyBorder="1" applyAlignment="1">
      <alignment horizontal="center" vertical="center" wrapText="1"/>
    </xf>
    <xf numFmtId="1" fontId="5" fillId="5" borderId="673" xfId="0" applyNumberFormat="1" applyFont="1" applyFill="1" applyBorder="1" applyAlignment="1">
      <alignment horizontal="center" vertical="center" wrapText="1"/>
    </xf>
    <xf numFmtId="0" fontId="5" fillId="5" borderId="637" xfId="0" applyFont="1" applyFill="1" applyBorder="1" applyAlignment="1">
      <alignment horizontal="center" vertical="center"/>
    </xf>
    <xf numFmtId="0" fontId="5" fillId="5" borderId="129" xfId="0" applyFont="1" applyFill="1" applyBorder="1" applyAlignment="1">
      <alignment horizontal="center" vertical="center"/>
    </xf>
    <xf numFmtId="1" fontId="5" fillId="0" borderId="668" xfId="0" applyNumberFormat="1" applyFont="1" applyBorder="1" applyAlignment="1">
      <alignment horizontal="center" vertical="center" wrapText="1"/>
    </xf>
    <xf numFmtId="1" fontId="5" fillId="5" borderId="676" xfId="0" applyNumberFormat="1" applyFont="1" applyFill="1" applyBorder="1" applyAlignment="1">
      <alignment horizontal="center" vertical="center" wrapText="1"/>
    </xf>
    <xf numFmtId="1" fontId="5" fillId="5" borderId="669" xfId="0" applyNumberFormat="1" applyFont="1" applyFill="1" applyBorder="1" applyAlignment="1">
      <alignment horizontal="center" vertical="center" wrapText="1"/>
    </xf>
    <xf numFmtId="1" fontId="5" fillId="5" borderId="682" xfId="0" applyNumberFormat="1" applyFont="1" applyFill="1" applyBorder="1" applyAlignment="1">
      <alignment horizontal="left" vertical="center"/>
    </xf>
    <xf numFmtId="1" fontId="5" fillId="5" borderId="680" xfId="0" applyNumberFormat="1" applyFont="1" applyFill="1" applyBorder="1" applyAlignment="1">
      <alignment horizontal="left" vertical="center"/>
    </xf>
    <xf numFmtId="1" fontId="5" fillId="0" borderId="681" xfId="0" applyNumberFormat="1" applyFont="1" applyBorder="1" applyAlignment="1">
      <alignment horizontal="right"/>
    </xf>
    <xf numFmtId="1" fontId="5" fillId="0" borderId="680" xfId="0" applyNumberFormat="1" applyFont="1" applyBorder="1" applyAlignment="1">
      <alignment horizontal="right"/>
    </xf>
    <xf numFmtId="1" fontId="5" fillId="12" borderId="681" xfId="0" applyNumberFormat="1" applyFont="1" applyFill="1" applyBorder="1"/>
    <xf numFmtId="1" fontId="5" fillId="12" borderId="680" xfId="0" applyNumberFormat="1" applyFont="1" applyFill="1" applyBorder="1"/>
    <xf numFmtId="1" fontId="5" fillId="7" borderId="703" xfId="0" applyNumberFormat="1" applyFont="1" applyFill="1" applyBorder="1" applyProtection="1">
      <protection locked="0"/>
    </xf>
    <xf numFmtId="1" fontId="5" fillId="7" borderId="704" xfId="0" applyNumberFormat="1" applyFont="1" applyFill="1" applyBorder="1" applyProtection="1">
      <protection locked="0"/>
    </xf>
    <xf numFmtId="1" fontId="5" fillId="5" borderId="32" xfId="0" applyNumberFormat="1" applyFont="1" applyFill="1" applyBorder="1" applyAlignment="1">
      <alignment horizontal="left" vertical="center"/>
    </xf>
    <xf numFmtId="1" fontId="5" fillId="5" borderId="34" xfId="0" applyNumberFormat="1" applyFont="1" applyFill="1" applyBorder="1" applyAlignment="1">
      <alignment horizontal="left" vertical="center"/>
    </xf>
    <xf numFmtId="1" fontId="5" fillId="12" borderId="33" xfId="0" applyNumberFormat="1" applyFont="1" applyFill="1" applyBorder="1"/>
    <xf numFmtId="1" fontId="5" fillId="12" borderId="34" xfId="0" applyNumberFormat="1" applyFont="1" applyFill="1" applyBorder="1"/>
    <xf numFmtId="1" fontId="5" fillId="12" borderId="30" xfId="0" applyNumberFormat="1" applyFont="1" applyFill="1" applyBorder="1"/>
    <xf numFmtId="1" fontId="5" fillId="5" borderId="0" xfId="0" applyNumberFormat="1" applyFont="1" applyFill="1" applyAlignment="1">
      <alignment wrapText="1"/>
    </xf>
    <xf numFmtId="1" fontId="5" fillId="5" borderId="36" xfId="0" applyNumberFormat="1" applyFont="1" applyFill="1" applyBorder="1" applyAlignment="1">
      <alignment horizontal="left" vertical="center"/>
    </xf>
    <xf numFmtId="1" fontId="5" fillId="5" borderId="33" xfId="0" applyNumberFormat="1" applyFont="1" applyFill="1" applyBorder="1" applyAlignment="1">
      <alignment horizontal="right"/>
    </xf>
    <xf numFmtId="1" fontId="5" fillId="5" borderId="58" xfId="0" applyNumberFormat="1" applyFont="1" applyFill="1" applyBorder="1" applyAlignment="1">
      <alignment horizontal="right"/>
    </xf>
    <xf numFmtId="1" fontId="5" fillId="12" borderId="32" xfId="0" applyNumberFormat="1" applyFont="1" applyFill="1" applyBorder="1"/>
    <xf numFmtId="1" fontId="5" fillId="5" borderId="37" xfId="0" applyNumberFormat="1" applyFont="1" applyFill="1" applyBorder="1" applyAlignment="1">
      <alignment horizontal="right"/>
    </xf>
    <xf numFmtId="1" fontId="5" fillId="5" borderId="41" xfId="0" applyNumberFormat="1" applyFont="1" applyFill="1" applyBorder="1" applyAlignment="1">
      <alignment horizontal="right"/>
    </xf>
    <xf numFmtId="1" fontId="5" fillId="5" borderId="38" xfId="0" applyNumberFormat="1" applyFont="1" applyFill="1" applyBorder="1" applyAlignment="1">
      <alignment horizontal="right"/>
    </xf>
    <xf numFmtId="1" fontId="5" fillId="12" borderId="43" xfId="0" applyNumberFormat="1" applyFont="1" applyFill="1" applyBorder="1"/>
    <xf numFmtId="0" fontId="18" fillId="5" borderId="34" xfId="0" applyFont="1" applyFill="1" applyBorder="1" applyAlignment="1">
      <alignment horizontal="left" vertical="center"/>
    </xf>
    <xf numFmtId="1" fontId="5" fillId="5" borderId="46" xfId="0" applyNumberFormat="1" applyFont="1" applyFill="1" applyBorder="1" applyAlignment="1">
      <alignment horizontal="right"/>
    </xf>
    <xf numFmtId="1" fontId="5" fillId="5" borderId="71" xfId="0" applyNumberFormat="1" applyFont="1" applyFill="1" applyBorder="1" applyAlignment="1">
      <alignment horizontal="right"/>
    </xf>
    <xf numFmtId="1" fontId="5" fillId="5" borderId="47" xfId="0" applyNumberFormat="1" applyFont="1" applyFill="1" applyBorder="1" applyAlignment="1">
      <alignment horizontal="right"/>
    </xf>
    <xf numFmtId="1" fontId="5" fillId="12" borderId="682" xfId="0" applyNumberFormat="1" applyFont="1" applyFill="1" applyBorder="1"/>
    <xf numFmtId="1" fontId="5" fillId="12" borderId="35" xfId="0" applyNumberFormat="1" applyFont="1" applyFill="1" applyBorder="1"/>
    <xf numFmtId="1" fontId="5" fillId="5" borderId="85" xfId="0" applyNumberFormat="1" applyFont="1" applyFill="1" applyBorder="1" applyAlignment="1">
      <alignment horizontal="right"/>
    </xf>
    <xf numFmtId="1" fontId="5" fillId="5" borderId="0" xfId="0" applyNumberFormat="1" applyFont="1" applyFill="1" applyAlignment="1">
      <alignment horizontal="right"/>
    </xf>
    <xf numFmtId="1" fontId="5" fillId="5" borderId="674" xfId="0" applyNumberFormat="1" applyFont="1" applyFill="1" applyBorder="1" applyAlignment="1">
      <alignment horizontal="right"/>
    </xf>
    <xf numFmtId="1" fontId="5" fillId="7" borderId="0" xfId="0" applyNumberFormat="1" applyFont="1" applyFill="1" applyProtection="1">
      <protection locked="0"/>
    </xf>
    <xf numFmtId="1" fontId="5" fillId="7" borderId="674" xfId="0" applyNumberFormat="1" applyFont="1" applyFill="1" applyBorder="1" applyProtection="1">
      <protection locked="0"/>
    </xf>
    <xf numFmtId="1" fontId="5" fillId="12" borderId="85" xfId="0" applyNumberFormat="1" applyFont="1" applyFill="1" applyBorder="1"/>
    <xf numFmtId="1" fontId="5" fillId="12" borderId="674" xfId="0" applyNumberFormat="1" applyFont="1" applyFill="1" applyBorder="1"/>
    <xf numFmtId="0" fontId="5" fillId="5" borderId="666" xfId="0" applyFont="1" applyFill="1" applyBorder="1" applyAlignment="1">
      <alignment horizontal="center" vertical="center" wrapText="1"/>
    </xf>
    <xf numFmtId="0" fontId="5" fillId="5" borderId="705" xfId="0" applyFont="1" applyFill="1" applyBorder="1" applyAlignment="1">
      <alignment vertical="center" wrapText="1"/>
    </xf>
    <xf numFmtId="1" fontId="5" fillId="7" borderId="702" xfId="0" applyNumberFormat="1" applyFont="1" applyFill="1" applyBorder="1" applyProtection="1">
      <protection locked="0"/>
    </xf>
    <xf numFmtId="0" fontId="5" fillId="5" borderId="706" xfId="0" applyFont="1" applyFill="1" applyBorder="1" applyAlignment="1">
      <alignment horizontal="center" vertical="center" wrapText="1"/>
    </xf>
    <xf numFmtId="0" fontId="5" fillId="5" borderId="33" xfId="0" applyFont="1" applyFill="1" applyBorder="1" applyAlignment="1">
      <alignment vertical="center" wrapText="1"/>
    </xf>
    <xf numFmtId="3" fontId="5" fillId="0" borderId="38" xfId="0" applyNumberFormat="1" applyFont="1" applyBorder="1" applyAlignment="1" applyProtection="1">
      <alignment horizontal="right" wrapText="1"/>
      <protection locked="0"/>
    </xf>
    <xf numFmtId="1" fontId="5" fillId="7" borderId="62" xfId="0" applyNumberFormat="1" applyFont="1" applyFill="1" applyBorder="1" applyProtection="1">
      <protection locked="0"/>
    </xf>
    <xf numFmtId="0" fontId="5" fillId="5" borderId="46" xfId="0" applyFont="1" applyFill="1" applyBorder="1" applyAlignment="1">
      <alignment vertical="center" wrapText="1"/>
    </xf>
    <xf numFmtId="0" fontId="5" fillId="0" borderId="258" xfId="0" applyFont="1" applyBorder="1" applyAlignment="1">
      <alignment wrapText="1"/>
    </xf>
    <xf numFmtId="0" fontId="5" fillId="0" borderId="107" xfId="0" applyFont="1" applyBorder="1" applyAlignment="1">
      <alignment wrapText="1"/>
    </xf>
    <xf numFmtId="0" fontId="6" fillId="0" borderId="107" xfId="0" applyFont="1" applyBorder="1"/>
    <xf numFmtId="0" fontId="5" fillId="0" borderId="107" xfId="0" applyFont="1" applyBorder="1" applyAlignment="1">
      <alignment horizontal="center" vertical="center"/>
    </xf>
    <xf numFmtId="0" fontId="5" fillId="0" borderId="129" xfId="0" applyFont="1" applyBorder="1" applyAlignment="1">
      <alignment horizontal="center" vertical="center"/>
    </xf>
    <xf numFmtId="0" fontId="5" fillId="0" borderId="671" xfId="0" applyFont="1" applyBorder="1" applyAlignment="1">
      <alignment horizontal="center" vertical="center"/>
    </xf>
    <xf numFmtId="0" fontId="5" fillId="0" borderId="670" xfId="0" applyFont="1" applyBorder="1" applyAlignment="1">
      <alignment horizontal="center" vertical="center" wrapText="1"/>
    </xf>
    <xf numFmtId="0" fontId="5" fillId="0" borderId="637" xfId="0" applyFont="1" applyBorder="1" applyAlignment="1">
      <alignment horizontal="center" vertical="center" wrapText="1"/>
    </xf>
    <xf numFmtId="0" fontId="5" fillId="0" borderId="707" xfId="0" applyFont="1" applyBorder="1" applyAlignment="1">
      <alignment horizontal="center" vertical="center" wrapText="1"/>
    </xf>
    <xf numFmtId="0" fontId="5" fillId="0" borderId="686" xfId="0" applyFont="1" applyBorder="1" applyAlignment="1">
      <alignment horizontal="center" vertical="center" wrapText="1"/>
    </xf>
    <xf numFmtId="0" fontId="0" fillId="0" borderId="85" xfId="0" applyBorder="1" applyProtection="1">
      <protection locked="0"/>
    </xf>
    <xf numFmtId="0" fontId="0" fillId="0" borderId="0" xfId="0" applyProtection="1">
      <protection locked="0"/>
    </xf>
    <xf numFmtId="0" fontId="5" fillId="5" borderId="679" xfId="0" applyFont="1" applyFill="1" applyBorder="1" applyAlignment="1">
      <alignment horizontal="center" vertical="center" wrapText="1"/>
    </xf>
    <xf numFmtId="0" fontId="5" fillId="5" borderId="679" xfId="0" applyFont="1" applyFill="1" applyBorder="1" applyAlignment="1">
      <alignment horizontal="left" vertical="center" wrapText="1"/>
    </xf>
    <xf numFmtId="0" fontId="5" fillId="5" borderId="25" xfId="0" applyFont="1" applyFill="1" applyBorder="1" applyAlignment="1">
      <alignment horizontal="center" vertical="center" wrapText="1"/>
    </xf>
    <xf numFmtId="0" fontId="5" fillId="5" borderId="25" xfId="0" applyFont="1" applyFill="1" applyBorder="1" applyAlignment="1">
      <alignment horizontal="left" vertical="center" wrapText="1"/>
    </xf>
    <xf numFmtId="0" fontId="5" fillId="5" borderId="36" xfId="0" applyFont="1" applyFill="1" applyBorder="1" applyAlignment="1">
      <alignment horizontal="left" vertical="center" wrapText="1"/>
    </xf>
    <xf numFmtId="0" fontId="5" fillId="5" borderId="36" xfId="0" applyFont="1" applyFill="1" applyBorder="1" applyAlignment="1">
      <alignment horizontal="center" vertical="center" wrapText="1"/>
    </xf>
    <xf numFmtId="0" fontId="5" fillId="5" borderId="44" xfId="0" applyFont="1" applyFill="1" applyBorder="1" applyAlignment="1">
      <alignment horizontal="center" vertical="center" wrapText="1"/>
    </xf>
    <xf numFmtId="0" fontId="5" fillId="5" borderId="44" xfId="0" applyFont="1" applyFill="1" applyBorder="1" applyAlignment="1">
      <alignment horizontal="left" vertical="center" wrapText="1"/>
    </xf>
    <xf numFmtId="3" fontId="5" fillId="0" borderId="679" xfId="0" applyNumberFormat="1" applyFont="1" applyBorder="1" applyProtection="1">
      <protection locked="0"/>
    </xf>
    <xf numFmtId="0" fontId="5" fillId="5" borderId="39" xfId="0" applyFont="1" applyFill="1" applyBorder="1" applyAlignment="1">
      <alignment horizontal="left" vertical="center" wrapText="1"/>
    </xf>
    <xf numFmtId="3" fontId="5" fillId="0" borderId="39" xfId="0" applyNumberFormat="1" applyFont="1" applyBorder="1" applyProtection="1">
      <protection locked="0"/>
    </xf>
    <xf numFmtId="0" fontId="5" fillId="5" borderId="670" xfId="0" applyFont="1" applyFill="1" applyBorder="1" applyAlignment="1">
      <alignment horizontal="left" vertical="center" wrapText="1"/>
    </xf>
    <xf numFmtId="0" fontId="5" fillId="5" borderId="673" xfId="0" applyFont="1" applyFill="1" applyBorder="1" applyAlignment="1">
      <alignment horizontal="left" vertical="center" wrapText="1"/>
    </xf>
    <xf numFmtId="1" fontId="5" fillId="0" borderId="675" xfId="0" applyNumberFormat="1" applyFont="1" applyBorder="1" applyAlignment="1" applyProtection="1">
      <alignment vertical="center"/>
      <protection locked="0"/>
    </xf>
    <xf numFmtId="1" fontId="5" fillId="0" borderId="671" xfId="0" applyNumberFormat="1" applyFont="1" applyBorder="1" applyAlignment="1" applyProtection="1">
      <alignment vertical="center"/>
      <protection locked="0"/>
    </xf>
    <xf numFmtId="0" fontId="5" fillId="5" borderId="683" xfId="0" applyFont="1" applyFill="1" applyBorder="1" applyAlignment="1">
      <alignment horizontal="center" vertical="center" wrapText="1"/>
    </xf>
    <xf numFmtId="0" fontId="5" fillId="5" borderId="604" xfId="0" applyFont="1" applyFill="1" applyBorder="1" applyAlignment="1">
      <alignment horizontal="left" vertical="center" wrapText="1"/>
    </xf>
    <xf numFmtId="3" fontId="5" fillId="0" borderId="604" xfId="0" applyNumberFormat="1" applyFont="1" applyBorder="1" applyProtection="1">
      <protection locked="0"/>
    </xf>
    <xf numFmtId="3" fontId="5" fillId="0" borderId="601" xfId="0" applyNumberFormat="1" applyFont="1" applyBorder="1" applyProtection="1">
      <protection locked="0"/>
    </xf>
    <xf numFmtId="0" fontId="5" fillId="5" borderId="85" xfId="0" applyFont="1" applyFill="1" applyBorder="1" applyAlignment="1">
      <alignment horizontal="center" vertical="center" wrapText="1"/>
    </xf>
    <xf numFmtId="3" fontId="5" fillId="0" borderId="706" xfId="0" applyNumberFormat="1" applyFont="1" applyBorder="1" applyProtection="1">
      <protection locked="0"/>
    </xf>
    <xf numFmtId="3" fontId="5" fillId="0" borderId="702" xfId="0" applyNumberFormat="1" applyFont="1" applyBorder="1" applyProtection="1">
      <protection locked="0"/>
    </xf>
    <xf numFmtId="0" fontId="5" fillId="5" borderId="637" xfId="0" applyFont="1" applyFill="1" applyBorder="1" applyAlignment="1">
      <alignment horizontal="center" vertical="center" wrapText="1"/>
    </xf>
    <xf numFmtId="3" fontId="5" fillId="0" borderId="658" xfId="0" applyNumberFormat="1" applyFont="1" applyBorder="1" applyProtection="1">
      <protection locked="0"/>
    </xf>
    <xf numFmtId="3" fontId="5" fillId="0" borderId="107" xfId="0" applyNumberFormat="1" applyFont="1" applyBorder="1" applyProtection="1">
      <protection locked="0"/>
    </xf>
    <xf numFmtId="1" fontId="26" fillId="5" borderId="107" xfId="0" applyNumberFormat="1" applyFont="1" applyFill="1" applyBorder="1"/>
    <xf numFmtId="0" fontId="6" fillId="5" borderId="107" xfId="0" applyFont="1" applyFill="1" applyBorder="1"/>
    <xf numFmtId="1" fontId="10" fillId="0" borderId="671" xfId="0" applyNumberFormat="1" applyFont="1" applyBorder="1" applyAlignment="1">
      <alignment horizontal="center" vertical="center" wrapText="1"/>
    </xf>
    <xf numFmtId="1" fontId="10" fillId="0" borderId="673" xfId="0" applyNumberFormat="1" applyFont="1" applyBorder="1" applyAlignment="1">
      <alignment horizontal="center" vertical="center" wrapText="1"/>
    </xf>
    <xf numFmtId="0" fontId="5" fillId="5" borderId="668" xfId="0" applyFont="1" applyFill="1" applyBorder="1" applyAlignment="1">
      <alignment horizontal="center" vertical="center" wrapText="1"/>
    </xf>
    <xf numFmtId="1" fontId="10" fillId="0" borderId="670" xfId="0" applyNumberFormat="1" applyFont="1" applyBorder="1" applyAlignment="1">
      <alignment horizontal="center" vertical="center" wrapText="1"/>
    </xf>
    <xf numFmtId="1" fontId="10" fillId="0" borderId="671" xfId="0" applyNumberFormat="1" applyFont="1" applyBorder="1" applyAlignment="1">
      <alignment horizontal="center" vertical="center" wrapText="1"/>
    </xf>
    <xf numFmtId="1" fontId="10" fillId="0" borderId="673" xfId="0" applyNumberFormat="1" applyFont="1" applyBorder="1" applyAlignment="1">
      <alignment horizontal="center" vertical="center" wrapText="1"/>
    </xf>
    <xf numFmtId="3" fontId="5" fillId="0" borderId="0" xfId="0" applyNumberFormat="1" applyFont="1" applyAlignment="1">
      <alignment wrapText="1"/>
    </xf>
    <xf numFmtId="0" fontId="5" fillId="5" borderId="0" xfId="0" applyFont="1" applyFill="1" applyAlignment="1">
      <alignment horizontal="center" vertical="center" wrapText="1"/>
    </xf>
    <xf numFmtId="0" fontId="5" fillId="5" borderId="107" xfId="0" applyFont="1" applyFill="1" applyBorder="1" applyAlignment="1">
      <alignment horizontal="center" vertical="center" wrapText="1"/>
    </xf>
    <xf numFmtId="0" fontId="5" fillId="5" borderId="129" xfId="0" applyFont="1" applyFill="1" applyBorder="1" applyAlignment="1">
      <alignment horizontal="center" vertical="center" wrapText="1"/>
    </xf>
    <xf numFmtId="1" fontId="10" fillId="0" borderId="670" xfId="0" applyNumberFormat="1" applyFont="1" applyBorder="1" applyAlignment="1">
      <alignment horizontal="center" vertical="center" wrapText="1"/>
    </xf>
    <xf numFmtId="1" fontId="10" fillId="0" borderId="676" xfId="0" applyNumberFormat="1" applyFont="1" applyBorder="1" applyAlignment="1">
      <alignment horizontal="center" vertical="center" wrapText="1"/>
    </xf>
    <xf numFmtId="1" fontId="10" fillId="0" borderId="708" xfId="0" applyNumberFormat="1" applyFont="1" applyBorder="1" applyAlignment="1">
      <alignment horizontal="center" vertical="center" wrapText="1"/>
    </xf>
    <xf numFmtId="1" fontId="10" fillId="0" borderId="677" xfId="0" applyNumberFormat="1" applyFont="1" applyBorder="1" applyAlignment="1">
      <alignment horizontal="center" vertical="center" wrapText="1"/>
    </xf>
    <xf numFmtId="1" fontId="10" fillId="5" borderId="670" xfId="0" applyNumberFormat="1" applyFont="1" applyFill="1" applyBorder="1" applyAlignment="1">
      <alignment horizontal="center" vertical="center" wrapText="1"/>
    </xf>
    <xf numFmtId="1" fontId="10" fillId="5" borderId="673" xfId="0" applyNumberFormat="1" applyFont="1" applyFill="1" applyBorder="1" applyAlignment="1">
      <alignment horizontal="center" vertical="center" wrapText="1"/>
    </xf>
    <xf numFmtId="1" fontId="10" fillId="5" borderId="671" xfId="0" applyNumberFormat="1" applyFont="1" applyFill="1" applyBorder="1" applyAlignment="1">
      <alignment horizontal="center" vertical="center" wrapText="1"/>
    </xf>
    <xf numFmtId="3" fontId="5" fillId="5" borderId="0" xfId="0" applyNumberFormat="1" applyFont="1" applyFill="1" applyAlignment="1">
      <alignment horizontal="center" vertical="center" wrapText="1"/>
    </xf>
    <xf numFmtId="3" fontId="5" fillId="5" borderId="666" xfId="0" applyNumberFormat="1" applyFont="1" applyFill="1" applyBorder="1" applyAlignment="1">
      <alignment horizontal="center" vertical="center"/>
    </xf>
    <xf numFmtId="3" fontId="5" fillId="5" borderId="674" xfId="0" applyNumberFormat="1" applyFont="1" applyFill="1" applyBorder="1" applyAlignment="1">
      <alignment horizontal="center" vertical="center"/>
    </xf>
    <xf numFmtId="1" fontId="10" fillId="0" borderId="667" xfId="0" applyNumberFormat="1" applyFont="1" applyBorder="1" applyAlignment="1">
      <alignment horizontal="center" vertical="center"/>
    </xf>
    <xf numFmtId="1" fontId="10" fillId="0" borderId="675" xfId="0" applyNumberFormat="1" applyFont="1" applyBorder="1" applyAlignment="1">
      <alignment horizontal="center" vertical="center"/>
    </xf>
    <xf numFmtId="1" fontId="10" fillId="0" borderId="705" xfId="0" applyNumberFormat="1" applyFont="1" applyBorder="1" applyAlignment="1">
      <alignment horizontal="center" vertical="center"/>
    </xf>
    <xf numFmtId="1" fontId="10" fillId="0" borderId="674" xfId="0" applyNumberFormat="1" applyFont="1" applyBorder="1" applyAlignment="1">
      <alignment horizontal="center" vertical="center"/>
    </xf>
    <xf numFmtId="1" fontId="10" fillId="0" borderId="676" xfId="0" applyNumberFormat="1" applyFont="1" applyBorder="1" applyAlignment="1">
      <alignment horizontal="center" vertical="center" wrapText="1"/>
    </xf>
    <xf numFmtId="1" fontId="10" fillId="0" borderId="93" xfId="0" applyNumberFormat="1" applyFont="1" applyBorder="1" applyAlignment="1">
      <alignment horizontal="center" vertical="center" wrapText="1"/>
    </xf>
    <xf numFmtId="1" fontId="10" fillId="0" borderId="708" xfId="0" applyNumberFormat="1" applyFont="1" applyBorder="1" applyAlignment="1">
      <alignment horizontal="center" vertical="center" wrapText="1"/>
    </xf>
    <xf numFmtId="1" fontId="10" fillId="0" borderId="677" xfId="0" applyNumberFormat="1" applyFont="1" applyBorder="1" applyAlignment="1">
      <alignment horizontal="center" vertical="center" wrapText="1"/>
    </xf>
    <xf numFmtId="1" fontId="10" fillId="0" borderId="686" xfId="0" applyNumberFormat="1" applyFont="1" applyBorder="1" applyAlignment="1">
      <alignment horizontal="center" vertical="center" wrapText="1"/>
    </xf>
    <xf numFmtId="1" fontId="10" fillId="5" borderId="676" xfId="0" applyNumberFormat="1" applyFont="1" applyFill="1" applyBorder="1" applyAlignment="1">
      <alignment horizontal="center" vertical="center" wrapText="1"/>
    </xf>
    <xf numFmtId="1" fontId="10" fillId="5" borderId="129" xfId="0" applyNumberFormat="1" applyFont="1" applyFill="1" applyBorder="1" applyAlignment="1">
      <alignment horizontal="center" vertical="center" wrapText="1"/>
    </xf>
    <xf numFmtId="1" fontId="10" fillId="5" borderId="686" xfId="0" applyNumberFormat="1" applyFont="1" applyFill="1" applyBorder="1" applyAlignment="1">
      <alignment horizontal="center" vertical="center" wrapText="1"/>
    </xf>
    <xf numFmtId="1" fontId="10" fillId="5" borderId="669" xfId="0" applyNumberFormat="1" applyFont="1" applyFill="1" applyBorder="1" applyAlignment="1">
      <alignment horizontal="left" vertical="center"/>
    </xf>
    <xf numFmtId="1" fontId="10" fillId="5" borderId="682" xfId="0" applyNumberFormat="1" applyFont="1" applyFill="1" applyBorder="1"/>
    <xf numFmtId="1" fontId="5" fillId="5" borderId="675" xfId="0" applyNumberFormat="1" applyFont="1" applyFill="1" applyBorder="1"/>
    <xf numFmtId="1" fontId="10" fillId="7" borderId="690" xfId="0" applyNumberFormat="1" applyFont="1" applyFill="1" applyBorder="1" applyProtection="1">
      <protection locked="0"/>
    </xf>
    <xf numFmtId="1" fontId="10" fillId="7" borderId="681" xfId="0" applyNumberFormat="1" applyFont="1" applyFill="1" applyBorder="1" applyProtection="1">
      <protection locked="0"/>
    </xf>
    <xf numFmtId="1" fontId="10" fillId="16" borderId="681" xfId="0" applyNumberFormat="1" applyFont="1" applyFill="1" applyBorder="1" applyProtection="1">
      <protection locked="0"/>
    </xf>
    <xf numFmtId="1" fontId="10" fillId="16" borderId="30" xfId="0" applyNumberFormat="1" applyFont="1" applyFill="1" applyBorder="1" applyProtection="1">
      <protection locked="0"/>
    </xf>
    <xf numFmtId="1" fontId="10" fillId="16" borderId="690" xfId="0" applyNumberFormat="1" applyFont="1" applyFill="1" applyBorder="1" applyProtection="1">
      <protection locked="0"/>
    </xf>
    <xf numFmtId="1" fontId="10" fillId="5" borderId="674" xfId="0" applyNumberFormat="1" applyFont="1" applyFill="1" applyBorder="1" applyAlignment="1">
      <alignment horizontal="left" vertical="center"/>
    </xf>
    <xf numFmtId="1" fontId="10" fillId="5" borderId="32" xfId="0" applyNumberFormat="1" applyFont="1" applyFill="1" applyBorder="1"/>
    <xf numFmtId="1" fontId="10" fillId="16" borderId="33" xfId="0" applyNumberFormat="1" applyFont="1" applyFill="1" applyBorder="1" applyProtection="1">
      <protection locked="0"/>
    </xf>
    <xf numFmtId="1" fontId="10" fillId="16" borderId="35" xfId="0" applyNumberFormat="1" applyFont="1" applyFill="1" applyBorder="1" applyProtection="1">
      <protection locked="0"/>
    </xf>
    <xf numFmtId="1" fontId="10" fillId="16" borderId="57" xfId="0" applyNumberFormat="1" applyFont="1" applyFill="1" applyBorder="1" applyProtection="1">
      <protection locked="0"/>
    </xf>
    <xf numFmtId="1" fontId="10" fillId="5" borderId="129" xfId="0" applyNumberFormat="1" applyFont="1" applyFill="1" applyBorder="1" applyAlignment="1">
      <alignment horizontal="left" vertical="center"/>
    </xf>
    <xf numFmtId="1" fontId="10" fillId="5" borderId="43" xfId="0" applyNumberFormat="1" applyFont="1" applyFill="1" applyBorder="1" applyAlignment="1">
      <alignment horizontal="left"/>
    </xf>
    <xf numFmtId="1" fontId="10" fillId="16" borderId="46" xfId="0" applyNumberFormat="1" applyFont="1" applyFill="1" applyBorder="1" applyProtection="1">
      <protection locked="0"/>
    </xf>
    <xf numFmtId="1" fontId="10" fillId="16" borderId="45" xfId="0" applyNumberFormat="1" applyFont="1" applyFill="1" applyBorder="1" applyProtection="1">
      <protection locked="0"/>
    </xf>
    <xf numFmtId="1" fontId="10" fillId="16" borderId="170" xfId="0" applyNumberFormat="1" applyFont="1" applyFill="1" applyBorder="1" applyProtection="1">
      <protection locked="0"/>
    </xf>
    <xf numFmtId="0" fontId="5" fillId="0" borderId="0" xfId="0" applyFont="1" applyAlignment="1" applyProtection="1">
      <alignment wrapText="1"/>
      <protection locked="0"/>
    </xf>
    <xf numFmtId="0" fontId="5" fillId="0" borderId="706" xfId="0" applyFont="1" applyBorder="1" applyAlignment="1">
      <alignment horizontal="center" vertical="center" wrapText="1"/>
    </xf>
    <xf numFmtId="3" fontId="5" fillId="0" borderId="0" xfId="0" applyNumberFormat="1" applyFont="1" applyAlignment="1" applyProtection="1">
      <alignment wrapText="1"/>
      <protection locked="0"/>
    </xf>
    <xf numFmtId="3" fontId="5" fillId="0" borderId="0" xfId="0" applyNumberFormat="1" applyFont="1" applyAlignment="1">
      <alignment horizontal="center" vertical="center" wrapText="1"/>
    </xf>
    <xf numFmtId="3" fontId="5" fillId="0" borderId="666" xfId="0" applyNumberFormat="1" applyFont="1" applyBorder="1" applyAlignment="1">
      <alignment horizontal="center" vertical="center"/>
    </xf>
    <xf numFmtId="3" fontId="5" fillId="0" borderId="674" xfId="0" applyNumberFormat="1" applyFont="1" applyBorder="1" applyAlignment="1">
      <alignment horizontal="center" vertical="center"/>
    </xf>
    <xf numFmtId="1" fontId="5" fillId="0" borderId="676" xfId="0" applyNumberFormat="1" applyFont="1" applyBorder="1" applyAlignment="1">
      <alignment horizontal="center" vertical="center"/>
    </xf>
    <xf numFmtId="1" fontId="5" fillId="0" borderId="673" xfId="0" applyNumberFormat="1" applyFont="1" applyBorder="1" applyAlignment="1">
      <alignment horizontal="center" vertical="center"/>
    </xf>
    <xf numFmtId="1" fontId="5" fillId="0" borderId="705" xfId="0" applyNumberFormat="1" applyFont="1" applyBorder="1" applyAlignment="1">
      <alignment horizontal="center" vertical="center"/>
    </xf>
    <xf numFmtId="1" fontId="5" fillId="0" borderId="674" xfId="0" applyNumberFormat="1" applyFont="1" applyBorder="1" applyAlignment="1">
      <alignment horizontal="center" vertical="center"/>
    </xf>
    <xf numFmtId="0" fontId="4" fillId="0" borderId="0" xfId="0" applyFont="1" applyProtection="1">
      <protection locked="0"/>
    </xf>
    <xf numFmtId="0" fontId="4" fillId="0" borderId="0" xfId="0" applyFont="1"/>
    <xf numFmtId="3" fontId="5" fillId="5" borderId="682" xfId="0" applyNumberFormat="1" applyFont="1" applyFill="1" applyBorder="1"/>
    <xf numFmtId="3" fontId="5" fillId="0" borderId="682" xfId="0" applyNumberFormat="1" applyFont="1" applyBorder="1" applyProtection="1">
      <protection locked="0"/>
    </xf>
    <xf numFmtId="1" fontId="5" fillId="7" borderId="605" xfId="0" applyNumberFormat="1" applyFont="1" applyFill="1" applyBorder="1" applyProtection="1">
      <protection locked="0"/>
    </xf>
    <xf numFmtId="3" fontId="5" fillId="5" borderId="36" xfId="0" applyNumberFormat="1" applyFont="1" applyFill="1" applyBorder="1"/>
    <xf numFmtId="3" fontId="5" fillId="0" borderId="85" xfId="0" applyNumberFormat="1" applyFont="1" applyBorder="1" applyProtection="1">
      <protection locked="0"/>
    </xf>
    <xf numFmtId="3" fontId="5" fillId="0" borderId="674" xfId="0" applyNumberFormat="1" applyFont="1" applyBorder="1" applyProtection="1">
      <protection locked="0"/>
    </xf>
    <xf numFmtId="0" fontId="5" fillId="5" borderId="44" xfId="0" applyFont="1" applyFill="1" applyBorder="1" applyAlignment="1">
      <alignment wrapText="1"/>
    </xf>
    <xf numFmtId="3" fontId="5" fillId="0" borderId="42" xfId="0" applyNumberFormat="1" applyFont="1" applyBorder="1" applyAlignment="1" applyProtection="1">
      <alignment wrapText="1"/>
      <protection locked="0"/>
    </xf>
    <xf numFmtId="3" fontId="5" fillId="0" borderId="679" xfId="0" applyNumberFormat="1" applyFont="1" applyBorder="1"/>
    <xf numFmtId="3" fontId="5" fillId="0" borderId="36" xfId="0" applyNumberFormat="1" applyFont="1" applyBorder="1"/>
    <xf numFmtId="3" fontId="5" fillId="0" borderId="32" xfId="0" applyNumberFormat="1" applyFont="1" applyBorder="1" applyProtection="1">
      <protection locked="0"/>
    </xf>
    <xf numFmtId="3" fontId="5" fillId="0" borderId="34" xfId="0" applyNumberFormat="1" applyFont="1" applyBorder="1" applyProtection="1">
      <protection locked="0"/>
    </xf>
    <xf numFmtId="3" fontId="5" fillId="0" borderId="44" xfId="0" applyNumberFormat="1" applyFont="1" applyBorder="1"/>
    <xf numFmtId="3" fontId="5" fillId="0" borderId="43" xfId="0" applyNumberFormat="1" applyFont="1" applyBorder="1" applyProtection="1">
      <protection locked="0"/>
    </xf>
    <xf numFmtId="3" fontId="5" fillId="0" borderId="47" xfId="0" applyNumberFormat="1" applyFont="1" applyBorder="1" applyProtection="1">
      <protection locked="0"/>
    </xf>
    <xf numFmtId="0" fontId="10" fillId="0" borderId="0" xfId="0" applyFont="1" applyAlignment="1">
      <alignment wrapText="1"/>
    </xf>
    <xf numFmtId="0" fontId="26" fillId="0" borderId="0" xfId="0" applyFont="1" applyAlignment="1">
      <alignment vertical="center"/>
    </xf>
    <xf numFmtId="1" fontId="5" fillId="5" borderId="667" xfId="0" applyNumberFormat="1" applyFont="1" applyFill="1" applyBorder="1" applyAlignment="1">
      <alignment horizontal="center" vertical="center" wrapText="1"/>
    </xf>
    <xf numFmtId="1" fontId="5" fillId="0" borderId="668" xfId="0" applyNumberFormat="1" applyFont="1" applyBorder="1" applyAlignment="1">
      <alignment horizontal="center" vertical="center" wrapText="1"/>
    </xf>
    <xf numFmtId="1" fontId="5" fillId="5" borderId="85" xfId="0" applyNumberFormat="1" applyFont="1" applyFill="1" applyBorder="1" applyAlignment="1">
      <alignment horizontal="center" vertical="center" wrapText="1"/>
    </xf>
    <xf numFmtId="1" fontId="5" fillId="0" borderId="107" xfId="0" applyNumberFormat="1" applyFont="1" applyBorder="1" applyAlignment="1">
      <alignment horizontal="center" vertical="center" wrapText="1"/>
    </xf>
    <xf numFmtId="1" fontId="5" fillId="5" borderId="637" xfId="0" applyNumberFormat="1" applyFont="1" applyFill="1" applyBorder="1" applyAlignment="1">
      <alignment horizontal="center" vertical="center" wrapText="1"/>
    </xf>
    <xf numFmtId="1" fontId="5" fillId="5" borderId="129" xfId="0" applyNumberFormat="1" applyFont="1" applyFill="1" applyBorder="1" applyAlignment="1">
      <alignment horizontal="center" vertical="center" wrapText="1"/>
    </xf>
    <xf numFmtId="1" fontId="5" fillId="0" borderId="705" xfId="0" applyNumberFormat="1" applyFont="1" applyBorder="1" applyAlignment="1">
      <alignment horizontal="center" vertical="center" wrapText="1"/>
    </xf>
    <xf numFmtId="1" fontId="5" fillId="0" borderId="709" xfId="0" applyNumberFormat="1" applyFont="1" applyBorder="1" applyAlignment="1">
      <alignment horizontal="center" vertical="center"/>
    </xf>
    <xf numFmtId="1" fontId="5" fillId="0" borderId="675" xfId="0" applyNumberFormat="1" applyFont="1" applyBorder="1" applyAlignment="1">
      <alignment horizontal="center" vertical="center"/>
    </xf>
    <xf numFmtId="1" fontId="10" fillId="0" borderId="682" xfId="0" applyNumberFormat="1" applyFont="1" applyBorder="1" applyAlignment="1">
      <alignment horizontal="left" vertical="center" wrapText="1"/>
    </xf>
    <xf numFmtId="1" fontId="10" fillId="0" borderId="680" xfId="0" applyNumberFormat="1" applyFont="1" applyBorder="1" applyAlignment="1">
      <alignment horizontal="left" vertical="center" wrapText="1"/>
    </xf>
    <xf numFmtId="1" fontId="5" fillId="0" borderId="681" xfId="0" applyNumberFormat="1" applyFont="1" applyBorder="1"/>
    <xf numFmtId="1" fontId="5" fillId="0" borderId="54" xfId="0" applyNumberFormat="1" applyFont="1" applyBorder="1"/>
    <xf numFmtId="1" fontId="5" fillId="0" borderId="702" xfId="0" applyNumberFormat="1" applyFont="1" applyBorder="1"/>
    <xf numFmtId="1" fontId="10" fillId="0" borderId="32" xfId="0" applyNumberFormat="1" applyFont="1" applyBorder="1" applyAlignment="1">
      <alignment horizontal="left"/>
    </xf>
    <xf numFmtId="1" fontId="10" fillId="0" borderId="34" xfId="0" applyNumberFormat="1" applyFont="1" applyBorder="1" applyAlignment="1">
      <alignment horizontal="left"/>
    </xf>
    <xf numFmtId="1" fontId="5" fillId="0" borderId="58" xfId="0" applyNumberFormat="1" applyFont="1" applyBorder="1"/>
    <xf numFmtId="1" fontId="10" fillId="0" borderId="637" xfId="0" applyNumberFormat="1" applyFont="1" applyBorder="1" applyAlignment="1">
      <alignment horizontal="left" wrapText="1"/>
    </xf>
    <xf numFmtId="1" fontId="10" fillId="0" borderId="129" xfId="0" applyNumberFormat="1" applyFont="1" applyBorder="1" applyAlignment="1">
      <alignment horizontal="left" wrapText="1"/>
    </xf>
    <xf numFmtId="1" fontId="5" fillId="0" borderId="578" xfId="0" applyNumberFormat="1" applyFont="1" applyBorder="1" applyAlignment="1">
      <alignment wrapText="1"/>
    </xf>
    <xf numFmtId="1" fontId="5" fillId="0" borderId="81" xfId="0" applyNumberFormat="1" applyFont="1" applyBorder="1"/>
    <xf numFmtId="1" fontId="5" fillId="0" borderId="708" xfId="0" applyNumberFormat="1" applyFont="1" applyBorder="1"/>
    <xf numFmtId="1" fontId="5" fillId="0" borderId="0" xfId="0" applyNumberFormat="1" applyFont="1" applyAlignment="1">
      <alignment wrapText="1"/>
    </xf>
    <xf numFmtId="1" fontId="62" fillId="0" borderId="0" xfId="0" applyNumberFormat="1" applyFont="1"/>
    <xf numFmtId="1" fontId="18" fillId="3" borderId="0" xfId="0" applyNumberFormat="1" applyFont="1" applyFill="1"/>
    <xf numFmtId="1" fontId="18" fillId="22" borderId="0" xfId="0" applyNumberFormat="1" applyFont="1" applyFill="1" applyProtection="1">
      <protection locked="0"/>
    </xf>
    <xf numFmtId="1" fontId="18" fillId="28" borderId="0" xfId="0" applyNumberFormat="1" applyFont="1" applyFill="1"/>
    <xf numFmtId="1" fontId="5" fillId="0" borderId="681" xfId="0" applyNumberFormat="1" applyFont="1" applyBorder="1" applyAlignment="1">
      <alignment horizontal="center" vertical="center" wrapText="1"/>
    </xf>
    <xf numFmtId="1" fontId="5" fillId="0" borderId="54" xfId="0" applyNumberFormat="1" applyFont="1" applyBorder="1" applyAlignment="1">
      <alignment horizontal="center" vertical="center" wrapText="1"/>
    </xf>
    <xf numFmtId="1" fontId="5" fillId="0" borderId="30" xfId="0" applyNumberFormat="1" applyFont="1" applyBorder="1" applyAlignment="1">
      <alignment horizontal="center" vertical="center" wrapText="1"/>
    </xf>
    <xf numFmtId="1" fontId="5" fillId="0" borderId="46" xfId="0" applyNumberFormat="1" applyFont="1" applyBorder="1" applyAlignment="1">
      <alignment horizontal="center" vertical="center" wrapText="1"/>
    </xf>
    <xf numFmtId="1" fontId="5" fillId="0" borderId="71" xfId="0" applyNumberFormat="1" applyFont="1" applyBorder="1" applyAlignment="1">
      <alignment horizontal="center" vertical="center" wrapText="1"/>
    </xf>
    <xf numFmtId="1" fontId="5" fillId="0" borderId="45" xfId="0" applyNumberFormat="1" applyFont="1" applyBorder="1" applyAlignment="1">
      <alignment horizontal="center" vertical="center" wrapText="1"/>
    </xf>
    <xf numFmtId="1" fontId="5" fillId="4" borderId="676" xfId="0" applyNumberFormat="1" applyFont="1" applyFill="1" applyBorder="1" applyAlignment="1">
      <alignment horizontal="center" vertical="center" wrapText="1"/>
    </xf>
    <xf numFmtId="1" fontId="5" fillId="4" borderId="677" xfId="0" applyNumberFormat="1" applyFont="1" applyFill="1" applyBorder="1" applyAlignment="1">
      <alignment horizontal="center" vertical="center" wrapText="1"/>
    </xf>
    <xf numFmtId="1" fontId="5" fillId="4" borderId="686" xfId="0" applyNumberFormat="1" applyFont="1" applyFill="1" applyBorder="1" applyAlignment="1">
      <alignment horizontal="center" vertical="center" wrapText="1"/>
    </xf>
    <xf numFmtId="1" fontId="5" fillId="0" borderId="676" xfId="0" applyNumberFormat="1" applyFont="1" applyBorder="1" applyAlignment="1">
      <alignment horizontal="center" vertical="center" wrapText="1"/>
    </xf>
    <xf numFmtId="1" fontId="5" fillId="0" borderId="677" xfId="0" applyNumberFormat="1" applyFont="1" applyBorder="1" applyAlignment="1">
      <alignment horizontal="center" vertical="center" wrapText="1"/>
    </xf>
    <xf numFmtId="1" fontId="5" fillId="0" borderId="686" xfId="0" applyNumberFormat="1" applyFont="1" applyBorder="1" applyAlignment="1">
      <alignment horizontal="center" vertical="center" wrapText="1"/>
    </xf>
    <xf numFmtId="1" fontId="5" fillId="0" borderId="307" xfId="0" applyNumberFormat="1" applyFont="1" applyBorder="1" applyAlignment="1">
      <alignment horizontal="center" vertical="center" wrapText="1"/>
    </xf>
    <xf numFmtId="1" fontId="5" fillId="4" borderId="677" xfId="0" applyNumberFormat="1" applyFont="1" applyFill="1" applyBorder="1" applyAlignment="1">
      <alignment horizontal="center" vertical="center" wrapText="1"/>
    </xf>
    <xf numFmtId="1" fontId="5" fillId="4" borderId="686" xfId="0" applyNumberFormat="1" applyFont="1" applyFill="1" applyBorder="1" applyAlignment="1">
      <alignment horizontal="center" vertical="center" wrapText="1"/>
    </xf>
    <xf numFmtId="1" fontId="5" fillId="0" borderId="677" xfId="0" applyNumberFormat="1" applyFont="1" applyBorder="1" applyAlignment="1">
      <alignment horizontal="center" vertical="center" wrapText="1"/>
    </xf>
    <xf numFmtId="1" fontId="5" fillId="5" borderId="26" xfId="0" applyNumberFormat="1" applyFont="1" applyFill="1" applyBorder="1" applyAlignment="1">
      <alignment horizontal="left" vertical="center"/>
    </xf>
    <xf numFmtId="1" fontId="5" fillId="5" borderId="60" xfId="0" applyNumberFormat="1" applyFont="1" applyFill="1" applyBorder="1" applyAlignment="1">
      <alignment horizontal="left" vertical="center"/>
    </xf>
    <xf numFmtId="1" fontId="5" fillId="0" borderId="674" xfId="0" applyNumberFormat="1" applyFont="1" applyBorder="1" applyAlignment="1">
      <alignment horizontal="right" wrapText="1"/>
    </xf>
    <xf numFmtId="1" fontId="5" fillId="4" borderId="37" xfId="0" applyNumberFormat="1" applyFont="1" applyFill="1" applyBorder="1" applyProtection="1">
      <protection locked="0"/>
    </xf>
    <xf numFmtId="1" fontId="5" fillId="4" borderId="40" xfId="0" applyNumberFormat="1" applyFont="1" applyFill="1" applyBorder="1" applyProtection="1">
      <protection locked="0"/>
    </xf>
    <xf numFmtId="1" fontId="5" fillId="4" borderId="116" xfId="0" applyNumberFormat="1" applyFont="1" applyFill="1" applyBorder="1" applyProtection="1">
      <protection locked="0"/>
    </xf>
    <xf numFmtId="1" fontId="5" fillId="5" borderId="637" xfId="0" applyNumberFormat="1" applyFont="1" applyFill="1" applyBorder="1" applyAlignment="1">
      <alignment horizontal="left" wrapText="1"/>
    </xf>
    <xf numFmtId="1" fontId="5" fillId="5" borderId="129" xfId="0" applyNumberFormat="1" applyFont="1" applyFill="1" applyBorder="1" applyAlignment="1">
      <alignment horizontal="left" wrapText="1"/>
    </xf>
    <xf numFmtId="1" fontId="5" fillId="0" borderId="676" xfId="0" applyNumberFormat="1" applyFont="1" applyBorder="1" applyAlignment="1">
      <alignment horizontal="right" wrapText="1"/>
    </xf>
    <xf numFmtId="1" fontId="5" fillId="0" borderId="686" xfId="0" applyNumberFormat="1" applyFont="1" applyBorder="1" applyAlignment="1">
      <alignment horizontal="right" wrapText="1"/>
    </xf>
    <xf numFmtId="1" fontId="5" fillId="0" borderId="673" xfId="0" applyNumberFormat="1" applyFont="1" applyBorder="1" applyAlignment="1">
      <alignment horizontal="right" wrapText="1"/>
    </xf>
    <xf numFmtId="1" fontId="5" fillId="4" borderId="676" xfId="0" applyNumberFormat="1" applyFont="1" applyFill="1" applyBorder="1"/>
    <xf numFmtId="1" fontId="5" fillId="4" borderId="686" xfId="0" applyNumberFormat="1" applyFont="1" applyFill="1" applyBorder="1"/>
    <xf numFmtId="1" fontId="5" fillId="0" borderId="686" xfId="0" applyNumberFormat="1" applyFont="1" applyBorder="1"/>
    <xf numFmtId="1" fontId="26" fillId="5" borderId="0" xfId="0" applyNumberFormat="1" applyFont="1" applyFill="1"/>
    <xf numFmtId="1" fontId="5" fillId="5" borderId="0" xfId="17" quotePrefix="1" applyNumberFormat="1" applyFont="1" applyFill="1" applyAlignment="1">
      <alignment horizontal="center" vertical="center" wrapText="1"/>
    </xf>
    <xf numFmtId="1" fontId="5" fillId="0" borderId="667" xfId="17" applyNumberFormat="1" applyFont="1" applyBorder="1" applyAlignment="1">
      <alignment horizontal="center" vertical="center" wrapText="1"/>
    </xf>
    <xf numFmtId="1" fontId="5" fillId="0" borderId="669" xfId="17" applyNumberFormat="1" applyFont="1" applyBorder="1" applyAlignment="1">
      <alignment horizontal="center" vertical="center" wrapText="1"/>
    </xf>
    <xf numFmtId="1" fontId="5" fillId="0" borderId="667" xfId="18" applyNumberFormat="1" applyFont="1" applyBorder="1" applyAlignment="1">
      <alignment horizontal="center" vertical="center"/>
    </xf>
    <xf numFmtId="1" fontId="5" fillId="0" borderId="668" xfId="18" applyNumberFormat="1" applyFont="1" applyBorder="1" applyAlignment="1">
      <alignment horizontal="center" vertical="center"/>
    </xf>
    <xf numFmtId="1" fontId="5" fillId="0" borderId="669" xfId="18" applyNumberFormat="1" applyFont="1" applyBorder="1" applyAlignment="1">
      <alignment horizontal="center" vertical="center"/>
    </xf>
    <xf numFmtId="1" fontId="5" fillId="0" borderId="670" xfId="17" quotePrefix="1" applyNumberFormat="1" applyFont="1" applyBorder="1" applyAlignment="1">
      <alignment horizontal="center" vertical="center" wrapText="1"/>
    </xf>
    <xf numFmtId="1" fontId="5" fillId="0" borderId="671" xfId="17" quotePrefix="1" applyNumberFormat="1" applyFont="1" applyBorder="1" applyAlignment="1">
      <alignment horizontal="center" vertical="center" wrapText="1"/>
    </xf>
    <xf numFmtId="1" fontId="5" fillId="0" borderId="673" xfId="17" quotePrefix="1" applyNumberFormat="1" applyFont="1" applyBorder="1" applyAlignment="1">
      <alignment horizontal="center" vertical="center" wrapText="1"/>
    </xf>
    <xf numFmtId="1" fontId="10" fillId="5" borderId="710" xfId="17" applyNumberFormat="1" applyFont="1" applyFill="1" applyBorder="1" applyAlignment="1" applyProtection="1">
      <alignment horizontal="center" vertical="center" wrapText="1"/>
      <protection locked="0"/>
    </xf>
    <xf numFmtId="1" fontId="10" fillId="5" borderId="669" xfId="17" applyNumberFormat="1" applyFont="1" applyFill="1" applyBorder="1" applyAlignment="1" applyProtection="1">
      <alignment horizontal="center" vertical="center" wrapText="1"/>
      <protection locked="0"/>
    </xf>
    <xf numFmtId="1" fontId="10" fillId="5" borderId="668" xfId="17" applyNumberFormat="1" applyFont="1" applyFill="1" applyBorder="1" applyAlignment="1" applyProtection="1">
      <alignment horizontal="center" vertical="center" wrapText="1"/>
      <protection locked="0"/>
    </xf>
    <xf numFmtId="1" fontId="10" fillId="0" borderId="667" xfId="17" applyNumberFormat="1" applyFont="1" applyBorder="1" applyAlignment="1" applyProtection="1">
      <alignment horizontal="center" vertical="center" wrapText="1"/>
      <protection locked="0"/>
    </xf>
    <xf numFmtId="1" fontId="10" fillId="0" borderId="666" xfId="17" applyNumberFormat="1" applyFont="1" applyBorder="1" applyAlignment="1" applyProtection="1">
      <alignment horizontal="center" vertical="center" wrapText="1"/>
      <protection locked="0"/>
    </xf>
    <xf numFmtId="1" fontId="5" fillId="0" borderId="85" xfId="17" applyNumberFormat="1" applyFont="1" applyBorder="1" applyAlignment="1">
      <alignment horizontal="center" vertical="center" wrapText="1"/>
    </xf>
    <xf numFmtId="1" fontId="5" fillId="0" borderId="674" xfId="17" applyNumberFormat="1" applyFont="1" applyBorder="1" applyAlignment="1">
      <alignment horizontal="center" vertical="center" wrapText="1"/>
    </xf>
    <xf numFmtId="1" fontId="5" fillId="0" borderId="637" xfId="18" applyNumberFormat="1" applyFont="1" applyBorder="1" applyAlignment="1">
      <alignment horizontal="center" vertical="center"/>
    </xf>
    <xf numFmtId="1" fontId="5" fillId="0" borderId="107" xfId="18" applyNumberFormat="1" applyFont="1" applyBorder="1" applyAlignment="1">
      <alignment horizontal="center" vertical="center"/>
    </xf>
    <xf numFmtId="1" fontId="5" fillId="0" borderId="129" xfId="18" applyNumberFormat="1" applyFont="1" applyBorder="1" applyAlignment="1">
      <alignment horizontal="center" vertical="center"/>
    </xf>
    <xf numFmtId="1" fontId="5" fillId="0" borderId="670" xfId="17" applyNumberFormat="1" applyFont="1" applyBorder="1" applyAlignment="1">
      <alignment horizontal="center" vertical="center" wrapText="1"/>
    </xf>
    <xf numFmtId="1" fontId="5" fillId="0" borderId="673" xfId="17" applyNumberFormat="1" applyFont="1" applyBorder="1" applyAlignment="1">
      <alignment horizontal="center" vertical="center" wrapText="1"/>
    </xf>
    <xf numFmtId="1" fontId="5" fillId="5" borderId="670" xfId="17" applyNumberFormat="1" applyFont="1" applyFill="1" applyBorder="1" applyAlignment="1">
      <alignment horizontal="center" vertical="center" wrapText="1"/>
    </xf>
    <xf numFmtId="1" fontId="5" fillId="5" borderId="673" xfId="17" applyNumberFormat="1" applyFont="1" applyFill="1" applyBorder="1" applyAlignment="1">
      <alignment horizontal="center" vertical="center" wrapText="1"/>
    </xf>
    <xf numFmtId="1" fontId="5" fillId="5" borderId="672" xfId="0" applyNumberFormat="1" applyFont="1" applyFill="1" applyBorder="1" applyAlignment="1">
      <alignment horizontal="center" vertical="center" wrapText="1"/>
    </xf>
    <xf numFmtId="1" fontId="10" fillId="5" borderId="552" xfId="17" applyNumberFormat="1" applyFont="1" applyFill="1" applyBorder="1" applyAlignment="1" applyProtection="1">
      <alignment horizontal="center" vertical="center" wrapText="1"/>
      <protection locked="0"/>
    </xf>
    <xf numFmtId="1" fontId="10" fillId="5" borderId="129" xfId="17" applyNumberFormat="1" applyFont="1" applyFill="1" applyBorder="1" applyAlignment="1" applyProtection="1">
      <alignment horizontal="center" vertical="center" wrapText="1"/>
      <protection locked="0"/>
    </xf>
    <xf numFmtId="1" fontId="10" fillId="5" borderId="107" xfId="17" applyNumberFormat="1" applyFont="1" applyFill="1" applyBorder="1" applyAlignment="1" applyProtection="1">
      <alignment horizontal="center" vertical="center" wrapText="1"/>
      <protection locked="0"/>
    </xf>
    <xf numFmtId="1" fontId="10" fillId="0" borderId="85" xfId="17" applyNumberFormat="1" applyFont="1" applyBorder="1" applyAlignment="1" applyProtection="1">
      <alignment horizontal="center" vertical="center" wrapText="1"/>
      <protection locked="0"/>
    </xf>
    <xf numFmtId="1" fontId="10" fillId="0" borderId="706" xfId="17" applyNumberFormat="1" applyFont="1" applyBorder="1" applyAlignment="1" applyProtection="1">
      <alignment horizontal="center" vertical="center" wrapText="1"/>
      <protection locked="0"/>
    </xf>
    <xf numFmtId="1" fontId="5" fillId="0" borderId="637" xfId="17" applyNumberFormat="1" applyFont="1" applyBorder="1" applyAlignment="1">
      <alignment horizontal="center" vertical="center" wrapText="1"/>
    </xf>
    <xf numFmtId="1" fontId="5" fillId="0" borderId="129" xfId="17" applyNumberFormat="1" applyFont="1" applyBorder="1" applyAlignment="1">
      <alignment horizontal="center" vertical="center" wrapText="1"/>
    </xf>
    <xf numFmtId="1" fontId="5" fillId="0" borderId="705" xfId="19" applyNumberFormat="1" applyFont="1" applyBorder="1" applyAlignment="1" applyProtection="1">
      <alignment horizontal="center" vertical="center"/>
      <protection hidden="1"/>
    </xf>
    <xf numFmtId="1" fontId="5" fillId="0" borderId="709" xfId="17" applyNumberFormat="1" applyFont="1" applyBorder="1" applyAlignment="1">
      <alignment horizontal="center" vertical="center" wrapText="1"/>
    </xf>
    <xf numFmtId="1" fontId="5" fillId="0" borderId="669" xfId="17" applyNumberFormat="1" applyFont="1" applyBorder="1" applyAlignment="1">
      <alignment horizontal="center" vertical="center" wrapText="1"/>
    </xf>
    <xf numFmtId="1" fontId="5" fillId="0" borderId="676" xfId="17" applyNumberFormat="1" applyFont="1" applyBorder="1" applyAlignment="1">
      <alignment horizontal="center" vertical="center" wrapText="1"/>
    </xf>
    <xf numFmtId="1" fontId="5" fillId="0" borderId="677" xfId="17" applyNumberFormat="1" applyFont="1" applyBorder="1" applyAlignment="1">
      <alignment horizontal="center" vertical="center" wrapText="1"/>
    </xf>
    <xf numFmtId="1" fontId="5" fillId="0" borderId="678" xfId="17" applyNumberFormat="1" applyFont="1" applyBorder="1" applyAlignment="1">
      <alignment horizontal="center" vertical="center" wrapText="1"/>
    </xf>
    <xf numFmtId="1" fontId="10" fillId="5" borderId="686" xfId="17" applyNumberFormat="1" applyFont="1" applyFill="1" applyBorder="1" applyAlignment="1">
      <alignment horizontal="center" vertical="center" wrapText="1"/>
    </xf>
    <xf numFmtId="1" fontId="10" fillId="5" borderId="677" xfId="17" applyNumberFormat="1" applyFont="1" applyFill="1" applyBorder="1" applyAlignment="1">
      <alignment horizontal="center" vertical="center" wrapText="1"/>
    </xf>
    <xf numFmtId="1" fontId="10" fillId="0" borderId="637" xfId="17" applyNumberFormat="1" applyFont="1" applyBorder="1" applyAlignment="1" applyProtection="1">
      <alignment horizontal="center" vertical="center" wrapText="1"/>
      <protection locked="0"/>
    </xf>
    <xf numFmtId="1" fontId="10" fillId="0" borderId="658" xfId="17" applyNumberFormat="1" applyFont="1" applyBorder="1" applyAlignment="1" applyProtection="1">
      <alignment horizontal="center" vertical="center" wrapText="1"/>
      <protection locked="0"/>
    </xf>
    <xf numFmtId="1" fontId="5" fillId="5" borderId="666" xfId="17" applyNumberFormat="1" applyFont="1" applyFill="1" applyBorder="1" applyAlignment="1">
      <alignment horizontal="center" vertical="center" wrapText="1"/>
    </xf>
    <xf numFmtId="1" fontId="5" fillId="5" borderId="679" xfId="17" applyNumberFormat="1" applyFont="1" applyFill="1" applyBorder="1"/>
    <xf numFmtId="1" fontId="5" fillId="0" borderId="681" xfId="17" applyNumberFormat="1" applyFont="1" applyBorder="1"/>
    <xf numFmtId="1" fontId="5" fillId="0" borderId="54" xfId="17" applyNumberFormat="1" applyFont="1" applyBorder="1"/>
    <xf numFmtId="1" fontId="5" fillId="0" borderId="680" xfId="17" applyNumberFormat="1" applyFont="1" applyBorder="1"/>
    <xf numFmtId="1" fontId="5" fillId="7" borderId="681" xfId="17" applyNumberFormat="1" applyFont="1" applyFill="1" applyBorder="1" applyProtection="1">
      <protection locked="0"/>
    </xf>
    <xf numFmtId="1" fontId="5" fillId="7" borderId="690" xfId="17" applyNumberFormat="1" applyFont="1" applyFill="1" applyBorder="1" applyProtection="1">
      <protection locked="0"/>
    </xf>
    <xf numFmtId="1" fontId="5" fillId="7" borderId="680" xfId="17" applyNumberFormat="1" applyFont="1" applyFill="1" applyBorder="1" applyProtection="1">
      <protection locked="0"/>
    </xf>
    <xf numFmtId="1" fontId="5" fillId="7" borderId="711" xfId="17" applyNumberFormat="1" applyFont="1" applyFill="1" applyBorder="1" applyProtection="1">
      <protection locked="0"/>
    </xf>
    <xf numFmtId="1" fontId="10" fillId="5" borderId="690" xfId="17" applyNumberFormat="1" applyFont="1" applyFill="1" applyBorder="1" applyProtection="1">
      <protection locked="0"/>
    </xf>
    <xf numFmtId="1" fontId="10" fillId="5" borderId="680" xfId="17" applyNumberFormat="1" applyFont="1" applyFill="1" applyBorder="1" applyProtection="1">
      <protection locked="0"/>
    </xf>
    <xf numFmtId="1" fontId="5" fillId="7" borderId="679" xfId="17" applyNumberFormat="1" applyFont="1" applyFill="1" applyBorder="1" applyProtection="1">
      <protection locked="0"/>
    </xf>
    <xf numFmtId="1" fontId="5" fillId="5" borderId="706" xfId="17" applyNumberFormat="1" applyFont="1" applyFill="1" applyBorder="1" applyAlignment="1">
      <alignment horizontal="center" vertical="center" wrapText="1"/>
    </xf>
    <xf numFmtId="1" fontId="5" fillId="5" borderId="44" xfId="17" applyNumberFormat="1" applyFont="1" applyFill="1" applyBorder="1"/>
    <xf numFmtId="1" fontId="5" fillId="0" borderId="24" xfId="17" applyNumberFormat="1" applyFont="1" applyBorder="1"/>
    <xf numFmtId="1" fontId="5" fillId="0" borderId="148" xfId="17" applyNumberFormat="1" applyFont="1" applyBorder="1"/>
    <xf numFmtId="1" fontId="5" fillId="0" borderId="60" xfId="17" applyNumberFormat="1" applyFont="1" applyBorder="1"/>
    <xf numFmtId="1" fontId="5" fillId="7" borderId="46" xfId="17" applyNumberFormat="1" applyFont="1" applyFill="1" applyBorder="1" applyProtection="1">
      <protection locked="0"/>
    </xf>
    <xf numFmtId="1" fontId="5" fillId="7" borderId="57" xfId="17" applyNumberFormat="1" applyFont="1" applyFill="1" applyBorder="1" applyProtection="1">
      <protection locked="0"/>
    </xf>
    <xf numFmtId="1" fontId="5" fillId="7" borderId="47" xfId="17" applyNumberFormat="1" applyFont="1" applyFill="1" applyBorder="1" applyProtection="1">
      <protection locked="0"/>
    </xf>
    <xf numFmtId="1" fontId="5" fillId="7" borderId="226" xfId="17" applyNumberFormat="1" applyFont="1" applyFill="1" applyBorder="1" applyProtection="1">
      <protection locked="0"/>
    </xf>
    <xf numFmtId="1" fontId="10" fillId="5" borderId="170" xfId="17" applyNumberFormat="1" applyFont="1" applyFill="1" applyBorder="1" applyProtection="1">
      <protection locked="0"/>
    </xf>
    <xf numFmtId="1" fontId="10" fillId="5" borderId="47" xfId="17" applyNumberFormat="1" applyFont="1" applyFill="1" applyBorder="1" applyProtection="1">
      <protection locked="0"/>
    </xf>
    <xf numFmtId="1" fontId="5" fillId="7" borderId="44" xfId="17" applyNumberFormat="1" applyFont="1" applyFill="1" applyBorder="1" applyProtection="1">
      <protection locked="0"/>
    </xf>
    <xf numFmtId="1" fontId="1" fillId="0" borderId="675" xfId="17" applyNumberFormat="1" applyFont="1" applyBorder="1" applyAlignment="1">
      <alignment horizontal="center"/>
    </xf>
    <xf numFmtId="1" fontId="5" fillId="0" borderId="676" xfId="17" applyNumberFormat="1" applyFont="1" applyBorder="1"/>
    <xf numFmtId="1" fontId="5" fillId="0" borderId="708" xfId="17" applyNumberFormat="1" applyFont="1" applyBorder="1"/>
    <xf numFmtId="1" fontId="5" fillId="0" borderId="673" xfId="17" applyNumberFormat="1" applyFont="1" applyBorder="1"/>
    <xf numFmtId="1" fontId="5" fillId="0" borderId="677" xfId="17" applyNumberFormat="1" applyFont="1" applyBorder="1"/>
    <xf numFmtId="1" fontId="5" fillId="0" borderId="678" xfId="17" applyNumberFormat="1" applyFont="1" applyBorder="1"/>
    <xf numFmtId="1" fontId="10" fillId="5" borderId="686" xfId="17" applyNumberFormat="1" applyFont="1" applyFill="1" applyBorder="1"/>
    <xf numFmtId="1" fontId="10" fillId="5" borderId="677" xfId="17" applyNumberFormat="1" applyFont="1" applyFill="1" applyBorder="1"/>
    <xf numFmtId="1" fontId="5" fillId="0" borderId="675" xfId="17" applyNumberFormat="1" applyFont="1" applyBorder="1"/>
    <xf numFmtId="1" fontId="10" fillId="0" borderId="671" xfId="17" quotePrefix="1" applyNumberFormat="1" applyFont="1" applyBorder="1" applyAlignment="1">
      <alignment horizontal="center" vertical="center" wrapText="1"/>
    </xf>
    <xf numFmtId="1" fontId="10" fillId="0" borderId="673" xfId="17" quotePrefix="1" applyNumberFormat="1" applyFont="1" applyBorder="1" applyAlignment="1">
      <alignment horizontal="center" vertical="center" wrapText="1"/>
    </xf>
    <xf numFmtId="1" fontId="5" fillId="4" borderId="675" xfId="17" quotePrefix="1" applyNumberFormat="1" applyFont="1" applyFill="1" applyBorder="1" applyAlignment="1">
      <alignment horizontal="center" vertical="center" wrapText="1"/>
    </xf>
    <xf numFmtId="1" fontId="5" fillId="4" borderId="675" xfId="17" applyNumberFormat="1" applyFont="1" applyFill="1" applyBorder="1" applyAlignment="1">
      <alignment horizontal="center" vertical="center" wrapText="1"/>
    </xf>
    <xf numFmtId="1" fontId="5" fillId="0" borderId="703" xfId="19" applyNumberFormat="1" applyFont="1" applyBorder="1" applyAlignment="1" applyProtection="1">
      <alignment horizontal="center" vertical="center"/>
      <protection hidden="1"/>
    </xf>
    <xf numFmtId="1" fontId="5" fillId="0" borderId="703" xfId="17" applyNumberFormat="1" applyFont="1" applyBorder="1" applyAlignment="1">
      <alignment horizontal="center" vertical="center" wrapText="1"/>
    </xf>
    <xf numFmtId="1" fontId="5" fillId="0" borderId="707" xfId="17" applyNumberFormat="1" applyFont="1" applyBorder="1" applyAlignment="1">
      <alignment horizontal="center" vertical="center" wrapText="1"/>
    </xf>
    <xf numFmtId="1" fontId="5" fillId="4" borderId="681" xfId="17" applyNumberFormat="1" applyFont="1" applyFill="1" applyBorder="1" applyAlignment="1">
      <alignment horizontal="left" vertical="center" wrapText="1"/>
    </xf>
    <xf numFmtId="1" fontId="5" fillId="4" borderId="30" xfId="17" applyNumberFormat="1" applyFont="1" applyFill="1" applyBorder="1" applyAlignment="1">
      <alignment horizontal="left" vertical="center" wrapText="1"/>
    </xf>
    <xf numFmtId="1" fontId="5" fillId="0" borderId="690" xfId="17" applyNumberFormat="1" applyFont="1" applyBorder="1"/>
    <xf numFmtId="1" fontId="5" fillId="0" borderId="30" xfId="17" applyNumberFormat="1" applyFont="1" applyBorder="1"/>
    <xf numFmtId="1" fontId="5" fillId="7" borderId="702" xfId="17" applyNumberFormat="1" applyFont="1" applyFill="1" applyBorder="1" applyProtection="1">
      <protection locked="0"/>
    </xf>
    <xf numFmtId="1" fontId="5" fillId="4" borderId="685" xfId="17" applyNumberFormat="1" applyFont="1" applyFill="1" applyBorder="1" applyProtection="1">
      <protection locked="0"/>
    </xf>
    <xf numFmtId="1" fontId="5" fillId="4" borderId="30" xfId="17" applyNumberFormat="1" applyFont="1" applyFill="1" applyBorder="1" applyProtection="1">
      <protection locked="0"/>
    </xf>
    <xf numFmtId="1" fontId="5" fillId="4" borderId="33" xfId="17" applyNumberFormat="1" applyFont="1" applyFill="1" applyBorder="1" applyAlignment="1">
      <alignment horizontal="left" vertical="center" wrapText="1"/>
    </xf>
    <xf numFmtId="1" fontId="5" fillId="4" borderId="35" xfId="17" applyNumberFormat="1" applyFont="1" applyFill="1" applyBorder="1" applyAlignment="1">
      <alignment horizontal="left" vertical="center" wrapText="1"/>
    </xf>
    <xf numFmtId="1" fontId="5" fillId="0" borderId="57" xfId="17" applyNumberFormat="1" applyFont="1" applyBorder="1"/>
    <xf numFmtId="1" fontId="5" fillId="0" borderId="58" xfId="17" applyNumberFormat="1" applyFont="1" applyBorder="1"/>
    <xf numFmtId="1" fontId="5" fillId="0" borderId="35" xfId="17" applyNumberFormat="1" applyFont="1" applyBorder="1"/>
    <xf numFmtId="1" fontId="5" fillId="7" borderId="33" xfId="17" applyNumberFormat="1" applyFont="1" applyFill="1" applyBorder="1" applyProtection="1">
      <protection locked="0"/>
    </xf>
    <xf numFmtId="1" fontId="5" fillId="7" borderId="34" xfId="17" applyNumberFormat="1" applyFont="1" applyFill="1" applyBorder="1" applyProtection="1">
      <protection locked="0"/>
    </xf>
    <xf numFmtId="1" fontId="5" fillId="7" borderId="78" xfId="17" applyNumberFormat="1" applyFont="1" applyFill="1" applyBorder="1" applyProtection="1">
      <protection locked="0"/>
    </xf>
    <xf numFmtId="1" fontId="5" fillId="4" borderId="299" xfId="17" applyNumberFormat="1" applyFont="1" applyFill="1" applyBorder="1" applyProtection="1">
      <protection locked="0"/>
    </xf>
    <xf numFmtId="1" fontId="5" fillId="4" borderId="35" xfId="17" applyNumberFormat="1" applyFont="1" applyFill="1" applyBorder="1" applyProtection="1">
      <protection locked="0"/>
    </xf>
    <xf numFmtId="1" fontId="5" fillId="4" borderId="46" xfId="17" applyNumberFormat="1" applyFont="1" applyFill="1" applyBorder="1" applyAlignment="1">
      <alignment horizontal="left" vertical="center" wrapText="1"/>
    </xf>
    <xf numFmtId="1" fontId="5" fillId="4" borderId="45" xfId="17" applyNumberFormat="1" applyFont="1" applyFill="1" applyBorder="1" applyAlignment="1">
      <alignment horizontal="left" vertical="center" wrapText="1"/>
    </xf>
    <xf numFmtId="1" fontId="5" fillId="0" borderId="170" xfId="17" applyNumberFormat="1" applyFont="1" applyBorder="1"/>
    <xf numFmtId="1" fontId="5" fillId="0" borderId="71" xfId="17" applyNumberFormat="1" applyFont="1" applyBorder="1"/>
    <xf numFmtId="1" fontId="5" fillId="0" borderId="45" xfId="17" applyNumberFormat="1" applyFont="1" applyBorder="1"/>
    <xf numFmtId="1" fontId="5" fillId="7" borderId="81" xfId="17" applyNumberFormat="1" applyFont="1" applyFill="1" applyBorder="1" applyProtection="1">
      <protection locked="0"/>
    </xf>
    <xf numFmtId="1" fontId="5" fillId="4" borderId="317" xfId="17" applyNumberFormat="1" applyFont="1" applyFill="1" applyBorder="1" applyProtection="1">
      <protection locked="0"/>
    </xf>
    <xf numFmtId="1" fontId="5" fillId="4" borderId="45" xfId="17" applyNumberFormat="1" applyFont="1" applyFill="1" applyBorder="1" applyProtection="1">
      <protection locked="0"/>
    </xf>
    <xf numFmtId="1" fontId="18" fillId="5" borderId="0" xfId="0" applyNumberFormat="1" applyFont="1" applyFill="1" applyProtection="1">
      <protection locked="0"/>
    </xf>
    <xf numFmtId="1" fontId="18" fillId="28" borderId="0" xfId="0" applyNumberFormat="1" applyFont="1" applyFill="1" applyProtection="1">
      <protection locked="0"/>
    </xf>
    <xf numFmtId="1" fontId="10" fillId="0" borderId="672" xfId="0" applyNumberFormat="1" applyFont="1" applyBorder="1" applyAlignment="1">
      <alignment horizontal="center" vertical="center" wrapText="1"/>
    </xf>
    <xf numFmtId="1" fontId="10" fillId="0" borderId="669" xfId="0" applyNumberFormat="1" applyFont="1" applyBorder="1" applyAlignment="1">
      <alignment horizontal="center" vertical="center" wrapText="1"/>
    </xf>
    <xf numFmtId="1" fontId="10" fillId="0" borderId="669" xfId="17" applyNumberFormat="1" applyFont="1" applyBorder="1" applyAlignment="1">
      <alignment horizontal="center" vertical="center" wrapText="1"/>
    </xf>
    <xf numFmtId="1" fontId="10" fillId="0" borderId="676" xfId="17" applyNumberFormat="1" applyFont="1" applyBorder="1" applyAlignment="1">
      <alignment horizontal="center" vertical="center" wrapText="1"/>
    </xf>
    <xf numFmtId="1" fontId="10" fillId="0" borderId="678" xfId="17" applyNumberFormat="1" applyFont="1" applyBorder="1" applyAlignment="1">
      <alignment horizontal="center" vertical="center" wrapText="1"/>
    </xf>
    <xf numFmtId="1" fontId="10" fillId="0" borderId="129" xfId="17" applyNumberFormat="1" applyFont="1" applyBorder="1" applyAlignment="1">
      <alignment horizontal="center" vertical="center" wrapText="1"/>
    </xf>
    <xf numFmtId="1" fontId="18" fillId="3" borderId="0" xfId="0" applyNumberFormat="1" applyFont="1" applyFill="1" applyProtection="1">
      <protection locked="0"/>
    </xf>
    <xf numFmtId="1" fontId="5" fillId="0" borderId="682" xfId="17" applyNumberFormat="1" applyFont="1" applyBorder="1" applyAlignment="1">
      <alignment horizontal="left" vertical="center" wrapText="1"/>
    </xf>
    <xf numFmtId="1" fontId="5" fillId="0" borderId="680" xfId="17" applyNumberFormat="1" applyFont="1" applyBorder="1" applyAlignment="1">
      <alignment horizontal="left" vertical="center" wrapText="1"/>
    </xf>
    <xf numFmtId="1" fontId="5" fillId="0" borderId="32" xfId="17" applyNumberFormat="1" applyFont="1" applyBorder="1" applyAlignment="1">
      <alignment horizontal="left" vertical="center" wrapText="1"/>
    </xf>
    <xf numFmtId="1" fontId="5" fillId="0" borderId="34" xfId="17" applyNumberFormat="1" applyFont="1" applyBorder="1" applyAlignment="1">
      <alignment horizontal="left" vertical="center" wrapText="1"/>
    </xf>
    <xf numFmtId="1" fontId="5" fillId="7" borderId="224" xfId="17" applyNumberFormat="1" applyFont="1" applyFill="1" applyBorder="1" applyProtection="1">
      <protection locked="0"/>
    </xf>
    <xf numFmtId="1" fontId="10" fillId="0" borderId="43" xfId="17" applyNumberFormat="1" applyFont="1" applyBorder="1" applyAlignment="1">
      <alignment horizontal="left" vertical="center" wrapText="1"/>
    </xf>
    <xf numFmtId="1" fontId="10" fillId="0" borderId="47" xfId="17" applyNumberFormat="1" applyFont="1" applyBorder="1" applyAlignment="1">
      <alignment horizontal="left" vertical="center" wrapText="1"/>
    </xf>
    <xf numFmtId="1" fontId="10" fillId="0" borderId="674" xfId="17" applyNumberFormat="1" applyFont="1" applyBorder="1" applyAlignment="1">
      <alignment horizontal="center" vertical="center" wrapText="1"/>
    </xf>
    <xf numFmtId="1" fontId="10" fillId="0" borderId="60" xfId="17" applyNumberFormat="1" applyFont="1" applyBorder="1" applyAlignment="1">
      <alignment horizontal="left" vertical="center" wrapText="1"/>
    </xf>
    <xf numFmtId="1" fontId="5" fillId="7" borderId="24" xfId="17" applyNumberFormat="1" applyFont="1" applyFill="1" applyBorder="1" applyProtection="1">
      <protection locked="0"/>
    </xf>
    <xf numFmtId="1" fontId="5" fillId="7" borderId="223" xfId="17" applyNumberFormat="1" applyFont="1" applyFill="1" applyBorder="1" applyProtection="1">
      <protection locked="0"/>
    </xf>
    <xf numFmtId="1" fontId="5" fillId="7" borderId="60" xfId="17" applyNumberFormat="1" applyFont="1" applyFill="1" applyBorder="1" applyProtection="1">
      <protection locked="0"/>
    </xf>
    <xf numFmtId="1" fontId="10" fillId="4" borderId="669" xfId="17" applyNumberFormat="1" applyFont="1" applyFill="1" applyBorder="1" applyAlignment="1">
      <alignment horizontal="center" vertical="center" wrapText="1"/>
    </xf>
    <xf numFmtId="1" fontId="5" fillId="4" borderId="680" xfId="17" applyNumberFormat="1" applyFont="1" applyFill="1" applyBorder="1" applyAlignment="1">
      <alignment horizontal="left" vertical="center" wrapText="1"/>
    </xf>
    <xf numFmtId="1" fontId="10" fillId="4" borderId="129" xfId="17" applyNumberFormat="1" applyFont="1" applyFill="1" applyBorder="1" applyAlignment="1">
      <alignment horizontal="center" vertical="center" wrapText="1"/>
    </xf>
    <xf numFmtId="1" fontId="5" fillId="4" borderId="675" xfId="17" applyNumberFormat="1" applyFont="1" applyFill="1" applyBorder="1" applyAlignment="1">
      <alignment horizontal="left" vertical="center" wrapText="1"/>
    </xf>
    <xf numFmtId="1" fontId="5" fillId="7" borderId="578" xfId="17" applyNumberFormat="1" applyFont="1" applyFill="1" applyBorder="1" applyProtection="1">
      <protection locked="0"/>
    </xf>
    <xf numFmtId="1" fontId="5" fillId="7" borderId="139" xfId="17" applyNumberFormat="1" applyFont="1" applyFill="1" applyBorder="1" applyProtection="1">
      <protection locked="0"/>
    </xf>
    <xf numFmtId="1" fontId="5" fillId="7" borderId="129" xfId="17" applyNumberFormat="1" applyFont="1" applyFill="1" applyBorder="1" applyProtection="1">
      <protection locked="0"/>
    </xf>
    <xf numFmtId="1" fontId="10" fillId="5" borderId="0" xfId="17" applyNumberFormat="1" applyFont="1" applyFill="1" applyAlignment="1">
      <alignment horizontal="center" vertical="center" wrapText="1"/>
    </xf>
    <xf numFmtId="1" fontId="10" fillId="5" borderId="0" xfId="17" applyNumberFormat="1" applyFont="1" applyFill="1" applyAlignment="1">
      <alignment horizontal="left" vertical="center" wrapText="1"/>
    </xf>
    <xf numFmtId="1" fontId="5" fillId="5" borderId="0" xfId="17" applyNumberFormat="1" applyFont="1" applyFill="1" applyProtection="1">
      <protection locked="0"/>
    </xf>
    <xf numFmtId="0" fontId="25" fillId="4" borderId="0" xfId="0" applyFont="1" applyFill="1" applyAlignment="1">
      <alignment vertical="center"/>
    </xf>
    <xf numFmtId="0" fontId="26" fillId="4" borderId="0" xfId="0" applyFont="1" applyFill="1" applyAlignment="1">
      <alignment vertical="center"/>
    </xf>
    <xf numFmtId="0" fontId="63" fillId="30" borderId="0" xfId="0" applyFont="1" applyFill="1" applyAlignment="1">
      <alignment vertical="center"/>
    </xf>
    <xf numFmtId="1" fontId="51" fillId="0" borderId="0" xfId="0" applyNumberFormat="1" applyFont="1" applyAlignment="1">
      <alignment vertical="center"/>
    </xf>
    <xf numFmtId="0" fontId="10" fillId="4" borderId="675" xfId="0" applyFont="1" applyFill="1" applyBorder="1" applyAlignment="1">
      <alignment horizontal="center" vertical="center" wrapText="1"/>
    </xf>
    <xf numFmtId="0" fontId="10" fillId="4" borderId="689" xfId="0" applyFont="1" applyFill="1" applyBorder="1" applyAlignment="1">
      <alignment horizontal="center" vertical="center" wrapText="1"/>
    </xf>
    <xf numFmtId="0" fontId="10" fillId="4" borderId="670" xfId="0" applyFont="1" applyFill="1" applyBorder="1" applyAlignment="1">
      <alignment horizontal="center" vertical="center" wrapText="1"/>
    </xf>
    <xf numFmtId="0" fontId="10" fillId="4" borderId="678" xfId="0" applyFont="1" applyFill="1" applyBorder="1" applyAlignment="1">
      <alignment horizontal="center" vertical="center" wrapText="1"/>
    </xf>
    <xf numFmtId="0" fontId="5" fillId="4" borderId="675" xfId="0" applyFont="1" applyFill="1" applyBorder="1" applyAlignment="1">
      <alignment horizontal="center" vertical="center" wrapText="1"/>
    </xf>
    <xf numFmtId="0" fontId="10" fillId="0" borderId="670" xfId="0" applyFont="1" applyBorder="1" applyAlignment="1">
      <alignment horizontal="right" vertical="center" wrapText="1"/>
    </xf>
    <xf numFmtId="0" fontId="10" fillId="0" borderId="678" xfId="0" applyFont="1" applyBorder="1" applyAlignment="1">
      <alignment horizontal="right" vertical="center" wrapText="1"/>
    </xf>
    <xf numFmtId="0" fontId="10" fillId="0" borderId="671" xfId="0" applyFont="1" applyBorder="1" applyAlignment="1">
      <alignment horizontal="right" vertical="center" wrapText="1"/>
    </xf>
    <xf numFmtId="0" fontId="10" fillId="0" borderId="677" xfId="0" applyFont="1" applyBorder="1" applyAlignment="1">
      <alignment horizontal="right" vertical="center" wrapText="1"/>
    </xf>
    <xf numFmtId="0" fontId="10" fillId="4" borderId="679" xfId="0" applyFont="1" applyFill="1" applyBorder="1" applyAlignment="1">
      <alignment vertical="center" wrapText="1"/>
    </xf>
    <xf numFmtId="0" fontId="8" fillId="16" borderId="681" xfId="0" applyFont="1" applyFill="1" applyBorder="1" applyAlignment="1" applyProtection="1">
      <alignment horizontal="right" vertical="center"/>
      <protection locked="0"/>
    </xf>
    <xf numFmtId="0" fontId="8" fillId="16" borderId="228" xfId="0" applyFont="1" applyFill="1" applyBorder="1" applyAlignment="1" applyProtection="1">
      <alignment horizontal="right" vertical="center"/>
      <protection locked="0"/>
    </xf>
    <xf numFmtId="0" fontId="8" fillId="16" borderId="685" xfId="0" applyFont="1" applyFill="1" applyBorder="1" applyAlignment="1" applyProtection="1">
      <alignment horizontal="right" vertical="center"/>
      <protection locked="0"/>
    </xf>
    <xf numFmtId="0" fontId="8" fillId="16" borderId="30" xfId="0" applyFont="1" applyFill="1" applyBorder="1" applyAlignment="1" applyProtection="1">
      <alignment horizontal="right" vertical="center"/>
      <protection locked="0"/>
    </xf>
    <xf numFmtId="1" fontId="10" fillId="4" borderId="43" xfId="17" applyNumberFormat="1" applyFont="1" applyFill="1" applyBorder="1" applyAlignment="1">
      <alignment horizontal="left" vertical="center" wrapText="1"/>
    </xf>
    <xf numFmtId="1" fontId="10" fillId="4" borderId="47" xfId="17" applyNumberFormat="1" applyFont="1" applyFill="1" applyBorder="1" applyAlignment="1">
      <alignment horizontal="left" vertical="center" wrapText="1"/>
    </xf>
    <xf numFmtId="0" fontId="8" fillId="16" borderId="46" xfId="0" applyFont="1" applyFill="1" applyBorder="1" applyAlignment="1" applyProtection="1">
      <alignment horizontal="right" vertical="center"/>
      <protection locked="0"/>
    </xf>
    <xf numFmtId="0" fontId="8" fillId="16" borderId="119" xfId="0" applyFont="1" applyFill="1" applyBorder="1" applyAlignment="1" applyProtection="1">
      <alignment horizontal="right" vertical="center"/>
      <protection locked="0"/>
    </xf>
    <xf numFmtId="0" fontId="8" fillId="16" borderId="317" xfId="0" applyFont="1" applyFill="1" applyBorder="1" applyAlignment="1" applyProtection="1">
      <alignment horizontal="right" vertical="center"/>
      <protection locked="0"/>
    </xf>
    <xf numFmtId="0" fontId="8" fillId="16" borderId="45" xfId="0" applyFont="1" applyFill="1" applyBorder="1" applyAlignment="1" applyProtection="1">
      <alignment horizontal="right" vertical="center"/>
      <protection locked="0"/>
    </xf>
    <xf numFmtId="0" fontId="10" fillId="4" borderId="675" xfId="0" applyFont="1" applyFill="1" applyBorder="1" applyAlignment="1">
      <alignment horizontal="left" vertical="center" wrapText="1"/>
    </xf>
    <xf numFmtId="0" fontId="10" fillId="4" borderId="679" xfId="0" applyFont="1" applyFill="1" applyBorder="1" applyAlignment="1">
      <alignment vertical="center" wrapText="1"/>
    </xf>
    <xf numFmtId="0" fontId="10" fillId="4" borderId="44" xfId="0" applyFont="1" applyFill="1" applyBorder="1" applyAlignment="1">
      <alignment vertical="center" wrapText="1"/>
    </xf>
    <xf numFmtId="0" fontId="10" fillId="4" borderId="25" xfId="0" applyFont="1" applyFill="1" applyBorder="1" applyAlignment="1">
      <alignment vertical="center" wrapText="1"/>
    </xf>
    <xf numFmtId="0" fontId="8" fillId="16" borderId="24" xfId="0" applyFont="1" applyFill="1" applyBorder="1" applyAlignment="1" applyProtection="1">
      <alignment horizontal="right" vertical="center"/>
      <protection locked="0"/>
    </xf>
    <xf numFmtId="0" fontId="8" fillId="16" borderId="114" xfId="0" applyFont="1" applyFill="1" applyBorder="1" applyAlignment="1" applyProtection="1">
      <alignment horizontal="right" vertical="center"/>
      <protection locked="0"/>
    </xf>
    <xf numFmtId="0" fontId="8" fillId="16" borderId="301" xfId="0" applyFont="1" applyFill="1" applyBorder="1" applyAlignment="1" applyProtection="1">
      <alignment horizontal="right" vertical="center"/>
      <protection locked="0"/>
    </xf>
    <xf numFmtId="0" fontId="8" fillId="16" borderId="113" xfId="0" applyFont="1" applyFill="1" applyBorder="1" applyAlignment="1" applyProtection="1">
      <alignment horizontal="right" vertical="center"/>
      <protection locked="0"/>
    </xf>
    <xf numFmtId="1" fontId="5" fillId="5" borderId="667" xfId="17" applyNumberFormat="1" applyFont="1" applyFill="1" applyBorder="1" applyAlignment="1">
      <alignment horizontal="center" vertical="center" wrapText="1"/>
    </xf>
    <xf numFmtId="1" fontId="5" fillId="5" borderId="669" xfId="17" applyNumberFormat="1" applyFont="1" applyFill="1" applyBorder="1" applyAlignment="1">
      <alignment horizontal="center" vertical="center" wrapText="1"/>
    </xf>
    <xf numFmtId="1" fontId="5" fillId="5" borderId="671" xfId="0" applyNumberFormat="1" applyFont="1" applyFill="1" applyBorder="1" applyAlignment="1">
      <alignment horizontal="center" vertical="center" wrapText="1"/>
    </xf>
    <xf numFmtId="1" fontId="5" fillId="5" borderId="85" xfId="17" applyNumberFormat="1" applyFont="1" applyFill="1" applyBorder="1" applyAlignment="1">
      <alignment horizontal="center" vertical="center" wrapText="1"/>
    </xf>
    <xf numFmtId="1" fontId="5" fillId="5" borderId="674" xfId="17" applyNumberFormat="1" applyFont="1" applyFill="1" applyBorder="1" applyAlignment="1">
      <alignment horizontal="center" vertical="center" wrapText="1"/>
    </xf>
    <xf numFmtId="1" fontId="5" fillId="5" borderId="667" xfId="17" applyNumberFormat="1" applyFont="1" applyFill="1" applyBorder="1" applyAlignment="1">
      <alignment horizontal="center" vertical="center"/>
    </xf>
    <xf numFmtId="1" fontId="5" fillId="5" borderId="637" xfId="17" applyNumberFormat="1" applyFont="1" applyFill="1" applyBorder="1" applyAlignment="1">
      <alignment horizontal="center" vertical="center" wrapText="1"/>
    </xf>
    <xf numFmtId="1" fontId="5" fillId="5" borderId="129" xfId="17" applyNumberFormat="1" applyFont="1" applyFill="1" applyBorder="1" applyAlignment="1">
      <alignment horizontal="center" vertical="center" wrapText="1"/>
    </xf>
    <xf numFmtId="1" fontId="5" fillId="5" borderId="637" xfId="17" applyNumberFormat="1" applyFont="1" applyFill="1" applyBorder="1" applyAlignment="1">
      <alignment horizontal="center" vertical="center"/>
    </xf>
    <xf numFmtId="1" fontId="5" fillId="5" borderId="670" xfId="17" applyNumberFormat="1" applyFont="1" applyFill="1" applyBorder="1" applyAlignment="1">
      <alignment horizontal="center" vertical="center" wrapText="1"/>
    </xf>
    <xf numFmtId="1" fontId="5" fillId="5" borderId="677" xfId="17" applyNumberFormat="1" applyFont="1" applyFill="1" applyBorder="1" applyAlignment="1">
      <alignment horizontal="center" vertical="center" wrapText="1"/>
    </xf>
    <xf numFmtId="1" fontId="5" fillId="5" borderId="682" xfId="17" applyNumberFormat="1" applyFont="1" applyFill="1" applyBorder="1" applyAlignment="1">
      <alignment horizontal="left" vertical="center" wrapText="1"/>
    </xf>
    <xf numFmtId="1" fontId="5" fillId="5" borderId="680" xfId="17" applyNumberFormat="1" applyFont="1" applyFill="1" applyBorder="1" applyAlignment="1">
      <alignment horizontal="left" vertical="center" wrapText="1"/>
    </xf>
    <xf numFmtId="1" fontId="5" fillId="5" borderId="682" xfId="17" applyNumberFormat="1" applyFont="1" applyFill="1" applyBorder="1" applyProtection="1">
      <protection locked="0"/>
    </xf>
    <xf numFmtId="1" fontId="5" fillId="5" borderId="681" xfId="17" applyNumberFormat="1" applyFont="1" applyFill="1" applyBorder="1" applyProtection="1">
      <protection locked="0"/>
    </xf>
    <xf numFmtId="1" fontId="1" fillId="5" borderId="680" xfId="17" applyNumberFormat="1" applyFont="1" applyFill="1" applyBorder="1" applyProtection="1">
      <protection locked="0"/>
    </xf>
    <xf numFmtId="1" fontId="5" fillId="5" borderId="32" xfId="17" applyNumberFormat="1" applyFont="1" applyFill="1" applyBorder="1" applyAlignment="1">
      <alignment horizontal="left" vertical="center" wrapText="1"/>
    </xf>
    <xf numFmtId="1" fontId="5" fillId="5" borderId="34" xfId="17" applyNumberFormat="1" applyFont="1" applyFill="1" applyBorder="1" applyAlignment="1">
      <alignment horizontal="left" vertical="center" wrapText="1"/>
    </xf>
    <xf numFmtId="1" fontId="1" fillId="5" borderId="26" xfId="17" applyNumberFormat="1" applyFont="1" applyFill="1" applyBorder="1" applyProtection="1">
      <protection locked="0"/>
    </xf>
    <xf numFmtId="1" fontId="5" fillId="5" borderId="32" xfId="17" applyNumberFormat="1" applyFont="1" applyFill="1" applyBorder="1" applyProtection="1">
      <protection locked="0"/>
    </xf>
    <xf numFmtId="1" fontId="5" fillId="5" borderId="35" xfId="17" applyNumberFormat="1" applyFont="1" applyFill="1" applyBorder="1" applyProtection="1">
      <protection locked="0"/>
    </xf>
    <xf numFmtId="1" fontId="5" fillId="5" borderId="637" xfId="17" applyNumberFormat="1" applyFont="1" applyFill="1" applyBorder="1" applyAlignment="1">
      <alignment horizontal="left" vertical="center" wrapText="1"/>
    </xf>
    <xf numFmtId="1" fontId="5" fillId="5" borderId="129" xfId="17" applyNumberFormat="1" applyFont="1" applyFill="1" applyBorder="1" applyAlignment="1">
      <alignment horizontal="left" vertical="center" wrapText="1"/>
    </xf>
    <xf numFmtId="1" fontId="5" fillId="5" borderId="44" xfId="17" applyNumberFormat="1" applyFont="1" applyFill="1" applyBorder="1" applyProtection="1">
      <protection locked="0"/>
    </xf>
    <xf numFmtId="1" fontId="5" fillId="5" borderId="43" xfId="17" applyNumberFormat="1" applyFont="1" applyFill="1" applyBorder="1" applyProtection="1">
      <protection locked="0"/>
    </xf>
    <xf numFmtId="1" fontId="1" fillId="5" borderId="45" xfId="17" applyNumberFormat="1" applyFont="1" applyFill="1" applyBorder="1" applyProtection="1">
      <protection locked="0"/>
    </xf>
    <xf numFmtId="1" fontId="26" fillId="31" borderId="712" xfId="7" applyNumberFormat="1" applyFont="1" applyFill="1" applyBorder="1" applyAlignment="1">
      <alignment horizontal="left" wrapText="1"/>
    </xf>
    <xf numFmtId="1" fontId="26" fillId="31" borderId="712" xfId="7" applyNumberFormat="1" applyFont="1" applyFill="1" applyBorder="1" applyAlignment="1">
      <alignment wrapText="1"/>
    </xf>
    <xf numFmtId="1" fontId="26" fillId="31" borderId="0" xfId="7" applyNumberFormat="1" applyFont="1" applyFill="1" applyAlignment="1">
      <alignment wrapText="1"/>
    </xf>
    <xf numFmtId="1" fontId="36" fillId="5" borderId="0" xfId="0" applyNumberFormat="1" applyFont="1" applyFill="1"/>
    <xf numFmtId="1" fontId="36" fillId="5" borderId="0" xfId="0" applyNumberFormat="1" applyFont="1" applyFill="1" applyProtection="1">
      <protection locked="0"/>
    </xf>
    <xf numFmtId="1" fontId="36" fillId="22" borderId="0" xfId="0" applyNumberFormat="1" applyFont="1" applyFill="1" applyProtection="1">
      <protection locked="0"/>
    </xf>
    <xf numFmtId="1" fontId="36" fillId="28" borderId="0" xfId="0" applyNumberFormat="1" applyFont="1" applyFill="1" applyProtection="1">
      <protection locked="0"/>
    </xf>
    <xf numFmtId="1" fontId="36" fillId="3" borderId="0" xfId="0" applyNumberFormat="1" applyFont="1" applyFill="1"/>
    <xf numFmtId="1" fontId="5" fillId="0" borderId="713" xfId="7" applyNumberFormat="1" applyFont="1" applyBorder="1" applyAlignment="1">
      <alignment horizontal="center" vertical="center"/>
    </xf>
    <xf numFmtId="1" fontId="5" fillId="0" borderId="714" xfId="7" applyNumberFormat="1" applyFont="1" applyBorder="1" applyAlignment="1">
      <alignment horizontal="center" vertical="center"/>
    </xf>
    <xf numFmtId="1" fontId="5" fillId="0" borderId="713" xfId="7" applyNumberFormat="1" applyFont="1" applyBorder="1" applyAlignment="1">
      <alignment horizontal="center" vertical="center" wrapText="1"/>
    </xf>
    <xf numFmtId="0" fontId="64" fillId="0" borderId="715" xfId="7" applyFont="1" applyBorder="1"/>
    <xf numFmtId="0" fontId="64" fillId="0" borderId="714" xfId="7" applyFont="1" applyBorder="1"/>
    <xf numFmtId="1" fontId="5" fillId="0" borderId="716" xfId="7" applyNumberFormat="1" applyFont="1" applyBorder="1" applyAlignment="1">
      <alignment horizontal="center" vertical="center"/>
    </xf>
    <xf numFmtId="1" fontId="5" fillId="0" borderId="717" xfId="7" applyNumberFormat="1" applyFont="1" applyBorder="1" applyAlignment="1">
      <alignment horizontal="center" vertical="center"/>
    </xf>
    <xf numFmtId="1" fontId="5" fillId="0" borderId="718" xfId="7" applyNumberFormat="1" applyFont="1" applyBorder="1" applyAlignment="1">
      <alignment horizontal="center" vertical="center"/>
    </xf>
    <xf numFmtId="1" fontId="5" fillId="0" borderId="719" xfId="7" applyNumberFormat="1" applyFont="1" applyBorder="1" applyAlignment="1">
      <alignment horizontal="center" vertical="center"/>
    </xf>
    <xf numFmtId="1" fontId="5" fillId="0" borderId="720" xfId="7" applyNumberFormat="1" applyFont="1" applyBorder="1" applyAlignment="1">
      <alignment horizontal="center" vertical="center"/>
    </xf>
    <xf numFmtId="0" fontId="64" fillId="0" borderId="721" xfId="7" applyFont="1" applyBorder="1"/>
    <xf numFmtId="0" fontId="64" fillId="0" borderId="712" xfId="7" applyFont="1" applyBorder="1"/>
    <xf numFmtId="0" fontId="64" fillId="0" borderId="722" xfId="7" applyFont="1" applyBorder="1"/>
    <xf numFmtId="1" fontId="5" fillId="0" borderId="716" xfId="7" applyNumberFormat="1" applyFont="1" applyBorder="1" applyAlignment="1">
      <alignment horizontal="center" vertical="center" wrapText="1"/>
    </xf>
    <xf numFmtId="0" fontId="64" fillId="0" borderId="718" xfId="7" applyFont="1" applyBorder="1"/>
    <xf numFmtId="1" fontId="5" fillId="0" borderId="721" xfId="7" applyNumberFormat="1" applyFont="1" applyBorder="1" applyAlignment="1">
      <alignment horizontal="center" vertical="center"/>
    </xf>
    <xf numFmtId="1" fontId="5" fillId="0" borderId="722" xfId="7" applyNumberFormat="1" applyFont="1" applyBorder="1" applyAlignment="1">
      <alignment horizontal="center" vertical="center"/>
    </xf>
    <xf numFmtId="1" fontId="5" fillId="0" borderId="723" xfId="7" applyNumberFormat="1" applyFont="1" applyBorder="1" applyAlignment="1">
      <alignment horizontal="center" vertical="center" wrapText="1"/>
    </xf>
    <xf numFmtId="1" fontId="5" fillId="0" borderId="724" xfId="7" applyNumberFormat="1" applyFont="1" applyBorder="1" applyAlignment="1">
      <alignment horizontal="center" vertical="center" wrapText="1"/>
    </xf>
    <xf numFmtId="1" fontId="5" fillId="0" borderId="720" xfId="7" applyNumberFormat="1" applyFont="1" applyBorder="1" applyAlignment="1">
      <alignment horizontal="center" vertical="center" wrapText="1"/>
    </xf>
    <xf numFmtId="1" fontId="5" fillId="0" borderId="725" xfId="7" applyNumberFormat="1" applyFont="1" applyBorder="1" applyAlignment="1">
      <alignment horizontal="center" vertical="center" wrapText="1"/>
    </xf>
    <xf numFmtId="1" fontId="5" fillId="0" borderId="726" xfId="7" applyNumberFormat="1" applyFont="1" applyBorder="1" applyAlignment="1">
      <alignment horizontal="center" vertical="center" wrapText="1"/>
    </xf>
    <xf numFmtId="1" fontId="5" fillId="0" borderId="714" xfId="7" applyNumberFormat="1" applyFont="1" applyBorder="1" applyAlignment="1">
      <alignment horizontal="center" vertical="center" wrapText="1"/>
    </xf>
    <xf numFmtId="1" fontId="5" fillId="5" borderId="727" xfId="7" applyNumberFormat="1" applyFont="1" applyFill="1" applyBorder="1" applyAlignment="1">
      <alignment horizontal="left" vertical="center"/>
    </xf>
    <xf numFmtId="1" fontId="5" fillId="5" borderId="728" xfId="7" applyNumberFormat="1" applyFont="1" applyFill="1" applyBorder="1" applyAlignment="1">
      <alignment horizontal="left" vertical="center"/>
    </xf>
    <xf numFmtId="1" fontId="5" fillId="0" borderId="729" xfId="7" applyNumberFormat="1" applyFont="1" applyBorder="1" applyAlignment="1">
      <alignment horizontal="right"/>
    </xf>
    <xf numFmtId="1" fontId="5" fillId="0" borderId="730" xfId="7" applyNumberFormat="1" applyFont="1" applyBorder="1" applyAlignment="1">
      <alignment horizontal="right"/>
    </xf>
    <xf numFmtId="1" fontId="5" fillId="0" borderId="731" xfId="7" applyNumberFormat="1" applyFont="1" applyBorder="1" applyAlignment="1">
      <alignment horizontal="right"/>
    </xf>
    <xf numFmtId="1" fontId="5" fillId="32" borderId="732" xfId="7" applyNumberFormat="1" applyFont="1" applyFill="1" applyBorder="1" applyProtection="1">
      <protection locked="0"/>
    </xf>
    <xf numFmtId="1" fontId="5" fillId="32" borderId="733" xfId="7" applyNumberFormat="1" applyFont="1" applyFill="1" applyBorder="1" applyProtection="1">
      <protection locked="0"/>
    </xf>
    <xf numFmtId="1" fontId="5" fillId="33" borderId="734" xfId="7" applyNumberFormat="1" applyFont="1" applyFill="1" applyBorder="1"/>
    <xf numFmtId="1" fontId="5" fillId="33" borderId="735" xfId="7" applyNumberFormat="1" applyFont="1" applyFill="1" applyBorder="1"/>
    <xf numFmtId="1" fontId="5" fillId="5" borderId="736" xfId="7" applyNumberFormat="1" applyFont="1" applyFill="1" applyBorder="1" applyAlignment="1">
      <alignment horizontal="left" vertical="center"/>
    </xf>
    <xf numFmtId="1" fontId="5" fillId="5" borderId="737" xfId="7" applyNumberFormat="1" applyFont="1" applyFill="1" applyBorder="1" applyAlignment="1">
      <alignment horizontal="left" vertical="center"/>
    </xf>
    <xf numFmtId="1" fontId="5" fillId="0" borderId="738" xfId="7" applyNumberFormat="1" applyFont="1" applyBorder="1" applyAlignment="1">
      <alignment horizontal="right"/>
    </xf>
    <xf numFmtId="1" fontId="5" fillId="0" borderId="732" xfId="7" applyNumberFormat="1" applyFont="1" applyBorder="1" applyAlignment="1">
      <alignment horizontal="right"/>
    </xf>
    <xf numFmtId="1" fontId="5" fillId="0" borderId="739" xfId="7" applyNumberFormat="1" applyFont="1" applyBorder="1" applyAlignment="1">
      <alignment horizontal="right"/>
    </xf>
    <xf numFmtId="1" fontId="5" fillId="33" borderId="732" xfId="7" applyNumberFormat="1" applyFont="1" applyFill="1" applyBorder="1"/>
    <xf numFmtId="1" fontId="5" fillId="33" borderId="740" xfId="7" applyNumberFormat="1" applyFont="1" applyFill="1" applyBorder="1"/>
    <xf numFmtId="1" fontId="5" fillId="32" borderId="741" xfId="7" applyNumberFormat="1" applyFont="1" applyFill="1" applyBorder="1" applyProtection="1">
      <protection locked="0"/>
    </xf>
    <xf numFmtId="1" fontId="5" fillId="32" borderId="740" xfId="7" applyNumberFormat="1" applyFont="1" applyFill="1" applyBorder="1" applyProtection="1">
      <protection locked="0"/>
    </xf>
    <xf numFmtId="1" fontId="5" fillId="33" borderId="741" xfId="7" applyNumberFormat="1" applyFont="1" applyFill="1" applyBorder="1"/>
    <xf numFmtId="1" fontId="5" fillId="5" borderId="742" xfId="7" applyNumberFormat="1" applyFont="1" applyFill="1" applyBorder="1" applyAlignment="1">
      <alignment horizontal="left" vertical="center"/>
    </xf>
    <xf numFmtId="1" fontId="5" fillId="5" borderId="743" xfId="7" applyNumberFormat="1" applyFont="1" applyFill="1" applyBorder="1" applyAlignment="1">
      <alignment horizontal="left" vertical="center"/>
    </xf>
    <xf numFmtId="1" fontId="5" fillId="0" borderId="744" xfId="7" applyNumberFormat="1" applyFont="1" applyBorder="1" applyAlignment="1">
      <alignment horizontal="right" wrapText="1"/>
    </xf>
    <xf numFmtId="1" fontId="5" fillId="0" borderId="745" xfId="7" applyNumberFormat="1" applyFont="1" applyBorder="1" applyAlignment="1">
      <alignment horizontal="right" wrapText="1"/>
    </xf>
    <xf numFmtId="1" fontId="5" fillId="0" borderId="746" xfId="7" applyNumberFormat="1" applyFont="1" applyBorder="1" applyAlignment="1">
      <alignment horizontal="right" wrapText="1"/>
    </xf>
    <xf numFmtId="1" fontId="5" fillId="33" borderId="747" xfId="7" applyNumberFormat="1" applyFont="1" applyFill="1" applyBorder="1"/>
    <xf numFmtId="1" fontId="5" fillId="33" borderId="748" xfId="7" applyNumberFormat="1" applyFont="1" applyFill="1" applyBorder="1"/>
    <xf numFmtId="1" fontId="5" fillId="33" borderId="749" xfId="7" applyNumberFormat="1" applyFont="1" applyFill="1" applyBorder="1"/>
    <xf numFmtId="1" fontId="5" fillId="32" borderId="749" xfId="7" applyNumberFormat="1" applyFont="1" applyFill="1" applyBorder="1" applyProtection="1">
      <protection locked="0"/>
    </xf>
    <xf numFmtId="1" fontId="5" fillId="32" borderId="748" xfId="7" applyNumberFormat="1" applyFont="1" applyFill="1" applyBorder="1" applyProtection="1">
      <protection locked="0"/>
    </xf>
    <xf numFmtId="1" fontId="5" fillId="5" borderId="353" xfId="7" applyNumberFormat="1" applyFont="1" applyFill="1" applyBorder="1" applyAlignment="1">
      <alignment horizontal="center" vertical="center" wrapText="1"/>
    </xf>
    <xf numFmtId="1" fontId="5" fillId="5" borderId="727" xfId="7" applyNumberFormat="1" applyFont="1" applyFill="1" applyBorder="1" applyAlignment="1">
      <alignment vertical="center" wrapText="1"/>
    </xf>
    <xf numFmtId="1" fontId="5" fillId="0" borderId="750" xfId="7" applyNumberFormat="1" applyFont="1" applyBorder="1" applyAlignment="1">
      <alignment horizontal="right" wrapText="1"/>
    </xf>
    <xf numFmtId="1" fontId="5" fillId="0" borderId="751" xfId="7" applyNumberFormat="1" applyFont="1" applyBorder="1" applyAlignment="1">
      <alignment horizontal="right" wrapText="1"/>
    </xf>
    <xf numFmtId="1" fontId="5" fillId="0" borderId="752" xfId="7" applyNumberFormat="1" applyFont="1" applyBorder="1" applyAlignment="1">
      <alignment horizontal="right" wrapText="1"/>
    </xf>
    <xf numFmtId="1" fontId="5" fillId="32" borderId="753" xfId="7" applyNumberFormat="1" applyFont="1" applyFill="1" applyBorder="1" applyProtection="1">
      <protection locked="0"/>
    </xf>
    <xf numFmtId="1" fontId="5" fillId="32" borderId="754" xfId="7" applyNumberFormat="1" applyFont="1" applyFill="1" applyBorder="1" applyProtection="1">
      <protection locked="0"/>
    </xf>
    <xf numFmtId="1" fontId="5" fillId="34" borderId="754" xfId="7" applyNumberFormat="1" applyFont="1" applyFill="1" applyBorder="1" applyProtection="1">
      <protection locked="0"/>
    </xf>
    <xf numFmtId="1" fontId="5" fillId="34" borderId="733" xfId="7" applyNumberFormat="1" applyFont="1" applyFill="1" applyBorder="1" applyProtection="1">
      <protection locked="0"/>
    </xf>
    <xf numFmtId="1" fontId="5" fillId="5" borderId="755" xfId="7" applyNumberFormat="1" applyFont="1" applyFill="1" applyBorder="1" applyAlignment="1">
      <alignment horizontal="center" vertical="center" wrapText="1"/>
    </xf>
    <xf numFmtId="1" fontId="5" fillId="0" borderId="314" xfId="7" applyNumberFormat="1" applyFont="1" applyBorder="1" applyAlignment="1">
      <alignment horizontal="right" wrapText="1"/>
    </xf>
    <xf numFmtId="1" fontId="5" fillId="0" borderId="756" xfId="7" applyNumberFormat="1" applyFont="1" applyBorder="1" applyAlignment="1">
      <alignment horizontal="right" wrapText="1"/>
    </xf>
    <xf numFmtId="1" fontId="5" fillId="0" borderId="757" xfId="7" applyNumberFormat="1" applyFont="1" applyBorder="1" applyAlignment="1">
      <alignment horizontal="right" wrapText="1"/>
    </xf>
    <xf numFmtId="1" fontId="5" fillId="34" borderId="741" xfId="7" applyNumberFormat="1" applyFont="1" applyFill="1" applyBorder="1" applyProtection="1">
      <protection locked="0"/>
    </xf>
    <xf numFmtId="1" fontId="5" fillId="34" borderId="740" xfId="7" applyNumberFormat="1" applyFont="1" applyFill="1" applyBorder="1" applyProtection="1">
      <protection locked="0"/>
    </xf>
    <xf numFmtId="1" fontId="5" fillId="5" borderId="356" xfId="7" applyNumberFormat="1" applyFont="1" applyFill="1" applyBorder="1" applyAlignment="1">
      <alignment horizontal="center" vertical="center" wrapText="1"/>
    </xf>
    <xf numFmtId="1" fontId="5" fillId="0" borderId="758" xfId="7" applyNumberFormat="1" applyFont="1" applyBorder="1" applyAlignment="1">
      <alignment horizontal="right" wrapText="1"/>
    </xf>
    <xf numFmtId="1" fontId="5" fillId="0" borderId="759" xfId="7" applyNumberFormat="1" applyFont="1" applyBorder="1" applyAlignment="1">
      <alignment horizontal="right" wrapText="1"/>
    </xf>
    <xf numFmtId="1" fontId="5" fillId="32" borderId="747" xfId="7" applyNumberFormat="1" applyFont="1" applyFill="1" applyBorder="1" applyProtection="1">
      <protection locked="0"/>
    </xf>
    <xf numFmtId="1" fontId="5" fillId="34" borderId="749" xfId="7" applyNumberFormat="1" applyFont="1" applyFill="1" applyBorder="1" applyProtection="1">
      <protection locked="0"/>
    </xf>
    <xf numFmtId="1" fontId="5" fillId="34" borderId="748" xfId="7" applyNumberFormat="1" applyFont="1" applyFill="1" applyBorder="1" applyProtection="1">
      <protection locked="0"/>
    </xf>
    <xf numFmtId="0" fontId="65" fillId="0" borderId="0" xfId="7" applyFont="1"/>
    <xf numFmtId="1" fontId="0" fillId="5" borderId="0" xfId="0" applyNumberFormat="1" applyFill="1" applyProtection="1">
      <protection locked="0"/>
    </xf>
    <xf numFmtId="1" fontId="0" fillId="28" borderId="0" xfId="0" applyNumberFormat="1" applyFill="1" applyProtection="1">
      <protection locked="0"/>
    </xf>
    <xf numFmtId="0" fontId="10" fillId="0" borderId="675" xfId="0" applyFont="1" applyBorder="1" applyAlignment="1">
      <alignment horizontal="center" vertical="center"/>
    </xf>
    <xf numFmtId="1" fontId="10" fillId="0" borderId="667" xfId="0" applyNumberFormat="1" applyFont="1" applyBorder="1" applyAlignment="1">
      <alignment horizontal="center" vertical="center" wrapText="1"/>
    </xf>
    <xf numFmtId="1" fontId="10" fillId="0" borderId="536" xfId="0" applyNumberFormat="1" applyFont="1" applyBorder="1" applyAlignment="1">
      <alignment horizontal="center" vertical="center" wrapText="1"/>
    </xf>
    <xf numFmtId="1" fontId="10" fillId="0" borderId="675" xfId="0" applyNumberFormat="1" applyFont="1" applyBorder="1" applyAlignment="1">
      <alignment horizontal="center" vertical="center" wrapText="1"/>
    </xf>
    <xf numFmtId="1" fontId="10" fillId="0" borderId="107" xfId="0" applyNumberFormat="1" applyFont="1" applyBorder="1" applyAlignment="1">
      <alignment horizontal="center" vertical="center" wrapText="1"/>
    </xf>
    <xf numFmtId="1" fontId="10" fillId="0" borderId="705" xfId="0" applyNumberFormat="1" applyFont="1" applyBorder="1" applyAlignment="1">
      <alignment horizontal="center" vertical="center" wrapText="1"/>
    </xf>
    <xf numFmtId="1" fontId="10" fillId="0" borderId="709" xfId="0" applyNumberFormat="1" applyFont="1" applyBorder="1" applyAlignment="1">
      <alignment horizontal="center" vertical="center"/>
    </xf>
    <xf numFmtId="1" fontId="10" fillId="0" borderId="17" xfId="0" applyNumberFormat="1" applyFont="1" applyBorder="1" applyAlignment="1">
      <alignment horizontal="center" vertical="center"/>
    </xf>
    <xf numFmtId="0" fontId="10" fillId="0" borderId="666" xfId="0" applyFont="1" applyBorder="1" applyAlignment="1">
      <alignment horizontal="center" vertical="center" wrapText="1"/>
    </xf>
    <xf numFmtId="0" fontId="10" fillId="0" borderId="679" xfId="0" applyFont="1" applyBorder="1" applyAlignment="1">
      <alignment vertical="center" wrapText="1"/>
    </xf>
    <xf numFmtId="1" fontId="10" fillId="0" borderId="681" xfId="0" applyNumberFormat="1" applyFont="1" applyBorder="1"/>
    <xf numFmtId="1" fontId="10" fillId="0" borderId="680" xfId="0" applyNumberFormat="1" applyFont="1" applyBorder="1"/>
    <xf numFmtId="0" fontId="10" fillId="0" borderId="706" xfId="0" applyFont="1" applyBorder="1" applyAlignment="1">
      <alignment horizontal="center" vertical="center" wrapText="1"/>
    </xf>
    <xf numFmtId="0" fontId="10" fillId="0" borderId="36" xfId="0" applyFont="1" applyBorder="1" applyAlignment="1">
      <alignment vertical="center" wrapText="1"/>
    </xf>
    <xf numFmtId="0" fontId="10" fillId="0" borderId="658" xfId="0" applyFont="1" applyBorder="1" applyAlignment="1">
      <alignment horizontal="center" vertical="center" wrapText="1"/>
    </xf>
    <xf numFmtId="0" fontId="10" fillId="0" borderId="44" xfId="0" applyFont="1" applyBorder="1" applyAlignment="1">
      <alignment vertical="center" wrapText="1"/>
    </xf>
    <xf numFmtId="0" fontId="10" fillId="0" borderId="25" xfId="0" applyFont="1" applyBorder="1" applyAlignment="1">
      <alignment vertical="center" wrapText="1"/>
    </xf>
    <xf numFmtId="0" fontId="10" fillId="0" borderId="658" xfId="0" applyFont="1" applyBorder="1" applyAlignment="1">
      <alignment vertical="center" wrapText="1"/>
    </xf>
    <xf numFmtId="1" fontId="32" fillId="4" borderId="0" xfId="0" applyNumberFormat="1" applyFont="1" applyFill="1" applyAlignment="1">
      <alignment vertical="center"/>
    </xf>
    <xf numFmtId="1" fontId="10" fillId="0" borderId="666" xfId="0" applyNumberFormat="1" applyFont="1" applyBorder="1" applyAlignment="1">
      <alignment horizontal="center" vertical="center"/>
    </xf>
    <xf numFmtId="1" fontId="10" fillId="0" borderId="688" xfId="0" applyNumberFormat="1" applyFont="1" applyBorder="1" applyAlignment="1">
      <alignment horizontal="center" vertical="center" wrapText="1"/>
    </xf>
    <xf numFmtId="1" fontId="10" fillId="0" borderId="706" xfId="0" applyNumberFormat="1" applyFont="1" applyBorder="1" applyAlignment="1">
      <alignment horizontal="center" vertical="center"/>
    </xf>
    <xf numFmtId="1" fontId="10" fillId="0" borderId="637" xfId="0" applyNumberFormat="1" applyFont="1" applyBorder="1" applyAlignment="1">
      <alignment horizontal="center" vertical="center" wrapText="1"/>
    </xf>
    <xf numFmtId="1" fontId="10" fillId="0" borderId="670" xfId="0" applyNumberFormat="1" applyFont="1" applyBorder="1" applyAlignment="1">
      <alignment horizontal="center" vertical="center"/>
    </xf>
    <xf numFmtId="1" fontId="10" fillId="0" borderId="673" xfId="0" applyNumberFormat="1" applyFont="1" applyBorder="1" applyAlignment="1">
      <alignment horizontal="center" vertical="center"/>
    </xf>
    <xf numFmtId="1" fontId="10" fillId="0" borderId="672" xfId="0" applyNumberFormat="1" applyFont="1" applyBorder="1" applyAlignment="1">
      <alignment horizontal="center" vertical="center"/>
    </xf>
    <xf numFmtId="1" fontId="10" fillId="0" borderId="658" xfId="0" applyNumberFormat="1" applyFont="1" applyBorder="1" applyAlignment="1">
      <alignment horizontal="center" vertical="center"/>
    </xf>
    <xf numFmtId="1" fontId="10" fillId="0" borderId="709" xfId="0" applyNumberFormat="1" applyFont="1" applyBorder="1" applyAlignment="1">
      <alignment horizontal="center" vertical="center" wrapText="1"/>
    </xf>
    <xf numFmtId="0" fontId="10" fillId="5" borderId="669" xfId="0" applyFont="1" applyFill="1" applyBorder="1" applyAlignment="1">
      <alignment horizontal="left" vertical="center" wrapText="1"/>
    </xf>
    <xf numFmtId="1" fontId="10" fillId="5" borderId="682" xfId="0" applyNumberFormat="1" applyFont="1" applyFill="1" applyBorder="1" applyAlignment="1">
      <alignment vertical="center" wrapText="1"/>
    </xf>
    <xf numFmtId="1" fontId="10" fillId="5" borderId="681" xfId="0" applyNumberFormat="1" applyFont="1" applyFill="1" applyBorder="1" applyAlignment="1">
      <alignment horizontal="right" wrapText="1"/>
    </xf>
    <xf numFmtId="1" fontId="10" fillId="5" borderId="680" xfId="0" applyNumberFormat="1" applyFont="1" applyFill="1" applyBorder="1" applyAlignment="1">
      <alignment horizontal="right"/>
    </xf>
    <xf numFmtId="1" fontId="10" fillId="12" borderId="680" xfId="0" applyNumberFormat="1" applyFont="1" applyFill="1" applyBorder="1" applyProtection="1">
      <protection locked="0"/>
    </xf>
    <xf numFmtId="1" fontId="10" fillId="7" borderId="680" xfId="0" applyNumberFormat="1" applyFont="1" applyFill="1" applyBorder="1" applyProtection="1">
      <protection locked="0"/>
    </xf>
    <xf numFmtId="1" fontId="10" fillId="7" borderId="679" xfId="0" applyNumberFormat="1" applyFont="1" applyFill="1" applyBorder="1" applyProtection="1">
      <protection locked="0"/>
    </xf>
    <xf numFmtId="0" fontId="10" fillId="5" borderId="17" xfId="0" applyFont="1" applyFill="1" applyBorder="1" applyAlignment="1">
      <alignment horizontal="left" vertical="center" wrapText="1"/>
    </xf>
    <xf numFmtId="1" fontId="10" fillId="5" borderId="26" xfId="0" applyNumberFormat="1" applyFont="1" applyFill="1" applyBorder="1" applyAlignment="1">
      <alignment vertical="center" wrapText="1"/>
    </xf>
    <xf numFmtId="1" fontId="10" fillId="12" borderId="60" xfId="0" applyNumberFormat="1" applyFont="1" applyFill="1" applyBorder="1" applyProtection="1">
      <protection locked="0"/>
    </xf>
    <xf numFmtId="0" fontId="10" fillId="5" borderId="129" xfId="0" applyFont="1" applyFill="1" applyBorder="1" applyAlignment="1">
      <alignment horizontal="left" vertical="center" wrapText="1"/>
    </xf>
    <xf numFmtId="1" fontId="10" fillId="5" borderId="675" xfId="0" applyNumberFormat="1" applyFont="1" applyFill="1" applyBorder="1" applyAlignment="1">
      <alignment horizontal="center"/>
    </xf>
    <xf numFmtId="1" fontId="10" fillId="5" borderId="676" xfId="0" applyNumberFormat="1" applyFont="1" applyFill="1" applyBorder="1" applyAlignment="1">
      <alignment horizontal="right"/>
    </xf>
    <xf numFmtId="1" fontId="10" fillId="5" borderId="708" xfId="0" applyNumberFormat="1" applyFont="1" applyFill="1" applyBorder="1" applyAlignment="1">
      <alignment horizontal="right"/>
    </xf>
    <xf numFmtId="1" fontId="10" fillId="5" borderId="673" xfId="0" applyNumberFormat="1" applyFont="1" applyFill="1" applyBorder="1" applyAlignment="1">
      <alignment horizontal="right"/>
    </xf>
    <xf numFmtId="1" fontId="10" fillId="5" borderId="676" xfId="0" applyNumberFormat="1" applyFont="1" applyFill="1" applyBorder="1"/>
    <xf numFmtId="1" fontId="10" fillId="5" borderId="673" xfId="0" applyNumberFormat="1" applyFont="1" applyFill="1" applyBorder="1"/>
    <xf numFmtId="1" fontId="10" fillId="5" borderId="677" xfId="0" applyNumberFormat="1" applyFont="1" applyFill="1" applyBorder="1"/>
    <xf numFmtId="1" fontId="10" fillId="5" borderId="670" xfId="0" applyNumberFormat="1" applyFont="1" applyFill="1" applyBorder="1"/>
    <xf numFmtId="1" fontId="10" fillId="5" borderId="678" xfId="0" applyNumberFormat="1" applyFont="1" applyFill="1" applyBorder="1"/>
    <xf numFmtId="1" fontId="10" fillId="5" borderId="675" xfId="0" applyNumberFormat="1" applyFont="1" applyFill="1" applyBorder="1"/>
    <xf numFmtId="1" fontId="10" fillId="12" borderId="681" xfId="0" applyNumberFormat="1" applyFont="1" applyFill="1" applyBorder="1" applyAlignment="1">
      <alignment horizontal="right" wrapText="1"/>
    </xf>
    <xf numFmtId="1" fontId="10" fillId="12" borderId="681" xfId="0" applyNumberFormat="1" applyFont="1" applyFill="1" applyBorder="1" applyProtection="1">
      <protection locked="0"/>
    </xf>
    <xf numFmtId="1" fontId="10" fillId="12" borderId="30" xfId="0" applyNumberFormat="1" applyFont="1" applyFill="1" applyBorder="1" applyProtection="1">
      <protection locked="0"/>
    </xf>
    <xf numFmtId="1" fontId="10" fillId="12" borderId="228" xfId="0" applyNumberFormat="1" applyFont="1" applyFill="1" applyBorder="1" applyProtection="1">
      <protection locked="0"/>
    </xf>
    <xf numFmtId="1" fontId="10" fillId="12" borderId="679" xfId="0" applyNumberFormat="1" applyFont="1" applyFill="1" applyBorder="1" applyProtection="1">
      <protection locked="0"/>
    </xf>
    <xf numFmtId="1" fontId="10" fillId="12" borderId="24" xfId="0" applyNumberFormat="1" applyFont="1" applyFill="1" applyBorder="1" applyAlignment="1">
      <alignment horizontal="right" wrapText="1"/>
    </xf>
    <xf numFmtId="1" fontId="10" fillId="12" borderId="24" xfId="0" applyNumberFormat="1" applyFont="1" applyFill="1" applyBorder="1" applyProtection="1">
      <protection locked="0"/>
    </xf>
    <xf numFmtId="1" fontId="10" fillId="12" borderId="113" xfId="0" applyNumberFormat="1" applyFont="1" applyFill="1" applyBorder="1" applyProtection="1">
      <protection locked="0"/>
    </xf>
    <xf numFmtId="1" fontId="10" fillId="12" borderId="114" xfId="0" applyNumberFormat="1" applyFont="1" applyFill="1" applyBorder="1" applyProtection="1">
      <protection locked="0"/>
    </xf>
    <xf numFmtId="1" fontId="10" fillId="12" borderId="25" xfId="0" applyNumberFormat="1" applyFont="1" applyFill="1" applyBorder="1" applyProtection="1">
      <protection locked="0"/>
    </xf>
    <xf numFmtId="1" fontId="10" fillId="5" borderId="32" xfId="0" applyNumberFormat="1" applyFont="1" applyFill="1" applyBorder="1" applyAlignment="1">
      <alignment vertical="center" wrapText="1"/>
    </xf>
    <xf numFmtId="1" fontId="10" fillId="12" borderId="33" xfId="0" applyNumberFormat="1" applyFont="1" applyFill="1" applyBorder="1" applyAlignment="1">
      <alignment horizontal="right" wrapText="1"/>
    </xf>
    <xf numFmtId="1" fontId="10" fillId="12" borderId="33" xfId="0" applyNumberFormat="1" applyFont="1" applyFill="1" applyBorder="1" applyProtection="1">
      <protection locked="0"/>
    </xf>
    <xf numFmtId="1" fontId="10" fillId="12" borderId="35" xfId="0" applyNumberFormat="1" applyFont="1" applyFill="1" applyBorder="1" applyProtection="1">
      <protection locked="0"/>
    </xf>
    <xf numFmtId="1" fontId="10" fillId="12" borderId="229" xfId="0" applyNumberFormat="1" applyFont="1" applyFill="1" applyBorder="1" applyProtection="1">
      <protection locked="0"/>
    </xf>
    <xf numFmtId="1" fontId="10" fillId="12" borderId="34" xfId="0" applyNumberFormat="1" applyFont="1" applyFill="1" applyBorder="1" applyProtection="1">
      <protection locked="0"/>
    </xf>
    <xf numFmtId="1" fontId="10" fillId="12" borderId="36" xfId="0" applyNumberFormat="1" applyFont="1" applyFill="1" applyBorder="1" applyProtection="1">
      <protection locked="0"/>
    </xf>
    <xf numFmtId="1" fontId="10" fillId="12" borderId="676" xfId="0" applyNumberFormat="1" applyFont="1" applyFill="1" applyBorder="1" applyAlignment="1">
      <alignment horizontal="right"/>
    </xf>
    <xf numFmtId="1" fontId="10" fillId="12" borderId="676" xfId="0" applyNumberFormat="1" applyFont="1" applyFill="1" applyBorder="1"/>
    <xf numFmtId="1" fontId="10" fillId="12" borderId="677" xfId="0" applyNumberFormat="1" applyFont="1" applyFill="1" applyBorder="1"/>
    <xf numFmtId="1" fontId="10" fillId="12" borderId="670" xfId="0" applyNumberFormat="1" applyFont="1" applyFill="1" applyBorder="1"/>
    <xf numFmtId="1" fontId="10" fillId="12" borderId="678" xfId="0" applyNumberFormat="1" applyFont="1" applyFill="1" applyBorder="1"/>
    <xf numFmtId="1" fontId="10" fillId="12" borderId="673" xfId="0" applyNumberFormat="1" applyFont="1" applyFill="1" applyBorder="1"/>
    <xf numFmtId="1" fontId="10" fillId="12" borderId="675" xfId="0" applyNumberFormat="1" applyFont="1" applyFill="1" applyBorder="1"/>
    <xf numFmtId="1" fontId="0" fillId="26" borderId="0" xfId="0" applyNumberFormat="1" applyFill="1" applyProtection="1">
      <protection locked="0"/>
    </xf>
    <xf numFmtId="1" fontId="0" fillId="26" borderId="0" xfId="0" applyNumberFormat="1" applyFill="1"/>
    <xf numFmtId="1" fontId="5" fillId="5" borderId="682" xfId="0" applyNumberFormat="1" applyFont="1" applyFill="1" applyBorder="1" applyAlignment="1">
      <alignment vertical="center" wrapText="1"/>
    </xf>
    <xf numFmtId="1" fontId="5" fillId="5" borderId="26" xfId="0" applyNumberFormat="1" applyFont="1" applyFill="1" applyBorder="1" applyAlignment="1">
      <alignment vertical="center" wrapText="1"/>
    </xf>
    <xf numFmtId="1" fontId="10" fillId="5" borderId="677" xfId="0" applyNumberFormat="1" applyFont="1" applyFill="1" applyBorder="1" applyAlignment="1">
      <alignment horizontal="right"/>
    </xf>
    <xf numFmtId="1" fontId="10" fillId="5" borderId="686" xfId="0" applyNumberFormat="1" applyFont="1" applyFill="1" applyBorder="1"/>
    <xf numFmtId="1" fontId="10" fillId="5" borderId="671" xfId="0" applyNumberFormat="1" applyFont="1" applyFill="1" applyBorder="1"/>
    <xf numFmtId="1" fontId="10" fillId="12" borderId="760" xfId="0" applyNumberFormat="1" applyFont="1" applyFill="1" applyBorder="1" applyAlignment="1">
      <alignment horizontal="right"/>
    </xf>
    <xf numFmtId="1" fontId="10" fillId="12" borderId="761" xfId="0" applyNumberFormat="1" applyFont="1" applyFill="1" applyBorder="1"/>
    <xf numFmtId="1" fontId="10" fillId="12" borderId="762" xfId="0" applyNumberFormat="1" applyFont="1" applyFill="1" applyBorder="1"/>
    <xf numFmtId="1" fontId="10" fillId="12" borderId="763" xfId="0" applyNumberFormat="1" applyFont="1" applyFill="1" applyBorder="1"/>
    <xf numFmtId="1" fontId="10" fillId="12" borderId="764" xfId="0" applyNumberFormat="1" applyFont="1" applyFill="1" applyBorder="1"/>
    <xf numFmtId="1" fontId="10" fillId="12" borderId="765" xfId="0" applyNumberFormat="1" applyFont="1" applyFill="1" applyBorder="1"/>
    <xf numFmtId="1" fontId="10" fillId="12" borderId="766" xfId="0" applyNumberFormat="1" applyFont="1" applyFill="1" applyBorder="1"/>
    <xf numFmtId="1" fontId="10" fillId="12" borderId="760" xfId="0" applyNumberFormat="1" applyFont="1" applyFill="1" applyBorder="1"/>
    <xf numFmtId="1" fontId="10" fillId="5" borderId="578" xfId="0" applyNumberFormat="1" applyFont="1" applyFill="1" applyBorder="1"/>
    <xf numFmtId="1" fontId="10" fillId="5" borderId="93" xfId="0" applyNumberFormat="1" applyFont="1" applyFill="1" applyBorder="1"/>
    <xf numFmtId="1" fontId="10" fillId="5" borderId="544" xfId="0" applyNumberFormat="1" applyFont="1" applyFill="1" applyBorder="1"/>
    <xf numFmtId="1" fontId="10" fillId="5" borderId="767" xfId="0" applyNumberFormat="1" applyFont="1" applyFill="1" applyBorder="1"/>
    <xf numFmtId="1" fontId="10" fillId="5" borderId="247" xfId="0" applyNumberFormat="1" applyFont="1" applyFill="1" applyBorder="1"/>
    <xf numFmtId="1" fontId="10" fillId="5" borderId="129" xfId="0" applyNumberFormat="1" applyFont="1" applyFill="1" applyBorder="1"/>
    <xf numFmtId="1" fontId="10" fillId="5" borderId="584" xfId="0" applyNumberFormat="1" applyFont="1" applyFill="1" applyBorder="1"/>
    <xf numFmtId="1" fontId="10" fillId="5" borderId="658" xfId="0" applyNumberFormat="1" applyFont="1" applyFill="1" applyBorder="1"/>
    <xf numFmtId="0" fontId="5" fillId="5" borderId="0" xfId="0" applyFont="1" applyFill="1" applyAlignment="1">
      <alignment horizontal="center" vertical="center" wrapText="1"/>
    </xf>
    <xf numFmtId="0" fontId="32" fillId="4" borderId="0" xfId="0" applyFont="1" applyFill="1"/>
    <xf numFmtId="0" fontId="66" fillId="4" borderId="0" xfId="0" applyFont="1" applyFill="1"/>
    <xf numFmtId="0" fontId="67" fillId="4" borderId="0" xfId="0" applyFont="1" applyFill="1"/>
    <xf numFmtId="0" fontId="67" fillId="0" borderId="0" xfId="0" applyFont="1"/>
    <xf numFmtId="0" fontId="5" fillId="4" borderId="667" xfId="0" applyFont="1" applyFill="1" applyBorder="1" applyAlignment="1">
      <alignment horizontal="center" vertical="center"/>
    </xf>
    <xf numFmtId="1" fontId="5" fillId="4" borderId="666" xfId="0" applyNumberFormat="1" applyFont="1" applyFill="1" applyBorder="1" applyAlignment="1" applyProtection="1">
      <alignment horizontal="center" vertical="center" wrapText="1"/>
      <protection hidden="1"/>
    </xf>
    <xf numFmtId="1" fontId="10" fillId="4" borderId="670" xfId="0" applyNumberFormat="1" applyFont="1" applyFill="1" applyBorder="1" applyAlignment="1">
      <alignment horizontal="center" vertical="center"/>
    </xf>
    <xf numFmtId="1" fontId="10" fillId="4" borderId="671" xfId="0" applyNumberFormat="1" applyFont="1" applyFill="1" applyBorder="1" applyAlignment="1">
      <alignment horizontal="center" vertical="center"/>
    </xf>
    <xf numFmtId="1" fontId="10" fillId="4" borderId="673" xfId="0" applyNumberFormat="1" applyFont="1" applyFill="1" applyBorder="1" applyAlignment="1">
      <alignment horizontal="center" vertical="center"/>
    </xf>
    <xf numFmtId="0" fontId="10" fillId="4" borderId="670" xfId="0" applyFont="1" applyFill="1" applyBorder="1" applyAlignment="1">
      <alignment horizontal="center" vertical="center"/>
    </xf>
    <xf numFmtId="0" fontId="10" fillId="4" borderId="671" xfId="0" applyFont="1" applyFill="1" applyBorder="1" applyAlignment="1">
      <alignment horizontal="center" vertical="center"/>
    </xf>
    <xf numFmtId="0" fontId="10" fillId="4" borderId="673" xfId="0" applyFont="1" applyFill="1" applyBorder="1" applyAlignment="1">
      <alignment horizontal="center" vertical="center"/>
    </xf>
    <xf numFmtId="0" fontId="10" fillId="4" borderId="672" xfId="0" applyFont="1" applyFill="1" applyBorder="1" applyAlignment="1">
      <alignment horizontal="center" vertical="center"/>
    </xf>
    <xf numFmtId="0" fontId="5" fillId="4" borderId="85" xfId="0" applyFont="1" applyFill="1" applyBorder="1" applyAlignment="1">
      <alignment horizontal="center" vertical="center"/>
    </xf>
    <xf numFmtId="1" fontId="5" fillId="4" borderId="706" xfId="0" applyNumberFormat="1" applyFont="1" applyFill="1" applyBorder="1" applyAlignment="1" applyProtection="1">
      <alignment horizontal="center" vertical="center" wrapText="1"/>
      <protection hidden="1"/>
    </xf>
    <xf numFmtId="1" fontId="10" fillId="4" borderId="670" xfId="0" applyNumberFormat="1" applyFont="1" applyFill="1" applyBorder="1" applyAlignment="1">
      <alignment horizontal="center" vertical="center" wrapText="1"/>
    </xf>
    <xf numFmtId="1" fontId="10" fillId="4" borderId="671" xfId="0" applyNumberFormat="1" applyFont="1" applyFill="1" applyBorder="1" applyAlignment="1">
      <alignment horizontal="center" vertical="center" wrapText="1"/>
    </xf>
    <xf numFmtId="1" fontId="10" fillId="4" borderId="673" xfId="0" applyNumberFormat="1" applyFont="1" applyFill="1" applyBorder="1" applyAlignment="1">
      <alignment horizontal="center" vertical="center" wrapText="1"/>
    </xf>
    <xf numFmtId="1" fontId="10" fillId="4" borderId="675" xfId="0" applyNumberFormat="1" applyFont="1" applyFill="1" applyBorder="1" applyAlignment="1">
      <alignment horizontal="center" vertical="center"/>
    </xf>
    <xf numFmtId="1" fontId="10" fillId="4" borderId="675" xfId="0" applyNumberFormat="1" applyFont="1" applyFill="1" applyBorder="1" applyAlignment="1">
      <alignment horizontal="center" vertical="center" wrapText="1"/>
    </xf>
    <xf numFmtId="1" fontId="10" fillId="4" borderId="689" xfId="0" applyNumberFormat="1" applyFont="1" applyFill="1" applyBorder="1" applyAlignment="1">
      <alignment horizontal="center" vertical="center" wrapText="1"/>
    </xf>
    <xf numFmtId="1" fontId="10" fillId="4" borderId="705" xfId="0" applyNumberFormat="1" applyFont="1" applyFill="1" applyBorder="1" applyAlignment="1">
      <alignment horizontal="center" vertical="center" wrapText="1"/>
    </xf>
    <xf numFmtId="1" fontId="10" fillId="4" borderId="703" xfId="0" applyNumberFormat="1" applyFont="1" applyFill="1" applyBorder="1" applyAlignment="1">
      <alignment horizontal="center" vertical="center" wrapText="1"/>
    </xf>
    <xf numFmtId="1" fontId="10" fillId="4" borderId="704" xfId="0" applyNumberFormat="1" applyFont="1" applyFill="1" applyBorder="1" applyAlignment="1">
      <alignment horizontal="center" vertical="center" wrapText="1"/>
    </xf>
    <xf numFmtId="1" fontId="10" fillId="4" borderId="676" xfId="0" applyNumberFormat="1" applyFont="1" applyFill="1" applyBorder="1" applyAlignment="1">
      <alignment horizontal="center" vertical="center" wrapText="1"/>
    </xf>
    <xf numFmtId="1" fontId="10" fillId="4" borderId="677" xfId="0" applyNumberFormat="1" applyFont="1" applyFill="1" applyBorder="1" applyAlignment="1">
      <alignment horizontal="center" vertical="center" wrapText="1"/>
    </xf>
    <xf numFmtId="1" fontId="10" fillId="4" borderId="686" xfId="0" applyNumberFormat="1" applyFont="1" applyFill="1" applyBorder="1" applyAlignment="1">
      <alignment horizontal="center" vertical="center" wrapText="1"/>
    </xf>
    <xf numFmtId="1" fontId="10" fillId="4" borderId="673" xfId="0" applyNumberFormat="1" applyFont="1" applyFill="1" applyBorder="1" applyAlignment="1">
      <alignment horizontal="center" vertical="center" wrapText="1"/>
    </xf>
    <xf numFmtId="1" fontId="10" fillId="4" borderId="107" xfId="0" applyNumberFormat="1" applyFont="1" applyFill="1" applyBorder="1" applyAlignment="1">
      <alignment horizontal="center" vertical="center" wrapText="1"/>
    </xf>
    <xf numFmtId="1" fontId="10" fillId="4" borderId="678" xfId="0" applyNumberFormat="1" applyFont="1" applyFill="1" applyBorder="1" applyAlignment="1">
      <alignment horizontal="center" vertical="center" wrapText="1"/>
    </xf>
    <xf numFmtId="1" fontId="5" fillId="4" borderId="682" xfId="0" applyNumberFormat="1" applyFont="1" applyFill="1" applyBorder="1" applyAlignment="1">
      <alignment horizontal="left" vertical="center" wrapText="1"/>
    </xf>
    <xf numFmtId="1" fontId="5" fillId="5" borderId="679" xfId="0" applyNumberFormat="1" applyFont="1" applyFill="1" applyBorder="1" applyAlignment="1">
      <alignment horizontal="right" wrapText="1"/>
    </xf>
    <xf numFmtId="1" fontId="5" fillId="5" borderId="681" xfId="0" applyNumberFormat="1" applyFont="1" applyFill="1" applyBorder="1" applyAlignment="1">
      <alignment horizontal="right" wrapText="1"/>
    </xf>
    <xf numFmtId="1" fontId="5" fillId="0" borderId="690" xfId="0" applyNumberFormat="1" applyFont="1" applyBorder="1"/>
    <xf numFmtId="1" fontId="5" fillId="0" borderId="30" xfId="0" applyNumberFormat="1" applyFont="1" applyBorder="1"/>
    <xf numFmtId="0" fontId="5" fillId="0" borderId="681" xfId="0" applyFont="1" applyBorder="1"/>
    <xf numFmtId="1" fontId="5" fillId="0" borderId="680" xfId="0" applyNumberFormat="1" applyFont="1" applyBorder="1"/>
    <xf numFmtId="1" fontId="5" fillId="4" borderId="43" xfId="0" applyNumberFormat="1" applyFont="1" applyFill="1" applyBorder="1" applyAlignment="1">
      <alignment horizontal="left" vertical="center" wrapText="1"/>
    </xf>
    <xf numFmtId="1" fontId="5" fillId="5" borderId="44" xfId="0" applyNumberFormat="1" applyFont="1" applyFill="1" applyBorder="1" applyAlignment="1">
      <alignment horizontal="right" wrapText="1"/>
    </xf>
    <xf numFmtId="1" fontId="5" fillId="5" borderId="46" xfId="0" applyNumberFormat="1" applyFont="1" applyFill="1" applyBorder="1" applyAlignment="1">
      <alignment horizontal="right" wrapText="1"/>
    </xf>
    <xf numFmtId="1" fontId="5" fillId="5" borderId="170" xfId="0" applyNumberFormat="1" applyFont="1" applyFill="1" applyBorder="1" applyAlignment="1">
      <alignment horizontal="right" wrapText="1"/>
    </xf>
    <xf numFmtId="1" fontId="5" fillId="5" borderId="45" xfId="0" applyNumberFormat="1" applyFont="1" applyFill="1" applyBorder="1" applyAlignment="1">
      <alignment horizontal="right" wrapText="1"/>
    </xf>
    <xf numFmtId="1" fontId="5" fillId="33" borderId="768" xfId="7" applyNumberFormat="1" applyFont="1" applyFill="1" applyBorder="1"/>
    <xf numFmtId="1" fontId="5" fillId="33" borderId="769" xfId="7" applyNumberFormat="1" applyFont="1" applyFill="1" applyBorder="1"/>
    <xf numFmtId="1" fontId="5" fillId="33" borderId="737" xfId="7" applyNumberFormat="1" applyFont="1" applyFill="1" applyBorder="1"/>
    <xf numFmtId="1" fontId="5" fillId="0" borderId="45" xfId="0" applyNumberFormat="1" applyFont="1" applyBorder="1"/>
    <xf numFmtId="1" fontId="5" fillId="5" borderId="690" xfId="0" applyNumberFormat="1" applyFont="1" applyFill="1" applyBorder="1" applyAlignment="1">
      <alignment horizontal="right" wrapText="1"/>
    </xf>
    <xf numFmtId="1" fontId="5" fillId="5" borderId="30" xfId="0" applyNumberFormat="1" applyFont="1" applyFill="1" applyBorder="1" applyAlignment="1">
      <alignment horizontal="right" wrapText="1"/>
    </xf>
    <xf numFmtId="1" fontId="5" fillId="4" borderId="26" xfId="0" applyNumberFormat="1" applyFont="1" applyFill="1" applyBorder="1" applyAlignment="1">
      <alignment horizontal="left" vertical="center" wrapText="1"/>
    </xf>
    <xf numFmtId="1" fontId="5" fillId="5" borderId="25" xfId="0" applyNumberFormat="1" applyFont="1" applyFill="1" applyBorder="1" applyAlignment="1">
      <alignment horizontal="right" wrapText="1"/>
    </xf>
    <xf numFmtId="1" fontId="5" fillId="5" borderId="24" xfId="0" applyNumberFormat="1" applyFont="1" applyFill="1" applyBorder="1" applyAlignment="1">
      <alignment horizontal="right" wrapText="1"/>
    </xf>
    <xf numFmtId="1" fontId="5" fillId="5" borderId="23" xfId="0" applyNumberFormat="1" applyFont="1" applyFill="1" applyBorder="1" applyAlignment="1">
      <alignment horizontal="right" wrapText="1"/>
    </xf>
    <xf numFmtId="1" fontId="5" fillId="5" borderId="113" xfId="0" applyNumberFormat="1" applyFont="1" applyFill="1" applyBorder="1" applyAlignment="1">
      <alignment horizontal="right" wrapText="1"/>
    </xf>
    <xf numFmtId="0" fontId="5" fillId="0" borderId="24" xfId="0" applyFont="1" applyBorder="1"/>
    <xf numFmtId="1" fontId="5" fillId="0" borderId="23" xfId="0" applyNumberFormat="1" applyFont="1" applyBorder="1"/>
    <xf numFmtId="1" fontId="5" fillId="0" borderId="113" xfId="0" applyNumberFormat="1" applyFont="1" applyBorder="1"/>
    <xf numFmtId="1" fontId="5" fillId="33" borderId="770" xfId="7" applyNumberFormat="1" applyFont="1" applyFill="1" applyBorder="1"/>
    <xf numFmtId="1" fontId="5" fillId="33" borderId="170" xfId="7" applyNumberFormat="1" applyFont="1" applyFill="1" applyBorder="1"/>
    <xf numFmtId="1" fontId="5" fillId="33" borderId="771" xfId="7" applyNumberFormat="1" applyFont="1" applyFill="1" applyBorder="1"/>
    <xf numFmtId="1" fontId="5" fillId="33" borderId="772" xfId="7" applyNumberFormat="1" applyFont="1" applyFill="1" applyBorder="1"/>
    <xf numFmtId="0" fontId="68" fillId="26" borderId="670" xfId="0" applyFont="1" applyFill="1" applyBorder="1" applyAlignment="1">
      <alignment horizontal="center" vertical="center"/>
    </xf>
    <xf numFmtId="0" fontId="68" fillId="26" borderId="671" xfId="0" applyFont="1" applyFill="1" applyBorder="1" applyAlignment="1">
      <alignment horizontal="center" vertical="center"/>
    </xf>
    <xf numFmtId="0" fontId="68" fillId="26" borderId="673" xfId="0" applyFont="1" applyFill="1" applyBorder="1" applyAlignment="1">
      <alignment horizontal="center" vertical="center"/>
    </xf>
    <xf numFmtId="0" fontId="69" fillId="26" borderId="773" xfId="0" applyFont="1" applyFill="1" applyBorder="1" applyAlignment="1">
      <alignment horizontal="center" vertical="center" wrapText="1"/>
    </xf>
    <xf numFmtId="0" fontId="69" fillId="26" borderId="774" xfId="0" applyFont="1" applyFill="1" applyBorder="1" applyAlignment="1">
      <alignment horizontal="center" vertical="center" wrapText="1"/>
    </xf>
    <xf numFmtId="0" fontId="55" fillId="4" borderId="675" xfId="0" applyFont="1" applyFill="1" applyBorder="1"/>
    <xf numFmtId="0" fontId="55" fillId="0" borderId="675" xfId="0" applyFont="1" applyBorder="1"/>
    <xf numFmtId="0" fontId="70" fillId="0" borderId="0" xfId="0" applyFont="1" applyAlignment="1">
      <alignment vertical="center" wrapText="1"/>
    </xf>
    <xf numFmtId="0" fontId="71" fillId="0" borderId="0" xfId="0" applyFont="1" applyAlignment="1">
      <alignment vertical="center" wrapText="1"/>
    </xf>
    <xf numFmtId="0" fontId="56" fillId="26" borderId="670" xfId="0" applyFont="1" applyFill="1" applyBorder="1" applyAlignment="1">
      <alignment horizontal="center" vertical="center"/>
    </xf>
    <xf numFmtId="0" fontId="56" fillId="26" borderId="671" xfId="0" applyFont="1" applyFill="1" applyBorder="1" applyAlignment="1">
      <alignment horizontal="center" vertical="center"/>
    </xf>
    <xf numFmtId="0" fontId="56" fillId="26" borderId="673" xfId="0" applyFont="1" applyFill="1" applyBorder="1" applyAlignment="1">
      <alignment horizontal="center" vertical="center"/>
    </xf>
    <xf numFmtId="0" fontId="0" fillId="0" borderId="0" xfId="0" applyAlignment="1">
      <alignment horizontal="center" wrapText="1"/>
    </xf>
    <xf numFmtId="0" fontId="0" fillId="0" borderId="775" xfId="0" applyBorder="1" applyAlignment="1">
      <alignment horizontal="center" vertical="center" wrapText="1"/>
    </xf>
    <xf numFmtId="0" fontId="0" fillId="0" borderId="0" xfId="0" applyAlignment="1">
      <alignment horizontal="center" vertical="center" wrapText="1"/>
    </xf>
    <xf numFmtId="0" fontId="54" fillId="0" borderId="0" xfId="0" applyFont="1" applyAlignment="1">
      <alignment horizontal="center"/>
    </xf>
    <xf numFmtId="0" fontId="1" fillId="5" borderId="0" xfId="0" applyFont="1" applyFill="1" applyAlignment="1">
      <alignment horizontal="left"/>
    </xf>
    <xf numFmtId="0" fontId="5" fillId="5" borderId="0" xfId="0" applyFont="1" applyFill="1" applyAlignment="1">
      <alignment horizontal="center" vertical="center"/>
    </xf>
    <xf numFmtId="1" fontId="5" fillId="5" borderId="0" xfId="0" applyNumberFormat="1" applyFont="1" applyFill="1" applyAlignment="1">
      <alignment horizontal="center" vertical="center"/>
    </xf>
    <xf numFmtId="3" fontId="5" fillId="5" borderId="0" xfId="0" applyNumberFormat="1" applyFont="1" applyFill="1" applyProtection="1">
      <protection locked="0"/>
    </xf>
    <xf numFmtId="0" fontId="32" fillId="0" borderId="0" xfId="0" applyFont="1" applyAlignment="1">
      <alignment horizontal="center" vertical="center" wrapText="1"/>
    </xf>
    <xf numFmtId="1" fontId="50" fillId="0" borderId="0" xfId="0" applyNumberFormat="1" applyFont="1" applyAlignment="1">
      <alignment horizontal="left" vertical="top"/>
    </xf>
    <xf numFmtId="1" fontId="51" fillId="0" borderId="0" xfId="0" applyNumberFormat="1" applyFont="1" applyAlignment="1">
      <alignment vertical="top"/>
    </xf>
    <xf numFmtId="0" fontId="15" fillId="5" borderId="536" xfId="0" applyFont="1" applyFill="1" applyBorder="1" applyAlignment="1">
      <alignment horizontal="center" vertical="center"/>
    </xf>
    <xf numFmtId="0" fontId="15" fillId="5" borderId="669" xfId="0" applyFont="1" applyFill="1" applyBorder="1" applyAlignment="1">
      <alignment horizontal="center" vertical="center"/>
    </xf>
    <xf numFmtId="0" fontId="5" fillId="5" borderId="536" xfId="0" applyFont="1" applyFill="1" applyBorder="1" applyAlignment="1">
      <alignment horizontal="center" vertical="center" wrapText="1"/>
    </xf>
    <xf numFmtId="0" fontId="5" fillId="0" borderId="671" xfId="0" applyFont="1" applyBorder="1" applyAlignment="1">
      <alignment horizontal="center" vertical="center" wrapText="1"/>
    </xf>
    <xf numFmtId="0" fontId="15" fillId="5" borderId="666" xfId="0" applyFont="1" applyFill="1" applyBorder="1" applyAlignment="1">
      <alignment horizontal="center" vertical="center" wrapText="1"/>
    </xf>
    <xf numFmtId="1" fontId="10" fillId="5" borderId="666" xfId="0" applyNumberFormat="1" applyFont="1" applyFill="1" applyBorder="1" applyAlignment="1">
      <alignment horizontal="center" vertical="center" wrapText="1"/>
    </xf>
    <xf numFmtId="1" fontId="5" fillId="5" borderId="666" xfId="0" applyNumberFormat="1" applyFont="1" applyFill="1" applyBorder="1" applyAlignment="1">
      <alignment horizontal="center" vertical="center" wrapText="1"/>
    </xf>
    <xf numFmtId="0" fontId="15" fillId="5" borderId="0" xfId="0" applyFont="1" applyFill="1"/>
    <xf numFmtId="0" fontId="15" fillId="5" borderId="0" xfId="0" applyFont="1" applyFill="1" applyProtection="1">
      <protection locked="0"/>
    </xf>
    <xf numFmtId="0" fontId="15" fillId="5" borderId="0" xfId="0" applyFont="1" applyFill="1" applyAlignment="1">
      <alignment horizontal="center" vertical="center"/>
    </xf>
    <xf numFmtId="0" fontId="15" fillId="5" borderId="674" xfId="0" applyFont="1" applyFill="1" applyBorder="1" applyAlignment="1">
      <alignment horizontal="center" vertical="center"/>
    </xf>
    <xf numFmtId="0" fontId="15" fillId="5" borderId="667" xfId="0" applyFont="1" applyFill="1" applyBorder="1" applyAlignment="1">
      <alignment horizontal="center"/>
    </xf>
    <xf numFmtId="0" fontId="15" fillId="5" borderId="669" xfId="0" applyFont="1" applyFill="1" applyBorder="1" applyAlignment="1">
      <alignment horizontal="center"/>
    </xf>
    <xf numFmtId="0" fontId="5" fillId="5" borderId="671" xfId="0" applyFont="1" applyFill="1" applyBorder="1" applyAlignment="1">
      <alignment horizontal="center" vertical="center" wrapText="1"/>
    </xf>
    <xf numFmtId="1" fontId="5" fillId="5" borderId="673" xfId="0" applyNumberFormat="1" applyFont="1" applyFill="1" applyBorder="1" applyAlignment="1">
      <alignment horizontal="center" vertical="center"/>
    </xf>
    <xf numFmtId="1" fontId="5" fillId="5" borderId="672" xfId="0" applyNumberFormat="1" applyFont="1" applyFill="1" applyBorder="1" applyAlignment="1">
      <alignment horizontal="center" vertical="center"/>
    </xf>
    <xf numFmtId="0" fontId="15" fillId="5" borderId="706" xfId="0" applyFont="1" applyFill="1" applyBorder="1" applyAlignment="1">
      <alignment horizontal="center" vertical="center" wrapText="1"/>
    </xf>
    <xf numFmtId="1" fontId="10" fillId="5" borderId="706" xfId="0" applyNumberFormat="1" applyFont="1" applyFill="1" applyBorder="1" applyAlignment="1">
      <alignment horizontal="center" vertical="center" wrapText="1"/>
    </xf>
    <xf numFmtId="1" fontId="5" fillId="5" borderId="706" xfId="0" applyNumberFormat="1" applyFont="1" applyFill="1" applyBorder="1" applyAlignment="1">
      <alignment horizontal="center" vertical="center" wrapText="1"/>
    </xf>
    <xf numFmtId="0" fontId="15" fillId="5" borderId="107" xfId="0" applyFont="1" applyFill="1" applyBorder="1" applyAlignment="1">
      <alignment horizontal="center" vertical="center"/>
    </xf>
    <xf numFmtId="0" fontId="15" fillId="5" borderId="129" xfId="0" applyFont="1" applyFill="1" applyBorder="1" applyAlignment="1">
      <alignment horizontal="center" vertical="center"/>
    </xf>
    <xf numFmtId="1" fontId="5" fillId="5" borderId="686" xfId="0" applyNumberFormat="1" applyFont="1" applyFill="1" applyBorder="1" applyAlignment="1">
      <alignment horizontal="center" vertical="center"/>
    </xf>
    <xf numFmtId="0" fontId="5" fillId="5" borderId="675" xfId="0" applyFont="1" applyFill="1" applyBorder="1" applyAlignment="1">
      <alignment horizontal="center" vertical="center"/>
    </xf>
    <xf numFmtId="0" fontId="5" fillId="5" borderId="673" xfId="0" applyFont="1" applyFill="1" applyBorder="1" applyAlignment="1">
      <alignment horizontal="center" vertical="center" wrapText="1"/>
    </xf>
    <xf numFmtId="0" fontId="5" fillId="5" borderId="670" xfId="0" applyFont="1" applyFill="1" applyBorder="1" applyAlignment="1">
      <alignment horizontal="center" vertical="center" wrapText="1"/>
    </xf>
    <xf numFmtId="0" fontId="15" fillId="5" borderId="658" xfId="0" applyFont="1" applyFill="1" applyBorder="1" applyAlignment="1">
      <alignment horizontal="center" vertical="center" wrapText="1"/>
    </xf>
    <xf numFmtId="1" fontId="10" fillId="5" borderId="658" xfId="0" applyNumberFormat="1" applyFont="1" applyFill="1" applyBorder="1" applyAlignment="1">
      <alignment horizontal="center" vertical="center" wrapText="1"/>
    </xf>
    <xf numFmtId="1" fontId="5" fillId="5" borderId="658" xfId="0" applyNumberFormat="1" applyFont="1" applyFill="1" applyBorder="1" applyAlignment="1">
      <alignment horizontal="center" vertical="center" wrapText="1"/>
    </xf>
    <xf numFmtId="0" fontId="15" fillId="5" borderId="675" xfId="0" applyFont="1" applyFill="1" applyBorder="1"/>
    <xf numFmtId="49" fontId="15" fillId="5" borderId="658" xfId="0" applyNumberFormat="1" applyFont="1" applyFill="1" applyBorder="1" applyProtection="1">
      <protection locked="0"/>
    </xf>
    <xf numFmtId="3" fontId="15" fillId="5" borderId="675" xfId="0" applyNumberFormat="1" applyFont="1" applyFill="1" applyBorder="1" applyProtection="1">
      <protection locked="0"/>
    </xf>
    <xf numFmtId="0" fontId="10" fillId="5" borderId="675" xfId="0" applyFont="1" applyFill="1" applyBorder="1"/>
    <xf numFmtId="1" fontId="50" fillId="0" borderId="0" xfId="0" applyNumberFormat="1" applyFont="1" applyAlignment="1">
      <alignment vertical="top"/>
    </xf>
    <xf numFmtId="1" fontId="51" fillId="0" borderId="671" xfId="0" applyNumberFormat="1" applyFont="1" applyBorder="1" applyAlignment="1">
      <alignment vertical="top"/>
    </xf>
    <xf numFmtId="0" fontId="5" fillId="5" borderId="536" xfId="0" applyFont="1" applyFill="1" applyBorder="1" applyAlignment="1">
      <alignment horizontal="center" vertical="center"/>
    </xf>
    <xf numFmtId="0" fontId="15" fillId="5" borderId="85" xfId="0" applyFont="1" applyFill="1" applyBorder="1" applyAlignment="1">
      <alignment horizontal="center"/>
    </xf>
    <xf numFmtId="0" fontId="15" fillId="5" borderId="0" xfId="0" applyFont="1" applyFill="1" applyAlignment="1">
      <alignment horizontal="center"/>
    </xf>
    <xf numFmtId="1" fontId="5" fillId="5" borderId="671" xfId="0" applyNumberFormat="1" applyFont="1" applyFill="1" applyBorder="1" applyAlignment="1">
      <alignment horizontal="center" vertical="center"/>
    </xf>
    <xf numFmtId="1" fontId="5" fillId="5" borderId="675" xfId="0" applyNumberFormat="1" applyFont="1" applyFill="1" applyBorder="1" applyAlignment="1">
      <alignment horizontal="center" vertical="center" wrapText="1"/>
    </xf>
    <xf numFmtId="0" fontId="15" fillId="5" borderId="675" xfId="0" applyFont="1" applyFill="1" applyBorder="1" applyAlignment="1">
      <alignment horizontal="center" vertical="center" wrapText="1"/>
    </xf>
    <xf numFmtId="0" fontId="10" fillId="5" borderId="666" xfId="0" applyFont="1" applyFill="1" applyBorder="1" applyAlignment="1">
      <alignment horizontal="center" vertical="center" wrapText="1"/>
    </xf>
    <xf numFmtId="0" fontId="5" fillId="5" borderId="107" xfId="0" applyFont="1" applyFill="1" applyBorder="1" applyAlignment="1">
      <alignment horizontal="center" vertical="center"/>
    </xf>
    <xf numFmtId="0" fontId="5" fillId="5" borderId="129" xfId="0" applyFont="1" applyFill="1" applyBorder="1" applyAlignment="1">
      <alignment horizontal="center" vertical="center" wrapText="1"/>
    </xf>
    <xf numFmtId="0" fontId="5" fillId="5" borderId="676" xfId="0" applyFont="1" applyFill="1" applyBorder="1" applyAlignment="1">
      <alignment horizontal="center" vertical="center" wrapText="1"/>
    </xf>
    <xf numFmtId="0" fontId="5" fillId="5" borderId="705" xfId="0" applyFont="1" applyFill="1" applyBorder="1" applyAlignment="1">
      <alignment horizontal="center" vertical="center" wrapText="1"/>
    </xf>
    <xf numFmtId="0" fontId="5" fillId="5" borderId="669" xfId="0" applyFont="1" applyFill="1" applyBorder="1" applyAlignment="1">
      <alignment horizontal="center" vertical="center" wrapText="1"/>
    </xf>
    <xf numFmtId="0" fontId="5" fillId="5" borderId="674" xfId="0" applyFont="1" applyFill="1" applyBorder="1" applyAlignment="1">
      <alignment horizontal="center" vertical="center" wrapText="1"/>
    </xf>
    <xf numFmtId="0" fontId="5" fillId="5" borderId="85" xfId="0" applyFont="1" applyFill="1" applyBorder="1" applyAlignment="1">
      <alignment horizontal="center" vertical="center" wrapText="1"/>
    </xf>
    <xf numFmtId="0" fontId="10" fillId="5" borderId="658" xfId="0" applyFont="1" applyFill="1" applyBorder="1" applyAlignment="1">
      <alignment horizontal="center" vertical="center" wrapText="1"/>
    </xf>
    <xf numFmtId="0" fontId="5" fillId="5" borderId="675" xfId="0" applyFont="1" applyFill="1" applyBorder="1" applyAlignment="1">
      <alignment horizontal="left" vertical="center" wrapText="1"/>
    </xf>
    <xf numFmtId="3" fontId="5" fillId="5" borderId="679" xfId="0" applyNumberFormat="1" applyFont="1" applyFill="1" applyBorder="1" applyProtection="1">
      <protection locked="0"/>
    </xf>
    <xf numFmtId="3" fontId="5" fillId="5" borderId="36" xfId="0" applyNumberFormat="1" applyFont="1" applyFill="1" applyBorder="1" applyProtection="1">
      <protection locked="0"/>
    </xf>
    <xf numFmtId="1" fontId="5" fillId="5" borderId="35" xfId="0" applyNumberFormat="1" applyFont="1" applyFill="1" applyBorder="1"/>
    <xf numFmtId="0" fontId="2" fillId="5" borderId="0" xfId="0" applyFont="1" applyFill="1" applyAlignment="1">
      <alignment wrapText="1"/>
    </xf>
    <xf numFmtId="0" fontId="2" fillId="5" borderId="0" xfId="0" applyFont="1" applyFill="1" applyAlignment="1" applyProtection="1">
      <alignment wrapText="1"/>
      <protection locked="0"/>
    </xf>
    <xf numFmtId="0" fontId="1" fillId="5" borderId="675" xfId="0" applyFont="1" applyFill="1" applyBorder="1" applyAlignment="1">
      <alignment horizontal="center" vertical="center" wrapText="1"/>
    </xf>
    <xf numFmtId="3" fontId="5" fillId="5" borderId="675" xfId="0" applyNumberFormat="1" applyFont="1" applyFill="1" applyBorder="1" applyProtection="1">
      <protection locked="0"/>
    </xf>
    <xf numFmtId="1" fontId="5" fillId="0" borderId="671" xfId="0" applyNumberFormat="1" applyFont="1" applyBorder="1"/>
    <xf numFmtId="1" fontId="5" fillId="0" borderId="672" xfId="0" applyNumberFormat="1" applyFont="1" applyBorder="1"/>
    <xf numFmtId="0" fontId="6" fillId="5" borderId="0" xfId="0" applyFont="1" applyFill="1"/>
    <xf numFmtId="1" fontId="50" fillId="5" borderId="0" xfId="0" applyNumberFormat="1" applyFont="1" applyFill="1" applyAlignment="1">
      <alignment horizontal="left"/>
    </xf>
    <xf numFmtId="0" fontId="0" fillId="5" borderId="675" xfId="0" applyFill="1" applyBorder="1"/>
    <xf numFmtId="1" fontId="5" fillId="0" borderId="85" xfId="0" applyNumberFormat="1" applyFont="1" applyBorder="1"/>
    <xf numFmtId="1" fontId="5" fillId="0" borderId="0" xfId="0" applyNumberFormat="1" applyFont="1"/>
    <xf numFmtId="0" fontId="15" fillId="5" borderId="670" xfId="0" applyFont="1" applyFill="1" applyBorder="1" applyAlignment="1">
      <alignment horizontal="center" vertical="center"/>
    </xf>
    <xf numFmtId="0" fontId="15" fillId="5" borderId="673" xfId="0" applyFont="1" applyFill="1" applyBorder="1" applyAlignment="1">
      <alignment horizontal="center" vertical="center"/>
    </xf>
    <xf numFmtId="0" fontId="15" fillId="5" borderId="671" xfId="0" applyFont="1" applyFill="1" applyBorder="1" applyAlignment="1">
      <alignment horizontal="center" vertical="center" wrapText="1"/>
    </xf>
    <xf numFmtId="0" fontId="15" fillId="5" borderId="670" xfId="0" applyFont="1" applyFill="1" applyBorder="1" applyAlignment="1">
      <alignment horizontal="center" vertical="center" wrapText="1"/>
    </xf>
    <xf numFmtId="0" fontId="15" fillId="5" borderId="673" xfId="0" applyFont="1" applyFill="1" applyBorder="1" applyAlignment="1">
      <alignment horizontal="center" vertical="center" wrapText="1"/>
    </xf>
    <xf numFmtId="1" fontId="5" fillId="0" borderId="708" xfId="0" applyNumberFormat="1" applyFont="1" applyBorder="1" applyAlignment="1">
      <alignment horizontal="center" vertical="center"/>
    </xf>
    <xf numFmtId="0" fontId="15" fillId="5" borderId="675" xfId="0" applyFont="1" applyFill="1" applyBorder="1" applyAlignment="1">
      <alignment horizontal="center" vertical="center"/>
    </xf>
    <xf numFmtId="1" fontId="5" fillId="5" borderId="670" xfId="0" applyNumberFormat="1" applyFont="1" applyFill="1" applyBorder="1" applyAlignment="1">
      <alignment horizontal="center" vertical="center" wrapText="1"/>
    </xf>
    <xf numFmtId="1" fontId="5" fillId="5" borderId="673" xfId="0" applyNumberFormat="1" applyFont="1" applyFill="1" applyBorder="1" applyAlignment="1">
      <alignment horizontal="center" vertical="center" wrapText="1"/>
    </xf>
    <xf numFmtId="1" fontId="5" fillId="5" borderId="672" xfId="0" applyNumberFormat="1" applyFont="1" applyFill="1" applyBorder="1" applyAlignment="1">
      <alignment horizontal="center" vertical="center" wrapText="1"/>
    </xf>
    <xf numFmtId="0" fontId="5" fillId="5" borderId="682" xfId="0" applyFont="1" applyFill="1" applyBorder="1" applyAlignment="1">
      <alignment horizontal="left" vertical="center"/>
    </xf>
    <xf numFmtId="0" fontId="5" fillId="5" borderId="702" xfId="0" applyFont="1" applyFill="1" applyBorder="1" applyAlignment="1">
      <alignment horizontal="left" vertical="center"/>
    </xf>
    <xf numFmtId="0" fontId="5" fillId="5" borderId="680" xfId="0" applyFont="1" applyFill="1" applyBorder="1" applyAlignment="1">
      <alignment horizontal="left" vertical="center"/>
    </xf>
    <xf numFmtId="49" fontId="5" fillId="5" borderId="680" xfId="0" applyNumberFormat="1" applyFont="1" applyFill="1" applyBorder="1" applyAlignment="1" applyProtection="1">
      <alignment horizontal="center" vertical="center"/>
      <protection locked="0"/>
    </xf>
    <xf numFmtId="3" fontId="5" fillId="5" borderId="679" xfId="0" applyNumberFormat="1" applyFont="1" applyFill="1" applyBorder="1" applyAlignment="1" applyProtection="1">
      <alignment horizontal="center" vertical="center"/>
      <protection locked="0"/>
    </xf>
    <xf numFmtId="3" fontId="5" fillId="5" borderId="680" xfId="0" applyNumberFormat="1" applyFont="1" applyFill="1" applyBorder="1" applyAlignment="1" applyProtection="1">
      <alignment horizontal="center" vertical="center"/>
      <protection locked="0"/>
    </xf>
    <xf numFmtId="1" fontId="5" fillId="8" borderId="33" xfId="0" applyNumberFormat="1" applyFont="1" applyFill="1" applyBorder="1" applyAlignment="1">
      <alignment horizontal="right"/>
    </xf>
    <xf numFmtId="1" fontId="5" fillId="8" borderId="34" xfId="0" applyNumberFormat="1" applyFont="1" applyFill="1" applyBorder="1" applyAlignment="1">
      <alignment horizontal="right"/>
    </xf>
    <xf numFmtId="1" fontId="5" fillId="7" borderId="681" xfId="0" applyNumberFormat="1" applyFont="1" applyFill="1" applyBorder="1" applyAlignment="1" applyProtection="1">
      <alignment horizontal="right" vertical="center" wrapText="1"/>
      <protection locked="0"/>
    </xf>
    <xf numFmtId="1" fontId="5" fillId="7" borderId="30" xfId="0" applyNumberFormat="1" applyFont="1" applyFill="1" applyBorder="1" applyAlignment="1" applyProtection="1">
      <alignment horizontal="right" vertical="center" wrapText="1"/>
      <protection locked="0"/>
    </xf>
    <xf numFmtId="1" fontId="5" fillId="7" borderId="690" xfId="0" applyNumberFormat="1" applyFont="1" applyFill="1" applyBorder="1" applyAlignment="1" applyProtection="1">
      <alignment horizontal="right" vertical="center" wrapText="1"/>
      <protection locked="0"/>
    </xf>
    <xf numFmtId="1" fontId="5" fillId="7" borderId="682" xfId="0" applyNumberFormat="1" applyFont="1" applyFill="1" applyBorder="1" applyAlignment="1" applyProtection="1">
      <alignment horizontal="right" vertical="center" wrapText="1"/>
      <protection locked="0"/>
    </xf>
    <xf numFmtId="1" fontId="5" fillId="7" borderId="702" xfId="0" applyNumberFormat="1" applyFont="1" applyFill="1" applyBorder="1" applyAlignment="1" applyProtection="1">
      <alignment horizontal="right" vertical="center" wrapText="1"/>
      <protection locked="0"/>
    </xf>
    <xf numFmtId="1" fontId="5" fillId="7" borderId="228" xfId="0" applyNumberFormat="1" applyFont="1" applyFill="1" applyBorder="1" applyAlignment="1" applyProtection="1">
      <alignment horizontal="right" vertical="center" wrapText="1"/>
      <protection locked="0"/>
    </xf>
    <xf numFmtId="1" fontId="5" fillId="7" borderId="776" xfId="0" applyNumberFormat="1" applyFont="1" applyFill="1" applyBorder="1" applyAlignment="1" applyProtection="1">
      <alignment horizontal="right" vertical="center" wrapText="1"/>
      <protection locked="0"/>
    </xf>
    <xf numFmtId="1" fontId="5" fillId="7" borderId="680" xfId="0" applyNumberFormat="1" applyFont="1" applyFill="1" applyBorder="1" applyAlignment="1" applyProtection="1">
      <alignment horizontal="right" vertical="center" wrapText="1"/>
      <protection locked="0"/>
    </xf>
    <xf numFmtId="1" fontId="5" fillId="7" borderId="679" xfId="0" applyNumberFormat="1" applyFont="1" applyFill="1" applyBorder="1" applyAlignment="1" applyProtection="1">
      <alignment horizontal="right" vertical="center" wrapText="1"/>
      <protection locked="0"/>
    </xf>
    <xf numFmtId="0" fontId="5" fillId="4" borderId="32" xfId="0" applyFont="1" applyFill="1" applyBorder="1" applyAlignment="1">
      <alignment horizontal="left" vertical="center"/>
    </xf>
    <xf numFmtId="0" fontId="5" fillId="4" borderId="78" xfId="0" applyFont="1" applyFill="1" applyBorder="1" applyAlignment="1">
      <alignment horizontal="left" vertical="center"/>
    </xf>
    <xf numFmtId="0" fontId="5" fillId="4" borderId="34" xfId="0" applyFont="1" applyFill="1" applyBorder="1" applyAlignment="1">
      <alignment horizontal="left" vertical="center"/>
    </xf>
    <xf numFmtId="49" fontId="5" fillId="5" borderId="60" xfId="0" applyNumberFormat="1" applyFont="1" applyFill="1" applyBorder="1" applyAlignment="1" applyProtection="1">
      <alignment horizontal="center" vertical="center"/>
      <protection locked="0"/>
    </xf>
    <xf numFmtId="3" fontId="5" fillId="5" borderId="25" xfId="0" applyNumberFormat="1" applyFont="1" applyFill="1" applyBorder="1" applyAlignment="1" applyProtection="1">
      <alignment horizontal="center" vertical="center"/>
      <protection locked="0"/>
    </xf>
    <xf numFmtId="3" fontId="5" fillId="5" borderId="60" xfId="0" applyNumberFormat="1" applyFont="1" applyFill="1" applyBorder="1" applyAlignment="1" applyProtection="1">
      <alignment horizontal="center" vertical="center"/>
      <protection locked="0"/>
    </xf>
    <xf numFmtId="1" fontId="5" fillId="7" borderId="24" xfId="0" applyNumberFormat="1" applyFont="1" applyFill="1" applyBorder="1" applyAlignment="1" applyProtection="1">
      <alignment horizontal="right" vertical="center" wrapText="1"/>
      <protection locked="0"/>
    </xf>
    <xf numFmtId="1" fontId="5" fillId="7" borderId="60" xfId="0" applyNumberFormat="1" applyFont="1" applyFill="1" applyBorder="1" applyAlignment="1" applyProtection="1">
      <alignment horizontal="right" vertical="center" wrapText="1"/>
      <protection locked="0"/>
    </xf>
    <xf numFmtId="1" fontId="5" fillId="7" borderId="82" xfId="0" applyNumberFormat="1" applyFont="1" applyFill="1" applyBorder="1" applyAlignment="1" applyProtection="1">
      <alignment horizontal="right" vertical="center" wrapText="1"/>
      <protection locked="0"/>
    </xf>
    <xf numFmtId="1" fontId="5" fillId="7" borderId="113" xfId="0" applyNumberFormat="1" applyFont="1" applyFill="1" applyBorder="1" applyAlignment="1" applyProtection="1">
      <alignment horizontal="right" vertical="center" wrapText="1"/>
      <protection locked="0"/>
    </xf>
    <xf numFmtId="1" fontId="5" fillId="8" borderId="35" xfId="0" applyNumberFormat="1" applyFont="1" applyFill="1" applyBorder="1" applyAlignment="1">
      <alignment horizontal="right"/>
    </xf>
    <xf numFmtId="1" fontId="5" fillId="8" borderId="57" xfId="0" applyNumberFormat="1" applyFont="1" applyFill="1" applyBorder="1" applyAlignment="1">
      <alignment horizontal="right"/>
    </xf>
    <xf numFmtId="1" fontId="5" fillId="8" borderId="78" xfId="0" applyNumberFormat="1" applyFont="1" applyFill="1" applyBorder="1" applyAlignment="1">
      <alignment horizontal="right"/>
    </xf>
    <xf numFmtId="1" fontId="5" fillId="8" borderId="229" xfId="0" applyNumberFormat="1" applyFont="1" applyFill="1" applyBorder="1" applyAlignment="1">
      <alignment horizontal="right"/>
    </xf>
    <xf numFmtId="1" fontId="5" fillId="7" borderId="274" xfId="0" applyNumberFormat="1" applyFont="1" applyFill="1" applyBorder="1" applyAlignment="1" applyProtection="1">
      <alignment horizontal="right" vertical="center" wrapText="1"/>
      <protection locked="0"/>
    </xf>
    <xf numFmtId="1" fontId="5" fillId="7" borderId="34" xfId="0" applyNumberFormat="1" applyFont="1" applyFill="1" applyBorder="1" applyAlignment="1" applyProtection="1">
      <alignment horizontal="right" vertical="center" wrapText="1"/>
      <protection locked="0"/>
    </xf>
    <xf numFmtId="1" fontId="5" fillId="7" borderId="25" xfId="0" applyNumberFormat="1" applyFont="1" applyFill="1" applyBorder="1" applyAlignment="1" applyProtection="1">
      <alignment horizontal="right" vertical="center" wrapText="1"/>
      <protection locked="0"/>
    </xf>
    <xf numFmtId="1" fontId="5" fillId="8" borderId="274" xfId="0" applyNumberFormat="1" applyFont="1" applyFill="1" applyBorder="1" applyAlignment="1">
      <alignment horizontal="right"/>
    </xf>
    <xf numFmtId="1" fontId="5" fillId="7" borderId="36" xfId="0" applyNumberFormat="1" applyFont="1" applyFill="1" applyBorder="1" applyAlignment="1" applyProtection="1">
      <alignment horizontal="right" vertical="center" wrapText="1"/>
      <protection locked="0"/>
    </xf>
    <xf numFmtId="0" fontId="5" fillId="5" borderId="32" xfId="0" applyFont="1" applyFill="1" applyBorder="1" applyAlignment="1">
      <alignment horizontal="left" vertical="center"/>
    </xf>
    <xf numFmtId="0" fontId="5" fillId="5" borderId="78" xfId="0" applyFont="1" applyFill="1" applyBorder="1" applyAlignment="1">
      <alignment horizontal="left" vertical="center"/>
    </xf>
    <xf numFmtId="0" fontId="5" fillId="5" borderId="34" xfId="0" applyFont="1" applyFill="1" applyBorder="1" applyAlignment="1">
      <alignment horizontal="left" vertical="center"/>
    </xf>
    <xf numFmtId="49" fontId="5" fillId="5" borderId="34" xfId="0" applyNumberFormat="1" applyFont="1" applyFill="1" applyBorder="1" applyAlignment="1" applyProtection="1">
      <alignment horizontal="center" vertical="center"/>
      <protection locked="0"/>
    </xf>
    <xf numFmtId="3" fontId="5" fillId="5" borderId="34" xfId="0" applyNumberFormat="1" applyFont="1" applyFill="1" applyBorder="1" applyAlignment="1" applyProtection="1">
      <alignment horizontal="center" vertical="center"/>
      <protection locked="0"/>
    </xf>
    <xf numFmtId="1" fontId="5" fillId="7" borderId="33" xfId="0" applyNumberFormat="1" applyFont="1" applyFill="1" applyBorder="1" applyAlignment="1" applyProtection="1">
      <alignment horizontal="right" vertical="center" wrapText="1"/>
      <protection locked="0"/>
    </xf>
    <xf numFmtId="1" fontId="5" fillId="7" borderId="35" xfId="0" applyNumberFormat="1" applyFont="1" applyFill="1" applyBorder="1" applyAlignment="1" applyProtection="1">
      <alignment horizontal="right" vertical="center" wrapText="1"/>
      <protection locked="0"/>
    </xf>
    <xf numFmtId="1" fontId="5" fillId="7" borderId="57" xfId="0" applyNumberFormat="1" applyFont="1" applyFill="1" applyBorder="1" applyAlignment="1" applyProtection="1">
      <alignment horizontal="right" vertical="center" wrapText="1"/>
      <protection locked="0"/>
    </xf>
    <xf numFmtId="1" fontId="5" fillId="7" borderId="59" xfId="0" applyNumberFormat="1" applyFont="1" applyFill="1" applyBorder="1" applyAlignment="1" applyProtection="1">
      <alignment horizontal="right" vertical="center" wrapText="1"/>
      <protection locked="0"/>
    </xf>
    <xf numFmtId="1" fontId="5" fillId="7" borderId="229" xfId="0" applyNumberFormat="1" applyFont="1" applyFill="1" applyBorder="1" applyAlignment="1" applyProtection="1">
      <alignment horizontal="right" vertical="center" wrapText="1"/>
      <protection locked="0"/>
    </xf>
    <xf numFmtId="0" fontId="10" fillId="5" borderId="43" xfId="0" applyFont="1" applyFill="1" applyBorder="1" applyAlignment="1">
      <alignment horizontal="left" vertical="center"/>
    </xf>
    <xf numFmtId="0" fontId="10" fillId="5" borderId="81" xfId="0" applyFont="1" applyFill="1" applyBorder="1" applyAlignment="1">
      <alignment horizontal="left" vertical="center"/>
    </xf>
    <xf numFmtId="0" fontId="10" fillId="5" borderId="47" xfId="0" applyFont="1" applyFill="1" applyBorder="1" applyAlignment="1">
      <alignment horizontal="left" vertical="center"/>
    </xf>
    <xf numFmtId="49" fontId="5" fillId="5" borderId="38" xfId="0" applyNumberFormat="1" applyFont="1" applyFill="1" applyBorder="1" applyAlignment="1" applyProtection="1">
      <alignment horizontal="center" vertical="center"/>
      <protection locked="0"/>
    </xf>
    <xf numFmtId="3" fontId="5" fillId="5" borderId="38" xfId="0" applyNumberFormat="1" applyFont="1" applyFill="1" applyBorder="1" applyAlignment="1" applyProtection="1">
      <alignment horizontal="center" vertical="center"/>
      <protection locked="0"/>
    </xf>
    <xf numFmtId="1" fontId="5" fillId="8" borderId="37" xfId="0" applyNumberFormat="1" applyFont="1" applyFill="1" applyBorder="1" applyAlignment="1">
      <alignment horizontal="right"/>
    </xf>
    <xf numFmtId="1" fontId="5" fillId="8" borderId="38" xfId="0" applyNumberFormat="1" applyFont="1" applyFill="1" applyBorder="1" applyAlignment="1">
      <alignment horizontal="right"/>
    </xf>
    <xf numFmtId="1" fontId="5" fillId="7" borderId="46" xfId="0" applyNumberFormat="1" applyFont="1" applyFill="1" applyBorder="1" applyAlignment="1" applyProtection="1">
      <alignment horizontal="right" vertical="center" wrapText="1"/>
      <protection locked="0"/>
    </xf>
    <xf numFmtId="1" fontId="5" fillId="7" borderId="45" xfId="0" applyNumberFormat="1" applyFont="1" applyFill="1" applyBorder="1" applyAlignment="1" applyProtection="1">
      <alignment horizontal="right" vertical="center" wrapText="1"/>
      <protection locked="0"/>
    </xf>
    <xf numFmtId="1" fontId="5" fillId="7" borderId="116" xfId="0" applyNumberFormat="1" applyFont="1" applyFill="1" applyBorder="1" applyAlignment="1" applyProtection="1">
      <alignment horizontal="right" vertical="center" wrapText="1"/>
      <protection locked="0"/>
    </xf>
    <xf numFmtId="1" fontId="5" fillId="7" borderId="61" xfId="0" applyNumberFormat="1" applyFont="1" applyFill="1" applyBorder="1" applyAlignment="1" applyProtection="1">
      <alignment horizontal="right" vertical="center" wrapText="1"/>
      <protection locked="0"/>
    </xf>
    <xf numFmtId="1" fontId="5" fillId="7" borderId="170" xfId="0" applyNumberFormat="1" applyFont="1" applyFill="1" applyBorder="1" applyAlignment="1" applyProtection="1">
      <alignment horizontal="right" vertical="center" wrapText="1"/>
      <protection locked="0"/>
    </xf>
    <xf numFmtId="1" fontId="5" fillId="7" borderId="119" xfId="0" applyNumberFormat="1" applyFont="1" applyFill="1" applyBorder="1" applyAlignment="1" applyProtection="1">
      <alignment horizontal="right" vertical="center" wrapText="1"/>
      <protection locked="0"/>
    </xf>
    <xf numFmtId="1" fontId="5" fillId="7" borderId="276" xfId="0" applyNumberFormat="1" applyFont="1" applyFill="1" applyBorder="1" applyAlignment="1" applyProtection="1">
      <alignment horizontal="right" vertical="center" wrapText="1"/>
      <protection locked="0"/>
    </xf>
    <xf numFmtId="1" fontId="5" fillId="7" borderId="47" xfId="0" applyNumberFormat="1" applyFont="1" applyFill="1" applyBorder="1" applyAlignment="1" applyProtection="1">
      <alignment horizontal="right" vertical="center" wrapText="1"/>
      <protection locked="0"/>
    </xf>
    <xf numFmtId="1" fontId="5" fillId="8" borderId="47" xfId="0" applyNumberFormat="1" applyFont="1" applyFill="1" applyBorder="1" applyAlignment="1">
      <alignment horizontal="right"/>
    </xf>
    <xf numFmtId="1" fontId="5" fillId="7" borderId="44" xfId="0" applyNumberFormat="1" applyFont="1" applyFill="1" applyBorder="1" applyAlignment="1" applyProtection="1">
      <alignment horizontal="right" vertical="center" wrapText="1"/>
      <protection locked="0"/>
    </xf>
    <xf numFmtId="0" fontId="5" fillId="5" borderId="670" xfId="0" applyFont="1" applyFill="1" applyBorder="1" applyAlignment="1">
      <alignment horizontal="center" vertical="center"/>
    </xf>
    <xf numFmtId="0" fontId="5" fillId="5" borderId="671" xfId="0" applyFont="1" applyFill="1" applyBorder="1" applyAlignment="1">
      <alignment horizontal="center" vertical="center"/>
    </xf>
    <xf numFmtId="0" fontId="5" fillId="5" borderId="673" xfId="0" applyFont="1" applyFill="1" applyBorder="1" applyAlignment="1">
      <alignment horizontal="center" vertical="center"/>
    </xf>
    <xf numFmtId="49" fontId="5" fillId="5" borderId="673" xfId="0" applyNumberFormat="1" applyFont="1" applyFill="1" applyBorder="1" applyAlignment="1" applyProtection="1">
      <alignment horizontal="center" vertical="center"/>
      <protection locked="0"/>
    </xf>
    <xf numFmtId="3" fontId="5" fillId="5" borderId="673" xfId="0" applyNumberFormat="1" applyFont="1" applyFill="1" applyBorder="1" applyAlignment="1" applyProtection="1">
      <alignment horizontal="center" vertical="center"/>
      <protection locked="0"/>
    </xf>
    <xf numFmtId="1" fontId="5" fillId="0" borderId="670" xfId="0" applyNumberFormat="1" applyFont="1" applyBorder="1" applyAlignment="1">
      <alignment horizontal="right"/>
    </xf>
    <xf numFmtId="1" fontId="5" fillId="0" borderId="671" xfId="0" applyNumberFormat="1" applyFont="1" applyBorder="1" applyAlignment="1">
      <alignment horizontal="right"/>
    </xf>
    <xf numFmtId="1" fontId="5" fillId="0" borderId="673" xfId="0" applyNumberFormat="1" applyFont="1" applyBorder="1" applyAlignment="1">
      <alignment horizontal="right"/>
    </xf>
    <xf numFmtId="1" fontId="5" fillId="0" borderId="676" xfId="0" applyNumberFormat="1" applyFont="1" applyBorder="1" applyAlignment="1">
      <alignment horizontal="right" vertical="center" wrapText="1"/>
    </xf>
    <xf numFmtId="1" fontId="5" fillId="0" borderId="673" xfId="0" applyNumberFormat="1" applyFont="1" applyBorder="1" applyAlignment="1">
      <alignment horizontal="right" vertical="center" wrapText="1"/>
    </xf>
    <xf numFmtId="1" fontId="5" fillId="0" borderId="686" xfId="0" applyNumberFormat="1" applyFont="1" applyBorder="1" applyAlignment="1">
      <alignment horizontal="right" vertical="center" wrapText="1"/>
    </xf>
    <xf numFmtId="1" fontId="5" fillId="0" borderId="678" xfId="0" applyNumberFormat="1" applyFont="1" applyBorder="1" applyAlignment="1">
      <alignment horizontal="right" vertical="center" wrapText="1"/>
    </xf>
    <xf numFmtId="1" fontId="5" fillId="0" borderId="675" xfId="0" applyNumberFormat="1" applyFont="1" applyBorder="1" applyAlignment="1">
      <alignment horizontal="right" vertical="center" wrapText="1"/>
    </xf>
    <xf numFmtId="0" fontId="5" fillId="5" borderId="670" xfId="0" applyFont="1" applyFill="1" applyBorder="1" applyAlignment="1">
      <alignment horizontal="left" vertical="center"/>
    </xf>
    <xf numFmtId="0" fontId="5" fillId="5" borderId="671" xfId="0" applyFont="1" applyFill="1" applyBorder="1" applyAlignment="1">
      <alignment horizontal="left" vertical="center"/>
    </xf>
    <xf numFmtId="0" fontId="5" fillId="5" borderId="673" xfId="0" applyFont="1" applyFill="1" applyBorder="1" applyAlignment="1">
      <alignment horizontal="left" vertical="center"/>
    </xf>
    <xf numFmtId="49" fontId="5" fillId="5" borderId="675" xfId="0" applyNumberFormat="1" applyFont="1" applyFill="1" applyBorder="1" applyAlignment="1" applyProtection="1">
      <alignment horizontal="center" vertical="center"/>
      <protection locked="0"/>
    </xf>
    <xf numFmtId="1" fontId="5" fillId="7" borderId="676" xfId="0" applyNumberFormat="1" applyFont="1" applyFill="1" applyBorder="1" applyAlignment="1" applyProtection="1">
      <alignment horizontal="right" vertical="center" wrapText="1"/>
      <protection locked="0"/>
    </xf>
    <xf numFmtId="1" fontId="5" fillId="7" borderId="673" xfId="0" applyNumberFormat="1" applyFont="1" applyFill="1" applyBorder="1" applyAlignment="1" applyProtection="1">
      <alignment horizontal="right" vertical="center" wrapText="1"/>
      <protection locked="0"/>
    </xf>
    <xf numFmtId="1" fontId="5" fillId="7" borderId="671" xfId="0" applyNumberFormat="1" applyFont="1" applyFill="1" applyBorder="1" applyAlignment="1" applyProtection="1">
      <alignment horizontal="right" vertical="center" wrapText="1"/>
      <protection locked="0"/>
    </xf>
    <xf numFmtId="1" fontId="5" fillId="7" borderId="677" xfId="0" applyNumberFormat="1" applyFont="1" applyFill="1" applyBorder="1" applyAlignment="1" applyProtection="1">
      <alignment horizontal="right" vertical="center" wrapText="1"/>
      <protection locked="0"/>
    </xf>
    <xf numFmtId="1" fontId="5" fillId="7" borderId="670" xfId="0" applyNumberFormat="1" applyFont="1" applyFill="1" applyBorder="1" applyAlignment="1" applyProtection="1">
      <alignment horizontal="right" vertical="center" wrapText="1"/>
      <protection locked="0"/>
    </xf>
    <xf numFmtId="1" fontId="5" fillId="7" borderId="686" xfId="0" applyNumberFormat="1" applyFont="1" applyFill="1" applyBorder="1" applyAlignment="1" applyProtection="1">
      <alignment horizontal="right" vertical="center" wrapText="1"/>
      <protection locked="0"/>
    </xf>
    <xf numFmtId="1" fontId="5" fillId="7" borderId="678" xfId="0" applyNumberFormat="1" applyFont="1" applyFill="1" applyBorder="1" applyAlignment="1" applyProtection="1">
      <alignment horizontal="right" vertical="center" wrapText="1"/>
      <protection locked="0"/>
    </xf>
    <xf numFmtId="1" fontId="5" fillId="7" borderId="777" xfId="0" applyNumberFormat="1" applyFont="1" applyFill="1" applyBorder="1" applyAlignment="1" applyProtection="1">
      <alignment horizontal="right" vertical="center" wrapText="1"/>
      <protection locked="0"/>
    </xf>
    <xf numFmtId="1" fontId="5" fillId="7" borderId="675" xfId="0" applyNumberFormat="1" applyFont="1" applyFill="1" applyBorder="1" applyAlignment="1" applyProtection="1">
      <alignment horizontal="right" vertical="center" wrapText="1"/>
      <protection locked="0"/>
    </xf>
    <xf numFmtId="1" fontId="5" fillId="7" borderId="26" xfId="0" applyNumberFormat="1" applyFont="1" applyFill="1" applyBorder="1" applyAlignment="1" applyProtection="1">
      <alignment horizontal="right" vertical="center" wrapText="1"/>
      <protection locked="0"/>
    </xf>
    <xf numFmtId="1" fontId="5" fillId="7" borderId="23" xfId="0" applyNumberFormat="1" applyFont="1" applyFill="1" applyBorder="1" applyAlignment="1" applyProtection="1">
      <alignment horizontal="right" vertical="center" wrapText="1"/>
      <protection locked="0"/>
    </xf>
    <xf numFmtId="1" fontId="5" fillId="7" borderId="114" xfId="0" applyNumberFormat="1" applyFont="1" applyFill="1" applyBorder="1" applyAlignment="1" applyProtection="1">
      <alignment horizontal="right" vertical="center" wrapText="1"/>
      <protection locked="0"/>
    </xf>
    <xf numFmtId="1" fontId="5" fillId="7" borderId="287" xfId="0" applyNumberFormat="1" applyFont="1" applyFill="1" applyBorder="1" applyAlignment="1" applyProtection="1">
      <alignment horizontal="right" vertical="center" wrapText="1"/>
      <protection locked="0"/>
    </xf>
    <xf numFmtId="49" fontId="5" fillId="5" borderId="36" xfId="0" applyNumberFormat="1" applyFont="1" applyFill="1" applyBorder="1" applyAlignment="1" applyProtection="1">
      <alignment horizontal="center" vertical="center"/>
      <protection locked="0"/>
    </xf>
    <xf numFmtId="1" fontId="5" fillId="7" borderId="78" xfId="0" applyNumberFormat="1" applyFont="1" applyFill="1" applyBorder="1" applyAlignment="1" applyProtection="1">
      <alignment horizontal="right" vertical="center" wrapText="1"/>
      <protection locked="0"/>
    </xf>
    <xf numFmtId="1" fontId="5" fillId="7" borderId="32" xfId="0" applyNumberFormat="1" applyFont="1" applyFill="1" applyBorder="1" applyAlignment="1" applyProtection="1">
      <alignment horizontal="right" vertical="center" wrapText="1"/>
      <protection locked="0"/>
    </xf>
    <xf numFmtId="49" fontId="5" fillId="5" borderId="39" xfId="0" applyNumberFormat="1" applyFont="1" applyFill="1" applyBorder="1" applyAlignment="1" applyProtection="1">
      <alignment horizontal="center" vertical="center"/>
      <protection locked="0"/>
    </xf>
    <xf numFmtId="1" fontId="5" fillId="7" borderId="37" xfId="0" applyNumberFormat="1" applyFont="1" applyFill="1" applyBorder="1" applyAlignment="1" applyProtection="1">
      <alignment horizontal="right" vertical="center" wrapText="1"/>
      <protection locked="0"/>
    </xf>
    <xf numFmtId="1" fontId="5" fillId="7" borderId="38" xfId="0" applyNumberFormat="1" applyFont="1" applyFill="1" applyBorder="1" applyAlignment="1" applyProtection="1">
      <alignment horizontal="right" vertical="center" wrapText="1"/>
      <protection locked="0"/>
    </xf>
    <xf numFmtId="1" fontId="5" fillId="7" borderId="62" xfId="0" applyNumberFormat="1" applyFont="1" applyFill="1" applyBorder="1" applyAlignment="1" applyProtection="1">
      <alignment horizontal="right" vertical="center" wrapText="1"/>
      <protection locked="0"/>
    </xf>
    <xf numFmtId="1" fontId="5" fillId="7" borderId="40" xfId="0" applyNumberFormat="1" applyFont="1" applyFill="1" applyBorder="1" applyAlignment="1" applyProtection="1">
      <alignment horizontal="right" vertical="center" wrapText="1"/>
      <protection locked="0"/>
    </xf>
    <xf numFmtId="1" fontId="5" fillId="7" borderId="42" xfId="0" applyNumberFormat="1" applyFont="1" applyFill="1" applyBorder="1" applyAlignment="1" applyProtection="1">
      <alignment horizontal="right" vertical="center" wrapText="1"/>
      <protection locked="0"/>
    </xf>
    <xf numFmtId="1" fontId="5" fillId="7" borderId="117" xfId="0" applyNumberFormat="1" applyFont="1" applyFill="1" applyBorder="1" applyAlignment="1" applyProtection="1">
      <alignment horizontal="right" vertical="center" wrapText="1"/>
      <protection locked="0"/>
    </xf>
    <xf numFmtId="1" fontId="5" fillId="7" borderId="275" xfId="0" applyNumberFormat="1" applyFont="1" applyFill="1" applyBorder="1" applyAlignment="1" applyProtection="1">
      <alignment horizontal="right" vertical="center" wrapText="1"/>
      <protection locked="0"/>
    </xf>
    <xf numFmtId="1" fontId="5" fillId="7" borderId="39" xfId="0" applyNumberFormat="1" applyFont="1" applyFill="1" applyBorder="1" applyAlignment="1" applyProtection="1">
      <alignment horizontal="right" vertical="center" wrapText="1"/>
      <protection locked="0"/>
    </xf>
    <xf numFmtId="1" fontId="5" fillId="7" borderId="81" xfId="0" applyNumberFormat="1" applyFont="1" applyFill="1" applyBorder="1" applyAlignment="1" applyProtection="1">
      <alignment horizontal="right" vertical="center" wrapText="1"/>
      <protection locked="0"/>
    </xf>
    <xf numFmtId="1" fontId="5" fillId="7" borderId="43" xfId="0" applyNumberFormat="1" applyFont="1" applyFill="1" applyBorder="1" applyAlignment="1" applyProtection="1">
      <alignment horizontal="right" vertical="center" wrapText="1"/>
      <protection locked="0"/>
    </xf>
    <xf numFmtId="1" fontId="5" fillId="5" borderId="25" xfId="0" applyNumberFormat="1" applyFont="1" applyFill="1" applyBorder="1" applyAlignment="1">
      <alignment horizontal="center" vertical="center" wrapText="1"/>
    </xf>
    <xf numFmtId="49" fontId="5" fillId="5" borderId="681" xfId="0" applyNumberFormat="1" applyFont="1" applyFill="1" applyBorder="1" applyAlignment="1">
      <alignment horizontal="center" vertical="center" wrapText="1"/>
    </xf>
    <xf numFmtId="1" fontId="5" fillId="5" borderId="30" xfId="0" applyNumberFormat="1" applyFont="1" applyFill="1" applyBorder="1" applyAlignment="1">
      <alignment horizontal="center" vertical="center" wrapText="1"/>
    </xf>
    <xf numFmtId="1" fontId="5" fillId="5" borderId="36" xfId="0" applyNumberFormat="1" applyFont="1" applyFill="1" applyBorder="1" applyAlignment="1">
      <alignment horizontal="center" vertical="center" wrapText="1"/>
    </xf>
    <xf numFmtId="49" fontId="5" fillId="5" borderId="33" xfId="0" applyNumberFormat="1" applyFont="1" applyFill="1" applyBorder="1" applyAlignment="1">
      <alignment horizontal="center" vertical="center" wrapText="1"/>
    </xf>
    <xf numFmtId="1" fontId="5" fillId="5" borderId="35" xfId="0" applyNumberFormat="1" applyFont="1" applyFill="1" applyBorder="1" applyAlignment="1">
      <alignment horizontal="center" vertical="center" wrapText="1"/>
    </xf>
    <xf numFmtId="1" fontId="5" fillId="5" borderId="44" xfId="0" applyNumberFormat="1" applyFont="1" applyFill="1" applyBorder="1" applyAlignment="1">
      <alignment horizontal="center" vertical="center" wrapText="1"/>
    </xf>
    <xf numFmtId="49" fontId="5" fillId="5" borderId="46" xfId="0" applyNumberFormat="1" applyFont="1" applyFill="1" applyBorder="1" applyAlignment="1">
      <alignment horizontal="center" vertical="center" wrapText="1"/>
    </xf>
    <xf numFmtId="1" fontId="5" fillId="5" borderId="45" xfId="0" applyNumberFormat="1" applyFont="1" applyFill="1" applyBorder="1" applyAlignment="1">
      <alignment horizontal="center" vertical="center" wrapText="1"/>
    </xf>
    <xf numFmtId="49" fontId="5" fillId="5" borderId="676" xfId="0" applyNumberFormat="1" applyFont="1" applyFill="1" applyBorder="1" applyAlignment="1">
      <alignment horizontal="center" vertical="center" wrapText="1"/>
    </xf>
    <xf numFmtId="1" fontId="5" fillId="5" borderId="677" xfId="0" applyNumberFormat="1" applyFont="1" applyFill="1" applyBorder="1" applyAlignment="1">
      <alignment horizontal="center" vertical="center" wrapText="1"/>
    </xf>
    <xf numFmtId="1" fontId="5" fillId="0" borderId="677" xfId="0" applyNumberFormat="1" applyFont="1" applyBorder="1" applyAlignment="1">
      <alignment horizontal="right" vertical="center" wrapText="1"/>
    </xf>
    <xf numFmtId="0" fontId="5" fillId="5" borderId="679" xfId="0" applyFont="1" applyFill="1" applyBorder="1" applyAlignment="1">
      <alignment horizontal="center" vertical="center"/>
    </xf>
    <xf numFmtId="0" fontId="18" fillId="21" borderId="681" xfId="0" applyFont="1" applyFill="1" applyBorder="1" applyAlignment="1">
      <alignment horizontal="right"/>
    </xf>
    <xf numFmtId="0" fontId="18" fillId="21" borderId="30" xfId="0" applyFont="1" applyFill="1" applyBorder="1" applyAlignment="1">
      <alignment horizontal="right"/>
    </xf>
    <xf numFmtId="0" fontId="18" fillId="21" borderId="690" xfId="0" applyFont="1" applyFill="1" applyBorder="1" applyAlignment="1">
      <alignment horizontal="right"/>
    </xf>
    <xf numFmtId="1" fontId="5" fillId="12" borderId="37" xfId="0" applyNumberFormat="1" applyFont="1" applyFill="1" applyBorder="1" applyAlignment="1">
      <alignment horizontal="right" vertical="center" wrapText="1"/>
    </xf>
    <xf numFmtId="1" fontId="5" fillId="12" borderId="40" xfId="0" applyNumberFormat="1" applyFont="1" applyFill="1" applyBorder="1" applyAlignment="1">
      <alignment horizontal="right" vertical="center" wrapText="1"/>
    </xf>
    <xf numFmtId="1" fontId="5" fillId="7" borderId="705" xfId="0" applyNumberFormat="1" applyFont="1" applyFill="1" applyBorder="1" applyAlignment="1" applyProtection="1">
      <alignment horizontal="right" vertical="center" wrapText="1"/>
      <protection locked="0"/>
    </xf>
    <xf numFmtId="1" fontId="5" fillId="7" borderId="704" xfId="0" applyNumberFormat="1" applyFont="1" applyFill="1" applyBorder="1" applyAlignment="1" applyProtection="1">
      <alignment horizontal="right" vertical="center" wrapText="1"/>
      <protection locked="0"/>
    </xf>
    <xf numFmtId="1" fontId="5" fillId="7" borderId="217" xfId="0" applyNumberFormat="1" applyFont="1" applyFill="1" applyBorder="1" applyAlignment="1" applyProtection="1">
      <alignment horizontal="right" vertical="center" wrapText="1"/>
      <protection locked="0"/>
    </xf>
    <xf numFmtId="1" fontId="5" fillId="7" borderId="307" xfId="0" applyNumberFormat="1" applyFont="1" applyFill="1" applyBorder="1" applyAlignment="1" applyProtection="1">
      <alignment horizontal="right" vertical="center" wrapText="1"/>
      <protection locked="0"/>
    </xf>
    <xf numFmtId="1" fontId="5" fillId="7" borderId="669" xfId="0" applyNumberFormat="1" applyFont="1" applyFill="1" applyBorder="1" applyAlignment="1" applyProtection="1">
      <alignment horizontal="right" vertical="center" wrapText="1"/>
      <protection locked="0"/>
    </xf>
    <xf numFmtId="1" fontId="5" fillId="7" borderId="666" xfId="0" applyNumberFormat="1" applyFont="1" applyFill="1" applyBorder="1" applyAlignment="1" applyProtection="1">
      <alignment horizontal="right" vertical="center" wrapText="1"/>
      <protection locked="0"/>
    </xf>
    <xf numFmtId="0" fontId="5" fillId="5" borderId="36" xfId="0" applyFont="1" applyFill="1" applyBorder="1" applyAlignment="1">
      <alignment horizontal="center" vertical="center"/>
    </xf>
    <xf numFmtId="0" fontId="18" fillId="21" borderId="33" xfId="0" applyFont="1" applyFill="1" applyBorder="1" applyAlignment="1">
      <alignment horizontal="right"/>
    </xf>
    <xf numFmtId="0" fontId="18" fillId="21" borderId="35" xfId="0" applyFont="1" applyFill="1" applyBorder="1" applyAlignment="1">
      <alignment horizontal="right"/>
    </xf>
    <xf numFmtId="0" fontId="5" fillId="5" borderId="44" xfId="0" applyFont="1" applyFill="1" applyBorder="1" applyAlignment="1">
      <alignment horizontal="center" vertical="center"/>
    </xf>
    <xf numFmtId="1" fontId="5" fillId="0" borderId="670" xfId="0" applyNumberFormat="1" applyFont="1" applyBorder="1" applyAlignment="1">
      <alignment horizontal="right" vertical="center" wrapText="1"/>
    </xf>
    <xf numFmtId="1" fontId="5" fillId="0" borderId="671" xfId="0" applyNumberFormat="1" applyFont="1" applyBorder="1" applyAlignment="1">
      <alignment horizontal="right" vertical="center" wrapText="1"/>
    </xf>
    <xf numFmtId="1" fontId="5" fillId="0" borderId="673" xfId="0" applyNumberFormat="1" applyFont="1" applyBorder="1" applyAlignment="1">
      <alignment horizontal="right" vertical="center" wrapText="1"/>
    </xf>
    <xf numFmtId="1" fontId="5" fillId="0" borderId="777" xfId="0" applyNumberFormat="1" applyFont="1" applyBorder="1" applyAlignment="1">
      <alignment horizontal="right" vertical="center" wrapText="1"/>
    </xf>
    <xf numFmtId="0" fontId="51" fillId="5" borderId="0" xfId="0" applyFont="1" applyFill="1" applyAlignment="1">
      <alignment horizontal="left" vertical="center" wrapText="1"/>
    </xf>
    <xf numFmtId="3" fontId="5" fillId="5" borderId="0" xfId="0" applyNumberFormat="1" applyFont="1" applyFill="1" applyAlignment="1" applyProtection="1">
      <alignment horizontal="center" vertical="center" wrapText="1"/>
      <protection locked="0"/>
    </xf>
    <xf numFmtId="0" fontId="4" fillId="5" borderId="0" xfId="0" applyFont="1" applyFill="1" applyAlignment="1">
      <alignment vertical="center"/>
    </xf>
    <xf numFmtId="0" fontId="5" fillId="5" borderId="670" xfId="0" applyFont="1" applyFill="1" applyBorder="1" applyAlignment="1">
      <alignment horizontal="center" vertical="center"/>
    </xf>
    <xf numFmtId="0" fontId="5" fillId="5" borderId="671" xfId="0" applyFont="1" applyFill="1" applyBorder="1" applyAlignment="1">
      <alignment horizontal="center" vertical="center"/>
    </xf>
    <xf numFmtId="0" fontId="5" fillId="5" borderId="673" xfId="0" applyFont="1" applyFill="1" applyBorder="1" applyAlignment="1">
      <alignment horizontal="center" vertical="center"/>
    </xf>
    <xf numFmtId="168" fontId="5" fillId="5" borderId="675" xfId="0" applyNumberFormat="1" applyFont="1" applyFill="1" applyBorder="1" applyAlignment="1">
      <alignment horizontal="center" vertical="center"/>
    </xf>
    <xf numFmtId="1" fontId="5" fillId="5" borderId="666" xfId="0" applyNumberFormat="1" applyFont="1" applyFill="1" applyBorder="1" applyAlignment="1">
      <alignment horizontal="center" vertical="center" wrapText="1"/>
    </xf>
    <xf numFmtId="1" fontId="5" fillId="16" borderId="675" xfId="0" applyNumberFormat="1" applyFont="1" applyFill="1" applyBorder="1" applyAlignment="1" applyProtection="1">
      <alignment horizontal="right" vertical="center" wrapText="1"/>
      <protection locked="0"/>
    </xf>
    <xf numFmtId="0" fontId="5" fillId="5" borderId="682" xfId="0" applyFont="1" applyFill="1" applyBorder="1" applyAlignment="1">
      <alignment horizontal="left" vertical="top" wrapText="1"/>
    </xf>
    <xf numFmtId="0" fontId="5" fillId="5" borderId="680" xfId="0" applyFont="1" applyFill="1" applyBorder="1" applyAlignment="1">
      <alignment horizontal="left" vertical="top" wrapText="1"/>
    </xf>
    <xf numFmtId="1" fontId="5" fillId="16" borderId="25" xfId="0" applyNumberFormat="1" applyFont="1" applyFill="1" applyBorder="1" applyAlignment="1" applyProtection="1">
      <alignment horizontal="right" vertical="center" wrapText="1"/>
      <protection locked="0"/>
    </xf>
    <xf numFmtId="0" fontId="5" fillId="5" borderId="43" xfId="0" applyFont="1" applyFill="1" applyBorder="1" applyAlignment="1">
      <alignment horizontal="left" vertical="top" wrapText="1"/>
    </xf>
    <xf numFmtId="0" fontId="5" fillId="5" borderId="47" xfId="0" applyFont="1" applyFill="1" applyBorder="1" applyAlignment="1">
      <alignment horizontal="left" vertical="top" wrapText="1"/>
    </xf>
    <xf numFmtId="1" fontId="5" fillId="16" borderId="36" xfId="0" applyNumberFormat="1" applyFont="1" applyFill="1" applyBorder="1" applyAlignment="1" applyProtection="1">
      <alignment horizontal="right" vertical="center" wrapText="1"/>
      <protection locked="0"/>
    </xf>
    <xf numFmtId="0" fontId="5" fillId="5" borderId="78" xfId="0" applyFont="1" applyFill="1" applyBorder="1" applyAlignment="1">
      <alignment horizontal="left" vertical="center" wrapText="1"/>
    </xf>
    <xf numFmtId="1" fontId="5" fillId="16" borderId="679" xfId="0" applyNumberFormat="1" applyFont="1" applyFill="1" applyBorder="1" applyAlignment="1" applyProtection="1">
      <alignment horizontal="right" vertical="center" wrapText="1"/>
      <protection locked="0"/>
    </xf>
    <xf numFmtId="1" fontId="5" fillId="16" borderId="39" xfId="0" applyNumberFormat="1" applyFont="1" applyFill="1" applyBorder="1" applyAlignment="1" applyProtection="1">
      <alignment horizontal="right" vertical="center" wrapText="1"/>
      <protection locked="0"/>
    </xf>
    <xf numFmtId="0" fontId="5" fillId="4" borderId="682" xfId="0" applyFont="1" applyFill="1" applyBorder="1" applyAlignment="1">
      <alignment horizontal="left" vertical="center" wrapText="1"/>
    </xf>
    <xf numFmtId="0" fontId="5" fillId="4" borderId="702" xfId="0" applyFont="1" applyFill="1" applyBorder="1" applyAlignment="1">
      <alignment horizontal="left" vertical="center" wrapText="1"/>
    </xf>
    <xf numFmtId="0" fontId="5" fillId="4" borderId="680" xfId="0" applyFont="1" applyFill="1" applyBorder="1" applyAlignment="1">
      <alignment horizontal="left" vertical="center" wrapText="1"/>
    </xf>
    <xf numFmtId="1" fontId="5" fillId="16" borderId="679" xfId="0" applyNumberFormat="1" applyFont="1" applyFill="1" applyBorder="1" applyAlignment="1" applyProtection="1">
      <alignment horizontal="right" vertical="center"/>
      <protection locked="0"/>
    </xf>
    <xf numFmtId="1" fontId="5" fillId="16" borderId="679" xfId="0" applyNumberFormat="1" applyFont="1" applyFill="1" applyBorder="1" applyAlignment="1" applyProtection="1">
      <alignment horizontal="right" vertical="top" wrapText="1"/>
      <protection locked="0"/>
    </xf>
    <xf numFmtId="1" fontId="5" fillId="16" borderId="36" xfId="0" applyNumberFormat="1" applyFont="1" applyFill="1" applyBorder="1" applyAlignment="1" applyProtection="1">
      <alignment horizontal="right" vertical="center"/>
      <protection locked="0"/>
    </xf>
    <xf numFmtId="1" fontId="5" fillId="16" borderId="36" xfId="0" applyNumberFormat="1" applyFont="1" applyFill="1" applyBorder="1" applyAlignment="1" applyProtection="1">
      <alignment horizontal="right" vertical="top" wrapText="1"/>
      <protection locked="0"/>
    </xf>
    <xf numFmtId="0" fontId="5" fillId="5" borderId="81" xfId="0" applyFont="1" applyFill="1" applyBorder="1" applyAlignment="1">
      <alignment horizontal="left" vertical="center" wrapText="1"/>
    </xf>
    <xf numFmtId="1" fontId="5" fillId="16" borderId="44" xfId="0" applyNumberFormat="1" applyFont="1" applyFill="1" applyBorder="1" applyAlignment="1" applyProtection="1">
      <alignment horizontal="right" vertical="center" wrapText="1"/>
      <protection locked="0"/>
    </xf>
    <xf numFmtId="1" fontId="5" fillId="16" borderId="44" xfId="0" applyNumberFormat="1" applyFont="1" applyFill="1" applyBorder="1" applyAlignment="1" applyProtection="1">
      <alignment horizontal="right" vertical="center"/>
      <protection locked="0"/>
    </xf>
    <xf numFmtId="1" fontId="5" fillId="16" borderId="44" xfId="0" applyNumberFormat="1" applyFont="1" applyFill="1" applyBorder="1" applyAlignment="1" applyProtection="1">
      <alignment horizontal="right" vertical="top" wrapText="1"/>
      <protection locked="0"/>
    </xf>
    <xf numFmtId="0" fontId="72" fillId="5" borderId="0" xfId="0" applyFont="1" applyFill="1"/>
    <xf numFmtId="0" fontId="72" fillId="5" borderId="0" xfId="0" applyFont="1" applyFill="1" applyAlignment="1">
      <alignment vertical="center"/>
    </xf>
    <xf numFmtId="0" fontId="5" fillId="5" borderId="676" xfId="0" applyFont="1" applyFill="1" applyBorder="1" applyAlignment="1">
      <alignment horizontal="center" vertical="center"/>
    </xf>
    <xf numFmtId="0" fontId="5" fillId="5" borderId="677" xfId="0" applyFont="1" applyFill="1" applyBorder="1" applyAlignment="1">
      <alignment horizontal="center" vertical="center"/>
    </xf>
    <xf numFmtId="0" fontId="5" fillId="5" borderId="666" xfId="0" applyFont="1" applyFill="1" applyBorder="1" applyAlignment="1">
      <alignment horizontal="center" vertical="center"/>
    </xf>
    <xf numFmtId="0" fontId="5" fillId="5" borderId="682" xfId="0" applyFont="1" applyFill="1" applyBorder="1" applyAlignment="1">
      <alignment horizontal="left" wrapText="1"/>
    </xf>
    <xf numFmtId="0" fontId="5" fillId="5" borderId="680" xfId="0" applyFont="1" applyFill="1" applyBorder="1" applyAlignment="1">
      <alignment horizontal="left" wrapText="1"/>
    </xf>
    <xf numFmtId="0" fontId="5" fillId="5" borderId="658" xfId="0" applyFont="1" applyFill="1" applyBorder="1" applyAlignment="1">
      <alignment horizontal="center" vertical="center"/>
    </xf>
    <xf numFmtId="0" fontId="5" fillId="5" borderId="43" xfId="0" applyFont="1" applyFill="1" applyBorder="1" applyAlignment="1">
      <alignment horizontal="left" wrapText="1"/>
    </xf>
    <xf numFmtId="0" fontId="5" fillId="5" borderId="47" xfId="0" applyFont="1" applyFill="1" applyBorder="1" applyAlignment="1">
      <alignment horizontal="left" wrapText="1"/>
    </xf>
    <xf numFmtId="0" fontId="51" fillId="5" borderId="0" xfId="0" applyFont="1" applyFill="1" applyAlignment="1">
      <alignment horizontal="left"/>
    </xf>
    <xf numFmtId="0" fontId="51" fillId="5" borderId="0" xfId="0" applyFont="1" applyFill="1"/>
    <xf numFmtId="1" fontId="5" fillId="5" borderId="667" xfId="0" applyNumberFormat="1" applyFont="1" applyFill="1" applyBorder="1" applyAlignment="1">
      <alignment horizontal="center" vertical="center"/>
    </xf>
    <xf numFmtId="1" fontId="5" fillId="5" borderId="536" xfId="0" applyNumberFormat="1" applyFont="1" applyFill="1" applyBorder="1" applyAlignment="1">
      <alignment horizontal="center" vertical="center"/>
    </xf>
    <xf numFmtId="1" fontId="5" fillId="5" borderId="669" xfId="0" applyNumberFormat="1" applyFont="1" applyFill="1" applyBorder="1" applyAlignment="1">
      <alignment horizontal="center" vertical="center"/>
    </xf>
    <xf numFmtId="1" fontId="5" fillId="5" borderId="666" xfId="0" applyNumberFormat="1" applyFont="1" applyFill="1" applyBorder="1" applyAlignment="1">
      <alignment horizontal="center" vertical="center"/>
    </xf>
    <xf numFmtId="1" fontId="5" fillId="5" borderId="637" xfId="0" applyNumberFormat="1" applyFont="1" applyFill="1" applyBorder="1" applyAlignment="1">
      <alignment horizontal="center" vertical="center"/>
    </xf>
    <xf numFmtId="1" fontId="5" fillId="5" borderId="107" xfId="0" applyNumberFormat="1" applyFont="1" applyFill="1" applyBorder="1" applyAlignment="1">
      <alignment horizontal="center" vertical="center"/>
    </xf>
    <xf numFmtId="1" fontId="5" fillId="5" borderId="670" xfId="0" applyNumberFormat="1" applyFont="1" applyFill="1" applyBorder="1" applyAlignment="1">
      <alignment horizontal="center" vertical="center"/>
    </xf>
    <xf numFmtId="1" fontId="5" fillId="5" borderId="706" xfId="0" applyNumberFormat="1" applyFont="1" applyFill="1" applyBorder="1" applyAlignment="1">
      <alignment horizontal="center" vertical="center"/>
    </xf>
    <xf numFmtId="1" fontId="5" fillId="5" borderId="686" xfId="0" applyNumberFormat="1" applyFont="1" applyFill="1" applyBorder="1" applyAlignment="1">
      <alignment horizontal="center" vertical="center" wrapText="1"/>
    </xf>
    <xf numFmtId="1" fontId="5" fillId="5" borderId="671" xfId="0" applyNumberFormat="1" applyFont="1" applyFill="1" applyBorder="1" applyAlignment="1">
      <alignment horizontal="center" vertical="center" wrapText="1"/>
    </xf>
    <xf numFmtId="1" fontId="5" fillId="5" borderId="658" xfId="0" applyNumberFormat="1" applyFont="1" applyFill="1" applyBorder="1" applyAlignment="1">
      <alignment horizontal="center" vertical="center"/>
    </xf>
    <xf numFmtId="1" fontId="5" fillId="0" borderId="681" xfId="0" applyNumberFormat="1" applyFont="1" applyBorder="1" applyAlignment="1">
      <alignment horizontal="right" wrapText="1"/>
    </xf>
    <xf numFmtId="1" fontId="2" fillId="5" borderId="0" xfId="0" applyNumberFormat="1" applyFont="1" applyFill="1" applyProtection="1">
      <protection locked="0"/>
    </xf>
    <xf numFmtId="1" fontId="5" fillId="4" borderId="32" xfId="0" applyNumberFormat="1" applyFont="1" applyFill="1" applyBorder="1" applyAlignment="1">
      <alignment horizontal="left" vertical="center" wrapText="1"/>
    </xf>
    <xf numFmtId="1" fontId="5" fillId="4" borderId="78" xfId="0" applyNumberFormat="1" applyFont="1" applyFill="1" applyBorder="1" applyAlignment="1">
      <alignment horizontal="left" vertical="center" wrapText="1"/>
    </xf>
    <xf numFmtId="1" fontId="5" fillId="4" borderId="34" xfId="0" applyNumberFormat="1" applyFont="1" applyFill="1" applyBorder="1" applyAlignment="1">
      <alignment horizontal="left" vertical="center" wrapText="1"/>
    </xf>
    <xf numFmtId="1" fontId="5" fillId="0" borderId="57" xfId="0" applyNumberFormat="1" applyFont="1" applyBorder="1"/>
    <xf numFmtId="1" fontId="5" fillId="0" borderId="35" xfId="0" applyNumberFormat="1" applyFont="1" applyBorder="1"/>
    <xf numFmtId="1" fontId="5" fillId="5" borderId="32" xfId="0" applyNumberFormat="1" applyFont="1" applyFill="1" applyBorder="1" applyAlignment="1">
      <alignment horizontal="left" vertical="center" wrapText="1"/>
    </xf>
    <xf numFmtId="1" fontId="5" fillId="5" borderId="78" xfId="0" applyNumberFormat="1" applyFont="1" applyFill="1" applyBorder="1" applyAlignment="1">
      <alignment horizontal="left" vertical="center" wrapText="1"/>
    </xf>
    <xf numFmtId="1" fontId="5" fillId="5" borderId="34" xfId="0" applyNumberFormat="1" applyFont="1" applyFill="1" applyBorder="1" applyAlignment="1">
      <alignment horizontal="left" vertical="center" wrapText="1"/>
    </xf>
    <xf numFmtId="1" fontId="5" fillId="7" borderId="169" xfId="0" applyNumberFormat="1" applyFont="1" applyFill="1" applyBorder="1" applyProtection="1">
      <protection locked="0"/>
    </xf>
    <xf numFmtId="1" fontId="5" fillId="12" borderId="59" xfId="0" applyNumberFormat="1" applyFont="1" applyFill="1" applyBorder="1"/>
    <xf numFmtId="1" fontId="5" fillId="12" borderId="57" xfId="0" applyNumberFormat="1" applyFont="1" applyFill="1" applyBorder="1"/>
    <xf numFmtId="1" fontId="5" fillId="12" borderId="274" xfId="0" applyNumberFormat="1" applyFont="1" applyFill="1" applyBorder="1"/>
    <xf numFmtId="1" fontId="5" fillId="12" borderId="229" xfId="0" applyNumberFormat="1" applyFont="1" applyFill="1" applyBorder="1"/>
    <xf numFmtId="1" fontId="5" fillId="12" borderId="36" xfId="0" applyNumberFormat="1" applyFont="1" applyFill="1" applyBorder="1"/>
    <xf numFmtId="1" fontId="5" fillId="8" borderId="59" xfId="0" applyNumberFormat="1" applyFont="1" applyFill="1" applyBorder="1"/>
    <xf numFmtId="1" fontId="5" fillId="16" borderId="36" xfId="0" applyNumberFormat="1" applyFont="1" applyFill="1" applyBorder="1" applyProtection="1">
      <protection locked="0"/>
    </xf>
    <xf numFmtId="1" fontId="5" fillId="16" borderId="34" xfId="0" applyNumberFormat="1" applyFont="1" applyFill="1" applyBorder="1" applyProtection="1">
      <protection locked="0"/>
    </xf>
    <xf numFmtId="1" fontId="5" fillId="5" borderId="43" xfId="0" applyNumberFormat="1" applyFont="1" applyFill="1" applyBorder="1" applyAlignment="1">
      <alignment horizontal="left" vertical="center" wrapText="1"/>
    </xf>
    <xf numFmtId="1" fontId="5" fillId="5" borderId="81" xfId="0" applyNumberFormat="1" applyFont="1" applyFill="1" applyBorder="1" applyAlignment="1">
      <alignment horizontal="left" vertical="center" wrapText="1"/>
    </xf>
    <xf numFmtId="1" fontId="5" fillId="5" borderId="47" xfId="0" applyNumberFormat="1" applyFont="1" applyFill="1" applyBorder="1" applyAlignment="1">
      <alignment horizontal="left" vertical="center" wrapText="1"/>
    </xf>
    <xf numFmtId="1" fontId="5" fillId="16" borderId="314" xfId="0" applyNumberFormat="1" applyFont="1" applyFill="1" applyBorder="1" applyProtection="1">
      <protection locked="0"/>
    </xf>
    <xf numFmtId="1" fontId="5" fillId="16" borderId="307" xfId="0" applyNumberFormat="1" applyFont="1" applyFill="1" applyBorder="1" applyProtection="1">
      <protection locked="0"/>
    </xf>
    <xf numFmtId="0" fontId="5" fillId="5" borderId="671" xfId="0" applyFont="1" applyFill="1" applyBorder="1" applyAlignment="1">
      <alignment horizontal="center" vertical="center" wrapText="1"/>
    </xf>
    <xf numFmtId="1" fontId="5" fillId="0" borderId="671" xfId="0" applyNumberFormat="1" applyFont="1" applyBorder="1" applyAlignment="1">
      <alignment horizontal="right" wrapText="1"/>
    </xf>
    <xf numFmtId="1" fontId="5" fillId="0" borderId="670" xfId="0" applyNumberFormat="1" applyFont="1" applyBorder="1" applyAlignment="1">
      <alignment horizontal="right"/>
    </xf>
    <xf numFmtId="1" fontId="5" fillId="0" borderId="673" xfId="0" applyNumberFormat="1" applyFont="1" applyBorder="1" applyAlignment="1">
      <alignment horizontal="right"/>
    </xf>
    <xf numFmtId="1" fontId="5" fillId="0" borderId="671" xfId="0" applyNumberFormat="1" applyFont="1" applyBorder="1" applyAlignment="1">
      <alignment horizontal="right"/>
    </xf>
    <xf numFmtId="1" fontId="5" fillId="0" borderId="672" xfId="0" applyNumberFormat="1" applyFont="1" applyBorder="1" applyAlignment="1">
      <alignment horizontal="right"/>
    </xf>
    <xf numFmtId="1" fontId="5" fillId="0" borderId="777" xfId="0" applyNumberFormat="1" applyFont="1" applyBorder="1" applyAlignment="1">
      <alignment horizontal="right"/>
    </xf>
    <xf numFmtId="1" fontId="5" fillId="0" borderId="675" xfId="0" applyNumberFormat="1" applyFont="1" applyBorder="1" applyAlignment="1">
      <alignment horizontal="right"/>
    </xf>
    <xf numFmtId="1" fontId="50" fillId="0" borderId="0" xfId="0" applyNumberFormat="1" applyFont="1"/>
    <xf numFmtId="0" fontId="2" fillId="0" borderId="0" xfId="0" applyFont="1"/>
    <xf numFmtId="0" fontId="2" fillId="0" borderId="0" xfId="0" applyFont="1" applyProtection="1">
      <protection locked="0"/>
    </xf>
    <xf numFmtId="1" fontId="5" fillId="5" borderId="536" xfId="0" applyNumberFormat="1" applyFont="1" applyFill="1" applyBorder="1" applyAlignment="1">
      <alignment horizontal="center" vertical="center" wrapText="1"/>
    </xf>
    <xf numFmtId="0" fontId="5" fillId="5" borderId="0" xfId="0" applyFont="1" applyFill="1" applyAlignment="1">
      <alignment horizontal="center" vertical="center"/>
    </xf>
    <xf numFmtId="1" fontId="5" fillId="5" borderId="107" xfId="0" applyNumberFormat="1" applyFont="1" applyFill="1" applyBorder="1" applyAlignment="1">
      <alignment horizontal="center" vertical="center" wrapText="1"/>
    </xf>
    <xf numFmtId="0" fontId="5" fillId="4" borderId="32" xfId="0" applyFont="1" applyFill="1" applyBorder="1" applyAlignment="1">
      <alignment horizontal="left" vertical="center" wrapText="1"/>
    </xf>
    <xf numFmtId="0" fontId="5" fillId="4" borderId="78" xfId="0" applyFont="1" applyFill="1" applyBorder="1" applyAlignment="1">
      <alignment horizontal="left" vertical="center" wrapText="1"/>
    </xf>
    <xf numFmtId="0" fontId="5" fillId="4" borderId="34" xfId="0" applyFont="1" applyFill="1" applyBorder="1" applyAlignment="1">
      <alignment horizontal="left" vertical="center" wrapText="1"/>
    </xf>
    <xf numFmtId="0" fontId="5" fillId="5" borderId="682" xfId="0" applyFont="1" applyFill="1" applyBorder="1" applyAlignment="1">
      <alignment horizontal="left" vertical="center" wrapText="1"/>
    </xf>
    <xf numFmtId="0" fontId="5" fillId="5" borderId="702" xfId="0" applyFont="1" applyFill="1" applyBorder="1" applyAlignment="1">
      <alignment horizontal="left" vertical="center" wrapText="1"/>
    </xf>
    <xf numFmtId="0" fontId="5" fillId="5" borderId="680" xfId="0" applyFont="1" applyFill="1" applyBorder="1" applyAlignment="1">
      <alignment horizontal="left" vertical="center" wrapText="1"/>
    </xf>
    <xf numFmtId="1" fontId="5" fillId="0" borderId="676" xfId="0" applyNumberFormat="1" applyFont="1" applyBorder="1" applyAlignment="1">
      <alignment horizontal="right"/>
    </xf>
    <xf numFmtId="1" fontId="5" fillId="0" borderId="686" xfId="0" applyNumberFormat="1" applyFont="1" applyBorder="1" applyAlignment="1">
      <alignment horizontal="right"/>
    </xf>
    <xf numFmtId="1" fontId="5" fillId="3" borderId="675" xfId="0" applyNumberFormat="1" applyFont="1" applyFill="1" applyBorder="1" applyAlignment="1">
      <alignment horizontal="right"/>
    </xf>
    <xf numFmtId="0" fontId="43" fillId="5" borderId="0" xfId="0" applyFont="1" applyFill="1"/>
    <xf numFmtId="0" fontId="43" fillId="5" borderId="0" xfId="0" applyFont="1" applyFill="1" applyProtection="1">
      <protection locked="0"/>
    </xf>
    <xf numFmtId="164" fontId="50" fillId="5" borderId="0" xfId="0" applyNumberFormat="1" applyFont="1" applyFill="1" applyAlignment="1">
      <alignment horizontal="left"/>
    </xf>
    <xf numFmtId="164" fontId="50" fillId="5" borderId="0" xfId="0" applyNumberFormat="1" applyFont="1" applyFill="1"/>
    <xf numFmtId="0" fontId="50" fillId="5" borderId="0" xfId="0" applyFont="1" applyFill="1"/>
    <xf numFmtId="1" fontId="5" fillId="5" borderId="778" xfId="0" applyNumberFormat="1" applyFont="1" applyFill="1" applyBorder="1" applyAlignment="1">
      <alignment horizontal="center" vertical="center" wrapText="1"/>
    </xf>
    <xf numFmtId="0" fontId="5" fillId="5" borderId="675" xfId="0" applyFont="1" applyFill="1" applyBorder="1" applyAlignment="1">
      <alignment horizontal="center" vertical="center" wrapText="1"/>
    </xf>
    <xf numFmtId="1" fontId="5" fillId="3" borderId="681" xfId="0" applyNumberFormat="1" applyFont="1" applyFill="1" applyBorder="1" applyAlignment="1">
      <alignment horizontal="right" wrapText="1"/>
    </xf>
    <xf numFmtId="1" fontId="5" fillId="12" borderId="54" xfId="0" applyNumberFormat="1" applyFont="1" applyFill="1" applyBorder="1" applyAlignment="1">
      <alignment horizontal="right" wrapText="1"/>
    </xf>
    <xf numFmtId="1" fontId="5" fillId="3" borderId="680" xfId="0" applyNumberFormat="1" applyFont="1" applyFill="1" applyBorder="1" applyAlignment="1">
      <alignment horizontal="right"/>
    </xf>
    <xf numFmtId="1" fontId="5" fillId="8" borderId="690" xfId="0" applyNumberFormat="1" applyFont="1" applyFill="1" applyBorder="1"/>
    <xf numFmtId="1" fontId="5" fillId="12" borderId="54" xfId="0" applyNumberFormat="1" applyFont="1" applyFill="1" applyBorder="1"/>
    <xf numFmtId="1" fontId="5" fillId="7" borderId="776" xfId="0" applyNumberFormat="1" applyFont="1" applyFill="1" applyBorder="1" applyProtection="1">
      <protection locked="0"/>
    </xf>
    <xf numFmtId="1" fontId="5" fillId="3" borderId="33" xfId="0" applyNumberFormat="1" applyFont="1" applyFill="1" applyBorder="1" applyAlignment="1">
      <alignment horizontal="right" wrapText="1"/>
    </xf>
    <xf numFmtId="1" fontId="5" fillId="12" borderId="58" xfId="0" applyNumberFormat="1" applyFont="1" applyFill="1" applyBorder="1" applyAlignment="1">
      <alignment horizontal="right" wrapText="1"/>
    </xf>
    <xf numFmtId="1" fontId="5" fillId="12" borderId="58" xfId="0" applyNumberFormat="1" applyFont="1" applyFill="1" applyBorder="1"/>
    <xf numFmtId="1" fontId="5" fillId="7" borderId="274" xfId="0" applyNumberFormat="1" applyFont="1" applyFill="1" applyBorder="1" applyProtection="1">
      <protection locked="0"/>
    </xf>
    <xf numFmtId="1" fontId="5" fillId="12" borderId="706" xfId="0" applyNumberFormat="1" applyFont="1" applyFill="1" applyBorder="1"/>
    <xf numFmtId="1" fontId="5" fillId="7" borderId="706" xfId="0" applyNumberFormat="1" applyFont="1" applyFill="1" applyBorder="1" applyProtection="1">
      <protection locked="0"/>
    </xf>
    <xf numFmtId="1" fontId="5" fillId="3" borderId="38" xfId="0" applyNumberFormat="1" applyFont="1" applyFill="1" applyBorder="1" applyAlignment="1">
      <alignment horizontal="right"/>
    </xf>
    <xf numFmtId="1" fontId="5" fillId="7" borderId="276" xfId="0" applyNumberFormat="1" applyFont="1" applyFill="1" applyBorder="1" applyProtection="1">
      <protection locked="0"/>
    </xf>
    <xf numFmtId="1" fontId="5" fillId="12" borderId="658" xfId="0" applyNumberFormat="1" applyFont="1" applyFill="1" applyBorder="1"/>
    <xf numFmtId="1" fontId="5" fillId="5" borderId="675" xfId="0" applyNumberFormat="1" applyFont="1" applyFill="1" applyBorder="1" applyAlignment="1">
      <alignment horizontal="left" vertical="center" wrapText="1"/>
    </xf>
    <xf numFmtId="1" fontId="5" fillId="3" borderId="578" xfId="0" applyNumberFormat="1" applyFont="1" applyFill="1" applyBorder="1" applyAlignment="1">
      <alignment horizontal="right" wrapText="1"/>
    </xf>
    <xf numFmtId="1" fontId="5" fillId="3" borderId="673" xfId="0" applyNumberFormat="1" applyFont="1" applyFill="1" applyBorder="1" applyAlignment="1">
      <alignment horizontal="right"/>
    </xf>
    <xf numFmtId="1" fontId="5" fillId="0" borderId="777" xfId="0" applyNumberFormat="1" applyFont="1" applyBorder="1"/>
    <xf numFmtId="1" fontId="5" fillId="5" borderId="25" xfId="0" applyNumberFormat="1" applyFont="1" applyFill="1" applyBorder="1" applyAlignment="1">
      <alignment horizontal="left" vertical="center" wrapText="1"/>
    </xf>
    <xf numFmtId="1" fontId="5" fillId="3" borderId="24" xfId="0" applyNumberFormat="1" applyFont="1" applyFill="1" applyBorder="1" applyAlignment="1">
      <alignment horizontal="right" wrapText="1"/>
    </xf>
    <xf numFmtId="1" fontId="5" fillId="3" borderId="60" xfId="0" applyNumberFormat="1" applyFont="1" applyFill="1" applyBorder="1" applyAlignment="1">
      <alignment horizontal="right"/>
    </xf>
    <xf numFmtId="1" fontId="5" fillId="12" borderId="71" xfId="0" applyNumberFormat="1" applyFont="1" applyFill="1" applyBorder="1" applyAlignment="1">
      <alignment horizontal="right" wrapText="1"/>
    </xf>
    <xf numFmtId="1" fontId="5" fillId="3" borderId="47" xfId="0" applyNumberFormat="1" applyFont="1" applyFill="1" applyBorder="1" applyAlignment="1">
      <alignment horizontal="right"/>
    </xf>
    <xf numFmtId="1" fontId="5" fillId="12" borderId="71" xfId="0" applyNumberFormat="1" applyFont="1" applyFill="1" applyBorder="1"/>
    <xf numFmtId="1" fontId="5" fillId="12" borderId="46" xfId="0" applyNumberFormat="1" applyFont="1" applyFill="1" applyBorder="1"/>
    <xf numFmtId="1" fontId="5" fillId="7" borderId="16" xfId="0" applyNumberFormat="1" applyFont="1" applyFill="1" applyBorder="1" applyProtection="1">
      <protection locked="0"/>
    </xf>
    <xf numFmtId="0" fontId="5" fillId="5" borderId="671" xfId="0" applyFont="1" applyFill="1" applyBorder="1" applyAlignment="1">
      <alignment vertical="center" wrapText="1"/>
    </xf>
    <xf numFmtId="1" fontId="5" fillId="3" borderId="54" xfId="0" applyNumberFormat="1" applyFont="1" applyFill="1" applyBorder="1" applyAlignment="1">
      <alignment horizontal="right" wrapText="1"/>
    </xf>
    <xf numFmtId="1" fontId="5" fillId="12" borderId="680" xfId="0" applyNumberFormat="1" applyFont="1" applyFill="1" applyBorder="1" applyAlignment="1">
      <alignment horizontal="right" wrapText="1"/>
    </xf>
    <xf numFmtId="1" fontId="5" fillId="12" borderId="148" xfId="0" applyNumberFormat="1" applyFont="1" applyFill="1" applyBorder="1"/>
    <xf numFmtId="1" fontId="5" fillId="12" borderId="113" xfId="0" applyNumberFormat="1" applyFont="1" applyFill="1" applyBorder="1"/>
    <xf numFmtId="0" fontId="5" fillId="5" borderId="682" xfId="0" applyFont="1" applyFill="1" applyBorder="1" applyAlignment="1">
      <alignment vertical="center" wrapText="1"/>
    </xf>
    <xf numFmtId="1" fontId="5" fillId="3" borderId="58" xfId="0" applyNumberFormat="1" applyFont="1" applyFill="1" applyBorder="1" applyAlignment="1">
      <alignment horizontal="right" wrapText="1"/>
    </xf>
    <xf numFmtId="1" fontId="5" fillId="12" borderId="34" xfId="0" applyNumberFormat="1" applyFont="1" applyFill="1" applyBorder="1" applyAlignment="1">
      <alignment horizontal="right" wrapText="1"/>
    </xf>
    <xf numFmtId="1" fontId="5" fillId="12" borderId="60" xfId="0" applyNumberFormat="1" applyFont="1" applyFill="1" applyBorder="1"/>
    <xf numFmtId="0" fontId="5" fillId="5" borderId="32" xfId="0" applyFont="1" applyFill="1" applyBorder="1" applyAlignment="1">
      <alignment horizontal="left" vertical="center" wrapText="1"/>
    </xf>
    <xf numFmtId="1" fontId="5" fillId="12" borderId="34" xfId="0" applyNumberFormat="1" applyFont="1" applyFill="1" applyBorder="1" applyAlignment="1">
      <alignment horizontal="right"/>
    </xf>
    <xf numFmtId="1" fontId="5" fillId="5" borderId="25" xfId="0" applyNumberFormat="1" applyFont="1" applyFill="1" applyBorder="1" applyAlignment="1">
      <alignment horizontal="left" vertical="center"/>
    </xf>
    <xf numFmtId="1" fontId="5" fillId="7" borderId="275" xfId="0" applyNumberFormat="1" applyFont="1" applyFill="1" applyBorder="1" applyProtection="1">
      <protection locked="0"/>
    </xf>
    <xf numFmtId="0" fontId="5" fillId="5" borderId="43" xfId="0" applyFont="1" applyFill="1" applyBorder="1" applyAlignment="1">
      <alignment vertical="center" wrapText="1"/>
    </xf>
    <xf numFmtId="1" fontId="5" fillId="3" borderId="71" xfId="0" applyNumberFormat="1" applyFont="1" applyFill="1" applyBorder="1" applyAlignment="1">
      <alignment horizontal="right" wrapText="1"/>
    </xf>
    <xf numFmtId="1" fontId="5" fillId="12" borderId="47" xfId="0" applyNumberFormat="1" applyFont="1" applyFill="1" applyBorder="1" applyAlignment="1">
      <alignment horizontal="right"/>
    </xf>
    <xf numFmtId="1" fontId="5" fillId="12" borderId="45" xfId="0" applyNumberFormat="1" applyFont="1" applyFill="1" applyBorder="1"/>
    <xf numFmtId="1" fontId="5" fillId="12" borderId="129" xfId="0" applyNumberFormat="1" applyFont="1" applyFill="1" applyBorder="1"/>
    <xf numFmtId="1" fontId="5" fillId="12" borderId="44" xfId="0" applyNumberFormat="1" applyFont="1" applyFill="1" applyBorder="1"/>
    <xf numFmtId="1" fontId="5" fillId="5" borderId="679" xfId="0" applyNumberFormat="1" applyFont="1" applyFill="1" applyBorder="1" applyAlignment="1">
      <alignment horizontal="left" vertical="center" wrapText="1"/>
    </xf>
    <xf numFmtId="1" fontId="5" fillId="3" borderId="93" xfId="0" applyNumberFormat="1" applyFont="1" applyFill="1" applyBorder="1" applyAlignment="1">
      <alignment horizontal="right" wrapText="1"/>
    </xf>
    <xf numFmtId="1" fontId="5" fillId="3" borderId="129" xfId="0" applyNumberFormat="1" applyFont="1" applyFill="1" applyBorder="1" applyAlignment="1">
      <alignment horizontal="right"/>
    </xf>
    <xf numFmtId="1" fontId="5" fillId="5" borderId="767" xfId="0" applyNumberFormat="1" applyFont="1" applyFill="1" applyBorder="1"/>
    <xf numFmtId="1" fontId="5" fillId="5" borderId="129" xfId="0" applyNumberFormat="1" applyFont="1" applyFill="1" applyBorder="1"/>
    <xf numFmtId="1" fontId="5" fillId="5" borderId="107" xfId="0" applyNumberFormat="1" applyFont="1" applyFill="1" applyBorder="1"/>
    <xf numFmtId="1" fontId="5" fillId="5" borderId="676" xfId="0" applyNumberFormat="1" applyFont="1" applyFill="1" applyBorder="1"/>
    <xf numFmtId="1" fontId="5" fillId="5" borderId="584" xfId="0" applyNumberFormat="1" applyFont="1" applyFill="1" applyBorder="1"/>
    <xf numFmtId="1" fontId="5" fillId="5" borderId="658" xfId="0" applyNumberFormat="1" applyFont="1" applyFill="1" applyBorder="1"/>
    <xf numFmtId="1" fontId="5" fillId="3" borderId="148" xfId="0" applyNumberFormat="1" applyFont="1" applyFill="1" applyBorder="1" applyAlignment="1">
      <alignment horizontal="right" wrapText="1"/>
    </xf>
    <xf numFmtId="1" fontId="5" fillId="3" borderId="680" xfId="0" applyNumberFormat="1" applyFont="1" applyFill="1" applyBorder="1" applyAlignment="1">
      <alignment horizontal="right" wrapText="1"/>
    </xf>
    <xf numFmtId="1" fontId="5" fillId="3" borderId="47" xfId="0" applyNumberFormat="1" applyFont="1" applyFill="1" applyBorder="1" applyAlignment="1">
      <alignment horizontal="right" wrapText="1"/>
    </xf>
    <xf numFmtId="1" fontId="5" fillId="3" borderId="60" xfId="0" applyNumberFormat="1" applyFont="1" applyFill="1" applyBorder="1" applyAlignment="1">
      <alignment horizontal="right" wrapText="1"/>
    </xf>
    <xf numFmtId="1" fontId="5" fillId="12" borderId="690" xfId="0" applyNumberFormat="1" applyFont="1" applyFill="1" applyBorder="1"/>
    <xf numFmtId="1" fontId="5" fillId="12" borderId="55" xfId="0" applyNumberFormat="1" applyFont="1" applyFill="1" applyBorder="1"/>
    <xf numFmtId="1" fontId="5" fillId="12" borderId="39" xfId="0" applyNumberFormat="1" applyFont="1" applyFill="1" applyBorder="1"/>
    <xf numFmtId="1" fontId="5" fillId="3" borderId="676" xfId="0" applyNumberFormat="1" applyFont="1" applyFill="1" applyBorder="1" applyAlignment="1">
      <alignment horizontal="right" wrapText="1"/>
    </xf>
    <xf numFmtId="1" fontId="5" fillId="3" borderId="708" xfId="0" applyNumberFormat="1" applyFont="1" applyFill="1" applyBorder="1" applyAlignment="1">
      <alignment horizontal="right" wrapText="1"/>
    </xf>
    <xf numFmtId="1" fontId="5" fillId="3" borderId="673" xfId="0" applyNumberFormat="1" applyFont="1" applyFill="1" applyBorder="1" applyAlignment="1">
      <alignment horizontal="right" wrapText="1"/>
    </xf>
    <xf numFmtId="1" fontId="5" fillId="8" borderId="681" xfId="0" applyNumberFormat="1" applyFont="1" applyFill="1" applyBorder="1"/>
    <xf numFmtId="1" fontId="5" fillId="7" borderId="777" xfId="0" applyNumberFormat="1" applyFont="1" applyFill="1" applyBorder="1" applyProtection="1">
      <protection locked="0"/>
    </xf>
    <xf numFmtId="1" fontId="5" fillId="7" borderId="584" xfId="0" applyNumberFormat="1" applyFont="1" applyFill="1" applyBorder="1" applyProtection="1">
      <protection locked="0"/>
    </xf>
    <xf numFmtId="1" fontId="5" fillId="8" borderId="171" xfId="0" applyNumberFormat="1" applyFont="1" applyFill="1" applyBorder="1"/>
    <xf numFmtId="1" fontId="10" fillId="9" borderId="666" xfId="0" applyNumberFormat="1" applyFont="1" applyFill="1" applyBorder="1" applyAlignment="1">
      <alignment horizontal="center" vertical="center" wrapText="1"/>
    </xf>
    <xf numFmtId="1" fontId="5" fillId="5" borderId="679" xfId="0" applyNumberFormat="1" applyFont="1" applyFill="1" applyBorder="1" applyAlignment="1">
      <alignment wrapText="1"/>
    </xf>
    <xf numFmtId="1" fontId="10" fillId="9" borderId="706" xfId="0" applyNumberFormat="1" applyFont="1" applyFill="1" applyBorder="1" applyAlignment="1">
      <alignment horizontal="center" vertical="center" wrapText="1"/>
    </xf>
    <xf numFmtId="1" fontId="5" fillId="5" borderId="39" xfId="0" applyNumberFormat="1" applyFont="1" applyFill="1" applyBorder="1" applyAlignment="1">
      <alignment wrapText="1"/>
    </xf>
    <xf numFmtId="1" fontId="10" fillId="9" borderId="658" xfId="0" applyNumberFormat="1" applyFont="1" applyFill="1" applyBorder="1" applyAlignment="1">
      <alignment horizontal="center" vertical="center" wrapText="1"/>
    </xf>
    <xf numFmtId="1" fontId="5" fillId="5" borderId="44" xfId="0" applyNumberFormat="1" applyFont="1" applyFill="1" applyBorder="1" applyAlignment="1">
      <alignment wrapText="1"/>
    </xf>
    <xf numFmtId="1" fontId="5" fillId="9" borderId="666" xfId="0" applyNumberFormat="1" applyFont="1" applyFill="1" applyBorder="1" applyAlignment="1">
      <alignment horizontal="center" vertical="center" wrapText="1"/>
    </xf>
    <xf numFmtId="1" fontId="5" fillId="5" borderId="679" xfId="0" applyNumberFormat="1" applyFont="1" applyFill="1" applyBorder="1" applyAlignment="1">
      <alignment vertical="center" wrapText="1"/>
    </xf>
    <xf numFmtId="1" fontId="5" fillId="8" borderId="679" xfId="0" applyNumberFormat="1" applyFont="1" applyFill="1" applyBorder="1"/>
    <xf numFmtId="1" fontId="5" fillId="9" borderId="658" xfId="0" applyNumberFormat="1" applyFont="1" applyFill="1" applyBorder="1" applyAlignment="1">
      <alignment horizontal="center" vertical="center" wrapText="1"/>
    </xf>
    <xf numFmtId="1" fontId="5" fillId="5" borderId="44" xfId="0" applyNumberFormat="1" applyFont="1" applyFill="1" applyBorder="1" applyAlignment="1">
      <alignment vertical="center" wrapText="1"/>
    </xf>
    <xf numFmtId="0" fontId="6" fillId="5" borderId="671" xfId="0" applyFont="1" applyFill="1" applyBorder="1" applyAlignment="1">
      <alignment horizontal="left" vertical="top"/>
    </xf>
    <xf numFmtId="1" fontId="5" fillId="5" borderId="676" xfId="0" applyNumberFormat="1" applyFont="1" applyFill="1" applyBorder="1" applyAlignment="1">
      <alignment horizontal="center" vertical="center"/>
    </xf>
    <xf numFmtId="1" fontId="5" fillId="5" borderId="708" xfId="0" applyNumberFormat="1" applyFont="1" applyFill="1" applyBorder="1" applyAlignment="1">
      <alignment horizontal="center" vertical="center"/>
    </xf>
    <xf numFmtId="1" fontId="5" fillId="5" borderId="682" xfId="0" applyNumberFormat="1" applyFont="1" applyFill="1" applyBorder="1" applyAlignment="1">
      <alignment horizontal="left" vertical="center" wrapText="1"/>
    </xf>
    <xf numFmtId="1" fontId="5" fillId="5" borderId="702" xfId="0" applyNumberFormat="1" applyFont="1" applyFill="1" applyBorder="1" applyAlignment="1">
      <alignment horizontal="left" vertical="center" wrapText="1"/>
    </xf>
    <xf numFmtId="1" fontId="5" fillId="5" borderId="680" xfId="0" applyNumberFormat="1" applyFont="1" applyFill="1" applyBorder="1" applyAlignment="1">
      <alignment horizontal="left" vertical="center" wrapText="1"/>
    </xf>
    <xf numFmtId="1" fontId="5" fillId="8" borderId="680" xfId="0" applyNumberFormat="1" applyFont="1" applyFill="1" applyBorder="1"/>
    <xf numFmtId="1" fontId="5" fillId="12" borderId="702" xfId="0" applyNumberFormat="1" applyFont="1" applyFill="1" applyBorder="1"/>
    <xf numFmtId="1" fontId="5" fillId="0" borderId="679" xfId="0" applyNumberFormat="1" applyFont="1" applyBorder="1"/>
    <xf numFmtId="1" fontId="5" fillId="12" borderId="24" xfId="0" applyNumberFormat="1" applyFont="1" applyFill="1" applyBorder="1"/>
    <xf numFmtId="1" fontId="5" fillId="12" borderId="82" xfId="0" applyNumberFormat="1" applyFont="1" applyFill="1" applyBorder="1"/>
    <xf numFmtId="1" fontId="5" fillId="12" borderId="78" xfId="0" applyNumberFormat="1" applyFont="1" applyFill="1" applyBorder="1"/>
    <xf numFmtId="1" fontId="5" fillId="12" borderId="37" xfId="0" applyNumberFormat="1" applyFont="1" applyFill="1" applyBorder="1" applyAlignment="1">
      <alignment horizontal="right" wrapText="1"/>
    </xf>
    <xf numFmtId="1" fontId="5" fillId="12" borderId="41" xfId="0" applyNumberFormat="1" applyFont="1" applyFill="1" applyBorder="1" applyAlignment="1">
      <alignment horizontal="right"/>
    </xf>
    <xf numFmtId="1" fontId="5" fillId="12" borderId="38" xfId="0" applyNumberFormat="1" applyFont="1" applyFill="1" applyBorder="1" applyAlignment="1">
      <alignment horizontal="right"/>
    </xf>
    <xf numFmtId="1" fontId="5" fillId="12" borderId="275" xfId="0" applyNumberFormat="1" applyFont="1" applyFill="1" applyBorder="1"/>
    <xf numFmtId="1" fontId="5" fillId="12" borderId="46" xfId="0" applyNumberFormat="1" applyFont="1" applyFill="1" applyBorder="1" applyAlignment="1">
      <alignment horizontal="right" wrapText="1"/>
    </xf>
    <xf numFmtId="1" fontId="5" fillId="12" borderId="71" xfId="0" applyNumberFormat="1" applyFont="1" applyFill="1" applyBorder="1" applyAlignment="1">
      <alignment horizontal="right"/>
    </xf>
    <xf numFmtId="1" fontId="5" fillId="12" borderId="276" xfId="0" applyNumberFormat="1" applyFont="1" applyFill="1" applyBorder="1"/>
    <xf numFmtId="0" fontId="32" fillId="5" borderId="107" xfId="0" applyFont="1" applyFill="1" applyBorder="1" applyAlignment="1">
      <alignment horizontal="left"/>
    </xf>
    <xf numFmtId="164" fontId="51" fillId="5" borderId="0" xfId="0" applyNumberFormat="1" applyFont="1" applyFill="1"/>
    <xf numFmtId="164" fontId="32" fillId="5" borderId="0" xfId="0" applyNumberFormat="1" applyFont="1" applyFill="1"/>
    <xf numFmtId="0" fontId="51" fillId="5" borderId="779" xfId="0" applyFont="1" applyFill="1" applyBorder="1"/>
    <xf numFmtId="0" fontId="51" fillId="5" borderId="780" xfId="0" applyFont="1" applyFill="1" applyBorder="1"/>
    <xf numFmtId="0" fontId="51" fillId="5" borderId="781" xfId="0" applyFont="1" applyFill="1" applyBorder="1"/>
    <xf numFmtId="0" fontId="2" fillId="5" borderId="781" xfId="0" applyFont="1" applyFill="1" applyBorder="1"/>
    <xf numFmtId="0" fontId="2" fillId="5" borderId="782" xfId="0" applyFont="1" applyFill="1" applyBorder="1"/>
    <xf numFmtId="0" fontId="2" fillId="5" borderId="781" xfId="0" applyFont="1" applyFill="1" applyBorder="1" applyProtection="1">
      <protection locked="0"/>
    </xf>
    <xf numFmtId="0" fontId="5" fillId="5" borderId="706" xfId="0" applyFont="1" applyFill="1" applyBorder="1" applyAlignment="1">
      <alignment horizontal="center" vertical="center" wrapText="1"/>
    </xf>
    <xf numFmtId="1" fontId="5" fillId="0" borderId="691" xfId="0" applyNumberFormat="1" applyFont="1" applyBorder="1"/>
    <xf numFmtId="1" fontId="5" fillId="7" borderId="685" xfId="0" applyNumberFormat="1" applyFont="1" applyFill="1" applyBorder="1" applyProtection="1">
      <protection locked="0"/>
    </xf>
    <xf numFmtId="1" fontId="5" fillId="0" borderId="56" xfId="0" applyNumberFormat="1" applyFont="1" applyBorder="1"/>
    <xf numFmtId="0" fontId="5" fillId="5" borderId="81" xfId="0" applyFont="1" applyFill="1" applyBorder="1" applyAlignment="1">
      <alignment horizontal="left" wrapText="1"/>
    </xf>
    <xf numFmtId="1" fontId="5" fillId="0" borderId="694" xfId="0" applyNumberFormat="1" applyFont="1" applyBorder="1"/>
    <xf numFmtId="0" fontId="5" fillId="5" borderId="0" xfId="0" applyFont="1" applyFill="1" applyAlignment="1">
      <alignment horizontal="left" wrapText="1"/>
    </xf>
    <xf numFmtId="0" fontId="9" fillId="5" borderId="0" xfId="0" applyFont="1" applyFill="1" applyAlignment="1">
      <alignment wrapText="1"/>
    </xf>
    <xf numFmtId="0" fontId="5" fillId="5" borderId="675" xfId="0" applyFont="1" applyFill="1" applyBorder="1" applyAlignment="1">
      <alignment horizontal="center" vertical="center" wrapText="1"/>
    </xf>
    <xf numFmtId="1" fontId="5" fillId="5" borderId="703" xfId="0" applyNumberFormat="1" applyFont="1" applyFill="1" applyBorder="1" applyAlignment="1">
      <alignment horizontal="center" vertical="center" wrapText="1"/>
    </xf>
    <xf numFmtId="1" fontId="5" fillId="5" borderId="709" xfId="0" applyNumberFormat="1" applyFont="1" applyFill="1" applyBorder="1" applyAlignment="1">
      <alignment horizontal="center" vertical="center" wrapText="1"/>
    </xf>
    <xf numFmtId="1" fontId="5" fillId="5" borderId="238" xfId="0" applyNumberFormat="1" applyFont="1" applyFill="1" applyBorder="1" applyAlignment="1">
      <alignment horizontal="center" vertical="center" wrapText="1"/>
    </xf>
    <xf numFmtId="1" fontId="5" fillId="5" borderId="767" xfId="0" applyNumberFormat="1" applyFont="1" applyFill="1" applyBorder="1" applyAlignment="1">
      <alignment horizontal="center" vertical="center" wrapText="1"/>
    </xf>
    <xf numFmtId="1" fontId="5" fillId="5" borderId="783" xfId="0" applyNumberFormat="1" applyFont="1" applyFill="1" applyBorder="1" applyAlignment="1">
      <alignment horizontal="center" vertical="center" wrapText="1"/>
    </xf>
    <xf numFmtId="0" fontId="5" fillId="4" borderId="670" xfId="0" applyFont="1" applyFill="1" applyBorder="1" applyAlignment="1">
      <alignment horizontal="left" vertical="center"/>
    </xf>
    <xf numFmtId="0" fontId="5" fillId="4" borderId="673" xfId="0" applyFont="1" applyFill="1" applyBorder="1" applyAlignment="1">
      <alignment horizontal="left" vertical="center"/>
    </xf>
    <xf numFmtId="1" fontId="5" fillId="3" borderId="681" xfId="0" applyNumberFormat="1" applyFont="1" applyFill="1" applyBorder="1" applyAlignment="1">
      <alignment horizontal="right" vertical="center" wrapText="1"/>
    </xf>
    <xf numFmtId="1" fontId="5" fillId="3" borderId="54" xfId="0" applyNumberFormat="1" applyFont="1" applyFill="1" applyBorder="1" applyAlignment="1">
      <alignment horizontal="right" vertical="center" wrapText="1"/>
    </xf>
    <xf numFmtId="1" fontId="5" fillId="0" borderId="680" xfId="0" applyNumberFormat="1" applyFont="1" applyBorder="1" applyAlignment="1">
      <alignment horizontal="right" vertical="center" wrapText="1"/>
    </xf>
    <xf numFmtId="1" fontId="5" fillId="7" borderId="681" xfId="0" applyNumberFormat="1" applyFont="1" applyFill="1" applyBorder="1" applyAlignment="1" applyProtection="1">
      <alignment wrapText="1"/>
      <protection locked="0"/>
    </xf>
    <xf numFmtId="1" fontId="5" fillId="7" borderId="30" xfId="0" applyNumberFormat="1" applyFont="1" applyFill="1" applyBorder="1" applyAlignment="1" applyProtection="1">
      <alignment wrapText="1"/>
      <protection locked="0"/>
    </xf>
    <xf numFmtId="1" fontId="5" fillId="7" borderId="690" xfId="0" applyNumberFormat="1" applyFont="1" applyFill="1" applyBorder="1" applyAlignment="1" applyProtection="1">
      <alignment wrapText="1"/>
      <protection locked="0"/>
    </xf>
    <xf numFmtId="1" fontId="5" fillId="7" borderId="680" xfId="0" applyNumberFormat="1" applyFont="1" applyFill="1" applyBorder="1" applyAlignment="1" applyProtection="1">
      <alignment wrapText="1"/>
      <protection locked="0"/>
    </xf>
    <xf numFmtId="1" fontId="5" fillId="7" borderId="685" xfId="0" applyNumberFormat="1" applyFont="1" applyFill="1" applyBorder="1" applyAlignment="1" applyProtection="1">
      <alignment wrapText="1"/>
      <protection locked="0"/>
    </xf>
    <xf numFmtId="1" fontId="5" fillId="7" borderId="55" xfId="0" applyNumberFormat="1" applyFont="1" applyFill="1" applyBorder="1" applyAlignment="1" applyProtection="1">
      <alignment wrapText="1"/>
      <protection locked="0"/>
    </xf>
    <xf numFmtId="1" fontId="5" fillId="12" borderId="33" xfId="0" applyNumberFormat="1" applyFont="1" applyFill="1" applyBorder="1" applyAlignment="1">
      <alignment wrapText="1"/>
    </xf>
    <xf numFmtId="1" fontId="5" fillId="12" borderId="35" xfId="0" applyNumberFormat="1" applyFont="1" applyFill="1" applyBorder="1" applyAlignment="1">
      <alignment wrapText="1"/>
    </xf>
    <xf numFmtId="1" fontId="5" fillId="12" borderId="78" xfId="0" applyNumberFormat="1" applyFont="1" applyFill="1" applyBorder="1" applyAlignment="1">
      <alignment wrapText="1"/>
    </xf>
    <xf numFmtId="1" fontId="5" fillId="7" borderId="54" xfId="0" applyNumberFormat="1" applyFont="1" applyFill="1" applyBorder="1" applyAlignment="1" applyProtection="1">
      <alignment wrapText="1"/>
      <protection locked="0"/>
    </xf>
    <xf numFmtId="0" fontId="5" fillId="5" borderId="658" xfId="0" applyFont="1" applyFill="1" applyBorder="1" applyAlignment="1">
      <alignment horizontal="center" vertical="center" wrapText="1"/>
    </xf>
    <xf numFmtId="1" fontId="5" fillId="5" borderId="670" xfId="0" applyNumberFormat="1" applyFont="1" applyFill="1" applyBorder="1" applyAlignment="1">
      <alignment horizontal="left" wrapText="1"/>
    </xf>
    <xf numFmtId="1" fontId="5" fillId="5" borderId="673" xfId="0" applyNumberFormat="1" applyFont="1" applyFill="1" applyBorder="1" applyAlignment="1">
      <alignment horizontal="left" wrapText="1"/>
    </xf>
    <xf numFmtId="1" fontId="5" fillId="3" borderId="46" xfId="0" applyNumberFormat="1" applyFont="1" applyFill="1" applyBorder="1" applyAlignment="1">
      <alignment horizontal="right" vertical="center" wrapText="1"/>
    </xf>
    <xf numFmtId="1" fontId="5" fillId="3" borderId="71" xfId="0" applyNumberFormat="1" applyFont="1" applyFill="1" applyBorder="1" applyAlignment="1">
      <alignment horizontal="right" vertical="center" wrapText="1"/>
    </xf>
    <xf numFmtId="1" fontId="5" fillId="0" borderId="47" xfId="0" applyNumberFormat="1" applyFont="1" applyBorder="1" applyAlignment="1">
      <alignment horizontal="right" vertical="center" wrapText="1"/>
    </xf>
    <xf numFmtId="1" fontId="5" fillId="7" borderId="46" xfId="0" applyNumberFormat="1" applyFont="1" applyFill="1" applyBorder="1" applyAlignment="1" applyProtection="1">
      <alignment wrapText="1"/>
      <protection locked="0"/>
    </xf>
    <xf numFmtId="1" fontId="5" fillId="7" borderId="45" xfId="0" applyNumberFormat="1" applyFont="1" applyFill="1" applyBorder="1" applyAlignment="1" applyProtection="1">
      <alignment wrapText="1"/>
      <protection locked="0"/>
    </xf>
    <xf numFmtId="1" fontId="5" fillId="7" borderId="170" xfId="0" applyNumberFormat="1" applyFont="1" applyFill="1" applyBorder="1" applyAlignment="1" applyProtection="1">
      <alignment wrapText="1"/>
      <protection locked="0"/>
    </xf>
    <xf numFmtId="1" fontId="5" fillId="7" borderId="317" xfId="0" applyNumberFormat="1" applyFont="1" applyFill="1" applyBorder="1" applyAlignment="1" applyProtection="1">
      <alignment wrapText="1"/>
      <protection locked="0"/>
    </xf>
    <xf numFmtId="1" fontId="5" fillId="7" borderId="171" xfId="0" applyNumberFormat="1" applyFont="1" applyFill="1" applyBorder="1" applyAlignment="1" applyProtection="1">
      <alignment wrapText="1"/>
      <protection locked="0"/>
    </xf>
    <xf numFmtId="1" fontId="5" fillId="7" borderId="71" xfId="0" applyNumberFormat="1" applyFont="1" applyFill="1" applyBorder="1" applyAlignment="1" applyProtection="1">
      <alignment wrapText="1"/>
      <protection locked="0"/>
    </xf>
    <xf numFmtId="1" fontId="5" fillId="5" borderId="682" xfId="0" applyNumberFormat="1" applyFont="1" applyFill="1" applyBorder="1" applyAlignment="1">
      <alignment horizontal="left" vertical="top" wrapText="1"/>
    </xf>
    <xf numFmtId="1" fontId="5" fillId="5" borderId="680" xfId="0" applyNumberFormat="1" applyFont="1" applyFill="1" applyBorder="1" applyAlignment="1">
      <alignment horizontal="left" vertical="top" wrapText="1"/>
    </xf>
    <xf numFmtId="1" fontId="5" fillId="7" borderId="24" xfId="0" applyNumberFormat="1" applyFont="1" applyFill="1" applyBorder="1" applyAlignment="1" applyProtection="1">
      <alignment wrapText="1"/>
      <protection locked="0"/>
    </xf>
    <xf numFmtId="1" fontId="5" fillId="7" borderId="113" xfId="0" applyNumberFormat="1" applyFont="1" applyFill="1" applyBorder="1" applyAlignment="1" applyProtection="1">
      <alignment wrapText="1"/>
      <protection locked="0"/>
    </xf>
    <xf numFmtId="1" fontId="5" fillId="7" borderId="23" xfId="0" applyNumberFormat="1" applyFont="1" applyFill="1" applyBorder="1" applyAlignment="1" applyProtection="1">
      <alignment wrapText="1"/>
      <protection locked="0"/>
    </xf>
    <xf numFmtId="1" fontId="5" fillId="7" borderId="301" xfId="0" applyNumberFormat="1" applyFont="1" applyFill="1" applyBorder="1" applyAlignment="1" applyProtection="1">
      <alignment wrapText="1"/>
      <protection locked="0"/>
    </xf>
    <xf numFmtId="1" fontId="5" fillId="7" borderId="169" xfId="0" applyNumberFormat="1" applyFont="1" applyFill="1" applyBorder="1" applyAlignment="1" applyProtection="1">
      <alignment wrapText="1"/>
      <protection locked="0"/>
    </xf>
    <xf numFmtId="1" fontId="5" fillId="7" borderId="148" xfId="0" applyNumberFormat="1" applyFont="1" applyFill="1" applyBorder="1" applyAlignment="1" applyProtection="1">
      <alignment wrapText="1"/>
      <protection locked="0"/>
    </xf>
    <xf numFmtId="1" fontId="5" fillId="7" borderId="299" xfId="0" applyNumberFormat="1" applyFont="1" applyFill="1" applyBorder="1" applyAlignment="1" applyProtection="1">
      <alignment wrapText="1"/>
      <protection locked="0"/>
    </xf>
    <xf numFmtId="1" fontId="5" fillId="7" borderId="59" xfId="0" applyNumberFormat="1" applyFont="1" applyFill="1" applyBorder="1" applyAlignment="1" applyProtection="1">
      <alignment wrapText="1"/>
      <protection locked="0"/>
    </xf>
    <xf numFmtId="1" fontId="5" fillId="7" borderId="58" xfId="0" applyNumberFormat="1" applyFont="1" applyFill="1" applyBorder="1" applyAlignment="1" applyProtection="1">
      <alignment wrapText="1"/>
      <protection locked="0"/>
    </xf>
    <xf numFmtId="1" fontId="5" fillId="7" borderId="37" xfId="0" applyNumberFormat="1" applyFont="1" applyFill="1" applyBorder="1" applyAlignment="1" applyProtection="1">
      <alignment wrapText="1"/>
      <protection locked="0"/>
    </xf>
    <xf numFmtId="1" fontId="5" fillId="7" borderId="40" xfId="0" applyNumberFormat="1" applyFont="1" applyFill="1" applyBorder="1" applyAlignment="1" applyProtection="1">
      <alignment wrapText="1"/>
      <protection locked="0"/>
    </xf>
    <xf numFmtId="1" fontId="5" fillId="7" borderId="116" xfId="0" applyNumberFormat="1" applyFont="1" applyFill="1" applyBorder="1" applyAlignment="1" applyProtection="1">
      <alignment wrapText="1"/>
      <protection locked="0"/>
    </xf>
    <xf numFmtId="1" fontId="5" fillId="7" borderId="300" xfId="0" applyNumberFormat="1" applyFont="1" applyFill="1" applyBorder="1" applyAlignment="1" applyProtection="1">
      <alignment wrapText="1"/>
      <protection locked="0"/>
    </xf>
    <xf numFmtId="1" fontId="5" fillId="7" borderId="61" xfId="0" applyNumberFormat="1" applyFont="1" applyFill="1" applyBorder="1" applyAlignment="1" applyProtection="1">
      <alignment wrapText="1"/>
      <protection locked="0"/>
    </xf>
    <xf numFmtId="1" fontId="5" fillId="12" borderId="37" xfId="0" applyNumberFormat="1" applyFont="1" applyFill="1" applyBorder="1" applyAlignment="1">
      <alignment wrapText="1"/>
    </xf>
    <xf numFmtId="1" fontId="5" fillId="12" borderId="40" xfId="0" applyNumberFormat="1" applyFont="1" applyFill="1" applyBorder="1" applyAlignment="1">
      <alignment wrapText="1"/>
    </xf>
    <xf numFmtId="1" fontId="5" fillId="12" borderId="62" xfId="0" applyNumberFormat="1" applyFont="1" applyFill="1" applyBorder="1" applyAlignment="1">
      <alignment wrapText="1"/>
    </xf>
    <xf numFmtId="1" fontId="5" fillId="7" borderId="41" xfId="0" applyNumberFormat="1" applyFont="1" applyFill="1" applyBorder="1" applyAlignment="1" applyProtection="1">
      <alignment wrapText="1"/>
      <protection locked="0"/>
    </xf>
    <xf numFmtId="1" fontId="5" fillId="0" borderId="170" xfId="0" applyNumberFormat="1" applyFont="1" applyBorder="1" applyAlignment="1">
      <alignment horizontal="right" wrapText="1"/>
    </xf>
    <xf numFmtId="1" fontId="5" fillId="35" borderId="36" xfId="0" applyNumberFormat="1" applyFont="1" applyFill="1" applyBorder="1" applyAlignment="1">
      <alignment horizontal="left" vertical="center" wrapText="1"/>
    </xf>
    <xf numFmtId="1" fontId="5" fillId="12" borderId="46" xfId="0" applyNumberFormat="1" applyFont="1" applyFill="1" applyBorder="1" applyAlignment="1">
      <alignment wrapText="1"/>
    </xf>
    <xf numFmtId="1" fontId="5" fillId="12" borderId="45" xfId="0" applyNumberFormat="1" applyFont="1" applyFill="1" applyBorder="1" applyAlignment="1">
      <alignment wrapText="1"/>
    </xf>
    <xf numFmtId="1" fontId="5" fillId="12" borderId="81" xfId="0" applyNumberFormat="1" applyFont="1" applyFill="1" applyBorder="1" applyAlignment="1">
      <alignment wrapText="1"/>
    </xf>
    <xf numFmtId="1" fontId="5" fillId="0" borderId="690" xfId="0" applyNumberFormat="1" applyFont="1" applyBorder="1" applyAlignment="1">
      <alignment horizontal="right" wrapText="1"/>
    </xf>
    <xf numFmtId="1" fontId="5" fillId="12" borderId="57" xfId="0" applyNumberFormat="1" applyFont="1" applyFill="1" applyBorder="1" applyAlignment="1">
      <alignment wrapText="1"/>
    </xf>
    <xf numFmtId="1" fontId="5" fillId="5" borderId="670" xfId="0" applyNumberFormat="1" applyFont="1" applyFill="1" applyBorder="1" applyAlignment="1">
      <alignment horizontal="left" vertical="center" wrapText="1"/>
    </xf>
    <xf numFmtId="1" fontId="5" fillId="5" borderId="673" xfId="0" applyNumberFormat="1" applyFont="1" applyFill="1" applyBorder="1" applyAlignment="1">
      <alignment horizontal="left" vertical="center" wrapText="1"/>
    </xf>
    <xf numFmtId="1" fontId="5" fillId="8" borderId="55" xfId="0" applyNumberFormat="1" applyFont="1" applyFill="1" applyBorder="1" applyAlignment="1">
      <alignment wrapText="1"/>
    </xf>
    <xf numFmtId="1" fontId="5" fillId="8" borderId="59" xfId="0" applyNumberFormat="1" applyFont="1" applyFill="1" applyBorder="1" applyAlignment="1">
      <alignment wrapText="1"/>
    </xf>
    <xf numFmtId="1" fontId="5" fillId="12" borderId="171" xfId="0" applyNumberFormat="1" applyFont="1" applyFill="1" applyBorder="1" applyAlignment="1">
      <alignment wrapText="1"/>
    </xf>
    <xf numFmtId="1" fontId="5" fillId="8" borderId="685" xfId="0" applyNumberFormat="1" applyFont="1" applyFill="1" applyBorder="1" applyAlignment="1">
      <alignment wrapText="1"/>
    </xf>
    <xf numFmtId="1" fontId="5" fillId="8" borderId="299" xfId="0" applyNumberFormat="1" applyFont="1" applyFill="1" applyBorder="1" applyAlignment="1">
      <alignment wrapText="1"/>
    </xf>
    <xf numFmtId="1" fontId="5" fillId="12" borderId="317" xfId="0" applyNumberFormat="1" applyFont="1" applyFill="1" applyBorder="1" applyAlignment="1">
      <alignment wrapText="1"/>
    </xf>
    <xf numFmtId="1" fontId="5" fillId="12" borderId="685" xfId="0" applyNumberFormat="1" applyFont="1" applyFill="1" applyBorder="1" applyAlignment="1">
      <alignment wrapText="1"/>
    </xf>
    <xf numFmtId="1" fontId="5" fillId="12" borderId="55" xfId="0" applyNumberFormat="1" applyFont="1" applyFill="1" applyBorder="1" applyAlignment="1">
      <alignment wrapText="1"/>
    </xf>
    <xf numFmtId="1" fontId="5" fillId="12" borderId="299" xfId="0" applyNumberFormat="1" applyFont="1" applyFill="1" applyBorder="1" applyAlignment="1">
      <alignment wrapText="1"/>
    </xf>
    <xf numFmtId="1" fontId="5" fillId="12" borderId="59" xfId="0" applyNumberFormat="1" applyFont="1" applyFill="1" applyBorder="1" applyAlignment="1">
      <alignment wrapText="1"/>
    </xf>
    <xf numFmtId="1" fontId="5" fillId="0" borderId="783" xfId="0" applyNumberFormat="1" applyFont="1" applyBorder="1" applyAlignment="1">
      <alignment horizontal="right" wrapText="1"/>
    </xf>
    <xf numFmtId="1" fontId="5" fillId="0" borderId="767" xfId="0" applyNumberFormat="1" applyFont="1" applyBorder="1" applyAlignment="1">
      <alignment horizontal="right" wrapText="1"/>
    </xf>
    <xf numFmtId="1" fontId="5" fillId="7" borderId="767" xfId="0" applyNumberFormat="1" applyFont="1" applyFill="1" applyBorder="1" applyAlignment="1" applyProtection="1">
      <alignment wrapText="1"/>
      <protection locked="0"/>
    </xf>
    <xf numFmtId="1" fontId="5" fillId="7" borderId="129" xfId="0" applyNumberFormat="1" applyFont="1" applyFill="1" applyBorder="1" applyAlignment="1" applyProtection="1">
      <alignment wrapText="1"/>
      <protection locked="0"/>
    </xf>
    <xf numFmtId="1" fontId="5" fillId="12" borderId="687" xfId="0" applyNumberFormat="1" applyFont="1" applyFill="1" applyBorder="1" applyAlignment="1">
      <alignment wrapText="1"/>
    </xf>
    <xf numFmtId="1" fontId="5" fillId="12" borderId="606" xfId="0" applyNumberFormat="1" applyFont="1" applyFill="1" applyBorder="1" applyAlignment="1">
      <alignment wrapText="1"/>
    </xf>
    <xf numFmtId="1" fontId="5" fillId="12" borderId="578" xfId="0" applyNumberFormat="1" applyFont="1" applyFill="1" applyBorder="1" applyAlignment="1">
      <alignment wrapText="1"/>
    </xf>
    <xf numFmtId="1" fontId="5" fillId="12" borderId="784" xfId="0" applyNumberFormat="1" applyFont="1" applyFill="1" applyBorder="1" applyAlignment="1">
      <alignment wrapText="1"/>
    </xf>
    <xf numFmtId="1" fontId="5" fillId="7" borderId="783" xfId="0" applyNumberFormat="1" applyFont="1" applyFill="1" applyBorder="1" applyAlignment="1" applyProtection="1">
      <alignment wrapText="1"/>
      <protection locked="0"/>
    </xf>
    <xf numFmtId="1" fontId="5" fillId="7" borderId="784" xfId="0" applyNumberFormat="1" applyFont="1" applyFill="1" applyBorder="1" applyAlignment="1" applyProtection="1">
      <alignment wrapText="1"/>
      <protection locked="0"/>
    </xf>
    <xf numFmtId="1" fontId="5" fillId="0" borderId="116" xfId="0" applyNumberFormat="1" applyFont="1" applyBorder="1" applyAlignment="1">
      <alignment horizontal="right" wrapText="1"/>
    </xf>
    <xf numFmtId="1" fontId="5" fillId="8" borderId="681" xfId="0" applyNumberFormat="1" applyFont="1" applyFill="1" applyBorder="1" applyAlignment="1">
      <alignment wrapText="1"/>
    </xf>
    <xf numFmtId="1" fontId="5" fillId="8" borderId="30" xfId="0" applyNumberFormat="1" applyFont="1" applyFill="1" applyBorder="1" applyAlignment="1">
      <alignment wrapText="1"/>
    </xf>
    <xf numFmtId="1" fontId="5" fillId="8" borderId="690" xfId="0" applyNumberFormat="1" applyFont="1" applyFill="1" applyBorder="1" applyAlignment="1">
      <alignment wrapText="1"/>
    </xf>
    <xf numFmtId="1" fontId="5" fillId="12" borderId="681" xfId="0" applyNumberFormat="1" applyFont="1" applyFill="1" applyBorder="1" applyAlignment="1">
      <alignment wrapText="1"/>
    </xf>
    <xf numFmtId="1" fontId="5" fillId="12" borderId="30" xfId="0" applyNumberFormat="1" applyFont="1" applyFill="1" applyBorder="1" applyAlignment="1">
      <alignment wrapText="1"/>
    </xf>
    <xf numFmtId="1" fontId="5" fillId="12" borderId="690" xfId="0" applyNumberFormat="1" applyFont="1" applyFill="1" applyBorder="1" applyAlignment="1">
      <alignment wrapText="1"/>
    </xf>
    <xf numFmtId="1" fontId="5" fillId="0" borderId="785" xfId="16" applyNumberFormat="1" applyFont="1" applyFill="1" applyBorder="1" applyAlignment="1">
      <alignment horizontal="right" wrapText="1"/>
    </xf>
    <xf numFmtId="1" fontId="5" fillId="0" borderId="786" xfId="16" applyNumberFormat="1" applyFont="1" applyFill="1" applyBorder="1" applyAlignment="1">
      <alignment horizontal="right" wrapText="1"/>
    </xf>
    <xf numFmtId="1" fontId="5" fillId="8" borderId="33" xfId="0" applyNumberFormat="1" applyFont="1" applyFill="1" applyBorder="1" applyAlignment="1">
      <alignment wrapText="1"/>
    </xf>
    <xf numFmtId="1" fontId="5" fillId="8" borderId="35" xfId="0" applyNumberFormat="1" applyFont="1" applyFill="1" applyBorder="1" applyAlignment="1">
      <alignment wrapText="1"/>
    </xf>
    <xf numFmtId="1" fontId="5" fillId="8" borderId="57" xfId="0" applyNumberFormat="1" applyFont="1" applyFill="1" applyBorder="1" applyAlignment="1">
      <alignment wrapText="1"/>
    </xf>
    <xf numFmtId="1" fontId="5" fillId="8" borderId="37" xfId="0" applyNumberFormat="1" applyFont="1" applyFill="1" applyBorder="1" applyAlignment="1">
      <alignment wrapText="1"/>
    </xf>
    <xf numFmtId="1" fontId="5" fillId="8" borderId="40" xfId="0" applyNumberFormat="1" applyFont="1" applyFill="1" applyBorder="1" applyAlignment="1">
      <alignment wrapText="1"/>
    </xf>
    <xf numFmtId="1" fontId="5" fillId="8" borderId="116" xfId="0" applyNumberFormat="1" applyFont="1" applyFill="1" applyBorder="1" applyAlignment="1">
      <alignment wrapText="1"/>
    </xf>
    <xf numFmtId="1" fontId="5" fillId="0" borderId="787" xfId="16" applyNumberFormat="1" applyFont="1" applyFill="1" applyBorder="1" applyAlignment="1">
      <alignment horizontal="right" wrapText="1"/>
    </xf>
    <xf numFmtId="1" fontId="5" fillId="0" borderId="788" xfId="16" applyNumberFormat="1" applyFont="1" applyFill="1" applyBorder="1" applyAlignment="1">
      <alignment horizontal="right" wrapText="1"/>
    </xf>
    <xf numFmtId="1" fontId="5" fillId="8" borderId="46" xfId="0" applyNumberFormat="1" applyFont="1" applyFill="1" applyBorder="1" applyAlignment="1">
      <alignment wrapText="1"/>
    </xf>
    <xf numFmtId="1" fontId="5" fillId="8" borderId="45" xfId="0" applyNumberFormat="1" applyFont="1" applyFill="1" applyBorder="1" applyAlignment="1">
      <alignment wrapText="1"/>
    </xf>
    <xf numFmtId="1" fontId="5" fillId="8" borderId="170" xfId="0" applyNumberFormat="1" applyFont="1" applyFill="1" applyBorder="1" applyAlignment="1">
      <alignment wrapText="1"/>
    </xf>
    <xf numFmtId="1" fontId="5" fillId="0" borderId="789" xfId="16" applyNumberFormat="1" applyFont="1" applyFill="1" applyBorder="1" applyAlignment="1">
      <alignment horizontal="right" wrapText="1"/>
    </xf>
    <xf numFmtId="1" fontId="5" fillId="0" borderId="790" xfId="16" applyNumberFormat="1" applyFont="1" applyFill="1" applyBorder="1" applyAlignment="1">
      <alignment horizontal="right" wrapText="1"/>
    </xf>
    <xf numFmtId="1" fontId="5" fillId="8" borderId="24" xfId="0" applyNumberFormat="1" applyFont="1" applyFill="1" applyBorder="1" applyAlignment="1">
      <alignment wrapText="1"/>
    </xf>
    <xf numFmtId="1" fontId="5" fillId="8" borderId="113" xfId="0" applyNumberFormat="1" applyFont="1" applyFill="1" applyBorder="1" applyAlignment="1">
      <alignment wrapText="1"/>
    </xf>
    <xf numFmtId="1" fontId="5" fillId="8" borderId="23" xfId="0" applyNumberFormat="1" applyFont="1" applyFill="1" applyBorder="1" applyAlignment="1">
      <alignment wrapText="1"/>
    </xf>
    <xf numFmtId="1" fontId="5" fillId="12" borderId="23" xfId="0" applyNumberFormat="1" applyFont="1" applyFill="1" applyBorder="1" applyAlignment="1">
      <alignment wrapText="1"/>
    </xf>
    <xf numFmtId="1" fontId="5" fillId="12" borderId="113" xfId="0" applyNumberFormat="1" applyFont="1" applyFill="1" applyBorder="1" applyAlignment="1">
      <alignment wrapText="1"/>
    </xf>
    <xf numFmtId="1" fontId="5" fillId="12" borderId="24" xfId="0" applyNumberFormat="1" applyFont="1" applyFill="1" applyBorder="1" applyAlignment="1">
      <alignment wrapText="1"/>
    </xf>
    <xf numFmtId="1" fontId="5" fillId="7" borderId="791" xfId="0" applyNumberFormat="1" applyFont="1" applyFill="1" applyBorder="1" applyAlignment="1" applyProtection="1">
      <alignment wrapText="1"/>
      <protection locked="0"/>
    </xf>
    <xf numFmtId="1" fontId="5" fillId="0" borderId="792" xfId="16" applyNumberFormat="1" applyFont="1" applyFill="1" applyBorder="1" applyAlignment="1">
      <alignment horizontal="right" wrapText="1"/>
    </xf>
    <xf numFmtId="1" fontId="5" fillId="0" borderId="793" xfId="16" applyNumberFormat="1" applyFont="1" applyFill="1" applyBorder="1" applyAlignment="1">
      <alignment horizontal="right" wrapText="1"/>
    </xf>
    <xf numFmtId="1" fontId="5" fillId="12" borderId="314" xfId="0" applyNumberFormat="1" applyFont="1" applyFill="1" applyBorder="1" applyAlignment="1">
      <alignment wrapText="1"/>
    </xf>
    <xf numFmtId="1" fontId="5" fillId="12" borderId="307" xfId="0" applyNumberFormat="1" applyFont="1" applyFill="1" applyBorder="1" applyAlignment="1">
      <alignment wrapText="1"/>
    </xf>
    <xf numFmtId="1" fontId="5" fillId="12" borderId="217" xfId="0" applyNumberFormat="1" applyFont="1" applyFill="1" applyBorder="1" applyAlignment="1">
      <alignment wrapText="1"/>
    </xf>
    <xf numFmtId="1" fontId="5" fillId="12" borderId="767" xfId="0" applyNumberFormat="1" applyFont="1" applyFill="1" applyBorder="1" applyAlignment="1">
      <alignment wrapText="1"/>
    </xf>
    <xf numFmtId="0" fontId="5" fillId="5" borderId="670" xfId="0" applyFont="1" applyFill="1" applyBorder="1" applyAlignment="1">
      <alignment horizontal="left" wrapText="1"/>
    </xf>
    <xf numFmtId="0" fontId="5" fillId="5" borderId="673" xfId="0" applyFont="1" applyFill="1" applyBorder="1" applyAlignment="1">
      <alignment horizontal="left" wrapText="1"/>
    </xf>
    <xf numFmtId="1" fontId="5" fillId="0" borderId="794" xfId="6" applyNumberFormat="1" applyFont="1" applyFill="1" applyBorder="1" applyAlignment="1">
      <alignment horizontal="right" wrapText="1"/>
    </xf>
    <xf numFmtId="1" fontId="5" fillId="0" borderId="795" xfId="6" applyNumberFormat="1" applyFont="1" applyFill="1" applyBorder="1" applyAlignment="1">
      <alignment horizontal="right" wrapText="1"/>
    </xf>
    <xf numFmtId="1" fontId="5" fillId="2" borderId="796" xfId="6" applyNumberFormat="1" applyFont="1" applyBorder="1" applyAlignment="1" applyProtection="1">
      <alignment wrapText="1"/>
      <protection locked="0"/>
    </xf>
    <xf numFmtId="1" fontId="5" fillId="2" borderId="797" xfId="6" applyNumberFormat="1" applyFont="1" applyBorder="1" applyAlignment="1" applyProtection="1">
      <alignment wrapText="1"/>
      <protection locked="0"/>
    </xf>
    <xf numFmtId="1" fontId="5" fillId="2" borderId="798" xfId="6" applyNumberFormat="1" applyFont="1" applyBorder="1" applyAlignment="1" applyProtection="1">
      <alignment wrapText="1"/>
      <protection locked="0"/>
    </xf>
    <xf numFmtId="1" fontId="5" fillId="2" borderId="795" xfId="6" applyNumberFormat="1" applyFont="1" applyBorder="1" applyAlignment="1" applyProtection="1">
      <alignment wrapText="1"/>
      <protection locked="0"/>
    </xf>
    <xf numFmtId="1" fontId="5" fillId="2" borderId="799" xfId="6" applyNumberFormat="1" applyFont="1" applyBorder="1" applyAlignment="1" applyProtection="1">
      <alignment wrapText="1"/>
      <protection locked="0"/>
    </xf>
    <xf numFmtId="1" fontId="5" fillId="2" borderId="800" xfId="6" applyNumberFormat="1" applyFont="1" applyBorder="1" applyAlignment="1" applyProtection="1">
      <alignment wrapText="1"/>
      <protection locked="0"/>
    </xf>
    <xf numFmtId="1" fontId="5" fillId="2" borderId="704" xfId="6" applyNumberFormat="1" applyFont="1" applyBorder="1" applyAlignment="1" applyProtection="1">
      <alignment wrapText="1"/>
      <protection locked="0"/>
    </xf>
    <xf numFmtId="0" fontId="5" fillId="5" borderId="801" xfId="0" applyFont="1" applyFill="1" applyBorder="1" applyAlignment="1">
      <alignment horizontal="left" wrapText="1"/>
    </xf>
    <xf numFmtId="0" fontId="5" fillId="5" borderId="802" xfId="0" applyFont="1" applyFill="1" applyBorder="1" applyAlignment="1">
      <alignment horizontal="left" wrapText="1"/>
    </xf>
    <xf numFmtId="1" fontId="5" fillId="0" borderId="803" xfId="6" applyNumberFormat="1" applyFont="1" applyFill="1" applyBorder="1" applyAlignment="1">
      <alignment horizontal="right" wrapText="1"/>
    </xf>
    <xf numFmtId="1" fontId="5" fillId="0" borderId="804" xfId="6" applyNumberFormat="1" applyFont="1" applyFill="1" applyBorder="1" applyAlignment="1">
      <alignment horizontal="right" wrapText="1"/>
    </xf>
    <xf numFmtId="1" fontId="5" fillId="2" borderId="805" xfId="6" applyNumberFormat="1" applyFont="1" applyBorder="1" applyAlignment="1" applyProtection="1">
      <alignment wrapText="1"/>
      <protection locked="0"/>
    </xf>
    <xf numFmtId="1" fontId="5" fillId="2" borderId="806" xfId="6" applyNumberFormat="1" applyFont="1" applyBorder="1" applyAlignment="1" applyProtection="1">
      <alignment wrapText="1"/>
      <protection locked="0"/>
    </xf>
    <xf numFmtId="1" fontId="5" fillId="2" borderId="807" xfId="6" applyNumberFormat="1" applyFont="1" applyBorder="1" applyAlignment="1" applyProtection="1">
      <alignment wrapText="1"/>
      <protection locked="0"/>
    </xf>
    <xf numFmtId="1" fontId="5" fillId="2" borderId="804" xfId="6" applyNumberFormat="1" applyFont="1" applyBorder="1" applyAlignment="1" applyProtection="1">
      <alignment wrapText="1"/>
      <protection locked="0"/>
    </xf>
    <xf numFmtId="1" fontId="5" fillId="2" borderId="808" xfId="6" applyNumberFormat="1" applyFont="1" applyBorder="1" applyAlignment="1" applyProtection="1">
      <alignment wrapText="1"/>
      <protection locked="0"/>
    </xf>
    <xf numFmtId="1" fontId="5" fillId="2" borderId="809" xfId="6" applyNumberFormat="1" applyFont="1" applyBorder="1" applyAlignment="1" applyProtection="1">
      <alignment wrapText="1"/>
      <protection locked="0"/>
    </xf>
    <xf numFmtId="1" fontId="5" fillId="2" borderId="810" xfId="6" applyNumberFormat="1" applyFont="1" applyBorder="1" applyAlignment="1" applyProtection="1">
      <alignment wrapText="1"/>
      <protection locked="0"/>
    </xf>
    <xf numFmtId="1" fontId="5" fillId="2" borderId="811" xfId="6" applyNumberFormat="1" applyFont="1" applyBorder="1" applyAlignment="1" applyProtection="1">
      <alignment wrapText="1"/>
      <protection locked="0"/>
    </xf>
    <xf numFmtId="1" fontId="5" fillId="2" borderId="812" xfId="6" applyNumberFormat="1" applyFont="1" applyBorder="1" applyAlignment="1" applyProtection="1">
      <alignment wrapText="1"/>
      <protection locked="0"/>
    </xf>
    <xf numFmtId="1" fontId="5" fillId="2" borderId="813" xfId="6" applyNumberFormat="1" applyFont="1" applyBorder="1" applyAlignment="1" applyProtection="1">
      <alignment wrapText="1"/>
      <protection locked="0"/>
    </xf>
    <xf numFmtId="1" fontId="5" fillId="7" borderId="814" xfId="0" applyNumberFormat="1" applyFont="1" applyFill="1" applyBorder="1" applyAlignment="1" applyProtection="1">
      <alignment wrapText="1"/>
      <protection locked="0"/>
    </xf>
    <xf numFmtId="1" fontId="5" fillId="7" borderId="815" xfId="0" applyNumberFormat="1" applyFont="1" applyFill="1" applyBorder="1" applyAlignment="1" applyProtection="1">
      <alignment wrapText="1"/>
      <protection locked="0"/>
    </xf>
    <xf numFmtId="1" fontId="5" fillId="7" borderId="816" xfId="0" applyNumberFormat="1" applyFont="1" applyFill="1" applyBorder="1" applyAlignment="1" applyProtection="1">
      <alignment wrapText="1"/>
      <protection locked="0"/>
    </xf>
    <xf numFmtId="1" fontId="5" fillId="7" borderId="817" xfId="0" applyNumberFormat="1" applyFont="1" applyFill="1" applyBorder="1" applyAlignment="1" applyProtection="1">
      <alignment wrapText="1"/>
      <protection locked="0"/>
    </xf>
    <xf numFmtId="1" fontId="5" fillId="7" borderId="217" xfId="0" applyNumberFormat="1" applyFont="1" applyFill="1" applyBorder="1" applyAlignment="1" applyProtection="1">
      <alignment wrapText="1"/>
      <protection locked="0"/>
    </xf>
    <xf numFmtId="1" fontId="5" fillId="7" borderId="605" xfId="0" applyNumberFormat="1" applyFont="1" applyFill="1" applyBorder="1" applyAlignment="1" applyProtection="1">
      <alignment wrapText="1"/>
      <protection locked="0"/>
    </xf>
    <xf numFmtId="1" fontId="5" fillId="7" borderId="238" xfId="0" applyNumberFormat="1" applyFont="1" applyFill="1" applyBorder="1" applyAlignment="1" applyProtection="1">
      <alignment wrapText="1"/>
      <protection locked="0"/>
    </xf>
    <xf numFmtId="1" fontId="5" fillId="7" borderId="307" xfId="0" applyNumberFormat="1" applyFont="1" applyFill="1" applyBorder="1" applyAlignment="1" applyProtection="1">
      <alignment wrapText="1"/>
      <protection locked="0"/>
    </xf>
    <xf numFmtId="0" fontId="5" fillId="5" borderId="591" xfId="0" applyFont="1" applyFill="1" applyBorder="1" applyAlignment="1">
      <alignment horizontal="center" vertical="center" wrapText="1"/>
    </xf>
    <xf numFmtId="1" fontId="5" fillId="5" borderId="801" xfId="0" applyNumberFormat="1" applyFont="1" applyFill="1" applyBorder="1" applyAlignment="1">
      <alignment horizontal="left" vertical="center" wrapText="1"/>
    </xf>
    <xf numFmtId="1" fontId="5" fillId="5" borderId="802" xfId="0" applyNumberFormat="1" applyFont="1" applyFill="1" applyBorder="1" applyAlignment="1">
      <alignment horizontal="left" vertical="center" wrapText="1"/>
    </xf>
    <xf numFmtId="1" fontId="5" fillId="0" borderId="818" xfId="6" applyNumberFormat="1" applyFont="1" applyFill="1" applyBorder="1" applyAlignment="1">
      <alignment horizontal="right" wrapText="1"/>
    </xf>
    <xf numFmtId="1" fontId="5" fillId="0" borderId="819" xfId="6" applyNumberFormat="1" applyFont="1" applyFill="1" applyBorder="1" applyAlignment="1">
      <alignment horizontal="right" wrapText="1"/>
    </xf>
    <xf numFmtId="1" fontId="5" fillId="2" borderId="820" xfId="6" applyNumberFormat="1" applyFont="1" applyBorder="1" applyAlignment="1" applyProtection="1">
      <alignment wrapText="1"/>
      <protection locked="0"/>
    </xf>
    <xf numFmtId="1" fontId="5" fillId="2" borderId="821" xfId="6" applyNumberFormat="1" applyFont="1" applyBorder="1" applyAlignment="1" applyProtection="1">
      <alignment wrapText="1"/>
      <protection locked="0"/>
    </xf>
    <xf numFmtId="1" fontId="5" fillId="2" borderId="822" xfId="6" applyNumberFormat="1" applyFont="1" applyBorder="1" applyAlignment="1" applyProtection="1">
      <alignment wrapText="1"/>
      <protection locked="0"/>
    </xf>
    <xf numFmtId="1" fontId="5" fillId="2" borderId="823" xfId="6" applyNumberFormat="1" applyFont="1" applyBorder="1" applyAlignment="1" applyProtection="1">
      <alignment wrapText="1"/>
      <protection locked="0"/>
    </xf>
    <xf numFmtId="0" fontId="1" fillId="5" borderId="701" xfId="0" applyFont="1" applyFill="1" applyBorder="1" applyAlignment="1">
      <alignment horizontal="center" vertical="center" wrapText="1"/>
    </xf>
    <xf numFmtId="1" fontId="5" fillId="3" borderId="113" xfId="0" applyNumberFormat="1" applyFont="1" applyFill="1" applyBorder="1" applyAlignment="1">
      <alignment horizontal="right" wrapText="1"/>
    </xf>
    <xf numFmtId="1" fontId="5" fillId="3" borderId="692" xfId="0" applyNumberFormat="1" applyFont="1" applyFill="1" applyBorder="1" applyAlignment="1">
      <alignment horizontal="right" wrapText="1"/>
    </xf>
    <xf numFmtId="1" fontId="5" fillId="3" borderId="23" xfId="0" applyNumberFormat="1" applyFont="1" applyFill="1" applyBorder="1" applyAlignment="1">
      <alignment horizontal="right" wrapText="1"/>
    </xf>
    <xf numFmtId="1" fontId="5" fillId="3" borderId="169" xfId="0" applyNumberFormat="1" applyFont="1" applyFill="1" applyBorder="1" applyAlignment="1">
      <alignment horizontal="right" wrapText="1"/>
    </xf>
    <xf numFmtId="0" fontId="1" fillId="5" borderId="706" xfId="0" applyFont="1" applyFill="1" applyBorder="1" applyAlignment="1">
      <alignment horizontal="center" vertical="center" wrapText="1"/>
    </xf>
    <xf numFmtId="1" fontId="5" fillId="3" borderId="35" xfId="0" applyNumberFormat="1" applyFont="1" applyFill="1" applyBorder="1" applyAlignment="1">
      <alignment horizontal="right" wrapText="1"/>
    </xf>
    <xf numFmtId="1" fontId="5" fillId="3" borderId="56" xfId="0" applyNumberFormat="1" applyFont="1" applyFill="1" applyBorder="1" applyAlignment="1">
      <alignment horizontal="right" wrapText="1"/>
    </xf>
    <xf numFmtId="1" fontId="5" fillId="3" borderId="57" xfId="0" applyNumberFormat="1" applyFont="1" applyFill="1" applyBorder="1" applyAlignment="1">
      <alignment horizontal="right" wrapText="1"/>
    </xf>
    <xf numFmtId="1" fontId="5" fillId="3" borderId="59" xfId="0" applyNumberFormat="1" applyFont="1" applyFill="1" applyBorder="1" applyAlignment="1">
      <alignment horizontal="right" wrapText="1"/>
    </xf>
    <xf numFmtId="1" fontId="5" fillId="12" borderId="33" xfId="0" applyNumberFormat="1" applyFont="1" applyFill="1" applyBorder="1" applyAlignment="1">
      <alignment horizontal="right" wrapText="1"/>
    </xf>
    <xf numFmtId="1" fontId="5" fillId="12" borderId="35" xfId="0" applyNumberFormat="1" applyFont="1" applyFill="1" applyBorder="1" applyAlignment="1">
      <alignment horizontal="right" wrapText="1"/>
    </xf>
    <xf numFmtId="0" fontId="1" fillId="5" borderId="658" xfId="0" applyFont="1" applyFill="1" applyBorder="1" applyAlignment="1">
      <alignment horizontal="center" vertical="center" wrapText="1"/>
    </xf>
    <xf numFmtId="1" fontId="5" fillId="3" borderId="45" xfId="0" applyNumberFormat="1" applyFont="1" applyFill="1" applyBorder="1" applyAlignment="1">
      <alignment horizontal="right" wrapText="1"/>
    </xf>
    <xf numFmtId="1" fontId="5" fillId="3" borderId="694" xfId="0" applyNumberFormat="1" applyFont="1" applyFill="1" applyBorder="1" applyAlignment="1">
      <alignment horizontal="right" wrapText="1"/>
    </xf>
    <xf numFmtId="1" fontId="5" fillId="3" borderId="170" xfId="0" applyNumberFormat="1" applyFont="1" applyFill="1" applyBorder="1" applyAlignment="1">
      <alignment horizontal="right" wrapText="1"/>
    </xf>
    <xf numFmtId="1" fontId="5" fillId="3" borderId="171" xfId="0" applyNumberFormat="1" applyFont="1" applyFill="1" applyBorder="1" applyAlignment="1">
      <alignment horizontal="right" wrapText="1"/>
    </xf>
    <xf numFmtId="1" fontId="5" fillId="12" borderId="45" xfId="0" applyNumberFormat="1" applyFont="1" applyFill="1" applyBorder="1" applyAlignment="1">
      <alignment horizontal="right" wrapText="1"/>
    </xf>
    <xf numFmtId="1" fontId="5" fillId="5" borderId="0" xfId="0" applyNumberFormat="1" applyFont="1" applyFill="1" applyAlignment="1" applyProtection="1">
      <alignment wrapText="1"/>
      <protection locked="0"/>
    </xf>
    <xf numFmtId="0" fontId="5" fillId="5" borderId="824" xfId="0" applyFont="1" applyFill="1" applyBorder="1" applyAlignment="1">
      <alignment horizontal="center" vertical="center" wrapText="1"/>
    </xf>
    <xf numFmtId="0" fontId="5" fillId="5" borderId="825" xfId="0" applyFont="1" applyFill="1" applyBorder="1" applyAlignment="1">
      <alignment horizontal="center" vertical="center" wrapText="1"/>
    </xf>
    <xf numFmtId="0" fontId="5" fillId="5" borderId="826" xfId="0" applyFont="1" applyFill="1" applyBorder="1" applyAlignment="1">
      <alignment horizontal="center" vertical="center" wrapText="1"/>
    </xf>
    <xf numFmtId="1" fontId="5" fillId="0" borderId="827" xfId="0" applyNumberFormat="1" applyFont="1" applyBorder="1" applyAlignment="1">
      <alignment horizontal="center" vertical="center" wrapText="1"/>
    </xf>
    <xf numFmtId="1" fontId="5" fillId="0" borderId="802" xfId="0" applyNumberFormat="1" applyFont="1" applyBorder="1" applyAlignment="1">
      <alignment horizontal="center" vertical="center" wrapText="1"/>
    </xf>
    <xf numFmtId="0" fontId="5" fillId="5" borderId="828" xfId="0" applyFont="1" applyFill="1" applyBorder="1" applyAlignment="1">
      <alignment horizontal="center" vertical="center" wrapText="1"/>
    </xf>
    <xf numFmtId="0" fontId="5" fillId="5" borderId="829" xfId="0" applyFont="1" applyFill="1" applyBorder="1" applyAlignment="1">
      <alignment horizontal="center" vertical="center" wrapText="1"/>
    </xf>
    <xf numFmtId="1" fontId="5" fillId="5" borderId="827" xfId="0" applyNumberFormat="1" applyFont="1" applyFill="1" applyBorder="1" applyAlignment="1">
      <alignment horizontal="center" vertical="center"/>
    </xf>
    <xf numFmtId="1" fontId="5" fillId="5" borderId="802" xfId="0" applyNumberFormat="1" applyFont="1" applyFill="1" applyBorder="1" applyAlignment="1">
      <alignment horizontal="center" vertical="center"/>
    </xf>
    <xf numFmtId="1" fontId="5" fillId="5" borderId="801" xfId="0" applyNumberFormat="1" applyFont="1" applyFill="1" applyBorder="1" applyAlignment="1">
      <alignment horizontal="center" vertical="center" wrapText="1"/>
    </xf>
    <xf numFmtId="1" fontId="5" fillId="5" borderId="802" xfId="0" applyNumberFormat="1" applyFont="1" applyFill="1" applyBorder="1" applyAlignment="1">
      <alignment horizontal="center" vertical="center" wrapText="1"/>
    </xf>
    <xf numFmtId="1" fontId="5" fillId="5" borderId="827" xfId="0" applyNumberFormat="1" applyFont="1" applyFill="1" applyBorder="1" applyAlignment="1">
      <alignment horizontal="center" vertical="center" wrapText="1"/>
    </xf>
    <xf numFmtId="0" fontId="5" fillId="5" borderId="129" xfId="0" applyFont="1" applyFill="1" applyBorder="1" applyAlignment="1">
      <alignment horizontal="center" vertical="center"/>
    </xf>
    <xf numFmtId="1" fontId="5" fillId="5" borderId="830" xfId="0" applyNumberFormat="1" applyFont="1" applyFill="1" applyBorder="1" applyAlignment="1">
      <alignment horizontal="center" vertical="center" wrapText="1"/>
    </xf>
    <xf numFmtId="1" fontId="5" fillId="5" borderId="802" xfId="0" applyNumberFormat="1" applyFont="1" applyFill="1" applyBorder="1" applyAlignment="1">
      <alignment horizontal="center" vertical="center" wrapText="1"/>
    </xf>
    <xf numFmtId="0" fontId="5" fillId="5" borderId="43" xfId="0" applyFont="1" applyFill="1" applyBorder="1" applyAlignment="1">
      <alignment horizontal="left"/>
    </xf>
    <xf numFmtId="0" fontId="5" fillId="5" borderId="81" xfId="0" applyFont="1" applyFill="1" applyBorder="1" applyAlignment="1">
      <alignment horizontal="left"/>
    </xf>
    <xf numFmtId="0" fontId="5" fillId="5" borderId="47" xfId="0" applyFont="1" applyFill="1" applyBorder="1" applyAlignment="1">
      <alignment horizontal="left"/>
    </xf>
    <xf numFmtId="0" fontId="3" fillId="5" borderId="829" xfId="0" applyFont="1" applyFill="1" applyBorder="1" applyAlignment="1">
      <alignment horizontal="left"/>
    </xf>
    <xf numFmtId="0" fontId="73" fillId="5" borderId="829" xfId="0" applyFont="1" applyFill="1" applyBorder="1" applyAlignment="1">
      <alignment horizontal="left"/>
    </xf>
    <xf numFmtId="0" fontId="73" fillId="5" borderId="0" xfId="0" applyFont="1" applyFill="1"/>
    <xf numFmtId="1" fontId="9" fillId="5" borderId="0" xfId="6" applyNumberFormat="1" applyFont="1" applyFill="1" applyBorder="1" applyAlignment="1" applyProtection="1">
      <alignment wrapText="1"/>
      <protection locked="0"/>
    </xf>
    <xf numFmtId="1" fontId="9" fillId="5" borderId="0" xfId="10" applyNumberFormat="1" applyFont="1" applyFill="1" applyBorder="1" applyAlignment="1" applyProtection="1">
      <alignment wrapText="1"/>
      <protection locked="0"/>
    </xf>
    <xf numFmtId="0" fontId="5" fillId="5" borderId="801" xfId="0" applyFont="1" applyFill="1" applyBorder="1" applyAlignment="1">
      <alignment horizontal="center" vertical="center" wrapText="1"/>
    </xf>
    <xf numFmtId="0" fontId="5" fillId="5" borderId="802" xfId="0" applyFont="1" applyFill="1" applyBorder="1" applyAlignment="1">
      <alignment horizontal="center" vertical="center" wrapText="1"/>
    </xf>
    <xf numFmtId="0" fontId="5" fillId="5" borderId="831" xfId="0" applyFont="1" applyFill="1" applyBorder="1" applyAlignment="1" applyProtection="1">
      <alignment horizontal="center" vertical="center" wrapText="1"/>
      <protection hidden="1"/>
    </xf>
    <xf numFmtId="1" fontId="15" fillId="5" borderId="0" xfId="6" applyNumberFormat="1" applyFont="1" applyFill="1" applyBorder="1" applyAlignment="1" applyProtection="1">
      <alignment wrapText="1"/>
      <protection locked="0"/>
    </xf>
    <xf numFmtId="1" fontId="15" fillId="5" borderId="0" xfId="10" applyNumberFormat="1" applyFont="1" applyFill="1" applyBorder="1" applyAlignment="1" applyProtection="1">
      <alignment wrapText="1"/>
      <protection locked="0"/>
    </xf>
    <xf numFmtId="0" fontId="5" fillId="5" borderId="682" xfId="0" applyFont="1" applyFill="1" applyBorder="1" applyAlignment="1" applyProtection="1">
      <alignment horizontal="left" vertical="center"/>
      <protection hidden="1"/>
    </xf>
    <xf numFmtId="0" fontId="5" fillId="5" borderId="680" xfId="0" applyFont="1" applyFill="1" applyBorder="1" applyAlignment="1" applyProtection="1">
      <alignment horizontal="left" vertical="center"/>
      <protection hidden="1"/>
    </xf>
    <xf numFmtId="49" fontId="5" fillId="15" borderId="679" xfId="0" applyNumberFormat="1" applyFont="1" applyFill="1" applyBorder="1" applyProtection="1">
      <protection locked="0"/>
    </xf>
    <xf numFmtId="1" fontId="5" fillId="5" borderId="0" xfId="6" applyNumberFormat="1" applyFont="1" applyFill="1" applyBorder="1" applyAlignment="1" applyProtection="1">
      <protection locked="0"/>
    </xf>
    <xf numFmtId="0" fontId="5" fillId="5" borderId="32" xfId="0" applyFont="1" applyFill="1" applyBorder="1" applyAlignment="1" applyProtection="1">
      <alignment horizontal="left" vertical="center"/>
      <protection hidden="1"/>
    </xf>
    <xf numFmtId="0" fontId="5" fillId="5" borderId="34" xfId="0" applyFont="1" applyFill="1" applyBorder="1" applyAlignment="1" applyProtection="1">
      <alignment horizontal="left" vertical="center"/>
      <protection hidden="1"/>
    </xf>
    <xf numFmtId="49" fontId="5" fillId="15" borderId="36" xfId="0" applyNumberFormat="1" applyFont="1" applyFill="1" applyBorder="1" applyProtection="1">
      <protection locked="0"/>
    </xf>
    <xf numFmtId="0" fontId="5" fillId="5" borderId="78" xfId="0" applyFont="1" applyFill="1" applyBorder="1" applyAlignment="1">
      <alignment horizontal="left"/>
    </xf>
    <xf numFmtId="0" fontId="5" fillId="5" borderId="34" xfId="0" applyFont="1" applyFill="1" applyBorder="1" applyAlignment="1">
      <alignment horizontal="left"/>
    </xf>
    <xf numFmtId="0" fontId="5" fillId="5" borderId="43" xfId="0" applyFont="1" applyFill="1" applyBorder="1" applyAlignment="1" applyProtection="1">
      <alignment horizontal="left" vertical="center"/>
      <protection hidden="1"/>
    </xf>
    <xf numFmtId="0" fontId="5" fillId="5" borderId="47" xfId="0" applyFont="1" applyFill="1" applyBorder="1" applyAlignment="1" applyProtection="1">
      <alignment horizontal="left" vertical="center"/>
      <protection hidden="1"/>
    </xf>
    <xf numFmtId="49" fontId="5" fillId="15" borderId="658" xfId="0" applyNumberFormat="1" applyFont="1" applyFill="1" applyBorder="1" applyProtection="1">
      <protection locked="0"/>
    </xf>
    <xf numFmtId="1" fontId="5" fillId="5" borderId="682" xfId="0" applyNumberFormat="1" applyFont="1" applyFill="1" applyBorder="1" applyAlignment="1" applyProtection="1">
      <alignment horizontal="left" vertical="center"/>
      <protection hidden="1"/>
    </xf>
    <xf numFmtId="1" fontId="5" fillId="5" borderId="680" xfId="0" applyNumberFormat="1" applyFont="1" applyFill="1" applyBorder="1" applyAlignment="1" applyProtection="1">
      <alignment horizontal="left" vertical="center"/>
      <protection hidden="1"/>
    </xf>
    <xf numFmtId="1" fontId="5" fillId="5" borderId="32" xfId="0" applyNumberFormat="1" applyFont="1" applyFill="1" applyBorder="1" applyAlignment="1" applyProtection="1">
      <alignment horizontal="left" vertical="center"/>
      <protection hidden="1"/>
    </xf>
    <xf numFmtId="1" fontId="5" fillId="5" borderId="34" xfId="0" applyNumberFormat="1" applyFont="1" applyFill="1" applyBorder="1" applyAlignment="1" applyProtection="1">
      <alignment horizontal="left" vertical="center"/>
      <protection hidden="1"/>
    </xf>
    <xf numFmtId="1" fontId="62" fillId="3" borderId="0" xfId="0" applyNumberFormat="1" applyFont="1" applyFill="1"/>
    <xf numFmtId="1" fontId="62" fillId="5" borderId="0" xfId="0" applyNumberFormat="1" applyFont="1" applyFill="1"/>
    <xf numFmtId="1" fontId="62" fillId="5" borderId="0" xfId="0" applyNumberFormat="1" applyFont="1" applyFill="1" applyProtection="1">
      <protection locked="0"/>
    </xf>
    <xf numFmtId="1" fontId="18" fillId="20" borderId="0" xfId="0" applyNumberFormat="1" applyFont="1" applyFill="1" applyProtection="1">
      <protection locked="0"/>
    </xf>
    <xf numFmtId="1" fontId="18" fillId="15" borderId="0" xfId="0" applyNumberFormat="1" applyFont="1" applyFill="1" applyProtection="1">
      <protection locked="0"/>
    </xf>
    <xf numFmtId="1" fontId="6" fillId="5" borderId="0" xfId="0" applyNumberFormat="1" applyFont="1" applyFill="1" applyAlignment="1">
      <alignment horizontal="left"/>
    </xf>
    <xf numFmtId="1" fontId="6" fillId="0" borderId="829" xfId="0" applyNumberFormat="1" applyFont="1" applyBorder="1"/>
    <xf numFmtId="1" fontId="5" fillId="0" borderId="828" xfId="0" applyNumberFormat="1" applyFont="1" applyBorder="1" applyAlignment="1">
      <alignment horizontal="center" vertical="center" wrapText="1"/>
    </xf>
    <xf numFmtId="1" fontId="5" fillId="0" borderId="654" xfId="0" applyNumberFormat="1" applyFont="1" applyBorder="1" applyAlignment="1">
      <alignment horizontal="center" vertical="center"/>
    </xf>
    <xf numFmtId="1" fontId="5" fillId="0" borderId="801" xfId="0" applyNumberFormat="1" applyFont="1" applyBorder="1" applyAlignment="1">
      <alignment horizontal="center" vertical="center"/>
    </xf>
    <xf numFmtId="1" fontId="5" fillId="0" borderId="827" xfId="0" applyNumberFormat="1" applyFont="1" applyBorder="1" applyAlignment="1">
      <alignment horizontal="center" vertical="center"/>
    </xf>
    <xf numFmtId="1" fontId="5" fillId="0" borderId="832" xfId="0" applyNumberFormat="1" applyFont="1" applyBorder="1" applyAlignment="1">
      <alignment horizontal="center" vertical="center"/>
    </xf>
    <xf numFmtId="1" fontId="5" fillId="0" borderId="832" xfId="0" applyNumberFormat="1" applyFont="1" applyBorder="1" applyAlignment="1">
      <alignment horizontal="center" vertical="center" wrapText="1"/>
    </xf>
    <xf numFmtId="1" fontId="5" fillId="5" borderId="654" xfId="0" applyNumberFormat="1" applyFont="1" applyFill="1" applyBorder="1" applyAlignment="1">
      <alignment horizontal="center" vertical="center" wrapText="1"/>
    </xf>
    <xf numFmtId="1" fontId="5" fillId="0" borderId="824" xfId="0" applyNumberFormat="1" applyFont="1" applyBorder="1" applyAlignment="1">
      <alignment horizontal="center" vertical="center" wrapText="1"/>
    </xf>
    <xf numFmtId="1" fontId="5" fillId="0" borderId="654" xfId="0" applyNumberFormat="1" applyFont="1" applyBorder="1" applyAlignment="1">
      <alignment horizontal="center" vertical="center" wrapText="1"/>
    </xf>
    <xf numFmtId="1" fontId="5" fillId="0" borderId="706" xfId="0" applyNumberFormat="1" applyFont="1" applyBorder="1" applyAlignment="1">
      <alignment horizontal="center" vertical="center" wrapText="1"/>
    </xf>
    <xf numFmtId="1" fontId="5" fillId="0" borderId="829" xfId="0" applyNumberFormat="1" applyFont="1" applyBorder="1" applyAlignment="1">
      <alignment horizontal="center" vertical="center"/>
    </xf>
    <xf numFmtId="1" fontId="5" fillId="0" borderId="801" xfId="0" applyNumberFormat="1" applyFont="1" applyBorder="1" applyAlignment="1">
      <alignment horizontal="center" vertical="center" wrapText="1"/>
    </xf>
    <xf numFmtId="1" fontId="5" fillId="0" borderId="833" xfId="0" applyNumberFormat="1" applyFont="1" applyBorder="1" applyAlignment="1">
      <alignment horizontal="center" vertical="center" wrapText="1"/>
    </xf>
    <xf numFmtId="1" fontId="5" fillId="0" borderId="834" xfId="0" applyNumberFormat="1" applyFont="1" applyBorder="1" applyAlignment="1">
      <alignment horizontal="center" vertical="center" wrapText="1"/>
    </xf>
    <xf numFmtId="1" fontId="5" fillId="5" borderId="829" xfId="0" applyNumberFormat="1" applyFont="1" applyFill="1" applyBorder="1" applyAlignment="1">
      <alignment horizontal="center" vertical="center" wrapText="1"/>
    </xf>
    <xf numFmtId="1" fontId="5" fillId="0" borderId="835" xfId="0" applyNumberFormat="1" applyFont="1" applyBorder="1" applyAlignment="1">
      <alignment horizontal="center" vertical="center" wrapText="1"/>
    </xf>
    <xf numFmtId="1" fontId="5" fillId="0" borderId="654" xfId="0" applyNumberFormat="1" applyFont="1" applyBorder="1" applyAlignment="1">
      <alignment horizontal="center" vertical="center" wrapText="1"/>
    </xf>
    <xf numFmtId="1" fontId="5" fillId="0" borderId="836" xfId="0" applyNumberFormat="1" applyFont="1" applyBorder="1" applyAlignment="1">
      <alignment horizontal="center" vertical="center" wrapText="1"/>
    </xf>
    <xf numFmtId="1" fontId="5" fillId="0" borderId="837" xfId="0" applyNumberFormat="1" applyFont="1" applyBorder="1" applyAlignment="1">
      <alignment horizontal="center" vertical="center" wrapText="1"/>
    </xf>
    <xf numFmtId="1" fontId="5" fillId="0" borderId="838" xfId="0" applyNumberFormat="1" applyFont="1" applyBorder="1" applyAlignment="1">
      <alignment horizontal="center" vertical="center" wrapText="1"/>
    </xf>
    <xf numFmtId="1" fontId="5" fillId="0" borderId="833" xfId="0" applyNumberFormat="1" applyFont="1" applyBorder="1" applyAlignment="1">
      <alignment horizontal="center" vertical="center" wrapText="1"/>
    </xf>
    <xf numFmtId="1" fontId="5" fillId="0" borderId="839" xfId="0" applyNumberFormat="1" applyFont="1" applyBorder="1" applyAlignment="1">
      <alignment horizontal="center" vertical="center" wrapText="1"/>
    </xf>
    <xf numFmtId="1" fontId="5" fillId="0" borderId="840" xfId="0" applyNumberFormat="1" applyFont="1" applyBorder="1" applyAlignment="1">
      <alignment horizontal="center" vertical="center" wrapText="1"/>
    </xf>
    <xf numFmtId="1" fontId="5" fillId="0" borderId="841" xfId="0" applyNumberFormat="1" applyFont="1" applyBorder="1" applyAlignment="1">
      <alignment horizontal="center" vertical="center" wrapText="1"/>
    </xf>
    <xf numFmtId="1" fontId="5" fillId="0" borderId="767" xfId="0" applyNumberFormat="1" applyFont="1" applyBorder="1" applyAlignment="1">
      <alignment horizontal="center" vertical="center" wrapText="1"/>
    </xf>
    <xf numFmtId="1" fontId="5" fillId="0" borderId="842" xfId="0" applyNumberFormat="1" applyFont="1" applyBorder="1" applyAlignment="1">
      <alignment horizontal="center" vertical="center" wrapText="1"/>
    </xf>
    <xf numFmtId="1" fontId="5" fillId="0" borderId="767" xfId="0" applyNumberFormat="1" applyFont="1" applyBorder="1" applyAlignment="1">
      <alignment horizontal="center" vertical="center" wrapText="1"/>
    </xf>
    <xf numFmtId="1" fontId="5" fillId="0" borderId="682" xfId="0" applyNumberFormat="1" applyFont="1" applyBorder="1"/>
    <xf numFmtId="1" fontId="18" fillId="15" borderId="0" xfId="0" applyNumberFormat="1" applyFont="1" applyFill="1"/>
    <xf numFmtId="1" fontId="5" fillId="0" borderId="829" xfId="0" applyNumberFormat="1" applyFont="1" applyBorder="1"/>
    <xf numFmtId="1" fontId="5" fillId="0" borderId="129" xfId="0" applyNumberFormat="1" applyFont="1" applyBorder="1"/>
    <xf numFmtId="1" fontId="6" fillId="0" borderId="843" xfId="0" applyNumberFormat="1" applyFont="1" applyBorder="1"/>
    <xf numFmtId="1" fontId="5" fillId="0" borderId="844" xfId="0" applyNumberFormat="1" applyFont="1" applyBorder="1" applyAlignment="1">
      <alignment horizontal="center" vertical="center" wrapText="1"/>
    </xf>
    <xf numFmtId="1" fontId="5" fillId="0" borderId="845" xfId="0" applyNumberFormat="1" applyFont="1" applyBorder="1" applyAlignment="1">
      <alignment horizontal="center" vertical="center"/>
    </xf>
    <xf numFmtId="1" fontId="5" fillId="0" borderId="843" xfId="0" applyNumberFormat="1" applyFont="1" applyBorder="1" applyAlignment="1">
      <alignment horizontal="center" vertical="center"/>
    </xf>
    <xf numFmtId="1" fontId="5" fillId="0" borderId="846" xfId="0" applyNumberFormat="1" applyFont="1" applyBorder="1" applyAlignment="1">
      <alignment horizontal="center" vertical="center"/>
    </xf>
    <xf numFmtId="1" fontId="5" fillId="0" borderId="843" xfId="0" applyNumberFormat="1" applyFont="1" applyBorder="1" applyAlignment="1">
      <alignment horizontal="center" vertical="center" wrapText="1"/>
    </xf>
    <xf numFmtId="1" fontId="5" fillId="0" borderId="846" xfId="0" applyNumberFormat="1" applyFont="1" applyBorder="1" applyAlignment="1">
      <alignment horizontal="center" vertical="center" wrapText="1"/>
    </xf>
    <xf numFmtId="1" fontId="5" fillId="0" borderId="847" xfId="0" applyNumberFormat="1" applyFont="1" applyBorder="1" applyAlignment="1">
      <alignment horizontal="center" vertical="center" wrapText="1"/>
    </xf>
    <xf numFmtId="1" fontId="5" fillId="0" borderId="845" xfId="0" applyNumberFormat="1" applyFont="1" applyBorder="1" applyAlignment="1">
      <alignment horizontal="center" vertical="center" wrapText="1"/>
    </xf>
    <xf numFmtId="1" fontId="5" fillId="0" borderId="848" xfId="0" applyNumberFormat="1" applyFont="1" applyBorder="1" applyAlignment="1">
      <alignment horizontal="center" vertical="center" wrapText="1"/>
    </xf>
    <xf numFmtId="1" fontId="5" fillId="0" borderId="849" xfId="0" applyNumberFormat="1" applyFont="1" applyBorder="1" applyAlignment="1">
      <alignment horizontal="center" vertical="center" wrapText="1"/>
    </xf>
    <xf numFmtId="1" fontId="5" fillId="0" borderId="850" xfId="0" applyNumberFormat="1" applyFont="1" applyBorder="1" applyAlignment="1">
      <alignment horizontal="center" vertical="center" wrapText="1"/>
    </xf>
    <xf numFmtId="1" fontId="5" fillId="0" borderId="708" xfId="0" applyNumberFormat="1" applyFont="1" applyBorder="1" applyAlignment="1">
      <alignment horizontal="center" vertical="center" wrapText="1"/>
    </xf>
    <xf numFmtId="1" fontId="5" fillId="0" borderId="678" xfId="0" applyNumberFormat="1" applyFont="1" applyBorder="1" applyAlignment="1">
      <alignment horizontal="center" vertical="center" wrapText="1"/>
    </xf>
    <xf numFmtId="1" fontId="6" fillId="3" borderId="829" xfId="0" applyNumberFormat="1" applyFont="1" applyFill="1" applyBorder="1" applyAlignment="1">
      <alignment horizontal="left" wrapText="1"/>
    </xf>
    <xf numFmtId="1" fontId="6" fillId="3" borderId="0" xfId="0" applyNumberFormat="1" applyFont="1" applyFill="1" applyAlignment="1">
      <alignment horizontal="left" wrapText="1"/>
    </xf>
    <xf numFmtId="1" fontId="5" fillId="0" borderId="848" xfId="0" applyNumberFormat="1" applyFont="1" applyBorder="1" applyAlignment="1">
      <alignment horizontal="center" vertical="center"/>
    </xf>
    <xf numFmtId="1" fontId="5" fillId="0" borderId="831" xfId="0" applyNumberFormat="1" applyFont="1" applyBorder="1" applyAlignment="1">
      <alignment horizontal="center" vertical="center"/>
    </xf>
    <xf numFmtId="1" fontId="5" fillId="3" borderId="85" xfId="0" applyNumberFormat="1" applyFont="1" applyFill="1" applyBorder="1"/>
    <xf numFmtId="1" fontId="5" fillId="0" borderId="848" xfId="0" applyNumberFormat="1" applyFont="1" applyBorder="1" applyAlignment="1">
      <alignment horizontal="center" vertical="center" wrapText="1"/>
    </xf>
    <xf numFmtId="1" fontId="5" fillId="0" borderId="836" xfId="0" applyNumberFormat="1" applyFont="1" applyBorder="1"/>
    <xf numFmtId="1" fontId="5" fillId="0" borderId="838" xfId="0" applyNumberFormat="1" applyFont="1" applyBorder="1"/>
    <xf numFmtId="1" fontId="5" fillId="7" borderId="836" xfId="0" applyNumberFormat="1" applyFont="1" applyFill="1" applyBorder="1" applyProtection="1">
      <protection locked="0"/>
    </xf>
    <xf numFmtId="1" fontId="5" fillId="7" borderId="837" xfId="0" applyNumberFormat="1" applyFont="1" applyFill="1" applyBorder="1" applyProtection="1">
      <protection locked="0"/>
    </xf>
    <xf numFmtId="1" fontId="5" fillId="7" borderId="838" xfId="0" applyNumberFormat="1" applyFont="1" applyFill="1" applyBorder="1" applyProtection="1">
      <protection locked="0"/>
    </xf>
    <xf numFmtId="1" fontId="5" fillId="0" borderId="679" xfId="0" applyNumberFormat="1" applyFont="1" applyBorder="1" applyAlignment="1">
      <alignment horizontal="center" vertical="center" wrapText="1"/>
    </xf>
    <xf numFmtId="1" fontId="5" fillId="0" borderId="679" xfId="0" applyNumberFormat="1" applyFont="1" applyBorder="1" applyAlignment="1">
      <alignment vertical="center" wrapText="1"/>
    </xf>
    <xf numFmtId="1" fontId="5" fillId="0" borderId="129" xfId="0" applyNumberFormat="1" applyFont="1" applyBorder="1" applyAlignment="1">
      <alignment vertical="center" wrapText="1"/>
    </xf>
    <xf numFmtId="1" fontId="5" fillId="7" borderId="783" xfId="0" applyNumberFormat="1" applyFont="1" applyFill="1" applyBorder="1" applyProtection="1">
      <protection locked="0"/>
    </xf>
    <xf numFmtId="1" fontId="5" fillId="7" borderId="784" xfId="0" applyNumberFormat="1" applyFont="1" applyFill="1" applyBorder="1" applyProtection="1">
      <protection locked="0"/>
    </xf>
    <xf numFmtId="1" fontId="5" fillId="0" borderId="578" xfId="0" applyNumberFormat="1" applyFont="1" applyBorder="1"/>
    <xf numFmtId="1" fontId="5" fillId="0" borderId="784" xfId="0" applyNumberFormat="1" applyFont="1" applyBorder="1"/>
    <xf numFmtId="1" fontId="5" fillId="0" borderId="654" xfId="0" applyNumberFormat="1" applyFont="1" applyBorder="1" applyAlignment="1">
      <alignment vertical="center" wrapText="1"/>
    </xf>
    <xf numFmtId="1" fontId="5" fillId="0" borderId="39" xfId="0" applyNumberFormat="1" applyFont="1" applyBorder="1" applyAlignment="1">
      <alignment vertical="center" wrapText="1"/>
    </xf>
    <xf numFmtId="1" fontId="5" fillId="5" borderId="843" xfId="0" applyNumberFormat="1" applyFont="1" applyFill="1" applyBorder="1" applyAlignment="1">
      <alignment horizontal="center" vertical="center" wrapText="1"/>
    </xf>
    <xf numFmtId="1" fontId="5" fillId="5" borderId="846" xfId="0" applyNumberFormat="1" applyFont="1" applyFill="1" applyBorder="1" applyAlignment="1">
      <alignment horizontal="center" vertical="center" wrapText="1"/>
    </xf>
    <xf numFmtId="1" fontId="5" fillId="5" borderId="851" xfId="0" applyNumberFormat="1" applyFont="1" applyFill="1" applyBorder="1" applyAlignment="1">
      <alignment horizontal="center" vertical="center" wrapText="1"/>
    </xf>
    <xf numFmtId="1" fontId="5" fillId="5" borderId="852" xfId="0" applyNumberFormat="1" applyFont="1" applyFill="1" applyBorder="1" applyAlignment="1">
      <alignment horizontal="center" vertical="center" wrapText="1"/>
    </xf>
    <xf numFmtId="1" fontId="5" fillId="5" borderId="853" xfId="0" applyNumberFormat="1" applyFont="1" applyFill="1" applyBorder="1" applyAlignment="1">
      <alignment horizontal="center" vertical="center" wrapText="1"/>
    </xf>
    <xf numFmtId="0" fontId="5" fillId="0" borderId="843" xfId="0" applyFont="1" applyBorder="1" applyAlignment="1">
      <alignment horizontal="center" vertical="center" wrapText="1"/>
    </xf>
    <xf numFmtId="0" fontId="5" fillId="0" borderId="848" xfId="0" applyFont="1" applyBorder="1" applyAlignment="1">
      <alignment horizontal="center" vertical="center" wrapText="1"/>
    </xf>
    <xf numFmtId="0" fontId="5" fillId="0" borderId="846" xfId="0" applyFont="1" applyBorder="1" applyAlignment="1">
      <alignment horizontal="center" vertical="center" wrapText="1"/>
    </xf>
    <xf numFmtId="0" fontId="5" fillId="0" borderId="851" xfId="0" applyFont="1" applyBorder="1" applyAlignment="1">
      <alignment horizontal="center" vertical="center" wrapText="1"/>
    </xf>
    <xf numFmtId="1" fontId="5" fillId="5" borderId="552" xfId="0" applyNumberFormat="1" applyFont="1" applyFill="1" applyBorder="1" applyAlignment="1">
      <alignment horizontal="center" vertical="center" wrapText="1"/>
    </xf>
    <xf numFmtId="1" fontId="5" fillId="5" borderId="139" xfId="0" applyNumberFormat="1" applyFont="1" applyFill="1" applyBorder="1" applyAlignment="1">
      <alignment horizontal="center" vertical="center" wrapText="1"/>
    </xf>
    <xf numFmtId="1" fontId="5" fillId="5" borderId="313" xfId="0" applyNumberFormat="1" applyFont="1" applyFill="1" applyBorder="1" applyAlignment="1">
      <alignment horizontal="center" vertical="center" wrapText="1"/>
    </xf>
    <xf numFmtId="1" fontId="5" fillId="0" borderId="829" xfId="0" applyNumberFormat="1" applyFont="1" applyBorder="1" applyAlignment="1">
      <alignment horizontal="center" vertical="center" wrapText="1"/>
    </xf>
    <xf numFmtId="1" fontId="5" fillId="0" borderId="854" xfId="0" applyNumberFormat="1" applyFont="1" applyBorder="1" applyAlignment="1">
      <alignment horizontal="center" vertical="center" wrapText="1"/>
    </xf>
    <xf numFmtId="1" fontId="5" fillId="0" borderId="26" xfId="0" applyNumberFormat="1" applyFont="1" applyBorder="1" applyAlignment="1">
      <alignment horizontal="left"/>
    </xf>
    <xf numFmtId="1" fontId="5" fillId="0" borderId="60" xfId="0" applyNumberFormat="1" applyFont="1" applyBorder="1" applyAlignment="1">
      <alignment horizontal="left"/>
    </xf>
    <xf numFmtId="1" fontId="5" fillId="8" borderId="228" xfId="0" applyNumberFormat="1" applyFont="1" applyFill="1" applyBorder="1"/>
    <xf numFmtId="1" fontId="5" fillId="12" borderId="23" xfId="0" applyNumberFormat="1" applyFont="1" applyFill="1" applyBorder="1"/>
    <xf numFmtId="1" fontId="5" fillId="0" borderId="32" xfId="0" applyNumberFormat="1" applyFont="1" applyBorder="1" applyAlignment="1">
      <alignment horizontal="left"/>
    </xf>
    <xf numFmtId="1" fontId="5" fillId="0" borderId="34" xfId="0" applyNumberFormat="1" applyFont="1" applyBorder="1" applyAlignment="1">
      <alignment horizontal="left"/>
    </xf>
    <xf numFmtId="1" fontId="5" fillId="0" borderId="32" xfId="0" applyNumberFormat="1" applyFont="1" applyBorder="1" applyAlignment="1">
      <alignment horizontal="left" wrapText="1"/>
    </xf>
    <xf numFmtId="1" fontId="5" fillId="0" borderId="34" xfId="0" applyNumberFormat="1" applyFont="1" applyBorder="1" applyAlignment="1">
      <alignment horizontal="left" wrapText="1"/>
    </xf>
    <xf numFmtId="1" fontId="5" fillId="0" borderId="42" xfId="0" applyNumberFormat="1" applyFont="1" applyBorder="1" applyAlignment="1">
      <alignment horizontal="left"/>
    </xf>
    <xf numFmtId="1" fontId="5" fillId="0" borderId="38" xfId="0" applyNumberFormat="1" applyFont="1" applyBorder="1" applyAlignment="1">
      <alignment horizontal="left"/>
    </xf>
    <xf numFmtId="1" fontId="5" fillId="0" borderId="307" xfId="0" applyNumberFormat="1" applyFont="1" applyBorder="1"/>
    <xf numFmtId="1" fontId="5" fillId="7" borderId="300" xfId="0" applyNumberFormat="1" applyFont="1" applyFill="1" applyBorder="1" applyProtection="1">
      <protection locked="0"/>
    </xf>
    <xf numFmtId="1" fontId="5" fillId="7" borderId="225" xfId="0" applyNumberFormat="1" applyFont="1" applyFill="1" applyBorder="1" applyProtection="1">
      <protection locked="0"/>
    </xf>
    <xf numFmtId="1" fontId="5" fillId="0" borderId="679" xfId="0" applyNumberFormat="1" applyFont="1" applyBorder="1" applyAlignment="1">
      <alignment horizontal="center" vertical="center"/>
    </xf>
    <xf numFmtId="1" fontId="5" fillId="0" borderId="844" xfId="0" applyNumberFormat="1" applyFont="1" applyBorder="1" applyAlignment="1">
      <alignment vertical="center" wrapText="1"/>
    </xf>
    <xf numFmtId="1" fontId="5" fillId="8" borderId="836" xfId="0" applyNumberFormat="1" applyFont="1" applyFill="1" applyBorder="1"/>
    <xf numFmtId="1" fontId="5" fillId="8" borderId="838" xfId="0" applyNumberFormat="1" applyFont="1" applyFill="1" applyBorder="1"/>
    <xf numFmtId="1" fontId="5" fillId="7" borderId="711" xfId="0" applyNumberFormat="1" applyFont="1" applyFill="1" applyBorder="1" applyProtection="1">
      <protection locked="0"/>
    </xf>
    <xf numFmtId="1" fontId="5" fillId="7" borderId="301" xfId="0" applyNumberFormat="1" applyFont="1" applyFill="1" applyBorder="1" applyProtection="1">
      <protection locked="0"/>
    </xf>
    <xf numFmtId="1" fontId="5" fillId="12" borderId="685" xfId="0" applyNumberFormat="1" applyFont="1" applyFill="1" applyBorder="1"/>
    <xf numFmtId="1" fontId="5" fillId="0" borderId="36" xfId="0" applyNumberFormat="1" applyFont="1" applyBorder="1" applyAlignment="1">
      <alignment horizontal="center" vertical="center"/>
    </xf>
    <xf numFmtId="1" fontId="5" fillId="12" borderId="299" xfId="0" applyNumberFormat="1" applyFont="1" applyFill="1" applyBorder="1"/>
    <xf numFmtId="1" fontId="5" fillId="0" borderId="44" xfId="0" applyNumberFormat="1" applyFont="1" applyBorder="1" applyAlignment="1">
      <alignment horizontal="center" vertical="center"/>
    </xf>
    <xf numFmtId="1" fontId="5" fillId="12" borderId="317" xfId="0" applyNumberFormat="1" applyFont="1" applyFill="1" applyBorder="1"/>
    <xf numFmtId="1" fontId="5" fillId="0" borderId="40" xfId="0" applyNumberFormat="1" applyFont="1" applyBorder="1"/>
    <xf numFmtId="1" fontId="5" fillId="5" borderId="32" xfId="0" applyNumberFormat="1" applyFont="1" applyFill="1" applyBorder="1" applyAlignment="1">
      <alignment horizontal="left"/>
    </xf>
    <xf numFmtId="1" fontId="5" fillId="5" borderId="34" xfId="0" applyNumberFormat="1" applyFont="1" applyFill="1" applyBorder="1" applyAlignment="1">
      <alignment horizontal="left"/>
    </xf>
    <xf numFmtId="1" fontId="5" fillId="0" borderId="43" xfId="0" applyNumberFormat="1" applyFont="1" applyBorder="1" applyAlignment="1">
      <alignment horizontal="left"/>
    </xf>
    <xf numFmtId="1" fontId="5" fillId="0" borderId="47" xfId="0" applyNumberFormat="1" applyFont="1" applyBorder="1" applyAlignment="1">
      <alignment horizontal="left"/>
    </xf>
    <xf numFmtId="1" fontId="18" fillId="3" borderId="829" xfId="0" applyNumberFormat="1" applyFont="1" applyFill="1" applyBorder="1"/>
    <xf numFmtId="0" fontId="18" fillId="0" borderId="844" xfId="0" applyFont="1" applyBorder="1" applyAlignment="1">
      <alignment horizontal="center" vertical="center"/>
    </xf>
    <xf numFmtId="0" fontId="5" fillId="0" borderId="831" xfId="0" applyFont="1" applyBorder="1" applyAlignment="1">
      <alignment horizontal="center" vertical="center"/>
    </xf>
    <xf numFmtId="0" fontId="5" fillId="0" borderId="855" xfId="0" applyFont="1" applyBorder="1" applyAlignment="1">
      <alignment horizontal="center" vertical="center"/>
    </xf>
    <xf numFmtId="0" fontId="5" fillId="0" borderId="855" xfId="0" applyFont="1" applyBorder="1" applyAlignment="1">
      <alignment horizontal="center" vertical="center" wrapText="1"/>
    </xf>
    <xf numFmtId="0" fontId="5" fillId="0" borderId="831" xfId="0" applyFont="1" applyBorder="1" applyAlignment="1">
      <alignment horizontal="center" vertical="center" wrapText="1"/>
    </xf>
    <xf numFmtId="0" fontId="18" fillId="0" borderId="706" xfId="0" applyFont="1" applyBorder="1" applyAlignment="1">
      <alignment horizontal="center" vertical="center"/>
    </xf>
    <xf numFmtId="0" fontId="5" fillId="0" borderId="839" xfId="0" applyFont="1" applyBorder="1" applyAlignment="1">
      <alignment horizontal="center" vertical="center" wrapText="1"/>
    </xf>
    <xf numFmtId="0" fontId="18" fillId="0" borderId="658" xfId="0" applyFont="1" applyBorder="1" applyAlignment="1">
      <alignment horizontal="center" vertical="center"/>
    </xf>
    <xf numFmtId="0" fontId="5" fillId="0" borderId="836" xfId="0" applyFont="1" applyBorder="1" applyAlignment="1">
      <alignment horizontal="center" vertical="center" wrapText="1"/>
    </xf>
    <xf numFmtId="0" fontId="5" fillId="0" borderId="654" xfId="0" applyFont="1" applyBorder="1" applyAlignment="1">
      <alignment horizontal="center" vertical="center" wrapText="1"/>
    </xf>
    <xf numFmtId="0" fontId="5" fillId="0" borderId="850" xfId="0" applyFont="1" applyBorder="1" applyAlignment="1">
      <alignment horizontal="center" vertical="center" wrapText="1"/>
    </xf>
    <xf numFmtId="0" fontId="5" fillId="0" borderId="848" xfId="0" applyFont="1" applyBorder="1" applyAlignment="1">
      <alignment horizontal="center" vertical="center" wrapText="1"/>
    </xf>
    <xf numFmtId="0" fontId="5" fillId="0" borderId="846" xfId="0" applyFont="1" applyBorder="1" applyAlignment="1">
      <alignment horizontal="center" vertical="center" wrapText="1"/>
    </xf>
    <xf numFmtId="1" fontId="5" fillId="0" borderId="32" xfId="0" applyNumberFormat="1" applyFont="1" applyBorder="1" applyAlignment="1">
      <alignment horizontal="left"/>
    </xf>
    <xf numFmtId="1" fontId="5" fillId="5" borderId="85" xfId="0" applyNumberFormat="1" applyFont="1" applyFill="1" applyBorder="1" applyAlignment="1" applyProtection="1">
      <alignment vertical="center"/>
      <protection locked="0"/>
    </xf>
    <xf numFmtId="1" fontId="5" fillId="0" borderId="32" xfId="0" applyNumberFormat="1" applyFont="1" applyBorder="1" applyAlignment="1">
      <alignment horizontal="left" wrapText="1"/>
    </xf>
    <xf numFmtId="1" fontId="5" fillId="0" borderId="43" xfId="0" applyNumberFormat="1" applyFont="1" applyBorder="1" applyAlignment="1">
      <alignment horizontal="left"/>
    </xf>
    <xf numFmtId="0" fontId="5" fillId="0" borderId="856" xfId="0" applyFont="1" applyBorder="1" applyAlignment="1">
      <alignment horizontal="center" vertical="center" wrapText="1"/>
    </xf>
    <xf numFmtId="0" fontId="5" fillId="0" borderId="690" xfId="0" applyFont="1" applyBorder="1" applyAlignment="1">
      <alignment horizontal="center" vertical="center" wrapText="1"/>
    </xf>
    <xf numFmtId="0" fontId="5" fillId="0" borderId="228" xfId="0" applyFont="1" applyBorder="1" applyAlignment="1">
      <alignment horizontal="center" vertical="center" wrapText="1"/>
    </xf>
    <xf numFmtId="0" fontId="5" fillId="0" borderId="170" xfId="0" applyFont="1" applyBorder="1" applyAlignment="1">
      <alignment horizontal="center" vertical="center" wrapText="1"/>
    </xf>
    <xf numFmtId="0" fontId="5" fillId="0" borderId="119" xfId="0" applyFont="1" applyBorder="1" applyAlignment="1">
      <alignment horizontal="center" vertical="center" wrapText="1"/>
    </xf>
    <xf numFmtId="0" fontId="62" fillId="0" borderId="847" xfId="0" applyFont="1" applyBorder="1" applyAlignment="1">
      <alignment horizontal="center" vertical="center"/>
    </xf>
    <xf numFmtId="0" fontId="62" fillId="0" borderId="654" xfId="0" applyFont="1" applyBorder="1" applyAlignment="1">
      <alignment horizontal="center" vertical="center"/>
    </xf>
    <xf numFmtId="0" fontId="5" fillId="0" borderId="654" xfId="0" applyFont="1" applyBorder="1" applyAlignment="1">
      <alignment horizontal="center" vertical="center"/>
    </xf>
    <xf numFmtId="0" fontId="5" fillId="0" borderId="845" xfId="0" applyFont="1" applyBorder="1" applyAlignment="1">
      <alignment horizontal="center" vertical="center"/>
    </xf>
    <xf numFmtId="0" fontId="5" fillId="0" borderId="843" xfId="0" applyFont="1" applyBorder="1" applyAlignment="1">
      <alignment horizontal="center" vertical="center"/>
    </xf>
    <xf numFmtId="0" fontId="5" fillId="0" borderId="846" xfId="0" applyFont="1" applyBorder="1" applyAlignment="1">
      <alignment horizontal="center" vertical="center"/>
    </xf>
    <xf numFmtId="1" fontId="5" fillId="4" borderId="852" xfId="0" applyNumberFormat="1" applyFont="1" applyFill="1" applyBorder="1" applyAlignment="1">
      <alignment horizontal="center" vertical="center" wrapText="1"/>
    </xf>
    <xf numFmtId="1" fontId="5" fillId="4" borderId="853" xfId="0" applyNumberFormat="1" applyFont="1" applyFill="1" applyBorder="1" applyAlignment="1">
      <alignment horizontal="center" vertical="center" wrapText="1"/>
    </xf>
    <xf numFmtId="0" fontId="62" fillId="0" borderId="85" xfId="0" applyFont="1" applyBorder="1" applyAlignment="1">
      <alignment horizontal="center" vertical="center"/>
    </xf>
    <xf numFmtId="0" fontId="62" fillId="0" borderId="674" xfId="0" applyFont="1" applyBorder="1" applyAlignment="1">
      <alignment horizontal="center" vertical="center"/>
    </xf>
    <xf numFmtId="0" fontId="5" fillId="0" borderId="829" xfId="0" applyFont="1" applyBorder="1" applyAlignment="1">
      <alignment horizontal="center" vertical="center"/>
    </xf>
    <xf numFmtId="0" fontId="5" fillId="0" borderId="129" xfId="0" applyFont="1" applyBorder="1" applyAlignment="1">
      <alignment horizontal="center" vertical="center"/>
    </xf>
    <xf numFmtId="1" fontId="5" fillId="4" borderId="552" xfId="0" applyNumberFormat="1" applyFont="1" applyFill="1" applyBorder="1" applyAlignment="1">
      <alignment horizontal="center" vertical="center" wrapText="1"/>
    </xf>
    <xf numFmtId="1" fontId="5" fillId="4" borderId="139" xfId="0" applyNumberFormat="1" applyFont="1" applyFill="1" applyBorder="1" applyAlignment="1">
      <alignment horizontal="center" vertical="center" wrapText="1"/>
    </xf>
    <xf numFmtId="0" fontId="62" fillId="0" borderId="637" xfId="0" applyFont="1" applyBorder="1" applyAlignment="1">
      <alignment horizontal="center" vertical="center"/>
    </xf>
    <xf numFmtId="0" fontId="62" fillId="0" borderId="129" xfId="0" applyFont="1" applyBorder="1" applyAlignment="1">
      <alignment horizontal="center" vertical="center"/>
    </xf>
    <xf numFmtId="49" fontId="5" fillId="0" borderId="690" xfId="0" applyNumberFormat="1" applyFont="1" applyBorder="1" applyAlignment="1">
      <alignment horizontal="center" vertical="center"/>
    </xf>
    <xf numFmtId="1" fontId="18" fillId="0" borderId="680" xfId="0" applyNumberFormat="1" applyFont="1" applyBorder="1"/>
    <xf numFmtId="0" fontId="62" fillId="12" borderId="857" xfId="12" applyFont="1" applyFill="1" applyBorder="1"/>
    <xf numFmtId="0" fontId="62" fillId="12" borderId="858" xfId="12" applyFont="1" applyFill="1" applyBorder="1"/>
    <xf numFmtId="0" fontId="62" fillId="12" borderId="859" xfId="12" applyFont="1" applyFill="1" applyBorder="1"/>
    <xf numFmtId="1" fontId="5" fillId="12" borderId="224" xfId="0" applyNumberFormat="1" applyFont="1" applyFill="1" applyBorder="1"/>
    <xf numFmtId="49" fontId="5" fillId="0" borderId="57" xfId="0" applyNumberFormat="1" applyFont="1" applyBorder="1" applyAlignment="1">
      <alignment horizontal="center" vertical="center"/>
    </xf>
    <xf numFmtId="1" fontId="18" fillId="0" borderId="34" xfId="0" applyNumberFormat="1" applyFont="1" applyBorder="1"/>
    <xf numFmtId="0" fontId="62" fillId="12" borderId="860" xfId="12" applyFont="1" applyFill="1" applyBorder="1"/>
    <xf numFmtId="0" fontId="62" fillId="12" borderId="861" xfId="12" applyFont="1" applyFill="1" applyBorder="1"/>
    <xf numFmtId="0" fontId="62" fillId="12" borderId="862" xfId="12" applyFont="1" applyFill="1" applyBorder="1"/>
    <xf numFmtId="1" fontId="5" fillId="7" borderId="863" xfId="0" applyNumberFormat="1" applyFont="1" applyFill="1" applyBorder="1" applyProtection="1">
      <protection locked="0"/>
    </xf>
    <xf numFmtId="1" fontId="5" fillId="7" borderId="864" xfId="0" applyNumberFormat="1" applyFont="1" applyFill="1" applyBorder="1" applyProtection="1">
      <protection locked="0"/>
    </xf>
    <xf numFmtId="0" fontId="62" fillId="12" borderId="865" xfId="12" applyFont="1" applyFill="1" applyBorder="1"/>
    <xf numFmtId="0" fontId="62" fillId="12" borderId="866" xfId="12" applyFont="1" applyFill="1" applyBorder="1"/>
    <xf numFmtId="0" fontId="18" fillId="0" borderId="34" xfId="0" applyFont="1" applyBorder="1"/>
    <xf numFmtId="49" fontId="5" fillId="0" borderId="57" xfId="0" applyNumberFormat="1" applyFont="1" applyBorder="1" applyAlignment="1">
      <alignment horizontal="center" vertical="center" wrapText="1"/>
    </xf>
    <xf numFmtId="0" fontId="62" fillId="12" borderId="867" xfId="12" applyFont="1" applyFill="1" applyBorder="1"/>
    <xf numFmtId="0" fontId="62" fillId="12" borderId="868" xfId="12" applyFont="1" applyFill="1" applyBorder="1"/>
    <xf numFmtId="0" fontId="62" fillId="12" borderId="869" xfId="12" applyFont="1" applyFill="1" applyBorder="1"/>
    <xf numFmtId="49" fontId="5" fillId="0" borderId="170" xfId="0" applyNumberFormat="1" applyFont="1" applyBorder="1" applyAlignment="1">
      <alignment horizontal="center" vertical="center"/>
    </xf>
    <xf numFmtId="1" fontId="18" fillId="0" borderId="47" xfId="0" applyNumberFormat="1" applyFont="1" applyBorder="1"/>
    <xf numFmtId="0" fontId="62" fillId="12" borderId="578" xfId="12" applyFont="1" applyFill="1" applyBorder="1"/>
    <xf numFmtId="0" fontId="62" fillId="12" borderId="784" xfId="12" applyFont="1" applyFill="1" applyBorder="1"/>
    <xf numFmtId="0" fontId="62" fillId="12" borderId="767" xfId="12" applyFont="1" applyFill="1" applyBorder="1"/>
    <xf numFmtId="49" fontId="18" fillId="0" borderId="23" xfId="0" applyNumberFormat="1" applyFont="1" applyBorder="1" applyAlignment="1">
      <alignment horizontal="center" vertical="center"/>
    </xf>
    <xf numFmtId="0" fontId="18" fillId="0" borderId="60" xfId="0" applyFont="1" applyBorder="1"/>
    <xf numFmtId="49" fontId="18" fillId="0" borderId="57" xfId="0" applyNumberFormat="1" applyFont="1" applyBorder="1" applyAlignment="1">
      <alignment horizontal="center" vertical="center"/>
    </xf>
    <xf numFmtId="49" fontId="18" fillId="0" borderId="170" xfId="0" applyNumberFormat="1" applyFont="1" applyBorder="1" applyAlignment="1">
      <alignment horizontal="center" vertical="center"/>
    </xf>
    <xf numFmtId="0" fontId="18" fillId="0" borderId="47" xfId="0" applyFont="1" applyBorder="1"/>
    <xf numFmtId="0" fontId="78" fillId="0" borderId="844" xfId="0" applyFont="1" applyBorder="1" applyAlignment="1">
      <alignment horizontal="center" vertical="center" wrapText="1"/>
    </xf>
    <xf numFmtId="0" fontId="78" fillId="0" borderId="831" xfId="0" applyFont="1" applyBorder="1" applyAlignment="1">
      <alignment horizontal="center" vertical="center" wrapText="1"/>
    </xf>
    <xf numFmtId="0" fontId="78" fillId="0" borderId="855" xfId="0" applyFont="1" applyBorder="1" applyAlignment="1">
      <alignment horizontal="center" vertical="center" wrapText="1"/>
    </xf>
    <xf numFmtId="0" fontId="78" fillId="4" borderId="654" xfId="0" applyFont="1" applyFill="1" applyBorder="1" applyAlignment="1">
      <alignment horizontal="center" vertical="center" wrapText="1"/>
    </xf>
    <xf numFmtId="0" fontId="78" fillId="4" borderId="844" xfId="0" applyFont="1" applyFill="1" applyBorder="1" applyAlignment="1">
      <alignment horizontal="center" vertical="center" wrapText="1"/>
    </xf>
    <xf numFmtId="0" fontId="78" fillId="0" borderId="658" xfId="0" applyFont="1" applyBorder="1" applyAlignment="1">
      <alignment horizontal="center" vertical="center" wrapText="1"/>
    </xf>
    <xf numFmtId="0" fontId="78" fillId="0" borderId="850" xfId="0" applyFont="1" applyBorder="1" applyAlignment="1">
      <alignment horizontal="center" vertical="center" wrapText="1"/>
    </xf>
    <xf numFmtId="0" fontId="78" fillId="0" borderId="708" xfId="0" applyFont="1" applyBorder="1" applyAlignment="1">
      <alignment horizontal="center" vertical="center" wrapText="1"/>
    </xf>
    <xf numFmtId="0" fontId="78" fillId="0" borderId="846" xfId="0" applyFont="1" applyBorder="1" applyAlignment="1">
      <alignment horizontal="center" vertical="center" wrapText="1"/>
    </xf>
    <xf numFmtId="0" fontId="78" fillId="4" borderId="129" xfId="0" applyFont="1" applyFill="1" applyBorder="1" applyAlignment="1">
      <alignment horizontal="center" vertical="center" wrapText="1"/>
    </xf>
    <xf numFmtId="0" fontId="78" fillId="4" borderId="658" xfId="0" applyFont="1" applyFill="1" applyBorder="1" applyAlignment="1">
      <alignment horizontal="center" vertical="center" wrapText="1"/>
    </xf>
    <xf numFmtId="0" fontId="5" fillId="0" borderId="679" xfId="0" applyFont="1" applyBorder="1" applyAlignment="1">
      <alignment horizontal="left" vertical="center" wrapText="1"/>
    </xf>
    <xf numFmtId="49" fontId="78" fillId="0" borderId="679" xfId="0" applyNumberFormat="1" applyFont="1" applyBorder="1" applyAlignment="1">
      <alignment horizontal="right" vertical="center" wrapText="1"/>
    </xf>
    <xf numFmtId="49" fontId="78" fillId="0" borderId="36" xfId="0" applyNumberFormat="1" applyFont="1" applyBorder="1" applyAlignment="1">
      <alignment horizontal="right" wrapText="1"/>
    </xf>
    <xf numFmtId="49" fontId="78" fillId="0" borderId="36" xfId="0" applyNumberFormat="1" applyFont="1" applyBorder="1" applyAlignment="1">
      <alignment horizontal="right"/>
    </xf>
    <xf numFmtId="0" fontId="5" fillId="0" borderId="658" xfId="0" applyFont="1" applyBorder="1" applyAlignment="1">
      <alignment horizontal="left" vertical="center" wrapText="1"/>
    </xf>
    <xf numFmtId="49" fontId="78" fillId="0" borderId="44" xfId="0" applyNumberFormat="1" applyFont="1" applyBorder="1" applyAlignment="1">
      <alignment horizontal="right"/>
    </xf>
    <xf numFmtId="0" fontId="78" fillId="0" borderId="845" xfId="0" applyFont="1" applyBorder="1" applyAlignment="1">
      <alignment horizontal="center" vertical="center"/>
    </xf>
    <xf numFmtId="0" fontId="78" fillId="0" borderId="843" xfId="0" applyFont="1" applyBorder="1" applyAlignment="1">
      <alignment horizontal="center" vertical="center"/>
    </xf>
    <xf numFmtId="0" fontId="78" fillId="0" borderId="846" xfId="0" applyFont="1" applyBorder="1" applyAlignment="1">
      <alignment horizontal="center" vertical="center"/>
    </xf>
    <xf numFmtId="0" fontId="78" fillId="4" borderId="870" xfId="0" applyFont="1" applyFill="1" applyBorder="1" applyAlignment="1">
      <alignment horizontal="center" vertical="center" wrapText="1"/>
    </xf>
    <xf numFmtId="0" fontId="78" fillId="0" borderId="708" xfId="0" applyFont="1" applyBorder="1" applyAlignment="1">
      <alignment horizontal="center"/>
    </xf>
    <xf numFmtId="0" fontId="78" fillId="0" borderId="846" xfId="0" applyFont="1" applyBorder="1" applyAlignment="1">
      <alignment horizontal="center"/>
    </xf>
    <xf numFmtId="0" fontId="78" fillId="4" borderId="584" xfId="0" applyFont="1" applyFill="1" applyBorder="1" applyAlignment="1">
      <alignment horizontal="center" vertical="center" wrapText="1"/>
    </xf>
    <xf numFmtId="0" fontId="5" fillId="0" borderId="36" xfId="0" applyFont="1" applyBorder="1" applyAlignment="1">
      <alignment horizontal="left" wrapText="1"/>
    </xf>
    <xf numFmtId="0" fontId="5" fillId="0" borderId="36" xfId="0" applyFont="1" applyBorder="1" applyAlignment="1">
      <alignment wrapText="1"/>
    </xf>
    <xf numFmtId="0" fontId="5" fillId="0" borderId="658" xfId="0" applyFont="1" applyBorder="1" applyAlignment="1">
      <alignment wrapText="1"/>
    </xf>
    <xf numFmtId="1" fontId="5" fillId="7" borderId="139" xfId="0" applyNumberFormat="1" applyFont="1" applyFill="1" applyBorder="1" applyProtection="1">
      <protection locked="0"/>
    </xf>
    <xf numFmtId="0" fontId="78" fillId="0" borderId="844" xfId="0" applyFont="1" applyBorder="1" applyAlignment="1">
      <alignment horizontal="center" vertical="center"/>
    </xf>
    <xf numFmtId="0" fontId="78" fillId="0" borderId="847" xfId="0" applyFont="1" applyBorder="1" applyAlignment="1">
      <alignment horizontal="center" vertical="center" wrapText="1"/>
    </xf>
    <xf numFmtId="0" fontId="78" fillId="0" borderId="536" xfId="0" applyFont="1" applyBorder="1" applyAlignment="1">
      <alignment horizontal="center" vertical="center" wrapText="1"/>
    </xf>
    <xf numFmtId="0" fontId="78" fillId="0" borderId="654" xfId="0" applyFont="1" applyBorder="1" applyAlignment="1">
      <alignment horizontal="center" vertical="center" wrapText="1"/>
    </xf>
    <xf numFmtId="0" fontId="78" fillId="0" borderId="848" xfId="0" applyFont="1" applyBorder="1" applyAlignment="1">
      <alignment horizontal="center" vertical="center"/>
    </xf>
    <xf numFmtId="0" fontId="78" fillId="0" borderId="706" xfId="0" applyFont="1" applyBorder="1" applyAlignment="1">
      <alignment horizontal="center" vertical="center"/>
    </xf>
    <xf numFmtId="0" fontId="78" fillId="0" borderId="85" xfId="0" applyFont="1" applyBorder="1" applyAlignment="1">
      <alignment horizontal="center" vertical="center" wrapText="1"/>
    </xf>
    <xf numFmtId="0" fontId="78" fillId="0" borderId="0" xfId="0" applyFont="1" applyAlignment="1">
      <alignment horizontal="center" vertical="center" wrapText="1"/>
    </xf>
    <xf numFmtId="0" fontId="78" fillId="0" borderId="674" xfId="0" applyFont="1" applyBorder="1" applyAlignment="1">
      <alignment horizontal="center" vertical="center" wrapText="1"/>
    </xf>
    <xf numFmtId="0" fontId="78" fillId="0" borderId="845" xfId="0" applyFont="1" applyBorder="1" applyAlignment="1">
      <alignment horizontal="center" vertical="center" wrapText="1"/>
    </xf>
    <xf numFmtId="0" fontId="78" fillId="0" borderId="848" xfId="0" applyFont="1" applyBorder="1" applyAlignment="1">
      <alignment horizontal="center" vertical="center" wrapText="1"/>
    </xf>
    <xf numFmtId="49" fontId="78" fillId="0" borderId="845" xfId="0" applyNumberFormat="1" applyFont="1" applyBorder="1" applyAlignment="1">
      <alignment horizontal="center"/>
    </xf>
    <xf numFmtId="49" fontId="78" fillId="0" borderId="848" xfId="0" applyNumberFormat="1" applyFont="1" applyBorder="1" applyAlignment="1">
      <alignment horizontal="center"/>
    </xf>
    <xf numFmtId="1" fontId="5" fillId="0" borderId="836" xfId="0" applyNumberFormat="1" applyFont="1" applyBorder="1" applyAlignment="1">
      <alignment horizontal="center" vertical="center" wrapText="1"/>
    </xf>
    <xf numFmtId="0" fontId="78" fillId="0" borderId="658" xfId="0" applyFont="1" applyBorder="1" applyAlignment="1">
      <alignment horizontal="center" vertical="center"/>
    </xf>
    <xf numFmtId="1" fontId="5" fillId="0" borderId="843" xfId="0" applyNumberFormat="1" applyFont="1" applyBorder="1" applyAlignment="1">
      <alignment horizontal="center" vertical="center" wrapText="1"/>
    </xf>
    <xf numFmtId="1" fontId="5" fillId="0" borderId="845" xfId="0" applyNumberFormat="1" applyFont="1" applyBorder="1" applyAlignment="1">
      <alignment horizontal="center" vertical="center" wrapText="1"/>
    </xf>
    <xf numFmtId="0" fontId="5" fillId="0" borderId="679" xfId="0" applyFont="1" applyBorder="1" applyAlignment="1">
      <alignment wrapText="1"/>
    </xf>
    <xf numFmtId="1" fontId="5" fillId="0" borderId="681" xfId="0" applyNumberFormat="1" applyFont="1" applyBorder="1" applyAlignment="1">
      <alignment wrapText="1"/>
    </xf>
    <xf numFmtId="1" fontId="78" fillId="0" borderId="680" xfId="0" applyNumberFormat="1" applyFont="1" applyBorder="1" applyAlignment="1">
      <alignment horizontal="right"/>
    </xf>
    <xf numFmtId="0" fontId="5" fillId="0" borderId="33" xfId="0" applyFont="1" applyBorder="1" applyAlignment="1">
      <alignment horizontal="right" wrapText="1"/>
    </xf>
    <xf numFmtId="0" fontId="78" fillId="0" borderId="34" xfId="0" applyFont="1" applyBorder="1" applyAlignment="1">
      <alignment horizontal="right"/>
    </xf>
    <xf numFmtId="0" fontId="5" fillId="0" borderId="24" xfId="0" applyFont="1" applyBorder="1" applyAlignment="1">
      <alignment horizontal="right" wrapText="1"/>
    </xf>
    <xf numFmtId="0" fontId="78" fillId="0" borderId="60" xfId="0" applyFont="1" applyBorder="1" applyAlignment="1">
      <alignment horizontal="right"/>
    </xf>
    <xf numFmtId="0" fontId="5" fillId="0" borderId="658" xfId="0" applyFont="1" applyBorder="1" applyAlignment="1">
      <alignment horizontal="left" wrapText="1"/>
    </xf>
    <xf numFmtId="0" fontId="5" fillId="0" borderId="578" xfId="0" applyFont="1" applyBorder="1" applyAlignment="1">
      <alignment horizontal="right" wrapText="1"/>
    </xf>
    <xf numFmtId="0" fontId="78" fillId="0" borderId="47" xfId="0" applyFont="1" applyBorder="1" applyAlignment="1">
      <alignment horizontal="right"/>
    </xf>
    <xf numFmtId="0" fontId="78" fillId="4" borderId="833" xfId="0" applyFont="1" applyFill="1" applyBorder="1" applyAlignment="1">
      <alignment horizontal="center" vertical="center" wrapText="1"/>
    </xf>
    <xf numFmtId="0" fontId="78" fillId="0" borderId="846" xfId="0" applyFont="1" applyBorder="1" applyAlignment="1">
      <alignment horizontal="center" vertical="center" wrapText="1"/>
    </xf>
    <xf numFmtId="0" fontId="78" fillId="4" borderId="217" xfId="0" applyFont="1" applyFill="1" applyBorder="1" applyAlignment="1">
      <alignment horizontal="center" vertical="center" wrapText="1"/>
    </xf>
    <xf numFmtId="0" fontId="78" fillId="4" borderId="674" xfId="0" applyFont="1" applyFill="1" applyBorder="1" applyAlignment="1">
      <alignment horizontal="center" vertical="center" wrapText="1"/>
    </xf>
    <xf numFmtId="0" fontId="78" fillId="0" borderId="831" xfId="0" applyFont="1" applyBorder="1" applyAlignment="1">
      <alignment horizontal="center"/>
    </xf>
    <xf numFmtId="0" fontId="78" fillId="0" borderId="767" xfId="0" applyFont="1" applyBorder="1" applyAlignment="1">
      <alignment horizontal="center" vertical="center" wrapText="1"/>
    </xf>
    <xf numFmtId="0" fontId="78" fillId="0" borderId="129" xfId="0" applyFont="1" applyBorder="1" applyAlignment="1">
      <alignment horizontal="center" vertical="center" wrapText="1"/>
    </xf>
    <xf numFmtId="0" fontId="5" fillId="0" borderId="679" xfId="0" applyFont="1" applyBorder="1" applyAlignment="1">
      <alignment horizontal="left" wrapText="1"/>
    </xf>
    <xf numFmtId="1" fontId="78" fillId="0" borderId="681" xfId="0" applyNumberFormat="1" applyFont="1" applyBorder="1" applyAlignment="1">
      <alignment horizontal="right" wrapText="1"/>
    </xf>
    <xf numFmtId="0" fontId="78" fillId="0" borderId="680" xfId="0" applyFont="1" applyBorder="1" applyAlignment="1">
      <alignment horizontal="right"/>
    </xf>
    <xf numFmtId="0" fontId="78" fillId="0" borderId="578" xfId="0" applyFont="1" applyBorder="1" applyAlignment="1">
      <alignment horizontal="right" wrapText="1"/>
    </xf>
    <xf numFmtId="1" fontId="78" fillId="0" borderId="129" xfId="0" applyNumberFormat="1" applyFont="1" applyBorder="1" applyAlignment="1">
      <alignment horizontal="right" wrapText="1"/>
    </xf>
    <xf numFmtId="0" fontId="78" fillId="0" borderId="831" xfId="0" applyFont="1" applyBorder="1" applyAlignment="1">
      <alignment horizontal="center" vertical="center"/>
    </xf>
    <xf numFmtId="0" fontId="78" fillId="0" borderId="855" xfId="0" applyFont="1" applyBorder="1" applyAlignment="1">
      <alignment horizontal="center" vertical="center"/>
    </xf>
    <xf numFmtId="0" fontId="78" fillId="4" borderId="767" xfId="0" applyFont="1" applyFill="1" applyBorder="1" applyAlignment="1">
      <alignment horizontal="center" vertical="center" wrapText="1"/>
    </xf>
    <xf numFmtId="1" fontId="78" fillId="0" borderId="681" xfId="0" applyNumberFormat="1" applyFont="1" applyBorder="1" applyAlignment="1">
      <alignment horizontal="right" vertical="center" wrapText="1"/>
    </xf>
    <xf numFmtId="0" fontId="78" fillId="0" borderId="33" xfId="0" applyFont="1" applyBorder="1" applyAlignment="1">
      <alignment horizontal="right" wrapText="1"/>
    </xf>
    <xf numFmtId="0" fontId="5" fillId="0" borderId="44" xfId="0" applyFont="1" applyBorder="1" applyAlignment="1">
      <alignment horizontal="left" wrapText="1"/>
    </xf>
    <xf numFmtId="0" fontId="18" fillId="0" borderId="578" xfId="0" applyFont="1" applyBorder="1" applyAlignment="1">
      <alignment horizontal="right"/>
    </xf>
    <xf numFmtId="1" fontId="18" fillId="0" borderId="129" xfId="0" applyNumberFormat="1" applyFont="1" applyBorder="1" applyAlignment="1">
      <alignment horizontal="right"/>
    </xf>
    <xf numFmtId="1" fontId="5" fillId="7" borderId="842" xfId="0" applyNumberFormat="1" applyFont="1" applyFill="1" applyBorder="1" applyProtection="1">
      <protection locked="0"/>
    </xf>
    <xf numFmtId="1" fontId="5" fillId="7" borderId="767" xfId="0" applyNumberFormat="1" applyFont="1" applyFill="1" applyBorder="1" applyProtection="1">
      <protection locked="0"/>
    </xf>
    <xf numFmtId="0" fontId="18" fillId="0" borderId="0" xfId="0" applyFont="1" applyAlignment="1">
      <alignment wrapText="1"/>
    </xf>
    <xf numFmtId="0" fontId="6" fillId="0" borderId="829" xfId="0" applyFont="1" applyBorder="1" applyAlignment="1">
      <alignment horizontal="left" wrapText="1"/>
    </xf>
    <xf numFmtId="0" fontId="6" fillId="0" borderId="829" xfId="0" applyFont="1" applyBorder="1" applyAlignment="1">
      <alignment wrapText="1"/>
    </xf>
    <xf numFmtId="0" fontId="18" fillId="0" borderId="654" xfId="0" applyFont="1" applyBorder="1" applyAlignment="1">
      <alignment horizontal="center" vertical="center" wrapText="1"/>
    </xf>
    <xf numFmtId="0" fontId="5" fillId="0" borderId="844" xfId="0" applyFont="1" applyBorder="1" applyAlignment="1">
      <alignment horizontal="center" vertical="center" wrapText="1"/>
    </xf>
    <xf numFmtId="0" fontId="5" fillId="0" borderId="845" xfId="0" applyFont="1" applyBorder="1" applyAlignment="1">
      <alignment horizontal="center" vertical="center" wrapText="1"/>
    </xf>
    <xf numFmtId="0" fontId="5" fillId="0" borderId="871" xfId="0" applyFont="1" applyBorder="1" applyAlignment="1">
      <alignment horizontal="center" vertical="center" wrapText="1"/>
    </xf>
    <xf numFmtId="0" fontId="18" fillId="0" borderId="129" xfId="0" applyFont="1" applyBorder="1" applyAlignment="1">
      <alignment horizontal="center" vertical="center" wrapText="1"/>
    </xf>
    <xf numFmtId="0" fontId="5" fillId="0" borderId="831" xfId="0" applyFont="1" applyBorder="1" applyAlignment="1">
      <alignment horizontal="center" vertical="center" wrapText="1"/>
    </xf>
    <xf numFmtId="0" fontId="5" fillId="0" borderId="767" xfId="0" applyFont="1" applyBorder="1" applyAlignment="1">
      <alignment horizontal="center" vertical="center" wrapText="1"/>
    </xf>
    <xf numFmtId="0" fontId="1" fillId="0" borderId="848" xfId="0" applyFont="1" applyBorder="1" applyAlignment="1">
      <alignment wrapText="1"/>
    </xf>
    <xf numFmtId="0" fontId="18" fillId="24" borderId="848" xfId="0" applyFont="1" applyFill="1" applyBorder="1" applyAlignment="1">
      <alignment horizontal="center" wrapText="1"/>
    </xf>
    <xf numFmtId="0" fontId="5" fillId="24" borderId="850" xfId="0" applyFont="1" applyFill="1" applyBorder="1" applyAlignment="1">
      <alignment vertical="center" wrapText="1"/>
    </xf>
    <xf numFmtId="0" fontId="5" fillId="24" borderId="708" xfId="0" applyFont="1" applyFill="1" applyBorder="1" applyAlignment="1">
      <alignment vertical="center" wrapText="1"/>
    </xf>
    <xf numFmtId="0" fontId="5" fillId="24" borderId="846" xfId="0" applyFont="1" applyFill="1" applyBorder="1" applyAlignment="1">
      <alignment vertical="center" wrapText="1"/>
    </xf>
    <xf numFmtId="0" fontId="5" fillId="24" borderId="854" xfId="0" applyFont="1" applyFill="1" applyBorder="1" applyAlignment="1">
      <alignment horizontal="center" vertical="center" wrapText="1"/>
    </xf>
    <xf numFmtId="0" fontId="5" fillId="24" borderId="848" xfId="0" applyFont="1" applyFill="1" applyBorder="1" applyAlignment="1">
      <alignment horizontal="center" vertical="center" wrapText="1"/>
    </xf>
    <xf numFmtId="0" fontId="5" fillId="0" borderId="680" xfId="0" applyFont="1" applyBorder="1" applyAlignment="1">
      <alignment wrapText="1"/>
    </xf>
    <xf numFmtId="1" fontId="5" fillId="7" borderId="223" xfId="0" applyNumberFormat="1" applyFont="1" applyFill="1" applyBorder="1" applyAlignment="1" applyProtection="1">
      <alignment wrapText="1"/>
      <protection locked="0"/>
    </xf>
    <xf numFmtId="0" fontId="5" fillId="0" borderId="129" xfId="0" applyFont="1" applyBorder="1" applyAlignment="1">
      <alignment wrapText="1"/>
    </xf>
    <xf numFmtId="1" fontId="18" fillId="0" borderId="129" xfId="0" applyNumberFormat="1" applyFont="1" applyBorder="1" applyAlignment="1">
      <alignment wrapText="1"/>
    </xf>
    <xf numFmtId="1" fontId="5" fillId="7" borderId="578" xfId="0" applyNumberFormat="1" applyFont="1" applyFill="1" applyBorder="1" applyAlignment="1" applyProtection="1">
      <alignment wrapText="1"/>
      <protection locked="0"/>
    </xf>
    <xf numFmtId="1" fontId="5" fillId="7" borderId="139" xfId="0" applyNumberFormat="1" applyFont="1" applyFill="1" applyBorder="1" applyAlignment="1" applyProtection="1">
      <alignment wrapText="1"/>
      <protection locked="0"/>
    </xf>
    <xf numFmtId="1" fontId="5" fillId="7" borderId="687" xfId="0" applyNumberFormat="1" applyFont="1" applyFill="1" applyBorder="1" applyAlignment="1" applyProtection="1">
      <alignment wrapText="1"/>
      <protection locked="0"/>
    </xf>
    <xf numFmtId="0" fontId="18" fillId="24" borderId="831" xfId="0" applyFont="1" applyFill="1" applyBorder="1" applyAlignment="1">
      <alignment wrapText="1"/>
    </xf>
    <xf numFmtId="1" fontId="5" fillId="24" borderId="850" xfId="0" applyNumberFormat="1" applyFont="1" applyFill="1" applyBorder="1" applyAlignment="1" applyProtection="1">
      <alignment wrapText="1"/>
      <protection locked="0"/>
    </xf>
    <xf numFmtId="1" fontId="5" fillId="24" borderId="708" xfId="0" applyNumberFormat="1" applyFont="1" applyFill="1" applyBorder="1" applyAlignment="1" applyProtection="1">
      <alignment wrapText="1"/>
      <protection locked="0"/>
    </xf>
    <xf numFmtId="1" fontId="5" fillId="24" borderId="708" xfId="0" applyNumberFormat="1" applyFont="1" applyFill="1" applyBorder="1" applyAlignment="1">
      <alignment wrapText="1"/>
    </xf>
    <xf numFmtId="1" fontId="5" fillId="24" borderId="846" xfId="0" applyNumberFormat="1" applyFont="1" applyFill="1" applyBorder="1" applyAlignment="1">
      <alignment wrapText="1"/>
    </xf>
    <xf numFmtId="1" fontId="5" fillId="24" borderId="854" xfId="0" applyNumberFormat="1" applyFont="1" applyFill="1" applyBorder="1" applyAlignment="1">
      <alignment wrapText="1"/>
    </xf>
    <xf numFmtId="1" fontId="5" fillId="24" borderId="848" xfId="0" applyNumberFormat="1" applyFont="1" applyFill="1" applyBorder="1" applyAlignment="1">
      <alignment wrapText="1"/>
    </xf>
    <xf numFmtId="1" fontId="18" fillId="0" borderId="60" xfId="0" applyNumberFormat="1" applyFont="1" applyBorder="1" applyAlignment="1">
      <alignment wrapText="1"/>
    </xf>
    <xf numFmtId="1" fontId="18" fillId="24" borderId="831" xfId="0" applyNumberFormat="1" applyFont="1" applyFill="1" applyBorder="1" applyAlignment="1">
      <alignment wrapText="1"/>
    </xf>
    <xf numFmtId="1" fontId="5" fillId="24" borderId="846" xfId="0" applyNumberFormat="1" applyFont="1" applyFill="1" applyBorder="1" applyAlignment="1" applyProtection="1">
      <alignment wrapText="1"/>
      <protection locked="0"/>
    </xf>
    <xf numFmtId="1" fontId="5" fillId="24" borderId="854" xfId="0" applyNumberFormat="1" applyFont="1" applyFill="1" applyBorder="1" applyAlignment="1" applyProtection="1">
      <alignment wrapText="1"/>
      <protection locked="0"/>
    </xf>
    <xf numFmtId="1" fontId="5" fillId="24" borderId="848" xfId="0" applyNumberFormat="1" applyFont="1" applyFill="1" applyBorder="1" applyAlignment="1" applyProtection="1">
      <alignment wrapText="1"/>
      <protection locked="0"/>
    </xf>
    <xf numFmtId="0" fontId="5" fillId="0" borderId="60" xfId="0" applyFont="1" applyBorder="1" applyAlignment="1">
      <alignment wrapText="1"/>
    </xf>
    <xf numFmtId="1" fontId="18" fillId="0" borderId="25" xfId="0" applyNumberFormat="1" applyFont="1" applyBorder="1" applyAlignment="1">
      <alignment wrapText="1"/>
    </xf>
    <xf numFmtId="0" fontId="6" fillId="0" borderId="536" xfId="0" applyFont="1" applyBorder="1" applyAlignment="1">
      <alignment horizontal="left" wrapText="1"/>
    </xf>
    <xf numFmtId="0" fontId="6" fillId="0" borderId="536" xfId="0" applyFont="1" applyBorder="1" applyAlignment="1">
      <alignment wrapText="1"/>
    </xf>
    <xf numFmtId="0" fontId="18" fillId="0" borderId="848" xfId="0" applyFont="1" applyBorder="1" applyAlignment="1">
      <alignment horizontal="center" vertical="center" wrapText="1"/>
    </xf>
    <xf numFmtId="0" fontId="5" fillId="0" borderId="855" xfId="0" applyFont="1" applyBorder="1" applyAlignment="1">
      <alignment horizontal="center" vertical="center" wrapText="1"/>
    </xf>
    <xf numFmtId="0" fontId="5" fillId="0" borderId="854" xfId="0" applyFont="1" applyBorder="1" applyAlignment="1">
      <alignment horizontal="center" vertical="center" wrapText="1"/>
    </xf>
    <xf numFmtId="1" fontId="5" fillId="7" borderId="691" xfId="0" applyNumberFormat="1" applyFont="1" applyFill="1" applyBorder="1" applyProtection="1">
      <protection locked="0"/>
    </xf>
    <xf numFmtId="0" fontId="5" fillId="0" borderId="47" xfId="0" applyFont="1" applyBorder="1" applyAlignment="1">
      <alignment wrapText="1"/>
    </xf>
    <xf numFmtId="0" fontId="5" fillId="0" borderId="839" xfId="0" applyFont="1" applyBorder="1" applyAlignment="1">
      <alignment vertical="center" wrapText="1"/>
    </xf>
    <xf numFmtId="0" fontId="5" fillId="0" borderId="708" xfId="0" applyFont="1" applyBorder="1" applyAlignment="1">
      <alignment vertical="center" wrapText="1"/>
    </xf>
    <xf numFmtId="0" fontId="5" fillId="0" borderId="846" xfId="0" applyFont="1" applyBorder="1" applyAlignment="1">
      <alignment vertical="center" wrapText="1"/>
    </xf>
    <xf numFmtId="1" fontId="18" fillId="0" borderId="680" xfId="0" applyNumberFormat="1" applyFont="1" applyBorder="1" applyAlignment="1">
      <alignment wrapText="1"/>
    </xf>
    <xf numFmtId="1" fontId="5" fillId="7" borderId="25" xfId="0" applyNumberFormat="1" applyFont="1" applyFill="1" applyBorder="1" applyAlignment="1" applyProtection="1">
      <alignment wrapText="1"/>
      <protection locked="0"/>
    </xf>
    <xf numFmtId="1" fontId="18" fillId="0" borderId="34" xfId="0" applyNumberFormat="1" applyFont="1" applyBorder="1" applyAlignment="1">
      <alignment wrapText="1"/>
    </xf>
    <xf numFmtId="1" fontId="5" fillId="7" borderId="226" xfId="0" applyNumberFormat="1" applyFont="1" applyFill="1" applyBorder="1" applyAlignment="1" applyProtection="1">
      <alignment wrapText="1"/>
      <protection locked="0"/>
    </xf>
    <xf numFmtId="0" fontId="62" fillId="0" borderId="848" xfId="0" applyFont="1" applyBorder="1" applyAlignment="1">
      <alignment wrapText="1"/>
    </xf>
    <xf numFmtId="1" fontId="5" fillId="7" borderId="692" xfId="0" applyNumberFormat="1" applyFont="1" applyFill="1" applyBorder="1" applyAlignment="1" applyProtection="1">
      <alignment wrapText="1"/>
      <protection locked="0"/>
    </xf>
    <xf numFmtId="1" fontId="5" fillId="7" borderId="694" xfId="0" applyNumberFormat="1" applyFont="1" applyFill="1" applyBorder="1" applyAlignment="1" applyProtection="1">
      <alignment wrapText="1"/>
      <protection locked="0"/>
    </xf>
    <xf numFmtId="0" fontId="62" fillId="0" borderId="654" xfId="0" applyFont="1" applyBorder="1" applyAlignment="1">
      <alignment horizontal="center" vertical="center" wrapText="1"/>
    </xf>
    <xf numFmtId="0" fontId="18" fillId="0" borderId="654" xfId="0" applyFont="1" applyBorder="1" applyAlignment="1">
      <alignment horizontal="center" wrapText="1"/>
    </xf>
    <xf numFmtId="0" fontId="62" fillId="0" borderId="129" xfId="0" applyFont="1" applyBorder="1" applyAlignment="1">
      <alignment horizontal="center" vertical="center" wrapText="1"/>
    </xf>
    <xf numFmtId="0" fontId="18" fillId="0" borderId="129" xfId="0" applyFont="1" applyBorder="1" applyAlignment="1">
      <alignment horizontal="center" wrapText="1"/>
    </xf>
    <xf numFmtId="0" fontId="5" fillId="0" borderId="708" xfId="0" applyFont="1" applyBorder="1" applyAlignment="1">
      <alignment horizontal="center" vertical="center" wrapText="1"/>
    </xf>
    <xf numFmtId="0" fontId="5" fillId="0" borderId="687" xfId="0" applyFont="1" applyBorder="1" applyAlignment="1">
      <alignment horizontal="center" vertical="center" wrapText="1"/>
    </xf>
    <xf numFmtId="1" fontId="18" fillId="0" borderId="36" xfId="0" applyNumberFormat="1" applyFont="1" applyBorder="1" applyAlignment="1">
      <alignment wrapText="1"/>
    </xf>
    <xf numFmtId="0" fontId="18" fillId="0" borderId="831" xfId="0" applyFont="1" applyBorder="1" applyAlignment="1">
      <alignment horizontal="center" vertical="center" wrapText="1"/>
    </xf>
    <xf numFmtId="1" fontId="5" fillId="7" borderId="224" xfId="0" applyNumberFormat="1" applyFont="1" applyFill="1" applyBorder="1" applyAlignment="1" applyProtection="1">
      <alignment wrapText="1"/>
      <protection locked="0"/>
    </xf>
    <xf numFmtId="0" fontId="6" fillId="0" borderId="0" xfId="0" applyFont="1" applyAlignment="1">
      <alignment horizontal="left" wrapText="1"/>
    </xf>
    <xf numFmtId="0" fontId="62" fillId="0" borderId="831" xfId="0" applyFont="1" applyBorder="1" applyAlignment="1">
      <alignment horizontal="center" vertical="center" wrapText="1"/>
    </xf>
    <xf numFmtId="0" fontId="18" fillId="0" borderId="844" xfId="0" applyFont="1" applyBorder="1" applyAlignment="1">
      <alignment horizontal="center" wrapText="1"/>
    </xf>
    <xf numFmtId="0" fontId="5" fillId="0" borderId="833" xfId="0" applyFont="1" applyBorder="1" applyAlignment="1">
      <alignment horizontal="center" vertical="center" wrapText="1"/>
    </xf>
    <xf numFmtId="0" fontId="18" fillId="0" borderId="658" xfId="0" applyFont="1" applyBorder="1" applyAlignment="1">
      <alignment horizontal="center" wrapText="1"/>
    </xf>
    <xf numFmtId="0" fontId="5" fillId="0" borderId="839" xfId="0" applyFont="1" applyBorder="1" applyAlignment="1">
      <alignment horizontal="center" vertical="center" wrapText="1"/>
    </xf>
    <xf numFmtId="0" fontId="5" fillId="0" borderId="678" xfId="0" applyFont="1" applyBorder="1" applyAlignment="1">
      <alignment horizontal="center" vertical="center" wrapText="1"/>
    </xf>
    <xf numFmtId="0" fontId="18" fillId="24" borderId="831" xfId="0" applyFont="1" applyFill="1" applyBorder="1" applyAlignment="1">
      <alignment horizontal="center" wrapText="1"/>
    </xf>
    <xf numFmtId="0" fontId="5" fillId="24" borderId="839" xfId="0" applyFont="1" applyFill="1" applyBorder="1" applyAlignment="1">
      <alignment horizontal="center" vertical="center" wrapText="1"/>
    </xf>
    <xf numFmtId="0" fontId="5" fillId="24" borderId="678" xfId="0" applyFont="1" applyFill="1" applyBorder="1" applyAlignment="1">
      <alignment horizontal="center" vertical="center" wrapText="1"/>
    </xf>
    <xf numFmtId="1" fontId="5" fillId="5" borderId="25" xfId="0" applyNumberFormat="1" applyFont="1" applyFill="1" applyBorder="1" applyAlignment="1">
      <alignment wrapText="1"/>
    </xf>
    <xf numFmtId="1" fontId="5" fillId="7" borderId="114" xfId="0" applyNumberFormat="1" applyFont="1" applyFill="1" applyBorder="1" applyAlignment="1" applyProtection="1">
      <alignment wrapText="1"/>
      <protection locked="0"/>
    </xf>
    <xf numFmtId="1" fontId="5" fillId="7" borderId="117" xfId="0" applyNumberFormat="1" applyFont="1" applyFill="1" applyBorder="1" applyAlignment="1" applyProtection="1">
      <alignment wrapText="1"/>
      <protection locked="0"/>
    </xf>
    <xf numFmtId="0" fontId="1" fillId="0" borderId="129" xfId="0" applyFont="1" applyBorder="1" applyAlignment="1">
      <alignment wrapText="1"/>
    </xf>
    <xf numFmtId="1" fontId="5" fillId="24" borderId="839" xfId="0" applyNumberFormat="1" applyFont="1" applyFill="1" applyBorder="1" applyAlignment="1">
      <alignment wrapText="1"/>
    </xf>
    <xf numFmtId="1" fontId="5" fillId="24" borderId="678" xfId="0" applyNumberFormat="1" applyFont="1" applyFill="1" applyBorder="1" applyAlignment="1">
      <alignment wrapText="1"/>
    </xf>
    <xf numFmtId="1" fontId="5" fillId="24" borderId="849" xfId="0" applyNumberFormat="1" applyFont="1" applyFill="1" applyBorder="1" applyAlignment="1">
      <alignment wrapText="1"/>
    </xf>
    <xf numFmtId="1" fontId="5" fillId="7" borderId="674" xfId="0" applyNumberFormat="1" applyFont="1" applyFill="1" applyBorder="1" applyAlignment="1" applyProtection="1">
      <alignment wrapText="1"/>
      <protection locked="0"/>
    </xf>
    <xf numFmtId="1" fontId="5" fillId="24" borderId="831" xfId="0" applyNumberFormat="1" applyFont="1" applyFill="1" applyBorder="1" applyAlignment="1">
      <alignment wrapText="1"/>
    </xf>
    <xf numFmtId="1" fontId="5" fillId="5" borderId="658" xfId="0" applyNumberFormat="1" applyFont="1" applyFill="1" applyBorder="1" applyAlignment="1">
      <alignment wrapText="1"/>
    </xf>
    <xf numFmtId="1" fontId="5" fillId="7" borderId="842" xfId="0" applyNumberFormat="1" applyFont="1" applyFill="1" applyBorder="1" applyAlignment="1" applyProtection="1">
      <alignment wrapText="1"/>
      <protection locked="0"/>
    </xf>
    <xf numFmtId="1" fontId="5" fillId="5" borderId="706" xfId="0" applyNumberFormat="1" applyFont="1" applyFill="1" applyBorder="1" applyAlignment="1">
      <alignment wrapText="1"/>
    </xf>
    <xf numFmtId="1" fontId="5" fillId="7" borderId="239" xfId="0" applyNumberFormat="1" applyFont="1" applyFill="1" applyBorder="1" applyAlignment="1" applyProtection="1">
      <alignment wrapText="1"/>
      <protection locked="0"/>
    </xf>
    <xf numFmtId="1" fontId="5" fillId="7" borderId="119" xfId="0" applyNumberFormat="1" applyFont="1" applyFill="1" applyBorder="1" applyAlignment="1" applyProtection="1">
      <alignment wrapText="1"/>
      <protection locked="0"/>
    </xf>
    <xf numFmtId="0" fontId="6" fillId="0" borderId="0" xfId="0" applyFont="1" applyAlignment="1">
      <alignment wrapText="1"/>
    </xf>
    <xf numFmtId="1" fontId="5" fillId="7" borderId="695" xfId="0" applyNumberFormat="1" applyFont="1" applyFill="1" applyBorder="1" applyAlignment="1" applyProtection="1">
      <alignment wrapText="1"/>
      <protection locked="0"/>
    </xf>
    <xf numFmtId="1" fontId="18" fillId="3" borderId="0" xfId="0" applyNumberFormat="1" applyFont="1" applyFill="1" applyAlignment="1">
      <alignment wrapText="1"/>
    </xf>
    <xf numFmtId="1" fontId="3" fillId="3" borderId="0" xfId="0" applyNumberFormat="1" applyFont="1" applyFill="1" applyAlignment="1">
      <alignment wrapText="1"/>
    </xf>
    <xf numFmtId="1" fontId="6" fillId="3" borderId="829" xfId="0" applyNumberFormat="1" applyFont="1" applyFill="1" applyBorder="1" applyAlignment="1">
      <alignment horizontal="left" wrapText="1"/>
    </xf>
    <xf numFmtId="1" fontId="1" fillId="3" borderId="829" xfId="0" applyNumberFormat="1" applyFont="1" applyFill="1" applyBorder="1" applyAlignment="1">
      <alignment horizontal="left" wrapText="1"/>
    </xf>
    <xf numFmtId="1" fontId="1" fillId="4" borderId="847" xfId="0" applyNumberFormat="1" applyFont="1" applyFill="1" applyBorder="1" applyAlignment="1">
      <alignment horizontal="center" vertical="center" wrapText="1"/>
    </xf>
    <xf numFmtId="1" fontId="1" fillId="4" borderId="536" xfId="0" applyNumberFormat="1" applyFont="1" applyFill="1" applyBorder="1" applyAlignment="1">
      <alignment horizontal="center" vertical="center" wrapText="1"/>
    </xf>
    <xf numFmtId="1" fontId="1" fillId="4" borderId="853" xfId="0" applyNumberFormat="1" applyFont="1" applyFill="1" applyBorder="1" applyAlignment="1">
      <alignment horizontal="center" vertical="center" wrapText="1"/>
    </xf>
    <xf numFmtId="1" fontId="5" fillId="5" borderId="844" xfId="0" applyNumberFormat="1" applyFont="1" applyFill="1" applyBorder="1" applyAlignment="1">
      <alignment horizontal="center" vertical="center" wrapText="1"/>
    </xf>
    <xf numFmtId="1" fontId="1" fillId="4" borderId="637" xfId="0" applyNumberFormat="1" applyFont="1" applyFill="1" applyBorder="1" applyAlignment="1">
      <alignment horizontal="center" vertical="center" wrapText="1"/>
    </xf>
    <xf numFmtId="1" fontId="1" fillId="4" borderId="829" xfId="0" applyNumberFormat="1" applyFont="1" applyFill="1" applyBorder="1" applyAlignment="1">
      <alignment horizontal="center" vertical="center" wrapText="1"/>
    </xf>
    <xf numFmtId="1" fontId="1" fillId="4" borderId="139" xfId="0" applyNumberFormat="1" applyFont="1" applyFill="1" applyBorder="1" applyAlignment="1">
      <alignment horizontal="center" vertical="center" wrapText="1"/>
    </xf>
    <xf numFmtId="1" fontId="5" fillId="5" borderId="310" xfId="0" applyNumberFormat="1" applyFont="1" applyFill="1" applyBorder="1" applyAlignment="1">
      <alignment horizontal="center" vertical="center" wrapText="1"/>
    </xf>
    <xf numFmtId="1" fontId="5" fillId="0" borderId="831" xfId="0" applyNumberFormat="1" applyFont="1" applyBorder="1" applyAlignment="1">
      <alignment horizontal="center" vertical="center" wrapText="1"/>
    </xf>
    <xf numFmtId="1" fontId="5" fillId="0" borderId="674" xfId="0" applyNumberFormat="1" applyFont="1" applyBorder="1" applyAlignment="1">
      <alignment horizontal="center" vertical="center" wrapText="1"/>
    </xf>
    <xf numFmtId="1" fontId="5" fillId="0" borderId="853" xfId="0" applyNumberFormat="1" applyFont="1" applyBorder="1" applyAlignment="1">
      <alignment horizontal="center" vertical="center" wrapText="1"/>
    </xf>
    <xf numFmtId="1" fontId="5" fillId="5" borderId="871" xfId="0" applyNumberFormat="1" applyFont="1" applyFill="1" applyBorder="1" applyAlignment="1">
      <alignment horizontal="center" vertical="center" wrapText="1"/>
    </xf>
    <xf numFmtId="1" fontId="5" fillId="5" borderId="654" xfId="0" applyNumberFormat="1" applyFont="1" applyFill="1" applyBorder="1" applyAlignment="1">
      <alignment horizontal="center" vertical="center" wrapText="1"/>
    </xf>
    <xf numFmtId="1" fontId="5" fillId="5" borderId="681" xfId="0" applyNumberFormat="1" applyFont="1" applyFill="1" applyBorder="1" applyAlignment="1">
      <alignment wrapText="1"/>
    </xf>
    <xf numFmtId="1" fontId="5" fillId="0" borderId="54" xfId="0" applyNumberFormat="1" applyFont="1" applyBorder="1" applyAlignment="1">
      <alignment wrapText="1"/>
    </xf>
    <xf numFmtId="1" fontId="5" fillId="0" borderId="702" xfId="0" applyNumberFormat="1" applyFont="1" applyBorder="1" applyAlignment="1">
      <alignment wrapText="1"/>
    </xf>
    <xf numFmtId="1" fontId="5" fillId="7" borderId="836" xfId="0" applyNumberFormat="1" applyFont="1" applyFill="1" applyBorder="1" applyAlignment="1" applyProtection="1">
      <alignment wrapText="1"/>
      <protection locked="0"/>
    </xf>
    <xf numFmtId="1" fontId="5" fillId="7" borderId="654" xfId="0" applyNumberFormat="1" applyFont="1" applyFill="1" applyBorder="1" applyAlignment="1" applyProtection="1">
      <alignment wrapText="1"/>
      <protection locked="0"/>
    </xf>
    <xf numFmtId="1" fontId="5" fillId="7" borderId="838" xfId="0" applyNumberFormat="1" applyFont="1" applyFill="1" applyBorder="1" applyAlignment="1" applyProtection="1">
      <alignment wrapText="1"/>
      <protection locked="0"/>
    </xf>
    <xf numFmtId="1" fontId="5" fillId="7" borderId="847" xfId="0" applyNumberFormat="1" applyFont="1" applyFill="1" applyBorder="1" applyAlignment="1" applyProtection="1">
      <alignment wrapText="1"/>
      <protection locked="0"/>
    </xf>
    <xf numFmtId="1" fontId="5" fillId="7" borderId="834" xfId="0" applyNumberFormat="1" applyFont="1" applyFill="1" applyBorder="1" applyAlignment="1" applyProtection="1">
      <alignment wrapText="1"/>
      <protection locked="0"/>
    </xf>
    <xf numFmtId="1" fontId="5" fillId="7" borderId="711" xfId="0" applyNumberFormat="1" applyFont="1" applyFill="1" applyBorder="1" applyAlignment="1" applyProtection="1">
      <alignment wrapText="1"/>
      <protection locked="0"/>
    </xf>
    <xf numFmtId="1" fontId="5" fillId="7" borderId="871" xfId="0" applyNumberFormat="1" applyFont="1" applyFill="1" applyBorder="1" applyAlignment="1" applyProtection="1">
      <alignment wrapText="1"/>
      <protection locked="0"/>
    </xf>
    <xf numFmtId="1" fontId="5" fillId="7" borderId="679" xfId="0" applyNumberFormat="1" applyFont="1" applyFill="1" applyBorder="1" applyAlignment="1" applyProtection="1">
      <alignment wrapText="1"/>
      <protection locked="0"/>
    </xf>
    <xf numFmtId="1" fontId="5" fillId="12" borderId="679" xfId="0" applyNumberFormat="1" applyFont="1" applyFill="1" applyBorder="1" applyAlignment="1">
      <alignment wrapText="1"/>
    </xf>
    <xf numFmtId="1" fontId="5" fillId="5" borderId="33" xfId="0" applyNumberFormat="1" applyFont="1" applyFill="1" applyBorder="1" applyAlignment="1">
      <alignment wrapText="1"/>
    </xf>
    <xf numFmtId="1" fontId="5" fillId="0" borderId="33" xfId="0" applyNumberFormat="1" applyFont="1" applyBorder="1" applyAlignment="1">
      <alignment wrapText="1"/>
    </xf>
    <xf numFmtId="1" fontId="5" fillId="0" borderId="58" xfId="0" applyNumberFormat="1" applyFont="1" applyBorder="1" applyAlignment="1">
      <alignment wrapText="1"/>
    </xf>
    <xf numFmtId="1" fontId="5" fillId="0" borderId="78" xfId="0" applyNumberFormat="1" applyFont="1" applyBorder="1" applyAlignment="1">
      <alignment wrapText="1"/>
    </xf>
    <xf numFmtId="1" fontId="5" fillId="7" borderId="32" xfId="0" applyNumberFormat="1" applyFont="1" applyFill="1" applyBorder="1" applyAlignment="1" applyProtection="1">
      <alignment wrapText="1"/>
      <protection locked="0"/>
    </xf>
    <xf numFmtId="1" fontId="5" fillId="12" borderId="36" xfId="0" applyNumberFormat="1" applyFont="1" applyFill="1" applyBorder="1" applyAlignment="1">
      <alignment wrapText="1"/>
    </xf>
    <xf numFmtId="1" fontId="51" fillId="4" borderId="33" xfId="0" applyNumberFormat="1" applyFont="1" applyFill="1" applyBorder="1" applyAlignment="1">
      <alignment wrapText="1"/>
    </xf>
    <xf numFmtId="1" fontId="5" fillId="7" borderId="42" xfId="0" applyNumberFormat="1" applyFont="1" applyFill="1" applyBorder="1" applyAlignment="1" applyProtection="1">
      <alignment wrapText="1"/>
      <protection locked="0"/>
    </xf>
    <xf numFmtId="1" fontId="5" fillId="0" borderId="238" xfId="0" applyNumberFormat="1" applyFont="1" applyBorder="1" applyAlignment="1">
      <alignment wrapText="1"/>
    </xf>
    <xf numFmtId="1" fontId="5" fillId="0" borderId="62" xfId="0" applyNumberFormat="1" applyFont="1" applyBorder="1" applyAlignment="1">
      <alignment wrapText="1"/>
    </xf>
    <xf numFmtId="1" fontId="5" fillId="7" borderId="85" xfId="0" applyNumberFormat="1" applyFont="1" applyFill="1" applyBorder="1" applyAlignment="1" applyProtection="1">
      <alignment wrapText="1"/>
      <protection locked="0"/>
    </xf>
    <xf numFmtId="1" fontId="5" fillId="5" borderId="46" xfId="0" applyNumberFormat="1" applyFont="1" applyFill="1" applyBorder="1" applyAlignment="1">
      <alignment wrapText="1"/>
    </xf>
    <xf numFmtId="1" fontId="5" fillId="0" borderId="46" xfId="0" applyNumberFormat="1" applyFont="1" applyBorder="1" applyAlignment="1">
      <alignment wrapText="1"/>
    </xf>
    <xf numFmtId="1" fontId="5" fillId="0" borderId="71" xfId="0" applyNumberFormat="1" applyFont="1" applyBorder="1" applyAlignment="1">
      <alignment wrapText="1"/>
    </xf>
    <xf numFmtId="1" fontId="5" fillId="0" borderId="81" xfId="0" applyNumberFormat="1" applyFont="1" applyBorder="1" applyAlignment="1">
      <alignment wrapText="1"/>
    </xf>
    <xf numFmtId="1" fontId="5" fillId="7" borderId="118" xfId="0" applyNumberFormat="1" applyFont="1" applyFill="1" applyBorder="1" applyAlignment="1" applyProtection="1">
      <alignment wrapText="1"/>
      <protection locked="0"/>
    </xf>
    <xf numFmtId="1" fontId="5" fillId="12" borderId="44" xfId="0" applyNumberFormat="1" applyFont="1" applyFill="1" applyBorder="1" applyAlignment="1">
      <alignment wrapText="1"/>
    </xf>
    <xf numFmtId="1" fontId="5" fillId="8" borderId="836" xfId="0" applyNumberFormat="1" applyFont="1" applyFill="1" applyBorder="1" applyAlignment="1">
      <alignment wrapText="1"/>
    </xf>
    <xf numFmtId="1" fontId="5" fillId="8" borderId="654" xfId="0" applyNumberFormat="1" applyFont="1" applyFill="1" applyBorder="1" applyAlignment="1">
      <alignment wrapText="1"/>
    </xf>
    <xf numFmtId="1" fontId="5" fillId="8" borderId="38" xfId="0" applyNumberFormat="1" applyFont="1" applyFill="1" applyBorder="1" applyAlignment="1">
      <alignment wrapText="1"/>
    </xf>
    <xf numFmtId="1" fontId="5" fillId="8" borderId="129" xfId="0" applyNumberFormat="1" applyFont="1" applyFill="1" applyBorder="1" applyAlignment="1">
      <alignment wrapText="1"/>
    </xf>
    <xf numFmtId="1" fontId="5" fillId="7" borderId="637" xfId="0" applyNumberFormat="1" applyFont="1" applyFill="1" applyBorder="1" applyAlignment="1" applyProtection="1">
      <alignment wrapText="1"/>
      <protection locked="0"/>
    </xf>
    <xf numFmtId="1" fontId="5" fillId="12" borderId="25" xfId="0" applyNumberFormat="1" applyFont="1" applyFill="1" applyBorder="1" applyAlignment="1">
      <alignment wrapText="1"/>
    </xf>
    <xf numFmtId="1" fontId="5" fillId="7" borderId="844" xfId="0" applyNumberFormat="1" applyFont="1" applyFill="1" applyBorder="1" applyAlignment="1" applyProtection="1">
      <alignment wrapText="1"/>
      <protection locked="0"/>
    </xf>
    <xf numFmtId="1" fontId="5" fillId="5" borderId="314" xfId="0" applyNumberFormat="1" applyFont="1" applyFill="1" applyBorder="1" applyAlignment="1">
      <alignment wrapText="1"/>
    </xf>
    <xf numFmtId="1" fontId="5" fillId="0" borderId="314" xfId="0" applyNumberFormat="1" applyFont="1" applyBorder="1" applyAlignment="1">
      <alignment wrapText="1"/>
    </xf>
    <xf numFmtId="1" fontId="5" fillId="8" borderId="47" xfId="0" applyNumberFormat="1" applyFont="1" applyFill="1" applyBorder="1" applyAlignment="1">
      <alignment wrapText="1"/>
    </xf>
    <xf numFmtId="1" fontId="5" fillId="7" borderId="43" xfId="0" applyNumberFormat="1" applyFont="1" applyFill="1" applyBorder="1" applyAlignment="1" applyProtection="1">
      <alignment wrapText="1"/>
      <protection locked="0"/>
    </xf>
    <xf numFmtId="1" fontId="5" fillId="8" borderId="682" xfId="0" applyNumberFormat="1" applyFont="1" applyFill="1" applyBorder="1" applyAlignment="1">
      <alignment wrapText="1"/>
    </xf>
    <xf numFmtId="1" fontId="5" fillId="8" borderId="228" xfId="0" applyNumberFormat="1" applyFont="1" applyFill="1" applyBorder="1" applyAlignment="1">
      <alignment wrapText="1"/>
    </xf>
    <xf numFmtId="1" fontId="5" fillId="8" borderId="32" xfId="0" applyNumberFormat="1" applyFont="1" applyFill="1" applyBorder="1" applyAlignment="1">
      <alignment wrapText="1"/>
    </xf>
    <xf numFmtId="1" fontId="5" fillId="8" borderId="229" xfId="0" applyNumberFormat="1" applyFont="1" applyFill="1" applyBorder="1" applyAlignment="1">
      <alignment wrapText="1"/>
    </xf>
    <xf numFmtId="1" fontId="5" fillId="8" borderId="42" xfId="0" applyNumberFormat="1" applyFont="1" applyFill="1" applyBorder="1" applyAlignment="1">
      <alignment wrapText="1"/>
    </xf>
    <xf numFmtId="1" fontId="5" fillId="8" borderId="117" xfId="0" applyNumberFormat="1" applyFont="1" applyFill="1" applyBorder="1" applyAlignment="1">
      <alignment wrapText="1"/>
    </xf>
    <xf numFmtId="1" fontId="5" fillId="8" borderId="43" xfId="0" applyNumberFormat="1" applyFont="1" applyFill="1" applyBorder="1" applyAlignment="1">
      <alignment wrapText="1"/>
    </xf>
    <xf numFmtId="1" fontId="5" fillId="8" borderId="119" xfId="0" applyNumberFormat="1" applyFont="1" applyFill="1" applyBorder="1" applyAlignment="1">
      <alignment wrapText="1"/>
    </xf>
    <xf numFmtId="1" fontId="5" fillId="7" borderId="99" xfId="0" applyNumberFormat="1" applyFont="1" applyFill="1" applyBorder="1" applyAlignment="1" applyProtection="1">
      <alignment wrapText="1"/>
      <protection locked="0"/>
    </xf>
    <xf numFmtId="1" fontId="5" fillId="7" borderId="706" xfId="0" applyNumberFormat="1" applyFont="1" applyFill="1" applyBorder="1" applyAlignment="1" applyProtection="1">
      <alignment wrapText="1"/>
      <protection locked="0"/>
    </xf>
    <xf numFmtId="1" fontId="5" fillId="8" borderId="833" xfId="0" applyNumberFormat="1" applyFont="1" applyFill="1" applyBorder="1" applyAlignment="1">
      <alignment wrapText="1"/>
    </xf>
    <xf numFmtId="1" fontId="5" fillId="5" borderId="37" xfId="0" applyNumberFormat="1" applyFont="1" applyFill="1" applyBorder="1" applyAlignment="1">
      <alignment wrapText="1"/>
    </xf>
    <xf numFmtId="1" fontId="5" fillId="0" borderId="37" xfId="0" applyNumberFormat="1" applyFont="1" applyBorder="1" applyAlignment="1">
      <alignment wrapText="1"/>
    </xf>
    <xf numFmtId="1" fontId="5" fillId="8" borderId="34" xfId="0" applyNumberFormat="1" applyFont="1" applyFill="1" applyBorder="1" applyAlignment="1">
      <alignment wrapText="1"/>
    </xf>
    <xf numFmtId="1" fontId="5" fillId="5" borderId="578" xfId="0" applyNumberFormat="1" applyFont="1" applyFill="1" applyBorder="1" applyAlignment="1">
      <alignment wrapText="1"/>
    </xf>
    <xf numFmtId="1" fontId="5" fillId="0" borderId="831" xfId="0" applyNumberFormat="1" applyFont="1" applyBorder="1" applyAlignment="1">
      <alignment horizontal="left" vertical="center" wrapText="1"/>
    </xf>
    <xf numFmtId="1" fontId="5" fillId="0" borderId="783" xfId="0" applyNumberFormat="1" applyFont="1" applyBorder="1" applyAlignment="1">
      <alignment wrapText="1"/>
    </xf>
    <xf numFmtId="1" fontId="5" fillId="7" borderId="850" xfId="0" applyNumberFormat="1" applyFont="1" applyFill="1" applyBorder="1" applyAlignment="1" applyProtection="1">
      <alignment wrapText="1"/>
      <protection locked="0"/>
    </xf>
    <xf numFmtId="1" fontId="5" fillId="7" borderId="848" xfId="0" applyNumberFormat="1" applyFont="1" applyFill="1" applyBorder="1" applyAlignment="1" applyProtection="1">
      <alignment wrapText="1"/>
      <protection locked="0"/>
    </xf>
    <xf numFmtId="1" fontId="5" fillId="7" borderId="849" xfId="0" applyNumberFormat="1" applyFont="1" applyFill="1" applyBorder="1" applyAlignment="1" applyProtection="1">
      <alignment wrapText="1"/>
      <protection locked="0"/>
    </xf>
    <xf numFmtId="1" fontId="5" fillId="8" borderId="578" xfId="0" applyNumberFormat="1" applyFont="1" applyFill="1" applyBorder="1" applyAlignment="1">
      <alignment wrapText="1"/>
    </xf>
    <xf numFmtId="1" fontId="5" fillId="8" borderId="784" xfId="0" applyNumberFormat="1" applyFont="1" applyFill="1" applyBorder="1" applyAlignment="1">
      <alignment wrapText="1"/>
    </xf>
    <xf numFmtId="1" fontId="5" fillId="12" borderId="850" xfId="0" applyNumberFormat="1" applyFont="1" applyFill="1" applyBorder="1" applyAlignment="1">
      <alignment wrapText="1"/>
    </xf>
    <xf numFmtId="1" fontId="5" fillId="12" borderId="849" xfId="0" applyNumberFormat="1" applyFont="1" applyFill="1" applyBorder="1" applyAlignment="1">
      <alignment wrapText="1"/>
    </xf>
    <xf numFmtId="1" fontId="5" fillId="8" borderId="850" xfId="0" applyNumberFormat="1" applyFont="1" applyFill="1" applyBorder="1" applyAlignment="1">
      <alignment wrapText="1"/>
    </xf>
    <xf numFmtId="1" fontId="5" fillId="8" borderId="849" xfId="0" applyNumberFormat="1" applyFont="1" applyFill="1" applyBorder="1" applyAlignment="1">
      <alignment wrapText="1"/>
    </xf>
    <xf numFmtId="1" fontId="5" fillId="8" borderId="845" xfId="0" applyNumberFormat="1" applyFont="1" applyFill="1" applyBorder="1" applyAlignment="1">
      <alignment wrapText="1"/>
    </xf>
    <xf numFmtId="1" fontId="5" fillId="8" borderId="678" xfId="0" applyNumberFormat="1" applyFont="1" applyFill="1" applyBorder="1" applyAlignment="1">
      <alignment wrapText="1"/>
    </xf>
    <xf numFmtId="1" fontId="5" fillId="7" borderId="846" xfId="0" applyNumberFormat="1" applyFont="1" applyFill="1" applyBorder="1" applyAlignment="1" applyProtection="1">
      <alignment wrapText="1"/>
      <protection locked="0"/>
    </xf>
    <xf numFmtId="1" fontId="5" fillId="7" borderId="854" xfId="0" applyNumberFormat="1" applyFont="1" applyFill="1" applyBorder="1" applyAlignment="1" applyProtection="1">
      <alignment wrapText="1"/>
      <protection locked="0"/>
    </xf>
    <xf numFmtId="1" fontId="5" fillId="7" borderId="831" xfId="0" applyNumberFormat="1" applyFont="1" applyFill="1" applyBorder="1" applyAlignment="1" applyProtection="1">
      <alignment wrapText="1"/>
      <protection locked="0"/>
    </xf>
    <xf numFmtId="1" fontId="5" fillId="4" borderId="706" xfId="0" applyNumberFormat="1" applyFont="1" applyFill="1" applyBorder="1" applyAlignment="1">
      <alignment horizontal="left" vertical="center" wrapText="1"/>
    </xf>
    <xf numFmtId="1" fontId="5" fillId="4" borderId="682" xfId="0" applyNumberFormat="1" applyFont="1" applyFill="1" applyBorder="1"/>
    <xf numFmtId="1" fontId="5" fillId="4" borderId="679" xfId="0" applyNumberFormat="1" applyFont="1" applyFill="1" applyBorder="1"/>
    <xf numFmtId="1" fontId="5" fillId="4" borderId="23" xfId="0" applyNumberFormat="1" applyFont="1" applyFill="1" applyBorder="1"/>
    <xf numFmtId="1" fontId="5" fillId="4" borderId="82" xfId="0" applyNumberFormat="1" applyFont="1" applyFill="1" applyBorder="1"/>
    <xf numFmtId="1" fontId="5" fillId="4" borderId="274" xfId="0" applyNumberFormat="1" applyFont="1" applyFill="1" applyBorder="1" applyAlignment="1" applyProtection="1">
      <alignment horizontal="right"/>
      <protection locked="0"/>
    </xf>
    <xf numFmtId="1" fontId="5" fillId="4" borderId="116" xfId="0" applyNumberFormat="1" applyFont="1" applyFill="1" applyBorder="1" applyAlignment="1" applyProtection="1">
      <alignment horizontal="right"/>
      <protection locked="0"/>
    </xf>
    <xf numFmtId="1" fontId="5" fillId="4" borderId="38" xfId="0" applyNumberFormat="1" applyFont="1" applyFill="1" applyBorder="1" applyAlignment="1" applyProtection="1">
      <alignment horizontal="right"/>
      <protection locked="0"/>
    </xf>
    <xf numFmtId="1" fontId="5" fillId="4" borderId="39" xfId="0" applyNumberFormat="1" applyFont="1" applyFill="1" applyBorder="1" applyAlignment="1" applyProtection="1">
      <alignment horizontal="right"/>
      <protection locked="0"/>
    </xf>
    <xf numFmtId="1" fontId="5" fillId="4" borderId="36" xfId="0" applyNumberFormat="1" applyFont="1" applyFill="1" applyBorder="1"/>
    <xf numFmtId="1" fontId="5" fillId="4" borderId="57" xfId="0" applyNumberFormat="1" applyFont="1" applyFill="1" applyBorder="1"/>
    <xf numFmtId="1" fontId="5" fillId="4" borderId="78" xfId="0" applyNumberFormat="1" applyFont="1" applyFill="1" applyBorder="1"/>
    <xf numFmtId="1" fontId="5" fillId="4" borderId="62" xfId="0" applyNumberFormat="1" applyFont="1" applyFill="1" applyBorder="1"/>
    <xf numFmtId="1" fontId="5" fillId="4" borderId="658" xfId="0" applyNumberFormat="1" applyFont="1" applyFill="1" applyBorder="1" applyAlignment="1">
      <alignment horizontal="left" vertical="center" wrapText="1"/>
    </xf>
    <xf numFmtId="1" fontId="5" fillId="4" borderId="43" xfId="0" applyNumberFormat="1" applyFont="1" applyFill="1" applyBorder="1"/>
    <xf numFmtId="1" fontId="5" fillId="4" borderId="44" xfId="0" applyNumberFormat="1" applyFont="1" applyFill="1" applyBorder="1"/>
    <xf numFmtId="1" fontId="5" fillId="4" borderId="170" xfId="0" applyNumberFormat="1" applyFont="1" applyFill="1" applyBorder="1"/>
    <xf numFmtId="1" fontId="5" fillId="4" borderId="81" xfId="0" applyNumberFormat="1" applyFont="1" applyFill="1" applyBorder="1"/>
    <xf numFmtId="1" fontId="5" fillId="4" borderId="170" xfId="0" applyNumberFormat="1" applyFont="1" applyFill="1" applyBorder="1" applyAlignment="1" applyProtection="1">
      <alignment horizontal="right"/>
      <protection locked="0"/>
    </xf>
    <xf numFmtId="1" fontId="5" fillId="4" borderId="47" xfId="0" applyNumberFormat="1" applyFont="1" applyFill="1" applyBorder="1" applyAlignment="1" applyProtection="1">
      <alignment horizontal="right"/>
      <protection locked="0"/>
    </xf>
    <xf numFmtId="1" fontId="5" fillId="4" borderId="44" xfId="0" applyNumberFormat="1" applyFont="1" applyFill="1" applyBorder="1" applyAlignment="1" applyProtection="1">
      <alignment horizontal="right"/>
      <protection locked="0"/>
    </xf>
    <xf numFmtId="1" fontId="6" fillId="3" borderId="829" xfId="0" applyNumberFormat="1" applyFont="1" applyFill="1" applyBorder="1"/>
    <xf numFmtId="1" fontId="6" fillId="3" borderId="829" xfId="0" applyNumberFormat="1" applyFont="1" applyFill="1" applyBorder="1" applyAlignment="1">
      <alignment wrapText="1"/>
    </xf>
    <xf numFmtId="1" fontId="6" fillId="5" borderId="829" xfId="0" applyNumberFormat="1" applyFont="1" applyFill="1" applyBorder="1" applyAlignment="1">
      <alignment wrapText="1"/>
    </xf>
    <xf numFmtId="1" fontId="5" fillId="5" borderId="829" xfId="0" applyNumberFormat="1" applyFont="1" applyFill="1" applyBorder="1" applyAlignment="1">
      <alignment wrapText="1"/>
    </xf>
    <xf numFmtId="1" fontId="18" fillId="5" borderId="0" xfId="0" applyNumberFormat="1" applyFont="1" applyFill="1" applyAlignment="1">
      <alignment wrapText="1"/>
    </xf>
    <xf numFmtId="1" fontId="5" fillId="4" borderId="845" xfId="0" applyNumberFormat="1" applyFont="1" applyFill="1" applyBorder="1" applyAlignment="1">
      <alignment horizontal="center" vertical="center" wrapText="1"/>
    </xf>
    <xf numFmtId="1" fontId="5" fillId="4" borderId="843" xfId="0" applyNumberFormat="1" applyFont="1" applyFill="1" applyBorder="1" applyAlignment="1">
      <alignment horizontal="center" vertical="center" wrapText="1"/>
    </xf>
    <xf numFmtId="1" fontId="5" fillId="4" borderId="846" xfId="0" applyNumberFormat="1" applyFont="1" applyFill="1" applyBorder="1" applyAlignment="1">
      <alignment horizontal="center" vertical="center" wrapText="1"/>
    </xf>
    <xf numFmtId="1" fontId="5" fillId="5" borderId="829" xfId="0" applyNumberFormat="1" applyFont="1" applyFill="1" applyBorder="1" applyAlignment="1">
      <alignment horizontal="center" vertical="center" wrapText="1"/>
    </xf>
    <xf numFmtId="1" fontId="5" fillId="5" borderId="129" xfId="0" applyNumberFormat="1" applyFont="1" applyFill="1" applyBorder="1" applyAlignment="1">
      <alignment horizontal="center" vertical="center" wrapText="1"/>
    </xf>
    <xf numFmtId="1" fontId="5" fillId="4" borderId="682" xfId="0" applyNumberFormat="1" applyFont="1" applyFill="1" applyBorder="1" applyAlignment="1">
      <alignment wrapText="1"/>
    </xf>
    <xf numFmtId="1" fontId="5" fillId="0" borderId="680" xfId="0" applyNumberFormat="1" applyFont="1" applyBorder="1" applyAlignment="1">
      <alignment wrapText="1"/>
    </xf>
    <xf numFmtId="1" fontId="5" fillId="12" borderId="38" xfId="0" applyNumberFormat="1" applyFont="1" applyFill="1" applyBorder="1" applyAlignment="1">
      <alignment wrapText="1"/>
    </xf>
    <xf numFmtId="1" fontId="5" fillId="7" borderId="682" xfId="0" applyNumberFormat="1" applyFont="1" applyFill="1" applyBorder="1" applyAlignment="1" applyProtection="1">
      <alignment wrapText="1"/>
      <protection locked="0"/>
    </xf>
    <xf numFmtId="1" fontId="5" fillId="7" borderId="702" xfId="0" applyNumberFormat="1" applyFont="1" applyFill="1" applyBorder="1" applyAlignment="1" applyProtection="1">
      <alignment wrapText="1"/>
      <protection locked="0"/>
    </xf>
    <xf numFmtId="1" fontId="5" fillId="12" borderId="680" xfId="0" applyNumberFormat="1" applyFont="1" applyFill="1" applyBorder="1" applyAlignment="1">
      <alignment wrapText="1"/>
    </xf>
    <xf numFmtId="1" fontId="5" fillId="12" borderId="702" xfId="0" applyNumberFormat="1" applyFont="1" applyFill="1" applyBorder="1" applyAlignment="1">
      <alignment wrapText="1"/>
    </xf>
    <xf numFmtId="1" fontId="5" fillId="12" borderId="228" xfId="0" applyNumberFormat="1" applyFont="1" applyFill="1" applyBorder="1" applyAlignment="1">
      <alignment wrapText="1"/>
    </xf>
    <xf numFmtId="1" fontId="5" fillId="7" borderId="78" xfId="0" applyNumberFormat="1" applyFont="1" applyFill="1" applyBorder="1" applyAlignment="1" applyProtection="1">
      <alignment wrapText="1"/>
      <protection locked="0"/>
    </xf>
    <xf numFmtId="1" fontId="5" fillId="0" borderId="42" xfId="0" applyNumberFormat="1" applyFont="1" applyBorder="1" applyAlignment="1">
      <alignment wrapText="1"/>
    </xf>
    <xf numFmtId="1" fontId="5" fillId="0" borderId="41" xfId="0" applyNumberFormat="1" applyFont="1" applyBorder="1" applyAlignment="1">
      <alignment wrapText="1"/>
    </xf>
    <xf numFmtId="1" fontId="5" fillId="8" borderId="62" xfId="0" applyNumberFormat="1" applyFont="1" applyFill="1" applyBorder="1" applyAlignment="1">
      <alignment wrapText="1"/>
    </xf>
    <xf numFmtId="1" fontId="5" fillId="8" borderId="61" xfId="0" applyNumberFormat="1" applyFont="1" applyFill="1" applyBorder="1" applyAlignment="1">
      <alignment wrapText="1"/>
    </xf>
    <xf numFmtId="1" fontId="5" fillId="0" borderId="43" xfId="0" applyNumberFormat="1" applyFont="1" applyBorder="1" applyAlignment="1">
      <alignment wrapText="1"/>
    </xf>
    <xf numFmtId="1" fontId="5" fillId="7" borderId="81" xfId="0" applyNumberFormat="1" applyFont="1" applyFill="1" applyBorder="1" applyAlignment="1" applyProtection="1">
      <alignment wrapText="1"/>
      <protection locked="0"/>
    </xf>
    <xf numFmtId="1" fontId="5" fillId="12" borderId="34" xfId="0" applyNumberFormat="1" applyFont="1" applyFill="1" applyBorder="1" applyAlignment="1">
      <alignment wrapText="1"/>
    </xf>
    <xf numFmtId="1" fontId="5" fillId="12" borderId="224" xfId="0" applyNumberFormat="1" applyFont="1" applyFill="1" applyBorder="1" applyAlignment="1">
      <alignment wrapText="1"/>
    </xf>
    <xf numFmtId="1" fontId="5" fillId="7" borderId="82" xfId="0" applyNumberFormat="1" applyFont="1" applyFill="1" applyBorder="1" applyAlignment="1" applyProtection="1">
      <alignment wrapText="1"/>
      <protection locked="0"/>
    </xf>
    <xf numFmtId="1" fontId="5" fillId="12" borderId="42" xfId="0" applyNumberFormat="1" applyFont="1" applyFill="1" applyBorder="1" applyAlignment="1">
      <alignment wrapText="1"/>
    </xf>
    <xf numFmtId="1" fontId="5" fillId="12" borderId="61" xfId="0" applyNumberFormat="1" applyFont="1" applyFill="1" applyBorder="1" applyAlignment="1">
      <alignment wrapText="1"/>
    </xf>
    <xf numFmtId="1" fontId="5" fillId="12" borderId="116" xfId="0" applyNumberFormat="1" applyFont="1" applyFill="1" applyBorder="1" applyAlignment="1">
      <alignment wrapText="1"/>
    </xf>
    <xf numFmtId="1" fontId="5" fillId="12" borderId="117" xfId="0" applyNumberFormat="1" applyFont="1" applyFill="1" applyBorder="1" applyAlignment="1">
      <alignment wrapText="1"/>
    </xf>
    <xf numFmtId="1" fontId="6" fillId="3" borderId="0" xfId="0" applyNumberFormat="1" applyFont="1" applyFill="1" applyAlignment="1">
      <alignment horizontal="left" wrapText="1"/>
    </xf>
    <xf numFmtId="1" fontId="5" fillId="0" borderId="831" xfId="0" applyNumberFormat="1" applyFont="1" applyBorder="1" applyAlignment="1">
      <alignment horizontal="center" vertical="center" wrapText="1"/>
    </xf>
    <xf numFmtId="1" fontId="5" fillId="0" borderId="682" xfId="0" applyNumberFormat="1" applyFont="1" applyBorder="1" applyAlignment="1">
      <alignment horizontal="left" vertical="center" wrapText="1"/>
    </xf>
    <xf numFmtId="1" fontId="5" fillId="8" borderId="36" xfId="0" applyNumberFormat="1" applyFont="1" applyFill="1" applyBorder="1" applyAlignment="1">
      <alignment wrapText="1"/>
    </xf>
    <xf numFmtId="1" fontId="5" fillId="0" borderId="658" xfId="0" applyNumberFormat="1" applyFont="1" applyBorder="1" applyAlignment="1">
      <alignment horizontal="left" vertical="center" wrapText="1"/>
    </xf>
    <xf numFmtId="1" fontId="5" fillId="7" borderId="658" xfId="0" applyNumberFormat="1" applyFont="1" applyFill="1" applyBorder="1" applyAlignment="1" applyProtection="1">
      <alignment wrapText="1"/>
      <protection locked="0"/>
    </xf>
    <xf numFmtId="1" fontId="6" fillId="3" borderId="843" xfId="0" applyNumberFormat="1" applyFont="1" applyFill="1" applyBorder="1" applyAlignment="1">
      <alignment horizontal="left"/>
    </xf>
    <xf numFmtId="1" fontId="6" fillId="3" borderId="843" xfId="0" applyNumberFormat="1" applyFont="1" applyFill="1" applyBorder="1" applyAlignment="1">
      <alignment horizontal="left" wrapText="1"/>
    </xf>
    <xf numFmtId="1" fontId="5" fillId="5" borderId="0" xfId="0" applyNumberFormat="1" applyFont="1" applyFill="1" applyAlignment="1" applyProtection="1">
      <alignment vertical="center" wrapText="1"/>
      <protection locked="0"/>
    </xf>
    <xf numFmtId="1" fontId="5" fillId="4" borderId="848" xfId="0" applyNumberFormat="1" applyFont="1" applyFill="1" applyBorder="1" applyAlignment="1">
      <alignment horizontal="center" vertical="center" wrapText="1"/>
    </xf>
    <xf numFmtId="1" fontId="59" fillId="4" borderId="870" xfId="0" applyNumberFormat="1" applyFont="1" applyFill="1" applyBorder="1" applyAlignment="1">
      <alignment horizontal="center" vertical="center" wrapText="1"/>
    </xf>
    <xf numFmtId="1" fontId="18" fillId="3" borderId="0" xfId="0" applyNumberFormat="1" applyFont="1" applyFill="1" applyAlignment="1" applyProtection="1">
      <alignment wrapText="1"/>
      <protection locked="0"/>
    </xf>
    <xf numFmtId="1" fontId="5" fillId="5" borderId="848" xfId="0" applyNumberFormat="1" applyFont="1" applyFill="1" applyBorder="1" applyAlignment="1">
      <alignment horizontal="center" vertical="center" wrapText="1"/>
    </xf>
    <xf numFmtId="1" fontId="59" fillId="4" borderId="16" xfId="0" applyNumberFormat="1" applyFont="1" applyFill="1" applyBorder="1" applyAlignment="1">
      <alignment horizontal="center" vertical="center" wrapText="1"/>
    </xf>
    <xf numFmtId="1" fontId="5" fillId="0" borderId="844" xfId="0" applyNumberFormat="1" applyFont="1" applyBorder="1" applyAlignment="1">
      <alignment horizontal="center" vertical="center" wrapText="1"/>
    </xf>
    <xf numFmtId="1" fontId="5" fillId="5" borderId="833" xfId="0" applyNumberFormat="1" applyFont="1" applyFill="1" applyBorder="1" applyAlignment="1">
      <alignment horizontal="center" vertical="center" wrapText="1"/>
    </xf>
    <xf numFmtId="1" fontId="5" fillId="5" borderId="682" xfId="0" applyNumberFormat="1" applyFont="1" applyFill="1" applyBorder="1" applyAlignment="1">
      <alignment wrapText="1"/>
    </xf>
    <xf numFmtId="1" fontId="5" fillId="0" borderId="679" xfId="0" applyNumberFormat="1" applyFont="1" applyBorder="1" applyAlignment="1">
      <alignment wrapText="1"/>
    </xf>
    <xf numFmtId="1" fontId="5" fillId="0" borderId="690" xfId="0" applyNumberFormat="1" applyFont="1" applyBorder="1" applyAlignment="1">
      <alignment wrapText="1"/>
    </xf>
    <xf numFmtId="1" fontId="5" fillId="7" borderId="872" xfId="0" applyNumberFormat="1" applyFont="1" applyFill="1" applyBorder="1" applyAlignment="1" applyProtection="1">
      <alignment wrapText="1"/>
      <protection locked="0"/>
    </xf>
    <xf numFmtId="1" fontId="5" fillId="5" borderId="32" xfId="0" applyNumberFormat="1" applyFont="1" applyFill="1" applyBorder="1" applyAlignment="1">
      <alignment wrapText="1"/>
    </xf>
    <xf numFmtId="1" fontId="5" fillId="0" borderId="57" xfId="0" applyNumberFormat="1" applyFont="1" applyBorder="1" applyAlignment="1">
      <alignment wrapText="1"/>
    </xf>
    <xf numFmtId="1" fontId="5" fillId="5" borderId="43" xfId="0" applyNumberFormat="1" applyFont="1" applyFill="1" applyBorder="1" applyAlignment="1">
      <alignment wrapText="1"/>
    </xf>
    <xf numFmtId="1" fontId="5" fillId="0" borderId="44" xfId="0" applyNumberFormat="1" applyFont="1" applyBorder="1" applyAlignment="1">
      <alignment wrapText="1"/>
    </xf>
    <xf numFmtId="1" fontId="5" fillId="0" borderId="170" xfId="0" applyNumberFormat="1" applyFont="1" applyBorder="1" applyAlignment="1">
      <alignment wrapText="1"/>
    </xf>
    <xf numFmtId="1" fontId="5" fillId="0" borderId="872" xfId="0" applyNumberFormat="1" applyFont="1" applyBorder="1" applyAlignment="1">
      <alignment horizontal="center" vertical="center" wrapText="1"/>
    </xf>
    <xf numFmtId="1" fontId="5" fillId="0" borderId="834" xfId="0" applyNumberFormat="1" applyFont="1" applyBorder="1" applyAlignment="1">
      <alignment horizontal="center" vertical="center" wrapText="1"/>
    </xf>
    <xf numFmtId="1" fontId="5" fillId="5" borderId="831" xfId="0" applyNumberFormat="1" applyFont="1" applyFill="1" applyBorder="1" applyAlignment="1">
      <alignment horizontal="center" vertical="center" wrapText="1"/>
    </xf>
    <xf numFmtId="1" fontId="5" fillId="0" borderId="844" xfId="0" applyNumberFormat="1" applyFont="1" applyBorder="1" applyAlignment="1">
      <alignment wrapText="1"/>
    </xf>
    <xf numFmtId="1" fontId="5" fillId="7" borderId="837" xfId="0" applyNumberFormat="1" applyFont="1" applyFill="1" applyBorder="1" applyAlignment="1" applyProtection="1">
      <alignment wrapText="1"/>
      <protection locked="0"/>
    </xf>
    <xf numFmtId="1" fontId="5" fillId="7" borderId="833" xfId="0" applyNumberFormat="1" applyFont="1" applyFill="1" applyBorder="1" applyAlignment="1" applyProtection="1">
      <alignment wrapText="1"/>
      <protection locked="0"/>
    </xf>
    <xf numFmtId="1" fontId="5" fillId="5" borderId="44" xfId="0" applyNumberFormat="1" applyFont="1" applyFill="1" applyBorder="1" applyAlignment="1">
      <alignment horizontal="left" vertical="center" wrapText="1"/>
    </xf>
    <xf numFmtId="1" fontId="5" fillId="7" borderId="606" xfId="0" applyNumberFormat="1" applyFont="1" applyFill="1" applyBorder="1" applyAlignment="1" applyProtection="1">
      <alignment wrapText="1"/>
      <protection locked="0"/>
    </xf>
    <xf numFmtId="1" fontId="5" fillId="7" borderId="228" xfId="0" applyNumberFormat="1" applyFont="1" applyFill="1" applyBorder="1" applyAlignment="1" applyProtection="1">
      <alignment wrapText="1"/>
      <protection locked="0"/>
    </xf>
    <xf numFmtId="1" fontId="5" fillId="7" borderId="314" xfId="0" applyNumberFormat="1" applyFont="1" applyFill="1" applyBorder="1" applyAlignment="1" applyProtection="1">
      <alignment wrapText="1"/>
      <protection locked="0"/>
    </xf>
    <xf numFmtId="1" fontId="5" fillId="0" borderId="679" xfId="0" applyNumberFormat="1" applyFont="1" applyBorder="1" applyAlignment="1">
      <alignment horizontal="left" vertical="center" wrapText="1"/>
    </xf>
    <xf numFmtId="1" fontId="5" fillId="3" borderId="0" xfId="0" applyNumberFormat="1" applyFont="1" applyFill="1" applyAlignment="1">
      <alignment horizontal="center" wrapText="1"/>
    </xf>
    <xf numFmtId="1" fontId="5" fillId="36" borderId="54" xfId="0" applyNumberFormat="1" applyFont="1" applyFill="1" applyBorder="1" applyAlignment="1" applyProtection="1">
      <alignment wrapText="1"/>
      <protection locked="0"/>
    </xf>
    <xf numFmtId="1" fontId="5" fillId="36" borderId="30" xfId="0" applyNumberFormat="1" applyFont="1" applyFill="1" applyBorder="1" applyAlignment="1" applyProtection="1">
      <alignment wrapText="1"/>
      <protection locked="0"/>
    </xf>
    <xf numFmtId="1" fontId="5" fillId="3" borderId="0" xfId="0" applyNumberFormat="1" applyFont="1" applyFill="1" applyAlignment="1" applyProtection="1">
      <alignment wrapText="1"/>
      <protection locked="0"/>
    </xf>
    <xf numFmtId="1" fontId="5" fillId="4" borderId="839" xfId="0" applyNumberFormat="1" applyFont="1" applyFill="1" applyBorder="1" applyAlignment="1">
      <alignment horizontal="center" vertical="center" wrapText="1"/>
    </xf>
    <xf numFmtId="1" fontId="5" fillId="4" borderId="708" xfId="0" applyNumberFormat="1" applyFont="1" applyFill="1" applyBorder="1" applyAlignment="1">
      <alignment horizontal="center" vertical="center" wrapText="1"/>
    </xf>
    <xf numFmtId="1" fontId="5" fillId="4" borderId="848" xfId="0" applyNumberFormat="1" applyFont="1" applyFill="1" applyBorder="1" applyAlignment="1">
      <alignment horizontal="center" vertical="center" wrapText="1"/>
    </xf>
    <xf numFmtId="1" fontId="5" fillId="36" borderId="679" xfId="0" applyNumberFormat="1" applyFont="1" applyFill="1" applyBorder="1" applyAlignment="1" applyProtection="1">
      <alignment wrapText="1"/>
      <protection locked="0"/>
    </xf>
    <xf numFmtId="1" fontId="5" fillId="36" borderId="680" xfId="0" applyNumberFormat="1" applyFont="1" applyFill="1" applyBorder="1" applyAlignment="1" applyProtection="1">
      <alignment wrapText="1"/>
      <protection locked="0"/>
    </xf>
    <xf numFmtId="1" fontId="30" fillId="5" borderId="0" xfId="0" applyNumberFormat="1" applyFont="1" applyFill="1"/>
    <xf numFmtId="1" fontId="10" fillId="5" borderId="831" xfId="0" applyNumberFormat="1" applyFont="1" applyFill="1" applyBorder="1" applyAlignment="1">
      <alignment horizontal="center" vertical="center" wrapText="1"/>
    </xf>
    <xf numFmtId="1" fontId="10" fillId="0" borderId="831" xfId="0" applyNumberFormat="1" applyFont="1" applyBorder="1" applyAlignment="1">
      <alignment horizontal="center" vertical="center" wrapText="1"/>
    </xf>
    <xf numFmtId="1" fontId="10" fillId="0" borderId="845" xfId="0" applyNumberFormat="1" applyFont="1" applyBorder="1" applyAlignment="1">
      <alignment horizontal="center" vertical="center" wrapText="1"/>
    </xf>
    <xf numFmtId="1" fontId="10" fillId="0" borderId="843" xfId="0" applyNumberFormat="1" applyFont="1" applyBorder="1" applyAlignment="1">
      <alignment horizontal="center" vertical="center" wrapText="1"/>
    </xf>
    <xf numFmtId="1" fontId="10" fillId="0" borderId="846" xfId="0" applyNumberFormat="1" applyFont="1" applyBorder="1" applyAlignment="1">
      <alignment horizontal="center" vertical="center" wrapText="1"/>
    </xf>
    <xf numFmtId="1" fontId="10" fillId="0" borderId="654" xfId="0" applyNumberFormat="1" applyFont="1" applyBorder="1" applyAlignment="1">
      <alignment horizontal="center" vertical="center" wrapText="1"/>
    </xf>
    <xf numFmtId="1" fontId="10" fillId="0" borderId="836" xfId="0" applyNumberFormat="1" applyFont="1" applyBorder="1" applyAlignment="1">
      <alignment horizontal="center" vertical="center" wrapText="1"/>
    </xf>
    <xf numFmtId="1" fontId="10" fillId="0" borderId="837" xfId="0" applyNumberFormat="1" applyFont="1" applyBorder="1" applyAlignment="1">
      <alignment horizontal="center" vertical="center" wrapText="1"/>
    </xf>
    <xf numFmtId="1" fontId="10" fillId="0" borderId="872" xfId="0" applyNumberFormat="1" applyFont="1" applyBorder="1" applyAlignment="1">
      <alignment horizontal="center" vertical="center" wrapText="1"/>
    </xf>
    <xf numFmtId="1" fontId="10" fillId="0" borderId="834" xfId="0" applyNumberFormat="1" applyFont="1" applyBorder="1" applyAlignment="1">
      <alignment horizontal="center" vertical="center" wrapText="1"/>
    </xf>
    <xf numFmtId="1" fontId="10" fillId="0" borderId="679" xfId="0" applyNumberFormat="1" applyFont="1" applyBorder="1" applyAlignment="1">
      <alignment horizontal="left" vertical="center" wrapText="1"/>
    </xf>
    <xf numFmtId="1" fontId="10" fillId="7" borderId="844" xfId="0" applyNumberFormat="1" applyFont="1" applyFill="1" applyBorder="1" applyProtection="1">
      <protection locked="0"/>
    </xf>
    <xf numFmtId="1" fontId="10" fillId="0" borderId="36" xfId="0" applyNumberFormat="1" applyFont="1" applyBorder="1" applyAlignment="1">
      <alignment horizontal="left" vertical="center" wrapText="1"/>
    </xf>
    <xf numFmtId="1" fontId="10" fillId="7" borderId="658" xfId="0" applyNumberFormat="1" applyFont="1" applyFill="1" applyBorder="1" applyProtection="1">
      <protection locked="0"/>
    </xf>
    <xf numFmtId="1" fontId="10" fillId="7" borderId="706" xfId="0" applyNumberFormat="1" applyFont="1" applyFill="1" applyBorder="1" applyProtection="1">
      <protection locked="0"/>
    </xf>
    <xf numFmtId="1" fontId="10" fillId="5" borderId="0" xfId="0" applyNumberFormat="1" applyFont="1" applyFill="1" applyAlignment="1" applyProtection="1">
      <alignment wrapText="1"/>
      <protection hidden="1"/>
    </xf>
    <xf numFmtId="1" fontId="10" fillId="5" borderId="844" xfId="0" applyNumberFormat="1" applyFont="1" applyFill="1" applyBorder="1" applyAlignment="1" applyProtection="1">
      <alignment horizontal="center" vertical="center" wrapText="1"/>
      <protection hidden="1"/>
    </xf>
    <xf numFmtId="1" fontId="10" fillId="0" borderId="844" xfId="0" applyNumberFormat="1" applyFont="1" applyBorder="1" applyAlignment="1" applyProtection="1">
      <alignment horizontal="center" vertical="center" wrapText="1"/>
      <protection hidden="1"/>
    </xf>
    <xf numFmtId="1" fontId="10" fillId="0" borderId="836" xfId="0" applyNumberFormat="1" applyFont="1" applyBorder="1" applyAlignment="1" applyProtection="1">
      <alignment horizontal="center" vertical="center" wrapText="1"/>
      <protection hidden="1"/>
    </xf>
    <xf numFmtId="1" fontId="10" fillId="0" borderId="654" xfId="0" applyNumberFormat="1" applyFont="1" applyBorder="1" applyAlignment="1" applyProtection="1">
      <alignment horizontal="center" vertical="center" wrapText="1"/>
      <protection hidden="1"/>
    </xf>
    <xf numFmtId="1" fontId="5" fillId="3" borderId="873" xfId="0" applyNumberFormat="1" applyFont="1" applyFill="1" applyBorder="1"/>
    <xf numFmtId="1" fontId="5" fillId="3" borderId="874" xfId="0" applyNumberFormat="1" applyFont="1" applyFill="1" applyBorder="1" applyAlignment="1" applyProtection="1">
      <alignment wrapText="1"/>
      <protection hidden="1"/>
    </xf>
    <xf numFmtId="1" fontId="39" fillId="3" borderId="874" xfId="0" applyNumberFormat="1" applyFont="1" applyFill="1" applyBorder="1" applyProtection="1">
      <protection hidden="1"/>
    </xf>
    <xf numFmtId="1" fontId="10" fillId="5" borderId="658" xfId="0" applyNumberFormat="1" applyFont="1" applyFill="1" applyBorder="1" applyAlignment="1" applyProtection="1">
      <alignment horizontal="center" vertical="center" wrapText="1"/>
      <protection hidden="1"/>
    </xf>
    <xf numFmtId="1" fontId="10" fillId="0" borderId="658" xfId="0" applyNumberFormat="1" applyFont="1" applyBorder="1" applyAlignment="1" applyProtection="1">
      <alignment horizontal="center" vertical="center" wrapText="1"/>
      <protection hidden="1"/>
    </xf>
    <xf numFmtId="1" fontId="10" fillId="0" borderId="578" xfId="0" applyNumberFormat="1" applyFont="1" applyBorder="1" applyAlignment="1" applyProtection="1">
      <alignment horizontal="center" vertical="center" wrapText="1"/>
      <protection hidden="1"/>
    </xf>
    <xf numFmtId="1" fontId="10" fillId="0" borderId="129" xfId="0" applyNumberFormat="1" applyFont="1" applyBorder="1" applyAlignment="1" applyProtection="1">
      <alignment horizontal="center" vertical="center" wrapText="1"/>
      <protection hidden="1"/>
    </xf>
    <xf numFmtId="1" fontId="10" fillId="5" borderId="25" xfId="0" applyNumberFormat="1" applyFont="1" applyFill="1" applyBorder="1" applyAlignment="1" applyProtection="1">
      <alignment vertical="center" wrapText="1"/>
      <protection hidden="1"/>
    </xf>
    <xf numFmtId="1" fontId="5" fillId="7" borderId="875" xfId="0" applyNumberFormat="1" applyFont="1" applyFill="1" applyBorder="1" applyAlignment="1" applyProtection="1">
      <alignment horizontal="right" wrapText="1"/>
      <protection locked="0"/>
    </xf>
    <xf numFmtId="1" fontId="10" fillId="7" borderId="876" xfId="0" applyNumberFormat="1" applyFont="1" applyFill="1" applyBorder="1" applyAlignment="1" applyProtection="1">
      <alignment horizontal="right"/>
      <protection locked="0"/>
    </xf>
    <xf numFmtId="1" fontId="10" fillId="7" borderId="877" xfId="0" applyNumberFormat="1" applyFont="1" applyFill="1" applyBorder="1" applyAlignment="1" applyProtection="1">
      <alignment horizontal="right"/>
      <protection locked="0"/>
    </xf>
    <xf numFmtId="1" fontId="10" fillId="5" borderId="36" xfId="0" applyNumberFormat="1" applyFont="1" applyFill="1" applyBorder="1" applyAlignment="1" applyProtection="1">
      <alignment vertical="center" wrapText="1"/>
      <protection hidden="1"/>
    </xf>
    <xf numFmtId="1" fontId="10" fillId="7" borderId="33" xfId="0" applyNumberFormat="1" applyFont="1" applyFill="1" applyBorder="1" applyAlignment="1" applyProtection="1">
      <alignment horizontal="right"/>
      <protection locked="0"/>
    </xf>
    <xf numFmtId="1" fontId="10" fillId="7" borderId="34" xfId="0" applyNumberFormat="1" applyFont="1" applyFill="1" applyBorder="1" applyAlignment="1" applyProtection="1">
      <alignment horizontal="right"/>
      <protection locked="0"/>
    </xf>
    <xf numFmtId="1" fontId="10" fillId="5" borderId="36" xfId="0" applyNumberFormat="1" applyFont="1" applyFill="1" applyBorder="1" applyAlignment="1">
      <alignment wrapText="1"/>
    </xf>
    <xf numFmtId="1" fontId="10" fillId="5" borderId="44" xfId="0" applyNumberFormat="1" applyFont="1" applyFill="1" applyBorder="1" applyAlignment="1">
      <alignment wrapText="1"/>
    </xf>
    <xf numFmtId="1" fontId="10" fillId="7" borderId="46" xfId="0" applyNumberFormat="1" applyFont="1" applyFill="1" applyBorder="1" applyAlignment="1" applyProtection="1">
      <alignment horizontal="right"/>
      <protection locked="0"/>
    </xf>
    <xf numFmtId="1" fontId="10" fillId="7" borderId="47" xfId="0" applyNumberFormat="1" applyFont="1" applyFill="1" applyBorder="1" applyAlignment="1" applyProtection="1">
      <alignment horizontal="right"/>
      <protection locked="0"/>
    </xf>
    <xf numFmtId="0" fontId="79" fillId="4" borderId="648" xfId="0" applyFont="1" applyFill="1" applyBorder="1" applyAlignment="1">
      <alignment wrapText="1"/>
    </xf>
    <xf numFmtId="0" fontId="10" fillId="4" borderId="649" xfId="0" applyFont="1" applyFill="1" applyBorder="1" applyAlignment="1">
      <alignment horizontal="left" wrapText="1"/>
    </xf>
    <xf numFmtId="0" fontId="10" fillId="4" borderId="878" xfId="0" applyFont="1" applyFill="1" applyBorder="1" applyAlignment="1">
      <alignment horizontal="left" wrapText="1"/>
    </xf>
    <xf numFmtId="3" fontId="5" fillId="0" borderId="649" xfId="0" applyNumberFormat="1" applyFont="1" applyBorder="1" applyProtection="1">
      <protection locked="0"/>
    </xf>
    <xf numFmtId="3" fontId="5" fillId="0" borderId="648" xfId="0" applyNumberFormat="1" applyFont="1" applyBorder="1" applyProtection="1">
      <protection locked="0"/>
    </xf>
    <xf numFmtId="3" fontId="5" fillId="0" borderId="651" xfId="0" applyNumberFormat="1" applyFont="1" applyBorder="1" applyProtection="1">
      <protection locked="0"/>
    </xf>
    <xf numFmtId="3" fontId="5" fillId="0" borderId="879" xfId="0" applyNumberFormat="1" applyFont="1" applyBorder="1" applyProtection="1">
      <protection locked="0"/>
    </xf>
    <xf numFmtId="3" fontId="5" fillId="0" borderId="650" xfId="0" applyNumberFormat="1" applyFont="1" applyBorder="1" applyProtection="1">
      <protection locked="0"/>
    </xf>
    <xf numFmtId="1" fontId="5" fillId="4" borderId="879" xfId="0" applyNumberFormat="1" applyFont="1" applyFill="1" applyBorder="1" applyProtection="1">
      <protection locked="0"/>
    </xf>
    <xf numFmtId="1" fontId="5" fillId="5" borderId="879" xfId="0" applyNumberFormat="1" applyFont="1" applyFill="1" applyBorder="1" applyProtection="1">
      <protection locked="0"/>
    </xf>
    <xf numFmtId="0" fontId="1" fillId="0" borderId="649" xfId="0" applyFont="1" applyBorder="1" applyAlignment="1">
      <alignment horizontal="center" wrapText="1"/>
    </xf>
    <xf numFmtId="0" fontId="1" fillId="0" borderId="878" xfId="0" applyFont="1" applyBorder="1" applyAlignment="1">
      <alignment horizontal="center" wrapText="1"/>
    </xf>
    <xf numFmtId="3" fontId="5" fillId="7" borderId="38" xfId="0" applyNumberFormat="1" applyFont="1" applyFill="1" applyBorder="1" applyProtection="1">
      <protection locked="0"/>
    </xf>
    <xf numFmtId="3" fontId="5" fillId="7" borderId="39" xfId="0" applyNumberFormat="1" applyFont="1" applyFill="1" applyBorder="1" applyProtection="1">
      <protection locked="0"/>
    </xf>
    <xf numFmtId="3" fontId="5" fillId="0" borderId="40" xfId="0" applyNumberFormat="1" applyFont="1" applyBorder="1" applyProtection="1">
      <protection locked="0"/>
    </xf>
    <xf numFmtId="3" fontId="5" fillId="0" borderId="54" xfId="0" applyNumberFormat="1" applyFont="1" applyBorder="1" applyProtection="1">
      <protection locked="0"/>
    </xf>
    <xf numFmtId="3" fontId="5" fillId="0" borderId="33" xfId="0" applyNumberFormat="1" applyFont="1" applyBorder="1" applyProtection="1">
      <protection locked="0"/>
    </xf>
    <xf numFmtId="3" fontId="5" fillId="0" borderId="46" xfId="0" applyNumberFormat="1" applyFont="1" applyBorder="1"/>
    <xf numFmtId="3" fontId="5" fillId="0" borderId="58" xfId="0" applyNumberFormat="1" applyFont="1" applyBorder="1" applyProtection="1">
      <protection locked="0"/>
    </xf>
    <xf numFmtId="1" fontId="1" fillId="4" borderId="41" xfId="0" applyNumberFormat="1" applyFont="1" applyFill="1" applyBorder="1" applyProtection="1">
      <protection locked="0"/>
    </xf>
    <xf numFmtId="1" fontId="1" fillId="5" borderId="41" xfId="0" applyNumberFormat="1" applyFont="1" applyFill="1" applyBorder="1" applyProtection="1">
      <protection locked="0"/>
    </xf>
    <xf numFmtId="3" fontId="5" fillId="0" borderId="41" xfId="0" applyNumberFormat="1" applyFont="1" applyBorder="1" applyProtection="1">
      <protection locked="0"/>
    </xf>
    <xf numFmtId="3" fontId="5" fillId="0" borderId="37" xfId="0" applyNumberFormat="1" applyFont="1" applyBorder="1" applyProtection="1">
      <protection locked="0"/>
    </xf>
    <xf numFmtId="0" fontId="5" fillId="0" borderId="47" xfId="0" applyFont="1" applyBorder="1" applyAlignment="1">
      <alignment horizontal="left" wrapText="1"/>
    </xf>
    <xf numFmtId="0" fontId="5" fillId="0" borderId="43" xfId="0" applyFont="1" applyBorder="1" applyAlignment="1">
      <alignment horizontal="left" wrapText="1"/>
    </xf>
    <xf numFmtId="3" fontId="5" fillId="8" borderId="38" xfId="0" applyNumberFormat="1" applyFont="1" applyFill="1" applyBorder="1"/>
    <xf numFmtId="3" fontId="5" fillId="8" borderId="39" xfId="0" applyNumberFormat="1" applyFont="1" applyFill="1" applyBorder="1"/>
    <xf numFmtId="1" fontId="5" fillId="4" borderId="41" xfId="0" applyNumberFormat="1" applyFont="1" applyFill="1" applyBorder="1" applyProtection="1">
      <protection locked="0"/>
    </xf>
    <xf numFmtId="1" fontId="5" fillId="5" borderId="41" xfId="0" applyNumberFormat="1" applyFont="1" applyFill="1" applyBorder="1" applyProtection="1">
      <protection locked="0"/>
    </xf>
    <xf numFmtId="0" fontId="5" fillId="0" borderId="38" xfId="0" applyFont="1" applyBorder="1" applyAlignment="1">
      <alignment horizontal="left" vertical="top" wrapText="1"/>
    </xf>
    <xf numFmtId="0" fontId="5" fillId="0" borderId="42" xfId="0" applyFont="1" applyBorder="1" applyAlignment="1">
      <alignment horizontal="left" vertical="top" wrapText="1"/>
    </xf>
    <xf numFmtId="3" fontId="5" fillId="0" borderId="35" xfId="0" applyNumberFormat="1" applyFont="1" applyBorder="1" applyProtection="1">
      <protection locked="0"/>
    </xf>
    <xf numFmtId="1" fontId="5" fillId="4" borderId="58" xfId="0" applyNumberFormat="1" applyFont="1" applyFill="1" applyBorder="1" applyProtection="1">
      <protection locked="0"/>
    </xf>
    <xf numFmtId="1" fontId="5" fillId="5" borderId="58" xfId="0" applyNumberFormat="1" applyFont="1" applyFill="1" applyBorder="1" applyProtection="1">
      <protection locked="0"/>
    </xf>
    <xf numFmtId="0" fontId="5" fillId="0" borderId="34" xfId="0" applyFont="1" applyBorder="1" applyAlignment="1">
      <alignment horizontal="left" wrapText="1"/>
    </xf>
    <xf numFmtId="0" fontId="5" fillId="0" borderId="32" xfId="0" applyFont="1" applyBorder="1" applyAlignment="1">
      <alignment horizontal="left" wrapText="1"/>
    </xf>
    <xf numFmtId="3" fontId="5" fillId="8" borderId="34" xfId="0" applyNumberFormat="1" applyFont="1" applyFill="1" applyBorder="1"/>
    <xf numFmtId="3" fontId="5" fillId="8" borderId="36" xfId="0" applyNumberFormat="1" applyFont="1" applyFill="1" applyBorder="1"/>
    <xf numFmtId="3" fontId="5" fillId="7" borderId="877" xfId="0" applyNumberFormat="1" applyFont="1" applyFill="1" applyBorder="1" applyProtection="1">
      <protection locked="0"/>
    </xf>
    <xf numFmtId="3" fontId="5" fillId="7" borderId="679" xfId="0" applyNumberFormat="1" applyFont="1" applyFill="1" applyBorder="1" applyProtection="1">
      <protection locked="0"/>
    </xf>
    <xf numFmtId="3" fontId="5" fillId="0" borderId="30" xfId="0" applyNumberFormat="1" applyFont="1" applyBorder="1" applyProtection="1">
      <protection locked="0"/>
    </xf>
    <xf numFmtId="3" fontId="5" fillId="0" borderId="681" xfId="0" applyNumberFormat="1" applyFont="1" applyBorder="1" applyProtection="1">
      <protection locked="0"/>
    </xf>
    <xf numFmtId="1" fontId="5" fillId="5" borderId="54" xfId="0" applyNumberFormat="1" applyFont="1" applyFill="1" applyBorder="1" applyProtection="1">
      <protection locked="0"/>
    </xf>
    <xf numFmtId="0" fontId="5" fillId="0" borderId="877" xfId="0" applyFont="1" applyBorder="1" applyAlignment="1">
      <alignment horizontal="left" wrapText="1"/>
    </xf>
    <xf numFmtId="0" fontId="5" fillId="0" borderId="682" xfId="0" applyFont="1" applyBorder="1" applyAlignment="1">
      <alignment horizontal="left" wrapText="1"/>
    </xf>
    <xf numFmtId="164" fontId="5" fillId="0" borderId="649" xfId="0" applyNumberFormat="1" applyFont="1" applyBorder="1" applyAlignment="1">
      <alignment horizontal="center" vertical="center" wrapText="1"/>
    </xf>
    <xf numFmtId="164" fontId="5" fillId="0" borderId="648" xfId="0" applyNumberFormat="1" applyFont="1" applyBorder="1" applyAlignment="1">
      <alignment horizontal="center" vertical="center" wrapText="1"/>
    </xf>
    <xf numFmtId="0" fontId="5" fillId="4" borderId="0" xfId="0" applyFont="1" applyFill="1" applyAlignment="1">
      <alignment horizontal="center" vertical="center" wrapText="1"/>
    </xf>
    <xf numFmtId="0" fontId="5" fillId="0" borderId="880" xfId="0" applyFont="1" applyBorder="1" applyAlignment="1">
      <alignment horizontal="center" vertical="center" wrapText="1"/>
    </xf>
    <xf numFmtId="0" fontId="5" fillId="0" borderId="879" xfId="0" applyFont="1" applyBorder="1" applyAlignment="1">
      <alignment horizontal="center" vertical="center" wrapText="1"/>
    </xf>
    <xf numFmtId="1" fontId="5" fillId="4" borderId="648" xfId="0" applyNumberFormat="1" applyFont="1" applyFill="1" applyBorder="1" applyAlignment="1">
      <alignment horizontal="center" vertical="center" wrapText="1"/>
    </xf>
    <xf numFmtId="1" fontId="5" fillId="5" borderId="648" xfId="0" applyNumberFormat="1" applyFont="1" applyFill="1" applyBorder="1" applyAlignment="1">
      <alignment horizontal="center" vertical="center" wrapText="1"/>
    </xf>
    <xf numFmtId="0" fontId="5" fillId="5" borderId="881" xfId="0" applyFont="1" applyFill="1" applyBorder="1" applyAlignment="1">
      <alignment horizontal="center" vertical="center" wrapText="1"/>
    </xf>
    <xf numFmtId="0" fontId="5" fillId="0" borderId="650" xfId="0" applyFont="1" applyBorder="1" applyAlignment="1">
      <alignment horizontal="center" vertical="center" wrapText="1"/>
    </xf>
    <xf numFmtId="0" fontId="5" fillId="0" borderId="649" xfId="0" applyFont="1" applyBorder="1" applyAlignment="1">
      <alignment horizontal="center" vertical="center" wrapText="1"/>
    </xf>
    <xf numFmtId="0" fontId="5" fillId="0" borderId="882" xfId="0" applyFont="1" applyBorder="1" applyAlignment="1">
      <alignment horizontal="center" vertical="center" wrapText="1"/>
    </xf>
    <xf numFmtId="0" fontId="5" fillId="0" borderId="878" xfId="0" applyFont="1" applyBorder="1" applyAlignment="1">
      <alignment horizontal="center" vertical="center" wrapText="1"/>
    </xf>
    <xf numFmtId="3" fontId="5" fillId="8" borderId="45" xfId="0" applyNumberFormat="1" applyFont="1" applyFill="1" applyBorder="1"/>
    <xf numFmtId="3" fontId="5" fillId="8" borderId="71" xfId="0" applyNumberFormat="1" applyFont="1" applyFill="1" applyBorder="1"/>
    <xf numFmtId="3" fontId="5" fillId="8" borderId="47" xfId="0" applyNumberFormat="1" applyFont="1" applyFill="1" applyBorder="1"/>
    <xf numFmtId="3" fontId="5" fillId="8" borderId="46" xfId="0" applyNumberFormat="1" applyFont="1" applyFill="1" applyBorder="1"/>
    <xf numFmtId="0" fontId="5" fillId="0" borderId="43" xfId="0" applyFont="1" applyBorder="1" applyAlignment="1">
      <alignment horizontal="left" vertical="center" wrapText="1"/>
    </xf>
    <xf numFmtId="1" fontId="5" fillId="4" borderId="34" xfId="0" applyNumberFormat="1" applyFont="1" applyFill="1" applyBorder="1" applyAlignment="1" applyProtection="1">
      <alignment horizontal="right"/>
      <protection locked="0"/>
    </xf>
    <xf numFmtId="3" fontId="5" fillId="8" borderId="113" xfId="0" applyNumberFormat="1" applyFont="1" applyFill="1" applyBorder="1"/>
    <xf numFmtId="3" fontId="5" fillId="8" borderId="148" xfId="0" applyNumberFormat="1" applyFont="1" applyFill="1" applyBorder="1"/>
    <xf numFmtId="3" fontId="5" fillId="8" borderId="60" xfId="0" applyNumberFormat="1" applyFont="1" applyFill="1" applyBorder="1"/>
    <xf numFmtId="3" fontId="5" fillId="8" borderId="24" xfId="0" applyNumberFormat="1" applyFont="1" applyFill="1" applyBorder="1"/>
    <xf numFmtId="3" fontId="5" fillId="8" borderId="35" xfId="0" applyNumberFormat="1" applyFont="1" applyFill="1" applyBorder="1"/>
    <xf numFmtId="3" fontId="5" fillId="8" borderId="58" xfId="0" applyNumberFormat="1" applyFont="1" applyFill="1" applyBorder="1"/>
    <xf numFmtId="3" fontId="5" fillId="8" borderId="33" xfId="0" applyNumberFormat="1" applyFont="1" applyFill="1" applyBorder="1"/>
    <xf numFmtId="1" fontId="5" fillId="4" borderId="60" xfId="0" applyNumberFormat="1" applyFont="1" applyFill="1" applyBorder="1" applyAlignment="1" applyProtection="1">
      <alignment horizontal="right"/>
      <protection locked="0"/>
    </xf>
    <xf numFmtId="3" fontId="5" fillId="7" borderId="25" xfId="0" applyNumberFormat="1" applyFont="1" applyFill="1" applyBorder="1" applyProtection="1">
      <protection locked="0"/>
    </xf>
    <xf numFmtId="3" fontId="5" fillId="0" borderId="26" xfId="0" applyNumberFormat="1" applyFont="1" applyBorder="1" applyProtection="1">
      <protection locked="0"/>
    </xf>
    <xf numFmtId="0" fontId="5" fillId="0" borderId="604" xfId="0" applyFont="1" applyBorder="1" applyAlignment="1">
      <alignment vertical="center" wrapText="1"/>
    </xf>
    <xf numFmtId="3" fontId="5" fillId="37" borderId="594" xfId="0" applyNumberFormat="1" applyFont="1" applyFill="1" applyBorder="1" applyProtection="1">
      <protection locked="0"/>
    </xf>
    <xf numFmtId="3" fontId="5" fillId="37" borderId="248" xfId="0" applyNumberFormat="1" applyFont="1" applyFill="1" applyBorder="1" applyProtection="1">
      <protection locked="0"/>
    </xf>
    <xf numFmtId="3" fontId="5" fillId="37" borderId="592" xfId="0" applyNumberFormat="1" applyFont="1" applyFill="1" applyBorder="1" applyProtection="1">
      <protection locked="0"/>
    </xf>
    <xf numFmtId="3" fontId="5" fillId="7" borderId="248" xfId="0" applyNumberFormat="1" applyFont="1" applyFill="1" applyBorder="1" applyProtection="1">
      <protection locked="0"/>
    </xf>
    <xf numFmtId="3" fontId="5" fillId="7" borderId="883" xfId="0" applyNumberFormat="1" applyFont="1" applyFill="1" applyBorder="1" applyProtection="1">
      <protection locked="0"/>
    </xf>
    <xf numFmtId="3" fontId="5" fillId="0" borderId="240" xfId="0" applyNumberFormat="1" applyFont="1" applyBorder="1" applyProtection="1">
      <protection locked="0"/>
    </xf>
    <xf numFmtId="0" fontId="5" fillId="0" borderId="241" xfId="0" applyFont="1" applyBorder="1" applyAlignment="1">
      <alignment wrapText="1"/>
    </xf>
    <xf numFmtId="3" fontId="5" fillId="37" borderId="57" xfId="0" applyNumberFormat="1" applyFont="1" applyFill="1" applyBorder="1" applyProtection="1">
      <protection locked="0"/>
    </xf>
    <xf numFmtId="3" fontId="5" fillId="37" borderId="34" xfId="0" applyNumberFormat="1" applyFont="1" applyFill="1" applyBorder="1" applyProtection="1">
      <protection locked="0"/>
    </xf>
    <xf numFmtId="3" fontId="5" fillId="37" borderId="33" xfId="0" applyNumberFormat="1" applyFont="1" applyFill="1" applyBorder="1" applyProtection="1">
      <protection locked="0"/>
    </xf>
    <xf numFmtId="0" fontId="5" fillId="0" borderId="674" xfId="0" applyFont="1" applyBorder="1" applyAlignment="1">
      <alignment wrapText="1"/>
    </xf>
    <xf numFmtId="0" fontId="5" fillId="0" borderId="38" xfId="0" applyFont="1" applyBorder="1" applyAlignment="1">
      <alignment wrapText="1"/>
    </xf>
    <xf numFmtId="0" fontId="5" fillId="0" borderId="32" xfId="0" applyFont="1" applyBorder="1" applyAlignment="1">
      <alignment horizontal="left" vertical="center" wrapText="1"/>
    </xf>
    <xf numFmtId="3" fontId="5" fillId="37" borderId="36" xfId="0" applyNumberFormat="1" applyFont="1" applyFill="1" applyBorder="1" applyProtection="1">
      <protection locked="0"/>
    </xf>
    <xf numFmtId="3" fontId="1" fillId="37" borderId="57" xfId="0" applyNumberFormat="1" applyFont="1" applyFill="1" applyBorder="1" applyProtection="1">
      <protection locked="0"/>
    </xf>
    <xf numFmtId="3" fontId="1" fillId="37" borderId="34" xfId="0" applyNumberFormat="1" applyFont="1" applyFill="1" applyBorder="1" applyProtection="1">
      <protection locked="0"/>
    </xf>
    <xf numFmtId="3" fontId="5" fillId="37" borderId="35" xfId="0" applyNumberFormat="1" applyFont="1" applyFill="1" applyBorder="1" applyProtection="1">
      <protection locked="0"/>
    </xf>
    <xf numFmtId="3" fontId="5" fillId="37" borderId="58" xfId="0" applyNumberFormat="1" applyFont="1" applyFill="1" applyBorder="1" applyProtection="1">
      <protection locked="0"/>
    </xf>
    <xf numFmtId="3" fontId="5" fillId="37" borderId="113" xfId="0" applyNumberFormat="1" applyFont="1" applyFill="1" applyBorder="1" applyProtection="1">
      <protection locked="0"/>
    </xf>
    <xf numFmtId="3" fontId="5" fillId="37" borderId="148" xfId="0" applyNumberFormat="1" applyFont="1" applyFill="1" applyBorder="1" applyProtection="1">
      <protection locked="0"/>
    </xf>
    <xf numFmtId="3" fontId="5" fillId="37" borderId="60" xfId="0" applyNumberFormat="1" applyFont="1" applyFill="1" applyBorder="1" applyProtection="1">
      <protection locked="0"/>
    </xf>
    <xf numFmtId="3" fontId="5" fillId="37" borderId="24" xfId="0" applyNumberFormat="1" applyFont="1" applyFill="1" applyBorder="1" applyProtection="1">
      <protection locked="0"/>
    </xf>
    <xf numFmtId="0" fontId="5" fillId="0" borderId="26" xfId="0" applyFont="1" applyBorder="1" applyAlignment="1">
      <alignment horizontal="left" vertical="center" wrapText="1"/>
    </xf>
    <xf numFmtId="1" fontId="5" fillId="4" borderId="649" xfId="0" applyNumberFormat="1" applyFont="1" applyFill="1" applyBorder="1" applyAlignment="1">
      <alignment horizontal="right"/>
    </xf>
    <xf numFmtId="1" fontId="5" fillId="4" borderId="651" xfId="0" applyNumberFormat="1" applyFont="1" applyFill="1" applyBorder="1" applyAlignment="1">
      <alignment horizontal="right"/>
    </xf>
    <xf numFmtId="3" fontId="5" fillId="3" borderId="651" xfId="0" applyNumberFormat="1" applyFont="1" applyFill="1" applyBorder="1" applyProtection="1">
      <protection locked="0"/>
    </xf>
    <xf numFmtId="3" fontId="5" fillId="3" borderId="879" xfId="0" applyNumberFormat="1" applyFont="1" applyFill="1" applyBorder="1" applyProtection="1">
      <protection locked="0"/>
    </xf>
    <xf numFmtId="3" fontId="5" fillId="3" borderId="649" xfId="0" applyNumberFormat="1" applyFont="1" applyFill="1" applyBorder="1" applyProtection="1">
      <protection locked="0"/>
    </xf>
    <xf numFmtId="3" fontId="5" fillId="3" borderId="650" xfId="0" applyNumberFormat="1" applyFont="1" applyFill="1" applyBorder="1" applyProtection="1">
      <protection locked="0"/>
    </xf>
    <xf numFmtId="3" fontId="5" fillId="3" borderId="648" xfId="0" applyNumberFormat="1" applyFont="1" applyFill="1" applyBorder="1" applyProtection="1">
      <protection locked="0"/>
    </xf>
    <xf numFmtId="3" fontId="5" fillId="3" borderId="878" xfId="0" applyNumberFormat="1" applyFont="1" applyFill="1" applyBorder="1" applyProtection="1">
      <protection locked="0"/>
    </xf>
    <xf numFmtId="0" fontId="5" fillId="0" borderId="878" xfId="0" applyFont="1" applyBorder="1" applyAlignment="1">
      <alignment vertical="center" wrapText="1"/>
    </xf>
    <xf numFmtId="1" fontId="5" fillId="4" borderId="648" xfId="0" applyNumberFormat="1" applyFont="1" applyFill="1" applyBorder="1" applyAlignment="1">
      <alignment horizontal="center" vertical="center"/>
    </xf>
    <xf numFmtId="0" fontId="5" fillId="0" borderId="884" xfId="0" applyFont="1" applyBorder="1" applyAlignment="1">
      <alignment horizontal="center" vertical="center" wrapText="1"/>
    </xf>
    <xf numFmtId="0" fontId="5" fillId="0" borderId="536" xfId="0" applyFont="1" applyBorder="1" applyAlignment="1">
      <alignment horizontal="center" vertical="center"/>
    </xf>
    <xf numFmtId="0" fontId="5" fillId="0" borderId="884" xfId="0" applyFont="1" applyBorder="1" applyAlignment="1">
      <alignment horizontal="center" vertical="center"/>
    </xf>
    <xf numFmtId="0" fontId="5" fillId="0" borderId="706" xfId="0" applyFont="1" applyBorder="1" applyAlignment="1">
      <alignment horizontal="center" vertical="center"/>
    </xf>
    <xf numFmtId="1" fontId="5" fillId="4" borderId="649" xfId="0" applyNumberFormat="1" applyFont="1" applyFill="1" applyBorder="1" applyAlignment="1">
      <alignment horizontal="center" vertical="center"/>
    </xf>
    <xf numFmtId="1" fontId="5" fillId="4" borderId="878" xfId="0" applyNumberFormat="1" applyFont="1" applyFill="1" applyBorder="1" applyAlignment="1">
      <alignment horizontal="center" vertical="center"/>
    </xf>
    <xf numFmtId="0" fontId="5" fillId="0" borderId="649" xfId="0" applyFont="1" applyBorder="1" applyAlignment="1">
      <alignment horizontal="center" vertical="center"/>
    </xf>
    <xf numFmtId="0" fontId="5" fillId="0" borderId="878" xfId="0" applyFont="1" applyBorder="1" applyAlignment="1">
      <alignment horizontal="center" vertical="center"/>
    </xf>
    <xf numFmtId="0" fontId="5" fillId="0" borderId="882" xfId="0" applyFont="1" applyBorder="1" applyAlignment="1">
      <alignment horizontal="center" vertical="center"/>
    </xf>
    <xf numFmtId="0" fontId="5" fillId="0" borderId="884" xfId="0" applyFont="1" applyBorder="1" applyAlignment="1">
      <alignment horizontal="center" vertical="center"/>
    </xf>
    <xf numFmtId="164" fontId="5" fillId="3" borderId="0" xfId="0" applyNumberFormat="1" applyFont="1" applyFill="1"/>
    <xf numFmtId="0" fontId="6" fillId="3" borderId="0" xfId="0" applyFont="1" applyFill="1" applyAlignment="1">
      <alignment horizontal="left"/>
    </xf>
    <xf numFmtId="1" fontId="2" fillId="3" borderId="0" xfId="0" applyNumberFormat="1" applyFont="1" applyFill="1"/>
    <xf numFmtId="1" fontId="80" fillId="3" borderId="0" xfId="0" applyNumberFormat="1" applyFont="1" applyFill="1"/>
    <xf numFmtId="1" fontId="24" fillId="3" borderId="0" xfId="0" applyNumberFormat="1" applyFont="1" applyFill="1" applyAlignment="1">
      <alignment horizontal="center" vertical="center" wrapText="1"/>
    </xf>
    <xf numFmtId="1" fontId="25" fillId="3" borderId="0" xfId="0" applyNumberFormat="1" applyFont="1" applyFill="1"/>
    <xf numFmtId="0" fontId="27" fillId="0" borderId="0" xfId="0" applyFont="1"/>
    <xf numFmtId="1" fontId="10" fillId="0" borderId="537" xfId="0" applyNumberFormat="1" applyFont="1" applyBorder="1" applyAlignment="1">
      <alignment horizontal="center" vertical="center"/>
    </xf>
    <xf numFmtId="1" fontId="10" fillId="3" borderId="646" xfId="0" applyNumberFormat="1" applyFont="1" applyFill="1" applyBorder="1" applyAlignment="1">
      <alignment horizontal="center" vertical="center"/>
    </xf>
    <xf numFmtId="1" fontId="10" fillId="3" borderId="536" xfId="0" applyNumberFormat="1" applyFont="1" applyFill="1" applyBorder="1" applyAlignment="1">
      <alignment horizontal="center" vertical="center"/>
    </xf>
    <xf numFmtId="1" fontId="10" fillId="3" borderId="537" xfId="0" applyNumberFormat="1" applyFont="1" applyFill="1" applyBorder="1" applyAlignment="1">
      <alignment horizontal="center" vertical="center"/>
    </xf>
    <xf numFmtId="1" fontId="10" fillId="3" borderId="882" xfId="0" applyNumberFormat="1" applyFont="1" applyFill="1" applyBorder="1" applyAlignment="1">
      <alignment horizontal="center"/>
    </xf>
    <xf numFmtId="1" fontId="10" fillId="3" borderId="885" xfId="0" applyNumberFormat="1" applyFont="1" applyFill="1" applyBorder="1" applyAlignment="1">
      <alignment horizontal="center"/>
    </xf>
    <xf numFmtId="1" fontId="10" fillId="0" borderId="884" xfId="0" applyNumberFormat="1" applyFont="1" applyBorder="1" applyAlignment="1">
      <alignment horizontal="center" vertical="center" wrapText="1"/>
    </xf>
    <xf numFmtId="1" fontId="10" fillId="0" borderId="674" xfId="0" applyNumberFormat="1" applyFont="1" applyBorder="1" applyAlignment="1">
      <alignment horizontal="center" vertical="center"/>
    </xf>
    <xf numFmtId="1" fontId="10" fillId="3" borderId="637" xfId="0" applyNumberFormat="1" applyFont="1" applyFill="1" applyBorder="1" applyAlignment="1">
      <alignment horizontal="center" vertical="center"/>
    </xf>
    <xf numFmtId="1" fontId="10" fillId="3" borderId="829" xfId="0" applyNumberFormat="1" applyFont="1" applyFill="1" applyBorder="1" applyAlignment="1">
      <alignment horizontal="center" vertical="center"/>
    </xf>
    <xf numFmtId="1" fontId="10" fillId="3" borderId="129" xfId="0" applyNumberFormat="1" applyFont="1" applyFill="1" applyBorder="1" applyAlignment="1">
      <alignment horizontal="center" vertical="center"/>
    </xf>
    <xf numFmtId="1" fontId="10" fillId="0" borderId="646" xfId="0" applyNumberFormat="1" applyFont="1" applyBorder="1" applyAlignment="1">
      <alignment horizontal="center" vertical="center" wrapText="1"/>
    </xf>
    <xf numFmtId="1" fontId="10" fillId="0" borderId="646" xfId="0" applyNumberFormat="1" applyFont="1" applyBorder="1" applyAlignment="1">
      <alignment horizontal="center" vertical="center"/>
    </xf>
    <xf numFmtId="1" fontId="10" fillId="0" borderId="536" xfId="0" applyNumberFormat="1" applyFont="1" applyBorder="1" applyAlignment="1">
      <alignment horizontal="center" vertical="center"/>
    </xf>
    <xf numFmtId="1" fontId="10" fillId="0" borderId="580" xfId="0" applyNumberFormat="1" applyFont="1" applyBorder="1" applyAlignment="1">
      <alignment horizontal="center" vertical="center"/>
    </xf>
    <xf numFmtId="1" fontId="10" fillId="0" borderId="674" xfId="0" applyNumberFormat="1" applyFont="1" applyBorder="1" applyAlignment="1">
      <alignment horizontal="center" vertical="center" wrapText="1"/>
    </xf>
    <xf numFmtId="1" fontId="10" fillId="0" borderId="706" xfId="0" applyNumberFormat="1" applyFont="1" applyBorder="1" applyAlignment="1">
      <alignment horizontal="center" vertical="center" wrapText="1"/>
    </xf>
    <xf numFmtId="1" fontId="10" fillId="0" borderId="706" xfId="0" applyNumberFormat="1" applyFont="1" applyBorder="1" applyAlignment="1">
      <alignment horizontal="center" vertical="center"/>
    </xf>
    <xf numFmtId="1" fontId="10" fillId="0" borderId="217" xfId="0" applyNumberFormat="1" applyFont="1" applyBorder="1" applyAlignment="1">
      <alignment horizontal="center" vertical="center"/>
    </xf>
    <xf numFmtId="1" fontId="10" fillId="0" borderId="886" xfId="0" applyNumberFormat="1" applyFont="1" applyBorder="1" applyAlignment="1">
      <alignment horizontal="center" vertical="center"/>
    </xf>
    <xf numFmtId="1" fontId="10" fillId="0" borderId="537" xfId="0" applyNumberFormat="1" applyFont="1" applyBorder="1" applyAlignment="1">
      <alignment horizontal="center" vertical="center"/>
    </xf>
    <xf numFmtId="1" fontId="10" fillId="0" borderId="553" xfId="0" applyNumberFormat="1" applyFont="1" applyBorder="1" applyAlignment="1">
      <alignment horizontal="center" vertical="center"/>
    </xf>
    <xf numFmtId="1" fontId="10" fillId="0" borderId="536" xfId="0" applyNumberFormat="1" applyFont="1" applyBorder="1" applyAlignment="1">
      <alignment horizontal="center" vertical="center"/>
    </xf>
    <xf numFmtId="1" fontId="10" fillId="0" borderId="887" xfId="0" applyNumberFormat="1" applyFont="1" applyBorder="1" applyAlignment="1">
      <alignment horizontal="center" vertical="center"/>
    </xf>
    <xf numFmtId="1" fontId="10" fillId="0" borderId="658" xfId="0" applyNumberFormat="1" applyFont="1" applyBorder="1" applyAlignment="1">
      <alignment horizontal="center" vertical="center" wrapText="1"/>
    </xf>
    <xf numFmtId="1" fontId="10" fillId="0" borderId="681" xfId="0" applyNumberFormat="1" applyFont="1" applyBorder="1" applyAlignment="1">
      <alignment vertical="center"/>
    </xf>
    <xf numFmtId="1" fontId="10" fillId="0" borderId="679" xfId="0" applyNumberFormat="1" applyFont="1" applyBorder="1" applyAlignment="1">
      <alignment horizontal="right" vertical="center"/>
    </xf>
    <xf numFmtId="1" fontId="10" fillId="0" borderId="690" xfId="0" applyNumberFormat="1" applyFont="1" applyBorder="1" applyAlignment="1">
      <alignment horizontal="right" vertical="center"/>
    </xf>
    <xf numFmtId="1" fontId="10" fillId="0" borderId="680" xfId="0" applyNumberFormat="1" applyFont="1" applyBorder="1" applyAlignment="1">
      <alignment horizontal="right" vertical="center"/>
    </xf>
    <xf numFmtId="1" fontId="10" fillId="7" borderId="681" xfId="0" applyNumberFormat="1" applyFont="1" applyFill="1" applyBorder="1" applyAlignment="1" applyProtection="1">
      <alignment horizontal="right"/>
      <protection locked="0"/>
    </xf>
    <xf numFmtId="1" fontId="10" fillId="7" borderId="680" xfId="0" applyNumberFormat="1" applyFont="1" applyFill="1" applyBorder="1" applyAlignment="1" applyProtection="1">
      <alignment horizontal="right"/>
      <protection locked="0"/>
    </xf>
    <xf numFmtId="1" fontId="10" fillId="7" borderId="30" xfId="0" applyNumberFormat="1" applyFont="1" applyFill="1" applyBorder="1" applyAlignment="1" applyProtection="1">
      <alignment horizontal="right"/>
      <protection locked="0"/>
    </xf>
    <xf numFmtId="1" fontId="10" fillId="7" borderId="690" xfId="0" applyNumberFormat="1" applyFont="1" applyFill="1" applyBorder="1" applyAlignment="1" applyProtection="1">
      <alignment horizontal="right"/>
      <protection locked="0"/>
    </xf>
    <xf numFmtId="1" fontId="10" fillId="7" borderId="55" xfId="0" applyNumberFormat="1" applyFont="1" applyFill="1" applyBorder="1" applyAlignment="1" applyProtection="1">
      <alignment horizontal="right"/>
      <protection locked="0"/>
    </xf>
    <xf numFmtId="1" fontId="10" fillId="7" borderId="702" xfId="0" applyNumberFormat="1" applyFont="1" applyFill="1" applyBorder="1" applyAlignment="1" applyProtection="1">
      <alignment horizontal="right"/>
      <protection locked="0"/>
    </xf>
    <xf numFmtId="1" fontId="10" fillId="7" borderId="228" xfId="0" applyNumberFormat="1" applyFont="1" applyFill="1" applyBorder="1" applyAlignment="1" applyProtection="1">
      <alignment horizontal="right"/>
      <protection locked="0"/>
    </xf>
    <xf numFmtId="1" fontId="10" fillId="0" borderId="32" xfId="0" applyNumberFormat="1" applyFont="1" applyBorder="1" applyAlignment="1">
      <alignment vertical="center"/>
    </xf>
    <xf numFmtId="1" fontId="10" fillId="0" borderId="36" xfId="0" applyNumberFormat="1" applyFont="1" applyBorder="1" applyAlignment="1">
      <alignment horizontal="right" vertical="center"/>
    </xf>
    <xf numFmtId="1" fontId="10" fillId="0" borderId="57" xfId="0" applyNumberFormat="1" applyFont="1" applyBorder="1" applyAlignment="1">
      <alignment horizontal="right" vertical="center"/>
    </xf>
    <xf numFmtId="1" fontId="10" fillId="0" borderId="34" xfId="0" applyNumberFormat="1" applyFont="1" applyBorder="1" applyAlignment="1">
      <alignment horizontal="right" vertical="center"/>
    </xf>
    <xf numFmtId="1" fontId="10" fillId="7" borderId="35" xfId="0" applyNumberFormat="1" applyFont="1" applyFill="1" applyBorder="1" applyAlignment="1" applyProtection="1">
      <alignment horizontal="right"/>
      <protection locked="0"/>
    </xf>
    <xf numFmtId="1" fontId="10" fillId="7" borderId="57" xfId="0" applyNumberFormat="1" applyFont="1" applyFill="1" applyBorder="1" applyAlignment="1" applyProtection="1">
      <alignment horizontal="right"/>
      <protection locked="0"/>
    </xf>
    <xf numFmtId="1" fontId="10" fillId="7" borderId="59" xfId="0" applyNumberFormat="1" applyFont="1" applyFill="1" applyBorder="1" applyAlignment="1" applyProtection="1">
      <alignment horizontal="right"/>
      <protection locked="0"/>
    </xf>
    <xf numFmtId="1" fontId="10" fillId="7" borderId="78" xfId="0" applyNumberFormat="1" applyFont="1" applyFill="1" applyBorder="1" applyAlignment="1" applyProtection="1">
      <alignment horizontal="right"/>
      <protection locked="0"/>
    </xf>
    <xf numFmtId="1" fontId="10" fillId="7" borderId="229" xfId="0" applyNumberFormat="1" applyFont="1" applyFill="1" applyBorder="1" applyAlignment="1" applyProtection="1">
      <alignment horizontal="right"/>
      <protection locked="0"/>
    </xf>
    <xf numFmtId="1" fontId="10" fillId="0" borderId="36" xfId="0" applyNumberFormat="1" applyFont="1" applyBorder="1" applyAlignment="1">
      <alignment horizontal="right" vertical="center" wrapText="1"/>
    </xf>
    <xf numFmtId="1" fontId="10" fillId="0" borderId="57" xfId="0" applyNumberFormat="1" applyFont="1" applyBorder="1" applyAlignment="1">
      <alignment horizontal="right" vertical="center" wrapText="1"/>
    </xf>
    <xf numFmtId="1" fontId="10" fillId="0" borderId="33" xfId="0" applyNumberFormat="1" applyFont="1" applyBorder="1" applyAlignment="1">
      <alignment vertical="center"/>
    </xf>
    <xf numFmtId="1" fontId="10" fillId="0" borderId="33" xfId="0" applyNumberFormat="1" applyFont="1" applyBorder="1" applyAlignment="1">
      <alignment vertical="center" wrapText="1"/>
    </xf>
    <xf numFmtId="1" fontId="10" fillId="8" borderId="33" xfId="0" applyNumberFormat="1" applyFont="1" applyFill="1" applyBorder="1" applyAlignment="1">
      <alignment horizontal="right"/>
    </xf>
    <xf numFmtId="1" fontId="10" fillId="8" borderId="35" xfId="0" applyNumberFormat="1" applyFont="1" applyFill="1" applyBorder="1" applyAlignment="1">
      <alignment horizontal="right"/>
    </xf>
    <xf numFmtId="1" fontId="10" fillId="8" borderId="57" xfId="0" applyNumberFormat="1" applyFont="1" applyFill="1" applyBorder="1" applyAlignment="1">
      <alignment horizontal="right"/>
    </xf>
    <xf numFmtId="1" fontId="10" fillId="8" borderId="59" xfId="0" applyNumberFormat="1" applyFont="1" applyFill="1" applyBorder="1" applyAlignment="1">
      <alignment horizontal="right"/>
    </xf>
    <xf numFmtId="1" fontId="10" fillId="8" borderId="78" xfId="0" applyNumberFormat="1" applyFont="1" applyFill="1" applyBorder="1" applyAlignment="1">
      <alignment horizontal="right"/>
    </xf>
    <xf numFmtId="1" fontId="10" fillId="8" borderId="229" xfId="0" applyNumberFormat="1" applyFont="1" applyFill="1" applyBorder="1" applyAlignment="1">
      <alignment horizontal="right"/>
    </xf>
    <xf numFmtId="1" fontId="10" fillId="8" borderId="34" xfId="0" applyNumberFormat="1" applyFont="1" applyFill="1" applyBorder="1" applyAlignment="1">
      <alignment horizontal="right"/>
    </xf>
    <xf numFmtId="1" fontId="10" fillId="0" borderId="46" xfId="0" applyNumberFormat="1" applyFont="1" applyBorder="1" applyAlignment="1">
      <alignment vertical="center" wrapText="1"/>
    </xf>
    <xf numFmtId="1" fontId="10" fillId="0" borderId="44" xfId="0" applyNumberFormat="1" applyFont="1" applyBorder="1" applyAlignment="1">
      <alignment horizontal="right" vertical="center" wrapText="1"/>
    </xf>
    <xf numFmtId="1" fontId="10" fillId="0" borderId="170" xfId="0" applyNumberFormat="1" applyFont="1" applyBorder="1" applyAlignment="1">
      <alignment horizontal="right" vertical="center" wrapText="1"/>
    </xf>
    <xf numFmtId="1" fontId="10" fillId="0" borderId="47" xfId="0" applyNumberFormat="1" applyFont="1" applyBorder="1" applyAlignment="1">
      <alignment horizontal="right" vertical="center"/>
    </xf>
    <xf numFmtId="1" fontId="10" fillId="7" borderId="45" xfId="0" applyNumberFormat="1" applyFont="1" applyFill="1" applyBorder="1" applyAlignment="1" applyProtection="1">
      <alignment horizontal="right"/>
      <protection locked="0"/>
    </xf>
    <xf numFmtId="1" fontId="10" fillId="7" borderId="170" xfId="0" applyNumberFormat="1" applyFont="1" applyFill="1" applyBorder="1" applyAlignment="1" applyProtection="1">
      <alignment horizontal="right"/>
      <protection locked="0"/>
    </xf>
    <xf numFmtId="1" fontId="10" fillId="7" borderId="171" xfId="0" applyNumberFormat="1" applyFont="1" applyFill="1" applyBorder="1" applyAlignment="1" applyProtection="1">
      <alignment horizontal="right"/>
      <protection locked="0"/>
    </xf>
    <xf numFmtId="1" fontId="10" fillId="7" borderId="81" xfId="0" applyNumberFormat="1" applyFont="1" applyFill="1" applyBorder="1" applyAlignment="1" applyProtection="1">
      <alignment horizontal="right"/>
      <protection locked="0"/>
    </xf>
    <xf numFmtId="1" fontId="10" fillId="7" borderId="119" xfId="0" applyNumberFormat="1" applyFont="1" applyFill="1" applyBorder="1" applyAlignment="1" applyProtection="1">
      <alignment horizontal="right"/>
      <protection locked="0"/>
    </xf>
    <xf numFmtId="1" fontId="10" fillId="0" borderId="658" xfId="0" applyNumberFormat="1" applyFont="1" applyBorder="1" applyAlignment="1">
      <alignment horizontal="center" vertical="center"/>
    </xf>
    <xf numFmtId="1" fontId="10" fillId="0" borderId="658" xfId="0" applyNumberFormat="1" applyFont="1" applyBorder="1" applyAlignment="1">
      <alignment horizontal="right" vertical="center"/>
    </xf>
    <xf numFmtId="1" fontId="10" fillId="0" borderId="767" xfId="0" applyNumberFormat="1" applyFont="1" applyBorder="1" applyAlignment="1">
      <alignment horizontal="right" vertical="center"/>
    </xf>
    <xf numFmtId="1" fontId="10" fillId="0" borderId="129" xfId="0" applyNumberFormat="1" applyFont="1" applyBorder="1" applyAlignment="1">
      <alignment horizontal="right" vertical="center"/>
    </xf>
    <xf numFmtId="1" fontId="10" fillId="0" borderId="650" xfId="0" applyNumberFormat="1" applyFont="1" applyBorder="1" applyAlignment="1">
      <alignment horizontal="right"/>
    </xf>
    <xf numFmtId="1" fontId="10" fillId="0" borderId="649" xfId="0" applyNumberFormat="1" applyFont="1" applyBorder="1" applyAlignment="1">
      <alignment horizontal="right"/>
    </xf>
    <xf numFmtId="1" fontId="10" fillId="0" borderId="849" xfId="0" applyNumberFormat="1" applyFont="1" applyBorder="1" applyAlignment="1">
      <alignment horizontal="right"/>
    </xf>
    <xf numFmtId="1" fontId="10" fillId="0" borderId="652" xfId="0" applyNumberFormat="1" applyFont="1" applyBorder="1" applyAlignment="1">
      <alignment horizontal="right"/>
    </xf>
    <xf numFmtId="1" fontId="10" fillId="0" borderId="888" xfId="0" applyNumberFormat="1" applyFont="1" applyBorder="1" applyAlignment="1">
      <alignment horizontal="right"/>
    </xf>
    <xf numFmtId="1" fontId="10" fillId="0" borderId="678" xfId="0" applyNumberFormat="1" applyFont="1" applyBorder="1" applyAlignment="1">
      <alignment horizontal="right"/>
    </xf>
    <xf numFmtId="1" fontId="10" fillId="3" borderId="535" xfId="0" applyNumberFormat="1" applyFont="1" applyFill="1" applyBorder="1" applyAlignment="1">
      <alignment horizontal="center" vertical="center"/>
    </xf>
    <xf numFmtId="1" fontId="10" fillId="3" borderId="878" xfId="0" applyNumberFormat="1" applyFont="1" applyFill="1" applyBorder="1" applyAlignment="1">
      <alignment horizontal="center" vertical="center"/>
    </xf>
    <xf numFmtId="1" fontId="10" fillId="3" borderId="882" xfId="0" applyNumberFormat="1" applyFont="1" applyFill="1" applyBorder="1" applyAlignment="1">
      <alignment horizontal="center" vertical="center"/>
    </xf>
    <xf numFmtId="1" fontId="10" fillId="3" borderId="885" xfId="0" applyNumberFormat="1" applyFont="1" applyFill="1" applyBorder="1" applyAlignment="1">
      <alignment horizontal="center" vertical="center"/>
    </xf>
    <xf numFmtId="1" fontId="10" fillId="0" borderId="0" xfId="0" applyNumberFormat="1" applyFont="1" applyAlignment="1">
      <alignment horizontal="center" vertical="center"/>
    </xf>
    <xf numFmtId="1" fontId="10" fillId="3" borderId="85" xfId="0" applyNumberFormat="1" applyFont="1" applyFill="1" applyBorder="1" applyAlignment="1">
      <alignment horizontal="center" vertical="center"/>
    </xf>
    <xf numFmtId="1" fontId="10" fillId="3" borderId="0" xfId="0" applyNumberFormat="1" applyFont="1" applyFill="1" applyAlignment="1">
      <alignment horizontal="center" vertical="center"/>
    </xf>
    <xf numFmtId="1" fontId="10" fillId="3" borderId="674" xfId="0" applyNumberFormat="1" applyFont="1" applyFill="1" applyBorder="1" applyAlignment="1">
      <alignment horizontal="center" vertical="center"/>
    </xf>
    <xf numFmtId="1" fontId="10" fillId="0" borderId="535" xfId="0" applyNumberFormat="1" applyFont="1" applyBorder="1" applyAlignment="1">
      <alignment horizontal="center" vertical="center" wrapText="1"/>
    </xf>
    <xf numFmtId="1" fontId="10" fillId="0" borderId="535" xfId="0" applyNumberFormat="1" applyFont="1" applyBorder="1" applyAlignment="1">
      <alignment horizontal="center" vertical="center"/>
    </xf>
    <xf numFmtId="1" fontId="10" fillId="0" borderId="829" xfId="0" applyNumberFormat="1" applyFont="1" applyBorder="1" applyAlignment="1">
      <alignment horizontal="center" vertical="center"/>
    </xf>
    <xf numFmtId="1" fontId="10" fillId="0" borderId="650" xfId="0" applyNumberFormat="1" applyFont="1" applyBorder="1" applyAlignment="1">
      <alignment horizontal="center" vertical="center"/>
    </xf>
    <xf numFmtId="1" fontId="10" fillId="0" borderId="708" xfId="0" applyNumberFormat="1" applyFont="1" applyBorder="1" applyAlignment="1">
      <alignment horizontal="center" vertical="center"/>
    </xf>
    <xf numFmtId="1" fontId="10" fillId="0" borderId="649" xfId="0" applyNumberFormat="1" applyFont="1" applyBorder="1" applyAlignment="1">
      <alignment horizontal="center" vertical="center"/>
    </xf>
    <xf numFmtId="1" fontId="10" fillId="0" borderId="885" xfId="0" applyNumberFormat="1" applyFont="1" applyBorder="1" applyAlignment="1">
      <alignment horizontal="center" vertical="center"/>
    </xf>
    <xf numFmtId="1" fontId="10" fillId="0" borderId="884" xfId="0" applyNumberFormat="1" applyFont="1" applyBorder="1" applyAlignment="1">
      <alignment horizontal="left" vertical="center" wrapText="1"/>
    </xf>
    <xf numFmtId="1" fontId="10" fillId="0" borderId="679" xfId="0" applyNumberFormat="1" applyFont="1" applyBorder="1" applyAlignment="1">
      <alignment vertical="center" wrapText="1"/>
    </xf>
    <xf numFmtId="1" fontId="10" fillId="0" borderId="24" xfId="0" applyNumberFormat="1" applyFont="1" applyBorder="1" applyAlignment="1">
      <alignment horizontal="right" vertical="center" wrapText="1"/>
    </xf>
    <xf numFmtId="1" fontId="10" fillId="0" borderId="148" xfId="0" applyNumberFormat="1" applyFont="1" applyBorder="1" applyAlignment="1">
      <alignment horizontal="right" vertical="center" wrapText="1"/>
    </xf>
    <xf numFmtId="1" fontId="10" fillId="0" borderId="60" xfId="0" applyNumberFormat="1" applyFont="1" applyBorder="1" applyAlignment="1">
      <alignment horizontal="right" vertical="center"/>
    </xf>
    <xf numFmtId="1" fontId="10" fillId="7" borderId="24" xfId="0" applyNumberFormat="1" applyFont="1" applyFill="1" applyBorder="1" applyAlignment="1" applyProtection="1">
      <alignment horizontal="right"/>
      <protection locked="0"/>
    </xf>
    <xf numFmtId="1" fontId="10" fillId="7" borderId="60" xfId="0" applyNumberFormat="1" applyFont="1" applyFill="1" applyBorder="1" applyAlignment="1" applyProtection="1">
      <alignment horizontal="right"/>
      <protection locked="0"/>
    </xf>
    <xf numFmtId="1" fontId="10" fillId="7" borderId="113" xfId="0" applyNumberFormat="1" applyFont="1" applyFill="1" applyBorder="1" applyAlignment="1" applyProtection="1">
      <alignment horizontal="right"/>
      <protection locked="0"/>
    </xf>
    <xf numFmtId="1" fontId="10" fillId="8" borderId="24" xfId="0" applyNumberFormat="1" applyFont="1" applyFill="1" applyBorder="1" applyAlignment="1">
      <alignment horizontal="right"/>
    </xf>
    <xf numFmtId="1" fontId="10" fillId="8" borderId="113" xfId="0" applyNumberFormat="1" applyFont="1" applyFill="1" applyBorder="1" applyAlignment="1">
      <alignment horizontal="right"/>
    </xf>
    <xf numFmtId="1" fontId="10" fillId="8" borderId="886" xfId="0" applyNumberFormat="1" applyFont="1" applyFill="1" applyBorder="1" applyAlignment="1">
      <alignment horizontal="right"/>
    </xf>
    <xf numFmtId="1" fontId="10" fillId="8" borderId="26" xfId="0" applyNumberFormat="1" applyFont="1" applyFill="1" applyBorder="1" applyAlignment="1">
      <alignment horizontal="right"/>
    </xf>
    <xf numFmtId="1" fontId="10" fillId="8" borderId="228" xfId="0" applyNumberFormat="1" applyFont="1" applyFill="1" applyBorder="1" applyAlignment="1">
      <alignment horizontal="right"/>
    </xf>
    <xf numFmtId="1" fontId="10" fillId="0" borderId="706" xfId="0" applyNumberFormat="1" applyFont="1" applyBorder="1" applyAlignment="1">
      <alignment horizontal="left" vertical="center" wrapText="1"/>
    </xf>
    <xf numFmtId="1" fontId="10" fillId="0" borderId="36" xfId="0" applyNumberFormat="1" applyFont="1" applyBorder="1" applyAlignment="1">
      <alignment vertical="center" wrapText="1"/>
    </xf>
    <xf numFmtId="1" fontId="10" fillId="8" borderId="114" xfId="0" applyNumberFormat="1" applyFont="1" applyFill="1" applyBorder="1" applyAlignment="1">
      <alignment horizontal="right"/>
    </xf>
    <xf numFmtId="1" fontId="10" fillId="0" borderId="39" xfId="0" applyNumberFormat="1" applyFont="1" applyBorder="1" applyAlignment="1">
      <alignment vertical="center" wrapText="1"/>
    </xf>
    <xf numFmtId="1" fontId="10" fillId="0" borderId="314" xfId="0" applyNumberFormat="1" applyFont="1" applyBorder="1" applyAlignment="1">
      <alignment horizontal="right" vertical="center" wrapText="1"/>
    </xf>
    <xf numFmtId="1" fontId="10" fillId="0" borderId="238" xfId="0" applyNumberFormat="1" applyFont="1" applyBorder="1" applyAlignment="1">
      <alignment horizontal="right" vertical="center" wrapText="1"/>
    </xf>
    <xf numFmtId="1" fontId="10" fillId="0" borderId="674" xfId="0" applyNumberFormat="1" applyFont="1" applyBorder="1" applyAlignment="1">
      <alignment horizontal="right" vertical="center"/>
    </xf>
    <xf numFmtId="1" fontId="10" fillId="7" borderId="314" xfId="0" applyNumberFormat="1" applyFont="1" applyFill="1" applyBorder="1" applyAlignment="1" applyProtection="1">
      <alignment horizontal="right"/>
      <protection locked="0"/>
    </xf>
    <xf numFmtId="1" fontId="10" fillId="7" borderId="674" xfId="0" applyNumberFormat="1" applyFont="1" applyFill="1" applyBorder="1" applyAlignment="1" applyProtection="1">
      <alignment horizontal="right"/>
      <protection locked="0"/>
    </xf>
    <xf numFmtId="1" fontId="10" fillId="7" borderId="307" xfId="0" applyNumberFormat="1" applyFont="1" applyFill="1" applyBorder="1" applyAlignment="1" applyProtection="1">
      <alignment horizontal="right"/>
      <protection locked="0"/>
    </xf>
    <xf numFmtId="1" fontId="10" fillId="8" borderId="314" xfId="0" applyNumberFormat="1" applyFont="1" applyFill="1" applyBorder="1" applyAlignment="1">
      <alignment horizontal="right"/>
    </xf>
    <xf numFmtId="1" fontId="10" fillId="8" borderId="307" xfId="0" applyNumberFormat="1" applyFont="1" applyFill="1" applyBorder="1" applyAlignment="1">
      <alignment horizontal="right"/>
    </xf>
    <xf numFmtId="1" fontId="10" fillId="8" borderId="85" xfId="0" applyNumberFormat="1" applyFont="1" applyFill="1" applyBorder="1" applyAlignment="1">
      <alignment horizontal="right"/>
    </xf>
    <xf numFmtId="1" fontId="10" fillId="8" borderId="239" xfId="0" applyNumberFormat="1" applyFont="1" applyFill="1" applyBorder="1" applyAlignment="1">
      <alignment horizontal="right"/>
    </xf>
    <xf numFmtId="1" fontId="10" fillId="7" borderId="38" xfId="0" applyNumberFormat="1" applyFont="1" applyFill="1" applyBorder="1" applyAlignment="1" applyProtection="1">
      <alignment horizontal="right"/>
      <protection locked="0"/>
    </xf>
    <xf numFmtId="1" fontId="10" fillId="0" borderId="884" xfId="0" applyNumberFormat="1" applyFont="1" applyBorder="1" applyAlignment="1">
      <alignment horizontal="left" vertical="center"/>
    </xf>
    <xf numFmtId="1" fontId="10" fillId="0" borderId="681" xfId="0" applyNumberFormat="1" applyFont="1" applyBorder="1" applyAlignment="1">
      <alignment horizontal="right" vertical="center" wrapText="1"/>
    </xf>
    <xf numFmtId="1" fontId="10" fillId="0" borderId="54" xfId="0" applyNumberFormat="1" applyFont="1" applyBorder="1" applyAlignment="1">
      <alignment horizontal="right" vertical="center" wrapText="1"/>
    </xf>
    <xf numFmtId="1" fontId="10" fillId="8" borderId="681" xfId="18" applyNumberFormat="1" applyFont="1" applyFill="1" applyBorder="1"/>
    <xf numFmtId="1" fontId="10" fillId="8" borderId="680" xfId="18" applyNumberFormat="1" applyFont="1" applyFill="1" applyBorder="1"/>
    <xf numFmtId="1" fontId="10" fillId="7" borderId="682" xfId="0" applyNumberFormat="1" applyFont="1" applyFill="1" applyBorder="1" applyAlignment="1" applyProtection="1">
      <alignment horizontal="right"/>
      <protection locked="0"/>
    </xf>
    <xf numFmtId="1" fontId="10" fillId="0" borderId="706" xfId="0" applyNumberFormat="1" applyFont="1" applyBorder="1" applyAlignment="1">
      <alignment horizontal="left" vertical="center"/>
    </xf>
    <xf numFmtId="1" fontId="10" fillId="8" borderId="33" xfId="18" applyNumberFormat="1" applyFont="1" applyFill="1" applyBorder="1"/>
    <xf numFmtId="1" fontId="10" fillId="8" borderId="34" xfId="18" applyNumberFormat="1" applyFont="1" applyFill="1" applyBorder="1"/>
    <xf numFmtId="1" fontId="10" fillId="7" borderId="26" xfId="0" applyNumberFormat="1" applyFont="1" applyFill="1" applyBorder="1" applyAlignment="1" applyProtection="1">
      <alignment horizontal="right"/>
      <protection locked="0"/>
    </xf>
    <xf numFmtId="1" fontId="10" fillId="7" borderId="114" xfId="0" applyNumberFormat="1" applyFont="1" applyFill="1" applyBorder="1" applyAlignment="1" applyProtection="1">
      <alignment horizontal="right"/>
      <protection locked="0"/>
    </xf>
    <xf numFmtId="1" fontId="10" fillId="0" borderId="658" xfId="0" applyNumberFormat="1" applyFont="1" applyBorder="1" applyAlignment="1">
      <alignment horizontal="left" vertical="center"/>
    </xf>
    <xf numFmtId="1" fontId="10" fillId="0" borderId="44" xfId="0" applyNumberFormat="1" applyFont="1" applyBorder="1" applyAlignment="1">
      <alignment vertical="center" wrapText="1"/>
    </xf>
    <xf numFmtId="1" fontId="10" fillId="8" borderId="38" xfId="18" applyNumberFormat="1" applyFont="1" applyFill="1" applyBorder="1"/>
    <xf numFmtId="1" fontId="10" fillId="7" borderId="43" xfId="0" applyNumberFormat="1" applyFont="1" applyFill="1" applyBorder="1" applyAlignment="1" applyProtection="1">
      <alignment horizontal="right"/>
      <protection locked="0"/>
    </xf>
    <xf numFmtId="1" fontId="10" fillId="0" borderId="535" xfId="0" applyNumberFormat="1" applyFont="1" applyBorder="1" applyAlignment="1">
      <alignment horizontal="left" vertical="center" wrapText="1"/>
    </xf>
    <xf numFmtId="1" fontId="10" fillId="8" borderId="681" xfId="0" applyNumberFormat="1" applyFont="1" applyFill="1" applyBorder="1" applyAlignment="1">
      <alignment horizontal="right"/>
    </xf>
    <xf numFmtId="1" fontId="10" fillId="8" borderId="30" xfId="0" applyNumberFormat="1" applyFont="1" applyFill="1" applyBorder="1" applyAlignment="1">
      <alignment horizontal="right"/>
    </xf>
    <xf numFmtId="1" fontId="10" fillId="0" borderId="637" xfId="0" applyNumberFormat="1" applyFont="1" applyBorder="1" applyAlignment="1">
      <alignment horizontal="left" vertical="center" wrapText="1"/>
    </xf>
    <xf numFmtId="1" fontId="10" fillId="0" borderId="46" xfId="0" applyNumberFormat="1" applyFont="1" applyBorder="1" applyAlignment="1">
      <alignment horizontal="right" vertical="center" wrapText="1"/>
    </xf>
    <xf numFmtId="1" fontId="10" fillId="0" borderId="71" xfId="0" applyNumberFormat="1" applyFont="1" applyBorder="1" applyAlignment="1">
      <alignment horizontal="right" vertical="center" wrapText="1"/>
    </xf>
    <xf numFmtId="1" fontId="10" fillId="8" borderId="46" xfId="0" applyNumberFormat="1" applyFont="1" applyFill="1" applyBorder="1" applyAlignment="1">
      <alignment horizontal="right"/>
    </xf>
    <xf numFmtId="1" fontId="10" fillId="8" borderId="45" xfId="0" applyNumberFormat="1" applyFont="1" applyFill="1" applyBorder="1" applyAlignment="1">
      <alignment horizontal="right"/>
    </xf>
    <xf numFmtId="1" fontId="10" fillId="0" borderId="682" xfId="0" applyNumberFormat="1" applyFont="1" applyBorder="1" applyAlignment="1">
      <alignment horizontal="left" vertical="center"/>
    </xf>
    <xf numFmtId="1" fontId="10" fillId="0" borderId="680" xfId="0" applyNumberFormat="1" applyFont="1" applyBorder="1" applyAlignment="1">
      <alignment horizontal="left" vertical="center"/>
    </xf>
    <xf numFmtId="1" fontId="10" fillId="0" borderId="24" xfId="0" applyNumberFormat="1" applyFont="1" applyBorder="1" applyAlignment="1">
      <alignment horizontal="right" vertical="center"/>
    </xf>
    <xf numFmtId="1" fontId="10" fillId="0" borderId="148" xfId="0" applyNumberFormat="1" applyFont="1" applyBorder="1" applyAlignment="1">
      <alignment horizontal="right" vertical="center"/>
    </xf>
    <xf numFmtId="1" fontId="10" fillId="0" borderId="32" xfId="0" applyNumberFormat="1" applyFont="1" applyBorder="1" applyAlignment="1">
      <alignment horizontal="left" vertical="center"/>
    </xf>
    <xf numFmtId="1" fontId="10" fillId="0" borderId="34" xfId="0" applyNumberFormat="1" applyFont="1" applyBorder="1" applyAlignment="1">
      <alignment horizontal="left" vertical="center"/>
    </xf>
    <xf numFmtId="1" fontId="10" fillId="0" borderId="33" xfId="0" applyNumberFormat="1" applyFont="1" applyBorder="1" applyAlignment="1">
      <alignment horizontal="right" vertical="center"/>
    </xf>
    <xf numFmtId="1" fontId="10" fillId="0" borderId="58" xfId="0" applyNumberFormat="1" applyFont="1" applyBorder="1" applyAlignment="1">
      <alignment horizontal="right" vertical="center"/>
    </xf>
    <xf numFmtId="1" fontId="10" fillId="7" borderId="32" xfId="0" applyNumberFormat="1" applyFont="1" applyFill="1" applyBorder="1" applyAlignment="1" applyProtection="1">
      <alignment horizontal="right"/>
      <protection locked="0"/>
    </xf>
    <xf numFmtId="1" fontId="10" fillId="0" borderId="33" xfId="0" applyNumberFormat="1" applyFont="1" applyBorder="1" applyAlignment="1">
      <alignment horizontal="right" vertical="center" wrapText="1"/>
    </xf>
    <xf numFmtId="1" fontId="10" fillId="0" borderId="58" xfId="0" applyNumberFormat="1" applyFont="1" applyBorder="1" applyAlignment="1">
      <alignment horizontal="right" vertical="center" wrapText="1"/>
    </xf>
    <xf numFmtId="1" fontId="10" fillId="0" borderId="78" xfId="0" applyNumberFormat="1" applyFont="1" applyBorder="1" applyAlignment="1">
      <alignment horizontal="left" vertical="center"/>
    </xf>
    <xf numFmtId="1" fontId="10" fillId="0" borderId="43" xfId="0" applyNumberFormat="1" applyFont="1" applyBorder="1" applyAlignment="1">
      <alignment horizontal="left" vertical="center"/>
    </xf>
    <xf numFmtId="1" fontId="10" fillId="0" borderId="47" xfId="0" applyNumberFormat="1" applyFont="1" applyBorder="1" applyAlignment="1">
      <alignment horizontal="left" vertical="center"/>
    </xf>
    <xf numFmtId="1" fontId="10" fillId="0" borderId="46" xfId="0" applyNumberFormat="1" applyFont="1" applyBorder="1" applyAlignment="1">
      <alignment horizontal="right" vertical="center"/>
    </xf>
    <xf numFmtId="1" fontId="10" fillId="0" borderId="41" xfId="0" applyNumberFormat="1" applyFont="1" applyBorder="1" applyAlignment="1">
      <alignment horizontal="right" vertical="center"/>
    </xf>
    <xf numFmtId="1" fontId="10" fillId="0" borderId="648" xfId="0" applyNumberFormat="1" applyFont="1" applyBorder="1" applyAlignment="1">
      <alignment horizontal="center" vertical="center"/>
    </xf>
    <xf numFmtId="1" fontId="10" fillId="0" borderId="708" xfId="0" applyNumberFormat="1" applyFont="1" applyBorder="1" applyAlignment="1">
      <alignment horizontal="right"/>
    </xf>
    <xf numFmtId="1" fontId="10" fillId="0" borderId="878" xfId="0" applyNumberFormat="1" applyFont="1" applyBorder="1" applyAlignment="1">
      <alignment horizontal="right"/>
    </xf>
    <xf numFmtId="1" fontId="10" fillId="0" borderId="882" xfId="0" applyNumberFormat="1" applyFont="1" applyBorder="1" applyAlignment="1">
      <alignment horizontal="right"/>
    </xf>
    <xf numFmtId="1" fontId="10" fillId="0" borderId="648" xfId="0" applyNumberFormat="1" applyFont="1" applyBorder="1" applyAlignment="1">
      <alignment horizontal="right"/>
    </xf>
    <xf numFmtId="1" fontId="10" fillId="0" borderId="537" xfId="18" applyNumberFormat="1" applyFont="1" applyBorder="1" applyAlignment="1">
      <alignment horizontal="center" vertical="center" wrapText="1"/>
    </xf>
    <xf numFmtId="1" fontId="10" fillId="0" borderId="535" xfId="18" applyNumberFormat="1" applyFont="1" applyBorder="1" applyAlignment="1">
      <alignment horizontal="center" vertical="center" wrapText="1"/>
    </xf>
    <xf numFmtId="1" fontId="10" fillId="0" borderId="536" xfId="18" applyNumberFormat="1" applyFont="1" applyBorder="1" applyAlignment="1">
      <alignment horizontal="center" vertical="center" wrapText="1"/>
    </xf>
    <xf numFmtId="1" fontId="10" fillId="0" borderId="878" xfId="0" applyNumberFormat="1" applyFont="1" applyBorder="1" applyAlignment="1">
      <alignment horizontal="center"/>
    </xf>
    <xf numFmtId="1" fontId="10" fillId="0" borderId="882" xfId="0" applyNumberFormat="1" applyFont="1" applyBorder="1" applyAlignment="1">
      <alignment horizontal="center"/>
    </xf>
    <xf numFmtId="1" fontId="10" fillId="0" borderId="889" xfId="18" quotePrefix="1" applyNumberFormat="1" applyFont="1" applyBorder="1" applyAlignment="1" applyProtection="1">
      <alignment horizontal="center" vertical="center"/>
      <protection hidden="1"/>
    </xf>
    <xf numFmtId="1" fontId="10" fillId="0" borderId="537" xfId="18" quotePrefix="1" applyNumberFormat="1" applyFont="1" applyBorder="1" applyAlignment="1" applyProtection="1">
      <alignment horizontal="center" vertical="center"/>
      <protection hidden="1"/>
    </xf>
    <xf numFmtId="1" fontId="10" fillId="0" borderId="674" xfId="18" applyNumberFormat="1" applyFont="1" applyBorder="1" applyAlignment="1">
      <alignment horizontal="center" vertical="center" wrapText="1"/>
    </xf>
    <xf numFmtId="1" fontId="10" fillId="0" borderId="637" xfId="18" applyNumberFormat="1" applyFont="1" applyBorder="1" applyAlignment="1">
      <alignment horizontal="center" vertical="center" wrapText="1"/>
    </xf>
    <xf numFmtId="1" fontId="10" fillId="0" borderId="829" xfId="18" applyNumberFormat="1" applyFont="1" applyBorder="1" applyAlignment="1">
      <alignment horizontal="center" vertical="center" wrapText="1"/>
    </xf>
    <xf numFmtId="1" fontId="10" fillId="0" borderId="129" xfId="18" applyNumberFormat="1" applyFont="1" applyBorder="1" applyAlignment="1">
      <alignment horizontal="center" vertical="center" wrapText="1"/>
    </xf>
    <xf numFmtId="1" fontId="10" fillId="0" borderId="552" xfId="18" quotePrefix="1" applyNumberFormat="1" applyFont="1" applyBorder="1" applyAlignment="1" applyProtection="1">
      <alignment horizontal="center" vertical="center"/>
      <protection hidden="1"/>
    </xf>
    <xf numFmtId="1" fontId="10" fillId="0" borderId="129" xfId="18" quotePrefix="1" applyNumberFormat="1" applyFont="1" applyBorder="1" applyAlignment="1" applyProtection="1">
      <alignment horizontal="center" vertical="center"/>
      <protection hidden="1"/>
    </xf>
    <xf numFmtId="1" fontId="10" fillId="0" borderId="706" xfId="18" applyNumberFormat="1" applyFont="1" applyBorder="1" applyAlignment="1">
      <alignment horizontal="center" vertical="center" wrapText="1"/>
    </xf>
    <xf numFmtId="1" fontId="10" fillId="0" borderId="217" xfId="18" applyNumberFormat="1" applyFont="1" applyBorder="1" applyAlignment="1">
      <alignment horizontal="center" vertical="center" wrapText="1"/>
    </xf>
    <xf numFmtId="1" fontId="10" fillId="0" borderId="674" xfId="18" applyNumberFormat="1" applyFont="1" applyBorder="1" applyAlignment="1">
      <alignment horizontal="center" vertical="center"/>
    </xf>
    <xf numFmtId="1" fontId="10" fillId="0" borderId="882" xfId="0" applyNumberFormat="1" applyFont="1" applyBorder="1" applyAlignment="1">
      <alignment horizontal="center" vertical="center"/>
    </xf>
    <xf numFmtId="1" fontId="10" fillId="0" borderId="854" xfId="18" applyNumberFormat="1" applyFont="1" applyBorder="1" applyAlignment="1" applyProtection="1">
      <alignment horizontal="center" vertical="center"/>
      <protection hidden="1"/>
    </xf>
    <xf numFmtId="1" fontId="10" fillId="0" borderId="849" xfId="18" applyNumberFormat="1" applyFont="1" applyBorder="1" applyAlignment="1" applyProtection="1">
      <alignment horizontal="center" vertical="center"/>
      <protection hidden="1"/>
    </xf>
    <xf numFmtId="1" fontId="10" fillId="0" borderId="682" xfId="17" applyNumberFormat="1" applyFont="1" applyBorder="1" applyAlignment="1">
      <alignment wrapText="1"/>
    </xf>
    <xf numFmtId="1" fontId="10" fillId="0" borderId="679" xfId="17" applyNumberFormat="1" applyFont="1" applyBorder="1" applyAlignment="1">
      <alignment horizontal="right" wrapText="1"/>
    </xf>
    <xf numFmtId="1" fontId="10" fillId="0" borderId="690" xfId="17" applyNumberFormat="1" applyFont="1" applyBorder="1" applyAlignment="1">
      <alignment horizontal="right" wrapText="1"/>
    </xf>
    <xf numFmtId="1" fontId="10" fillId="0" borderId="680" xfId="18" applyNumberFormat="1" applyFont="1" applyBorder="1" applyAlignment="1">
      <alignment horizontal="right"/>
    </xf>
    <xf numFmtId="1" fontId="10" fillId="7" borderId="681" xfId="18" applyNumberFormat="1" applyFont="1" applyFill="1" applyBorder="1" applyProtection="1">
      <protection locked="0"/>
    </xf>
    <xf numFmtId="1" fontId="10" fillId="7" borderId="680" xfId="18" applyNumberFormat="1" applyFont="1" applyFill="1" applyBorder="1" applyProtection="1">
      <protection locked="0"/>
    </xf>
    <xf numFmtId="1" fontId="10" fillId="8" borderId="60" xfId="18" applyNumberFormat="1" applyFont="1" applyFill="1" applyBorder="1"/>
    <xf numFmtId="1" fontId="10" fillId="8" borderId="702" xfId="18" applyNumberFormat="1" applyFont="1" applyFill="1" applyBorder="1"/>
    <xf numFmtId="1" fontId="10" fillId="7" borderId="301" xfId="18" applyNumberFormat="1" applyFont="1" applyFill="1" applyBorder="1" applyProtection="1">
      <protection locked="0"/>
    </xf>
    <xf numFmtId="1" fontId="10" fillId="7" borderId="113" xfId="18" applyNumberFormat="1" applyFont="1" applyFill="1" applyBorder="1" applyProtection="1">
      <protection locked="0"/>
    </xf>
    <xf numFmtId="1" fontId="10" fillId="0" borderId="32" xfId="19" applyNumberFormat="1" applyFont="1" applyBorder="1" applyAlignment="1">
      <alignment vertical="center" wrapText="1"/>
    </xf>
    <xf numFmtId="1" fontId="10" fillId="0" borderId="36" xfId="19" applyNumberFormat="1" applyFont="1" applyBorder="1" applyAlignment="1">
      <alignment horizontal="right" wrapText="1"/>
    </xf>
    <xf numFmtId="1" fontId="10" fillId="0" borderId="57" xfId="19" applyNumberFormat="1" applyFont="1" applyBorder="1" applyAlignment="1">
      <alignment horizontal="right" wrapText="1"/>
    </xf>
    <xf numFmtId="1" fontId="10" fillId="0" borderId="34" xfId="18" applyNumberFormat="1" applyFont="1" applyBorder="1" applyAlignment="1">
      <alignment horizontal="right"/>
    </xf>
    <xf numFmtId="1" fontId="10" fillId="8" borderId="674" xfId="18" applyNumberFormat="1" applyFont="1" applyFill="1" applyBorder="1"/>
    <xf numFmtId="1" fontId="10" fillId="7" borderId="314" xfId="18" applyNumberFormat="1" applyFont="1" applyFill="1" applyBorder="1" applyProtection="1">
      <protection locked="0"/>
    </xf>
    <xf numFmtId="1" fontId="10" fillId="7" borderId="674" xfId="18" applyNumberFormat="1" applyFont="1" applyFill="1" applyBorder="1" applyProtection="1">
      <protection locked="0"/>
    </xf>
    <xf numFmtId="1" fontId="10" fillId="7" borderId="37" xfId="18" applyNumberFormat="1" applyFont="1" applyFill="1" applyBorder="1" applyProtection="1">
      <protection locked="0"/>
    </xf>
    <xf numFmtId="1" fontId="10" fillId="7" borderId="38" xfId="18" applyNumberFormat="1" applyFont="1" applyFill="1" applyBorder="1" applyProtection="1">
      <protection locked="0"/>
    </xf>
    <xf numFmtId="1" fontId="10" fillId="7" borderId="33" xfId="18" applyNumberFormat="1" applyFont="1" applyFill="1" applyBorder="1" applyProtection="1">
      <protection locked="0"/>
    </xf>
    <xf numFmtId="1" fontId="10" fillId="7" borderId="34" xfId="18" applyNumberFormat="1" applyFont="1" applyFill="1" applyBorder="1" applyProtection="1">
      <protection locked="0"/>
    </xf>
    <xf numFmtId="1" fontId="10" fillId="7" borderId="78" xfId="18" applyNumberFormat="1" applyFont="1" applyFill="1" applyBorder="1" applyProtection="1">
      <protection locked="0"/>
    </xf>
    <xf numFmtId="1" fontId="10" fillId="7" borderId="299" xfId="18" applyNumberFormat="1" applyFont="1" applyFill="1" applyBorder="1" applyProtection="1">
      <protection locked="0"/>
    </xf>
    <xf numFmtId="1" fontId="10" fillId="7" borderId="35" xfId="18" applyNumberFormat="1" applyFont="1" applyFill="1" applyBorder="1" applyProtection="1">
      <protection locked="0"/>
    </xf>
    <xf numFmtId="1" fontId="10" fillId="0" borderId="25" xfId="19" applyNumberFormat="1" applyFont="1" applyBorder="1" applyAlignment="1">
      <alignment horizontal="right" wrapText="1"/>
    </xf>
    <xf numFmtId="1" fontId="10" fillId="0" borderId="23" xfId="19" applyNumberFormat="1" applyFont="1" applyBorder="1" applyAlignment="1">
      <alignment horizontal="right" wrapText="1"/>
    </xf>
    <xf numFmtId="1" fontId="10" fillId="0" borderId="60" xfId="18" applyNumberFormat="1" applyFont="1" applyBorder="1" applyAlignment="1">
      <alignment horizontal="right"/>
    </xf>
    <xf numFmtId="1" fontId="10" fillId="8" borderId="24" xfId="18" applyNumberFormat="1" applyFont="1" applyFill="1" applyBorder="1"/>
    <xf numFmtId="1" fontId="10" fillId="7" borderId="24" xfId="18" applyNumberFormat="1" applyFont="1" applyFill="1" applyBorder="1" applyProtection="1">
      <protection locked="0"/>
    </xf>
    <xf numFmtId="1" fontId="10" fillId="7" borderId="60" xfId="18" applyNumberFormat="1" applyFont="1" applyFill="1" applyBorder="1" applyProtection="1">
      <protection locked="0"/>
    </xf>
    <xf numFmtId="1" fontId="10" fillId="7" borderId="82" xfId="18" applyNumberFormat="1" applyFont="1" applyFill="1" applyBorder="1" applyProtection="1">
      <protection locked="0"/>
    </xf>
    <xf numFmtId="1" fontId="10" fillId="0" borderId="26" xfId="0" applyNumberFormat="1" applyFont="1" applyBorder="1" applyAlignment="1">
      <alignment vertical="center"/>
    </xf>
    <xf numFmtId="1" fontId="10" fillId="0" borderId="25" xfId="0" applyNumberFormat="1" applyFont="1" applyBorder="1" applyAlignment="1">
      <alignment horizontal="right"/>
    </xf>
    <xf numFmtId="1" fontId="10" fillId="0" borderId="23" xfId="0" applyNumberFormat="1" applyFont="1" applyBorder="1" applyAlignment="1">
      <alignment horizontal="right"/>
    </xf>
    <xf numFmtId="1" fontId="10" fillId="7" borderId="82" xfId="0" applyNumberFormat="1" applyFont="1" applyFill="1" applyBorder="1" applyAlignment="1" applyProtection="1">
      <alignment horizontal="right"/>
      <protection locked="0"/>
    </xf>
    <xf numFmtId="1" fontId="10" fillId="0" borderId="32" xfId="17" applyNumberFormat="1" applyFont="1" applyBorder="1" applyAlignment="1">
      <alignment vertical="center" wrapText="1"/>
    </xf>
    <xf numFmtId="1" fontId="10" fillId="0" borderId="36" xfId="0" applyNumberFormat="1" applyFont="1" applyBorder="1" applyAlignment="1">
      <alignment horizontal="right"/>
    </xf>
    <xf numFmtId="1" fontId="10" fillId="0" borderId="57" xfId="0" applyNumberFormat="1" applyFont="1" applyBorder="1" applyAlignment="1">
      <alignment horizontal="right"/>
    </xf>
    <xf numFmtId="1" fontId="10" fillId="0" borderId="36" xfId="17" applyNumberFormat="1" applyFont="1" applyBorder="1" applyAlignment="1">
      <alignment vertical="center" wrapText="1"/>
    </xf>
    <xf numFmtId="1" fontId="10" fillId="0" borderId="706" xfId="0" applyNumberFormat="1" applyFont="1" applyBorder="1" applyAlignment="1">
      <alignment horizontal="right"/>
    </xf>
    <xf numFmtId="1" fontId="10" fillId="0" borderId="217" xfId="0" applyNumberFormat="1" applyFont="1" applyBorder="1" applyAlignment="1">
      <alignment horizontal="right"/>
    </xf>
    <xf numFmtId="1" fontId="10" fillId="7" borderId="300" xfId="18" applyNumberFormat="1" applyFont="1" applyFill="1" applyBorder="1" applyProtection="1">
      <protection locked="0"/>
    </xf>
    <xf numFmtId="1" fontId="10" fillId="7" borderId="40" xfId="18" applyNumberFormat="1" applyFont="1" applyFill="1" applyBorder="1" applyProtection="1">
      <protection locked="0"/>
    </xf>
    <xf numFmtId="1" fontId="10" fillId="0" borderId="78" xfId="0" applyNumberFormat="1" applyFont="1" applyBorder="1" applyAlignment="1">
      <alignment vertical="center" wrapText="1"/>
    </xf>
    <xf numFmtId="1" fontId="10" fillId="0" borderId="44" xfId="17" applyNumberFormat="1" applyFont="1" applyBorder="1" applyAlignment="1">
      <alignment vertical="center" wrapText="1"/>
    </xf>
    <xf numFmtId="1" fontId="10" fillId="0" borderId="658" xfId="0" applyNumberFormat="1" applyFont="1" applyBorder="1" applyAlignment="1">
      <alignment horizontal="right"/>
    </xf>
    <xf numFmtId="1" fontId="10" fillId="0" borderId="767" xfId="0" applyNumberFormat="1" applyFont="1" applyBorder="1" applyAlignment="1">
      <alignment horizontal="right"/>
    </xf>
    <xf numFmtId="1" fontId="10" fillId="0" borderId="47" xfId="18" applyNumberFormat="1" applyFont="1" applyBorder="1" applyAlignment="1">
      <alignment horizontal="right"/>
    </xf>
    <xf numFmtId="1" fontId="10" fillId="7" borderId="46" xfId="18" applyNumberFormat="1" applyFont="1" applyFill="1" applyBorder="1" applyProtection="1">
      <protection locked="0"/>
    </xf>
    <xf numFmtId="1" fontId="10" fillId="7" borderId="47" xfId="18" applyNumberFormat="1" applyFont="1" applyFill="1" applyBorder="1" applyProtection="1">
      <protection locked="0"/>
    </xf>
    <xf numFmtId="1" fontId="10" fillId="7" borderId="81" xfId="18" applyNumberFormat="1" applyFont="1" applyFill="1" applyBorder="1" applyProtection="1">
      <protection locked="0"/>
    </xf>
    <xf numFmtId="1" fontId="10" fillId="7" borderId="317" xfId="18" applyNumberFormat="1" applyFont="1" applyFill="1" applyBorder="1" applyProtection="1">
      <protection locked="0"/>
    </xf>
    <xf numFmtId="1" fontId="10" fillId="7" borderId="45" xfId="18" applyNumberFormat="1" applyFont="1" applyFill="1" applyBorder="1" applyProtection="1">
      <protection locked="0"/>
    </xf>
    <xf numFmtId="1" fontId="10" fillId="0" borderId="885" xfId="0" applyNumberFormat="1" applyFont="1" applyBorder="1" applyAlignment="1">
      <alignment horizontal="center"/>
    </xf>
    <xf numFmtId="1" fontId="10" fillId="0" borderId="649" xfId="0" applyNumberFormat="1" applyFont="1" applyBorder="1" applyAlignment="1">
      <alignment horizontal="center" vertical="center" wrapText="1"/>
    </xf>
    <xf numFmtId="1" fontId="10" fillId="0" borderId="85" xfId="0" applyNumberFormat="1" applyFont="1" applyBorder="1" applyAlignment="1">
      <alignment horizontal="center" vertical="center"/>
    </xf>
    <xf numFmtId="1" fontId="10" fillId="0" borderId="648" xfId="0" applyNumberFormat="1" applyFont="1" applyBorder="1" applyAlignment="1">
      <alignment horizontal="center" vertical="center"/>
    </xf>
    <xf numFmtId="1" fontId="10" fillId="0" borderId="652" xfId="0" applyNumberFormat="1" applyFont="1" applyBorder="1" applyAlignment="1">
      <alignment horizontal="center" vertical="center"/>
    </xf>
    <xf numFmtId="1" fontId="10" fillId="0" borderId="648" xfId="0" applyNumberFormat="1" applyFont="1" applyBorder="1"/>
    <xf numFmtId="1" fontId="10" fillId="7" borderId="650" xfId="0" applyNumberFormat="1" applyFont="1" applyFill="1" applyBorder="1" applyProtection="1">
      <protection locked="0"/>
    </xf>
    <xf numFmtId="1" fontId="10" fillId="7" borderId="649" xfId="0" applyNumberFormat="1" applyFont="1" applyFill="1" applyBorder="1" applyProtection="1">
      <protection locked="0"/>
    </xf>
    <xf numFmtId="1" fontId="10" fillId="7" borderId="652" xfId="0" applyNumberFormat="1" applyFont="1" applyFill="1" applyBorder="1" applyProtection="1">
      <protection locked="0"/>
    </xf>
    <xf numFmtId="1" fontId="10" fillId="7" borderId="888" xfId="0" applyNumberFormat="1" applyFont="1" applyFill="1" applyBorder="1" applyProtection="1">
      <protection locked="0"/>
    </xf>
    <xf numFmtId="1" fontId="10" fillId="7" borderId="849" xfId="0" applyNumberFormat="1" applyFont="1" applyFill="1" applyBorder="1" applyProtection="1">
      <protection locked="0"/>
    </xf>
    <xf numFmtId="1" fontId="10" fillId="7" borderId="678" xfId="0" applyNumberFormat="1" applyFont="1" applyFill="1" applyBorder="1" applyProtection="1">
      <protection locked="0"/>
    </xf>
    <xf numFmtId="1" fontId="10" fillId="0" borderId="882" xfId="0" applyNumberFormat="1" applyFont="1" applyBorder="1" applyAlignment="1">
      <alignment horizontal="center" vertical="center"/>
    </xf>
    <xf numFmtId="1" fontId="10" fillId="0" borderId="878" xfId="0" applyNumberFormat="1" applyFont="1" applyBorder="1" applyAlignment="1">
      <alignment horizontal="center" vertical="center"/>
    </xf>
    <xf numFmtId="1" fontId="10" fillId="0" borderId="649" xfId="0" applyNumberFormat="1" applyFont="1" applyBorder="1" applyAlignment="1">
      <alignment horizontal="center" vertical="center"/>
    </xf>
    <xf numFmtId="1" fontId="10" fillId="0" borderId="882" xfId="0" applyNumberFormat="1" applyFont="1" applyBorder="1" applyAlignment="1">
      <alignment horizontal="center" vertical="center" wrapText="1"/>
    </xf>
    <xf numFmtId="1" fontId="10" fillId="0" borderId="885" xfId="0" applyNumberFormat="1" applyFont="1" applyBorder="1" applyAlignment="1">
      <alignment horizontal="center" vertical="center"/>
    </xf>
    <xf numFmtId="1" fontId="10" fillId="0" borderId="580" xfId="0" applyNumberFormat="1" applyFont="1" applyBorder="1" applyAlignment="1">
      <alignment horizontal="center" vertical="center"/>
    </xf>
    <xf numFmtId="1" fontId="10" fillId="0" borderId="884" xfId="0" applyNumberFormat="1" applyFont="1" applyBorder="1"/>
    <xf numFmtId="1" fontId="10" fillId="0" borderId="679" xfId="0" applyNumberFormat="1" applyFont="1" applyBorder="1" applyAlignment="1">
      <alignment horizontal="right"/>
    </xf>
    <xf numFmtId="1" fontId="10" fillId="0" borderId="690" xfId="0" applyNumberFormat="1" applyFont="1" applyBorder="1" applyAlignment="1">
      <alignment horizontal="right"/>
    </xf>
    <xf numFmtId="1" fontId="10" fillId="0" borderId="680" xfId="0" applyNumberFormat="1" applyFont="1" applyBorder="1" applyAlignment="1">
      <alignment horizontal="right"/>
    </xf>
    <xf numFmtId="1" fontId="10" fillId="7" borderId="682" xfId="0" applyNumberFormat="1" applyFont="1" applyFill="1" applyBorder="1" applyProtection="1">
      <protection locked="0"/>
    </xf>
    <xf numFmtId="1" fontId="10" fillId="7" borderId="537" xfId="0" applyNumberFormat="1" applyFont="1" applyFill="1" applyBorder="1" applyProtection="1">
      <protection locked="0"/>
    </xf>
    <xf numFmtId="1" fontId="10" fillId="0" borderId="706" xfId="0" applyNumberFormat="1" applyFont="1" applyBorder="1"/>
    <xf numFmtId="1" fontId="10" fillId="0" borderId="44" xfId="0" applyNumberFormat="1" applyFont="1" applyBorder="1" applyAlignment="1">
      <alignment horizontal="right"/>
    </xf>
    <xf numFmtId="1" fontId="10" fillId="0" borderId="170" xfId="0" applyNumberFormat="1" applyFont="1" applyBorder="1" applyAlignment="1">
      <alignment horizontal="right"/>
    </xf>
    <xf numFmtId="1" fontId="10" fillId="7" borderId="61" xfId="0" applyNumberFormat="1" applyFont="1" applyFill="1" applyBorder="1" applyProtection="1">
      <protection locked="0"/>
    </xf>
    <xf numFmtId="1" fontId="10" fillId="7" borderId="42" xfId="0" applyNumberFormat="1" applyFont="1" applyFill="1" applyBorder="1" applyProtection="1">
      <protection locked="0"/>
    </xf>
    <xf numFmtId="1" fontId="10" fillId="7" borderId="674" xfId="0" applyNumberFormat="1" applyFont="1" applyFill="1" applyBorder="1" applyProtection="1">
      <protection locked="0"/>
    </xf>
    <xf numFmtId="1" fontId="10" fillId="0" borderId="648" xfId="0" applyNumberFormat="1" applyFont="1" applyBorder="1" applyAlignment="1">
      <alignment horizontal="center"/>
    </xf>
    <xf numFmtId="1" fontId="10" fillId="0" borderId="650" xfId="0" applyNumberFormat="1" applyFont="1" applyBorder="1"/>
    <xf numFmtId="1" fontId="10" fillId="0" borderId="649" xfId="0" applyNumberFormat="1" applyFont="1" applyBorder="1"/>
    <xf numFmtId="1" fontId="10" fillId="0" borderId="652" xfId="0" applyNumberFormat="1" applyFont="1" applyBorder="1"/>
    <xf numFmtId="1" fontId="10" fillId="0" borderId="888" xfId="0" applyNumberFormat="1" applyFont="1" applyBorder="1"/>
    <xf numFmtId="1" fontId="10" fillId="0" borderId="849" xfId="0" applyNumberFormat="1" applyFont="1" applyBorder="1"/>
    <xf numFmtId="1" fontId="10" fillId="0" borderId="878" xfId="0" applyNumberFormat="1" applyFont="1" applyBorder="1"/>
    <xf numFmtId="1" fontId="10" fillId="0" borderId="678" xfId="0" applyNumberFormat="1" applyFont="1" applyBorder="1"/>
    <xf numFmtId="1" fontId="10" fillId="0" borderId="890" xfId="0" applyNumberFormat="1" applyFont="1" applyBorder="1" applyAlignment="1">
      <alignment horizontal="center" vertical="center" wrapText="1"/>
    </xf>
    <xf numFmtId="1" fontId="10" fillId="0" borderId="637" xfId="0" applyNumberFormat="1" applyFont="1" applyBorder="1" applyAlignment="1">
      <alignment horizontal="center" vertical="center"/>
    </xf>
    <xf numFmtId="1" fontId="10" fillId="0" borderId="878" xfId="0" applyNumberFormat="1" applyFont="1" applyBorder="1" applyAlignment="1">
      <alignment horizontal="center" vertical="center" wrapText="1"/>
    </xf>
    <xf numFmtId="1" fontId="10" fillId="0" borderId="16" xfId="0" applyNumberFormat="1" applyFont="1" applyBorder="1" applyAlignment="1">
      <alignment horizontal="center" vertical="center" wrapText="1"/>
    </xf>
    <xf numFmtId="1" fontId="10" fillId="0" borderId="650" xfId="0" applyNumberFormat="1" applyFont="1" applyBorder="1" applyAlignment="1">
      <alignment horizontal="center" vertical="center" wrapText="1"/>
    </xf>
    <xf numFmtId="1" fontId="10" fillId="0" borderId="649" xfId="0" applyNumberFormat="1" applyFont="1" applyBorder="1" applyAlignment="1">
      <alignment horizontal="center" vertical="center" wrapText="1"/>
    </xf>
    <xf numFmtId="1" fontId="10" fillId="0" borderId="652" xfId="0" applyNumberFormat="1" applyFont="1" applyBorder="1" applyAlignment="1">
      <alignment horizontal="center" vertical="center" wrapText="1"/>
    </xf>
    <xf numFmtId="1" fontId="10" fillId="0" borderId="882" xfId="0" applyNumberFormat="1" applyFont="1" applyBorder="1" applyAlignment="1">
      <alignment horizontal="center" vertical="center" wrapText="1"/>
    </xf>
    <xf numFmtId="1" fontId="10" fillId="0" borderId="885" xfId="0" applyNumberFormat="1" applyFont="1" applyBorder="1" applyAlignment="1">
      <alignment horizontal="center" vertical="center" wrapText="1"/>
    </xf>
    <xf numFmtId="1" fontId="10" fillId="0" borderId="584" xfId="0" applyNumberFormat="1" applyFont="1" applyBorder="1" applyAlignment="1">
      <alignment horizontal="center" vertical="center" wrapText="1"/>
    </xf>
    <xf numFmtId="1" fontId="10" fillId="0" borderId="682" xfId="0" applyNumberFormat="1" applyFont="1" applyBorder="1"/>
    <xf numFmtId="1" fontId="10" fillId="12" borderId="25" xfId="0" applyNumberFormat="1" applyFont="1" applyFill="1" applyBorder="1"/>
    <xf numFmtId="1" fontId="10" fillId="0" borderId="674" xfId="0" applyNumberFormat="1" applyFont="1" applyBorder="1" applyAlignment="1">
      <alignment horizontal="right"/>
    </xf>
    <xf numFmtId="1" fontId="8" fillId="38" borderId="706" xfId="0" applyNumberFormat="1" applyFont="1" applyFill="1" applyBorder="1" applyProtection="1">
      <protection locked="0"/>
    </xf>
    <xf numFmtId="1" fontId="10" fillId="0" borderId="878" xfId="0" applyNumberFormat="1" applyFont="1" applyBorder="1" applyAlignment="1">
      <alignment horizontal="center"/>
    </xf>
    <xf numFmtId="1" fontId="10" fillId="0" borderId="708" xfId="0" applyNumberFormat="1" applyFont="1" applyBorder="1"/>
    <xf numFmtId="1" fontId="10" fillId="0" borderId="649" xfId="0" applyNumberFormat="1" applyFont="1" applyBorder="1" applyAlignment="1">
      <alignment horizontal="center"/>
    </xf>
    <xf numFmtId="1" fontId="10" fillId="0" borderId="682" xfId="0" applyNumberFormat="1" applyFont="1" applyBorder="1" applyAlignment="1">
      <alignment vertical="center"/>
    </xf>
    <xf numFmtId="1" fontId="10" fillId="8" borderId="30" xfId="18" applyNumberFormat="1" applyFont="1" applyFill="1" applyBorder="1"/>
    <xf numFmtId="1" fontId="10" fillId="8" borderId="690" xfId="18" applyNumberFormat="1" applyFont="1" applyFill="1" applyBorder="1"/>
    <xf numFmtId="1" fontId="10" fillId="8" borderId="55" xfId="18" applyNumberFormat="1" applyFont="1" applyFill="1" applyBorder="1"/>
    <xf numFmtId="1" fontId="10" fillId="8" borderId="682" xfId="18" applyNumberFormat="1" applyFont="1" applyFill="1" applyBorder="1"/>
    <xf numFmtId="1" fontId="10" fillId="8" borderId="57" xfId="18" applyNumberFormat="1" applyFont="1" applyFill="1" applyBorder="1"/>
    <xf numFmtId="1" fontId="10" fillId="8" borderId="59" xfId="18" applyNumberFormat="1" applyFont="1" applyFill="1" applyBorder="1"/>
    <xf numFmtId="1" fontId="10" fillId="8" borderId="35" xfId="18" applyNumberFormat="1" applyFont="1" applyFill="1" applyBorder="1"/>
    <xf numFmtId="1" fontId="10" fillId="0" borderId="42" xfId="0" applyNumberFormat="1" applyFont="1" applyBorder="1" applyAlignment="1">
      <alignment vertical="center"/>
    </xf>
    <xf numFmtId="1" fontId="10" fillId="0" borderId="39" xfId="0" applyNumberFormat="1" applyFont="1" applyBorder="1" applyAlignment="1">
      <alignment horizontal="right"/>
    </xf>
    <xf numFmtId="1" fontId="10" fillId="0" borderId="116" xfId="0" applyNumberFormat="1" applyFont="1" applyBorder="1" applyAlignment="1">
      <alignment horizontal="right"/>
    </xf>
    <xf numFmtId="1" fontId="10" fillId="0" borderId="648" xfId="0" applyNumberFormat="1" applyFont="1" applyBorder="1" applyAlignment="1">
      <alignment horizontal="right" vertical="center"/>
    </xf>
    <xf numFmtId="1" fontId="25" fillId="3" borderId="536" xfId="0" applyNumberFormat="1" applyFont="1" applyFill="1" applyBorder="1"/>
    <xf numFmtId="1" fontId="10" fillId="3" borderId="649" xfId="0" applyNumberFormat="1" applyFont="1" applyFill="1" applyBorder="1" applyAlignment="1">
      <alignment horizontal="center" vertical="center"/>
    </xf>
    <xf numFmtId="1" fontId="10" fillId="8" borderId="680" xfId="0" applyNumberFormat="1" applyFont="1" applyFill="1" applyBorder="1" applyAlignment="1">
      <alignment horizontal="right"/>
    </xf>
    <xf numFmtId="1" fontId="10" fillId="8" borderId="60" xfId="0" applyNumberFormat="1" applyFont="1" applyFill="1" applyBorder="1" applyAlignment="1">
      <alignment horizontal="right"/>
    </xf>
    <xf numFmtId="1" fontId="10" fillId="7" borderId="23" xfId="0" applyNumberFormat="1" applyFont="1" applyFill="1" applyBorder="1" applyAlignment="1" applyProtection="1">
      <alignment horizontal="right"/>
      <protection locked="0"/>
    </xf>
    <xf numFmtId="1" fontId="10" fillId="7" borderId="169" xfId="0" applyNumberFormat="1" applyFont="1" applyFill="1" applyBorder="1" applyAlignment="1" applyProtection="1">
      <alignment horizontal="right"/>
      <protection locked="0"/>
    </xf>
    <xf numFmtId="1" fontId="10" fillId="3" borderId="32" xfId="0" applyNumberFormat="1" applyFont="1" applyFill="1" applyBorder="1" applyAlignment="1">
      <alignment vertical="center" wrapText="1"/>
    </xf>
    <xf numFmtId="1" fontId="10" fillId="3" borderId="57" xfId="0" applyNumberFormat="1" applyFont="1" applyFill="1" applyBorder="1" applyAlignment="1">
      <alignment horizontal="right" wrapText="1"/>
    </xf>
    <xf numFmtId="1" fontId="10" fillId="7" borderId="37" xfId="0" applyNumberFormat="1" applyFont="1" applyFill="1" applyBorder="1" applyAlignment="1" applyProtection="1">
      <alignment horizontal="right"/>
      <protection locked="0"/>
    </xf>
    <xf numFmtId="1" fontId="10" fillId="7" borderId="40" xfId="0" applyNumberFormat="1" applyFont="1" applyFill="1" applyBorder="1" applyAlignment="1" applyProtection="1">
      <alignment horizontal="right"/>
      <protection locked="0"/>
    </xf>
    <xf numFmtId="1" fontId="10" fillId="7" borderId="116" xfId="0" applyNumberFormat="1" applyFont="1" applyFill="1" applyBorder="1" applyAlignment="1" applyProtection="1">
      <alignment horizontal="right"/>
      <protection locked="0"/>
    </xf>
    <xf numFmtId="1" fontId="10" fillId="7" borderId="61" xfId="0" applyNumberFormat="1" applyFont="1" applyFill="1" applyBorder="1" applyAlignment="1" applyProtection="1">
      <alignment horizontal="right"/>
      <protection locked="0"/>
    </xf>
    <xf numFmtId="1" fontId="10" fillId="7" borderId="62" xfId="0" applyNumberFormat="1" applyFont="1" applyFill="1" applyBorder="1" applyAlignment="1" applyProtection="1">
      <alignment horizontal="right"/>
      <protection locked="0"/>
    </xf>
    <xf numFmtId="1" fontId="10" fillId="3" borderId="43" xfId="0" applyNumberFormat="1" applyFont="1" applyFill="1" applyBorder="1" applyAlignment="1">
      <alignment vertical="center" wrapText="1"/>
    </xf>
    <xf numFmtId="1" fontId="10" fillId="3" borderId="44" xfId="0" applyNumberFormat="1" applyFont="1" applyFill="1" applyBorder="1" applyAlignment="1">
      <alignment horizontal="right" wrapText="1"/>
    </xf>
    <xf numFmtId="1" fontId="10" fillId="3" borderId="170" xfId="0" applyNumberFormat="1" applyFont="1" applyFill="1" applyBorder="1" applyAlignment="1">
      <alignment horizontal="right" wrapText="1"/>
    </xf>
    <xf numFmtId="1" fontId="25" fillId="5" borderId="0" xfId="0" applyNumberFormat="1" applyFont="1" applyFill="1"/>
    <xf numFmtId="1" fontId="10" fillId="0" borderId="682" xfId="0" applyNumberFormat="1" applyFont="1" applyBorder="1" applyAlignment="1">
      <alignment vertical="center" wrapText="1"/>
    </xf>
    <xf numFmtId="1" fontId="10" fillId="0" borderId="44" xfId="0" applyNumberFormat="1" applyFont="1" applyBorder="1" applyAlignment="1">
      <alignment horizontal="right" vertical="center"/>
    </xf>
    <xf numFmtId="1" fontId="10" fillId="0" borderId="170" xfId="0" applyNumberFormat="1" applyFont="1" applyBorder="1" applyAlignment="1">
      <alignment horizontal="right" vertical="center"/>
    </xf>
    <xf numFmtId="1" fontId="10" fillId="0" borderId="25" xfId="0" applyNumberFormat="1" applyFont="1" applyBorder="1" applyAlignment="1">
      <alignment horizontal="right" vertical="center"/>
    </xf>
    <xf numFmtId="1" fontId="10" fillId="3" borderId="32" xfId="0" applyNumberFormat="1" applyFont="1" applyFill="1" applyBorder="1"/>
    <xf numFmtId="1" fontId="10" fillId="0" borderId="43" xfId="0" applyNumberFormat="1" applyFont="1" applyBorder="1" applyAlignment="1">
      <alignment vertical="center" wrapText="1"/>
    </xf>
    <xf numFmtId="1" fontId="10" fillId="3" borderId="44" xfId="0" applyNumberFormat="1" applyFont="1" applyFill="1" applyBorder="1" applyAlignment="1">
      <alignment horizontal="right" vertical="center"/>
    </xf>
    <xf numFmtId="1" fontId="10" fillId="0" borderId="884" xfId="0" applyNumberFormat="1" applyFont="1" applyBorder="1" applyAlignment="1">
      <alignment horizontal="center" vertical="center"/>
    </xf>
    <xf numFmtId="1" fontId="10" fillId="3" borderId="682" xfId="0" applyNumberFormat="1" applyFont="1" applyFill="1" applyBorder="1" applyAlignment="1">
      <alignment vertical="center" wrapText="1"/>
    </xf>
    <xf numFmtId="1" fontId="10" fillId="3" borderId="36" xfId="0" applyNumberFormat="1" applyFont="1" applyFill="1" applyBorder="1" applyAlignment="1">
      <alignment horizontal="right" wrapText="1"/>
    </xf>
    <xf numFmtId="1" fontId="10" fillId="3" borderId="34" xfId="0" applyNumberFormat="1" applyFont="1" applyFill="1" applyBorder="1" applyAlignment="1">
      <alignment horizontal="right"/>
    </xf>
    <xf numFmtId="1" fontId="10" fillId="7" borderId="776" xfId="0" applyNumberFormat="1" applyFont="1" applyFill="1" applyBorder="1" applyAlignment="1" applyProtection="1">
      <alignment horizontal="right"/>
      <protection locked="0"/>
    </xf>
    <xf numFmtId="1" fontId="10" fillId="3" borderId="32" xfId="0" applyNumberFormat="1" applyFont="1" applyFill="1" applyBorder="1" applyAlignment="1">
      <alignment vertical="center"/>
    </xf>
    <xf numFmtId="1" fontId="10" fillId="3" borderId="36" xfId="0" applyNumberFormat="1" applyFont="1" applyFill="1" applyBorder="1" applyAlignment="1">
      <alignment horizontal="right"/>
    </xf>
    <xf numFmtId="1" fontId="10" fillId="3" borderId="57" xfId="0" applyNumberFormat="1" applyFont="1" applyFill="1" applyBorder="1" applyAlignment="1">
      <alignment horizontal="right"/>
    </xf>
    <xf numFmtId="1" fontId="10" fillId="8" borderId="32" xfId="0" applyNumberFormat="1" applyFont="1" applyFill="1" applyBorder="1" applyAlignment="1">
      <alignment horizontal="right"/>
    </xf>
    <xf numFmtId="1" fontId="10" fillId="7" borderId="274" xfId="0" applyNumberFormat="1" applyFont="1" applyFill="1" applyBorder="1" applyAlignment="1" applyProtection="1">
      <alignment horizontal="right"/>
      <protection locked="0"/>
    </xf>
    <xf numFmtId="1" fontId="10" fillId="3" borderId="43" xfId="0" applyNumberFormat="1" applyFont="1" applyFill="1" applyBorder="1" applyAlignment="1">
      <alignment vertical="center"/>
    </xf>
    <xf numFmtId="1" fontId="10" fillId="7" borderId="276" xfId="0" applyNumberFormat="1" applyFont="1" applyFill="1" applyBorder="1" applyAlignment="1" applyProtection="1">
      <alignment horizontal="right"/>
      <protection locked="0"/>
    </xf>
    <xf numFmtId="1" fontId="10" fillId="0" borderId="878" xfId="0" applyNumberFormat="1" applyFont="1" applyBorder="1" applyAlignment="1">
      <alignment horizontal="center" vertical="center"/>
    </xf>
    <xf numFmtId="1" fontId="10" fillId="0" borderId="891" xfId="0" applyNumberFormat="1" applyFont="1" applyBorder="1" applyAlignment="1">
      <alignment horizontal="right"/>
    </xf>
    <xf numFmtId="1" fontId="25" fillId="0" borderId="0" xfId="0" applyNumberFormat="1" applyFont="1" applyAlignment="1">
      <alignment horizontal="left"/>
    </xf>
    <xf numFmtId="1" fontId="27" fillId="0" borderId="0" xfId="0" applyNumberFormat="1" applyFont="1" applyAlignment="1">
      <alignment horizontal="left" wrapText="1"/>
    </xf>
    <xf numFmtId="1" fontId="25" fillId="0" borderId="0" xfId="0" applyNumberFormat="1" applyFont="1" applyAlignment="1">
      <alignment horizontal="left"/>
    </xf>
    <xf numFmtId="1" fontId="10" fillId="0" borderId="679" xfId="0" applyNumberFormat="1" applyFont="1" applyBorder="1"/>
    <xf numFmtId="1" fontId="10" fillId="0" borderId="34" xfId="0" applyNumberFormat="1" applyFont="1" applyBorder="1" applyAlignment="1">
      <alignment vertical="center"/>
    </xf>
    <xf numFmtId="1" fontId="10" fillId="3" borderId="878" xfId="0" applyNumberFormat="1" applyFont="1" applyFill="1" applyBorder="1" applyAlignment="1">
      <alignment horizontal="center" vertical="center" wrapText="1"/>
    </xf>
    <xf numFmtId="1" fontId="10" fillId="3" borderId="649" xfId="0" applyNumberFormat="1" applyFont="1" applyFill="1" applyBorder="1" applyAlignment="1">
      <alignment horizontal="center" vertical="center" wrapText="1"/>
    </xf>
    <xf numFmtId="1" fontId="10" fillId="3" borderId="650" xfId="0" applyNumberFormat="1" applyFont="1" applyFill="1" applyBorder="1" applyAlignment="1">
      <alignment horizontal="center" vertical="center" wrapText="1"/>
    </xf>
    <xf numFmtId="1" fontId="10" fillId="3" borderId="849" xfId="0" applyNumberFormat="1" applyFont="1" applyFill="1" applyBorder="1" applyAlignment="1">
      <alignment horizontal="center" vertical="center" wrapText="1"/>
    </xf>
    <xf numFmtId="1" fontId="10" fillId="3" borderId="679" xfId="0" applyNumberFormat="1" applyFont="1" applyFill="1" applyBorder="1" applyAlignment="1">
      <alignment horizontal="left" vertical="center" wrapText="1"/>
    </xf>
    <xf numFmtId="1" fontId="10" fillId="3" borderId="690" xfId="0" applyNumberFormat="1" applyFont="1" applyFill="1" applyBorder="1" applyAlignment="1">
      <alignment vertical="center" wrapText="1"/>
    </xf>
    <xf numFmtId="1" fontId="10" fillId="3" borderId="36" xfId="0" applyNumberFormat="1" applyFont="1" applyFill="1" applyBorder="1" applyAlignment="1">
      <alignment horizontal="left" vertical="center" wrapText="1"/>
    </xf>
    <xf numFmtId="1" fontId="10" fillId="3" borderId="57" xfId="0" applyNumberFormat="1" applyFont="1" applyFill="1" applyBorder="1" applyAlignment="1">
      <alignment vertical="center" wrapText="1"/>
    </xf>
    <xf numFmtId="1" fontId="10" fillId="3" borderId="44" xfId="0" applyNumberFormat="1" applyFont="1" applyFill="1" applyBorder="1" applyAlignment="1">
      <alignment horizontal="left" vertical="center" wrapText="1"/>
    </xf>
    <xf numFmtId="1" fontId="10" fillId="3" borderId="170" xfId="0" applyNumberFormat="1" applyFont="1" applyFill="1" applyBorder="1" applyAlignment="1">
      <alignment vertical="center" wrapText="1"/>
    </xf>
    <xf numFmtId="1" fontId="10" fillId="3" borderId="878" xfId="0" applyNumberFormat="1" applyFont="1" applyFill="1" applyBorder="1" applyAlignment="1">
      <alignment horizontal="center"/>
    </xf>
    <xf numFmtId="1" fontId="10" fillId="3" borderId="649" xfId="0" applyNumberFormat="1" applyFont="1" applyFill="1" applyBorder="1" applyAlignment="1">
      <alignment horizontal="center"/>
    </xf>
    <xf numFmtId="1" fontId="10" fillId="3" borderId="578" xfId="0" applyNumberFormat="1" applyFont="1" applyFill="1" applyBorder="1" applyAlignment="1">
      <alignment horizontal="right"/>
    </xf>
    <xf numFmtId="1" fontId="10" fillId="3" borderId="784" xfId="0" applyNumberFormat="1" applyFont="1" applyFill="1" applyBorder="1" applyAlignment="1">
      <alignment horizontal="right"/>
    </xf>
    <xf numFmtId="1" fontId="25" fillId="3" borderId="0" xfId="0" applyNumberFormat="1" applyFont="1" applyFill="1" applyAlignment="1">
      <alignment horizontal="left"/>
    </xf>
    <xf numFmtId="1" fontId="10" fillId="3" borderId="537" xfId="0" applyNumberFormat="1" applyFont="1" applyFill="1" applyBorder="1" applyAlignment="1">
      <alignment horizontal="center" vertical="center" wrapText="1"/>
    </xf>
    <xf numFmtId="1" fontId="10" fillId="3" borderId="674" xfId="0" applyNumberFormat="1" applyFont="1" applyFill="1" applyBorder="1" applyAlignment="1">
      <alignment horizontal="center" vertical="center" wrapText="1"/>
    </xf>
    <xf numFmtId="1" fontId="10" fillId="3" borderId="129" xfId="0" applyNumberFormat="1" applyFont="1" applyFill="1" applyBorder="1" applyAlignment="1">
      <alignment horizontal="center" vertical="center" wrapText="1"/>
    </xf>
    <xf numFmtId="1" fontId="10" fillId="3" borderId="649" xfId="0" applyNumberFormat="1" applyFont="1" applyFill="1" applyBorder="1" applyAlignment="1">
      <alignment horizontal="center" vertical="center"/>
    </xf>
    <xf numFmtId="1" fontId="10" fillId="3" borderId="652" xfId="0" applyNumberFormat="1" applyFont="1" applyFill="1" applyBorder="1" applyAlignment="1">
      <alignment horizontal="center" vertical="center"/>
    </xf>
    <xf numFmtId="1" fontId="10" fillId="3" borderId="849" xfId="0" applyNumberFormat="1" applyFont="1" applyFill="1" applyBorder="1" applyAlignment="1">
      <alignment horizontal="center" vertical="center"/>
    </xf>
    <xf numFmtId="1" fontId="10" fillId="0" borderId="849" xfId="0" applyNumberFormat="1" applyFont="1" applyBorder="1" applyAlignment="1">
      <alignment horizontal="center" vertical="center"/>
    </xf>
    <xf numFmtId="1" fontId="10" fillId="3" borderId="679" xfId="0" applyNumberFormat="1" applyFont="1" applyFill="1" applyBorder="1" applyAlignment="1">
      <alignment vertical="center" wrapText="1"/>
    </xf>
    <xf numFmtId="1" fontId="10" fillId="3" borderId="679" xfId="0" applyNumberFormat="1" applyFont="1" applyFill="1" applyBorder="1" applyAlignment="1">
      <alignment horizontal="right" vertical="center" wrapText="1"/>
    </xf>
    <xf numFmtId="1" fontId="10" fillId="5" borderId="23" xfId="0" applyNumberFormat="1" applyFont="1" applyFill="1" applyBorder="1" applyAlignment="1">
      <alignment horizontal="right"/>
    </xf>
    <xf numFmtId="1" fontId="10" fillId="5" borderId="113" xfId="0" applyNumberFormat="1" applyFont="1" applyFill="1" applyBorder="1" applyAlignment="1">
      <alignment horizontal="right"/>
    </xf>
    <xf numFmtId="1" fontId="10" fillId="3" borderId="25" xfId="0" applyNumberFormat="1" applyFont="1" applyFill="1" applyBorder="1" applyAlignment="1">
      <alignment horizontal="right" wrapText="1"/>
    </xf>
    <xf numFmtId="1" fontId="10" fillId="5" borderId="57" xfId="0" applyNumberFormat="1" applyFont="1" applyFill="1" applyBorder="1" applyAlignment="1">
      <alignment horizontal="right"/>
    </xf>
    <xf numFmtId="1" fontId="10" fillId="5" borderId="35" xfId="0" applyNumberFormat="1" applyFont="1" applyFill="1" applyBorder="1" applyAlignment="1">
      <alignment horizontal="right"/>
    </xf>
    <xf numFmtId="1" fontId="10" fillId="5" borderId="116" xfId="0" applyNumberFormat="1" applyFont="1" applyFill="1" applyBorder="1" applyAlignment="1">
      <alignment horizontal="right"/>
    </xf>
    <xf numFmtId="1" fontId="10" fillId="5" borderId="40" xfId="0" applyNumberFormat="1" applyFont="1" applyFill="1" applyBorder="1" applyAlignment="1">
      <alignment horizontal="right"/>
    </xf>
    <xf numFmtId="1" fontId="10" fillId="5" borderId="170" xfId="0" applyNumberFormat="1" applyFont="1" applyFill="1" applyBorder="1" applyAlignment="1">
      <alignment horizontal="right"/>
    </xf>
    <xf numFmtId="1" fontId="10" fillId="5" borderId="45" xfId="0" applyNumberFormat="1" applyFont="1" applyFill="1" applyBorder="1" applyAlignment="1">
      <alignment horizontal="right"/>
    </xf>
    <xf numFmtId="1" fontId="25" fillId="0" borderId="882" xfId="0" applyNumberFormat="1" applyFont="1" applyBorder="1" applyAlignment="1">
      <alignment horizontal="left"/>
    </xf>
    <xf numFmtId="1" fontId="10" fillId="3" borderId="648" xfId="0" applyNumberFormat="1" applyFont="1" applyFill="1" applyBorder="1" applyAlignment="1">
      <alignment horizontal="center" vertical="center"/>
    </xf>
    <xf numFmtId="1" fontId="10" fillId="3" borderId="537" xfId="0" applyNumberFormat="1" applyFont="1" applyFill="1" applyBorder="1" applyAlignment="1">
      <alignment horizontal="center" vertical="center" wrapText="1"/>
    </xf>
    <xf numFmtId="1" fontId="10" fillId="3" borderId="537" xfId="0" applyNumberFormat="1" applyFont="1" applyFill="1" applyBorder="1" applyAlignment="1">
      <alignment horizontal="center" vertical="center"/>
    </xf>
    <xf numFmtId="1" fontId="10" fillId="3" borderId="884" xfId="0" applyNumberFormat="1" applyFont="1" applyFill="1" applyBorder="1" applyAlignment="1">
      <alignment horizontal="left" vertical="center" wrapText="1"/>
    </xf>
    <xf numFmtId="1" fontId="10" fillId="3" borderId="679" xfId="0" applyNumberFormat="1" applyFont="1" applyFill="1" applyBorder="1" applyAlignment="1">
      <alignment horizontal="left" vertical="center" wrapText="1"/>
    </xf>
    <xf numFmtId="1" fontId="10" fillId="5" borderId="679" xfId="0" applyNumberFormat="1" applyFont="1" applyFill="1" applyBorder="1" applyAlignment="1">
      <alignment horizontal="right"/>
    </xf>
    <xf numFmtId="1" fontId="10" fillId="7" borderId="884" xfId="0" applyNumberFormat="1" applyFont="1" applyFill="1" applyBorder="1" applyAlignment="1" applyProtection="1">
      <alignment horizontal="right"/>
      <protection locked="0"/>
    </xf>
    <xf numFmtId="1" fontId="10" fillId="3" borderId="706" xfId="0" applyNumberFormat="1" applyFont="1" applyFill="1" applyBorder="1" applyAlignment="1">
      <alignment horizontal="left" vertical="center" wrapText="1"/>
    </xf>
    <xf numFmtId="1" fontId="10" fillId="3" borderId="36" xfId="0" applyNumberFormat="1" applyFont="1" applyFill="1" applyBorder="1" applyAlignment="1">
      <alignment horizontal="left" vertical="center" wrapText="1"/>
    </xf>
    <xf numFmtId="1" fontId="10" fillId="5" borderId="36" xfId="0" applyNumberFormat="1" applyFont="1" applyFill="1" applyBorder="1" applyAlignment="1">
      <alignment horizontal="right"/>
    </xf>
    <xf numFmtId="1" fontId="10" fillId="7" borderId="39" xfId="0" applyNumberFormat="1" applyFont="1" applyFill="1" applyBorder="1" applyAlignment="1" applyProtection="1">
      <alignment horizontal="right"/>
      <protection locked="0"/>
    </xf>
    <xf numFmtId="1" fontId="10" fillId="3" borderId="658" xfId="0" applyNumberFormat="1" applyFont="1" applyFill="1" applyBorder="1" applyAlignment="1">
      <alignment horizontal="left" vertical="center" wrapText="1"/>
    </xf>
    <xf numFmtId="1" fontId="10" fillId="3" borderId="44" xfId="0" applyNumberFormat="1" applyFont="1" applyFill="1" applyBorder="1" applyAlignment="1">
      <alignment horizontal="left" vertical="center" wrapText="1"/>
    </xf>
    <xf numFmtId="1" fontId="10" fillId="5" borderId="44" xfId="0" applyNumberFormat="1" applyFont="1" applyFill="1" applyBorder="1" applyAlignment="1">
      <alignment horizontal="right"/>
    </xf>
    <xf numFmtId="1" fontId="10" fillId="7" borderId="44" xfId="0" applyNumberFormat="1" applyFont="1" applyFill="1" applyBorder="1" applyAlignment="1" applyProtection="1">
      <alignment horizontal="right"/>
      <protection locked="0"/>
    </xf>
    <xf numFmtId="1" fontId="10" fillId="5" borderId="25" xfId="0" applyNumberFormat="1" applyFont="1" applyFill="1" applyBorder="1" applyAlignment="1">
      <alignment horizontal="right"/>
    </xf>
    <xf numFmtId="1" fontId="10" fillId="7" borderId="706" xfId="0" applyNumberFormat="1" applyFont="1" applyFill="1" applyBorder="1" applyAlignment="1" applyProtection="1">
      <alignment horizontal="right"/>
      <protection locked="0"/>
    </xf>
    <xf numFmtId="1" fontId="10" fillId="3" borderId="658" xfId="0" applyNumberFormat="1" applyFont="1" applyFill="1" applyBorder="1" applyAlignment="1">
      <alignment horizontal="left" vertical="center" wrapText="1"/>
    </xf>
    <xf numFmtId="1" fontId="25" fillId="0" borderId="536" xfId="0" applyNumberFormat="1" applyFont="1" applyBorder="1" applyAlignment="1">
      <alignment horizontal="left"/>
    </xf>
    <xf numFmtId="1" fontId="10" fillId="3" borderId="649" xfId="0" applyNumberFormat="1" applyFont="1" applyFill="1" applyBorder="1" applyAlignment="1">
      <alignment horizontal="center" vertical="center" wrapText="1"/>
    </xf>
    <xf numFmtId="1" fontId="10" fillId="3" borderId="648" xfId="0" applyNumberFormat="1" applyFont="1" applyFill="1" applyBorder="1" applyAlignment="1">
      <alignment horizontal="center" vertical="center" wrapText="1"/>
    </xf>
    <xf numFmtId="1" fontId="10" fillId="3" borderId="650" xfId="0" applyNumberFormat="1" applyFont="1" applyFill="1" applyBorder="1" applyAlignment="1">
      <alignment horizontal="center" vertical="center"/>
    </xf>
    <xf numFmtId="1" fontId="10" fillId="7" borderId="217" xfId="0" applyNumberFormat="1" applyFont="1" applyFill="1" applyBorder="1" applyAlignment="1" applyProtection="1">
      <alignment horizontal="right"/>
      <protection locked="0"/>
    </xf>
    <xf numFmtId="1" fontId="10" fillId="0" borderId="658" xfId="0" applyNumberFormat="1" applyFont="1" applyBorder="1" applyAlignment="1">
      <alignment horizontal="left" vertical="center" wrapText="1"/>
    </xf>
    <xf numFmtId="1" fontId="10" fillId="0" borderId="679" xfId="0" applyNumberFormat="1" applyFont="1" applyBorder="1" applyAlignment="1">
      <alignment horizontal="center" vertical="center"/>
    </xf>
    <xf numFmtId="0" fontId="10" fillId="0" borderId="648" xfId="0" applyFont="1" applyBorder="1" applyAlignment="1">
      <alignment horizontal="center" vertical="center" wrapText="1"/>
    </xf>
    <xf numFmtId="1" fontId="10" fillId="0" borderId="36" xfId="0" applyNumberFormat="1" applyFont="1" applyBorder="1" applyAlignment="1">
      <alignment horizontal="center" vertical="center"/>
    </xf>
    <xf numFmtId="1" fontId="10" fillId="0" borderId="44" xfId="0" applyNumberFormat="1" applyFont="1" applyBorder="1" applyAlignment="1">
      <alignment horizontal="center" vertical="center"/>
    </xf>
    <xf numFmtId="1" fontId="10" fillId="3" borderId="648" xfId="0" applyNumberFormat="1" applyFont="1" applyFill="1" applyBorder="1" applyAlignment="1">
      <alignment horizontal="center" vertical="center"/>
    </xf>
    <xf numFmtId="1" fontId="10" fillId="0" borderId="679" xfId="0" applyNumberFormat="1" applyFont="1" applyBorder="1" applyAlignment="1">
      <alignment horizontal="left" vertical="center" wrapText="1"/>
    </xf>
    <xf numFmtId="1" fontId="10" fillId="3" borderId="681" xfId="0" applyNumberFormat="1" applyFont="1" applyFill="1" applyBorder="1" applyAlignment="1">
      <alignment vertical="center" wrapText="1"/>
    </xf>
    <xf numFmtId="1" fontId="10" fillId="3" borderId="680" xfId="0" applyNumberFormat="1" applyFont="1" applyFill="1" applyBorder="1" applyAlignment="1">
      <alignment vertical="center" wrapText="1"/>
    </xf>
    <xf numFmtId="1" fontId="10" fillId="0" borderId="44" xfId="0" applyNumberFormat="1" applyFont="1" applyBorder="1" applyAlignment="1">
      <alignment horizontal="left" vertical="center" wrapText="1"/>
    </xf>
    <xf numFmtId="1" fontId="10" fillId="3" borderId="44" xfId="0" applyNumberFormat="1" applyFont="1" applyFill="1" applyBorder="1" applyAlignment="1">
      <alignment vertical="center" wrapText="1"/>
    </xf>
    <xf numFmtId="1" fontId="10" fillId="3" borderId="46" xfId="0" applyNumberFormat="1" applyFont="1" applyFill="1" applyBorder="1" applyAlignment="1">
      <alignment vertical="center" wrapText="1"/>
    </xf>
    <xf numFmtId="1" fontId="10" fillId="3" borderId="47" xfId="0" applyNumberFormat="1" applyFont="1" applyFill="1" applyBorder="1" applyAlignment="1">
      <alignment vertical="center" wrapText="1"/>
    </xf>
    <xf numFmtId="0" fontId="10" fillId="0" borderId="679" xfId="0" applyFont="1" applyBorder="1" applyAlignment="1">
      <alignment horizontal="left" vertical="center"/>
    </xf>
    <xf numFmtId="0" fontId="10" fillId="0" borderId="44" xfId="0" applyFont="1" applyBorder="1" applyAlignment="1">
      <alignment horizontal="left" vertical="center"/>
    </xf>
    <xf numFmtId="0" fontId="10" fillId="0" borderId="535" xfId="0" applyFont="1" applyBorder="1" applyAlignment="1">
      <alignment horizontal="left" vertical="center"/>
    </xf>
    <xf numFmtId="0" fontId="10" fillId="0" borderId="537" xfId="0" applyFont="1" applyBorder="1" applyAlignment="1">
      <alignment horizontal="left" vertical="center"/>
    </xf>
    <xf numFmtId="1" fontId="10" fillId="3" borderId="25" xfId="0" applyNumberFormat="1" applyFont="1" applyFill="1" applyBorder="1" applyAlignment="1">
      <alignment horizontal="left" vertical="center" wrapText="1"/>
    </xf>
    <xf numFmtId="1" fontId="10" fillId="3" borderId="25" xfId="0" applyNumberFormat="1" applyFont="1" applyFill="1" applyBorder="1" applyAlignment="1">
      <alignment vertical="center" wrapText="1"/>
    </xf>
    <xf numFmtId="1" fontId="10" fillId="3" borderId="24" xfId="0" applyNumberFormat="1" applyFont="1" applyFill="1" applyBorder="1" applyAlignment="1">
      <alignment vertical="center" wrapText="1"/>
    </xf>
    <xf numFmtId="1" fontId="10" fillId="3" borderId="60" xfId="0" applyNumberFormat="1" applyFont="1" applyFill="1" applyBorder="1" applyAlignment="1">
      <alignment vertical="center" wrapText="1"/>
    </xf>
    <xf numFmtId="0" fontId="10" fillId="0" borderId="637" xfId="0" applyFont="1" applyBorder="1" applyAlignment="1">
      <alignment horizontal="left" vertical="center"/>
    </xf>
    <xf numFmtId="0" fontId="10" fillId="0" borderId="129" xfId="0" applyFont="1" applyBorder="1" applyAlignment="1">
      <alignment horizontal="left" vertical="center"/>
    </xf>
    <xf numFmtId="0" fontId="1" fillId="0" borderId="0" xfId="0" applyFont="1" applyAlignment="1">
      <alignment horizontal="left"/>
    </xf>
    <xf numFmtId="1" fontId="1" fillId="3" borderId="0" xfId="0" applyNumberFormat="1" applyFont="1" applyFill="1" applyAlignment="1">
      <alignment horizontal="center" vertical="center"/>
    </xf>
    <xf numFmtId="1" fontId="4" fillId="3" borderId="0" xfId="0" applyNumberFormat="1" applyFont="1" applyFill="1"/>
    <xf numFmtId="1" fontId="42" fillId="3" borderId="892" xfId="0" applyNumberFormat="1" applyFont="1" applyFill="1" applyBorder="1" applyAlignment="1">
      <alignment horizontal="left"/>
    </xf>
    <xf numFmtId="1" fontId="5" fillId="0" borderId="884" xfId="0" applyNumberFormat="1" applyFont="1" applyBorder="1" applyAlignment="1">
      <alignment horizontal="center" vertical="center" wrapText="1"/>
    </xf>
    <xf numFmtId="1" fontId="1" fillId="0" borderId="878" xfId="0" applyNumberFormat="1" applyFont="1" applyBorder="1" applyAlignment="1">
      <alignment horizontal="center" vertical="center"/>
    </xf>
    <xf numFmtId="1" fontId="5" fillId="0" borderId="649" xfId="0" applyNumberFormat="1" applyFont="1" applyBorder="1"/>
    <xf numFmtId="1" fontId="29" fillId="0" borderId="878" xfId="0" applyNumberFormat="1" applyFont="1" applyBorder="1" applyAlignment="1">
      <alignment horizontal="center" vertical="center"/>
    </xf>
    <xf numFmtId="1" fontId="29" fillId="0" borderId="882" xfId="0" applyNumberFormat="1" applyFont="1" applyBorder="1" applyAlignment="1">
      <alignment horizontal="center" vertical="center"/>
    </xf>
    <xf numFmtId="1" fontId="29" fillId="0" borderId="649" xfId="0" applyNumberFormat="1" applyFont="1" applyBorder="1" applyAlignment="1">
      <alignment horizontal="center" vertical="center"/>
    </xf>
    <xf numFmtId="1" fontId="1" fillId="0" borderId="882" xfId="0" applyNumberFormat="1" applyFont="1" applyBorder="1" applyAlignment="1">
      <alignment horizontal="center" vertical="center"/>
    </xf>
    <xf numFmtId="1" fontId="1" fillId="0" borderId="649" xfId="0" applyNumberFormat="1" applyFont="1" applyBorder="1" applyAlignment="1">
      <alignment horizontal="center" vertical="center"/>
    </xf>
    <xf numFmtId="1" fontId="1" fillId="0" borderId="878" xfId="0" applyNumberFormat="1" applyFont="1" applyBorder="1" applyAlignment="1">
      <alignment horizontal="center" vertical="center" wrapText="1"/>
    </xf>
    <xf numFmtId="1" fontId="1" fillId="0" borderId="882" xfId="0" applyNumberFormat="1" applyFont="1" applyBorder="1" applyAlignment="1">
      <alignment horizontal="center" vertical="center" wrapText="1"/>
    </xf>
    <xf numFmtId="1" fontId="1" fillId="0" borderId="885" xfId="0" applyNumberFormat="1" applyFont="1" applyBorder="1" applyAlignment="1">
      <alignment horizontal="center" vertical="center" wrapText="1"/>
    </xf>
    <xf numFmtId="1" fontId="5" fillId="0" borderId="893" xfId="0" applyNumberFormat="1" applyFont="1" applyBorder="1" applyAlignment="1">
      <alignment horizontal="center" vertical="center" wrapText="1"/>
    </xf>
    <xf numFmtId="1" fontId="5" fillId="0" borderId="894" xfId="0" applyNumberFormat="1" applyFont="1" applyBorder="1" applyAlignment="1">
      <alignment horizontal="center" vertical="center"/>
    </xf>
    <xf numFmtId="1" fontId="5" fillId="0" borderId="658" xfId="0" applyNumberFormat="1" applyFont="1" applyBorder="1" applyAlignment="1">
      <alignment horizontal="center" vertical="center"/>
    </xf>
    <xf numFmtId="1" fontId="5" fillId="0" borderId="650" xfId="0" applyNumberFormat="1" applyFont="1" applyBorder="1" applyAlignment="1">
      <alignment horizontal="center" vertical="center"/>
    </xf>
    <xf numFmtId="1" fontId="5" fillId="3" borderId="849" xfId="0" applyNumberFormat="1" applyFont="1" applyFill="1" applyBorder="1" applyAlignment="1">
      <alignment horizontal="center" vertical="center" wrapText="1"/>
    </xf>
    <xf numFmtId="1" fontId="10" fillId="3" borderId="882" xfId="0" applyNumberFormat="1" applyFont="1" applyFill="1" applyBorder="1" applyAlignment="1">
      <alignment horizontal="center" vertical="center" wrapText="1"/>
    </xf>
    <xf numFmtId="1" fontId="10" fillId="3" borderId="708" xfId="0" applyNumberFormat="1" applyFont="1" applyFill="1" applyBorder="1" applyAlignment="1">
      <alignment horizontal="center" vertical="center" wrapText="1"/>
    </xf>
    <xf numFmtId="1" fontId="10" fillId="3" borderId="652" xfId="0" applyNumberFormat="1" applyFont="1" applyFill="1" applyBorder="1" applyAlignment="1">
      <alignment horizontal="center" vertical="center" wrapText="1"/>
    </xf>
    <xf numFmtId="1" fontId="9" fillId="3" borderId="849" xfId="0" applyNumberFormat="1" applyFont="1" applyFill="1" applyBorder="1" applyAlignment="1">
      <alignment horizontal="center" vertical="center" wrapText="1"/>
    </xf>
    <xf numFmtId="1" fontId="5" fillId="0" borderId="652" xfId="0" applyNumberFormat="1" applyFont="1" applyBorder="1" applyAlignment="1">
      <alignment horizontal="center" vertical="center" wrapText="1"/>
    </xf>
    <xf numFmtId="1" fontId="5" fillId="0" borderId="650" xfId="0" applyNumberFormat="1" applyFont="1" applyBorder="1" applyAlignment="1">
      <alignment horizontal="center" vertical="center" wrapText="1"/>
    </xf>
    <xf numFmtId="1" fontId="57" fillId="0" borderId="650" xfId="0" applyNumberFormat="1" applyFont="1" applyBorder="1" applyAlignment="1">
      <alignment horizontal="center" vertical="center" wrapText="1"/>
    </xf>
    <xf numFmtId="1" fontId="57" fillId="0" borderId="708" xfId="0" applyNumberFormat="1" applyFont="1" applyBorder="1" applyAlignment="1">
      <alignment horizontal="center" vertical="center" wrapText="1"/>
    </xf>
    <xf numFmtId="1" fontId="57" fillId="0" borderId="652" xfId="0" applyNumberFormat="1" applyFont="1" applyBorder="1" applyAlignment="1">
      <alignment horizontal="center" vertical="center" wrapText="1"/>
    </xf>
    <xf numFmtId="1" fontId="57" fillId="0" borderId="885" xfId="0" applyNumberFormat="1" applyFont="1" applyBorder="1" applyAlignment="1">
      <alignment horizontal="center" vertical="center" wrapText="1"/>
    </xf>
    <xf numFmtId="1" fontId="5" fillId="0" borderId="687" xfId="0" applyNumberFormat="1" applyFont="1" applyBorder="1" applyAlignment="1">
      <alignment horizontal="center" vertical="center" wrapText="1"/>
    </xf>
    <xf numFmtId="1" fontId="5" fillId="0" borderId="784" xfId="0" applyNumberFormat="1" applyFont="1" applyBorder="1" applyAlignment="1">
      <alignment horizontal="center" vertical="center"/>
    </xf>
    <xf numFmtId="1" fontId="5" fillId="0" borderId="648" xfId="0" applyNumberFormat="1" applyFont="1" applyBorder="1" applyAlignment="1">
      <alignment horizontal="center" vertical="center"/>
    </xf>
    <xf numFmtId="1" fontId="5" fillId="0" borderId="708" xfId="0" applyNumberFormat="1" applyFont="1" applyBorder="1" applyAlignment="1">
      <alignment wrapText="1"/>
    </xf>
    <xf numFmtId="1" fontId="5" fillId="0" borderId="849" xfId="0" applyNumberFormat="1" applyFont="1" applyBorder="1" applyAlignment="1">
      <alignment wrapText="1"/>
    </xf>
    <xf numFmtId="1" fontId="5" fillId="0" borderId="882" xfId="0" applyNumberFormat="1" applyFont="1" applyBorder="1" applyAlignment="1">
      <alignment wrapText="1"/>
    </xf>
    <xf numFmtId="1" fontId="5" fillId="0" borderId="652" xfId="0" applyNumberFormat="1" applyFont="1" applyBorder="1" applyAlignment="1">
      <alignment wrapText="1"/>
    </xf>
    <xf numFmtId="1" fontId="5" fillId="0" borderId="650" xfId="0" applyNumberFormat="1" applyFont="1" applyBorder="1" applyAlignment="1">
      <alignment wrapText="1"/>
    </xf>
    <xf numFmtId="1" fontId="5" fillId="0" borderId="885" xfId="0" applyNumberFormat="1" applyFont="1" applyBorder="1" applyAlignment="1">
      <alignment wrapText="1"/>
    </xf>
    <xf numFmtId="1" fontId="5" fillId="0" borderId="649" xfId="0" applyNumberFormat="1" applyFont="1" applyBorder="1" applyAlignment="1">
      <alignment wrapText="1"/>
    </xf>
    <xf numFmtId="1" fontId="5" fillId="0" borderId="25" xfId="0" applyNumberFormat="1" applyFont="1" applyBorder="1" applyAlignment="1">
      <alignment horizontal="left"/>
    </xf>
    <xf numFmtId="1" fontId="5" fillId="0" borderId="148" xfId="0" applyNumberFormat="1" applyFont="1" applyBorder="1"/>
    <xf numFmtId="1" fontId="9" fillId="5" borderId="0" xfId="0" applyNumberFormat="1" applyFont="1" applyFill="1" applyAlignment="1">
      <alignment vertical="top" wrapText="1"/>
    </xf>
    <xf numFmtId="1" fontId="5" fillId="0" borderId="883" xfId="0" applyNumberFormat="1" applyFont="1" applyBorder="1" applyAlignment="1">
      <alignment horizontal="left"/>
    </xf>
    <xf numFmtId="1" fontId="5" fillId="7" borderId="592" xfId="0" applyNumberFormat="1" applyFont="1" applyFill="1" applyBorder="1" applyProtection="1">
      <protection locked="0"/>
    </xf>
    <xf numFmtId="1" fontId="5" fillId="7" borderId="895" xfId="0" applyNumberFormat="1" applyFont="1" applyFill="1" applyBorder="1" applyProtection="1">
      <protection locked="0"/>
    </xf>
    <xf numFmtId="1" fontId="5" fillId="7" borderId="593" xfId="0" applyNumberFormat="1" applyFont="1" applyFill="1" applyBorder="1" applyProtection="1">
      <protection locked="0"/>
    </xf>
    <xf numFmtId="1" fontId="5" fillId="7" borderId="594" xfId="0" applyNumberFormat="1" applyFont="1" applyFill="1" applyBorder="1" applyProtection="1">
      <protection locked="0"/>
    </xf>
    <xf numFmtId="1" fontId="5" fillId="0" borderId="594" xfId="0" applyNumberFormat="1" applyFont="1" applyBorder="1"/>
    <xf numFmtId="1" fontId="5" fillId="0" borderId="593" xfId="0" applyNumberFormat="1" applyFont="1" applyBorder="1"/>
    <xf numFmtId="1" fontId="5" fillId="7" borderId="243" xfId="0" applyNumberFormat="1" applyFont="1" applyFill="1" applyBorder="1" applyProtection="1">
      <protection locked="0"/>
    </xf>
    <xf numFmtId="1" fontId="5" fillId="7" borderId="245" xfId="0" applyNumberFormat="1" applyFont="1" applyFill="1" applyBorder="1" applyProtection="1">
      <protection locked="0"/>
    </xf>
    <xf numFmtId="1" fontId="5" fillId="0" borderId="896" xfId="0" applyNumberFormat="1" applyFont="1" applyBorder="1" applyAlignment="1">
      <alignment horizontal="left"/>
    </xf>
    <xf numFmtId="1" fontId="5" fillId="7" borderId="897" xfId="0" applyNumberFormat="1" applyFont="1" applyFill="1" applyBorder="1" applyProtection="1">
      <protection locked="0"/>
    </xf>
    <xf numFmtId="1" fontId="5" fillId="7" borderId="898" xfId="0" applyNumberFormat="1" applyFont="1" applyFill="1" applyBorder="1" applyProtection="1">
      <protection locked="0"/>
    </xf>
    <xf numFmtId="1" fontId="5" fillId="8" borderId="899" xfId="0" applyNumberFormat="1" applyFont="1" applyFill="1" applyBorder="1"/>
    <xf numFmtId="1" fontId="5" fillId="8" borderId="900" xfId="0" applyNumberFormat="1" applyFont="1" applyFill="1" applyBorder="1"/>
    <xf numFmtId="1" fontId="5" fillId="8" borderId="901" xfId="0" applyNumberFormat="1" applyFont="1" applyFill="1" applyBorder="1"/>
    <xf numFmtId="1" fontId="5" fillId="8" borderId="902" xfId="0" applyNumberFormat="1" applyFont="1" applyFill="1" applyBorder="1"/>
    <xf numFmtId="1" fontId="5" fillId="0" borderId="901" xfId="0" applyNumberFormat="1" applyFont="1" applyBorder="1"/>
    <xf numFmtId="1" fontId="5" fillId="7" borderId="903" xfId="0" applyNumberFormat="1" applyFont="1" applyFill="1" applyBorder="1" applyProtection="1">
      <protection locked="0"/>
    </xf>
    <xf numFmtId="1" fontId="5" fillId="0" borderId="903" xfId="0" applyNumberFormat="1" applyFont="1" applyBorder="1"/>
    <xf numFmtId="1" fontId="5" fillId="7" borderId="900" xfId="0" applyNumberFormat="1" applyFont="1" applyFill="1" applyBorder="1" applyProtection="1">
      <protection locked="0"/>
    </xf>
    <xf numFmtId="1" fontId="5" fillId="7" borderId="904" xfId="0" applyNumberFormat="1" applyFont="1" applyFill="1" applyBorder="1" applyProtection="1">
      <protection locked="0"/>
    </xf>
    <xf numFmtId="1" fontId="5" fillId="8" borderId="905" xfId="0" applyNumberFormat="1" applyFont="1" applyFill="1" applyBorder="1"/>
    <xf numFmtId="1" fontId="5" fillId="8" borderId="903" xfId="0" applyNumberFormat="1" applyFont="1" applyFill="1" applyBorder="1"/>
    <xf numFmtId="1" fontId="5" fillId="8" borderId="906" xfId="0" applyNumberFormat="1" applyFont="1" applyFill="1" applyBorder="1"/>
    <xf numFmtId="1" fontId="5" fillId="8" borderId="907" xfId="0" applyNumberFormat="1" applyFont="1" applyFill="1" applyBorder="1"/>
    <xf numFmtId="1" fontId="5" fillId="0" borderId="604" xfId="0" applyNumberFormat="1" applyFont="1" applyBorder="1" applyAlignment="1">
      <alignment horizontal="left"/>
    </xf>
    <xf numFmtId="1" fontId="5" fillId="7" borderId="600" xfId="0" applyNumberFormat="1" applyFont="1" applyFill="1" applyBorder="1" applyProtection="1">
      <protection locked="0"/>
    </xf>
    <xf numFmtId="1" fontId="5" fillId="8" borderId="599" xfId="0" applyNumberFormat="1" applyFont="1" applyFill="1" applyBorder="1"/>
    <xf numFmtId="1" fontId="5" fillId="8" borderId="602" xfId="0" applyNumberFormat="1" applyFont="1" applyFill="1" applyBorder="1"/>
    <xf numFmtId="1" fontId="5" fillId="8" borderId="908" xfId="0" applyNumberFormat="1" applyFont="1" applyFill="1" applyBorder="1"/>
    <xf numFmtId="1" fontId="5" fillId="8" borderId="600" xfId="0" applyNumberFormat="1" applyFont="1" applyFill="1" applyBorder="1"/>
    <xf numFmtId="1" fontId="5" fillId="8" borderId="598" xfId="0" applyNumberFormat="1" applyFont="1" applyFill="1" applyBorder="1"/>
    <xf numFmtId="1" fontId="5" fillId="8" borderId="601" xfId="0" applyNumberFormat="1" applyFont="1" applyFill="1" applyBorder="1"/>
    <xf numFmtId="1" fontId="5" fillId="8" borderId="909" xfId="0" applyNumberFormat="1" applyFont="1" applyFill="1" applyBorder="1"/>
    <xf numFmtId="1" fontId="5" fillId="3" borderId="36" xfId="0" applyNumberFormat="1" applyFont="1" applyFill="1" applyBorder="1" applyAlignment="1">
      <alignment horizontal="left" wrapText="1"/>
    </xf>
    <xf numFmtId="1" fontId="5" fillId="8" borderId="78" xfId="0" applyNumberFormat="1" applyFont="1" applyFill="1" applyBorder="1"/>
    <xf numFmtId="1" fontId="5" fillId="8" borderId="224" xfId="0" applyNumberFormat="1" applyFont="1" applyFill="1" applyBorder="1"/>
    <xf numFmtId="1" fontId="5" fillId="8" borderId="81" xfId="0" applyNumberFormat="1" applyFont="1" applyFill="1" applyBorder="1"/>
    <xf numFmtId="1" fontId="5" fillId="3" borderId="0" xfId="0" applyNumberFormat="1" applyFont="1" applyFill="1" applyAlignment="1">
      <alignment horizontal="left" vertical="center"/>
    </xf>
    <xf numFmtId="1" fontId="51" fillId="3" borderId="0" xfId="0" applyNumberFormat="1" applyFont="1" applyFill="1" applyAlignment="1" applyProtection="1">
      <alignment horizontal="right"/>
      <protection locked="0"/>
    </xf>
    <xf numFmtId="1" fontId="51" fillId="3" borderId="0" xfId="0" applyNumberFormat="1" applyFont="1" applyFill="1" applyAlignment="1">
      <alignment horizontal="right"/>
    </xf>
    <xf numFmtId="1" fontId="27" fillId="3" borderId="0" xfId="0" applyNumberFormat="1" applyFont="1" applyFill="1" applyAlignment="1" applyProtection="1">
      <alignment horizontal="right"/>
      <protection locked="0"/>
    </xf>
    <xf numFmtId="1" fontId="27" fillId="3" borderId="0" xfId="0" applyNumberFormat="1" applyFont="1" applyFill="1" applyAlignment="1">
      <alignment horizontal="right"/>
    </xf>
    <xf numFmtId="1" fontId="10" fillId="3" borderId="0" xfId="0" applyNumberFormat="1" applyFont="1" applyFill="1" applyAlignment="1">
      <alignment vertical="center"/>
    </xf>
    <xf numFmtId="1" fontId="5" fillId="0" borderId="878" xfId="0" applyNumberFormat="1" applyFont="1" applyBorder="1" applyAlignment="1">
      <alignment horizontal="center" vertical="center" wrapText="1"/>
    </xf>
    <xf numFmtId="1" fontId="5" fillId="0" borderId="882" xfId="0" applyNumberFormat="1" applyFont="1" applyBorder="1" applyAlignment="1">
      <alignment horizontal="center" vertical="center" wrapText="1"/>
    </xf>
    <xf numFmtId="1" fontId="5" fillId="0" borderId="649" xfId="0" applyNumberFormat="1" applyFont="1" applyBorder="1" applyAlignment="1">
      <alignment horizontal="center" vertical="center" wrapText="1"/>
    </xf>
    <xf numFmtId="1" fontId="5" fillId="0" borderId="829" xfId="0" applyNumberFormat="1" applyFont="1" applyBorder="1" applyAlignment="1">
      <alignment horizontal="center" vertical="center" wrapText="1"/>
    </xf>
    <xf numFmtId="1" fontId="10" fillId="0" borderId="706" xfId="0" applyNumberFormat="1" applyFont="1" applyBorder="1" applyAlignment="1">
      <alignment horizontal="right" vertical="center" wrapText="1"/>
    </xf>
    <xf numFmtId="1" fontId="10" fillId="0" borderId="650" xfId="0" applyNumberFormat="1" applyFont="1" applyBorder="1" applyAlignment="1">
      <alignment horizontal="right" vertical="center" wrapText="1"/>
    </xf>
    <xf numFmtId="1" fontId="10" fillId="0" borderId="708" xfId="0" applyNumberFormat="1" applyFont="1" applyBorder="1" applyAlignment="1">
      <alignment horizontal="right" vertical="center" wrapText="1"/>
    </xf>
    <xf numFmtId="1" fontId="10" fillId="0" borderId="849" xfId="0" applyNumberFormat="1" applyFont="1" applyBorder="1" applyAlignment="1">
      <alignment horizontal="right" vertical="center" wrapText="1"/>
    </xf>
    <xf numFmtId="1" fontId="5" fillId="0" borderId="0" xfId="0" applyNumberFormat="1" applyFont="1" applyAlignment="1">
      <alignment horizontal="right" vertical="center" wrapText="1"/>
    </xf>
    <xf numFmtId="1" fontId="5" fillId="0" borderId="649" xfId="0" applyNumberFormat="1" applyFont="1" applyBorder="1" applyAlignment="1">
      <alignment horizontal="right" vertical="center" wrapText="1"/>
    </xf>
    <xf numFmtId="1" fontId="5" fillId="0" borderId="706" xfId="0" applyNumberFormat="1" applyFont="1" applyBorder="1" applyAlignment="1">
      <alignment horizontal="right" vertical="center" wrapText="1"/>
    </xf>
    <xf numFmtId="1" fontId="10" fillId="0" borderId="679" xfId="0" applyNumberFormat="1" applyFont="1" applyBorder="1" applyAlignment="1">
      <alignment horizontal="left"/>
    </xf>
    <xf numFmtId="1" fontId="10" fillId="3" borderId="679" xfId="0" applyNumberFormat="1" applyFont="1" applyFill="1" applyBorder="1" applyAlignment="1">
      <alignment horizontal="right" vertical="center"/>
    </xf>
    <xf numFmtId="1" fontId="9" fillId="5" borderId="85" xfId="0" applyNumberFormat="1" applyFont="1" applyFill="1" applyBorder="1" applyAlignment="1">
      <alignment vertical="center"/>
    </xf>
    <xf numFmtId="1" fontId="10" fillId="0" borderId="36" xfId="0" applyNumberFormat="1" applyFont="1" applyBorder="1" applyAlignment="1">
      <alignment horizontal="left"/>
    </xf>
    <xf numFmtId="1" fontId="10" fillId="3" borderId="36" xfId="0" applyNumberFormat="1" applyFont="1" applyFill="1" applyBorder="1" applyAlignment="1">
      <alignment horizontal="right" vertical="center"/>
    </xf>
    <xf numFmtId="1" fontId="10" fillId="0" borderId="658" xfId="0" applyNumberFormat="1" applyFont="1" applyBorder="1" applyAlignment="1">
      <alignment horizontal="left"/>
    </xf>
    <xf numFmtId="1" fontId="5" fillId="12" borderId="170" xfId="0" applyNumberFormat="1" applyFont="1" applyFill="1" applyBorder="1"/>
    <xf numFmtId="1" fontId="4" fillId="5" borderId="0" xfId="0" applyNumberFormat="1" applyFont="1" applyFill="1"/>
    <xf numFmtId="1" fontId="5" fillId="0" borderId="648" xfId="0" applyNumberFormat="1" applyFont="1" applyBorder="1" applyAlignment="1">
      <alignment horizontal="center" vertical="center" wrapText="1"/>
    </xf>
    <xf numFmtId="1" fontId="5" fillId="3" borderId="648" xfId="0" applyNumberFormat="1" applyFont="1" applyFill="1" applyBorder="1" applyAlignment="1">
      <alignment horizontal="center" vertical="center" wrapText="1"/>
    </xf>
    <xf numFmtId="1" fontId="4" fillId="5" borderId="0" xfId="0" applyNumberFormat="1" applyFont="1" applyFill="1" applyAlignment="1">
      <alignment vertical="center"/>
    </xf>
    <xf numFmtId="1" fontId="5" fillId="5" borderId="0" xfId="0" applyNumberFormat="1" applyFont="1" applyFill="1" applyAlignment="1">
      <alignment horizontal="left" vertical="center"/>
    </xf>
    <xf numFmtId="1" fontId="5" fillId="0" borderId="679" xfId="0" applyNumberFormat="1" applyFont="1" applyBorder="1" applyAlignment="1">
      <alignment horizontal="left"/>
    </xf>
    <xf numFmtId="1" fontId="51" fillId="7" borderId="679" xfId="0" applyNumberFormat="1" applyFont="1" applyFill="1" applyBorder="1" applyProtection="1">
      <protection locked="0"/>
    </xf>
    <xf numFmtId="1" fontId="9" fillId="5" borderId="85" xfId="0" applyNumberFormat="1" applyFont="1" applyFill="1" applyBorder="1" applyAlignment="1" applyProtection="1">
      <alignment vertical="center"/>
      <protection locked="0"/>
    </xf>
    <xf numFmtId="1" fontId="5" fillId="0" borderId="658" xfId="0" applyNumberFormat="1" applyFont="1" applyBorder="1" applyAlignment="1">
      <alignment horizontal="left"/>
    </xf>
    <xf numFmtId="1" fontId="51" fillId="7" borderId="658" xfId="0" applyNumberFormat="1" applyFont="1" applyFill="1" applyBorder="1" applyProtection="1">
      <protection locked="0"/>
    </xf>
    <xf numFmtId="1" fontId="6" fillId="3" borderId="892" xfId="0" applyNumberFormat="1" applyFont="1" applyFill="1" applyBorder="1" applyAlignment="1">
      <alignment horizontal="left" wrapText="1"/>
    </xf>
    <xf numFmtId="1" fontId="6" fillId="5" borderId="0" xfId="0" applyNumberFormat="1" applyFont="1" applyFill="1" applyAlignment="1">
      <alignment horizontal="left" wrapText="1"/>
    </xf>
    <xf numFmtId="1" fontId="1" fillId="5" borderId="0" xfId="0" applyNumberFormat="1" applyFont="1" applyFill="1"/>
    <xf numFmtId="1" fontId="26" fillId="3" borderId="910" xfId="0" applyNumberFormat="1" applyFont="1" applyFill="1" applyBorder="1" applyAlignment="1">
      <alignment horizontal="left" wrapText="1"/>
    </xf>
    <xf numFmtId="1" fontId="26" fillId="3" borderId="829" xfId="0" applyNumberFormat="1" applyFont="1" applyFill="1" applyBorder="1" applyAlignment="1">
      <alignment horizontal="left" wrapText="1"/>
    </xf>
    <xf numFmtId="1" fontId="5" fillId="0" borderId="884" xfId="0" applyNumberFormat="1" applyFont="1" applyBorder="1" applyAlignment="1">
      <alignment horizontal="center" vertical="center"/>
    </xf>
    <xf numFmtId="1" fontId="5" fillId="3" borderId="878" xfId="0" applyNumberFormat="1" applyFont="1" applyFill="1" applyBorder="1" applyAlignment="1">
      <alignment horizontal="center" vertical="center" wrapText="1"/>
    </xf>
    <xf numFmtId="1" fontId="5" fillId="3" borderId="649" xfId="0" applyNumberFormat="1" applyFont="1" applyFill="1" applyBorder="1" applyAlignment="1">
      <alignment horizontal="center" vertical="center" wrapText="1"/>
    </xf>
    <xf numFmtId="1" fontId="5" fillId="0" borderId="679" xfId="0" applyNumberFormat="1" applyFont="1" applyBorder="1" applyAlignment="1">
      <alignment horizontal="left" wrapText="1"/>
    </xf>
    <xf numFmtId="1" fontId="9" fillId="7" borderId="681" xfId="0" applyNumberFormat="1" applyFont="1" applyFill="1" applyBorder="1" applyProtection="1">
      <protection locked="0"/>
    </xf>
    <xf numFmtId="1" fontId="5" fillId="0" borderId="658" xfId="0" applyNumberFormat="1" applyFont="1" applyBorder="1" applyAlignment="1">
      <alignment horizontal="left" wrapText="1"/>
    </xf>
    <xf numFmtId="1" fontId="5" fillId="0" borderId="658" xfId="0" applyNumberFormat="1" applyFont="1" applyBorder="1" applyAlignment="1">
      <alignment wrapText="1"/>
    </xf>
    <xf numFmtId="1" fontId="9" fillId="7" borderId="578" xfId="0" applyNumberFormat="1" applyFont="1" applyFill="1" applyBorder="1" applyProtection="1">
      <protection locked="0"/>
    </xf>
    <xf numFmtId="1" fontId="5" fillId="8" borderId="783" xfId="0" applyNumberFormat="1" applyFont="1" applyFill="1" applyBorder="1"/>
    <xf numFmtId="1" fontId="5" fillId="8" borderId="784" xfId="0" applyNumberFormat="1" applyFont="1" applyFill="1" applyBorder="1"/>
    <xf numFmtId="1" fontId="6" fillId="3" borderId="911" xfId="0" applyNumberFormat="1" applyFont="1" applyFill="1" applyBorder="1"/>
    <xf numFmtId="1" fontId="5" fillId="0" borderId="43" xfId="0" applyNumberFormat="1" applyFont="1" applyBorder="1" applyAlignment="1">
      <alignment horizontal="left" wrapText="1"/>
    </xf>
    <xf numFmtId="1" fontId="51" fillId="7" borderId="44" xfId="0" applyNumberFormat="1" applyFont="1" applyFill="1" applyBorder="1" applyProtection="1">
      <protection locked="0"/>
    </xf>
    <xf numFmtId="1" fontId="6" fillId="5" borderId="0" xfId="0" applyNumberFormat="1" applyFont="1" applyFill="1" applyAlignment="1">
      <alignment horizontal="center"/>
    </xf>
    <xf numFmtId="1" fontId="5" fillId="3" borderId="0" xfId="0" applyNumberFormat="1" applyFont="1" applyFill="1" applyAlignment="1">
      <alignment horizontal="center"/>
    </xf>
    <xf numFmtId="1" fontId="5" fillId="0" borderId="884" xfId="0" applyNumberFormat="1" applyFont="1" applyBorder="1" applyAlignment="1">
      <alignment horizontal="center" vertical="center" wrapText="1"/>
    </xf>
    <xf numFmtId="1" fontId="5" fillId="0" borderId="649" xfId="0" applyNumberFormat="1" applyFont="1" applyBorder="1" applyAlignment="1">
      <alignment horizontal="center" vertical="center" wrapText="1"/>
    </xf>
    <xf numFmtId="1" fontId="5" fillId="0" borderId="648" xfId="0" applyNumberFormat="1" applyFont="1" applyBorder="1" applyAlignment="1">
      <alignment horizontal="left" wrapText="1"/>
    </xf>
    <xf numFmtId="1" fontId="51" fillId="7" borderId="648" xfId="0" applyNumberFormat="1" applyFont="1" applyFill="1" applyBorder="1" applyProtection="1">
      <protection locked="0"/>
    </xf>
    <xf numFmtId="1" fontId="51" fillId="7" borderId="649" xfId="0" applyNumberFormat="1" applyFont="1" applyFill="1" applyBorder="1" applyProtection="1">
      <protection locked="0"/>
    </xf>
    <xf numFmtId="1" fontId="2" fillId="3" borderId="829" xfId="0" applyNumberFormat="1" applyFont="1" applyFill="1" applyBorder="1"/>
    <xf numFmtId="1" fontId="5" fillId="3" borderId="0" xfId="0" applyNumberFormat="1" applyFont="1" applyFill="1" applyAlignment="1">
      <alignment horizontal="center" vertical="center" wrapText="1"/>
    </xf>
    <xf numFmtId="1" fontId="5" fillId="3" borderId="85" xfId="0" applyNumberFormat="1" applyFont="1" applyFill="1" applyBorder="1" applyAlignment="1">
      <alignment horizontal="center" vertical="center" wrapText="1"/>
    </xf>
    <xf numFmtId="1" fontId="5" fillId="0" borderId="849" xfId="0" applyNumberFormat="1" applyFont="1" applyBorder="1" applyAlignment="1">
      <alignment horizontal="center" vertical="center"/>
    </xf>
    <xf numFmtId="1" fontId="4" fillId="3" borderId="85" xfId="0" applyNumberFormat="1" applyFont="1" applyFill="1" applyBorder="1"/>
    <xf numFmtId="1" fontId="1" fillId="3" borderId="0" xfId="0" applyNumberFormat="1" applyFont="1" applyFill="1" applyAlignment="1">
      <alignment vertical="center"/>
    </xf>
    <xf numFmtId="1" fontId="5" fillId="0" borderId="912" xfId="0" applyNumberFormat="1" applyFont="1" applyBorder="1" applyAlignment="1">
      <alignment horizontal="center" vertical="center" wrapText="1"/>
    </xf>
    <xf numFmtId="1" fontId="5" fillId="0" borderId="679" xfId="0" applyNumberFormat="1" applyFont="1" applyBorder="1" applyAlignment="1">
      <alignment vertical="center"/>
    </xf>
    <xf numFmtId="1" fontId="5" fillId="16" borderId="679" xfId="0" applyNumberFormat="1" applyFont="1" applyFill="1" applyBorder="1" applyProtection="1">
      <protection locked="0"/>
    </xf>
    <xf numFmtId="1" fontId="5" fillId="16" borderId="691" xfId="0" applyNumberFormat="1" applyFont="1" applyFill="1" applyBorder="1" applyProtection="1">
      <protection locked="0"/>
    </xf>
    <xf numFmtId="1" fontId="5" fillId="16" borderId="680" xfId="0" applyNumberFormat="1" applyFont="1" applyFill="1" applyBorder="1" applyProtection="1">
      <protection locked="0"/>
    </xf>
    <xf numFmtId="1" fontId="5" fillId="16" borderId="913" xfId="0" applyNumberFormat="1" applyFont="1" applyFill="1" applyBorder="1" applyProtection="1">
      <protection locked="0"/>
    </xf>
    <xf numFmtId="1" fontId="5" fillId="16" borderId="914" xfId="0" applyNumberFormat="1" applyFont="1" applyFill="1" applyBorder="1" applyProtection="1">
      <protection locked="0"/>
    </xf>
    <xf numFmtId="1" fontId="5" fillId="16" borderId="674" xfId="0" applyNumberFormat="1" applyFont="1" applyFill="1" applyBorder="1" applyProtection="1">
      <protection locked="0"/>
    </xf>
    <xf numFmtId="1" fontId="5" fillId="0" borderId="829" xfId="0" applyNumberFormat="1" applyFont="1" applyBorder="1" applyAlignment="1">
      <alignment wrapText="1"/>
    </xf>
    <xf numFmtId="1" fontId="5" fillId="0" borderId="885" xfId="0" applyNumberFormat="1" applyFont="1" applyBorder="1" applyAlignment="1">
      <alignment horizontal="center" vertical="center" wrapText="1"/>
    </xf>
    <xf numFmtId="1" fontId="10" fillId="0" borderId="553" xfId="0" applyNumberFormat="1" applyFont="1" applyBorder="1" applyAlignment="1">
      <alignment horizontal="center" vertical="center" wrapText="1"/>
    </xf>
    <xf numFmtId="1" fontId="15" fillId="0" borderId="535" xfId="0" applyNumberFormat="1" applyFont="1" applyBorder="1" applyAlignment="1">
      <alignment horizontal="center"/>
    </xf>
    <xf numFmtId="1" fontId="15" fillId="0" borderId="537" xfId="0" applyNumberFormat="1" applyFont="1" applyBorder="1" applyAlignment="1">
      <alignment horizontal="center"/>
    </xf>
    <xf numFmtId="1" fontId="15" fillId="0" borderId="580" xfId="0" applyNumberFormat="1" applyFont="1" applyBorder="1" applyAlignment="1">
      <alignment horizontal="center"/>
    </xf>
    <xf numFmtId="1" fontId="10" fillId="0" borderId="217" xfId="0" applyNumberFormat="1" applyFont="1" applyBorder="1" applyAlignment="1">
      <alignment horizontal="center" vertical="center" wrapText="1"/>
    </xf>
    <xf numFmtId="1" fontId="5" fillId="0" borderId="882" xfId="0" applyNumberFormat="1" applyFont="1" applyBorder="1" applyAlignment="1">
      <alignment horizontal="center" vertical="center" wrapText="1"/>
    </xf>
    <xf numFmtId="1" fontId="5" fillId="0" borderId="885" xfId="0" applyNumberFormat="1" applyFont="1" applyBorder="1" applyAlignment="1">
      <alignment horizontal="center" vertical="center" wrapText="1"/>
    </xf>
    <xf numFmtId="1" fontId="10" fillId="0" borderId="767" xfId="0" applyNumberFormat="1" applyFont="1" applyBorder="1" applyAlignment="1">
      <alignment horizontal="center" vertical="center" wrapText="1"/>
    </xf>
    <xf numFmtId="1" fontId="5" fillId="0" borderId="680" xfId="0" applyNumberFormat="1" applyFont="1" applyBorder="1" applyAlignment="1">
      <alignment horizontal="right" wrapText="1"/>
    </xf>
    <xf numFmtId="1" fontId="5" fillId="0" borderId="39" xfId="0" applyNumberFormat="1" applyFont="1" applyBorder="1" applyAlignment="1">
      <alignment horizontal="right" wrapText="1"/>
    </xf>
    <xf numFmtId="1" fontId="5" fillId="0" borderId="36" xfId="0" applyNumberFormat="1" applyFont="1" applyBorder="1" applyAlignment="1">
      <alignment horizontal="right" wrapText="1"/>
    </xf>
    <xf numFmtId="1" fontId="5" fillId="0" borderId="34" xfId="0" applyNumberFormat="1" applyFont="1" applyBorder="1" applyAlignment="1">
      <alignment horizontal="right" wrapText="1"/>
    </xf>
    <xf numFmtId="1" fontId="5" fillId="2" borderId="37" xfId="6" applyNumberFormat="1" applyFont="1" applyBorder="1" applyProtection="1">
      <protection locked="0"/>
    </xf>
    <xf numFmtId="1" fontId="5" fillId="2" borderId="915" xfId="6" applyNumberFormat="1" applyFont="1" applyBorder="1" applyProtection="1">
      <protection locked="0"/>
    </xf>
    <xf numFmtId="1" fontId="5" fillId="2" borderId="916" xfId="6" applyNumberFormat="1" applyFont="1" applyBorder="1" applyProtection="1">
      <protection locked="0"/>
    </xf>
    <xf numFmtId="1" fontId="5" fillId="2" borderId="917" xfId="6" applyNumberFormat="1" applyFont="1" applyBorder="1" applyProtection="1">
      <protection locked="0"/>
    </xf>
    <xf numFmtId="1" fontId="5" fillId="2" borderId="33" xfId="6" applyNumberFormat="1" applyFont="1" applyBorder="1" applyProtection="1">
      <protection locked="0"/>
    </xf>
    <xf numFmtId="1" fontId="5" fillId="2" borderId="35" xfId="6" applyNumberFormat="1" applyFont="1" applyBorder="1" applyProtection="1">
      <protection locked="0"/>
    </xf>
    <xf numFmtId="1" fontId="5" fillId="2" borderId="40" xfId="6" applyNumberFormat="1" applyFont="1" applyBorder="1" applyProtection="1">
      <protection locked="0"/>
    </xf>
    <xf numFmtId="1" fontId="9" fillId="5" borderId="0" xfId="0" applyNumberFormat="1" applyFont="1" applyFill="1" applyAlignment="1">
      <alignment vertical="center"/>
    </xf>
    <xf numFmtId="1" fontId="5" fillId="0" borderId="44" xfId="0" applyNumberFormat="1" applyFont="1" applyBorder="1" applyAlignment="1">
      <alignment horizontal="right" wrapText="1"/>
    </xf>
    <xf numFmtId="1" fontId="5" fillId="2" borderId="46" xfId="6" applyNumberFormat="1" applyFont="1" applyBorder="1" applyProtection="1">
      <protection locked="0"/>
    </xf>
    <xf numFmtId="1" fontId="5" fillId="2" borderId="45" xfId="6" applyNumberFormat="1" applyFont="1" applyBorder="1" applyProtection="1">
      <protection locked="0"/>
    </xf>
    <xf numFmtId="1" fontId="43" fillId="3" borderId="0" xfId="0" applyNumberFormat="1" applyFont="1" applyFill="1"/>
    <xf numFmtId="1" fontId="10" fillId="0" borderId="648" xfId="0" applyNumberFormat="1" applyFont="1" applyBorder="1" applyAlignment="1">
      <alignment horizontal="center" vertical="center" wrapText="1"/>
    </xf>
    <xf numFmtId="1" fontId="10" fillId="16" borderId="679" xfId="0" applyNumberFormat="1" applyFont="1" applyFill="1" applyBorder="1" applyProtection="1">
      <protection locked="0"/>
    </xf>
    <xf numFmtId="1" fontId="5" fillId="0" borderId="679" xfId="0" applyNumberFormat="1" applyFont="1" applyFill="1" applyBorder="1" applyAlignment="1">
      <alignment horizontal="left"/>
    </xf>
    <xf numFmtId="1" fontId="5" fillId="0" borderId="44" xfId="0" applyNumberFormat="1" applyFont="1" applyFill="1" applyBorder="1" applyAlignment="1">
      <alignment horizontal="left"/>
    </xf>
    <xf numFmtId="1" fontId="24" fillId="0" borderId="0" xfId="0" applyNumberFormat="1" applyFont="1" applyAlignment="1">
      <alignment horizontal="center" vertical="center"/>
    </xf>
    <xf numFmtId="1" fontId="10" fillId="0" borderId="918" xfId="0" applyNumberFormat="1" applyFont="1" applyBorder="1" applyAlignment="1">
      <alignment horizontal="center" vertical="center"/>
    </xf>
    <xf numFmtId="1" fontId="10" fillId="4" borderId="878" xfId="0" applyNumberFormat="1" applyFont="1" applyFill="1" applyBorder="1" applyAlignment="1">
      <alignment horizontal="center" vertical="center" wrapText="1"/>
    </xf>
    <xf numFmtId="1" fontId="10" fillId="4" borderId="708" xfId="0" applyNumberFormat="1" applyFont="1" applyFill="1" applyBorder="1" applyAlignment="1">
      <alignment horizontal="center" vertical="center" wrapText="1"/>
    </xf>
    <xf numFmtId="1" fontId="10" fillId="4" borderId="888" xfId="0" applyNumberFormat="1" applyFont="1" applyFill="1" applyBorder="1" applyAlignment="1">
      <alignment horizontal="center" vertical="center" wrapText="1"/>
    </xf>
    <xf numFmtId="1" fontId="10" fillId="4" borderId="919" xfId="0" applyNumberFormat="1" applyFont="1" applyFill="1" applyBorder="1" applyAlignment="1">
      <alignment horizontal="center" vertical="center" wrapText="1"/>
    </xf>
    <xf numFmtId="1" fontId="10" fillId="4" borderId="652" xfId="0" applyNumberFormat="1" applyFont="1" applyFill="1" applyBorder="1" applyAlignment="1">
      <alignment horizontal="center" vertical="center" wrapText="1"/>
    </xf>
    <xf numFmtId="1" fontId="10" fillId="4" borderId="851" xfId="0" applyNumberFormat="1" applyFont="1" applyFill="1" applyBorder="1" applyAlignment="1">
      <alignment horizontal="center" vertical="center" wrapText="1"/>
    </xf>
    <xf numFmtId="1" fontId="5" fillId="4" borderId="878" xfId="0" applyNumberFormat="1" applyFont="1" applyFill="1" applyBorder="1" applyAlignment="1">
      <alignment horizontal="center" vertical="center" wrapText="1"/>
    </xf>
    <xf numFmtId="1" fontId="10" fillId="4" borderId="648" xfId="0" applyNumberFormat="1" applyFont="1" applyFill="1" applyBorder="1" applyAlignment="1">
      <alignment horizontal="center" vertical="center" wrapText="1"/>
    </xf>
    <xf numFmtId="3" fontId="5" fillId="5" borderId="648" xfId="0" applyNumberFormat="1" applyFont="1" applyFill="1" applyBorder="1" applyAlignment="1">
      <alignment horizontal="right" vertical="center" wrapText="1"/>
    </xf>
    <xf numFmtId="1" fontId="10" fillId="7" borderId="58" xfId="0" applyNumberFormat="1" applyFont="1" applyFill="1" applyBorder="1" applyAlignment="1" applyProtection="1">
      <alignment horizontal="right" vertical="center"/>
      <protection locked="0"/>
    </xf>
    <xf numFmtId="1" fontId="10" fillId="7" borderId="115" xfId="0" applyNumberFormat="1" applyFont="1" applyFill="1" applyBorder="1" applyAlignment="1" applyProtection="1">
      <alignment horizontal="right"/>
      <protection locked="0"/>
    </xf>
    <xf numFmtId="1" fontId="10" fillId="7" borderId="59" xfId="0" applyNumberFormat="1" applyFont="1" applyFill="1" applyBorder="1" applyAlignment="1" applyProtection="1">
      <alignment horizontal="right" vertical="center"/>
      <protection locked="0"/>
    </xf>
    <xf numFmtId="1" fontId="10" fillId="8" borderId="679" xfId="0" applyNumberFormat="1" applyFont="1" applyFill="1" applyBorder="1" applyAlignment="1">
      <alignment horizontal="right"/>
    </xf>
    <xf numFmtId="1" fontId="10" fillId="7" borderId="679" xfId="0" applyNumberFormat="1" applyFont="1" applyFill="1" applyBorder="1" applyAlignment="1" applyProtection="1">
      <alignment horizontal="right"/>
      <protection locked="0"/>
    </xf>
    <xf numFmtId="3" fontId="5" fillId="7" borderId="679" xfId="0" applyNumberFormat="1" applyFont="1" applyFill="1" applyBorder="1" applyAlignment="1" applyProtection="1">
      <alignment horizontal="right"/>
      <protection locked="0"/>
    </xf>
    <xf numFmtId="1" fontId="10" fillId="8" borderId="36" xfId="0" applyNumberFormat="1" applyFont="1" applyFill="1" applyBorder="1" applyAlignment="1">
      <alignment horizontal="right"/>
    </xf>
    <xf numFmtId="3" fontId="5" fillId="7" borderId="36" xfId="0" applyNumberFormat="1" applyFont="1" applyFill="1" applyBorder="1" applyAlignment="1" applyProtection="1">
      <alignment horizontal="right"/>
      <protection locked="0"/>
    </xf>
    <xf numFmtId="1" fontId="10" fillId="4" borderId="32" xfId="0" applyNumberFormat="1" applyFont="1" applyFill="1" applyBorder="1" applyAlignment="1">
      <alignment horizontal="left" vertical="center" wrapText="1"/>
    </xf>
    <xf numFmtId="1" fontId="10" fillId="4" borderId="34" xfId="0" applyNumberFormat="1" applyFont="1" applyFill="1" applyBorder="1" applyAlignment="1">
      <alignment horizontal="left" vertical="center" wrapText="1"/>
    </xf>
    <xf numFmtId="3" fontId="5" fillId="0" borderId="648" xfId="0" applyNumberFormat="1" applyFont="1" applyBorder="1" applyAlignment="1">
      <alignment horizontal="right" vertical="center" wrapText="1"/>
    </xf>
    <xf numFmtId="1" fontId="10" fillId="5" borderId="78" xfId="0" applyNumberFormat="1" applyFont="1" applyFill="1" applyBorder="1" applyAlignment="1">
      <alignment horizontal="left" vertical="center" wrapText="1"/>
    </xf>
    <xf numFmtId="1" fontId="10" fillId="5" borderId="34" xfId="0" applyNumberFormat="1" applyFont="1" applyFill="1" applyBorder="1" applyAlignment="1">
      <alignment horizontal="left" vertical="center" wrapText="1"/>
    </xf>
    <xf numFmtId="1" fontId="5" fillId="0" borderId="648" xfId="0" applyNumberFormat="1" applyFont="1" applyBorder="1" applyAlignment="1">
      <alignment horizontal="right" vertical="center" wrapText="1"/>
    </xf>
    <xf numFmtId="1" fontId="10" fillId="0" borderId="648" xfId="0" applyNumberFormat="1" applyFont="1" applyBorder="1" applyAlignment="1">
      <alignment horizontal="right" vertical="center" wrapText="1"/>
    </xf>
    <xf numFmtId="1" fontId="10" fillId="5" borderId="81" xfId="0" applyNumberFormat="1" applyFont="1" applyFill="1" applyBorder="1" applyAlignment="1">
      <alignment horizontal="left" vertical="center" wrapText="1"/>
    </xf>
    <xf numFmtId="1" fontId="10" fillId="5" borderId="47" xfId="0" applyNumberFormat="1" applyFont="1" applyFill="1" applyBorder="1" applyAlignment="1">
      <alignment horizontal="left" vertical="center" wrapText="1"/>
    </xf>
    <xf numFmtId="1" fontId="10" fillId="7" borderId="920" xfId="0" applyNumberFormat="1" applyFont="1" applyFill="1" applyBorder="1" applyAlignment="1" applyProtection="1">
      <alignment horizontal="right"/>
      <protection locked="0"/>
    </xf>
    <xf numFmtId="3" fontId="5" fillId="7" borderId="44" xfId="0" applyNumberFormat="1" applyFont="1" applyFill="1" applyBorder="1" applyAlignment="1" applyProtection="1">
      <alignment horizontal="right"/>
      <protection locked="0"/>
    </xf>
    <xf numFmtId="1" fontId="25" fillId="0" borderId="918" xfId="0" applyNumberFormat="1" applyFont="1" applyBorder="1" applyAlignment="1">
      <alignment horizontal="left"/>
    </xf>
    <xf numFmtId="1" fontId="10" fillId="0" borderId="643" xfId="0" applyNumberFormat="1" applyFont="1" applyBorder="1" applyAlignment="1">
      <alignment horizontal="center" vertical="center"/>
    </xf>
    <xf numFmtId="1" fontId="5" fillId="4" borderId="880" xfId="0" applyNumberFormat="1" applyFont="1" applyFill="1" applyBorder="1" applyAlignment="1">
      <alignment horizontal="center" vertical="center" wrapText="1"/>
    </xf>
    <xf numFmtId="1" fontId="5" fillId="4" borderId="921" xfId="0" applyNumberFormat="1" applyFont="1" applyFill="1" applyBorder="1" applyAlignment="1">
      <alignment horizontal="center" vertical="center" wrapText="1"/>
    </xf>
    <xf numFmtId="1" fontId="10" fillId="4" borderId="643" xfId="0" applyNumberFormat="1" applyFont="1" applyFill="1" applyBorder="1" applyAlignment="1">
      <alignment horizontal="center" vertical="center" wrapText="1"/>
    </xf>
    <xf numFmtId="1" fontId="10" fillId="0" borderId="648" xfId="0" applyNumberFormat="1" applyFont="1" applyBorder="1" applyAlignment="1">
      <alignment horizontal="left" vertical="center" wrapText="1"/>
    </xf>
    <xf numFmtId="1" fontId="5" fillId="16" borderId="57" xfId="0" applyNumberFormat="1" applyFont="1" applyFill="1" applyBorder="1" applyAlignment="1">
      <alignment horizontal="right" vertical="center" wrapText="1"/>
    </xf>
    <xf numFmtId="1" fontId="5" fillId="16" borderId="58" xfId="0" applyNumberFormat="1" applyFont="1" applyFill="1" applyBorder="1" applyAlignment="1" applyProtection="1">
      <alignment horizontal="right"/>
      <protection locked="0"/>
    </xf>
    <xf numFmtId="3" fontId="5" fillId="16" borderId="58" xfId="0" applyNumberFormat="1" applyFont="1" applyFill="1" applyBorder="1" applyAlignment="1" applyProtection="1">
      <alignment horizontal="right"/>
      <protection locked="0"/>
    </xf>
    <xf numFmtId="1" fontId="10" fillId="7" borderId="685" xfId="0" applyNumberFormat="1" applyFont="1" applyFill="1" applyBorder="1" applyAlignment="1" applyProtection="1">
      <alignment horizontal="right" vertical="center"/>
      <protection locked="0"/>
    </xf>
    <xf numFmtId="1" fontId="10" fillId="7" borderId="54" xfId="0" applyNumberFormat="1" applyFont="1" applyFill="1" applyBorder="1" applyAlignment="1" applyProtection="1">
      <alignment horizontal="right" vertical="center"/>
      <protection locked="0"/>
    </xf>
    <xf numFmtId="1" fontId="10" fillId="7" borderId="680" xfId="0" applyNumberFormat="1" applyFont="1" applyFill="1" applyBorder="1" applyAlignment="1" applyProtection="1">
      <alignment horizontal="right" vertical="center"/>
      <protection locked="0"/>
    </xf>
    <xf numFmtId="1" fontId="10" fillId="0" borderId="883" xfId="0" applyNumberFormat="1" applyFont="1" applyBorder="1" applyAlignment="1">
      <alignment vertical="center" wrapText="1"/>
    </xf>
    <xf numFmtId="1" fontId="5" fillId="16" borderId="57" xfId="0" applyNumberFormat="1" applyFont="1" applyFill="1" applyBorder="1" applyAlignment="1">
      <alignment vertical="center" wrapText="1"/>
    </xf>
    <xf numFmtId="1" fontId="5" fillId="16" borderId="58" xfId="0" applyNumberFormat="1" applyFont="1" applyFill="1" applyBorder="1" applyAlignment="1">
      <alignment vertical="center" wrapText="1"/>
    </xf>
    <xf numFmtId="1" fontId="10" fillId="7" borderId="922" xfId="0" applyNumberFormat="1" applyFont="1" applyFill="1" applyBorder="1" applyAlignment="1" applyProtection="1">
      <alignment horizontal="right" vertical="center"/>
      <protection locked="0"/>
    </xf>
    <xf numFmtId="1" fontId="10" fillId="7" borderId="593" xfId="0" applyNumberFormat="1" applyFont="1" applyFill="1" applyBorder="1" applyAlignment="1" applyProtection="1">
      <alignment horizontal="right" vertical="center"/>
      <protection locked="0"/>
    </xf>
    <xf numFmtId="1" fontId="10" fillId="7" borderId="248" xfId="0" applyNumberFormat="1" applyFont="1" applyFill="1" applyBorder="1" applyAlignment="1" applyProtection="1">
      <alignment horizontal="right" vertical="center"/>
      <protection locked="0"/>
    </xf>
    <xf numFmtId="1" fontId="10" fillId="0" borderId="25" xfId="0" applyNumberFormat="1" applyFont="1" applyBorder="1" applyAlignment="1">
      <alignment vertical="center" wrapText="1"/>
    </xf>
    <xf numFmtId="1" fontId="10" fillId="7" borderId="301" xfId="0" applyNumberFormat="1" applyFont="1" applyFill="1" applyBorder="1" applyAlignment="1" applyProtection="1">
      <alignment horizontal="right" vertical="center"/>
      <protection locked="0"/>
    </xf>
    <xf numFmtId="1" fontId="10" fillId="7" borderId="148" xfId="0" applyNumberFormat="1" applyFont="1" applyFill="1" applyBorder="1" applyAlignment="1" applyProtection="1">
      <alignment horizontal="right" vertical="center"/>
      <protection locked="0"/>
    </xf>
    <xf numFmtId="1" fontId="10" fillId="7" borderId="60" xfId="0" applyNumberFormat="1" applyFont="1" applyFill="1" applyBorder="1" applyAlignment="1" applyProtection="1">
      <alignment horizontal="right" vertical="center"/>
      <protection locked="0"/>
    </xf>
    <xf numFmtId="1" fontId="10" fillId="0" borderId="658" xfId="0" applyNumberFormat="1" applyFont="1" applyBorder="1" applyAlignment="1">
      <alignment vertical="center" wrapText="1"/>
    </xf>
    <xf numFmtId="1" fontId="5" fillId="16" borderId="170" xfId="0" applyNumberFormat="1" applyFont="1" applyFill="1" applyBorder="1" applyAlignment="1">
      <alignment vertical="center" wrapText="1"/>
    </xf>
    <xf numFmtId="1" fontId="5" fillId="16" borderId="71" xfId="0" applyNumberFormat="1" applyFont="1" applyFill="1" applyBorder="1" applyAlignment="1">
      <alignment vertical="center" wrapText="1"/>
    </xf>
    <xf numFmtId="1" fontId="10" fillId="7" borderId="687" xfId="0" applyNumberFormat="1" applyFont="1" applyFill="1" applyBorder="1" applyAlignment="1" applyProtection="1">
      <alignment horizontal="right" vertical="center"/>
      <protection locked="0"/>
    </xf>
    <xf numFmtId="1" fontId="10" fillId="7" borderId="783" xfId="0" applyNumberFormat="1" applyFont="1" applyFill="1" applyBorder="1" applyAlignment="1" applyProtection="1">
      <alignment horizontal="right" vertical="center"/>
      <protection locked="0"/>
    </xf>
    <xf numFmtId="1" fontId="10" fillId="7" borderId="129" xfId="0" applyNumberFormat="1" applyFont="1" applyFill="1" applyBorder="1" applyAlignment="1" applyProtection="1">
      <alignment horizontal="right" vertical="center"/>
      <protection locked="0"/>
    </xf>
    <xf numFmtId="1" fontId="25" fillId="35" borderId="829" xfId="0" applyNumberFormat="1" applyFont="1" applyFill="1" applyBorder="1" applyAlignment="1">
      <alignment horizontal="left"/>
    </xf>
    <xf numFmtId="0" fontId="27" fillId="35" borderId="0" xfId="0" applyFont="1" applyFill="1"/>
    <xf numFmtId="1" fontId="10" fillId="35" borderId="537" xfId="0" applyNumberFormat="1" applyFont="1" applyFill="1" applyBorder="1" applyAlignment="1">
      <alignment horizontal="center" vertical="center"/>
    </xf>
    <xf numFmtId="1" fontId="10" fillId="35" borderId="535" xfId="0" applyNumberFormat="1" applyFont="1" applyFill="1" applyBorder="1" applyAlignment="1">
      <alignment horizontal="center" vertical="center"/>
    </xf>
    <xf numFmtId="1" fontId="10" fillId="35" borderId="536" xfId="0" applyNumberFormat="1" applyFont="1" applyFill="1" applyBorder="1" applyAlignment="1">
      <alignment horizontal="center" vertical="center"/>
    </xf>
    <xf numFmtId="1" fontId="10" fillId="35" borderId="878" xfId="0" applyNumberFormat="1" applyFont="1" applyFill="1" applyBorder="1" applyAlignment="1">
      <alignment horizontal="center" vertical="center"/>
    </xf>
    <xf numFmtId="1" fontId="10" fillId="35" borderId="918" xfId="0" applyNumberFormat="1" applyFont="1" applyFill="1" applyBorder="1" applyAlignment="1">
      <alignment horizontal="center" vertical="center"/>
    </xf>
    <xf numFmtId="1" fontId="10" fillId="35" borderId="643" xfId="0" applyNumberFormat="1" applyFont="1" applyFill="1" applyBorder="1" applyAlignment="1">
      <alignment horizontal="center" vertical="center"/>
    </xf>
    <xf numFmtId="1" fontId="10" fillId="35" borderId="674" xfId="0" applyNumberFormat="1" applyFont="1" applyFill="1" applyBorder="1" applyAlignment="1">
      <alignment horizontal="center" vertical="center"/>
    </xf>
    <xf numFmtId="1" fontId="10" fillId="35" borderId="138" xfId="0" applyNumberFormat="1" applyFont="1" applyFill="1" applyBorder="1" applyAlignment="1">
      <alignment horizontal="center" vertical="center"/>
    </xf>
    <xf numFmtId="1" fontId="10" fillId="35" borderId="829" xfId="0" applyNumberFormat="1" applyFont="1" applyFill="1" applyBorder="1" applyAlignment="1">
      <alignment horizontal="center" vertical="center"/>
    </xf>
    <xf numFmtId="1" fontId="10" fillId="35" borderId="129" xfId="0" applyNumberFormat="1" applyFont="1" applyFill="1" applyBorder="1" applyAlignment="1">
      <alignment horizontal="center" vertical="center"/>
    </xf>
    <xf numFmtId="1" fontId="10" fillId="35" borderId="878" xfId="0" applyNumberFormat="1" applyFont="1" applyFill="1" applyBorder="1" applyAlignment="1">
      <alignment horizontal="center" vertical="center" wrapText="1"/>
    </xf>
    <xf numFmtId="1" fontId="10" fillId="35" borderId="884" xfId="0" applyNumberFormat="1" applyFont="1" applyFill="1" applyBorder="1" applyAlignment="1">
      <alignment horizontal="center" vertical="center"/>
    </xf>
    <xf numFmtId="1" fontId="10" fillId="35" borderId="886" xfId="0" applyNumberFormat="1" applyFont="1" applyFill="1" applyBorder="1" applyAlignment="1">
      <alignment horizontal="center" vertical="center"/>
    </xf>
    <xf numFmtId="1" fontId="10" fillId="35" borderId="537" xfId="0" applyNumberFormat="1" applyFont="1" applyFill="1" applyBorder="1" applyAlignment="1">
      <alignment horizontal="center" vertical="center"/>
    </xf>
    <xf numFmtId="1" fontId="10" fillId="35" borderId="536" xfId="0" applyNumberFormat="1" applyFont="1" applyFill="1" applyBorder="1" applyAlignment="1">
      <alignment horizontal="center" vertical="center"/>
    </xf>
    <xf numFmtId="1" fontId="10" fillId="35" borderId="648" xfId="0" applyNumberFormat="1" applyFont="1" applyFill="1" applyBorder="1" applyAlignment="1">
      <alignment horizontal="center" vertical="center"/>
    </xf>
    <xf numFmtId="1" fontId="10" fillId="35" borderId="679" xfId="0" applyNumberFormat="1" applyFont="1" applyFill="1" applyBorder="1" applyAlignment="1">
      <alignment vertical="center" wrapText="1"/>
    </xf>
    <xf numFmtId="1" fontId="10" fillId="12" borderId="648" xfId="0" applyNumberFormat="1" applyFont="1" applyFill="1" applyBorder="1" applyAlignment="1" applyProtection="1">
      <alignment horizontal="center" vertical="center"/>
      <protection locked="0"/>
    </xf>
    <xf numFmtId="1" fontId="10" fillId="35" borderId="681" xfId="0" applyNumberFormat="1" applyFont="1" applyFill="1" applyBorder="1" applyAlignment="1">
      <alignment horizontal="right" vertical="center"/>
    </xf>
    <xf numFmtId="1" fontId="10" fillId="35" borderId="680" xfId="0" applyNumberFormat="1" applyFont="1" applyFill="1" applyBorder="1" applyAlignment="1">
      <alignment horizontal="right" vertical="center"/>
    </xf>
    <xf numFmtId="0" fontId="10" fillId="35" borderId="679" xfId="0" applyFont="1" applyFill="1" applyBorder="1" applyAlignment="1">
      <alignment horizontal="right"/>
    </xf>
    <xf numFmtId="1" fontId="10" fillId="35" borderId="36" xfId="0" applyNumberFormat="1" applyFont="1" applyFill="1" applyBorder="1" applyAlignment="1">
      <alignment vertical="center" wrapText="1"/>
    </xf>
    <xf numFmtId="1" fontId="10" fillId="35" borderId="33" xfId="0" applyNumberFormat="1" applyFont="1" applyFill="1" applyBorder="1" applyAlignment="1">
      <alignment horizontal="right" vertical="center"/>
    </xf>
    <xf numFmtId="1" fontId="10" fillId="35" borderId="34" xfId="0" applyNumberFormat="1" applyFont="1" applyFill="1" applyBorder="1" applyAlignment="1">
      <alignment horizontal="right" vertical="center"/>
    </xf>
    <xf numFmtId="0" fontId="10" fillId="35" borderId="36" xfId="0" applyFont="1" applyFill="1" applyBorder="1" applyAlignment="1">
      <alignment horizontal="right"/>
    </xf>
    <xf numFmtId="1" fontId="9" fillId="35" borderId="58" xfId="0" applyNumberFormat="1" applyFont="1" applyFill="1" applyBorder="1" applyAlignment="1" applyProtection="1">
      <alignment horizontal="center" vertical="center"/>
      <protection locked="0"/>
    </xf>
    <xf numFmtId="1" fontId="9" fillId="35" borderId="35" xfId="0" applyNumberFormat="1" applyFont="1" applyFill="1" applyBorder="1" applyAlignment="1" applyProtection="1">
      <alignment horizontal="center" vertical="center"/>
      <protection locked="0"/>
    </xf>
    <xf numFmtId="1" fontId="10" fillId="35" borderId="658" xfId="0" applyNumberFormat="1" applyFont="1" applyFill="1" applyBorder="1" applyAlignment="1">
      <alignment vertical="center" wrapText="1"/>
    </xf>
    <xf numFmtId="1" fontId="10" fillId="35" borderId="46" xfId="0" applyNumberFormat="1" applyFont="1" applyFill="1" applyBorder="1" applyAlignment="1">
      <alignment horizontal="right" vertical="center"/>
    </xf>
    <xf numFmtId="1" fontId="10" fillId="35" borderId="47" xfId="0" applyNumberFormat="1" applyFont="1" applyFill="1" applyBorder="1" applyAlignment="1">
      <alignment horizontal="right" vertical="center"/>
    </xf>
    <xf numFmtId="0" fontId="10" fillId="35" borderId="658" xfId="0" applyFont="1" applyFill="1" applyBorder="1" applyAlignment="1">
      <alignment horizontal="right"/>
    </xf>
    <xf numFmtId="1" fontId="25" fillId="0" borderId="829" xfId="0" applyNumberFormat="1" applyFont="1" applyBorder="1" applyAlignment="1">
      <alignment horizontal="left"/>
    </xf>
    <xf numFmtId="1" fontId="10" fillId="4" borderId="535" xfId="0" applyNumberFormat="1" applyFont="1" applyFill="1" applyBorder="1" applyAlignment="1">
      <alignment horizontal="center" vertical="center" wrapText="1"/>
    </xf>
    <xf numFmtId="1" fontId="10" fillId="4" borderId="891" xfId="0" applyNumberFormat="1" applyFont="1" applyFill="1" applyBorder="1" applyAlignment="1">
      <alignment horizontal="center" vertical="center" wrapText="1"/>
    </xf>
    <xf numFmtId="1" fontId="10" fillId="4" borderId="912" xfId="0" applyNumberFormat="1" applyFont="1" applyFill="1" applyBorder="1" applyAlignment="1">
      <alignment horizontal="center" vertical="center" wrapText="1"/>
    </xf>
    <xf numFmtId="1" fontId="10" fillId="3" borderId="648" xfId="0" applyNumberFormat="1" applyFont="1" applyFill="1" applyBorder="1" applyAlignment="1">
      <alignment horizontal="right"/>
    </xf>
    <xf numFmtId="3" fontId="5" fillId="7" borderId="82" xfId="0" applyNumberFormat="1" applyFont="1" applyFill="1" applyBorder="1" applyProtection="1">
      <protection locked="0"/>
    </xf>
    <xf numFmtId="1" fontId="10" fillId="8" borderId="682" xfId="0" applyNumberFormat="1" applyFont="1" applyFill="1" applyBorder="1"/>
    <xf numFmtId="1" fontId="10" fillId="8" borderId="32" xfId="0" applyNumberFormat="1" applyFont="1" applyFill="1" applyBorder="1"/>
    <xf numFmtId="3" fontId="5" fillId="16" borderId="36" xfId="0" applyNumberFormat="1" applyFont="1" applyFill="1" applyBorder="1" applyProtection="1">
      <protection locked="0"/>
    </xf>
    <xf numFmtId="1" fontId="10" fillId="0" borderId="43" xfId="0" applyNumberFormat="1" applyFont="1" applyBorder="1" applyAlignment="1">
      <alignment horizontal="left" vertical="center" wrapText="1"/>
    </xf>
    <xf numFmtId="1" fontId="10" fillId="0" borderId="47" xfId="0" applyNumberFormat="1" applyFont="1" applyBorder="1" applyAlignment="1">
      <alignment horizontal="left" vertical="center" wrapText="1"/>
    </xf>
    <xf numFmtId="3" fontId="5" fillId="16" borderId="62" xfId="0" applyNumberFormat="1" applyFont="1" applyFill="1" applyBorder="1" applyProtection="1">
      <protection locked="0"/>
    </xf>
    <xf numFmtId="3" fontId="5" fillId="16" borderId="44" xfId="0" applyNumberFormat="1" applyFont="1" applyFill="1" applyBorder="1" applyProtection="1">
      <protection locked="0"/>
    </xf>
    <xf numFmtId="1" fontId="10" fillId="8" borderId="42" xfId="0" applyNumberFormat="1" applyFont="1" applyFill="1" applyBorder="1"/>
    <xf numFmtId="1" fontId="10" fillId="0" borderId="679" xfId="0" applyNumberFormat="1" applyFont="1" applyBorder="1" applyAlignment="1">
      <alignment horizontal="right" vertical="center" wrapText="1"/>
    </xf>
    <xf numFmtId="3" fontId="5" fillId="16" borderId="679" xfId="0" applyNumberFormat="1" applyFont="1" applyFill="1" applyBorder="1" applyProtection="1">
      <protection locked="0"/>
    </xf>
    <xf numFmtId="1" fontId="10" fillId="0" borderId="913" xfId="0" applyNumberFormat="1" applyFont="1" applyBorder="1" applyAlignment="1">
      <alignment horizontal="left" vertical="center" wrapText="1"/>
    </xf>
    <xf numFmtId="1" fontId="10" fillId="5" borderId="43" xfId="0" applyNumberFormat="1" applyFont="1" applyFill="1" applyBorder="1" applyAlignment="1">
      <alignment horizontal="left" vertical="center" wrapText="1"/>
    </xf>
    <xf numFmtId="1" fontId="10" fillId="0" borderId="643" xfId="0" applyNumberFormat="1" applyFont="1" applyBorder="1" applyAlignment="1">
      <alignment horizontal="center"/>
    </xf>
    <xf numFmtId="1" fontId="10" fillId="0" borderId="643" xfId="0" applyNumberFormat="1" applyFont="1" applyBorder="1" applyAlignment="1">
      <alignment horizontal="right"/>
    </xf>
    <xf numFmtId="1" fontId="10" fillId="0" borderId="912" xfId="0" applyNumberFormat="1" applyFont="1" applyBorder="1" applyAlignment="1">
      <alignment horizontal="right"/>
    </xf>
    <xf numFmtId="0" fontId="29" fillId="0" borderId="0" xfId="0" applyFont="1"/>
    <xf numFmtId="1" fontId="25" fillId="0" borderId="829" xfId="0" applyNumberFormat="1" applyFont="1" applyBorder="1"/>
    <xf numFmtId="1" fontId="10" fillId="4" borderId="650" xfId="0" applyNumberFormat="1" applyFont="1" applyFill="1" applyBorder="1" applyAlignment="1">
      <alignment horizontal="center" vertical="center" wrapText="1"/>
    </xf>
    <xf numFmtId="1" fontId="10" fillId="3" borderId="679" xfId="0" applyNumberFormat="1" applyFont="1" applyFill="1" applyBorder="1"/>
    <xf numFmtId="3" fontId="5" fillId="16" borderId="681" xfId="0" applyNumberFormat="1" applyFont="1" applyFill="1" applyBorder="1" applyProtection="1">
      <protection locked="0"/>
    </xf>
    <xf numFmtId="3" fontId="5" fillId="16" borderId="54" xfId="0" applyNumberFormat="1" applyFont="1" applyFill="1" applyBorder="1" applyProtection="1">
      <protection locked="0"/>
    </xf>
    <xf numFmtId="1" fontId="5" fillId="16" borderId="30" xfId="0" applyNumberFormat="1" applyFont="1" applyFill="1" applyBorder="1" applyProtection="1">
      <protection locked="0"/>
    </xf>
    <xf numFmtId="1" fontId="10" fillId="7" borderId="690" xfId="0" applyNumberFormat="1" applyFont="1" applyFill="1" applyBorder="1" applyAlignment="1" applyProtection="1">
      <alignment horizontal="right" vertical="center"/>
      <protection locked="0"/>
    </xf>
    <xf numFmtId="1" fontId="10" fillId="3" borderId="658" xfId="0" applyNumberFormat="1" applyFont="1" applyFill="1" applyBorder="1"/>
    <xf numFmtId="3" fontId="5" fillId="16" borderId="46" xfId="0" applyNumberFormat="1" applyFont="1" applyFill="1" applyBorder="1" applyProtection="1">
      <protection locked="0"/>
    </xf>
    <xf numFmtId="3" fontId="5" fillId="16" borderId="71" xfId="0" applyNumberFormat="1" applyFont="1" applyFill="1" applyBorder="1" applyProtection="1">
      <protection locked="0"/>
    </xf>
    <xf numFmtId="3" fontId="5" fillId="16" borderId="45" xfId="0" applyNumberFormat="1" applyFont="1" applyFill="1" applyBorder="1" applyProtection="1">
      <protection locked="0"/>
    </xf>
    <xf numFmtId="1" fontId="10" fillId="7" borderId="170" xfId="0" applyNumberFormat="1" applyFont="1" applyFill="1" applyBorder="1" applyAlignment="1" applyProtection="1">
      <alignment horizontal="right" vertical="center"/>
      <protection locked="0"/>
    </xf>
    <xf numFmtId="1" fontId="10" fillId="7" borderId="71" xfId="0" applyNumberFormat="1" applyFont="1" applyFill="1" applyBorder="1" applyAlignment="1" applyProtection="1">
      <alignment horizontal="right" vertical="center"/>
      <protection locked="0"/>
    </xf>
    <xf numFmtId="1" fontId="10" fillId="7" borderId="47" xfId="0" applyNumberFormat="1" applyFont="1" applyFill="1" applyBorder="1" applyAlignment="1" applyProtection="1">
      <alignment horizontal="right" vertical="center"/>
      <protection locked="0"/>
    </xf>
    <xf numFmtId="1" fontId="10" fillId="0" borderId="680" xfId="0" applyNumberFormat="1" applyFont="1" applyBorder="1" applyAlignment="1">
      <alignment vertical="center" wrapText="1"/>
    </xf>
    <xf numFmtId="3" fontId="5" fillId="16" borderId="24" xfId="0" applyNumberFormat="1" applyFont="1" applyFill="1" applyBorder="1" applyProtection="1">
      <protection locked="0"/>
    </xf>
    <xf numFmtId="3" fontId="1" fillId="16" borderId="148" xfId="0" applyNumberFormat="1" applyFont="1" applyFill="1" applyBorder="1" applyProtection="1">
      <protection locked="0"/>
    </xf>
    <xf numFmtId="3" fontId="5" fillId="16" borderId="113" xfId="0" applyNumberFormat="1" applyFont="1" applyFill="1" applyBorder="1" applyProtection="1">
      <protection locked="0"/>
    </xf>
    <xf numFmtId="1" fontId="10" fillId="7" borderId="23" xfId="0" applyNumberFormat="1" applyFont="1" applyFill="1" applyBorder="1" applyAlignment="1" applyProtection="1">
      <alignment horizontal="right" vertical="center"/>
      <protection locked="0"/>
    </xf>
    <xf numFmtId="3" fontId="5" fillId="16" borderId="33" xfId="0" applyNumberFormat="1" applyFont="1" applyFill="1" applyBorder="1" applyProtection="1">
      <protection locked="0"/>
    </xf>
    <xf numFmtId="3" fontId="5" fillId="16" borderId="58" xfId="0" applyNumberFormat="1" applyFont="1" applyFill="1" applyBorder="1" applyProtection="1">
      <protection locked="0"/>
    </xf>
    <xf numFmtId="3" fontId="5" fillId="16" borderId="35" xfId="0" applyNumberFormat="1" applyFont="1" applyFill="1" applyBorder="1" applyProtection="1">
      <protection locked="0"/>
    </xf>
    <xf numFmtId="1" fontId="10" fillId="7" borderId="57" xfId="0" applyNumberFormat="1" applyFont="1" applyFill="1" applyBorder="1" applyAlignment="1" applyProtection="1">
      <alignment horizontal="right" vertical="center"/>
      <protection locked="0"/>
    </xf>
    <xf numFmtId="1" fontId="10" fillId="7" borderId="34" xfId="0" applyNumberFormat="1" applyFont="1" applyFill="1" applyBorder="1" applyAlignment="1" applyProtection="1">
      <alignment horizontal="right" vertical="center"/>
      <protection locked="0"/>
    </xf>
    <xf numFmtId="1" fontId="10" fillId="3" borderId="25" xfId="0" applyNumberFormat="1" applyFont="1" applyFill="1" applyBorder="1"/>
    <xf numFmtId="3" fontId="5" fillId="27" borderId="58" xfId="0" applyNumberFormat="1" applyFont="1" applyFill="1" applyBorder="1"/>
    <xf numFmtId="1" fontId="5" fillId="27" borderId="35" xfId="0" applyNumberFormat="1" applyFont="1" applyFill="1" applyBorder="1" applyProtection="1">
      <protection locked="0"/>
    </xf>
    <xf numFmtId="3" fontId="5" fillId="27" borderId="33" xfId="0" applyNumberFormat="1" applyFont="1" applyFill="1" applyBorder="1"/>
    <xf numFmtId="1" fontId="10" fillId="0" borderId="658" xfId="0" applyNumberFormat="1" applyFont="1" applyBorder="1" applyAlignment="1">
      <alignment horizontal="left" vertical="center" wrapText="1"/>
    </xf>
    <xf numFmtId="1" fontId="10" fillId="7" borderId="767" xfId="0" applyNumberFormat="1" applyFont="1" applyFill="1" applyBorder="1" applyAlignment="1" applyProtection="1">
      <alignment horizontal="right" vertical="center"/>
      <protection locked="0"/>
    </xf>
    <xf numFmtId="1" fontId="10" fillId="4" borderId="648" xfId="0" applyNumberFormat="1" applyFont="1" applyFill="1" applyBorder="1" applyAlignment="1">
      <alignment horizontal="center" vertical="center"/>
    </xf>
    <xf numFmtId="1" fontId="10" fillId="4" borderId="912" xfId="0" applyNumberFormat="1" applyFont="1" applyFill="1" applyBorder="1" applyAlignment="1">
      <alignment horizontal="center" vertical="center"/>
    </xf>
    <xf numFmtId="1" fontId="10" fillId="4" borderId="648" xfId="0" applyNumberFormat="1" applyFont="1" applyFill="1" applyBorder="1" applyAlignment="1">
      <alignment horizontal="center" vertical="center" wrapText="1"/>
    </xf>
    <xf numFmtId="0" fontId="10" fillId="4" borderId="648" xfId="0" applyFont="1" applyFill="1" applyBorder="1" applyAlignment="1">
      <alignment horizontal="center" vertical="center"/>
    </xf>
    <xf numFmtId="1" fontId="10" fillId="4" borderId="878" xfId="0" applyNumberFormat="1" applyFont="1" applyFill="1" applyBorder="1" applyAlignment="1">
      <alignment horizontal="center" vertical="center"/>
    </xf>
    <xf numFmtId="1" fontId="10" fillId="4" borderId="918" xfId="0" applyNumberFormat="1" applyFont="1" applyFill="1" applyBorder="1" applyAlignment="1">
      <alignment horizontal="center" vertical="center"/>
    </xf>
    <xf numFmtId="1" fontId="10" fillId="4" borderId="643" xfId="0" applyNumberFormat="1" applyFont="1" applyFill="1" applyBorder="1" applyAlignment="1">
      <alignment horizontal="center" vertical="center"/>
    </xf>
    <xf numFmtId="1" fontId="10" fillId="4" borderId="580" xfId="0" applyNumberFormat="1" applyFont="1" applyFill="1" applyBorder="1" applyAlignment="1">
      <alignment horizontal="center" vertical="center" wrapText="1"/>
    </xf>
    <xf numFmtId="1" fontId="10" fillId="4" borderId="829" xfId="0" applyNumberFormat="1" applyFont="1" applyFill="1" applyBorder="1" applyAlignment="1">
      <alignment horizontal="center" vertical="center"/>
    </xf>
    <xf numFmtId="1" fontId="10" fillId="4" borderId="849" xfId="0" applyNumberFormat="1" applyFont="1" applyFill="1" applyBorder="1" applyAlignment="1">
      <alignment horizontal="center" vertical="center" wrapText="1"/>
    </xf>
    <xf numFmtId="1" fontId="10" fillId="4" borderId="139" xfId="0" applyNumberFormat="1" applyFont="1" applyFill="1" applyBorder="1" applyAlignment="1">
      <alignment horizontal="center" vertical="center" wrapText="1"/>
    </xf>
    <xf numFmtId="1" fontId="10" fillId="4" borderId="682" xfId="0" applyNumberFormat="1" applyFont="1" applyFill="1" applyBorder="1" applyAlignment="1">
      <alignment horizontal="left"/>
    </xf>
    <xf numFmtId="1" fontId="10" fillId="4" borderId="680" xfId="0" applyNumberFormat="1" applyFont="1" applyFill="1" applyBorder="1" applyAlignment="1">
      <alignment horizontal="left"/>
    </xf>
    <xf numFmtId="1" fontId="10" fillId="3" borderId="682" xfId="0" applyNumberFormat="1" applyFont="1" applyFill="1" applyBorder="1" applyAlignment="1">
      <alignment horizontal="right"/>
    </xf>
    <xf numFmtId="3" fontId="10" fillId="16" borderId="681" xfId="0" applyNumberFormat="1" applyFont="1" applyFill="1" applyBorder="1" applyProtection="1">
      <protection locked="0"/>
    </xf>
    <xf numFmtId="3" fontId="10" fillId="16" borderId="54" xfId="0" applyNumberFormat="1" applyFont="1" applyFill="1" applyBorder="1" applyProtection="1">
      <protection locked="0"/>
    </xf>
    <xf numFmtId="3" fontId="10" fillId="16" borderId="30" xfId="0" applyNumberFormat="1" applyFont="1" applyFill="1" applyBorder="1" applyProtection="1">
      <protection locked="0"/>
    </xf>
    <xf numFmtId="3" fontId="10" fillId="16" borderId="682" xfId="0" applyNumberFormat="1" applyFont="1" applyFill="1" applyBorder="1" applyProtection="1">
      <protection locked="0"/>
    </xf>
    <xf numFmtId="3" fontId="10" fillId="16" borderId="776" xfId="0" applyNumberFormat="1" applyFont="1" applyFill="1" applyBorder="1" applyProtection="1">
      <protection locked="0"/>
    </xf>
    <xf numFmtId="3" fontId="10" fillId="16" borderId="679" xfId="0" applyNumberFormat="1" applyFont="1" applyFill="1" applyBorder="1" applyProtection="1">
      <protection locked="0"/>
    </xf>
    <xf numFmtId="1" fontId="10" fillId="4" borderId="32" xfId="0" applyNumberFormat="1" applyFont="1" applyFill="1" applyBorder="1" applyAlignment="1">
      <alignment horizontal="left"/>
    </xf>
    <xf numFmtId="1" fontId="10" fillId="4" borderId="34" xfId="0" applyNumberFormat="1" applyFont="1" applyFill="1" applyBorder="1" applyAlignment="1">
      <alignment horizontal="left"/>
    </xf>
    <xf numFmtId="1" fontId="10" fillId="3" borderId="32" xfId="0" applyNumberFormat="1" applyFont="1" applyFill="1" applyBorder="1" applyAlignment="1">
      <alignment horizontal="right"/>
    </xf>
    <xf numFmtId="3" fontId="10" fillId="16" borderId="33" xfId="0" applyNumberFormat="1" applyFont="1" applyFill="1" applyBorder="1" applyProtection="1">
      <protection locked="0"/>
    </xf>
    <xf numFmtId="3" fontId="10" fillId="16" borderId="58" xfId="0" applyNumberFormat="1" applyFont="1" applyFill="1" applyBorder="1" applyProtection="1">
      <protection locked="0"/>
    </xf>
    <xf numFmtId="3" fontId="10" fillId="16" borderId="35" xfId="0" applyNumberFormat="1" applyFont="1" applyFill="1" applyBorder="1" applyProtection="1">
      <protection locked="0"/>
    </xf>
    <xf numFmtId="3" fontId="10" fillId="16" borderId="32" xfId="0" applyNumberFormat="1" applyFont="1" applyFill="1" applyBorder="1" applyProtection="1">
      <protection locked="0"/>
    </xf>
    <xf numFmtId="3" fontId="10" fillId="16" borderId="274" xfId="0" applyNumberFormat="1" applyFont="1" applyFill="1" applyBorder="1" applyProtection="1">
      <protection locked="0"/>
    </xf>
    <xf numFmtId="3" fontId="10" fillId="16" borderId="36" xfId="0" applyNumberFormat="1" applyFont="1" applyFill="1" applyBorder="1" applyProtection="1">
      <protection locked="0"/>
    </xf>
    <xf numFmtId="1" fontId="10" fillId="4" borderId="32" xfId="0" quotePrefix="1" applyNumberFormat="1" applyFont="1" applyFill="1" applyBorder="1" applyAlignment="1">
      <alignment horizontal="left"/>
    </xf>
    <xf numFmtId="3" fontId="10" fillId="16" borderId="41" xfId="0" applyNumberFormat="1" applyFont="1" applyFill="1" applyBorder="1" applyProtection="1">
      <protection locked="0"/>
    </xf>
    <xf numFmtId="3" fontId="10" fillId="16" borderId="62" xfId="0" applyNumberFormat="1" applyFont="1" applyFill="1" applyBorder="1" applyProtection="1">
      <protection locked="0"/>
    </xf>
    <xf numFmtId="3" fontId="10" fillId="16" borderId="39" xfId="0" applyNumberFormat="1" applyFont="1" applyFill="1" applyBorder="1" applyProtection="1">
      <protection locked="0"/>
    </xf>
    <xf numFmtId="1" fontId="10" fillId="4" borderId="43" xfId="0" applyNumberFormat="1" applyFont="1" applyFill="1" applyBorder="1" applyAlignment="1">
      <alignment horizontal="left"/>
    </xf>
    <xf numFmtId="1" fontId="10" fillId="4" borderId="47" xfId="0" applyNumberFormat="1" applyFont="1" applyFill="1" applyBorder="1" applyAlignment="1">
      <alignment horizontal="left"/>
    </xf>
    <xf numFmtId="1" fontId="10" fillId="3" borderId="43" xfId="0" applyNumberFormat="1" applyFont="1" applyFill="1" applyBorder="1" applyAlignment="1">
      <alignment horizontal="right"/>
    </xf>
    <xf numFmtId="3" fontId="10" fillId="16" borderId="46" xfId="0" applyNumberFormat="1" applyFont="1" applyFill="1" applyBorder="1" applyProtection="1">
      <protection locked="0"/>
    </xf>
    <xf numFmtId="3" fontId="10" fillId="16" borderId="71" xfId="0" applyNumberFormat="1" applyFont="1" applyFill="1" applyBorder="1" applyProtection="1">
      <protection locked="0"/>
    </xf>
    <xf numFmtId="3" fontId="10" fillId="16" borderId="45" xfId="0" applyNumberFormat="1" applyFont="1" applyFill="1" applyBorder="1" applyProtection="1">
      <protection locked="0"/>
    </xf>
    <xf numFmtId="3" fontId="10" fillId="16" borderId="81" xfId="0" applyNumberFormat="1" applyFont="1" applyFill="1" applyBorder="1" applyProtection="1">
      <protection locked="0"/>
    </xf>
    <xf numFmtId="3" fontId="10" fillId="16" borderId="276" xfId="0" applyNumberFormat="1" applyFont="1" applyFill="1" applyBorder="1" applyProtection="1">
      <protection locked="0"/>
    </xf>
    <xf numFmtId="3" fontId="10" fillId="16" borderId="44" xfId="0" applyNumberFormat="1" applyFont="1" applyFill="1" applyBorder="1" applyProtection="1">
      <protection locked="0"/>
    </xf>
    <xf numFmtId="1" fontId="29" fillId="3" borderId="0" xfId="0" applyNumberFormat="1" applyFont="1" applyFill="1"/>
    <xf numFmtId="1" fontId="10" fillId="0" borderId="884" xfId="0" applyNumberFormat="1" applyFont="1" applyBorder="1" applyAlignment="1" applyProtection="1">
      <alignment horizontal="center" vertical="center" wrapText="1"/>
      <protection hidden="1"/>
    </xf>
    <xf numFmtId="1" fontId="10" fillId="0" borderId="849" xfId="0" applyNumberFormat="1" applyFont="1" applyBorder="1" applyAlignment="1">
      <alignment horizontal="center" vertical="center" wrapText="1"/>
    </xf>
    <xf numFmtId="1" fontId="10" fillId="0" borderId="537" xfId="0" applyNumberFormat="1" applyFont="1" applyBorder="1"/>
    <xf numFmtId="3" fontId="10" fillId="16" borderId="884" xfId="0" applyNumberFormat="1" applyFont="1" applyFill="1" applyBorder="1" applyProtection="1">
      <protection locked="0"/>
    </xf>
    <xf numFmtId="1" fontId="10" fillId="0" borderId="44" xfId="0" applyNumberFormat="1" applyFont="1" applyBorder="1" applyAlignment="1" applyProtection="1">
      <alignment vertical="center" wrapText="1"/>
      <protection hidden="1"/>
    </xf>
    <xf numFmtId="1" fontId="10" fillId="0" borderId="884" xfId="0" applyNumberFormat="1" applyFont="1" applyBorder="1" applyAlignment="1" applyProtection="1">
      <alignment horizontal="center" vertical="center" wrapText="1"/>
      <protection hidden="1"/>
    </xf>
    <xf numFmtId="1" fontId="10" fillId="0" borderId="884" xfId="0" applyNumberFormat="1" applyFont="1" applyBorder="1" applyAlignment="1">
      <alignment horizontal="center" vertical="center" wrapText="1"/>
    </xf>
    <xf numFmtId="1" fontId="10" fillId="4" borderId="884" xfId="0" applyNumberFormat="1" applyFont="1" applyFill="1" applyBorder="1" applyAlignment="1">
      <alignment horizontal="center" vertical="center" wrapText="1"/>
    </xf>
    <xf numFmtId="1" fontId="10" fillId="0" borderId="918" xfId="0" applyNumberFormat="1" applyFont="1" applyBorder="1" applyAlignment="1">
      <alignment wrapText="1"/>
    </xf>
    <xf numFmtId="1" fontId="10" fillId="16" borderId="648" xfId="0" applyNumberFormat="1" applyFont="1" applyFill="1" applyBorder="1" applyProtection="1">
      <protection locked="0"/>
    </xf>
    <xf numFmtId="1" fontId="10" fillId="7" borderId="648" xfId="0" applyNumberFormat="1" applyFont="1" applyFill="1" applyBorder="1" applyAlignment="1" applyProtection="1">
      <alignment horizontal="right"/>
      <protection locked="0"/>
    </xf>
    <xf numFmtId="164" fontId="10" fillId="0" borderId="648" xfId="20" applyNumberFormat="1" applyFont="1" applyBorder="1" applyAlignment="1" applyProtection="1">
      <alignment horizontal="center" vertical="center"/>
    </xf>
    <xf numFmtId="164" fontId="10" fillId="4" borderId="535" xfId="20" applyNumberFormat="1" applyFont="1" applyFill="1" applyBorder="1" applyAlignment="1" applyProtection="1">
      <alignment horizontal="center" vertical="center"/>
    </xf>
    <xf numFmtId="164" fontId="10" fillId="4" borderId="536" xfId="20" applyNumberFormat="1" applyFont="1" applyFill="1" applyBorder="1" applyAlignment="1" applyProtection="1">
      <alignment horizontal="center" vertical="center"/>
    </xf>
    <xf numFmtId="164" fontId="10" fillId="0" borderId="535" xfId="21" applyNumberFormat="1" applyFont="1" applyBorder="1" applyAlignment="1">
      <alignment horizontal="center" vertical="center"/>
    </xf>
    <xf numFmtId="164" fontId="10" fillId="0" borderId="537" xfId="21" applyNumberFormat="1" applyFont="1" applyBorder="1" applyAlignment="1">
      <alignment horizontal="center" vertical="center"/>
    </xf>
    <xf numFmtId="164" fontId="10" fillId="0" borderId="878" xfId="20" applyNumberFormat="1" applyFont="1" applyBorder="1" applyAlignment="1" applyProtection="1">
      <alignment horizontal="center" vertical="center" wrapText="1"/>
    </xf>
    <xf numFmtId="164" fontId="10" fillId="0" borderId="918" xfId="20" applyNumberFormat="1" applyFont="1" applyBorder="1" applyAlignment="1" applyProtection="1">
      <alignment horizontal="center" vertical="center" wrapText="1"/>
    </xf>
    <xf numFmtId="164" fontId="10" fillId="0" borderId="138" xfId="21" applyNumberFormat="1" applyFont="1" applyBorder="1" applyAlignment="1">
      <alignment horizontal="center" vertical="center"/>
    </xf>
    <xf numFmtId="164" fontId="10" fillId="0" borderId="129" xfId="21" applyNumberFormat="1" applyFont="1" applyBorder="1" applyAlignment="1">
      <alignment horizontal="center" vertical="center"/>
    </xf>
    <xf numFmtId="164" fontId="10" fillId="0" borderId="648" xfId="20" applyNumberFormat="1" applyFont="1" applyBorder="1" applyAlignment="1" applyProtection="1">
      <alignment horizontal="center" vertical="center" wrapText="1"/>
    </xf>
    <xf numFmtId="164" fontId="10" fillId="0" borderId="643" xfId="20" applyNumberFormat="1" applyFont="1" applyBorder="1" applyAlignment="1" applyProtection="1">
      <alignment horizontal="center" vertical="center"/>
    </xf>
    <xf numFmtId="1" fontId="10" fillId="0" borderId="32" xfId="0" quotePrefix="1" applyNumberFormat="1" applyFont="1" applyBorder="1" applyAlignment="1">
      <alignment horizontal="left" wrapText="1"/>
    </xf>
    <xf numFmtId="166" fontId="10" fillId="0" borderId="25" xfId="20" applyNumberFormat="1" applyFont="1" applyBorder="1" applyAlignment="1" applyProtection="1">
      <alignment horizontal="center"/>
    </xf>
    <xf numFmtId="1" fontId="10" fillId="7" borderId="54" xfId="0" applyNumberFormat="1" applyFont="1" applyFill="1" applyBorder="1" applyAlignment="1" applyProtection="1">
      <alignment horizontal="right"/>
      <protection locked="0"/>
    </xf>
    <xf numFmtId="1" fontId="10" fillId="0" borderId="32" xfId="0" quotePrefix="1" applyNumberFormat="1" applyFont="1" applyBorder="1" applyAlignment="1">
      <alignment horizontal="left"/>
    </xf>
    <xf numFmtId="1" fontId="10" fillId="7" borderId="58" xfId="0" applyNumberFormat="1" applyFont="1" applyFill="1" applyBorder="1" applyAlignment="1" applyProtection="1">
      <alignment horizontal="right"/>
      <protection locked="0"/>
    </xf>
    <xf numFmtId="1" fontId="10" fillId="7" borderId="36" xfId="0" applyNumberFormat="1" applyFont="1" applyFill="1" applyBorder="1" applyAlignment="1" applyProtection="1">
      <alignment horizontal="right"/>
      <protection locked="0"/>
    </xf>
    <xf numFmtId="1" fontId="10" fillId="7" borderId="71" xfId="0" applyNumberFormat="1" applyFont="1" applyFill="1" applyBorder="1" applyAlignment="1" applyProtection="1">
      <alignment horizontal="right"/>
      <protection locked="0"/>
    </xf>
    <xf numFmtId="164" fontId="10" fillId="0" borderId="878" xfId="20" applyNumberFormat="1" applyFont="1" applyBorder="1" applyAlignment="1" applyProtection="1">
      <alignment horizontal="center" vertical="center" wrapText="1"/>
    </xf>
    <xf numFmtId="166" fontId="10" fillId="0" borderId="648" xfId="22" applyNumberFormat="1" applyFont="1" applyFill="1" applyBorder="1" applyAlignment="1" applyProtection="1">
      <alignment horizontal="right"/>
    </xf>
    <xf numFmtId="166" fontId="10" fillId="0" borderId="650" xfId="22" applyNumberFormat="1" applyFont="1" applyFill="1" applyBorder="1" applyAlignment="1" applyProtection="1">
      <alignment horizontal="right"/>
    </xf>
    <xf numFmtId="166" fontId="10" fillId="0" borderId="708" xfId="22" applyNumberFormat="1" applyFont="1" applyFill="1" applyBorder="1" applyAlignment="1" applyProtection="1">
      <alignment horizontal="right"/>
    </xf>
    <xf numFmtId="166" fontId="10" fillId="0" borderId="652" xfId="22" applyNumberFormat="1" applyFont="1" applyFill="1" applyBorder="1" applyAlignment="1" applyProtection="1">
      <alignment horizontal="right"/>
    </xf>
    <xf numFmtId="166" fontId="10" fillId="0" borderId="643" xfId="22" applyNumberFormat="1" applyFont="1" applyFill="1" applyBorder="1" applyAlignment="1" applyProtection="1">
      <alignment horizontal="right"/>
    </xf>
    <xf numFmtId="1" fontId="0" fillId="39" borderId="0" xfId="0" applyNumberFormat="1" applyFill="1"/>
    <xf numFmtId="0" fontId="0" fillId="39" borderId="0" xfId="0" applyFill="1"/>
    <xf numFmtId="0" fontId="29" fillId="0" borderId="0" xfId="0" applyFont="1" applyProtection="1">
      <protection locked="0"/>
    </xf>
    <xf numFmtId="0" fontId="3" fillId="0" borderId="0" xfId="0" applyFont="1" applyAlignment="1">
      <alignment horizontal="center"/>
    </xf>
    <xf numFmtId="0" fontId="51" fillId="0" borderId="0" xfId="0" applyFont="1"/>
    <xf numFmtId="0" fontId="6" fillId="0" borderId="829" xfId="0" applyFont="1" applyBorder="1"/>
    <xf numFmtId="0" fontId="1" fillId="0" borderId="0" xfId="0" applyFont="1" applyAlignment="1">
      <alignment horizontal="center" vertical="center" wrapText="1"/>
    </xf>
    <xf numFmtId="0" fontId="1" fillId="0" borderId="0" xfId="0" applyFont="1" applyAlignment="1">
      <alignment horizontal="center"/>
    </xf>
    <xf numFmtId="0" fontId="51" fillId="0" borderId="878" xfId="0" applyFont="1" applyBorder="1" applyAlignment="1">
      <alignment horizontal="center" vertical="center" wrapText="1"/>
    </xf>
    <xf numFmtId="0" fontId="51" fillId="0" borderId="918" xfId="0" applyFont="1" applyBorder="1" applyAlignment="1">
      <alignment horizontal="center" vertical="center" wrapText="1"/>
    </xf>
    <xf numFmtId="0" fontId="51" fillId="0" borderId="643" xfId="0" applyFont="1" applyBorder="1" applyAlignment="1">
      <alignment horizontal="center" vertical="center" wrapText="1"/>
    </xf>
    <xf numFmtId="0" fontId="5" fillId="0" borderId="918" xfId="0" applyFont="1" applyBorder="1" applyAlignment="1">
      <alignment horizontal="center" vertical="center"/>
    </xf>
    <xf numFmtId="0" fontId="5" fillId="0" borderId="885" xfId="0" applyFont="1" applyBorder="1" applyAlignment="1">
      <alignment horizontal="center" vertical="center"/>
    </xf>
    <xf numFmtId="0" fontId="5" fillId="0" borderId="851" xfId="0" applyFont="1" applyBorder="1" applyAlignment="1">
      <alignment horizontal="center" vertical="center"/>
    </xf>
    <xf numFmtId="1" fontId="5" fillId="0" borderId="851" xfId="0" applyNumberFormat="1" applyFont="1" applyBorder="1" applyAlignment="1">
      <alignment horizontal="center" vertical="center" wrapText="1"/>
    </xf>
    <xf numFmtId="1" fontId="5" fillId="0" borderId="918" xfId="0" applyNumberFormat="1" applyFont="1" applyBorder="1" applyAlignment="1">
      <alignment horizontal="center" vertical="center" wrapText="1"/>
    </xf>
    <xf numFmtId="0" fontId="5" fillId="0" borderId="884" xfId="0" applyFont="1" applyBorder="1" applyAlignment="1">
      <alignment horizontal="center" vertical="center" wrapText="1"/>
    </xf>
    <xf numFmtId="1" fontId="5" fillId="4" borderId="878" xfId="0" applyNumberFormat="1" applyFont="1" applyFill="1" applyBorder="1" applyAlignment="1">
      <alignment horizontal="center" vertical="center" wrapText="1"/>
    </xf>
    <xf numFmtId="1" fontId="5" fillId="4" borderId="643" xfId="0" applyNumberFormat="1" applyFont="1" applyFill="1" applyBorder="1" applyAlignment="1">
      <alignment horizontal="center" vertical="center" wrapText="1"/>
    </xf>
    <xf numFmtId="0" fontId="5" fillId="0" borderId="138" xfId="0" applyFont="1" applyBorder="1" applyAlignment="1">
      <alignment horizontal="center" vertical="center"/>
    </xf>
    <xf numFmtId="0" fontId="5" fillId="0" borderId="25" xfId="0" applyFont="1" applyBorder="1" applyAlignment="1">
      <alignment horizontal="center" vertical="center"/>
    </xf>
    <xf numFmtId="0" fontId="5" fillId="0" borderId="886" xfId="0" applyFont="1" applyBorder="1" applyAlignment="1">
      <alignment horizontal="center" vertical="center" wrapText="1"/>
    </xf>
    <xf numFmtId="0" fontId="5" fillId="0" borderId="849" xfId="0" applyFont="1" applyBorder="1" applyAlignment="1">
      <alignment horizontal="center" vertical="center" wrapText="1"/>
    </xf>
    <xf numFmtId="0" fontId="5" fillId="0" borderId="553" xfId="0" applyFont="1" applyBorder="1" applyAlignment="1">
      <alignment horizontal="center" vertical="center" wrapText="1"/>
    </xf>
    <xf numFmtId="0" fontId="5" fillId="0" borderId="887" xfId="0" applyFont="1" applyBorder="1" applyAlignment="1">
      <alignment horizontal="center" vertical="center" wrapText="1"/>
    </xf>
    <xf numFmtId="1" fontId="5" fillId="0" borderId="918" xfId="0" applyNumberFormat="1" applyFont="1" applyBorder="1" applyAlignment="1">
      <alignment horizontal="center" vertical="center" wrapText="1"/>
    </xf>
    <xf numFmtId="1" fontId="82" fillId="0" borderId="891" xfId="0" applyNumberFormat="1" applyFont="1" applyBorder="1" applyAlignment="1">
      <alignment horizontal="center" vertical="center" wrapText="1"/>
    </xf>
    <xf numFmtId="1" fontId="5" fillId="4" borderId="658" xfId="0" applyNumberFormat="1" applyFont="1" applyFill="1" applyBorder="1" applyAlignment="1">
      <alignment horizontal="center" vertical="center" wrapText="1"/>
    </xf>
    <xf numFmtId="0" fontId="5" fillId="0" borderId="884" xfId="0" applyFont="1" applyBorder="1" applyAlignment="1">
      <alignment horizontal="center" vertical="center" textRotation="90"/>
    </xf>
    <xf numFmtId="0" fontId="5" fillId="0" borderId="878" xfId="0" applyFont="1" applyBorder="1" applyAlignment="1">
      <alignment horizontal="left" wrapText="1"/>
    </xf>
    <xf numFmtId="0" fontId="5" fillId="0" borderId="643" xfId="0" applyFont="1" applyBorder="1" applyAlignment="1">
      <alignment horizontal="left" wrapText="1"/>
    </xf>
    <xf numFmtId="3" fontId="5" fillId="0" borderId="24" xfId="0" applyNumberFormat="1" applyFont="1" applyBorder="1" applyProtection="1">
      <protection locked="0"/>
    </xf>
    <xf numFmtId="3" fontId="5" fillId="0" borderId="886" xfId="0" applyNumberFormat="1" applyFont="1" applyBorder="1" applyProtection="1">
      <protection locked="0"/>
    </xf>
    <xf numFmtId="3" fontId="5" fillId="0" borderId="880" xfId="0" applyNumberFormat="1" applyFont="1" applyBorder="1" applyProtection="1">
      <protection locked="0"/>
    </xf>
    <xf numFmtId="3" fontId="5" fillId="0" borderId="894" xfId="0" applyNumberFormat="1" applyFont="1" applyBorder="1"/>
    <xf numFmtId="3" fontId="5" fillId="0" borderId="553" xfId="0" applyNumberFormat="1" applyFont="1" applyBorder="1"/>
    <xf numFmtId="3" fontId="5" fillId="0" borderId="880" xfId="0" applyNumberFormat="1" applyFont="1" applyBorder="1"/>
    <xf numFmtId="3" fontId="5" fillId="0" borderId="921" xfId="0" applyNumberFormat="1" applyFont="1" applyBorder="1"/>
    <xf numFmtId="1" fontId="5" fillId="0" borderId="889" xfId="0" applyNumberFormat="1" applyFont="1" applyBorder="1"/>
    <xf numFmtId="1" fontId="5" fillId="0" borderId="880" xfId="0" applyNumberFormat="1" applyFont="1" applyBorder="1"/>
    <xf numFmtId="1" fontId="5" fillId="0" borderId="887" xfId="0" applyNumberFormat="1" applyFont="1" applyBorder="1"/>
    <xf numFmtId="1" fontId="5" fillId="0" borderId="890" xfId="0" applyNumberFormat="1" applyFont="1" applyBorder="1"/>
    <xf numFmtId="1" fontId="5" fillId="0" borderId="884" xfId="0" applyNumberFormat="1" applyFont="1" applyBorder="1"/>
    <xf numFmtId="1" fontId="5" fillId="0" borderId="537" xfId="0" applyNumberFormat="1" applyFont="1" applyBorder="1"/>
    <xf numFmtId="1" fontId="5" fillId="0" borderId="680" xfId="0" applyNumberFormat="1" applyFont="1" applyBorder="1" applyProtection="1">
      <protection locked="0"/>
    </xf>
    <xf numFmtId="0" fontId="5" fillId="0" borderId="913" xfId="0" applyFont="1" applyBorder="1" applyAlignment="1">
      <alignment horizontal="center" vertical="center" textRotation="90"/>
    </xf>
    <xf numFmtId="0" fontId="5" fillId="0" borderId="680" xfId="0" applyFont="1" applyBorder="1" applyAlignment="1">
      <alignment vertical="center"/>
    </xf>
    <xf numFmtId="3" fontId="5" fillId="0" borderId="228" xfId="0" applyNumberFormat="1" applyFont="1" applyBorder="1" applyProtection="1">
      <protection locked="0"/>
    </xf>
    <xf numFmtId="1" fontId="5" fillId="0" borderId="690" xfId="0" applyNumberFormat="1" applyFont="1" applyBorder="1" applyProtection="1">
      <protection locked="0"/>
    </xf>
    <xf numFmtId="1" fontId="5" fillId="0" borderId="54" xfId="0" applyNumberFormat="1" applyFont="1" applyBorder="1" applyProtection="1">
      <protection locked="0"/>
    </xf>
    <xf numFmtId="1" fontId="5" fillId="0" borderId="228" xfId="0" applyNumberFormat="1" applyFont="1" applyBorder="1" applyProtection="1">
      <protection locked="0"/>
    </xf>
    <xf numFmtId="1" fontId="5" fillId="0" borderId="776" xfId="0" applyNumberFormat="1" applyFont="1" applyBorder="1" applyProtection="1">
      <protection locked="0"/>
    </xf>
    <xf numFmtId="1" fontId="5" fillId="0" borderId="679" xfId="0" applyNumberFormat="1" applyFont="1" applyBorder="1" applyProtection="1">
      <protection locked="0"/>
    </xf>
    <xf numFmtId="0" fontId="5" fillId="0" borderId="913" xfId="0" applyFont="1" applyBorder="1" applyAlignment="1">
      <alignment horizontal="center" vertical="center" wrapText="1"/>
    </xf>
    <xf numFmtId="0" fontId="5" fillId="0" borderId="34" xfId="0" applyFont="1" applyBorder="1" applyAlignment="1">
      <alignment horizontal="left" vertical="center"/>
    </xf>
    <xf numFmtId="3" fontId="5" fillId="0" borderId="148" xfId="0" applyNumberFormat="1" applyFont="1" applyBorder="1" applyProtection="1">
      <protection locked="0"/>
    </xf>
    <xf numFmtId="3" fontId="5" fillId="0" borderId="113" xfId="0" applyNumberFormat="1" applyFont="1" applyBorder="1" applyProtection="1">
      <protection locked="0"/>
    </xf>
    <xf numFmtId="3" fontId="5" fillId="0" borderId="229" xfId="0" applyNumberFormat="1" applyFont="1" applyBorder="1" applyProtection="1">
      <protection locked="0"/>
    </xf>
    <xf numFmtId="1" fontId="5" fillId="0" borderId="23" xfId="0" applyNumberFormat="1" applyFont="1" applyBorder="1" applyProtection="1">
      <protection locked="0"/>
    </xf>
    <xf numFmtId="1" fontId="5" fillId="0" borderId="229" xfId="0" applyNumberFormat="1" applyFont="1" applyBorder="1" applyProtection="1">
      <protection locked="0"/>
    </xf>
    <xf numFmtId="1" fontId="5" fillId="0" borderId="274" xfId="0" applyNumberFormat="1" applyFont="1" applyBorder="1" applyProtection="1">
      <protection locked="0"/>
    </xf>
    <xf numFmtId="1" fontId="5" fillId="0" borderId="36" xfId="0" applyNumberFormat="1" applyFont="1" applyBorder="1" applyProtection="1">
      <protection locked="0"/>
    </xf>
    <xf numFmtId="1" fontId="5" fillId="0" borderId="60" xfId="0" applyNumberFormat="1" applyFont="1" applyBorder="1" applyProtection="1">
      <protection locked="0"/>
    </xf>
    <xf numFmtId="0" fontId="5" fillId="0" borderId="38" xfId="0" applyFont="1" applyBorder="1" applyAlignment="1">
      <alignment horizontal="left" vertical="center"/>
    </xf>
    <xf numFmtId="1" fontId="5" fillId="0" borderId="57" xfId="0" applyNumberFormat="1" applyFont="1" applyBorder="1" applyProtection="1">
      <protection locked="0"/>
    </xf>
    <xf numFmtId="49" fontId="5" fillId="0" borderId="46" xfId="0" applyNumberFormat="1" applyFont="1" applyBorder="1" applyAlignment="1" applyProtection="1">
      <alignment horizontal="right"/>
      <protection locked="0"/>
    </xf>
    <xf numFmtId="49" fontId="5" fillId="0" borderId="46" xfId="0" applyNumberFormat="1" applyFont="1" applyBorder="1" applyProtection="1">
      <protection locked="0"/>
    </xf>
    <xf numFmtId="49" fontId="5" fillId="0" borderId="71" xfId="0" applyNumberFormat="1" applyFont="1" applyBorder="1" applyProtection="1">
      <protection locked="0"/>
    </xf>
    <xf numFmtId="49" fontId="5" fillId="0" borderId="47" xfId="0" applyNumberFormat="1" applyFont="1" applyBorder="1" applyProtection="1">
      <protection locked="0"/>
    </xf>
    <xf numFmtId="49" fontId="5" fillId="0" borderId="170" xfId="0" applyNumberFormat="1" applyFont="1" applyBorder="1" applyProtection="1">
      <protection locked="0"/>
    </xf>
    <xf numFmtId="49" fontId="5" fillId="0" borderId="171" xfId="0" applyNumberFormat="1" applyFont="1" applyBorder="1" applyProtection="1">
      <protection locked="0"/>
    </xf>
    <xf numFmtId="49" fontId="5" fillId="0" borderId="119" xfId="0" applyNumberFormat="1" applyFont="1" applyBorder="1" applyProtection="1">
      <protection locked="0"/>
    </xf>
    <xf numFmtId="1" fontId="5" fillId="0" borderId="767" xfId="0" applyNumberFormat="1" applyFont="1" applyBorder="1" applyProtection="1">
      <protection locked="0"/>
    </xf>
    <xf numFmtId="1" fontId="5" fillId="0" borderId="783" xfId="0" applyNumberFormat="1" applyFont="1" applyBorder="1" applyProtection="1">
      <protection locked="0"/>
    </xf>
    <xf numFmtId="1" fontId="5" fillId="0" borderId="842" xfId="0" applyNumberFormat="1" applyFont="1" applyBorder="1" applyProtection="1">
      <protection locked="0"/>
    </xf>
    <xf numFmtId="1" fontId="5" fillId="0" borderId="276" xfId="0" applyNumberFormat="1" applyFont="1" applyBorder="1" applyProtection="1">
      <protection locked="0"/>
    </xf>
    <xf numFmtId="1" fontId="5" fillId="0" borderId="44" xfId="0" applyNumberFormat="1" applyFont="1" applyBorder="1" applyProtection="1">
      <protection locked="0"/>
    </xf>
    <xf numFmtId="1" fontId="5" fillId="0" borderId="47" xfId="0" applyNumberFormat="1" applyFont="1" applyBorder="1" applyProtection="1">
      <protection locked="0"/>
    </xf>
    <xf numFmtId="1" fontId="5" fillId="0" borderId="129" xfId="0" applyNumberFormat="1" applyFont="1" applyBorder="1" applyProtection="1">
      <protection locked="0"/>
    </xf>
    <xf numFmtId="49" fontId="0" fillId="0" borderId="0" xfId="0" applyNumberFormat="1"/>
    <xf numFmtId="49" fontId="0" fillId="0" borderId="0" xfId="0" applyNumberFormat="1" applyProtection="1">
      <protection locked="0"/>
    </xf>
    <xf numFmtId="0" fontId="5" fillId="0" borderId="682" xfId="0" applyFont="1" applyBorder="1" applyAlignment="1">
      <alignment horizontal="left" vertical="center"/>
    </xf>
    <xf numFmtId="0" fontId="5" fillId="0" borderId="680" xfId="0" applyFont="1" applyBorder="1" applyAlignment="1">
      <alignment horizontal="left" vertical="center"/>
    </xf>
    <xf numFmtId="3" fontId="5" fillId="0" borderId="23" xfId="0" applyNumberFormat="1" applyFont="1" applyBorder="1" applyProtection="1">
      <protection locked="0"/>
    </xf>
    <xf numFmtId="3" fontId="5" fillId="0" borderId="169" xfId="0" applyNumberFormat="1" applyFont="1" applyBorder="1" applyProtection="1">
      <protection locked="0"/>
    </xf>
    <xf numFmtId="1" fontId="5" fillId="0" borderId="301" xfId="0" applyNumberFormat="1" applyFont="1" applyBorder="1" applyProtection="1">
      <protection locked="0"/>
    </xf>
    <xf numFmtId="1" fontId="5" fillId="0" borderId="148" xfId="0" applyNumberFormat="1" applyFont="1" applyBorder="1" applyProtection="1">
      <protection locked="0"/>
    </xf>
    <xf numFmtId="1" fontId="5" fillId="0" borderId="114" xfId="0" applyNumberFormat="1" applyFont="1" applyBorder="1" applyProtection="1">
      <protection locked="0"/>
    </xf>
    <xf numFmtId="0" fontId="5" fillId="0" borderId="32" xfId="0" applyFont="1" applyBorder="1" applyAlignment="1">
      <alignment horizontal="left" vertical="center"/>
    </xf>
    <xf numFmtId="0" fontId="5" fillId="0" borderId="34" xfId="0" applyFont="1" applyBorder="1" applyAlignment="1">
      <alignment horizontal="left" vertical="center"/>
    </xf>
    <xf numFmtId="3" fontId="5" fillId="0" borderId="57" xfId="0" applyNumberFormat="1" applyFont="1" applyBorder="1" applyProtection="1">
      <protection locked="0"/>
    </xf>
    <xf numFmtId="3" fontId="5" fillId="0" borderId="59" xfId="0" applyNumberFormat="1" applyFont="1" applyBorder="1" applyProtection="1">
      <protection locked="0"/>
    </xf>
    <xf numFmtId="1" fontId="5" fillId="0" borderId="299" xfId="0" applyNumberFormat="1" applyFont="1" applyBorder="1" applyProtection="1">
      <protection locked="0"/>
    </xf>
    <xf numFmtId="0" fontId="5" fillId="0" borderId="43" xfId="0" applyFont="1" applyBorder="1" applyAlignment="1">
      <alignment horizontal="left" vertical="center"/>
    </xf>
    <xf numFmtId="0" fontId="5" fillId="0" borderId="47" xfId="0" applyFont="1" applyBorder="1" applyAlignment="1">
      <alignment horizontal="left" vertical="center"/>
    </xf>
    <xf numFmtId="1" fontId="5" fillId="0" borderId="317" xfId="0" applyNumberFormat="1" applyFont="1" applyBorder="1" applyProtection="1">
      <protection locked="0"/>
    </xf>
    <xf numFmtId="1" fontId="5" fillId="0" borderId="71" xfId="0" applyNumberFormat="1" applyFont="1" applyBorder="1" applyProtection="1">
      <protection locked="0"/>
    </xf>
    <xf numFmtId="1" fontId="5" fillId="0" borderId="119" xfId="0" applyNumberFormat="1" applyFont="1" applyBorder="1" applyProtection="1">
      <protection locked="0"/>
    </xf>
    <xf numFmtId="1" fontId="5" fillId="0" borderId="913" xfId="0" applyNumberFormat="1" applyFont="1" applyBorder="1" applyAlignment="1">
      <alignment horizontal="center" vertical="center" wrapText="1"/>
    </xf>
    <xf numFmtId="1" fontId="5" fillId="4" borderId="39" xfId="0" applyNumberFormat="1" applyFont="1" applyFill="1" applyBorder="1" applyAlignment="1">
      <alignment horizontal="left" vertical="center"/>
    </xf>
    <xf numFmtId="1" fontId="5" fillId="4" borderId="44" xfId="0" applyNumberFormat="1" applyFont="1" applyFill="1" applyBorder="1" applyAlignment="1">
      <alignment horizontal="left" vertical="center"/>
    </xf>
    <xf numFmtId="1" fontId="82" fillId="0" borderId="682" xfId="0" applyNumberFormat="1" applyFont="1" applyBorder="1" applyAlignment="1">
      <alignment horizontal="left" vertical="center"/>
    </xf>
    <xf numFmtId="1" fontId="82" fillId="0" borderId="680" xfId="0" applyNumberFormat="1" applyFont="1" applyBorder="1" applyAlignment="1">
      <alignment horizontal="left" vertical="center"/>
    </xf>
    <xf numFmtId="1" fontId="5" fillId="0" borderId="59" xfId="0" applyNumberFormat="1" applyFont="1" applyBorder="1" applyProtection="1">
      <protection locked="0"/>
    </xf>
    <xf numFmtId="3" fontId="5" fillId="0" borderId="59" xfId="0" applyNumberFormat="1" applyFont="1" applyBorder="1"/>
    <xf numFmtId="1" fontId="0" fillId="0" borderId="0" xfId="0" applyNumberFormat="1"/>
    <xf numFmtId="1" fontId="0" fillId="0" borderId="0" xfId="0" applyNumberFormat="1" applyProtection="1">
      <protection locked="0"/>
    </xf>
    <xf numFmtId="0" fontId="5" fillId="0" borderId="32" xfId="0" applyFont="1" applyBorder="1" applyAlignment="1">
      <alignment horizontal="left" vertical="top" wrapText="1"/>
    </xf>
    <xf numFmtId="0" fontId="5" fillId="0" borderId="34" xfId="0" applyFont="1" applyBorder="1" applyAlignment="1">
      <alignment horizontal="left" vertical="top" wrapText="1"/>
    </xf>
    <xf numFmtId="3" fontId="5" fillId="0" borderId="33" xfId="0" applyNumberFormat="1" applyFont="1" applyBorder="1"/>
    <xf numFmtId="3" fontId="5" fillId="0" borderId="58" xfId="0" applyNumberFormat="1" applyFont="1" applyBorder="1"/>
    <xf numFmtId="3" fontId="5" fillId="0" borderId="34" xfId="0" applyNumberFormat="1" applyFont="1" applyBorder="1"/>
    <xf numFmtId="3" fontId="5" fillId="0" borderId="37" xfId="0" applyNumberFormat="1" applyFont="1" applyBorder="1"/>
    <xf numFmtId="3" fontId="5" fillId="0" borderId="41" xfId="0" applyNumberFormat="1" applyFont="1" applyBorder="1"/>
    <xf numFmtId="3" fontId="5" fillId="0" borderId="38" xfId="0" applyNumberFormat="1" applyFont="1" applyBorder="1"/>
    <xf numFmtId="3" fontId="5" fillId="0" borderId="116" xfId="0" applyNumberFormat="1" applyFont="1" applyBorder="1" applyProtection="1">
      <protection locked="0"/>
    </xf>
    <xf numFmtId="3" fontId="5" fillId="0" borderId="61" xfId="0" applyNumberFormat="1" applyFont="1" applyBorder="1"/>
    <xf numFmtId="1" fontId="5" fillId="0" borderId="117" xfId="0" applyNumberFormat="1" applyFont="1" applyBorder="1" applyProtection="1">
      <protection locked="0"/>
    </xf>
    <xf numFmtId="0" fontId="5" fillId="0" borderId="537" xfId="0" applyFont="1" applyBorder="1" applyAlignment="1">
      <alignment horizontal="left" vertical="center"/>
    </xf>
    <xf numFmtId="3" fontId="5" fillId="0" borderId="690" xfId="0" applyNumberFormat="1" applyFont="1" applyBorder="1"/>
    <xf numFmtId="3" fontId="5" fillId="0" borderId="54" xfId="0" applyNumberFormat="1" applyFont="1" applyBorder="1"/>
    <xf numFmtId="1" fontId="5" fillId="0" borderId="99" xfId="0" applyNumberFormat="1" applyFont="1" applyBorder="1"/>
    <xf numFmtId="1" fontId="5" fillId="0" borderId="238" xfId="0" applyNumberFormat="1" applyFont="1" applyBorder="1"/>
    <xf numFmtId="1" fontId="5" fillId="0" borderId="239" xfId="0" applyNumberFormat="1" applyFont="1" applyBorder="1"/>
    <xf numFmtId="1" fontId="5" fillId="0" borderId="674" xfId="0" applyNumberFormat="1" applyFont="1" applyBorder="1" applyProtection="1">
      <protection locked="0"/>
    </xf>
    <xf numFmtId="1" fontId="5" fillId="0" borderId="674" xfId="0" applyNumberFormat="1" applyFont="1" applyBorder="1"/>
    <xf numFmtId="3" fontId="5" fillId="0" borderId="40" xfId="0" applyNumberFormat="1" applyFont="1" applyBorder="1"/>
    <xf numFmtId="3" fontId="5" fillId="0" borderId="57" xfId="0" applyNumberFormat="1" applyFont="1" applyBorder="1"/>
    <xf numFmtId="1" fontId="5" fillId="0" borderId="300" xfId="0" applyNumberFormat="1" applyFont="1" applyBorder="1"/>
    <xf numFmtId="1" fontId="5" fillId="0" borderId="41" xfId="0" applyNumberFormat="1" applyFont="1" applyBorder="1"/>
    <xf numFmtId="1" fontId="5" fillId="0" borderId="117" xfId="0" applyNumberFormat="1" applyFont="1" applyBorder="1"/>
    <xf numFmtId="1" fontId="5" fillId="0" borderId="38" xfId="0" applyNumberFormat="1" applyFont="1" applyBorder="1" applyProtection="1">
      <protection locked="0"/>
    </xf>
    <xf numFmtId="0" fontId="5" fillId="0" borderId="47" xfId="0" applyFont="1" applyBorder="1" applyAlignment="1">
      <alignment vertical="center" wrapText="1"/>
    </xf>
    <xf numFmtId="3" fontId="5" fillId="0" borderId="46" xfId="0" applyNumberFormat="1" applyFont="1" applyBorder="1" applyProtection="1">
      <protection locked="0"/>
    </xf>
    <xf numFmtId="3" fontId="5" fillId="0" borderId="170" xfId="0" applyNumberFormat="1" applyFont="1" applyBorder="1" applyProtection="1">
      <protection locked="0"/>
    </xf>
    <xf numFmtId="3" fontId="5" fillId="0" borderId="170" xfId="0" applyNumberFormat="1" applyFont="1" applyBorder="1"/>
    <xf numFmtId="3" fontId="5" fillId="0" borderId="45" xfId="0" applyNumberFormat="1" applyFont="1" applyBorder="1"/>
    <xf numFmtId="3" fontId="5" fillId="0" borderId="71" xfId="0" applyNumberFormat="1" applyFont="1" applyBorder="1"/>
    <xf numFmtId="3" fontId="5" fillId="0" borderId="171" xfId="0" applyNumberFormat="1" applyFont="1" applyBorder="1"/>
    <xf numFmtId="1" fontId="5" fillId="0" borderId="317" xfId="0" applyNumberFormat="1" applyFont="1" applyBorder="1"/>
    <xf numFmtId="1" fontId="5" fillId="0" borderId="119" xfId="0" applyNumberFormat="1" applyFont="1" applyBorder="1"/>
    <xf numFmtId="3" fontId="5" fillId="0" borderId="680" xfId="0" applyNumberFormat="1" applyFont="1" applyBorder="1" applyAlignment="1">
      <alignment vertical="center" wrapText="1"/>
    </xf>
    <xf numFmtId="3" fontId="5" fillId="0" borderId="680" xfId="0" applyNumberFormat="1" applyFont="1" applyBorder="1"/>
    <xf numFmtId="3" fontId="5" fillId="0" borderId="55" xfId="0" applyNumberFormat="1" applyFont="1" applyBorder="1"/>
    <xf numFmtId="1" fontId="5" fillId="0" borderId="893" xfId="0" applyNumberFormat="1" applyFont="1" applyBorder="1"/>
    <xf numFmtId="1" fontId="5" fillId="0" borderId="537" xfId="0" applyNumberFormat="1" applyFont="1" applyBorder="1" applyProtection="1">
      <protection locked="0"/>
    </xf>
    <xf numFmtId="0" fontId="5" fillId="0" borderId="34" xfId="0" applyFont="1" applyBorder="1" applyAlignment="1">
      <alignment vertical="center" wrapText="1"/>
    </xf>
    <xf numFmtId="1" fontId="5" fillId="0" borderId="643" xfId="0" applyNumberFormat="1" applyFont="1" applyBorder="1" applyProtection="1">
      <protection locked="0"/>
    </xf>
    <xf numFmtId="3" fontId="5" fillId="0" borderId="71" xfId="0" applyNumberFormat="1" applyFont="1" applyBorder="1" applyProtection="1">
      <protection locked="0"/>
    </xf>
    <xf numFmtId="0" fontId="5" fillId="0" borderId="878" xfId="0" applyFont="1" applyBorder="1" applyAlignment="1">
      <alignment horizontal="left" vertical="center"/>
    </xf>
    <xf numFmtId="0" fontId="5" fillId="0" borderId="643" xfId="0" applyFont="1" applyBorder="1" applyAlignment="1">
      <alignment horizontal="left" vertical="center"/>
    </xf>
    <xf numFmtId="1" fontId="5" fillId="0" borderId="854" xfId="0" applyNumberFormat="1" applyFont="1" applyBorder="1" applyProtection="1">
      <protection locked="0"/>
    </xf>
    <xf numFmtId="1" fontId="5" fillId="0" borderId="708" xfId="0" applyNumberFormat="1" applyFont="1" applyBorder="1" applyProtection="1">
      <protection locked="0"/>
    </xf>
    <xf numFmtId="1" fontId="5" fillId="0" borderId="678" xfId="0" applyNumberFormat="1" applyFont="1" applyBorder="1" applyProtection="1">
      <protection locked="0"/>
    </xf>
    <xf numFmtId="0" fontId="10" fillId="0" borderId="648" xfId="0" applyFont="1" applyBorder="1" applyAlignment="1">
      <alignment horizontal="left" vertical="center"/>
    </xf>
    <xf numFmtId="0" fontId="5" fillId="0" borderId="878" xfId="0" applyFont="1" applyBorder="1" applyAlignment="1">
      <alignment horizontal="left" vertical="center" wrapText="1"/>
    </xf>
    <xf numFmtId="0" fontId="5" fillId="0" borderId="643" xfId="0" applyFont="1" applyBorder="1" applyAlignment="1">
      <alignment horizontal="left" vertical="center" wrapText="1"/>
    </xf>
    <xf numFmtId="3" fontId="5" fillId="0" borderId="61" xfId="0" applyNumberFormat="1" applyFont="1" applyBorder="1" applyProtection="1">
      <protection locked="0"/>
    </xf>
    <xf numFmtId="1" fontId="5" fillId="0" borderId="300" xfId="0" applyNumberFormat="1" applyFont="1" applyBorder="1" applyProtection="1">
      <protection locked="0"/>
    </xf>
    <xf numFmtId="1" fontId="5" fillId="0" borderId="41" xfId="0" applyNumberFormat="1" applyFont="1" applyBorder="1" applyProtection="1">
      <protection locked="0"/>
    </xf>
    <xf numFmtId="0" fontId="5" fillId="0" borderId="702" xfId="0" applyFont="1" applyBorder="1" applyAlignment="1">
      <alignment horizontal="left" wrapText="1"/>
    </xf>
    <xf numFmtId="3" fontId="5" fillId="0" borderId="681" xfId="0" applyNumberFormat="1" applyFont="1" applyBorder="1"/>
    <xf numFmtId="3" fontId="5" fillId="0" borderId="55" xfId="0" applyNumberFormat="1" applyFont="1" applyBorder="1" applyProtection="1">
      <protection locked="0"/>
    </xf>
    <xf numFmtId="1" fontId="5" fillId="0" borderId="685" xfId="0" applyNumberFormat="1" applyFont="1" applyBorder="1"/>
    <xf numFmtId="1" fontId="5" fillId="0" borderId="228" xfId="0" applyNumberFormat="1" applyFont="1" applyBorder="1"/>
    <xf numFmtId="0" fontId="5" fillId="0" borderId="78" xfId="0" applyFont="1" applyBorder="1" applyAlignment="1">
      <alignment horizontal="left" wrapText="1"/>
    </xf>
    <xf numFmtId="1" fontId="5" fillId="0" borderId="299" xfId="0" applyNumberFormat="1" applyFont="1" applyBorder="1"/>
    <xf numFmtId="1" fontId="5" fillId="0" borderId="229" xfId="0" applyNumberFormat="1" applyFont="1" applyBorder="1"/>
    <xf numFmtId="0" fontId="5" fillId="0" borderId="81" xfId="0" applyFont="1" applyBorder="1" applyAlignment="1">
      <alignment horizontal="left" wrapText="1"/>
    </xf>
    <xf numFmtId="3" fontId="5" fillId="0" borderId="116" xfId="0" applyNumberFormat="1" applyFont="1" applyBorder="1"/>
    <xf numFmtId="3" fontId="5" fillId="0" borderId="47" xfId="0" applyNumberFormat="1" applyFont="1" applyBorder="1"/>
    <xf numFmtId="1" fontId="5" fillId="0" borderId="643" xfId="0" applyNumberFormat="1" applyFont="1" applyBorder="1"/>
    <xf numFmtId="3" fontId="5" fillId="0" borderId="578" xfId="0" applyNumberFormat="1" applyFont="1" applyBorder="1" applyProtection="1">
      <protection locked="0"/>
    </xf>
    <xf numFmtId="3" fontId="5" fillId="0" borderId="783" xfId="0" applyNumberFormat="1" applyFont="1" applyBorder="1" applyProtection="1">
      <protection locked="0"/>
    </xf>
    <xf numFmtId="3" fontId="5" fillId="0" borderId="129" xfId="0" applyNumberFormat="1" applyFont="1" applyBorder="1" applyProtection="1">
      <protection locked="0"/>
    </xf>
    <xf numFmtId="3" fontId="5" fillId="0" borderId="767" xfId="0" applyNumberFormat="1" applyFont="1" applyBorder="1" applyProtection="1">
      <protection locked="0"/>
    </xf>
    <xf numFmtId="3" fontId="5" fillId="0" borderId="606" xfId="0" applyNumberFormat="1" applyFont="1" applyBorder="1" applyProtection="1">
      <protection locked="0"/>
    </xf>
    <xf numFmtId="1" fontId="5" fillId="0" borderId="687" xfId="0" applyNumberFormat="1" applyFont="1" applyBorder="1"/>
    <xf numFmtId="1" fontId="5" fillId="0" borderId="783" xfId="0" applyNumberFormat="1" applyFont="1" applyBorder="1"/>
    <xf numFmtId="1" fontId="5" fillId="0" borderId="842" xfId="0" applyNumberFormat="1" applyFont="1" applyBorder="1"/>
    <xf numFmtId="0" fontId="5" fillId="0" borderId="658" xfId="0" applyFont="1" applyBorder="1" applyAlignment="1">
      <alignment horizontal="center" vertical="center" textRotation="90"/>
    </xf>
    <xf numFmtId="0" fontId="5" fillId="0" borderId="878" xfId="0" applyFont="1" applyBorder="1" applyAlignment="1">
      <alignment horizontal="center" wrapText="1"/>
    </xf>
    <xf numFmtId="0" fontId="5" fillId="0" borderId="643" xfId="0" applyFont="1" applyBorder="1" applyAlignment="1">
      <alignment horizontal="center" wrapText="1"/>
    </xf>
    <xf numFmtId="3" fontId="5" fillId="0" borderId="708" xfId="0" applyNumberFormat="1" applyFont="1" applyBorder="1" applyProtection="1">
      <protection locked="0"/>
    </xf>
    <xf numFmtId="3" fontId="5" fillId="0" borderId="643" xfId="0" applyNumberFormat="1" applyFont="1" applyBorder="1" applyProtection="1">
      <protection locked="0"/>
    </xf>
    <xf numFmtId="3" fontId="5" fillId="0" borderId="652" xfId="0" applyNumberFormat="1" applyFont="1" applyBorder="1" applyProtection="1">
      <protection locked="0"/>
    </xf>
    <xf numFmtId="3" fontId="5" fillId="0" borderId="888" xfId="0" applyNumberFormat="1" applyFont="1" applyBorder="1" applyProtection="1">
      <protection locked="0"/>
    </xf>
    <xf numFmtId="1" fontId="5" fillId="0" borderId="854" xfId="0" applyNumberFormat="1" applyFont="1" applyBorder="1"/>
    <xf numFmtId="0" fontId="6" fillId="0" borderId="829" xfId="0" applyFont="1" applyBorder="1" applyAlignment="1">
      <alignment horizontal="left"/>
    </xf>
    <xf numFmtId="0" fontId="47" fillId="0" borderId="829" xfId="0" applyFont="1" applyBorder="1" applyAlignment="1">
      <alignment horizontal="left"/>
    </xf>
    <xf numFmtId="0" fontId="38" fillId="0" borderId="829" xfId="0" applyFont="1" applyBorder="1"/>
    <xf numFmtId="0" fontId="38" fillId="0" borderId="0" xfId="0" applyFont="1"/>
    <xf numFmtId="0" fontId="5" fillId="0" borderId="918" xfId="0" applyFont="1" applyBorder="1" applyAlignment="1">
      <alignment horizontal="center" vertical="center" wrapText="1"/>
    </xf>
    <xf numFmtId="0" fontId="5" fillId="0" borderId="643" xfId="0" applyFont="1" applyBorder="1" applyAlignment="1">
      <alignment horizontal="center" vertical="center" wrapText="1"/>
    </xf>
    <xf numFmtId="0" fontId="5" fillId="0" borderId="648" xfId="0" applyFont="1" applyBorder="1" applyAlignment="1">
      <alignment horizontal="center" vertical="center" wrapText="1"/>
    </xf>
    <xf numFmtId="0" fontId="1" fillId="0" borderId="849" xfId="0" applyFont="1" applyBorder="1" applyAlignment="1">
      <alignment horizontal="center" vertical="center" wrapText="1"/>
    </xf>
    <xf numFmtId="3" fontId="5" fillId="0" borderId="894" xfId="0" applyNumberFormat="1" applyFont="1" applyBorder="1" applyProtection="1">
      <protection locked="0"/>
    </xf>
    <xf numFmtId="0" fontId="5" fillId="0" borderId="680" xfId="0" applyFont="1" applyBorder="1" applyAlignment="1">
      <alignment vertical="center" wrapText="1"/>
    </xf>
    <xf numFmtId="0" fontId="5" fillId="0" borderId="38" xfId="0" applyFont="1" applyBorder="1" applyAlignment="1">
      <alignment horizontal="left" vertical="center" wrapText="1"/>
    </xf>
    <xf numFmtId="0" fontId="5" fillId="0" borderId="34" xfId="0" applyFont="1" applyBorder="1" applyAlignment="1">
      <alignment horizontal="left" vertical="center" wrapText="1"/>
    </xf>
    <xf numFmtId="0" fontId="5" fillId="0" borderId="129" xfId="0" applyFont="1" applyBorder="1" applyAlignment="1">
      <alignment horizontal="left" vertical="center" wrapText="1"/>
    </xf>
    <xf numFmtId="3" fontId="5" fillId="0" borderId="784" xfId="0" applyNumberFormat="1" applyFont="1" applyBorder="1" applyProtection="1">
      <protection locked="0"/>
    </xf>
    <xf numFmtId="3" fontId="5" fillId="0" borderId="690" xfId="0" applyNumberFormat="1" applyFont="1" applyBorder="1" applyProtection="1">
      <protection locked="0"/>
    </xf>
    <xf numFmtId="3" fontId="5" fillId="0" borderId="45" xfId="0" applyNumberFormat="1" applyFont="1" applyBorder="1" applyProtection="1">
      <protection locked="0"/>
    </xf>
    <xf numFmtId="0" fontId="5" fillId="0" borderId="648" xfId="0" applyFont="1" applyBorder="1" applyAlignment="1">
      <alignment horizontal="left" vertical="center"/>
    </xf>
    <xf numFmtId="3" fontId="5" fillId="0" borderId="849" xfId="0" applyNumberFormat="1" applyFont="1" applyBorder="1" applyProtection="1">
      <protection locked="0"/>
    </xf>
    <xf numFmtId="0" fontId="5" fillId="0" borderId="682" xfId="0" applyFont="1" applyBorder="1" applyAlignment="1">
      <alignment horizontal="left" vertical="center" wrapText="1"/>
    </xf>
    <xf numFmtId="0" fontId="5" fillId="0" borderId="680" xfId="0" applyFont="1" applyBorder="1" applyAlignment="1">
      <alignment horizontal="left" vertical="center" wrapText="1"/>
    </xf>
    <xf numFmtId="3" fontId="5" fillId="0" borderId="535" xfId="0" applyNumberFormat="1" applyFont="1" applyBorder="1" applyProtection="1">
      <protection locked="0"/>
    </xf>
    <xf numFmtId="3" fontId="5" fillId="0" borderId="878" xfId="0" applyNumberFormat="1" applyFont="1" applyBorder="1" applyProtection="1">
      <protection locked="0"/>
    </xf>
    <xf numFmtId="0" fontId="5" fillId="0" borderId="43" xfId="0" applyFont="1" applyBorder="1" applyAlignment="1">
      <alignment horizontal="center" wrapText="1"/>
    </xf>
    <xf numFmtId="0" fontId="5" fillId="0" borderId="47" xfId="0" applyFont="1" applyBorder="1" applyAlignment="1">
      <alignment horizontal="center" wrapText="1"/>
    </xf>
    <xf numFmtId="0" fontId="38" fillId="0" borderId="0" xfId="0" applyFont="1" applyAlignment="1">
      <alignment horizontal="left" wrapText="1"/>
    </xf>
    <xf numFmtId="0" fontId="32" fillId="0" borderId="0" xfId="0" applyFont="1"/>
    <xf numFmtId="0" fontId="51" fillId="0" borderId="0" xfId="0" applyFont="1" applyAlignment="1">
      <alignment horizontal="left"/>
    </xf>
    <xf numFmtId="0" fontId="51" fillId="0" borderId="85" xfId="0" applyFont="1" applyBorder="1" applyAlignment="1">
      <alignment horizontal="center"/>
    </xf>
    <xf numFmtId="0" fontId="51" fillId="0" borderId="0" xfId="0" applyFont="1" applyAlignment="1">
      <alignment horizontal="center"/>
    </xf>
    <xf numFmtId="0" fontId="5" fillId="0" borderId="682" xfId="0" applyFont="1" applyBorder="1"/>
    <xf numFmtId="0" fontId="5" fillId="0" borderId="702" xfId="0" applyFont="1" applyBorder="1"/>
    <xf numFmtId="0" fontId="5" fillId="0" borderId="680" xfId="0" applyFont="1" applyBorder="1"/>
    <xf numFmtId="0" fontId="51" fillId="0" borderId="85" xfId="0" applyFont="1" applyBorder="1" applyAlignment="1" applyProtection="1">
      <alignment horizontal="center"/>
      <protection locked="0"/>
    </xf>
    <xf numFmtId="0" fontId="51" fillId="0" borderId="0" xfId="0" applyFont="1" applyAlignment="1" applyProtection="1">
      <alignment horizontal="center"/>
      <protection locked="0"/>
    </xf>
    <xf numFmtId="0" fontId="5" fillId="0" borderId="32" xfId="0" applyFont="1" applyBorder="1" applyAlignment="1">
      <alignment horizontal="left"/>
    </xf>
    <xf numFmtId="0" fontId="5" fillId="0" borderId="78" xfId="0" applyFont="1" applyBorder="1" applyAlignment="1">
      <alignment horizontal="left"/>
    </xf>
    <xf numFmtId="0" fontId="5" fillId="0" borderId="34" xfId="0" applyFont="1" applyBorder="1" applyAlignment="1">
      <alignment horizontal="left"/>
    </xf>
    <xf numFmtId="0" fontId="5" fillId="0" borderId="43" xfId="0" applyFont="1" applyBorder="1" applyAlignment="1">
      <alignment horizontal="left"/>
    </xf>
    <xf numFmtId="0" fontId="5" fillId="0" borderId="81" xfId="0" applyFont="1" applyBorder="1" applyAlignment="1">
      <alignment horizontal="left"/>
    </xf>
    <xf numFmtId="0" fontId="5" fillId="0" borderId="47" xfId="0" applyFont="1" applyBorder="1" applyAlignment="1">
      <alignment horizontal="left"/>
    </xf>
    <xf numFmtId="0" fontId="51" fillId="0" borderId="0" xfId="0" applyFont="1" applyProtection="1">
      <protection locked="0"/>
    </xf>
    <xf numFmtId="0" fontId="6" fillId="0" borderId="918" xfId="0" applyFont="1" applyBorder="1" applyAlignment="1">
      <alignment vertical="center"/>
    </xf>
    <xf numFmtId="0" fontId="47" fillId="0" borderId="918" xfId="0" applyFont="1" applyBorder="1" applyAlignment="1">
      <alignment vertical="center"/>
    </xf>
    <xf numFmtId="0" fontId="83" fillId="0" borderId="0" xfId="0" applyFont="1" applyAlignment="1">
      <alignment vertical="center" wrapText="1"/>
    </xf>
    <xf numFmtId="0" fontId="0" fillId="0" borderId="82" xfId="0" applyBorder="1"/>
    <xf numFmtId="0" fontId="5" fillId="0" borderId="702" xfId="0" applyFont="1" applyBorder="1" applyAlignment="1">
      <alignment horizontal="left" vertical="center" wrapText="1"/>
    </xf>
    <xf numFmtId="0" fontId="5" fillId="0" borderId="681" xfId="0" applyFont="1" applyBorder="1" applyAlignment="1" applyProtection="1">
      <alignment vertical="center"/>
      <protection locked="0"/>
    </xf>
    <xf numFmtId="0" fontId="5" fillId="0" borderId="30" xfId="0" applyFont="1" applyBorder="1" applyAlignment="1" applyProtection="1">
      <alignment vertical="center"/>
      <protection locked="0"/>
    </xf>
    <xf numFmtId="0" fontId="5" fillId="0" borderId="78" xfId="0" applyFont="1" applyBorder="1" applyAlignment="1">
      <alignment horizontal="left" vertical="center" wrapText="1"/>
    </xf>
    <xf numFmtId="0" fontId="5" fillId="0" borderId="33" xfId="0" applyFont="1" applyBorder="1" applyAlignment="1" applyProtection="1">
      <alignment vertical="center"/>
      <protection locked="0"/>
    </xf>
    <xf numFmtId="0" fontId="5" fillId="0" borderId="35" xfId="0" applyFont="1" applyBorder="1" applyAlignment="1" applyProtection="1">
      <alignment vertical="center"/>
      <protection locked="0"/>
    </xf>
    <xf numFmtId="0" fontId="5" fillId="0" borderId="81" xfId="0" applyFont="1" applyBorder="1" applyAlignment="1">
      <alignment horizontal="left" vertical="center"/>
    </xf>
    <xf numFmtId="0" fontId="5" fillId="0" borderId="46" xfId="0" applyFont="1" applyBorder="1" applyAlignment="1" applyProtection="1">
      <alignment vertical="center"/>
      <protection locked="0"/>
    </xf>
    <xf numFmtId="0" fontId="5" fillId="0" borderId="45" xfId="0" applyFont="1" applyBorder="1" applyAlignment="1" applyProtection="1">
      <alignment vertical="center"/>
      <protection locked="0"/>
    </xf>
    <xf numFmtId="0" fontId="84" fillId="0" borderId="918" xfId="0" applyFont="1" applyBorder="1" applyAlignment="1">
      <alignment vertical="center"/>
    </xf>
    <xf numFmtId="0" fontId="85" fillId="0" borderId="918" xfId="0" applyFont="1" applyBorder="1" applyAlignment="1">
      <alignment vertical="center"/>
    </xf>
    <xf numFmtId="0" fontId="86" fillId="0" borderId="0" xfId="0" applyFont="1" applyAlignment="1">
      <alignment vertical="center" wrapText="1"/>
    </xf>
    <xf numFmtId="0" fontId="45" fillId="0" borderId="0" xfId="0" applyFont="1" applyAlignment="1">
      <alignment horizontal="left" wrapText="1"/>
    </xf>
    <xf numFmtId="0" fontId="37" fillId="0" borderId="0" xfId="0" applyFont="1" applyProtection="1">
      <protection locked="0"/>
    </xf>
    <xf numFmtId="0" fontId="5" fillId="0" borderId="923" xfId="0" applyFont="1" applyBorder="1" applyAlignment="1">
      <alignment horizontal="center" vertical="center" wrapText="1"/>
    </xf>
    <xf numFmtId="1" fontId="27" fillId="0" borderId="851" xfId="0" applyNumberFormat="1" applyFont="1" applyBorder="1" applyAlignment="1">
      <alignment horizontal="center" vertical="center" wrapText="1"/>
    </xf>
    <xf numFmtId="1" fontId="27" fillId="0" borderId="885" xfId="0" applyNumberFormat="1" applyFont="1" applyBorder="1" applyAlignment="1">
      <alignment horizontal="center" vertical="center" wrapText="1"/>
    </xf>
    <xf numFmtId="1" fontId="0" fillId="0" borderId="851" xfId="0" applyNumberFormat="1" applyBorder="1" applyAlignment="1">
      <alignment horizontal="center" vertical="center"/>
    </xf>
    <xf numFmtId="1" fontId="0" fillId="0" borderId="918" xfId="0" applyNumberFormat="1" applyBorder="1" applyAlignment="1">
      <alignment horizontal="center" vertical="center"/>
    </xf>
    <xf numFmtId="1" fontId="0" fillId="0" borderId="885" xfId="0" applyNumberFormat="1" applyBorder="1" applyAlignment="1">
      <alignment horizontal="center" vertical="center"/>
    </xf>
    <xf numFmtId="0" fontId="10" fillId="0" borderId="890" xfId="0" applyFont="1" applyBorder="1" applyAlignment="1">
      <alignment horizontal="center" vertical="center"/>
    </xf>
    <xf numFmtId="0" fontId="10" fillId="0" borderId="884" xfId="0" applyFont="1" applyBorder="1" applyAlignment="1">
      <alignment horizontal="center" vertical="center"/>
    </xf>
    <xf numFmtId="0" fontId="5" fillId="0" borderId="695" xfId="0" applyFont="1" applyBorder="1" applyAlignment="1">
      <alignment horizontal="center" vertical="center" wrapText="1"/>
    </xf>
    <xf numFmtId="1" fontId="10" fillId="0" borderId="678" xfId="0" applyNumberFormat="1" applyFont="1" applyBorder="1" applyAlignment="1">
      <alignment horizontal="center" vertical="center" wrapText="1"/>
    </xf>
    <xf numFmtId="1" fontId="10" fillId="0" borderId="678" xfId="0" applyNumberFormat="1" applyFont="1" applyBorder="1" applyAlignment="1">
      <alignment horizontal="center" vertical="center"/>
    </xf>
    <xf numFmtId="0" fontId="10" fillId="0" borderId="584" xfId="0" applyFont="1" applyBorder="1" applyAlignment="1">
      <alignment horizontal="center" vertical="center"/>
    </xf>
    <xf numFmtId="0" fontId="10" fillId="0" borderId="658" xfId="0" applyFont="1" applyBorder="1" applyAlignment="1">
      <alignment horizontal="center" vertical="center"/>
    </xf>
    <xf numFmtId="0" fontId="5" fillId="0" borderId="702" xfId="0" applyFont="1" applyBorder="1" applyAlignment="1">
      <alignment horizontal="left" vertical="center"/>
    </xf>
    <xf numFmtId="0" fontId="5" fillId="0" borderId="690" xfId="0" applyFont="1" applyBorder="1" applyAlignment="1">
      <alignment horizontal="left" vertical="center"/>
    </xf>
    <xf numFmtId="0" fontId="5" fillId="0" borderId="536" xfId="0" applyFont="1" applyBorder="1" applyAlignment="1" applyProtection="1">
      <alignment vertical="center"/>
      <protection locked="0"/>
    </xf>
    <xf numFmtId="0" fontId="5" fillId="0" borderId="691" xfId="0" applyFont="1" applyBorder="1" applyAlignment="1" applyProtection="1">
      <alignment vertical="center"/>
      <protection locked="0"/>
    </xf>
    <xf numFmtId="1" fontId="5" fillId="0" borderId="681" xfId="0" applyNumberFormat="1" applyFont="1" applyBorder="1" applyAlignment="1" applyProtection="1">
      <alignment vertical="center"/>
      <protection locked="0"/>
    </xf>
    <xf numFmtId="1" fontId="5" fillId="0" borderId="711" xfId="0" applyNumberFormat="1" applyFont="1" applyBorder="1" applyAlignment="1" applyProtection="1">
      <alignment vertical="center"/>
      <protection locked="0"/>
    </xf>
    <xf numFmtId="1" fontId="5" fillId="0" borderId="690" xfId="0" applyNumberFormat="1" applyFont="1" applyBorder="1" applyAlignment="1" applyProtection="1">
      <alignment vertical="center"/>
      <protection locked="0"/>
    </xf>
    <xf numFmtId="1" fontId="5" fillId="0" borderId="54" xfId="0" applyNumberFormat="1" applyFont="1" applyBorder="1" applyAlignment="1" applyProtection="1">
      <alignment vertical="center"/>
      <protection locked="0"/>
    </xf>
    <xf numFmtId="1" fontId="5" fillId="0" borderId="228" xfId="0" applyNumberFormat="1" applyFont="1" applyBorder="1" applyAlignment="1" applyProtection="1">
      <alignment vertical="center"/>
      <protection locked="0"/>
    </xf>
    <xf numFmtId="1" fontId="5" fillId="0" borderId="680" xfId="0" applyNumberFormat="1" applyFont="1" applyBorder="1" applyAlignment="1" applyProtection="1">
      <alignment vertical="center"/>
      <protection locked="0"/>
    </xf>
    <xf numFmtId="1" fontId="5" fillId="0" borderId="30" xfId="0" applyNumberFormat="1" applyFont="1" applyBorder="1" applyAlignment="1" applyProtection="1">
      <alignment vertical="center"/>
      <protection locked="0"/>
    </xf>
    <xf numFmtId="0" fontId="5" fillId="0" borderId="0" xfId="0" applyFont="1" applyAlignment="1">
      <alignment horizontal="left" vertical="center"/>
    </xf>
    <xf numFmtId="0" fontId="5" fillId="0" borderId="39" xfId="0" applyFont="1" applyBorder="1" applyAlignment="1" applyProtection="1">
      <alignment vertical="center"/>
      <protection locked="0"/>
    </xf>
    <xf numFmtId="0" fontId="5" fillId="0" borderId="310" xfId="0" applyFont="1" applyBorder="1" applyAlignment="1" applyProtection="1">
      <alignment vertical="center"/>
      <protection locked="0"/>
    </xf>
    <xf numFmtId="1" fontId="5" fillId="0" borderId="33" xfId="0" applyNumberFormat="1" applyFont="1" applyBorder="1" applyAlignment="1" applyProtection="1">
      <alignment vertical="center"/>
      <protection locked="0"/>
    </xf>
    <xf numFmtId="1" fontId="5" fillId="0" borderId="224" xfId="0" applyNumberFormat="1" applyFont="1" applyBorder="1" applyAlignment="1" applyProtection="1">
      <alignment vertical="center"/>
      <protection locked="0"/>
    </xf>
    <xf numFmtId="1" fontId="5" fillId="0" borderId="57" xfId="0" applyNumberFormat="1" applyFont="1" applyBorder="1" applyAlignment="1" applyProtection="1">
      <alignment vertical="center"/>
      <protection locked="0"/>
    </xf>
    <xf numFmtId="1" fontId="5" fillId="0" borderId="58" xfId="0" applyNumberFormat="1" applyFont="1" applyBorder="1" applyAlignment="1" applyProtection="1">
      <alignment vertical="center"/>
      <protection locked="0"/>
    </xf>
    <xf numFmtId="1" fontId="5" fillId="0" borderId="229" xfId="0" applyNumberFormat="1" applyFont="1" applyBorder="1" applyAlignment="1" applyProtection="1">
      <alignment vertical="center"/>
      <protection locked="0"/>
    </xf>
    <xf numFmtId="1" fontId="5" fillId="0" borderId="34" xfId="0" applyNumberFormat="1" applyFont="1" applyBorder="1" applyAlignment="1" applyProtection="1">
      <alignment vertical="center"/>
      <protection locked="0"/>
    </xf>
    <xf numFmtId="1" fontId="5" fillId="0" borderId="35" xfId="0" applyNumberFormat="1" applyFont="1" applyBorder="1" applyAlignment="1" applyProtection="1">
      <alignment vertical="center"/>
      <protection locked="0"/>
    </xf>
    <xf numFmtId="0" fontId="5" fillId="0" borderId="536" xfId="0" applyFont="1" applyBorder="1" applyAlignment="1">
      <alignment horizontal="left" vertical="center"/>
    </xf>
    <xf numFmtId="0" fontId="5" fillId="0" borderId="44" xfId="0" applyFont="1" applyBorder="1" applyAlignment="1" applyProtection="1">
      <alignment vertical="center"/>
      <protection locked="0"/>
    </xf>
    <xf numFmtId="0" fontId="5" fillId="0" borderId="694" xfId="0" applyFont="1" applyBorder="1" applyAlignment="1" applyProtection="1">
      <alignment vertical="center"/>
      <protection locked="0"/>
    </xf>
    <xf numFmtId="1" fontId="5" fillId="0" borderId="46" xfId="0" applyNumberFormat="1" applyFont="1" applyBorder="1" applyAlignment="1" applyProtection="1">
      <alignment vertical="center"/>
      <protection locked="0"/>
    </xf>
    <xf numFmtId="1" fontId="5" fillId="0" borderId="226" xfId="0" applyNumberFormat="1" applyFont="1" applyBorder="1" applyAlignment="1" applyProtection="1">
      <alignment vertical="center"/>
      <protection locked="0"/>
    </xf>
    <xf numFmtId="1" fontId="5" fillId="0" borderId="170" xfId="0" applyNumberFormat="1" applyFont="1" applyBorder="1" applyAlignment="1" applyProtection="1">
      <alignment vertical="center"/>
      <protection locked="0"/>
    </xf>
    <xf numFmtId="1" fontId="5" fillId="0" borderId="71" xfId="0" applyNumberFormat="1" applyFont="1" applyBorder="1" applyAlignment="1" applyProtection="1">
      <alignment vertical="center"/>
      <protection locked="0"/>
    </xf>
    <xf numFmtId="1" fontId="5" fillId="0" borderId="119" xfId="0" applyNumberFormat="1" applyFont="1" applyBorder="1" applyAlignment="1" applyProtection="1">
      <alignment vertical="center"/>
      <protection locked="0"/>
    </xf>
    <xf numFmtId="1" fontId="5" fillId="0" borderId="47" xfId="0" applyNumberFormat="1" applyFont="1" applyBorder="1" applyAlignment="1" applyProtection="1">
      <alignment vertical="center"/>
      <protection locked="0"/>
    </xf>
    <xf numFmtId="1" fontId="5" fillId="0" borderId="45" xfId="0" applyNumberFormat="1" applyFont="1" applyBorder="1" applyAlignment="1" applyProtection="1">
      <alignment vertical="center"/>
      <protection locked="0"/>
    </xf>
    <xf numFmtId="0" fontId="6" fillId="0" borderId="536" xfId="0" applyFont="1" applyBorder="1" applyAlignment="1">
      <alignment vertical="center"/>
    </xf>
    <xf numFmtId="0" fontId="49" fillId="0" borderId="536" xfId="0" applyFont="1" applyBorder="1" applyAlignment="1">
      <alignment vertical="center"/>
    </xf>
    <xf numFmtId="0" fontId="50" fillId="0" borderId="0" xfId="0" applyFont="1"/>
    <xf numFmtId="0" fontId="0" fillId="0" borderId="535" xfId="0" applyBorder="1" applyAlignment="1">
      <alignment horizontal="center" vertical="center"/>
    </xf>
    <xf numFmtId="0" fontId="0" fillId="0" borderId="536" xfId="0" applyBorder="1" applyAlignment="1">
      <alignment horizontal="center" vertical="center"/>
    </xf>
    <xf numFmtId="0" fontId="0" fillId="0" borderId="537" xfId="0" applyBorder="1" applyAlignment="1">
      <alignment horizontal="center" vertical="center"/>
    </xf>
    <xf numFmtId="0" fontId="5" fillId="0" borderId="643" xfId="0" applyFont="1" applyBorder="1" applyAlignment="1">
      <alignment horizontal="center" vertical="center"/>
    </xf>
    <xf numFmtId="0" fontId="0" fillId="0" borderId="138" xfId="0" applyBorder="1" applyAlignment="1">
      <alignment horizontal="center" vertical="center"/>
    </xf>
    <xf numFmtId="0" fontId="0" fillId="0" borderId="829" xfId="0" applyBorder="1" applyAlignment="1">
      <alignment horizontal="center" vertical="center"/>
    </xf>
    <xf numFmtId="0" fontId="0" fillId="0" borderId="129" xfId="0" applyBorder="1" applyAlignment="1">
      <alignment horizontal="center" vertical="center"/>
    </xf>
    <xf numFmtId="0" fontId="5" fillId="0" borderId="652" xfId="0" applyFont="1" applyBorder="1" applyAlignment="1">
      <alignment horizontal="center" vertical="center" wrapText="1"/>
    </xf>
    <xf numFmtId="0" fontId="5" fillId="0" borderId="918" xfId="0" applyFont="1" applyBorder="1" applyAlignment="1">
      <alignment horizontal="center" vertical="center" wrapText="1"/>
    </xf>
    <xf numFmtId="0" fontId="5" fillId="0" borderId="679" xfId="0" applyFont="1" applyBorder="1" applyAlignment="1">
      <alignment vertical="center"/>
    </xf>
    <xf numFmtId="0" fontId="5" fillId="0" borderId="679" xfId="0" applyFont="1" applyBorder="1" applyAlignment="1" applyProtection="1">
      <alignment vertical="center"/>
      <protection locked="0"/>
    </xf>
    <xf numFmtId="0" fontId="9" fillId="0" borderId="0" xfId="0" applyFont="1" applyProtection="1">
      <protection locked="0"/>
    </xf>
    <xf numFmtId="0" fontId="5" fillId="0" borderId="85" xfId="0" applyFont="1" applyBorder="1" applyAlignment="1">
      <alignment horizontal="center" vertical="center"/>
    </xf>
    <xf numFmtId="0" fontId="5" fillId="0" borderId="36" xfId="0" applyFont="1" applyBorder="1" applyAlignment="1">
      <alignment vertical="center"/>
    </xf>
    <xf numFmtId="0" fontId="5" fillId="0" borderId="36" xfId="0" applyFont="1" applyBorder="1" applyAlignment="1" applyProtection="1">
      <alignment vertical="center"/>
      <protection locked="0"/>
    </xf>
    <xf numFmtId="0" fontId="5" fillId="0" borderId="44" xfId="0" applyFont="1" applyBorder="1" applyAlignment="1">
      <alignment vertical="center"/>
    </xf>
    <xf numFmtId="0" fontId="5" fillId="0" borderId="648" xfId="0" applyFont="1" applyBorder="1" applyAlignment="1">
      <alignment horizontal="center" vertical="center"/>
    </xf>
    <xf numFmtId="0" fontId="5" fillId="0" borderId="537" xfId="0" applyFont="1" applyBorder="1" applyAlignment="1">
      <alignment horizontal="center" vertical="center" wrapText="1"/>
    </xf>
    <xf numFmtId="0" fontId="5" fillId="0" borderId="537" xfId="0" applyFont="1" applyBorder="1" applyAlignment="1">
      <alignment horizontal="center" vertical="center"/>
    </xf>
    <xf numFmtId="0" fontId="5" fillId="0" borderId="658" xfId="0" applyFont="1" applyBorder="1"/>
    <xf numFmtId="0" fontId="5" fillId="0" borderId="648" xfId="0" applyFont="1" applyBorder="1" applyAlignment="1" applyProtection="1">
      <alignment vertical="center"/>
      <protection locked="0"/>
    </xf>
    <xf numFmtId="0" fontId="5" fillId="0" borderId="878" xfId="0" applyFont="1" applyBorder="1" applyAlignment="1">
      <alignment horizontal="center"/>
    </xf>
    <xf numFmtId="0" fontId="5" fillId="0" borderId="918" xfId="0" applyFont="1" applyBorder="1" applyAlignment="1">
      <alignment horizontal="center"/>
    </xf>
    <xf numFmtId="0" fontId="5" fillId="0" borderId="643" xfId="0" applyFont="1" applyBorder="1" applyAlignment="1">
      <alignment horizontal="center"/>
    </xf>
    <xf numFmtId="0" fontId="5" fillId="0" borderId="658" xfId="0" applyFont="1" applyBorder="1" applyAlignment="1">
      <alignment horizontal="center" vertical="center"/>
    </xf>
    <xf numFmtId="0" fontId="5" fillId="0" borderId="829" xfId="0" applyFont="1" applyBorder="1" applyAlignment="1">
      <alignment horizontal="center" vertical="center" wrapText="1"/>
    </xf>
    <xf numFmtId="0" fontId="5" fillId="0" borderId="648" xfId="0" applyFont="1" applyBorder="1" applyAlignment="1">
      <alignment wrapText="1"/>
    </xf>
    <xf numFmtId="0" fontId="5" fillId="0" borderId="648" xfId="0" applyFont="1" applyBorder="1"/>
    <xf numFmtId="0" fontId="5" fillId="0" borderId="878" xfId="0" applyFont="1" applyBorder="1" applyAlignment="1">
      <alignment wrapText="1"/>
    </xf>
    <xf numFmtId="0" fontId="82" fillId="0" borderId="658" xfId="0" applyFont="1" applyBorder="1" applyAlignment="1">
      <alignment wrapText="1"/>
    </xf>
    <xf numFmtId="0" fontId="5" fillId="0" borderId="829" xfId="0" applyFont="1" applyBorder="1"/>
    <xf numFmtId="0" fontId="5" fillId="0" borderId="643" xfId="0" applyFont="1" applyBorder="1"/>
    <xf numFmtId="1" fontId="5" fillId="0" borderId="923" xfId="0" applyNumberFormat="1" applyFont="1" applyBorder="1" applyAlignment="1">
      <alignment horizontal="center" vertical="center" wrapText="1"/>
    </xf>
    <xf numFmtId="1" fontId="5" fillId="0" borderId="674" xfId="0" applyNumberFormat="1" applyFont="1" applyBorder="1" applyAlignment="1">
      <alignment horizontal="center" vertical="center"/>
    </xf>
    <xf numFmtId="1" fontId="5" fillId="0" borderId="695" xfId="0" applyNumberFormat="1" applyFont="1" applyBorder="1" applyAlignment="1">
      <alignment horizontal="center" vertical="center" wrapText="1"/>
    </xf>
    <xf numFmtId="1" fontId="5" fillId="0" borderId="691" xfId="0" applyNumberFormat="1" applyFont="1" applyBorder="1" applyProtection="1">
      <protection locked="0"/>
    </xf>
    <xf numFmtId="1" fontId="5" fillId="0" borderId="685" xfId="0" applyNumberFormat="1" applyFont="1" applyBorder="1" applyProtection="1">
      <protection locked="0"/>
    </xf>
    <xf numFmtId="1" fontId="5" fillId="0" borderId="30" xfId="0" applyNumberFormat="1" applyFont="1" applyBorder="1" applyProtection="1">
      <protection locked="0"/>
    </xf>
    <xf numFmtId="1" fontId="5" fillId="0" borderId="658" xfId="0" applyNumberFormat="1" applyFont="1" applyBorder="1" applyAlignment="1">
      <alignment vertical="center" wrapText="1"/>
    </xf>
    <xf numFmtId="0" fontId="62" fillId="0" borderId="695" xfId="12" applyFont="1" applyFill="1" applyBorder="1"/>
    <xf numFmtId="1" fontId="5" fillId="0" borderId="687" xfId="0" applyNumberFormat="1" applyFont="1" applyBorder="1" applyProtection="1">
      <protection locked="0"/>
    </xf>
    <xf numFmtId="1" fontId="5" fillId="0" borderId="784" xfId="0" applyNumberFormat="1" applyFont="1" applyBorder="1" applyProtection="1">
      <protection locked="0"/>
    </xf>
    <xf numFmtId="1" fontId="6" fillId="0" borderId="717" xfId="7" applyNumberFormat="1" applyFont="1" applyBorder="1"/>
    <xf numFmtId="1" fontId="47" fillId="0" borderId="717" xfId="7" applyNumberFormat="1" applyFont="1" applyBorder="1"/>
    <xf numFmtId="1" fontId="83" fillId="0" borderId="0" xfId="7" applyNumberFormat="1" applyFont="1" applyAlignment="1">
      <alignment wrapText="1"/>
    </xf>
    <xf numFmtId="1" fontId="40" fillId="0" borderId="0" xfId="7" applyNumberFormat="1" applyFont="1"/>
    <xf numFmtId="1" fontId="51" fillId="0" borderId="0" xfId="7" applyNumberFormat="1" applyFont="1"/>
    <xf numFmtId="1" fontId="18" fillId="0" borderId="0" xfId="0" applyNumberFormat="1" applyFont="1" applyProtection="1">
      <protection locked="0"/>
    </xf>
    <xf numFmtId="1" fontId="40" fillId="4" borderId="715" xfId="7" applyNumberFormat="1" applyFont="1" applyFill="1" applyBorder="1" applyAlignment="1">
      <alignment horizontal="center" vertical="center"/>
    </xf>
    <xf numFmtId="0" fontId="64" fillId="4" borderId="715" xfId="7" applyFont="1" applyFill="1" applyBorder="1"/>
    <xf numFmtId="0" fontId="64" fillId="4" borderId="714" xfId="7" applyFont="1" applyFill="1" applyBorder="1"/>
    <xf numFmtId="1" fontId="5" fillId="0" borderId="353" xfId="7" applyNumberFormat="1" applyFont="1" applyBorder="1" applyAlignment="1">
      <alignment horizontal="center" vertical="center" wrapText="1"/>
    </xf>
    <xf numFmtId="0" fontId="64" fillId="0" borderId="924" xfId="7" applyFont="1" applyBorder="1"/>
    <xf numFmtId="0" fontId="64" fillId="4" borderId="712" xfId="7" applyFont="1" applyFill="1" applyBorder="1"/>
    <xf numFmtId="0" fontId="64" fillId="4" borderId="722" xfId="7" applyFont="1" applyFill="1" applyBorder="1"/>
    <xf numFmtId="0" fontId="64" fillId="0" borderId="356" xfId="7" applyFont="1" applyBorder="1"/>
    <xf numFmtId="1" fontId="5" fillId="0" borderId="925" xfId="7" applyNumberFormat="1" applyFont="1" applyBorder="1" applyAlignment="1">
      <alignment horizontal="center" vertical="center" wrapText="1"/>
    </xf>
    <xf numFmtId="1" fontId="5" fillId="0" borderId="926" xfId="7" applyNumberFormat="1" applyFont="1" applyBorder="1" applyAlignment="1">
      <alignment horizontal="center" vertical="center" wrapText="1"/>
    </xf>
    <xf numFmtId="1" fontId="5" fillId="0" borderId="927" xfId="7" applyNumberFormat="1" applyFont="1" applyBorder="1" applyAlignment="1">
      <alignment horizontal="center" vertical="center" wrapText="1"/>
    </xf>
    <xf numFmtId="1" fontId="5" fillId="0" borderId="718" xfId="7" applyNumberFormat="1" applyFont="1" applyBorder="1" applyAlignment="1">
      <alignment horizontal="center" vertical="center" wrapText="1"/>
    </xf>
    <xf numFmtId="1" fontId="5" fillId="4" borderId="713" xfId="7" applyNumberFormat="1" applyFont="1" applyFill="1" applyBorder="1" applyAlignment="1">
      <alignment horizontal="center" vertical="center" wrapText="1"/>
    </xf>
    <xf numFmtId="1" fontId="5" fillId="4" borderId="928" xfId="7" applyNumberFormat="1" applyFont="1" applyFill="1" applyBorder="1" applyAlignment="1">
      <alignment vertical="center"/>
    </xf>
    <xf numFmtId="1" fontId="5" fillId="0" borderId="736" xfId="7" applyNumberFormat="1" applyFont="1" applyBorder="1"/>
    <xf numFmtId="1" fontId="5" fillId="0" borderId="734" xfId="7" applyNumberFormat="1" applyFont="1" applyBorder="1"/>
    <xf numFmtId="1" fontId="5" fillId="0" borderId="929" xfId="7" applyNumberFormat="1" applyFont="1" applyBorder="1"/>
    <xf numFmtId="1" fontId="5" fillId="0" borderId="930" xfId="7" applyNumberFormat="1" applyFont="1" applyBorder="1"/>
    <xf numFmtId="1" fontId="5" fillId="0" borderId="931" xfId="7" applyNumberFormat="1" applyFont="1" applyBorder="1"/>
    <xf numFmtId="1" fontId="5" fillId="0" borderId="735" xfId="7" applyNumberFormat="1" applyFont="1" applyBorder="1"/>
    <xf numFmtId="0" fontId="64" fillId="4" borderId="719" xfId="7" applyFont="1" applyFill="1" applyBorder="1"/>
    <xf numFmtId="0" fontId="64" fillId="4" borderId="720" xfId="7" applyFont="1" applyFill="1" applyBorder="1"/>
    <xf numFmtId="1" fontId="5" fillId="4" borderId="932" xfId="7" applyNumberFormat="1" applyFont="1" applyFill="1" applyBorder="1" applyAlignment="1">
      <alignment vertical="center"/>
    </xf>
    <xf numFmtId="1" fontId="5" fillId="0" borderId="741" xfId="7" applyNumberFormat="1" applyFont="1" applyBorder="1"/>
    <xf numFmtId="1" fontId="5" fillId="0" borderId="933" xfId="7" applyNumberFormat="1" applyFont="1" applyBorder="1"/>
    <xf numFmtId="1" fontId="5" fillId="0" borderId="934" xfId="7" applyNumberFormat="1" applyFont="1" applyBorder="1"/>
    <xf numFmtId="1" fontId="5" fillId="0" borderId="732" xfId="7" applyNumberFormat="1" applyFont="1" applyBorder="1"/>
    <xf numFmtId="1" fontId="5" fillId="0" borderId="740" xfId="7" applyNumberFormat="1" applyFont="1" applyBorder="1"/>
    <xf numFmtId="1" fontId="5" fillId="4" borderId="736" xfId="7" applyNumberFormat="1" applyFont="1" applyFill="1" applyBorder="1" applyAlignment="1">
      <alignment vertical="center" wrapText="1"/>
    </xf>
    <xf numFmtId="1" fontId="5" fillId="4" borderId="736" xfId="7" applyNumberFormat="1" applyFont="1" applyFill="1" applyBorder="1" applyAlignment="1">
      <alignment vertical="center"/>
    </xf>
    <xf numFmtId="1" fontId="5" fillId="0" borderId="935" xfId="7" applyNumberFormat="1" applyFont="1" applyBorder="1"/>
    <xf numFmtId="1" fontId="5" fillId="0" borderId="936" xfId="7" applyNumberFormat="1" applyFont="1" applyBorder="1"/>
    <xf numFmtId="1" fontId="5" fillId="0" borderId="937" xfId="7" applyNumberFormat="1" applyFont="1" applyBorder="1"/>
    <xf numFmtId="1" fontId="5" fillId="0" borderId="749" xfId="7" applyNumberFormat="1" applyFont="1" applyBorder="1"/>
    <xf numFmtId="1" fontId="5" fillId="0" borderId="938" xfId="7" applyNumberFormat="1" applyFont="1" applyBorder="1"/>
    <xf numFmtId="1" fontId="5" fillId="0" borderId="939" xfId="7" applyNumberFormat="1" applyFont="1" applyBorder="1"/>
    <xf numFmtId="1" fontId="5" fillId="0" borderId="747" xfId="7" applyNumberFormat="1" applyFont="1" applyBorder="1"/>
    <xf numFmtId="1" fontId="5" fillId="0" borderId="748" xfId="7" applyNumberFormat="1" applyFont="1" applyBorder="1"/>
    <xf numFmtId="1" fontId="5" fillId="0" borderId="727" xfId="7" applyNumberFormat="1" applyFont="1" applyBorder="1"/>
    <xf numFmtId="1" fontId="5" fillId="0" borderId="754" xfId="7" applyNumberFormat="1" applyFont="1" applyBorder="1"/>
    <xf numFmtId="1" fontId="5" fillId="0" borderId="940" xfId="7" applyNumberFormat="1" applyFont="1" applyBorder="1"/>
    <xf numFmtId="1" fontId="5" fillId="0" borderId="941" xfId="7" applyNumberFormat="1" applyFont="1" applyBorder="1"/>
    <xf numFmtId="1" fontId="5" fillId="0" borderId="753" xfId="7" applyNumberFormat="1" applyFont="1" applyBorder="1"/>
    <xf numFmtId="1" fontId="5" fillId="0" borderId="733" xfId="7" applyNumberFormat="1" applyFont="1" applyBorder="1"/>
    <xf numFmtId="0" fontId="64" fillId="4" borderId="721" xfId="7" applyFont="1" applyFill="1" applyBorder="1"/>
    <xf numFmtId="1" fontId="5" fillId="0" borderId="942" xfId="7" applyNumberFormat="1" applyFont="1" applyBorder="1"/>
    <xf numFmtId="1" fontId="5" fillId="0" borderId="943" xfId="7" applyNumberFormat="1" applyFont="1" applyBorder="1"/>
    <xf numFmtId="1" fontId="5" fillId="0" borderId="886" xfId="0" applyNumberFormat="1" applyFont="1" applyBorder="1" applyAlignment="1">
      <alignment horizontal="center" vertical="center" wrapText="1"/>
    </xf>
    <xf numFmtId="1" fontId="5" fillId="0" borderId="891" xfId="0" applyNumberFormat="1" applyFont="1" applyBorder="1" applyAlignment="1">
      <alignment horizontal="center" vertical="center" wrapText="1"/>
    </xf>
    <xf numFmtId="1" fontId="5" fillId="0" borderId="884" xfId="0" applyNumberFormat="1" applyFont="1" applyBorder="1" applyAlignment="1">
      <alignment horizontal="center" vertical="center" textRotation="90"/>
    </xf>
    <xf numFmtId="1" fontId="5" fillId="0" borderId="535" xfId="0" applyNumberFormat="1" applyFont="1" applyBorder="1" applyAlignment="1">
      <alignment horizontal="left" wrapText="1"/>
    </xf>
    <xf numFmtId="1" fontId="5" fillId="0" borderId="537" xfId="0" applyNumberFormat="1" applyFont="1" applyBorder="1" applyAlignment="1">
      <alignment horizontal="left" wrapText="1"/>
    </xf>
    <xf numFmtId="1" fontId="5" fillId="0" borderId="886" xfId="0" applyNumberFormat="1" applyFont="1" applyBorder="1" applyProtection="1">
      <protection locked="0"/>
    </xf>
    <xf numFmtId="1" fontId="5" fillId="0" borderId="880" xfId="0" applyNumberFormat="1" applyFont="1" applyBorder="1" applyProtection="1">
      <protection locked="0"/>
    </xf>
    <xf numFmtId="1" fontId="5" fillId="0" borderId="921" xfId="0" applyNumberFormat="1" applyFont="1" applyBorder="1" applyProtection="1">
      <protection locked="0"/>
    </xf>
    <xf numFmtId="1" fontId="5" fillId="0" borderId="890" xfId="0" applyNumberFormat="1" applyFont="1" applyBorder="1" applyProtection="1">
      <protection locked="0"/>
    </xf>
    <xf numFmtId="1" fontId="5" fillId="0" borderId="913" xfId="0" applyNumberFormat="1" applyFont="1" applyBorder="1" applyAlignment="1">
      <alignment horizontal="center" vertical="center" textRotation="90"/>
    </xf>
    <xf numFmtId="1" fontId="5" fillId="0" borderId="680" xfId="0" applyNumberFormat="1" applyFont="1" applyBorder="1" applyAlignment="1">
      <alignment vertical="center"/>
    </xf>
    <xf numFmtId="1" fontId="5" fillId="0" borderId="681" xfId="0" applyNumberFormat="1" applyFont="1" applyBorder="1" applyProtection="1">
      <protection locked="0"/>
    </xf>
    <xf numFmtId="1" fontId="5" fillId="0" borderId="55" xfId="0" applyNumberFormat="1" applyFont="1" applyBorder="1" applyProtection="1">
      <protection locked="0"/>
    </xf>
    <xf numFmtId="1" fontId="5" fillId="0" borderId="913" xfId="0" applyNumberFormat="1" applyFont="1" applyBorder="1" applyAlignment="1">
      <alignment horizontal="center" vertical="center"/>
    </xf>
    <xf numFmtId="1" fontId="5" fillId="0" borderId="34" xfId="0" applyNumberFormat="1" applyFont="1" applyBorder="1" applyAlignment="1">
      <alignment horizontal="left" vertical="center"/>
    </xf>
    <xf numFmtId="1" fontId="5" fillId="0" borderId="129" xfId="0" applyNumberFormat="1" applyFont="1" applyBorder="1" applyAlignment="1">
      <alignment horizontal="left" vertical="center"/>
    </xf>
    <xf numFmtId="1" fontId="5" fillId="0" borderId="578" xfId="0" applyNumberFormat="1" applyFont="1" applyBorder="1" applyProtection="1">
      <protection locked="0"/>
    </xf>
    <xf numFmtId="1" fontId="5" fillId="0" borderId="606" xfId="0" applyNumberFormat="1" applyFont="1" applyBorder="1" applyProtection="1">
      <protection locked="0"/>
    </xf>
    <xf numFmtId="1" fontId="5" fillId="0" borderId="584" xfId="0" applyNumberFormat="1" applyFont="1" applyBorder="1" applyProtection="1">
      <protection locked="0"/>
    </xf>
    <xf numFmtId="1" fontId="5" fillId="0" borderId="26" xfId="0" applyNumberFormat="1" applyFont="1" applyBorder="1" applyAlignment="1">
      <alignment horizontal="left" vertical="center"/>
    </xf>
    <xf numFmtId="1" fontId="5" fillId="0" borderId="60" xfId="0" applyNumberFormat="1" applyFont="1" applyBorder="1" applyAlignment="1">
      <alignment horizontal="left" vertical="center"/>
    </xf>
    <xf numFmtId="1" fontId="5" fillId="0" borderId="24" xfId="0" applyNumberFormat="1" applyFont="1" applyBorder="1" applyProtection="1">
      <protection locked="0"/>
    </xf>
    <xf numFmtId="1" fontId="5" fillId="0" borderId="169" xfId="0" applyNumberFormat="1" applyFont="1" applyBorder="1" applyProtection="1">
      <protection locked="0"/>
    </xf>
    <xf numFmtId="1" fontId="5" fillId="0" borderId="287" xfId="0" applyNumberFormat="1" applyFont="1" applyBorder="1" applyProtection="1">
      <protection locked="0"/>
    </xf>
    <xf numFmtId="1" fontId="5" fillId="0" borderId="37" xfId="0" applyNumberFormat="1" applyFont="1" applyBorder="1" applyProtection="1">
      <protection locked="0"/>
    </xf>
    <xf numFmtId="1" fontId="5" fillId="0" borderId="61" xfId="0" applyNumberFormat="1" applyFont="1" applyBorder="1" applyProtection="1">
      <protection locked="0"/>
    </xf>
    <xf numFmtId="1" fontId="5" fillId="0" borderId="275" xfId="0" applyNumberFormat="1" applyFont="1" applyBorder="1" applyProtection="1">
      <protection locked="0"/>
    </xf>
    <xf numFmtId="1" fontId="5" fillId="0" borderId="42" xfId="0" applyNumberFormat="1" applyFont="1" applyBorder="1" applyAlignment="1">
      <alignment horizontal="left" vertical="center"/>
    </xf>
    <xf numFmtId="1" fontId="5" fillId="0" borderId="38" xfId="0" applyNumberFormat="1" applyFont="1" applyBorder="1" applyAlignment="1">
      <alignment horizontal="left" vertical="center"/>
    </xf>
    <xf numFmtId="1" fontId="5" fillId="0" borderId="537" xfId="0" applyNumberFormat="1" applyFont="1" applyBorder="1" applyAlignment="1">
      <alignment horizontal="left" vertical="center"/>
    </xf>
    <xf numFmtId="1" fontId="5" fillId="0" borderId="38" xfId="0" applyNumberFormat="1" applyFont="1" applyBorder="1" applyAlignment="1">
      <alignment horizontal="left" vertical="center"/>
    </xf>
    <xf numFmtId="1" fontId="5" fillId="0" borderId="47" xfId="0" applyNumberFormat="1" applyFont="1" applyBorder="1" applyAlignment="1">
      <alignment vertical="center" wrapText="1"/>
    </xf>
    <xf numFmtId="1" fontId="5" fillId="0" borderId="170" xfId="0" applyNumberFormat="1" applyFont="1" applyBorder="1" applyProtection="1">
      <protection locked="0"/>
    </xf>
    <xf numFmtId="1" fontId="5" fillId="0" borderId="171" xfId="0" applyNumberFormat="1" applyFont="1" applyBorder="1" applyProtection="1">
      <protection locked="0"/>
    </xf>
    <xf numFmtId="1" fontId="5" fillId="0" borderId="680" xfId="0" applyNumberFormat="1" applyFont="1" applyBorder="1" applyAlignment="1">
      <alignment vertical="center" wrapText="1"/>
    </xf>
    <xf numFmtId="1" fontId="5" fillId="0" borderId="34" xfId="0" applyNumberFormat="1" applyFont="1" applyBorder="1" applyAlignment="1">
      <alignment vertical="center" wrapText="1"/>
    </xf>
    <xf numFmtId="1" fontId="5" fillId="0" borderId="46" xfId="0" applyNumberFormat="1" applyFont="1" applyBorder="1" applyProtection="1">
      <protection locked="0"/>
    </xf>
    <xf numFmtId="1" fontId="5" fillId="0" borderId="650" xfId="0" applyNumberFormat="1" applyFont="1" applyBorder="1" applyProtection="1">
      <protection locked="0"/>
    </xf>
    <xf numFmtId="1" fontId="5" fillId="0" borderId="888" xfId="0" applyNumberFormat="1" applyFont="1" applyBorder="1" applyProtection="1">
      <protection locked="0"/>
    </xf>
    <xf numFmtId="1" fontId="5" fillId="0" borderId="891" xfId="0" applyNumberFormat="1" applyFont="1" applyBorder="1" applyProtection="1">
      <protection locked="0"/>
    </xf>
    <xf numFmtId="1" fontId="5" fillId="0" borderId="648" xfId="0" applyNumberFormat="1" applyFont="1" applyBorder="1" applyAlignment="1">
      <alignment horizontal="center" vertical="center" wrapText="1"/>
    </xf>
    <xf numFmtId="1" fontId="5" fillId="0" borderId="648" xfId="0" applyNumberFormat="1" applyFont="1" applyBorder="1" applyAlignment="1">
      <alignment horizontal="left" vertical="center"/>
    </xf>
    <xf numFmtId="1" fontId="5" fillId="0" borderId="679" xfId="0" applyNumberFormat="1" applyFont="1" applyBorder="1" applyAlignment="1">
      <alignment horizontal="left" vertical="center" wrapText="1"/>
    </xf>
    <xf numFmtId="1" fontId="5" fillId="0" borderId="702" xfId="0" applyNumberFormat="1" applyFont="1" applyBorder="1" applyAlignment="1">
      <alignment horizontal="left" wrapText="1"/>
    </xf>
    <xf numFmtId="1" fontId="5" fillId="0" borderId="78" xfId="0" applyNumberFormat="1" applyFont="1" applyBorder="1" applyAlignment="1">
      <alignment horizontal="left" wrapText="1"/>
    </xf>
    <xf numFmtId="1" fontId="5" fillId="0" borderId="81" xfId="0" applyNumberFormat="1" applyFont="1" applyBorder="1" applyAlignment="1">
      <alignment horizontal="left" wrapText="1"/>
    </xf>
    <xf numFmtId="1" fontId="5" fillId="0" borderId="702" xfId="0" applyNumberFormat="1" applyFont="1" applyBorder="1" applyProtection="1">
      <protection locked="0"/>
    </xf>
    <xf numFmtId="1" fontId="5" fillId="0" borderId="138" xfId="0" applyNumberFormat="1" applyFont="1" applyBorder="1" applyAlignment="1">
      <alignment horizontal="left" wrapText="1"/>
    </xf>
    <xf numFmtId="1" fontId="5" fillId="0" borderId="129" xfId="0" applyNumberFormat="1" applyFont="1" applyBorder="1" applyAlignment="1">
      <alignment horizontal="left" wrapText="1"/>
    </xf>
    <xf numFmtId="1" fontId="5" fillId="0" borderId="829" xfId="0" applyNumberFormat="1" applyFont="1" applyBorder="1" applyProtection="1">
      <protection locked="0"/>
    </xf>
    <xf numFmtId="1" fontId="5" fillId="0" borderId="658" xfId="0" applyNumberFormat="1" applyFont="1" applyBorder="1" applyAlignment="1">
      <alignment horizontal="center" vertical="center" textRotation="90"/>
    </xf>
    <xf numFmtId="1" fontId="5" fillId="0" borderId="650" xfId="0" applyNumberFormat="1" applyFont="1" applyBorder="1" applyAlignment="1">
      <alignment horizontal="center" wrapText="1"/>
    </xf>
    <xf numFmtId="1" fontId="5" fillId="0" borderId="888" xfId="0" applyNumberFormat="1" applyFont="1" applyBorder="1" applyAlignment="1">
      <alignment horizontal="center" wrapText="1"/>
    </xf>
    <xf numFmtId="1" fontId="5" fillId="0" borderId="648" xfId="0" applyNumberFormat="1" applyFont="1" applyBorder="1"/>
    <xf numFmtId="1" fontId="5" fillId="0" borderId="650" xfId="0" applyNumberFormat="1" applyFont="1" applyBorder="1"/>
    <xf numFmtId="1" fontId="5" fillId="0" borderId="652" xfId="0" applyNumberFormat="1" applyFont="1" applyBorder="1"/>
    <xf numFmtId="1" fontId="5" fillId="0" borderId="885" xfId="0" applyNumberFormat="1" applyFont="1" applyBorder="1"/>
    <xf numFmtId="1" fontId="5" fillId="0" borderId="891" xfId="0" applyNumberFormat="1" applyFont="1" applyBorder="1"/>
    <xf numFmtId="1" fontId="18" fillId="0" borderId="85" xfId="0" applyNumberFormat="1" applyFont="1" applyBorder="1"/>
    <xf numFmtId="1" fontId="6" fillId="0" borderId="918" xfId="0" applyNumberFormat="1" applyFont="1" applyBorder="1"/>
    <xf numFmtId="1" fontId="6" fillId="0" borderId="944" xfId="0" applyNumberFormat="1" applyFont="1" applyBorder="1"/>
    <xf numFmtId="1" fontId="37" fillId="0" borderId="0" xfId="0" applyNumberFormat="1" applyFont="1"/>
    <xf numFmtId="1" fontId="37" fillId="0" borderId="0" xfId="0" applyNumberFormat="1" applyFont="1" applyProtection="1">
      <protection locked="0"/>
    </xf>
    <xf numFmtId="0" fontId="5" fillId="0" borderId="945" xfId="0" applyFont="1" applyBorder="1" applyAlignment="1">
      <alignment horizontal="center" vertical="center"/>
    </xf>
    <xf numFmtId="1" fontId="5" fillId="0" borderId="878" xfId="0" applyNumberFormat="1" applyFont="1" applyBorder="1" applyAlignment="1">
      <alignment horizontal="center" vertical="center"/>
    </xf>
    <xf numFmtId="1" fontId="5" fillId="0" borderId="643" xfId="0" applyNumberFormat="1" applyFont="1" applyBorder="1" applyAlignment="1">
      <alignment horizontal="center" vertical="center"/>
    </xf>
    <xf numFmtId="1" fontId="5" fillId="0" borderId="885" xfId="0" applyNumberFormat="1" applyFont="1" applyBorder="1" applyAlignment="1">
      <alignment horizontal="center" vertical="center"/>
    </xf>
    <xf numFmtId="1" fontId="5" fillId="0" borderId="945" xfId="0" applyNumberFormat="1" applyFont="1" applyBorder="1" applyAlignment="1">
      <alignment horizontal="center" vertical="center"/>
    </xf>
    <xf numFmtId="1" fontId="5" fillId="0" borderId="643" xfId="0" applyNumberFormat="1" applyFont="1" applyBorder="1" applyAlignment="1">
      <alignment horizontal="center" vertical="center" wrapText="1"/>
    </xf>
    <xf numFmtId="1" fontId="5" fillId="0" borderId="946" xfId="0" applyNumberFormat="1" applyFont="1" applyBorder="1" applyAlignment="1">
      <alignment horizontal="center" vertical="center" wrapText="1"/>
    </xf>
    <xf numFmtId="1" fontId="5" fillId="0" borderId="947" xfId="0" applyNumberFormat="1" applyFont="1" applyBorder="1" applyAlignment="1">
      <alignment horizontal="center" vertical="center" wrapText="1"/>
    </xf>
    <xf numFmtId="1" fontId="5" fillId="0" borderId="948" xfId="6" applyNumberFormat="1" applyFont="1" applyFill="1" applyBorder="1" applyAlignment="1">
      <alignment horizontal="right"/>
    </xf>
    <xf numFmtId="1" fontId="5" fillId="0" borderId="57" xfId="6" applyNumberFormat="1" applyFont="1" applyFill="1" applyBorder="1" applyAlignment="1">
      <alignment horizontal="right"/>
    </xf>
    <xf numFmtId="1" fontId="5" fillId="0" borderId="34" xfId="6" applyNumberFormat="1" applyFont="1" applyFill="1" applyBorder="1" applyAlignment="1">
      <alignment horizontal="right"/>
    </xf>
    <xf numFmtId="1" fontId="5" fillId="0" borderId="949" xfId="0" applyNumberFormat="1" applyFont="1" applyBorder="1" applyAlignment="1">
      <alignment horizontal="center" vertical="center" wrapText="1"/>
    </xf>
    <xf numFmtId="1" fontId="5" fillId="0" borderId="950" xfId="6" applyNumberFormat="1" applyFont="1" applyFill="1" applyBorder="1" applyAlignment="1">
      <alignment horizontal="right"/>
    </xf>
    <xf numFmtId="1" fontId="5" fillId="0" borderId="116" xfId="6" applyNumberFormat="1" applyFont="1" applyFill="1" applyBorder="1" applyAlignment="1">
      <alignment horizontal="right"/>
    </xf>
    <xf numFmtId="1" fontId="5" fillId="0" borderId="38" xfId="6" applyNumberFormat="1" applyFont="1" applyFill="1" applyBorder="1" applyAlignment="1">
      <alignment horizontal="right"/>
    </xf>
    <xf numFmtId="1" fontId="5" fillId="0" borderId="40" xfId="0" applyNumberFormat="1" applyFont="1" applyBorder="1" applyProtection="1">
      <protection locked="0"/>
    </xf>
    <xf numFmtId="1" fontId="5" fillId="0" borderId="39" xfId="0" applyNumberFormat="1" applyFont="1" applyBorder="1" applyAlignment="1">
      <alignment horizontal="left"/>
    </xf>
    <xf numFmtId="1" fontId="5" fillId="0" borderId="36" xfId="6" applyNumberFormat="1" applyFont="1" applyFill="1" applyBorder="1" applyAlignment="1">
      <alignment horizontal="right"/>
    </xf>
    <xf numFmtId="1" fontId="5" fillId="0" borderId="951" xfId="0" applyNumberFormat="1" applyFont="1" applyBorder="1" applyAlignment="1">
      <alignment horizontal="center" vertical="center" wrapText="1"/>
    </xf>
    <xf numFmtId="1" fontId="5" fillId="0" borderId="45" xfId="0" applyNumberFormat="1" applyFont="1" applyBorder="1" applyProtection="1">
      <protection locked="0"/>
    </xf>
    <xf numFmtId="1" fontId="5" fillId="0" borderId="951" xfId="0" applyNumberFormat="1" applyFont="1" applyBorder="1" applyAlignment="1">
      <alignment horizontal="center" vertical="center" wrapText="1"/>
    </xf>
    <xf numFmtId="1" fontId="5" fillId="0" borderId="952" xfId="6" applyNumberFormat="1" applyFont="1" applyFill="1" applyBorder="1" applyAlignment="1">
      <alignment horizontal="right"/>
    </xf>
    <xf numFmtId="1" fontId="5" fillId="0" borderId="953" xfId="6" applyNumberFormat="1" applyFont="1" applyFill="1" applyBorder="1" applyAlignment="1">
      <alignment horizontal="right"/>
    </xf>
    <xf numFmtId="1" fontId="5" fillId="0" borderId="954" xfId="6" applyNumberFormat="1" applyFont="1" applyFill="1" applyBorder="1" applyAlignment="1">
      <alignment horizontal="right"/>
    </xf>
    <xf numFmtId="1" fontId="5" fillId="0" borderId="955" xfId="0" applyNumberFormat="1" applyFont="1" applyBorder="1" applyProtection="1">
      <protection locked="0"/>
    </xf>
    <xf numFmtId="1" fontId="5" fillId="0" borderId="849" xfId="0" applyNumberFormat="1" applyFont="1" applyBorder="1" applyProtection="1">
      <protection locked="0"/>
    </xf>
    <xf numFmtId="1" fontId="5" fillId="0" borderId="954" xfId="0" applyNumberFormat="1" applyFont="1" applyBorder="1" applyProtection="1">
      <protection locked="0"/>
    </xf>
    <xf numFmtId="1" fontId="5" fillId="7" borderId="952" xfId="0" applyNumberFormat="1" applyFont="1" applyFill="1" applyBorder="1" applyProtection="1">
      <protection locked="0"/>
    </xf>
    <xf numFmtId="1" fontId="5" fillId="0" borderId="952" xfId="0" applyNumberFormat="1" applyFont="1" applyBorder="1" applyAlignment="1">
      <alignment horizontal="right" vertical="center" wrapText="1"/>
    </xf>
    <xf numFmtId="1" fontId="5" fillId="0" borderId="952" xfId="0" applyNumberFormat="1" applyFont="1" applyBorder="1"/>
    <xf numFmtId="1" fontId="5" fillId="0" borderId="952" xfId="0" applyNumberFormat="1" applyFont="1" applyBorder="1" applyAlignment="1">
      <alignment horizontal="left" vertical="center" wrapText="1"/>
    </xf>
    <xf numFmtId="1" fontId="5" fillId="0" borderId="952" xfId="0" applyNumberFormat="1" applyFont="1" applyBorder="1" applyAlignment="1">
      <alignment horizontal="left" wrapText="1"/>
    </xf>
    <xf numFmtId="1" fontId="5" fillId="0" borderId="952" xfId="0" applyNumberFormat="1" applyFont="1" applyBorder="1" applyAlignment="1">
      <alignment horizontal="left"/>
    </xf>
    <xf numFmtId="1" fontId="5" fillId="0" borderId="952" xfId="0" applyNumberFormat="1" applyFont="1" applyBorder="1" applyAlignment="1">
      <alignment horizontal="left" vertical="center"/>
    </xf>
    <xf numFmtId="0" fontId="5" fillId="0" borderId="952" xfId="0" applyFont="1" applyBorder="1" applyAlignment="1">
      <alignment horizontal="center" vertical="center"/>
    </xf>
    <xf numFmtId="0" fontId="5" fillId="0" borderId="952" xfId="0" applyFont="1" applyBorder="1" applyAlignment="1">
      <alignment horizontal="center" vertical="center" wrapText="1"/>
    </xf>
    <xf numFmtId="49" fontId="5" fillId="0" borderId="952" xfId="0" applyNumberFormat="1" applyFont="1" applyBorder="1" applyAlignment="1">
      <alignment horizontal="center" vertical="center" wrapText="1"/>
    </xf>
    <xf numFmtId="0" fontId="5" fillId="0" borderId="952" xfId="0" applyFont="1" applyBorder="1" applyAlignment="1">
      <alignment horizontal="center" vertical="center" wrapText="1"/>
    </xf>
    <xf numFmtId="1" fontId="5" fillId="0" borderId="952" xfId="0" applyNumberFormat="1" applyFont="1" applyBorder="1" applyAlignment="1">
      <alignment horizontal="center" vertical="center" wrapText="1"/>
    </xf>
    <xf numFmtId="1" fontId="5" fillId="0" borderId="952" xfId="0" applyNumberFormat="1" applyFont="1" applyBorder="1" applyAlignment="1">
      <alignment horizontal="center" vertical="center"/>
    </xf>
    <xf numFmtId="1" fontId="5" fillId="0" borderId="952" xfId="0" applyNumberFormat="1" applyFont="1" applyBorder="1" applyAlignment="1">
      <alignment wrapText="1"/>
    </xf>
    <xf numFmtId="1" fontId="5" fillId="0" borderId="536" xfId="0" applyNumberFormat="1" applyFont="1" applyBorder="1" applyAlignment="1">
      <alignment horizontal="right" vertical="center" wrapText="1"/>
    </xf>
    <xf numFmtId="0" fontId="18" fillId="0" borderId="952" xfId="0" applyFont="1" applyBorder="1"/>
    <xf numFmtId="0" fontId="5" fillId="0" borderId="952" xfId="0" applyFont="1" applyBorder="1" applyAlignment="1">
      <alignment vertical="center" wrapText="1"/>
    </xf>
    <xf numFmtId="1" fontId="5" fillId="0" borderId="952" xfId="0" applyNumberFormat="1" applyFont="1" applyBorder="1" applyAlignment="1">
      <alignment horizontal="center" wrapText="1"/>
    </xf>
    <xf numFmtId="1" fontId="5" fillId="0" borderId="952" xfId="0" applyNumberFormat="1" applyFont="1" applyBorder="1" applyAlignment="1">
      <alignment horizontal="center" vertical="center" wrapText="1"/>
    </xf>
    <xf numFmtId="1" fontId="5" fillId="0" borderId="956" xfId="0" applyNumberFormat="1" applyFont="1" applyBorder="1" applyAlignment="1">
      <alignment horizontal="center" vertical="center" wrapText="1"/>
    </xf>
    <xf numFmtId="1" fontId="5" fillId="0" borderId="952" xfId="0" applyNumberFormat="1" applyFont="1" applyBorder="1" applyAlignment="1">
      <alignment horizontal="center" vertical="center"/>
    </xf>
    <xf numFmtId="1" fontId="5" fillId="5" borderId="695" xfId="0" applyNumberFormat="1" applyFont="1" applyFill="1" applyBorder="1"/>
    <xf numFmtId="1" fontId="5" fillId="0" borderId="658" xfId="0" applyNumberFormat="1" applyFont="1" applyBorder="1"/>
    <xf numFmtId="1" fontId="5" fillId="0" borderId="956" xfId="0" applyNumberFormat="1" applyFont="1" applyBorder="1" applyAlignment="1">
      <alignment horizontal="center" wrapText="1"/>
    </xf>
    <xf numFmtId="1" fontId="5" fillId="0" borderId="954" xfId="0" applyNumberFormat="1" applyFont="1" applyBorder="1" applyAlignment="1">
      <alignment horizontal="center" vertical="center" wrapText="1"/>
    </xf>
    <xf numFmtId="1" fontId="5" fillId="0" borderId="957" xfId="0" applyNumberFormat="1" applyFont="1" applyBorder="1" applyAlignment="1">
      <alignment horizontal="center" vertical="center"/>
    </xf>
    <xf numFmtId="1" fontId="5" fillId="0" borderId="954" xfId="0" applyNumberFormat="1" applyFont="1" applyBorder="1" applyAlignment="1">
      <alignment horizontal="center" vertical="center"/>
    </xf>
    <xf numFmtId="1" fontId="5" fillId="0" borderId="956" xfId="0" applyNumberFormat="1" applyFont="1" applyBorder="1" applyAlignment="1">
      <alignment horizontal="center" vertical="center"/>
    </xf>
    <xf numFmtId="0" fontId="5" fillId="0" borderId="537" xfId="0" applyFont="1" applyBorder="1" applyAlignment="1">
      <alignment horizontal="center" wrapText="1"/>
    </xf>
    <xf numFmtId="0" fontId="5" fillId="0" borderId="536" xfId="0" applyFont="1" applyBorder="1" applyAlignment="1">
      <alignment horizontal="center" wrapText="1"/>
    </xf>
    <xf numFmtId="1" fontId="5" fillId="0" borderId="139" xfId="0" applyNumberFormat="1" applyFont="1" applyBorder="1" applyAlignment="1">
      <alignment horizontal="center" vertical="center"/>
    </xf>
    <xf numFmtId="1" fontId="5" fillId="0" borderId="138" xfId="0" applyNumberFormat="1" applyFont="1" applyBorder="1" applyAlignment="1">
      <alignment horizontal="center" vertical="center"/>
    </xf>
    <xf numFmtId="1" fontId="5" fillId="0" borderId="954" xfId="0" applyNumberFormat="1" applyFont="1" applyBorder="1" applyAlignment="1">
      <alignment horizontal="center" vertical="center" wrapText="1"/>
    </xf>
    <xf numFmtId="1" fontId="5" fillId="0" borderId="958" xfId="0" applyNumberFormat="1" applyFont="1" applyBorder="1" applyAlignment="1">
      <alignment horizontal="center" vertical="center" wrapText="1"/>
    </xf>
    <xf numFmtId="1" fontId="5" fillId="0" borderId="580" xfId="0" applyNumberFormat="1" applyFont="1" applyBorder="1" applyAlignment="1">
      <alignment horizontal="center" vertical="center"/>
    </xf>
    <xf numFmtId="1" fontId="5" fillId="0" borderId="959" xfId="0" applyNumberFormat="1" applyFont="1" applyBorder="1" applyAlignment="1">
      <alignment horizontal="center" vertical="center"/>
    </xf>
    <xf numFmtId="1" fontId="5" fillId="0" borderId="960" xfId="0" applyNumberFormat="1" applyFont="1" applyBorder="1" applyAlignment="1">
      <alignment horizontal="center" vertical="center"/>
    </xf>
    <xf numFmtId="1" fontId="5" fillId="5" borderId="952" xfId="0" applyNumberFormat="1" applyFont="1" applyFill="1" applyBorder="1"/>
    <xf numFmtId="1" fontId="8" fillId="0" borderId="952" xfId="0" applyNumberFormat="1" applyFont="1" applyBorder="1" applyAlignment="1">
      <alignment horizontal="left" vertical="center"/>
    </xf>
    <xf numFmtId="0" fontId="5" fillId="0" borderId="952" xfId="0" applyFont="1" applyBorder="1" applyAlignment="1">
      <alignment horizontal="center" wrapText="1"/>
    </xf>
    <xf numFmtId="1" fontId="5" fillId="0" borderId="955" xfId="0" applyNumberFormat="1" applyFont="1" applyBorder="1" applyAlignment="1">
      <alignment horizontal="right" wrapText="1"/>
    </xf>
    <xf numFmtId="1" fontId="5" fillId="0" borderId="952" xfId="0" applyNumberFormat="1" applyFont="1" applyBorder="1" applyAlignment="1">
      <alignment horizontal="center"/>
    </xf>
    <xf numFmtId="1" fontId="5" fillId="0" borderId="34" xfId="0" applyNumberFormat="1" applyFont="1" applyBorder="1" applyAlignment="1">
      <alignment horizontal="left"/>
    </xf>
    <xf numFmtId="1" fontId="5" fillId="0" borderId="952" xfId="0" quotePrefix="1" applyNumberFormat="1" applyFont="1" applyBorder="1" applyAlignment="1">
      <alignment horizontal="center" vertical="center" wrapText="1"/>
    </xf>
    <xf numFmtId="1" fontId="5" fillId="0" borderId="959" xfId="0" applyNumberFormat="1" applyFont="1" applyBorder="1" applyAlignment="1">
      <alignment horizontal="center" vertical="center" wrapText="1"/>
    </xf>
    <xf numFmtId="1" fontId="5" fillId="0" borderId="960" xfId="0" applyNumberFormat="1" applyFont="1" applyBorder="1" applyAlignment="1">
      <alignment horizontal="center" vertical="center" wrapText="1"/>
    </xf>
    <xf numFmtId="1" fontId="5" fillId="5" borderId="961" xfId="0" applyNumberFormat="1" applyFont="1" applyFill="1" applyBorder="1"/>
    <xf numFmtId="1" fontId="5" fillId="5" borderId="962" xfId="0" applyNumberFormat="1" applyFont="1" applyFill="1" applyBorder="1"/>
    <xf numFmtId="1" fontId="5" fillId="5" borderId="910" xfId="0" applyNumberFormat="1" applyFont="1" applyFill="1" applyBorder="1"/>
    <xf numFmtId="1" fontId="5" fillId="0" borderId="962" xfId="0" applyNumberFormat="1" applyFont="1" applyBorder="1"/>
    <xf numFmtId="1" fontId="5" fillId="0" borderId="910" xfId="0" applyNumberFormat="1" applyFont="1" applyBorder="1"/>
    <xf numFmtId="1" fontId="38" fillId="0" borderId="910" xfId="0" applyNumberFormat="1" applyFont="1" applyBorder="1"/>
    <xf numFmtId="1" fontId="38" fillId="0" borderId="0" xfId="0" applyNumberFormat="1" applyFont="1"/>
    <xf numFmtId="1" fontId="38" fillId="0" borderId="962" xfId="0" applyNumberFormat="1" applyFont="1" applyBorder="1"/>
    <xf numFmtId="1" fontId="5" fillId="5" borderId="0" xfId="0" applyNumberFormat="1" applyFont="1" applyFill="1" applyAlignment="1">
      <alignment vertical="center" wrapText="1"/>
    </xf>
    <xf numFmtId="1" fontId="5" fillId="0" borderId="952" xfId="0" applyNumberFormat="1" applyFont="1" applyBorder="1" applyAlignment="1">
      <alignment horizontal="left" vertical="center" wrapText="1"/>
    </xf>
    <xf numFmtId="1" fontId="5" fillId="0" borderId="952" xfId="0" applyNumberFormat="1" applyFont="1" applyBorder="1" applyAlignment="1">
      <alignment horizontal="left" vertical="center"/>
    </xf>
    <xf numFmtId="1" fontId="10" fillId="0" borderId="952" xfId="0" applyNumberFormat="1" applyFont="1" applyBorder="1" applyAlignment="1">
      <alignment horizontal="center" vertical="center" wrapText="1"/>
    </xf>
    <xf numFmtId="1" fontId="7" fillId="0" borderId="892" xfId="0" applyNumberFormat="1" applyFont="1" applyBorder="1"/>
    <xf numFmtId="1" fontId="7" fillId="0" borderId="962" xfId="0" applyNumberFormat="1" applyFont="1" applyBorder="1"/>
    <xf numFmtId="1" fontId="51" fillId="0" borderId="961" xfId="0" applyNumberFormat="1" applyFont="1" applyBorder="1" applyAlignment="1">
      <alignment vertical="center"/>
    </xf>
    <xf numFmtId="1" fontId="51" fillId="0" borderId="962" xfId="0" applyNumberFormat="1" applyFont="1" applyBorder="1" applyProtection="1">
      <protection locked="0"/>
    </xf>
    <xf numFmtId="1" fontId="51" fillId="0" borderId="0" xfId="0" applyNumberFormat="1" applyFont="1" applyProtection="1">
      <protection locked="0"/>
    </xf>
    <xf numFmtId="1" fontId="6" fillId="0" borderId="963" xfId="0" applyNumberFormat="1" applyFont="1" applyBorder="1"/>
    <xf numFmtId="1" fontId="5" fillId="5" borderId="952" xfId="0" applyNumberFormat="1" applyFont="1" applyFill="1" applyBorder="1" applyProtection="1">
      <protection locked="0"/>
    </xf>
    <xf numFmtId="1" fontId="5" fillId="3" borderId="952" xfId="0" applyNumberFormat="1" applyFont="1" applyFill="1" applyBorder="1"/>
    <xf numFmtId="1" fontId="5" fillId="0" borderId="952" xfId="0" applyNumberFormat="1" applyFont="1" applyBorder="1" applyAlignment="1">
      <alignment vertical="center"/>
    </xf>
    <xf numFmtId="1" fontId="7" fillId="5" borderId="964" xfId="0" applyNumberFormat="1" applyFont="1" applyFill="1" applyBorder="1"/>
    <xf numFmtId="1" fontId="5" fillId="5" borderId="675" xfId="0" applyNumberFormat="1" applyFont="1" applyFill="1" applyBorder="1" applyProtection="1">
      <protection locked="0"/>
    </xf>
    <xf numFmtId="1" fontId="5" fillId="3" borderId="675" xfId="0" applyNumberFormat="1" applyFont="1" applyFill="1" applyBorder="1"/>
    <xf numFmtId="1" fontId="5" fillId="0" borderId="675" xfId="0" applyNumberFormat="1" applyFont="1" applyBorder="1" applyAlignment="1">
      <alignment vertical="center"/>
    </xf>
    <xf numFmtId="1" fontId="5" fillId="0" borderId="675" xfId="0" applyNumberFormat="1" applyFont="1" applyBorder="1" applyAlignment="1">
      <alignment horizontal="center" vertical="center"/>
    </xf>
    <xf numFmtId="1" fontId="5" fillId="0" borderId="675" xfId="0" applyNumberFormat="1" applyFont="1" applyBorder="1" applyAlignment="1">
      <alignment horizontal="center" wrapText="1"/>
    </xf>
    <xf numFmtId="1" fontId="5" fillId="0" borderId="675" xfId="0" applyNumberFormat="1" applyFont="1" applyBorder="1" applyAlignment="1">
      <alignment wrapText="1"/>
    </xf>
    <xf numFmtId="1" fontId="5" fillId="0" borderId="675" xfId="0" applyNumberFormat="1" applyFont="1" applyBorder="1" applyAlignment="1">
      <alignment horizontal="left"/>
    </xf>
    <xf numFmtId="1" fontId="5" fillId="0" borderId="670" xfId="0" applyNumberFormat="1" applyFont="1" applyBorder="1" applyAlignment="1">
      <alignment horizontal="center" wrapText="1"/>
    </xf>
    <xf numFmtId="1" fontId="87" fillId="3" borderId="0" xfId="0" applyNumberFormat="1" applyFont="1" applyFill="1"/>
    <xf numFmtId="1" fontId="5" fillId="0" borderId="675" xfId="0" applyNumberFormat="1" applyFont="1" applyBorder="1" applyAlignment="1">
      <alignment horizontal="left" wrapText="1"/>
    </xf>
    <xf numFmtId="1" fontId="5" fillId="0" borderId="675" xfId="0" applyNumberFormat="1" applyFont="1" applyBorder="1" applyAlignment="1">
      <alignment horizontal="left" vertical="center" wrapText="1"/>
    </xf>
    <xf numFmtId="1" fontId="5" fillId="3" borderId="0" xfId="0" applyNumberFormat="1" applyFont="1" applyFill="1" applyAlignment="1">
      <alignment horizontal="left" wrapText="1"/>
    </xf>
    <xf numFmtId="1" fontId="5" fillId="7" borderId="675" xfId="0" applyNumberFormat="1" applyFont="1" applyFill="1" applyBorder="1" applyAlignment="1" applyProtection="1">
      <alignment wrapText="1"/>
      <protection locked="0"/>
    </xf>
    <xf numFmtId="1" fontId="5" fillId="0" borderId="0" xfId="0" applyNumberFormat="1" applyFont="1" applyAlignment="1">
      <alignment horizontal="left" vertical="center"/>
    </xf>
    <xf numFmtId="1" fontId="5" fillId="7" borderId="675" xfId="0" applyNumberFormat="1" applyFont="1" applyFill="1" applyBorder="1" applyAlignment="1" applyProtection="1">
      <alignment horizontal="right" wrapText="1"/>
      <protection locked="0"/>
    </xf>
    <xf numFmtId="1" fontId="5" fillId="0" borderId="675" xfId="0" applyNumberFormat="1" applyFont="1" applyBorder="1" applyAlignment="1" applyProtection="1">
      <alignment horizontal="right" wrapText="1"/>
      <protection locked="0"/>
    </xf>
    <xf numFmtId="1" fontId="5" fillId="0" borderId="673" xfId="0" applyNumberFormat="1" applyFont="1" applyBorder="1" applyAlignment="1">
      <alignment horizontal="left" vertical="center" wrapText="1"/>
    </xf>
    <xf numFmtId="1" fontId="5" fillId="0" borderId="670" xfId="0" applyNumberFormat="1" applyFont="1" applyBorder="1" applyAlignment="1">
      <alignment horizontal="left" vertical="center" wrapText="1"/>
    </xf>
    <xf numFmtId="1" fontId="5" fillId="0" borderId="675" xfId="0" applyNumberFormat="1" applyFont="1" applyBorder="1" applyAlignment="1">
      <alignment horizontal="left" vertical="center" wrapText="1"/>
    </xf>
    <xf numFmtId="1" fontId="57" fillId="0" borderId="675" xfId="0" applyNumberFormat="1" applyFont="1" applyBorder="1" applyAlignment="1">
      <alignment horizontal="center" vertical="center" wrapText="1"/>
    </xf>
    <xf numFmtId="1" fontId="5" fillId="3" borderId="675" xfId="0" applyNumberFormat="1" applyFont="1" applyFill="1" applyBorder="1" applyAlignment="1">
      <alignment vertical="center" wrapText="1"/>
    </xf>
    <xf numFmtId="1" fontId="5" fillId="0" borderId="675" xfId="0" applyNumberFormat="1" applyFont="1" applyBorder="1" applyAlignment="1">
      <alignment vertical="center" wrapText="1"/>
    </xf>
    <xf numFmtId="1" fontId="1" fillId="0" borderId="675" xfId="0" applyNumberFormat="1" applyFont="1" applyBorder="1" applyAlignment="1">
      <alignment wrapText="1"/>
    </xf>
    <xf numFmtId="1" fontId="5" fillId="8" borderId="675" xfId="0" applyNumberFormat="1" applyFont="1" applyFill="1" applyBorder="1" applyAlignment="1">
      <alignment wrapText="1"/>
    </xf>
    <xf numFmtId="1" fontId="5" fillId="0" borderId="0" xfId="0" applyNumberFormat="1" applyFont="1" applyAlignment="1">
      <alignment vertical="center" wrapText="1"/>
    </xf>
    <xf numFmtId="1" fontId="57" fillId="0" borderId="658" xfId="0" applyNumberFormat="1" applyFont="1" applyBorder="1" applyAlignment="1">
      <alignment horizontal="center" vertical="center" wrapText="1"/>
    </xf>
    <xf numFmtId="1" fontId="57" fillId="0" borderId="960" xfId="0" applyNumberFormat="1" applyFont="1" applyBorder="1" applyAlignment="1">
      <alignment horizontal="center" vertical="center" wrapText="1"/>
    </xf>
    <xf numFmtId="1" fontId="5" fillId="0" borderId="130" xfId="0" applyNumberFormat="1" applyFont="1" applyBorder="1" applyAlignment="1">
      <alignment horizontal="center" vertical="center" wrapText="1"/>
    </xf>
    <xf numFmtId="0" fontId="5" fillId="0" borderId="960" xfId="0" applyFont="1" applyBorder="1" applyAlignment="1">
      <alignment horizontal="center" vertical="center" wrapText="1"/>
    </xf>
    <xf numFmtId="1" fontId="1" fillId="5" borderId="0" xfId="0" applyNumberFormat="1" applyFont="1" applyFill="1" applyAlignment="1">
      <alignment vertical="center" wrapText="1"/>
    </xf>
    <xf numFmtId="1" fontId="3" fillId="5" borderId="0" xfId="0" applyNumberFormat="1" applyFont="1" applyFill="1" applyAlignment="1">
      <alignment horizontal="center" vertical="center" wrapText="1"/>
    </xf>
    <xf numFmtId="1" fontId="7" fillId="5" borderId="965" xfId="0" applyNumberFormat="1" applyFont="1" applyFill="1" applyBorder="1"/>
    <xf numFmtId="1" fontId="7" fillId="5" borderId="966" xfId="0" applyNumberFormat="1" applyFont="1" applyFill="1" applyBorder="1"/>
    <xf numFmtId="1" fontId="7" fillId="5" borderId="967" xfId="0" applyNumberFormat="1" applyFont="1" applyFill="1" applyBorder="1"/>
    <xf numFmtId="1" fontId="3" fillId="5" borderId="0" xfId="0" applyNumberFormat="1" applyFont="1" applyFill="1" applyAlignment="1">
      <alignment horizontal="left"/>
    </xf>
    <xf numFmtId="1" fontId="1" fillId="5" borderId="0" xfId="0" applyNumberFormat="1" applyFont="1" applyFill="1" applyAlignment="1">
      <alignment horizontal="left"/>
    </xf>
    <xf numFmtId="1" fontId="5" fillId="4" borderId="960" xfId="0" applyNumberFormat="1" applyFont="1" applyFill="1" applyBorder="1" applyAlignment="1">
      <alignment horizontal="center" vertical="center" wrapText="1"/>
    </xf>
    <xf numFmtId="1" fontId="5" fillId="4" borderId="671" xfId="0" applyNumberFormat="1" applyFont="1" applyFill="1" applyBorder="1" applyAlignment="1">
      <alignment horizontal="center" vertical="center"/>
    </xf>
    <xf numFmtId="1" fontId="5" fillId="4" borderId="672" xfId="0" applyNumberFormat="1" applyFont="1" applyFill="1" applyBorder="1" applyAlignment="1">
      <alignment horizontal="center" vertical="center"/>
    </xf>
    <xf numFmtId="1" fontId="5" fillId="4" borderId="688" xfId="0" applyNumberFormat="1" applyFont="1" applyFill="1" applyBorder="1" applyAlignment="1">
      <alignment horizontal="center" vertical="center" wrapText="1"/>
    </xf>
    <xf numFmtId="1" fontId="5" fillId="4" borderId="688" xfId="0" applyNumberFormat="1" applyFont="1" applyFill="1" applyBorder="1" applyAlignment="1">
      <alignment horizontal="center" vertical="center"/>
    </xf>
    <xf numFmtId="1" fontId="5" fillId="4" borderId="706" xfId="0" applyNumberFormat="1" applyFont="1" applyFill="1" applyBorder="1" applyAlignment="1">
      <alignment horizontal="center" vertical="center" wrapText="1"/>
    </xf>
    <xf numFmtId="1" fontId="5" fillId="5" borderId="553" xfId="0" applyNumberFormat="1" applyFont="1" applyFill="1" applyBorder="1" applyAlignment="1">
      <alignment horizontal="center" vertical="center" wrapText="1"/>
    </xf>
    <xf numFmtId="1" fontId="5" fillId="5" borderId="707" xfId="0" applyNumberFormat="1" applyFont="1" applyFill="1" applyBorder="1" applyAlignment="1">
      <alignment horizontal="center" vertical="center" wrapText="1"/>
    </xf>
    <xf numFmtId="1" fontId="5" fillId="5" borderId="688" xfId="0" applyNumberFormat="1" applyFont="1" applyFill="1" applyBorder="1" applyAlignment="1">
      <alignment horizontal="center" vertical="center"/>
    </xf>
    <xf numFmtId="1" fontId="5" fillId="5" borderId="968" xfId="0" applyNumberFormat="1" applyFont="1" applyFill="1" applyBorder="1" applyAlignment="1">
      <alignment horizontal="center" vertical="center" wrapText="1"/>
    </xf>
    <xf numFmtId="1" fontId="5" fillId="4" borderId="969" xfId="0" applyNumberFormat="1" applyFont="1" applyFill="1" applyBorder="1" applyAlignment="1">
      <alignment horizontal="center" vertical="center" wrapText="1"/>
    </xf>
    <xf numFmtId="1" fontId="5" fillId="5" borderId="677" xfId="0" applyNumberFormat="1" applyFont="1" applyFill="1" applyBorder="1" applyAlignment="1">
      <alignment horizontal="center" vertical="center"/>
    </xf>
    <xf numFmtId="1" fontId="5" fillId="5" borderId="678" xfId="0" applyNumberFormat="1" applyFont="1" applyFill="1" applyBorder="1" applyAlignment="1">
      <alignment horizontal="center" vertical="center"/>
    </xf>
    <xf numFmtId="1" fontId="5" fillId="5" borderId="970" xfId="0" applyNumberFormat="1" applyFont="1" applyFill="1" applyBorder="1" applyAlignment="1">
      <alignment horizontal="center" vertical="center" wrapText="1"/>
    </xf>
    <xf numFmtId="1" fontId="5" fillId="5" borderId="708" xfId="0" applyNumberFormat="1" applyFont="1" applyFill="1" applyBorder="1" applyAlignment="1">
      <alignment horizontal="center" vertical="center" wrapText="1"/>
    </xf>
    <xf numFmtId="1" fontId="5" fillId="5" borderId="678" xfId="0" applyNumberFormat="1" applyFont="1" applyFill="1" applyBorder="1" applyAlignment="1">
      <alignment vertical="center" wrapText="1"/>
    </xf>
    <xf numFmtId="1" fontId="5" fillId="5" borderId="971" xfId="0" applyNumberFormat="1" applyFont="1" applyFill="1" applyBorder="1" applyAlignment="1">
      <alignment horizontal="center" vertical="center"/>
    </xf>
    <xf numFmtId="1" fontId="5" fillId="5" borderId="972" xfId="0" applyNumberFormat="1" applyFont="1" applyFill="1" applyBorder="1" applyAlignment="1">
      <alignment horizontal="center" vertical="center" wrapText="1"/>
    </xf>
    <xf numFmtId="1" fontId="5" fillId="4" borderId="675" xfId="0" applyNumberFormat="1" applyFont="1" applyFill="1" applyBorder="1" applyAlignment="1">
      <alignment horizontal="center" vertical="center"/>
    </xf>
    <xf numFmtId="1" fontId="5" fillId="5" borderId="45" xfId="0" applyNumberFormat="1" applyFont="1" applyFill="1" applyBorder="1"/>
    <xf numFmtId="1" fontId="5" fillId="5" borderId="119" xfId="0" applyNumberFormat="1" applyFont="1" applyFill="1" applyBorder="1"/>
    <xf numFmtId="1" fontId="5" fillId="5" borderId="686" xfId="0" applyNumberFormat="1" applyFont="1" applyFill="1" applyBorder="1"/>
    <xf numFmtId="1" fontId="5" fillId="5" borderId="973" xfId="0" applyNumberFormat="1" applyFont="1" applyFill="1" applyBorder="1"/>
    <xf numFmtId="1" fontId="5" fillId="5" borderId="317" xfId="0" applyNumberFormat="1" applyFont="1" applyFill="1" applyBorder="1"/>
    <xf numFmtId="1" fontId="5" fillId="5" borderId="971" xfId="0" applyNumberFormat="1" applyFont="1" applyFill="1" applyBorder="1"/>
    <xf numFmtId="1" fontId="5" fillId="5" borderId="26" xfId="0" applyNumberFormat="1" applyFont="1" applyFill="1" applyBorder="1"/>
    <xf numFmtId="1" fontId="5" fillId="5" borderId="681" xfId="0" applyNumberFormat="1" applyFont="1" applyFill="1" applyBorder="1" applyProtection="1">
      <protection locked="0"/>
    </xf>
    <xf numFmtId="1" fontId="5" fillId="5" borderId="690" xfId="0" applyNumberFormat="1" applyFont="1" applyFill="1" applyBorder="1"/>
    <xf numFmtId="1" fontId="5" fillId="5" borderId="30" xfId="0" applyNumberFormat="1" applyFont="1" applyFill="1" applyBorder="1"/>
    <xf numFmtId="1" fontId="5" fillId="5" borderId="681" xfId="0" applyNumberFormat="1" applyFont="1" applyFill="1" applyBorder="1"/>
    <xf numFmtId="1" fontId="5" fillId="5" borderId="55" xfId="0" applyNumberFormat="1" applyFont="1" applyFill="1" applyBorder="1"/>
    <xf numFmtId="1" fontId="5" fillId="5" borderId="685" xfId="0" applyNumberFormat="1" applyFont="1" applyFill="1" applyBorder="1" applyProtection="1">
      <protection locked="0"/>
    </xf>
    <xf numFmtId="1" fontId="5" fillId="5" borderId="702" xfId="0" applyNumberFormat="1" applyFont="1" applyFill="1" applyBorder="1" applyProtection="1">
      <protection locked="0"/>
    </xf>
    <xf numFmtId="1" fontId="5" fillId="5" borderId="690" xfId="0" applyNumberFormat="1" applyFont="1" applyFill="1" applyBorder="1" applyProtection="1">
      <protection locked="0"/>
    </xf>
    <xf numFmtId="1" fontId="5" fillId="5" borderId="228" xfId="0" applyNumberFormat="1" applyFont="1" applyFill="1" applyBorder="1" applyProtection="1">
      <protection locked="0"/>
    </xf>
    <xf numFmtId="1" fontId="5" fillId="5" borderId="116" xfId="0" applyNumberFormat="1" applyFont="1" applyFill="1" applyBorder="1"/>
    <xf numFmtId="1" fontId="5" fillId="5" borderId="40" xfId="0" applyNumberFormat="1" applyFont="1" applyFill="1" applyBorder="1"/>
    <xf numFmtId="1" fontId="5" fillId="5" borderId="61" xfId="0" applyNumberFormat="1" applyFont="1" applyFill="1" applyBorder="1"/>
    <xf numFmtId="1" fontId="5" fillId="5" borderId="300" xfId="0" applyNumberFormat="1" applyFont="1" applyFill="1" applyBorder="1" applyProtection="1">
      <protection locked="0"/>
    </xf>
    <xf numFmtId="1" fontId="5" fillId="5" borderId="62" xfId="0" applyNumberFormat="1" applyFont="1" applyFill="1" applyBorder="1" applyProtection="1">
      <protection locked="0"/>
    </xf>
    <xf numFmtId="1" fontId="5" fillId="5" borderId="117" xfId="0" applyNumberFormat="1" applyFont="1" applyFill="1" applyBorder="1" applyProtection="1">
      <protection locked="0"/>
    </xf>
    <xf numFmtId="1" fontId="5" fillId="5" borderId="59" xfId="0" applyNumberFormat="1" applyFont="1" applyFill="1" applyBorder="1"/>
    <xf numFmtId="1" fontId="5" fillId="5" borderId="299" xfId="0" applyNumberFormat="1" applyFont="1" applyFill="1" applyBorder="1" applyProtection="1">
      <protection locked="0"/>
    </xf>
    <xf numFmtId="1" fontId="5" fillId="5" borderId="78" xfId="0" applyNumberFormat="1" applyFont="1" applyFill="1" applyBorder="1" applyProtection="1">
      <protection locked="0"/>
    </xf>
    <xf numFmtId="1" fontId="5" fillId="5" borderId="229" xfId="0" applyNumberFormat="1" applyFont="1" applyFill="1" applyBorder="1" applyProtection="1">
      <protection locked="0"/>
    </xf>
    <xf numFmtId="1" fontId="5" fillId="5" borderId="171" xfId="0" applyNumberFormat="1" applyFont="1" applyFill="1" applyBorder="1"/>
    <xf numFmtId="1" fontId="5" fillId="5" borderId="317" xfId="0" applyNumberFormat="1" applyFont="1" applyFill="1" applyBorder="1" applyProtection="1">
      <protection locked="0"/>
    </xf>
    <xf numFmtId="1" fontId="5" fillId="5" borderId="81" xfId="0" applyNumberFormat="1" applyFont="1" applyFill="1" applyBorder="1" applyProtection="1">
      <protection locked="0"/>
    </xf>
    <xf numFmtId="1" fontId="5" fillId="5" borderId="119" xfId="0" applyNumberFormat="1" applyFont="1" applyFill="1" applyBorder="1" applyProtection="1">
      <protection locked="0"/>
    </xf>
    <xf numFmtId="1" fontId="51" fillId="5" borderId="0" xfId="0" applyNumberFormat="1" applyFont="1" applyFill="1" applyAlignment="1">
      <alignment horizontal="left" vertical="top"/>
    </xf>
    <xf numFmtId="1" fontId="5" fillId="5" borderId="960" xfId="0" applyNumberFormat="1" applyFont="1" applyFill="1" applyBorder="1" applyAlignment="1">
      <alignment horizontal="center" vertical="center"/>
    </xf>
    <xf numFmtId="1" fontId="5" fillId="5" borderId="688" xfId="0" applyNumberFormat="1" applyFont="1" applyFill="1" applyBorder="1" applyAlignment="1">
      <alignment horizontal="center" vertical="center" wrapText="1"/>
    </xf>
    <xf numFmtId="1" fontId="5" fillId="5" borderId="969" xfId="0" applyNumberFormat="1" applyFont="1" applyFill="1" applyBorder="1" applyAlignment="1">
      <alignment horizontal="center" vertical="center"/>
    </xf>
    <xf numFmtId="1" fontId="5" fillId="5" borderId="679" xfId="0" applyNumberFormat="1" applyFont="1" applyFill="1" applyBorder="1" applyAlignment="1">
      <alignment horizontal="left" vertical="center"/>
    </xf>
    <xf numFmtId="1" fontId="5" fillId="5" borderId="680" xfId="0" applyNumberFormat="1" applyFont="1" applyFill="1" applyBorder="1" applyProtection="1">
      <protection locked="0"/>
    </xf>
    <xf numFmtId="1" fontId="5" fillId="5" borderId="36" xfId="0" applyNumberFormat="1" applyFont="1" applyFill="1" applyBorder="1" applyAlignment="1">
      <alignment horizontal="left" vertical="center"/>
    </xf>
    <xf numFmtId="1" fontId="5" fillId="5" borderId="969" xfId="0" applyNumberFormat="1" applyFont="1" applyFill="1" applyBorder="1" applyAlignment="1">
      <alignment horizontal="left" vertical="center" wrapText="1"/>
    </xf>
    <xf numFmtId="1" fontId="5" fillId="5" borderId="970" xfId="0" applyNumberFormat="1" applyFont="1" applyFill="1" applyBorder="1" applyProtection="1">
      <protection locked="0"/>
    </xf>
    <xf numFmtId="1" fontId="5" fillId="5" borderId="973" xfId="0" applyNumberFormat="1" applyFont="1" applyFill="1" applyBorder="1" applyProtection="1">
      <protection locked="0"/>
    </xf>
    <xf numFmtId="1" fontId="5" fillId="5" borderId="974" xfId="0" applyNumberFormat="1" applyFont="1" applyFill="1" applyBorder="1" applyProtection="1">
      <protection locked="0"/>
    </xf>
    <xf numFmtId="1" fontId="5" fillId="5" borderId="975" xfId="0" applyNumberFormat="1" applyFont="1" applyFill="1" applyBorder="1" applyProtection="1">
      <protection locked="0"/>
    </xf>
    <xf numFmtId="1" fontId="5" fillId="5" borderId="972" xfId="0" applyNumberFormat="1" applyFont="1" applyFill="1" applyBorder="1" applyProtection="1">
      <protection locked="0"/>
    </xf>
    <xf numFmtId="1" fontId="5" fillId="5" borderId="960" xfId="23" applyNumberFormat="1" applyFont="1" applyFill="1" applyBorder="1" applyAlignment="1">
      <alignment horizontal="center" vertical="center" wrapText="1"/>
    </xf>
    <xf numFmtId="1" fontId="5" fillId="5" borderId="706" xfId="23" applyNumberFormat="1" applyFont="1" applyFill="1" applyBorder="1" applyAlignment="1">
      <alignment horizontal="center" vertical="center" wrapText="1"/>
    </xf>
    <xf numFmtId="1" fontId="5" fillId="5" borderId="959" xfId="0" applyNumberFormat="1" applyFont="1" applyFill="1" applyBorder="1" applyAlignment="1">
      <alignment horizontal="center" vertical="center"/>
    </xf>
    <xf numFmtId="1" fontId="5" fillId="5" borderId="537" xfId="0" applyNumberFormat="1" applyFont="1" applyFill="1" applyBorder="1" applyAlignment="1">
      <alignment horizontal="center" vertical="center"/>
    </xf>
    <xf numFmtId="1" fontId="5" fillId="5" borderId="580" xfId="0" applyNumberFormat="1" applyFont="1" applyFill="1" applyBorder="1" applyAlignment="1">
      <alignment horizontal="center" vertical="center"/>
    </xf>
    <xf numFmtId="1" fontId="5" fillId="5" borderId="976" xfId="0" applyNumberFormat="1" applyFont="1" applyFill="1" applyBorder="1" applyAlignment="1">
      <alignment horizontal="center" vertical="center" wrapText="1"/>
    </xf>
    <xf numFmtId="1" fontId="5" fillId="5" borderId="977" xfId="0" applyNumberFormat="1" applyFont="1" applyFill="1" applyBorder="1" applyAlignment="1">
      <alignment horizontal="center" vertical="center"/>
    </xf>
    <xf numFmtId="1" fontId="5" fillId="5" borderId="673" xfId="0" applyNumberFormat="1" applyFont="1" applyFill="1" applyBorder="1" applyAlignment="1" applyProtection="1">
      <alignment horizontal="center" wrapText="1"/>
      <protection hidden="1"/>
    </xf>
    <xf numFmtId="1" fontId="5" fillId="5" borderId="675" xfId="0" applyNumberFormat="1" applyFont="1" applyFill="1" applyBorder="1" applyAlignment="1" applyProtection="1">
      <alignment horizontal="center" wrapText="1"/>
      <protection hidden="1"/>
    </xf>
    <xf numFmtId="1" fontId="5" fillId="5" borderId="969" xfId="23" applyNumberFormat="1" applyFont="1" applyFill="1" applyBorder="1" applyAlignment="1">
      <alignment horizontal="center" vertical="center" wrapText="1"/>
    </xf>
    <xf numFmtId="1" fontId="5" fillId="5" borderId="978" xfId="0" applyNumberFormat="1" applyFont="1" applyFill="1" applyBorder="1" applyAlignment="1">
      <alignment horizontal="center" vertical="center"/>
    </xf>
    <xf numFmtId="1" fontId="5" fillId="5" borderId="979" xfId="0" applyNumberFormat="1" applyFont="1" applyFill="1" applyBorder="1" applyAlignment="1">
      <alignment horizontal="center" vertical="center"/>
    </xf>
    <xf numFmtId="1" fontId="5" fillId="5" borderId="829" xfId="0" applyNumberFormat="1" applyFont="1" applyFill="1" applyBorder="1" applyAlignment="1">
      <alignment horizontal="center" vertical="center"/>
    </xf>
    <xf numFmtId="1" fontId="5" fillId="5" borderId="980" xfId="0" applyNumberFormat="1" applyFont="1" applyFill="1" applyBorder="1" applyAlignment="1">
      <alignment horizontal="center" vertical="center"/>
    </xf>
    <xf numFmtId="1" fontId="5" fillId="5" borderId="981" xfId="0" applyNumberFormat="1" applyFont="1" applyFill="1" applyBorder="1" applyAlignment="1">
      <alignment horizontal="center" vertical="center" wrapText="1"/>
    </xf>
    <xf numFmtId="1" fontId="5" fillId="5" borderId="982" xfId="0" applyNumberFormat="1" applyFont="1" applyFill="1" applyBorder="1" applyAlignment="1">
      <alignment horizontal="center" vertical="center" wrapText="1"/>
    </xf>
    <xf numFmtId="1" fontId="5" fillId="5" borderId="983" xfId="0" applyNumberFormat="1" applyFont="1" applyFill="1" applyBorder="1" applyAlignment="1">
      <alignment horizontal="center" vertical="center"/>
    </xf>
    <xf numFmtId="1" fontId="1" fillId="5" borderId="675" xfId="5" applyNumberFormat="1" applyFont="1" applyFill="1" applyBorder="1" applyAlignment="1">
      <alignment vertical="center"/>
    </xf>
    <xf numFmtId="1" fontId="5" fillId="5" borderId="677" xfId="0" applyNumberFormat="1" applyFont="1" applyFill="1" applyBorder="1"/>
    <xf numFmtId="1" fontId="5" fillId="5" borderId="678" xfId="0" applyNumberFormat="1" applyFont="1" applyFill="1" applyBorder="1"/>
    <xf numFmtId="1" fontId="5" fillId="5" borderId="708" xfId="0" applyNumberFormat="1" applyFont="1" applyFill="1" applyBorder="1"/>
    <xf numFmtId="1" fontId="5" fillId="5" borderId="672" xfId="0" applyNumberFormat="1" applyFont="1" applyFill="1" applyBorder="1"/>
    <xf numFmtId="1" fontId="5" fillId="5" borderId="673" xfId="0" applyNumberFormat="1" applyFont="1" applyFill="1" applyBorder="1"/>
    <xf numFmtId="1" fontId="10" fillId="5" borderId="673" xfId="0" applyNumberFormat="1" applyFont="1" applyFill="1" applyBorder="1" applyProtection="1">
      <protection hidden="1"/>
    </xf>
    <xf numFmtId="1" fontId="10" fillId="5" borderId="675" xfId="0" applyNumberFormat="1" applyFont="1" applyFill="1" applyBorder="1" applyProtection="1">
      <protection hidden="1"/>
    </xf>
    <xf numFmtId="1" fontId="5" fillId="5" borderId="36" xfId="0" applyNumberFormat="1" applyFont="1" applyFill="1" applyBorder="1" applyAlignment="1">
      <alignment vertical="center" wrapText="1"/>
    </xf>
    <xf numFmtId="1" fontId="5" fillId="5" borderId="314" xfId="0" applyNumberFormat="1" applyFont="1" applyFill="1" applyBorder="1" applyProtection="1">
      <protection locked="0"/>
    </xf>
    <xf numFmtId="1" fontId="5" fillId="5" borderId="307" xfId="0" applyNumberFormat="1" applyFont="1" applyFill="1" applyBorder="1" applyProtection="1">
      <protection locked="0"/>
    </xf>
    <xf numFmtId="1" fontId="5" fillId="5" borderId="217" xfId="0" applyNumberFormat="1" applyFont="1" applyFill="1" applyBorder="1" applyProtection="1">
      <protection locked="0"/>
    </xf>
    <xf numFmtId="1" fontId="5" fillId="5" borderId="239" xfId="0" applyNumberFormat="1" applyFont="1" applyFill="1" applyBorder="1" applyProtection="1">
      <protection locked="0"/>
    </xf>
    <xf numFmtId="1" fontId="5" fillId="5" borderId="99" xfId="0" applyNumberFormat="1" applyFont="1" applyFill="1" applyBorder="1" applyProtection="1">
      <protection locked="0"/>
    </xf>
    <xf numFmtId="1" fontId="5" fillId="5" borderId="981" xfId="0" applyNumberFormat="1" applyFont="1" applyFill="1" applyBorder="1" applyProtection="1">
      <protection locked="0"/>
    </xf>
    <xf numFmtId="1" fontId="5" fillId="5" borderId="310" xfId="0" applyNumberFormat="1" applyFont="1" applyFill="1" applyBorder="1" applyProtection="1">
      <protection locked="0"/>
    </xf>
    <xf numFmtId="1" fontId="5" fillId="5" borderId="679" xfId="0" applyNumberFormat="1" applyFont="1" applyFill="1" applyBorder="1" applyProtection="1">
      <protection locked="0"/>
    </xf>
    <xf numFmtId="1" fontId="5" fillId="5" borderId="36" xfId="0" applyNumberFormat="1" applyFont="1" applyFill="1" applyBorder="1" applyProtection="1">
      <protection locked="0"/>
    </xf>
    <xf numFmtId="1" fontId="5" fillId="5" borderId="229" xfId="0" applyNumberFormat="1" applyFont="1" applyFill="1" applyBorder="1"/>
    <xf numFmtId="1" fontId="5" fillId="5" borderId="299" xfId="0" applyNumberFormat="1" applyFont="1" applyFill="1" applyBorder="1"/>
    <xf numFmtId="1" fontId="5" fillId="5" borderId="78" xfId="0" applyNumberFormat="1" applyFont="1" applyFill="1" applyBorder="1"/>
    <xf numFmtId="1" fontId="5" fillId="5" borderId="224" xfId="0" applyNumberFormat="1" applyFont="1" applyFill="1" applyBorder="1"/>
    <xf numFmtId="1" fontId="5" fillId="5" borderId="34" xfId="0" applyNumberFormat="1" applyFont="1" applyFill="1" applyBorder="1" applyAlignment="1" applyProtection="1">
      <alignment vertical="center" wrapText="1"/>
      <protection locked="0"/>
    </xf>
    <xf numFmtId="1" fontId="5" fillId="5" borderId="81" xfId="0" applyNumberFormat="1" applyFont="1" applyFill="1" applyBorder="1"/>
    <xf numFmtId="1" fontId="5" fillId="5" borderId="226" xfId="0" applyNumberFormat="1" applyFont="1" applyFill="1" applyBorder="1"/>
    <xf numFmtId="1" fontId="6" fillId="5" borderId="958" xfId="0" applyNumberFormat="1" applyFont="1" applyFill="1" applyBorder="1" applyAlignment="1">
      <alignment horizontal="left"/>
    </xf>
    <xf numFmtId="1" fontId="5" fillId="5" borderId="537" xfId="23" applyNumberFormat="1" applyFont="1" applyFill="1" applyBorder="1" applyAlignment="1">
      <alignment horizontal="center" vertical="center" wrapText="1"/>
    </xf>
    <xf numFmtId="1" fontId="5" fillId="5" borderId="958" xfId="0" applyNumberFormat="1" applyFont="1" applyFill="1" applyBorder="1" applyAlignment="1">
      <alignment horizontal="center" vertical="center" wrapText="1"/>
    </xf>
    <xf numFmtId="1" fontId="5" fillId="5" borderId="958" xfId="0" applyNumberFormat="1" applyFont="1" applyFill="1" applyBorder="1" applyAlignment="1">
      <alignment horizontal="center" vertical="center"/>
    </xf>
    <xf numFmtId="1" fontId="5" fillId="5" borderId="674" xfId="23" applyNumberFormat="1" applyFont="1" applyFill="1" applyBorder="1" applyAlignment="1">
      <alignment horizontal="center" vertical="center" wrapText="1"/>
    </xf>
    <xf numFmtId="1" fontId="5" fillId="5" borderId="979" xfId="23" applyNumberFormat="1" applyFont="1" applyFill="1" applyBorder="1" applyAlignment="1">
      <alignment horizontal="center" vertical="center" wrapText="1"/>
    </xf>
    <xf numFmtId="1" fontId="5" fillId="5" borderId="972" xfId="0" applyNumberFormat="1" applyFont="1" applyFill="1" applyBorder="1" applyAlignment="1">
      <alignment horizontal="center" vertical="center" wrapText="1"/>
    </xf>
    <xf numFmtId="1" fontId="5" fillId="5" borderId="675" xfId="0" applyNumberFormat="1" applyFont="1" applyFill="1" applyBorder="1" applyAlignment="1">
      <alignment horizontal="center" vertical="center"/>
    </xf>
    <xf numFmtId="1" fontId="5" fillId="5" borderId="970" xfId="0" applyNumberFormat="1" applyFont="1" applyFill="1" applyBorder="1"/>
    <xf numFmtId="1" fontId="5" fillId="5" borderId="975" xfId="0" applyNumberFormat="1" applyFont="1" applyFill="1" applyBorder="1"/>
    <xf numFmtId="1" fontId="5" fillId="5" borderId="300" xfId="0" applyNumberFormat="1" applyFont="1" applyFill="1" applyBorder="1"/>
    <xf numFmtId="1" fontId="5" fillId="5" borderId="117" xfId="0" applyNumberFormat="1" applyFont="1" applyFill="1" applyBorder="1"/>
    <xf numFmtId="1" fontId="5" fillId="5" borderId="976" xfId="0" applyNumberFormat="1" applyFont="1" applyFill="1" applyBorder="1" applyProtection="1">
      <protection locked="0"/>
    </xf>
    <xf numFmtId="1" fontId="5" fillId="5" borderId="984" xfId="0" applyNumberFormat="1" applyFont="1" applyFill="1" applyBorder="1" applyProtection="1">
      <protection locked="0"/>
    </xf>
    <xf numFmtId="1" fontId="5" fillId="5" borderId="985" xfId="0" applyNumberFormat="1" applyFont="1" applyFill="1" applyBorder="1" applyProtection="1">
      <protection locked="0"/>
    </xf>
    <xf numFmtId="1" fontId="6" fillId="5" borderId="829" xfId="0" applyNumberFormat="1" applyFont="1" applyFill="1" applyBorder="1" applyAlignment="1">
      <alignment horizontal="left"/>
    </xf>
    <xf numFmtId="1" fontId="51" fillId="5" borderId="537" xfId="23" applyNumberFormat="1" applyFont="1" applyFill="1" applyBorder="1" applyAlignment="1">
      <alignment horizontal="center" vertical="center" wrapText="1"/>
    </xf>
    <xf numFmtId="1" fontId="5" fillId="5" borderId="977" xfId="0" applyNumberFormat="1" applyFont="1" applyFill="1" applyBorder="1" applyAlignment="1">
      <alignment horizontal="center" vertical="center" wrapText="1"/>
    </xf>
    <xf numFmtId="1" fontId="51" fillId="5" borderId="674" xfId="23" applyNumberFormat="1" applyFont="1" applyFill="1" applyBorder="1" applyAlignment="1">
      <alignment horizontal="center" vertical="center" wrapText="1"/>
    </xf>
    <xf numFmtId="1" fontId="5" fillId="5" borderId="983" xfId="0" applyNumberFormat="1" applyFont="1" applyFill="1" applyBorder="1" applyAlignment="1">
      <alignment horizontal="center" vertical="center" wrapText="1"/>
    </xf>
    <xf numFmtId="1" fontId="5" fillId="5" borderId="979" xfId="0" applyNumberFormat="1" applyFont="1" applyFill="1" applyBorder="1" applyAlignment="1">
      <alignment horizontal="center" vertical="center" wrapText="1"/>
    </xf>
    <xf numFmtId="1" fontId="51" fillId="5" borderId="979" xfId="23" applyNumberFormat="1" applyFont="1" applyFill="1" applyBorder="1" applyAlignment="1">
      <alignment horizontal="center" vertical="center" wrapText="1"/>
    </xf>
    <xf numFmtId="1" fontId="5" fillId="5" borderId="553" xfId="0" applyNumberFormat="1" applyFont="1" applyFill="1" applyBorder="1" applyAlignment="1">
      <alignment horizontal="center" vertical="center" wrapText="1"/>
    </xf>
    <xf numFmtId="1" fontId="5" fillId="5" borderId="984" xfId="0" applyNumberFormat="1" applyFont="1" applyFill="1" applyBorder="1" applyAlignment="1">
      <alignment vertical="center" wrapText="1"/>
    </xf>
    <xf numFmtId="1" fontId="5" fillId="5" borderId="674" xfId="0" applyNumberFormat="1" applyFont="1" applyFill="1" applyBorder="1" applyProtection="1">
      <protection locked="0"/>
    </xf>
    <xf numFmtId="1" fontId="5" fillId="5" borderId="960" xfId="0" applyNumberFormat="1" applyFont="1" applyFill="1" applyBorder="1" applyAlignment="1">
      <alignment horizontal="center" vertical="center" wrapText="1"/>
    </xf>
    <xf numFmtId="1" fontId="5" fillId="5" borderId="959" xfId="0" applyNumberFormat="1" applyFont="1" applyFill="1" applyBorder="1" applyAlignment="1">
      <alignment horizontal="center" vertical="center" wrapText="1"/>
    </xf>
    <xf numFmtId="1" fontId="5" fillId="5" borderId="978" xfId="0" applyNumberFormat="1" applyFont="1" applyFill="1" applyBorder="1" applyAlignment="1">
      <alignment horizontal="center" vertical="center" wrapText="1"/>
    </xf>
    <xf numFmtId="1" fontId="5" fillId="5" borderId="969" xfId="0" applyNumberFormat="1" applyFont="1" applyFill="1" applyBorder="1" applyAlignment="1">
      <alignment horizontal="center" vertical="center" wrapText="1"/>
    </xf>
    <xf numFmtId="1" fontId="5" fillId="5" borderId="672" xfId="0" applyNumberFormat="1" applyFont="1" applyFill="1" applyBorder="1" applyAlignment="1">
      <alignment horizontal="center" vertical="center"/>
    </xf>
    <xf numFmtId="1" fontId="5" fillId="5" borderId="673" xfId="0" applyNumberFormat="1" applyFont="1" applyFill="1" applyBorder="1" applyAlignment="1">
      <alignment horizontal="center" vertical="center"/>
    </xf>
    <xf numFmtId="0" fontId="10" fillId="5" borderId="679" xfId="0" applyFont="1" applyFill="1" applyBorder="1" applyAlignment="1">
      <alignment vertical="center"/>
    </xf>
    <xf numFmtId="0" fontId="10" fillId="5" borderId="36" xfId="0" applyFont="1" applyFill="1" applyBorder="1" applyAlignment="1">
      <alignment vertical="center"/>
    </xf>
    <xf numFmtId="0" fontId="10" fillId="5" borderId="44" xfId="0" applyFont="1" applyFill="1" applyBorder="1" applyAlignment="1">
      <alignment vertical="center"/>
    </xf>
    <xf numFmtId="0" fontId="26" fillId="5" borderId="0" xfId="0" applyFont="1" applyFill="1"/>
    <xf numFmtId="1" fontId="10" fillId="5" borderId="960" xfId="0" applyNumberFormat="1" applyFont="1" applyFill="1" applyBorder="1" applyAlignment="1">
      <alignment horizontal="center" vertical="center"/>
    </xf>
    <xf numFmtId="1" fontId="10" fillId="5" borderId="670" xfId="0" applyNumberFormat="1" applyFont="1" applyFill="1" applyBorder="1" applyAlignment="1">
      <alignment horizontal="center" vertical="center"/>
    </xf>
    <xf numFmtId="1" fontId="10" fillId="5" borderId="958" xfId="0" applyNumberFormat="1" applyFont="1" applyFill="1" applyBorder="1" applyAlignment="1">
      <alignment horizontal="center" vertical="center"/>
    </xf>
    <xf numFmtId="1" fontId="10" fillId="5" borderId="673" xfId="0" applyNumberFormat="1" applyFont="1" applyFill="1" applyBorder="1" applyAlignment="1">
      <alignment horizontal="center" vertical="center"/>
    </xf>
    <xf numFmtId="1" fontId="10" fillId="5" borderId="706" xfId="0" applyNumberFormat="1" applyFont="1" applyFill="1" applyBorder="1" applyAlignment="1">
      <alignment horizontal="center" vertical="center"/>
    </xf>
    <xf numFmtId="1" fontId="10" fillId="5" borderId="670" xfId="0" applyNumberFormat="1" applyFont="1" applyFill="1" applyBorder="1" applyAlignment="1">
      <alignment horizontal="center" vertical="center" wrapText="1"/>
    </xf>
    <xf numFmtId="1" fontId="10" fillId="5" borderId="969" xfId="0" applyNumberFormat="1" applyFont="1" applyFill="1" applyBorder="1" applyAlignment="1">
      <alignment horizontal="center" vertical="center"/>
    </xf>
    <xf numFmtId="1" fontId="10" fillId="5" borderId="675" xfId="0" applyNumberFormat="1" applyFont="1" applyFill="1" applyBorder="1" applyAlignment="1">
      <alignment horizontal="center" vertical="center" wrapText="1"/>
    </xf>
    <xf numFmtId="1" fontId="10" fillId="5" borderId="673" xfId="0" applyNumberFormat="1" applyFont="1" applyFill="1" applyBorder="1" applyAlignment="1">
      <alignment vertical="center" wrapText="1"/>
    </xf>
    <xf numFmtId="1" fontId="10" fillId="5" borderId="675" xfId="0" applyNumberFormat="1" applyFont="1" applyFill="1" applyBorder="1" applyAlignment="1">
      <alignment vertical="center" wrapText="1"/>
    </xf>
    <xf numFmtId="1" fontId="10" fillId="5" borderId="675" xfId="0" applyNumberFormat="1" applyFont="1" applyFill="1" applyBorder="1" applyProtection="1">
      <protection locked="0"/>
    </xf>
    <xf numFmtId="1" fontId="10" fillId="5" borderId="686" xfId="0" applyNumberFormat="1" applyFont="1" applyFill="1" applyBorder="1" applyProtection="1">
      <protection locked="0"/>
    </xf>
    <xf numFmtId="1" fontId="10" fillId="5" borderId="677" xfId="0" applyNumberFormat="1" applyFont="1" applyFill="1" applyBorder="1" applyProtection="1">
      <protection locked="0"/>
    </xf>
    <xf numFmtId="49" fontId="38" fillId="3" borderId="0" xfId="0" applyNumberFormat="1" applyFont="1" applyFill="1"/>
    <xf numFmtId="49" fontId="7" fillId="0" borderId="0" xfId="0" applyNumberFormat="1" applyFont="1"/>
    <xf numFmtId="1" fontId="5" fillId="0" borderId="958" xfId="0" applyNumberFormat="1" applyFont="1" applyBorder="1" applyAlignment="1">
      <alignment horizontal="center" vertical="center"/>
    </xf>
    <xf numFmtId="0" fontId="5" fillId="0" borderId="675" xfId="0" applyFont="1" applyBorder="1" applyAlignment="1">
      <alignment horizontal="center" vertical="center" wrapText="1"/>
    </xf>
    <xf numFmtId="1" fontId="5" fillId="0" borderId="978" xfId="0" applyNumberFormat="1" applyFont="1" applyBorder="1" applyAlignment="1">
      <alignment horizontal="center" vertical="center"/>
    </xf>
    <xf numFmtId="1" fontId="5" fillId="0" borderId="979" xfId="0" applyNumberFormat="1" applyFont="1" applyBorder="1" applyAlignment="1">
      <alignment horizontal="center" vertical="center"/>
    </xf>
    <xf numFmtId="49" fontId="5" fillId="0" borderId="969" xfId="0" applyNumberFormat="1" applyFont="1" applyBorder="1" applyAlignment="1">
      <alignment horizontal="center" vertical="center" wrapText="1"/>
    </xf>
    <xf numFmtId="1" fontId="5" fillId="0" borderId="969" xfId="0" applyNumberFormat="1" applyFont="1" applyBorder="1" applyAlignment="1">
      <alignment horizontal="center" vertical="center"/>
    </xf>
    <xf numFmtId="1" fontId="5" fillId="0" borderId="979" xfId="0" applyNumberFormat="1" applyFont="1" applyBorder="1" applyAlignment="1">
      <alignment horizontal="center" vertical="center"/>
    </xf>
    <xf numFmtId="1" fontId="5" fillId="0" borderId="958" xfId="0" applyNumberFormat="1" applyFont="1" applyBorder="1" applyAlignment="1">
      <alignment horizontal="center" vertical="center"/>
    </xf>
    <xf numFmtId="1" fontId="1" fillId="0" borderId="670" xfId="0" applyNumberFormat="1" applyFont="1" applyBorder="1" applyAlignment="1">
      <alignment horizontal="center" vertical="center"/>
    </xf>
    <xf numFmtId="1" fontId="5" fillId="0" borderId="673" xfId="0" applyNumberFormat="1" applyFont="1" applyBorder="1"/>
    <xf numFmtId="49" fontId="5" fillId="8" borderId="675" xfId="0" applyNumberFormat="1" applyFont="1" applyFill="1" applyBorder="1"/>
    <xf numFmtId="1" fontId="5" fillId="8" borderId="675" xfId="0" applyNumberFormat="1" applyFont="1" applyFill="1" applyBorder="1"/>
    <xf numFmtId="1" fontId="5" fillId="8" borderId="673" xfId="0" applyNumberFormat="1" applyFont="1" applyFill="1" applyBorder="1"/>
    <xf numFmtId="1" fontId="5" fillId="8" borderId="676" xfId="0" applyNumberFormat="1" applyFont="1" applyFill="1" applyBorder="1"/>
    <xf numFmtId="1" fontId="5" fillId="8" borderId="958" xfId="0" applyNumberFormat="1" applyFont="1" applyFill="1" applyBorder="1"/>
    <xf numFmtId="0" fontId="5" fillId="17" borderId="675" xfId="0" applyFont="1" applyFill="1" applyBorder="1" applyAlignment="1">
      <alignment horizontal="left" vertical="center"/>
    </xf>
    <xf numFmtId="0" fontId="5" fillId="17" borderId="675" xfId="0" applyFont="1" applyFill="1" applyBorder="1" applyAlignment="1">
      <alignment horizontal="left" vertical="center" wrapText="1"/>
    </xf>
    <xf numFmtId="1" fontId="5" fillId="12" borderId="675" xfId="0" applyNumberFormat="1" applyFont="1" applyFill="1" applyBorder="1"/>
    <xf numFmtId="1" fontId="5" fillId="12" borderId="689" xfId="0" applyNumberFormat="1" applyFont="1" applyFill="1" applyBorder="1"/>
    <xf numFmtId="0" fontId="5" fillId="17" borderId="673" xfId="0" applyFont="1" applyFill="1" applyBorder="1" applyAlignment="1">
      <alignment horizontal="left" vertical="center" wrapText="1"/>
    </xf>
    <xf numFmtId="49" fontId="5" fillId="0" borderId="679" xfId="0" applyNumberFormat="1" applyFont="1" applyBorder="1" applyAlignment="1">
      <alignment wrapText="1"/>
    </xf>
    <xf numFmtId="49" fontId="5" fillId="0" borderId="36" xfId="0" applyNumberFormat="1" applyFont="1" applyBorder="1" applyAlignment="1">
      <alignment wrapText="1"/>
    </xf>
    <xf numFmtId="1" fontId="5" fillId="5" borderId="32" xfId="0" applyNumberFormat="1" applyFont="1" applyFill="1" applyBorder="1" applyAlignment="1">
      <alignment horizontal="left" vertical="top"/>
    </xf>
    <xf numFmtId="1" fontId="5" fillId="5" borderId="34" xfId="0" applyNumberFormat="1" applyFont="1" applyFill="1" applyBorder="1" applyAlignment="1">
      <alignment horizontal="left" vertical="top"/>
    </xf>
    <xf numFmtId="1" fontId="5" fillId="12" borderId="56" xfId="0" applyNumberFormat="1" applyFont="1" applyFill="1" applyBorder="1" applyProtection="1">
      <protection locked="0"/>
    </xf>
    <xf numFmtId="49" fontId="5" fillId="8" borderId="676" xfId="0" applyNumberFormat="1" applyFont="1" applyFill="1" applyBorder="1"/>
    <xf numFmtId="1" fontId="5" fillId="8" borderId="708" xfId="0" applyNumberFormat="1" applyFont="1" applyFill="1" applyBorder="1"/>
    <xf numFmtId="1" fontId="5" fillId="8" borderId="677" xfId="0" applyNumberFormat="1" applyFont="1" applyFill="1" applyBorder="1"/>
    <xf numFmtId="1" fontId="5" fillId="12" borderId="692" xfId="0" applyNumberFormat="1" applyFont="1" applyFill="1" applyBorder="1"/>
    <xf numFmtId="1" fontId="5" fillId="12" borderId="56" xfId="0" applyNumberFormat="1" applyFont="1" applyFill="1" applyBorder="1"/>
    <xf numFmtId="1" fontId="5" fillId="3" borderId="78" xfId="0" applyNumberFormat="1" applyFont="1" applyFill="1" applyBorder="1"/>
    <xf numFmtId="1" fontId="5" fillId="3" borderId="38" xfId="0" applyNumberFormat="1" applyFont="1" applyFill="1" applyBorder="1"/>
    <xf numFmtId="1" fontId="5" fillId="7" borderId="78" xfId="0" applyNumberFormat="1" applyFont="1" applyFill="1" applyBorder="1" applyProtection="1">
      <protection locked="0"/>
    </xf>
    <xf numFmtId="0" fontId="5" fillId="0" borderId="78" xfId="0" applyFont="1" applyBorder="1"/>
    <xf numFmtId="0" fontId="5" fillId="0" borderId="81" xfId="0" applyFont="1" applyBorder="1"/>
    <xf numFmtId="1" fontId="1" fillId="3" borderId="958" xfId="0" applyNumberFormat="1" applyFont="1" applyFill="1" applyBorder="1" applyAlignment="1">
      <alignment horizontal="center"/>
    </xf>
    <xf numFmtId="1" fontId="1" fillId="3" borderId="673" xfId="0" applyNumberFormat="1" applyFont="1" applyFill="1" applyBorder="1" applyAlignment="1">
      <alignment horizontal="center"/>
    </xf>
    <xf numFmtId="1" fontId="5" fillId="8" borderId="686" xfId="0" applyNumberFormat="1" applyFont="1" applyFill="1" applyBorder="1"/>
    <xf numFmtId="1" fontId="5" fillId="12" borderId="694" xfId="0" applyNumberFormat="1" applyFont="1" applyFill="1" applyBorder="1"/>
    <xf numFmtId="1" fontId="5" fillId="3" borderId="702" xfId="0" applyNumberFormat="1" applyFont="1" applyFill="1" applyBorder="1"/>
    <xf numFmtId="1" fontId="5" fillId="3" borderId="680" xfId="0" applyNumberFormat="1" applyFont="1" applyFill="1" applyBorder="1"/>
    <xf numFmtId="49" fontId="5" fillId="0" borderId="960" xfId="0" applyNumberFormat="1" applyFont="1" applyBorder="1" applyAlignment="1">
      <alignment wrapText="1"/>
    </xf>
    <xf numFmtId="1" fontId="5" fillId="0" borderId="960" xfId="0" applyNumberFormat="1" applyFont="1" applyBorder="1" applyAlignment="1">
      <alignment wrapText="1"/>
    </xf>
    <xf numFmtId="1" fontId="5" fillId="7" borderId="985" xfId="0" applyNumberFormat="1" applyFont="1" applyFill="1" applyBorder="1" applyProtection="1">
      <protection locked="0"/>
    </xf>
    <xf numFmtId="49" fontId="5" fillId="0" borderId="44" xfId="0" applyNumberFormat="1" applyFont="1" applyBorder="1" applyAlignment="1">
      <alignment wrapText="1"/>
    </xf>
    <xf numFmtId="49" fontId="5" fillId="0" borderId="675" xfId="0" applyNumberFormat="1" applyFont="1" applyBorder="1" applyAlignment="1">
      <alignment wrapText="1"/>
    </xf>
    <xf numFmtId="1" fontId="7" fillId="0" borderId="829" xfId="0" applyNumberFormat="1" applyFont="1" applyBorder="1"/>
    <xf numFmtId="1" fontId="7" fillId="5" borderId="829" xfId="0" applyNumberFormat="1" applyFont="1" applyFill="1" applyBorder="1"/>
    <xf numFmtId="49" fontId="5" fillId="0" borderId="959" xfId="0" applyNumberFormat="1" applyFont="1" applyBorder="1" applyAlignment="1">
      <alignment horizontal="center" vertical="center"/>
    </xf>
    <xf numFmtId="1" fontId="57" fillId="0" borderId="670" xfId="0" applyNumberFormat="1" applyFont="1" applyBorder="1" applyAlignment="1">
      <alignment horizontal="center" vertical="center" wrapText="1"/>
    </xf>
    <xf numFmtId="1" fontId="57" fillId="0" borderId="958" xfId="0" applyNumberFormat="1" applyFont="1" applyBorder="1" applyAlignment="1">
      <alignment horizontal="center" vertical="center" wrapText="1"/>
    </xf>
    <xf numFmtId="1" fontId="57" fillId="0" borderId="673" xfId="0" applyNumberFormat="1" applyFont="1" applyBorder="1" applyAlignment="1">
      <alignment horizontal="center" vertical="center" wrapText="1"/>
    </xf>
    <xf numFmtId="1" fontId="5" fillId="0" borderId="85" xfId="0" applyNumberFormat="1" applyFont="1" applyBorder="1" applyAlignment="1">
      <alignment horizontal="center" vertical="center"/>
    </xf>
    <xf numFmtId="49" fontId="5" fillId="0" borderId="978" xfId="0" applyNumberFormat="1" applyFont="1" applyBorder="1" applyAlignment="1">
      <alignment horizontal="center" vertical="center"/>
    </xf>
    <xf numFmtId="1" fontId="57" fillId="0" borderId="960" xfId="0" applyNumberFormat="1" applyFont="1" applyBorder="1" applyAlignment="1">
      <alignment horizontal="center" vertical="center" wrapText="1"/>
    </xf>
    <xf numFmtId="1" fontId="5" fillId="11" borderId="676" xfId="24" applyNumberFormat="1" applyFont="1" applyBorder="1" applyProtection="1">
      <protection locked="0"/>
    </xf>
    <xf numFmtId="1" fontId="5" fillId="11" borderId="708" xfId="24" applyNumberFormat="1" applyFont="1" applyBorder="1" applyProtection="1">
      <protection locked="0"/>
    </xf>
    <xf numFmtId="1" fontId="5" fillId="11" borderId="673" xfId="24" applyNumberFormat="1" applyFont="1" applyBorder="1" applyProtection="1">
      <protection locked="0"/>
    </xf>
    <xf numFmtId="1" fontId="5" fillId="12" borderId="675" xfId="24" applyNumberFormat="1" applyFont="1" applyFill="1" applyBorder="1"/>
    <xf numFmtId="1" fontId="5" fillId="11" borderId="34" xfId="25" applyNumberFormat="1" applyFont="1" applyBorder="1" applyProtection="1">
      <protection locked="0"/>
    </xf>
    <xf numFmtId="1" fontId="5" fillId="11" borderId="36" xfId="25" applyNumberFormat="1" applyFont="1" applyBorder="1" applyProtection="1">
      <protection locked="0"/>
    </xf>
    <xf numFmtId="1" fontId="5" fillId="0" borderId="706" xfId="0" applyNumberFormat="1" applyFont="1" applyBorder="1" applyAlignment="1">
      <alignment horizontal="center" vertical="center"/>
    </xf>
    <xf numFmtId="1" fontId="5" fillId="0" borderId="676" xfId="24" applyNumberFormat="1" applyFont="1" applyFill="1" applyBorder="1"/>
    <xf numFmtId="1" fontId="5" fillId="0" borderId="708" xfId="24" applyNumberFormat="1" applyFont="1" applyFill="1" applyBorder="1"/>
    <xf numFmtId="1" fontId="5" fillId="0" borderId="988" xfId="24" applyNumberFormat="1" applyFont="1" applyFill="1" applyBorder="1"/>
    <xf numFmtId="1" fontId="5" fillId="11" borderId="36" xfId="24" applyNumberFormat="1" applyFont="1" applyBorder="1" applyProtection="1">
      <protection locked="0"/>
    </xf>
    <xf numFmtId="1" fontId="5" fillId="11" borderId="24" xfId="24" applyNumberFormat="1" applyFont="1" applyBorder="1" applyProtection="1">
      <protection locked="0"/>
    </xf>
    <xf numFmtId="1" fontId="5" fillId="11" borderId="148" xfId="24" applyNumberFormat="1" applyFont="1" applyBorder="1" applyProtection="1">
      <protection locked="0"/>
    </xf>
    <xf numFmtId="1" fontId="5" fillId="11" borderId="60" xfId="24" applyNumberFormat="1" applyFont="1" applyBorder="1" applyProtection="1">
      <protection locked="0"/>
    </xf>
    <xf numFmtId="1" fontId="5" fillId="12" borderId="25" xfId="24" applyNumberFormat="1" applyFont="1" applyFill="1" applyBorder="1"/>
    <xf numFmtId="1" fontId="5" fillId="11" borderId="58" xfId="24" applyNumberFormat="1" applyFont="1" applyBorder="1" applyProtection="1">
      <protection locked="0"/>
    </xf>
    <xf numFmtId="1" fontId="5" fillId="11" borderId="34" xfId="24" applyNumberFormat="1" applyFont="1" applyBorder="1" applyProtection="1">
      <protection locked="0"/>
    </xf>
    <xf numFmtId="1" fontId="5" fillId="12" borderId="36" xfId="24" applyNumberFormat="1" applyFont="1" applyFill="1" applyBorder="1"/>
    <xf numFmtId="1" fontId="5" fillId="11" borderId="789" xfId="24" applyNumberFormat="1" applyFont="1" applyBorder="1" applyProtection="1">
      <protection locked="0"/>
    </xf>
    <xf numFmtId="1" fontId="5" fillId="11" borderId="989" xfId="24" applyNumberFormat="1" applyFont="1" applyBorder="1" applyProtection="1">
      <protection locked="0"/>
    </xf>
    <xf numFmtId="1" fontId="5" fillId="12" borderId="990" xfId="24" applyNumberFormat="1" applyFont="1" applyFill="1" applyBorder="1"/>
    <xf numFmtId="1" fontId="5" fillId="11" borderId="991" xfId="24" applyNumberFormat="1" applyFont="1" applyBorder="1" applyProtection="1">
      <protection locked="0"/>
    </xf>
    <xf numFmtId="1" fontId="5" fillId="11" borderId="992" xfId="24" applyNumberFormat="1" applyFont="1" applyBorder="1" applyProtection="1">
      <protection locked="0"/>
    </xf>
    <xf numFmtId="1" fontId="5" fillId="12" borderId="993" xfId="24" applyNumberFormat="1" applyFont="1" applyFill="1" applyBorder="1"/>
    <xf numFmtId="1" fontId="5" fillId="0" borderId="969" xfId="0" applyNumberFormat="1" applyFont="1" applyBorder="1" applyAlignment="1">
      <alignment horizontal="center" vertical="center"/>
    </xf>
    <xf numFmtId="1" fontId="5" fillId="11" borderId="46" xfId="24" applyNumberFormat="1" applyFont="1" applyBorder="1" applyProtection="1">
      <protection locked="0"/>
    </xf>
    <xf numFmtId="1" fontId="5" fillId="11" borderId="238" xfId="24" applyNumberFormat="1" applyFont="1" applyBorder="1" applyProtection="1">
      <protection locked="0"/>
    </xf>
    <xf numFmtId="1" fontId="5" fillId="11" borderId="674" xfId="24" applyNumberFormat="1" applyFont="1" applyBorder="1" applyProtection="1">
      <protection locked="0"/>
    </xf>
    <xf numFmtId="1" fontId="5" fillId="12" borderId="706" xfId="24" applyNumberFormat="1" applyFont="1" applyFill="1" applyBorder="1"/>
    <xf numFmtId="1" fontId="5" fillId="11" borderId="276" xfId="25" applyNumberFormat="1" applyFont="1" applyBorder="1" applyProtection="1">
      <protection locked="0"/>
    </xf>
    <xf numFmtId="1" fontId="5" fillId="11" borderId="44" xfId="25" applyNumberFormat="1" applyFont="1" applyBorder="1" applyProtection="1">
      <protection locked="0"/>
    </xf>
    <xf numFmtId="1" fontId="5" fillId="0" borderId="994" xfId="0" applyNumberFormat="1" applyFont="1" applyBorder="1"/>
    <xf numFmtId="1" fontId="5" fillId="11" borderId="54" xfId="24" applyNumberFormat="1" applyFont="1" applyBorder="1" applyProtection="1">
      <protection locked="0"/>
    </xf>
    <xf numFmtId="49" fontId="5" fillId="11" borderId="54" xfId="24" applyNumberFormat="1" applyFont="1" applyBorder="1" applyProtection="1">
      <protection locked="0"/>
    </xf>
    <xf numFmtId="1" fontId="5" fillId="11" borderId="680" xfId="24" applyNumberFormat="1" applyFont="1" applyBorder="1" applyProtection="1">
      <protection locked="0"/>
    </xf>
    <xf numFmtId="1" fontId="5" fillId="12" borderId="679" xfId="24" applyNumberFormat="1" applyFont="1" applyFill="1" applyBorder="1"/>
    <xf numFmtId="1" fontId="5" fillId="11" borderId="60" xfId="25" applyNumberFormat="1" applyFont="1" applyBorder="1" applyProtection="1">
      <protection locked="0"/>
    </xf>
    <xf numFmtId="1" fontId="5" fillId="11" borderId="25" xfId="25" applyNumberFormat="1" applyFont="1" applyBorder="1" applyProtection="1">
      <protection locked="0"/>
    </xf>
    <xf numFmtId="1" fontId="5" fillId="11" borderId="33" xfId="24" applyNumberFormat="1" applyFont="1" applyBorder="1" applyProtection="1">
      <protection locked="0"/>
    </xf>
    <xf numFmtId="49" fontId="5" fillId="11" borderId="58" xfId="24" applyNumberFormat="1" applyFont="1" applyBorder="1" applyProtection="1">
      <protection locked="0"/>
    </xf>
    <xf numFmtId="1" fontId="5" fillId="0" borderId="969" xfId="0" applyNumberFormat="1" applyFont="1" applyBorder="1" applyAlignment="1">
      <alignment horizontal="center" vertical="center" wrapText="1"/>
    </xf>
    <xf numFmtId="1" fontId="5" fillId="0" borderId="969" xfId="0" applyNumberFormat="1" applyFont="1" applyBorder="1" applyAlignment="1">
      <alignment vertical="center"/>
    </xf>
    <xf numFmtId="1" fontId="5" fillId="11" borderId="974" xfId="24" applyNumberFormat="1" applyFont="1" applyBorder="1" applyProtection="1">
      <protection locked="0"/>
    </xf>
    <xf numFmtId="1" fontId="5" fillId="11" borderId="995" xfId="24" applyNumberFormat="1" applyFont="1" applyBorder="1" applyProtection="1">
      <protection locked="0"/>
    </xf>
    <xf numFmtId="49" fontId="5" fillId="11" borderId="995" xfId="24" applyNumberFormat="1" applyFont="1" applyBorder="1" applyProtection="1">
      <protection locked="0"/>
    </xf>
    <xf numFmtId="1" fontId="5" fillId="11" borderId="979" xfId="24" applyNumberFormat="1" applyFont="1" applyBorder="1" applyProtection="1">
      <protection locked="0"/>
    </xf>
    <xf numFmtId="1" fontId="5" fillId="12" borderId="969" xfId="24" applyNumberFormat="1" applyFont="1" applyFill="1" applyBorder="1"/>
    <xf numFmtId="1" fontId="5" fillId="11" borderId="681" xfId="24" applyNumberFormat="1" applyFont="1" applyBorder="1" applyProtection="1">
      <protection locked="0"/>
    </xf>
    <xf numFmtId="1" fontId="5" fillId="5" borderId="679" xfId="0" applyNumberFormat="1" applyFont="1" applyFill="1" applyBorder="1"/>
    <xf numFmtId="1" fontId="5" fillId="11" borderId="681" xfId="26" applyNumberFormat="1" applyFont="1" applyBorder="1" applyProtection="1">
      <protection locked="0"/>
    </xf>
    <xf numFmtId="1" fontId="5" fillId="11" borderId="54" xfId="26" applyNumberFormat="1" applyFont="1" applyBorder="1" applyProtection="1">
      <protection locked="0"/>
    </xf>
    <xf numFmtId="1" fontId="5" fillId="11" borderId="680" xfId="26" applyNumberFormat="1" applyFont="1" applyBorder="1" applyProtection="1">
      <protection locked="0"/>
    </xf>
    <xf numFmtId="1" fontId="5" fillId="12" borderId="679" xfId="26" applyNumberFormat="1" applyFont="1" applyFill="1" applyBorder="1"/>
    <xf numFmtId="1" fontId="5" fillId="11" borderId="33" xfId="26" applyNumberFormat="1" applyFont="1" applyBorder="1" applyProtection="1">
      <protection locked="0"/>
    </xf>
    <xf numFmtId="1" fontId="5" fillId="11" borderId="58" xfId="26" applyNumberFormat="1" applyFont="1" applyBorder="1" applyProtection="1">
      <protection locked="0"/>
    </xf>
    <xf numFmtId="1" fontId="5" fillId="11" borderId="34" xfId="26" applyNumberFormat="1" applyFont="1" applyBorder="1" applyProtection="1">
      <protection locked="0"/>
    </xf>
    <xf numFmtId="1" fontId="5" fillId="11" borderId="36" xfId="26" applyNumberFormat="1" applyFont="1" applyBorder="1" applyProtection="1">
      <protection locked="0"/>
    </xf>
    <xf numFmtId="1" fontId="5" fillId="5" borderId="969" xfId="0" applyNumberFormat="1" applyFont="1" applyFill="1" applyBorder="1" applyAlignment="1">
      <alignment vertical="center" wrapText="1"/>
    </xf>
    <xf numFmtId="1" fontId="5" fillId="11" borderId="314" xfId="26" applyNumberFormat="1" applyFont="1" applyBorder="1" applyProtection="1">
      <protection locked="0"/>
    </xf>
    <xf numFmtId="1" fontId="5" fillId="11" borderId="238" xfId="26" applyNumberFormat="1" applyFont="1" applyBorder="1" applyProtection="1">
      <protection locked="0"/>
    </xf>
    <xf numFmtId="1" fontId="5" fillId="11" borderId="674" xfId="26" applyNumberFormat="1" applyFont="1" applyBorder="1" applyProtection="1">
      <protection locked="0"/>
    </xf>
    <xf numFmtId="1" fontId="5" fillId="12" borderId="706" xfId="26" applyNumberFormat="1" applyFont="1" applyFill="1" applyBorder="1"/>
    <xf numFmtId="1" fontId="5" fillId="11" borderId="996" xfId="24" applyNumberFormat="1" applyFont="1" applyBorder="1" applyProtection="1">
      <protection locked="0"/>
    </xf>
    <xf numFmtId="1" fontId="5" fillId="11" borderId="997" xfId="24" applyNumberFormat="1" applyFont="1" applyBorder="1" applyProtection="1">
      <protection locked="0"/>
    </xf>
    <xf numFmtId="1" fontId="5" fillId="11" borderId="998" xfId="24" applyNumberFormat="1" applyFont="1" applyBorder="1" applyProtection="1">
      <protection locked="0"/>
    </xf>
    <xf numFmtId="1" fontId="5" fillId="12" borderId="999" xfId="24" applyNumberFormat="1" applyFont="1" applyFill="1" applyBorder="1"/>
    <xf numFmtId="1" fontId="5" fillId="11" borderId="1000" xfId="24" applyNumberFormat="1" applyFont="1" applyBorder="1" applyProtection="1">
      <protection locked="0"/>
    </xf>
    <xf numFmtId="1" fontId="5" fillId="11" borderId="993" xfId="24" applyNumberFormat="1" applyFont="1" applyBorder="1" applyProtection="1">
      <protection locked="0"/>
    </xf>
    <xf numFmtId="1" fontId="5" fillId="3" borderId="44" xfId="0" applyNumberFormat="1" applyFont="1" applyFill="1" applyBorder="1"/>
    <xf numFmtId="1" fontId="5" fillId="11" borderId="314" xfId="24" applyNumberFormat="1" applyFont="1" applyBorder="1" applyProtection="1">
      <protection locked="0"/>
    </xf>
    <xf numFmtId="1" fontId="5" fillId="12" borderId="681" xfId="24" applyNumberFormat="1" applyFont="1" applyFill="1" applyBorder="1"/>
    <xf numFmtId="1" fontId="5" fillId="12" borderId="54" xfId="24" applyNumberFormat="1" applyFont="1" applyFill="1" applyBorder="1"/>
    <xf numFmtId="1" fontId="5" fillId="12" borderId="680" xfId="24" applyNumberFormat="1" applyFont="1" applyFill="1" applyBorder="1"/>
    <xf numFmtId="1" fontId="5" fillId="0" borderId="1001" xfId="24" applyNumberFormat="1" applyFont="1" applyFill="1" applyBorder="1"/>
    <xf numFmtId="1" fontId="5" fillId="11" borderId="706" xfId="24" applyNumberFormat="1" applyFont="1" applyBorder="1" applyProtection="1">
      <protection locked="0"/>
    </xf>
    <xf numFmtId="1" fontId="5" fillId="0" borderId="706" xfId="0" applyNumberFormat="1" applyFont="1" applyBorder="1"/>
    <xf numFmtId="1" fontId="5" fillId="12" borderId="46" xfId="24" applyNumberFormat="1" applyFont="1" applyFill="1" applyBorder="1"/>
    <xf numFmtId="1" fontId="5" fillId="12" borderId="71" xfId="24" applyNumberFormat="1" applyFont="1" applyFill="1" applyBorder="1"/>
    <xf numFmtId="1" fontId="5" fillId="12" borderId="47" xfId="24" applyNumberFormat="1" applyFont="1" applyFill="1" applyBorder="1"/>
    <xf numFmtId="1" fontId="5" fillId="11" borderId="44" xfId="24" applyNumberFormat="1" applyFont="1" applyBorder="1" applyProtection="1">
      <protection locked="0"/>
    </xf>
    <xf numFmtId="49" fontId="7" fillId="3" borderId="0" xfId="0" applyNumberFormat="1" applyFont="1" applyFill="1"/>
    <xf numFmtId="1" fontId="5" fillId="0" borderId="682" xfId="0" applyNumberFormat="1" applyFont="1" applyBorder="1" applyAlignment="1">
      <alignment horizontal="left" wrapText="1"/>
    </xf>
    <xf numFmtId="1" fontId="5" fillId="0" borderId="680" xfId="0" applyNumberFormat="1" applyFont="1" applyBorder="1" applyAlignment="1">
      <alignment horizontal="left" wrapText="1"/>
    </xf>
    <xf numFmtId="49" fontId="5" fillId="11" borderId="675" xfId="24" applyNumberFormat="1" applyFont="1" applyBorder="1" applyAlignment="1" applyProtection="1">
      <alignment horizontal="right" vertical="center"/>
      <protection locked="0"/>
    </xf>
    <xf numFmtId="1" fontId="5" fillId="11" borderId="675" xfId="25" applyNumberFormat="1" applyFont="1" applyBorder="1" applyAlignment="1" applyProtection="1">
      <alignment horizontal="right" vertical="center"/>
      <protection locked="0"/>
    </xf>
    <xf numFmtId="1" fontId="5" fillId="5" borderId="32" xfId="0" applyNumberFormat="1" applyFont="1" applyFill="1" applyBorder="1" applyAlignment="1">
      <alignment horizontal="left" wrapText="1"/>
    </xf>
    <xf numFmtId="1" fontId="5" fillId="5" borderId="34" xfId="0" applyNumberFormat="1" applyFont="1" applyFill="1" applyBorder="1" applyAlignment="1">
      <alignment horizontal="left" wrapText="1"/>
    </xf>
    <xf numFmtId="49" fontId="5" fillId="11" borderId="675" xfId="27" applyNumberFormat="1" applyFont="1" applyBorder="1" applyAlignment="1" applyProtection="1">
      <alignment horizontal="right" vertical="center"/>
      <protection locked="0"/>
    </xf>
    <xf numFmtId="1" fontId="5" fillId="0" borderId="0" xfId="24" applyNumberFormat="1" applyFont="1" applyFill="1" applyBorder="1" applyAlignment="1" applyProtection="1">
      <alignment horizontal="right" vertical="center"/>
      <protection locked="0"/>
    </xf>
    <xf numFmtId="1" fontId="5" fillId="0" borderId="43" xfId="0" applyNumberFormat="1" applyFont="1" applyBorder="1" applyAlignment="1">
      <alignment horizontal="left" wrapText="1"/>
    </xf>
    <xf numFmtId="1" fontId="5" fillId="0" borderId="47" xfId="0" applyNumberFormat="1" applyFont="1" applyBorder="1" applyAlignment="1">
      <alignment horizontal="left" wrapText="1"/>
    </xf>
    <xf numFmtId="1" fontId="5" fillId="0" borderId="994" xfId="0" applyNumberFormat="1" applyFont="1" applyBorder="1" applyAlignment="1">
      <alignment horizontal="center" vertical="center"/>
    </xf>
    <xf numFmtId="49" fontId="5" fillId="0" borderId="47" xfId="0" applyNumberFormat="1" applyFont="1" applyBorder="1" applyAlignment="1">
      <alignment horizontal="left" wrapText="1"/>
    </xf>
    <xf numFmtId="1" fontId="5" fillId="5" borderId="978" xfId="0" applyNumberFormat="1" applyFont="1" applyFill="1" applyBorder="1" applyAlignment="1">
      <alignment horizontal="left" wrapText="1"/>
    </xf>
    <xf numFmtId="1" fontId="5" fillId="5" borderId="979" xfId="0" applyNumberFormat="1" applyFont="1" applyFill="1" applyBorder="1" applyAlignment="1">
      <alignment horizontal="left" wrapText="1"/>
    </xf>
    <xf numFmtId="49" fontId="5" fillId="11" borderId="675" xfId="26" applyNumberFormat="1" applyFont="1" applyBorder="1" applyAlignment="1" applyProtection="1">
      <alignment horizontal="right" vertical="center"/>
      <protection locked="0"/>
    </xf>
    <xf numFmtId="1" fontId="7" fillId="3" borderId="829" xfId="0" applyNumberFormat="1" applyFont="1" applyFill="1" applyBorder="1"/>
    <xf numFmtId="49" fontId="6" fillId="0" borderId="829" xfId="0" applyNumberFormat="1" applyFont="1" applyBorder="1"/>
    <xf numFmtId="1" fontId="5" fillId="0" borderId="1002" xfId="0" applyNumberFormat="1" applyFont="1" applyBorder="1" applyAlignment="1">
      <alignment horizontal="center" vertical="center"/>
    </xf>
    <xf numFmtId="49" fontId="5" fillId="0" borderId="960" xfId="0" applyNumberFormat="1" applyFont="1" applyBorder="1" applyAlignment="1">
      <alignment horizontal="center" vertical="center"/>
    </xf>
    <xf numFmtId="49" fontId="5" fillId="0" borderId="706" xfId="0" applyNumberFormat="1" applyFont="1" applyBorder="1" applyAlignment="1">
      <alignment horizontal="center" vertical="center"/>
    </xf>
    <xf numFmtId="49" fontId="5" fillId="0" borderId="969" xfId="0" applyNumberFormat="1" applyFont="1" applyBorder="1" applyAlignment="1">
      <alignment horizontal="center" vertical="center"/>
    </xf>
    <xf numFmtId="1" fontId="5" fillId="0" borderId="682" xfId="0" applyNumberFormat="1" applyFont="1" applyBorder="1" applyAlignment="1">
      <alignment horizontal="left" vertical="center"/>
    </xf>
    <xf numFmtId="1" fontId="5" fillId="0" borderId="680" xfId="0" applyNumberFormat="1" applyFont="1" applyBorder="1" applyAlignment="1">
      <alignment horizontal="left" vertical="center"/>
    </xf>
    <xf numFmtId="1" fontId="5" fillId="11" borderId="679" xfId="24" applyNumberFormat="1" applyFont="1" applyBorder="1" applyAlignment="1" applyProtection="1">
      <alignment wrapText="1"/>
      <protection locked="0"/>
    </xf>
    <xf numFmtId="1" fontId="5" fillId="11" borderId="969" xfId="24" applyNumberFormat="1" applyFont="1" applyBorder="1" applyProtection="1">
      <protection locked="0"/>
    </xf>
    <xf numFmtId="49" fontId="7" fillId="3" borderId="0" xfId="0" applyNumberFormat="1" applyFont="1" applyFill="1" applyAlignment="1">
      <alignment horizontal="left"/>
    </xf>
    <xf numFmtId="1" fontId="7" fillId="3" borderId="0" xfId="0" applyNumberFormat="1" applyFont="1" applyFill="1" applyAlignment="1">
      <alignment horizontal="left"/>
    </xf>
    <xf numFmtId="1" fontId="5" fillId="5" borderId="1003" xfId="0" applyNumberFormat="1" applyFont="1" applyFill="1" applyBorder="1" applyAlignment="1">
      <alignment horizontal="center" vertical="center" wrapText="1"/>
    </xf>
    <xf numFmtId="1" fontId="6" fillId="5" borderId="675" xfId="0" applyNumberFormat="1" applyFont="1" applyFill="1" applyBorder="1" applyAlignment="1">
      <alignment horizontal="center"/>
    </xf>
    <xf numFmtId="1" fontId="5" fillId="5" borderId="679" xfId="0" applyNumberFormat="1" applyFont="1" applyFill="1" applyBorder="1" applyAlignment="1">
      <alignment vertical="center"/>
    </xf>
    <xf numFmtId="1" fontId="5" fillId="5" borderId="679" xfId="26" applyNumberFormat="1" applyFont="1" applyFill="1" applyBorder="1" applyProtection="1">
      <protection locked="0"/>
    </xf>
    <xf numFmtId="1" fontId="5" fillId="5" borderId="36" xfId="0" applyNumberFormat="1" applyFont="1" applyFill="1" applyBorder="1" applyAlignment="1">
      <alignment vertical="center"/>
    </xf>
    <xf numFmtId="1" fontId="5" fillId="5" borderId="25" xfId="26" applyNumberFormat="1" applyFont="1" applyFill="1" applyBorder="1" applyProtection="1">
      <protection locked="0"/>
    </xf>
    <xf numFmtId="1" fontId="5" fillId="5" borderId="36" xfId="26" applyNumberFormat="1" applyFont="1" applyFill="1" applyBorder="1" applyProtection="1">
      <protection locked="0"/>
    </xf>
    <xf numFmtId="1" fontId="5" fillId="5" borderId="44" xfId="26" applyNumberFormat="1" applyFont="1" applyFill="1" applyBorder="1" applyProtection="1">
      <protection locked="0"/>
    </xf>
    <xf numFmtId="41" fontId="5" fillId="5" borderId="969" xfId="11" applyFont="1" applyFill="1" applyBorder="1" applyAlignment="1">
      <alignment vertical="center" wrapText="1"/>
    </xf>
    <xf numFmtId="1" fontId="5" fillId="5" borderId="44" xfId="26" applyNumberFormat="1" applyFont="1" applyFill="1" applyBorder="1" applyProtection="1"/>
    <xf numFmtId="49" fontId="18" fillId="0" borderId="0" xfId="0" applyNumberFormat="1" applyFont="1"/>
    <xf numFmtId="1" fontId="5" fillId="11" borderId="679" xfId="28" applyNumberFormat="1" applyFont="1" applyBorder="1" applyProtection="1">
      <protection locked="0"/>
    </xf>
    <xf numFmtId="1" fontId="5" fillId="12" borderId="679" xfId="25" applyNumberFormat="1" applyFont="1" applyFill="1" applyBorder="1" applyProtection="1">
      <protection locked="0"/>
    </xf>
    <xf numFmtId="1" fontId="5" fillId="11" borderId="44" xfId="28" applyNumberFormat="1" applyFont="1" applyBorder="1" applyProtection="1">
      <protection locked="0"/>
    </xf>
    <xf numFmtId="1" fontId="5" fillId="12" borderId="44" xfId="25" applyNumberFormat="1" applyFont="1" applyFill="1" applyBorder="1" applyProtection="1">
      <protection locked="0"/>
    </xf>
    <xf numFmtId="49" fontId="5" fillId="11" borderId="25" xfId="28" applyNumberFormat="1" applyFont="1" applyBorder="1" applyProtection="1">
      <protection locked="0"/>
    </xf>
    <xf numFmtId="1" fontId="5" fillId="12" borderId="25" xfId="25" applyNumberFormat="1" applyFont="1" applyFill="1" applyBorder="1" applyProtection="1">
      <protection locked="0"/>
    </xf>
    <xf numFmtId="1" fontId="5" fillId="11" borderId="36" xfId="28" applyNumberFormat="1" applyFont="1" applyBorder="1" applyProtection="1">
      <protection locked="0"/>
    </xf>
    <xf numFmtId="1" fontId="5" fillId="12" borderId="36" xfId="25" applyNumberFormat="1" applyFont="1" applyFill="1" applyBorder="1" applyProtection="1">
      <protection locked="0"/>
    </xf>
    <xf numFmtId="1" fontId="5" fillId="11" borderId="679" xfId="25" applyNumberFormat="1" applyFont="1" applyBorder="1" applyProtection="1">
      <protection locked="0"/>
    </xf>
    <xf numFmtId="1" fontId="5" fillId="11" borderId="1006" xfId="28" applyNumberFormat="1" applyFont="1" applyBorder="1" applyProtection="1">
      <protection locked="0"/>
    </xf>
    <xf numFmtId="49" fontId="5" fillId="11" borderId="1006" xfId="25" applyNumberFormat="1" applyFont="1" applyBorder="1" applyProtection="1">
      <protection locked="0"/>
    </xf>
    <xf numFmtId="1" fontId="5" fillId="11" borderId="1006" xfId="25" applyNumberFormat="1" applyFont="1" applyBorder="1" applyProtection="1">
      <protection locked="0"/>
    </xf>
    <xf numFmtId="49" fontId="5" fillId="11" borderId="36" xfId="25" applyNumberFormat="1" applyFont="1" applyBorder="1" applyProtection="1">
      <protection locked="0"/>
    </xf>
    <xf numFmtId="49" fontId="5" fillId="12" borderId="36" xfId="25" applyNumberFormat="1" applyFont="1" applyFill="1" applyBorder="1" applyProtection="1">
      <protection locked="0"/>
    </xf>
    <xf numFmtId="1" fontId="5" fillId="11" borderId="969" xfId="28" applyNumberFormat="1" applyFont="1" applyBorder="1" applyProtection="1">
      <protection locked="0"/>
    </xf>
    <xf numFmtId="49" fontId="5" fillId="11" borderId="969" xfId="25" applyNumberFormat="1" applyFont="1" applyBorder="1" applyProtection="1">
      <protection locked="0"/>
    </xf>
    <xf numFmtId="1" fontId="5" fillId="11" borderId="969" xfId="25" applyNumberFormat="1" applyFont="1" applyBorder="1" applyProtection="1">
      <protection locked="0"/>
    </xf>
    <xf numFmtId="1" fontId="5" fillId="12" borderId="1006" xfId="0" applyNumberFormat="1" applyFont="1" applyFill="1" applyBorder="1" applyAlignment="1">
      <alignment horizontal="center" vertical="center"/>
    </xf>
    <xf numFmtId="49" fontId="5" fillId="8" borderId="1006" xfId="0" applyNumberFormat="1" applyFont="1" applyFill="1" applyBorder="1"/>
    <xf numFmtId="1" fontId="5" fillId="8" borderId="1006" xfId="0" applyNumberFormat="1" applyFont="1" applyFill="1" applyBorder="1"/>
    <xf numFmtId="1" fontId="5" fillId="8" borderId="1011" xfId="0" applyNumberFormat="1" applyFont="1" applyFill="1" applyBorder="1"/>
    <xf numFmtId="1" fontId="5" fillId="7" borderId="1012" xfId="0" applyNumberFormat="1" applyFont="1" applyFill="1" applyBorder="1" applyProtection="1">
      <protection locked="0"/>
    </xf>
    <xf numFmtId="1" fontId="5" fillId="7" borderId="1006" xfId="0" applyNumberFormat="1" applyFont="1" applyFill="1" applyBorder="1" applyProtection="1">
      <protection locked="0"/>
    </xf>
    <xf numFmtId="1" fontId="5" fillId="5" borderId="36" xfId="29" applyNumberFormat="1" applyFont="1" applyFill="1" applyBorder="1" applyAlignment="1" applyProtection="1">
      <alignment wrapText="1"/>
      <protection locked="0"/>
    </xf>
    <xf numFmtId="49" fontId="5" fillId="7" borderId="36" xfId="0" applyNumberFormat="1" applyFont="1" applyFill="1" applyBorder="1" applyProtection="1">
      <protection locked="0"/>
    </xf>
    <xf numFmtId="1" fontId="5" fillId="5" borderId="969" xfId="29" applyNumberFormat="1" applyFont="1" applyFill="1" applyBorder="1" applyAlignment="1" applyProtection="1">
      <alignment wrapText="1"/>
      <protection locked="0"/>
    </xf>
    <xf numFmtId="49" fontId="5" fillId="7" borderId="969" xfId="0" applyNumberFormat="1" applyFont="1" applyFill="1" applyBorder="1" applyProtection="1">
      <protection locked="0"/>
    </xf>
    <xf numFmtId="1" fontId="5" fillId="7" borderId="969" xfId="0" applyNumberFormat="1" applyFont="1" applyFill="1" applyBorder="1" applyProtection="1">
      <protection locked="0"/>
    </xf>
    <xf numFmtId="1" fontId="5" fillId="7" borderId="1013" xfId="0" applyNumberFormat="1" applyFont="1" applyFill="1" applyBorder="1" applyProtection="1">
      <protection locked="0"/>
    </xf>
    <xf numFmtId="1" fontId="5" fillId="7" borderId="979" xfId="0" applyNumberFormat="1" applyFont="1" applyFill="1" applyBorder="1" applyProtection="1">
      <protection locked="0"/>
    </xf>
    <xf numFmtId="49" fontId="6" fillId="0" borderId="536" xfId="0" applyNumberFormat="1" applyFont="1" applyBorder="1"/>
    <xf numFmtId="1" fontId="7" fillId="3" borderId="536" xfId="0" applyNumberFormat="1" applyFont="1" applyFill="1" applyBorder="1"/>
    <xf numFmtId="1" fontId="5" fillId="5" borderId="679" xfId="0" applyNumberFormat="1" applyFont="1" applyFill="1" applyBorder="1" applyAlignment="1">
      <alignment horizontal="right" vertical="center"/>
    </xf>
    <xf numFmtId="49" fontId="5" fillId="7" borderId="679" xfId="0" applyNumberFormat="1" applyFont="1" applyFill="1" applyBorder="1" applyProtection="1">
      <protection locked="0"/>
    </xf>
    <xf numFmtId="1" fontId="5" fillId="5" borderId="36" xfId="30" applyNumberFormat="1" applyFont="1" applyFill="1" applyBorder="1" applyAlignment="1" applyProtection="1">
      <alignment horizontal="right" wrapText="1"/>
      <protection locked="0"/>
    </xf>
    <xf numFmtId="1" fontId="5" fillId="5" borderId="969" xfId="30" applyNumberFormat="1" applyFont="1" applyFill="1" applyBorder="1" applyAlignment="1" applyProtection="1">
      <alignment horizontal="right" wrapText="1"/>
      <protection locked="0"/>
    </xf>
    <xf numFmtId="1" fontId="5" fillId="0" borderId="884" xfId="0" applyNumberFormat="1" applyFont="1" applyFill="1" applyBorder="1" applyAlignment="1">
      <alignment horizontal="center" vertical="center"/>
    </xf>
    <xf numFmtId="0" fontId="5" fillId="0" borderId="1005" xfId="0" applyFont="1" applyFill="1" applyBorder="1" applyAlignment="1">
      <alignment horizontal="center" vertical="center"/>
    </xf>
    <xf numFmtId="0" fontId="5" fillId="0" borderId="1009" xfId="0" applyFont="1" applyFill="1" applyBorder="1" applyAlignment="1">
      <alignment horizontal="center" vertical="center"/>
    </xf>
    <xf numFmtId="0" fontId="5" fillId="0" borderId="1014" xfId="0" applyFont="1" applyFill="1" applyBorder="1" applyAlignment="1">
      <alignment horizontal="center" vertical="center"/>
    </xf>
    <xf numFmtId="0" fontId="5" fillId="0" borderId="1008" xfId="0" applyFont="1" applyFill="1" applyBorder="1" applyAlignment="1">
      <alignment horizontal="center" vertical="center"/>
    </xf>
    <xf numFmtId="1" fontId="5" fillId="0" borderId="706" xfId="0" applyNumberFormat="1" applyFont="1" applyFill="1" applyBorder="1" applyAlignment="1">
      <alignment horizontal="center" vertical="center"/>
    </xf>
    <xf numFmtId="1" fontId="5" fillId="0" borderId="537" xfId="0" applyNumberFormat="1" applyFont="1" applyFill="1" applyBorder="1" applyAlignment="1">
      <alignment horizontal="center" vertical="center"/>
    </xf>
    <xf numFmtId="1" fontId="5" fillId="0" borderId="1005" xfId="0" applyNumberFormat="1" applyFont="1" applyFill="1" applyBorder="1" applyAlignment="1">
      <alignment horizontal="center" vertical="center" wrapText="1"/>
    </xf>
    <xf numFmtId="1" fontId="5" fillId="0" borderId="969" xfId="0" applyNumberFormat="1" applyFont="1" applyFill="1" applyBorder="1" applyAlignment="1">
      <alignment horizontal="center" vertical="center"/>
    </xf>
    <xf numFmtId="49" fontId="5" fillId="0" borderId="1005" xfId="0" applyNumberFormat="1" applyFont="1" applyFill="1" applyBorder="1" applyAlignment="1">
      <alignment horizontal="center" vertical="center"/>
    </xf>
    <xf numFmtId="1" fontId="5" fillId="0" borderId="1009" xfId="0" applyNumberFormat="1" applyFont="1" applyFill="1" applyBorder="1" applyAlignment="1">
      <alignment horizontal="center" vertical="center"/>
    </xf>
    <xf numFmtId="1" fontId="5" fillId="0" borderId="979" xfId="0" applyNumberFormat="1" applyFont="1" applyFill="1" applyBorder="1" applyAlignment="1">
      <alignment horizontal="center" vertical="center"/>
    </xf>
    <xf numFmtId="1" fontId="5" fillId="0" borderId="1005" xfId="0" applyNumberFormat="1" applyFont="1" applyFill="1" applyBorder="1" applyAlignment="1">
      <alignment horizontal="center" vertical="center"/>
    </xf>
    <xf numFmtId="1" fontId="5" fillId="0" borderId="682" xfId="0" applyNumberFormat="1" applyFont="1" applyFill="1" applyBorder="1" applyAlignment="1">
      <alignment horizontal="left" vertical="center"/>
    </xf>
    <xf numFmtId="1" fontId="5" fillId="0" borderId="32" xfId="0" applyNumberFormat="1" applyFont="1" applyFill="1" applyBorder="1" applyAlignment="1">
      <alignment vertical="center"/>
    </xf>
    <xf numFmtId="1" fontId="5" fillId="0" borderId="829" xfId="0" applyNumberFormat="1" applyFont="1" applyFill="1" applyBorder="1" applyAlignment="1">
      <alignment vertical="center"/>
    </xf>
    <xf numFmtId="1" fontId="5" fillId="0" borderId="1010" xfId="0" applyNumberFormat="1" applyFont="1" applyFill="1" applyBorder="1" applyAlignment="1">
      <alignment horizontal="left" vertical="center"/>
    </xf>
    <xf numFmtId="1" fontId="5" fillId="0" borderId="32" xfId="0" applyNumberFormat="1" applyFont="1" applyFill="1" applyBorder="1" applyAlignment="1">
      <alignment horizontal="left" vertical="center"/>
    </xf>
    <xf numFmtId="1" fontId="5" fillId="0" borderId="978" xfId="0" applyNumberFormat="1" applyFont="1" applyFill="1" applyBorder="1" applyAlignment="1">
      <alignment vertical="center"/>
    </xf>
    <xf numFmtId="1" fontId="5" fillId="0" borderId="1005" xfId="0" applyNumberFormat="1" applyFont="1" applyFill="1" applyBorder="1" applyAlignment="1">
      <alignment horizontal="center" vertical="center"/>
    </xf>
    <xf numFmtId="1" fontId="5" fillId="0" borderId="1007" xfId="0" applyNumberFormat="1" applyFont="1" applyFill="1" applyBorder="1" applyAlignment="1">
      <alignment horizontal="center" vertical="center"/>
    </xf>
    <xf numFmtId="1" fontId="5" fillId="0" borderId="1008" xfId="0" applyNumberFormat="1" applyFont="1" applyFill="1" applyBorder="1" applyAlignment="1">
      <alignment horizontal="center" vertical="center"/>
    </xf>
    <xf numFmtId="1" fontId="5" fillId="0" borderId="1009" xfId="0" applyNumberFormat="1" applyFont="1" applyFill="1" applyBorder="1" applyAlignment="1">
      <alignment horizontal="center" vertical="center"/>
    </xf>
    <xf numFmtId="0" fontId="5" fillId="0" borderId="1008" xfId="0" applyFont="1" applyFill="1" applyBorder="1" applyAlignment="1">
      <alignment horizontal="center"/>
    </xf>
    <xf numFmtId="0" fontId="5" fillId="0" borderId="1005" xfId="0" applyFont="1" applyFill="1" applyBorder="1" applyAlignment="1">
      <alignment horizontal="center"/>
    </xf>
    <xf numFmtId="0" fontId="5" fillId="0" borderId="1008" xfId="0" applyFont="1" applyFill="1" applyBorder="1" applyAlignment="1">
      <alignment horizontal="center" vertical="center"/>
    </xf>
    <xf numFmtId="0" fontId="5" fillId="0" borderId="1005" xfId="0" applyFont="1" applyFill="1" applyBorder="1" applyAlignment="1">
      <alignment horizontal="center" vertical="center"/>
    </xf>
    <xf numFmtId="1" fontId="6" fillId="0" borderId="829" xfId="0" applyNumberFormat="1" applyFont="1" applyFill="1" applyBorder="1"/>
    <xf numFmtId="0" fontId="18" fillId="0" borderId="0" xfId="0" applyFont="1" applyFill="1"/>
    <xf numFmtId="1" fontId="5" fillId="0" borderId="1005" xfId="0" applyNumberFormat="1" applyFont="1" applyFill="1" applyBorder="1" applyAlignment="1">
      <alignment horizontal="center" vertical="center" wrapText="1"/>
    </xf>
    <xf numFmtId="1" fontId="5" fillId="0" borderId="1006" xfId="0" applyNumberFormat="1" applyFont="1" applyFill="1" applyBorder="1" applyAlignment="1">
      <alignment horizontal="left" vertical="center"/>
    </xf>
    <xf numFmtId="1" fontId="5" fillId="0" borderId="36" xfId="0" applyNumberFormat="1" applyFont="1" applyFill="1" applyBorder="1" applyAlignment="1">
      <alignment horizontal="left" vertical="center"/>
    </xf>
    <xf numFmtId="1" fontId="5" fillId="0" borderId="969" xfId="0" applyNumberFormat="1" applyFont="1" applyFill="1" applyBorder="1" applyAlignment="1">
      <alignment horizontal="left" vertical="center"/>
    </xf>
    <xf numFmtId="1" fontId="5" fillId="0" borderId="0" xfId="0" applyNumberFormat="1" applyFont="1" applyFill="1" applyAlignment="1">
      <alignment horizontal="left" vertical="center"/>
    </xf>
    <xf numFmtId="49" fontId="18" fillId="0" borderId="0" xfId="0" applyNumberFormat="1" applyFont="1" applyFill="1"/>
    <xf numFmtId="49" fontId="5" fillId="0" borderId="1005" xfId="0" applyNumberFormat="1" applyFont="1" applyFill="1" applyBorder="1" applyAlignment="1">
      <alignment horizontal="center" vertical="center" wrapText="1"/>
    </xf>
    <xf numFmtId="1" fontId="5" fillId="0" borderId="675" xfId="0" applyNumberFormat="1" applyFont="1" applyFill="1" applyBorder="1" applyAlignment="1">
      <alignment horizontal="center" vertical="center" wrapText="1"/>
    </xf>
    <xf numFmtId="1" fontId="5" fillId="0" borderId="679" xfId="0" applyNumberFormat="1" applyFont="1" applyFill="1" applyBorder="1" applyAlignment="1">
      <alignment horizontal="left" vertical="center"/>
    </xf>
    <xf numFmtId="1" fontId="5" fillId="0" borderId="679" xfId="0" applyNumberFormat="1" applyFont="1" applyFill="1" applyBorder="1" applyAlignment="1">
      <alignment horizontal="left" vertical="center"/>
    </xf>
    <xf numFmtId="1" fontId="5" fillId="0" borderId="44" xfId="0" applyNumberFormat="1" applyFont="1" applyFill="1" applyBorder="1" applyAlignment="1">
      <alignment horizontal="left" vertical="center"/>
    </xf>
    <xf numFmtId="1" fontId="5" fillId="0" borderId="25" xfId="0" applyNumberFormat="1" applyFont="1" applyFill="1" applyBorder="1" applyAlignment="1">
      <alignment horizontal="left" vertical="center"/>
    </xf>
    <xf numFmtId="1" fontId="5" fillId="0" borderId="36" xfId="0" applyNumberFormat="1" applyFont="1" applyFill="1" applyBorder="1" applyAlignment="1">
      <alignment horizontal="left" vertical="center"/>
    </xf>
    <xf numFmtId="49" fontId="5" fillId="0" borderId="675" xfId="0" applyNumberFormat="1" applyFont="1" applyFill="1" applyBorder="1" applyAlignment="1">
      <alignment horizontal="center" vertical="center" wrapText="1"/>
    </xf>
    <xf numFmtId="1" fontId="6" fillId="0" borderId="829" xfId="0" applyNumberFormat="1" applyFont="1" applyFill="1" applyBorder="1" applyAlignment="1">
      <alignment horizontal="left"/>
    </xf>
    <xf numFmtId="1" fontId="5" fillId="0" borderId="675" xfId="0" applyNumberFormat="1" applyFont="1" applyFill="1" applyBorder="1" applyAlignment="1">
      <alignment horizontal="left" wrapText="1"/>
    </xf>
    <xf numFmtId="1" fontId="5" fillId="0" borderId="675" xfId="0" applyNumberFormat="1" applyFont="1" applyFill="1" applyBorder="1" applyAlignment="1">
      <alignment horizontal="left" vertical="top" wrapText="1"/>
    </xf>
    <xf numFmtId="1" fontId="5" fillId="0" borderId="32" xfId="0" applyNumberFormat="1" applyFont="1" applyFill="1" applyBorder="1" applyAlignment="1">
      <alignment horizontal="left" wrapText="1"/>
    </xf>
    <xf numFmtId="1" fontId="5" fillId="0" borderId="34" xfId="0" applyNumberFormat="1" applyFont="1" applyFill="1" applyBorder="1" applyAlignment="1">
      <alignment horizontal="left" wrapText="1"/>
    </xf>
    <xf numFmtId="0" fontId="5" fillId="0" borderId="960" xfId="0" applyFont="1" applyFill="1" applyBorder="1" applyAlignment="1">
      <alignment horizontal="center" vertical="center" wrapText="1"/>
    </xf>
    <xf numFmtId="0" fontId="5" fillId="0" borderId="960" xfId="0" applyFont="1" applyFill="1" applyBorder="1" applyAlignment="1">
      <alignment horizontal="center" wrapText="1"/>
    </xf>
    <xf numFmtId="0" fontId="5" fillId="0" borderId="969" xfId="0" applyFont="1" applyFill="1" applyBorder="1" applyAlignment="1">
      <alignment horizontal="center" vertical="center" wrapText="1"/>
    </xf>
    <xf numFmtId="0" fontId="5" fillId="0" borderId="969" xfId="0" applyFont="1" applyFill="1" applyBorder="1" applyAlignment="1">
      <alignment horizontal="center" wrapText="1"/>
    </xf>
    <xf numFmtId="1" fontId="5" fillId="0" borderId="960" xfId="0" applyNumberFormat="1" applyFont="1" applyFill="1" applyBorder="1" applyAlignment="1">
      <alignment horizontal="center" vertical="center" wrapText="1"/>
    </xf>
    <xf numFmtId="1" fontId="5" fillId="0" borderId="706" xfId="0" applyNumberFormat="1" applyFont="1" applyFill="1" applyBorder="1" applyAlignment="1">
      <alignment horizontal="center" vertical="center" wrapText="1"/>
    </xf>
    <xf numFmtId="1" fontId="5" fillId="0" borderId="969" xfId="0" applyNumberFormat="1" applyFont="1" applyFill="1" applyBorder="1" applyAlignment="1">
      <alignment horizontal="center" vertical="center" wrapText="1"/>
    </xf>
    <xf numFmtId="1" fontId="5" fillId="0" borderId="36" xfId="0" applyNumberFormat="1" applyFont="1" applyFill="1" applyBorder="1"/>
    <xf numFmtId="1" fontId="1" fillId="0" borderId="536" xfId="0" applyNumberFormat="1" applyFont="1" applyFill="1" applyBorder="1" applyAlignment="1">
      <alignment horizontal="center"/>
    </xf>
    <xf numFmtId="1" fontId="1" fillId="0" borderId="537" xfId="0" applyNumberFormat="1" applyFont="1" applyFill="1" applyBorder="1" applyAlignment="1">
      <alignment horizontal="center"/>
    </xf>
    <xf numFmtId="1" fontId="5" fillId="0" borderId="702" xfId="0" applyNumberFormat="1" applyFont="1" applyFill="1" applyBorder="1" applyAlignment="1">
      <alignment horizontal="left"/>
    </xf>
    <xf numFmtId="0" fontId="5" fillId="0" borderId="81" xfId="0" applyFont="1" applyFill="1" applyBorder="1" applyAlignment="1">
      <alignment horizontal="left"/>
    </xf>
    <xf numFmtId="0" fontId="5" fillId="0" borderId="47" xfId="0" applyFont="1" applyFill="1" applyBorder="1" applyAlignment="1">
      <alignment horizontal="left"/>
    </xf>
    <xf numFmtId="1" fontId="5" fillId="0" borderId="682" xfId="0" applyNumberFormat="1" applyFont="1" applyFill="1" applyBorder="1" applyAlignment="1">
      <alignment horizontal="left" vertical="center" wrapText="1"/>
    </xf>
    <xf numFmtId="1" fontId="5" fillId="0" borderId="680" xfId="0" applyNumberFormat="1" applyFont="1" applyFill="1" applyBorder="1"/>
    <xf numFmtId="0" fontId="5" fillId="0" borderId="675" xfId="0" applyFont="1" applyFill="1" applyBorder="1" applyAlignment="1">
      <alignment horizontal="center" vertical="center" wrapText="1"/>
    </xf>
    <xf numFmtId="0" fontId="5" fillId="0" borderId="689" xfId="0" applyFont="1" applyFill="1" applyBorder="1" applyAlignment="1">
      <alignment horizontal="center" vertical="center" wrapText="1"/>
    </xf>
    <xf numFmtId="0" fontId="5" fillId="0" borderId="537" xfId="0" applyFont="1" applyFill="1" applyBorder="1" applyAlignment="1">
      <alignment horizontal="center" vertical="center" wrapText="1"/>
    </xf>
    <xf numFmtId="0" fontId="5" fillId="0" borderId="960" xfId="0" applyFont="1" applyFill="1" applyBorder="1" applyAlignment="1">
      <alignment horizontal="center" vertical="center" wrapText="1"/>
    </xf>
    <xf numFmtId="0" fontId="5" fillId="0" borderId="986" xfId="0" applyFont="1" applyFill="1" applyBorder="1" applyAlignment="1">
      <alignment horizontal="center" vertical="center" wrapText="1"/>
    </xf>
    <xf numFmtId="0" fontId="5" fillId="0" borderId="979" xfId="0" applyFont="1" applyFill="1" applyBorder="1" applyAlignment="1">
      <alignment horizontal="center" vertical="center" wrapText="1"/>
    </xf>
    <xf numFmtId="164" fontId="93" fillId="5" borderId="0" xfId="20" applyNumberFormat="1" applyFont="1" applyFill="1" applyProtection="1"/>
    <xf numFmtId="164" fontId="79" fillId="5" borderId="0" xfId="31" applyNumberFormat="1" applyFont="1" applyFill="1" applyAlignment="1" applyProtection="1"/>
    <xf numFmtId="0" fontId="79" fillId="5" borderId="0" xfId="0" applyFont="1" applyFill="1"/>
    <xf numFmtId="0" fontId="79" fillId="0" borderId="0" xfId="0" applyFont="1"/>
    <xf numFmtId="164" fontId="93" fillId="5" borderId="0" xfId="20" applyNumberFormat="1" applyFont="1" applyFill="1" applyBorder="1" applyProtection="1"/>
    <xf numFmtId="164" fontId="93" fillId="5" borderId="0" xfId="31" applyNumberFormat="1" applyFont="1" applyFill="1" applyAlignment="1" applyProtection="1"/>
    <xf numFmtId="164" fontId="93" fillId="5" borderId="0" xfId="31" applyNumberFormat="1" applyFont="1" applyFill="1" applyAlignment="1" applyProtection="1">
      <alignment horizontal="center"/>
    </xf>
    <xf numFmtId="164" fontId="93" fillId="5" borderId="0" xfId="20" applyNumberFormat="1" applyFont="1" applyFill="1" applyAlignment="1" applyProtection="1"/>
    <xf numFmtId="1" fontId="29" fillId="3" borderId="0" xfId="0" applyNumberFormat="1" applyFont="1" applyFill="1" applyAlignment="1">
      <alignment horizontal="center" vertical="center" wrapText="1"/>
    </xf>
    <xf numFmtId="0" fontId="93" fillId="5" borderId="0" xfId="0" applyFont="1" applyFill="1"/>
    <xf numFmtId="0" fontId="93" fillId="5" borderId="0" xfId="0" applyFont="1" applyFill="1" applyAlignment="1">
      <alignment horizontal="center"/>
    </xf>
    <xf numFmtId="0" fontId="93" fillId="5" borderId="0" xfId="7" applyFont="1" applyFill="1" applyAlignment="1">
      <alignment horizontal="center" vertical="center" wrapText="1"/>
    </xf>
    <xf numFmtId="0" fontId="79" fillId="5" borderId="0" xfId="7" applyFont="1" applyFill="1"/>
    <xf numFmtId="164" fontId="26" fillId="0" borderId="1015" xfId="20" applyNumberFormat="1" applyFont="1" applyBorder="1" applyAlignment="1" applyProtection="1">
      <alignment horizontal="left"/>
    </xf>
    <xf numFmtId="164" fontId="93" fillId="0" borderId="0" xfId="20" applyNumberFormat="1" applyFont="1" applyBorder="1" applyProtection="1"/>
    <xf numFmtId="164" fontId="79" fillId="0" borderId="0" xfId="20" applyNumberFormat="1" applyFont="1" applyProtection="1"/>
    <xf numFmtId="164" fontId="79" fillId="5" borderId="0" xfId="20" applyNumberFormat="1" applyFont="1" applyFill="1" applyProtection="1"/>
    <xf numFmtId="164" fontId="79" fillId="5" borderId="675" xfId="20" applyNumberFormat="1" applyFont="1" applyFill="1" applyBorder="1" applyAlignment="1" applyProtection="1">
      <alignment horizontal="center" vertical="center"/>
    </xf>
    <xf numFmtId="164" fontId="79" fillId="5" borderId="884" xfId="20" applyNumberFormat="1" applyFont="1" applyFill="1" applyBorder="1" applyAlignment="1" applyProtection="1">
      <alignment horizontal="center" vertical="center"/>
    </xf>
    <xf numFmtId="164" fontId="10" fillId="4" borderId="535" xfId="20" applyNumberFormat="1" applyFont="1" applyFill="1" applyBorder="1" applyAlignment="1" applyProtection="1">
      <alignment horizontal="center" vertical="center" wrapText="1"/>
    </xf>
    <xf numFmtId="164" fontId="10" fillId="4" borderId="536" xfId="20" applyNumberFormat="1" applyFont="1" applyFill="1" applyBorder="1" applyAlignment="1" applyProtection="1">
      <alignment horizontal="center" vertical="center" wrapText="1"/>
    </xf>
    <xf numFmtId="164" fontId="10" fillId="4" borderId="537" xfId="20" applyNumberFormat="1" applyFont="1" applyFill="1" applyBorder="1" applyAlignment="1" applyProtection="1">
      <alignment horizontal="center" vertical="center" wrapText="1"/>
    </xf>
    <xf numFmtId="164" fontId="79" fillId="5" borderId="1007" xfId="7" applyNumberFormat="1" applyFont="1" applyFill="1" applyBorder="1" applyAlignment="1">
      <alignment horizontal="center"/>
    </xf>
    <xf numFmtId="164" fontId="79" fillId="5" borderId="1016" xfId="7" applyNumberFormat="1" applyFont="1" applyFill="1" applyBorder="1" applyAlignment="1">
      <alignment horizontal="center"/>
    </xf>
    <xf numFmtId="0" fontId="79" fillId="0" borderId="0" xfId="0" applyFont="1" applyAlignment="1">
      <alignment horizontal="center" wrapText="1"/>
    </xf>
    <xf numFmtId="0" fontId="79" fillId="0" borderId="0" xfId="0" applyFont="1" applyAlignment="1">
      <alignment horizontal="center" vertical="center" wrapText="1"/>
    </xf>
    <xf numFmtId="0" fontId="79" fillId="0" borderId="0" xfId="0" applyFont="1" applyAlignment="1">
      <alignment horizontal="center" vertical="center"/>
    </xf>
    <xf numFmtId="164" fontId="79" fillId="5" borderId="969" xfId="20" applyNumberFormat="1" applyFont="1" applyFill="1" applyBorder="1" applyAlignment="1" applyProtection="1">
      <alignment horizontal="center" vertical="center"/>
    </xf>
    <xf numFmtId="1" fontId="10" fillId="4" borderId="1001" xfId="0" applyNumberFormat="1" applyFont="1" applyFill="1" applyBorder="1" applyAlignment="1">
      <alignment horizontal="center" vertical="center" wrapText="1"/>
    </xf>
    <xf numFmtId="1" fontId="10" fillId="4" borderId="708" xfId="0" applyNumberFormat="1" applyFont="1" applyFill="1" applyBorder="1" applyAlignment="1">
      <alignment horizontal="center" vertical="center"/>
    </xf>
    <xf numFmtId="1" fontId="10" fillId="4" borderId="677" xfId="0" applyNumberFormat="1" applyFont="1" applyFill="1" applyBorder="1" applyAlignment="1">
      <alignment horizontal="center" vertical="center"/>
    </xf>
    <xf numFmtId="164" fontId="79" fillId="5" borderId="675" xfId="20" applyNumberFormat="1" applyFont="1" applyFill="1" applyBorder="1" applyAlignment="1" applyProtection="1">
      <alignment horizontal="center" vertical="center" wrapText="1"/>
    </xf>
    <xf numFmtId="164" fontId="79" fillId="5" borderId="1016" xfId="20" applyNumberFormat="1" applyFont="1" applyFill="1" applyBorder="1" applyAlignment="1" applyProtection="1">
      <alignment horizontal="center" vertical="center"/>
    </xf>
    <xf numFmtId="1" fontId="10" fillId="0" borderId="979" xfId="0" applyNumberFormat="1" applyFont="1" applyBorder="1" applyAlignment="1">
      <alignment horizontal="center" vertical="center" wrapText="1"/>
    </xf>
    <xf numFmtId="1" fontId="10" fillId="0" borderId="969" xfId="0" applyNumberFormat="1" applyFont="1" applyBorder="1" applyAlignment="1">
      <alignment horizontal="center" vertical="center" wrapText="1"/>
    </xf>
    <xf numFmtId="164" fontId="10" fillId="0" borderId="682" xfId="20" applyNumberFormat="1" applyFont="1" applyBorder="1" applyProtection="1"/>
    <xf numFmtId="49" fontId="79" fillId="0" borderId="25" xfId="20" applyNumberFormat="1" applyFont="1" applyBorder="1" applyAlignment="1" applyProtection="1">
      <alignment horizontal="center"/>
    </xf>
    <xf numFmtId="1" fontId="10" fillId="7" borderId="1017" xfId="0" applyNumberFormat="1" applyFont="1" applyFill="1" applyBorder="1" applyProtection="1">
      <protection locked="0"/>
    </xf>
    <xf numFmtId="1" fontId="10" fillId="7" borderId="1018" xfId="0" applyNumberFormat="1" applyFont="1" applyFill="1" applyBorder="1" applyProtection="1">
      <protection locked="0"/>
    </xf>
    <xf numFmtId="1" fontId="10" fillId="7" borderId="711" xfId="0" applyNumberFormat="1" applyFont="1" applyFill="1" applyBorder="1" applyProtection="1">
      <protection locked="0"/>
    </xf>
    <xf numFmtId="1" fontId="10" fillId="0" borderId="680" xfId="0" applyNumberFormat="1" applyFont="1" applyBorder="1" applyProtection="1">
      <protection locked="0"/>
    </xf>
    <xf numFmtId="164" fontId="10" fillId="0" borderId="32" xfId="20" applyNumberFormat="1" applyFont="1" applyBorder="1" applyProtection="1"/>
    <xf numFmtId="1" fontId="10" fillId="7" borderId="1019" xfId="0" applyNumberFormat="1" applyFont="1" applyFill="1" applyBorder="1" applyProtection="1">
      <protection locked="0"/>
    </xf>
    <xf numFmtId="1" fontId="10" fillId="0" borderId="34" xfId="0" applyNumberFormat="1" applyFont="1" applyBorder="1" applyProtection="1">
      <protection locked="0"/>
    </xf>
    <xf numFmtId="164" fontId="10" fillId="0" borderId="38" xfId="20" applyNumberFormat="1" applyFont="1" applyBorder="1" applyAlignment="1" applyProtection="1">
      <alignment vertical="center"/>
    </xf>
    <xf numFmtId="1" fontId="10" fillId="35" borderId="1017" xfId="0" applyNumberFormat="1" applyFont="1" applyFill="1" applyBorder="1"/>
    <xf numFmtId="1" fontId="10" fillId="35" borderId="1018" xfId="0" applyNumberFormat="1" applyFont="1" applyFill="1" applyBorder="1"/>
    <xf numFmtId="1" fontId="10" fillId="24" borderId="1018" xfId="0" applyNumberFormat="1" applyFont="1" applyFill="1" applyBorder="1"/>
    <xf numFmtId="1" fontId="10" fillId="24" borderId="1019" xfId="0" applyNumberFormat="1" applyFont="1" applyFill="1" applyBorder="1"/>
    <xf numFmtId="164" fontId="79" fillId="24" borderId="36" xfId="22" applyNumberFormat="1" applyFont="1" applyFill="1" applyBorder="1" applyProtection="1"/>
    <xf numFmtId="164" fontId="10" fillId="5" borderId="969" xfId="20" applyNumberFormat="1" applyFont="1" applyFill="1" applyBorder="1" applyAlignment="1" applyProtection="1">
      <alignment horizontal="left"/>
    </xf>
    <xf numFmtId="49" fontId="79" fillId="5" borderId="25" xfId="20" applyNumberFormat="1" applyFont="1" applyFill="1" applyBorder="1" applyAlignment="1" applyProtection="1">
      <alignment horizontal="center"/>
    </xf>
    <xf numFmtId="164" fontId="10" fillId="5" borderId="1020" xfId="20" applyNumberFormat="1" applyFont="1" applyFill="1" applyBorder="1" applyProtection="1"/>
    <xf numFmtId="49" fontId="79" fillId="5" borderId="675" xfId="20" applyNumberFormat="1" applyFont="1" applyFill="1" applyBorder="1" applyAlignment="1" applyProtection="1">
      <alignment horizontal="center"/>
    </xf>
    <xf numFmtId="166" fontId="79" fillId="5" borderId="676" xfId="20" applyNumberFormat="1" applyFont="1" applyFill="1" applyBorder="1" applyAlignment="1" applyProtection="1">
      <alignment horizontal="center"/>
    </xf>
    <xf numFmtId="166" fontId="79" fillId="5" borderId="1001" xfId="20" applyNumberFormat="1" applyFont="1" applyFill="1" applyBorder="1" applyAlignment="1" applyProtection="1">
      <alignment horizontal="center"/>
    </xf>
    <xf numFmtId="166" fontId="79" fillId="5" borderId="708" xfId="20" applyNumberFormat="1" applyFont="1" applyFill="1" applyBorder="1" applyAlignment="1" applyProtection="1">
      <alignment horizontal="center"/>
    </xf>
    <xf numFmtId="166" fontId="79" fillId="5" borderId="677" xfId="20" applyNumberFormat="1" applyFont="1" applyFill="1" applyBorder="1" applyAlignment="1" applyProtection="1">
      <alignment horizontal="center"/>
    </xf>
    <xf numFmtId="166" fontId="79" fillId="5" borderId="675" xfId="20" applyNumberFormat="1" applyFont="1" applyFill="1" applyBorder="1" applyAlignment="1" applyProtection="1">
      <alignment horizontal="center"/>
    </xf>
    <xf numFmtId="166" fontId="79" fillId="5" borderId="1016" xfId="20" applyNumberFormat="1" applyFont="1" applyFill="1" applyBorder="1" applyAlignment="1" applyProtection="1">
      <alignment horizontal="center"/>
    </xf>
    <xf numFmtId="166" fontId="79" fillId="5" borderId="1008" xfId="20" applyNumberFormat="1" applyFont="1" applyFill="1" applyBorder="1" applyAlignment="1" applyProtection="1">
      <alignment horizontal="center"/>
    </xf>
    <xf numFmtId="0" fontId="26" fillId="0" borderId="978" xfId="32" applyFont="1" applyBorder="1" applyAlignment="1">
      <alignment horizontal="left" wrapText="1"/>
    </xf>
    <xf numFmtId="0" fontId="26" fillId="0" borderId="829" xfId="32" applyFont="1" applyBorder="1" applyAlignment="1">
      <alignment horizontal="left" wrapText="1"/>
    </xf>
    <xf numFmtId="166" fontId="79" fillId="5" borderId="0" xfId="20" applyNumberFormat="1" applyFont="1" applyFill="1" applyBorder="1" applyAlignment="1" applyProtection="1">
      <alignment horizontal="center"/>
    </xf>
    <xf numFmtId="1" fontId="10" fillId="0" borderId="675" xfId="32" applyNumberFormat="1" applyFont="1" applyBorder="1" applyAlignment="1">
      <alignment horizontal="center" vertical="center"/>
    </xf>
    <xf numFmtId="1" fontId="10" fillId="0" borderId="675" xfId="32" applyNumberFormat="1" applyFont="1" applyBorder="1" applyAlignment="1">
      <alignment horizontal="center" vertical="center" wrapText="1"/>
    </xf>
    <xf numFmtId="1" fontId="10" fillId="4" borderId="1020" xfId="32" applyNumberFormat="1" applyFont="1" applyFill="1" applyBorder="1" applyAlignment="1">
      <alignment horizontal="center" vertical="center" wrapText="1"/>
    </xf>
    <xf numFmtId="1" fontId="10" fillId="4" borderId="1014" xfId="32" applyNumberFormat="1" applyFont="1" applyFill="1" applyBorder="1" applyAlignment="1">
      <alignment horizontal="center" vertical="center" wrapText="1"/>
    </xf>
    <xf numFmtId="1" fontId="10" fillId="4" borderId="1016" xfId="32" applyNumberFormat="1" applyFont="1" applyFill="1" applyBorder="1" applyAlignment="1">
      <alignment horizontal="center" vertical="center" wrapText="1"/>
    </xf>
    <xf numFmtId="1" fontId="95" fillId="0" borderId="1008" xfId="32" applyNumberFormat="1" applyFont="1" applyBorder="1" applyAlignment="1">
      <alignment horizontal="center" vertical="center" wrapText="1"/>
    </xf>
    <xf numFmtId="1" fontId="95" fillId="0" borderId="675" xfId="32" applyNumberFormat="1" applyFont="1" applyBorder="1" applyAlignment="1">
      <alignment horizontal="center" vertical="center" wrapText="1"/>
    </xf>
    <xf numFmtId="1" fontId="10" fillId="0" borderId="689" xfId="32" applyNumberFormat="1" applyFont="1" applyBorder="1" applyAlignment="1">
      <alignment horizontal="center" vertical="center"/>
    </xf>
    <xf numFmtId="1" fontId="10" fillId="0" borderId="675" xfId="32" applyNumberFormat="1" applyFont="1" applyBorder="1" applyAlignment="1">
      <alignment horizontal="center" vertical="center"/>
    </xf>
    <xf numFmtId="1" fontId="10" fillId="0" borderId="675" xfId="32" applyNumberFormat="1" applyFont="1" applyBorder="1" applyAlignment="1">
      <alignment horizontal="center" vertical="center" wrapText="1"/>
    </xf>
    <xf numFmtId="1" fontId="10" fillId="0" borderId="689" xfId="32" applyNumberFormat="1" applyFont="1" applyBorder="1" applyAlignment="1">
      <alignment horizontal="center" vertical="center" wrapText="1"/>
    </xf>
    <xf numFmtId="0" fontId="10" fillId="0" borderId="679" xfId="32" applyFont="1" applyBorder="1" applyAlignment="1">
      <alignment horizontal="left" vertical="center" wrapText="1"/>
    </xf>
    <xf numFmtId="1" fontId="10" fillId="0" borderId="679" xfId="32" applyNumberFormat="1" applyFont="1" applyBorder="1" applyAlignment="1">
      <alignment horizontal="center" vertical="center" wrapText="1"/>
    </xf>
    <xf numFmtId="1" fontId="10" fillId="0" borderId="679" xfId="32" applyNumberFormat="1" applyFont="1" applyBorder="1" applyProtection="1">
      <protection locked="0"/>
    </xf>
    <xf numFmtId="1" fontId="10" fillId="0" borderId="691" xfId="32" applyNumberFormat="1" applyFont="1" applyBorder="1" applyProtection="1">
      <protection locked="0"/>
    </xf>
    <xf numFmtId="1" fontId="10" fillId="0" borderId="680" xfId="32" applyNumberFormat="1" applyFont="1" applyBorder="1" applyProtection="1">
      <protection locked="0"/>
    </xf>
    <xf numFmtId="0" fontId="10" fillId="0" borderId="36" xfId="32" applyFont="1" applyBorder="1" applyAlignment="1">
      <alignment horizontal="left" vertical="center" wrapText="1"/>
    </xf>
    <xf numFmtId="1" fontId="10" fillId="0" borderId="36" xfId="32" applyNumberFormat="1" applyFont="1" applyBorder="1" applyAlignment="1">
      <alignment horizontal="center" vertical="center" wrapText="1"/>
    </xf>
    <xf numFmtId="1" fontId="10" fillId="0" borderId="36" xfId="32" applyNumberFormat="1" applyFont="1" applyBorder="1" applyProtection="1">
      <protection locked="0"/>
    </xf>
    <xf numFmtId="1" fontId="10" fillId="0" borderId="1021" xfId="32" applyNumberFormat="1" applyFont="1" applyBorder="1" applyProtection="1">
      <protection locked="0"/>
    </xf>
    <xf numFmtId="1" fontId="10" fillId="0" borderId="34" xfId="32" applyNumberFormat="1" applyFont="1" applyBorder="1" applyProtection="1">
      <protection locked="0"/>
    </xf>
    <xf numFmtId="0" fontId="10" fillId="0" borderId="44" xfId="32" applyFont="1" applyBorder="1" applyAlignment="1">
      <alignment horizontal="left" vertical="center" wrapText="1"/>
    </xf>
    <xf numFmtId="1" fontId="10" fillId="0" borderId="44" xfId="32" applyNumberFormat="1" applyFont="1" applyBorder="1" applyAlignment="1">
      <alignment horizontal="center" vertical="center" wrapText="1"/>
    </xf>
    <xf numFmtId="1" fontId="10" fillId="0" borderId="44" xfId="32" applyNumberFormat="1" applyFont="1" applyBorder="1" applyProtection="1">
      <protection locked="0"/>
    </xf>
    <xf numFmtId="1" fontId="10" fillId="0" borderId="694" xfId="32" applyNumberFormat="1" applyFont="1" applyBorder="1" applyProtection="1">
      <protection locked="0"/>
    </xf>
    <xf numFmtId="1" fontId="10" fillId="0" borderId="47" xfId="32" applyNumberFormat="1" applyFont="1" applyBorder="1" applyProtection="1">
      <protection locked="0"/>
    </xf>
    <xf numFmtId="164" fontId="10" fillId="0" borderId="1020" xfId="20" applyNumberFormat="1" applyFont="1" applyBorder="1" applyProtection="1"/>
    <xf numFmtId="1" fontId="10" fillId="0" borderId="1008" xfId="32" applyNumberFormat="1" applyFont="1" applyBorder="1" applyAlignment="1">
      <alignment horizontal="center" vertical="center" wrapText="1"/>
    </xf>
    <xf numFmtId="164" fontId="26" fillId="0" borderId="1022" xfId="20" applyNumberFormat="1" applyFont="1" applyBorder="1" applyAlignment="1" applyProtection="1">
      <alignment horizontal="left"/>
    </xf>
    <xf numFmtId="164" fontId="79" fillId="0" borderId="0" xfId="20" applyNumberFormat="1" applyFont="1" applyBorder="1" applyProtection="1"/>
    <xf numFmtId="164" fontId="79" fillId="0" borderId="0" xfId="20" applyNumberFormat="1" applyFont="1" applyBorder="1" applyAlignment="1" applyProtection="1">
      <alignment horizontal="center"/>
    </xf>
    <xf numFmtId="164" fontId="79" fillId="5" borderId="675" xfId="7" applyNumberFormat="1" applyFont="1" applyFill="1" applyBorder="1" applyAlignment="1">
      <alignment horizontal="center"/>
    </xf>
    <xf numFmtId="164" fontId="79" fillId="5" borderId="689" xfId="7" applyNumberFormat="1" applyFont="1" applyFill="1" applyBorder="1" applyAlignment="1">
      <alignment horizontal="center"/>
    </xf>
    <xf numFmtId="1" fontId="10" fillId="0" borderId="1008" xfId="0" applyNumberFormat="1" applyFont="1" applyBorder="1" applyAlignment="1">
      <alignment horizontal="center" vertical="center" wrapText="1"/>
    </xf>
    <xf numFmtId="1" fontId="10" fillId="0" borderId="1001" xfId="0" applyNumberFormat="1" applyFont="1" applyBorder="1" applyAlignment="1">
      <alignment horizontal="center" vertical="center" wrapText="1"/>
    </xf>
    <xf numFmtId="1" fontId="10" fillId="0" borderId="677" xfId="0" applyNumberFormat="1" applyFont="1" applyBorder="1" applyAlignment="1">
      <alignment horizontal="center" vertical="center"/>
    </xf>
    <xf numFmtId="0" fontId="10" fillId="0" borderId="675" xfId="32" applyFont="1" applyBorder="1" applyAlignment="1">
      <alignment horizontal="left" vertical="center" wrapText="1"/>
    </xf>
    <xf numFmtId="49" fontId="79" fillId="5" borderId="675" xfId="20" applyNumberFormat="1" applyFont="1" applyFill="1" applyBorder="1" applyAlignment="1" applyProtection="1">
      <alignment horizontal="center" vertical="center"/>
    </xf>
    <xf numFmtId="1" fontId="10" fillId="7" borderId="676" xfId="0" applyNumberFormat="1" applyFont="1" applyFill="1" applyBorder="1" applyProtection="1">
      <protection locked="0"/>
    </xf>
    <xf numFmtId="1" fontId="10" fillId="7" borderId="708" xfId="0" applyNumberFormat="1" applyFont="1" applyFill="1" applyBorder="1" applyProtection="1">
      <protection locked="0"/>
    </xf>
    <xf numFmtId="1" fontId="10" fillId="7" borderId="677" xfId="0" applyNumberFormat="1" applyFont="1" applyFill="1" applyBorder="1" applyProtection="1">
      <protection locked="0"/>
    </xf>
    <xf numFmtId="1" fontId="10" fillId="7" borderId="675" xfId="0" applyNumberFormat="1" applyFont="1" applyFill="1" applyBorder="1" applyProtection="1">
      <protection locked="0"/>
    </xf>
    <xf numFmtId="1" fontId="10" fillId="7" borderId="689" xfId="0" applyNumberFormat="1" applyFont="1" applyFill="1" applyBorder="1" applyProtection="1">
      <protection locked="0"/>
    </xf>
    <xf numFmtId="1" fontId="10" fillId="7" borderId="1008" xfId="0" applyNumberFormat="1" applyFont="1" applyFill="1" applyBorder="1" applyProtection="1">
      <protection locked="0"/>
    </xf>
    <xf numFmtId="164" fontId="26" fillId="0" borderId="782" xfId="20" applyNumberFormat="1" applyFont="1" applyBorder="1" applyAlignment="1" applyProtection="1">
      <alignment horizontal="left"/>
    </xf>
    <xf numFmtId="166" fontId="79" fillId="0" borderId="0" xfId="20" applyNumberFormat="1" applyFont="1" applyBorder="1" applyAlignment="1" applyProtection="1">
      <alignment horizontal="center"/>
    </xf>
    <xf numFmtId="1" fontId="10" fillId="0" borderId="0" xfId="0" applyNumberFormat="1" applyFont="1" applyProtection="1">
      <protection locked="0"/>
    </xf>
    <xf numFmtId="164" fontId="10" fillId="5" borderId="884" xfId="20" applyNumberFormat="1" applyFont="1" applyFill="1" applyBorder="1" applyAlignment="1" applyProtection="1">
      <alignment horizontal="center" vertical="center"/>
    </xf>
    <xf numFmtId="164" fontId="10" fillId="4" borderId="1020" xfId="20" applyNumberFormat="1" applyFont="1" applyFill="1" applyBorder="1" applyAlignment="1" applyProtection="1">
      <alignment horizontal="center" vertical="center"/>
    </xf>
    <xf numFmtId="164" fontId="10" fillId="4" borderId="1014" xfId="20" applyNumberFormat="1" applyFont="1" applyFill="1" applyBorder="1" applyAlignment="1" applyProtection="1">
      <alignment horizontal="center" vertical="center"/>
    </xf>
    <xf numFmtId="164" fontId="10" fillId="4" borderId="1008" xfId="20" applyNumberFormat="1" applyFont="1" applyFill="1" applyBorder="1" applyAlignment="1" applyProtection="1">
      <alignment horizontal="center" vertical="center"/>
    </xf>
    <xf numFmtId="164" fontId="10" fillId="0" borderId="535" xfId="20" applyNumberFormat="1" applyFont="1" applyBorder="1" applyAlignment="1" applyProtection="1">
      <alignment horizontal="center" vertical="center"/>
    </xf>
    <xf numFmtId="164" fontId="10" fillId="0" borderId="537" xfId="20" applyNumberFormat="1" applyFont="1" applyBorder="1" applyAlignment="1" applyProtection="1">
      <alignment horizontal="center" vertical="center"/>
    </xf>
    <xf numFmtId="1" fontId="10" fillId="0" borderId="1020" xfId="0" applyNumberFormat="1" applyFont="1" applyBorder="1" applyAlignment="1">
      <alignment horizontal="center" vertical="center" wrapText="1"/>
    </xf>
    <xf numFmtId="1" fontId="10" fillId="0" borderId="1014" xfId="0" applyNumberFormat="1" applyFont="1" applyBorder="1" applyAlignment="1">
      <alignment horizontal="center" vertical="center" wrapText="1"/>
    </xf>
    <xf numFmtId="1" fontId="10" fillId="0" borderId="1023" xfId="0" applyNumberFormat="1" applyFont="1" applyBorder="1" applyAlignment="1">
      <alignment horizontal="center" vertical="center" wrapText="1"/>
    </xf>
    <xf numFmtId="1" fontId="79" fillId="0" borderId="0" xfId="0" applyNumberFormat="1" applyFont="1" applyAlignment="1">
      <alignment horizontal="center" vertical="center" wrapText="1"/>
    </xf>
    <xf numFmtId="1" fontId="5" fillId="4" borderId="85" xfId="0" applyNumberFormat="1" applyFont="1" applyFill="1" applyBorder="1" applyAlignment="1">
      <alignment horizontal="center" vertical="center" wrapText="1"/>
    </xf>
    <xf numFmtId="164" fontId="10" fillId="5" borderId="706" xfId="20" applyNumberFormat="1" applyFont="1" applyFill="1" applyBorder="1" applyAlignment="1" applyProtection="1">
      <alignment horizontal="center" vertical="center"/>
    </xf>
    <xf numFmtId="164" fontId="10" fillId="4" borderId="675" xfId="20" applyNumberFormat="1" applyFont="1" applyFill="1" applyBorder="1" applyAlignment="1" applyProtection="1">
      <alignment horizontal="center" vertical="center" wrapText="1"/>
    </xf>
    <xf numFmtId="164" fontId="10" fillId="4" borderId="1008" xfId="21" applyNumberFormat="1" applyFont="1" applyFill="1" applyBorder="1" applyAlignment="1">
      <alignment horizontal="center" vertical="center"/>
    </xf>
    <xf numFmtId="164" fontId="10" fillId="4" borderId="675" xfId="21" applyNumberFormat="1" applyFont="1" applyFill="1" applyBorder="1" applyAlignment="1">
      <alignment horizontal="center" vertical="center"/>
    </xf>
    <xf numFmtId="164" fontId="10" fillId="0" borderId="978" xfId="20" applyNumberFormat="1" applyFont="1" applyBorder="1" applyAlignment="1" applyProtection="1">
      <alignment horizontal="center" vertical="center"/>
    </xf>
    <xf numFmtId="164" fontId="10" fillId="0" borderId="979" xfId="20" applyNumberFormat="1" applyFont="1" applyBorder="1" applyAlignment="1" applyProtection="1">
      <alignment horizontal="center" vertical="center"/>
    </xf>
    <xf numFmtId="1" fontId="10" fillId="0" borderId="978" xfId="0" applyNumberFormat="1" applyFont="1" applyBorder="1" applyAlignment="1">
      <alignment horizontal="center" vertical="center" wrapText="1"/>
    </xf>
    <xf numFmtId="1" fontId="10" fillId="0" borderId="1020" xfId="0" applyNumberFormat="1" applyFont="1" applyBorder="1" applyAlignment="1">
      <alignment horizontal="center" vertical="center"/>
    </xf>
    <xf numFmtId="1" fontId="10" fillId="0" borderId="1014" xfId="0" applyNumberFormat="1" applyFont="1" applyBorder="1" applyAlignment="1">
      <alignment horizontal="center" vertical="center"/>
    </xf>
    <xf numFmtId="1" fontId="10" fillId="0" borderId="1008" xfId="0" applyNumberFormat="1" applyFont="1" applyBorder="1" applyAlignment="1">
      <alignment horizontal="center" vertical="center"/>
    </xf>
    <xf numFmtId="1" fontId="10" fillId="0" borderId="313" xfId="0" applyNumberFormat="1" applyFont="1" applyBorder="1" applyAlignment="1">
      <alignment horizontal="center" vertical="center" wrapText="1"/>
    </xf>
    <xf numFmtId="1" fontId="5" fillId="4" borderId="978" xfId="0" applyNumberFormat="1" applyFont="1" applyFill="1" applyBorder="1" applyAlignment="1">
      <alignment horizontal="center" vertical="center" wrapText="1"/>
    </xf>
    <xf numFmtId="164" fontId="10" fillId="5" borderId="969" xfId="20" applyNumberFormat="1" applyFont="1" applyFill="1" applyBorder="1" applyAlignment="1" applyProtection="1">
      <alignment horizontal="center" vertical="center"/>
    </xf>
    <xf numFmtId="164" fontId="10" fillId="5" borderId="676" xfId="20" applyNumberFormat="1" applyFont="1" applyFill="1" applyBorder="1" applyAlignment="1" applyProtection="1">
      <alignment horizontal="center" vertical="center" wrapText="1"/>
    </xf>
    <xf numFmtId="164" fontId="10" fillId="5" borderId="1008" xfId="20" applyNumberFormat="1" applyFont="1" applyFill="1" applyBorder="1" applyAlignment="1" applyProtection="1">
      <alignment horizontal="center" vertical="center"/>
    </xf>
    <xf numFmtId="1" fontId="10" fillId="0" borderId="1008" xfId="0" applyNumberFormat="1" applyFont="1" applyBorder="1" applyAlignment="1">
      <alignment horizontal="center" vertical="center" wrapText="1"/>
    </xf>
    <xf numFmtId="1" fontId="10" fillId="0" borderId="1020" xfId="0" applyNumberFormat="1" applyFont="1" applyBorder="1" applyAlignment="1">
      <alignment horizontal="center" vertical="center"/>
    </xf>
    <xf numFmtId="1" fontId="10" fillId="0" borderId="676" xfId="0" applyNumberFormat="1" applyFont="1" applyBorder="1" applyAlignment="1">
      <alignment horizontal="center" vertical="center"/>
    </xf>
    <xf numFmtId="1" fontId="10" fillId="0" borderId="974" xfId="0" applyNumberFormat="1" applyFont="1" applyBorder="1" applyAlignment="1">
      <alignment horizontal="center" vertical="center"/>
    </xf>
    <xf numFmtId="1" fontId="10" fillId="0" borderId="777" xfId="0" applyNumberFormat="1" applyFont="1" applyBorder="1" applyAlignment="1">
      <alignment horizontal="center" vertical="center" wrapText="1"/>
    </xf>
    <xf numFmtId="1" fontId="10" fillId="0" borderId="675" xfId="0" applyNumberFormat="1" applyFont="1" applyBorder="1" applyAlignment="1">
      <alignment horizontal="center" vertical="center" wrapText="1"/>
    </xf>
    <xf numFmtId="3" fontId="79" fillId="0" borderId="0" xfId="0" applyNumberFormat="1" applyFont="1" applyAlignment="1">
      <alignment horizontal="center" vertical="center" wrapText="1"/>
    </xf>
    <xf numFmtId="1" fontId="10" fillId="11" borderId="1025" xfId="33" applyNumberFormat="1" applyFont="1" applyBorder="1" applyProtection="1">
      <protection locked="0"/>
    </xf>
    <xf numFmtId="1" fontId="10" fillId="11" borderId="1026" xfId="33" applyNumberFormat="1" applyFont="1" applyBorder="1" applyProtection="1">
      <protection locked="0"/>
    </xf>
    <xf numFmtId="1" fontId="10" fillId="7" borderId="1027" xfId="0" applyNumberFormat="1" applyFont="1" applyFill="1" applyBorder="1" applyProtection="1">
      <protection locked="0"/>
    </xf>
    <xf numFmtId="1" fontId="10" fillId="7" borderId="1026" xfId="0" applyNumberFormat="1" applyFont="1" applyFill="1" applyBorder="1" applyProtection="1">
      <protection locked="0"/>
    </xf>
    <xf numFmtId="1" fontId="10" fillId="0" borderId="1028" xfId="0" applyNumberFormat="1" applyFont="1" applyBorder="1"/>
    <xf numFmtId="1" fontId="10" fillId="7" borderId="1029" xfId="0" applyNumberFormat="1" applyFont="1" applyFill="1" applyBorder="1" applyProtection="1">
      <protection locked="0"/>
    </xf>
    <xf numFmtId="49" fontId="10" fillId="7" borderId="1029" xfId="0" applyNumberFormat="1" applyFont="1" applyFill="1" applyBorder="1" applyProtection="1">
      <protection locked="0"/>
    </xf>
    <xf numFmtId="1" fontId="10" fillId="7" borderId="1030" xfId="0" applyNumberFormat="1" applyFont="1" applyFill="1" applyBorder="1" applyProtection="1">
      <protection locked="0"/>
    </xf>
    <xf numFmtId="1" fontId="10" fillId="7" borderId="1031" xfId="0" applyNumberFormat="1" applyFont="1" applyFill="1" applyBorder="1" applyProtection="1">
      <protection locked="0"/>
    </xf>
    <xf numFmtId="1" fontId="10" fillId="7" borderId="1032" xfId="0" applyNumberFormat="1" applyFont="1" applyFill="1" applyBorder="1" applyProtection="1">
      <protection locked="0"/>
    </xf>
    <xf numFmtId="1" fontId="10" fillId="8" borderId="1031" xfId="0" applyNumberFormat="1" applyFont="1" applyFill="1" applyBorder="1"/>
    <xf numFmtId="1" fontId="10" fillId="8" borderId="1032" xfId="0" applyNumberFormat="1" applyFont="1" applyFill="1" applyBorder="1"/>
    <xf numFmtId="1" fontId="10" fillId="8" borderId="1030" xfId="0" applyNumberFormat="1" applyFont="1" applyFill="1" applyBorder="1"/>
    <xf numFmtId="1" fontId="10" fillId="11" borderId="1031" xfId="33" applyNumberFormat="1" applyFont="1" applyBorder="1" applyProtection="1">
      <protection locked="0"/>
    </xf>
    <xf numFmtId="1" fontId="10" fillId="11" borderId="1030" xfId="33" applyNumberFormat="1" applyFont="1" applyBorder="1" applyProtection="1">
      <protection locked="0"/>
    </xf>
    <xf numFmtId="1" fontId="10" fillId="0" borderId="1028" xfId="0" applyNumberFormat="1" applyFont="1" applyBorder="1" applyAlignment="1">
      <alignment wrapText="1"/>
    </xf>
    <xf numFmtId="1" fontId="10" fillId="7" borderId="1033" xfId="0" applyNumberFormat="1" applyFont="1" applyFill="1" applyBorder="1" applyProtection="1">
      <protection locked="0"/>
    </xf>
    <xf numFmtId="0" fontId="79" fillId="0" borderId="0" xfId="31" applyFont="1" applyBorder="1" applyAlignment="1" applyProtection="1"/>
    <xf numFmtId="1" fontId="10" fillId="27" borderId="1030" xfId="0" applyNumberFormat="1" applyFont="1" applyFill="1" applyBorder="1"/>
    <xf numFmtId="1" fontId="10" fillId="27" borderId="1031" xfId="0" applyNumberFormat="1" applyFont="1" applyFill="1" applyBorder="1"/>
    <xf numFmtId="1" fontId="10" fillId="0" borderId="85" xfId="0" applyNumberFormat="1" applyFont="1" applyBorder="1"/>
    <xf numFmtId="1" fontId="10" fillId="7" borderId="1034" xfId="0" applyNumberFormat="1" applyFont="1" applyFill="1" applyBorder="1" applyProtection="1">
      <protection locked="0"/>
    </xf>
    <xf numFmtId="1" fontId="10" fillId="7" borderId="1035" xfId="0" applyNumberFormat="1" applyFont="1" applyFill="1" applyBorder="1" applyProtection="1">
      <protection locked="0"/>
    </xf>
    <xf numFmtId="1" fontId="10" fillId="7" borderId="1036" xfId="0" applyNumberFormat="1" applyFont="1" applyFill="1" applyBorder="1" applyProtection="1">
      <protection locked="0"/>
    </xf>
    <xf numFmtId="164" fontId="79" fillId="5" borderId="1020" xfId="20" applyNumberFormat="1" applyFont="1" applyFill="1" applyBorder="1" applyAlignment="1" applyProtection="1">
      <alignment vertical="center" wrapText="1"/>
    </xf>
    <xf numFmtId="49" fontId="79" fillId="5" borderId="675" xfId="22" applyNumberFormat="1" applyFont="1" applyFill="1" applyBorder="1" applyAlignment="1" applyProtection="1">
      <alignment horizontal="center"/>
    </xf>
    <xf numFmtId="166" fontId="79" fillId="5" borderId="676" xfId="22" applyNumberFormat="1" applyFont="1" applyFill="1" applyBorder="1" applyProtection="1"/>
    <xf numFmtId="166" fontId="79" fillId="5" borderId="708" xfId="22" applyNumberFormat="1" applyFont="1" applyFill="1" applyBorder="1" applyProtection="1"/>
    <xf numFmtId="166" fontId="79" fillId="5" borderId="1001" xfId="22" applyNumberFormat="1" applyFont="1" applyFill="1" applyBorder="1" applyProtection="1"/>
    <xf numFmtId="166" fontId="79" fillId="5" borderId="1008" xfId="22" applyNumberFormat="1" applyFont="1" applyFill="1" applyBorder="1" applyProtection="1"/>
    <xf numFmtId="166" fontId="79" fillId="5" borderId="675" xfId="22" applyNumberFormat="1" applyFont="1" applyFill="1" applyBorder="1" applyProtection="1"/>
    <xf numFmtId="166" fontId="79" fillId="5" borderId="1016" xfId="22" applyNumberFormat="1" applyFont="1" applyFill="1" applyBorder="1" applyProtection="1"/>
    <xf numFmtId="164" fontId="26" fillId="0" borderId="1037" xfId="20" applyNumberFormat="1" applyFont="1" applyBorder="1" applyAlignment="1" applyProtection="1">
      <alignment horizontal="left"/>
    </xf>
    <xf numFmtId="1" fontId="29" fillId="0" borderId="829" xfId="0" applyNumberFormat="1" applyFont="1" applyBorder="1"/>
    <xf numFmtId="0" fontId="79" fillId="0" borderId="0" xfId="31" applyFont="1" applyAlignment="1" applyProtection="1"/>
    <xf numFmtId="1" fontId="10" fillId="4" borderId="1020" xfId="0" applyNumberFormat="1" applyFont="1" applyFill="1" applyBorder="1" applyAlignment="1">
      <alignment horizontal="center" vertical="center"/>
    </xf>
    <xf numFmtId="1" fontId="10" fillId="4" borderId="1014" xfId="0" applyNumberFormat="1" applyFont="1" applyFill="1" applyBorder="1" applyAlignment="1">
      <alignment horizontal="center" vertical="center"/>
    </xf>
    <xf numFmtId="1" fontId="10" fillId="4" borderId="1016" xfId="0" applyNumberFormat="1" applyFont="1" applyFill="1" applyBorder="1" applyAlignment="1">
      <alignment horizontal="center" vertical="center"/>
    </xf>
    <xf numFmtId="0" fontId="79" fillId="5" borderId="0" xfId="31" applyFont="1" applyFill="1" applyAlignment="1" applyProtection="1"/>
    <xf numFmtId="1" fontId="10" fillId="0" borderId="978" xfId="0" applyNumberFormat="1" applyFont="1" applyBorder="1" applyAlignment="1">
      <alignment horizontal="center" vertical="center"/>
    </xf>
    <xf numFmtId="1" fontId="10" fillId="0" borderId="979" xfId="0" applyNumberFormat="1" applyFont="1" applyBorder="1" applyAlignment="1">
      <alignment horizontal="center" vertical="center"/>
    </xf>
    <xf numFmtId="1" fontId="10" fillId="4" borderId="1020" xfId="0" applyNumberFormat="1" applyFont="1" applyFill="1" applyBorder="1" applyAlignment="1">
      <alignment horizontal="center" vertical="center" wrapText="1"/>
    </xf>
    <xf numFmtId="1" fontId="10" fillId="4" borderId="1008" xfId="0" applyNumberFormat="1" applyFont="1" applyFill="1" applyBorder="1" applyAlignment="1">
      <alignment horizontal="center" vertical="center" wrapText="1"/>
    </xf>
    <xf numFmtId="1" fontId="10" fillId="4" borderId="1008" xfId="0" applyNumberFormat="1" applyFont="1" applyFill="1" applyBorder="1" applyAlignment="1">
      <alignment horizontal="center" vertical="center"/>
    </xf>
    <xf numFmtId="1" fontId="10" fillId="0" borderId="983" xfId="0" applyNumberFormat="1" applyFont="1" applyBorder="1" applyAlignment="1">
      <alignment horizontal="center" vertical="center" wrapText="1"/>
    </xf>
    <xf numFmtId="1" fontId="10" fillId="0" borderId="1008" xfId="0" applyNumberFormat="1" applyFont="1" applyBorder="1" applyAlignment="1">
      <alignment horizontal="center" vertical="center"/>
    </xf>
    <xf numFmtId="1" fontId="10" fillId="0" borderId="1038" xfId="0" applyNumberFormat="1" applyFont="1" applyBorder="1" applyAlignment="1">
      <alignment horizontal="center" vertical="center" wrapText="1"/>
    </xf>
    <xf numFmtId="1" fontId="10" fillId="0" borderId="580" xfId="0" applyNumberFormat="1" applyFont="1" applyBorder="1" applyAlignment="1">
      <alignment horizontal="center" vertical="center" wrapText="1"/>
    </xf>
    <xf numFmtId="164" fontId="10" fillId="0" borderId="675" xfId="20" applyNumberFormat="1" applyFont="1" applyBorder="1" applyAlignment="1" applyProtection="1">
      <alignment horizontal="center" vertical="center" wrapText="1"/>
    </xf>
    <xf numFmtId="164" fontId="10" fillId="0" borderId="884" xfId="20" applyNumberFormat="1" applyFont="1" applyBorder="1" applyAlignment="1" applyProtection="1">
      <alignment horizontal="center" vertical="center" wrapText="1"/>
    </xf>
    <xf numFmtId="1" fontId="10" fillId="0" borderId="970" xfId="0" applyNumberFormat="1" applyFont="1" applyBorder="1" applyAlignment="1">
      <alignment horizontal="center" vertical="center" wrapText="1"/>
    </xf>
    <xf numFmtId="1" fontId="10" fillId="0" borderId="535" xfId="0" applyNumberFormat="1" applyFont="1" applyBorder="1" applyAlignment="1">
      <alignment horizontal="left" vertical="center"/>
    </xf>
    <xf numFmtId="1" fontId="10" fillId="0" borderId="537" xfId="0" applyNumberFormat="1" applyFont="1" applyBorder="1" applyAlignment="1">
      <alignment horizontal="left" vertical="center"/>
    </xf>
    <xf numFmtId="1" fontId="10" fillId="0" borderId="676" xfId="0" applyNumberFormat="1" applyFont="1" applyBorder="1" applyAlignment="1">
      <alignment horizontal="right"/>
    </xf>
    <xf numFmtId="1" fontId="10" fillId="0" borderId="981" xfId="0" applyNumberFormat="1" applyFont="1" applyBorder="1" applyAlignment="1">
      <alignment horizontal="right"/>
    </xf>
    <xf numFmtId="1" fontId="10" fillId="0" borderId="537" xfId="0" applyNumberFormat="1" applyFont="1" applyBorder="1" applyAlignment="1">
      <alignment horizontal="right"/>
    </xf>
    <xf numFmtId="1" fontId="10" fillId="7" borderId="1038" xfId="0" applyNumberFormat="1" applyFont="1" applyFill="1" applyBorder="1" applyProtection="1">
      <protection locked="0"/>
    </xf>
    <xf numFmtId="1" fontId="10" fillId="7" borderId="580" xfId="0" applyNumberFormat="1" applyFont="1" applyFill="1" applyBorder="1" applyProtection="1">
      <protection locked="0"/>
    </xf>
    <xf numFmtId="1" fontId="10" fillId="7" borderId="1001" xfId="0" applyNumberFormat="1" applyFont="1" applyFill="1" applyBorder="1" applyProtection="1">
      <protection locked="0"/>
    </xf>
    <xf numFmtId="1" fontId="10" fillId="0" borderId="24" xfId="0" applyNumberFormat="1" applyFont="1" applyBorder="1" applyAlignment="1">
      <alignment horizontal="right" wrapText="1"/>
    </xf>
    <xf numFmtId="1" fontId="10" fillId="8" borderId="54" xfId="0" applyNumberFormat="1" applyFont="1" applyFill="1" applyBorder="1" applyAlignment="1">
      <alignment horizontal="right"/>
    </xf>
    <xf numFmtId="1" fontId="10" fillId="8" borderId="681" xfId="0" applyNumberFormat="1" applyFont="1" applyFill="1" applyBorder="1"/>
    <xf numFmtId="1" fontId="10" fillId="8" borderId="680" xfId="0" applyNumberFormat="1" applyFont="1" applyFill="1" applyBorder="1"/>
    <xf numFmtId="1" fontId="10" fillId="0" borderId="1030" xfId="0" applyNumberFormat="1" applyFont="1" applyBorder="1" applyAlignment="1">
      <alignment horizontal="right" wrapText="1"/>
    </xf>
    <xf numFmtId="1" fontId="10" fillId="0" borderId="1039" xfId="0" applyNumberFormat="1" applyFont="1" applyBorder="1" applyAlignment="1">
      <alignment horizontal="right"/>
    </xf>
    <xf numFmtId="1" fontId="10" fillId="0" borderId="1029" xfId="0" applyNumberFormat="1" applyFont="1" applyBorder="1" applyAlignment="1">
      <alignment horizontal="right"/>
    </xf>
    <xf numFmtId="1" fontId="10" fillId="7" borderId="1028" xfId="0" applyNumberFormat="1" applyFont="1" applyFill="1" applyBorder="1" applyProtection="1">
      <protection locked="0"/>
    </xf>
    <xf numFmtId="1" fontId="10" fillId="7" borderId="1040" xfId="0" applyNumberFormat="1" applyFont="1" applyFill="1" applyBorder="1" applyProtection="1">
      <protection locked="0"/>
    </xf>
    <xf numFmtId="1" fontId="10" fillId="7" borderId="1041" xfId="0" applyNumberFormat="1" applyFont="1" applyFill="1" applyBorder="1" applyProtection="1">
      <protection locked="0"/>
    </xf>
    <xf numFmtId="1" fontId="10" fillId="0" borderId="1042" xfId="0" applyNumberFormat="1" applyFont="1" applyBorder="1"/>
    <xf numFmtId="1" fontId="10" fillId="0" borderId="974" xfId="0" applyNumberFormat="1" applyFont="1" applyBorder="1" applyAlignment="1">
      <alignment horizontal="right"/>
    </xf>
    <xf numFmtId="1" fontId="10" fillId="0" borderId="995" xfId="0" applyNumberFormat="1" applyFont="1" applyBorder="1" applyAlignment="1">
      <alignment horizontal="right"/>
    </xf>
    <xf numFmtId="1" fontId="10" fillId="0" borderId="979" xfId="0" applyNumberFormat="1" applyFont="1" applyBorder="1" applyAlignment="1">
      <alignment horizontal="right"/>
    </xf>
    <xf numFmtId="1" fontId="10" fillId="8" borderId="1034" xfId="0" applyNumberFormat="1" applyFont="1" applyFill="1" applyBorder="1"/>
    <xf numFmtId="1" fontId="10" fillId="8" borderId="226" xfId="0" applyNumberFormat="1" applyFont="1" applyFill="1" applyBorder="1"/>
    <xf numFmtId="1" fontId="10" fillId="0" borderId="26" xfId="0" applyNumberFormat="1" applyFont="1" applyBorder="1" applyAlignment="1">
      <alignment horizontal="left" vertical="center"/>
    </xf>
    <xf numFmtId="1" fontId="10" fillId="0" borderId="60" xfId="0" applyNumberFormat="1" applyFont="1" applyBorder="1" applyAlignment="1">
      <alignment horizontal="left" vertical="center"/>
    </xf>
    <xf numFmtId="1" fontId="10" fillId="0" borderId="24" xfId="0" applyNumberFormat="1" applyFont="1" applyBorder="1" applyAlignment="1">
      <alignment horizontal="right"/>
    </xf>
    <xf numFmtId="1" fontId="10" fillId="0" borderId="1028" xfId="0" applyNumberFormat="1" applyFont="1" applyBorder="1" applyAlignment="1">
      <alignment horizontal="left" vertical="center"/>
    </xf>
    <xf numFmtId="1" fontId="10" fillId="0" borderId="1029" xfId="0" applyNumberFormat="1" applyFont="1" applyBorder="1" applyAlignment="1">
      <alignment horizontal="left" vertical="center"/>
    </xf>
    <xf numFmtId="1" fontId="10" fillId="0" borderId="1030" xfId="0" applyNumberFormat="1" applyFont="1" applyBorder="1" applyAlignment="1">
      <alignment horizontal="right"/>
    </xf>
    <xf numFmtId="1" fontId="10" fillId="0" borderId="1028" xfId="0" applyNumberFormat="1" applyFont="1" applyBorder="1" applyAlignment="1">
      <alignment horizontal="left" vertical="center" shrinkToFit="1"/>
    </xf>
    <xf numFmtId="1" fontId="10" fillId="0" borderId="1029" xfId="0" applyNumberFormat="1" applyFont="1" applyBorder="1" applyAlignment="1">
      <alignment horizontal="left" vertical="center" shrinkToFit="1"/>
    </xf>
    <xf numFmtId="1" fontId="10" fillId="0" borderId="1030" xfId="0" applyNumberFormat="1" applyFont="1" applyBorder="1" applyAlignment="1">
      <alignment horizontal="right" shrinkToFit="1"/>
    </xf>
    <xf numFmtId="1" fontId="10" fillId="0" borderId="1039" xfId="0" applyNumberFormat="1" applyFont="1" applyBorder="1" applyAlignment="1">
      <alignment horizontal="right" shrinkToFit="1"/>
    </xf>
    <xf numFmtId="1" fontId="10" fillId="0" borderId="1043" xfId="0" applyNumberFormat="1" applyFont="1" applyBorder="1" applyAlignment="1">
      <alignment horizontal="left" vertical="center"/>
    </xf>
    <xf numFmtId="1" fontId="10" fillId="0" borderId="1034" xfId="0" applyNumberFormat="1" applyFont="1" applyBorder="1" applyAlignment="1">
      <alignment horizontal="right"/>
    </xf>
    <xf numFmtId="1" fontId="10" fillId="0" borderId="1035" xfId="0" applyNumberFormat="1" applyFont="1" applyBorder="1" applyAlignment="1">
      <alignment horizontal="right"/>
    </xf>
    <xf numFmtId="1" fontId="10" fillId="7" borderId="1043" xfId="0" applyNumberFormat="1" applyFont="1" applyFill="1" applyBorder="1" applyProtection="1">
      <protection locked="0"/>
    </xf>
    <xf numFmtId="1" fontId="10" fillId="7" borderId="1044" xfId="0" applyNumberFormat="1" applyFont="1" applyFill="1" applyBorder="1" applyProtection="1">
      <protection locked="0"/>
    </xf>
    <xf numFmtId="1" fontId="10" fillId="0" borderId="974" xfId="0" applyNumberFormat="1" applyFont="1" applyBorder="1" applyAlignment="1">
      <alignment horizontal="right" wrapText="1"/>
    </xf>
    <xf numFmtId="1" fontId="10" fillId="0" borderId="995" xfId="0" applyNumberFormat="1" applyFont="1" applyBorder="1" applyAlignment="1">
      <alignment horizontal="right" wrapText="1"/>
    </xf>
    <xf numFmtId="1" fontId="10" fillId="0" borderId="974" xfId="0" applyNumberFormat="1" applyFont="1" applyBorder="1"/>
    <xf numFmtId="1" fontId="10" fillId="0" borderId="979" xfId="0" applyNumberFormat="1" applyFont="1" applyBorder="1"/>
    <xf numFmtId="1" fontId="10" fillId="0" borderId="676" xfId="0" applyNumberFormat="1" applyFont="1" applyBorder="1"/>
    <xf numFmtId="1" fontId="10" fillId="0" borderId="677" xfId="0" applyNumberFormat="1" applyFont="1" applyBorder="1"/>
    <xf numFmtId="1" fontId="10" fillId="0" borderId="1020" xfId="0" applyNumberFormat="1" applyFont="1" applyBorder="1"/>
    <xf numFmtId="1" fontId="10" fillId="0" borderId="971" xfId="0" applyNumberFormat="1" applyFont="1" applyBorder="1"/>
    <xf numFmtId="1" fontId="10" fillId="0" borderId="970" xfId="0" applyNumberFormat="1" applyFont="1" applyBorder="1"/>
    <xf numFmtId="166" fontId="79" fillId="5" borderId="979" xfId="22" applyNumberFormat="1" applyFont="1" applyFill="1" applyBorder="1" applyProtection="1"/>
    <xf numFmtId="164" fontId="26" fillId="0" borderId="1045" xfId="20" applyNumberFormat="1" applyFont="1" applyBorder="1" applyAlignment="1" applyProtection="1">
      <alignment horizontal="left"/>
    </xf>
    <xf numFmtId="0" fontId="79" fillId="0" borderId="0" xfId="31" applyFont="1" applyBorder="1" applyAlignment="1" applyProtection="1">
      <alignment horizontal="left"/>
    </xf>
    <xf numFmtId="0" fontId="79" fillId="5" borderId="0" xfId="31" applyFont="1" applyFill="1" applyBorder="1" applyAlignment="1" applyProtection="1">
      <alignment horizontal="left"/>
    </xf>
    <xf numFmtId="164" fontId="79" fillId="5" borderId="0" xfId="34" applyFont="1" applyFill="1" applyBorder="1" applyAlignment="1" applyProtection="1"/>
    <xf numFmtId="0" fontId="93" fillId="5" borderId="0" xfId="31" applyFont="1" applyFill="1" applyBorder="1" applyAlignment="1" applyProtection="1"/>
    <xf numFmtId="0" fontId="26" fillId="0" borderId="0" xfId="31" applyFont="1" applyBorder="1" applyAlignment="1" applyProtection="1"/>
    <xf numFmtId="1" fontId="10" fillId="3" borderId="884" xfId="0" applyNumberFormat="1" applyFont="1" applyFill="1" applyBorder="1" applyAlignment="1">
      <alignment horizontal="center" vertical="center" wrapText="1"/>
    </xf>
    <xf numFmtId="1" fontId="10" fillId="4" borderId="1014" xfId="0" applyNumberFormat="1" applyFont="1" applyFill="1" applyBorder="1" applyAlignment="1">
      <alignment horizontal="center" vertical="center" wrapText="1"/>
    </xf>
    <xf numFmtId="1" fontId="10" fillId="4" borderId="1016" xfId="0" applyNumberFormat="1" applyFont="1" applyFill="1" applyBorder="1" applyAlignment="1">
      <alignment horizontal="center" vertical="center" wrapText="1"/>
    </xf>
    <xf numFmtId="1" fontId="10" fillId="0" borderId="968" xfId="0" applyNumberFormat="1" applyFont="1" applyBorder="1" applyAlignment="1">
      <alignment horizontal="center" vertical="center" wrapText="1"/>
    </xf>
    <xf numFmtId="1" fontId="10" fillId="0" borderId="981" xfId="0" applyNumberFormat="1" applyFont="1" applyBorder="1" applyAlignment="1">
      <alignment horizontal="center" vertical="center" wrapText="1"/>
    </xf>
    <xf numFmtId="1" fontId="10" fillId="0" borderId="984" xfId="0" applyNumberFormat="1" applyFont="1" applyBorder="1" applyAlignment="1">
      <alignment horizontal="center" vertical="center" wrapText="1"/>
    </xf>
    <xf numFmtId="1" fontId="10" fillId="3" borderId="969" xfId="0" applyNumberFormat="1" applyFont="1" applyFill="1" applyBorder="1" applyAlignment="1">
      <alignment horizontal="center" vertical="center" wrapText="1"/>
    </xf>
    <xf numFmtId="1" fontId="10" fillId="3" borderId="1008" xfId="0" applyNumberFormat="1" applyFont="1" applyFill="1" applyBorder="1" applyAlignment="1">
      <alignment horizontal="center" vertical="center" wrapText="1"/>
    </xf>
    <xf numFmtId="1" fontId="10" fillId="0" borderId="972" xfId="0" applyNumberFormat="1" applyFont="1" applyBorder="1" applyAlignment="1">
      <alignment horizontal="center" vertical="center" wrapText="1"/>
    </xf>
    <xf numFmtId="1" fontId="10" fillId="0" borderId="995" xfId="0" applyNumberFormat="1" applyFont="1" applyBorder="1" applyAlignment="1">
      <alignment horizontal="center" vertical="center" wrapText="1"/>
    </xf>
    <xf numFmtId="1" fontId="10" fillId="0" borderId="973" xfId="0" applyNumberFormat="1" applyFont="1" applyBorder="1" applyAlignment="1">
      <alignment horizontal="center" vertical="center" wrapText="1"/>
    </xf>
    <xf numFmtId="164" fontId="10" fillId="0" borderId="1046" xfId="20" applyNumberFormat="1" applyFont="1" applyBorder="1" applyAlignment="1" applyProtection="1">
      <alignment vertical="center" wrapText="1"/>
    </xf>
    <xf numFmtId="1" fontId="10" fillId="0" borderId="1020" xfId="0" applyNumberFormat="1" applyFont="1" applyBorder="1" applyAlignment="1">
      <alignment vertical="center" wrapText="1"/>
    </xf>
    <xf numFmtId="1" fontId="10" fillId="0" borderId="675" xfId="0" applyNumberFormat="1" applyFont="1" applyBorder="1" applyAlignment="1">
      <alignment horizontal="center" wrapText="1"/>
    </xf>
    <xf numFmtId="1" fontId="10" fillId="0" borderId="1008" xfId="0" applyNumberFormat="1" applyFont="1" applyBorder="1" applyAlignment="1">
      <alignment horizontal="right" wrapText="1"/>
    </xf>
    <xf numFmtId="1" fontId="10" fillId="0" borderId="675" xfId="0" applyNumberFormat="1" applyFont="1" applyBorder="1" applyAlignment="1">
      <alignment horizontal="right"/>
    </xf>
    <xf numFmtId="1" fontId="10" fillId="0" borderId="971" xfId="0" applyNumberFormat="1" applyFont="1" applyBorder="1" applyAlignment="1">
      <alignment horizontal="right"/>
    </xf>
    <xf numFmtId="1" fontId="10" fillId="3" borderId="708" xfId="0" applyNumberFormat="1" applyFont="1" applyFill="1" applyBorder="1" applyAlignment="1">
      <alignment horizontal="right"/>
    </xf>
    <xf numFmtId="1" fontId="10" fillId="3" borderId="1008" xfId="0" applyNumberFormat="1" applyFont="1" applyFill="1" applyBorder="1" applyAlignment="1">
      <alignment horizontal="right"/>
    </xf>
    <xf numFmtId="0" fontId="26" fillId="0" borderId="1014" xfId="31" applyFont="1" applyBorder="1" applyAlignment="1" applyProtection="1"/>
    <xf numFmtId="164" fontId="79" fillId="0" borderId="0" xfId="34" applyFont="1" applyFill="1" applyBorder="1" applyAlignment="1" applyProtection="1"/>
    <xf numFmtId="164" fontId="79" fillId="0" borderId="1014" xfId="34" applyFont="1" applyFill="1" applyBorder="1" applyAlignment="1" applyProtection="1"/>
    <xf numFmtId="0" fontId="93" fillId="0" borderId="1014" xfId="31" applyFont="1" applyBorder="1" applyAlignment="1" applyProtection="1"/>
    <xf numFmtId="0" fontId="79" fillId="0" borderId="1014" xfId="31" applyFont="1" applyBorder="1" applyAlignment="1" applyProtection="1"/>
    <xf numFmtId="1" fontId="10" fillId="0" borderId="1047" xfId="0" applyNumberFormat="1" applyFont="1" applyBorder="1" applyAlignment="1">
      <alignment horizontal="center" vertical="center" wrapText="1"/>
    </xf>
    <xf numFmtId="1" fontId="5" fillId="4" borderId="969" xfId="0" applyNumberFormat="1" applyFont="1" applyFill="1" applyBorder="1" applyAlignment="1">
      <alignment horizontal="center" vertical="center" wrapText="1"/>
    </xf>
    <xf numFmtId="1" fontId="10" fillId="3" borderId="969" xfId="0" applyNumberFormat="1" applyFont="1" applyFill="1" applyBorder="1" applyAlignment="1">
      <alignment horizontal="center" vertical="center" wrapText="1"/>
    </xf>
    <xf numFmtId="1" fontId="10" fillId="0" borderId="979" xfId="0" applyNumberFormat="1" applyFont="1" applyBorder="1" applyAlignment="1">
      <alignment horizontal="center" vertical="center" wrapText="1"/>
    </xf>
    <xf numFmtId="164" fontId="10" fillId="0" borderId="26" xfId="20" applyNumberFormat="1" applyFont="1" applyBorder="1" applyAlignment="1" applyProtection="1">
      <alignment vertical="center" wrapText="1"/>
    </xf>
    <xf numFmtId="49" fontId="10" fillId="5" borderId="25" xfId="20" applyNumberFormat="1" applyFont="1" applyFill="1" applyBorder="1" applyAlignment="1" applyProtection="1">
      <alignment horizontal="center"/>
    </xf>
    <xf numFmtId="1" fontId="10" fillId="7" borderId="1048" xfId="0" applyNumberFormat="1" applyFont="1" applyFill="1" applyBorder="1" applyProtection="1">
      <protection locked="0"/>
    </xf>
    <xf numFmtId="1" fontId="10" fillId="7" borderId="1049" xfId="0" applyNumberFormat="1" applyFont="1" applyFill="1" applyBorder="1" applyProtection="1">
      <protection locked="0"/>
    </xf>
    <xf numFmtId="1" fontId="10" fillId="7" borderId="1050" xfId="0" applyNumberFormat="1" applyFont="1" applyFill="1" applyBorder="1" applyProtection="1">
      <protection locked="0"/>
    </xf>
    <xf numFmtId="1" fontId="10" fillId="7" borderId="1051" xfId="0" applyNumberFormat="1" applyFont="1" applyFill="1" applyBorder="1" applyProtection="1">
      <protection locked="0"/>
    </xf>
    <xf numFmtId="1" fontId="10" fillId="7" borderId="1052" xfId="0" applyNumberFormat="1" applyFont="1" applyFill="1" applyBorder="1" applyProtection="1">
      <protection locked="0"/>
    </xf>
    <xf numFmtId="49" fontId="10" fillId="0" borderId="675" xfId="0" applyNumberFormat="1" applyFont="1" applyBorder="1" applyAlignment="1">
      <alignment horizontal="center" wrapText="1"/>
    </xf>
    <xf numFmtId="1" fontId="10" fillId="0" borderId="675" xfId="0" applyNumberFormat="1" applyFont="1" applyBorder="1" applyAlignment="1">
      <alignment horizontal="right" wrapText="1"/>
    </xf>
    <xf numFmtId="1" fontId="10" fillId="0" borderId="1053" xfId="0" applyNumberFormat="1" applyFont="1" applyBorder="1" applyAlignment="1">
      <alignment horizontal="right"/>
    </xf>
    <xf numFmtId="1" fontId="10" fillId="3" borderId="1053" xfId="0" applyNumberFormat="1" applyFont="1" applyFill="1" applyBorder="1" applyAlignment="1">
      <alignment horizontal="right"/>
    </xf>
    <xf numFmtId="164" fontId="26" fillId="0" borderId="1054" xfId="20" applyNumberFormat="1" applyFont="1" applyBorder="1" applyAlignment="1" applyProtection="1">
      <alignment horizontal="left"/>
    </xf>
    <xf numFmtId="0" fontId="79" fillId="0" borderId="829" xfId="0" applyFont="1" applyBorder="1"/>
    <xf numFmtId="1" fontId="10" fillId="5" borderId="706" xfId="0" applyNumberFormat="1" applyFont="1" applyFill="1" applyBorder="1" applyAlignment="1" applyProtection="1">
      <alignment horizontal="center" vertical="center" wrapText="1"/>
      <protection hidden="1"/>
    </xf>
    <xf numFmtId="1" fontId="10" fillId="0" borderId="706" xfId="0" applyNumberFormat="1" applyFont="1" applyBorder="1" applyAlignment="1" applyProtection="1">
      <alignment horizontal="center" vertical="center" wrapText="1"/>
      <protection hidden="1"/>
    </xf>
    <xf numFmtId="1" fontId="10" fillId="4" borderId="1055" xfId="0" applyNumberFormat="1" applyFont="1" applyFill="1" applyBorder="1" applyAlignment="1">
      <alignment horizontal="center" vertical="center"/>
    </xf>
    <xf numFmtId="164" fontId="10" fillId="5" borderId="675" xfId="7" applyNumberFormat="1" applyFont="1" applyFill="1" applyBorder="1" applyAlignment="1">
      <alignment horizontal="center"/>
    </xf>
    <xf numFmtId="164" fontId="10" fillId="5" borderId="689" xfId="7" applyNumberFormat="1" applyFont="1" applyFill="1" applyBorder="1" applyAlignment="1">
      <alignment horizontal="center"/>
    </xf>
    <xf numFmtId="1" fontId="10" fillId="0" borderId="1056" xfId="0" applyNumberFormat="1" applyFont="1" applyBorder="1" applyAlignment="1">
      <alignment horizontal="center" vertical="center" wrapText="1"/>
    </xf>
    <xf numFmtId="1" fontId="10" fillId="0" borderId="1057" xfId="0" applyNumberFormat="1" applyFont="1" applyBorder="1" applyAlignment="1">
      <alignment horizontal="center" vertical="center" wrapText="1"/>
    </xf>
    <xf numFmtId="1" fontId="10" fillId="5" borderId="969" xfId="0" applyNumberFormat="1" applyFont="1" applyFill="1" applyBorder="1" applyAlignment="1" applyProtection="1">
      <alignment horizontal="center" vertical="center" wrapText="1"/>
      <protection hidden="1"/>
    </xf>
    <xf numFmtId="1" fontId="10" fillId="0" borderId="969" xfId="0" applyNumberFormat="1" applyFont="1" applyBorder="1" applyAlignment="1" applyProtection="1">
      <alignment horizontal="center" vertical="center" wrapText="1"/>
      <protection hidden="1"/>
    </xf>
    <xf numFmtId="1" fontId="10" fillId="4" borderId="988" xfId="0" applyNumberFormat="1" applyFont="1" applyFill="1" applyBorder="1" applyAlignment="1">
      <alignment horizontal="center" vertical="center" wrapText="1"/>
    </xf>
    <xf numFmtId="1" fontId="10" fillId="4" borderId="707" xfId="0" applyNumberFormat="1" applyFont="1" applyFill="1" applyBorder="1" applyAlignment="1">
      <alignment horizontal="center" vertical="center"/>
    </xf>
    <xf numFmtId="164" fontId="10" fillId="5" borderId="1058" xfId="20" applyNumberFormat="1" applyFont="1" applyFill="1" applyBorder="1" applyAlignment="1" applyProtection="1">
      <alignment horizontal="center" vertical="center"/>
    </xf>
    <xf numFmtId="1" fontId="10" fillId="0" borderId="1059" xfId="0" applyNumberFormat="1" applyFont="1" applyBorder="1" applyAlignment="1">
      <alignment horizontal="center" vertical="center" wrapText="1"/>
    </xf>
    <xf numFmtId="1" fontId="10" fillId="0" borderId="702" xfId="0" applyNumberFormat="1" applyFont="1" applyBorder="1" applyAlignment="1">
      <alignment vertical="center" wrapText="1"/>
    </xf>
    <xf numFmtId="1" fontId="10" fillId="3" borderId="679" xfId="0" applyNumberFormat="1" applyFont="1" applyFill="1" applyBorder="1" applyAlignment="1">
      <alignment horizontal="center" vertical="center"/>
    </xf>
    <xf numFmtId="1" fontId="10" fillId="16" borderId="1050" xfId="0" applyNumberFormat="1" applyFont="1" applyFill="1" applyBorder="1" applyProtection="1">
      <protection locked="0"/>
    </xf>
    <xf numFmtId="1" fontId="10" fillId="16" borderId="1060" xfId="0" applyNumberFormat="1" applyFont="1" applyFill="1" applyBorder="1" applyProtection="1">
      <protection locked="0"/>
    </xf>
    <xf numFmtId="1" fontId="10" fillId="16" borderId="1049" xfId="0" applyNumberFormat="1" applyFont="1" applyFill="1" applyBorder="1" applyProtection="1">
      <protection locked="0"/>
    </xf>
    <xf numFmtId="1" fontId="10" fillId="16" borderId="24" xfId="0" applyNumberFormat="1" applyFont="1" applyFill="1" applyBorder="1" applyProtection="1">
      <protection locked="0"/>
    </xf>
    <xf numFmtId="1" fontId="10" fillId="16" borderId="223" xfId="0" applyNumberFormat="1" applyFont="1" applyFill="1" applyBorder="1" applyProtection="1">
      <protection locked="0"/>
    </xf>
    <xf numFmtId="1" fontId="10" fillId="16" borderId="1061" xfId="0" applyNumberFormat="1" applyFont="1" applyFill="1" applyBorder="1" applyProtection="1">
      <protection locked="0"/>
    </xf>
    <xf numFmtId="1" fontId="10" fillId="16" borderId="1062" xfId="0" applyNumberFormat="1" applyFont="1" applyFill="1" applyBorder="1" applyProtection="1">
      <protection locked="0"/>
    </xf>
    <xf numFmtId="1" fontId="10" fillId="0" borderId="1049" xfId="0" applyNumberFormat="1" applyFont="1" applyBorder="1" applyProtection="1">
      <protection locked="0"/>
    </xf>
    <xf numFmtId="1" fontId="10" fillId="0" borderId="1063" xfId="0" applyNumberFormat="1" applyFont="1" applyBorder="1" applyAlignment="1">
      <alignment vertical="center" wrapText="1"/>
    </xf>
    <xf numFmtId="1" fontId="10" fillId="3" borderId="1048" xfId="0" applyNumberFormat="1" applyFont="1" applyFill="1" applyBorder="1" applyAlignment="1">
      <alignment horizontal="center" vertical="center"/>
    </xf>
    <xf numFmtId="1" fontId="10" fillId="16" borderId="1064" xfId="0" applyNumberFormat="1" applyFont="1" applyFill="1" applyBorder="1" applyProtection="1">
      <protection locked="0"/>
    </xf>
    <xf numFmtId="1" fontId="10" fillId="0" borderId="47" xfId="0" applyNumberFormat="1" applyFont="1" applyBorder="1" applyAlignment="1">
      <alignment vertical="center" wrapText="1"/>
    </xf>
    <xf numFmtId="1" fontId="10" fillId="3" borderId="969" xfId="0" applyNumberFormat="1" applyFont="1" applyFill="1" applyBorder="1" applyAlignment="1">
      <alignment horizontal="center" vertical="center"/>
    </xf>
    <xf numFmtId="1" fontId="10" fillId="16" borderId="974" xfId="0" applyNumberFormat="1" applyFont="1" applyFill="1" applyBorder="1" applyProtection="1">
      <protection locked="0"/>
    </xf>
    <xf numFmtId="1" fontId="10" fillId="16" borderId="995" xfId="0" applyNumberFormat="1" applyFont="1" applyFill="1" applyBorder="1" applyProtection="1">
      <protection locked="0"/>
    </xf>
    <xf numFmtId="1" fontId="10" fillId="16" borderId="979" xfId="0" applyNumberFormat="1" applyFont="1" applyFill="1" applyBorder="1" applyProtection="1">
      <protection locked="0"/>
    </xf>
    <xf numFmtId="1" fontId="10" fillId="16" borderId="980" xfId="0" applyNumberFormat="1" applyFont="1" applyFill="1" applyBorder="1" applyProtection="1">
      <protection locked="0"/>
    </xf>
    <xf numFmtId="1" fontId="10" fillId="16" borderId="1059" xfId="0" applyNumberFormat="1" applyFont="1" applyFill="1" applyBorder="1" applyProtection="1">
      <protection locked="0"/>
    </xf>
    <xf numFmtId="1" fontId="10" fillId="16" borderId="970" xfId="0" applyNumberFormat="1" applyFont="1" applyFill="1" applyBorder="1" applyProtection="1">
      <protection locked="0"/>
    </xf>
    <xf numFmtId="1" fontId="10" fillId="0" borderId="979" xfId="0" applyNumberFormat="1" applyFont="1" applyBorder="1" applyProtection="1">
      <protection locked="0"/>
    </xf>
    <xf numFmtId="1" fontId="79" fillId="0" borderId="884" xfId="0" applyNumberFormat="1" applyFont="1" applyBorder="1" applyAlignment="1">
      <alignment horizontal="center" vertical="center"/>
    </xf>
    <xf numFmtId="1" fontId="79" fillId="0" borderId="706" xfId="0" applyNumberFormat="1" applyFont="1" applyBorder="1" applyAlignment="1">
      <alignment horizontal="center" vertical="center"/>
    </xf>
    <xf numFmtId="1" fontId="10" fillId="0" borderId="829" xfId="0" applyNumberFormat="1" applyFont="1" applyBorder="1" applyAlignment="1">
      <alignment horizontal="center" vertical="center" wrapText="1"/>
    </xf>
    <xf numFmtId="1" fontId="10" fillId="4" borderId="1053" xfId="0" applyNumberFormat="1" applyFont="1" applyFill="1" applyBorder="1" applyAlignment="1">
      <alignment horizontal="center" vertical="center" wrapText="1"/>
    </xf>
    <xf numFmtId="1" fontId="10" fillId="4" borderId="1055" xfId="0" applyNumberFormat="1" applyFont="1" applyFill="1" applyBorder="1" applyAlignment="1">
      <alignment horizontal="center" vertical="center" wrapText="1"/>
    </xf>
    <xf numFmtId="1" fontId="10" fillId="4" borderId="1053" xfId="0" applyNumberFormat="1" applyFont="1" applyFill="1" applyBorder="1" applyAlignment="1">
      <alignment horizontal="center" vertical="center"/>
    </xf>
    <xf numFmtId="1" fontId="79" fillId="0" borderId="969" xfId="0" applyNumberFormat="1" applyFont="1" applyBorder="1" applyAlignment="1">
      <alignment horizontal="center" vertical="center"/>
    </xf>
    <xf numFmtId="1" fontId="10" fillId="0" borderId="969" xfId="0" applyNumberFormat="1" applyFont="1" applyBorder="1" applyAlignment="1">
      <alignment horizontal="center" vertical="center"/>
    </xf>
    <xf numFmtId="1" fontId="10" fillId="0" borderId="988" xfId="0" applyNumberFormat="1" applyFont="1" applyBorder="1" applyAlignment="1">
      <alignment horizontal="center" vertical="center" wrapText="1"/>
    </xf>
    <xf numFmtId="1" fontId="10" fillId="0" borderId="1053" xfId="0" applyNumberFormat="1" applyFont="1" applyBorder="1" applyAlignment="1">
      <alignment horizontal="center" vertical="center" wrapText="1"/>
    </xf>
    <xf numFmtId="1" fontId="10" fillId="3" borderId="681" xfId="35" applyNumberFormat="1" applyFont="1" applyFill="1" applyBorder="1" applyAlignment="1">
      <alignment horizontal="right"/>
    </xf>
    <xf numFmtId="1" fontId="10" fillId="3" borderId="54" xfId="35" applyNumberFormat="1" applyFont="1" applyFill="1" applyBorder="1" applyAlignment="1">
      <alignment horizontal="right"/>
    </xf>
    <xf numFmtId="1" fontId="10" fillId="3" borderId="680" xfId="35" applyNumberFormat="1" applyFont="1" applyFill="1" applyBorder="1" applyAlignment="1">
      <alignment horizontal="right"/>
    </xf>
    <xf numFmtId="1" fontId="10" fillId="16" borderId="680" xfId="0" applyNumberFormat="1" applyFont="1" applyFill="1" applyBorder="1" applyProtection="1">
      <protection locked="0"/>
    </xf>
    <xf numFmtId="1" fontId="10" fillId="16" borderId="54" xfId="0" applyNumberFormat="1" applyFont="1" applyFill="1" applyBorder="1" applyProtection="1">
      <protection locked="0"/>
    </xf>
    <xf numFmtId="1" fontId="10" fillId="0" borderId="30" xfId="0" applyNumberFormat="1" applyFont="1" applyBorder="1" applyProtection="1">
      <protection locked="0"/>
    </xf>
    <xf numFmtId="1" fontId="10" fillId="0" borderId="1046" xfId="0" applyNumberFormat="1" applyFont="1" applyBorder="1" applyAlignment="1">
      <alignment vertical="center" wrapText="1"/>
    </xf>
    <xf numFmtId="1" fontId="10" fillId="3" borderId="1050" xfId="35" applyNumberFormat="1" applyFont="1" applyFill="1" applyBorder="1" applyAlignment="1">
      <alignment horizontal="right"/>
    </xf>
    <xf numFmtId="1" fontId="10" fillId="3" borderId="1060" xfId="35" applyNumberFormat="1" applyFont="1" applyFill="1" applyBorder="1" applyAlignment="1">
      <alignment horizontal="right"/>
    </xf>
    <xf numFmtId="1" fontId="10" fillId="3" borderId="1049" xfId="35" applyNumberFormat="1" applyFont="1" applyFill="1" applyBorder="1" applyAlignment="1">
      <alignment horizontal="right"/>
    </xf>
    <xf numFmtId="1" fontId="10" fillId="16" borderId="1065" xfId="0" applyNumberFormat="1" applyFont="1" applyFill="1" applyBorder="1" applyProtection="1">
      <protection locked="0"/>
    </xf>
    <xf numFmtId="1" fontId="10" fillId="0" borderId="1042" xfId="0" applyNumberFormat="1" applyFont="1" applyBorder="1" applyAlignment="1">
      <alignment vertical="center" wrapText="1"/>
    </xf>
    <xf numFmtId="1" fontId="10" fillId="3" borderId="1034" xfId="35" applyNumberFormat="1" applyFont="1" applyFill="1" applyBorder="1" applyAlignment="1">
      <alignment horizontal="right"/>
    </xf>
    <xf numFmtId="1" fontId="10" fillId="3" borderId="1066" xfId="35" applyNumberFormat="1" applyFont="1" applyFill="1" applyBorder="1" applyAlignment="1">
      <alignment horizontal="right"/>
    </xf>
    <xf numFmtId="1" fontId="10" fillId="3" borderId="47" xfId="35" applyNumberFormat="1" applyFont="1" applyFill="1" applyBorder="1" applyAlignment="1">
      <alignment horizontal="right"/>
    </xf>
    <xf numFmtId="1" fontId="10" fillId="16" borderId="1034" xfId="0" applyNumberFormat="1" applyFont="1" applyFill="1" applyBorder="1" applyProtection="1">
      <protection locked="0"/>
    </xf>
    <xf numFmtId="1" fontId="10" fillId="16" borderId="1066" xfId="0" applyNumberFormat="1" applyFont="1" applyFill="1" applyBorder="1" applyProtection="1">
      <protection locked="0"/>
    </xf>
    <xf numFmtId="1" fontId="10" fillId="16" borderId="1036" xfId="0" applyNumberFormat="1" applyFont="1" applyFill="1" applyBorder="1" applyProtection="1">
      <protection locked="0"/>
    </xf>
    <xf numFmtId="1" fontId="10" fillId="0" borderId="240" xfId="0" applyNumberFormat="1" applyFont="1" applyBorder="1" applyAlignment="1">
      <alignment horizontal="center" vertical="center" wrapText="1"/>
    </xf>
    <xf numFmtId="1" fontId="10" fillId="0" borderId="597" xfId="0" applyNumberFormat="1" applyFont="1" applyBorder="1"/>
    <xf numFmtId="1" fontId="10" fillId="3" borderId="242" xfId="35" applyNumberFormat="1" applyFont="1" applyFill="1" applyBorder="1" applyAlignment="1">
      <alignment horizontal="right"/>
    </xf>
    <xf numFmtId="1" fontId="10" fillId="3" borderId="243" xfId="35" applyNumberFormat="1" applyFont="1" applyFill="1" applyBorder="1" applyAlignment="1">
      <alignment horizontal="right"/>
    </xf>
    <xf numFmtId="1" fontId="10" fillId="3" borderId="241" xfId="35" applyNumberFormat="1" applyFont="1" applyFill="1" applyBorder="1" applyAlignment="1">
      <alignment horizontal="right"/>
    </xf>
    <xf numFmtId="1" fontId="10" fillId="0" borderId="242" xfId="0" applyNumberFormat="1" applyFont="1" applyBorder="1" applyAlignment="1">
      <alignment horizontal="center" vertical="center" wrapText="1"/>
    </xf>
    <xf numFmtId="1" fontId="10" fillId="0" borderId="241" xfId="0" applyNumberFormat="1" applyFont="1" applyBorder="1" applyAlignment="1">
      <alignment horizontal="center" vertical="center" wrapText="1"/>
    </xf>
    <xf numFmtId="1" fontId="10" fillId="0" borderId="244" xfId="0" applyNumberFormat="1" applyFont="1" applyBorder="1" applyAlignment="1">
      <alignment horizontal="center" vertical="center" wrapText="1"/>
    </xf>
    <xf numFmtId="1" fontId="10" fillId="0" borderId="243" xfId="0" applyNumberFormat="1" applyFont="1" applyBorder="1" applyAlignment="1">
      <alignment horizontal="center" vertical="center" wrapText="1"/>
    </xf>
    <xf numFmtId="1" fontId="10" fillId="0" borderId="595" xfId="0" applyNumberFormat="1" applyFont="1" applyBorder="1" applyAlignment="1">
      <alignment horizontal="center" vertical="center" wrapText="1"/>
    </xf>
    <xf numFmtId="1" fontId="10" fillId="0" borderId="591" xfId="0" applyNumberFormat="1" applyFont="1" applyBorder="1" applyAlignment="1">
      <alignment horizontal="center" vertical="center" wrapText="1"/>
    </xf>
    <xf numFmtId="1" fontId="10" fillId="3" borderId="24" xfId="35" applyNumberFormat="1" applyFont="1" applyFill="1" applyBorder="1" applyAlignment="1">
      <alignment horizontal="right"/>
    </xf>
    <xf numFmtId="1" fontId="10" fillId="3" borderId="148" xfId="35" applyNumberFormat="1" applyFont="1" applyFill="1" applyBorder="1" applyAlignment="1">
      <alignment horizontal="right"/>
    </xf>
    <xf numFmtId="1" fontId="10" fillId="3" borderId="60" xfId="35" applyNumberFormat="1" applyFont="1" applyFill="1" applyBorder="1" applyAlignment="1">
      <alignment horizontal="right"/>
    </xf>
    <xf numFmtId="1" fontId="10" fillId="16" borderId="60" xfId="0" applyNumberFormat="1" applyFont="1" applyFill="1" applyBorder="1" applyProtection="1">
      <protection locked="0"/>
    </xf>
    <xf numFmtId="1" fontId="10" fillId="16" borderId="23" xfId="0" applyNumberFormat="1" applyFont="1" applyFill="1" applyBorder="1" applyProtection="1">
      <protection locked="0"/>
    </xf>
    <xf numFmtId="1" fontId="10" fillId="16" borderId="148" xfId="0" applyNumberFormat="1" applyFont="1" applyFill="1" applyBorder="1" applyProtection="1">
      <protection locked="0"/>
    </xf>
    <xf numFmtId="1" fontId="10" fillId="16" borderId="113" xfId="0" applyNumberFormat="1" applyFont="1" applyFill="1" applyBorder="1" applyProtection="1">
      <protection locked="0"/>
    </xf>
    <xf numFmtId="1" fontId="10" fillId="0" borderId="113" xfId="0" applyNumberFormat="1" applyFont="1" applyBorder="1" applyProtection="1">
      <protection locked="0"/>
    </xf>
    <xf numFmtId="1" fontId="10" fillId="0" borderId="1043" xfId="0" applyNumberFormat="1" applyFont="1" applyBorder="1" applyAlignment="1">
      <alignment vertical="center" wrapText="1"/>
    </xf>
    <xf numFmtId="1" fontId="10" fillId="0" borderId="978" xfId="0" applyNumberFormat="1" applyFont="1" applyBorder="1"/>
    <xf numFmtId="1" fontId="10" fillId="3" borderId="974" xfId="35" applyNumberFormat="1" applyFont="1" applyFill="1" applyBorder="1" applyAlignment="1">
      <alignment horizontal="right"/>
    </xf>
    <xf numFmtId="1" fontId="10" fillId="3" borderId="783" xfId="35" applyNumberFormat="1" applyFont="1" applyFill="1" applyBorder="1" applyAlignment="1">
      <alignment horizontal="right"/>
    </xf>
    <xf numFmtId="1" fontId="10" fillId="3" borderId="979" xfId="35" applyNumberFormat="1" applyFont="1" applyFill="1" applyBorder="1" applyAlignment="1">
      <alignment horizontal="right"/>
    </xf>
    <xf numFmtId="1" fontId="10" fillId="0" borderId="974" xfId="0" applyNumberFormat="1" applyFont="1" applyBorder="1" applyAlignment="1">
      <alignment horizontal="center" vertical="center" wrapText="1"/>
    </xf>
    <xf numFmtId="1" fontId="10" fillId="0" borderId="970" xfId="0" applyNumberFormat="1" applyFont="1" applyBorder="1" applyAlignment="1">
      <alignment horizontal="center" vertical="center" wrapText="1"/>
    </xf>
    <xf numFmtId="1" fontId="10" fillId="0" borderId="783" xfId="0" applyNumberFormat="1" applyFont="1" applyBorder="1" applyAlignment="1">
      <alignment horizontal="center" vertical="center" wrapText="1"/>
    </xf>
    <xf numFmtId="1" fontId="10" fillId="0" borderId="973" xfId="0" applyNumberFormat="1" applyFont="1" applyBorder="1" applyAlignment="1">
      <alignment horizontal="center" vertical="center" wrapText="1"/>
    </xf>
    <xf numFmtId="1" fontId="10" fillId="0" borderId="829" xfId="0" applyNumberFormat="1" applyFont="1" applyBorder="1" applyAlignment="1">
      <alignment horizontal="center" vertical="center" wrapText="1"/>
    </xf>
    <xf numFmtId="1" fontId="10" fillId="0" borderId="0" xfId="0" applyNumberFormat="1" applyFont="1" applyAlignment="1">
      <alignment vertical="center" wrapText="1"/>
    </xf>
    <xf numFmtId="1" fontId="10" fillId="0" borderId="674" xfId="0" applyNumberFormat="1" applyFont="1" applyBorder="1" applyAlignment="1">
      <alignment vertical="center" wrapText="1"/>
    </xf>
    <xf numFmtId="1" fontId="10" fillId="4" borderId="1058" xfId="0" applyNumberFormat="1" applyFont="1" applyFill="1" applyBorder="1" applyAlignment="1">
      <alignment horizontal="center" vertical="center" wrapText="1"/>
    </xf>
    <xf numFmtId="1" fontId="10" fillId="4" borderId="1058" xfId="0" applyNumberFormat="1" applyFont="1" applyFill="1" applyBorder="1" applyAlignment="1">
      <alignment horizontal="center" vertical="center"/>
    </xf>
    <xf numFmtId="1" fontId="10" fillId="0" borderId="1067" xfId="0" applyNumberFormat="1" applyFont="1" applyBorder="1" applyAlignment="1">
      <alignment horizontal="center" vertical="center"/>
    </xf>
    <xf numFmtId="1" fontId="10" fillId="0" borderId="1067" xfId="0" applyNumberFormat="1" applyFont="1" applyBorder="1" applyAlignment="1">
      <alignment horizontal="center" vertical="center" wrapText="1"/>
    </xf>
    <xf numFmtId="1" fontId="10" fillId="0" borderId="1058" xfId="0" applyNumberFormat="1" applyFont="1" applyBorder="1" applyAlignment="1">
      <alignment horizontal="center" vertical="center" wrapText="1"/>
    </xf>
    <xf numFmtId="1" fontId="10" fillId="0" borderId="1068" xfId="0" applyNumberFormat="1" applyFont="1" applyBorder="1"/>
    <xf numFmtId="1" fontId="10" fillId="3" borderId="1069" xfId="35" applyNumberFormat="1" applyFont="1" applyFill="1" applyBorder="1" applyAlignment="1">
      <alignment horizontal="right"/>
    </xf>
    <xf numFmtId="1" fontId="10" fillId="3" borderId="1025" xfId="35" applyNumberFormat="1" applyFont="1" applyFill="1" applyBorder="1" applyAlignment="1">
      <alignment horizontal="right"/>
    </xf>
    <xf numFmtId="1" fontId="10" fillId="3" borderId="1070" xfId="35" applyNumberFormat="1" applyFont="1" applyFill="1" applyBorder="1" applyAlignment="1">
      <alignment horizontal="right"/>
    </xf>
    <xf numFmtId="1" fontId="10" fillId="7" borderId="1071" xfId="0" applyNumberFormat="1" applyFont="1" applyFill="1" applyBorder="1" applyProtection="1">
      <protection locked="0"/>
    </xf>
    <xf numFmtId="1" fontId="10" fillId="7" borderId="1070" xfId="0" applyNumberFormat="1" applyFont="1" applyFill="1" applyBorder="1" applyProtection="1">
      <protection locked="0"/>
    </xf>
    <xf numFmtId="1" fontId="10" fillId="0" borderId="1048" xfId="0" applyNumberFormat="1" applyFont="1" applyBorder="1" applyAlignment="1">
      <alignment horizontal="left"/>
    </xf>
    <xf numFmtId="1" fontId="10" fillId="3" borderId="1072" xfId="35" applyNumberFormat="1" applyFont="1" applyFill="1" applyBorder="1" applyAlignment="1">
      <alignment horizontal="right"/>
    </xf>
    <xf numFmtId="1" fontId="10" fillId="7" borderId="1065" xfId="0" applyNumberFormat="1" applyFont="1" applyFill="1" applyBorder="1" applyProtection="1">
      <protection locked="0"/>
    </xf>
    <xf numFmtId="1" fontId="10" fillId="7" borderId="1073" xfId="0" applyNumberFormat="1" applyFont="1" applyFill="1" applyBorder="1" applyProtection="1">
      <protection locked="0"/>
    </xf>
    <xf numFmtId="1" fontId="10" fillId="0" borderId="1048" xfId="0" applyNumberFormat="1" applyFont="1" applyBorder="1"/>
    <xf numFmtId="1" fontId="10" fillId="3" borderId="1074" xfId="35" applyNumberFormat="1" applyFont="1" applyFill="1" applyBorder="1" applyAlignment="1">
      <alignment horizontal="right"/>
    </xf>
    <xf numFmtId="1" fontId="10" fillId="7" borderId="1075" xfId="0" applyNumberFormat="1" applyFont="1" applyFill="1" applyBorder="1" applyProtection="1">
      <protection locked="0"/>
    </xf>
    <xf numFmtId="1" fontId="10" fillId="0" borderId="1076" xfId="0" applyNumberFormat="1" applyFont="1" applyBorder="1" applyAlignment="1">
      <alignment horizontal="center" vertical="center" wrapText="1"/>
    </xf>
    <xf numFmtId="1" fontId="10" fillId="3" borderId="1077" xfId="35" applyNumberFormat="1" applyFont="1" applyFill="1" applyBorder="1" applyAlignment="1">
      <alignment horizontal="right"/>
    </xf>
    <xf numFmtId="1" fontId="10" fillId="0" borderId="535" xfId="4" applyNumberFormat="1" applyFont="1" applyFill="1" applyBorder="1" applyAlignment="1">
      <alignment horizontal="right"/>
    </xf>
    <xf numFmtId="1" fontId="10" fillId="0" borderId="674" xfId="0" applyNumberFormat="1" applyFont="1" applyBorder="1" applyAlignment="1">
      <alignment horizontal="center" vertical="center" wrapText="1"/>
    </xf>
    <xf numFmtId="1" fontId="10" fillId="0" borderId="1076" xfId="0" applyNumberFormat="1" applyFont="1" applyBorder="1" applyAlignment="1">
      <alignment horizontal="center" vertical="center"/>
    </xf>
    <xf numFmtId="1" fontId="10" fillId="4" borderId="1078" xfId="0" applyNumberFormat="1" applyFont="1" applyFill="1" applyBorder="1" applyAlignment="1">
      <alignment horizontal="center" vertical="center" wrapText="1"/>
    </xf>
    <xf numFmtId="1" fontId="10" fillId="4" borderId="1079" xfId="0" applyNumberFormat="1" applyFont="1" applyFill="1" applyBorder="1" applyAlignment="1">
      <alignment horizontal="center" vertical="center" wrapText="1"/>
    </xf>
    <xf numFmtId="1" fontId="79" fillId="0" borderId="537" xfId="0" applyNumberFormat="1" applyFont="1" applyBorder="1" applyAlignment="1">
      <alignment horizontal="center" vertical="center" wrapText="1"/>
    </xf>
    <xf numFmtId="1" fontId="10" fillId="4" borderId="1080" xfId="0" applyNumberFormat="1" applyFont="1" applyFill="1" applyBorder="1" applyAlignment="1">
      <alignment horizontal="center" vertical="center" wrapText="1"/>
    </xf>
    <xf numFmtId="1" fontId="10" fillId="4" borderId="1078" xfId="0" applyNumberFormat="1" applyFont="1" applyFill="1" applyBorder="1" applyAlignment="1">
      <alignment horizontal="center" vertical="center"/>
    </xf>
    <xf numFmtId="1" fontId="10" fillId="4" borderId="1080" xfId="0" applyNumberFormat="1" applyFont="1" applyFill="1" applyBorder="1" applyAlignment="1">
      <alignment horizontal="center" vertical="center"/>
    </xf>
    <xf numFmtId="1" fontId="10" fillId="4" borderId="1079" xfId="0" applyNumberFormat="1" applyFont="1" applyFill="1" applyBorder="1" applyAlignment="1">
      <alignment horizontal="center" vertical="center"/>
    </xf>
    <xf numFmtId="1" fontId="79" fillId="0" borderId="674" xfId="0" applyNumberFormat="1" applyFont="1" applyBorder="1" applyAlignment="1">
      <alignment horizontal="center" vertical="center" wrapText="1"/>
    </xf>
    <xf numFmtId="1" fontId="10" fillId="0" borderId="1081" xfId="0" applyNumberFormat="1" applyFont="1" applyBorder="1" applyAlignment="1">
      <alignment horizontal="center" vertical="center"/>
    </xf>
    <xf numFmtId="1" fontId="10" fillId="0" borderId="1081" xfId="0" applyNumberFormat="1" applyFont="1" applyBorder="1" applyAlignment="1">
      <alignment horizontal="center" vertical="center" wrapText="1"/>
    </xf>
    <xf numFmtId="1" fontId="10" fillId="0" borderId="1080" xfId="0" applyNumberFormat="1" applyFont="1" applyBorder="1" applyAlignment="1">
      <alignment horizontal="center" vertical="center" wrapText="1"/>
    </xf>
    <xf numFmtId="1" fontId="10" fillId="0" borderId="1082" xfId="0" applyNumberFormat="1" applyFont="1" applyBorder="1" applyAlignment="1">
      <alignment horizontal="center" vertical="center" wrapText="1"/>
    </xf>
    <xf numFmtId="1" fontId="10" fillId="0" borderId="1079" xfId="0" applyNumberFormat="1" applyFont="1" applyBorder="1" applyAlignment="1">
      <alignment horizontal="center" vertical="center" wrapText="1"/>
    </xf>
    <xf numFmtId="1" fontId="79" fillId="0" borderId="979" xfId="0" applyNumberFormat="1" applyFont="1" applyBorder="1" applyAlignment="1">
      <alignment horizontal="center" vertical="center" wrapText="1"/>
    </xf>
    <xf numFmtId="1" fontId="10" fillId="0" borderId="25" xfId="0" applyNumberFormat="1" applyFont="1" applyBorder="1" applyAlignment="1">
      <alignment horizontal="left" vertical="center" wrapText="1"/>
    </xf>
    <xf numFmtId="49" fontId="10" fillId="3" borderId="679" xfId="35" applyNumberFormat="1" applyFont="1" applyFill="1" applyBorder="1" applyAlignment="1">
      <alignment horizontal="right"/>
    </xf>
    <xf numFmtId="49" fontId="10" fillId="3" borderId="25" xfId="35" applyNumberFormat="1" applyFont="1" applyFill="1" applyBorder="1" applyAlignment="1">
      <alignment horizontal="right"/>
    </xf>
    <xf numFmtId="1" fontId="10" fillId="7" borderId="1083" xfId="0" applyNumberFormat="1" applyFont="1" applyFill="1" applyBorder="1" applyProtection="1">
      <protection locked="0"/>
    </xf>
    <xf numFmtId="49" fontId="10" fillId="24" borderId="1042" xfId="35" applyNumberFormat="1" applyFont="1" applyFill="1" applyBorder="1" applyAlignment="1">
      <alignment horizontal="right"/>
    </xf>
    <xf numFmtId="1" fontId="10" fillId="24" borderId="974" xfId="0" applyNumberFormat="1" applyFont="1" applyFill="1" applyBorder="1"/>
    <xf numFmtId="1" fontId="10" fillId="24" borderId="973" xfId="0" applyNumberFormat="1" applyFont="1" applyFill="1" applyBorder="1"/>
    <xf numFmtId="1" fontId="10" fillId="24" borderId="1084" xfId="0" applyNumberFormat="1" applyFont="1" applyFill="1" applyBorder="1"/>
    <xf numFmtId="1" fontId="10" fillId="0" borderId="969" xfId="0" applyNumberFormat="1" applyFont="1" applyBorder="1" applyProtection="1">
      <protection locked="0"/>
    </xf>
    <xf numFmtId="1" fontId="10" fillId="24" borderId="969" xfId="0" applyNumberFormat="1" applyFont="1" applyFill="1" applyBorder="1"/>
    <xf numFmtId="0" fontId="26" fillId="0" borderId="1079" xfId="0" applyFont="1" applyBorder="1"/>
    <xf numFmtId="0" fontId="79" fillId="0" borderId="1079" xfId="0" applyFont="1" applyBorder="1"/>
    <xf numFmtId="0" fontId="10" fillId="0" borderId="1076" xfId="0" applyFont="1" applyBorder="1" applyAlignment="1">
      <alignment horizontal="center" vertical="center" wrapText="1"/>
    </xf>
    <xf numFmtId="0" fontId="10" fillId="0" borderId="1078" xfId="0" applyFont="1" applyBorder="1" applyAlignment="1">
      <alignment horizontal="center" vertical="center"/>
    </xf>
    <xf numFmtId="0" fontId="10" fillId="0" borderId="1079" xfId="0" applyFont="1" applyBorder="1" applyAlignment="1">
      <alignment horizontal="center" vertical="center"/>
    </xf>
    <xf numFmtId="0" fontId="10" fillId="4" borderId="1078" xfId="0" applyFont="1" applyFill="1" applyBorder="1" applyAlignment="1">
      <alignment horizontal="center" vertical="center"/>
    </xf>
    <xf numFmtId="0" fontId="10" fillId="4" borderId="1079" xfId="0" applyFont="1" applyFill="1" applyBorder="1" applyAlignment="1">
      <alignment horizontal="center" vertical="center"/>
    </xf>
    <xf numFmtId="0" fontId="10" fillId="4" borderId="1080" xfId="0" applyFont="1" applyFill="1" applyBorder="1" applyAlignment="1">
      <alignment horizontal="center" vertical="center"/>
    </xf>
    <xf numFmtId="0" fontId="10" fillId="0" borderId="969" xfId="0" applyFont="1" applyBorder="1" applyAlignment="1">
      <alignment horizontal="center" vertical="center" wrapText="1"/>
    </xf>
    <xf numFmtId="0" fontId="10" fillId="0" borderId="1081" xfId="0" applyFont="1" applyBorder="1" applyAlignment="1">
      <alignment horizontal="center" vertical="center" wrapText="1"/>
    </xf>
    <xf numFmtId="1" fontId="10" fillId="0" borderId="24" xfId="0" applyNumberFormat="1" applyFont="1" applyBorder="1" applyProtection="1">
      <protection locked="0"/>
    </xf>
    <xf numFmtId="1" fontId="10" fillId="0" borderId="1050" xfId="0" applyNumberFormat="1" applyFont="1" applyBorder="1" applyProtection="1">
      <protection locked="0"/>
    </xf>
    <xf numFmtId="0" fontId="10" fillId="0" borderId="679" xfId="0" applyFont="1" applyBorder="1"/>
    <xf numFmtId="1" fontId="10" fillId="0" borderId="1048" xfId="0" applyNumberFormat="1" applyFont="1" applyBorder="1" applyProtection="1">
      <protection locked="0"/>
    </xf>
    <xf numFmtId="0" fontId="10" fillId="0" borderId="1048" xfId="0" applyFont="1" applyBorder="1"/>
    <xf numFmtId="1" fontId="10" fillId="0" borderId="1042" xfId="0" applyNumberFormat="1" applyFont="1" applyBorder="1" applyAlignment="1">
      <alignment horizontal="left" vertical="center" wrapText="1"/>
    </xf>
    <xf numFmtId="0" fontId="10" fillId="0" borderId="969" xfId="0" applyFont="1" applyBorder="1"/>
    <xf numFmtId="1" fontId="10" fillId="0" borderId="1034" xfId="0" applyNumberFormat="1" applyFont="1" applyBorder="1" applyProtection="1">
      <protection locked="0"/>
    </xf>
    <xf numFmtId="1" fontId="10" fillId="0" borderId="969" xfId="0" applyNumberFormat="1" applyFont="1" applyBorder="1"/>
    <xf numFmtId="1" fontId="10" fillId="0" borderId="1042" xfId="0" applyNumberFormat="1" applyFont="1" applyBorder="1" applyProtection="1">
      <protection locked="0"/>
    </xf>
    <xf numFmtId="0" fontId="96" fillId="5" borderId="0" xfId="0" applyFont="1" applyFill="1"/>
    <xf numFmtId="0" fontId="65" fillId="0" borderId="1079" xfId="0" applyFont="1" applyBorder="1" applyAlignment="1">
      <alignment horizontal="center" vertical="center" wrapText="1"/>
    </xf>
    <xf numFmtId="0" fontId="96" fillId="0" borderId="0" xfId="0" applyFont="1"/>
    <xf numFmtId="0" fontId="10" fillId="0" borderId="1078" xfId="0" applyFont="1" applyBorder="1" applyAlignment="1">
      <alignment horizontal="center" vertical="center" wrapText="1"/>
    </xf>
    <xf numFmtId="0" fontId="10" fillId="0" borderId="1079" xfId="0" applyFont="1" applyBorder="1" applyAlignment="1">
      <alignment horizontal="center" vertical="center" wrapText="1"/>
    </xf>
    <xf numFmtId="0" fontId="10" fillId="0" borderId="1080" xfId="0" applyFont="1" applyBorder="1" applyAlignment="1">
      <alignment horizontal="center" vertical="center" wrapText="1"/>
    </xf>
    <xf numFmtId="0" fontId="10" fillId="0" borderId="1081" xfId="0" applyFont="1" applyBorder="1" applyAlignment="1">
      <alignment horizontal="center" vertical="center"/>
    </xf>
    <xf numFmtId="0" fontId="10" fillId="0" borderId="1082" xfId="0" applyFont="1" applyBorder="1" applyAlignment="1">
      <alignment horizontal="center" vertical="center" wrapText="1"/>
    </xf>
    <xf numFmtId="0" fontId="10" fillId="0" borderId="1080" xfId="0" applyFont="1" applyBorder="1" applyAlignment="1">
      <alignment horizontal="center" vertical="center" wrapText="1"/>
    </xf>
    <xf numFmtId="0" fontId="10" fillId="0" borderId="679" xfId="0" applyFont="1" applyBorder="1" applyAlignment="1">
      <alignment horizontal="right" vertical="center"/>
    </xf>
    <xf numFmtId="0" fontId="10" fillId="16" borderId="681" xfId="0" applyFont="1" applyFill="1" applyBorder="1" applyAlignment="1" applyProtection="1">
      <alignment horizontal="justify" vertical="center"/>
      <protection locked="0"/>
    </xf>
    <xf numFmtId="0" fontId="10" fillId="16" borderId="680" xfId="0" applyFont="1" applyFill="1" applyBorder="1" applyAlignment="1" applyProtection="1">
      <alignment horizontal="justify" vertical="center"/>
      <protection locked="0"/>
    </xf>
    <xf numFmtId="0" fontId="10" fillId="0" borderId="969" xfId="0" applyFont="1" applyBorder="1" applyAlignment="1">
      <alignment horizontal="right" vertical="center"/>
    </xf>
    <xf numFmtId="0" fontId="10" fillId="16" borderId="974" xfId="0" applyFont="1" applyFill="1" applyBorder="1" applyAlignment="1" applyProtection="1">
      <alignment horizontal="justify" vertical="center"/>
      <protection locked="0"/>
    </xf>
    <xf numFmtId="0" fontId="10" fillId="16" borderId="979" xfId="0" applyFont="1" applyFill="1" applyBorder="1" applyAlignment="1" applyProtection="1">
      <alignment horizontal="justify" vertical="center"/>
      <protection locked="0"/>
    </xf>
    <xf numFmtId="0" fontId="94" fillId="0" borderId="0" xfId="0" applyFont="1"/>
    <xf numFmtId="0" fontId="97" fillId="0" borderId="0" xfId="0" applyFont="1"/>
    <xf numFmtId="0" fontId="10" fillId="0" borderId="537" xfId="0" applyFont="1" applyBorder="1" applyAlignment="1">
      <alignment horizontal="center" vertical="center"/>
    </xf>
    <xf numFmtId="1" fontId="10" fillId="5" borderId="1076" xfId="0" applyNumberFormat="1" applyFont="1" applyFill="1" applyBorder="1" applyAlignment="1" applyProtection="1">
      <alignment horizontal="center" vertical="center" wrapText="1"/>
      <protection hidden="1"/>
    </xf>
    <xf numFmtId="1" fontId="10" fillId="5" borderId="535" xfId="0" applyNumberFormat="1" applyFont="1" applyFill="1" applyBorder="1" applyAlignment="1">
      <alignment horizontal="center" vertical="center" wrapText="1"/>
    </xf>
    <xf numFmtId="1" fontId="10" fillId="5" borderId="536" xfId="0" applyNumberFormat="1" applyFont="1" applyFill="1" applyBorder="1" applyAlignment="1">
      <alignment horizontal="center" vertical="center" wrapText="1"/>
    </xf>
    <xf numFmtId="1" fontId="10" fillId="5" borderId="537" xfId="0" applyNumberFormat="1" applyFont="1" applyFill="1" applyBorder="1" applyAlignment="1">
      <alignment horizontal="center" vertical="center" wrapText="1"/>
    </xf>
    <xf numFmtId="0" fontId="10" fillId="4" borderId="535" xfId="0" applyFont="1" applyFill="1" applyBorder="1" applyAlignment="1">
      <alignment horizontal="center" vertical="center"/>
    </xf>
    <xf numFmtId="0" fontId="10" fillId="4" borderId="536" xfId="0" applyFont="1" applyFill="1" applyBorder="1" applyAlignment="1">
      <alignment horizontal="center" vertical="center"/>
    </xf>
    <xf numFmtId="0" fontId="10" fillId="0" borderId="674" xfId="0" applyFont="1" applyBorder="1" applyAlignment="1">
      <alignment horizontal="center" vertical="center"/>
    </xf>
    <xf numFmtId="1" fontId="10" fillId="5" borderId="978" xfId="0" applyNumberFormat="1" applyFont="1" applyFill="1" applyBorder="1" applyAlignment="1">
      <alignment horizontal="center" vertical="center" wrapText="1"/>
    </xf>
    <xf numFmtId="1" fontId="10" fillId="5" borderId="829" xfId="0" applyNumberFormat="1" applyFont="1" applyFill="1" applyBorder="1" applyAlignment="1">
      <alignment horizontal="center" vertical="center" wrapText="1"/>
    </xf>
    <xf numFmtId="1" fontId="10" fillId="5" borderId="979" xfId="0" applyNumberFormat="1" applyFont="1" applyFill="1" applyBorder="1" applyAlignment="1">
      <alignment horizontal="center" vertical="center" wrapText="1"/>
    </xf>
    <xf numFmtId="0" fontId="10" fillId="4" borderId="978" xfId="0" applyFont="1" applyFill="1" applyBorder="1" applyAlignment="1">
      <alignment horizontal="center" vertical="center"/>
    </xf>
    <xf numFmtId="0" fontId="10" fillId="4" borderId="829" xfId="0" applyFont="1" applyFill="1" applyBorder="1" applyAlignment="1">
      <alignment horizontal="center" vertical="center"/>
    </xf>
    <xf numFmtId="0" fontId="10" fillId="0" borderId="979" xfId="0" applyFont="1" applyBorder="1" applyAlignment="1">
      <alignment horizontal="center" vertical="center"/>
    </xf>
    <xf numFmtId="1" fontId="10" fillId="5" borderId="1078" xfId="0" applyNumberFormat="1" applyFont="1" applyFill="1" applyBorder="1" applyAlignment="1">
      <alignment horizontal="center" vertical="center" wrapText="1"/>
    </xf>
    <xf numFmtId="1" fontId="10" fillId="5" borderId="1085" xfId="0" applyNumberFormat="1" applyFont="1" applyFill="1" applyBorder="1" applyAlignment="1">
      <alignment horizontal="center" vertical="top" wrapText="1"/>
    </xf>
    <xf numFmtId="0" fontId="10" fillId="4" borderId="1086" xfId="0" applyFont="1" applyFill="1" applyBorder="1" applyAlignment="1">
      <alignment horizontal="center" vertical="center" wrapText="1"/>
    </xf>
    <xf numFmtId="1" fontId="10" fillId="4" borderId="1087" xfId="0" applyNumberFormat="1" applyFont="1" applyFill="1" applyBorder="1" applyAlignment="1" applyProtection="1">
      <alignment horizontal="center" vertical="center" wrapText="1"/>
      <protection locked="0"/>
    </xf>
    <xf numFmtId="1" fontId="10" fillId="0" borderId="25" xfId="0" applyNumberFormat="1" applyFont="1" applyBorder="1" applyAlignment="1">
      <alignment vertical="center"/>
    </xf>
    <xf numFmtId="49" fontId="10" fillId="0" borderId="24" xfId="0" applyNumberFormat="1" applyFont="1" applyBorder="1" applyProtection="1">
      <protection locked="0"/>
    </xf>
    <xf numFmtId="49" fontId="10" fillId="0" borderId="25" xfId="0" applyNumberFormat="1" applyFont="1" applyBorder="1"/>
    <xf numFmtId="1" fontId="10" fillId="0" borderId="1048" xfId="0" applyNumberFormat="1" applyFont="1" applyBorder="1" applyAlignment="1">
      <alignment vertical="center"/>
    </xf>
    <xf numFmtId="49" fontId="10" fillId="0" borderId="1050" xfId="0" applyNumberFormat="1" applyFont="1" applyBorder="1" applyProtection="1">
      <protection locked="0"/>
    </xf>
    <xf numFmtId="1" fontId="10" fillId="7" borderId="1060" xfId="0" applyNumberFormat="1" applyFont="1" applyFill="1" applyBorder="1" applyProtection="1">
      <protection locked="0"/>
    </xf>
    <xf numFmtId="1" fontId="10" fillId="0" borderId="979" xfId="0" applyNumberFormat="1" applyFont="1" applyBorder="1" applyAlignment="1">
      <alignment vertical="center"/>
    </xf>
    <xf numFmtId="49" fontId="10" fillId="0" borderId="1034" xfId="0" applyNumberFormat="1" applyFont="1" applyBorder="1" applyProtection="1">
      <protection locked="0"/>
    </xf>
    <xf numFmtId="49" fontId="10" fillId="0" borderId="1042" xfId="0" applyNumberFormat="1" applyFont="1" applyBorder="1"/>
    <xf numFmtId="1" fontId="10" fillId="7" borderId="1066" xfId="0" applyNumberFormat="1" applyFont="1" applyFill="1" applyBorder="1" applyProtection="1">
      <protection locked="0"/>
    </xf>
    <xf numFmtId="1" fontId="97" fillId="0" borderId="0" xfId="0" applyNumberFormat="1" applyFont="1" applyAlignment="1">
      <alignment wrapText="1"/>
    </xf>
    <xf numFmtId="1" fontId="10" fillId="5" borderId="535" xfId="0" applyNumberFormat="1" applyFont="1" applyFill="1" applyBorder="1" applyAlignment="1">
      <alignment horizontal="center" vertical="center"/>
    </xf>
    <xf numFmtId="1" fontId="10" fillId="5" borderId="1078" xfId="0" applyNumberFormat="1" applyFont="1" applyFill="1" applyBorder="1" applyAlignment="1">
      <alignment horizontal="center" vertical="center" wrapText="1"/>
    </xf>
    <xf numFmtId="1" fontId="10" fillId="5" borderId="1079" xfId="0" applyNumberFormat="1" applyFont="1" applyFill="1" applyBorder="1" applyAlignment="1">
      <alignment horizontal="center" vertical="center" wrapText="1"/>
    </xf>
    <xf numFmtId="1" fontId="10" fillId="5" borderId="1080" xfId="0" applyNumberFormat="1" applyFont="1" applyFill="1" applyBorder="1" applyAlignment="1">
      <alignment horizontal="center" vertical="center" wrapText="1"/>
    </xf>
    <xf numFmtId="1" fontId="10" fillId="0" borderId="1078" xfId="0" applyNumberFormat="1" applyFont="1" applyBorder="1" applyAlignment="1">
      <alignment horizontal="center" vertical="center" wrapText="1"/>
    </xf>
    <xf numFmtId="1" fontId="10" fillId="0" borderId="1079" xfId="0" applyNumberFormat="1" applyFont="1" applyBorder="1" applyAlignment="1">
      <alignment horizontal="center" vertical="center" wrapText="1"/>
    </xf>
    <xf numFmtId="1" fontId="10" fillId="0" borderId="1080" xfId="0" applyNumberFormat="1" applyFont="1" applyBorder="1" applyAlignment="1">
      <alignment horizontal="center" vertical="center" wrapText="1"/>
    </xf>
    <xf numFmtId="1" fontId="10" fillId="5" borderId="978" xfId="0" applyNumberFormat="1" applyFont="1" applyFill="1" applyBorder="1" applyAlignment="1">
      <alignment horizontal="center" vertical="center"/>
    </xf>
    <xf numFmtId="1" fontId="10" fillId="5" borderId="979" xfId="0" applyNumberFormat="1" applyFont="1" applyFill="1" applyBorder="1" applyAlignment="1">
      <alignment horizontal="center" vertical="center"/>
    </xf>
    <xf numFmtId="1" fontId="10" fillId="0" borderId="1078" xfId="0" applyNumberFormat="1" applyFont="1" applyBorder="1" applyAlignment="1">
      <alignment horizontal="center" vertical="center" wrapText="1"/>
    </xf>
    <xf numFmtId="1" fontId="10" fillId="0" borderId="1088" xfId="0" applyNumberFormat="1" applyFont="1" applyBorder="1" applyAlignment="1">
      <alignment horizontal="center" vertical="center" wrapText="1"/>
    </xf>
    <xf numFmtId="1" fontId="10" fillId="0" borderId="679" xfId="0" applyNumberFormat="1" applyFont="1" applyBorder="1" applyAlignment="1">
      <alignment horizontal="left" vertical="top"/>
    </xf>
    <xf numFmtId="0" fontId="10" fillId="24" borderId="679" xfId="0" applyFont="1" applyFill="1" applyBorder="1"/>
    <xf numFmtId="1" fontId="10" fillId="7" borderId="1062" xfId="0" applyNumberFormat="1" applyFont="1" applyFill="1" applyBorder="1" applyProtection="1">
      <protection locked="0"/>
    </xf>
    <xf numFmtId="0" fontId="10" fillId="24" borderId="1049" xfId="0" applyFont="1" applyFill="1" applyBorder="1"/>
    <xf numFmtId="1" fontId="10" fillId="0" borderId="1048" xfId="0" applyNumberFormat="1" applyFont="1" applyBorder="1" applyAlignment="1">
      <alignment horizontal="left" vertical="top"/>
    </xf>
    <xf numFmtId="0" fontId="10" fillId="0" borderId="25" xfId="0" applyFont="1" applyBorder="1"/>
    <xf numFmtId="0" fontId="10" fillId="24" borderId="60" xfId="0" applyFont="1" applyFill="1" applyBorder="1"/>
    <xf numFmtId="0" fontId="10" fillId="0" borderId="1042" xfId="0" applyFont="1" applyBorder="1" applyAlignment="1">
      <alignment horizontal="left" vertical="top" wrapText="1"/>
    </xf>
    <xf numFmtId="1" fontId="10" fillId="0" borderId="969" xfId="0" applyNumberFormat="1" applyFont="1" applyBorder="1" applyAlignment="1">
      <alignment wrapText="1"/>
    </xf>
    <xf numFmtId="0" fontId="10" fillId="24" borderId="1042" xfId="0" applyFont="1" applyFill="1" applyBorder="1"/>
    <xf numFmtId="0" fontId="10" fillId="24" borderId="170" xfId="0" applyFont="1" applyFill="1" applyBorder="1"/>
    <xf numFmtId="0" fontId="10" fillId="24" borderId="1066" xfId="0" applyFont="1" applyFill="1" applyBorder="1"/>
    <xf numFmtId="0" fontId="93" fillId="0" borderId="0" xfId="0" applyFont="1"/>
    <xf numFmtId="0" fontId="31" fillId="5" borderId="0" xfId="0" applyFont="1" applyFill="1" applyProtection="1">
      <protection locked="0"/>
    </xf>
    <xf numFmtId="0" fontId="79" fillId="5" borderId="1081" xfId="0" applyFont="1" applyFill="1" applyBorder="1" applyAlignment="1" applyProtection="1">
      <alignment horizontal="center" vertical="center" wrapText="1"/>
      <protection locked="0"/>
    </xf>
    <xf numFmtId="0" fontId="10" fillId="5" borderId="1081" xfId="0" applyFont="1" applyFill="1" applyBorder="1" applyAlignment="1" applyProtection="1">
      <alignment horizontal="center" vertical="center" wrapText="1"/>
      <protection locked="0"/>
    </xf>
    <xf numFmtId="0" fontId="10" fillId="5" borderId="1076" xfId="0" applyFont="1" applyFill="1" applyBorder="1" applyAlignment="1" applyProtection="1">
      <alignment horizontal="center" vertical="center" wrapText="1"/>
      <protection locked="0"/>
    </xf>
    <xf numFmtId="0" fontId="10" fillId="5" borderId="1078" xfId="0" applyFont="1" applyFill="1" applyBorder="1" applyAlignment="1" applyProtection="1">
      <alignment horizontal="center" vertical="center" wrapText="1"/>
      <protection locked="0"/>
    </xf>
    <xf numFmtId="0" fontId="10" fillId="5" borderId="1080" xfId="0" applyFont="1" applyFill="1" applyBorder="1" applyAlignment="1" applyProtection="1">
      <alignment horizontal="center" vertical="center" wrapText="1"/>
      <protection locked="0"/>
    </xf>
    <xf numFmtId="0" fontId="10" fillId="4" borderId="1078" xfId="0" applyFont="1" applyFill="1" applyBorder="1" applyAlignment="1">
      <alignment horizontal="center" vertical="center" wrapText="1"/>
    </xf>
    <xf numFmtId="0" fontId="10" fillId="4" borderId="1079" xfId="0" applyFont="1" applyFill="1" applyBorder="1" applyAlignment="1">
      <alignment horizontal="center" vertical="center" wrapText="1"/>
    </xf>
    <xf numFmtId="0" fontId="10" fillId="0" borderId="537" xfId="0" applyFont="1" applyBorder="1" applyAlignment="1" applyProtection="1">
      <alignment horizontal="center" vertical="center" wrapText="1"/>
      <protection locked="0"/>
    </xf>
    <xf numFmtId="0" fontId="10" fillId="0" borderId="1076" xfId="0" applyFont="1" applyBorder="1" applyAlignment="1" applyProtection="1">
      <alignment horizontal="center" vertical="center" wrapText="1"/>
      <protection locked="0"/>
    </xf>
    <xf numFmtId="0" fontId="10" fillId="5" borderId="969" xfId="0" applyFont="1" applyFill="1" applyBorder="1" applyAlignment="1" applyProtection="1">
      <alignment horizontal="center" vertical="center" wrapText="1"/>
      <protection locked="0"/>
    </xf>
    <xf numFmtId="0" fontId="10" fillId="5" borderId="1082" xfId="0" applyFont="1" applyFill="1" applyBorder="1" applyAlignment="1" applyProtection="1">
      <alignment horizontal="center" wrapText="1"/>
      <protection locked="0"/>
    </xf>
    <xf numFmtId="0" fontId="10" fillId="5" borderId="1080" xfId="0" applyFont="1" applyFill="1" applyBorder="1" applyAlignment="1" applyProtection="1">
      <alignment horizontal="center" wrapText="1"/>
      <protection locked="0"/>
    </xf>
    <xf numFmtId="0" fontId="10" fillId="5" borderId="1088" xfId="0" applyFont="1" applyFill="1" applyBorder="1" applyAlignment="1" applyProtection="1">
      <alignment horizontal="center" vertical="center" wrapText="1"/>
      <protection locked="0"/>
    </xf>
    <xf numFmtId="0" fontId="10" fillId="5" borderId="1087" xfId="0" applyFont="1" applyFill="1" applyBorder="1" applyAlignment="1" applyProtection="1">
      <alignment horizontal="center" vertical="center" wrapText="1"/>
      <protection locked="0"/>
    </xf>
    <xf numFmtId="0" fontId="10" fillId="0" borderId="979" xfId="0" applyFont="1" applyBorder="1" applyAlignment="1" applyProtection="1">
      <alignment horizontal="center" vertical="center" wrapText="1"/>
      <protection locked="0"/>
    </xf>
    <xf numFmtId="0" fontId="10" fillId="0" borderId="969" xfId="0" applyFont="1" applyBorder="1" applyAlignment="1" applyProtection="1">
      <alignment horizontal="center" vertical="center" wrapText="1"/>
      <protection locked="0"/>
    </xf>
    <xf numFmtId="1" fontId="79" fillId="7" borderId="1050" xfId="0" applyNumberFormat="1" applyFont="1" applyFill="1" applyBorder="1" applyProtection="1">
      <protection locked="0"/>
    </xf>
    <xf numFmtId="1" fontId="79" fillId="5" borderId="679" xfId="0" applyNumberFormat="1" applyFont="1" applyFill="1" applyBorder="1" applyAlignment="1">
      <alignment horizontal="right" wrapText="1"/>
    </xf>
    <xf numFmtId="1" fontId="79" fillId="0" borderId="1050" xfId="0" applyNumberFormat="1" applyFont="1" applyBorder="1" applyProtection="1">
      <protection locked="0"/>
    </xf>
    <xf numFmtId="1" fontId="79" fillId="0" borderId="1062" xfId="0" applyNumberFormat="1" applyFont="1" applyBorder="1" applyProtection="1">
      <protection locked="0"/>
    </xf>
    <xf numFmtId="1" fontId="79" fillId="7" borderId="1060" xfId="0" applyNumberFormat="1" applyFont="1" applyFill="1" applyBorder="1" applyProtection="1">
      <protection locked="0"/>
    </xf>
    <xf numFmtId="1" fontId="79" fillId="7" borderId="1065" xfId="0" applyNumberFormat="1" applyFont="1" applyFill="1" applyBorder="1" applyProtection="1">
      <protection locked="0"/>
    </xf>
    <xf numFmtId="1" fontId="79" fillId="7" borderId="23" xfId="0" applyNumberFormat="1" applyFont="1" applyFill="1" applyBorder="1" applyProtection="1">
      <protection locked="0"/>
    </xf>
    <xf numFmtId="1" fontId="79" fillId="7" borderId="25" xfId="0" applyNumberFormat="1" applyFont="1" applyFill="1" applyBorder="1" applyProtection="1">
      <protection locked="0"/>
    </xf>
    <xf numFmtId="0" fontId="31" fillId="5" borderId="0" xfId="0" applyFont="1" applyFill="1"/>
    <xf numFmtId="1" fontId="79" fillId="5" borderId="1048" xfId="0" applyNumberFormat="1" applyFont="1" applyFill="1" applyBorder="1" applyAlignment="1">
      <alignment horizontal="right" wrapText="1"/>
    </xf>
    <xf numFmtId="1" fontId="79" fillId="7" borderId="1062" xfId="0" applyNumberFormat="1" applyFont="1" applyFill="1" applyBorder="1" applyProtection="1">
      <protection locked="0"/>
    </xf>
    <xf numFmtId="1" fontId="79" fillId="7" borderId="1048" xfId="0" applyNumberFormat="1" applyFont="1" applyFill="1" applyBorder="1" applyProtection="1">
      <protection locked="0"/>
    </xf>
    <xf numFmtId="1" fontId="79" fillId="7" borderId="1042" xfId="0" applyNumberFormat="1" applyFont="1" applyFill="1" applyBorder="1" applyProtection="1">
      <protection locked="0"/>
    </xf>
    <xf numFmtId="1" fontId="79" fillId="5" borderId="969" xfId="0" applyNumberFormat="1" applyFont="1" applyFill="1" applyBorder="1" applyAlignment="1">
      <alignment horizontal="right" wrapText="1"/>
    </xf>
    <xf numFmtId="1" fontId="79" fillId="0" borderId="1034" xfId="0" applyNumberFormat="1" applyFont="1" applyBorder="1" applyProtection="1">
      <protection locked="0"/>
    </xf>
    <xf numFmtId="49" fontId="79" fillId="0" borderId="170" xfId="0" applyNumberFormat="1" applyFont="1" applyBorder="1" applyProtection="1">
      <protection locked="0"/>
    </xf>
    <xf numFmtId="1" fontId="79" fillId="7" borderId="1034" xfId="0" applyNumberFormat="1" applyFont="1" applyFill="1" applyBorder="1" applyProtection="1">
      <protection locked="0"/>
    </xf>
    <xf numFmtId="1" fontId="79" fillId="7" borderId="1066" xfId="0" applyNumberFormat="1" applyFont="1" applyFill="1" applyBorder="1" applyProtection="1">
      <protection locked="0"/>
    </xf>
    <xf numFmtId="1" fontId="79" fillId="7" borderId="1036" xfId="0" applyNumberFormat="1" applyFont="1" applyFill="1" applyBorder="1" applyProtection="1">
      <protection locked="0"/>
    </xf>
    <xf numFmtId="1" fontId="79" fillId="7" borderId="170" xfId="0" applyNumberFormat="1" applyFont="1" applyFill="1" applyBorder="1" applyProtection="1">
      <protection locked="0"/>
    </xf>
    <xf numFmtId="0" fontId="10" fillId="4" borderId="1078" xfId="0" applyFont="1" applyFill="1" applyBorder="1" applyAlignment="1">
      <alignment horizontal="center" wrapText="1"/>
    </xf>
    <xf numFmtId="0" fontId="10" fillId="4" borderId="1079" xfId="0" applyFont="1" applyFill="1" applyBorder="1" applyAlignment="1">
      <alignment horizontal="center" wrapText="1"/>
    </xf>
    <xf numFmtId="0" fontId="10" fillId="0" borderId="1082" xfId="0" applyFont="1" applyBorder="1" applyAlignment="1" applyProtection="1">
      <alignment horizontal="center" vertical="center" wrapText="1"/>
      <protection locked="0"/>
    </xf>
    <xf numFmtId="0" fontId="10" fillId="0" borderId="1080" xfId="0" applyFont="1" applyBorder="1" applyAlignment="1" applyProtection="1">
      <alignment horizontal="center" wrapText="1"/>
      <protection locked="0"/>
    </xf>
    <xf numFmtId="0" fontId="10" fillId="5" borderId="1082" xfId="0" applyFont="1" applyFill="1" applyBorder="1" applyAlignment="1" applyProtection="1">
      <alignment horizontal="center" vertical="center" wrapText="1"/>
      <protection locked="0"/>
    </xf>
    <xf numFmtId="0" fontId="10" fillId="5" borderId="1080" xfId="0" applyFont="1" applyFill="1" applyBorder="1" applyAlignment="1" applyProtection="1">
      <alignment horizontal="center" vertical="center" wrapText="1"/>
      <protection locked="0"/>
    </xf>
    <xf numFmtId="49" fontId="10" fillId="7" borderId="25" xfId="0" applyNumberFormat="1" applyFont="1" applyFill="1" applyBorder="1" applyProtection="1">
      <protection locked="0"/>
    </xf>
    <xf numFmtId="1" fontId="10" fillId="0" borderId="969" xfId="0" applyNumberFormat="1" applyFont="1" applyBorder="1" applyAlignment="1">
      <alignment horizontal="right" vertical="center" wrapText="1"/>
    </xf>
    <xf numFmtId="49" fontId="10" fillId="7" borderId="1042" xfId="0" applyNumberFormat="1" applyFont="1" applyFill="1" applyBorder="1" applyProtection="1">
      <protection locked="0"/>
    </xf>
    <xf numFmtId="1" fontId="29" fillId="0" borderId="0" xfId="0" applyNumberFormat="1" applyFont="1" applyProtection="1">
      <protection hidden="1"/>
    </xf>
    <xf numFmtId="1" fontId="10" fillId="0" borderId="1076" xfId="0" applyNumberFormat="1" applyFont="1" applyBorder="1" applyAlignment="1" applyProtection="1">
      <alignment horizontal="center" vertical="center" wrapText="1"/>
      <protection hidden="1"/>
    </xf>
    <xf numFmtId="1" fontId="10" fillId="4" borderId="1082" xfId="0" applyNumberFormat="1" applyFont="1" applyFill="1" applyBorder="1" applyAlignment="1">
      <alignment horizontal="center" vertical="center" wrapText="1"/>
    </xf>
    <xf numFmtId="1" fontId="10" fillId="4" borderId="1089" xfId="0" applyNumberFormat="1" applyFont="1" applyFill="1" applyBorder="1" applyAlignment="1">
      <alignment horizontal="center" vertical="center" wrapText="1"/>
    </xf>
    <xf numFmtId="1" fontId="10" fillId="4" borderId="1088" xfId="0" applyNumberFormat="1" applyFont="1" applyFill="1" applyBorder="1" applyAlignment="1">
      <alignment horizontal="center" vertical="center" wrapText="1"/>
    </xf>
    <xf numFmtId="1" fontId="10" fillId="4" borderId="1087" xfId="0" applyNumberFormat="1" applyFont="1" applyFill="1" applyBorder="1" applyAlignment="1">
      <alignment horizontal="center" vertical="center" wrapText="1"/>
    </xf>
    <xf numFmtId="1" fontId="10" fillId="0" borderId="1079" xfId="0" applyNumberFormat="1" applyFont="1" applyBorder="1" applyAlignment="1">
      <alignment wrapText="1"/>
    </xf>
    <xf numFmtId="1" fontId="10" fillId="0" borderId="1081" xfId="0" applyNumberFormat="1" applyFont="1" applyBorder="1"/>
    <xf numFmtId="1" fontId="79" fillId="0" borderId="1082" xfId="0" applyNumberFormat="1" applyFont="1" applyBorder="1" applyProtection="1">
      <protection locked="0"/>
    </xf>
    <xf numFmtId="1" fontId="79" fillId="0" borderId="1088" xfId="0" applyNumberFormat="1" applyFont="1" applyBorder="1" applyProtection="1">
      <protection locked="0"/>
    </xf>
    <xf numFmtId="1" fontId="79" fillId="0" borderId="1089" xfId="0" applyNumberFormat="1" applyFont="1" applyBorder="1" applyProtection="1">
      <protection locked="0"/>
    </xf>
    <xf numFmtId="1" fontId="79" fillId="0" borderId="1087" xfId="0" applyNumberFormat="1" applyFont="1" applyBorder="1" applyProtection="1">
      <protection locked="0"/>
    </xf>
    <xf numFmtId="1" fontId="10" fillId="0" borderId="1078" xfId="0" applyNumberFormat="1" applyFont="1" applyBorder="1" applyAlignment="1">
      <alignment horizontal="center" vertical="center"/>
    </xf>
    <xf numFmtId="1" fontId="10" fillId="0" borderId="1079" xfId="0" applyNumberFormat="1" applyFont="1" applyBorder="1" applyAlignment="1">
      <alignment horizontal="center" vertical="center"/>
    </xf>
    <xf numFmtId="1" fontId="10" fillId="0" borderId="1080" xfId="0" applyNumberFormat="1" applyFont="1" applyBorder="1" applyAlignment="1">
      <alignment horizontal="center" vertical="center"/>
    </xf>
    <xf numFmtId="1" fontId="10" fillId="0" borderId="1080" xfId="0" applyNumberFormat="1" applyFont="1" applyBorder="1" applyAlignment="1">
      <alignment vertical="center" wrapText="1"/>
    </xf>
    <xf numFmtId="1" fontId="10" fillId="0" borderId="1081" xfId="0" applyNumberFormat="1" applyFont="1" applyBorder="1" applyAlignment="1">
      <alignment vertical="center" wrapText="1"/>
    </xf>
    <xf numFmtId="1" fontId="10" fillId="0" borderId="1081" xfId="0" applyNumberFormat="1" applyFont="1" applyBorder="1" applyProtection="1">
      <protection locked="0"/>
    </xf>
    <xf numFmtId="1" fontId="10" fillId="0" borderId="1089" xfId="0" applyNumberFormat="1" applyFont="1" applyBorder="1" applyProtection="1">
      <protection locked="0"/>
    </xf>
    <xf numFmtId="1" fontId="10" fillId="0" borderId="1087" xfId="0" applyNumberFormat="1" applyFont="1" applyBorder="1" applyProtection="1">
      <protection locked="0"/>
    </xf>
    <xf numFmtId="166" fontId="79" fillId="14" borderId="0" xfId="0" applyNumberFormat="1" applyFont="1" applyFill="1"/>
    <xf numFmtId="0" fontId="79" fillId="14" borderId="0" xfId="0" applyFont="1" applyFill="1"/>
    <xf numFmtId="0" fontId="30" fillId="3" borderId="0" xfId="0" applyFont="1" applyFill="1"/>
    <xf numFmtId="0" fontId="30" fillId="0" borderId="0" xfId="0" applyFont="1"/>
    <xf numFmtId="3" fontId="30" fillId="3" borderId="0" xfId="0" applyNumberFormat="1" applyFont="1" applyFill="1"/>
    <xf numFmtId="0" fontId="1" fillId="0" borderId="536" xfId="0" applyFont="1" applyBorder="1" applyAlignment="1">
      <alignment horizontal="center" vertical="center" wrapText="1"/>
    </xf>
    <xf numFmtId="0" fontId="1" fillId="0" borderId="537" xfId="0" applyFont="1" applyBorder="1" applyAlignment="1">
      <alignment horizontal="center" vertical="center" wrapText="1"/>
    </xf>
    <xf numFmtId="0" fontId="10" fillId="0" borderId="536" xfId="0" applyFont="1" applyBorder="1" applyAlignment="1">
      <alignment horizontal="center" vertical="center" wrapText="1"/>
    </xf>
    <xf numFmtId="0" fontId="10" fillId="0" borderId="537" xfId="0" applyFont="1" applyBorder="1" applyAlignment="1">
      <alignment horizontal="center" vertical="center" wrapText="1"/>
    </xf>
    <xf numFmtId="0" fontId="10" fillId="0" borderId="1090" xfId="0" applyFont="1" applyBorder="1" applyAlignment="1">
      <alignment horizontal="center" vertical="center" wrapText="1"/>
    </xf>
    <xf numFmtId="0" fontId="10" fillId="5" borderId="537" xfId="0" applyFont="1" applyFill="1" applyBorder="1" applyAlignment="1">
      <alignment horizontal="center" vertical="center" wrapText="1"/>
    </xf>
    <xf numFmtId="1" fontId="5" fillId="4" borderId="1076" xfId="0" applyNumberFormat="1" applyFont="1" applyFill="1" applyBorder="1" applyAlignment="1">
      <alignment horizontal="center" vertical="center" wrapText="1"/>
    </xf>
    <xf numFmtId="0" fontId="5" fillId="0" borderId="1091" xfId="0" applyFont="1" applyBorder="1" applyAlignment="1">
      <alignment horizontal="center" vertical="center" wrapText="1"/>
    </xf>
    <xf numFmtId="0" fontId="5" fillId="0" borderId="1076" xfId="0" applyFont="1" applyBorder="1" applyAlignment="1">
      <alignment horizontal="center" vertical="center" wrapText="1"/>
    </xf>
    <xf numFmtId="0" fontId="10" fillId="5" borderId="0" xfId="0" applyFont="1" applyFill="1"/>
    <xf numFmtId="0" fontId="1" fillId="0" borderId="0" xfId="0" applyFont="1" applyAlignment="1">
      <alignment horizontal="center" vertical="center" wrapText="1"/>
    </xf>
    <xf numFmtId="0" fontId="1" fillId="0" borderId="674" xfId="0" applyFont="1" applyBorder="1" applyAlignment="1">
      <alignment horizontal="center" vertical="center" wrapText="1"/>
    </xf>
    <xf numFmtId="0" fontId="10" fillId="0" borderId="829" xfId="0" applyFont="1" applyBorder="1" applyAlignment="1">
      <alignment horizontal="center" vertical="center" wrapText="1"/>
    </xf>
    <xf numFmtId="0" fontId="10" fillId="0" borderId="979" xfId="0" applyFont="1" applyBorder="1" applyAlignment="1">
      <alignment horizontal="center" vertical="center" wrapText="1"/>
    </xf>
    <xf numFmtId="0" fontId="10" fillId="0" borderId="1080" xfId="0" applyFont="1" applyBorder="1" applyAlignment="1">
      <alignment horizontal="center" vertical="center"/>
    </xf>
    <xf numFmtId="0" fontId="10" fillId="0" borderId="1090" xfId="0" applyFont="1" applyBorder="1" applyAlignment="1">
      <alignment horizontal="center" vertical="center"/>
    </xf>
    <xf numFmtId="0" fontId="10" fillId="5" borderId="674" xfId="0" applyFont="1" applyFill="1" applyBorder="1" applyAlignment="1">
      <alignment horizontal="center" vertical="center" wrapText="1"/>
    </xf>
    <xf numFmtId="0" fontId="5" fillId="0" borderId="1092" xfId="0" applyFont="1" applyBorder="1" applyAlignment="1">
      <alignment horizontal="center" vertical="center" wrapText="1"/>
    </xf>
    <xf numFmtId="0" fontId="1" fillId="0" borderId="829" xfId="0" applyFont="1" applyBorder="1" applyAlignment="1">
      <alignment horizontal="center" vertical="center" wrapText="1"/>
    </xf>
    <xf numFmtId="0" fontId="1" fillId="0" borderId="979" xfId="0" applyFont="1" applyBorder="1" applyAlignment="1">
      <alignment horizontal="center" vertical="center" wrapText="1"/>
    </xf>
    <xf numFmtId="0" fontId="10" fillId="0" borderId="537" xfId="0" applyFont="1" applyBorder="1" applyAlignment="1">
      <alignment horizontal="center" vertical="center"/>
    </xf>
    <xf numFmtId="0" fontId="10" fillId="0" borderId="1076" xfId="0" applyFont="1" applyBorder="1" applyAlignment="1">
      <alignment horizontal="center" vertical="center" wrapText="1"/>
    </xf>
    <xf numFmtId="0" fontId="10" fillId="0" borderId="537" xfId="0" applyFont="1" applyBorder="1" applyAlignment="1">
      <alignment horizontal="center" vertical="center" wrapText="1"/>
    </xf>
    <xf numFmtId="0" fontId="10" fillId="0" borderId="1089" xfId="0" applyFont="1" applyBorder="1" applyAlignment="1">
      <alignment horizontal="center" vertical="center" wrapText="1"/>
    </xf>
    <xf numFmtId="0" fontId="10" fillId="0" borderId="1090" xfId="0" applyFont="1" applyBorder="1" applyAlignment="1">
      <alignment horizontal="center" vertical="center" wrapText="1"/>
    </xf>
    <xf numFmtId="0" fontId="10" fillId="5" borderId="979" xfId="0" applyFont="1" applyFill="1" applyBorder="1" applyAlignment="1">
      <alignment horizontal="center" vertical="center" wrapText="1"/>
    </xf>
    <xf numFmtId="0" fontId="5" fillId="0" borderId="979" xfId="0" applyFont="1" applyBorder="1" applyAlignment="1">
      <alignment horizontal="center" vertical="center" wrapText="1"/>
    </xf>
    <xf numFmtId="0" fontId="5" fillId="0" borderId="1013" xfId="0" applyFont="1" applyBorder="1" applyAlignment="1">
      <alignment horizontal="center" vertical="center" wrapText="1"/>
    </xf>
    <xf numFmtId="0" fontId="5" fillId="0" borderId="969" xfId="0" applyFont="1" applyBorder="1" applyAlignment="1">
      <alignment horizontal="center" vertical="center" wrapText="1"/>
    </xf>
    <xf numFmtId="0" fontId="10" fillId="0" borderId="682" xfId="0" applyFont="1" applyBorder="1" applyAlignment="1">
      <alignment horizontal="left" vertical="center" wrapText="1"/>
    </xf>
    <xf numFmtId="1" fontId="10" fillId="7" borderId="239" xfId="0" applyNumberFormat="1" applyFont="1" applyFill="1" applyBorder="1" applyProtection="1">
      <protection locked="0"/>
    </xf>
    <xf numFmtId="1" fontId="10" fillId="16" borderId="674" xfId="0" applyNumberFormat="1" applyFont="1" applyFill="1" applyBorder="1" applyProtection="1">
      <protection locked="0"/>
    </xf>
    <xf numFmtId="1" fontId="10" fillId="7" borderId="1076" xfId="0" applyNumberFormat="1" applyFont="1" applyFill="1" applyBorder="1" applyProtection="1">
      <protection locked="0"/>
    </xf>
    <xf numFmtId="1" fontId="10" fillId="7" borderId="1091" xfId="0" applyNumberFormat="1" applyFont="1" applyFill="1" applyBorder="1" applyProtection="1">
      <protection locked="0"/>
    </xf>
    <xf numFmtId="0" fontId="10" fillId="0" borderId="1046" xfId="0" applyFont="1" applyBorder="1" applyAlignment="1">
      <alignment horizontal="left" vertical="center" wrapText="1"/>
    </xf>
    <xf numFmtId="1" fontId="10" fillId="0" borderId="1049" xfId="0" applyNumberFormat="1" applyFont="1" applyBorder="1"/>
    <xf numFmtId="1" fontId="10" fillId="16" borderId="38" xfId="0" applyNumberFormat="1" applyFont="1" applyFill="1" applyBorder="1" applyProtection="1">
      <protection locked="0"/>
    </xf>
    <xf numFmtId="1" fontId="10" fillId="7" borderId="1093" xfId="0" applyNumberFormat="1" applyFont="1" applyFill="1" applyBorder="1" applyProtection="1">
      <protection locked="0"/>
    </xf>
    <xf numFmtId="0" fontId="10" fillId="0" borderId="1043" xfId="0" applyFont="1" applyBorder="1" applyAlignment="1">
      <alignment horizontal="left" vertical="center" wrapText="1"/>
    </xf>
    <xf numFmtId="1" fontId="10" fillId="7" borderId="1042" xfId="0" applyNumberFormat="1" applyFont="1" applyFill="1" applyBorder="1" applyProtection="1">
      <protection locked="0"/>
    </xf>
    <xf numFmtId="1" fontId="10" fillId="7" borderId="1094" xfId="0" applyNumberFormat="1" applyFont="1" applyFill="1" applyBorder="1" applyProtection="1">
      <protection locked="0"/>
    </xf>
    <xf numFmtId="0" fontId="10" fillId="0" borderId="674" xfId="0" applyFont="1" applyBorder="1" applyAlignment="1">
      <alignment horizontal="center" vertical="center" wrapText="1"/>
    </xf>
    <xf numFmtId="0" fontId="10" fillId="0" borderId="679" xfId="0" applyFont="1" applyBorder="1" applyAlignment="1">
      <alignment horizontal="left" vertical="center" wrapText="1"/>
    </xf>
    <xf numFmtId="0" fontId="10" fillId="0" borderId="679" xfId="0" applyFont="1" applyBorder="1" applyAlignment="1">
      <alignment horizontal="right" vertical="center" wrapText="1"/>
    </xf>
    <xf numFmtId="0" fontId="10" fillId="0" borderId="25" xfId="0" applyFont="1" applyBorder="1" applyAlignment="1">
      <alignment horizontal="right" vertical="center" wrapText="1"/>
    </xf>
    <xf numFmtId="0" fontId="10" fillId="0" borderId="680" xfId="0" applyFont="1" applyBorder="1"/>
    <xf numFmtId="1" fontId="10" fillId="7" borderId="692" xfId="0" applyNumberFormat="1" applyFont="1" applyFill="1" applyBorder="1" applyProtection="1">
      <protection locked="0"/>
    </xf>
    <xf numFmtId="0" fontId="10" fillId="0" borderId="1048" xfId="0" applyFont="1" applyBorder="1" applyAlignment="1">
      <alignment horizontal="left" vertical="center" wrapText="1"/>
    </xf>
    <xf numFmtId="0" fontId="10" fillId="0" borderId="60" xfId="0" applyFont="1" applyBorder="1"/>
    <xf numFmtId="0" fontId="10" fillId="0" borderId="1048" xfId="0" applyFont="1" applyBorder="1" applyAlignment="1">
      <alignment horizontal="left" vertical="center"/>
    </xf>
    <xf numFmtId="0" fontId="10" fillId="0" borderId="1048" xfId="0" applyFont="1" applyBorder="1" applyAlignment="1">
      <alignment horizontal="right" vertical="center" wrapText="1"/>
    </xf>
    <xf numFmtId="0" fontId="10" fillId="0" borderId="1049" xfId="0" applyFont="1" applyBorder="1"/>
    <xf numFmtId="1" fontId="10" fillId="7" borderId="1064" xfId="0" applyNumberFormat="1" applyFont="1" applyFill="1" applyBorder="1" applyProtection="1">
      <protection locked="0"/>
    </xf>
    <xf numFmtId="1" fontId="10" fillId="7" borderId="1095" xfId="0" applyNumberFormat="1" applyFont="1" applyFill="1" applyBorder="1" applyProtection="1">
      <protection locked="0"/>
    </xf>
    <xf numFmtId="0" fontId="10" fillId="0" borderId="25" xfId="0" applyFont="1" applyBorder="1" applyAlignment="1">
      <alignment horizontal="left" vertical="center" wrapText="1"/>
    </xf>
    <xf numFmtId="0" fontId="10" fillId="0" borderId="26" xfId="0" applyFont="1" applyBorder="1" applyAlignment="1">
      <alignment horizontal="left" vertical="center" wrapText="1"/>
    </xf>
    <xf numFmtId="0" fontId="10" fillId="0" borderId="47" xfId="0" applyFont="1" applyBorder="1"/>
    <xf numFmtId="1" fontId="10" fillId="0" borderId="1080" xfId="0" applyNumberFormat="1" applyFont="1" applyBorder="1"/>
    <xf numFmtId="1" fontId="10" fillId="0" borderId="1082" xfId="0" applyNumberFormat="1" applyFont="1" applyBorder="1"/>
    <xf numFmtId="1" fontId="10" fillId="0" borderId="1089" xfId="0" applyNumberFormat="1" applyFont="1" applyBorder="1"/>
    <xf numFmtId="1" fontId="10" fillId="0" borderId="1096" xfId="0" applyNumberFormat="1" applyFont="1" applyBorder="1"/>
    <xf numFmtId="1" fontId="10" fillId="5" borderId="1080" xfId="0" applyNumberFormat="1" applyFont="1" applyFill="1" applyBorder="1"/>
    <xf numFmtId="1" fontId="10" fillId="0" borderId="1097" xfId="0" applyNumberFormat="1" applyFont="1" applyBorder="1"/>
    <xf numFmtId="0" fontId="10" fillId="0" borderId="1085" xfId="0" applyFont="1" applyBorder="1" applyAlignment="1">
      <alignment horizontal="center" vertical="center" wrapText="1"/>
    </xf>
    <xf numFmtId="0" fontId="10" fillId="0" borderId="1086" xfId="0" applyFont="1" applyBorder="1" applyAlignment="1">
      <alignment horizontal="center" vertical="center" wrapText="1"/>
    </xf>
    <xf numFmtId="0" fontId="10" fillId="0" borderId="1098" xfId="0" applyFont="1" applyBorder="1" applyAlignment="1">
      <alignment horizontal="center" vertical="center" wrapText="1"/>
    </xf>
    <xf numFmtId="0" fontId="30" fillId="5" borderId="0" xfId="0" applyFont="1" applyFill="1"/>
    <xf numFmtId="0" fontId="10" fillId="0" borderId="974" xfId="0" applyFont="1" applyBorder="1" applyAlignment="1">
      <alignment horizontal="center" vertical="center" wrapText="1"/>
    </xf>
    <xf numFmtId="0" fontId="10" fillId="0" borderId="783" xfId="0" applyFont="1" applyBorder="1" applyAlignment="1">
      <alignment horizontal="center" vertical="center" wrapText="1"/>
    </xf>
    <xf numFmtId="0" fontId="10" fillId="0" borderId="973" xfId="0" applyFont="1" applyBorder="1" applyAlignment="1">
      <alignment horizontal="center" vertical="center" wrapText="1"/>
    </xf>
    <xf numFmtId="0" fontId="5" fillId="0" borderId="974" xfId="0" applyFont="1" applyBorder="1" applyAlignment="1">
      <alignment horizontal="center" vertical="center" wrapText="1"/>
    </xf>
    <xf numFmtId="0" fontId="5" fillId="0" borderId="783" xfId="0" applyFont="1" applyBorder="1" applyAlignment="1">
      <alignment horizontal="center" vertical="center" wrapText="1"/>
    </xf>
    <xf numFmtId="0" fontId="5" fillId="0" borderId="1084" xfId="0" applyFont="1" applyBorder="1" applyAlignment="1">
      <alignment horizontal="center" vertical="center" wrapText="1"/>
    </xf>
    <xf numFmtId="0" fontId="5" fillId="0" borderId="1088" xfId="0" applyFont="1" applyBorder="1" applyAlignment="1">
      <alignment horizontal="center" vertical="center" wrapText="1"/>
    </xf>
    <xf numFmtId="0" fontId="5" fillId="0" borderId="1089" xfId="0" applyFont="1" applyBorder="1" applyAlignment="1">
      <alignment horizontal="center" vertical="center" wrapText="1"/>
    </xf>
    <xf numFmtId="0" fontId="5" fillId="0" borderId="1090" xfId="0" applyFont="1" applyBorder="1" applyAlignment="1">
      <alignment horizontal="center" vertical="center" wrapText="1"/>
    </xf>
    <xf numFmtId="1" fontId="9" fillId="5" borderId="0" xfId="0" applyNumberFormat="1" applyFont="1" applyFill="1" applyAlignment="1">
      <alignment vertical="top"/>
    </xf>
    <xf numFmtId="0" fontId="5" fillId="0" borderId="1048" xfId="0" applyFont="1" applyBorder="1" applyAlignment="1">
      <alignment horizontal="left" vertical="center" wrapText="1"/>
    </xf>
    <xf numFmtId="0" fontId="10" fillId="0" borderId="39" xfId="0" applyFont="1" applyBorder="1" applyAlignment="1">
      <alignment horizontal="left" vertical="center" wrapText="1"/>
    </xf>
    <xf numFmtId="0" fontId="10" fillId="0" borderId="1042" xfId="0" applyFont="1" applyBorder="1" applyAlignment="1">
      <alignment horizontal="left" vertical="center" wrapText="1"/>
    </xf>
    <xf numFmtId="1" fontId="10" fillId="7" borderId="1099" xfId="0" applyNumberFormat="1" applyFont="1" applyFill="1" applyBorder="1" applyProtection="1">
      <protection locked="0"/>
    </xf>
    <xf numFmtId="0" fontId="10" fillId="0" borderId="1081" xfId="0" applyFont="1" applyBorder="1" applyAlignment="1">
      <alignment vertical="center" wrapText="1"/>
    </xf>
    <xf numFmtId="1" fontId="10" fillId="0" borderId="1087" xfId="0" applyNumberFormat="1" applyFont="1" applyBorder="1"/>
    <xf numFmtId="1" fontId="10" fillId="0" borderId="1088" xfId="0" applyNumberFormat="1" applyFont="1" applyBorder="1"/>
    <xf numFmtId="1" fontId="10" fillId="0" borderId="1090" xfId="0" applyNumberFormat="1" applyFont="1" applyBorder="1"/>
    <xf numFmtId="0" fontId="5" fillId="0" borderId="1096" xfId="0" applyFont="1" applyBorder="1" applyAlignment="1">
      <alignment horizontal="center" vertical="center" wrapText="1"/>
    </xf>
    <xf numFmtId="0" fontId="98" fillId="0" borderId="0" xfId="0" applyFont="1"/>
    <xf numFmtId="0" fontId="10" fillId="0" borderId="682" xfId="0" applyFont="1" applyBorder="1" applyAlignment="1">
      <alignment horizontal="left" vertical="center"/>
    </xf>
    <xf numFmtId="0" fontId="10" fillId="0" borderId="680" xfId="0" applyFont="1" applyBorder="1" applyAlignment="1">
      <alignment horizontal="left" vertical="center"/>
    </xf>
    <xf numFmtId="1" fontId="10" fillId="16" borderId="169" xfId="0" applyNumberFormat="1" applyFont="1" applyFill="1" applyBorder="1" applyProtection="1">
      <protection locked="0"/>
    </xf>
    <xf numFmtId="1" fontId="10" fillId="16" borderId="114" xfId="0" applyNumberFormat="1" applyFont="1" applyFill="1" applyBorder="1" applyProtection="1">
      <protection locked="0"/>
    </xf>
    <xf numFmtId="0" fontId="10" fillId="0" borderId="1046" xfId="0" applyFont="1" applyBorder="1" applyAlignment="1">
      <alignment horizontal="left" vertical="center"/>
    </xf>
    <xf numFmtId="0" fontId="10" fillId="0" borderId="1049" xfId="0" applyFont="1" applyBorder="1" applyAlignment="1">
      <alignment horizontal="left" vertical="center"/>
    </xf>
    <xf numFmtId="1" fontId="10" fillId="0" borderId="1048" xfId="0" applyNumberFormat="1" applyFont="1" applyBorder="1" applyAlignment="1">
      <alignment horizontal="right" vertical="center" wrapText="1"/>
    </xf>
    <xf numFmtId="0" fontId="5" fillId="0" borderId="1046" xfId="0" applyFont="1" applyBorder="1" applyAlignment="1">
      <alignment horizontal="left" vertical="top"/>
    </xf>
    <xf numFmtId="0" fontId="5" fillId="0" borderId="1049" xfId="0" applyFont="1" applyBorder="1" applyAlignment="1">
      <alignment horizontal="left" vertical="top"/>
    </xf>
    <xf numFmtId="0" fontId="10" fillId="0" borderId="1046" xfId="0" applyFont="1" applyBorder="1" applyAlignment="1">
      <alignment horizontal="left" vertical="top"/>
    </xf>
    <xf numFmtId="0" fontId="10" fillId="0" borderId="1049" xfId="0" applyFont="1" applyBorder="1" applyAlignment="1">
      <alignment horizontal="left" vertical="top"/>
    </xf>
    <xf numFmtId="0" fontId="5" fillId="0" borderId="1046" xfId="0" applyFont="1" applyBorder="1" applyAlignment="1">
      <alignment horizontal="left" vertical="center"/>
    </xf>
    <xf numFmtId="0" fontId="5" fillId="0" borderId="1049" xfId="0" applyFont="1" applyBorder="1" applyAlignment="1">
      <alignment horizontal="left" vertical="center"/>
    </xf>
    <xf numFmtId="1" fontId="10" fillId="7" borderId="1063" xfId="0" applyNumberFormat="1" applyFont="1" applyFill="1" applyBorder="1" applyProtection="1">
      <protection locked="0"/>
    </xf>
    <xf numFmtId="0" fontId="5" fillId="0" borderId="1043" xfId="0" applyFont="1" applyBorder="1" applyAlignment="1">
      <alignment horizontal="left" vertical="top"/>
    </xf>
    <xf numFmtId="0" fontId="5" fillId="0" borderId="47" xfId="0" applyFont="1" applyBorder="1" applyAlignment="1">
      <alignment horizontal="left" vertical="top"/>
    </xf>
    <xf numFmtId="1" fontId="10" fillId="0" borderId="1042" xfId="0" applyNumberFormat="1" applyFont="1" applyBorder="1" applyAlignment="1">
      <alignment horizontal="right" vertical="center" wrapText="1"/>
    </xf>
    <xf numFmtId="1" fontId="10" fillId="7" borderId="974" xfId="0" applyNumberFormat="1" applyFont="1" applyFill="1" applyBorder="1" applyProtection="1">
      <protection locked="0"/>
    </xf>
    <xf numFmtId="1" fontId="10" fillId="7" borderId="783" xfId="0" applyNumberFormat="1" applyFont="1" applyFill="1" applyBorder="1" applyProtection="1">
      <protection locked="0"/>
    </xf>
    <xf numFmtId="1" fontId="10" fillId="7" borderId="979" xfId="0" applyNumberFormat="1" applyFont="1" applyFill="1" applyBorder="1" applyProtection="1">
      <protection locked="0"/>
    </xf>
    <xf numFmtId="0" fontId="10" fillId="0" borderId="1078" xfId="0" applyFont="1" applyBorder="1" applyAlignment="1">
      <alignment horizontal="left" vertical="center" wrapText="1"/>
    </xf>
    <xf numFmtId="0" fontId="10" fillId="0" borderId="1080" xfId="0" applyFont="1" applyBorder="1" applyAlignment="1">
      <alignment horizontal="left" vertical="center" wrapText="1"/>
    </xf>
    <xf numFmtId="1" fontId="10" fillId="0" borderId="1100" xfId="0" applyNumberFormat="1" applyFont="1" applyBorder="1"/>
    <xf numFmtId="0" fontId="10" fillId="0" borderId="0" xfId="0" applyFont="1" applyAlignment="1">
      <alignment horizontal="center" vertical="center" wrapText="1"/>
    </xf>
    <xf numFmtId="0" fontId="5" fillId="0" borderId="829" xfId="0" applyFont="1" applyBorder="1" applyAlignment="1">
      <alignment horizontal="center" vertical="center" wrapText="1"/>
    </xf>
    <xf numFmtId="0" fontId="10" fillId="0" borderId="1080" xfId="0" applyFont="1" applyBorder="1" applyAlignment="1">
      <alignment horizontal="center" vertical="center"/>
    </xf>
    <xf numFmtId="0" fontId="10" fillId="0" borderId="682" xfId="0" applyFont="1" applyBorder="1" applyAlignment="1">
      <alignment horizontal="left" vertical="center" wrapText="1"/>
    </xf>
    <xf numFmtId="0" fontId="10" fillId="0" borderId="680" xfId="0" applyFont="1" applyBorder="1" applyAlignment="1">
      <alignment horizontal="left" vertical="center" wrapText="1"/>
    </xf>
    <xf numFmtId="0" fontId="10" fillId="0" borderId="691" xfId="0" applyFont="1" applyBorder="1" applyAlignment="1">
      <alignment horizontal="left" vertical="center" wrapText="1"/>
    </xf>
    <xf numFmtId="0" fontId="10" fillId="0" borderId="1046" xfId="0" applyFont="1" applyBorder="1" applyAlignment="1">
      <alignment horizontal="left" vertical="center" wrapText="1"/>
    </xf>
    <xf numFmtId="0" fontId="10" fillId="0" borderId="1049" xfId="0" applyFont="1" applyBorder="1" applyAlignment="1">
      <alignment horizontal="left" vertical="center" wrapText="1"/>
    </xf>
    <xf numFmtId="0" fontId="10" fillId="0" borderId="692" xfId="0" applyFont="1" applyBorder="1" applyAlignment="1">
      <alignment horizontal="left" vertical="center" wrapText="1"/>
    </xf>
    <xf numFmtId="0" fontId="10" fillId="0" borderId="60" xfId="0" applyFont="1" applyBorder="1" applyAlignment="1">
      <alignment horizontal="right" vertical="center" wrapText="1"/>
    </xf>
    <xf numFmtId="0" fontId="5" fillId="5" borderId="1046" xfId="0" applyFont="1" applyFill="1" applyBorder="1" applyAlignment="1">
      <alignment horizontal="left" vertical="center" wrapText="1"/>
    </xf>
    <xf numFmtId="0" fontId="5" fillId="5" borderId="1049" xfId="0" applyFont="1" applyFill="1" applyBorder="1" applyAlignment="1">
      <alignment horizontal="left" vertical="center" wrapText="1"/>
    </xf>
    <xf numFmtId="0" fontId="5" fillId="5" borderId="1046" xfId="0" applyFont="1" applyFill="1" applyBorder="1" applyAlignment="1">
      <alignment horizontal="left" vertical="center" wrapText="1"/>
    </xf>
    <xf numFmtId="0" fontId="5" fillId="5" borderId="1049" xfId="0" applyFont="1" applyFill="1" applyBorder="1" applyAlignment="1">
      <alignment horizontal="left" vertical="center" wrapText="1"/>
    </xf>
    <xf numFmtId="0" fontId="5" fillId="0" borderId="1046" xfId="0" applyFont="1" applyBorder="1" applyAlignment="1">
      <alignment horizontal="left" vertical="center" wrapText="1"/>
    </xf>
    <xf numFmtId="0" fontId="5" fillId="0" borderId="1049" xfId="0" applyFont="1" applyBorder="1" applyAlignment="1">
      <alignment horizontal="left" vertical="center" wrapText="1"/>
    </xf>
    <xf numFmtId="0" fontId="10" fillId="5" borderId="42" xfId="0" applyFont="1" applyFill="1" applyBorder="1" applyAlignment="1">
      <alignment horizontal="left" vertical="center" wrapText="1"/>
    </xf>
    <xf numFmtId="0" fontId="10" fillId="5" borderId="38" xfId="0" applyFont="1" applyFill="1" applyBorder="1" applyAlignment="1">
      <alignment horizontal="left" vertical="center" wrapText="1"/>
    </xf>
    <xf numFmtId="0" fontId="10" fillId="5" borderId="1092" xfId="0" applyFont="1" applyFill="1" applyBorder="1" applyAlignment="1">
      <alignment horizontal="left" vertical="center" wrapText="1"/>
    </xf>
    <xf numFmtId="0" fontId="64" fillId="5" borderId="0" xfId="0" applyFont="1" applyFill="1"/>
    <xf numFmtId="1" fontId="100" fillId="0" borderId="1076" xfId="0" applyNumberFormat="1" applyFont="1" applyBorder="1" applyAlignment="1" applyProtection="1">
      <alignment horizontal="center" vertical="center" wrapText="1"/>
      <protection hidden="1"/>
    </xf>
    <xf numFmtId="1" fontId="5" fillId="0" borderId="1078" xfId="0" applyNumberFormat="1" applyFont="1" applyBorder="1" applyAlignment="1">
      <alignment horizontal="center" vertical="center"/>
    </xf>
    <xf numFmtId="1" fontId="5" fillId="0" borderId="1079" xfId="0" applyNumberFormat="1" applyFont="1" applyBorder="1" applyAlignment="1">
      <alignment horizontal="center" vertical="center"/>
    </xf>
    <xf numFmtId="1" fontId="5" fillId="0" borderId="1080" xfId="0" applyNumberFormat="1" applyFont="1" applyBorder="1" applyAlignment="1">
      <alignment horizontal="center" vertical="center"/>
    </xf>
    <xf numFmtId="1" fontId="100" fillId="0" borderId="969" xfId="0" applyNumberFormat="1" applyFont="1" applyBorder="1" applyAlignment="1" applyProtection="1">
      <alignment horizontal="center" vertical="center" wrapText="1"/>
      <protection hidden="1"/>
    </xf>
    <xf numFmtId="1" fontId="5" fillId="0" borderId="1082" xfId="0" applyNumberFormat="1" applyFont="1" applyBorder="1" applyAlignment="1">
      <alignment horizontal="center" vertical="center" wrapText="1"/>
    </xf>
    <xf numFmtId="1" fontId="5" fillId="0" borderId="1088" xfId="0" applyNumberFormat="1" applyFont="1" applyBorder="1" applyAlignment="1">
      <alignment horizontal="center" vertical="center" wrapText="1"/>
    </xf>
    <xf numFmtId="1" fontId="5" fillId="0" borderId="1080" xfId="0" applyNumberFormat="1" applyFont="1" applyBorder="1" applyAlignment="1">
      <alignment horizontal="center" vertical="center" wrapText="1"/>
    </xf>
    <xf numFmtId="1" fontId="5" fillId="0" borderId="1048" xfId="0" applyNumberFormat="1" applyFont="1" applyBorder="1"/>
    <xf numFmtId="1" fontId="5" fillId="16" borderId="1050" xfId="0" applyNumberFormat="1" applyFont="1" applyFill="1" applyBorder="1" applyProtection="1">
      <protection locked="0"/>
    </xf>
    <xf numFmtId="1" fontId="5" fillId="16" borderId="1060" xfId="0" applyNumberFormat="1" applyFont="1" applyFill="1" applyBorder="1" applyProtection="1">
      <protection locked="0"/>
    </xf>
    <xf numFmtId="1" fontId="5" fillId="16" borderId="1049" xfId="0" applyNumberFormat="1" applyFont="1" applyFill="1" applyBorder="1" applyProtection="1">
      <protection locked="0"/>
    </xf>
    <xf numFmtId="1" fontId="5" fillId="0" borderId="969" xfId="0" applyNumberFormat="1" applyFont="1" applyBorder="1"/>
    <xf numFmtId="1" fontId="5" fillId="16" borderId="974" xfId="0" applyNumberFormat="1" applyFont="1" applyFill="1" applyBorder="1" applyProtection="1">
      <protection locked="0"/>
    </xf>
    <xf numFmtId="1" fontId="5" fillId="16" borderId="783" xfId="0" applyNumberFormat="1" applyFont="1" applyFill="1" applyBorder="1" applyProtection="1">
      <protection locked="0"/>
    </xf>
    <xf numFmtId="1" fontId="5" fillId="16" borderId="979" xfId="0" applyNumberFormat="1" applyFont="1" applyFill="1" applyBorder="1" applyProtection="1">
      <protection locked="0"/>
    </xf>
    <xf numFmtId="0" fontId="54" fillId="0" borderId="0" xfId="0" applyFont="1"/>
    <xf numFmtId="1" fontId="24" fillId="3" borderId="0" xfId="0" applyNumberFormat="1" applyFont="1" applyFill="1" applyAlignment="1">
      <alignment horizontal="center" vertical="center" wrapText="1"/>
    </xf>
    <xf numFmtId="0" fontId="24" fillId="0" borderId="0" xfId="0" applyFont="1"/>
    <xf numFmtId="0" fontId="101" fillId="0" borderId="0" xfId="0" applyFont="1" applyAlignment="1">
      <alignment horizontal="center" vertical="center"/>
    </xf>
    <xf numFmtId="1" fontId="10" fillId="0" borderId="0" xfId="0" applyNumberFormat="1" applyFont="1" applyAlignment="1">
      <alignment horizontal="center" vertical="center"/>
    </xf>
    <xf numFmtId="1" fontId="29" fillId="0" borderId="713" xfId="0" applyNumberFormat="1" applyFont="1" applyBorder="1" applyAlignment="1">
      <alignment horizontal="center" vertical="center" wrapText="1"/>
    </xf>
    <xf numFmtId="1" fontId="29" fillId="0" borderId="714" xfId="0" applyNumberFormat="1" applyFont="1" applyBorder="1" applyAlignment="1">
      <alignment horizontal="center" vertical="center" wrapText="1"/>
    </xf>
    <xf numFmtId="1" fontId="10" fillId="0" borderId="713" xfId="0" applyNumberFormat="1" applyFont="1" applyBorder="1" applyAlignment="1">
      <alignment horizontal="center" vertical="center" wrapText="1"/>
    </xf>
    <xf numFmtId="0" fontId="101" fillId="0" borderId="715" xfId="0" applyFont="1" applyBorder="1"/>
    <xf numFmtId="0" fontId="101" fillId="0" borderId="714" xfId="0" applyFont="1" applyBorder="1"/>
    <xf numFmtId="1" fontId="10" fillId="0" borderId="1101" xfId="0" applyNumberFormat="1" applyFont="1" applyBorder="1" applyAlignment="1">
      <alignment horizontal="center" vertical="center"/>
    </xf>
    <xf numFmtId="1" fontId="10" fillId="0" borderId="1102" xfId="0" applyNumberFormat="1" applyFont="1" applyBorder="1" applyAlignment="1">
      <alignment horizontal="center" vertical="center"/>
    </xf>
    <xf numFmtId="1" fontId="29" fillId="0" borderId="719" xfId="0" applyNumberFormat="1" applyFont="1" applyBorder="1" applyAlignment="1">
      <alignment horizontal="center" vertical="center" wrapText="1"/>
    </xf>
    <xf numFmtId="1" fontId="29" fillId="0" borderId="720" xfId="0" applyNumberFormat="1" applyFont="1" applyBorder="1" applyAlignment="1">
      <alignment horizontal="center" vertical="center" wrapText="1"/>
    </xf>
    <xf numFmtId="0" fontId="101" fillId="0" borderId="721" xfId="0" applyFont="1" applyBorder="1"/>
    <xf numFmtId="0" fontId="101" fillId="0" borderId="712" xfId="0" applyFont="1" applyBorder="1"/>
    <xf numFmtId="0" fontId="101" fillId="0" borderId="722" xfId="0" applyFont="1" applyBorder="1"/>
    <xf numFmtId="1" fontId="10" fillId="0" borderId="1101" xfId="0" applyNumberFormat="1" applyFont="1" applyBorder="1" applyAlignment="1">
      <alignment horizontal="center" vertical="center" wrapText="1"/>
    </xf>
    <xf numFmtId="1" fontId="29" fillId="0" borderId="721" xfId="0" applyNumberFormat="1" applyFont="1" applyBorder="1" applyAlignment="1">
      <alignment horizontal="center" vertical="center" wrapText="1"/>
    </xf>
    <xf numFmtId="1" fontId="29" fillId="0" borderId="722" xfId="0" applyNumberFormat="1" applyFont="1" applyBorder="1" applyAlignment="1">
      <alignment horizontal="center" vertical="center" wrapText="1"/>
    </xf>
    <xf numFmtId="1" fontId="10" fillId="0" borderId="562" xfId="0" applyNumberFormat="1" applyFont="1" applyBorder="1" applyAlignment="1">
      <alignment horizontal="center" vertical="center" wrapText="1"/>
    </xf>
    <xf numFmtId="1" fontId="10" fillId="0" borderId="927" xfId="0" applyNumberFormat="1" applyFont="1" applyBorder="1" applyAlignment="1">
      <alignment horizontal="center" vertical="center" wrapText="1"/>
    </xf>
    <xf numFmtId="1" fontId="10" fillId="0" borderId="718" xfId="0" applyNumberFormat="1" applyFont="1" applyBorder="1" applyAlignment="1">
      <alignment horizontal="center" vertical="center" wrapText="1"/>
    </xf>
    <xf numFmtId="1" fontId="10" fillId="0" borderId="1103" xfId="0" applyNumberFormat="1" applyFont="1" applyBorder="1" applyAlignment="1">
      <alignment horizontal="center" vertical="center" wrapText="1"/>
    </xf>
    <xf numFmtId="1" fontId="10" fillId="0" borderId="1102" xfId="0" applyNumberFormat="1" applyFont="1" applyBorder="1" applyAlignment="1">
      <alignment horizontal="center" vertical="center" wrapText="1"/>
    </xf>
    <xf numFmtId="0" fontId="10" fillId="0" borderId="353" xfId="0" applyFont="1" applyBorder="1" applyAlignment="1">
      <alignment horizontal="center" vertical="center" wrapText="1"/>
    </xf>
    <xf numFmtId="0" fontId="10" fillId="0" borderId="928" xfId="0" applyFont="1" applyBorder="1"/>
    <xf numFmtId="1" fontId="10" fillId="40" borderId="737" xfId="0" applyNumberFormat="1" applyFont="1" applyFill="1" applyBorder="1"/>
    <xf numFmtId="1" fontId="10" fillId="40" borderId="734" xfId="0" applyNumberFormat="1" applyFont="1" applyFill="1" applyBorder="1"/>
    <xf numFmtId="1" fontId="10" fillId="32" borderId="1104" xfId="0" applyNumberFormat="1" applyFont="1" applyFill="1" applyBorder="1" applyProtection="1">
      <protection locked="0"/>
    </xf>
    <xf numFmtId="1" fontId="10" fillId="32" borderId="737" xfId="0" applyNumberFormat="1" applyFont="1" applyFill="1" applyBorder="1" applyProtection="1">
      <protection locked="0"/>
    </xf>
    <xf numFmtId="1" fontId="10" fillId="32" borderId="1105" xfId="0" applyNumberFormat="1" applyFont="1" applyFill="1" applyBorder="1" applyProtection="1">
      <protection locked="0"/>
    </xf>
    <xf numFmtId="1" fontId="10" fillId="32" borderId="1106" xfId="0" applyNumberFormat="1" applyFont="1" applyFill="1" applyBorder="1" applyProtection="1">
      <protection locked="0"/>
    </xf>
    <xf numFmtId="1" fontId="10" fillId="32" borderId="934" xfId="0" applyNumberFormat="1" applyFont="1" applyFill="1" applyBorder="1" applyProtection="1">
      <protection locked="0"/>
    </xf>
    <xf numFmtId="1" fontId="10" fillId="32" borderId="732" xfId="0" applyNumberFormat="1" applyFont="1" applyFill="1" applyBorder="1" applyProtection="1">
      <protection locked="0"/>
    </xf>
    <xf numFmtId="0" fontId="10" fillId="0" borderId="755" xfId="0" applyFont="1" applyBorder="1" applyAlignment="1">
      <alignment horizontal="center"/>
    </xf>
    <xf numFmtId="0" fontId="10" fillId="0" borderId="932" xfId="0" applyFont="1" applyBorder="1"/>
    <xf numFmtId="1" fontId="10" fillId="40" borderId="741" xfId="0" applyNumberFormat="1" applyFont="1" applyFill="1" applyBorder="1"/>
    <xf numFmtId="1" fontId="10" fillId="32" borderId="741" xfId="0" applyNumberFormat="1" applyFont="1" applyFill="1" applyBorder="1" applyProtection="1">
      <protection locked="0"/>
    </xf>
    <xf numFmtId="0" fontId="10" fillId="0" borderId="932" xfId="0" applyFont="1" applyBorder="1" applyAlignment="1">
      <alignment wrapText="1"/>
    </xf>
    <xf numFmtId="0" fontId="10" fillId="0" borderId="932" xfId="0" applyFont="1" applyBorder="1" applyAlignment="1">
      <alignment vertical="center" wrapText="1"/>
    </xf>
    <xf numFmtId="0" fontId="10" fillId="0" borderId="356" xfId="0" applyFont="1" applyBorder="1" applyAlignment="1">
      <alignment horizontal="center"/>
    </xf>
    <xf numFmtId="0" fontId="10" fillId="0" borderId="356" xfId="0" applyFont="1" applyBorder="1"/>
    <xf numFmtId="1" fontId="10" fillId="40" borderId="749" xfId="0" applyNumberFormat="1" applyFont="1" applyFill="1" applyBorder="1"/>
    <xf numFmtId="1" fontId="10" fillId="40" borderId="1107" xfId="0" applyNumberFormat="1" applyFont="1" applyFill="1" applyBorder="1"/>
    <xf numFmtId="1" fontId="10" fillId="32" borderId="749" xfId="0" applyNumberFormat="1" applyFont="1" applyFill="1" applyBorder="1" applyProtection="1">
      <protection locked="0"/>
    </xf>
    <xf numFmtId="1" fontId="10" fillId="32" borderId="1107" xfId="0" applyNumberFormat="1" applyFont="1" applyFill="1" applyBorder="1" applyProtection="1">
      <protection locked="0"/>
    </xf>
    <xf numFmtId="1" fontId="10" fillId="32" borderId="1108" xfId="0" applyNumberFormat="1" applyFont="1" applyFill="1" applyBorder="1" applyProtection="1">
      <protection locked="0"/>
    </xf>
    <xf numFmtId="1" fontId="10" fillId="32" borderId="939" xfId="0" applyNumberFormat="1" applyFont="1" applyFill="1" applyBorder="1" applyProtection="1">
      <protection locked="0"/>
    </xf>
    <xf numFmtId="1" fontId="10" fillId="32" borderId="747" xfId="0" applyNumberFormat="1" applyFont="1" applyFill="1" applyBorder="1" applyProtection="1">
      <protection locked="0"/>
    </xf>
    <xf numFmtId="0" fontId="10" fillId="0" borderId="353" xfId="0" applyFont="1" applyBorder="1" applyAlignment="1">
      <alignment horizontal="center" vertical="center"/>
    </xf>
    <xf numFmtId="1" fontId="10" fillId="40" borderId="754" xfId="0" applyNumberFormat="1" applyFont="1" applyFill="1" applyBorder="1"/>
    <xf numFmtId="1" fontId="10" fillId="40" borderId="743" xfId="0" applyNumberFormat="1" applyFont="1" applyFill="1" applyBorder="1"/>
    <xf numFmtId="1" fontId="10" fillId="32" borderId="754" xfId="0" applyNumberFormat="1" applyFont="1" applyFill="1" applyBorder="1" applyProtection="1">
      <protection locked="0"/>
    </xf>
    <xf numFmtId="1" fontId="10" fillId="32" borderId="743" xfId="0" applyNumberFormat="1" applyFont="1" applyFill="1" applyBorder="1" applyProtection="1">
      <protection locked="0"/>
    </xf>
    <xf numFmtId="1" fontId="10" fillId="32" borderId="1109" xfId="0" applyNumberFormat="1" applyFont="1" applyFill="1" applyBorder="1" applyProtection="1">
      <protection locked="0"/>
    </xf>
    <xf numFmtId="1" fontId="10" fillId="32" borderId="941" xfId="0" applyNumberFormat="1" applyFont="1" applyFill="1" applyBorder="1" applyProtection="1">
      <protection locked="0"/>
    </xf>
    <xf numFmtId="0" fontId="10" fillId="0" borderId="937" xfId="0" applyFont="1" applyBorder="1"/>
    <xf numFmtId="0" fontId="101" fillId="0" borderId="353" xfId="0" applyFont="1" applyBorder="1" applyAlignment="1">
      <alignment horizontal="center" vertical="center"/>
    </xf>
    <xf numFmtId="0" fontId="10" fillId="0" borderId="715" xfId="0" applyFont="1" applyBorder="1" applyAlignment="1">
      <alignment horizontal="center" vertical="center"/>
    </xf>
    <xf numFmtId="0" fontId="10" fillId="0" borderId="714" xfId="0" applyFont="1" applyBorder="1" applyAlignment="1">
      <alignment horizontal="center" vertical="center"/>
    </xf>
    <xf numFmtId="0" fontId="101" fillId="0" borderId="755" xfId="0" applyFont="1" applyBorder="1" applyAlignment="1">
      <alignment horizontal="center" vertical="center"/>
    </xf>
    <xf numFmtId="1" fontId="10" fillId="0" borderId="1090" xfId="0" applyNumberFormat="1" applyFont="1" applyBorder="1" applyAlignment="1">
      <alignment horizontal="center" vertical="center"/>
    </xf>
    <xf numFmtId="0" fontId="10" fillId="0" borderId="712" xfId="0" applyFont="1" applyBorder="1" applyAlignment="1">
      <alignment horizontal="center" vertical="center"/>
    </xf>
    <xf numFmtId="0" fontId="10" fillId="0" borderId="722" xfId="0" applyFont="1" applyBorder="1" applyAlignment="1">
      <alignment horizontal="center" vertical="center"/>
    </xf>
    <xf numFmtId="0" fontId="101" fillId="0" borderId="356" xfId="0" applyFont="1" applyBorder="1" applyAlignment="1">
      <alignment horizontal="center" vertical="center"/>
    </xf>
    <xf numFmtId="1" fontId="10" fillId="0" borderId="1090" xfId="0" applyNumberFormat="1" applyFont="1" applyBorder="1" applyAlignment="1">
      <alignment horizontal="center" vertical="center" wrapText="1"/>
    </xf>
    <xf numFmtId="0" fontId="10" fillId="0" borderId="562" xfId="0" applyFont="1" applyBorder="1" applyAlignment="1">
      <alignment horizontal="center" vertical="center" wrapText="1"/>
    </xf>
    <xf numFmtId="0" fontId="10" fillId="0" borderId="562" xfId="0" applyFont="1" applyBorder="1" applyAlignment="1">
      <alignment horizontal="center" wrapText="1"/>
    </xf>
    <xf numFmtId="1" fontId="10" fillId="40" borderId="932" xfId="0" applyNumberFormat="1" applyFont="1" applyFill="1" applyBorder="1"/>
    <xf numFmtId="1" fontId="10" fillId="32" borderId="1110" xfId="0" applyNumberFormat="1" applyFont="1" applyFill="1" applyBorder="1" applyProtection="1">
      <protection locked="0"/>
    </xf>
    <xf numFmtId="0" fontId="10" fillId="0" borderId="736" xfId="0" applyFont="1" applyBorder="1"/>
    <xf numFmtId="0" fontId="10" fillId="0" borderId="1111" xfId="0" applyFont="1" applyBorder="1" applyAlignment="1">
      <alignment wrapText="1"/>
    </xf>
    <xf numFmtId="1" fontId="10" fillId="40" borderId="356" xfId="0" applyNumberFormat="1" applyFont="1" applyFill="1" applyBorder="1"/>
    <xf numFmtId="1" fontId="10" fillId="40" borderId="1112" xfId="0" applyNumberFormat="1" applyFont="1" applyFill="1" applyBorder="1"/>
    <xf numFmtId="1" fontId="10" fillId="40" borderId="722" xfId="0" applyNumberFormat="1" applyFont="1" applyFill="1" applyBorder="1"/>
    <xf numFmtId="1" fontId="10" fillId="32" borderId="1112" xfId="0" applyNumberFormat="1" applyFont="1" applyFill="1" applyBorder="1" applyProtection="1">
      <protection locked="0"/>
    </xf>
    <xf numFmtId="1" fontId="10" fillId="32" borderId="722" xfId="0" applyNumberFormat="1" applyFont="1" applyFill="1" applyBorder="1" applyProtection="1">
      <protection locked="0"/>
    </xf>
    <xf numFmtId="1" fontId="10" fillId="32" borderId="1113" xfId="0" applyNumberFormat="1" applyFont="1" applyFill="1" applyBorder="1" applyProtection="1">
      <protection locked="0"/>
    </xf>
    <xf numFmtId="1" fontId="10" fillId="32" borderId="356" xfId="0" applyNumberFormat="1" applyFont="1" applyFill="1" applyBorder="1" applyProtection="1">
      <protection locked="0"/>
    </xf>
    <xf numFmtId="0" fontId="101" fillId="0" borderId="0" xfId="0" applyFont="1"/>
    <xf numFmtId="0" fontId="10" fillId="0" borderId="1114" xfId="0" applyFont="1" applyBorder="1" applyAlignment="1">
      <alignment horizontal="center" vertical="center"/>
    </xf>
    <xf numFmtId="1" fontId="10" fillId="0" borderId="1115" xfId="0" applyNumberFormat="1" applyFont="1" applyBorder="1" applyAlignment="1">
      <alignment horizontal="center" vertical="center" wrapText="1"/>
    </xf>
    <xf numFmtId="0" fontId="101" fillId="0" borderId="536" xfId="0" applyFont="1" applyBorder="1"/>
    <xf numFmtId="0" fontId="101" fillId="0" borderId="1116" xfId="0" applyFont="1" applyBorder="1"/>
    <xf numFmtId="0" fontId="101" fillId="0" borderId="536" xfId="0" applyFont="1" applyBorder="1" applyAlignment="1">
      <alignment horizontal="center" vertical="center"/>
    </xf>
    <xf numFmtId="0" fontId="101" fillId="0" borderId="537" xfId="0" applyFont="1" applyBorder="1"/>
    <xf numFmtId="0" fontId="10" fillId="0" borderId="1117" xfId="0" applyFont="1" applyBorder="1" applyAlignment="1">
      <alignment horizontal="center" vertical="center"/>
    </xf>
    <xf numFmtId="0" fontId="101" fillId="0" borderId="1118" xfId="0" applyFont="1" applyBorder="1"/>
    <xf numFmtId="0" fontId="10" fillId="0" borderId="1119" xfId="0" applyFont="1" applyBorder="1" applyAlignment="1">
      <alignment horizontal="center" vertical="center"/>
    </xf>
    <xf numFmtId="1" fontId="10" fillId="0" borderId="724" xfId="0" applyNumberFormat="1" applyFont="1" applyBorder="1" applyAlignment="1">
      <alignment horizontal="center" vertical="center" wrapText="1"/>
    </xf>
    <xf numFmtId="1" fontId="10" fillId="0" borderId="715" xfId="0" applyNumberFormat="1" applyFont="1" applyBorder="1" applyAlignment="1">
      <alignment horizontal="center" vertical="center" wrapText="1"/>
    </xf>
    <xf numFmtId="1" fontId="10" fillId="0" borderId="1089" xfId="0" applyNumberFormat="1" applyFont="1" applyBorder="1" applyAlignment="1">
      <alignment horizontal="center" vertical="center" wrapText="1"/>
    </xf>
    <xf numFmtId="0" fontId="10" fillId="0" borderId="1120" xfId="0" applyFont="1" applyBorder="1"/>
    <xf numFmtId="1" fontId="10" fillId="40" borderId="928" xfId="0" applyNumberFormat="1" applyFont="1" applyFill="1" applyBorder="1"/>
    <xf numFmtId="1" fontId="10" fillId="40" borderId="1121" xfId="0" applyNumberFormat="1" applyFont="1" applyFill="1" applyBorder="1"/>
    <xf numFmtId="1" fontId="10" fillId="32" borderId="1122" xfId="0" applyNumberFormat="1" applyFont="1" applyFill="1" applyBorder="1" applyProtection="1">
      <protection locked="0"/>
    </xf>
    <xf numFmtId="1" fontId="10" fillId="32" borderId="1123" xfId="0" applyNumberFormat="1" applyFont="1" applyFill="1" applyBorder="1" applyProtection="1">
      <protection locked="0"/>
    </xf>
    <xf numFmtId="1" fontId="10" fillId="32" borderId="730" xfId="0" applyNumberFormat="1" applyFont="1" applyFill="1" applyBorder="1" applyProtection="1">
      <protection locked="0"/>
    </xf>
    <xf numFmtId="1" fontId="10" fillId="32" borderId="728" xfId="0" applyNumberFormat="1" applyFont="1" applyFill="1" applyBorder="1" applyProtection="1">
      <protection locked="0"/>
    </xf>
    <xf numFmtId="1" fontId="10" fillId="32" borderId="930" xfId="0" applyNumberFormat="1" applyFont="1" applyFill="1" applyBorder="1" applyProtection="1">
      <protection locked="0"/>
    </xf>
    <xf numFmtId="1" fontId="10" fillId="32" borderId="1124" xfId="0" applyNumberFormat="1" applyFont="1" applyFill="1" applyBorder="1" applyProtection="1">
      <protection locked="0"/>
    </xf>
    <xf numFmtId="1" fontId="10" fillId="32" borderId="929" xfId="0" applyNumberFormat="1" applyFont="1" applyFill="1" applyBorder="1" applyProtection="1">
      <protection locked="0"/>
    </xf>
    <xf numFmtId="1" fontId="10" fillId="40" borderId="1125" xfId="0" applyNumberFormat="1" applyFont="1" applyFill="1" applyBorder="1"/>
    <xf numFmtId="1" fontId="10" fillId="32" borderId="1126" xfId="0" applyNumberFormat="1" applyFont="1" applyFill="1" applyBorder="1" applyProtection="1">
      <protection locked="0"/>
    </xf>
    <xf numFmtId="1" fontId="10" fillId="32" borderId="739" xfId="0" applyNumberFormat="1" applyFont="1" applyFill="1" applyBorder="1" applyProtection="1">
      <protection locked="0"/>
    </xf>
    <xf numFmtId="1" fontId="10" fillId="32" borderId="1127" xfId="0" applyNumberFormat="1" applyFont="1" applyFill="1" applyBorder="1" applyProtection="1">
      <protection locked="0"/>
    </xf>
    <xf numFmtId="1" fontId="10" fillId="32" borderId="933" xfId="0" applyNumberFormat="1" applyFont="1" applyFill="1" applyBorder="1" applyProtection="1">
      <protection locked="0"/>
    </xf>
    <xf numFmtId="1" fontId="10" fillId="40" borderId="1128" xfId="0" applyNumberFormat="1" applyFont="1" applyFill="1" applyBorder="1"/>
    <xf numFmtId="1" fontId="10" fillId="40" borderId="1129" xfId="0" applyNumberFormat="1" applyFont="1" applyFill="1" applyBorder="1"/>
    <xf numFmtId="1" fontId="10" fillId="32" borderId="1130" xfId="0" applyNumberFormat="1" applyFont="1" applyFill="1" applyBorder="1" applyProtection="1">
      <protection locked="0"/>
    </xf>
    <xf numFmtId="1" fontId="10" fillId="32" borderId="1131" xfId="0" applyNumberFormat="1" applyFont="1" applyFill="1" applyBorder="1" applyProtection="1">
      <protection locked="0"/>
    </xf>
    <xf numFmtId="1" fontId="10" fillId="32" borderId="935" xfId="0" applyNumberFormat="1" applyFont="1" applyFill="1" applyBorder="1" applyProtection="1">
      <protection locked="0"/>
    </xf>
    <xf numFmtId="1" fontId="10" fillId="32" borderId="1132" xfId="0" applyNumberFormat="1" applyFont="1" applyFill="1" applyBorder="1" applyProtection="1">
      <protection locked="0"/>
    </xf>
    <xf numFmtId="1" fontId="10" fillId="32" borderId="1128" xfId="0" applyNumberFormat="1" applyFont="1" applyFill="1" applyBorder="1" applyProtection="1">
      <protection locked="0"/>
    </xf>
    <xf numFmtId="1" fontId="10" fillId="32" borderId="1133" xfId="0" applyNumberFormat="1" applyFont="1" applyFill="1" applyBorder="1" applyProtection="1">
      <protection locked="0"/>
    </xf>
    <xf numFmtId="1" fontId="10" fillId="32" borderId="1134" xfId="0" applyNumberFormat="1" applyFont="1" applyFill="1" applyBorder="1" applyProtection="1">
      <protection locked="0"/>
    </xf>
    <xf numFmtId="1" fontId="10" fillId="32" borderId="1135" xfId="0" applyNumberFormat="1" applyFont="1" applyFill="1" applyBorder="1" applyProtection="1">
      <protection locked="0"/>
    </xf>
    <xf numFmtId="1" fontId="10" fillId="40" borderId="736" xfId="0" applyNumberFormat="1" applyFont="1" applyFill="1" applyBorder="1"/>
    <xf numFmtId="1" fontId="10" fillId="40" borderId="1136" xfId="0" applyNumberFormat="1" applyFont="1" applyFill="1" applyBorder="1"/>
    <xf numFmtId="1" fontId="10" fillId="40" borderId="1137" xfId="0" applyNumberFormat="1" applyFont="1" applyFill="1" applyBorder="1"/>
    <xf numFmtId="1" fontId="10" fillId="32" borderId="1138" xfId="0" applyNumberFormat="1" applyFont="1" applyFill="1" applyBorder="1" applyProtection="1">
      <protection locked="0"/>
    </xf>
    <xf numFmtId="1" fontId="10" fillId="32" borderId="979" xfId="0" applyNumberFormat="1" applyFont="1" applyFill="1" applyBorder="1" applyProtection="1">
      <protection locked="0"/>
    </xf>
    <xf numFmtId="1" fontId="10" fillId="32" borderId="1139" xfId="0" applyNumberFormat="1" applyFont="1" applyFill="1" applyBorder="1" applyProtection="1">
      <protection locked="0"/>
    </xf>
    <xf numFmtId="1" fontId="10" fillId="32" borderId="1140" xfId="0" applyNumberFormat="1" applyFont="1" applyFill="1" applyBorder="1" applyProtection="1">
      <protection locked="0"/>
    </xf>
    <xf numFmtId="1" fontId="10" fillId="32" borderId="1141" xfId="0" applyNumberFormat="1" applyFont="1" applyFill="1" applyBorder="1" applyProtection="1">
      <protection locked="0"/>
    </xf>
    <xf numFmtId="1" fontId="10" fillId="32" borderId="1142" xfId="0" applyNumberFormat="1" applyFont="1" applyFill="1" applyBorder="1" applyProtection="1">
      <protection locked="0"/>
    </xf>
    <xf numFmtId="1" fontId="10" fillId="32" borderId="1143" xfId="0" applyNumberFormat="1" applyFont="1" applyFill="1" applyBorder="1" applyProtection="1">
      <protection locked="0"/>
    </xf>
    <xf numFmtId="1" fontId="10" fillId="32" borderId="1144" xfId="0" applyNumberFormat="1" applyFont="1" applyFill="1" applyBorder="1" applyProtection="1">
      <protection locked="0"/>
    </xf>
    <xf numFmtId="0" fontId="10" fillId="0" borderId="716" xfId="0" applyFont="1" applyBorder="1" applyAlignment="1">
      <alignment horizontal="center"/>
    </xf>
    <xf numFmtId="0" fontId="101" fillId="0" borderId="717" xfId="0" applyFont="1" applyBorder="1"/>
    <xf numFmtId="0" fontId="101" fillId="0" borderId="718" xfId="0" applyFont="1" applyBorder="1"/>
    <xf numFmtId="0" fontId="10" fillId="0" borderId="755" xfId="0" applyFont="1" applyBorder="1" applyAlignment="1">
      <alignment horizontal="center" vertical="center"/>
    </xf>
    <xf numFmtId="1" fontId="10" fillId="40" borderId="718" xfId="0" applyNumberFormat="1" applyFont="1" applyFill="1" applyBorder="1" applyAlignment="1">
      <alignment horizontal="center" vertical="center"/>
    </xf>
    <xf numFmtId="1" fontId="10" fillId="40" borderId="718" xfId="0" applyNumberFormat="1" applyFont="1" applyFill="1" applyBorder="1" applyAlignment="1">
      <alignment horizontal="center" vertical="center" wrapText="1"/>
    </xf>
    <xf numFmtId="1" fontId="10" fillId="32" borderId="1136" xfId="0" applyNumberFormat="1" applyFont="1" applyFill="1" applyBorder="1" applyProtection="1">
      <protection locked="0"/>
    </xf>
    <xf numFmtId="1" fontId="10" fillId="32" borderId="1145" xfId="0" applyNumberFormat="1" applyFont="1" applyFill="1" applyBorder="1" applyProtection="1">
      <protection locked="0"/>
    </xf>
    <xf numFmtId="1" fontId="10" fillId="41" borderId="1145" xfId="0" applyNumberFormat="1" applyFont="1" applyFill="1" applyBorder="1"/>
    <xf numFmtId="1" fontId="10" fillId="42" borderId="0" xfId="0" applyNumberFormat="1" applyFont="1" applyFill="1"/>
    <xf numFmtId="0" fontId="101" fillId="0" borderId="562" xfId="0" applyFont="1" applyBorder="1"/>
    <xf numFmtId="1" fontId="10" fillId="40" borderId="718" xfId="0" applyNumberFormat="1" applyFont="1" applyFill="1" applyBorder="1" applyAlignment="1">
      <alignment horizontal="center" wrapText="1"/>
    </xf>
    <xf numFmtId="1" fontId="10" fillId="41" borderId="743" xfId="0" applyNumberFormat="1" applyFont="1" applyFill="1" applyBorder="1"/>
    <xf numFmtId="1" fontId="10" fillId="41" borderId="1107" xfId="0" applyNumberFormat="1" applyFont="1" applyFill="1" applyBorder="1"/>
    <xf numFmtId="0" fontId="10" fillId="0" borderId="716" xfId="0" applyFont="1" applyBorder="1" applyAlignment="1">
      <alignment horizontal="center" vertical="center"/>
    </xf>
    <xf numFmtId="0" fontId="101" fillId="0" borderId="718" xfId="0" applyFont="1" applyBorder="1" applyAlignment="1">
      <alignment vertical="center"/>
    </xf>
    <xf numFmtId="0" fontId="10" fillId="5" borderId="716" xfId="0" applyFont="1" applyFill="1" applyBorder="1" applyAlignment="1">
      <alignment horizontal="center" vertical="center"/>
    </xf>
    <xf numFmtId="0" fontId="10" fillId="5" borderId="717" xfId="0" applyFont="1" applyFill="1" applyBorder="1" applyAlignment="1">
      <alignment horizontal="center" vertical="center"/>
    </xf>
    <xf numFmtId="0" fontId="10" fillId="5" borderId="718" xfId="0" applyFont="1" applyFill="1" applyBorder="1" applyAlignment="1">
      <alignment horizontal="center" vertical="center"/>
    </xf>
    <xf numFmtId="0" fontId="10" fillId="0" borderId="562" xfId="0" applyFont="1" applyBorder="1" applyAlignment="1">
      <alignment horizontal="center" vertical="center"/>
    </xf>
    <xf numFmtId="1" fontId="10" fillId="41" borderId="728" xfId="0" applyNumberFormat="1" applyFont="1" applyFill="1" applyBorder="1"/>
    <xf numFmtId="1" fontId="10" fillId="41" borderId="737" xfId="0" applyNumberFormat="1" applyFont="1" applyFill="1" applyBorder="1"/>
    <xf numFmtId="0" fontId="0" fillId="41" borderId="932" xfId="0" applyFill="1" applyBorder="1"/>
    <xf numFmtId="0" fontId="0" fillId="41" borderId="937" xfId="0" applyFill="1" applyBorder="1"/>
    <xf numFmtId="0" fontId="10" fillId="0" borderId="727" xfId="0" applyFont="1" applyFill="1" applyBorder="1" applyAlignment="1">
      <alignment wrapText="1"/>
    </xf>
    <xf numFmtId="0" fontId="10" fillId="0" borderId="736" xfId="0" applyFont="1" applyFill="1" applyBorder="1" applyAlignment="1">
      <alignment wrapText="1"/>
    </xf>
    <xf numFmtId="0" fontId="10" fillId="0" borderId="736" xfId="0" applyFont="1" applyFill="1" applyBorder="1"/>
    <xf numFmtId="0" fontId="10" fillId="0" borderId="1111" xfId="0" applyFont="1" applyFill="1" applyBorder="1" applyAlignment="1">
      <alignment wrapText="1"/>
    </xf>
    <xf numFmtId="0" fontId="26" fillId="0" borderId="0" xfId="0" applyFont="1" applyFill="1"/>
    <xf numFmtId="0" fontId="10" fillId="0" borderId="353" xfId="0" applyFont="1" applyFill="1" applyBorder="1" applyAlignment="1">
      <alignment horizontal="center" vertical="center"/>
    </xf>
    <xf numFmtId="0" fontId="10" fillId="0" borderId="755" xfId="0" applyFont="1" applyFill="1" applyBorder="1" applyAlignment="1">
      <alignment horizontal="center" vertical="center"/>
    </xf>
    <xf numFmtId="0" fontId="10" fillId="0" borderId="928" xfId="0" applyFont="1" applyFill="1" applyBorder="1"/>
    <xf numFmtId="0" fontId="10" fillId="0" borderId="356" xfId="0" applyFont="1" applyFill="1" applyBorder="1"/>
    <xf numFmtId="0" fontId="24" fillId="0" borderId="0" xfId="0" applyFont="1" applyFill="1"/>
    <xf numFmtId="1" fontId="10" fillId="0" borderId="553" xfId="0" applyNumberFormat="1" applyFont="1" applyFill="1" applyBorder="1" applyAlignment="1">
      <alignment horizontal="center" vertical="center" wrapText="1"/>
    </xf>
    <xf numFmtId="1" fontId="10" fillId="0" borderId="537" xfId="0" applyNumberFormat="1" applyFont="1" applyFill="1" applyBorder="1" applyAlignment="1">
      <alignment horizontal="center" vertical="center" wrapText="1"/>
    </xf>
    <xf numFmtId="1" fontId="10" fillId="0" borderId="217" xfId="0" applyNumberFormat="1" applyFont="1" applyFill="1" applyBorder="1" applyAlignment="1">
      <alignment horizontal="center" vertical="center" wrapText="1"/>
    </xf>
    <xf numFmtId="1" fontId="10" fillId="0" borderId="674" xfId="0" applyNumberFormat="1" applyFont="1" applyFill="1" applyBorder="1" applyAlignment="1">
      <alignment horizontal="center" vertical="center" wrapText="1"/>
    </xf>
    <xf numFmtId="1" fontId="10" fillId="0" borderId="970" xfId="0" applyNumberFormat="1" applyFont="1" applyFill="1" applyBorder="1" applyAlignment="1">
      <alignment horizontal="center" vertical="center" wrapText="1"/>
    </xf>
    <xf numFmtId="1" fontId="10" fillId="0" borderId="979" xfId="0" applyNumberFormat="1" applyFont="1" applyFill="1" applyBorder="1" applyAlignment="1">
      <alignment horizontal="center" vertical="center" wrapText="1"/>
    </xf>
    <xf numFmtId="0" fontId="100" fillId="0" borderId="537" xfId="0" applyFont="1" applyFill="1" applyBorder="1" applyAlignment="1">
      <alignment horizontal="center" vertical="center" wrapText="1"/>
    </xf>
    <xf numFmtId="0" fontId="100" fillId="0" borderId="979" xfId="0" applyFont="1" applyFill="1" applyBorder="1" applyAlignment="1">
      <alignment horizontal="center" vertical="center" wrapText="1"/>
    </xf>
    <xf numFmtId="0" fontId="5" fillId="0" borderId="1046" xfId="0" applyFont="1" applyFill="1" applyBorder="1" applyAlignment="1">
      <alignment horizontal="left" vertical="center" wrapText="1"/>
    </xf>
    <xf numFmtId="0" fontId="5" fillId="0" borderId="1042" xfId="0" applyFont="1" applyFill="1" applyBorder="1" applyAlignment="1">
      <alignment horizontal="left" vertical="center" wrapText="1"/>
    </xf>
    <xf numFmtId="0" fontId="10" fillId="0" borderId="1078" xfId="0" applyFont="1" applyFill="1" applyBorder="1" applyAlignment="1">
      <alignment horizontal="left" vertical="center" wrapText="1"/>
    </xf>
    <xf numFmtId="0" fontId="10" fillId="0" borderId="1080" xfId="0" applyFont="1" applyFill="1" applyBorder="1" applyAlignment="1">
      <alignment horizontal="left" vertical="center" wrapText="1"/>
    </xf>
    <xf numFmtId="1" fontId="10" fillId="0" borderId="1097" xfId="0" applyNumberFormat="1" applyFont="1" applyFill="1" applyBorder="1"/>
    <xf numFmtId="1" fontId="10" fillId="0" borderId="1080" xfId="0" applyNumberFormat="1" applyFont="1" applyFill="1" applyBorder="1"/>
    <xf numFmtId="1" fontId="10" fillId="0" borderId="1082" xfId="0" applyNumberFormat="1" applyFont="1" applyFill="1" applyBorder="1"/>
    <xf numFmtId="1" fontId="10" fillId="0" borderId="1089" xfId="0" applyNumberFormat="1" applyFont="1" applyFill="1" applyBorder="1"/>
    <xf numFmtId="0" fontId="6" fillId="0" borderId="0" xfId="0" applyFont="1" applyFill="1"/>
    <xf numFmtId="0" fontId="99" fillId="0" borderId="0" xfId="0" applyFont="1" applyFill="1"/>
    <xf numFmtId="0" fontId="64" fillId="0" borderId="0" xfId="0" applyFont="1" applyFill="1"/>
  </cellXfs>
  <cellStyles count="36">
    <cellStyle name="Celda de comprobación" xfId="12" builtinId="23"/>
    <cellStyle name="Millares [0]" xfId="11" builtinId="6"/>
    <cellStyle name="Millares [0] 2" xfId="4" xr:uid="{4C8F670E-C7E1-45D2-A19A-6B0A70C23251}"/>
    <cellStyle name="Millares [0] 2 2" xfId="5" xr:uid="{2F6EF943-A388-4378-AAA6-2134D85BD9A7}"/>
    <cellStyle name="Millares [0] 3 2 2 2" xfId="34" xr:uid="{98A0589D-A751-4D69-A25C-FC7ED1CD655D}"/>
    <cellStyle name="Millares 10 3" xfId="3" xr:uid="{C3FE31DF-CE05-443B-B321-5CB9D25CFC87}"/>
    <cellStyle name="Millares 2 2" xfId="22" xr:uid="{1C063DAD-F446-4836-A278-00474163D8D8}"/>
    <cellStyle name="Normal" xfId="0" builtinId="0"/>
    <cellStyle name="Normal 2" xfId="7" xr:uid="{6F75F40C-EF81-430C-B04F-3BE2EA694891}"/>
    <cellStyle name="Normal 2 2" xfId="21" xr:uid="{61CBD62F-3D4F-49AA-A66B-B609E278BA51}"/>
    <cellStyle name="Normal 3" xfId="32" xr:uid="{D6D7EF5B-03D9-40E6-A14B-6DFD6957A410}"/>
    <cellStyle name="Normal_REM 02-2002" xfId="17" xr:uid="{285EE7F5-309A-489D-9B66-6D59CBB81179}"/>
    <cellStyle name="Normal_REM 04-2002" xfId="18" xr:uid="{09B0DEEF-5E4A-4FE1-9ABC-023468EE3D44}"/>
    <cellStyle name="Normal_REM 05-2002" xfId="19" xr:uid="{75418FC8-DD17-4C39-8910-4975FE35B2BF}"/>
    <cellStyle name="Normal_REM 09-2002" xfId="31" xr:uid="{D6F684C7-73CA-4BAD-A1D7-E09BB0E14FA4}"/>
    <cellStyle name="Normal_REM 17-2002" xfId="2" xr:uid="{91ACD6BC-1410-4175-A207-F049D2DFAE3F}"/>
    <cellStyle name="Normal_REM 18A-2002" xfId="23" xr:uid="{C769CDB8-FFBA-4B94-B7AD-A75D1593B638}"/>
    <cellStyle name="Normal_RMC-MUNI" xfId="20" xr:uid="{C8CF35A8-EEB1-454C-A2F4-94C962612B73}"/>
    <cellStyle name="Notas" xfId="10" builtinId="10"/>
    <cellStyle name="Notas 2 2" xfId="14" xr:uid="{D770E918-AD5C-4853-8431-52567C9D2052}"/>
    <cellStyle name="Notas 2 2 2" xfId="8" xr:uid="{5AB8F0B7-7B89-4F51-88D9-4B77F5243B27}"/>
    <cellStyle name="Notas 2 2 2 2 19 2 2" xfId="29" xr:uid="{3B42FBE8-E95D-43F0-8BD1-F20465E6D23F}"/>
    <cellStyle name="Notas 2 2 2 2 2 3" xfId="26" xr:uid="{844E0569-AC3F-47F0-A107-BF0A624D06D4}"/>
    <cellStyle name="Notas 2 2 2 2 21 2 2" xfId="30" xr:uid="{78BE10EC-7EF5-440C-83CE-FA1A8497E00E}"/>
    <cellStyle name="Notas 2 2 2 2 3 2" xfId="28" xr:uid="{98473F49-4CF1-4193-847B-39BF1F3D4DC1}"/>
    <cellStyle name="Notas 2 2 2 2 4" xfId="25" xr:uid="{FD1B58E3-6F71-45B4-9D0B-87CE1503EE5A}"/>
    <cellStyle name="Notas 2 2 2 3 3" xfId="24" xr:uid="{E2ED2DBC-5A1E-4331-A1A1-39DDD3C72E51}"/>
    <cellStyle name="Notas 2 3" xfId="1" xr:uid="{12615B26-9704-4EBA-8B26-4740352C3BF2}"/>
    <cellStyle name="Notas 2 3 2" xfId="16" xr:uid="{49BABAF3-D4FE-4329-B78B-DEADEAD9D98E}"/>
    <cellStyle name="Notas 2 5" xfId="33" xr:uid="{6321B00F-A441-4C29-B8FF-CC1EBB73F1D9}"/>
    <cellStyle name="Notas 2 5 2 3" xfId="15" xr:uid="{2E77B534-6B51-47CA-9728-CC221C100157}"/>
    <cellStyle name="Notas 2 6 3" xfId="27" xr:uid="{E9A2BA23-DE55-4D51-A226-E39E264547A5}"/>
    <cellStyle name="Notas 2 7 2" xfId="13" xr:uid="{FD09B5B3-B788-4E66-8C3F-60D5B464A96A}"/>
    <cellStyle name="Notas 3" xfId="6" xr:uid="{AC93481C-2BE7-4452-AB4C-ABFD50C4F691}"/>
    <cellStyle name="Notas 3 2 2" xfId="35" xr:uid="{5E8AFB5B-557F-4C1D-A01C-BD12D544D2A9}"/>
    <cellStyle name="Porcentaje" xfId="9" builtinId="5"/>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1.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8.xml"/><Relationship Id="rId38"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7.xml"/><Relationship Id="rId37"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3.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2.xml"/><Relationship Id="rId30" Type="http://schemas.openxmlformats.org/officeDocument/2006/relationships/externalLink" Target="externalLinks/externalLink5.xml"/><Relationship Id="rId35" Type="http://schemas.openxmlformats.org/officeDocument/2006/relationships/externalLink" Target="externalLinks/externalLink10.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323850</xdr:colOff>
      <xdr:row>54</xdr:row>
      <xdr:rowOff>38099</xdr:rowOff>
    </xdr:from>
    <xdr:to>
      <xdr:col>3</xdr:col>
      <xdr:colOff>73619</xdr:colOff>
      <xdr:row>83</xdr:row>
      <xdr:rowOff>111693</xdr:rowOff>
    </xdr:to>
    <xdr:pic>
      <xdr:nvPicPr>
        <xdr:cNvPr id="2" name="Imagen 1">
          <a:extLst>
            <a:ext uri="{FF2B5EF4-FFF2-40B4-BE49-F238E27FC236}">
              <a16:creationId xmlns:a16="http://schemas.microsoft.com/office/drawing/2014/main" id="{0285FB03-FB1F-4DB0-A02D-7A44DAB82145}"/>
            </a:ext>
          </a:extLst>
        </xdr:cNvPr>
        <xdr:cNvPicPr>
          <a:picLocks noChangeAspect="1"/>
        </xdr:cNvPicPr>
      </xdr:nvPicPr>
      <xdr:blipFill>
        <a:blip xmlns:r="http://schemas.openxmlformats.org/officeDocument/2006/relationships" r:embed="rId1"/>
        <a:stretch>
          <a:fillRect/>
        </a:stretch>
      </xdr:blipFill>
      <xdr:spPr>
        <a:xfrm>
          <a:off x="323850" y="9994899"/>
          <a:ext cx="7153869" cy="54202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sanmartin/Desktop/Equipo%20REM%202023/REM%202024/SA_24_V1.0.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sanmartin/Downloads/RemA32V1.0_2024ACT30-0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sanmartin/Desktop/Consolidado%20REM%20Serie%20A%202023/REM%20Comentados%20Serie%20A%20v1.2%20_06_10_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sanmartin/Downloads/REM%20A09%20Estructura%202024%20v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sanmartin/Downloads/REMA19a_2024_CAMBIO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sanmartin/Downloads/REMA19b_2024_CAMBIOS.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rfigueroa/Downloads/REM%202024/SA_24_V1.0.xlsm"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wsalinas/Downloads/OneDrive_1_4-1-2024/SA_24_V1.0.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sanmartin/Downloads/REM%20A28%20Comentado%20V1.0%202024%20F%2001.02.202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jsanmartin/Downloads/Rem%20Comentado%20A30%202024%20v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A33"/>
      <sheetName val="Control"/>
      <sheetName val="MACROS"/>
    </sheetNames>
    <sheetDataSet>
      <sheetData sheetId="0">
        <row r="7">
          <cell r="B7">
            <v>2024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M A32 V1.0 2024 "/>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331.4 (2)"/>
      <sheetName val="A24 (2)"/>
      <sheetName val="A01 1.4"/>
      <sheetName val="A02"/>
      <sheetName val="A03"/>
      <sheetName val="A04"/>
      <sheetName val="Sección J"/>
      <sheetName val="A05 1.4"/>
      <sheetName val="A06"/>
      <sheetName val="A06 Seccion E"/>
      <sheetName val="A07"/>
      <sheetName val="A08"/>
      <sheetName val="A09"/>
      <sheetName val="A11 1.4"/>
      <sheetName val="A11a"/>
      <sheetName val="A19a"/>
      <sheetName val="A19b"/>
      <sheetName val="A23"/>
      <sheetName val="A24"/>
      <sheetName val="A26 1.4"/>
      <sheetName val="A27"/>
      <sheetName val="A28"/>
      <sheetName val="A29"/>
      <sheetName val="A30"/>
      <sheetName val="A31"/>
      <sheetName val="A32 1.4"/>
      <sheetName val="A331.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09"/>
    </sheetNames>
    <sheetDataSet>
      <sheetData sheetId="0"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9a"/>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A33"/>
      <sheetName val="Control"/>
      <sheetName val="MACROS"/>
    </sheetNames>
    <sheetDataSet>
      <sheetData sheetId="0">
        <row r="7">
          <cell r="B7">
            <v>2024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1a"/>
      <sheetName val="A19a"/>
      <sheetName val="A19b"/>
      <sheetName val="A21"/>
      <sheetName val="A23"/>
      <sheetName val="A24"/>
      <sheetName val="A25"/>
      <sheetName val="A26"/>
      <sheetName val="A27"/>
      <sheetName val="A28"/>
      <sheetName val="A29"/>
      <sheetName val="A30"/>
      <sheetName val="A30AR"/>
      <sheetName val="A31"/>
      <sheetName val="A32"/>
      <sheetName val="A33"/>
      <sheetName val="Control"/>
      <sheetName val="MACROS"/>
    </sheetNames>
    <sheetDataSet>
      <sheetData sheetId="0">
        <row r="7">
          <cell r="B7">
            <v>2024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30"/>
    </sheetNames>
    <sheetDataSet>
      <sheetData sheetId="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1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1.vml"/></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18.vml"/></Relationships>
</file>

<file path=xl/worksheets/_rels/sheet2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19.vml"/><Relationship Id="rId1" Type="http://schemas.openxmlformats.org/officeDocument/2006/relationships/printerSettings" Target="../printerSettings/printerSettings13.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0.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1.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2.v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3.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comments" Target="../comments4.xml"/><Relationship Id="rId1"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40539B-9008-4A1E-B15B-BBFC2A7D779E}">
  <dimension ref="A1:DZ151"/>
  <sheetViews>
    <sheetView topLeftCell="A61" workbookViewId="0">
      <selection activeCell="C68" sqref="C68:E68"/>
    </sheetView>
  </sheetViews>
  <sheetFormatPr baseColWidth="10" defaultRowHeight="14.5" x14ac:dyDescent="0.35"/>
  <cols>
    <col min="1" max="1" width="38.7265625" customWidth="1"/>
    <col min="2" max="2" width="19" customWidth="1"/>
    <col min="9" max="9" width="12.1796875" customWidth="1"/>
  </cols>
  <sheetData>
    <row r="1" spans="1:130" x14ac:dyDescent="0.35">
      <c r="A1" s="570" t="s">
        <v>0</v>
      </c>
    </row>
    <row r="2" spans="1:130" x14ac:dyDescent="0.35">
      <c r="A2" s="570" t="s">
        <v>544</v>
      </c>
    </row>
    <row r="3" spans="1:130" x14ac:dyDescent="0.35">
      <c r="A3" s="570" t="s">
        <v>545</v>
      </c>
    </row>
    <row r="4" spans="1:130" x14ac:dyDescent="0.35">
      <c r="A4" s="570" t="s">
        <v>546</v>
      </c>
    </row>
    <row r="5" spans="1:130" x14ac:dyDescent="0.35">
      <c r="A5" s="570" t="s">
        <v>547</v>
      </c>
    </row>
    <row r="6" spans="1:130" ht="15" x14ac:dyDescent="0.35">
      <c r="A6" s="1985" t="s">
        <v>548</v>
      </c>
      <c r="B6" s="1985"/>
      <c r="C6" s="1985"/>
      <c r="D6" s="1985"/>
      <c r="E6" s="1985"/>
      <c r="F6" s="1985"/>
      <c r="G6" s="1985"/>
      <c r="H6" s="1985"/>
      <c r="I6" s="1985"/>
      <c r="J6" s="1985"/>
      <c r="K6" s="1985"/>
      <c r="L6" s="1985"/>
      <c r="M6" s="1985"/>
      <c r="N6" s="1985"/>
      <c r="O6" s="1985"/>
      <c r="P6" s="1985"/>
      <c r="Q6" s="1210"/>
      <c r="R6" s="1210"/>
      <c r="S6" s="1210"/>
      <c r="T6" s="1210"/>
      <c r="U6" s="1210"/>
      <c r="V6" s="1210"/>
      <c r="W6" s="1210"/>
      <c r="X6" s="1210"/>
      <c r="Y6" s="1210"/>
      <c r="Z6" s="1210"/>
      <c r="AA6" s="1210"/>
      <c r="AB6" s="1210"/>
      <c r="AC6" s="1210"/>
      <c r="AD6" s="1210"/>
      <c r="AE6" s="1210"/>
      <c r="AF6" s="1210"/>
      <c r="AG6" s="1210"/>
      <c r="AH6" s="1210"/>
      <c r="AI6" s="1210"/>
      <c r="AJ6" s="1210"/>
      <c r="AK6" s="1210"/>
      <c r="AL6" s="1211"/>
      <c r="AM6" s="1211"/>
      <c r="AN6" s="1211"/>
      <c r="AO6" s="1211"/>
      <c r="AP6" s="1211"/>
      <c r="AQ6" s="1211"/>
      <c r="AR6" s="1211"/>
      <c r="AS6" s="1211"/>
      <c r="AT6" s="203"/>
      <c r="AU6" s="203"/>
      <c r="AV6" s="203"/>
      <c r="AW6" s="203"/>
      <c r="AX6" s="203"/>
      <c r="AY6" s="203"/>
      <c r="AZ6" s="203"/>
      <c r="BA6" s="204"/>
      <c r="BB6" s="204"/>
      <c r="BC6" s="204"/>
      <c r="BD6" s="204"/>
      <c r="BE6" s="204"/>
      <c r="BF6" s="204"/>
      <c r="BG6" s="204"/>
      <c r="BH6" s="204"/>
      <c r="BI6" s="204"/>
      <c r="BJ6" s="204"/>
      <c r="BK6" s="204"/>
      <c r="BL6" s="204"/>
      <c r="BM6" s="204"/>
      <c r="BN6" s="204"/>
      <c r="BO6" s="204"/>
      <c r="BP6" s="204"/>
      <c r="BQ6" s="204"/>
      <c r="BR6" s="204"/>
      <c r="BS6" s="204"/>
      <c r="BT6" s="204"/>
      <c r="BU6" s="204"/>
      <c r="BV6" s="204"/>
      <c r="BW6" s="204"/>
      <c r="BX6" s="204"/>
      <c r="BY6" s="204"/>
      <c r="BZ6" s="204"/>
      <c r="CA6" s="246"/>
      <c r="CB6" s="246"/>
      <c r="CC6" s="246"/>
      <c r="CD6" s="246"/>
      <c r="CE6" s="246"/>
      <c r="CF6" s="246"/>
      <c r="CG6" s="246"/>
      <c r="CH6" s="246"/>
      <c r="CI6" s="246"/>
      <c r="CJ6" s="246"/>
      <c r="CK6" s="246"/>
      <c r="CL6" s="246"/>
      <c r="CM6" s="246"/>
      <c r="CN6" s="246"/>
      <c r="CO6" s="246"/>
      <c r="CP6" s="246"/>
      <c r="CQ6" s="246"/>
      <c r="CR6" s="246"/>
      <c r="CS6" s="246"/>
      <c r="CT6" s="246"/>
      <c r="CU6" s="246"/>
      <c r="CV6" s="246"/>
      <c r="CW6" s="246"/>
      <c r="CX6" s="246"/>
      <c r="CY6" s="246"/>
      <c r="CZ6" s="246"/>
      <c r="DA6" s="246"/>
      <c r="DB6" s="246"/>
      <c r="DC6" s="246"/>
      <c r="DD6" s="246"/>
      <c r="DE6" s="246"/>
      <c r="DF6" s="246"/>
      <c r="DG6" s="246"/>
      <c r="DH6" s="246"/>
      <c r="DI6" s="246"/>
      <c r="DJ6" s="246"/>
      <c r="DK6" s="246"/>
      <c r="DL6" s="246"/>
      <c r="DM6" s="246"/>
      <c r="DN6" s="246"/>
      <c r="DO6" s="246"/>
      <c r="DP6" s="246"/>
      <c r="DQ6" s="246"/>
      <c r="DR6" s="246"/>
      <c r="DS6" s="246"/>
      <c r="DT6" s="246"/>
      <c r="DU6" s="246"/>
      <c r="DV6" s="246"/>
      <c r="DW6" s="246"/>
      <c r="DX6" s="246"/>
      <c r="DY6" s="246"/>
      <c r="DZ6" s="246"/>
    </row>
    <row r="8" spans="1:130" ht="15.5" x14ac:dyDescent="0.35">
      <c r="A8" s="1212" t="s">
        <v>549</v>
      </c>
      <c r="B8" s="1213"/>
      <c r="C8" s="1213"/>
      <c r="D8" s="1214"/>
      <c r="E8" s="1213"/>
      <c r="F8" s="1213"/>
      <c r="G8" s="1213"/>
      <c r="H8" s="1213"/>
      <c r="I8" s="1213"/>
      <c r="J8" s="1213"/>
      <c r="K8" s="1213"/>
      <c r="L8" s="1213"/>
      <c r="M8" s="1213"/>
      <c r="N8" s="1213"/>
      <c r="O8" s="1213"/>
      <c r="P8" s="1213"/>
      <c r="Q8" s="1213"/>
      <c r="R8" s="1213"/>
      <c r="S8" s="1213"/>
      <c r="T8" s="1213"/>
      <c r="U8" s="1213"/>
      <c r="V8" s="1215"/>
      <c r="W8" s="1215"/>
      <c r="X8" s="1215"/>
      <c r="Y8" s="220"/>
      <c r="Z8" s="203"/>
      <c r="AA8" s="203"/>
      <c r="AB8" s="203"/>
      <c r="AC8" s="203"/>
    </row>
    <row r="9" spans="1:130" ht="14.5" customHeight="1" x14ac:dyDescent="0.35">
      <c r="A9" s="1974" t="s">
        <v>550</v>
      </c>
      <c r="B9" s="1974" t="s">
        <v>53</v>
      </c>
      <c r="C9" s="1983" t="s">
        <v>8</v>
      </c>
      <c r="D9" s="1910" t="s">
        <v>80</v>
      </c>
      <c r="E9" s="1926"/>
      <c r="F9" s="1926"/>
      <c r="G9" s="1926"/>
      <c r="H9" s="1926"/>
      <c r="I9" s="1926"/>
      <c r="J9" s="1926"/>
      <c r="K9" s="1926"/>
      <c r="L9" s="1926"/>
      <c r="M9" s="1926"/>
      <c r="N9" s="1926"/>
      <c r="O9" s="1926"/>
      <c r="P9" s="1926"/>
      <c r="Q9" s="1926"/>
      <c r="R9" s="1926"/>
      <c r="S9" s="1926"/>
      <c r="T9" s="1911"/>
      <c r="U9" s="1910" t="s">
        <v>551</v>
      </c>
      <c r="V9" s="1927"/>
      <c r="W9" s="1922" t="s">
        <v>552</v>
      </c>
      <c r="X9" s="1983" t="s">
        <v>553</v>
      </c>
      <c r="Y9" s="1922" t="s">
        <v>106</v>
      </c>
      <c r="Z9" s="1915" t="s">
        <v>388</v>
      </c>
      <c r="AA9" s="1915" t="s">
        <v>13</v>
      </c>
      <c r="AB9" s="1912" t="s">
        <v>10</v>
      </c>
      <c r="AC9" s="1907" t="s">
        <v>11</v>
      </c>
    </row>
    <row r="10" spans="1:130" ht="20" x14ac:dyDescent="0.35">
      <c r="A10" s="1975"/>
      <c r="B10" s="1975"/>
      <c r="C10" s="1984"/>
      <c r="D10" s="1216" t="s">
        <v>554</v>
      </c>
      <c r="E10" s="1217" t="s">
        <v>555</v>
      </c>
      <c r="F10" s="1217" t="s">
        <v>355</v>
      </c>
      <c r="G10" s="1218" t="s">
        <v>205</v>
      </c>
      <c r="H10" s="1219" t="s">
        <v>206</v>
      </c>
      <c r="I10" s="1219" t="s">
        <v>21</v>
      </c>
      <c r="J10" s="1219" t="s">
        <v>22</v>
      </c>
      <c r="K10" s="1219" t="s">
        <v>23</v>
      </c>
      <c r="L10" s="1219" t="s">
        <v>24</v>
      </c>
      <c r="M10" s="1219" t="s">
        <v>25</v>
      </c>
      <c r="N10" s="1219" t="s">
        <v>26</v>
      </c>
      <c r="O10" s="1219" t="s">
        <v>27</v>
      </c>
      <c r="P10" s="1219" t="s">
        <v>28</v>
      </c>
      <c r="Q10" s="1219" t="s">
        <v>29</v>
      </c>
      <c r="R10" s="1219" t="s">
        <v>30</v>
      </c>
      <c r="S10" s="1219" t="s">
        <v>31</v>
      </c>
      <c r="T10" s="1220" t="s">
        <v>32</v>
      </c>
      <c r="U10" s="1221" t="s">
        <v>34</v>
      </c>
      <c r="V10" s="1222" t="s">
        <v>35</v>
      </c>
      <c r="W10" s="1982"/>
      <c r="X10" s="1984"/>
      <c r="Y10" s="1982"/>
      <c r="Z10" s="1916"/>
      <c r="AA10" s="1916"/>
      <c r="AB10" s="1964"/>
      <c r="AC10" s="1965"/>
    </row>
    <row r="11" spans="1:130" x14ac:dyDescent="0.35">
      <c r="A11" s="1966" t="s">
        <v>556</v>
      </c>
      <c r="B11" s="1223" t="s">
        <v>557</v>
      </c>
      <c r="C11" s="1224">
        <f>SUM(F11:N11)</f>
        <v>0</v>
      </c>
      <c r="D11" s="1225"/>
      <c r="E11" s="1226"/>
      <c r="F11" s="1227"/>
      <c r="G11" s="1227"/>
      <c r="H11" s="1227"/>
      <c r="I11" s="1227"/>
      <c r="J11" s="1227"/>
      <c r="K11" s="1227"/>
      <c r="L11" s="1227"/>
      <c r="M11" s="1227"/>
      <c r="N11" s="1227"/>
      <c r="O11" s="1227"/>
      <c r="P11" s="1228"/>
      <c r="Q11" s="1228"/>
      <c r="R11" s="1228"/>
      <c r="S11" s="1228"/>
      <c r="T11" s="1229"/>
      <c r="U11" s="1230"/>
      <c r="V11" s="1231"/>
      <c r="W11" s="1232"/>
      <c r="X11" s="1233"/>
      <c r="Y11" s="327"/>
      <c r="Z11" s="327"/>
      <c r="AA11" s="327"/>
      <c r="AB11" s="327"/>
      <c r="AC11" s="188"/>
      <c r="AD11" s="1234" t="s">
        <v>558</v>
      </c>
      <c r="CA11" s="1235" t="s">
        <v>558</v>
      </c>
      <c r="CB11" s="1236"/>
      <c r="CC11" s="1236"/>
      <c r="CD11" s="1235" t="s">
        <v>558</v>
      </c>
      <c r="CE11" s="1235" t="s">
        <v>558</v>
      </c>
      <c r="CF11" s="1235" t="s">
        <v>558</v>
      </c>
      <c r="CG11" s="1235" t="s">
        <v>558</v>
      </c>
      <c r="CH11" s="1235" t="s">
        <v>558</v>
      </c>
      <c r="CI11" s="1237"/>
      <c r="CK11" s="583">
        <v>0</v>
      </c>
      <c r="CL11" s="1238"/>
      <c r="CM11" s="1238"/>
      <c r="CN11" s="583">
        <v>0</v>
      </c>
      <c r="CO11" s="583">
        <v>0</v>
      </c>
      <c r="CP11" s="583">
        <v>0</v>
      </c>
      <c r="CQ11" s="583">
        <v>0</v>
      </c>
      <c r="CR11" s="583">
        <v>0</v>
      </c>
    </row>
    <row r="12" spans="1:130" x14ac:dyDescent="0.35">
      <c r="A12" s="1981"/>
      <c r="B12" s="1239" t="s">
        <v>559</v>
      </c>
      <c r="C12" s="1240">
        <f>SUM(F12:N12)</f>
        <v>0</v>
      </c>
      <c r="D12" s="1241"/>
      <c r="E12" s="1242"/>
      <c r="F12" s="1243"/>
      <c r="G12" s="1243"/>
      <c r="H12" s="1243"/>
      <c r="I12" s="1243"/>
      <c r="J12" s="1243"/>
      <c r="K12" s="1243"/>
      <c r="L12" s="1243"/>
      <c r="M12" s="1243"/>
      <c r="N12" s="1243"/>
      <c r="O12" s="1243"/>
      <c r="P12" s="1244"/>
      <c r="Q12" s="1244"/>
      <c r="R12" s="1244"/>
      <c r="S12" s="1244"/>
      <c r="T12" s="1245"/>
      <c r="U12" s="84"/>
      <c r="V12" s="1246"/>
      <c r="W12" s="1247"/>
      <c r="X12" s="1248"/>
      <c r="Y12" s="85"/>
      <c r="Z12" s="85"/>
      <c r="AA12" s="85"/>
      <c r="AB12" s="85"/>
      <c r="AC12" s="195"/>
      <c r="AD12" s="1234" t="s">
        <v>558</v>
      </c>
      <c r="CA12" s="1235" t="s">
        <v>558</v>
      </c>
      <c r="CB12" s="1236"/>
      <c r="CC12" s="1236"/>
      <c r="CD12" s="1235" t="s">
        <v>558</v>
      </c>
      <c r="CE12" s="1235" t="s">
        <v>558</v>
      </c>
      <c r="CF12" s="1235" t="s">
        <v>558</v>
      </c>
      <c r="CG12" s="1235" t="s">
        <v>558</v>
      </c>
      <c r="CH12" s="1235" t="s">
        <v>558</v>
      </c>
      <c r="CI12" s="1237"/>
      <c r="CK12" s="583">
        <v>0</v>
      </c>
      <c r="CL12" s="1238"/>
      <c r="CM12" s="1238"/>
      <c r="CN12" s="583">
        <v>0</v>
      </c>
      <c r="CO12" s="583">
        <v>0</v>
      </c>
      <c r="CP12" s="583">
        <v>0</v>
      </c>
      <c r="CQ12" s="583">
        <v>0</v>
      </c>
      <c r="CR12" s="583">
        <v>0</v>
      </c>
    </row>
    <row r="13" spans="1:130" x14ac:dyDescent="0.35">
      <c r="A13" s="1966" t="s">
        <v>560</v>
      </c>
      <c r="B13" s="1223" t="s">
        <v>557</v>
      </c>
      <c r="C13" s="1249">
        <f t="shared" ref="C13:C29" si="0">SUM(F13:O13)</f>
        <v>0</v>
      </c>
      <c r="D13" s="76"/>
      <c r="E13" s="1250"/>
      <c r="F13" s="1227"/>
      <c r="G13" s="1227"/>
      <c r="H13" s="1227"/>
      <c r="I13" s="1227"/>
      <c r="J13" s="1227"/>
      <c r="K13" s="1227"/>
      <c r="L13" s="1227"/>
      <c r="M13" s="1227"/>
      <c r="N13" s="110"/>
      <c r="O13" s="110"/>
      <c r="P13" s="1228"/>
      <c r="Q13" s="1228"/>
      <c r="R13" s="1228"/>
      <c r="S13" s="1228"/>
      <c r="T13" s="1251"/>
      <c r="U13" s="76"/>
      <c r="V13" s="1252"/>
      <c r="W13" s="327"/>
      <c r="X13" s="1253"/>
      <c r="Y13" s="1254"/>
      <c r="Z13" s="1255"/>
      <c r="AA13" s="1255"/>
      <c r="AB13" s="1255"/>
      <c r="AC13" s="1256"/>
      <c r="AD13" s="1234" t="s">
        <v>558</v>
      </c>
      <c r="CA13" s="1235" t="s">
        <v>558</v>
      </c>
      <c r="CB13" s="1235" t="s">
        <v>558</v>
      </c>
      <c r="CC13" s="1236"/>
      <c r="CD13" s="1236"/>
      <c r="CE13" s="1235" t="s">
        <v>558</v>
      </c>
      <c r="CF13" s="1235" t="s">
        <v>558</v>
      </c>
      <c r="CG13" s="1235" t="s">
        <v>558</v>
      </c>
      <c r="CH13" s="1235" t="s">
        <v>558</v>
      </c>
      <c r="CI13" s="1237"/>
      <c r="CK13" s="583">
        <v>0</v>
      </c>
      <c r="CL13" s="583">
        <v>0</v>
      </c>
      <c r="CM13" s="1238"/>
      <c r="CN13" s="1238"/>
      <c r="CO13" s="583">
        <v>0</v>
      </c>
      <c r="CP13" s="583">
        <v>0</v>
      </c>
      <c r="CQ13" s="583">
        <v>0</v>
      </c>
      <c r="CR13" s="583">
        <v>0</v>
      </c>
    </row>
    <row r="14" spans="1:130" x14ac:dyDescent="0.35">
      <c r="A14" s="1939"/>
      <c r="B14" s="1239" t="s">
        <v>559</v>
      </c>
      <c r="C14" s="1257">
        <f t="shared" si="0"/>
        <v>0</v>
      </c>
      <c r="D14" s="48"/>
      <c r="E14" s="1258"/>
      <c r="F14" s="1259"/>
      <c r="G14" s="1259"/>
      <c r="H14" s="1259"/>
      <c r="I14" s="1259"/>
      <c r="J14" s="1259"/>
      <c r="K14" s="1259"/>
      <c r="L14" s="1259"/>
      <c r="M14" s="1259"/>
      <c r="N14" s="1260"/>
      <c r="O14" s="1260"/>
      <c r="P14" s="1244"/>
      <c r="Q14" s="1244"/>
      <c r="R14" s="1244"/>
      <c r="S14" s="1244"/>
      <c r="T14" s="60"/>
      <c r="U14" s="1261"/>
      <c r="V14" s="1246"/>
      <c r="W14" s="85"/>
      <c r="X14" s="1248"/>
      <c r="Y14" s="1262"/>
      <c r="Z14" s="85"/>
      <c r="AA14" s="85"/>
      <c r="AB14" s="85"/>
      <c r="AC14" s="195"/>
      <c r="AD14" s="1234" t="s">
        <v>558</v>
      </c>
      <c r="CA14" s="1235" t="s">
        <v>558</v>
      </c>
      <c r="CB14" s="1235" t="s">
        <v>558</v>
      </c>
      <c r="CC14" s="1236"/>
      <c r="CD14" s="1236"/>
      <c r="CE14" s="1235" t="s">
        <v>558</v>
      </c>
      <c r="CF14" s="1235" t="s">
        <v>558</v>
      </c>
      <c r="CG14" s="1235" t="s">
        <v>558</v>
      </c>
      <c r="CH14" s="1235" t="s">
        <v>558</v>
      </c>
      <c r="CI14" s="1237"/>
      <c r="CK14" s="583">
        <v>0</v>
      </c>
      <c r="CL14" s="583">
        <v>0</v>
      </c>
      <c r="CM14" s="1238"/>
      <c r="CN14" s="1238"/>
      <c r="CO14" s="583">
        <v>0</v>
      </c>
      <c r="CP14" s="583">
        <v>0</v>
      </c>
      <c r="CQ14" s="583">
        <v>0</v>
      </c>
      <c r="CR14" s="583">
        <v>0</v>
      </c>
    </row>
    <row r="15" spans="1:130" x14ac:dyDescent="0.35">
      <c r="A15" s="1966" t="s">
        <v>105</v>
      </c>
      <c r="B15" s="1223" t="s">
        <v>557</v>
      </c>
      <c r="C15" s="1263">
        <f t="shared" si="0"/>
        <v>0</v>
      </c>
      <c r="D15" s="1225"/>
      <c r="E15" s="1226"/>
      <c r="F15" s="110"/>
      <c r="G15" s="110"/>
      <c r="H15" s="110"/>
      <c r="I15" s="110"/>
      <c r="J15" s="110"/>
      <c r="K15" s="110"/>
      <c r="L15" s="110"/>
      <c r="M15" s="110"/>
      <c r="N15" s="110"/>
      <c r="O15" s="110"/>
      <c r="P15" s="1228"/>
      <c r="Q15" s="1228"/>
      <c r="R15" s="1228"/>
      <c r="S15" s="1228"/>
      <c r="T15" s="1264"/>
      <c r="U15" s="1225"/>
      <c r="V15" s="1252"/>
      <c r="W15" s="1265"/>
      <c r="X15" s="1233"/>
      <c r="Y15" s="1266"/>
      <c r="Z15" s="1255"/>
      <c r="AA15" s="1255"/>
      <c r="AB15" s="1255"/>
      <c r="AC15" s="1256"/>
      <c r="AD15" s="1234" t="s">
        <v>558</v>
      </c>
      <c r="CA15" s="1235" t="s">
        <v>558</v>
      </c>
      <c r="CB15" s="1236"/>
      <c r="CC15" s="1236"/>
      <c r="CD15" s="1236"/>
      <c r="CE15" s="1235" t="s">
        <v>558</v>
      </c>
      <c r="CF15" s="1235" t="s">
        <v>558</v>
      </c>
      <c r="CG15" s="1235" t="s">
        <v>558</v>
      </c>
      <c r="CH15" s="1235" t="s">
        <v>558</v>
      </c>
      <c r="CI15" s="1237"/>
      <c r="CK15" s="583">
        <v>0</v>
      </c>
      <c r="CL15" s="1238"/>
      <c r="CM15" s="1238"/>
      <c r="CN15" s="1238"/>
      <c r="CO15" s="583">
        <v>0</v>
      </c>
      <c r="CP15" s="583">
        <v>0</v>
      </c>
      <c r="CQ15" s="583">
        <v>0</v>
      </c>
      <c r="CR15" s="583">
        <v>0</v>
      </c>
    </row>
    <row r="16" spans="1:130" x14ac:dyDescent="0.35">
      <c r="A16" s="1967"/>
      <c r="B16" s="1239" t="s">
        <v>559</v>
      </c>
      <c r="C16" s="1240">
        <f t="shared" si="0"/>
        <v>0</v>
      </c>
      <c r="D16" s="1241"/>
      <c r="E16" s="1242"/>
      <c r="F16" s="1260"/>
      <c r="G16" s="1260"/>
      <c r="H16" s="1260"/>
      <c r="I16" s="1260"/>
      <c r="J16" s="1260"/>
      <c r="K16" s="1260"/>
      <c r="L16" s="1260"/>
      <c r="M16" s="1260"/>
      <c r="N16" s="1243"/>
      <c r="O16" s="1243"/>
      <c r="P16" s="1244"/>
      <c r="Q16" s="1244"/>
      <c r="R16" s="1244"/>
      <c r="S16" s="1244"/>
      <c r="T16" s="1245"/>
      <c r="U16" s="1267"/>
      <c r="V16" s="1246"/>
      <c r="W16" s="1268"/>
      <c r="X16" s="1248"/>
      <c r="Y16" s="1262"/>
      <c r="Z16" s="85"/>
      <c r="AA16" s="85"/>
      <c r="AB16" s="85"/>
      <c r="AC16" s="195"/>
      <c r="AD16" s="1234" t="s">
        <v>558</v>
      </c>
      <c r="CA16" s="1235" t="s">
        <v>558</v>
      </c>
      <c r="CB16" s="1236"/>
      <c r="CC16" s="1236"/>
      <c r="CD16" s="1236"/>
      <c r="CE16" s="1235" t="s">
        <v>558</v>
      </c>
      <c r="CF16" s="1235" t="s">
        <v>558</v>
      </c>
      <c r="CG16" s="1235" t="s">
        <v>558</v>
      </c>
      <c r="CH16" s="1235" t="s">
        <v>558</v>
      </c>
      <c r="CI16" s="1237"/>
      <c r="CK16" s="583">
        <v>0</v>
      </c>
      <c r="CL16" s="1238"/>
      <c r="CM16" s="1238"/>
      <c r="CN16" s="1238"/>
      <c r="CO16" s="583">
        <v>0</v>
      </c>
      <c r="CP16" s="583">
        <v>0</v>
      </c>
      <c r="CQ16" s="583">
        <v>0</v>
      </c>
      <c r="CR16" s="583">
        <v>0</v>
      </c>
    </row>
    <row r="17" spans="1:96" x14ac:dyDescent="0.35">
      <c r="A17" s="1966" t="s">
        <v>561</v>
      </c>
      <c r="B17" s="1223" t="s">
        <v>557</v>
      </c>
      <c r="C17" s="1224">
        <f t="shared" si="0"/>
        <v>0</v>
      </c>
      <c r="D17" s="1225"/>
      <c r="E17" s="1226"/>
      <c r="F17" s="110"/>
      <c r="G17" s="110"/>
      <c r="H17" s="110"/>
      <c r="I17" s="110"/>
      <c r="J17" s="110"/>
      <c r="K17" s="110"/>
      <c r="L17" s="110"/>
      <c r="M17" s="110"/>
      <c r="N17" s="110"/>
      <c r="O17" s="110"/>
      <c r="P17" s="1228"/>
      <c r="Q17" s="1228"/>
      <c r="R17" s="1228"/>
      <c r="S17" s="1228"/>
      <c r="T17" s="1264"/>
      <c r="U17" s="1225"/>
      <c r="V17" s="1231"/>
      <c r="W17" s="1265"/>
      <c r="X17" s="1233"/>
      <c r="Y17" s="1266"/>
      <c r="Z17" s="1255"/>
      <c r="AA17" s="1255"/>
      <c r="AB17" s="1255"/>
      <c r="AC17" s="1256"/>
      <c r="AD17" s="1234" t="s">
        <v>558</v>
      </c>
      <c r="CA17" s="1235" t="s">
        <v>558</v>
      </c>
      <c r="CB17" s="1236"/>
      <c r="CC17" s="1236"/>
      <c r="CD17" s="1236"/>
      <c r="CE17" s="1235" t="s">
        <v>558</v>
      </c>
      <c r="CF17" s="1235" t="s">
        <v>558</v>
      </c>
      <c r="CG17" s="1235" t="s">
        <v>558</v>
      </c>
      <c r="CH17" s="1235" t="s">
        <v>558</v>
      </c>
      <c r="CI17" s="1237"/>
      <c r="CK17" s="583">
        <v>0</v>
      </c>
      <c r="CL17" s="1238"/>
      <c r="CM17" s="1238"/>
      <c r="CN17" s="1238"/>
      <c r="CO17" s="583">
        <v>0</v>
      </c>
      <c r="CP17" s="583">
        <v>0</v>
      </c>
      <c r="CQ17" s="583">
        <v>0</v>
      </c>
      <c r="CR17" s="583">
        <v>0</v>
      </c>
    </row>
    <row r="18" spans="1:96" x14ac:dyDescent="0.35">
      <c r="A18" s="1967"/>
      <c r="B18" s="1239" t="s">
        <v>559</v>
      </c>
      <c r="C18" s="1240">
        <f t="shared" si="0"/>
        <v>0</v>
      </c>
      <c r="D18" s="1241"/>
      <c r="E18" s="1242"/>
      <c r="F18" s="1260"/>
      <c r="G18" s="1260"/>
      <c r="H18" s="1260"/>
      <c r="I18" s="1260"/>
      <c r="J18" s="1260"/>
      <c r="K18" s="1260"/>
      <c r="L18" s="1260"/>
      <c r="M18" s="1260"/>
      <c r="N18" s="1243"/>
      <c r="O18" s="1243"/>
      <c r="P18" s="1244"/>
      <c r="Q18" s="1244"/>
      <c r="R18" s="1244"/>
      <c r="S18" s="1244"/>
      <c r="T18" s="1245"/>
      <c r="U18" s="1241"/>
      <c r="V18" s="1246"/>
      <c r="W18" s="1268"/>
      <c r="X18" s="1248"/>
      <c r="Y18" s="1262"/>
      <c r="Z18" s="85"/>
      <c r="AA18" s="85"/>
      <c r="AB18" s="85"/>
      <c r="AC18" s="195"/>
      <c r="AD18" s="1234" t="s">
        <v>558</v>
      </c>
      <c r="CA18" s="1235" t="s">
        <v>558</v>
      </c>
      <c r="CB18" s="1236"/>
      <c r="CC18" s="1236"/>
      <c r="CD18" s="1236"/>
      <c r="CE18" s="1235" t="s">
        <v>558</v>
      </c>
      <c r="CF18" s="1235" t="s">
        <v>558</v>
      </c>
      <c r="CG18" s="1235" t="s">
        <v>558</v>
      </c>
      <c r="CH18" s="1235" t="s">
        <v>558</v>
      </c>
      <c r="CI18" s="1237"/>
      <c r="CK18" s="583">
        <v>0</v>
      </c>
      <c r="CL18" s="1238"/>
      <c r="CM18" s="1238"/>
      <c r="CN18" s="1238"/>
      <c r="CO18" s="583">
        <v>0</v>
      </c>
      <c r="CP18" s="583">
        <v>0</v>
      </c>
      <c r="CQ18" s="583">
        <v>0</v>
      </c>
      <c r="CR18" s="583">
        <v>0</v>
      </c>
    </row>
    <row r="19" spans="1:96" x14ac:dyDescent="0.35">
      <c r="A19" s="1939" t="s">
        <v>562</v>
      </c>
      <c r="B19" s="1223" t="s">
        <v>557</v>
      </c>
      <c r="C19" s="200">
        <f t="shared" si="0"/>
        <v>0</v>
      </c>
      <c r="D19" s="76"/>
      <c r="E19" s="1250"/>
      <c r="F19" s="1227"/>
      <c r="G19" s="1227"/>
      <c r="H19" s="1227"/>
      <c r="I19" s="1227"/>
      <c r="J19" s="1227"/>
      <c r="K19" s="1227"/>
      <c r="L19" s="1227"/>
      <c r="M19" s="1227"/>
      <c r="N19" s="1227"/>
      <c r="O19" s="1227"/>
      <c r="P19" s="1269"/>
      <c r="Q19" s="1269"/>
      <c r="R19" s="1269"/>
      <c r="S19" s="1269"/>
      <c r="T19" s="1251"/>
      <c r="U19" s="76"/>
      <c r="V19" s="1252"/>
      <c r="W19" s="188"/>
      <c r="X19" s="188"/>
      <c r="Y19" s="1254"/>
      <c r="Z19" s="1255"/>
      <c r="AA19" s="1255"/>
      <c r="AB19" s="1255"/>
      <c r="AC19" s="1256"/>
      <c r="AD19" s="1234" t="s">
        <v>558</v>
      </c>
      <c r="CA19" s="1235" t="s">
        <v>558</v>
      </c>
      <c r="CB19" s="1235" t="s">
        <v>558</v>
      </c>
      <c r="CC19" s="1235" t="s">
        <v>558</v>
      </c>
      <c r="CD19" s="1236"/>
      <c r="CE19" s="1235" t="s">
        <v>558</v>
      </c>
      <c r="CF19" s="1235" t="s">
        <v>558</v>
      </c>
      <c r="CG19" s="1235" t="s">
        <v>558</v>
      </c>
      <c r="CH19" s="1235" t="s">
        <v>558</v>
      </c>
      <c r="CI19" s="1237"/>
      <c r="CK19" s="583">
        <v>0</v>
      </c>
      <c r="CL19" s="583">
        <v>0</v>
      </c>
      <c r="CM19" s="583">
        <v>0</v>
      </c>
      <c r="CN19" s="1238"/>
      <c r="CO19" s="583">
        <v>0</v>
      </c>
      <c r="CP19" s="583">
        <v>0</v>
      </c>
      <c r="CQ19" s="583">
        <v>0</v>
      </c>
      <c r="CR19" s="583">
        <v>0</v>
      </c>
    </row>
    <row r="20" spans="1:96" x14ac:dyDescent="0.35">
      <c r="A20" s="1939"/>
      <c r="B20" s="1239" t="s">
        <v>559</v>
      </c>
      <c r="C20" s="1270">
        <f t="shared" si="0"/>
        <v>0</v>
      </c>
      <c r="D20" s="48"/>
      <c r="E20" s="1258"/>
      <c r="F20" s="1259"/>
      <c r="G20" s="1259"/>
      <c r="H20" s="1259"/>
      <c r="I20" s="1259"/>
      <c r="J20" s="1259"/>
      <c r="K20" s="1259"/>
      <c r="L20" s="1259"/>
      <c r="M20" s="1259"/>
      <c r="N20" s="1243"/>
      <c r="O20" s="1260"/>
      <c r="P20" s="1244"/>
      <c r="Q20" s="1244"/>
      <c r="R20" s="1244"/>
      <c r="S20" s="1244"/>
      <c r="T20" s="60"/>
      <c r="U20" s="1261"/>
      <c r="V20" s="1246"/>
      <c r="W20" s="1271"/>
      <c r="X20" s="1271"/>
      <c r="Y20" s="1262"/>
      <c r="Z20" s="85"/>
      <c r="AA20" s="85"/>
      <c r="AB20" s="85"/>
      <c r="AC20" s="195"/>
      <c r="AD20" s="1234" t="s">
        <v>558</v>
      </c>
      <c r="CA20" s="1235" t="s">
        <v>558</v>
      </c>
      <c r="CB20" s="1235" t="s">
        <v>558</v>
      </c>
      <c r="CC20" s="1235" t="s">
        <v>558</v>
      </c>
      <c r="CD20" s="1236"/>
      <c r="CE20" s="1235" t="s">
        <v>558</v>
      </c>
      <c r="CF20" s="1235" t="s">
        <v>558</v>
      </c>
      <c r="CG20" s="1235" t="s">
        <v>558</v>
      </c>
      <c r="CH20" s="1235" t="s">
        <v>558</v>
      </c>
      <c r="CI20" s="1237"/>
      <c r="CK20" s="583">
        <v>0</v>
      </c>
      <c r="CL20" s="583">
        <v>0</v>
      </c>
      <c r="CM20" s="583">
        <v>0</v>
      </c>
      <c r="CN20" s="1238"/>
      <c r="CO20" s="583">
        <v>0</v>
      </c>
      <c r="CP20" s="583">
        <v>0</v>
      </c>
      <c r="CQ20" s="583">
        <v>0</v>
      </c>
      <c r="CR20" s="583">
        <v>0</v>
      </c>
    </row>
    <row r="21" spans="1:96" x14ac:dyDescent="0.35">
      <c r="A21" s="1966" t="s">
        <v>563</v>
      </c>
      <c r="B21" s="1223" t="s">
        <v>557</v>
      </c>
      <c r="C21" s="1272">
        <f t="shared" si="0"/>
        <v>0</v>
      </c>
      <c r="D21" s="1225"/>
      <c r="E21" s="1226"/>
      <c r="F21" s="110"/>
      <c r="G21" s="110"/>
      <c r="H21" s="110"/>
      <c r="I21" s="110"/>
      <c r="J21" s="110"/>
      <c r="K21" s="110"/>
      <c r="L21" s="110"/>
      <c r="M21" s="110"/>
      <c r="N21" s="110"/>
      <c r="O21" s="110"/>
      <c r="P21" s="1228"/>
      <c r="Q21" s="1228"/>
      <c r="R21" s="1228"/>
      <c r="S21" s="1228"/>
      <c r="T21" s="1264"/>
      <c r="U21" s="1225"/>
      <c r="V21" s="1252"/>
      <c r="W21" s="1273"/>
      <c r="X21" s="1273"/>
      <c r="Y21" s="1254"/>
      <c r="Z21" s="1255"/>
      <c r="AA21" s="1255"/>
      <c r="AB21" s="1255"/>
      <c r="AC21" s="1256"/>
      <c r="AD21" s="1234" t="s">
        <v>558</v>
      </c>
      <c r="CA21" s="1235" t="s">
        <v>558</v>
      </c>
      <c r="CB21" s="1235" t="s">
        <v>558</v>
      </c>
      <c r="CC21" s="1235" t="s">
        <v>558</v>
      </c>
      <c r="CD21" s="1236"/>
      <c r="CE21" s="1235" t="s">
        <v>558</v>
      </c>
      <c r="CF21" s="1235" t="s">
        <v>558</v>
      </c>
      <c r="CG21" s="1235" t="s">
        <v>558</v>
      </c>
      <c r="CH21" s="1235" t="s">
        <v>558</v>
      </c>
      <c r="CI21" s="1237"/>
      <c r="CK21" s="583">
        <v>0</v>
      </c>
      <c r="CL21" s="583">
        <v>0</v>
      </c>
      <c r="CM21" s="583">
        <v>0</v>
      </c>
      <c r="CN21" s="1238"/>
      <c r="CO21" s="583">
        <v>0</v>
      </c>
      <c r="CP21" s="583">
        <v>0</v>
      </c>
      <c r="CQ21" s="583">
        <v>0</v>
      </c>
      <c r="CR21" s="583">
        <v>0</v>
      </c>
    </row>
    <row r="22" spans="1:96" x14ac:dyDescent="0.35">
      <c r="A22" s="1967"/>
      <c r="B22" s="1239" t="s">
        <v>559</v>
      </c>
      <c r="C22" s="1274">
        <f t="shared" si="0"/>
        <v>0</v>
      </c>
      <c r="D22" s="1241"/>
      <c r="E22" s="1242"/>
      <c r="F22" s="1260"/>
      <c r="G22" s="1260"/>
      <c r="H22" s="1260"/>
      <c r="I22" s="1260"/>
      <c r="J22" s="1260"/>
      <c r="K22" s="1260"/>
      <c r="L22" s="1260"/>
      <c r="M22" s="1260"/>
      <c r="N22" s="1260"/>
      <c r="O22" s="1260"/>
      <c r="P22" s="1244"/>
      <c r="Q22" s="1244"/>
      <c r="R22" s="1244"/>
      <c r="S22" s="1244"/>
      <c r="T22" s="1245"/>
      <c r="U22" s="1267"/>
      <c r="V22" s="1246"/>
      <c r="W22" s="195"/>
      <c r="X22" s="195"/>
      <c r="Y22" s="1262"/>
      <c r="Z22" s="85"/>
      <c r="AA22" s="85"/>
      <c r="AB22" s="85"/>
      <c r="AC22" s="195"/>
      <c r="AD22" s="1234" t="s">
        <v>558</v>
      </c>
      <c r="CA22" s="1235" t="s">
        <v>558</v>
      </c>
      <c r="CB22" s="1235" t="s">
        <v>558</v>
      </c>
      <c r="CC22" s="1235" t="s">
        <v>558</v>
      </c>
      <c r="CD22" s="1236"/>
      <c r="CE22" s="1235" t="s">
        <v>558</v>
      </c>
      <c r="CF22" s="1235" t="s">
        <v>558</v>
      </c>
      <c r="CG22" s="1235" t="s">
        <v>558</v>
      </c>
      <c r="CH22" s="1235" t="s">
        <v>558</v>
      </c>
      <c r="CI22" s="1237"/>
      <c r="CK22" s="583">
        <v>0</v>
      </c>
      <c r="CL22" s="583">
        <v>0</v>
      </c>
      <c r="CM22" s="583">
        <v>0</v>
      </c>
      <c r="CN22" s="1238"/>
      <c r="CO22" s="583">
        <v>0</v>
      </c>
      <c r="CP22" s="583">
        <v>0</v>
      </c>
      <c r="CQ22" s="583">
        <v>0</v>
      </c>
      <c r="CR22" s="583">
        <v>0</v>
      </c>
    </row>
    <row r="23" spans="1:96" x14ac:dyDescent="0.35">
      <c r="A23" s="1939" t="s">
        <v>564</v>
      </c>
      <c r="B23" s="1223" t="s">
        <v>557</v>
      </c>
      <c r="C23" s="1274">
        <f t="shared" si="0"/>
        <v>0</v>
      </c>
      <c r="D23" s="1230"/>
      <c r="E23" s="1226"/>
      <c r="F23" s="1228"/>
      <c r="G23" s="1228"/>
      <c r="H23" s="1228"/>
      <c r="I23" s="1228"/>
      <c r="J23" s="1228"/>
      <c r="K23" s="1228"/>
      <c r="L23" s="1228"/>
      <c r="M23" s="1228"/>
      <c r="N23" s="1228"/>
      <c r="O23" s="1228"/>
      <c r="P23" s="1228"/>
      <c r="Q23" s="1228"/>
      <c r="R23" s="1228"/>
      <c r="S23" s="1228"/>
      <c r="T23" s="1264"/>
      <c r="U23" s="1230"/>
      <c r="V23" s="1252"/>
      <c r="W23" s="1255"/>
      <c r="X23" s="1255"/>
      <c r="Y23" s="1255"/>
      <c r="Z23" s="1255"/>
      <c r="AA23" s="1255"/>
      <c r="AB23" s="1255"/>
      <c r="AC23" s="1256"/>
      <c r="AD23" s="1234" t="s">
        <v>558</v>
      </c>
      <c r="CA23" s="1235" t="s">
        <v>558</v>
      </c>
      <c r="CB23" s="1235" t="s">
        <v>558</v>
      </c>
      <c r="CC23" s="1235" t="s">
        <v>558</v>
      </c>
      <c r="CD23" s="1235" t="s">
        <v>558</v>
      </c>
      <c r="CE23" s="1235" t="s">
        <v>558</v>
      </c>
      <c r="CF23" s="1235" t="s">
        <v>558</v>
      </c>
      <c r="CG23" s="1235" t="s">
        <v>558</v>
      </c>
      <c r="CH23" s="1235" t="s">
        <v>558</v>
      </c>
      <c r="CI23" s="1237"/>
      <c r="CK23" s="583">
        <v>0</v>
      </c>
      <c r="CL23" s="583">
        <v>0</v>
      </c>
      <c r="CM23" s="583">
        <v>0</v>
      </c>
      <c r="CN23" s="583">
        <v>0</v>
      </c>
      <c r="CO23" s="583">
        <v>0</v>
      </c>
      <c r="CP23" s="583">
        <v>0</v>
      </c>
      <c r="CQ23" s="583">
        <v>0</v>
      </c>
      <c r="CR23" s="583">
        <v>0</v>
      </c>
    </row>
    <row r="24" spans="1:96" x14ac:dyDescent="0.35">
      <c r="A24" s="1939"/>
      <c r="B24" s="1239" t="s">
        <v>559</v>
      </c>
      <c r="C24" s="1274">
        <f t="shared" si="0"/>
        <v>0</v>
      </c>
      <c r="D24" s="1275"/>
      <c r="E24" s="1242"/>
      <c r="F24" s="1244"/>
      <c r="G24" s="1244"/>
      <c r="H24" s="1244"/>
      <c r="I24" s="1244"/>
      <c r="J24" s="1244"/>
      <c r="K24" s="1244"/>
      <c r="L24" s="1244"/>
      <c r="M24" s="1244"/>
      <c r="N24" s="1244"/>
      <c r="O24" s="1244"/>
      <c r="P24" s="1244"/>
      <c r="Q24" s="1244"/>
      <c r="R24" s="1244"/>
      <c r="S24" s="1244"/>
      <c r="T24" s="1245"/>
      <c r="U24" s="84"/>
      <c r="V24" s="1246"/>
      <c r="W24" s="85"/>
      <c r="X24" s="85"/>
      <c r="Y24" s="85"/>
      <c r="Z24" s="85"/>
      <c r="AA24" s="85"/>
      <c r="AB24" s="85"/>
      <c r="AC24" s="195"/>
      <c r="AD24" s="1234" t="s">
        <v>558</v>
      </c>
      <c r="CA24" s="1235" t="s">
        <v>558</v>
      </c>
      <c r="CB24" s="1235" t="s">
        <v>558</v>
      </c>
      <c r="CC24" s="1235" t="s">
        <v>558</v>
      </c>
      <c r="CD24" s="1235" t="s">
        <v>558</v>
      </c>
      <c r="CE24" s="1235" t="s">
        <v>558</v>
      </c>
      <c r="CF24" s="1235" t="s">
        <v>558</v>
      </c>
      <c r="CG24" s="1235" t="s">
        <v>558</v>
      </c>
      <c r="CH24" s="1235" t="s">
        <v>558</v>
      </c>
      <c r="CI24" s="1237"/>
      <c r="CK24" s="583">
        <v>0</v>
      </c>
      <c r="CL24" s="583">
        <v>0</v>
      </c>
      <c r="CM24" s="583">
        <v>0</v>
      </c>
      <c r="CN24" s="583">
        <v>0</v>
      </c>
      <c r="CO24" s="583">
        <v>0</v>
      </c>
      <c r="CP24" s="583">
        <v>0</v>
      </c>
      <c r="CQ24" s="583">
        <v>0</v>
      </c>
      <c r="CR24" s="583">
        <v>0</v>
      </c>
    </row>
    <row r="25" spans="1:96" x14ac:dyDescent="0.35">
      <c r="A25" s="1966" t="s">
        <v>565</v>
      </c>
      <c r="B25" s="1223" t="s">
        <v>557</v>
      </c>
      <c r="C25" s="1274">
        <f t="shared" si="0"/>
        <v>0</v>
      </c>
      <c r="D25" s="55"/>
      <c r="E25" s="1250"/>
      <c r="F25" s="1269"/>
      <c r="G25" s="1269"/>
      <c r="H25" s="1269"/>
      <c r="I25" s="1269"/>
      <c r="J25" s="1269"/>
      <c r="K25" s="1269"/>
      <c r="L25" s="1269"/>
      <c r="M25" s="1269"/>
      <c r="N25" s="1269"/>
      <c r="O25" s="1269"/>
      <c r="P25" s="1228"/>
      <c r="Q25" s="1228"/>
      <c r="R25" s="1228"/>
      <c r="S25" s="1228"/>
      <c r="T25" s="1264"/>
      <c r="U25" s="1230"/>
      <c r="V25" s="1252"/>
      <c r="W25" s="1255"/>
      <c r="X25" s="1255"/>
      <c r="Y25" s="1255"/>
      <c r="Z25" s="1255"/>
      <c r="AA25" s="1255"/>
      <c r="AB25" s="1255"/>
      <c r="AC25" s="1256"/>
      <c r="AD25" s="1234" t="s">
        <v>558</v>
      </c>
      <c r="CA25" s="1235" t="s">
        <v>558</v>
      </c>
      <c r="CB25" s="1235" t="s">
        <v>558</v>
      </c>
      <c r="CC25" s="1235" t="s">
        <v>558</v>
      </c>
      <c r="CD25" s="1235" t="s">
        <v>558</v>
      </c>
      <c r="CE25" s="1235" t="s">
        <v>558</v>
      </c>
      <c r="CF25" s="1235" t="s">
        <v>558</v>
      </c>
      <c r="CG25" s="1235" t="s">
        <v>558</v>
      </c>
      <c r="CH25" s="1235" t="s">
        <v>558</v>
      </c>
      <c r="CI25" s="1237"/>
      <c r="CK25" s="583">
        <v>0</v>
      </c>
      <c r="CL25" s="583">
        <v>0</v>
      </c>
      <c r="CM25" s="583">
        <v>0</v>
      </c>
      <c r="CN25" s="583">
        <v>0</v>
      </c>
      <c r="CO25" s="583">
        <v>0</v>
      </c>
      <c r="CP25" s="583">
        <v>0</v>
      </c>
      <c r="CQ25" s="583">
        <v>0</v>
      </c>
      <c r="CR25" s="583">
        <v>0</v>
      </c>
    </row>
    <row r="26" spans="1:96" x14ac:dyDescent="0.35">
      <c r="A26" s="1967"/>
      <c r="B26" s="1239" t="s">
        <v>559</v>
      </c>
      <c r="C26" s="1274">
        <f t="shared" si="0"/>
        <v>0</v>
      </c>
      <c r="D26" s="1276"/>
      <c r="E26" s="1242"/>
      <c r="F26" s="1244"/>
      <c r="G26" s="1244"/>
      <c r="H26" s="1244"/>
      <c r="I26" s="1244"/>
      <c r="J26" s="1244"/>
      <c r="K26" s="1244"/>
      <c r="L26" s="1244"/>
      <c r="M26" s="1244"/>
      <c r="N26" s="1244"/>
      <c r="O26" s="1244"/>
      <c r="P26" s="1244"/>
      <c r="Q26" s="1244"/>
      <c r="R26" s="1244"/>
      <c r="S26" s="1244"/>
      <c r="T26" s="1245"/>
      <c r="U26" s="84"/>
      <c r="V26" s="1246"/>
      <c r="W26" s="85"/>
      <c r="X26" s="85"/>
      <c r="Y26" s="85"/>
      <c r="Z26" s="85"/>
      <c r="AA26" s="85"/>
      <c r="AB26" s="85"/>
      <c r="AC26" s="195"/>
      <c r="AD26" s="1234" t="s">
        <v>558</v>
      </c>
      <c r="CA26" s="1235" t="s">
        <v>558</v>
      </c>
      <c r="CB26" s="1235" t="s">
        <v>558</v>
      </c>
      <c r="CC26" s="1235" t="s">
        <v>558</v>
      </c>
      <c r="CD26" s="1235" t="s">
        <v>558</v>
      </c>
      <c r="CE26" s="1235" t="s">
        <v>558</v>
      </c>
      <c r="CF26" s="1235" t="s">
        <v>558</v>
      </c>
      <c r="CG26" s="1235" t="s">
        <v>558</v>
      </c>
      <c r="CH26" s="1235" t="s">
        <v>558</v>
      </c>
      <c r="CI26" s="1237"/>
      <c r="CK26" s="583">
        <v>0</v>
      </c>
      <c r="CL26" s="583">
        <v>0</v>
      </c>
      <c r="CM26" s="583">
        <v>0</v>
      </c>
      <c r="CN26" s="583">
        <v>0</v>
      </c>
      <c r="CO26" s="583">
        <v>0</v>
      </c>
      <c r="CP26" s="583">
        <v>0</v>
      </c>
      <c r="CQ26" s="583">
        <v>0</v>
      </c>
      <c r="CR26" s="583">
        <v>0</v>
      </c>
    </row>
    <row r="27" spans="1:96" x14ac:dyDescent="0.35">
      <c r="A27" s="1980" t="s">
        <v>566</v>
      </c>
      <c r="B27" s="1223" t="s">
        <v>557</v>
      </c>
      <c r="C27" s="1274">
        <f t="shared" si="0"/>
        <v>0</v>
      </c>
      <c r="D27" s="1225"/>
      <c r="E27" s="1226"/>
      <c r="F27" s="110"/>
      <c r="G27" s="110"/>
      <c r="H27" s="110"/>
      <c r="I27" s="110"/>
      <c r="J27" s="110"/>
      <c r="K27" s="110"/>
      <c r="L27" s="110"/>
      <c r="M27" s="110"/>
      <c r="N27" s="110"/>
      <c r="O27" s="110"/>
      <c r="P27" s="110"/>
      <c r="Q27" s="110"/>
      <c r="R27" s="110"/>
      <c r="S27" s="110"/>
      <c r="T27" s="110"/>
      <c r="U27" s="76"/>
      <c r="V27" s="1252"/>
      <c r="W27" s="1277"/>
      <c r="X27" s="1253"/>
      <c r="Y27" s="1255"/>
      <c r="Z27" s="1255"/>
      <c r="AA27" s="1255"/>
      <c r="AB27" s="1255"/>
      <c r="AC27" s="1255"/>
      <c r="AD27" s="1234" t="s">
        <v>558</v>
      </c>
      <c r="CA27" s="1235" t="s">
        <v>558</v>
      </c>
      <c r="CB27" s="1237"/>
      <c r="CC27" s="1237"/>
      <c r="CD27" s="1235" t="s">
        <v>558</v>
      </c>
      <c r="CE27" s="1235" t="s">
        <v>558</v>
      </c>
      <c r="CF27" s="1235" t="s">
        <v>558</v>
      </c>
      <c r="CG27" s="1235" t="s">
        <v>558</v>
      </c>
      <c r="CH27" s="1235" t="s">
        <v>558</v>
      </c>
      <c r="CI27" s="1237"/>
      <c r="CK27" s="583">
        <v>0</v>
      </c>
      <c r="CN27" s="583">
        <v>0</v>
      </c>
      <c r="CO27" s="583">
        <v>0</v>
      </c>
      <c r="CP27" s="583">
        <v>0</v>
      </c>
      <c r="CQ27" s="583">
        <v>0</v>
      </c>
      <c r="CR27" s="583">
        <v>0</v>
      </c>
    </row>
    <row r="28" spans="1:96" x14ac:dyDescent="0.35">
      <c r="A28" s="1980"/>
      <c r="B28" s="1239" t="s">
        <v>559</v>
      </c>
      <c r="C28" s="1274">
        <f t="shared" si="0"/>
        <v>0</v>
      </c>
      <c r="D28" s="1241"/>
      <c r="E28" s="1242"/>
      <c r="F28" s="1259"/>
      <c r="G28" s="1259"/>
      <c r="H28" s="1259"/>
      <c r="I28" s="1259"/>
      <c r="J28" s="1259"/>
      <c r="K28" s="1259"/>
      <c r="L28" s="1259"/>
      <c r="M28" s="1259"/>
      <c r="N28" s="1243"/>
      <c r="O28" s="1260"/>
      <c r="P28" s="1260"/>
      <c r="Q28" s="1259"/>
      <c r="R28" s="1259"/>
      <c r="S28" s="1259"/>
      <c r="T28" s="1259"/>
      <c r="U28" s="1261"/>
      <c r="V28" s="1246"/>
      <c r="W28" s="1247"/>
      <c r="X28" s="1248"/>
      <c r="Y28" s="85"/>
      <c r="Z28" s="85"/>
      <c r="AA28" s="85"/>
      <c r="AB28" s="85"/>
      <c r="AC28" s="85"/>
      <c r="AD28" s="1234" t="s">
        <v>558</v>
      </c>
      <c r="CA28" s="1235" t="s">
        <v>558</v>
      </c>
      <c r="CB28" s="1237"/>
      <c r="CC28" s="1237"/>
      <c r="CD28" s="1235" t="s">
        <v>558</v>
      </c>
      <c r="CE28" s="1235" t="s">
        <v>558</v>
      </c>
      <c r="CF28" s="1235" t="s">
        <v>558</v>
      </c>
      <c r="CG28" s="1235" t="s">
        <v>558</v>
      </c>
      <c r="CH28" s="1235" t="s">
        <v>558</v>
      </c>
      <c r="CI28" s="1237"/>
      <c r="CK28" s="583">
        <v>0</v>
      </c>
      <c r="CN28" s="583">
        <v>0</v>
      </c>
      <c r="CO28" s="583">
        <v>0</v>
      </c>
      <c r="CP28" s="583">
        <v>0</v>
      </c>
      <c r="CQ28" s="583">
        <v>0</v>
      </c>
      <c r="CR28" s="583">
        <v>0</v>
      </c>
    </row>
    <row r="29" spans="1:96" x14ac:dyDescent="0.35">
      <c r="A29" s="1966" t="s">
        <v>567</v>
      </c>
      <c r="B29" s="1223" t="s">
        <v>557</v>
      </c>
      <c r="C29" s="1274">
        <f t="shared" si="0"/>
        <v>0</v>
      </c>
      <c r="D29" s="1225"/>
      <c r="E29" s="1226"/>
      <c r="F29" s="1228"/>
      <c r="G29" s="1228"/>
      <c r="H29" s="1228"/>
      <c r="I29" s="1228"/>
      <c r="J29" s="1228"/>
      <c r="K29" s="1228"/>
      <c r="L29" s="1228"/>
      <c r="M29" s="110"/>
      <c r="N29" s="110"/>
      <c r="O29" s="110"/>
      <c r="P29" s="110"/>
      <c r="Q29" s="1228"/>
      <c r="R29" s="1228"/>
      <c r="S29" s="1228"/>
      <c r="T29" s="1264"/>
      <c r="U29" s="1225"/>
      <c r="V29" s="1252"/>
      <c r="W29" s="1277"/>
      <c r="X29" s="1253"/>
      <c r="Y29" s="1254"/>
      <c r="Z29" s="1254"/>
      <c r="AA29" s="1254"/>
      <c r="AB29" s="1255"/>
      <c r="AC29" s="1256"/>
      <c r="AD29" s="1234" t="s">
        <v>558</v>
      </c>
      <c r="CA29" s="1235" t="s">
        <v>558</v>
      </c>
      <c r="CB29" s="1237"/>
      <c r="CC29" s="1237"/>
      <c r="CD29" s="1237"/>
      <c r="CE29" s="1237"/>
      <c r="CF29" s="1237"/>
      <c r="CG29" s="1235" t="s">
        <v>558</v>
      </c>
      <c r="CH29" s="1235" t="s">
        <v>558</v>
      </c>
      <c r="CI29" s="1237"/>
      <c r="CK29" s="583">
        <v>0</v>
      </c>
      <c r="CQ29" s="583">
        <v>0</v>
      </c>
      <c r="CR29" s="583">
        <v>0</v>
      </c>
    </row>
    <row r="30" spans="1:96" x14ac:dyDescent="0.35">
      <c r="A30" s="1967"/>
      <c r="B30" s="1239" t="s">
        <v>559</v>
      </c>
      <c r="C30" s="1278">
        <f>SUM(M30:P30)</f>
        <v>0</v>
      </c>
      <c r="D30" s="1241"/>
      <c r="E30" s="1242"/>
      <c r="F30" s="1279"/>
      <c r="G30" s="1279"/>
      <c r="H30" s="1279"/>
      <c r="I30" s="1279"/>
      <c r="J30" s="1279"/>
      <c r="K30" s="1279"/>
      <c r="L30" s="1279"/>
      <c r="M30" s="1243"/>
      <c r="N30" s="1243"/>
      <c r="O30" s="1260"/>
      <c r="P30" s="1260"/>
      <c r="Q30" s="1279"/>
      <c r="R30" s="1279"/>
      <c r="S30" s="1279"/>
      <c r="T30" s="1280"/>
      <c r="U30" s="1241"/>
      <c r="V30" s="1246"/>
      <c r="W30" s="1247"/>
      <c r="X30" s="1248"/>
      <c r="Y30" s="1262"/>
      <c r="Z30" s="1262"/>
      <c r="AA30" s="1262"/>
      <c r="AB30" s="85"/>
      <c r="AC30" s="195"/>
      <c r="AD30" s="1234" t="s">
        <v>558</v>
      </c>
      <c r="CA30" s="1235" t="s">
        <v>558</v>
      </c>
      <c r="CB30" s="1237"/>
      <c r="CC30" s="1237"/>
      <c r="CD30" s="1237"/>
      <c r="CE30" s="1237"/>
      <c r="CF30" s="1237"/>
      <c r="CG30" s="1235" t="s">
        <v>558</v>
      </c>
      <c r="CH30" s="1235" t="s">
        <v>558</v>
      </c>
      <c r="CI30" s="1237"/>
      <c r="CK30" s="583">
        <v>0</v>
      </c>
      <c r="CQ30" s="583">
        <v>0</v>
      </c>
      <c r="CR30" s="583">
        <v>0</v>
      </c>
    </row>
    <row r="31" spans="1:96" x14ac:dyDescent="0.35">
      <c r="A31" s="1939" t="s">
        <v>568</v>
      </c>
      <c r="B31" s="1223" t="s">
        <v>557</v>
      </c>
      <c r="C31" s="1272">
        <f>SUM(F31:T31)</f>
        <v>0</v>
      </c>
      <c r="D31" s="1225"/>
      <c r="E31" s="1226"/>
      <c r="F31" s="1227"/>
      <c r="G31" s="1227"/>
      <c r="H31" s="1227"/>
      <c r="I31" s="1227"/>
      <c r="J31" s="1227"/>
      <c r="K31" s="1227"/>
      <c r="L31" s="1227"/>
      <c r="M31" s="110"/>
      <c r="N31" s="110"/>
      <c r="O31" s="110"/>
      <c r="P31" s="110"/>
      <c r="Q31" s="1227"/>
      <c r="R31" s="1227"/>
      <c r="S31" s="1227"/>
      <c r="T31" s="29"/>
      <c r="U31" s="55"/>
      <c r="V31" s="1252"/>
      <c r="W31" s="1277"/>
      <c r="X31" s="1253"/>
      <c r="Y31" s="1255"/>
      <c r="Z31" s="1255"/>
      <c r="AA31" s="1255"/>
      <c r="AB31" s="1255"/>
      <c r="AC31" s="1256"/>
      <c r="AD31" s="1234" t="s">
        <v>558</v>
      </c>
      <c r="CA31" s="1235" t="s">
        <v>558</v>
      </c>
      <c r="CB31" s="1237"/>
      <c r="CC31" s="1237"/>
      <c r="CD31" s="1235" t="s">
        <v>558</v>
      </c>
      <c r="CE31" s="1235" t="s">
        <v>558</v>
      </c>
      <c r="CF31" s="1235" t="s">
        <v>558</v>
      </c>
      <c r="CG31" s="1235" t="s">
        <v>558</v>
      </c>
      <c r="CH31" s="1235" t="s">
        <v>558</v>
      </c>
      <c r="CI31" s="1237"/>
      <c r="CK31" s="583">
        <v>0</v>
      </c>
      <c r="CN31" s="583">
        <v>0</v>
      </c>
      <c r="CO31" s="583">
        <v>0</v>
      </c>
      <c r="CP31" s="583">
        <v>0</v>
      </c>
      <c r="CQ31" s="583">
        <v>0</v>
      </c>
      <c r="CR31" s="583">
        <v>0</v>
      </c>
    </row>
    <row r="32" spans="1:96" x14ac:dyDescent="0.35">
      <c r="A32" s="1967"/>
      <c r="B32" s="1239" t="s">
        <v>559</v>
      </c>
      <c r="C32" s="450">
        <f>SUM(F32:T32)</f>
        <v>0</v>
      </c>
      <c r="D32" s="1241"/>
      <c r="E32" s="1242"/>
      <c r="F32" s="1243"/>
      <c r="G32" s="1243"/>
      <c r="H32" s="1243"/>
      <c r="I32" s="1243"/>
      <c r="J32" s="1243"/>
      <c r="K32" s="1243"/>
      <c r="L32" s="1243"/>
      <c r="M32" s="1243"/>
      <c r="N32" s="1260"/>
      <c r="O32" s="1260"/>
      <c r="P32" s="1260"/>
      <c r="Q32" s="1243"/>
      <c r="R32" s="1243"/>
      <c r="S32" s="1243"/>
      <c r="T32" s="83"/>
      <c r="U32" s="84"/>
      <c r="V32" s="1246"/>
      <c r="W32" s="1247"/>
      <c r="X32" s="1248"/>
      <c r="Y32" s="85"/>
      <c r="Z32" s="85"/>
      <c r="AA32" s="85"/>
      <c r="AB32" s="85"/>
      <c r="AC32" s="195"/>
      <c r="AD32" s="1234" t="s">
        <v>558</v>
      </c>
      <c r="CA32" s="1235" t="s">
        <v>558</v>
      </c>
      <c r="CB32" s="1237"/>
      <c r="CC32" s="1237"/>
      <c r="CD32" s="1235" t="s">
        <v>558</v>
      </c>
      <c r="CE32" s="1235" t="s">
        <v>558</v>
      </c>
      <c r="CF32" s="1235" t="s">
        <v>558</v>
      </c>
      <c r="CG32" s="1235" t="s">
        <v>558</v>
      </c>
      <c r="CH32" s="1235" t="s">
        <v>558</v>
      </c>
      <c r="CI32" s="1237"/>
      <c r="CK32" s="583">
        <v>0</v>
      </c>
      <c r="CN32" s="583">
        <v>0</v>
      </c>
      <c r="CO32" s="583">
        <v>0</v>
      </c>
      <c r="CP32" s="583">
        <v>0</v>
      </c>
      <c r="CQ32" s="583">
        <v>0</v>
      </c>
      <c r="CR32" s="583">
        <v>0</v>
      </c>
    </row>
    <row r="33" spans="1:95" ht="15.5" x14ac:dyDescent="0.35">
      <c r="A33" s="1212" t="s">
        <v>569</v>
      </c>
      <c r="B33" s="1215"/>
      <c r="C33" s="1215"/>
      <c r="D33" s="1215"/>
      <c r="E33" s="1215"/>
      <c r="F33" s="1215"/>
      <c r="G33" s="1215"/>
      <c r="H33" s="1215"/>
      <c r="I33" s="1215"/>
      <c r="J33" s="1215"/>
      <c r="K33" s="1215"/>
      <c r="L33" s="1215"/>
      <c r="M33" s="1215"/>
      <c r="N33" s="1215"/>
      <c r="O33" s="1215"/>
      <c r="P33" s="1215"/>
      <c r="Q33" s="1215"/>
      <c r="R33" s="1215"/>
      <c r="S33" s="1215"/>
      <c r="T33" s="1215"/>
      <c r="U33" s="1215"/>
      <c r="V33" s="1215"/>
      <c r="W33" s="1215"/>
      <c r="X33" s="1215"/>
      <c r="Y33" s="1215"/>
      <c r="Z33" s="1215"/>
      <c r="AA33" s="1215"/>
      <c r="AB33" s="1281"/>
      <c r="AC33" s="1281"/>
      <c r="AD33" s="1281"/>
      <c r="AE33" s="1281"/>
      <c r="AF33" s="1281"/>
      <c r="AG33" s="1281"/>
      <c r="AH33" s="1281"/>
      <c r="AI33" s="1281"/>
      <c r="AJ33" s="1281"/>
      <c r="AK33" s="1281"/>
      <c r="AL33" s="1281"/>
      <c r="AM33" s="1281"/>
      <c r="AN33" s="1281"/>
    </row>
    <row r="34" spans="1:95" ht="22" customHeight="1" x14ac:dyDescent="0.35">
      <c r="A34" s="1974" t="s">
        <v>550</v>
      </c>
      <c r="B34" s="1974" t="s">
        <v>53</v>
      </c>
      <c r="C34" s="1900" t="s">
        <v>36</v>
      </c>
      <c r="D34" s="1902"/>
      <c r="E34" s="1901"/>
      <c r="F34" s="1910" t="s">
        <v>80</v>
      </c>
      <c r="G34" s="1926"/>
      <c r="H34" s="1926"/>
      <c r="I34" s="1926"/>
      <c r="J34" s="1926"/>
      <c r="K34" s="1926"/>
      <c r="L34" s="1926"/>
      <c r="M34" s="1926"/>
      <c r="N34" s="1926"/>
      <c r="O34" s="1926"/>
      <c r="P34" s="1926"/>
      <c r="Q34" s="1926"/>
      <c r="R34" s="1926"/>
      <c r="S34" s="1926"/>
      <c r="T34" s="1926"/>
      <c r="U34" s="1926"/>
      <c r="V34" s="1926"/>
      <c r="W34" s="1926"/>
      <c r="X34" s="1926"/>
      <c r="Y34" s="1926"/>
      <c r="Z34" s="1926"/>
      <c r="AA34" s="1926"/>
      <c r="AB34" s="1926"/>
      <c r="AC34" s="1926"/>
      <c r="AD34" s="1926"/>
      <c r="AE34" s="1926"/>
      <c r="AF34" s="1926"/>
      <c r="AG34" s="1926"/>
      <c r="AH34" s="1927"/>
      <c r="AI34" s="1976" t="s">
        <v>570</v>
      </c>
      <c r="AJ34" s="1977"/>
      <c r="AK34" s="1978" t="s">
        <v>388</v>
      </c>
      <c r="AL34" s="1915" t="s">
        <v>13</v>
      </c>
      <c r="AM34" s="1912" t="s">
        <v>10</v>
      </c>
      <c r="AN34" s="1907" t="s">
        <v>11</v>
      </c>
    </row>
    <row r="35" spans="1:95" ht="40" x14ac:dyDescent="0.35">
      <c r="A35" s="1975"/>
      <c r="B35" s="1975"/>
      <c r="C35" s="1282" t="s">
        <v>33</v>
      </c>
      <c r="D35" s="1283" t="s">
        <v>34</v>
      </c>
      <c r="E35" s="905" t="s">
        <v>35</v>
      </c>
      <c r="F35" s="1284" t="s">
        <v>571</v>
      </c>
      <c r="G35" s="1285" t="s">
        <v>572</v>
      </c>
      <c r="H35" s="1285" t="s">
        <v>573</v>
      </c>
      <c r="I35" s="1285" t="s">
        <v>574</v>
      </c>
      <c r="J35" s="1286" t="s">
        <v>575</v>
      </c>
      <c r="K35" s="1285" t="s">
        <v>576</v>
      </c>
      <c r="L35" s="1285" t="s">
        <v>577</v>
      </c>
      <c r="M35" s="1285" t="s">
        <v>578</v>
      </c>
      <c r="N35" s="1285" t="s">
        <v>579</v>
      </c>
      <c r="O35" s="1285" t="s">
        <v>580</v>
      </c>
      <c r="P35" s="1285" t="s">
        <v>581</v>
      </c>
      <c r="Q35" s="1285" t="s">
        <v>582</v>
      </c>
      <c r="R35" s="1285" t="s">
        <v>583</v>
      </c>
      <c r="S35" s="1285" t="s">
        <v>584</v>
      </c>
      <c r="T35" s="1287" t="s">
        <v>204</v>
      </c>
      <c r="U35" s="1287" t="s">
        <v>205</v>
      </c>
      <c r="V35" s="1287" t="s">
        <v>206</v>
      </c>
      <c r="W35" s="1287" t="s">
        <v>21</v>
      </c>
      <c r="X35" s="1287" t="s">
        <v>22</v>
      </c>
      <c r="Y35" s="1287" t="s">
        <v>23</v>
      </c>
      <c r="Z35" s="1287" t="s">
        <v>24</v>
      </c>
      <c r="AA35" s="1287" t="s">
        <v>25</v>
      </c>
      <c r="AB35" s="1287" t="s">
        <v>26</v>
      </c>
      <c r="AC35" s="1287" t="s">
        <v>27</v>
      </c>
      <c r="AD35" s="1287" t="s">
        <v>28</v>
      </c>
      <c r="AE35" s="1287" t="s">
        <v>29</v>
      </c>
      <c r="AF35" s="1287" t="s">
        <v>30</v>
      </c>
      <c r="AG35" s="1287" t="s">
        <v>31</v>
      </c>
      <c r="AH35" s="1288" t="s">
        <v>32</v>
      </c>
      <c r="AI35" s="1289" t="s">
        <v>585</v>
      </c>
      <c r="AJ35" s="1290" t="s">
        <v>586</v>
      </c>
      <c r="AK35" s="1979"/>
      <c r="AL35" s="1916"/>
      <c r="AM35" s="1964"/>
      <c r="AN35" s="1965"/>
    </row>
    <row r="36" spans="1:95" x14ac:dyDescent="0.35">
      <c r="A36" s="1966" t="s">
        <v>587</v>
      </c>
      <c r="B36" s="1223" t="s">
        <v>557</v>
      </c>
      <c r="C36" s="1291">
        <f>SUM(F36:AH36)</f>
        <v>0</v>
      </c>
      <c r="D36" s="1292"/>
      <c r="E36" s="1293"/>
      <c r="F36" s="1230"/>
      <c r="G36" s="110"/>
      <c r="H36" s="110"/>
      <c r="I36" s="110"/>
      <c r="J36" s="1294"/>
      <c r="K36" s="1294"/>
      <c r="L36" s="110"/>
      <c r="M36" s="110"/>
      <c r="N36" s="1295"/>
      <c r="O36" s="1295"/>
      <c r="P36" s="1296"/>
      <c r="Q36" s="110"/>
      <c r="R36" s="110"/>
      <c r="S36" s="110"/>
      <c r="T36" s="1294"/>
      <c r="U36" s="1294"/>
      <c r="V36" s="110"/>
      <c r="W36" s="110"/>
      <c r="X36" s="1294"/>
      <c r="Y36" s="1294"/>
      <c r="Z36" s="1296"/>
      <c r="AA36" s="110"/>
      <c r="AB36" s="110"/>
      <c r="AC36" s="110"/>
      <c r="AD36" s="1294"/>
      <c r="AE36" s="1294"/>
      <c r="AF36" s="110"/>
      <c r="AG36" s="110"/>
      <c r="AH36" s="1297"/>
      <c r="AI36" s="1230"/>
      <c r="AJ36" s="1298"/>
      <c r="AK36" s="1298"/>
      <c r="AL36" s="1298"/>
      <c r="AM36" s="1298"/>
      <c r="AN36" s="1298"/>
      <c r="AO36" s="1234" t="s">
        <v>558</v>
      </c>
      <c r="CA36" s="1235" t="s">
        <v>558</v>
      </c>
      <c r="CB36" s="1235" t="s">
        <v>558</v>
      </c>
      <c r="CC36" s="1235" t="s">
        <v>558</v>
      </c>
      <c r="CD36" s="1235" t="s">
        <v>558</v>
      </c>
      <c r="CE36" s="1235" t="s">
        <v>558</v>
      </c>
      <c r="CF36" s="1235" t="s">
        <v>558</v>
      </c>
      <c r="CG36" s="1235" t="s">
        <v>558</v>
      </c>
      <c r="CH36" s="1237"/>
      <c r="CI36" s="1299"/>
      <c r="CK36" s="583">
        <v>0</v>
      </c>
      <c r="CL36" s="583">
        <v>0</v>
      </c>
      <c r="CM36" s="583">
        <v>0</v>
      </c>
      <c r="CN36" s="583">
        <v>0</v>
      </c>
      <c r="CO36" s="583">
        <v>0</v>
      </c>
      <c r="CP36" s="583">
        <v>0</v>
      </c>
      <c r="CQ36" s="583">
        <v>0</v>
      </c>
    </row>
    <row r="37" spans="1:95" x14ac:dyDescent="0.35">
      <c r="A37" s="1939"/>
      <c r="B37" s="1155" t="s">
        <v>588</v>
      </c>
      <c r="C37" s="1300">
        <f>SUM(F37:AH37)</f>
        <v>0</v>
      </c>
      <c r="D37" s="1292"/>
      <c r="E37" s="1293"/>
      <c r="F37" s="35"/>
      <c r="G37" s="1301"/>
      <c r="H37" s="1301"/>
      <c r="I37" s="118"/>
      <c r="J37" s="1301"/>
      <c r="K37" s="1301"/>
      <c r="L37" s="118"/>
      <c r="M37" s="1301"/>
      <c r="N37" s="1301"/>
      <c r="O37" s="118"/>
      <c r="P37" s="1301"/>
      <c r="Q37" s="1301"/>
      <c r="R37" s="118"/>
      <c r="S37" s="1301"/>
      <c r="T37" s="1301"/>
      <c r="U37" s="118"/>
      <c r="V37" s="1301"/>
      <c r="W37" s="1301"/>
      <c r="X37" s="118"/>
      <c r="Y37" s="1301"/>
      <c r="Z37" s="1301"/>
      <c r="AA37" s="118"/>
      <c r="AB37" s="1301"/>
      <c r="AC37" s="1301"/>
      <c r="AD37" s="118"/>
      <c r="AE37" s="1301"/>
      <c r="AF37" s="1301"/>
      <c r="AG37" s="118"/>
      <c r="AH37" s="1302"/>
      <c r="AI37" s="35"/>
      <c r="AJ37" s="1303"/>
      <c r="AK37" s="1303"/>
      <c r="AL37" s="1303"/>
      <c r="AM37" s="1303"/>
      <c r="AN37" s="1303"/>
      <c r="AO37" s="1234" t="s">
        <v>558</v>
      </c>
      <c r="CA37" s="1235" t="s">
        <v>558</v>
      </c>
      <c r="CB37" s="1235" t="s">
        <v>558</v>
      </c>
      <c r="CC37" s="1235" t="s">
        <v>558</v>
      </c>
      <c r="CD37" s="1235" t="s">
        <v>558</v>
      </c>
      <c r="CE37" s="1235" t="s">
        <v>558</v>
      </c>
      <c r="CF37" s="1235" t="s">
        <v>558</v>
      </c>
      <c r="CG37" s="1235" t="s">
        <v>558</v>
      </c>
      <c r="CH37" s="1299"/>
      <c r="CK37" s="583">
        <v>0</v>
      </c>
      <c r="CL37" s="583">
        <v>0</v>
      </c>
      <c r="CM37" s="583">
        <v>0</v>
      </c>
      <c r="CN37" s="583">
        <v>0</v>
      </c>
      <c r="CO37" s="583">
        <v>0</v>
      </c>
      <c r="CP37" s="583">
        <v>0</v>
      </c>
      <c r="CQ37" s="583">
        <v>0</v>
      </c>
    </row>
    <row r="38" spans="1:95" x14ac:dyDescent="0.35">
      <c r="A38" s="1939"/>
      <c r="B38" s="1155" t="s">
        <v>559</v>
      </c>
      <c r="C38" s="1304">
        <f>SUM(F38+T38+U38+V38+W38+X38+Y38+Z38+AA38+AB38+AC38+AD38+AE38+AF38+AG38+AH38)</f>
        <v>0</v>
      </c>
      <c r="D38" s="1292"/>
      <c r="E38" s="1293"/>
      <c r="F38" s="35"/>
      <c r="G38" s="1305"/>
      <c r="H38" s="1305"/>
      <c r="I38" s="1305"/>
      <c r="J38" s="1305"/>
      <c r="K38" s="1305"/>
      <c r="L38" s="1305"/>
      <c r="M38" s="1305"/>
      <c r="N38" s="1305"/>
      <c r="O38" s="1305"/>
      <c r="P38" s="1305"/>
      <c r="Q38" s="1305"/>
      <c r="R38" s="1305"/>
      <c r="S38" s="1305"/>
      <c r="T38" s="118"/>
      <c r="U38" s="118"/>
      <c r="V38" s="118"/>
      <c r="W38" s="118"/>
      <c r="X38" s="118"/>
      <c r="Y38" s="118"/>
      <c r="Z38" s="118"/>
      <c r="AA38" s="118"/>
      <c r="AB38" s="118"/>
      <c r="AC38" s="118"/>
      <c r="AD38" s="118"/>
      <c r="AE38" s="118"/>
      <c r="AF38" s="118"/>
      <c r="AG38" s="118"/>
      <c r="AH38" s="1306"/>
      <c r="AI38" s="35"/>
      <c r="AJ38" s="53"/>
      <c r="AK38" s="1303"/>
      <c r="AL38" s="1303"/>
      <c r="AM38" s="1303"/>
      <c r="AN38" s="1303"/>
      <c r="AO38" s="1234" t="s">
        <v>558</v>
      </c>
      <c r="CA38" s="1307" t="s">
        <v>558</v>
      </c>
      <c r="CB38" s="1235" t="s">
        <v>558</v>
      </c>
      <c r="CC38" s="1237"/>
      <c r="CD38" s="1235" t="s">
        <v>558</v>
      </c>
      <c r="CE38" s="1235" t="s">
        <v>558</v>
      </c>
      <c r="CF38" s="1235" t="s">
        <v>558</v>
      </c>
      <c r="CG38" s="1235" t="s">
        <v>558</v>
      </c>
      <c r="CH38" s="1299"/>
      <c r="CK38" s="583">
        <v>0</v>
      </c>
      <c r="CL38" s="583">
        <v>0</v>
      </c>
      <c r="CN38" s="583">
        <v>0</v>
      </c>
      <c r="CO38" s="583">
        <v>0</v>
      </c>
      <c r="CP38" s="583">
        <v>0</v>
      </c>
      <c r="CQ38" s="583">
        <v>0</v>
      </c>
    </row>
    <row r="39" spans="1:95" x14ac:dyDescent="0.35">
      <c r="A39" s="1967"/>
      <c r="B39" s="1308" t="s">
        <v>589</v>
      </c>
      <c r="C39" s="1309">
        <f>SUM(N39:S39)</f>
        <v>0</v>
      </c>
      <c r="D39" s="1310"/>
      <c r="E39" s="1311"/>
      <c r="F39" s="1267"/>
      <c r="G39" s="1312"/>
      <c r="H39" s="1312"/>
      <c r="I39" s="1312"/>
      <c r="J39" s="1312"/>
      <c r="K39" s="1279"/>
      <c r="L39" s="1279"/>
      <c r="M39" s="1279"/>
      <c r="N39" s="1313"/>
      <c r="O39" s="1243"/>
      <c r="P39" s="1313"/>
      <c r="Q39" s="1313"/>
      <c r="R39" s="1243"/>
      <c r="S39" s="1313"/>
      <c r="T39" s="1279"/>
      <c r="U39" s="1279"/>
      <c r="V39" s="1279"/>
      <c r="W39" s="1279"/>
      <c r="X39" s="1279"/>
      <c r="Y39" s="1279"/>
      <c r="Z39" s="1279"/>
      <c r="AA39" s="1279"/>
      <c r="AB39" s="1279"/>
      <c r="AC39" s="1279"/>
      <c r="AD39" s="1279"/>
      <c r="AE39" s="1279"/>
      <c r="AF39" s="1279"/>
      <c r="AG39" s="1314"/>
      <c r="AH39" s="1315"/>
      <c r="AI39" s="1316"/>
      <c r="AJ39" s="1317"/>
      <c r="AK39" s="1317"/>
      <c r="AL39" s="1317"/>
      <c r="AM39" s="1317"/>
      <c r="AN39" s="1317"/>
      <c r="AO39" s="1234" t="s">
        <v>558</v>
      </c>
      <c r="CA39" s="1318" t="s">
        <v>558</v>
      </c>
      <c r="CB39" s="1237"/>
      <c r="CC39" s="1235" t="s">
        <v>558</v>
      </c>
      <c r="CD39" s="1235" t="s">
        <v>558</v>
      </c>
      <c r="CE39" s="1235" t="s">
        <v>558</v>
      </c>
      <c r="CF39" s="1235" t="s">
        <v>558</v>
      </c>
      <c r="CG39" s="1235" t="s">
        <v>558</v>
      </c>
      <c r="CH39" s="1299"/>
      <c r="CK39" s="583">
        <v>0</v>
      </c>
      <c r="CM39" s="583">
        <v>0</v>
      </c>
      <c r="CN39" s="583">
        <v>0</v>
      </c>
      <c r="CO39" s="583">
        <v>0</v>
      </c>
      <c r="CP39" s="583">
        <v>0</v>
      </c>
      <c r="CQ39" s="583">
        <v>0</v>
      </c>
    </row>
    <row r="40" spans="1:95" x14ac:dyDescent="0.35">
      <c r="A40" s="1319" t="s">
        <v>590</v>
      </c>
      <c r="B40" s="1320"/>
      <c r="C40" s="1320"/>
      <c r="D40" s="1320"/>
      <c r="E40" s="245"/>
      <c r="F40" s="1321"/>
      <c r="G40" s="1322"/>
      <c r="H40" s="1323"/>
      <c r="I40" s="1324"/>
      <c r="J40" s="1324"/>
      <c r="K40" s="1324"/>
      <c r="L40" s="1324"/>
      <c r="M40" s="1322"/>
      <c r="N40" s="245"/>
      <c r="O40" s="1324"/>
      <c r="P40" s="1324"/>
      <c r="Q40" s="1324"/>
      <c r="R40" s="1324"/>
      <c r="S40" s="1324"/>
      <c r="T40" s="1322"/>
      <c r="U40" s="1322"/>
      <c r="V40" s="245"/>
      <c r="W40" s="1324"/>
      <c r="X40" s="1322"/>
      <c r="Y40" s="1322"/>
      <c r="Z40" s="1322"/>
      <c r="AA40" s="245"/>
      <c r="AB40" s="1325"/>
      <c r="AC40" s="1322"/>
      <c r="AD40" s="1322"/>
      <c r="AE40" s="245"/>
      <c r="AF40" s="1322"/>
      <c r="AG40" s="245"/>
      <c r="AH40" s="1324"/>
      <c r="AI40" s="1324"/>
      <c r="AJ40" s="1324"/>
      <c r="AK40" s="1324"/>
      <c r="AL40" s="1324"/>
      <c r="AM40" s="1326"/>
      <c r="AN40" s="1327"/>
      <c r="AO40" s="1328"/>
    </row>
    <row r="41" spans="1:95" ht="14.5" customHeight="1" x14ac:dyDescent="0.35">
      <c r="A41" s="1917" t="s">
        <v>550</v>
      </c>
      <c r="B41" s="1917" t="s">
        <v>53</v>
      </c>
      <c r="C41" s="1920" t="s">
        <v>36</v>
      </c>
      <c r="D41" s="1921"/>
      <c r="E41" s="1968"/>
      <c r="F41" s="1960" t="s">
        <v>9</v>
      </c>
      <c r="G41" s="1969"/>
      <c r="H41" s="1969"/>
      <c r="I41" s="1969"/>
      <c r="J41" s="1969"/>
      <c r="K41" s="1969"/>
      <c r="L41" s="1969"/>
      <c r="M41" s="1969"/>
      <c r="N41" s="1969"/>
      <c r="O41" s="1969"/>
      <c r="P41" s="1969"/>
      <c r="Q41" s="1969"/>
      <c r="R41" s="1969"/>
      <c r="S41" s="1969"/>
      <c r="T41" s="1969"/>
      <c r="U41" s="1969"/>
      <c r="V41" s="1969"/>
      <c r="W41" s="1969"/>
      <c r="X41" s="1969"/>
      <c r="Y41" s="1969"/>
      <c r="Z41" s="1969"/>
      <c r="AA41" s="1969"/>
      <c r="AB41" s="1969"/>
      <c r="AC41" s="1969"/>
      <c r="AD41" s="1969"/>
      <c r="AE41" s="1969"/>
      <c r="AF41" s="1969"/>
      <c r="AG41" s="1969"/>
      <c r="AH41" s="1969"/>
      <c r="AI41" s="1969"/>
      <c r="AJ41" s="1969"/>
      <c r="AK41" s="1969"/>
      <c r="AL41" s="1969"/>
      <c r="AM41" s="1970"/>
      <c r="AN41" s="1971" t="s">
        <v>10</v>
      </c>
      <c r="AO41" s="1913" t="s">
        <v>11</v>
      </c>
    </row>
    <row r="42" spans="1:95" x14ac:dyDescent="0.35">
      <c r="A42" s="1918"/>
      <c r="B42" s="1918"/>
      <c r="C42" s="1923"/>
      <c r="D42" s="1924"/>
      <c r="E42" s="1925"/>
      <c r="F42" s="1960" t="s">
        <v>591</v>
      </c>
      <c r="G42" s="1961"/>
      <c r="H42" s="1960" t="s">
        <v>555</v>
      </c>
      <c r="I42" s="1961"/>
      <c r="J42" s="1962" t="s">
        <v>355</v>
      </c>
      <c r="K42" s="1963"/>
      <c r="L42" s="1960" t="s">
        <v>205</v>
      </c>
      <c r="M42" s="1961"/>
      <c r="N42" s="1953" t="s">
        <v>206</v>
      </c>
      <c r="O42" s="1958"/>
      <c r="P42" s="1953" t="s">
        <v>21</v>
      </c>
      <c r="Q42" s="1958"/>
      <c r="R42" s="1953" t="s">
        <v>22</v>
      </c>
      <c r="S42" s="1958"/>
      <c r="T42" s="1953" t="s">
        <v>23</v>
      </c>
      <c r="U42" s="1958"/>
      <c r="V42" s="1953" t="s">
        <v>24</v>
      </c>
      <c r="W42" s="1958"/>
      <c r="X42" s="1953" t="s">
        <v>25</v>
      </c>
      <c r="Y42" s="1958"/>
      <c r="Z42" s="1953" t="s">
        <v>26</v>
      </c>
      <c r="AA42" s="1958"/>
      <c r="AB42" s="1953" t="s">
        <v>27</v>
      </c>
      <c r="AC42" s="1958"/>
      <c r="AD42" s="1953" t="s">
        <v>28</v>
      </c>
      <c r="AE42" s="1958"/>
      <c r="AF42" s="1953" t="s">
        <v>29</v>
      </c>
      <c r="AG42" s="1958"/>
      <c r="AH42" s="1953" t="s">
        <v>30</v>
      </c>
      <c r="AI42" s="1958"/>
      <c r="AJ42" s="1953" t="s">
        <v>31</v>
      </c>
      <c r="AK42" s="1958"/>
      <c r="AL42" s="1953" t="s">
        <v>32</v>
      </c>
      <c r="AM42" s="1954"/>
      <c r="AN42" s="1972"/>
      <c r="AO42" s="1959"/>
    </row>
    <row r="43" spans="1:95" x14ac:dyDescent="0.35">
      <c r="A43" s="1919"/>
      <c r="B43" s="1919"/>
      <c r="C43" s="1329" t="s">
        <v>33</v>
      </c>
      <c r="D43" s="1330" t="s">
        <v>34</v>
      </c>
      <c r="E43" s="1331" t="s">
        <v>35</v>
      </c>
      <c r="F43" s="1332" t="s">
        <v>34</v>
      </c>
      <c r="G43" s="1333" t="s">
        <v>35</v>
      </c>
      <c r="H43" s="1332" t="s">
        <v>34</v>
      </c>
      <c r="I43" s="1333" t="s">
        <v>35</v>
      </c>
      <c r="J43" s="1334" t="s">
        <v>34</v>
      </c>
      <c r="K43" s="1335" t="s">
        <v>35</v>
      </c>
      <c r="L43" s="1332" t="s">
        <v>34</v>
      </c>
      <c r="M43" s="1333" t="s">
        <v>35</v>
      </c>
      <c r="N43" s="1332" t="s">
        <v>34</v>
      </c>
      <c r="O43" s="1333" t="s">
        <v>35</v>
      </c>
      <c r="P43" s="1332" t="s">
        <v>34</v>
      </c>
      <c r="Q43" s="1333" t="s">
        <v>35</v>
      </c>
      <c r="R43" s="1332" t="s">
        <v>34</v>
      </c>
      <c r="S43" s="1333" t="s">
        <v>35</v>
      </c>
      <c r="T43" s="1332" t="s">
        <v>34</v>
      </c>
      <c r="U43" s="1333" t="s">
        <v>35</v>
      </c>
      <c r="V43" s="1332" t="s">
        <v>34</v>
      </c>
      <c r="W43" s="1333" t="s">
        <v>35</v>
      </c>
      <c r="X43" s="1332" t="s">
        <v>34</v>
      </c>
      <c r="Y43" s="1333" t="s">
        <v>35</v>
      </c>
      <c r="Z43" s="1332" t="s">
        <v>34</v>
      </c>
      <c r="AA43" s="1333" t="s">
        <v>35</v>
      </c>
      <c r="AB43" s="1332" t="s">
        <v>34</v>
      </c>
      <c r="AC43" s="1333" t="s">
        <v>35</v>
      </c>
      <c r="AD43" s="1332" t="s">
        <v>34</v>
      </c>
      <c r="AE43" s="1333" t="s">
        <v>35</v>
      </c>
      <c r="AF43" s="1332" t="s">
        <v>34</v>
      </c>
      <c r="AG43" s="1333" t="s">
        <v>35</v>
      </c>
      <c r="AH43" s="1332" t="s">
        <v>34</v>
      </c>
      <c r="AI43" s="1333" t="s">
        <v>35</v>
      </c>
      <c r="AJ43" s="1332" t="s">
        <v>34</v>
      </c>
      <c r="AK43" s="1333" t="s">
        <v>35</v>
      </c>
      <c r="AL43" s="1332" t="s">
        <v>34</v>
      </c>
      <c r="AM43" s="1336" t="s">
        <v>35</v>
      </c>
      <c r="AN43" s="1973"/>
      <c r="AO43" s="1914"/>
    </row>
    <row r="44" spans="1:95" x14ac:dyDescent="0.35">
      <c r="A44" s="1955" t="s">
        <v>592</v>
      </c>
      <c r="B44" s="1337" t="s">
        <v>557</v>
      </c>
      <c r="C44" s="1338">
        <f t="shared" ref="C44:C66" si="1">SUM(D44:E44)</f>
        <v>0</v>
      </c>
      <c r="D44" s="1339">
        <v>0</v>
      </c>
      <c r="E44" s="1340">
        <v>0</v>
      </c>
      <c r="F44" s="1341"/>
      <c r="G44" s="1264"/>
      <c r="H44" s="1341"/>
      <c r="I44" s="1264"/>
      <c r="J44" s="1341"/>
      <c r="K44" s="1264"/>
      <c r="L44" s="1342"/>
      <c r="M44" s="29"/>
      <c r="N44" s="1342"/>
      <c r="O44" s="29"/>
      <c r="P44" s="1342"/>
      <c r="Q44" s="29"/>
      <c r="R44" s="1342"/>
      <c r="S44" s="29"/>
      <c r="T44" s="1342"/>
      <c r="U44" s="29"/>
      <c r="V44" s="1342"/>
      <c r="W44" s="29"/>
      <c r="X44" s="1342"/>
      <c r="Y44" s="29"/>
      <c r="Z44" s="1342"/>
      <c r="AA44" s="29"/>
      <c r="AB44" s="1342"/>
      <c r="AC44" s="29"/>
      <c r="AD44" s="1342"/>
      <c r="AE44" s="29"/>
      <c r="AF44" s="1342"/>
      <c r="AG44" s="29"/>
      <c r="AH44" s="1342"/>
      <c r="AI44" s="29"/>
      <c r="AJ44" s="1342"/>
      <c r="AK44" s="29"/>
      <c r="AL44" s="1342"/>
      <c r="AM44" s="1343"/>
      <c r="AN44" s="1344"/>
      <c r="AO44" s="1344"/>
      <c r="AP44" s="1234" t="s">
        <v>558</v>
      </c>
      <c r="BU44" s="1237"/>
      <c r="BV44" s="1237"/>
      <c r="BW44" s="1237"/>
      <c r="BX44" s="1237"/>
      <c r="BY44" s="1237"/>
      <c r="BZ44" s="1237"/>
      <c r="CA44" s="1235" t="s">
        <v>558</v>
      </c>
      <c r="CB44" s="1235" t="s">
        <v>558</v>
      </c>
      <c r="CC44" s="1237"/>
      <c r="CD44" s="1237"/>
      <c r="CK44" s="583">
        <v>0</v>
      </c>
      <c r="CL44" s="583">
        <v>0</v>
      </c>
    </row>
    <row r="45" spans="1:95" x14ac:dyDescent="0.35">
      <c r="A45" s="1939"/>
      <c r="B45" s="1155" t="s">
        <v>588</v>
      </c>
      <c r="C45" s="1338">
        <f t="shared" si="1"/>
        <v>0</v>
      </c>
      <c r="D45" s="1345">
        <v>0</v>
      </c>
      <c r="E45" s="1346">
        <v>0</v>
      </c>
      <c r="F45" s="38"/>
      <c r="G45" s="39"/>
      <c r="H45" s="1305"/>
      <c r="I45" s="39"/>
      <c r="J45" s="1305"/>
      <c r="K45" s="39"/>
      <c r="L45" s="35"/>
      <c r="M45" s="37"/>
      <c r="N45" s="35"/>
      <c r="O45" s="37"/>
      <c r="P45" s="35"/>
      <c r="Q45" s="37"/>
      <c r="R45" s="35"/>
      <c r="S45" s="37"/>
      <c r="T45" s="35"/>
      <c r="U45" s="37"/>
      <c r="V45" s="35"/>
      <c r="W45" s="37"/>
      <c r="X45" s="35"/>
      <c r="Y45" s="37"/>
      <c r="Z45" s="35"/>
      <c r="AA45" s="37"/>
      <c r="AB45" s="35"/>
      <c r="AC45" s="37"/>
      <c r="AD45" s="35"/>
      <c r="AE45" s="37"/>
      <c r="AF45" s="35"/>
      <c r="AG45" s="37"/>
      <c r="AH45" s="35"/>
      <c r="AI45" s="37"/>
      <c r="AJ45" s="35"/>
      <c r="AK45" s="37"/>
      <c r="AL45" s="35"/>
      <c r="AM45" s="1306"/>
      <c r="AN45" s="36"/>
      <c r="AO45" s="36"/>
      <c r="AP45" s="1234" t="s">
        <v>558</v>
      </c>
      <c r="BU45" s="1237"/>
      <c r="BV45" s="1237"/>
      <c r="BW45" s="1237"/>
      <c r="BX45" s="1237"/>
      <c r="BY45" s="1237"/>
      <c r="BZ45" s="1237"/>
      <c r="CA45" s="1235" t="s">
        <v>558</v>
      </c>
      <c r="CB45" s="1235" t="s">
        <v>558</v>
      </c>
      <c r="CC45" s="1237"/>
      <c r="CD45" s="1237"/>
      <c r="CK45" s="583">
        <v>0</v>
      </c>
      <c r="CL45" s="583">
        <v>0</v>
      </c>
    </row>
    <row r="46" spans="1:95" x14ac:dyDescent="0.35">
      <c r="A46" s="1939"/>
      <c r="B46" s="1155" t="s">
        <v>167</v>
      </c>
      <c r="C46" s="1338">
        <f t="shared" si="1"/>
        <v>0</v>
      </c>
      <c r="D46" s="1345">
        <v>0</v>
      </c>
      <c r="E46" s="1346">
        <v>0</v>
      </c>
      <c r="F46" s="76"/>
      <c r="G46" s="1251"/>
      <c r="H46" s="1269"/>
      <c r="I46" s="1251"/>
      <c r="J46" s="1269"/>
      <c r="K46" s="1251"/>
      <c r="L46" s="35"/>
      <c r="M46" s="37"/>
      <c r="N46" s="35"/>
      <c r="O46" s="37"/>
      <c r="P46" s="35"/>
      <c r="Q46" s="37"/>
      <c r="R46" s="35"/>
      <c r="S46" s="37"/>
      <c r="T46" s="35"/>
      <c r="U46" s="37"/>
      <c r="V46" s="35"/>
      <c r="W46" s="37"/>
      <c r="X46" s="35"/>
      <c r="Y46" s="37"/>
      <c r="Z46" s="35"/>
      <c r="AA46" s="37"/>
      <c r="AB46" s="35"/>
      <c r="AC46" s="37"/>
      <c r="AD46" s="35"/>
      <c r="AE46" s="37"/>
      <c r="AF46" s="35"/>
      <c r="AG46" s="37"/>
      <c r="AH46" s="35"/>
      <c r="AI46" s="37"/>
      <c r="AJ46" s="35"/>
      <c r="AK46" s="37"/>
      <c r="AL46" s="35"/>
      <c r="AM46" s="1306"/>
      <c r="AN46" s="36"/>
      <c r="AO46" s="36"/>
      <c r="AP46" s="1234" t="s">
        <v>558</v>
      </c>
      <c r="BU46" s="1237"/>
      <c r="BV46" s="1237"/>
      <c r="BW46" s="1237"/>
      <c r="BX46" s="1237"/>
      <c r="BY46" s="1237"/>
      <c r="BZ46" s="1237"/>
      <c r="CA46" s="1235" t="s">
        <v>558</v>
      </c>
      <c r="CB46" s="1235" t="s">
        <v>558</v>
      </c>
      <c r="CC46" s="1237"/>
      <c r="CD46" s="1237"/>
      <c r="CK46" s="583">
        <v>0</v>
      </c>
      <c r="CL46" s="583">
        <v>0</v>
      </c>
    </row>
    <row r="47" spans="1:95" x14ac:dyDescent="0.35">
      <c r="A47" s="1940"/>
      <c r="B47" s="1347" t="s">
        <v>589</v>
      </c>
      <c r="C47" s="1338">
        <f t="shared" si="1"/>
        <v>0</v>
      </c>
      <c r="D47" s="1348">
        <v>0</v>
      </c>
      <c r="E47" s="1349">
        <v>0</v>
      </c>
      <c r="F47" s="76"/>
      <c r="G47" s="1350"/>
      <c r="H47" s="76"/>
      <c r="I47" s="1350"/>
      <c r="J47" s="76"/>
      <c r="K47" s="1350"/>
      <c r="L47" s="84"/>
      <c r="M47" s="83"/>
      <c r="N47" s="84"/>
      <c r="O47" s="83"/>
      <c r="P47" s="84"/>
      <c r="Q47" s="83"/>
      <c r="R47" s="84"/>
      <c r="S47" s="83"/>
      <c r="T47" s="84"/>
      <c r="U47" s="83"/>
      <c r="V47" s="84"/>
      <c r="W47" s="83"/>
      <c r="X47" s="84"/>
      <c r="Y47" s="83"/>
      <c r="Z47" s="84"/>
      <c r="AA47" s="83"/>
      <c r="AB47" s="84"/>
      <c r="AC47" s="83"/>
      <c r="AD47" s="84"/>
      <c r="AE47" s="83"/>
      <c r="AF47" s="84"/>
      <c r="AG47" s="83"/>
      <c r="AH47" s="84"/>
      <c r="AI47" s="83"/>
      <c r="AJ47" s="84"/>
      <c r="AK47" s="83"/>
      <c r="AL47" s="84"/>
      <c r="AM47" s="1351"/>
      <c r="AN47" s="85"/>
      <c r="AO47" s="85"/>
      <c r="AP47" s="1234" t="s">
        <v>558</v>
      </c>
      <c r="BU47" s="1237"/>
      <c r="BV47" s="1237"/>
      <c r="BW47" s="1237"/>
      <c r="BX47" s="1237"/>
      <c r="BY47" s="1237"/>
      <c r="BZ47" s="1237"/>
      <c r="CA47" s="1235" t="s">
        <v>558</v>
      </c>
      <c r="CB47" s="1235" t="s">
        <v>558</v>
      </c>
      <c r="CC47" s="1237"/>
      <c r="CD47" s="1237"/>
      <c r="CK47" s="583">
        <v>0</v>
      </c>
      <c r="CL47" s="583">
        <v>0</v>
      </c>
    </row>
    <row r="48" spans="1:95" x14ac:dyDescent="0.35">
      <c r="A48" s="1939" t="s">
        <v>593</v>
      </c>
      <c r="B48" s="1352" t="s">
        <v>557</v>
      </c>
      <c r="C48" s="1353">
        <f t="shared" si="1"/>
        <v>0</v>
      </c>
      <c r="D48" s="1354">
        <v>0</v>
      </c>
      <c r="E48" s="1355">
        <v>0</v>
      </c>
      <c r="F48" s="1356"/>
      <c r="G48" s="1357"/>
      <c r="H48" s="1356"/>
      <c r="I48" s="1357"/>
      <c r="J48" s="1356"/>
      <c r="K48" s="1358"/>
      <c r="L48" s="1356"/>
      <c r="M48" s="1358"/>
      <c r="N48" s="1356"/>
      <c r="O48" s="1358"/>
      <c r="P48" s="1356"/>
      <c r="Q48" s="1358"/>
      <c r="R48" s="1356"/>
      <c r="S48" s="1358"/>
      <c r="T48" s="1356"/>
      <c r="U48" s="1358"/>
      <c r="V48" s="1356"/>
      <c r="W48" s="1358"/>
      <c r="X48" s="1356"/>
      <c r="Y48" s="1358"/>
      <c r="Z48" s="1356"/>
      <c r="AA48" s="1358"/>
      <c r="AB48" s="1356"/>
      <c r="AC48" s="1358"/>
      <c r="AD48" s="1356"/>
      <c r="AE48" s="1358"/>
      <c r="AF48" s="1359"/>
      <c r="AG48" s="1360"/>
      <c r="AH48" s="1359"/>
      <c r="AI48" s="1360"/>
      <c r="AJ48" s="1359"/>
      <c r="AK48" s="1360"/>
      <c r="AL48" s="1359"/>
      <c r="AM48" s="1361"/>
      <c r="AN48" s="1362"/>
      <c r="AO48" s="1362"/>
      <c r="AP48" s="1234" t="s">
        <v>558</v>
      </c>
      <c r="BU48" s="1237"/>
      <c r="BV48" s="1237"/>
      <c r="BW48" s="1237"/>
      <c r="BX48" s="1237"/>
      <c r="BY48" s="1237"/>
      <c r="BZ48" s="1237"/>
      <c r="CA48" s="1235" t="s">
        <v>558</v>
      </c>
      <c r="CB48" s="1235" t="s">
        <v>558</v>
      </c>
      <c r="CC48" s="1237"/>
      <c r="CD48" s="1237"/>
      <c r="CK48" s="583">
        <v>0</v>
      </c>
      <c r="CL48" s="583">
        <v>0</v>
      </c>
    </row>
    <row r="49" spans="1:90" x14ac:dyDescent="0.35">
      <c r="A49" s="1939"/>
      <c r="B49" s="1155" t="s">
        <v>588</v>
      </c>
      <c r="C49" s="1353">
        <f t="shared" si="1"/>
        <v>0</v>
      </c>
      <c r="D49" s="1363">
        <v>0</v>
      </c>
      <c r="E49" s="1364">
        <v>0</v>
      </c>
      <c r="F49" s="1261"/>
      <c r="G49" s="1365"/>
      <c r="H49" s="1261"/>
      <c r="I49" s="1365"/>
      <c r="J49" s="1261"/>
      <c r="K49" s="1366"/>
      <c r="L49" s="1261"/>
      <c r="M49" s="1366"/>
      <c r="N49" s="1261"/>
      <c r="O49" s="1366"/>
      <c r="P49" s="1261"/>
      <c r="Q49" s="1366"/>
      <c r="R49" s="1261"/>
      <c r="S49" s="1366"/>
      <c r="T49" s="1261"/>
      <c r="U49" s="1366"/>
      <c r="V49" s="1261"/>
      <c r="W49" s="1366"/>
      <c r="X49" s="1261"/>
      <c r="Y49" s="1366"/>
      <c r="Z49" s="1261"/>
      <c r="AA49" s="1366"/>
      <c r="AB49" s="1261"/>
      <c r="AC49" s="1366"/>
      <c r="AD49" s="1261"/>
      <c r="AE49" s="1366"/>
      <c r="AF49" s="1276"/>
      <c r="AG49" s="1367"/>
      <c r="AH49" s="1276"/>
      <c r="AI49" s="1367"/>
      <c r="AJ49" s="1276"/>
      <c r="AK49" s="1367"/>
      <c r="AL49" s="1276"/>
      <c r="AM49" s="1368"/>
      <c r="AN49" s="1255"/>
      <c r="AO49" s="1255"/>
      <c r="AP49" s="1234" t="s">
        <v>558</v>
      </c>
      <c r="BU49" s="1237"/>
      <c r="BV49" s="1237"/>
      <c r="BW49" s="1237"/>
      <c r="BX49" s="1237"/>
      <c r="BY49" s="1237"/>
      <c r="BZ49" s="1237"/>
      <c r="CA49" s="1235" t="s">
        <v>558</v>
      </c>
      <c r="CB49" s="1235" t="s">
        <v>558</v>
      </c>
      <c r="CC49" s="1237"/>
      <c r="CD49" s="1237"/>
      <c r="CK49" s="583">
        <v>0</v>
      </c>
      <c r="CL49" s="583">
        <v>0</v>
      </c>
    </row>
    <row r="50" spans="1:90" ht="31.5" x14ac:dyDescent="0.35">
      <c r="A50" s="1940"/>
      <c r="B50" s="481" t="s">
        <v>594</v>
      </c>
      <c r="C50" s="1353">
        <f t="shared" si="1"/>
        <v>0</v>
      </c>
      <c r="D50" s="1369">
        <v>0</v>
      </c>
      <c r="E50" s="1370">
        <v>0</v>
      </c>
      <c r="F50" s="1241"/>
      <c r="G50" s="1247"/>
      <c r="H50" s="1241"/>
      <c r="I50" s="1247"/>
      <c r="J50" s="1241"/>
      <c r="K50" s="1245"/>
      <c r="L50" s="1241"/>
      <c r="M50" s="1245"/>
      <c r="N50" s="1241"/>
      <c r="O50" s="1245"/>
      <c r="P50" s="1241"/>
      <c r="Q50" s="1245"/>
      <c r="R50" s="1241"/>
      <c r="S50" s="1245"/>
      <c r="T50" s="1241"/>
      <c r="U50" s="1245"/>
      <c r="V50" s="1241"/>
      <c r="W50" s="1245"/>
      <c r="X50" s="1241"/>
      <c r="Y50" s="1245"/>
      <c r="Z50" s="1241"/>
      <c r="AA50" s="1245"/>
      <c r="AB50" s="1241"/>
      <c r="AC50" s="1245"/>
      <c r="AD50" s="1241"/>
      <c r="AE50" s="1245"/>
      <c r="AF50" s="84"/>
      <c r="AG50" s="83"/>
      <c r="AH50" s="84"/>
      <c r="AI50" s="83"/>
      <c r="AJ50" s="84"/>
      <c r="AK50" s="83"/>
      <c r="AL50" s="84"/>
      <c r="AM50" s="1351"/>
      <c r="AN50" s="85"/>
      <c r="AO50" s="85"/>
      <c r="AP50" s="1234" t="s">
        <v>558</v>
      </c>
      <c r="BU50" s="1237"/>
      <c r="BV50" s="1237"/>
      <c r="BW50" s="1237"/>
      <c r="BX50" s="1237"/>
      <c r="BY50" s="1237"/>
      <c r="BZ50" s="1237"/>
      <c r="CA50" s="1235" t="s">
        <v>558</v>
      </c>
      <c r="CB50" s="1235" t="s">
        <v>558</v>
      </c>
      <c r="CC50" s="1237"/>
      <c r="CD50" s="1237"/>
      <c r="CK50" s="583">
        <v>0</v>
      </c>
      <c r="CL50" s="583">
        <v>0</v>
      </c>
    </row>
    <row r="51" spans="1:90" x14ac:dyDescent="0.35">
      <c r="A51" s="1956" t="s">
        <v>595</v>
      </c>
      <c r="B51" s="1352" t="s">
        <v>557</v>
      </c>
      <c r="C51" s="1353">
        <f t="shared" si="1"/>
        <v>0</v>
      </c>
      <c r="D51" s="1371">
        <v>0</v>
      </c>
      <c r="E51" s="1355">
        <v>0</v>
      </c>
      <c r="F51" s="1356"/>
      <c r="G51" s="1357"/>
      <c r="H51" s="1356"/>
      <c r="I51" s="1357"/>
      <c r="J51" s="1356"/>
      <c r="K51" s="1358"/>
      <c r="L51" s="1356"/>
      <c r="M51" s="1358"/>
      <c r="N51" s="1356"/>
      <c r="O51" s="1358"/>
      <c r="P51" s="1356"/>
      <c r="Q51" s="1358"/>
      <c r="R51" s="1356"/>
      <c r="S51" s="1358"/>
      <c r="T51" s="1356"/>
      <c r="U51" s="1358"/>
      <c r="V51" s="1356"/>
      <c r="W51" s="1358"/>
      <c r="X51" s="1356"/>
      <c r="Y51" s="1358"/>
      <c r="Z51" s="1356"/>
      <c r="AA51" s="1358"/>
      <c r="AB51" s="1356"/>
      <c r="AC51" s="1358"/>
      <c r="AD51" s="1356"/>
      <c r="AE51" s="1358"/>
      <c r="AF51" s="1359"/>
      <c r="AG51" s="1360"/>
      <c r="AH51" s="1359"/>
      <c r="AI51" s="1360"/>
      <c r="AJ51" s="1359"/>
      <c r="AK51" s="1360"/>
      <c r="AL51" s="1359"/>
      <c r="AM51" s="1361"/>
      <c r="AN51" s="1362"/>
      <c r="AO51" s="1362"/>
      <c r="AP51" s="1234" t="s">
        <v>558</v>
      </c>
      <c r="BU51" s="1237"/>
      <c r="BV51" s="1237"/>
      <c r="BW51" s="1237"/>
      <c r="BX51" s="1237"/>
      <c r="BY51" s="1237"/>
      <c r="BZ51" s="1237"/>
      <c r="CA51" s="1235" t="s">
        <v>558</v>
      </c>
      <c r="CB51" s="1235" t="s">
        <v>558</v>
      </c>
      <c r="CC51" s="1237"/>
      <c r="CD51" s="1237"/>
      <c r="CK51" s="583">
        <v>0</v>
      </c>
      <c r="CL51" s="583">
        <v>0</v>
      </c>
    </row>
    <row r="52" spans="1:90" x14ac:dyDescent="0.35">
      <c r="A52" s="1939"/>
      <c r="B52" s="1155" t="s">
        <v>588</v>
      </c>
      <c r="C52" s="1353">
        <f t="shared" si="1"/>
        <v>0</v>
      </c>
      <c r="D52" s="1363">
        <v>0</v>
      </c>
      <c r="E52" s="1364">
        <v>0</v>
      </c>
      <c r="F52" s="1261"/>
      <c r="G52" s="1365"/>
      <c r="H52" s="1261"/>
      <c r="I52" s="1365"/>
      <c r="J52" s="1261"/>
      <c r="K52" s="1366"/>
      <c r="L52" s="1261"/>
      <c r="M52" s="1366"/>
      <c r="N52" s="1261"/>
      <c r="O52" s="1366"/>
      <c r="P52" s="1261"/>
      <c r="Q52" s="1366"/>
      <c r="R52" s="1261"/>
      <c r="S52" s="1366"/>
      <c r="T52" s="1261"/>
      <c r="U52" s="1366"/>
      <c r="V52" s="1261"/>
      <c r="W52" s="1366"/>
      <c r="X52" s="1261"/>
      <c r="Y52" s="1366"/>
      <c r="Z52" s="1261"/>
      <c r="AA52" s="1366"/>
      <c r="AB52" s="1261"/>
      <c r="AC52" s="1366"/>
      <c r="AD52" s="1261"/>
      <c r="AE52" s="1366"/>
      <c r="AF52" s="1276"/>
      <c r="AG52" s="1367"/>
      <c r="AH52" s="1276"/>
      <c r="AI52" s="1367"/>
      <c r="AJ52" s="1276"/>
      <c r="AK52" s="1367"/>
      <c r="AL52" s="1276"/>
      <c r="AM52" s="1368"/>
      <c r="AN52" s="1255"/>
      <c r="AO52" s="1255"/>
      <c r="AP52" s="1234" t="s">
        <v>558</v>
      </c>
      <c r="BU52" s="1237"/>
      <c r="BV52" s="1237"/>
      <c r="BW52" s="1237"/>
      <c r="BX52" s="1237"/>
      <c r="BY52" s="1237"/>
      <c r="BZ52" s="1237"/>
      <c r="CA52" s="1235" t="s">
        <v>558</v>
      </c>
      <c r="CB52" s="1235" t="s">
        <v>558</v>
      </c>
      <c r="CC52" s="1237"/>
      <c r="CD52" s="1237"/>
      <c r="CK52" s="583">
        <v>0</v>
      </c>
      <c r="CL52" s="583">
        <v>0</v>
      </c>
    </row>
    <row r="53" spans="1:90" ht="31.5" x14ac:dyDescent="0.35">
      <c r="A53" s="1940"/>
      <c r="B53" s="481" t="s">
        <v>594</v>
      </c>
      <c r="C53" s="1353">
        <f t="shared" si="1"/>
        <v>0</v>
      </c>
      <c r="D53" s="1369">
        <v>0</v>
      </c>
      <c r="E53" s="1370">
        <v>0</v>
      </c>
      <c r="F53" s="1241"/>
      <c r="G53" s="1247"/>
      <c r="H53" s="1241"/>
      <c r="I53" s="1247"/>
      <c r="J53" s="1241"/>
      <c r="K53" s="1245"/>
      <c r="L53" s="1241"/>
      <c r="M53" s="1245"/>
      <c r="N53" s="1241"/>
      <c r="O53" s="1245"/>
      <c r="P53" s="1241"/>
      <c r="Q53" s="1245"/>
      <c r="R53" s="1241"/>
      <c r="S53" s="1245"/>
      <c r="T53" s="1241"/>
      <c r="U53" s="1245"/>
      <c r="V53" s="1241"/>
      <c r="W53" s="1245"/>
      <c r="X53" s="1241"/>
      <c r="Y53" s="1245"/>
      <c r="Z53" s="1241"/>
      <c r="AA53" s="1245"/>
      <c r="AB53" s="1241"/>
      <c r="AC53" s="1245"/>
      <c r="AD53" s="1241"/>
      <c r="AE53" s="1245"/>
      <c r="AF53" s="84"/>
      <c r="AG53" s="83"/>
      <c r="AH53" s="84"/>
      <c r="AI53" s="83"/>
      <c r="AJ53" s="84"/>
      <c r="AK53" s="83"/>
      <c r="AL53" s="84"/>
      <c r="AM53" s="1351"/>
      <c r="AN53" s="85"/>
      <c r="AO53" s="85"/>
      <c r="AP53" s="1234" t="s">
        <v>558</v>
      </c>
      <c r="BU53" s="1237"/>
      <c r="BV53" s="1237"/>
      <c r="BW53" s="1237"/>
      <c r="BX53" s="1237"/>
      <c r="BY53" s="1237"/>
      <c r="BZ53" s="1237"/>
      <c r="CA53" s="1235" t="s">
        <v>558</v>
      </c>
      <c r="CB53" s="1235" t="s">
        <v>558</v>
      </c>
      <c r="CC53" s="1237"/>
      <c r="CD53" s="1237"/>
      <c r="CK53" s="583">
        <v>0</v>
      </c>
      <c r="CL53" s="583">
        <v>0</v>
      </c>
    </row>
    <row r="54" spans="1:90" x14ac:dyDescent="0.35">
      <c r="A54" s="1956" t="s">
        <v>596</v>
      </c>
      <c r="B54" s="1352" t="s">
        <v>557</v>
      </c>
      <c r="C54" s="1353">
        <f t="shared" si="1"/>
        <v>0</v>
      </c>
      <c r="D54" s="1371">
        <v>0</v>
      </c>
      <c r="E54" s="1355">
        <v>0</v>
      </c>
      <c r="F54" s="1359"/>
      <c r="G54" s="1360"/>
      <c r="H54" s="1359"/>
      <c r="I54" s="1360"/>
      <c r="J54" s="1359"/>
      <c r="K54" s="1360"/>
      <c r="L54" s="1359"/>
      <c r="M54" s="1360"/>
      <c r="N54" s="1359"/>
      <c r="O54" s="1360"/>
      <c r="P54" s="1359"/>
      <c r="Q54" s="1360"/>
      <c r="R54" s="1359"/>
      <c r="S54" s="1360"/>
      <c r="T54" s="1359"/>
      <c r="U54" s="1360"/>
      <c r="V54" s="1359"/>
      <c r="W54" s="1360"/>
      <c r="X54" s="1359"/>
      <c r="Y54" s="1360"/>
      <c r="Z54" s="1359"/>
      <c r="AA54" s="1360"/>
      <c r="AB54" s="1359"/>
      <c r="AC54" s="1360"/>
      <c r="AD54" s="1359"/>
      <c r="AE54" s="1360"/>
      <c r="AF54" s="1359"/>
      <c r="AG54" s="1360"/>
      <c r="AH54" s="1359"/>
      <c r="AI54" s="1360"/>
      <c r="AJ54" s="1359"/>
      <c r="AK54" s="1360"/>
      <c r="AL54" s="1359"/>
      <c r="AM54" s="1361"/>
      <c r="AN54" s="1362"/>
      <c r="AO54" s="1362"/>
      <c r="AP54" s="1234" t="s">
        <v>558</v>
      </c>
      <c r="BU54" s="1237"/>
      <c r="BV54" s="1237"/>
      <c r="BW54" s="1237"/>
      <c r="BX54" s="1237"/>
      <c r="BY54" s="1237"/>
      <c r="BZ54" s="1237"/>
      <c r="CA54" s="1235" t="s">
        <v>558</v>
      </c>
      <c r="CB54" s="1235" t="s">
        <v>558</v>
      </c>
      <c r="CC54" s="1237"/>
      <c r="CD54" s="1237"/>
      <c r="CK54" s="583">
        <v>0</v>
      </c>
      <c r="CL54" s="583">
        <v>0</v>
      </c>
    </row>
    <row r="55" spans="1:90" x14ac:dyDescent="0.35">
      <c r="A55" s="1939"/>
      <c r="B55" s="1155" t="s">
        <v>588</v>
      </c>
      <c r="C55" s="1353">
        <f t="shared" si="1"/>
        <v>0</v>
      </c>
      <c r="D55" s="1372">
        <v>0</v>
      </c>
      <c r="E55" s="1373">
        <v>0</v>
      </c>
      <c r="F55" s="35"/>
      <c r="G55" s="37"/>
      <c r="H55" s="35"/>
      <c r="I55" s="37"/>
      <c r="J55" s="35"/>
      <c r="K55" s="37"/>
      <c r="L55" s="35"/>
      <c r="M55" s="37"/>
      <c r="N55" s="35"/>
      <c r="O55" s="37"/>
      <c r="P55" s="35"/>
      <c r="Q55" s="37"/>
      <c r="R55" s="35"/>
      <c r="S55" s="37"/>
      <c r="T55" s="35"/>
      <c r="U55" s="37"/>
      <c r="V55" s="35"/>
      <c r="W55" s="37"/>
      <c r="X55" s="35"/>
      <c r="Y55" s="37"/>
      <c r="Z55" s="35"/>
      <c r="AA55" s="37"/>
      <c r="AB55" s="35"/>
      <c r="AC55" s="37"/>
      <c r="AD55" s="35"/>
      <c r="AE55" s="37"/>
      <c r="AF55" s="35"/>
      <c r="AG55" s="37"/>
      <c r="AH55" s="35"/>
      <c r="AI55" s="37"/>
      <c r="AJ55" s="35"/>
      <c r="AK55" s="37"/>
      <c r="AL55" s="35"/>
      <c r="AM55" s="1306"/>
      <c r="AN55" s="36"/>
      <c r="AO55" s="36"/>
      <c r="AP55" s="1234" t="s">
        <v>558</v>
      </c>
      <c r="BU55" s="1237"/>
      <c r="BV55" s="1237"/>
      <c r="BW55" s="1237"/>
      <c r="BX55" s="1237"/>
      <c r="BY55" s="1237"/>
      <c r="BZ55" s="1237"/>
      <c r="CA55" s="1235" t="s">
        <v>558</v>
      </c>
      <c r="CB55" s="1235" t="s">
        <v>558</v>
      </c>
      <c r="CC55" s="1237"/>
      <c r="CD55" s="1237"/>
      <c r="CK55" s="583">
        <v>0</v>
      </c>
      <c r="CL55" s="583">
        <v>0</v>
      </c>
    </row>
    <row r="56" spans="1:90" x14ac:dyDescent="0.35">
      <c r="A56" s="1940"/>
      <c r="B56" s="1155" t="s">
        <v>559</v>
      </c>
      <c r="C56" s="1353">
        <f t="shared" si="1"/>
        <v>0</v>
      </c>
      <c r="D56" s="1374">
        <v>0</v>
      </c>
      <c r="E56" s="1375">
        <v>0</v>
      </c>
      <c r="F56" s="84"/>
      <c r="G56" s="83"/>
      <c r="H56" s="84"/>
      <c r="I56" s="83"/>
      <c r="J56" s="84"/>
      <c r="K56" s="83"/>
      <c r="L56" s="84"/>
      <c r="M56" s="83"/>
      <c r="N56" s="84"/>
      <c r="O56" s="83"/>
      <c r="P56" s="84"/>
      <c r="Q56" s="83"/>
      <c r="R56" s="84"/>
      <c r="S56" s="83"/>
      <c r="T56" s="84"/>
      <c r="U56" s="83"/>
      <c r="V56" s="84"/>
      <c r="W56" s="83"/>
      <c r="X56" s="84"/>
      <c r="Y56" s="83"/>
      <c r="Z56" s="84"/>
      <c r="AA56" s="83"/>
      <c r="AB56" s="84"/>
      <c r="AC56" s="83"/>
      <c r="AD56" s="84"/>
      <c r="AE56" s="83"/>
      <c r="AF56" s="84"/>
      <c r="AG56" s="83"/>
      <c r="AH56" s="84"/>
      <c r="AI56" s="83"/>
      <c r="AJ56" s="84"/>
      <c r="AK56" s="83"/>
      <c r="AL56" s="84"/>
      <c r="AM56" s="1351"/>
      <c r="AN56" s="85"/>
      <c r="AO56" s="85"/>
      <c r="AP56" s="1234" t="s">
        <v>558</v>
      </c>
      <c r="BU56" s="1237"/>
      <c r="BV56" s="1237"/>
      <c r="BW56" s="1237"/>
      <c r="BX56" s="1237"/>
      <c r="BY56" s="1237"/>
      <c r="BZ56" s="1237"/>
      <c r="CA56" s="1235" t="s">
        <v>558</v>
      </c>
      <c r="CB56" s="1235" t="s">
        <v>558</v>
      </c>
      <c r="CC56" s="1237"/>
      <c r="CD56" s="1237"/>
      <c r="CK56" s="583">
        <v>0</v>
      </c>
      <c r="CL56" s="583">
        <v>0</v>
      </c>
    </row>
    <row r="57" spans="1:90" x14ac:dyDescent="0.35">
      <c r="A57" s="1957" t="s">
        <v>597</v>
      </c>
      <c r="B57" s="1352" t="s">
        <v>557</v>
      </c>
      <c r="C57" s="1353">
        <f t="shared" si="1"/>
        <v>0</v>
      </c>
      <c r="D57" s="1376">
        <v>0</v>
      </c>
      <c r="E57" s="1355">
        <v>0</v>
      </c>
      <c r="F57" s="1359"/>
      <c r="G57" s="1360"/>
      <c r="H57" s="1359"/>
      <c r="I57" s="1360"/>
      <c r="J57" s="1359"/>
      <c r="K57" s="1360"/>
      <c r="L57" s="1359"/>
      <c r="M57" s="1360"/>
      <c r="N57" s="1359"/>
      <c r="O57" s="1360"/>
      <c r="P57" s="1359"/>
      <c r="Q57" s="1360"/>
      <c r="R57" s="1359"/>
      <c r="S57" s="1360"/>
      <c r="T57" s="1359"/>
      <c r="U57" s="1360"/>
      <c r="V57" s="1359"/>
      <c r="W57" s="1360"/>
      <c r="X57" s="1359"/>
      <c r="Y57" s="1360"/>
      <c r="Z57" s="1359"/>
      <c r="AA57" s="1360"/>
      <c r="AB57" s="1359"/>
      <c r="AC57" s="1360"/>
      <c r="AD57" s="1359"/>
      <c r="AE57" s="1360"/>
      <c r="AF57" s="1359"/>
      <c r="AG57" s="1360"/>
      <c r="AH57" s="1359"/>
      <c r="AI57" s="1360"/>
      <c r="AJ57" s="1359"/>
      <c r="AK57" s="1360"/>
      <c r="AL57" s="1359"/>
      <c r="AM57" s="1361"/>
      <c r="AN57" s="1362"/>
      <c r="AO57" s="1362"/>
      <c r="AP57" s="1234" t="s">
        <v>558</v>
      </c>
      <c r="BU57" s="1237"/>
      <c r="BV57" s="1237"/>
      <c r="BW57" s="1237"/>
      <c r="BX57" s="1237"/>
      <c r="BY57" s="1237"/>
      <c r="BZ57" s="1237"/>
      <c r="CA57" s="1235" t="s">
        <v>558</v>
      </c>
      <c r="CB57" s="1235" t="s">
        <v>558</v>
      </c>
      <c r="CC57" s="1237"/>
      <c r="CD57" s="1237"/>
      <c r="CK57" s="583">
        <v>0</v>
      </c>
      <c r="CL57" s="583">
        <v>0</v>
      </c>
    </row>
    <row r="58" spans="1:90" x14ac:dyDescent="0.35">
      <c r="A58" s="1939"/>
      <c r="B58" s="1155" t="s">
        <v>588</v>
      </c>
      <c r="C58" s="1353">
        <f t="shared" si="1"/>
        <v>0</v>
      </c>
      <c r="D58" s="1377">
        <v>0</v>
      </c>
      <c r="E58" s="1378">
        <v>0</v>
      </c>
      <c r="F58" s="35"/>
      <c r="G58" s="37"/>
      <c r="H58" s="35"/>
      <c r="I58" s="37"/>
      <c r="J58" s="35"/>
      <c r="K58" s="37"/>
      <c r="L58" s="35"/>
      <c r="M58" s="37"/>
      <c r="N58" s="35"/>
      <c r="O58" s="37"/>
      <c r="P58" s="35"/>
      <c r="Q58" s="37"/>
      <c r="R58" s="35"/>
      <c r="S58" s="37"/>
      <c r="T58" s="35"/>
      <c r="U58" s="37"/>
      <c r="V58" s="35"/>
      <c r="W58" s="37"/>
      <c r="X58" s="35"/>
      <c r="Y58" s="37"/>
      <c r="Z58" s="35"/>
      <c r="AA58" s="37"/>
      <c r="AB58" s="35"/>
      <c r="AC58" s="37"/>
      <c r="AD58" s="35"/>
      <c r="AE58" s="37"/>
      <c r="AF58" s="35"/>
      <c r="AG58" s="37"/>
      <c r="AH58" s="35"/>
      <c r="AI58" s="37"/>
      <c r="AJ58" s="35"/>
      <c r="AK58" s="37"/>
      <c r="AL58" s="35"/>
      <c r="AM58" s="1306"/>
      <c r="AN58" s="36"/>
      <c r="AO58" s="36"/>
      <c r="AP58" s="1234" t="s">
        <v>558</v>
      </c>
      <c r="BU58" s="1237"/>
      <c r="BV58" s="1237"/>
      <c r="BW58" s="1237"/>
      <c r="BX58" s="1237"/>
      <c r="BY58" s="1237"/>
      <c r="BZ58" s="1237"/>
      <c r="CA58" s="1235" t="s">
        <v>558</v>
      </c>
      <c r="CB58" s="1235" t="s">
        <v>558</v>
      </c>
      <c r="CC58" s="1237"/>
      <c r="CD58" s="1237"/>
      <c r="CK58" s="583">
        <v>0</v>
      </c>
      <c r="CL58" s="583">
        <v>0</v>
      </c>
    </row>
    <row r="59" spans="1:90" x14ac:dyDescent="0.35">
      <c r="A59" s="1939"/>
      <c r="B59" s="1155" t="s">
        <v>559</v>
      </c>
      <c r="C59" s="1353">
        <f t="shared" si="1"/>
        <v>0</v>
      </c>
      <c r="D59" s="1377">
        <v>0</v>
      </c>
      <c r="E59" s="1378">
        <v>0</v>
      </c>
      <c r="F59" s="35"/>
      <c r="G59" s="37"/>
      <c r="H59" s="35"/>
      <c r="I59" s="37"/>
      <c r="J59" s="35"/>
      <c r="K59" s="37"/>
      <c r="L59" s="35"/>
      <c r="M59" s="37"/>
      <c r="N59" s="35"/>
      <c r="O59" s="37"/>
      <c r="P59" s="35"/>
      <c r="Q59" s="37"/>
      <c r="R59" s="35"/>
      <c r="S59" s="37"/>
      <c r="T59" s="35"/>
      <c r="U59" s="37"/>
      <c r="V59" s="35"/>
      <c r="W59" s="37"/>
      <c r="X59" s="35"/>
      <c r="Y59" s="37"/>
      <c r="Z59" s="35"/>
      <c r="AA59" s="37"/>
      <c r="AB59" s="35"/>
      <c r="AC59" s="37"/>
      <c r="AD59" s="35"/>
      <c r="AE59" s="37"/>
      <c r="AF59" s="35"/>
      <c r="AG59" s="37"/>
      <c r="AH59" s="35"/>
      <c r="AI59" s="37"/>
      <c r="AJ59" s="35"/>
      <c r="AK59" s="37"/>
      <c r="AL59" s="35"/>
      <c r="AM59" s="1306"/>
      <c r="AN59" s="36"/>
      <c r="AO59" s="36"/>
      <c r="AP59" s="1234" t="s">
        <v>558</v>
      </c>
      <c r="BU59" s="1237"/>
      <c r="BV59" s="1237"/>
      <c r="BW59" s="1237"/>
      <c r="BX59" s="1237"/>
      <c r="BY59" s="1237"/>
      <c r="BZ59" s="1237"/>
      <c r="CA59" s="1235" t="s">
        <v>558</v>
      </c>
      <c r="CB59" s="1235" t="s">
        <v>558</v>
      </c>
      <c r="CC59" s="1237"/>
      <c r="CD59" s="1237"/>
      <c r="CK59" s="583">
        <v>0</v>
      </c>
      <c r="CL59" s="583">
        <v>0</v>
      </c>
    </row>
    <row r="60" spans="1:90" x14ac:dyDescent="0.35">
      <c r="A60" s="1939"/>
      <c r="B60" s="1155" t="s">
        <v>167</v>
      </c>
      <c r="C60" s="1353">
        <f t="shared" si="1"/>
        <v>0</v>
      </c>
      <c r="D60" s="1377">
        <v>0</v>
      </c>
      <c r="E60" s="1378">
        <v>0</v>
      </c>
      <c r="F60" s="35"/>
      <c r="G60" s="37"/>
      <c r="H60" s="35"/>
      <c r="I60" s="37"/>
      <c r="J60" s="35"/>
      <c r="K60" s="37"/>
      <c r="L60" s="35"/>
      <c r="M60" s="37"/>
      <c r="N60" s="35"/>
      <c r="O60" s="37"/>
      <c r="P60" s="35"/>
      <c r="Q60" s="37"/>
      <c r="R60" s="35"/>
      <c r="S60" s="37"/>
      <c r="T60" s="35"/>
      <c r="U60" s="37"/>
      <c r="V60" s="35"/>
      <c r="W60" s="37"/>
      <c r="X60" s="35"/>
      <c r="Y60" s="37"/>
      <c r="Z60" s="35"/>
      <c r="AA60" s="37"/>
      <c r="AB60" s="35"/>
      <c r="AC60" s="37"/>
      <c r="AD60" s="35"/>
      <c r="AE60" s="37"/>
      <c r="AF60" s="35"/>
      <c r="AG60" s="37"/>
      <c r="AH60" s="35"/>
      <c r="AI60" s="37"/>
      <c r="AJ60" s="35"/>
      <c r="AK60" s="37"/>
      <c r="AL60" s="35"/>
      <c r="AM60" s="1306"/>
      <c r="AN60" s="36"/>
      <c r="AO60" s="36"/>
      <c r="AP60" s="1234" t="s">
        <v>558</v>
      </c>
      <c r="BU60" s="1237"/>
      <c r="BV60" s="1237"/>
      <c r="BW60" s="1237"/>
      <c r="BX60" s="1237"/>
      <c r="BY60" s="1237"/>
      <c r="BZ60" s="1237"/>
      <c r="CA60" s="1235" t="s">
        <v>558</v>
      </c>
      <c r="CB60" s="1235" t="s">
        <v>558</v>
      </c>
      <c r="CC60" s="1237"/>
      <c r="CD60" s="1237"/>
      <c r="CK60" s="583">
        <v>0</v>
      </c>
      <c r="CL60" s="583">
        <v>0</v>
      </c>
    </row>
    <row r="61" spans="1:90" x14ac:dyDescent="0.35">
      <c r="A61" s="1939"/>
      <c r="B61" s="1155" t="s">
        <v>589</v>
      </c>
      <c r="C61" s="1353">
        <f t="shared" si="1"/>
        <v>0</v>
      </c>
      <c r="D61" s="1379">
        <v>0</v>
      </c>
      <c r="E61" s="1380">
        <v>0</v>
      </c>
      <c r="F61" s="35"/>
      <c r="G61" s="37"/>
      <c r="H61" s="35"/>
      <c r="I61" s="37"/>
      <c r="J61" s="35"/>
      <c r="K61" s="37"/>
      <c r="L61" s="35"/>
      <c r="M61" s="37"/>
      <c r="N61" s="35"/>
      <c r="O61" s="37"/>
      <c r="P61" s="35"/>
      <c r="Q61" s="37"/>
      <c r="R61" s="35"/>
      <c r="S61" s="37"/>
      <c r="T61" s="35"/>
      <c r="U61" s="37"/>
      <c r="V61" s="35"/>
      <c r="W61" s="37"/>
      <c r="X61" s="35"/>
      <c r="Y61" s="37"/>
      <c r="Z61" s="35"/>
      <c r="AA61" s="37"/>
      <c r="AB61" s="35"/>
      <c r="AC61" s="37"/>
      <c r="AD61" s="35"/>
      <c r="AE61" s="37"/>
      <c r="AF61" s="35"/>
      <c r="AG61" s="37"/>
      <c r="AH61" s="35"/>
      <c r="AI61" s="37"/>
      <c r="AJ61" s="35"/>
      <c r="AK61" s="37"/>
      <c r="AL61" s="35"/>
      <c r="AM61" s="1306"/>
      <c r="AN61" s="36"/>
      <c r="AO61" s="36"/>
      <c r="AP61" s="1234" t="s">
        <v>558</v>
      </c>
      <c r="BU61" s="1237"/>
      <c r="BV61" s="1237"/>
      <c r="BW61" s="1237"/>
      <c r="BX61" s="1237"/>
      <c r="BY61" s="1237"/>
      <c r="BZ61" s="1237"/>
      <c r="CA61" s="1235" t="s">
        <v>558</v>
      </c>
      <c r="CB61" s="1235" t="s">
        <v>558</v>
      </c>
      <c r="CC61" s="1237"/>
      <c r="CD61" s="1237"/>
      <c r="CK61" s="583">
        <v>0</v>
      </c>
      <c r="CL61" s="583">
        <v>0</v>
      </c>
    </row>
    <row r="62" spans="1:90" ht="31.5" x14ac:dyDescent="0.35">
      <c r="A62" s="1940"/>
      <c r="B62" s="481" t="s">
        <v>594</v>
      </c>
      <c r="C62" s="1353">
        <f t="shared" si="1"/>
        <v>0</v>
      </c>
      <c r="D62" s="1363">
        <v>0</v>
      </c>
      <c r="E62" s="1381">
        <v>0</v>
      </c>
      <c r="F62" s="84"/>
      <c r="G62" s="83"/>
      <c r="H62" s="84"/>
      <c r="I62" s="83"/>
      <c r="J62" s="84"/>
      <c r="K62" s="83"/>
      <c r="L62" s="84"/>
      <c r="M62" s="83"/>
      <c r="N62" s="84"/>
      <c r="O62" s="85"/>
      <c r="P62" s="84"/>
      <c r="Q62" s="85"/>
      <c r="R62" s="84"/>
      <c r="S62" s="83"/>
      <c r="T62" s="84"/>
      <c r="U62" s="83"/>
      <c r="V62" s="84"/>
      <c r="W62" s="83"/>
      <c r="X62" s="84"/>
      <c r="Y62" s="83"/>
      <c r="Z62" s="84"/>
      <c r="AA62" s="83"/>
      <c r="AB62" s="84"/>
      <c r="AC62" s="83"/>
      <c r="AD62" s="84"/>
      <c r="AE62" s="83"/>
      <c r="AF62" s="84"/>
      <c r="AG62" s="83"/>
      <c r="AH62" s="84"/>
      <c r="AI62" s="83"/>
      <c r="AJ62" s="84"/>
      <c r="AK62" s="83"/>
      <c r="AL62" s="87"/>
      <c r="AM62" s="1351"/>
      <c r="AN62" s="85"/>
      <c r="AO62" s="85"/>
      <c r="AP62" s="1234" t="s">
        <v>558</v>
      </c>
      <c r="BU62" s="1237"/>
      <c r="BV62" s="1237"/>
      <c r="BW62" s="1237"/>
      <c r="BX62" s="1237"/>
      <c r="BY62" s="1237"/>
      <c r="BZ62" s="1237"/>
      <c r="CA62" s="1235" t="s">
        <v>558</v>
      </c>
      <c r="CB62" s="1235" t="s">
        <v>558</v>
      </c>
      <c r="CC62" s="1237"/>
      <c r="CD62" s="1237"/>
      <c r="CK62" s="583">
        <v>0</v>
      </c>
      <c r="CL62" s="583">
        <v>0</v>
      </c>
    </row>
    <row r="63" spans="1:90" x14ac:dyDescent="0.35">
      <c r="A63" s="1938" t="s">
        <v>598</v>
      </c>
      <c r="B63" s="1352" t="s">
        <v>557</v>
      </c>
      <c r="C63" s="1353">
        <f t="shared" si="1"/>
        <v>0</v>
      </c>
      <c r="D63" s="1382">
        <v>0</v>
      </c>
      <c r="E63" s="1355">
        <v>0</v>
      </c>
      <c r="F63" s="1359"/>
      <c r="G63" s="1360"/>
      <c r="H63" s="1359"/>
      <c r="I63" s="1360"/>
      <c r="J63" s="1359"/>
      <c r="K63" s="1360"/>
      <c r="L63" s="1359"/>
      <c r="M63" s="1360"/>
      <c r="N63" s="1356"/>
      <c r="O63" s="1357"/>
      <c r="P63" s="1356"/>
      <c r="Q63" s="1357"/>
      <c r="R63" s="1356"/>
      <c r="S63" s="1358"/>
      <c r="T63" s="1356"/>
      <c r="U63" s="1358"/>
      <c r="V63" s="1356"/>
      <c r="W63" s="1358"/>
      <c r="X63" s="1356"/>
      <c r="Y63" s="1358"/>
      <c r="Z63" s="1356"/>
      <c r="AA63" s="1358"/>
      <c r="AB63" s="1356"/>
      <c r="AC63" s="1358"/>
      <c r="AD63" s="1356"/>
      <c r="AE63" s="1358"/>
      <c r="AF63" s="1356"/>
      <c r="AG63" s="1358"/>
      <c r="AH63" s="1356"/>
      <c r="AI63" s="1358"/>
      <c r="AJ63" s="1356"/>
      <c r="AK63" s="1358"/>
      <c r="AL63" s="1383"/>
      <c r="AM63" s="1384"/>
      <c r="AN63" s="1362"/>
      <c r="AO63" s="1362"/>
      <c r="AP63" s="1234" t="s">
        <v>558</v>
      </c>
      <c r="BU63" s="1237"/>
      <c r="BV63" s="1237"/>
      <c r="BW63" s="1237"/>
      <c r="BX63" s="1237"/>
      <c r="BY63" s="1237"/>
      <c r="BZ63" s="1237"/>
      <c r="CA63" s="1235" t="s">
        <v>558</v>
      </c>
      <c r="CB63" s="1235" t="s">
        <v>558</v>
      </c>
      <c r="CC63" s="1237"/>
      <c r="CD63" s="1237"/>
      <c r="CK63" s="583">
        <v>0</v>
      </c>
      <c r="CL63" s="583">
        <v>0</v>
      </c>
    </row>
    <row r="64" spans="1:90" x14ac:dyDescent="0.35">
      <c r="A64" s="1939"/>
      <c r="B64" s="1155" t="s">
        <v>588</v>
      </c>
      <c r="C64" s="1353">
        <f t="shared" si="1"/>
        <v>0</v>
      </c>
      <c r="D64" s="1377">
        <v>0</v>
      </c>
      <c r="E64" s="1378">
        <v>0</v>
      </c>
      <c r="F64" s="35"/>
      <c r="G64" s="37"/>
      <c r="H64" s="35"/>
      <c r="I64" s="37"/>
      <c r="J64" s="35"/>
      <c r="K64" s="37"/>
      <c r="L64" s="35"/>
      <c r="M64" s="37"/>
      <c r="N64" s="38"/>
      <c r="O64" s="53"/>
      <c r="P64" s="38"/>
      <c r="Q64" s="53"/>
      <c r="R64" s="38"/>
      <c r="S64" s="39"/>
      <c r="T64" s="38"/>
      <c r="U64" s="39"/>
      <c r="V64" s="38"/>
      <c r="W64" s="39"/>
      <c r="X64" s="38"/>
      <c r="Y64" s="39"/>
      <c r="Z64" s="38"/>
      <c r="AA64" s="39"/>
      <c r="AB64" s="38"/>
      <c r="AC64" s="39"/>
      <c r="AD64" s="38"/>
      <c r="AE64" s="39"/>
      <c r="AF64" s="38"/>
      <c r="AG64" s="39"/>
      <c r="AH64" s="38"/>
      <c r="AI64" s="39"/>
      <c r="AJ64" s="38"/>
      <c r="AK64" s="39"/>
      <c r="AL64" s="1385"/>
      <c r="AM64" s="1386"/>
      <c r="AN64" s="36"/>
      <c r="AO64" s="36"/>
      <c r="AP64" s="1234" t="s">
        <v>558</v>
      </c>
      <c r="BU64" s="1237"/>
      <c r="BV64" s="1237"/>
      <c r="BW64" s="1237"/>
      <c r="BX64" s="1237"/>
      <c r="BY64" s="1237"/>
      <c r="BZ64" s="1237"/>
      <c r="CA64" s="1235" t="s">
        <v>558</v>
      </c>
      <c r="CB64" s="1235" t="s">
        <v>558</v>
      </c>
      <c r="CC64" s="1237"/>
      <c r="CD64" s="1237"/>
      <c r="CK64" s="583">
        <v>0</v>
      </c>
      <c r="CL64" s="583">
        <v>0</v>
      </c>
    </row>
    <row r="65" spans="1:92" x14ac:dyDescent="0.35">
      <c r="A65" s="1939"/>
      <c r="B65" s="1155" t="s">
        <v>559</v>
      </c>
      <c r="C65" s="1353">
        <f t="shared" si="1"/>
        <v>0</v>
      </c>
      <c r="D65" s="1377">
        <v>0</v>
      </c>
      <c r="E65" s="1378">
        <v>0</v>
      </c>
      <c r="F65" s="35"/>
      <c r="G65" s="37"/>
      <c r="H65" s="35"/>
      <c r="I65" s="37"/>
      <c r="J65" s="35"/>
      <c r="K65" s="37"/>
      <c r="L65" s="35"/>
      <c r="M65" s="37"/>
      <c r="N65" s="38"/>
      <c r="O65" s="53"/>
      <c r="P65" s="38"/>
      <c r="Q65" s="53"/>
      <c r="R65" s="38"/>
      <c r="S65" s="39"/>
      <c r="T65" s="38"/>
      <c r="U65" s="39"/>
      <c r="V65" s="38"/>
      <c r="W65" s="39"/>
      <c r="X65" s="38"/>
      <c r="Y65" s="39"/>
      <c r="Z65" s="38"/>
      <c r="AA65" s="39"/>
      <c r="AB65" s="38"/>
      <c r="AC65" s="39"/>
      <c r="AD65" s="38"/>
      <c r="AE65" s="39"/>
      <c r="AF65" s="38"/>
      <c r="AG65" s="39"/>
      <c r="AH65" s="38"/>
      <c r="AI65" s="39"/>
      <c r="AJ65" s="38"/>
      <c r="AK65" s="39"/>
      <c r="AL65" s="1385"/>
      <c r="AM65" s="1386"/>
      <c r="AN65" s="36"/>
      <c r="AO65" s="36"/>
      <c r="AP65" s="1234" t="s">
        <v>558</v>
      </c>
      <c r="BU65" s="1237"/>
      <c r="BV65" s="1237"/>
      <c r="BW65" s="1237"/>
      <c r="BX65" s="1237"/>
      <c r="BY65" s="1237"/>
      <c r="BZ65" s="1237"/>
      <c r="CA65" s="1235" t="s">
        <v>558</v>
      </c>
      <c r="CB65" s="1235" t="s">
        <v>558</v>
      </c>
      <c r="CC65" s="1237"/>
      <c r="CD65" s="1237"/>
      <c r="CK65" s="583">
        <v>0</v>
      </c>
      <c r="CL65" s="583">
        <v>0</v>
      </c>
    </row>
    <row r="66" spans="1:92" x14ac:dyDescent="0.35">
      <c r="A66" s="1940"/>
      <c r="B66" s="1239" t="s">
        <v>167</v>
      </c>
      <c r="C66" s="1387">
        <f t="shared" si="1"/>
        <v>0</v>
      </c>
      <c r="D66" s="1388">
        <v>0</v>
      </c>
      <c r="E66" s="1389">
        <v>0</v>
      </c>
      <c r="F66" s="84"/>
      <c r="G66" s="83"/>
      <c r="H66" s="84"/>
      <c r="I66" s="83"/>
      <c r="J66" s="84"/>
      <c r="K66" s="83"/>
      <c r="L66" s="84"/>
      <c r="M66" s="83"/>
      <c r="N66" s="1241"/>
      <c r="O66" s="1247"/>
      <c r="P66" s="1241"/>
      <c r="Q66" s="1247"/>
      <c r="R66" s="1241"/>
      <c r="S66" s="1245"/>
      <c r="T66" s="1241"/>
      <c r="U66" s="1245"/>
      <c r="V66" s="1241"/>
      <c r="W66" s="1245"/>
      <c r="X66" s="1241"/>
      <c r="Y66" s="1245"/>
      <c r="Z66" s="1241"/>
      <c r="AA66" s="1245"/>
      <c r="AB66" s="1241"/>
      <c r="AC66" s="1245"/>
      <c r="AD66" s="1241"/>
      <c r="AE66" s="1245"/>
      <c r="AF66" s="1241"/>
      <c r="AG66" s="1245"/>
      <c r="AH66" s="1241"/>
      <c r="AI66" s="1245"/>
      <c r="AJ66" s="1241"/>
      <c r="AK66" s="1245"/>
      <c r="AL66" s="1390"/>
      <c r="AM66" s="1391"/>
      <c r="AN66" s="85"/>
      <c r="AO66" s="85"/>
      <c r="AP66" s="1234" t="s">
        <v>558</v>
      </c>
      <c r="BU66" s="1237"/>
      <c r="BV66" s="1237"/>
      <c r="BW66" s="1237"/>
      <c r="BX66" s="1237"/>
      <c r="BY66" s="1237"/>
      <c r="BZ66" s="1237"/>
      <c r="CA66" s="1235" t="s">
        <v>558</v>
      </c>
      <c r="CB66" s="1235" t="s">
        <v>558</v>
      </c>
      <c r="CC66" s="1237"/>
      <c r="CD66" s="1237"/>
      <c r="CK66" s="583">
        <v>0</v>
      </c>
      <c r="CL66" s="583">
        <v>0</v>
      </c>
    </row>
    <row r="67" spans="1:92" x14ac:dyDescent="0.35">
      <c r="A67" s="1392" t="s">
        <v>599</v>
      </c>
      <c r="B67" s="1393"/>
      <c r="C67" s="1394"/>
      <c r="D67" s="1395"/>
      <c r="E67" s="204"/>
      <c r="F67" s="204"/>
      <c r="G67" s="204"/>
      <c r="H67" s="1328"/>
      <c r="I67" s="1328"/>
      <c r="J67" s="1328"/>
      <c r="K67" s="1211"/>
      <c r="L67" s="1211"/>
      <c r="M67" s="1211"/>
      <c r="N67" s="1211"/>
    </row>
    <row r="68" spans="1:92" ht="14.5" customHeight="1" x14ac:dyDescent="0.35">
      <c r="A68" s="1941" t="s">
        <v>600</v>
      </c>
      <c r="B68" s="1942"/>
      <c r="C68" s="1945" t="s">
        <v>204</v>
      </c>
      <c r="D68" s="1946"/>
      <c r="E68" s="1947"/>
      <c r="F68" s="1946" t="s">
        <v>205</v>
      </c>
      <c r="G68" s="1946"/>
      <c r="H68" s="1948"/>
      <c r="I68" s="1949" t="s">
        <v>10</v>
      </c>
      <c r="J68" s="1951" t="s">
        <v>11</v>
      </c>
      <c r="K68" s="1915" t="s">
        <v>388</v>
      </c>
      <c r="L68" s="1915" t="s">
        <v>13</v>
      </c>
    </row>
    <row r="69" spans="1:92" ht="27.5" customHeight="1" x14ac:dyDescent="0.35">
      <c r="A69" s="1943"/>
      <c r="B69" s="1944"/>
      <c r="C69" s="1396" t="s">
        <v>33</v>
      </c>
      <c r="D69" s="1397" t="s">
        <v>34</v>
      </c>
      <c r="E69" s="1398" t="s">
        <v>35</v>
      </c>
      <c r="F69" s="1399" t="s">
        <v>33</v>
      </c>
      <c r="G69" s="1400" t="s">
        <v>34</v>
      </c>
      <c r="H69" s="1401" t="s">
        <v>35</v>
      </c>
      <c r="I69" s="1950"/>
      <c r="J69" s="1952"/>
      <c r="K69" s="1916"/>
      <c r="L69" s="1916"/>
    </row>
    <row r="70" spans="1:92" ht="16.5" customHeight="1" x14ac:dyDescent="0.35">
      <c r="A70" s="1935" t="s">
        <v>601</v>
      </c>
      <c r="B70" s="1935"/>
      <c r="C70" s="1352">
        <f>SUM(E70:E70)</f>
        <v>0</v>
      </c>
      <c r="D70" s="117"/>
      <c r="E70" s="36"/>
      <c r="F70" s="1402">
        <v>0</v>
      </c>
      <c r="G70" s="1403"/>
      <c r="H70" s="1306"/>
      <c r="I70" s="1404"/>
      <c r="J70" s="188"/>
      <c r="K70" s="36"/>
      <c r="L70" s="324"/>
      <c r="M70" s="1234" t="s">
        <v>558</v>
      </c>
      <c r="AR70" s="1237"/>
      <c r="AS70" s="1237"/>
      <c r="AT70" s="1237"/>
      <c r="AU70" s="1237"/>
      <c r="AV70" s="1237"/>
      <c r="AW70" s="1237"/>
      <c r="AX70" s="1237"/>
      <c r="AY70" s="1237"/>
      <c r="AZ70" s="1237"/>
      <c r="BA70" s="1237"/>
      <c r="BB70" s="1237"/>
      <c r="BC70" s="1237"/>
      <c r="BD70" s="1237"/>
      <c r="BE70" s="1237"/>
      <c r="BF70" s="1237"/>
      <c r="BG70" s="1237"/>
      <c r="BH70" s="1237"/>
      <c r="BI70" s="1237"/>
      <c r="BJ70" s="1237"/>
      <c r="BK70" s="1237"/>
      <c r="BL70" s="1237"/>
      <c r="BM70" s="1237"/>
      <c r="BN70" s="1237"/>
      <c r="BO70" s="1237"/>
      <c r="BP70" s="1237"/>
      <c r="BQ70" s="1237"/>
      <c r="BR70" s="1237"/>
      <c r="BS70" s="1237"/>
      <c r="BT70" s="1237"/>
      <c r="BU70" s="1237"/>
      <c r="BV70" s="1237"/>
      <c r="BW70" s="1237"/>
      <c r="BX70" s="1237"/>
      <c r="BY70" s="1237"/>
      <c r="BZ70" s="1237"/>
      <c r="CA70" s="1235" t="s">
        <v>558</v>
      </c>
      <c r="CB70" s="1235" t="s">
        <v>558</v>
      </c>
      <c r="CC70" s="1235" t="s">
        <v>558</v>
      </c>
      <c r="CD70" s="1235" t="s">
        <v>558</v>
      </c>
      <c r="CE70" s="1299"/>
      <c r="CF70" s="1299"/>
      <c r="CI70" s="1299"/>
      <c r="CK70" s="583">
        <v>0</v>
      </c>
      <c r="CL70" s="583">
        <v>0</v>
      </c>
      <c r="CM70" s="583">
        <v>0</v>
      </c>
      <c r="CN70" s="583">
        <v>0</v>
      </c>
    </row>
    <row r="71" spans="1:92" ht="19.5" customHeight="1" x14ac:dyDescent="0.35">
      <c r="A71" s="1936" t="s">
        <v>602</v>
      </c>
      <c r="B71" s="1936"/>
      <c r="C71" s="1155">
        <f>SUM(E71:E71)</f>
        <v>0</v>
      </c>
      <c r="D71" s="117"/>
      <c r="E71" s="36"/>
      <c r="F71" s="439">
        <v>0</v>
      </c>
      <c r="G71" s="117"/>
      <c r="H71" s="1306"/>
      <c r="I71" s="1404"/>
      <c r="J71" s="188"/>
      <c r="K71" s="36"/>
      <c r="L71" s="324"/>
      <c r="M71" s="1234" t="s">
        <v>558</v>
      </c>
      <c r="AR71" s="1237"/>
      <c r="AS71" s="1237"/>
      <c r="AT71" s="1237"/>
      <c r="AU71" s="1237"/>
      <c r="AV71" s="1237"/>
      <c r="AW71" s="1237"/>
      <c r="AX71" s="1237"/>
      <c r="AY71" s="1237"/>
      <c r="AZ71" s="1237"/>
      <c r="BA71" s="1237"/>
      <c r="BB71" s="1237"/>
      <c r="BC71" s="1237"/>
      <c r="BD71" s="1237"/>
      <c r="BE71" s="1237"/>
      <c r="BF71" s="1237"/>
      <c r="BG71" s="1237"/>
      <c r="BH71" s="1237"/>
      <c r="BI71" s="1237"/>
      <c r="BJ71" s="1237"/>
      <c r="BK71" s="1237"/>
      <c r="BL71" s="1237"/>
      <c r="BM71" s="1237"/>
      <c r="BN71" s="1237"/>
      <c r="BO71" s="1237"/>
      <c r="BP71" s="1237"/>
      <c r="BQ71" s="1237"/>
      <c r="BR71" s="1237"/>
      <c r="BS71" s="1237"/>
      <c r="BT71" s="1237"/>
      <c r="BU71" s="1237"/>
      <c r="BV71" s="1237"/>
      <c r="BW71" s="1237"/>
      <c r="BX71" s="1237"/>
      <c r="BY71" s="1237"/>
      <c r="BZ71" s="1237"/>
      <c r="CA71" s="1235" t="s">
        <v>558</v>
      </c>
      <c r="CB71" s="1235" t="s">
        <v>558</v>
      </c>
      <c r="CC71" s="1235" t="s">
        <v>558</v>
      </c>
      <c r="CD71" s="1235" t="s">
        <v>558</v>
      </c>
      <c r="CE71" s="1299"/>
      <c r="CF71" s="1299"/>
      <c r="CI71" s="1299"/>
      <c r="CK71" s="583">
        <v>0</v>
      </c>
      <c r="CL71" s="583">
        <v>0</v>
      </c>
      <c r="CM71" s="583">
        <v>0</v>
      </c>
      <c r="CN71" s="583">
        <v>0</v>
      </c>
    </row>
    <row r="72" spans="1:92" ht="20" customHeight="1" x14ac:dyDescent="0.35">
      <c r="A72" s="1936" t="s">
        <v>603</v>
      </c>
      <c r="B72" s="1936"/>
      <c r="C72" s="1155">
        <f>SUM(E72:E72)</f>
        <v>0</v>
      </c>
      <c r="D72" s="117"/>
      <c r="E72" s="36"/>
      <c r="F72" s="439">
        <v>0</v>
      </c>
      <c r="G72" s="117"/>
      <c r="H72" s="1306"/>
      <c r="I72" s="1404"/>
      <c r="J72" s="188"/>
      <c r="K72" s="36"/>
      <c r="L72" s="324"/>
      <c r="M72" s="1234" t="s">
        <v>558</v>
      </c>
      <c r="AR72" s="1237"/>
      <c r="AS72" s="1237"/>
      <c r="AT72" s="1237"/>
      <c r="AU72" s="1237"/>
      <c r="AV72" s="1237"/>
      <c r="AW72" s="1237"/>
      <c r="AX72" s="1237"/>
      <c r="AY72" s="1237"/>
      <c r="AZ72" s="1237"/>
      <c r="BA72" s="1237"/>
      <c r="BB72" s="1237"/>
      <c r="BC72" s="1237"/>
      <c r="BD72" s="1237"/>
      <c r="BE72" s="1237"/>
      <c r="BF72" s="1237"/>
      <c r="BG72" s="1237"/>
      <c r="BH72" s="1237"/>
      <c r="BI72" s="1237"/>
      <c r="BJ72" s="1237"/>
      <c r="BK72" s="1237"/>
      <c r="BL72" s="1237"/>
      <c r="BM72" s="1237"/>
      <c r="BN72" s="1237"/>
      <c r="BO72" s="1237"/>
      <c r="BP72" s="1237"/>
      <c r="BQ72" s="1237"/>
      <c r="BR72" s="1237"/>
      <c r="BS72" s="1237"/>
      <c r="BT72" s="1237"/>
      <c r="BU72" s="1237"/>
      <c r="BV72" s="1237"/>
      <c r="BW72" s="1237"/>
      <c r="BX72" s="1237"/>
      <c r="BY72" s="1237"/>
      <c r="BZ72" s="1237"/>
      <c r="CA72" s="1235" t="s">
        <v>558</v>
      </c>
      <c r="CB72" s="1235" t="s">
        <v>558</v>
      </c>
      <c r="CC72" s="1235" t="s">
        <v>558</v>
      </c>
      <c r="CD72" s="1235" t="s">
        <v>558</v>
      </c>
      <c r="CE72" s="1299"/>
      <c r="CF72" s="1299"/>
      <c r="CI72" s="1299"/>
      <c r="CK72" s="583">
        <v>0</v>
      </c>
      <c r="CL72" s="583">
        <v>0</v>
      </c>
      <c r="CM72" s="583">
        <v>0</v>
      </c>
      <c r="CN72" s="583">
        <v>0</v>
      </c>
    </row>
    <row r="73" spans="1:92" ht="21" customHeight="1" x14ac:dyDescent="0.35">
      <c r="A73" s="1937" t="s">
        <v>604</v>
      </c>
      <c r="B73" s="1937"/>
      <c r="C73" s="1406">
        <f>SUM(E73:E73)</f>
        <v>0</v>
      </c>
      <c r="D73" s="117"/>
      <c r="E73" s="36"/>
      <c r="F73" s="1407">
        <v>0</v>
      </c>
      <c r="G73" s="117"/>
      <c r="H73" s="1306"/>
      <c r="I73" s="1404"/>
      <c r="J73" s="188"/>
      <c r="K73" s="36"/>
      <c r="L73" s="324"/>
      <c r="M73" s="1234" t="s">
        <v>558</v>
      </c>
      <c r="AR73" s="1237"/>
      <c r="AS73" s="1237"/>
      <c r="AT73" s="1237"/>
      <c r="AU73" s="1237"/>
      <c r="AV73" s="1237"/>
      <c r="AW73" s="1237"/>
      <c r="AX73" s="1237"/>
      <c r="AY73" s="1237"/>
      <c r="AZ73" s="1237"/>
      <c r="BA73" s="1237"/>
      <c r="BB73" s="1237"/>
      <c r="BC73" s="1237"/>
      <c r="BD73" s="1237"/>
      <c r="BE73" s="1237"/>
      <c r="BF73" s="1237"/>
      <c r="BG73" s="1237"/>
      <c r="BH73" s="1237"/>
      <c r="BI73" s="1237"/>
      <c r="BJ73" s="1237"/>
      <c r="BK73" s="1237"/>
      <c r="BL73" s="1237"/>
      <c r="BM73" s="1237"/>
      <c r="BN73" s="1237"/>
      <c r="BO73" s="1237"/>
      <c r="BP73" s="1237"/>
      <c r="BQ73" s="1237"/>
      <c r="BR73" s="1237"/>
      <c r="BS73" s="1237"/>
      <c r="BT73" s="1237"/>
      <c r="BU73" s="1237"/>
      <c r="BV73" s="1237"/>
      <c r="BW73" s="1237"/>
      <c r="BX73" s="1237"/>
      <c r="BY73" s="1237"/>
      <c r="BZ73" s="1237"/>
      <c r="CA73" s="1235" t="s">
        <v>558</v>
      </c>
      <c r="CB73" s="1235" t="s">
        <v>558</v>
      </c>
      <c r="CC73" s="1235" t="s">
        <v>558</v>
      </c>
      <c r="CD73" s="1235" t="s">
        <v>558</v>
      </c>
      <c r="CE73" s="1299"/>
      <c r="CF73" s="1299"/>
      <c r="CI73" s="1299"/>
      <c r="CK73" s="583">
        <v>0</v>
      </c>
      <c r="CL73" s="583">
        <v>0</v>
      </c>
      <c r="CM73" s="583">
        <v>0</v>
      </c>
      <c r="CN73" s="583">
        <v>0</v>
      </c>
    </row>
    <row r="74" spans="1:92" x14ac:dyDescent="0.35">
      <c r="A74" s="1928" t="s">
        <v>36</v>
      </c>
      <c r="B74" s="1928"/>
      <c r="C74" s="1408">
        <v>0</v>
      </c>
      <c r="D74" s="1409">
        <v>0</v>
      </c>
      <c r="E74" s="1410">
        <v>0</v>
      </c>
      <c r="F74" s="1410">
        <v>0</v>
      </c>
      <c r="G74" s="1409">
        <v>0</v>
      </c>
      <c r="H74" s="1411">
        <v>0</v>
      </c>
      <c r="I74" s="1412">
        <v>0</v>
      </c>
      <c r="J74" s="1408">
        <v>0</v>
      </c>
      <c r="K74" s="1410">
        <v>0</v>
      </c>
      <c r="L74" s="1408">
        <v>0</v>
      </c>
    </row>
    <row r="75" spans="1:92" x14ac:dyDescent="0.35">
      <c r="A75" s="1413" t="s">
        <v>605</v>
      </c>
      <c r="B75" s="1414"/>
      <c r="C75" s="1415"/>
      <c r="D75" s="1415"/>
      <c r="E75" s="1416"/>
      <c r="F75" s="221"/>
      <c r="G75" s="221"/>
      <c r="H75" s="221"/>
    </row>
    <row r="76" spans="1:92" ht="14.5" customHeight="1" x14ac:dyDescent="0.35">
      <c r="A76" s="1929" t="s">
        <v>606</v>
      </c>
      <c r="B76" s="1929" t="s">
        <v>36</v>
      </c>
      <c r="C76" s="1929" t="s">
        <v>551</v>
      </c>
      <c r="D76" s="1930"/>
      <c r="E76" s="1931" t="s">
        <v>607</v>
      </c>
      <c r="F76" s="1932"/>
      <c r="G76" s="1933" t="s">
        <v>608</v>
      </c>
      <c r="H76" s="1932"/>
      <c r="I76" s="1934"/>
      <c r="J76" s="1912" t="s">
        <v>10</v>
      </c>
      <c r="K76" s="1913" t="s">
        <v>11</v>
      </c>
      <c r="L76" s="1915" t="s">
        <v>388</v>
      </c>
      <c r="M76" s="1915" t="s">
        <v>13</v>
      </c>
    </row>
    <row r="77" spans="1:92" ht="40" x14ac:dyDescent="0.35">
      <c r="A77" s="1929"/>
      <c r="B77" s="1929"/>
      <c r="C77" s="1417" t="s">
        <v>34</v>
      </c>
      <c r="D77" s="1418" t="s">
        <v>35</v>
      </c>
      <c r="E77" s="1419" t="s">
        <v>609</v>
      </c>
      <c r="F77" s="1420" t="s">
        <v>610</v>
      </c>
      <c r="G77" s="1421" t="s">
        <v>611</v>
      </c>
      <c r="H77" s="1420" t="s">
        <v>612</v>
      </c>
      <c r="I77" s="1422" t="s">
        <v>613</v>
      </c>
      <c r="J77" s="1909"/>
      <c r="K77" s="1914"/>
      <c r="L77" s="1916"/>
      <c r="M77" s="1916"/>
    </row>
    <row r="78" spans="1:92" x14ac:dyDescent="0.35">
      <c r="A78" s="1352" t="s">
        <v>614</v>
      </c>
      <c r="B78" s="121"/>
      <c r="C78" s="1423"/>
      <c r="D78" s="1361"/>
      <c r="E78" s="1424"/>
      <c r="F78" s="1360"/>
      <c r="G78" s="1425"/>
      <c r="H78" s="1423"/>
      <c r="I78" s="1361"/>
      <c r="J78" s="1423"/>
      <c r="K78" s="110"/>
      <c r="L78" s="110"/>
      <c r="M78" s="1360"/>
      <c r="N78" s="1234" t="s">
        <v>558</v>
      </c>
      <c r="AS78" s="1237"/>
      <c r="AT78" s="1237"/>
      <c r="AU78" s="1237"/>
      <c r="AV78" s="1237"/>
      <c r="AW78" s="1237"/>
      <c r="AX78" s="1237"/>
      <c r="AY78" s="1237"/>
      <c r="AZ78" s="1237"/>
      <c r="BA78" s="1237"/>
      <c r="BB78" s="1237"/>
      <c r="BC78" s="1237"/>
      <c r="BD78" s="1237"/>
      <c r="BE78" s="1237"/>
      <c r="BF78" s="1237"/>
      <c r="BG78" s="1237"/>
      <c r="BH78" s="1237"/>
      <c r="BI78" s="1237"/>
      <c r="BJ78" s="1237"/>
      <c r="BK78" s="1237"/>
      <c r="BL78" s="1237"/>
      <c r="BM78" s="1237"/>
      <c r="BN78" s="1237"/>
      <c r="BO78" s="1237"/>
      <c r="BP78" s="1237"/>
      <c r="BQ78" s="1237"/>
      <c r="BR78" s="1237"/>
      <c r="BS78" s="1237"/>
      <c r="BT78" s="1237"/>
      <c r="BU78" s="1237"/>
      <c r="BV78" s="1237"/>
      <c r="BW78" s="1237"/>
      <c r="BX78" s="1237"/>
      <c r="BY78" s="1237"/>
      <c r="BZ78" s="1237"/>
      <c r="CA78" s="1235" t="s">
        <v>558</v>
      </c>
      <c r="CB78" s="1235" t="s">
        <v>558</v>
      </c>
      <c r="CC78" s="1235" t="s">
        <v>558</v>
      </c>
      <c r="CD78" s="1235" t="s">
        <v>558</v>
      </c>
      <c r="CE78" s="1299"/>
      <c r="CF78" s="1299"/>
      <c r="CG78" s="1299"/>
      <c r="CH78" s="1299"/>
      <c r="CI78" s="1299"/>
      <c r="CK78" s="583">
        <v>0</v>
      </c>
      <c r="CL78" s="583">
        <v>0</v>
      </c>
      <c r="CM78" s="583">
        <v>0</v>
      </c>
      <c r="CN78" s="583">
        <v>0</v>
      </c>
    </row>
    <row r="79" spans="1:92" x14ac:dyDescent="0.35">
      <c r="A79" s="1155" t="s">
        <v>615</v>
      </c>
      <c r="B79" s="831"/>
      <c r="C79" s="117"/>
      <c r="D79" s="1306"/>
      <c r="E79" s="1426"/>
      <c r="F79" s="37"/>
      <c r="G79" s="1427"/>
      <c r="H79" s="118"/>
      <c r="I79" s="1306"/>
      <c r="J79" s="117"/>
      <c r="K79" s="118"/>
      <c r="L79" s="118"/>
      <c r="M79" s="37"/>
      <c r="N79" s="1234" t="s">
        <v>558</v>
      </c>
      <c r="AS79" s="1237"/>
      <c r="AT79" s="1237"/>
      <c r="AU79" s="1237"/>
      <c r="AV79" s="1237"/>
      <c r="AW79" s="1237"/>
      <c r="AX79" s="1237"/>
      <c r="AY79" s="1237"/>
      <c r="AZ79" s="1237"/>
      <c r="BA79" s="1237"/>
      <c r="BB79" s="1237"/>
      <c r="BC79" s="1237"/>
      <c r="BD79" s="1237"/>
      <c r="BE79" s="1237"/>
      <c r="BF79" s="1237"/>
      <c r="BG79" s="1237"/>
      <c r="BH79" s="1237"/>
      <c r="BI79" s="1237"/>
      <c r="BJ79" s="1237"/>
      <c r="BK79" s="1237"/>
      <c r="BL79" s="1237"/>
      <c r="BM79" s="1237"/>
      <c r="BN79" s="1237"/>
      <c r="BO79" s="1237"/>
      <c r="BP79" s="1237"/>
      <c r="BQ79" s="1237"/>
      <c r="BR79" s="1237"/>
      <c r="BS79" s="1237"/>
      <c r="BT79" s="1237"/>
      <c r="BU79" s="1237"/>
      <c r="BV79" s="1237"/>
      <c r="BW79" s="1237"/>
      <c r="BX79" s="1237"/>
      <c r="BY79" s="1237"/>
      <c r="BZ79" s="1237"/>
      <c r="CA79" s="1235" t="s">
        <v>558</v>
      </c>
      <c r="CB79" s="1235" t="s">
        <v>558</v>
      </c>
      <c r="CC79" s="1235" t="s">
        <v>558</v>
      </c>
      <c r="CD79" s="1235" t="s">
        <v>558</v>
      </c>
      <c r="CE79" s="1299"/>
      <c r="CF79" s="1299"/>
      <c r="CG79" s="1299"/>
      <c r="CH79" s="1299"/>
      <c r="CI79" s="1299"/>
      <c r="CK79" s="583">
        <v>0</v>
      </c>
      <c r="CL79" s="583">
        <v>0</v>
      </c>
      <c r="CM79" s="583">
        <v>0</v>
      </c>
      <c r="CN79" s="583">
        <v>0</v>
      </c>
    </row>
    <row r="80" spans="1:92" x14ac:dyDescent="0.35">
      <c r="A80" s="1155" t="s">
        <v>616</v>
      </c>
      <c r="B80" s="831"/>
      <c r="C80" s="117"/>
      <c r="D80" s="1306"/>
      <c r="E80" s="1426"/>
      <c r="F80" s="37"/>
      <c r="G80" s="1428"/>
      <c r="H80" s="118"/>
      <c r="I80" s="1306"/>
      <c r="J80" s="117"/>
      <c r="K80" s="118"/>
      <c r="L80" s="118"/>
      <c r="M80" s="37"/>
      <c r="N80" s="1234" t="s">
        <v>558</v>
      </c>
      <c r="AS80" s="1237"/>
      <c r="AT80" s="1237"/>
      <c r="AU80" s="1237"/>
      <c r="AV80" s="1237"/>
      <c r="AW80" s="1237"/>
      <c r="AX80" s="1237"/>
      <c r="AY80" s="1237"/>
      <c r="AZ80" s="1237"/>
      <c r="BA80" s="1237"/>
      <c r="BB80" s="1237"/>
      <c r="BC80" s="1237"/>
      <c r="BD80" s="1237"/>
      <c r="BE80" s="1237"/>
      <c r="BF80" s="1237"/>
      <c r="BG80" s="1237"/>
      <c r="BH80" s="1237"/>
      <c r="BI80" s="1237"/>
      <c r="BJ80" s="1237"/>
      <c r="BK80" s="1237"/>
      <c r="BL80" s="1237"/>
      <c r="BM80" s="1237"/>
      <c r="BN80" s="1237"/>
      <c r="BO80" s="1237"/>
      <c r="BP80" s="1237"/>
      <c r="BQ80" s="1237"/>
      <c r="BR80" s="1237"/>
      <c r="BS80" s="1237"/>
      <c r="BT80" s="1237"/>
      <c r="BU80" s="1237"/>
      <c r="BV80" s="1237"/>
      <c r="BW80" s="1237"/>
      <c r="BX80" s="1237"/>
      <c r="BY80" s="1237"/>
      <c r="BZ80" s="1237"/>
      <c r="CA80" s="1235" t="s">
        <v>558</v>
      </c>
      <c r="CB80" s="1235" t="s">
        <v>558</v>
      </c>
      <c r="CC80" s="1235" t="s">
        <v>558</v>
      </c>
      <c r="CD80" s="1235" t="s">
        <v>558</v>
      </c>
      <c r="CE80" s="1299"/>
      <c r="CF80" s="1299"/>
      <c r="CG80" s="1299"/>
      <c r="CH80" s="1299"/>
      <c r="CI80" s="1299"/>
      <c r="CK80" s="583">
        <v>0</v>
      </c>
      <c r="CL80" s="583">
        <v>0</v>
      </c>
      <c r="CM80" s="583">
        <v>0</v>
      </c>
      <c r="CN80" s="583">
        <v>0</v>
      </c>
    </row>
    <row r="81" spans="1:92" x14ac:dyDescent="0.35">
      <c r="A81" s="1155" t="s">
        <v>617</v>
      </c>
      <c r="B81" s="831"/>
      <c r="C81" s="117"/>
      <c r="D81" s="1306"/>
      <c r="E81" s="1426"/>
      <c r="F81" s="37"/>
      <c r="G81" s="1428"/>
      <c r="H81" s="118"/>
      <c r="I81" s="1306"/>
      <c r="J81" s="117"/>
      <c r="K81" s="118"/>
      <c r="L81" s="118"/>
      <c r="M81" s="37"/>
      <c r="N81" s="1234" t="s">
        <v>558</v>
      </c>
      <c r="AS81" s="1237"/>
      <c r="AT81" s="1237"/>
      <c r="AU81" s="1237"/>
      <c r="AV81" s="1237"/>
      <c r="AW81" s="1237"/>
      <c r="AX81" s="1237"/>
      <c r="AY81" s="1237"/>
      <c r="AZ81" s="1237"/>
      <c r="BA81" s="1237"/>
      <c r="BB81" s="1237"/>
      <c r="BC81" s="1237"/>
      <c r="BD81" s="1237"/>
      <c r="BE81" s="1237"/>
      <c r="BF81" s="1237"/>
      <c r="BG81" s="1237"/>
      <c r="BH81" s="1237"/>
      <c r="BI81" s="1237"/>
      <c r="BJ81" s="1237"/>
      <c r="BK81" s="1237"/>
      <c r="BL81" s="1237"/>
      <c r="BM81" s="1237"/>
      <c r="BN81" s="1237"/>
      <c r="BO81" s="1237"/>
      <c r="BP81" s="1237"/>
      <c r="BQ81" s="1237"/>
      <c r="BR81" s="1237"/>
      <c r="BS81" s="1237"/>
      <c r="BT81" s="1237"/>
      <c r="BU81" s="1237"/>
      <c r="BV81" s="1237"/>
      <c r="BW81" s="1237"/>
      <c r="BX81" s="1237"/>
      <c r="BY81" s="1237"/>
      <c r="BZ81" s="1237"/>
      <c r="CA81" s="1235" t="s">
        <v>558</v>
      </c>
      <c r="CB81" s="1235" t="s">
        <v>558</v>
      </c>
      <c r="CC81" s="1235" t="s">
        <v>558</v>
      </c>
      <c r="CD81" s="1235" t="s">
        <v>558</v>
      </c>
      <c r="CE81" s="1299"/>
      <c r="CF81" s="1299"/>
      <c r="CG81" s="1299"/>
      <c r="CH81" s="1299"/>
      <c r="CI81" s="1299"/>
      <c r="CK81" s="583">
        <v>0</v>
      </c>
      <c r="CL81" s="583">
        <v>0</v>
      </c>
      <c r="CM81" s="583">
        <v>0</v>
      </c>
      <c r="CN81" s="583">
        <v>0</v>
      </c>
    </row>
    <row r="82" spans="1:92" x14ac:dyDescent="0.35">
      <c r="A82" s="1239" t="s">
        <v>618</v>
      </c>
      <c r="B82" s="1429"/>
      <c r="C82" s="1430"/>
      <c r="D82" s="1351"/>
      <c r="E82" s="1431"/>
      <c r="F82" s="83"/>
      <c r="G82" s="1432"/>
      <c r="H82" s="1243"/>
      <c r="I82" s="1351"/>
      <c r="J82" s="1430"/>
      <c r="K82" s="1243"/>
      <c r="L82" s="1243"/>
      <c r="M82" s="83"/>
      <c r="N82" s="1234" t="s">
        <v>558</v>
      </c>
      <c r="AS82" s="1237"/>
      <c r="AT82" s="1237"/>
      <c r="AU82" s="1237"/>
      <c r="AV82" s="1237"/>
      <c r="AW82" s="1237"/>
      <c r="AX82" s="1237"/>
      <c r="AY82" s="1237"/>
      <c r="AZ82" s="1237"/>
      <c r="BA82" s="1237"/>
      <c r="BB82" s="1237"/>
      <c r="BC82" s="1237"/>
      <c r="BD82" s="1237"/>
      <c r="BE82" s="1237"/>
      <c r="BF82" s="1237"/>
      <c r="BG82" s="1237"/>
      <c r="BH82" s="1237"/>
      <c r="BI82" s="1237"/>
      <c r="BJ82" s="1237"/>
      <c r="BK82" s="1237"/>
      <c r="BL82" s="1237"/>
      <c r="BM82" s="1237"/>
      <c r="BN82" s="1237"/>
      <c r="BO82" s="1237"/>
      <c r="BP82" s="1237"/>
      <c r="BQ82" s="1237"/>
      <c r="BR82" s="1237"/>
      <c r="BS82" s="1237"/>
      <c r="BT82" s="1237"/>
      <c r="BU82" s="1237"/>
      <c r="BV82" s="1237"/>
      <c r="BW82" s="1237"/>
      <c r="BX82" s="1237"/>
      <c r="BY82" s="1237"/>
      <c r="BZ82" s="1237"/>
      <c r="CA82" s="1235" t="s">
        <v>558</v>
      </c>
      <c r="CB82" s="1235" t="s">
        <v>558</v>
      </c>
      <c r="CC82" s="1235" t="s">
        <v>558</v>
      </c>
      <c r="CD82" s="1235" t="s">
        <v>558</v>
      </c>
      <c r="CE82" s="1299"/>
      <c r="CF82" s="1299"/>
      <c r="CG82" s="1299"/>
      <c r="CH82" s="1299"/>
      <c r="CI82" s="1299"/>
      <c r="CK82" s="583">
        <v>0</v>
      </c>
      <c r="CL82" s="583">
        <v>0</v>
      </c>
      <c r="CM82" s="583">
        <v>0</v>
      </c>
      <c r="CN82" s="583">
        <v>0</v>
      </c>
    </row>
    <row r="83" spans="1:92" x14ac:dyDescent="0.35">
      <c r="A83" s="1433" t="s">
        <v>619</v>
      </c>
      <c r="B83" s="1434"/>
      <c r="C83" s="1435"/>
      <c r="D83" s="1436"/>
      <c r="E83" s="1437"/>
      <c r="F83" s="1438"/>
      <c r="G83" s="1439"/>
      <c r="H83" s="1440"/>
      <c r="I83" s="1441"/>
      <c r="J83" s="1435"/>
      <c r="K83" s="1442"/>
      <c r="L83" s="1442"/>
      <c r="M83" s="1438"/>
      <c r="N83" s="1234"/>
      <c r="AS83" s="1237"/>
      <c r="AT83" s="1237"/>
      <c r="AU83" s="1237"/>
      <c r="AV83" s="1237"/>
      <c r="AW83" s="1237"/>
      <c r="AX83" s="1237"/>
      <c r="AY83" s="1237"/>
      <c r="AZ83" s="1237"/>
      <c r="BA83" s="1237"/>
      <c r="BB83" s="1237"/>
      <c r="BC83" s="1237"/>
      <c r="BD83" s="1237"/>
      <c r="BE83" s="1237"/>
      <c r="BF83" s="1237"/>
      <c r="BG83" s="1237"/>
      <c r="BH83" s="1237"/>
      <c r="BI83" s="1237"/>
      <c r="BJ83" s="1237"/>
      <c r="BK83" s="1237"/>
      <c r="BL83" s="1237"/>
      <c r="BM83" s="1237"/>
      <c r="BN83" s="1237"/>
      <c r="BO83" s="1237"/>
      <c r="BP83" s="1237"/>
      <c r="BQ83" s="1237"/>
      <c r="BR83" s="1237"/>
      <c r="BS83" s="1237"/>
      <c r="BT83" s="1237"/>
      <c r="BU83" s="1237"/>
      <c r="BV83" s="1237"/>
      <c r="BW83" s="1237"/>
      <c r="BX83" s="1237"/>
      <c r="BY83" s="1237"/>
      <c r="BZ83" s="1237"/>
      <c r="CA83" s="1235"/>
      <c r="CB83" s="1235"/>
      <c r="CC83" s="1235"/>
      <c r="CD83" s="1235"/>
      <c r="CE83" s="1299"/>
      <c r="CF83" s="1299"/>
      <c r="CG83" s="1299"/>
      <c r="CH83" s="1299"/>
      <c r="CI83" s="1299"/>
      <c r="CK83" s="583"/>
      <c r="CL83" s="583"/>
      <c r="CM83" s="583"/>
      <c r="CN83" s="583"/>
    </row>
    <row r="84" spans="1:92" x14ac:dyDescent="0.35">
      <c r="A84" s="1443" t="s">
        <v>620</v>
      </c>
      <c r="B84" s="1444"/>
      <c r="C84" s="1444"/>
      <c r="D84" s="1445"/>
      <c r="E84" s="1444"/>
      <c r="F84" s="1444"/>
      <c r="G84" s="1444"/>
      <c r="H84" s="1444"/>
      <c r="I84" s="1444"/>
      <c r="J84" s="1444"/>
      <c r="K84" s="1444"/>
      <c r="L84" s="1444"/>
      <c r="M84" s="1444"/>
      <c r="N84" s="1444"/>
      <c r="O84" s="1444"/>
      <c r="P84" s="1444"/>
      <c r="Q84" s="1444"/>
      <c r="R84" s="1444"/>
      <c r="S84" s="1444"/>
      <c r="T84" s="1444"/>
      <c r="U84" s="1444"/>
      <c r="V84" s="1444"/>
      <c r="W84" s="1444"/>
      <c r="X84" s="1446"/>
      <c r="Y84" s="1446"/>
      <c r="Z84" s="1444"/>
      <c r="AA84" s="1444"/>
      <c r="AB84" s="1444"/>
      <c r="AC84" s="1444"/>
      <c r="AD84" s="1444"/>
      <c r="AE84" s="1444"/>
      <c r="AF84" s="1444"/>
      <c r="AG84" s="1211"/>
      <c r="AH84" s="1211"/>
    </row>
    <row r="85" spans="1:92" ht="14.5" customHeight="1" x14ac:dyDescent="0.35">
      <c r="A85" s="1917" t="s">
        <v>550</v>
      </c>
      <c r="B85" s="1920" t="s">
        <v>36</v>
      </c>
      <c r="C85" s="1921"/>
      <c r="D85" s="1922"/>
      <c r="E85" s="1910" t="s">
        <v>9</v>
      </c>
      <c r="F85" s="1926"/>
      <c r="G85" s="1926"/>
      <c r="H85" s="1926"/>
      <c r="I85" s="1926"/>
      <c r="J85" s="1926"/>
      <c r="K85" s="1926"/>
      <c r="L85" s="1926"/>
      <c r="M85" s="1926"/>
      <c r="N85" s="1926"/>
      <c r="O85" s="1926"/>
      <c r="P85" s="1926"/>
      <c r="Q85" s="1926"/>
      <c r="R85" s="1926"/>
      <c r="S85" s="1926"/>
      <c r="T85" s="1926"/>
      <c r="U85" s="1926"/>
      <c r="V85" s="1926"/>
      <c r="W85" s="1926"/>
      <c r="X85" s="1926"/>
      <c r="Y85" s="1926"/>
      <c r="Z85" s="1926"/>
      <c r="AA85" s="1926"/>
      <c r="AB85" s="1926"/>
      <c r="AC85" s="1926"/>
      <c r="AD85" s="1926"/>
      <c r="AE85" s="1926"/>
      <c r="AF85" s="1927"/>
      <c r="AG85" s="1904" t="s">
        <v>11</v>
      </c>
      <c r="AH85" s="1907" t="s">
        <v>10</v>
      </c>
    </row>
    <row r="86" spans="1:92" x14ac:dyDescent="0.35">
      <c r="A86" s="1918"/>
      <c r="B86" s="1923"/>
      <c r="C86" s="1924"/>
      <c r="D86" s="1925"/>
      <c r="E86" s="1910" t="s">
        <v>205</v>
      </c>
      <c r="F86" s="1911"/>
      <c r="G86" s="1902" t="s">
        <v>206</v>
      </c>
      <c r="H86" s="1901"/>
      <c r="I86" s="1902" t="s">
        <v>21</v>
      </c>
      <c r="J86" s="1901"/>
      <c r="K86" s="1900" t="s">
        <v>22</v>
      </c>
      <c r="L86" s="1901"/>
      <c r="M86" s="1902" t="s">
        <v>23</v>
      </c>
      <c r="N86" s="1901"/>
      <c r="O86" s="1902" t="s">
        <v>24</v>
      </c>
      <c r="P86" s="1901"/>
      <c r="Q86" s="1902" t="s">
        <v>25</v>
      </c>
      <c r="R86" s="1901"/>
      <c r="S86" s="1902" t="s">
        <v>26</v>
      </c>
      <c r="T86" s="1901"/>
      <c r="U86" s="1902" t="s">
        <v>27</v>
      </c>
      <c r="V86" s="1901"/>
      <c r="W86" s="1902" t="s">
        <v>28</v>
      </c>
      <c r="X86" s="1902"/>
      <c r="Y86" s="1900" t="s">
        <v>29</v>
      </c>
      <c r="Z86" s="1901"/>
      <c r="AA86" s="1900" t="s">
        <v>30</v>
      </c>
      <c r="AB86" s="1901"/>
      <c r="AC86" s="1900" t="s">
        <v>31</v>
      </c>
      <c r="AD86" s="1901"/>
      <c r="AE86" s="1902" t="s">
        <v>32</v>
      </c>
      <c r="AF86" s="1903"/>
      <c r="AG86" s="1905"/>
      <c r="AH86" s="1908"/>
    </row>
    <row r="87" spans="1:92" x14ac:dyDescent="0.35">
      <c r="A87" s="1919"/>
      <c r="B87" s="1447" t="s">
        <v>33</v>
      </c>
      <c r="C87" s="1397" t="s">
        <v>34</v>
      </c>
      <c r="D87" s="905" t="s">
        <v>35</v>
      </c>
      <c r="E87" s="1400" t="s">
        <v>34</v>
      </c>
      <c r="F87" s="905" t="s">
        <v>35</v>
      </c>
      <c r="G87" s="1397" t="s">
        <v>34</v>
      </c>
      <c r="H87" s="905" t="s">
        <v>35</v>
      </c>
      <c r="I87" s="1397" t="s">
        <v>34</v>
      </c>
      <c r="J87" s="905" t="s">
        <v>35</v>
      </c>
      <c r="K87" s="1400" t="s">
        <v>34</v>
      </c>
      <c r="L87" s="905" t="s">
        <v>35</v>
      </c>
      <c r="M87" s="1397" t="s">
        <v>34</v>
      </c>
      <c r="N87" s="905" t="s">
        <v>35</v>
      </c>
      <c r="O87" s="1397" t="s">
        <v>34</v>
      </c>
      <c r="P87" s="905" t="s">
        <v>35</v>
      </c>
      <c r="Q87" s="1397" t="s">
        <v>34</v>
      </c>
      <c r="R87" s="905" t="s">
        <v>35</v>
      </c>
      <c r="S87" s="1397" t="s">
        <v>34</v>
      </c>
      <c r="T87" s="905" t="s">
        <v>35</v>
      </c>
      <c r="U87" s="1397" t="s">
        <v>34</v>
      </c>
      <c r="V87" s="905" t="s">
        <v>35</v>
      </c>
      <c r="W87" s="1397" t="s">
        <v>34</v>
      </c>
      <c r="X87" s="1136" t="s">
        <v>35</v>
      </c>
      <c r="Y87" s="1400" t="s">
        <v>34</v>
      </c>
      <c r="Z87" s="905" t="s">
        <v>35</v>
      </c>
      <c r="AA87" s="1400" t="s">
        <v>34</v>
      </c>
      <c r="AB87" s="905" t="s">
        <v>35</v>
      </c>
      <c r="AC87" s="1400" t="s">
        <v>34</v>
      </c>
      <c r="AD87" s="905" t="s">
        <v>35</v>
      </c>
      <c r="AE87" s="1397" t="s">
        <v>34</v>
      </c>
      <c r="AF87" s="1448" t="s">
        <v>35</v>
      </c>
      <c r="AG87" s="1906"/>
      <c r="AH87" s="1909"/>
    </row>
    <row r="88" spans="1:92" x14ac:dyDescent="0.35">
      <c r="A88" s="1155" t="s">
        <v>621</v>
      </c>
      <c r="B88" s="1449">
        <f t="shared" ref="B88:B93" si="2">SUM(C88:D88)</f>
        <v>0</v>
      </c>
      <c r="C88" s="1450">
        <v>0</v>
      </c>
      <c r="D88" s="1451">
        <v>0</v>
      </c>
      <c r="E88" s="35"/>
      <c r="F88" s="37"/>
      <c r="G88" s="117"/>
      <c r="H88" s="37"/>
      <c r="I88" s="1452"/>
      <c r="J88" s="1453"/>
      <c r="K88" s="1454"/>
      <c r="L88" s="1453"/>
      <c r="M88" s="1452"/>
      <c r="N88" s="1453"/>
      <c r="O88" s="1452"/>
      <c r="P88" s="1453"/>
      <c r="Q88" s="1452"/>
      <c r="R88" s="1453"/>
      <c r="S88" s="1452"/>
      <c r="T88" s="1453"/>
      <c r="U88" s="1452"/>
      <c r="V88" s="1453"/>
      <c r="W88" s="1452"/>
      <c r="X88" s="1455"/>
      <c r="Y88" s="1454"/>
      <c r="Z88" s="1453"/>
      <c r="AA88" s="1454"/>
      <c r="AB88" s="1453"/>
      <c r="AC88" s="1454"/>
      <c r="AD88" s="1453"/>
      <c r="AE88" s="1452"/>
      <c r="AF88" s="1456"/>
      <c r="AG88" s="1362"/>
      <c r="AH88" s="1362"/>
      <c r="AI88" s="1234" t="s">
        <v>558</v>
      </c>
      <c r="BN88" s="1237"/>
      <c r="BO88" s="1237"/>
      <c r="BP88" s="1237"/>
      <c r="BQ88" s="1237"/>
      <c r="BR88" s="1237"/>
      <c r="BS88" s="1237"/>
      <c r="BT88" s="1237"/>
      <c r="BU88" s="1237"/>
      <c r="BV88" s="1237"/>
      <c r="BW88" s="1237"/>
      <c r="BX88" s="1237"/>
      <c r="BY88" s="1237"/>
      <c r="BZ88" s="1237"/>
      <c r="CA88" s="1235" t="s">
        <v>558</v>
      </c>
      <c r="CB88" s="1235" t="s">
        <v>558</v>
      </c>
      <c r="CC88" s="1237"/>
      <c r="CD88" s="1237"/>
      <c r="CE88" s="1299"/>
      <c r="CF88" s="1299"/>
      <c r="CG88" s="1299"/>
      <c r="CH88" s="1299"/>
      <c r="CI88" s="1299"/>
      <c r="CK88" s="583">
        <v>0</v>
      </c>
      <c r="CL88" s="583">
        <v>0</v>
      </c>
    </row>
    <row r="89" spans="1:92" x14ac:dyDescent="0.35">
      <c r="A89" s="1155" t="s">
        <v>622</v>
      </c>
      <c r="B89" s="1449">
        <f t="shared" si="2"/>
        <v>0</v>
      </c>
      <c r="C89" s="1450">
        <v>0</v>
      </c>
      <c r="D89" s="1451">
        <v>0</v>
      </c>
      <c r="E89" s="35"/>
      <c r="F89" s="37"/>
      <c r="G89" s="117"/>
      <c r="H89" s="37"/>
      <c r="I89" s="1452"/>
      <c r="J89" s="1453"/>
      <c r="K89" s="1454"/>
      <c r="L89" s="1453"/>
      <c r="M89" s="1452"/>
      <c r="N89" s="1453"/>
      <c r="O89" s="1452"/>
      <c r="P89" s="1453"/>
      <c r="Q89" s="1452"/>
      <c r="R89" s="1453"/>
      <c r="S89" s="1452"/>
      <c r="T89" s="1453"/>
      <c r="U89" s="1452"/>
      <c r="V89" s="1453"/>
      <c r="W89" s="1452"/>
      <c r="X89" s="1455"/>
      <c r="Y89" s="1454"/>
      <c r="Z89" s="1453"/>
      <c r="AA89" s="1454"/>
      <c r="AB89" s="1453"/>
      <c r="AC89" s="1454"/>
      <c r="AD89" s="1453"/>
      <c r="AE89" s="1452"/>
      <c r="AF89" s="1456"/>
      <c r="AG89" s="36"/>
      <c r="AH89" s="36"/>
      <c r="AI89" s="1234" t="s">
        <v>558</v>
      </c>
      <c r="BN89" s="1237"/>
      <c r="BO89" s="1237"/>
      <c r="BP89" s="1237"/>
      <c r="BQ89" s="1237"/>
      <c r="BR89" s="1237"/>
      <c r="BS89" s="1237"/>
      <c r="BT89" s="1237"/>
      <c r="BU89" s="1237"/>
      <c r="BV89" s="1237"/>
      <c r="BW89" s="1237"/>
      <c r="BX89" s="1237"/>
      <c r="BY89" s="1237"/>
      <c r="BZ89" s="1237"/>
      <c r="CA89" s="1235" t="s">
        <v>558</v>
      </c>
      <c r="CB89" s="1235" t="s">
        <v>558</v>
      </c>
      <c r="CC89" s="1237"/>
      <c r="CD89" s="1237"/>
      <c r="CE89" s="1299"/>
      <c r="CF89" s="1299"/>
      <c r="CG89" s="1299"/>
      <c r="CH89" s="1299"/>
      <c r="CI89" s="1299"/>
      <c r="CK89" s="583">
        <v>0</v>
      </c>
      <c r="CL89" s="583">
        <v>0</v>
      </c>
    </row>
    <row r="90" spans="1:92" x14ac:dyDescent="0.35">
      <c r="A90" s="1457" t="s">
        <v>623</v>
      </c>
      <c r="B90" s="1458">
        <f t="shared" si="2"/>
        <v>0</v>
      </c>
      <c r="C90" s="1459">
        <v>0</v>
      </c>
      <c r="D90" s="1381">
        <v>0</v>
      </c>
      <c r="E90" s="1460"/>
      <c r="F90" s="1461"/>
      <c r="G90" s="1462"/>
      <c r="H90" s="1461"/>
      <c r="I90" s="1463"/>
      <c r="J90" s="1464"/>
      <c r="K90" s="1465"/>
      <c r="L90" s="1464"/>
      <c r="M90" s="1463"/>
      <c r="N90" s="1464"/>
      <c r="O90" s="1463"/>
      <c r="P90" s="1464"/>
      <c r="Q90" s="1463"/>
      <c r="R90" s="1464"/>
      <c r="S90" s="1463"/>
      <c r="T90" s="1464"/>
      <c r="U90" s="1463"/>
      <c r="V90" s="1464"/>
      <c r="W90" s="1463"/>
      <c r="X90" s="1466"/>
      <c r="Y90" s="1465"/>
      <c r="Z90" s="1464"/>
      <c r="AA90" s="1465"/>
      <c r="AB90" s="1464"/>
      <c r="AC90" s="1465"/>
      <c r="AD90" s="1464"/>
      <c r="AE90" s="1463"/>
      <c r="AF90" s="1467"/>
      <c r="AG90" s="85"/>
      <c r="AH90" s="85"/>
      <c r="AI90" s="1234" t="s">
        <v>558</v>
      </c>
      <c r="BN90" s="1237"/>
      <c r="BO90" s="1237"/>
      <c r="BP90" s="1237"/>
      <c r="BQ90" s="1237"/>
      <c r="BR90" s="1237"/>
      <c r="BS90" s="1237"/>
      <c r="BT90" s="1237"/>
      <c r="BU90" s="1237"/>
      <c r="BV90" s="1237"/>
      <c r="BW90" s="1237"/>
      <c r="BX90" s="1237"/>
      <c r="BY90" s="1237"/>
      <c r="BZ90" s="1237"/>
      <c r="CA90" s="1235" t="s">
        <v>558</v>
      </c>
      <c r="CB90" s="1235" t="s">
        <v>558</v>
      </c>
      <c r="CC90" s="1237"/>
      <c r="CD90" s="1237"/>
      <c r="CE90" s="1299"/>
      <c r="CF90" s="1299"/>
      <c r="CG90" s="1299"/>
      <c r="CH90" s="1299"/>
      <c r="CI90" s="1299"/>
      <c r="CK90" s="583">
        <v>0</v>
      </c>
      <c r="CL90" s="583">
        <v>0</v>
      </c>
    </row>
    <row r="91" spans="1:92" x14ac:dyDescent="0.35">
      <c r="A91" s="1155" t="s">
        <v>624</v>
      </c>
      <c r="B91" s="1468">
        <f t="shared" si="2"/>
        <v>0</v>
      </c>
      <c r="C91" s="1469">
        <v>0</v>
      </c>
      <c r="D91" s="1470">
        <v>0</v>
      </c>
      <c r="E91" s="35"/>
      <c r="F91" s="37"/>
      <c r="G91" s="117"/>
      <c r="H91" s="37"/>
      <c r="I91" s="1452"/>
      <c r="J91" s="1453"/>
      <c r="K91" s="1454"/>
      <c r="L91" s="1453"/>
      <c r="M91" s="1452"/>
      <c r="N91" s="1453"/>
      <c r="O91" s="1452"/>
      <c r="P91" s="1453"/>
      <c r="Q91" s="1452"/>
      <c r="R91" s="1453"/>
      <c r="S91" s="1452"/>
      <c r="T91" s="1453"/>
      <c r="U91" s="1452"/>
      <c r="V91" s="1453"/>
      <c r="W91" s="1452"/>
      <c r="X91" s="1455"/>
      <c r="Y91" s="1454"/>
      <c r="Z91" s="1453"/>
      <c r="AA91" s="1454"/>
      <c r="AB91" s="1453"/>
      <c r="AC91" s="1454"/>
      <c r="AD91" s="1453"/>
      <c r="AE91" s="1452"/>
      <c r="AF91" s="1456"/>
      <c r="AG91" s="36"/>
      <c r="AH91" s="36"/>
      <c r="AI91" s="1234" t="s">
        <v>558</v>
      </c>
      <c r="BN91" s="1237"/>
      <c r="BO91" s="1237"/>
      <c r="BP91" s="1237"/>
      <c r="BQ91" s="1237"/>
      <c r="BR91" s="1237"/>
      <c r="BS91" s="1237"/>
      <c r="BT91" s="1237"/>
      <c r="BU91" s="1237"/>
      <c r="BV91" s="1237"/>
      <c r="BW91" s="1237"/>
      <c r="BX91" s="1237"/>
      <c r="BY91" s="1237"/>
      <c r="BZ91" s="1237"/>
      <c r="CA91" s="1235" t="s">
        <v>558</v>
      </c>
      <c r="CB91" s="1235" t="s">
        <v>558</v>
      </c>
      <c r="CC91" s="1237"/>
      <c r="CD91" s="1237"/>
      <c r="CE91" s="1299"/>
      <c r="CF91" s="1299"/>
      <c r="CG91" s="1299"/>
      <c r="CH91" s="1299"/>
      <c r="CI91" s="1299"/>
      <c r="CK91" s="583">
        <v>0</v>
      </c>
      <c r="CL91" s="583">
        <v>0</v>
      </c>
    </row>
    <row r="92" spans="1:92" x14ac:dyDescent="0.35">
      <c r="A92" s="1155" t="s">
        <v>625</v>
      </c>
      <c r="B92" s="1449">
        <f t="shared" si="2"/>
        <v>0</v>
      </c>
      <c r="C92" s="1450">
        <v>0</v>
      </c>
      <c r="D92" s="1451">
        <v>0</v>
      </c>
      <c r="E92" s="35"/>
      <c r="F92" s="37"/>
      <c r="G92" s="117"/>
      <c r="H92" s="37"/>
      <c r="I92" s="1452"/>
      <c r="J92" s="1453"/>
      <c r="K92" s="1454"/>
      <c r="L92" s="1453"/>
      <c r="M92" s="1452"/>
      <c r="N92" s="1453"/>
      <c r="O92" s="1452"/>
      <c r="P92" s="1453"/>
      <c r="Q92" s="1452"/>
      <c r="R92" s="1453"/>
      <c r="S92" s="1452"/>
      <c r="T92" s="1453"/>
      <c r="U92" s="1452"/>
      <c r="V92" s="1453"/>
      <c r="W92" s="1452"/>
      <c r="X92" s="1455"/>
      <c r="Y92" s="1454"/>
      <c r="Z92" s="1453"/>
      <c r="AA92" s="1454"/>
      <c r="AB92" s="1453"/>
      <c r="AC92" s="1454"/>
      <c r="AD92" s="1453"/>
      <c r="AE92" s="1452"/>
      <c r="AF92" s="1456"/>
      <c r="AG92" s="36"/>
      <c r="AH92" s="36"/>
      <c r="AI92" s="1234" t="s">
        <v>558</v>
      </c>
      <c r="BN92" s="1237"/>
      <c r="BO92" s="1237"/>
      <c r="BP92" s="1237"/>
      <c r="BQ92" s="1237"/>
      <c r="BR92" s="1237"/>
      <c r="BS92" s="1237"/>
      <c r="BT92" s="1237"/>
      <c r="BU92" s="1237"/>
      <c r="BV92" s="1237"/>
      <c r="BW92" s="1237"/>
      <c r="BX92" s="1237"/>
      <c r="BY92" s="1237"/>
      <c r="BZ92" s="1237"/>
      <c r="CA92" s="1235" t="s">
        <v>558</v>
      </c>
      <c r="CB92" s="1235" t="s">
        <v>558</v>
      </c>
      <c r="CC92" s="1237"/>
      <c r="CD92" s="1237"/>
      <c r="CE92" s="1299"/>
      <c r="CF92" s="1299"/>
      <c r="CG92" s="1299"/>
      <c r="CH92" s="1299"/>
      <c r="CI92" s="1299"/>
      <c r="CK92" s="583">
        <v>0</v>
      </c>
      <c r="CL92" s="583">
        <v>0</v>
      </c>
    </row>
    <row r="93" spans="1:92" x14ac:dyDescent="0.35">
      <c r="A93" s="1457" t="s">
        <v>626</v>
      </c>
      <c r="B93" s="1458">
        <f t="shared" si="2"/>
        <v>0</v>
      </c>
      <c r="C93" s="1459">
        <v>0</v>
      </c>
      <c r="D93" s="1381">
        <v>0</v>
      </c>
      <c r="E93" s="1460"/>
      <c r="F93" s="1461"/>
      <c r="G93" s="1462"/>
      <c r="H93" s="1461"/>
      <c r="I93" s="1463"/>
      <c r="J93" s="1464"/>
      <c r="K93" s="1465"/>
      <c r="L93" s="1464"/>
      <c r="M93" s="1463"/>
      <c r="N93" s="1464"/>
      <c r="O93" s="1463"/>
      <c r="P93" s="1464"/>
      <c r="Q93" s="1463"/>
      <c r="R93" s="1464"/>
      <c r="S93" s="1463"/>
      <c r="T93" s="1464"/>
      <c r="U93" s="1463"/>
      <c r="V93" s="1464"/>
      <c r="W93" s="1463"/>
      <c r="X93" s="1466"/>
      <c r="Y93" s="1465"/>
      <c r="Z93" s="1464"/>
      <c r="AA93" s="1465"/>
      <c r="AB93" s="1464"/>
      <c r="AC93" s="1465"/>
      <c r="AD93" s="1464"/>
      <c r="AE93" s="1463"/>
      <c r="AF93" s="1467"/>
      <c r="AG93" s="1471"/>
      <c r="AH93" s="1471"/>
      <c r="AI93" s="1234" t="s">
        <v>558</v>
      </c>
      <c r="BN93" s="1237"/>
      <c r="BO93" s="1237"/>
      <c r="BP93" s="1237"/>
      <c r="BQ93" s="1237"/>
      <c r="BR93" s="1237"/>
      <c r="BS93" s="1237"/>
      <c r="BT93" s="1237"/>
      <c r="BU93" s="1237"/>
      <c r="BV93" s="1237"/>
      <c r="BW93" s="1237"/>
      <c r="BX93" s="1237"/>
      <c r="BY93" s="1237"/>
      <c r="BZ93" s="1237"/>
      <c r="CA93" s="1235" t="s">
        <v>558</v>
      </c>
      <c r="CB93" s="1235" t="s">
        <v>558</v>
      </c>
      <c r="CC93" s="1237"/>
      <c r="CD93" s="1237"/>
      <c r="CE93" s="1299"/>
      <c r="CF93" s="1299"/>
      <c r="CG93" s="1299"/>
      <c r="CH93" s="1299"/>
      <c r="CI93" s="1299"/>
      <c r="CK93" s="583">
        <v>0</v>
      </c>
      <c r="CL93" s="583">
        <v>0</v>
      </c>
    </row>
    <row r="151" spans="1:2" x14ac:dyDescent="0.35">
      <c r="A151" s="1472">
        <v>0</v>
      </c>
      <c r="B151" s="1472">
        <v>0</v>
      </c>
    </row>
  </sheetData>
  <mergeCells count="103">
    <mergeCell ref="A6:P6"/>
    <mergeCell ref="A9:A10"/>
    <mergeCell ref="B9:B10"/>
    <mergeCell ref="C9:C10"/>
    <mergeCell ref="D9:T9"/>
    <mergeCell ref="U9:V9"/>
    <mergeCell ref="A21:A22"/>
    <mergeCell ref="A23:A24"/>
    <mergeCell ref="A25:A26"/>
    <mergeCell ref="A27:A28"/>
    <mergeCell ref="A29:A30"/>
    <mergeCell ref="A31:A32"/>
    <mergeCell ref="AC9:AC10"/>
    <mergeCell ref="A11:A12"/>
    <mergeCell ref="A13:A14"/>
    <mergeCell ref="A15:A16"/>
    <mergeCell ref="A17:A18"/>
    <mergeCell ref="A19:A20"/>
    <mergeCell ref="W9:W10"/>
    <mergeCell ref="X9:X10"/>
    <mergeCell ref="Y9:Y10"/>
    <mergeCell ref="Z9:Z10"/>
    <mergeCell ref="AA9:AA10"/>
    <mergeCell ref="AB9:AB10"/>
    <mergeCell ref="AL34:AL35"/>
    <mergeCell ref="AM34:AM35"/>
    <mergeCell ref="AN34:AN35"/>
    <mergeCell ref="A36:A39"/>
    <mergeCell ref="A41:A43"/>
    <mergeCell ref="B41:B43"/>
    <mergeCell ref="C41:E42"/>
    <mergeCell ref="F41:AM41"/>
    <mergeCell ref="AN41:AN43"/>
    <mergeCell ref="X42:Y42"/>
    <mergeCell ref="A34:A35"/>
    <mergeCell ref="B34:B35"/>
    <mergeCell ref="C34:E34"/>
    <mergeCell ref="F34:AH34"/>
    <mergeCell ref="AI34:AJ34"/>
    <mergeCell ref="AK34:AK35"/>
    <mergeCell ref="AO41:AO43"/>
    <mergeCell ref="F42:G42"/>
    <mergeCell ref="H42:I42"/>
    <mergeCell ref="J42:K42"/>
    <mergeCell ref="L42:M42"/>
    <mergeCell ref="N42:O42"/>
    <mergeCell ref="P42:Q42"/>
    <mergeCell ref="R42:S42"/>
    <mergeCell ref="T42:U42"/>
    <mergeCell ref="V42:W42"/>
    <mergeCell ref="A63:A66"/>
    <mergeCell ref="A68:B69"/>
    <mergeCell ref="C68:E68"/>
    <mergeCell ref="F68:H68"/>
    <mergeCell ref="I68:I69"/>
    <mergeCell ref="J68:J69"/>
    <mergeCell ref="AL42:AM42"/>
    <mergeCell ref="A44:A47"/>
    <mergeCell ref="A48:A50"/>
    <mergeCell ref="A51:A53"/>
    <mergeCell ref="A54:A56"/>
    <mergeCell ref="A57:A62"/>
    <mergeCell ref="Z42:AA42"/>
    <mergeCell ref="AB42:AC42"/>
    <mergeCell ref="AD42:AE42"/>
    <mergeCell ref="AF42:AG42"/>
    <mergeCell ref="AH42:AI42"/>
    <mergeCell ref="AJ42:AK42"/>
    <mergeCell ref="A74:B74"/>
    <mergeCell ref="A76:A77"/>
    <mergeCell ref="B76:B77"/>
    <mergeCell ref="C76:D76"/>
    <mergeCell ref="E76:F76"/>
    <mergeCell ref="G76:I76"/>
    <mergeCell ref="K68:K69"/>
    <mergeCell ref="L68:L69"/>
    <mergeCell ref="A70:B70"/>
    <mergeCell ref="A71:B71"/>
    <mergeCell ref="A72:B72"/>
    <mergeCell ref="A73:B73"/>
    <mergeCell ref="J76:J77"/>
    <mergeCell ref="K76:K77"/>
    <mergeCell ref="L76:L77"/>
    <mergeCell ref="M76:M77"/>
    <mergeCell ref="A85:A87"/>
    <mergeCell ref="B85:D86"/>
    <mergeCell ref="E85:AF85"/>
    <mergeCell ref="U86:V86"/>
    <mergeCell ref="W86:X86"/>
    <mergeCell ref="Y86:Z86"/>
    <mergeCell ref="AA86:AB86"/>
    <mergeCell ref="AC86:AD86"/>
    <mergeCell ref="AE86:AF86"/>
    <mergeCell ref="AG85:AG87"/>
    <mergeCell ref="AH85:AH87"/>
    <mergeCell ref="E86:F86"/>
    <mergeCell ref="G86:H86"/>
    <mergeCell ref="I86:J86"/>
    <mergeCell ref="K86:L86"/>
    <mergeCell ref="M86:N86"/>
    <mergeCell ref="O86:P86"/>
    <mergeCell ref="Q86:R86"/>
    <mergeCell ref="S86:T86"/>
  </mergeCells>
  <dataValidations count="1">
    <dataValidation type="whole" allowBlank="1" showInputMessage="1" showErrorMessage="1" sqref="AH85:AH87" xr:uid="{F727FB9D-F3B3-42B5-8D12-A3ED0C668594}">
      <formula1>0</formula1>
      <formula2>1E+27</formula2>
    </dataValidation>
  </dataValidations>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0939E-AB54-42FB-B7C4-55ADB24469A7}">
  <dimension ref="A1:EB208"/>
  <sheetViews>
    <sheetView topLeftCell="A103" workbookViewId="0">
      <selection activeCell="H7" sqref="H7"/>
    </sheetView>
  </sheetViews>
  <sheetFormatPr baseColWidth="10" defaultColWidth="11.453125" defaultRowHeight="14.5" x14ac:dyDescent="0.35"/>
  <cols>
    <col min="1" max="1" width="44.7265625" customWidth="1"/>
    <col min="2" max="2" width="31.1796875" customWidth="1"/>
    <col min="3" max="3" width="14.1796875" customWidth="1"/>
    <col min="4" max="4" width="12.453125" customWidth="1"/>
    <col min="5" max="6" width="10.453125" customWidth="1"/>
    <col min="7" max="7" width="11.81640625" customWidth="1"/>
    <col min="8" max="8" width="11" customWidth="1"/>
    <col min="23" max="25" width="13.54296875" customWidth="1"/>
    <col min="26" max="26" width="13" customWidth="1"/>
    <col min="73" max="74" width="15.453125" customWidth="1"/>
    <col min="75" max="77" width="15.7265625" customWidth="1"/>
    <col min="78" max="78" width="15.453125" customWidth="1"/>
    <col min="79" max="104" width="15.453125" hidden="1" customWidth="1"/>
  </cols>
  <sheetData>
    <row r="1" spans="1:91" ht="16.399999999999999" customHeight="1" x14ac:dyDescent="0.35">
      <c r="A1" s="1" t="s">
        <v>0</v>
      </c>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c r="AW1" s="203"/>
      <c r="AX1" s="203"/>
      <c r="AY1" s="203"/>
      <c r="AZ1" s="203"/>
      <c r="BA1" s="203"/>
      <c r="BB1" s="203"/>
      <c r="BC1" s="203"/>
      <c r="BD1" s="203"/>
      <c r="BE1" s="203"/>
      <c r="BF1" s="203"/>
      <c r="BG1" s="203"/>
      <c r="BH1" s="203"/>
      <c r="BI1" s="203"/>
      <c r="BJ1" s="203"/>
      <c r="BK1" s="203"/>
      <c r="BL1" s="203"/>
      <c r="BM1" s="203"/>
      <c r="BN1" s="203"/>
      <c r="BO1" s="203"/>
      <c r="BP1" s="203"/>
      <c r="BQ1" s="203"/>
      <c r="BR1" s="203"/>
      <c r="BS1" s="203"/>
      <c r="BT1" s="203"/>
      <c r="BU1" s="203"/>
      <c r="BV1" s="203"/>
      <c r="BW1" s="203"/>
      <c r="BX1" s="2821"/>
      <c r="BY1" s="2821"/>
      <c r="BZ1" s="2821"/>
      <c r="CA1" s="2822"/>
      <c r="CB1" s="2822"/>
      <c r="CC1" s="2822"/>
      <c r="CD1" s="2822"/>
      <c r="CE1" s="2822"/>
      <c r="CF1" s="2822"/>
      <c r="CG1" s="2822"/>
      <c r="CH1" s="2822"/>
      <c r="CI1" s="2822"/>
      <c r="CJ1" s="2822"/>
      <c r="CK1" s="2822"/>
      <c r="CL1" s="2822"/>
      <c r="CM1" s="2822"/>
    </row>
    <row r="2" spans="1:91" ht="16.399999999999999" customHeight="1" x14ac:dyDescent="0.35">
      <c r="A2" s="1" t="s">
        <v>1</v>
      </c>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c r="AW2" s="203"/>
      <c r="AX2" s="203"/>
      <c r="AY2" s="203"/>
      <c r="AZ2" s="203"/>
      <c r="BA2" s="203"/>
      <c r="BB2" s="203"/>
      <c r="BC2" s="203"/>
      <c r="BD2" s="203"/>
      <c r="BE2" s="203"/>
      <c r="BF2" s="203"/>
      <c r="BG2" s="203"/>
      <c r="BH2" s="203"/>
      <c r="BI2" s="203"/>
      <c r="BJ2" s="203"/>
      <c r="BK2" s="203"/>
      <c r="BL2" s="203"/>
      <c r="BM2" s="203"/>
      <c r="BN2" s="203"/>
      <c r="BO2" s="203"/>
      <c r="BP2" s="203"/>
      <c r="BQ2" s="203"/>
      <c r="BR2" s="203"/>
      <c r="BS2" s="203"/>
      <c r="BT2" s="203"/>
      <c r="BU2" s="203"/>
      <c r="BV2" s="203"/>
      <c r="BW2" s="203"/>
      <c r="BX2" s="2821"/>
      <c r="BY2" s="2821"/>
      <c r="BZ2" s="2821"/>
      <c r="CA2" s="2822"/>
      <c r="CB2" s="2822"/>
      <c r="CC2" s="2822"/>
      <c r="CD2" s="2822"/>
      <c r="CE2" s="2822"/>
      <c r="CF2" s="2822"/>
      <c r="CG2" s="2822"/>
      <c r="CH2" s="2822"/>
      <c r="CI2" s="2822"/>
      <c r="CJ2" s="2822"/>
      <c r="CK2" s="2822"/>
      <c r="CL2" s="2822"/>
      <c r="CM2" s="2822"/>
    </row>
    <row r="3" spans="1:91" ht="16.399999999999999" customHeight="1" x14ac:dyDescent="0.35">
      <c r="A3" s="1" t="s">
        <v>2</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821"/>
      <c r="BY3" s="2821"/>
      <c r="BZ3" s="2821"/>
      <c r="CA3" s="2822"/>
      <c r="CB3" s="2822"/>
      <c r="CC3" s="2822"/>
      <c r="CD3" s="2822"/>
      <c r="CE3" s="2822"/>
      <c r="CF3" s="2822"/>
      <c r="CG3" s="2822"/>
      <c r="CH3" s="2822"/>
      <c r="CI3" s="2822"/>
      <c r="CJ3" s="2822"/>
      <c r="CK3" s="2822"/>
      <c r="CL3" s="2822"/>
      <c r="CM3" s="2822"/>
    </row>
    <row r="4" spans="1:91" ht="16.399999999999999" customHeight="1" x14ac:dyDescent="0.35">
      <c r="A4" s="1" t="s">
        <v>3</v>
      </c>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c r="AW4" s="203"/>
      <c r="AX4" s="203"/>
      <c r="AY4" s="203"/>
      <c r="AZ4" s="203"/>
      <c r="BA4" s="203"/>
      <c r="BB4" s="203"/>
      <c r="BC4" s="203"/>
      <c r="BD4" s="203"/>
      <c r="BE4" s="203"/>
      <c r="BF4" s="203"/>
      <c r="BG4" s="203"/>
      <c r="BH4" s="203"/>
      <c r="BI4" s="203"/>
      <c r="BJ4" s="203"/>
      <c r="BK4" s="203"/>
      <c r="BL4" s="203"/>
      <c r="BM4" s="203"/>
      <c r="BN4" s="203"/>
      <c r="BO4" s="203"/>
      <c r="BP4" s="203"/>
      <c r="BQ4" s="203"/>
      <c r="BR4" s="203"/>
      <c r="BS4" s="203"/>
      <c r="BT4" s="203"/>
      <c r="BU4" s="203"/>
      <c r="BV4" s="203"/>
      <c r="BW4" s="203"/>
      <c r="BX4" s="2821"/>
      <c r="BY4" s="2821"/>
      <c r="BZ4" s="2821"/>
      <c r="CA4" s="2822"/>
      <c r="CB4" s="2822"/>
      <c r="CC4" s="2822"/>
      <c r="CD4" s="2822"/>
      <c r="CE4" s="2822"/>
      <c r="CF4" s="2822"/>
      <c r="CG4" s="2822"/>
      <c r="CH4" s="2822"/>
      <c r="CI4" s="2822"/>
      <c r="CJ4" s="2822"/>
      <c r="CK4" s="2822"/>
      <c r="CL4" s="2822"/>
      <c r="CM4" s="2822"/>
    </row>
    <row r="5" spans="1:91" ht="16.399999999999999" customHeight="1" x14ac:dyDescent="0.35">
      <c r="A5" s="1" t="s">
        <v>4</v>
      </c>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82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821"/>
      <c r="BY5" s="2821"/>
      <c r="BZ5" s="2821"/>
      <c r="CA5" s="2822"/>
      <c r="CB5" s="2822"/>
      <c r="CC5" s="2822"/>
      <c r="CD5" s="2822"/>
      <c r="CE5" s="2822"/>
      <c r="CF5" s="2822"/>
      <c r="CG5" s="2822"/>
      <c r="CH5" s="2822"/>
      <c r="CI5" s="2822"/>
      <c r="CJ5" s="2822"/>
      <c r="CK5" s="2822"/>
      <c r="CL5" s="2822"/>
      <c r="CM5" s="2822"/>
    </row>
    <row r="6" spans="1:91" ht="15" x14ac:dyDescent="0.35">
      <c r="A6" s="2824" t="s">
        <v>1773</v>
      </c>
      <c r="B6" s="2824"/>
      <c r="C6" s="2824"/>
      <c r="D6" s="2824"/>
      <c r="E6" s="2824"/>
      <c r="F6" s="2824"/>
      <c r="G6" s="2824"/>
      <c r="H6" s="2824"/>
      <c r="I6" s="2824"/>
      <c r="J6" s="2824"/>
      <c r="K6" s="2824"/>
      <c r="L6" s="2824"/>
      <c r="M6" s="2824"/>
      <c r="N6" s="2824"/>
      <c r="O6" s="2824"/>
      <c r="P6" s="2825"/>
      <c r="Q6" s="2825"/>
      <c r="R6" s="2825"/>
      <c r="S6" s="2825"/>
      <c r="T6" s="2826"/>
      <c r="U6" s="2826"/>
      <c r="V6" s="2826"/>
      <c r="W6" s="2826"/>
      <c r="X6" s="2826"/>
      <c r="Y6" s="2826"/>
      <c r="Z6" s="220"/>
      <c r="AA6" s="220"/>
      <c r="AB6" s="220"/>
      <c r="AC6" s="220"/>
      <c r="AD6" s="220"/>
      <c r="AE6" s="220"/>
      <c r="AF6" s="220"/>
      <c r="AG6" s="220"/>
      <c r="AH6" s="220"/>
      <c r="AI6" s="220"/>
      <c r="AJ6" s="220"/>
      <c r="AK6" s="220"/>
      <c r="AL6" s="220"/>
      <c r="AM6" s="220"/>
      <c r="AN6" s="220"/>
      <c r="AO6" s="220"/>
      <c r="AP6" s="220"/>
      <c r="AQ6" s="220"/>
      <c r="AR6" s="220"/>
      <c r="AS6" s="203"/>
      <c r="AT6" s="203"/>
      <c r="AU6" s="203"/>
      <c r="AV6" s="203"/>
      <c r="AW6" s="203"/>
      <c r="AX6" s="203"/>
      <c r="AY6" s="203"/>
      <c r="AZ6" s="203"/>
      <c r="BA6" s="203"/>
      <c r="BB6" s="203"/>
      <c r="BC6" s="203"/>
      <c r="BD6" s="203"/>
      <c r="BE6" s="203"/>
      <c r="BF6" s="203"/>
      <c r="BG6" s="203"/>
      <c r="BH6" s="203"/>
      <c r="BI6" s="203"/>
      <c r="BJ6" s="203"/>
      <c r="BK6" s="203"/>
      <c r="BL6" s="203"/>
      <c r="BM6" s="203"/>
      <c r="BN6" s="203"/>
      <c r="BO6" s="203"/>
      <c r="BP6" s="203"/>
      <c r="BQ6" s="203"/>
      <c r="BR6" s="203"/>
      <c r="BS6" s="203"/>
      <c r="BT6" s="203"/>
      <c r="BU6" s="203"/>
      <c r="BV6" s="203"/>
      <c r="BW6" s="203"/>
      <c r="BX6" s="2821"/>
      <c r="BY6" s="2821"/>
      <c r="BZ6" s="2821"/>
      <c r="CA6" s="2822"/>
      <c r="CB6" s="2822"/>
      <c r="CC6" s="2822"/>
      <c r="CD6" s="2822"/>
      <c r="CE6" s="2822"/>
      <c r="CF6" s="2822"/>
      <c r="CG6" s="2822"/>
      <c r="CH6" s="2822"/>
      <c r="CI6" s="2822"/>
      <c r="CJ6" s="2822"/>
      <c r="CK6" s="2822"/>
      <c r="CL6" s="2822"/>
      <c r="CM6" s="2822"/>
    </row>
    <row r="7" spans="1:91" ht="32.15" customHeight="1" x14ac:dyDescent="0.35">
      <c r="A7" s="1213" t="s">
        <v>1774</v>
      </c>
      <c r="B7" s="1213"/>
      <c r="C7" s="1213"/>
      <c r="D7" s="1213"/>
      <c r="E7" s="1213"/>
      <c r="F7" s="1213"/>
      <c r="G7" s="1213"/>
      <c r="H7" s="1213"/>
      <c r="I7" s="1213"/>
      <c r="J7" s="1213"/>
      <c r="K7" s="1213"/>
      <c r="L7" s="1213"/>
      <c r="M7" s="1213"/>
      <c r="N7" s="1213"/>
      <c r="O7" s="1213"/>
      <c r="P7" s="220"/>
      <c r="Q7" s="220"/>
      <c r="R7" s="220"/>
      <c r="S7" s="220"/>
      <c r="T7" s="220"/>
      <c r="U7" s="220"/>
      <c r="V7" s="220"/>
      <c r="W7" s="220"/>
      <c r="X7" s="220"/>
      <c r="Y7" s="220"/>
      <c r="Z7" s="220"/>
      <c r="AA7" s="220"/>
      <c r="AB7" s="220"/>
      <c r="AC7" s="220"/>
      <c r="AD7" s="220"/>
      <c r="AE7" s="220"/>
      <c r="AF7" s="220"/>
      <c r="AG7" s="220"/>
      <c r="AH7" s="220"/>
      <c r="AI7" s="220"/>
      <c r="AJ7" s="220"/>
      <c r="AK7" s="220"/>
      <c r="AL7" s="220"/>
      <c r="AM7" s="220"/>
      <c r="AN7" s="220"/>
      <c r="AO7" s="220"/>
      <c r="AP7" s="220"/>
      <c r="AQ7" s="220"/>
      <c r="AR7" s="220"/>
      <c r="AS7" s="203"/>
      <c r="AT7" s="203"/>
      <c r="AU7" s="203"/>
      <c r="AV7" s="203"/>
      <c r="AW7" s="203"/>
      <c r="AX7" s="203"/>
      <c r="AY7" s="203"/>
      <c r="AZ7" s="203"/>
      <c r="BA7" s="203"/>
      <c r="BB7" s="203"/>
      <c r="BC7" s="203"/>
      <c r="BD7" s="203"/>
      <c r="BE7" s="203"/>
      <c r="BF7" s="203"/>
      <c r="BG7" s="203"/>
      <c r="BH7" s="203"/>
      <c r="BI7" s="203"/>
      <c r="BJ7" s="203"/>
      <c r="BK7" s="203"/>
      <c r="BL7" s="203"/>
      <c r="BM7" s="203"/>
      <c r="BN7" s="203"/>
      <c r="BO7" s="203"/>
      <c r="BP7" s="203"/>
      <c r="BQ7" s="203"/>
      <c r="BR7" s="203"/>
      <c r="BS7" s="203"/>
      <c r="BT7" s="203"/>
      <c r="BU7" s="203"/>
      <c r="BV7" s="203"/>
      <c r="BW7" s="203"/>
      <c r="BX7" s="203"/>
      <c r="BY7" s="203"/>
      <c r="BZ7" s="203"/>
      <c r="CA7" s="2822"/>
      <c r="CB7" s="2822"/>
      <c r="CC7" s="2822"/>
      <c r="CD7" s="2822"/>
      <c r="CE7" s="2822"/>
      <c r="CF7" s="2822"/>
      <c r="CG7" s="2822"/>
      <c r="CH7" s="2822"/>
      <c r="CI7" s="2822"/>
      <c r="CJ7" s="2822"/>
      <c r="CK7" s="2822"/>
      <c r="CL7" s="2822"/>
      <c r="CM7" s="2822"/>
    </row>
    <row r="8" spans="1:91" ht="32.15" customHeight="1" x14ac:dyDescent="0.35">
      <c r="A8" s="2827" t="s">
        <v>1775</v>
      </c>
      <c r="B8" s="2827"/>
      <c r="C8" s="2827"/>
      <c r="D8" s="2827"/>
      <c r="E8" s="2827"/>
      <c r="F8" s="2827"/>
      <c r="G8" s="2827"/>
      <c r="H8" s="2827"/>
      <c r="I8" s="2827"/>
      <c r="J8" s="2827"/>
      <c r="K8" s="2827"/>
      <c r="L8" s="2827"/>
      <c r="M8" s="2827"/>
      <c r="N8" s="2828"/>
      <c r="O8" s="2828"/>
      <c r="P8" s="220"/>
      <c r="Q8" s="220"/>
      <c r="R8" s="220"/>
      <c r="S8" s="220"/>
      <c r="T8" s="220"/>
      <c r="U8" s="220"/>
      <c r="V8" s="220"/>
      <c r="W8" s="220"/>
      <c r="X8" s="220"/>
      <c r="Y8" s="220"/>
      <c r="Z8" s="220"/>
      <c r="AA8" s="220"/>
      <c r="AB8" s="220"/>
      <c r="AC8" s="220"/>
      <c r="AD8" s="220"/>
      <c r="AE8" s="220"/>
      <c r="AF8" s="220"/>
      <c r="AG8" s="220"/>
      <c r="AH8" s="220"/>
      <c r="AI8" s="220"/>
      <c r="AJ8" s="220"/>
      <c r="AK8" s="220"/>
      <c r="AL8" s="220"/>
      <c r="AM8" s="220"/>
      <c r="AN8" s="220"/>
      <c r="AO8" s="220"/>
      <c r="AP8" s="220"/>
      <c r="AQ8" s="220"/>
      <c r="AR8" s="220"/>
      <c r="AS8" s="204"/>
      <c r="AT8" s="204"/>
      <c r="AU8" s="204"/>
      <c r="AV8" s="204"/>
      <c r="AW8" s="204"/>
      <c r="AX8" s="204"/>
      <c r="AY8" s="204"/>
      <c r="AZ8" s="204"/>
      <c r="BA8" s="204"/>
      <c r="BB8" s="204"/>
      <c r="BC8" s="204"/>
      <c r="BD8" s="204"/>
      <c r="BE8" s="204"/>
      <c r="BF8" s="204"/>
      <c r="BG8" s="204"/>
      <c r="BH8" s="203"/>
      <c r="BI8" s="203"/>
      <c r="BJ8" s="203"/>
      <c r="BK8" s="203"/>
      <c r="BL8" s="203"/>
      <c r="BM8" s="203"/>
      <c r="BN8" s="203"/>
      <c r="BO8" s="203"/>
      <c r="BP8" s="203"/>
      <c r="BQ8" s="203"/>
      <c r="BR8" s="203"/>
      <c r="BS8" s="203"/>
      <c r="BT8" s="203"/>
      <c r="BU8" s="203"/>
      <c r="BV8" s="203"/>
      <c r="BW8" s="203"/>
      <c r="BX8" s="203"/>
      <c r="BY8" s="203"/>
      <c r="BZ8" s="203"/>
      <c r="CA8" s="2822"/>
      <c r="CB8" s="2822"/>
      <c r="CC8" s="2822"/>
      <c r="CD8" s="2822"/>
      <c r="CE8" s="2822"/>
      <c r="CF8" s="2822"/>
      <c r="CG8" s="2829"/>
      <c r="CH8" s="2829"/>
      <c r="CI8" s="2829"/>
      <c r="CJ8" s="2829"/>
      <c r="CK8" s="2829"/>
      <c r="CL8" s="2829"/>
      <c r="CM8" s="2829"/>
    </row>
    <row r="9" spans="1:91" ht="32.15" customHeight="1" x14ac:dyDescent="0.35">
      <c r="A9" s="2791" t="s">
        <v>1776</v>
      </c>
      <c r="B9" s="2423" t="s">
        <v>524</v>
      </c>
      <c r="C9" s="2424"/>
      <c r="D9" s="2415"/>
      <c r="E9" s="2724" t="s">
        <v>684</v>
      </c>
      <c r="F9" s="2830"/>
      <c r="G9" s="2830"/>
      <c r="H9" s="2830"/>
      <c r="I9" s="2830"/>
      <c r="J9" s="2830"/>
      <c r="K9" s="2830"/>
      <c r="L9" s="2830"/>
      <c r="M9" s="2830"/>
      <c r="N9" s="2830"/>
      <c r="O9" s="2830"/>
      <c r="P9" s="2830"/>
      <c r="Q9" s="2830"/>
      <c r="R9" s="2830"/>
      <c r="S9" s="2830"/>
      <c r="T9" s="2830"/>
      <c r="U9" s="2830"/>
      <c r="V9" s="2830"/>
      <c r="W9" s="2830"/>
      <c r="X9" s="2830"/>
      <c r="Y9" s="2830"/>
      <c r="Z9" s="2830"/>
      <c r="AA9" s="2830"/>
      <c r="AB9" s="2830"/>
      <c r="AC9" s="2830"/>
      <c r="AD9" s="2830"/>
      <c r="AE9" s="2830"/>
      <c r="AF9" s="2830"/>
      <c r="AG9" s="2830"/>
      <c r="AH9" s="2830"/>
      <c r="AI9" s="2830"/>
      <c r="AJ9" s="2830"/>
      <c r="AK9" s="2830"/>
      <c r="AL9" s="2725"/>
      <c r="AM9" s="2545" t="s">
        <v>178</v>
      </c>
      <c r="AN9" s="2724" t="s">
        <v>1777</v>
      </c>
      <c r="AO9" s="2830"/>
      <c r="AP9" s="2830"/>
      <c r="AQ9" s="2725"/>
      <c r="AR9" s="2545" t="s">
        <v>1778</v>
      </c>
      <c r="AS9" s="2545" t="s">
        <v>1779</v>
      </c>
      <c r="AT9" s="204"/>
      <c r="AU9" s="204"/>
      <c r="AV9" s="204"/>
      <c r="AW9" s="204"/>
      <c r="AX9" s="204"/>
      <c r="AY9" s="204"/>
      <c r="AZ9" s="204"/>
      <c r="BA9" s="204"/>
      <c r="BB9" s="204"/>
      <c r="BC9" s="204"/>
      <c r="BD9" s="204"/>
      <c r="BE9" s="204"/>
      <c r="BF9" s="204"/>
      <c r="BG9" s="204"/>
      <c r="BH9" s="203"/>
      <c r="BI9" s="203"/>
      <c r="BJ9" s="203"/>
      <c r="BK9" s="203"/>
      <c r="BL9" s="203"/>
      <c r="BM9" s="203"/>
      <c r="BN9" s="203"/>
      <c r="BO9" s="203"/>
      <c r="BP9" s="203"/>
      <c r="BQ9" s="203"/>
      <c r="BR9" s="203"/>
      <c r="BS9" s="203"/>
      <c r="BT9" s="203"/>
      <c r="BU9" s="203"/>
      <c r="BV9" s="203"/>
      <c r="BW9" s="203"/>
      <c r="BX9" s="2821"/>
      <c r="BY9" s="2821"/>
      <c r="BZ9" s="2821"/>
      <c r="CA9" s="2822"/>
      <c r="CB9" s="2822"/>
      <c r="CC9" s="2822"/>
      <c r="CD9" s="2822"/>
      <c r="CE9" s="2822"/>
      <c r="CF9" s="2822"/>
      <c r="CG9" s="2829"/>
      <c r="CH9" s="2829"/>
      <c r="CI9" s="2829"/>
      <c r="CJ9" s="2829"/>
      <c r="CK9" s="2829"/>
      <c r="CL9" s="2829"/>
      <c r="CM9" s="2829"/>
    </row>
    <row r="10" spans="1:91" ht="16.399999999999999" customHeight="1" x14ac:dyDescent="0.35">
      <c r="A10" s="2794"/>
      <c r="B10" s="2549"/>
      <c r="C10" s="2426"/>
      <c r="D10" s="2416"/>
      <c r="E10" s="2724" t="s">
        <v>633</v>
      </c>
      <c r="F10" s="2725"/>
      <c r="G10" s="2724" t="s">
        <v>634</v>
      </c>
      <c r="H10" s="2725"/>
      <c r="I10" s="2724" t="s">
        <v>635</v>
      </c>
      <c r="J10" s="2725"/>
      <c r="K10" s="2724" t="s">
        <v>636</v>
      </c>
      <c r="L10" s="2725"/>
      <c r="M10" s="2724" t="s">
        <v>637</v>
      </c>
      <c r="N10" s="2725"/>
      <c r="O10" s="2546" t="s">
        <v>638</v>
      </c>
      <c r="P10" s="2547"/>
      <c r="Q10" s="2546" t="s">
        <v>639</v>
      </c>
      <c r="R10" s="2547"/>
      <c r="S10" s="2546" t="s">
        <v>640</v>
      </c>
      <c r="T10" s="2547"/>
      <c r="U10" s="2546" t="s">
        <v>641</v>
      </c>
      <c r="V10" s="2547"/>
      <c r="W10" s="2546" t="s">
        <v>642</v>
      </c>
      <c r="X10" s="2547"/>
      <c r="Y10" s="2546" t="s">
        <v>643</v>
      </c>
      <c r="Z10" s="2547"/>
      <c r="AA10" s="2546" t="s">
        <v>644</v>
      </c>
      <c r="AB10" s="2547"/>
      <c r="AC10" s="2546" t="s">
        <v>645</v>
      </c>
      <c r="AD10" s="2547"/>
      <c r="AE10" s="2546" t="s">
        <v>646</v>
      </c>
      <c r="AF10" s="2547"/>
      <c r="AG10" s="2548" t="s">
        <v>647</v>
      </c>
      <c r="AH10" s="2548"/>
      <c r="AI10" s="2546" t="s">
        <v>648</v>
      </c>
      <c r="AJ10" s="2547"/>
      <c r="AK10" s="2548" t="s">
        <v>649</v>
      </c>
      <c r="AL10" s="2547"/>
      <c r="AM10" s="2795"/>
      <c r="AN10" s="2831" t="s">
        <v>1780</v>
      </c>
      <c r="AO10" s="2832" t="s">
        <v>1781</v>
      </c>
      <c r="AP10" s="2832" t="s">
        <v>1782</v>
      </c>
      <c r="AQ10" s="2401" t="s">
        <v>1783</v>
      </c>
      <c r="AR10" s="2795"/>
      <c r="AS10" s="2795"/>
      <c r="AT10" s="204"/>
      <c r="AU10" s="204"/>
      <c r="AV10" s="204"/>
      <c r="AW10" s="204"/>
      <c r="AX10" s="204"/>
      <c r="AY10" s="204"/>
      <c r="AZ10" s="204"/>
      <c r="BA10" s="204"/>
      <c r="BB10" s="204"/>
      <c r="BC10" s="204"/>
      <c r="BD10" s="204"/>
      <c r="BE10" s="204"/>
      <c r="BF10" s="204"/>
      <c r="BG10" s="204"/>
      <c r="BH10" s="203"/>
      <c r="BI10" s="203"/>
      <c r="BJ10" s="203"/>
      <c r="BK10" s="203"/>
      <c r="BL10" s="203"/>
      <c r="BM10" s="203"/>
      <c r="BN10" s="203"/>
      <c r="BO10" s="203"/>
      <c r="BP10" s="203"/>
      <c r="BQ10" s="203"/>
      <c r="BR10" s="203"/>
      <c r="BS10" s="203"/>
      <c r="BT10" s="203"/>
      <c r="BU10" s="203"/>
      <c r="BV10" s="203"/>
      <c r="BW10" s="203"/>
      <c r="BX10" s="2821"/>
      <c r="BY10" s="2821"/>
      <c r="BZ10" s="2821"/>
      <c r="CA10" s="2822"/>
      <c r="CB10" s="2822"/>
      <c r="CC10" s="2822"/>
      <c r="CD10" s="2822"/>
      <c r="CE10" s="2822"/>
      <c r="CF10" s="2822"/>
      <c r="CG10" s="2829"/>
      <c r="CH10" s="2829"/>
      <c r="CI10" s="2829"/>
      <c r="CJ10" s="2829"/>
      <c r="CK10" s="2829"/>
      <c r="CL10" s="2829"/>
      <c r="CM10" s="2829"/>
    </row>
    <row r="11" spans="1:91" ht="32.15" customHeight="1" x14ac:dyDescent="0.35">
      <c r="A11" s="2799"/>
      <c r="B11" s="2833" t="s">
        <v>33</v>
      </c>
      <c r="C11" s="2834" t="s">
        <v>34</v>
      </c>
      <c r="D11" s="1196" t="s">
        <v>35</v>
      </c>
      <c r="E11" s="1790" t="s">
        <v>34</v>
      </c>
      <c r="F11" s="1760" t="s">
        <v>35</v>
      </c>
      <c r="G11" s="1790" t="s">
        <v>34</v>
      </c>
      <c r="H11" s="1760" t="s">
        <v>35</v>
      </c>
      <c r="I11" s="1790" t="s">
        <v>34</v>
      </c>
      <c r="J11" s="1760" t="s">
        <v>35</v>
      </c>
      <c r="K11" s="1790" t="s">
        <v>34</v>
      </c>
      <c r="L11" s="1760" t="s">
        <v>35</v>
      </c>
      <c r="M11" s="1790" t="s">
        <v>34</v>
      </c>
      <c r="N11" s="1760" t="s">
        <v>35</v>
      </c>
      <c r="O11" s="1790" t="s">
        <v>34</v>
      </c>
      <c r="P11" s="1760" t="s">
        <v>35</v>
      </c>
      <c r="Q11" s="1790" t="s">
        <v>34</v>
      </c>
      <c r="R11" s="1760" t="s">
        <v>35</v>
      </c>
      <c r="S11" s="1790" t="s">
        <v>34</v>
      </c>
      <c r="T11" s="1760" t="s">
        <v>35</v>
      </c>
      <c r="U11" s="1790" t="s">
        <v>34</v>
      </c>
      <c r="V11" s="1760" t="s">
        <v>35</v>
      </c>
      <c r="W11" s="1790" t="s">
        <v>34</v>
      </c>
      <c r="X11" s="1760" t="s">
        <v>35</v>
      </c>
      <c r="Y11" s="1790" t="s">
        <v>34</v>
      </c>
      <c r="Z11" s="1760" t="s">
        <v>35</v>
      </c>
      <c r="AA11" s="1790" t="s">
        <v>34</v>
      </c>
      <c r="AB11" s="1760" t="s">
        <v>35</v>
      </c>
      <c r="AC11" s="1790" t="s">
        <v>34</v>
      </c>
      <c r="AD11" s="1760" t="s">
        <v>35</v>
      </c>
      <c r="AE11" s="1790" t="s">
        <v>34</v>
      </c>
      <c r="AF11" s="1760" t="s">
        <v>35</v>
      </c>
      <c r="AG11" s="1818" t="s">
        <v>34</v>
      </c>
      <c r="AH11" s="1759" t="s">
        <v>35</v>
      </c>
      <c r="AI11" s="1790" t="s">
        <v>34</v>
      </c>
      <c r="AJ11" s="1760" t="s">
        <v>35</v>
      </c>
      <c r="AK11" s="1818" t="s">
        <v>34</v>
      </c>
      <c r="AL11" s="1760" t="s">
        <v>35</v>
      </c>
      <c r="AM11" s="2550"/>
      <c r="AN11" s="2835"/>
      <c r="AO11" s="2384"/>
      <c r="AP11" s="2384"/>
      <c r="AQ11" s="2402"/>
      <c r="AR11" s="2550"/>
      <c r="AS11" s="2550"/>
      <c r="AT11" s="204"/>
      <c r="AU11" s="204"/>
      <c r="AV11" s="204"/>
      <c r="AW11" s="204"/>
      <c r="AX11" s="204"/>
      <c r="AY11" s="204"/>
      <c r="AZ11" s="204"/>
      <c r="BA11" s="204"/>
      <c r="BB11" s="204"/>
      <c r="BC11" s="204"/>
      <c r="BD11" s="204"/>
      <c r="BE11" s="204"/>
      <c r="BF11" s="204"/>
      <c r="BG11" s="204"/>
      <c r="BH11" s="203"/>
      <c r="BI11" s="203"/>
      <c r="BJ11" s="203"/>
      <c r="BK11" s="203"/>
      <c r="BL11" s="203"/>
      <c r="BM11" s="203"/>
      <c r="BN11" s="203"/>
      <c r="BO11" s="203"/>
      <c r="BP11" s="203"/>
      <c r="BQ11" s="203"/>
      <c r="BR11" s="203"/>
      <c r="BS11" s="203"/>
      <c r="BT11" s="203"/>
      <c r="BU11" s="203"/>
      <c r="BV11" s="203"/>
      <c r="BW11" s="203"/>
      <c r="BX11" s="2821"/>
      <c r="BY11" s="2821"/>
      <c r="BZ11" s="2821"/>
      <c r="CA11" s="2822"/>
      <c r="CB11" s="2822"/>
      <c r="CC11" s="2822"/>
      <c r="CD11" s="2822"/>
      <c r="CE11" s="2822"/>
      <c r="CF11" s="2822"/>
      <c r="CG11" s="2829"/>
      <c r="CH11" s="2829"/>
      <c r="CI11" s="2829"/>
      <c r="CJ11" s="2829"/>
      <c r="CK11" s="2829"/>
      <c r="CL11" s="2829"/>
      <c r="CM11" s="2829"/>
    </row>
    <row r="12" spans="1:91" ht="16.399999999999999" customHeight="1" x14ac:dyDescent="0.35">
      <c r="A12" s="1883" t="s">
        <v>1784</v>
      </c>
      <c r="B12" s="2807">
        <f>SUM(C12+D12)</f>
        <v>0</v>
      </c>
      <c r="C12" s="2836">
        <f>SUM(E12+G12+I12+K12+M12+O12+Q12+S12+U12+W12+Y12+AA12+AC12+AE12+AG12+AI12+AK12)</f>
        <v>0</v>
      </c>
      <c r="D12" s="2837">
        <f t="shared" ref="C12:D15" si="0">SUM(F12+H12+J12+L12+N12+P12+R12+T12+V12+X12+Z12+AB12+AD12+AF12+AH12+AJ12+AL12)</f>
        <v>0</v>
      </c>
      <c r="E12" s="1342"/>
      <c r="F12" s="2838"/>
      <c r="G12" s="1342"/>
      <c r="H12" s="2838"/>
      <c r="I12" s="1342"/>
      <c r="J12" s="2838"/>
      <c r="K12" s="1342"/>
      <c r="L12" s="2838"/>
      <c r="M12" s="1342"/>
      <c r="N12" s="2838"/>
      <c r="O12" s="1342"/>
      <c r="P12" s="2838"/>
      <c r="Q12" s="1342"/>
      <c r="R12" s="2838"/>
      <c r="S12" s="1342"/>
      <c r="T12" s="2838"/>
      <c r="U12" s="1342"/>
      <c r="V12" s="2838"/>
      <c r="W12" s="1342"/>
      <c r="X12" s="2838"/>
      <c r="Y12" s="1342"/>
      <c r="Z12" s="2838"/>
      <c r="AA12" s="1342"/>
      <c r="AB12" s="2838"/>
      <c r="AC12" s="1342"/>
      <c r="AD12" s="2838"/>
      <c r="AE12" s="1342"/>
      <c r="AF12" s="2838"/>
      <c r="AG12" s="1342"/>
      <c r="AH12" s="2838"/>
      <c r="AI12" s="1342"/>
      <c r="AJ12" s="2838"/>
      <c r="AK12" s="1342"/>
      <c r="AL12" s="2838"/>
      <c r="AM12" s="1708"/>
      <c r="AN12" s="1342"/>
      <c r="AO12" s="2839"/>
      <c r="AP12" s="2839"/>
      <c r="AQ12" s="2838"/>
      <c r="AR12" s="1708"/>
      <c r="AS12" s="1708"/>
      <c r="AT12" s="2840"/>
      <c r="AU12" s="1606"/>
      <c r="AV12" s="1606"/>
      <c r="AW12" s="1606"/>
      <c r="AX12" s="1606"/>
      <c r="AY12" s="1606"/>
      <c r="AZ12" s="1606"/>
      <c r="BA12" s="1606"/>
      <c r="BB12" s="1606"/>
      <c r="BC12" s="1606"/>
      <c r="BD12" s="1606"/>
      <c r="BE12" s="204"/>
      <c r="BF12" s="204"/>
      <c r="BG12" s="204"/>
      <c r="BH12" s="203"/>
      <c r="BI12" s="203"/>
      <c r="BJ12" s="203"/>
      <c r="BK12" s="203"/>
      <c r="BL12" s="203"/>
      <c r="BM12" s="203"/>
      <c r="BN12" s="203"/>
      <c r="BO12" s="203"/>
      <c r="BP12" s="203"/>
      <c r="BQ12" s="203"/>
      <c r="BR12" s="203"/>
      <c r="BS12" s="203"/>
      <c r="BT12" s="203"/>
      <c r="BU12" s="203"/>
      <c r="BV12" s="203"/>
      <c r="BW12" s="203"/>
      <c r="BX12" s="2821"/>
      <c r="BY12" s="2821"/>
      <c r="BZ12" s="2821"/>
      <c r="CA12" s="2822"/>
      <c r="CB12" s="2822"/>
      <c r="CC12" s="2822"/>
      <c r="CD12" s="2822"/>
      <c r="CE12" s="2822"/>
      <c r="CF12" s="2822"/>
      <c r="CG12" s="2829">
        <v>0</v>
      </c>
      <c r="CH12" s="2829">
        <v>0</v>
      </c>
      <c r="CI12" s="2829">
        <v>0</v>
      </c>
      <c r="CJ12" s="2829">
        <v>0</v>
      </c>
      <c r="CK12" s="2829"/>
      <c r="CL12" s="2829"/>
      <c r="CM12" s="2829"/>
    </row>
    <row r="13" spans="1:91" ht="16.399999999999999" customHeight="1" x14ac:dyDescent="0.35">
      <c r="A13" s="1768" t="s">
        <v>1785</v>
      </c>
      <c r="B13" s="2841">
        <f>SUM(C13+D13)</f>
        <v>0</v>
      </c>
      <c r="C13" s="2842">
        <f t="shared" si="0"/>
        <v>0</v>
      </c>
      <c r="D13" s="2843">
        <f t="shared" si="0"/>
        <v>0</v>
      </c>
      <c r="E13" s="35"/>
      <c r="F13" s="37"/>
      <c r="G13" s="35"/>
      <c r="H13" s="37"/>
      <c r="I13" s="35"/>
      <c r="J13" s="37"/>
      <c r="K13" s="35"/>
      <c r="L13" s="37"/>
      <c r="M13" s="35"/>
      <c r="N13" s="37"/>
      <c r="O13" s="35"/>
      <c r="P13" s="37"/>
      <c r="Q13" s="35"/>
      <c r="R13" s="37"/>
      <c r="S13" s="35"/>
      <c r="T13" s="37"/>
      <c r="U13" s="35"/>
      <c r="V13" s="37"/>
      <c r="W13" s="35"/>
      <c r="X13" s="37"/>
      <c r="Y13" s="35"/>
      <c r="Z13" s="37"/>
      <c r="AA13" s="35"/>
      <c r="AB13" s="37"/>
      <c r="AC13" s="35"/>
      <c r="AD13" s="37"/>
      <c r="AE13" s="35"/>
      <c r="AF13" s="37"/>
      <c r="AG13" s="35"/>
      <c r="AH13" s="37"/>
      <c r="AI13" s="35"/>
      <c r="AJ13" s="37"/>
      <c r="AK13" s="35"/>
      <c r="AL13" s="37"/>
      <c r="AM13" s="324"/>
      <c r="AN13" s="35"/>
      <c r="AO13" s="118"/>
      <c r="AP13" s="118"/>
      <c r="AQ13" s="37"/>
      <c r="AR13" s="324"/>
      <c r="AS13" s="324"/>
      <c r="AT13" s="2840"/>
      <c r="AU13" s="1606"/>
      <c r="AV13" s="1606"/>
      <c r="AW13" s="1606"/>
      <c r="AX13" s="1606"/>
      <c r="AY13" s="1606"/>
      <c r="AZ13" s="1606"/>
      <c r="BA13" s="1606"/>
      <c r="BB13" s="1606"/>
      <c r="BC13" s="1606"/>
      <c r="BD13" s="1606"/>
      <c r="BE13" s="204"/>
      <c r="BF13" s="204"/>
      <c r="BG13" s="204"/>
      <c r="BH13" s="203"/>
      <c r="BI13" s="203"/>
      <c r="BJ13" s="203"/>
      <c r="BK13" s="203"/>
      <c r="BL13" s="203"/>
      <c r="BM13" s="203"/>
      <c r="BN13" s="203"/>
      <c r="BO13" s="203"/>
      <c r="BP13" s="203"/>
      <c r="BQ13" s="203"/>
      <c r="BR13" s="203"/>
      <c r="BS13" s="203"/>
      <c r="BT13" s="203"/>
      <c r="BU13" s="203"/>
      <c r="BV13" s="203"/>
      <c r="BW13" s="203"/>
      <c r="BX13" s="2821"/>
      <c r="BY13" s="2821"/>
      <c r="BZ13" s="2821"/>
      <c r="CA13" s="2822"/>
      <c r="CB13" s="2822"/>
      <c r="CC13" s="2822"/>
      <c r="CD13" s="2822"/>
      <c r="CE13" s="2822"/>
      <c r="CF13" s="2822"/>
      <c r="CG13" s="2829">
        <v>0</v>
      </c>
      <c r="CH13" s="2829">
        <v>0</v>
      </c>
      <c r="CI13" s="2829">
        <v>0</v>
      </c>
      <c r="CJ13" s="2829">
        <v>0</v>
      </c>
      <c r="CK13" s="2829"/>
      <c r="CL13" s="2829"/>
      <c r="CM13" s="2829"/>
    </row>
    <row r="14" spans="1:91" ht="16.399999999999999" customHeight="1" x14ac:dyDescent="0.35">
      <c r="A14" s="323" t="s">
        <v>1786</v>
      </c>
      <c r="B14" s="2767">
        <f>SUM(C14+D14)</f>
        <v>0</v>
      </c>
      <c r="C14" s="2760">
        <f t="shared" si="0"/>
        <v>0</v>
      </c>
      <c r="D14" s="2844">
        <f t="shared" si="0"/>
        <v>0</v>
      </c>
      <c r="E14" s="35"/>
      <c r="F14" s="37"/>
      <c r="G14" s="35"/>
      <c r="H14" s="37"/>
      <c r="I14" s="35"/>
      <c r="J14" s="37"/>
      <c r="K14" s="35"/>
      <c r="L14" s="37"/>
      <c r="M14" s="35"/>
      <c r="N14" s="37"/>
      <c r="O14" s="35"/>
      <c r="P14" s="37"/>
      <c r="Q14" s="35"/>
      <c r="R14" s="37"/>
      <c r="S14" s="35"/>
      <c r="T14" s="37"/>
      <c r="U14" s="35"/>
      <c r="V14" s="37"/>
      <c r="W14" s="35"/>
      <c r="X14" s="37"/>
      <c r="Y14" s="35"/>
      <c r="Z14" s="37"/>
      <c r="AA14" s="35"/>
      <c r="AB14" s="37"/>
      <c r="AC14" s="35"/>
      <c r="AD14" s="37"/>
      <c r="AE14" s="35"/>
      <c r="AF14" s="37"/>
      <c r="AG14" s="35"/>
      <c r="AH14" s="37"/>
      <c r="AI14" s="35"/>
      <c r="AJ14" s="37"/>
      <c r="AK14" s="35"/>
      <c r="AL14" s="37"/>
      <c r="AM14" s="324"/>
      <c r="AN14" s="38"/>
      <c r="AO14" s="1305"/>
      <c r="AP14" s="1305"/>
      <c r="AQ14" s="39"/>
      <c r="AR14" s="2845"/>
      <c r="AS14" s="2845"/>
      <c r="AT14" s="2840"/>
      <c r="AU14" s="1606"/>
      <c r="AV14" s="1606"/>
      <c r="AW14" s="1606"/>
      <c r="AX14" s="1606"/>
      <c r="AY14" s="1606"/>
      <c r="AZ14" s="1606"/>
      <c r="BA14" s="1606"/>
      <c r="BB14" s="1606"/>
      <c r="BC14" s="1606"/>
      <c r="BD14" s="1606"/>
      <c r="BE14" s="204"/>
      <c r="BF14" s="204"/>
      <c r="BG14" s="204"/>
      <c r="BH14" s="203"/>
      <c r="BI14" s="203"/>
      <c r="BJ14" s="203"/>
      <c r="BK14" s="203"/>
      <c r="BL14" s="203"/>
      <c r="BM14" s="203"/>
      <c r="BN14" s="203"/>
      <c r="BO14" s="203"/>
      <c r="BP14" s="203"/>
      <c r="BQ14" s="203"/>
      <c r="BR14" s="203"/>
      <c r="BS14" s="203"/>
      <c r="BT14" s="203"/>
      <c r="BU14" s="203"/>
      <c r="BV14" s="203"/>
      <c r="BW14" s="203"/>
      <c r="BX14" s="2821"/>
      <c r="BY14" s="2821"/>
      <c r="BZ14" s="2821"/>
      <c r="CA14" s="2822"/>
      <c r="CB14" s="2822"/>
      <c r="CC14" s="2822"/>
      <c r="CD14" s="2822"/>
      <c r="CE14" s="2822"/>
      <c r="CF14" s="2822"/>
      <c r="CG14" s="2829">
        <v>0</v>
      </c>
      <c r="CH14" s="2829">
        <v>0</v>
      </c>
      <c r="CI14" s="2829"/>
      <c r="CJ14" s="2829"/>
      <c r="CK14" s="2829"/>
      <c r="CL14" s="2829"/>
      <c r="CM14" s="2829"/>
    </row>
    <row r="15" spans="1:91" ht="16.399999999999999" customHeight="1" x14ac:dyDescent="0.35">
      <c r="A15" s="2846" t="s">
        <v>1787</v>
      </c>
      <c r="B15" s="2812">
        <f>SUM(C15+D15)</f>
        <v>0</v>
      </c>
      <c r="C15" s="2813">
        <f>SUM(E15+G15+I15+K15+M15+O15+Q15+S15+U15+W15+Y15+AA15+AC15+AE15+AG15+AI15+AK15)</f>
        <v>0</v>
      </c>
      <c r="D15" s="1640">
        <f t="shared" si="0"/>
        <v>0</v>
      </c>
      <c r="E15" s="84"/>
      <c r="F15" s="83"/>
      <c r="G15" s="84"/>
      <c r="H15" s="83"/>
      <c r="I15" s="84"/>
      <c r="J15" s="83"/>
      <c r="K15" s="84"/>
      <c r="L15" s="83"/>
      <c r="M15" s="84"/>
      <c r="N15" s="83"/>
      <c r="O15" s="84"/>
      <c r="P15" s="83"/>
      <c r="Q15" s="84"/>
      <c r="R15" s="83"/>
      <c r="S15" s="84"/>
      <c r="T15" s="83"/>
      <c r="U15" s="84"/>
      <c r="V15" s="83"/>
      <c r="W15" s="84"/>
      <c r="X15" s="83"/>
      <c r="Y15" s="84"/>
      <c r="Z15" s="83"/>
      <c r="AA15" s="84"/>
      <c r="AB15" s="83"/>
      <c r="AC15" s="84"/>
      <c r="AD15" s="83"/>
      <c r="AE15" s="84"/>
      <c r="AF15" s="83"/>
      <c r="AG15" s="84"/>
      <c r="AH15" s="83"/>
      <c r="AI15" s="84"/>
      <c r="AJ15" s="83"/>
      <c r="AK15" s="84"/>
      <c r="AL15" s="83"/>
      <c r="AM15" s="195"/>
      <c r="AN15" s="1241"/>
      <c r="AO15" s="1244"/>
      <c r="AP15" s="1244"/>
      <c r="AQ15" s="1245"/>
      <c r="AR15" s="1248"/>
      <c r="AS15" s="1248"/>
      <c r="AT15" s="2840"/>
      <c r="AU15" s="1606"/>
      <c r="AV15" s="1606"/>
      <c r="AW15" s="1606"/>
      <c r="AX15" s="1606"/>
      <c r="AY15" s="1606"/>
      <c r="AZ15" s="1606"/>
      <c r="BA15" s="1606"/>
      <c r="BB15" s="1606"/>
      <c r="BC15" s="1606"/>
      <c r="BD15" s="1606"/>
      <c r="BE15" s="204"/>
      <c r="BF15" s="204"/>
      <c r="BG15" s="204"/>
      <c r="BH15" s="203"/>
      <c r="BI15" s="203"/>
      <c r="BJ15" s="203"/>
      <c r="BK15" s="203"/>
      <c r="BL15" s="203"/>
      <c r="BM15" s="203"/>
      <c r="BN15" s="203"/>
      <c r="BO15" s="203"/>
      <c r="BP15" s="203"/>
      <c r="BQ15" s="203"/>
      <c r="BR15" s="203"/>
      <c r="BS15" s="203"/>
      <c r="BT15" s="203"/>
      <c r="BU15" s="203"/>
      <c r="BV15" s="203"/>
      <c r="BW15" s="203"/>
      <c r="BX15" s="2821"/>
      <c r="BY15" s="2821"/>
      <c r="BZ15" s="2821"/>
      <c r="CA15" s="2822"/>
      <c r="CB15" s="2822"/>
      <c r="CC15" s="2822"/>
      <c r="CD15" s="2822"/>
      <c r="CE15" s="2822"/>
      <c r="CF15" s="2822"/>
      <c r="CG15" s="2829">
        <v>0</v>
      </c>
      <c r="CH15" s="2829">
        <v>0</v>
      </c>
      <c r="CI15" s="2829">
        <v>0</v>
      </c>
      <c r="CJ15" s="2829">
        <v>0</v>
      </c>
      <c r="CK15" s="2829"/>
      <c r="CL15" s="2829"/>
      <c r="CM15" s="2829"/>
    </row>
    <row r="16" spans="1:91" ht="32.15" customHeight="1" x14ac:dyDescent="0.35">
      <c r="A16" s="2847" t="s">
        <v>1788</v>
      </c>
      <c r="B16" s="204"/>
      <c r="C16" s="204"/>
      <c r="D16" s="204"/>
      <c r="E16" s="204"/>
      <c r="F16" s="204"/>
      <c r="G16" s="204"/>
      <c r="H16" s="204"/>
      <c r="I16" s="204"/>
      <c r="J16" s="204"/>
      <c r="K16" s="204"/>
      <c r="L16" s="204"/>
      <c r="M16" s="204"/>
      <c r="N16" s="204"/>
      <c r="O16" s="204"/>
      <c r="P16" s="204"/>
      <c r="Q16" s="204"/>
      <c r="R16" s="204"/>
      <c r="S16" s="204"/>
      <c r="T16" s="204"/>
      <c r="U16" s="204"/>
      <c r="V16" s="204"/>
      <c r="W16" s="204"/>
      <c r="X16" s="204"/>
      <c r="Y16" s="204"/>
      <c r="Z16" s="204"/>
      <c r="AA16" s="204"/>
      <c r="AB16" s="204"/>
      <c r="AC16" s="204"/>
      <c r="AD16" s="204"/>
      <c r="AE16" s="204"/>
      <c r="AF16" s="204"/>
      <c r="AG16" s="204"/>
      <c r="AH16" s="204"/>
      <c r="AI16" s="204"/>
      <c r="AJ16" s="204"/>
      <c r="AK16" s="204"/>
      <c r="AL16" s="204"/>
      <c r="AM16" s="204"/>
      <c r="AN16" s="204"/>
      <c r="AO16" s="204"/>
      <c r="AP16" s="204"/>
      <c r="AQ16" s="204"/>
      <c r="AR16" s="204"/>
      <c r="AS16" s="204"/>
      <c r="AT16" s="204"/>
      <c r="AU16" s="204"/>
      <c r="AV16" s="204"/>
      <c r="AW16" s="204"/>
      <c r="AX16" s="204"/>
      <c r="AY16" s="204"/>
      <c r="AZ16" s="204"/>
      <c r="BA16" s="204"/>
      <c r="BB16" s="204"/>
      <c r="BC16" s="204"/>
      <c r="BD16" s="204"/>
      <c r="BE16" s="204"/>
      <c r="BF16" s="204"/>
      <c r="BG16" s="204"/>
      <c r="BH16" s="204"/>
      <c r="BI16" s="204"/>
      <c r="BJ16" s="203"/>
      <c r="BK16" s="203"/>
      <c r="BL16" s="203"/>
      <c r="BM16" s="203"/>
      <c r="BN16" s="203"/>
      <c r="BO16" s="203"/>
      <c r="BP16" s="203"/>
      <c r="BQ16" s="203"/>
      <c r="BR16" s="203"/>
      <c r="BS16" s="203"/>
      <c r="BT16" s="203"/>
      <c r="BU16" s="203"/>
      <c r="BV16" s="203"/>
      <c r="BW16" s="203"/>
      <c r="BX16" s="203"/>
      <c r="BY16" s="203"/>
      <c r="BZ16" s="203"/>
      <c r="CA16" s="2822"/>
      <c r="CB16" s="2822"/>
      <c r="CC16" s="2822"/>
      <c r="CD16" s="2822"/>
      <c r="CE16" s="2822"/>
      <c r="CF16" s="2822"/>
      <c r="CG16" s="2829"/>
      <c r="CH16" s="2829"/>
      <c r="CI16" s="2829"/>
      <c r="CJ16" s="2829"/>
      <c r="CK16" s="2829"/>
      <c r="CL16" s="2829"/>
      <c r="CM16" s="2829"/>
    </row>
    <row r="17" spans="1:105" ht="16.399999999999999" customHeight="1" x14ac:dyDescent="0.35">
      <c r="A17" s="2791" t="s">
        <v>53</v>
      </c>
      <c r="B17" s="2423" t="s">
        <v>524</v>
      </c>
      <c r="C17" s="2424"/>
      <c r="D17" s="2415"/>
      <c r="E17" s="2724" t="s">
        <v>684</v>
      </c>
      <c r="F17" s="2830"/>
      <c r="G17" s="2830"/>
      <c r="H17" s="2830"/>
      <c r="I17" s="2830"/>
      <c r="J17" s="2830"/>
      <c r="K17" s="2830"/>
      <c r="L17" s="2830"/>
      <c r="M17" s="2830"/>
      <c r="N17" s="2830"/>
      <c r="O17" s="2830"/>
      <c r="P17" s="2830"/>
      <c r="Q17" s="2830"/>
      <c r="R17" s="2830"/>
      <c r="S17" s="2830"/>
      <c r="T17" s="2830"/>
      <c r="U17" s="2830"/>
      <c r="V17" s="2830"/>
      <c r="W17" s="2830"/>
      <c r="X17" s="2830"/>
      <c r="Y17" s="2830"/>
      <c r="Z17" s="2830"/>
      <c r="AA17" s="2830"/>
      <c r="AB17" s="2830"/>
      <c r="AC17" s="2830"/>
      <c r="AD17" s="2830"/>
      <c r="AE17" s="2830"/>
      <c r="AF17" s="2830"/>
      <c r="AG17" s="2830"/>
      <c r="AH17" s="2830"/>
      <c r="AI17" s="2830"/>
      <c r="AJ17" s="2830"/>
      <c r="AK17" s="2830"/>
      <c r="AL17" s="2725"/>
      <c r="AM17" s="2545" t="s">
        <v>178</v>
      </c>
      <c r="AN17" s="2848" t="s">
        <v>1789</v>
      </c>
      <c r="AO17" s="2545" t="s">
        <v>1779</v>
      </c>
      <c r="AP17" s="2848" t="s">
        <v>14</v>
      </c>
      <c r="AQ17" s="204"/>
      <c r="AR17" s="204"/>
      <c r="AS17" s="204"/>
      <c r="AT17" s="204"/>
      <c r="AU17" s="204"/>
      <c r="AV17" s="204"/>
      <c r="AW17" s="204"/>
      <c r="AX17" s="204"/>
      <c r="AY17" s="204"/>
      <c r="AZ17" s="204"/>
      <c r="BA17" s="204"/>
      <c r="BB17" s="204"/>
      <c r="BC17" s="204"/>
      <c r="BD17" s="204"/>
      <c r="BE17" s="204"/>
      <c r="BF17" s="204"/>
      <c r="BG17" s="204"/>
      <c r="BH17" s="204"/>
      <c r="BI17" s="204"/>
      <c r="BJ17" s="204"/>
      <c r="BK17" s="203"/>
      <c r="BL17" s="203"/>
      <c r="BM17" s="203"/>
      <c r="BN17" s="203"/>
      <c r="BO17" s="203"/>
      <c r="BP17" s="203"/>
      <c r="BQ17" s="203"/>
      <c r="BR17" s="203"/>
      <c r="BS17" s="203"/>
      <c r="BT17" s="203"/>
      <c r="BU17" s="203"/>
      <c r="BV17" s="203"/>
      <c r="BW17" s="203"/>
      <c r="BX17" s="203"/>
      <c r="BY17" s="2821"/>
      <c r="BZ17" s="2821"/>
      <c r="CA17" s="2821"/>
      <c r="CB17" s="2822"/>
      <c r="CC17" s="2822"/>
      <c r="CD17" s="2822"/>
      <c r="CE17" s="2822"/>
      <c r="CF17" s="2822"/>
      <c r="CG17" s="2822"/>
      <c r="CH17" s="2829"/>
      <c r="CI17" s="2829"/>
      <c r="CJ17" s="2829"/>
      <c r="CK17" s="2829"/>
      <c r="CL17" s="2829"/>
      <c r="CM17" s="2829"/>
      <c r="CN17" s="2829"/>
      <c r="CO17" s="2822"/>
      <c r="CP17" s="2822"/>
      <c r="CQ17" s="2822"/>
      <c r="CR17" s="2822"/>
      <c r="CS17" s="2822"/>
      <c r="CT17" s="2822"/>
      <c r="CU17" s="2822"/>
      <c r="CV17" s="2822"/>
      <c r="CW17" s="2822"/>
      <c r="CX17" s="2822"/>
      <c r="CY17" s="2822"/>
      <c r="CZ17" s="2822"/>
      <c r="DA17" s="2822"/>
    </row>
    <row r="18" spans="1:105" x14ac:dyDescent="0.35">
      <c r="A18" s="2794"/>
      <c r="B18" s="2549"/>
      <c r="C18" s="2426"/>
      <c r="D18" s="2416"/>
      <c r="E18" s="2724" t="s">
        <v>633</v>
      </c>
      <c r="F18" s="2725"/>
      <c r="G18" s="2724" t="s">
        <v>634</v>
      </c>
      <c r="H18" s="2725"/>
      <c r="I18" s="2724" t="s">
        <v>635</v>
      </c>
      <c r="J18" s="2725"/>
      <c r="K18" s="2724" t="s">
        <v>636</v>
      </c>
      <c r="L18" s="2725"/>
      <c r="M18" s="2724" t="s">
        <v>637</v>
      </c>
      <c r="N18" s="2725"/>
      <c r="O18" s="2546" t="s">
        <v>638</v>
      </c>
      <c r="P18" s="2547"/>
      <c r="Q18" s="2546" t="s">
        <v>639</v>
      </c>
      <c r="R18" s="2547"/>
      <c r="S18" s="2546" t="s">
        <v>640</v>
      </c>
      <c r="T18" s="2547"/>
      <c r="U18" s="2546" t="s">
        <v>641</v>
      </c>
      <c r="V18" s="2547"/>
      <c r="W18" s="2546" t="s">
        <v>642</v>
      </c>
      <c r="X18" s="2547"/>
      <c r="Y18" s="2546" t="s">
        <v>643</v>
      </c>
      <c r="Z18" s="2547"/>
      <c r="AA18" s="2546" t="s">
        <v>644</v>
      </c>
      <c r="AB18" s="2547"/>
      <c r="AC18" s="2546" t="s">
        <v>645</v>
      </c>
      <c r="AD18" s="2547"/>
      <c r="AE18" s="2546" t="s">
        <v>646</v>
      </c>
      <c r="AF18" s="2547"/>
      <c r="AG18" s="2546" t="s">
        <v>647</v>
      </c>
      <c r="AH18" s="2547"/>
      <c r="AI18" s="2546" t="s">
        <v>648</v>
      </c>
      <c r="AJ18" s="2547"/>
      <c r="AK18" s="2546" t="s">
        <v>649</v>
      </c>
      <c r="AL18" s="2547"/>
      <c r="AM18" s="2795"/>
      <c r="AN18" s="2849"/>
      <c r="AO18" s="2795"/>
      <c r="AP18" s="2849"/>
      <c r="AQ18" s="204"/>
      <c r="AR18" s="204"/>
      <c r="AS18" s="204"/>
      <c r="AT18" s="204"/>
      <c r="AU18" s="204"/>
      <c r="AV18" s="204"/>
      <c r="AW18" s="204"/>
      <c r="AX18" s="204"/>
      <c r="AY18" s="204"/>
      <c r="AZ18" s="204"/>
      <c r="BA18" s="204"/>
      <c r="BB18" s="204"/>
      <c r="BC18" s="204"/>
      <c r="BD18" s="204"/>
      <c r="BE18" s="204"/>
      <c r="BF18" s="204"/>
      <c r="BG18" s="204"/>
      <c r="BH18" s="204"/>
      <c r="BI18" s="204"/>
      <c r="BJ18" s="204"/>
      <c r="BK18" s="203"/>
      <c r="BL18" s="203"/>
      <c r="BM18" s="203"/>
      <c r="BN18" s="203"/>
      <c r="BO18" s="203"/>
      <c r="BP18" s="203"/>
      <c r="BQ18" s="203"/>
      <c r="BR18" s="203"/>
      <c r="BS18" s="203"/>
      <c r="BT18" s="203"/>
      <c r="BU18" s="203"/>
      <c r="BV18" s="203"/>
      <c r="BW18" s="203"/>
      <c r="BX18" s="203"/>
      <c r="BY18" s="2821"/>
      <c r="BZ18" s="2821"/>
      <c r="CA18" s="2821"/>
      <c r="CB18" s="2822"/>
      <c r="CC18" s="2822"/>
      <c r="CD18" s="2822"/>
      <c r="CE18" s="2822"/>
      <c r="CF18" s="2822"/>
      <c r="CG18" s="2822"/>
      <c r="CH18" s="2829"/>
      <c r="CI18" s="2829"/>
      <c r="CJ18" s="2829"/>
      <c r="CK18" s="2829"/>
      <c r="CL18" s="2829"/>
      <c r="CM18" s="2829"/>
      <c r="CN18" s="2829"/>
      <c r="CO18" s="2822"/>
      <c r="CP18" s="2822"/>
      <c r="CQ18" s="2822"/>
      <c r="CR18" s="2822"/>
      <c r="CS18" s="2822"/>
      <c r="CT18" s="2822"/>
      <c r="CU18" s="2822"/>
      <c r="CV18" s="2822"/>
      <c r="CW18" s="2822"/>
      <c r="CX18" s="2822"/>
      <c r="CY18" s="2822"/>
      <c r="CZ18" s="2822"/>
      <c r="DA18" s="2822"/>
    </row>
    <row r="19" spans="1:105" ht="29.25" customHeight="1" x14ac:dyDescent="0.35">
      <c r="A19" s="2799"/>
      <c r="B19" s="2557" t="s">
        <v>33</v>
      </c>
      <c r="C19" s="2850" t="s">
        <v>216</v>
      </c>
      <c r="D19" s="2851" t="s">
        <v>35</v>
      </c>
      <c r="E19" s="2551" t="s">
        <v>216</v>
      </c>
      <c r="F19" s="2851" t="s">
        <v>35</v>
      </c>
      <c r="G19" s="2551" t="s">
        <v>216</v>
      </c>
      <c r="H19" s="2851" t="s">
        <v>35</v>
      </c>
      <c r="I19" s="2551" t="s">
        <v>216</v>
      </c>
      <c r="J19" s="2851" t="s">
        <v>35</v>
      </c>
      <c r="K19" s="2551" t="s">
        <v>216</v>
      </c>
      <c r="L19" s="2851" t="s">
        <v>35</v>
      </c>
      <c r="M19" s="2551" t="s">
        <v>216</v>
      </c>
      <c r="N19" s="2851" t="s">
        <v>35</v>
      </c>
      <c r="O19" s="2551" t="s">
        <v>216</v>
      </c>
      <c r="P19" s="2851" t="s">
        <v>35</v>
      </c>
      <c r="Q19" s="2551" t="s">
        <v>216</v>
      </c>
      <c r="R19" s="2851" t="s">
        <v>35</v>
      </c>
      <c r="S19" s="2551" t="s">
        <v>216</v>
      </c>
      <c r="T19" s="2851" t="s">
        <v>35</v>
      </c>
      <c r="U19" s="2551" t="s">
        <v>216</v>
      </c>
      <c r="V19" s="2851" t="s">
        <v>35</v>
      </c>
      <c r="W19" s="2551" t="s">
        <v>216</v>
      </c>
      <c r="X19" s="2851" t="s">
        <v>35</v>
      </c>
      <c r="Y19" s="2551" t="s">
        <v>216</v>
      </c>
      <c r="Z19" s="2851" t="s">
        <v>35</v>
      </c>
      <c r="AA19" s="2551" t="s">
        <v>216</v>
      </c>
      <c r="AB19" s="2851" t="s">
        <v>35</v>
      </c>
      <c r="AC19" s="2551" t="s">
        <v>216</v>
      </c>
      <c r="AD19" s="2851" t="s">
        <v>35</v>
      </c>
      <c r="AE19" s="2551" t="s">
        <v>216</v>
      </c>
      <c r="AF19" s="2851" t="s">
        <v>35</v>
      </c>
      <c r="AG19" s="2551" t="s">
        <v>216</v>
      </c>
      <c r="AH19" s="2851" t="s">
        <v>35</v>
      </c>
      <c r="AI19" s="2551" t="s">
        <v>216</v>
      </c>
      <c r="AJ19" s="2851" t="s">
        <v>35</v>
      </c>
      <c r="AK19" s="2551" t="s">
        <v>216</v>
      </c>
      <c r="AL19" s="2851" t="s">
        <v>35</v>
      </c>
      <c r="AM19" s="2550"/>
      <c r="AN19" s="2852"/>
      <c r="AO19" s="2550"/>
      <c r="AP19" s="2852"/>
      <c r="AQ19" s="204"/>
      <c r="AR19" s="204"/>
      <c r="AS19" s="204"/>
      <c r="AT19" s="204"/>
      <c r="AU19" s="204"/>
      <c r="AV19" s="204"/>
      <c r="AW19" s="204"/>
      <c r="AX19" s="204"/>
      <c r="AY19" s="204"/>
      <c r="AZ19" s="204"/>
      <c r="BA19" s="204"/>
      <c r="BB19" s="204"/>
      <c r="BC19" s="204"/>
      <c r="BD19" s="204"/>
      <c r="BE19" s="204"/>
      <c r="BF19" s="204"/>
      <c r="BG19" s="204"/>
      <c r="BH19" s="204"/>
      <c r="BI19" s="204"/>
      <c r="BJ19" s="204"/>
      <c r="BK19" s="203"/>
      <c r="BL19" s="203"/>
      <c r="BM19" s="203"/>
      <c r="BN19" s="203"/>
      <c r="BO19" s="203"/>
      <c r="BP19" s="203"/>
      <c r="BQ19" s="203"/>
      <c r="BR19" s="203"/>
      <c r="BS19" s="203"/>
      <c r="BT19" s="203"/>
      <c r="BU19" s="203"/>
      <c r="BV19" s="203"/>
      <c r="BW19" s="203"/>
      <c r="BX19" s="203"/>
      <c r="BY19" s="2821"/>
      <c r="BZ19" s="2821"/>
      <c r="CA19" s="2821"/>
      <c r="CB19" s="2822"/>
      <c r="CC19" s="2822"/>
      <c r="CD19" s="2822"/>
      <c r="CE19" s="2822"/>
      <c r="CF19" s="2822"/>
      <c r="CG19" s="2822"/>
      <c r="CH19" s="2829"/>
      <c r="CI19" s="2829"/>
      <c r="CJ19" s="2829"/>
      <c r="CK19" s="2829"/>
      <c r="CL19" s="2829"/>
      <c r="CM19" s="2829"/>
      <c r="CN19" s="2829"/>
      <c r="CO19" s="2822"/>
      <c r="CP19" s="2822"/>
      <c r="CQ19" s="2822"/>
      <c r="CR19" s="2822"/>
      <c r="CS19" s="2822"/>
      <c r="CT19" s="2822"/>
      <c r="CU19" s="2822"/>
      <c r="CV19" s="2822"/>
      <c r="CW19" s="2822"/>
      <c r="CX19" s="2822"/>
      <c r="CY19" s="2822"/>
      <c r="CZ19" s="2822"/>
      <c r="DA19" s="2822"/>
    </row>
    <row r="20" spans="1:105" ht="16.399999999999999" customHeight="1" x14ac:dyDescent="0.35">
      <c r="A20" s="2853" t="s">
        <v>217</v>
      </c>
      <c r="B20" s="2854">
        <f t="shared" ref="B20:B25" si="1">SUM(C20+D20)</f>
        <v>0</v>
      </c>
      <c r="C20" s="1485">
        <f t="shared" ref="C20:D25" si="2">SUM(E20+G20+I20+K20+M20+O20+Q20+S20+U20+W20+Y20+AA20+AC20+AE20+AG20+AI20+AK20)</f>
        <v>0</v>
      </c>
      <c r="D20" s="1767">
        <f t="shared" si="2"/>
        <v>0</v>
      </c>
      <c r="E20" s="55"/>
      <c r="F20" s="327"/>
      <c r="G20" s="55"/>
      <c r="H20" s="327"/>
      <c r="I20" s="55"/>
      <c r="J20" s="1881"/>
      <c r="K20" s="55"/>
      <c r="L20" s="1881"/>
      <c r="M20" s="55"/>
      <c r="N20" s="1881"/>
      <c r="O20" s="2576"/>
      <c r="P20" s="1881"/>
      <c r="Q20" s="2576"/>
      <c r="R20" s="1881"/>
      <c r="S20" s="2576"/>
      <c r="T20" s="1881"/>
      <c r="U20" s="2576"/>
      <c r="V20" s="1881"/>
      <c r="W20" s="2576"/>
      <c r="X20" s="1881"/>
      <c r="Y20" s="2576"/>
      <c r="Z20" s="1881"/>
      <c r="AA20" s="2576"/>
      <c r="AB20" s="1881"/>
      <c r="AC20" s="2576"/>
      <c r="AD20" s="1881"/>
      <c r="AE20" s="2576"/>
      <c r="AF20" s="1881"/>
      <c r="AG20" s="2576"/>
      <c r="AH20" s="1881"/>
      <c r="AI20" s="2576"/>
      <c r="AJ20" s="1881"/>
      <c r="AK20" s="2576"/>
      <c r="AL20" s="1881"/>
      <c r="AM20" s="188"/>
      <c r="AN20" s="188"/>
      <c r="AO20" s="188"/>
      <c r="AP20" s="188"/>
      <c r="AQ20" s="1606"/>
      <c r="AR20" s="1606"/>
      <c r="AS20" s="1606"/>
      <c r="AT20" s="1606"/>
      <c r="AU20" s="1606"/>
      <c r="AV20" s="1606"/>
      <c r="AW20" s="1606"/>
      <c r="AX20" s="1606"/>
      <c r="AY20" s="1606"/>
      <c r="AZ20" s="1606"/>
      <c r="BA20" s="204"/>
      <c r="BB20" s="204"/>
      <c r="BC20" s="204"/>
      <c r="BD20" s="204"/>
      <c r="BE20" s="204"/>
      <c r="BF20" s="204"/>
      <c r="BG20" s="204"/>
      <c r="BH20" s="204"/>
      <c r="BI20" s="204"/>
      <c r="BJ20" s="204"/>
      <c r="BK20" s="203"/>
      <c r="BL20" s="203"/>
      <c r="BM20" s="203"/>
      <c r="BN20" s="203"/>
      <c r="BO20" s="203"/>
      <c r="BP20" s="203"/>
      <c r="BQ20" s="203"/>
      <c r="BR20" s="203"/>
      <c r="BS20" s="203"/>
      <c r="BT20" s="203"/>
      <c r="BU20" s="203"/>
      <c r="BV20" s="203"/>
      <c r="BW20" s="203"/>
      <c r="BX20" s="203"/>
      <c r="BY20" s="2821"/>
      <c r="BZ20" s="2821"/>
      <c r="CA20" s="2821"/>
      <c r="CB20" s="2822"/>
      <c r="CC20" s="2822"/>
      <c r="CD20" s="2822"/>
      <c r="CE20" s="2822"/>
      <c r="CF20" s="2822"/>
      <c r="CG20" s="2822"/>
      <c r="CH20" s="2829">
        <v>0</v>
      </c>
      <c r="CI20" s="2829">
        <v>0</v>
      </c>
      <c r="CJ20" s="2829"/>
      <c r="CK20" s="2829"/>
      <c r="CL20" s="2829"/>
      <c r="CM20" s="2829"/>
      <c r="CN20" s="2829"/>
      <c r="CO20" s="2822"/>
      <c r="CP20" s="2822"/>
      <c r="CQ20" s="2822"/>
      <c r="CR20" s="2822"/>
      <c r="CS20" s="2822"/>
      <c r="CT20" s="2822"/>
      <c r="CU20" s="2822"/>
      <c r="CV20" s="2822"/>
      <c r="CW20" s="2822"/>
      <c r="CX20" s="2822"/>
      <c r="CY20" s="2822"/>
      <c r="CZ20" s="2822"/>
      <c r="DA20" s="2822"/>
    </row>
    <row r="21" spans="1:105" ht="16.399999999999999" customHeight="1" x14ac:dyDescent="0.35">
      <c r="A21" s="2855" t="s">
        <v>56</v>
      </c>
      <c r="B21" s="2854">
        <f t="shared" si="1"/>
        <v>0</v>
      </c>
      <c r="C21" s="1485">
        <f t="shared" si="2"/>
        <v>0</v>
      </c>
      <c r="D21" s="1486">
        <f t="shared" si="2"/>
        <v>0</v>
      </c>
      <c r="E21" s="35"/>
      <c r="F21" s="36"/>
      <c r="G21" s="35"/>
      <c r="H21" s="36"/>
      <c r="I21" s="35"/>
      <c r="J21" s="37"/>
      <c r="K21" s="35"/>
      <c r="L21" s="37"/>
      <c r="M21" s="35"/>
      <c r="N21" s="37"/>
      <c r="O21" s="44"/>
      <c r="P21" s="37"/>
      <c r="Q21" s="44"/>
      <c r="R21" s="37"/>
      <c r="S21" s="44"/>
      <c r="T21" s="37"/>
      <c r="U21" s="44"/>
      <c r="V21" s="37"/>
      <c r="W21" s="44"/>
      <c r="X21" s="37"/>
      <c r="Y21" s="44"/>
      <c r="Z21" s="37"/>
      <c r="AA21" s="44"/>
      <c r="AB21" s="37"/>
      <c r="AC21" s="44"/>
      <c r="AD21" s="37"/>
      <c r="AE21" s="44"/>
      <c r="AF21" s="37"/>
      <c r="AG21" s="44"/>
      <c r="AH21" s="37"/>
      <c r="AI21" s="44"/>
      <c r="AJ21" s="37"/>
      <c r="AK21" s="44"/>
      <c r="AL21" s="37"/>
      <c r="AM21" s="324"/>
      <c r="AN21" s="324"/>
      <c r="AO21" s="324"/>
      <c r="AP21" s="324"/>
      <c r="AQ21" s="1606"/>
      <c r="AR21" s="1606"/>
      <c r="AS21" s="1606"/>
      <c r="AT21" s="1606"/>
      <c r="AU21" s="1606"/>
      <c r="AV21" s="1606"/>
      <c r="AW21" s="1606"/>
      <c r="AX21" s="1606"/>
      <c r="AY21" s="1606"/>
      <c r="AZ21" s="1606"/>
      <c r="BA21" s="204"/>
      <c r="BB21" s="204"/>
      <c r="BC21" s="204"/>
      <c r="BD21" s="204"/>
      <c r="BE21" s="204"/>
      <c r="BF21" s="204"/>
      <c r="BG21" s="204"/>
      <c r="BH21" s="204"/>
      <c r="BI21" s="204"/>
      <c r="BJ21" s="204"/>
      <c r="BK21" s="203"/>
      <c r="BL21" s="203"/>
      <c r="BM21" s="203"/>
      <c r="BN21" s="203"/>
      <c r="BO21" s="203"/>
      <c r="BP21" s="203"/>
      <c r="BQ21" s="203"/>
      <c r="BR21" s="203"/>
      <c r="BS21" s="203"/>
      <c r="BT21" s="203"/>
      <c r="BU21" s="203"/>
      <c r="BV21" s="203"/>
      <c r="BW21" s="203"/>
      <c r="BX21" s="203"/>
      <c r="BY21" s="2821"/>
      <c r="BZ21" s="2821"/>
      <c r="CA21" s="2821"/>
      <c r="CB21" s="2822"/>
      <c r="CC21" s="2822"/>
      <c r="CD21" s="2822"/>
      <c r="CE21" s="2822"/>
      <c r="CF21" s="2822"/>
      <c r="CG21" s="2822"/>
      <c r="CH21" s="2829">
        <v>0</v>
      </c>
      <c r="CI21" s="2829">
        <v>0</v>
      </c>
      <c r="CJ21" s="2829"/>
      <c r="CK21" s="2829"/>
      <c r="CL21" s="2829"/>
      <c r="CM21" s="2829"/>
      <c r="CN21" s="2829"/>
      <c r="CO21" s="2822"/>
      <c r="CP21" s="2822"/>
      <c r="CQ21" s="2822"/>
      <c r="CR21" s="2822"/>
      <c r="CS21" s="2822"/>
      <c r="CT21" s="2822"/>
      <c r="CU21" s="2822"/>
      <c r="CV21" s="2822"/>
      <c r="CW21" s="2822"/>
      <c r="CX21" s="2822"/>
      <c r="CY21" s="2822"/>
      <c r="CZ21" s="2822"/>
      <c r="DA21" s="2822"/>
    </row>
    <row r="22" spans="1:105" s="2822" customFormat="1" ht="16.399999999999999" customHeight="1" x14ac:dyDescent="0.25">
      <c r="A22" s="2855" t="s">
        <v>77</v>
      </c>
      <c r="B22" s="2854">
        <f t="shared" si="1"/>
        <v>0</v>
      </c>
      <c r="C22" s="1485">
        <f t="shared" si="2"/>
        <v>0</v>
      </c>
      <c r="D22" s="1486">
        <f t="shared" si="2"/>
        <v>0</v>
      </c>
      <c r="E22" s="35"/>
      <c r="F22" s="36"/>
      <c r="G22" s="35"/>
      <c r="H22" s="36"/>
      <c r="I22" s="35"/>
      <c r="J22" s="37"/>
      <c r="K22" s="35"/>
      <c r="L22" s="37"/>
      <c r="M22" s="35"/>
      <c r="N22" s="37"/>
      <c r="O22" s="44"/>
      <c r="P22" s="37"/>
      <c r="Q22" s="44"/>
      <c r="R22" s="37"/>
      <c r="S22" s="44"/>
      <c r="T22" s="37"/>
      <c r="U22" s="44"/>
      <c r="V22" s="37"/>
      <c r="W22" s="44"/>
      <c r="X22" s="37"/>
      <c r="Y22" s="44"/>
      <c r="Z22" s="37"/>
      <c r="AA22" s="44"/>
      <c r="AB22" s="37"/>
      <c r="AC22" s="44"/>
      <c r="AD22" s="37"/>
      <c r="AE22" s="44"/>
      <c r="AF22" s="37"/>
      <c r="AG22" s="44"/>
      <c r="AH22" s="37"/>
      <c r="AI22" s="44"/>
      <c r="AJ22" s="37"/>
      <c r="AK22" s="44"/>
      <c r="AL22" s="37"/>
      <c r="AM22" s="324"/>
      <c r="AN22" s="324"/>
      <c r="AO22" s="324"/>
      <c r="AP22" s="324"/>
      <c r="AQ22" s="1606"/>
      <c r="AR22" s="1606"/>
      <c r="AS22" s="1606"/>
      <c r="AT22" s="1606"/>
      <c r="AU22" s="1606"/>
      <c r="AV22" s="1606"/>
      <c r="AW22" s="1606"/>
      <c r="AX22" s="1606"/>
      <c r="AY22" s="1606"/>
      <c r="AZ22" s="1606"/>
      <c r="BA22" s="204"/>
      <c r="BB22" s="204"/>
      <c r="BC22" s="204"/>
      <c r="BD22" s="204"/>
      <c r="BE22" s="204"/>
      <c r="BF22" s="204"/>
      <c r="BG22" s="204"/>
      <c r="BH22" s="204"/>
      <c r="BI22" s="204"/>
      <c r="BJ22" s="204"/>
      <c r="BK22" s="203"/>
      <c r="BL22" s="203"/>
      <c r="BM22" s="203"/>
      <c r="BN22" s="203"/>
      <c r="BO22" s="203"/>
      <c r="BP22" s="203"/>
      <c r="BQ22" s="203"/>
      <c r="BR22" s="203"/>
      <c r="BS22" s="203"/>
      <c r="BT22" s="203"/>
      <c r="BU22" s="203"/>
      <c r="BV22" s="203"/>
      <c r="BW22" s="203"/>
      <c r="BX22" s="203"/>
      <c r="BY22" s="2821"/>
      <c r="BZ22" s="2821"/>
      <c r="CA22" s="2821"/>
      <c r="CH22" s="2829">
        <v>0</v>
      </c>
      <c r="CI22" s="2829">
        <v>0</v>
      </c>
      <c r="CJ22" s="2829"/>
      <c r="CK22" s="2829"/>
      <c r="CL22" s="2829"/>
      <c r="CM22" s="2829"/>
      <c r="CN22" s="2829"/>
    </row>
    <row r="23" spans="1:105" s="2822" customFormat="1" ht="16.399999999999999" customHeight="1" x14ac:dyDescent="0.25">
      <c r="A23" s="2856" t="s">
        <v>1790</v>
      </c>
      <c r="B23" s="2857">
        <f t="shared" si="1"/>
        <v>0</v>
      </c>
      <c r="C23" s="1491">
        <f t="shared" si="2"/>
        <v>0</v>
      </c>
      <c r="D23" s="1640">
        <f t="shared" si="2"/>
        <v>0</v>
      </c>
      <c r="E23" s="84"/>
      <c r="F23" s="85"/>
      <c r="G23" s="84"/>
      <c r="H23" s="85"/>
      <c r="I23" s="84"/>
      <c r="J23" s="83"/>
      <c r="K23" s="84"/>
      <c r="L23" s="83"/>
      <c r="M23" s="84"/>
      <c r="N23" s="83"/>
      <c r="O23" s="87"/>
      <c r="P23" s="83"/>
      <c r="Q23" s="87"/>
      <c r="R23" s="83"/>
      <c r="S23" s="87"/>
      <c r="T23" s="83"/>
      <c r="U23" s="87"/>
      <c r="V23" s="83"/>
      <c r="W23" s="87"/>
      <c r="X23" s="83"/>
      <c r="Y23" s="87"/>
      <c r="Z23" s="83"/>
      <c r="AA23" s="87"/>
      <c r="AB23" s="83"/>
      <c r="AC23" s="87"/>
      <c r="AD23" s="83"/>
      <c r="AE23" s="87"/>
      <c r="AF23" s="83"/>
      <c r="AG23" s="87"/>
      <c r="AH23" s="83"/>
      <c r="AI23" s="87"/>
      <c r="AJ23" s="83"/>
      <c r="AK23" s="87"/>
      <c r="AL23" s="83"/>
      <c r="AM23" s="195"/>
      <c r="AN23" s="195"/>
      <c r="AO23" s="195"/>
      <c r="AP23" s="195"/>
      <c r="AQ23" s="1606"/>
      <c r="AR23" s="1606"/>
      <c r="AS23" s="1606"/>
      <c r="AT23" s="1606"/>
      <c r="AU23" s="1606"/>
      <c r="AV23" s="1606"/>
      <c r="AW23" s="1606"/>
      <c r="AX23" s="1606"/>
      <c r="AY23" s="1606"/>
      <c r="AZ23" s="1606"/>
      <c r="BA23" s="204"/>
      <c r="BB23" s="204"/>
      <c r="BC23" s="204"/>
      <c r="BD23" s="204"/>
      <c r="BE23" s="204"/>
      <c r="BF23" s="204"/>
      <c r="BG23" s="204"/>
      <c r="BH23" s="204"/>
      <c r="BI23" s="204"/>
      <c r="BJ23" s="204"/>
      <c r="BK23" s="203"/>
      <c r="BL23" s="203"/>
      <c r="BM23" s="203"/>
      <c r="BN23" s="203"/>
      <c r="BO23" s="203"/>
      <c r="BP23" s="203"/>
      <c r="BQ23" s="203"/>
      <c r="BR23" s="203"/>
      <c r="BS23" s="203"/>
      <c r="BT23" s="203"/>
      <c r="BU23" s="203"/>
      <c r="BV23" s="203"/>
      <c r="BW23" s="203"/>
      <c r="BX23" s="203"/>
      <c r="BY23" s="2821"/>
      <c r="BZ23" s="2821"/>
      <c r="CA23" s="2821"/>
      <c r="CH23" s="2829"/>
      <c r="CI23" s="2829"/>
      <c r="CJ23" s="2829"/>
      <c r="CK23" s="2829"/>
      <c r="CL23" s="2829"/>
      <c r="CM23" s="2829"/>
      <c r="CN23" s="2829"/>
    </row>
    <row r="24" spans="1:105" s="2822" customFormat="1" ht="16.399999999999999" customHeight="1" x14ac:dyDescent="0.25">
      <c r="A24" s="2858" t="s">
        <v>1791</v>
      </c>
      <c r="B24" s="2859">
        <f t="shared" si="1"/>
        <v>0</v>
      </c>
      <c r="C24" s="2860">
        <f t="shared" si="2"/>
        <v>0</v>
      </c>
      <c r="D24" s="1486">
        <f t="shared" si="2"/>
        <v>0</v>
      </c>
      <c r="E24" s="35"/>
      <c r="F24" s="36"/>
      <c r="G24" s="35"/>
      <c r="H24" s="36"/>
      <c r="I24" s="35"/>
      <c r="J24" s="37"/>
      <c r="K24" s="117"/>
      <c r="L24" s="36"/>
      <c r="M24" s="35"/>
      <c r="N24" s="36"/>
      <c r="O24" s="35"/>
      <c r="P24" s="36"/>
      <c r="Q24" s="35"/>
      <c r="R24" s="36"/>
      <c r="S24" s="35"/>
      <c r="T24" s="36"/>
      <c r="U24" s="35"/>
      <c r="V24" s="36"/>
      <c r="W24" s="35"/>
      <c r="X24" s="36"/>
      <c r="Y24" s="35"/>
      <c r="Z24" s="36"/>
      <c r="AA24" s="35"/>
      <c r="AB24" s="36"/>
      <c r="AC24" s="35"/>
      <c r="AD24" s="36"/>
      <c r="AE24" s="35"/>
      <c r="AF24" s="36"/>
      <c r="AG24" s="35"/>
      <c r="AH24" s="36"/>
      <c r="AI24" s="35"/>
      <c r="AJ24" s="36"/>
      <c r="AK24" s="35"/>
      <c r="AL24" s="1844"/>
      <c r="AM24" s="36"/>
      <c r="AN24" s="36"/>
      <c r="AO24" s="36"/>
      <c r="AP24" s="36"/>
      <c r="AQ24" s="1606"/>
      <c r="AR24" s="1606"/>
      <c r="AS24" s="1606"/>
      <c r="AT24" s="1606"/>
      <c r="AU24" s="1606"/>
      <c r="AV24" s="1606"/>
      <c r="AW24" s="1606"/>
      <c r="AX24" s="1606"/>
      <c r="AY24" s="1606"/>
      <c r="AZ24" s="1606"/>
      <c r="BA24" s="204"/>
      <c r="BB24" s="204"/>
      <c r="BC24" s="204"/>
      <c r="BD24" s="204"/>
      <c r="BE24" s="204"/>
      <c r="BF24" s="204"/>
      <c r="BG24" s="204"/>
      <c r="BH24" s="204"/>
      <c r="BI24" s="204"/>
      <c r="BJ24" s="204"/>
      <c r="BK24" s="203"/>
      <c r="BL24" s="203"/>
      <c r="BM24" s="203"/>
      <c r="BN24" s="203"/>
      <c r="BO24" s="203"/>
      <c r="BP24" s="203"/>
      <c r="BQ24" s="203"/>
      <c r="BR24" s="203"/>
      <c r="BS24" s="203"/>
      <c r="BT24" s="203"/>
      <c r="BU24" s="203"/>
      <c r="BV24" s="203"/>
      <c r="BW24" s="203"/>
      <c r="BX24" s="203"/>
      <c r="BY24" s="2821"/>
      <c r="BZ24" s="2821"/>
      <c r="CA24" s="2821"/>
      <c r="CH24" s="2829"/>
      <c r="CI24" s="2829"/>
      <c r="CJ24" s="2829"/>
      <c r="CK24" s="2829"/>
      <c r="CL24" s="2829"/>
      <c r="CM24" s="2829"/>
      <c r="CN24" s="2829"/>
    </row>
    <row r="25" spans="1:105" s="2822" customFormat="1" ht="16.399999999999999" customHeight="1" x14ac:dyDescent="0.25">
      <c r="A25" s="2858" t="s">
        <v>1792</v>
      </c>
      <c r="B25" s="2859">
        <f t="shared" si="1"/>
        <v>0</v>
      </c>
      <c r="C25" s="2860">
        <f t="shared" si="2"/>
        <v>0</v>
      </c>
      <c r="D25" s="1767">
        <f t="shared" si="2"/>
        <v>0</v>
      </c>
      <c r="E25" s="55"/>
      <c r="F25" s="327"/>
      <c r="G25" s="55"/>
      <c r="H25" s="327"/>
      <c r="I25" s="55"/>
      <c r="J25" s="1881"/>
      <c r="K25" s="1403"/>
      <c r="L25" s="327"/>
      <c r="M25" s="55"/>
      <c r="N25" s="327"/>
      <c r="O25" s="55"/>
      <c r="P25" s="327"/>
      <c r="Q25" s="55"/>
      <c r="R25" s="327"/>
      <c r="S25" s="55"/>
      <c r="T25" s="327"/>
      <c r="U25" s="55"/>
      <c r="V25" s="327"/>
      <c r="W25" s="55"/>
      <c r="X25" s="327"/>
      <c r="Y25" s="55"/>
      <c r="Z25" s="327"/>
      <c r="AA25" s="55"/>
      <c r="AB25" s="327"/>
      <c r="AC25" s="55"/>
      <c r="AD25" s="327"/>
      <c r="AE25" s="55"/>
      <c r="AF25" s="327"/>
      <c r="AG25" s="55"/>
      <c r="AH25" s="327"/>
      <c r="AI25" s="55"/>
      <c r="AJ25" s="327"/>
      <c r="AK25" s="55"/>
      <c r="AL25" s="1252"/>
      <c r="AM25" s="327"/>
      <c r="AN25" s="327"/>
      <c r="AO25" s="327"/>
      <c r="AP25" s="327"/>
      <c r="AQ25" s="1606"/>
      <c r="AR25" s="1606"/>
      <c r="AS25" s="1606"/>
      <c r="AT25" s="1606"/>
      <c r="AU25" s="1606"/>
      <c r="AV25" s="1606"/>
      <c r="AW25" s="1606"/>
      <c r="AX25" s="1606"/>
      <c r="AY25" s="1606"/>
      <c r="AZ25" s="1606"/>
      <c r="BA25" s="204"/>
      <c r="BB25" s="204"/>
      <c r="BC25" s="204"/>
      <c r="BD25" s="204"/>
      <c r="BE25" s="204"/>
      <c r="BF25" s="204"/>
      <c r="BG25" s="204"/>
      <c r="BH25" s="204"/>
      <c r="BI25" s="204"/>
      <c r="BJ25" s="204"/>
      <c r="BK25" s="203"/>
      <c r="BL25" s="203"/>
      <c r="BM25" s="203"/>
      <c r="BN25" s="203"/>
      <c r="BO25" s="203"/>
      <c r="BP25" s="203"/>
      <c r="BQ25" s="203"/>
      <c r="BR25" s="203"/>
      <c r="BS25" s="203"/>
      <c r="BT25" s="203"/>
      <c r="BU25" s="203"/>
      <c r="BV25" s="203"/>
      <c r="BW25" s="203"/>
      <c r="BX25" s="203"/>
      <c r="BY25" s="2821"/>
      <c r="BZ25" s="2821"/>
      <c r="CA25" s="2821"/>
      <c r="CH25" s="2829">
        <v>0</v>
      </c>
      <c r="CI25" s="2829">
        <v>0</v>
      </c>
      <c r="CJ25" s="2829"/>
      <c r="CK25" s="2829"/>
      <c r="CL25" s="2829"/>
      <c r="CM25" s="2829"/>
      <c r="CN25" s="2829"/>
    </row>
    <row r="26" spans="1:105" s="2822" customFormat="1" ht="32.15" customHeight="1" x14ac:dyDescent="0.3">
      <c r="A26" s="140" t="s">
        <v>1793</v>
      </c>
      <c r="B26" s="140"/>
      <c r="C26" s="140"/>
      <c r="D26" s="140"/>
      <c r="E26" s="140"/>
      <c r="F26" s="140"/>
      <c r="G26" s="2828"/>
      <c r="H26" s="2828"/>
      <c r="I26" s="2828"/>
      <c r="J26" s="2828"/>
      <c r="K26" s="2828"/>
      <c r="L26" s="207"/>
      <c r="M26" s="2828"/>
      <c r="N26" s="2828"/>
      <c r="O26" s="220"/>
      <c r="P26" s="220"/>
      <c r="Q26" s="220"/>
      <c r="R26" s="220"/>
      <c r="S26" s="220"/>
      <c r="T26" s="220"/>
      <c r="U26" s="220"/>
      <c r="V26" s="220"/>
      <c r="W26" s="220"/>
      <c r="X26" s="221"/>
      <c r="Y26" s="221"/>
      <c r="Z26" s="221"/>
      <c r="AA26" s="221"/>
      <c r="AB26" s="221"/>
      <c r="AC26" s="221"/>
      <c r="AD26" s="221"/>
      <c r="AE26" s="221"/>
      <c r="AF26" s="221"/>
      <c r="AG26" s="221"/>
      <c r="AH26" s="221"/>
      <c r="AI26" s="221"/>
      <c r="AJ26" s="221"/>
      <c r="AK26" s="221"/>
      <c r="AL26" s="221"/>
      <c r="AM26" s="2586"/>
      <c r="AN26" s="209"/>
      <c r="AO26" s="204"/>
      <c r="AP26" s="204"/>
      <c r="AQ26" s="1606"/>
      <c r="AR26" s="204"/>
      <c r="AS26" s="204"/>
      <c r="AT26" s="204"/>
      <c r="AU26" s="204"/>
      <c r="AV26" s="204"/>
      <c r="AW26" s="204"/>
      <c r="AX26" s="204"/>
      <c r="AY26" s="204"/>
      <c r="AZ26" s="204"/>
      <c r="BA26" s="204"/>
      <c r="BB26" s="204"/>
      <c r="BC26" s="204"/>
      <c r="BD26" s="204"/>
      <c r="BE26" s="204"/>
      <c r="BF26" s="204"/>
      <c r="BG26" s="204"/>
      <c r="BH26" s="204"/>
      <c r="BI26" s="204"/>
      <c r="BJ26" s="203"/>
      <c r="BK26" s="203"/>
      <c r="BL26" s="203"/>
      <c r="BM26" s="203"/>
      <c r="BN26" s="203"/>
      <c r="BO26" s="203"/>
      <c r="BP26" s="203"/>
      <c r="BQ26" s="203"/>
      <c r="BR26" s="203"/>
      <c r="BS26" s="203"/>
      <c r="BT26" s="203"/>
      <c r="BU26" s="203"/>
      <c r="BV26" s="203"/>
      <c r="BW26" s="203"/>
      <c r="BX26" s="203"/>
      <c r="BY26" s="203"/>
      <c r="BZ26" s="203"/>
      <c r="CG26" s="2829"/>
      <c r="CH26" s="2829"/>
      <c r="CI26" s="2829"/>
      <c r="CJ26" s="2829"/>
      <c r="CK26" s="2829"/>
      <c r="CL26" s="2829"/>
      <c r="CM26" s="2829"/>
    </row>
    <row r="27" spans="1:105" s="2822" customFormat="1" ht="16.399999999999999" customHeight="1" x14ac:dyDescent="0.25">
      <c r="A27" s="2716" t="s">
        <v>53</v>
      </c>
      <c r="B27" s="2423" t="s">
        <v>524</v>
      </c>
      <c r="C27" s="2424"/>
      <c r="D27" s="2415"/>
      <c r="E27" s="2724" t="s">
        <v>684</v>
      </c>
      <c r="F27" s="2830"/>
      <c r="G27" s="2830"/>
      <c r="H27" s="2830"/>
      <c r="I27" s="2830"/>
      <c r="J27" s="2830"/>
      <c r="K27" s="2830"/>
      <c r="L27" s="2830"/>
      <c r="M27" s="2830"/>
      <c r="N27" s="2830"/>
      <c r="O27" s="2830"/>
      <c r="P27" s="2830"/>
      <c r="Q27" s="2830"/>
      <c r="R27" s="2830"/>
      <c r="S27" s="2830"/>
      <c r="T27" s="2830"/>
      <c r="U27" s="2830"/>
      <c r="V27" s="2830"/>
      <c r="W27" s="2830"/>
      <c r="X27" s="2830"/>
      <c r="Y27" s="2830"/>
      <c r="Z27" s="2830"/>
      <c r="AA27" s="2830"/>
      <c r="AB27" s="2830"/>
      <c r="AC27" s="2830"/>
      <c r="AD27" s="2830"/>
      <c r="AE27" s="2830"/>
      <c r="AF27" s="2830"/>
      <c r="AG27" s="2830"/>
      <c r="AH27" s="2830"/>
      <c r="AI27" s="2830"/>
      <c r="AJ27" s="2830"/>
      <c r="AK27" s="2830"/>
      <c r="AL27" s="2725"/>
      <c r="AM27" s="2545" t="s">
        <v>178</v>
      </c>
      <c r="AN27" s="2545" t="s">
        <v>1779</v>
      </c>
      <c r="AO27" s="204"/>
      <c r="AP27" s="204"/>
      <c r="AQ27" s="204"/>
      <c r="AR27" s="204"/>
      <c r="AS27" s="204"/>
      <c r="AT27" s="204"/>
      <c r="AU27" s="204"/>
      <c r="AV27" s="204"/>
      <c r="AW27" s="204"/>
      <c r="AX27" s="204"/>
      <c r="AY27" s="204"/>
      <c r="AZ27" s="204"/>
      <c r="BA27" s="204"/>
      <c r="BB27" s="204"/>
      <c r="BC27" s="204"/>
      <c r="BD27" s="204"/>
      <c r="BE27" s="204"/>
      <c r="BF27" s="204"/>
      <c r="BG27" s="204"/>
      <c r="BH27" s="204"/>
      <c r="BI27" s="204"/>
      <c r="BJ27" s="203"/>
      <c r="BK27" s="203"/>
      <c r="BL27" s="203"/>
      <c r="BM27" s="203"/>
      <c r="BN27" s="203"/>
      <c r="BO27" s="203"/>
      <c r="BP27" s="203"/>
      <c r="BQ27" s="203"/>
      <c r="BR27" s="203"/>
      <c r="BS27" s="203"/>
      <c r="BT27" s="203"/>
      <c r="BU27" s="203"/>
      <c r="BV27" s="203"/>
      <c r="BW27" s="203"/>
      <c r="BX27" s="2821"/>
      <c r="BY27" s="2821"/>
      <c r="BZ27" s="2821"/>
      <c r="CG27" s="2829"/>
      <c r="CH27" s="2829"/>
      <c r="CI27" s="2829"/>
      <c r="CJ27" s="2829"/>
      <c r="CK27" s="2829"/>
      <c r="CL27" s="2829"/>
      <c r="CM27" s="2829"/>
    </row>
    <row r="28" spans="1:105" s="2822" customFormat="1" ht="16.399999999999999" customHeight="1" x14ac:dyDescent="0.25">
      <c r="A28" s="2720"/>
      <c r="B28" s="2549"/>
      <c r="C28" s="2426"/>
      <c r="D28" s="2416"/>
      <c r="E28" s="2724" t="s">
        <v>633</v>
      </c>
      <c r="F28" s="2725"/>
      <c r="G28" s="2724" t="s">
        <v>634</v>
      </c>
      <c r="H28" s="2725"/>
      <c r="I28" s="2724" t="s">
        <v>635</v>
      </c>
      <c r="J28" s="2725"/>
      <c r="K28" s="2724" t="s">
        <v>636</v>
      </c>
      <c r="L28" s="2725"/>
      <c r="M28" s="2724" t="s">
        <v>637</v>
      </c>
      <c r="N28" s="2725"/>
      <c r="O28" s="2546" t="s">
        <v>638</v>
      </c>
      <c r="P28" s="2547"/>
      <c r="Q28" s="2546" t="s">
        <v>639</v>
      </c>
      <c r="R28" s="2547"/>
      <c r="S28" s="2546" t="s">
        <v>640</v>
      </c>
      <c r="T28" s="2547"/>
      <c r="U28" s="2546" t="s">
        <v>641</v>
      </c>
      <c r="V28" s="2547"/>
      <c r="W28" s="2546" t="s">
        <v>642</v>
      </c>
      <c r="X28" s="2547"/>
      <c r="Y28" s="2546" t="s">
        <v>643</v>
      </c>
      <c r="Z28" s="2547"/>
      <c r="AA28" s="2546" t="s">
        <v>644</v>
      </c>
      <c r="AB28" s="2547"/>
      <c r="AC28" s="2546" t="s">
        <v>645</v>
      </c>
      <c r="AD28" s="2547"/>
      <c r="AE28" s="2546" t="s">
        <v>646</v>
      </c>
      <c r="AF28" s="2547"/>
      <c r="AG28" s="2546" t="s">
        <v>647</v>
      </c>
      <c r="AH28" s="2547"/>
      <c r="AI28" s="2546" t="s">
        <v>648</v>
      </c>
      <c r="AJ28" s="2547"/>
      <c r="AK28" s="2546" t="s">
        <v>649</v>
      </c>
      <c r="AL28" s="2547"/>
      <c r="AM28" s="2795"/>
      <c r="AN28" s="2795"/>
      <c r="AO28" s="204"/>
      <c r="AP28" s="204"/>
      <c r="AQ28" s="204"/>
      <c r="AR28" s="204"/>
      <c r="AS28" s="204"/>
      <c r="AT28" s="204"/>
      <c r="AU28" s="204"/>
      <c r="AV28" s="204"/>
      <c r="AW28" s="204"/>
      <c r="AX28" s="204"/>
      <c r="AY28" s="204"/>
      <c r="AZ28" s="204"/>
      <c r="BA28" s="204"/>
      <c r="BB28" s="204"/>
      <c r="BC28" s="204"/>
      <c r="BD28" s="204"/>
      <c r="BE28" s="204"/>
      <c r="BF28" s="204"/>
      <c r="BG28" s="204"/>
      <c r="BH28" s="204"/>
      <c r="BI28" s="204"/>
      <c r="BJ28" s="203"/>
      <c r="BK28" s="203"/>
      <c r="BL28" s="203"/>
      <c r="BM28" s="203"/>
      <c r="BN28" s="203"/>
      <c r="BO28" s="203"/>
      <c r="BP28" s="203"/>
      <c r="BQ28" s="203"/>
      <c r="BR28" s="203"/>
      <c r="BS28" s="203"/>
      <c r="BT28" s="203"/>
      <c r="BU28" s="203"/>
      <c r="BV28" s="203"/>
      <c r="BW28" s="203"/>
      <c r="BX28" s="2821"/>
      <c r="BY28" s="2821"/>
      <c r="BZ28" s="2821"/>
      <c r="CG28" s="2829"/>
      <c r="CH28" s="2829"/>
      <c r="CI28" s="2829"/>
      <c r="CJ28" s="2829"/>
      <c r="CK28" s="2829"/>
      <c r="CL28" s="2829"/>
      <c r="CM28" s="2829"/>
    </row>
    <row r="29" spans="1:105" s="2822" customFormat="1" ht="16.399999999999999" customHeight="1" x14ac:dyDescent="0.25">
      <c r="A29" s="2722"/>
      <c r="B29" s="2557" t="s">
        <v>33</v>
      </c>
      <c r="C29" s="2834" t="s">
        <v>216</v>
      </c>
      <c r="D29" s="1196" t="s">
        <v>35</v>
      </c>
      <c r="E29" s="1758" t="s">
        <v>216</v>
      </c>
      <c r="F29" s="1760" t="s">
        <v>35</v>
      </c>
      <c r="G29" s="1758" t="s">
        <v>216</v>
      </c>
      <c r="H29" s="1760" t="s">
        <v>35</v>
      </c>
      <c r="I29" s="1758" t="s">
        <v>216</v>
      </c>
      <c r="J29" s="1760" t="s">
        <v>35</v>
      </c>
      <c r="K29" s="1758" t="s">
        <v>216</v>
      </c>
      <c r="L29" s="1760" t="s">
        <v>35</v>
      </c>
      <c r="M29" s="1758" t="s">
        <v>216</v>
      </c>
      <c r="N29" s="1760" t="s">
        <v>35</v>
      </c>
      <c r="O29" s="1758" t="s">
        <v>216</v>
      </c>
      <c r="P29" s="1760" t="s">
        <v>35</v>
      </c>
      <c r="Q29" s="1758" t="s">
        <v>216</v>
      </c>
      <c r="R29" s="1760" t="s">
        <v>35</v>
      </c>
      <c r="S29" s="1758" t="s">
        <v>216</v>
      </c>
      <c r="T29" s="1760" t="s">
        <v>35</v>
      </c>
      <c r="U29" s="1758" t="s">
        <v>216</v>
      </c>
      <c r="V29" s="1760" t="s">
        <v>35</v>
      </c>
      <c r="W29" s="1758" t="s">
        <v>216</v>
      </c>
      <c r="X29" s="1760" t="s">
        <v>35</v>
      </c>
      <c r="Y29" s="1758" t="s">
        <v>216</v>
      </c>
      <c r="Z29" s="1760" t="s">
        <v>35</v>
      </c>
      <c r="AA29" s="1758" t="s">
        <v>216</v>
      </c>
      <c r="AB29" s="1760" t="s">
        <v>35</v>
      </c>
      <c r="AC29" s="1758" t="s">
        <v>216</v>
      </c>
      <c r="AD29" s="1760" t="s">
        <v>35</v>
      </c>
      <c r="AE29" s="1758" t="s">
        <v>216</v>
      </c>
      <c r="AF29" s="1760" t="s">
        <v>35</v>
      </c>
      <c r="AG29" s="1758" t="s">
        <v>216</v>
      </c>
      <c r="AH29" s="1760" t="s">
        <v>35</v>
      </c>
      <c r="AI29" s="1758" t="s">
        <v>216</v>
      </c>
      <c r="AJ29" s="1760" t="s">
        <v>35</v>
      </c>
      <c r="AK29" s="1758" t="s">
        <v>216</v>
      </c>
      <c r="AL29" s="1760" t="s">
        <v>35</v>
      </c>
      <c r="AM29" s="2550"/>
      <c r="AN29" s="2550"/>
      <c r="AO29" s="204"/>
      <c r="AP29" s="204"/>
      <c r="AQ29" s="204"/>
      <c r="AR29" s="204"/>
      <c r="AS29" s="204"/>
      <c r="AT29" s="204"/>
      <c r="AU29" s="204"/>
      <c r="AV29" s="204"/>
      <c r="AW29" s="204"/>
      <c r="AX29" s="204"/>
      <c r="AY29" s="204"/>
      <c r="AZ29" s="204"/>
      <c r="BA29" s="204"/>
      <c r="BB29" s="204"/>
      <c r="BC29" s="204"/>
      <c r="BD29" s="204"/>
      <c r="BE29" s="204"/>
      <c r="BF29" s="204"/>
      <c r="BG29" s="204"/>
      <c r="BH29" s="204"/>
      <c r="BI29" s="204"/>
      <c r="BJ29" s="203"/>
      <c r="BK29" s="203"/>
      <c r="BL29" s="203"/>
      <c r="BM29" s="203"/>
      <c r="BN29" s="203"/>
      <c r="BO29" s="203"/>
      <c r="BP29" s="203"/>
      <c r="BQ29" s="203"/>
      <c r="BR29" s="203"/>
      <c r="BS29" s="203"/>
      <c r="BT29" s="203"/>
      <c r="BU29" s="203"/>
      <c r="BV29" s="203"/>
      <c r="BW29" s="203"/>
      <c r="BX29" s="2821"/>
      <c r="BY29" s="2821"/>
      <c r="BZ29" s="2821"/>
      <c r="CG29" s="2829"/>
      <c r="CH29" s="2829"/>
      <c r="CI29" s="2829"/>
      <c r="CJ29" s="2829"/>
      <c r="CK29" s="2829"/>
      <c r="CL29" s="2829"/>
      <c r="CM29" s="2829"/>
    </row>
    <row r="30" spans="1:105" s="2822" customFormat="1" ht="16.399999999999999" customHeight="1" x14ac:dyDescent="0.25">
      <c r="A30" s="1733" t="s">
        <v>217</v>
      </c>
      <c r="B30" s="2861"/>
      <c r="C30" s="2862">
        <f t="shared" ref="C30:D35" si="3">SUM(E30+G30+I30+K30+M30+O30+Q30+S30+U30+W30+Y30+AA30+AC30+AE30+AG30+AI30+AK30)</f>
        <v>0</v>
      </c>
      <c r="D30" s="1736">
        <f t="shared" si="3"/>
        <v>0</v>
      </c>
      <c r="E30" s="1342"/>
      <c r="F30" s="1344"/>
      <c r="G30" s="1342"/>
      <c r="H30" s="1344"/>
      <c r="I30" s="1342"/>
      <c r="J30" s="2838"/>
      <c r="K30" s="1342"/>
      <c r="L30" s="2838"/>
      <c r="M30" s="1342"/>
      <c r="N30" s="2838"/>
      <c r="O30" s="1483"/>
      <c r="P30" s="2838"/>
      <c r="Q30" s="1483"/>
      <c r="R30" s="2838"/>
      <c r="S30" s="1483"/>
      <c r="T30" s="2838"/>
      <c r="U30" s="1483"/>
      <c r="V30" s="2838"/>
      <c r="W30" s="1483"/>
      <c r="X30" s="2838"/>
      <c r="Y30" s="1483"/>
      <c r="Z30" s="2838"/>
      <c r="AA30" s="1483"/>
      <c r="AB30" s="2838"/>
      <c r="AC30" s="1483"/>
      <c r="AD30" s="2838"/>
      <c r="AE30" s="1483"/>
      <c r="AF30" s="2838"/>
      <c r="AG30" s="1483"/>
      <c r="AH30" s="2838"/>
      <c r="AI30" s="1483"/>
      <c r="AJ30" s="2838"/>
      <c r="AK30" s="1483"/>
      <c r="AL30" s="2838"/>
      <c r="AM30" s="1708"/>
      <c r="AN30" s="1708"/>
      <c r="AO30" s="2863"/>
      <c r="AP30" s="1606"/>
      <c r="AQ30" s="1606"/>
      <c r="AR30" s="1606"/>
      <c r="AS30" s="1606"/>
      <c r="AT30" s="1606"/>
      <c r="AU30" s="1606"/>
      <c r="AV30" s="1606"/>
      <c r="AW30" s="1606"/>
      <c r="AX30" s="1606"/>
      <c r="AY30" s="1606"/>
      <c r="AZ30" s="204"/>
      <c r="BA30" s="204"/>
      <c r="BB30" s="204"/>
      <c r="BC30" s="204"/>
      <c r="BD30" s="204"/>
      <c r="BE30" s="204"/>
      <c r="BF30" s="204"/>
      <c r="BG30" s="204"/>
      <c r="BH30" s="204"/>
      <c r="BI30" s="204"/>
      <c r="BJ30" s="203"/>
      <c r="BK30" s="203"/>
      <c r="BL30" s="203"/>
      <c r="BM30" s="203"/>
      <c r="BN30" s="203"/>
      <c r="BO30" s="203"/>
      <c r="BP30" s="203"/>
      <c r="BQ30" s="203"/>
      <c r="BR30" s="203"/>
      <c r="BS30" s="203"/>
      <c r="BT30" s="203"/>
      <c r="BU30" s="203"/>
      <c r="BV30" s="203"/>
      <c r="BW30" s="203"/>
      <c r="BX30" s="2821"/>
      <c r="BY30" s="2821"/>
      <c r="BZ30" s="2821"/>
      <c r="CG30" s="2829">
        <v>0</v>
      </c>
      <c r="CH30" s="2829">
        <v>0</v>
      </c>
      <c r="CI30" s="2829"/>
      <c r="CJ30" s="2829"/>
      <c r="CK30" s="2829"/>
      <c r="CL30" s="2829"/>
      <c r="CM30" s="2829"/>
    </row>
    <row r="31" spans="1:105" s="2822" customFormat="1" ht="16.399999999999999" customHeight="1" x14ac:dyDescent="0.25">
      <c r="A31" s="1768" t="s">
        <v>56</v>
      </c>
      <c r="B31" s="2861"/>
      <c r="C31" s="1485">
        <f t="shared" si="3"/>
        <v>0</v>
      </c>
      <c r="D31" s="1486">
        <f t="shared" si="3"/>
        <v>0</v>
      </c>
      <c r="E31" s="35"/>
      <c r="F31" s="36"/>
      <c r="G31" s="35"/>
      <c r="H31" s="36"/>
      <c r="I31" s="35"/>
      <c r="J31" s="37"/>
      <c r="K31" s="35"/>
      <c r="L31" s="37"/>
      <c r="M31" s="35"/>
      <c r="N31" s="37"/>
      <c r="O31" s="44"/>
      <c r="P31" s="37"/>
      <c r="Q31" s="44"/>
      <c r="R31" s="37"/>
      <c r="S31" s="44"/>
      <c r="T31" s="37"/>
      <c r="U31" s="44"/>
      <c r="V31" s="37"/>
      <c r="W31" s="44"/>
      <c r="X31" s="37"/>
      <c r="Y31" s="44"/>
      <c r="Z31" s="37"/>
      <c r="AA31" s="44"/>
      <c r="AB31" s="37"/>
      <c r="AC31" s="44"/>
      <c r="AD31" s="37"/>
      <c r="AE31" s="44"/>
      <c r="AF31" s="37"/>
      <c r="AG31" s="44"/>
      <c r="AH31" s="37"/>
      <c r="AI31" s="44"/>
      <c r="AJ31" s="37"/>
      <c r="AK31" s="44"/>
      <c r="AL31" s="37"/>
      <c r="AM31" s="324"/>
      <c r="AN31" s="324"/>
      <c r="AO31" s="2863"/>
      <c r="AP31" s="1606"/>
      <c r="AQ31" s="1606"/>
      <c r="AR31" s="1606"/>
      <c r="AS31" s="1606"/>
      <c r="AT31" s="1606"/>
      <c r="AU31" s="1606"/>
      <c r="AV31" s="1606"/>
      <c r="AW31" s="1606"/>
      <c r="AX31" s="1606"/>
      <c r="AY31" s="1606"/>
      <c r="AZ31" s="204"/>
      <c r="BA31" s="204"/>
      <c r="BB31" s="204"/>
      <c r="BC31" s="204"/>
      <c r="BD31" s="204"/>
      <c r="BE31" s="204"/>
      <c r="BF31" s="204"/>
      <c r="BG31" s="204"/>
      <c r="BH31" s="204"/>
      <c r="BI31" s="204"/>
      <c r="BJ31" s="203"/>
      <c r="BK31" s="203"/>
      <c r="BL31" s="203"/>
      <c r="BM31" s="203"/>
      <c r="BN31" s="203"/>
      <c r="BO31" s="203"/>
      <c r="BP31" s="203"/>
      <c r="BQ31" s="203"/>
      <c r="BR31" s="203"/>
      <c r="BS31" s="203"/>
      <c r="BT31" s="203"/>
      <c r="BU31" s="203"/>
      <c r="BV31" s="203"/>
      <c r="BW31" s="203"/>
      <c r="BX31" s="2821"/>
      <c r="BY31" s="2821"/>
      <c r="BZ31" s="2821"/>
      <c r="CG31" s="2829">
        <v>0</v>
      </c>
      <c r="CH31" s="2829">
        <v>0</v>
      </c>
      <c r="CI31" s="2829"/>
      <c r="CJ31" s="2829"/>
      <c r="CK31" s="2829"/>
      <c r="CL31" s="2829"/>
      <c r="CM31" s="2829"/>
    </row>
    <row r="32" spans="1:105" s="2822" customFormat="1" ht="16.399999999999999" customHeight="1" x14ac:dyDescent="0.25">
      <c r="A32" s="1768" t="s">
        <v>77</v>
      </c>
      <c r="B32" s="2864"/>
      <c r="C32" s="1485">
        <f t="shared" si="3"/>
        <v>0</v>
      </c>
      <c r="D32" s="1486">
        <f t="shared" si="3"/>
        <v>0</v>
      </c>
      <c r="E32" s="35"/>
      <c r="F32" s="36"/>
      <c r="G32" s="35"/>
      <c r="H32" s="36"/>
      <c r="I32" s="35"/>
      <c r="J32" s="37"/>
      <c r="K32" s="35"/>
      <c r="L32" s="37"/>
      <c r="M32" s="35"/>
      <c r="N32" s="37"/>
      <c r="O32" s="44"/>
      <c r="P32" s="37"/>
      <c r="Q32" s="44"/>
      <c r="R32" s="37"/>
      <c r="S32" s="44"/>
      <c r="T32" s="37"/>
      <c r="U32" s="44"/>
      <c r="V32" s="37"/>
      <c r="W32" s="44"/>
      <c r="X32" s="37"/>
      <c r="Y32" s="44"/>
      <c r="Z32" s="37"/>
      <c r="AA32" s="44"/>
      <c r="AB32" s="37"/>
      <c r="AC32" s="44"/>
      <c r="AD32" s="37"/>
      <c r="AE32" s="44"/>
      <c r="AF32" s="37"/>
      <c r="AG32" s="44"/>
      <c r="AH32" s="37"/>
      <c r="AI32" s="44"/>
      <c r="AJ32" s="37"/>
      <c r="AK32" s="44"/>
      <c r="AL32" s="37"/>
      <c r="AM32" s="324"/>
      <c r="AN32" s="324"/>
      <c r="AO32" s="2863"/>
      <c r="AP32" s="1606"/>
      <c r="AQ32" s="1606"/>
      <c r="AR32" s="1606"/>
      <c r="AS32" s="1606"/>
      <c r="AT32" s="1606"/>
      <c r="AU32" s="1606"/>
      <c r="AV32" s="1606"/>
      <c r="AW32" s="1606"/>
      <c r="AX32" s="1606"/>
      <c r="AY32" s="1606"/>
      <c r="AZ32" s="204"/>
      <c r="BA32" s="204"/>
      <c r="BB32" s="204"/>
      <c r="BC32" s="204"/>
      <c r="BD32" s="204"/>
      <c r="BE32" s="204"/>
      <c r="BF32" s="204"/>
      <c r="BG32" s="204"/>
      <c r="BH32" s="204"/>
      <c r="BI32" s="204"/>
      <c r="BJ32" s="203"/>
      <c r="BK32" s="203"/>
      <c r="BL32" s="203"/>
      <c r="BM32" s="203"/>
      <c r="BN32" s="203"/>
      <c r="BO32" s="203"/>
      <c r="BP32" s="203"/>
      <c r="BQ32" s="203"/>
      <c r="BR32" s="203"/>
      <c r="BS32" s="203"/>
      <c r="BT32" s="203"/>
      <c r="BU32" s="203"/>
      <c r="BV32" s="203"/>
      <c r="BW32" s="203"/>
      <c r="BX32" s="2821"/>
      <c r="BY32" s="2821"/>
      <c r="BZ32" s="2821"/>
      <c r="CG32" s="2829">
        <v>0</v>
      </c>
      <c r="CH32" s="2829">
        <v>0</v>
      </c>
      <c r="CI32" s="2829"/>
      <c r="CJ32" s="2829"/>
      <c r="CK32" s="2829"/>
      <c r="CL32" s="2829"/>
      <c r="CM32" s="2829"/>
    </row>
    <row r="33" spans="1:91" s="2822" customFormat="1" ht="16.399999999999999" customHeight="1" x14ac:dyDescent="0.25">
      <c r="A33" s="1768" t="s">
        <v>89</v>
      </c>
      <c r="B33" s="2864"/>
      <c r="C33" s="1485">
        <f t="shared" si="3"/>
        <v>0</v>
      </c>
      <c r="D33" s="1486">
        <f t="shared" si="3"/>
        <v>0</v>
      </c>
      <c r="E33" s="35"/>
      <c r="F33" s="36"/>
      <c r="G33" s="35"/>
      <c r="H33" s="36"/>
      <c r="I33" s="35"/>
      <c r="J33" s="37"/>
      <c r="K33" s="35"/>
      <c r="L33" s="37"/>
      <c r="M33" s="35"/>
      <c r="N33" s="37"/>
      <c r="O33" s="44"/>
      <c r="P33" s="37"/>
      <c r="Q33" s="44"/>
      <c r="R33" s="37"/>
      <c r="S33" s="44"/>
      <c r="T33" s="37"/>
      <c r="U33" s="44"/>
      <c r="V33" s="37"/>
      <c r="W33" s="44"/>
      <c r="X33" s="37"/>
      <c r="Y33" s="44"/>
      <c r="Z33" s="37"/>
      <c r="AA33" s="44"/>
      <c r="AB33" s="37"/>
      <c r="AC33" s="44"/>
      <c r="AD33" s="37"/>
      <c r="AE33" s="44"/>
      <c r="AF33" s="37"/>
      <c r="AG33" s="44"/>
      <c r="AH33" s="37"/>
      <c r="AI33" s="44"/>
      <c r="AJ33" s="37"/>
      <c r="AK33" s="44"/>
      <c r="AL33" s="37"/>
      <c r="AM33" s="324"/>
      <c r="AN33" s="324"/>
      <c r="AO33" s="2863"/>
      <c r="AP33" s="1606"/>
      <c r="AQ33" s="1606"/>
      <c r="AR33" s="1606"/>
      <c r="AS33" s="1606"/>
      <c r="AT33" s="1606"/>
      <c r="AU33" s="1606"/>
      <c r="AV33" s="1606"/>
      <c r="AW33" s="1606"/>
      <c r="AX33" s="1606"/>
      <c r="AY33" s="1606"/>
      <c r="AZ33" s="204"/>
      <c r="BA33" s="204"/>
      <c r="BB33" s="204"/>
      <c r="BC33" s="204"/>
      <c r="BD33" s="204"/>
      <c r="BE33" s="204"/>
      <c r="BF33" s="204"/>
      <c r="BG33" s="204"/>
      <c r="BH33" s="204"/>
      <c r="BI33" s="204"/>
      <c r="BJ33" s="203"/>
      <c r="BK33" s="203"/>
      <c r="BL33" s="203"/>
      <c r="BM33" s="203"/>
      <c r="BN33" s="203"/>
      <c r="BO33" s="203"/>
      <c r="BP33" s="203"/>
      <c r="BQ33" s="203"/>
      <c r="BR33" s="203"/>
      <c r="BS33" s="203"/>
      <c r="BT33" s="203"/>
      <c r="BU33" s="203"/>
      <c r="BV33" s="203"/>
      <c r="BW33" s="203"/>
      <c r="BX33" s="2821"/>
      <c r="BY33" s="2821"/>
      <c r="BZ33" s="2821"/>
      <c r="CG33" s="2829">
        <v>0</v>
      </c>
      <c r="CH33" s="2829">
        <v>0</v>
      </c>
      <c r="CI33" s="2829"/>
      <c r="CJ33" s="2829"/>
      <c r="CK33" s="2829"/>
      <c r="CL33" s="2829"/>
      <c r="CM33" s="2829"/>
    </row>
    <row r="34" spans="1:91" s="2822" customFormat="1" ht="16.399999999999999" customHeight="1" x14ac:dyDescent="0.25">
      <c r="A34" s="1768" t="s">
        <v>1794</v>
      </c>
      <c r="B34" s="2864"/>
      <c r="C34" s="1485">
        <f t="shared" si="3"/>
        <v>0</v>
      </c>
      <c r="D34" s="1486">
        <f t="shared" si="3"/>
        <v>0</v>
      </c>
      <c r="E34" s="35"/>
      <c r="F34" s="36"/>
      <c r="G34" s="35"/>
      <c r="H34" s="36"/>
      <c r="I34" s="35"/>
      <c r="J34" s="37"/>
      <c r="K34" s="35"/>
      <c r="L34" s="37"/>
      <c r="M34" s="35"/>
      <c r="N34" s="37"/>
      <c r="O34" s="44"/>
      <c r="P34" s="37"/>
      <c r="Q34" s="44"/>
      <c r="R34" s="37"/>
      <c r="S34" s="44"/>
      <c r="T34" s="37"/>
      <c r="U34" s="44"/>
      <c r="V34" s="37"/>
      <c r="W34" s="44"/>
      <c r="X34" s="37"/>
      <c r="Y34" s="44"/>
      <c r="Z34" s="37"/>
      <c r="AA34" s="44"/>
      <c r="AB34" s="37"/>
      <c r="AC34" s="44"/>
      <c r="AD34" s="37"/>
      <c r="AE34" s="44"/>
      <c r="AF34" s="37"/>
      <c r="AG34" s="44"/>
      <c r="AH34" s="37"/>
      <c r="AI34" s="44"/>
      <c r="AJ34" s="37"/>
      <c r="AK34" s="44"/>
      <c r="AL34" s="37"/>
      <c r="AM34" s="324"/>
      <c r="AN34" s="324"/>
      <c r="AO34" s="2863"/>
      <c r="AP34" s="1606"/>
      <c r="AQ34" s="1606"/>
      <c r="AR34" s="1606"/>
      <c r="AS34" s="1606"/>
      <c r="AT34" s="1606"/>
      <c r="AU34" s="1606"/>
      <c r="AV34" s="1606"/>
      <c r="AW34" s="1606"/>
      <c r="AX34" s="1606"/>
      <c r="AY34" s="1606"/>
      <c r="AZ34" s="204"/>
      <c r="BA34" s="204"/>
      <c r="BB34" s="204"/>
      <c r="BC34" s="204"/>
      <c r="BD34" s="204"/>
      <c r="BE34" s="204"/>
      <c r="BF34" s="204"/>
      <c r="BG34" s="204"/>
      <c r="BH34" s="204"/>
      <c r="BI34" s="204"/>
      <c r="BJ34" s="203"/>
      <c r="BK34" s="203"/>
      <c r="BL34" s="203"/>
      <c r="BM34" s="203"/>
      <c r="BN34" s="203"/>
      <c r="BO34" s="203"/>
      <c r="BP34" s="203"/>
      <c r="BQ34" s="203"/>
      <c r="BR34" s="203"/>
      <c r="BS34" s="203"/>
      <c r="BT34" s="203"/>
      <c r="BU34" s="203"/>
      <c r="BV34" s="203"/>
      <c r="BW34" s="203"/>
      <c r="BX34" s="2821"/>
      <c r="BY34" s="2821"/>
      <c r="BZ34" s="2821"/>
      <c r="CG34" s="2829">
        <v>0</v>
      </c>
      <c r="CH34" s="2829">
        <v>0</v>
      </c>
      <c r="CI34" s="2829"/>
      <c r="CJ34" s="2829"/>
      <c r="CK34" s="2829"/>
      <c r="CL34" s="2829"/>
      <c r="CM34" s="2829"/>
    </row>
    <row r="35" spans="1:91" s="2822" customFormat="1" ht="16.399999999999999" customHeight="1" x14ac:dyDescent="0.25">
      <c r="A35" s="1541" t="s">
        <v>82</v>
      </c>
      <c r="B35" s="2864"/>
      <c r="C35" s="1491">
        <f t="shared" si="3"/>
        <v>0</v>
      </c>
      <c r="D35" s="1640">
        <f t="shared" si="3"/>
        <v>0</v>
      </c>
      <c r="E35" s="84"/>
      <c r="F35" s="85"/>
      <c r="G35" s="84"/>
      <c r="H35" s="85"/>
      <c r="I35" s="84"/>
      <c r="J35" s="83"/>
      <c r="K35" s="84"/>
      <c r="L35" s="83"/>
      <c r="M35" s="84"/>
      <c r="N35" s="83"/>
      <c r="O35" s="87"/>
      <c r="P35" s="83"/>
      <c r="Q35" s="87"/>
      <c r="R35" s="83"/>
      <c r="S35" s="87"/>
      <c r="T35" s="83"/>
      <c r="U35" s="87"/>
      <c r="V35" s="83"/>
      <c r="W35" s="87"/>
      <c r="X35" s="83"/>
      <c r="Y35" s="87"/>
      <c r="Z35" s="83"/>
      <c r="AA35" s="87"/>
      <c r="AB35" s="83"/>
      <c r="AC35" s="87"/>
      <c r="AD35" s="83"/>
      <c r="AE35" s="87"/>
      <c r="AF35" s="83"/>
      <c r="AG35" s="87"/>
      <c r="AH35" s="83"/>
      <c r="AI35" s="87"/>
      <c r="AJ35" s="83"/>
      <c r="AK35" s="87"/>
      <c r="AL35" s="83"/>
      <c r="AM35" s="195"/>
      <c r="AN35" s="195"/>
      <c r="AO35" s="2863"/>
      <c r="AP35" s="1606"/>
      <c r="AQ35" s="1606"/>
      <c r="AR35" s="1606"/>
      <c r="AS35" s="1606"/>
      <c r="AT35" s="1606"/>
      <c r="AU35" s="1606"/>
      <c r="AV35" s="1606"/>
      <c r="AW35" s="1606"/>
      <c r="AX35" s="1606"/>
      <c r="AY35" s="1606"/>
      <c r="AZ35" s="204"/>
      <c r="BA35" s="204"/>
      <c r="BB35" s="204"/>
      <c r="BC35" s="204"/>
      <c r="BD35" s="204"/>
      <c r="BE35" s="204"/>
      <c r="BF35" s="204"/>
      <c r="BG35" s="204"/>
      <c r="BH35" s="204"/>
      <c r="BI35" s="204"/>
      <c r="BJ35" s="203"/>
      <c r="BK35" s="203"/>
      <c r="BL35" s="203"/>
      <c r="BM35" s="203"/>
      <c r="BN35" s="203"/>
      <c r="BO35" s="203"/>
      <c r="BP35" s="203"/>
      <c r="BQ35" s="203"/>
      <c r="BR35" s="203"/>
      <c r="BS35" s="203"/>
      <c r="BT35" s="203"/>
      <c r="BU35" s="203"/>
      <c r="BV35" s="203"/>
      <c r="BW35" s="203"/>
      <c r="BX35" s="2821"/>
      <c r="BY35" s="2821"/>
      <c r="BZ35" s="2821"/>
      <c r="CG35" s="2829">
        <v>0</v>
      </c>
      <c r="CH35" s="2829">
        <v>0</v>
      </c>
      <c r="CI35" s="2829"/>
      <c r="CJ35" s="2829"/>
      <c r="CK35" s="2829"/>
      <c r="CL35" s="2829"/>
      <c r="CM35" s="2829"/>
    </row>
    <row r="36" spans="1:91" s="2822" customFormat="1" ht="32.15" customHeight="1" x14ac:dyDescent="0.3">
      <c r="A36" s="140" t="s">
        <v>1795</v>
      </c>
      <c r="B36" s="140"/>
      <c r="C36" s="140"/>
      <c r="D36" s="140"/>
      <c r="E36" s="140"/>
      <c r="F36" s="140"/>
      <c r="G36" s="2828"/>
      <c r="H36" s="2828"/>
      <c r="I36" s="2828"/>
      <c r="J36" s="2828"/>
      <c r="K36" s="140"/>
      <c r="L36" s="207"/>
      <c r="M36" s="2828"/>
      <c r="N36" s="2828"/>
      <c r="O36" s="220"/>
      <c r="P36" s="220"/>
      <c r="Q36" s="220"/>
      <c r="R36" s="220"/>
      <c r="S36" s="220"/>
      <c r="T36" s="220"/>
      <c r="U36" s="220"/>
      <c r="V36" s="220"/>
      <c r="W36" s="220"/>
      <c r="X36" s="221"/>
      <c r="Y36" s="221"/>
      <c r="Z36" s="221"/>
      <c r="AA36" s="221"/>
      <c r="AB36" s="221"/>
      <c r="AC36" s="221"/>
      <c r="AD36" s="221"/>
      <c r="AE36" s="221"/>
      <c r="AF36" s="221"/>
      <c r="AG36" s="221"/>
      <c r="AH36" s="221"/>
      <c r="AI36" s="221"/>
      <c r="AJ36" s="221"/>
      <c r="AK36" s="221"/>
      <c r="AL36" s="221"/>
      <c r="AM36" s="2586"/>
      <c r="AN36" s="204"/>
      <c r="AO36" s="204"/>
      <c r="AP36" s="204"/>
      <c r="AQ36" s="204"/>
      <c r="AR36" s="204"/>
      <c r="AS36" s="204"/>
      <c r="AT36" s="204"/>
      <c r="AU36" s="204"/>
      <c r="AV36" s="204"/>
      <c r="AW36" s="204"/>
      <c r="AX36" s="204"/>
      <c r="AY36" s="204"/>
      <c r="AZ36" s="204"/>
      <c r="BA36" s="204"/>
      <c r="BB36" s="204"/>
      <c r="BC36" s="204"/>
      <c r="BD36" s="204"/>
      <c r="BE36" s="204"/>
      <c r="BF36" s="204"/>
      <c r="BG36" s="204"/>
      <c r="BH36" s="204"/>
      <c r="BI36" s="204"/>
      <c r="BJ36" s="203"/>
      <c r="BK36" s="203"/>
      <c r="BL36" s="203"/>
      <c r="BM36" s="203"/>
      <c r="BN36" s="203"/>
      <c r="BO36" s="203"/>
      <c r="BP36" s="203"/>
      <c r="BQ36" s="203"/>
      <c r="BR36" s="203"/>
      <c r="BS36" s="203"/>
      <c r="BT36" s="203"/>
      <c r="BU36" s="203"/>
      <c r="BV36" s="203"/>
      <c r="BW36" s="203"/>
      <c r="BX36" s="203"/>
      <c r="BY36" s="203"/>
      <c r="BZ36" s="203"/>
      <c r="CG36" s="2829"/>
      <c r="CH36" s="2829"/>
      <c r="CI36" s="2829"/>
      <c r="CJ36" s="2829"/>
      <c r="CK36" s="2829"/>
      <c r="CL36" s="2829"/>
      <c r="CM36" s="2829"/>
    </row>
    <row r="37" spans="1:91" s="2822" customFormat="1" ht="16.399999999999999" customHeight="1" x14ac:dyDescent="0.25">
      <c r="A37" s="2716" t="s">
        <v>53</v>
      </c>
      <c r="B37" s="2423" t="s">
        <v>524</v>
      </c>
      <c r="C37" s="2424"/>
      <c r="D37" s="2415"/>
      <c r="E37" s="2724" t="s">
        <v>684</v>
      </c>
      <c r="F37" s="2830"/>
      <c r="G37" s="2830"/>
      <c r="H37" s="2830"/>
      <c r="I37" s="2830"/>
      <c r="J37" s="2830"/>
      <c r="K37" s="2830"/>
      <c r="L37" s="2830"/>
      <c r="M37" s="2830"/>
      <c r="N37" s="2830"/>
      <c r="O37" s="2830"/>
      <c r="P37" s="2830"/>
      <c r="Q37" s="2830"/>
      <c r="R37" s="2830"/>
      <c r="S37" s="2830"/>
      <c r="T37" s="2830"/>
      <c r="U37" s="2830"/>
      <c r="V37" s="2830"/>
      <c r="W37" s="2830"/>
      <c r="X37" s="2830"/>
      <c r="Y37" s="2830"/>
      <c r="Z37" s="2830"/>
      <c r="AA37" s="2830"/>
      <c r="AB37" s="2830"/>
      <c r="AC37" s="2830"/>
      <c r="AD37" s="2830"/>
      <c r="AE37" s="2830"/>
      <c r="AF37" s="2830"/>
      <c r="AG37" s="2830"/>
      <c r="AH37" s="2830"/>
      <c r="AI37" s="2830"/>
      <c r="AJ37" s="2830"/>
      <c r="AK37" s="2830"/>
      <c r="AL37" s="2725"/>
      <c r="AM37" s="2545" t="s">
        <v>178</v>
      </c>
      <c r="AN37" s="2545" t="s">
        <v>1779</v>
      </c>
      <c r="AO37" s="204"/>
      <c r="AP37" s="204"/>
      <c r="AQ37" s="204"/>
      <c r="AR37" s="204"/>
      <c r="AS37" s="204"/>
      <c r="AT37" s="204"/>
      <c r="AU37" s="204"/>
      <c r="AV37" s="204"/>
      <c r="AW37" s="204"/>
      <c r="AX37" s="204"/>
      <c r="AY37" s="204"/>
      <c r="AZ37" s="204"/>
      <c r="BA37" s="204"/>
      <c r="BB37" s="204"/>
      <c r="BC37" s="204"/>
      <c r="BD37" s="204"/>
      <c r="BE37" s="204"/>
      <c r="BF37" s="204"/>
      <c r="BG37" s="204"/>
      <c r="BH37" s="204"/>
      <c r="BI37" s="204"/>
      <c r="BJ37" s="203"/>
      <c r="BK37" s="203"/>
      <c r="BL37" s="203"/>
      <c r="BM37" s="203"/>
      <c r="BN37" s="203"/>
      <c r="BO37" s="203"/>
      <c r="BP37" s="203"/>
      <c r="BQ37" s="203"/>
      <c r="BR37" s="203"/>
      <c r="BS37" s="203"/>
      <c r="BT37" s="203"/>
      <c r="BU37" s="203"/>
      <c r="BV37" s="203"/>
      <c r="BW37" s="203"/>
      <c r="BX37" s="2821"/>
      <c r="BY37" s="2821"/>
      <c r="BZ37" s="2821"/>
      <c r="CG37" s="2829"/>
      <c r="CH37" s="2829"/>
      <c r="CI37" s="2829"/>
      <c r="CJ37" s="2829"/>
      <c r="CK37" s="2829"/>
      <c r="CL37" s="2829"/>
      <c r="CM37" s="2829"/>
    </row>
    <row r="38" spans="1:91" s="2822" customFormat="1" ht="16.399999999999999" customHeight="1" x14ac:dyDescent="0.25">
      <c r="A38" s="2720"/>
      <c r="B38" s="2549"/>
      <c r="C38" s="2426"/>
      <c r="D38" s="2416"/>
      <c r="E38" s="2724" t="s">
        <v>633</v>
      </c>
      <c r="F38" s="2725"/>
      <c r="G38" s="2724" t="s">
        <v>634</v>
      </c>
      <c r="H38" s="2725"/>
      <c r="I38" s="2724" t="s">
        <v>635</v>
      </c>
      <c r="J38" s="2725"/>
      <c r="K38" s="2724" t="s">
        <v>636</v>
      </c>
      <c r="L38" s="2725"/>
      <c r="M38" s="2724" t="s">
        <v>637</v>
      </c>
      <c r="N38" s="2725"/>
      <c r="O38" s="2546" t="s">
        <v>638</v>
      </c>
      <c r="P38" s="2547"/>
      <c r="Q38" s="2546" t="s">
        <v>639</v>
      </c>
      <c r="R38" s="2547"/>
      <c r="S38" s="2546" t="s">
        <v>640</v>
      </c>
      <c r="T38" s="2547"/>
      <c r="U38" s="2546" t="s">
        <v>641</v>
      </c>
      <c r="V38" s="2547"/>
      <c r="W38" s="2546" t="s">
        <v>642</v>
      </c>
      <c r="X38" s="2547"/>
      <c r="Y38" s="2546" t="s">
        <v>643</v>
      </c>
      <c r="Z38" s="2547"/>
      <c r="AA38" s="2546" t="s">
        <v>644</v>
      </c>
      <c r="AB38" s="2547"/>
      <c r="AC38" s="2546" t="s">
        <v>645</v>
      </c>
      <c r="AD38" s="2547"/>
      <c r="AE38" s="2546" t="s">
        <v>646</v>
      </c>
      <c r="AF38" s="2547"/>
      <c r="AG38" s="2546" t="s">
        <v>647</v>
      </c>
      <c r="AH38" s="2547"/>
      <c r="AI38" s="2546" t="s">
        <v>648</v>
      </c>
      <c r="AJ38" s="2547"/>
      <c r="AK38" s="2546" t="s">
        <v>649</v>
      </c>
      <c r="AL38" s="2547"/>
      <c r="AM38" s="2795"/>
      <c r="AN38" s="2795"/>
      <c r="AO38" s="204"/>
      <c r="AP38" s="204"/>
      <c r="AQ38" s="204"/>
      <c r="AR38" s="204"/>
      <c r="AS38" s="204"/>
      <c r="AT38" s="204"/>
      <c r="AU38" s="204"/>
      <c r="AV38" s="204"/>
      <c r="AW38" s="204"/>
      <c r="AX38" s="204"/>
      <c r="AY38" s="204"/>
      <c r="AZ38" s="204"/>
      <c r="BA38" s="204"/>
      <c r="BB38" s="204"/>
      <c r="BC38" s="204"/>
      <c r="BD38" s="204"/>
      <c r="BE38" s="204"/>
      <c r="BF38" s="204"/>
      <c r="BG38" s="204"/>
      <c r="BH38" s="204"/>
      <c r="BI38" s="204"/>
      <c r="BJ38" s="203"/>
      <c r="BK38" s="203"/>
      <c r="BL38" s="203"/>
      <c r="BM38" s="203"/>
      <c r="BN38" s="203"/>
      <c r="BO38" s="203"/>
      <c r="BP38" s="203"/>
      <c r="BQ38" s="203"/>
      <c r="BR38" s="203"/>
      <c r="BS38" s="203"/>
      <c r="BT38" s="203"/>
      <c r="BU38" s="203"/>
      <c r="BV38" s="203"/>
      <c r="BW38" s="203"/>
      <c r="BX38" s="2821"/>
      <c r="BY38" s="2821"/>
      <c r="BZ38" s="2821"/>
      <c r="CG38" s="2829"/>
      <c r="CH38" s="2829"/>
      <c r="CI38" s="2829"/>
      <c r="CJ38" s="2829"/>
      <c r="CK38" s="2829"/>
      <c r="CL38" s="2829"/>
      <c r="CM38" s="2829"/>
    </row>
    <row r="39" spans="1:91" s="2822" customFormat="1" ht="16.399999999999999" customHeight="1" x14ac:dyDescent="0.25">
      <c r="A39" s="2722"/>
      <c r="B39" s="2557" t="s">
        <v>33</v>
      </c>
      <c r="C39" s="2834" t="s">
        <v>216</v>
      </c>
      <c r="D39" s="1196" t="s">
        <v>35</v>
      </c>
      <c r="E39" s="2554" t="s">
        <v>216</v>
      </c>
      <c r="F39" s="2851" t="s">
        <v>35</v>
      </c>
      <c r="G39" s="2554" t="s">
        <v>216</v>
      </c>
      <c r="H39" s="2851" t="s">
        <v>35</v>
      </c>
      <c r="I39" s="2554" t="s">
        <v>216</v>
      </c>
      <c r="J39" s="2851" t="s">
        <v>35</v>
      </c>
      <c r="K39" s="2554" t="s">
        <v>216</v>
      </c>
      <c r="L39" s="2851" t="s">
        <v>35</v>
      </c>
      <c r="M39" s="2554" t="s">
        <v>216</v>
      </c>
      <c r="N39" s="2851" t="s">
        <v>35</v>
      </c>
      <c r="O39" s="2554" t="s">
        <v>216</v>
      </c>
      <c r="P39" s="2851" t="s">
        <v>35</v>
      </c>
      <c r="Q39" s="2554" t="s">
        <v>216</v>
      </c>
      <c r="R39" s="2851" t="s">
        <v>35</v>
      </c>
      <c r="S39" s="2554" t="s">
        <v>216</v>
      </c>
      <c r="T39" s="2851" t="s">
        <v>35</v>
      </c>
      <c r="U39" s="2554" t="s">
        <v>216</v>
      </c>
      <c r="V39" s="2851" t="s">
        <v>35</v>
      </c>
      <c r="W39" s="2554" t="s">
        <v>216</v>
      </c>
      <c r="X39" s="2851" t="s">
        <v>35</v>
      </c>
      <c r="Y39" s="2554" t="s">
        <v>216</v>
      </c>
      <c r="Z39" s="2851" t="s">
        <v>35</v>
      </c>
      <c r="AA39" s="2554" t="s">
        <v>216</v>
      </c>
      <c r="AB39" s="2851" t="s">
        <v>35</v>
      </c>
      <c r="AC39" s="2554" t="s">
        <v>216</v>
      </c>
      <c r="AD39" s="2851" t="s">
        <v>35</v>
      </c>
      <c r="AE39" s="2554" t="s">
        <v>216</v>
      </c>
      <c r="AF39" s="2851" t="s">
        <v>35</v>
      </c>
      <c r="AG39" s="2554" t="s">
        <v>216</v>
      </c>
      <c r="AH39" s="2851" t="s">
        <v>35</v>
      </c>
      <c r="AI39" s="2554" t="s">
        <v>216</v>
      </c>
      <c r="AJ39" s="2851" t="s">
        <v>35</v>
      </c>
      <c r="AK39" s="2554" t="s">
        <v>216</v>
      </c>
      <c r="AL39" s="2851" t="s">
        <v>35</v>
      </c>
      <c r="AM39" s="2550"/>
      <c r="AN39" s="2550"/>
      <c r="AO39" s="205"/>
      <c r="AP39" s="204"/>
      <c r="AQ39" s="204"/>
      <c r="AR39" s="204"/>
      <c r="AS39" s="204"/>
      <c r="AT39" s="204"/>
      <c r="AU39" s="204"/>
      <c r="AV39" s="204"/>
      <c r="AW39" s="204"/>
      <c r="AX39" s="204"/>
      <c r="AY39" s="204"/>
      <c r="AZ39" s="204"/>
      <c r="BA39" s="204"/>
      <c r="BB39" s="204"/>
      <c r="BC39" s="204"/>
      <c r="BD39" s="204"/>
      <c r="BE39" s="204"/>
      <c r="BF39" s="204"/>
      <c r="BG39" s="204"/>
      <c r="BH39" s="204"/>
      <c r="BI39" s="204"/>
      <c r="BJ39" s="203"/>
      <c r="BK39" s="203"/>
      <c r="BL39" s="203"/>
      <c r="BM39" s="203"/>
      <c r="BN39" s="203"/>
      <c r="BO39" s="203"/>
      <c r="BP39" s="203"/>
      <c r="BQ39" s="203"/>
      <c r="BR39" s="203"/>
      <c r="BS39" s="203"/>
      <c r="BT39" s="203"/>
      <c r="BU39" s="203"/>
      <c r="BV39" s="203"/>
      <c r="BW39" s="203"/>
      <c r="BX39" s="2821"/>
      <c r="BY39" s="2821"/>
      <c r="BZ39" s="2821"/>
      <c r="CG39" s="2829"/>
      <c r="CH39" s="2829"/>
      <c r="CI39" s="2829"/>
      <c r="CJ39" s="2829"/>
      <c r="CK39" s="2829"/>
      <c r="CL39" s="2829"/>
      <c r="CM39" s="2829"/>
    </row>
    <row r="40" spans="1:91" s="2822" customFormat="1" ht="16.399999999999999" customHeight="1" x14ac:dyDescent="0.25">
      <c r="A40" s="1733" t="s">
        <v>217</v>
      </c>
      <c r="B40" s="2865">
        <f t="shared" ref="B40:B45" si="4">SUM(C40+D40)</f>
        <v>0</v>
      </c>
      <c r="C40" s="2862">
        <f t="shared" ref="C40:D45" si="5">SUM(E40+G40+I40+K40+M40+O40+Q40+S40+U40+W40+Y40+AA40+AC40+AE40+AG40+AI40+AK40)</f>
        <v>0</v>
      </c>
      <c r="D40" s="1736">
        <f t="shared" si="5"/>
        <v>0</v>
      </c>
      <c r="E40" s="55"/>
      <c r="F40" s="327"/>
      <c r="G40" s="55"/>
      <c r="H40" s="327"/>
      <c r="I40" s="55"/>
      <c r="J40" s="1881"/>
      <c r="K40" s="55"/>
      <c r="L40" s="1881"/>
      <c r="M40" s="55"/>
      <c r="N40" s="1881"/>
      <c r="O40" s="2576"/>
      <c r="P40" s="1881"/>
      <c r="Q40" s="2576"/>
      <c r="R40" s="1881"/>
      <c r="S40" s="2576"/>
      <c r="T40" s="1881"/>
      <c r="U40" s="2576"/>
      <c r="V40" s="1881"/>
      <c r="W40" s="2576"/>
      <c r="X40" s="1881"/>
      <c r="Y40" s="2576"/>
      <c r="Z40" s="1881"/>
      <c r="AA40" s="2576"/>
      <c r="AB40" s="1881"/>
      <c r="AC40" s="2576"/>
      <c r="AD40" s="1881"/>
      <c r="AE40" s="2576"/>
      <c r="AF40" s="1881"/>
      <c r="AG40" s="2576"/>
      <c r="AH40" s="1881"/>
      <c r="AI40" s="2576"/>
      <c r="AJ40" s="1881"/>
      <c r="AK40" s="2576"/>
      <c r="AL40" s="1881"/>
      <c r="AM40" s="324"/>
      <c r="AN40" s="1708"/>
      <c r="AO40" s="2863"/>
      <c r="AP40" s="1606"/>
      <c r="AQ40" s="1606"/>
      <c r="AR40" s="1606"/>
      <c r="AS40" s="1606"/>
      <c r="AT40" s="1606"/>
      <c r="AU40" s="1606"/>
      <c r="AV40" s="1606"/>
      <c r="AW40" s="1606"/>
      <c r="AX40" s="1606"/>
      <c r="AY40" s="1606"/>
      <c r="AZ40" s="204"/>
      <c r="BA40" s="204"/>
      <c r="BB40" s="204"/>
      <c r="BC40" s="204"/>
      <c r="BD40" s="204"/>
      <c r="BE40" s="204"/>
      <c r="BF40" s="204"/>
      <c r="BG40" s="204"/>
      <c r="BH40" s="204"/>
      <c r="BI40" s="204"/>
      <c r="BJ40" s="203"/>
      <c r="BK40" s="203"/>
      <c r="BL40" s="203"/>
      <c r="BM40" s="203"/>
      <c r="BN40" s="203"/>
      <c r="BO40" s="203"/>
      <c r="BP40" s="203"/>
      <c r="BQ40" s="203"/>
      <c r="BR40" s="203"/>
      <c r="BS40" s="203"/>
      <c r="BT40" s="203"/>
      <c r="BU40" s="203"/>
      <c r="BV40" s="203"/>
      <c r="BW40" s="203"/>
      <c r="BX40" s="2821"/>
      <c r="BY40" s="2821"/>
      <c r="BZ40" s="2821"/>
      <c r="CG40" s="2829">
        <v>0</v>
      </c>
      <c r="CH40" s="2829">
        <v>0</v>
      </c>
      <c r="CI40" s="2829"/>
      <c r="CJ40" s="2829"/>
      <c r="CK40" s="2829"/>
      <c r="CL40" s="2829"/>
      <c r="CM40" s="2829"/>
    </row>
    <row r="41" spans="1:91" s="2822" customFormat="1" ht="16.399999999999999" customHeight="1" x14ac:dyDescent="0.25">
      <c r="A41" s="1768" t="s">
        <v>56</v>
      </c>
      <c r="B41" s="2854">
        <f t="shared" si="4"/>
        <v>0</v>
      </c>
      <c r="C41" s="1485">
        <f t="shared" si="5"/>
        <v>0</v>
      </c>
      <c r="D41" s="1486">
        <f t="shared" si="5"/>
        <v>0</v>
      </c>
      <c r="E41" s="35"/>
      <c r="F41" s="36"/>
      <c r="G41" s="35"/>
      <c r="H41" s="36"/>
      <c r="I41" s="35"/>
      <c r="J41" s="37"/>
      <c r="K41" s="35"/>
      <c r="L41" s="37"/>
      <c r="M41" s="35"/>
      <c r="N41" s="37"/>
      <c r="O41" s="44"/>
      <c r="P41" s="37"/>
      <c r="Q41" s="44"/>
      <c r="R41" s="37"/>
      <c r="S41" s="44"/>
      <c r="T41" s="37"/>
      <c r="U41" s="44"/>
      <c r="V41" s="37"/>
      <c r="W41" s="44"/>
      <c r="X41" s="37"/>
      <c r="Y41" s="44"/>
      <c r="Z41" s="37"/>
      <c r="AA41" s="44"/>
      <c r="AB41" s="37"/>
      <c r="AC41" s="44"/>
      <c r="AD41" s="37"/>
      <c r="AE41" s="44"/>
      <c r="AF41" s="37"/>
      <c r="AG41" s="44"/>
      <c r="AH41" s="37"/>
      <c r="AI41" s="44"/>
      <c r="AJ41" s="37"/>
      <c r="AK41" s="44"/>
      <c r="AL41" s="37"/>
      <c r="AM41" s="324"/>
      <c r="AN41" s="324"/>
      <c r="AO41" s="2863"/>
      <c r="AP41" s="1606"/>
      <c r="AQ41" s="1606"/>
      <c r="AR41" s="1606"/>
      <c r="AS41" s="1606"/>
      <c r="AT41" s="1606"/>
      <c r="AU41" s="1606"/>
      <c r="AV41" s="1606"/>
      <c r="AW41" s="1606"/>
      <c r="AX41" s="1606"/>
      <c r="AY41" s="1606"/>
      <c r="AZ41" s="204"/>
      <c r="BA41" s="204"/>
      <c r="BB41" s="204"/>
      <c r="BC41" s="204"/>
      <c r="BD41" s="204"/>
      <c r="BE41" s="204"/>
      <c r="BF41" s="204"/>
      <c r="BG41" s="204"/>
      <c r="BH41" s="204"/>
      <c r="BI41" s="204"/>
      <c r="BJ41" s="203"/>
      <c r="BK41" s="203"/>
      <c r="BL41" s="203"/>
      <c r="BM41" s="203"/>
      <c r="BN41" s="203"/>
      <c r="BO41" s="203"/>
      <c r="BP41" s="203"/>
      <c r="BQ41" s="203"/>
      <c r="BR41" s="203"/>
      <c r="BS41" s="203"/>
      <c r="BT41" s="203"/>
      <c r="BU41" s="203"/>
      <c r="BV41" s="203"/>
      <c r="BW41" s="203"/>
      <c r="BX41" s="2821"/>
      <c r="BY41" s="2821"/>
      <c r="BZ41" s="2821"/>
      <c r="CG41" s="2829">
        <v>0</v>
      </c>
      <c r="CH41" s="2829">
        <v>0</v>
      </c>
      <c r="CI41" s="2829"/>
      <c r="CJ41" s="2829"/>
      <c r="CK41" s="2829"/>
      <c r="CL41" s="2829"/>
      <c r="CM41" s="2829"/>
    </row>
    <row r="42" spans="1:91" s="2822" customFormat="1" ht="16.399999999999999" customHeight="1" x14ac:dyDescent="0.25">
      <c r="A42" s="1768" t="s">
        <v>77</v>
      </c>
      <c r="B42" s="2854">
        <f t="shared" si="4"/>
        <v>0</v>
      </c>
      <c r="C42" s="1485">
        <f t="shared" si="5"/>
        <v>0</v>
      </c>
      <c r="D42" s="1486">
        <f t="shared" si="5"/>
        <v>0</v>
      </c>
      <c r="E42" s="35"/>
      <c r="F42" s="36"/>
      <c r="G42" s="35"/>
      <c r="H42" s="36"/>
      <c r="I42" s="35"/>
      <c r="J42" s="37"/>
      <c r="K42" s="35"/>
      <c r="L42" s="37"/>
      <c r="M42" s="35"/>
      <c r="N42" s="37"/>
      <c r="O42" s="44"/>
      <c r="P42" s="37"/>
      <c r="Q42" s="44"/>
      <c r="R42" s="37"/>
      <c r="S42" s="44"/>
      <c r="T42" s="37"/>
      <c r="U42" s="44"/>
      <c r="V42" s="37"/>
      <c r="W42" s="44"/>
      <c r="X42" s="37"/>
      <c r="Y42" s="44"/>
      <c r="Z42" s="37"/>
      <c r="AA42" s="44"/>
      <c r="AB42" s="37"/>
      <c r="AC42" s="44"/>
      <c r="AD42" s="37"/>
      <c r="AE42" s="44"/>
      <c r="AF42" s="37"/>
      <c r="AG42" s="44"/>
      <c r="AH42" s="37"/>
      <c r="AI42" s="44"/>
      <c r="AJ42" s="37"/>
      <c r="AK42" s="44"/>
      <c r="AL42" s="37"/>
      <c r="AM42" s="324"/>
      <c r="AN42" s="324"/>
      <c r="AO42" s="2863"/>
      <c r="AP42" s="1606"/>
      <c r="AQ42" s="1606"/>
      <c r="AR42" s="1606"/>
      <c r="AS42" s="1606"/>
      <c r="AT42" s="1606"/>
      <c r="AU42" s="1606"/>
      <c r="AV42" s="1606"/>
      <c r="AW42" s="1606"/>
      <c r="AX42" s="1606"/>
      <c r="AY42" s="1606"/>
      <c r="AZ42" s="204"/>
      <c r="BA42" s="204"/>
      <c r="BB42" s="204"/>
      <c r="BC42" s="204"/>
      <c r="BD42" s="204"/>
      <c r="BE42" s="204"/>
      <c r="BF42" s="204"/>
      <c r="BG42" s="204"/>
      <c r="BH42" s="204"/>
      <c r="BI42" s="204"/>
      <c r="BJ42" s="203"/>
      <c r="BK42" s="203"/>
      <c r="BL42" s="203"/>
      <c r="BM42" s="203"/>
      <c r="BN42" s="203"/>
      <c r="BO42" s="203"/>
      <c r="BP42" s="203"/>
      <c r="BQ42" s="203"/>
      <c r="BR42" s="203"/>
      <c r="BS42" s="203"/>
      <c r="BT42" s="203"/>
      <c r="BU42" s="203"/>
      <c r="BV42" s="203"/>
      <c r="BW42" s="203"/>
      <c r="BX42" s="2821"/>
      <c r="BY42" s="2821"/>
      <c r="BZ42" s="2821"/>
      <c r="CG42" s="2829">
        <v>0</v>
      </c>
      <c r="CH42" s="2829">
        <v>0</v>
      </c>
      <c r="CI42" s="2829"/>
      <c r="CJ42" s="2829"/>
      <c r="CK42" s="2829"/>
      <c r="CL42" s="2829"/>
      <c r="CM42" s="2829"/>
    </row>
    <row r="43" spans="1:91" s="2822" customFormat="1" ht="16.399999999999999" customHeight="1" x14ac:dyDescent="0.25">
      <c r="A43" s="1768" t="s">
        <v>89</v>
      </c>
      <c r="B43" s="2854">
        <f t="shared" si="4"/>
        <v>0</v>
      </c>
      <c r="C43" s="1485">
        <f t="shared" si="5"/>
        <v>0</v>
      </c>
      <c r="D43" s="1486">
        <f t="shared" si="5"/>
        <v>0</v>
      </c>
      <c r="E43" s="35"/>
      <c r="F43" s="36"/>
      <c r="G43" s="35"/>
      <c r="H43" s="36"/>
      <c r="I43" s="35"/>
      <c r="J43" s="37"/>
      <c r="K43" s="35"/>
      <c r="L43" s="37"/>
      <c r="M43" s="35"/>
      <c r="N43" s="37"/>
      <c r="O43" s="44"/>
      <c r="P43" s="37"/>
      <c r="Q43" s="44"/>
      <c r="R43" s="37"/>
      <c r="S43" s="44"/>
      <c r="T43" s="37"/>
      <c r="U43" s="44"/>
      <c r="V43" s="37"/>
      <c r="W43" s="44"/>
      <c r="X43" s="37"/>
      <c r="Y43" s="44"/>
      <c r="Z43" s="37"/>
      <c r="AA43" s="44"/>
      <c r="AB43" s="37"/>
      <c r="AC43" s="44"/>
      <c r="AD43" s="37"/>
      <c r="AE43" s="44"/>
      <c r="AF43" s="37"/>
      <c r="AG43" s="44"/>
      <c r="AH43" s="37"/>
      <c r="AI43" s="44"/>
      <c r="AJ43" s="37"/>
      <c r="AK43" s="44"/>
      <c r="AL43" s="37"/>
      <c r="AM43" s="324"/>
      <c r="AN43" s="324"/>
      <c r="AO43" s="2863"/>
      <c r="AP43" s="1606"/>
      <c r="AQ43" s="1606"/>
      <c r="AR43" s="1606"/>
      <c r="AS43" s="1606"/>
      <c r="AT43" s="1606"/>
      <c r="AU43" s="1606"/>
      <c r="AV43" s="1606"/>
      <c r="AW43" s="1606"/>
      <c r="AX43" s="1606"/>
      <c r="AY43" s="1606"/>
      <c r="AZ43" s="204"/>
      <c r="BA43" s="204"/>
      <c r="BB43" s="204"/>
      <c r="BC43" s="204"/>
      <c r="BD43" s="204"/>
      <c r="BE43" s="204"/>
      <c r="BF43" s="204"/>
      <c r="BG43" s="204"/>
      <c r="BH43" s="204"/>
      <c r="BI43" s="204"/>
      <c r="BJ43" s="203"/>
      <c r="BK43" s="203"/>
      <c r="BL43" s="203"/>
      <c r="BM43" s="203"/>
      <c r="BN43" s="203"/>
      <c r="BO43" s="203"/>
      <c r="BP43" s="203"/>
      <c r="BQ43" s="203"/>
      <c r="BR43" s="203"/>
      <c r="BS43" s="203"/>
      <c r="BT43" s="203"/>
      <c r="BU43" s="203"/>
      <c r="BV43" s="203"/>
      <c r="BW43" s="203"/>
      <c r="BX43" s="2821"/>
      <c r="BY43" s="2821"/>
      <c r="BZ43" s="2821"/>
      <c r="CG43" s="2829">
        <v>0</v>
      </c>
      <c r="CH43" s="2829">
        <v>0</v>
      </c>
      <c r="CI43" s="2829"/>
      <c r="CJ43" s="2829"/>
      <c r="CK43" s="2829"/>
      <c r="CL43" s="2829"/>
      <c r="CM43" s="2829"/>
    </row>
    <row r="44" spans="1:91" s="2822" customFormat="1" ht="16.399999999999999" customHeight="1" x14ac:dyDescent="0.25">
      <c r="A44" s="1768" t="s">
        <v>1794</v>
      </c>
      <c r="B44" s="2854">
        <f t="shared" si="4"/>
        <v>0</v>
      </c>
      <c r="C44" s="1485">
        <f t="shared" si="5"/>
        <v>0</v>
      </c>
      <c r="D44" s="1486">
        <f t="shared" si="5"/>
        <v>0</v>
      </c>
      <c r="E44" s="35"/>
      <c r="F44" s="36"/>
      <c r="G44" s="35"/>
      <c r="H44" s="36"/>
      <c r="I44" s="35"/>
      <c r="J44" s="37"/>
      <c r="K44" s="35"/>
      <c r="L44" s="37"/>
      <c r="M44" s="35"/>
      <c r="N44" s="37"/>
      <c r="O44" s="44"/>
      <c r="P44" s="37"/>
      <c r="Q44" s="44"/>
      <c r="R44" s="37"/>
      <c r="S44" s="44"/>
      <c r="T44" s="37"/>
      <c r="U44" s="44"/>
      <c r="V44" s="37"/>
      <c r="W44" s="44"/>
      <c r="X44" s="37"/>
      <c r="Y44" s="44"/>
      <c r="Z44" s="37"/>
      <c r="AA44" s="44"/>
      <c r="AB44" s="37"/>
      <c r="AC44" s="44"/>
      <c r="AD44" s="37"/>
      <c r="AE44" s="44"/>
      <c r="AF44" s="37"/>
      <c r="AG44" s="44"/>
      <c r="AH44" s="37"/>
      <c r="AI44" s="44"/>
      <c r="AJ44" s="37"/>
      <c r="AK44" s="44"/>
      <c r="AL44" s="37"/>
      <c r="AM44" s="324"/>
      <c r="AN44" s="324"/>
      <c r="AO44" s="2863"/>
      <c r="AP44" s="1606"/>
      <c r="AQ44" s="1606"/>
      <c r="AR44" s="1606"/>
      <c r="AS44" s="1606"/>
      <c r="AT44" s="1606"/>
      <c r="AU44" s="1606"/>
      <c r="AV44" s="1606"/>
      <c r="AW44" s="1606"/>
      <c r="AX44" s="1606"/>
      <c r="AY44" s="1606"/>
      <c r="AZ44" s="204"/>
      <c r="BA44" s="204"/>
      <c r="BB44" s="204"/>
      <c r="BC44" s="204"/>
      <c r="BD44" s="204"/>
      <c r="BE44" s="204"/>
      <c r="BF44" s="204"/>
      <c r="BG44" s="204"/>
      <c r="BH44" s="204"/>
      <c r="BI44" s="204"/>
      <c r="BJ44" s="203"/>
      <c r="BK44" s="203"/>
      <c r="BL44" s="203"/>
      <c r="BM44" s="203"/>
      <c r="BN44" s="203"/>
      <c r="BO44" s="203"/>
      <c r="BP44" s="203"/>
      <c r="BQ44" s="203"/>
      <c r="BR44" s="203"/>
      <c r="BS44" s="203"/>
      <c r="BT44" s="203"/>
      <c r="BU44" s="203"/>
      <c r="BV44" s="203"/>
      <c r="BW44" s="203"/>
      <c r="BX44" s="2821"/>
      <c r="BY44" s="2821"/>
      <c r="BZ44" s="2821"/>
      <c r="CG44" s="2829">
        <v>0</v>
      </c>
      <c r="CH44" s="2829">
        <v>0</v>
      </c>
      <c r="CI44" s="2829"/>
      <c r="CJ44" s="2829"/>
      <c r="CK44" s="2829"/>
      <c r="CL44" s="2829"/>
      <c r="CM44" s="2829"/>
    </row>
    <row r="45" spans="1:91" s="2822" customFormat="1" ht="16.399999999999999" customHeight="1" x14ac:dyDescent="0.25">
      <c r="A45" s="1541" t="s">
        <v>82</v>
      </c>
      <c r="B45" s="2857">
        <f t="shared" si="4"/>
        <v>0</v>
      </c>
      <c r="C45" s="1491">
        <f t="shared" si="5"/>
        <v>0</v>
      </c>
      <c r="D45" s="1640">
        <f t="shared" si="5"/>
        <v>0</v>
      </c>
      <c r="E45" s="84"/>
      <c r="F45" s="85"/>
      <c r="G45" s="84"/>
      <c r="H45" s="85"/>
      <c r="I45" s="84"/>
      <c r="J45" s="83"/>
      <c r="K45" s="84"/>
      <c r="L45" s="83"/>
      <c r="M45" s="84"/>
      <c r="N45" s="83"/>
      <c r="O45" s="87"/>
      <c r="P45" s="83"/>
      <c r="Q45" s="87"/>
      <c r="R45" s="83"/>
      <c r="S45" s="87"/>
      <c r="T45" s="83"/>
      <c r="U45" s="87"/>
      <c r="V45" s="83"/>
      <c r="W45" s="87"/>
      <c r="X45" s="83"/>
      <c r="Y45" s="87"/>
      <c r="Z45" s="83"/>
      <c r="AA45" s="87"/>
      <c r="AB45" s="83"/>
      <c r="AC45" s="87"/>
      <c r="AD45" s="83"/>
      <c r="AE45" s="87"/>
      <c r="AF45" s="83"/>
      <c r="AG45" s="87"/>
      <c r="AH45" s="83"/>
      <c r="AI45" s="87"/>
      <c r="AJ45" s="83"/>
      <c r="AK45" s="87"/>
      <c r="AL45" s="83"/>
      <c r="AM45" s="195"/>
      <c r="AN45" s="195"/>
      <c r="AO45" s="2863"/>
      <c r="AP45" s="1606"/>
      <c r="AQ45" s="1606"/>
      <c r="AR45" s="1606"/>
      <c r="AS45" s="1606"/>
      <c r="AT45" s="1606"/>
      <c r="AU45" s="1606"/>
      <c r="AV45" s="1606"/>
      <c r="AW45" s="1606"/>
      <c r="AX45" s="1606"/>
      <c r="AY45" s="1606"/>
      <c r="AZ45" s="204"/>
      <c r="BA45" s="204"/>
      <c r="BB45" s="204"/>
      <c r="BC45" s="204"/>
      <c r="BD45" s="204"/>
      <c r="BE45" s="204"/>
      <c r="BF45" s="204"/>
      <c r="BG45" s="204"/>
      <c r="BH45" s="204"/>
      <c r="BI45" s="204"/>
      <c r="BJ45" s="203"/>
      <c r="BK45" s="203"/>
      <c r="BL45" s="203"/>
      <c r="BM45" s="203"/>
      <c r="BN45" s="203"/>
      <c r="BO45" s="203"/>
      <c r="BP45" s="203"/>
      <c r="BQ45" s="203"/>
      <c r="BR45" s="203"/>
      <c r="BS45" s="203"/>
      <c r="BT45" s="203"/>
      <c r="BU45" s="203"/>
      <c r="BV45" s="203"/>
      <c r="BW45" s="203"/>
      <c r="BX45" s="2821"/>
      <c r="BY45" s="2821"/>
      <c r="BZ45" s="2821"/>
      <c r="CG45" s="2829">
        <v>0</v>
      </c>
      <c r="CH45" s="2829">
        <v>0</v>
      </c>
      <c r="CI45" s="2829"/>
      <c r="CJ45" s="2829"/>
      <c r="CK45" s="2829"/>
      <c r="CL45" s="2829"/>
      <c r="CM45" s="2829"/>
    </row>
    <row r="46" spans="1:91" s="2822" customFormat="1" ht="32.15" customHeight="1" x14ac:dyDescent="0.3">
      <c r="A46" s="140" t="s">
        <v>1796</v>
      </c>
      <c r="B46" s="140"/>
      <c r="C46" s="140"/>
      <c r="D46" s="140"/>
      <c r="E46" s="140"/>
      <c r="F46" s="140"/>
      <c r="G46" s="140"/>
      <c r="H46" s="2828"/>
      <c r="I46" s="2828"/>
      <c r="J46" s="2828"/>
      <c r="K46" s="2828"/>
      <c r="L46" s="207"/>
      <c r="M46" s="2828"/>
      <c r="N46" s="2828"/>
      <c r="O46" s="220"/>
      <c r="P46" s="220"/>
      <c r="Q46" s="220"/>
      <c r="R46" s="220"/>
      <c r="S46" s="220"/>
      <c r="T46" s="220"/>
      <c r="U46" s="220"/>
      <c r="V46" s="220"/>
      <c r="W46" s="220"/>
      <c r="X46" s="221"/>
      <c r="Y46" s="221"/>
      <c r="Z46" s="221"/>
      <c r="AA46" s="221"/>
      <c r="AB46" s="221"/>
      <c r="AC46" s="221"/>
      <c r="AD46" s="221"/>
      <c r="AE46" s="221"/>
      <c r="AF46" s="221"/>
      <c r="AG46" s="221"/>
      <c r="AH46" s="221"/>
      <c r="AI46" s="221"/>
      <c r="AJ46" s="221"/>
      <c r="AK46" s="221"/>
      <c r="AL46" s="221"/>
      <c r="AM46" s="2586"/>
      <c r="AN46" s="204"/>
      <c r="AO46" s="204"/>
      <c r="AP46" s="204"/>
      <c r="AQ46" s="204"/>
      <c r="AR46" s="204"/>
      <c r="AS46" s="204"/>
      <c r="AT46" s="204"/>
      <c r="AU46" s="204"/>
      <c r="AV46" s="204"/>
      <c r="AW46" s="204"/>
      <c r="AX46" s="204"/>
      <c r="AY46" s="204"/>
      <c r="AZ46" s="204"/>
      <c r="BA46" s="204"/>
      <c r="BB46" s="204"/>
      <c r="BC46" s="204"/>
      <c r="BD46" s="204"/>
      <c r="BE46" s="204"/>
      <c r="BF46" s="204"/>
      <c r="BG46" s="204"/>
      <c r="BH46" s="204"/>
      <c r="BI46" s="204"/>
      <c r="BJ46" s="203"/>
      <c r="BK46" s="203"/>
      <c r="BL46" s="203"/>
      <c r="BM46" s="203"/>
      <c r="BN46" s="203"/>
      <c r="BO46" s="203"/>
      <c r="BP46" s="203"/>
      <c r="BQ46" s="203"/>
      <c r="BR46" s="203"/>
      <c r="BS46" s="203"/>
      <c r="BT46" s="203"/>
      <c r="BU46" s="203"/>
      <c r="BV46" s="203"/>
      <c r="BW46" s="203"/>
      <c r="BX46" s="203"/>
      <c r="BY46" s="203"/>
      <c r="BZ46" s="203"/>
      <c r="CG46" s="2829"/>
      <c r="CH46" s="2829"/>
      <c r="CI46" s="2829"/>
      <c r="CJ46" s="2829"/>
      <c r="CK46" s="2829"/>
      <c r="CL46" s="2829"/>
      <c r="CM46" s="2829"/>
    </row>
    <row r="47" spans="1:91" s="2822" customFormat="1" ht="16.399999999999999" customHeight="1" x14ac:dyDescent="0.25">
      <c r="A47" s="2716" t="s">
        <v>53</v>
      </c>
      <c r="B47" s="2423" t="s">
        <v>524</v>
      </c>
      <c r="C47" s="2424"/>
      <c r="D47" s="2415"/>
      <c r="E47" s="2724" t="s">
        <v>684</v>
      </c>
      <c r="F47" s="2830"/>
      <c r="G47" s="2830"/>
      <c r="H47" s="2830"/>
      <c r="I47" s="2830"/>
      <c r="J47" s="2830"/>
      <c r="K47" s="2830"/>
      <c r="L47" s="2830"/>
      <c r="M47" s="2830"/>
      <c r="N47" s="2830"/>
      <c r="O47" s="2830"/>
      <c r="P47" s="2830"/>
      <c r="Q47" s="2830"/>
      <c r="R47" s="2830"/>
      <c r="S47" s="2830"/>
      <c r="T47" s="2830"/>
      <c r="U47" s="2830"/>
      <c r="V47" s="2830"/>
      <c r="W47" s="2830"/>
      <c r="X47" s="2830"/>
      <c r="Y47" s="2830"/>
      <c r="Z47" s="2830"/>
      <c r="AA47" s="2830"/>
      <c r="AB47" s="2830"/>
      <c r="AC47" s="2830"/>
      <c r="AD47" s="2830"/>
      <c r="AE47" s="2830"/>
      <c r="AF47" s="2830"/>
      <c r="AG47" s="2830"/>
      <c r="AH47" s="2830"/>
      <c r="AI47" s="2830"/>
      <c r="AJ47" s="2830"/>
      <c r="AK47" s="2830"/>
      <c r="AL47" s="2725"/>
      <c r="AM47" s="2545" t="s">
        <v>178</v>
      </c>
      <c r="AN47" s="2545" t="s">
        <v>1779</v>
      </c>
      <c r="AO47" s="204"/>
      <c r="AP47" s="204"/>
      <c r="AQ47" s="204"/>
      <c r="AR47" s="204"/>
      <c r="AS47" s="204"/>
      <c r="AT47" s="204"/>
      <c r="AU47" s="204"/>
      <c r="AV47" s="204"/>
      <c r="AW47" s="204"/>
      <c r="AX47" s="204"/>
      <c r="AY47" s="204"/>
      <c r="AZ47" s="204"/>
      <c r="BA47" s="204"/>
      <c r="BB47" s="204"/>
      <c r="BC47" s="204"/>
      <c r="BD47" s="204"/>
      <c r="BE47" s="204"/>
      <c r="BF47" s="204"/>
      <c r="BG47" s="204"/>
      <c r="BH47" s="204"/>
      <c r="BI47" s="204"/>
      <c r="BJ47" s="203"/>
      <c r="BK47" s="203"/>
      <c r="BL47" s="203"/>
      <c r="BM47" s="203"/>
      <c r="BN47" s="203"/>
      <c r="BO47" s="203"/>
      <c r="BP47" s="203"/>
      <c r="BQ47" s="203"/>
      <c r="BR47" s="203"/>
      <c r="BS47" s="203"/>
      <c r="BT47" s="203"/>
      <c r="BU47" s="203"/>
      <c r="BV47" s="203"/>
      <c r="BW47" s="203"/>
      <c r="BX47" s="2821"/>
      <c r="BY47" s="2821"/>
      <c r="BZ47" s="2821"/>
      <c r="CG47" s="2829"/>
      <c r="CH47" s="2829"/>
      <c r="CI47" s="2829"/>
      <c r="CJ47" s="2829"/>
      <c r="CK47" s="2829"/>
      <c r="CL47" s="2829"/>
      <c r="CM47" s="2829"/>
    </row>
    <row r="48" spans="1:91" s="2822" customFormat="1" ht="16.399999999999999" customHeight="1" x14ac:dyDescent="0.25">
      <c r="A48" s="2720"/>
      <c r="B48" s="2549"/>
      <c r="C48" s="2426"/>
      <c r="D48" s="2416"/>
      <c r="E48" s="2724" t="s">
        <v>633</v>
      </c>
      <c r="F48" s="2725"/>
      <c r="G48" s="2724" t="s">
        <v>634</v>
      </c>
      <c r="H48" s="2725"/>
      <c r="I48" s="2724" t="s">
        <v>635</v>
      </c>
      <c r="J48" s="2725"/>
      <c r="K48" s="2724" t="s">
        <v>636</v>
      </c>
      <c r="L48" s="2725"/>
      <c r="M48" s="2724" t="s">
        <v>637</v>
      </c>
      <c r="N48" s="2725"/>
      <c r="O48" s="2546" t="s">
        <v>638</v>
      </c>
      <c r="P48" s="2547"/>
      <c r="Q48" s="2546" t="s">
        <v>639</v>
      </c>
      <c r="R48" s="2547"/>
      <c r="S48" s="2546" t="s">
        <v>640</v>
      </c>
      <c r="T48" s="2547"/>
      <c r="U48" s="2546" t="s">
        <v>641</v>
      </c>
      <c r="V48" s="2547"/>
      <c r="W48" s="2546" t="s">
        <v>642</v>
      </c>
      <c r="X48" s="2547"/>
      <c r="Y48" s="2546" t="s">
        <v>643</v>
      </c>
      <c r="Z48" s="2547"/>
      <c r="AA48" s="2546" t="s">
        <v>644</v>
      </c>
      <c r="AB48" s="2547"/>
      <c r="AC48" s="2546" t="s">
        <v>645</v>
      </c>
      <c r="AD48" s="2547"/>
      <c r="AE48" s="2546" t="s">
        <v>646</v>
      </c>
      <c r="AF48" s="2547"/>
      <c r="AG48" s="2546" t="s">
        <v>647</v>
      </c>
      <c r="AH48" s="2547"/>
      <c r="AI48" s="2546" t="s">
        <v>648</v>
      </c>
      <c r="AJ48" s="2547"/>
      <c r="AK48" s="2546" t="s">
        <v>649</v>
      </c>
      <c r="AL48" s="2547"/>
      <c r="AM48" s="2795"/>
      <c r="AN48" s="2795"/>
      <c r="AO48" s="204"/>
      <c r="AP48" s="204"/>
      <c r="AQ48" s="204"/>
      <c r="AR48" s="204"/>
      <c r="AS48" s="204"/>
      <c r="AT48" s="204"/>
      <c r="AU48" s="204"/>
      <c r="AV48" s="204"/>
      <c r="AW48" s="204"/>
      <c r="AX48" s="204"/>
      <c r="AY48" s="204"/>
      <c r="AZ48" s="204"/>
      <c r="BA48" s="204"/>
      <c r="BB48" s="204"/>
      <c r="BC48" s="204"/>
      <c r="BD48" s="204"/>
      <c r="BE48" s="204"/>
      <c r="BF48" s="204"/>
      <c r="BG48" s="204"/>
      <c r="BH48" s="204"/>
      <c r="BI48" s="204"/>
      <c r="BJ48" s="203"/>
      <c r="BK48" s="203"/>
      <c r="BL48" s="203"/>
      <c r="BM48" s="203"/>
      <c r="BN48" s="203"/>
      <c r="BO48" s="203"/>
      <c r="BP48" s="203"/>
      <c r="BQ48" s="203"/>
      <c r="BR48" s="203"/>
      <c r="BS48" s="203"/>
      <c r="BT48" s="203"/>
      <c r="BU48" s="203"/>
      <c r="BV48" s="203"/>
      <c r="BW48" s="203"/>
      <c r="BX48" s="2821"/>
      <c r="BY48" s="2821"/>
      <c r="BZ48" s="2821"/>
      <c r="CG48" s="2829"/>
      <c r="CH48" s="2829"/>
      <c r="CI48" s="2829"/>
      <c r="CJ48" s="2829"/>
      <c r="CK48" s="2829"/>
      <c r="CL48" s="2829"/>
      <c r="CM48" s="2829"/>
    </row>
    <row r="49" spans="1:104" s="2822" customFormat="1" ht="16.399999999999999" customHeight="1" x14ac:dyDescent="0.25">
      <c r="A49" s="2722"/>
      <c r="B49" s="2557" t="s">
        <v>33</v>
      </c>
      <c r="C49" s="2834" t="s">
        <v>216</v>
      </c>
      <c r="D49" s="1196" t="s">
        <v>35</v>
      </c>
      <c r="E49" s="1758" t="s">
        <v>216</v>
      </c>
      <c r="F49" s="1760" t="s">
        <v>35</v>
      </c>
      <c r="G49" s="1758" t="s">
        <v>216</v>
      </c>
      <c r="H49" s="1760" t="s">
        <v>35</v>
      </c>
      <c r="I49" s="1758" t="s">
        <v>216</v>
      </c>
      <c r="J49" s="1760" t="s">
        <v>35</v>
      </c>
      <c r="K49" s="1758" t="s">
        <v>216</v>
      </c>
      <c r="L49" s="1760" t="s">
        <v>35</v>
      </c>
      <c r="M49" s="1758" t="s">
        <v>216</v>
      </c>
      <c r="N49" s="1760" t="s">
        <v>35</v>
      </c>
      <c r="O49" s="1758" t="s">
        <v>216</v>
      </c>
      <c r="P49" s="1760" t="s">
        <v>35</v>
      </c>
      <c r="Q49" s="1758" t="s">
        <v>216</v>
      </c>
      <c r="R49" s="1760" t="s">
        <v>35</v>
      </c>
      <c r="S49" s="1758" t="s">
        <v>216</v>
      </c>
      <c r="T49" s="1760" t="s">
        <v>35</v>
      </c>
      <c r="U49" s="1758" t="s">
        <v>216</v>
      </c>
      <c r="V49" s="1760" t="s">
        <v>35</v>
      </c>
      <c r="W49" s="1758" t="s">
        <v>216</v>
      </c>
      <c r="X49" s="1760" t="s">
        <v>35</v>
      </c>
      <c r="Y49" s="1758" t="s">
        <v>216</v>
      </c>
      <c r="Z49" s="1760" t="s">
        <v>35</v>
      </c>
      <c r="AA49" s="1758" t="s">
        <v>216</v>
      </c>
      <c r="AB49" s="1760" t="s">
        <v>35</v>
      </c>
      <c r="AC49" s="1758" t="s">
        <v>216</v>
      </c>
      <c r="AD49" s="1760" t="s">
        <v>35</v>
      </c>
      <c r="AE49" s="1758" t="s">
        <v>216</v>
      </c>
      <c r="AF49" s="1760" t="s">
        <v>35</v>
      </c>
      <c r="AG49" s="1758" t="s">
        <v>216</v>
      </c>
      <c r="AH49" s="1760" t="s">
        <v>35</v>
      </c>
      <c r="AI49" s="1758" t="s">
        <v>216</v>
      </c>
      <c r="AJ49" s="1760" t="s">
        <v>35</v>
      </c>
      <c r="AK49" s="1758" t="s">
        <v>216</v>
      </c>
      <c r="AL49" s="1760" t="s">
        <v>35</v>
      </c>
      <c r="AM49" s="2550"/>
      <c r="AN49" s="2550"/>
      <c r="AO49" s="204"/>
      <c r="AP49" s="204"/>
      <c r="AQ49" s="204"/>
      <c r="AR49" s="204"/>
      <c r="AS49" s="204"/>
      <c r="AT49" s="204"/>
      <c r="AU49" s="204"/>
      <c r="AV49" s="204"/>
      <c r="AW49" s="204"/>
      <c r="AX49" s="204"/>
      <c r="AY49" s="204"/>
      <c r="AZ49" s="204"/>
      <c r="BA49" s="204"/>
      <c r="BB49" s="204"/>
      <c r="BC49" s="204"/>
      <c r="BD49" s="204"/>
      <c r="BE49" s="204"/>
      <c r="BF49" s="204"/>
      <c r="BG49" s="204"/>
      <c r="BH49" s="204"/>
      <c r="BI49" s="204"/>
      <c r="BJ49" s="203"/>
      <c r="BK49" s="203"/>
      <c r="BL49" s="203"/>
      <c r="BM49" s="203"/>
      <c r="BN49" s="203"/>
      <c r="BO49" s="203"/>
      <c r="BP49" s="203"/>
      <c r="BQ49" s="203"/>
      <c r="BR49" s="203"/>
      <c r="BS49" s="203"/>
      <c r="BT49" s="203"/>
      <c r="BU49" s="203"/>
      <c r="BV49" s="203"/>
      <c r="BW49" s="203"/>
      <c r="BX49" s="2821"/>
      <c r="BY49" s="2821"/>
      <c r="BZ49" s="2821"/>
      <c r="CG49" s="2829"/>
      <c r="CH49" s="2829"/>
      <c r="CI49" s="2829"/>
      <c r="CJ49" s="2829"/>
      <c r="CK49" s="2829"/>
      <c r="CL49" s="2829"/>
      <c r="CM49" s="2829"/>
    </row>
    <row r="50" spans="1:104" s="2822" customFormat="1" ht="16.399999999999999" customHeight="1" x14ac:dyDescent="0.25">
      <c r="A50" s="1733" t="s">
        <v>217</v>
      </c>
      <c r="B50" s="2866">
        <f t="shared" ref="B50:B55" si="6">SUM(C50+D50)</f>
        <v>0</v>
      </c>
      <c r="C50" s="2862">
        <f t="shared" ref="C50:D55" si="7">SUM(E50+G50+I50+K50+M50+O50+Q50+S50+U50+W50+Y50+AA50+AC50+AE50+AG50+AI50+AK50)</f>
        <v>0</v>
      </c>
      <c r="D50" s="1736">
        <f t="shared" si="7"/>
        <v>0</v>
      </c>
      <c r="E50" s="1342"/>
      <c r="F50" s="1344"/>
      <c r="G50" s="1342"/>
      <c r="H50" s="1344"/>
      <c r="I50" s="1342"/>
      <c r="J50" s="2838"/>
      <c r="K50" s="1342"/>
      <c r="L50" s="2838"/>
      <c r="M50" s="1342"/>
      <c r="N50" s="2838"/>
      <c r="O50" s="1483"/>
      <c r="P50" s="2838"/>
      <c r="Q50" s="1483"/>
      <c r="R50" s="2838"/>
      <c r="S50" s="1483"/>
      <c r="T50" s="2838"/>
      <c r="U50" s="1483"/>
      <c r="V50" s="2838"/>
      <c r="W50" s="1483"/>
      <c r="X50" s="2838"/>
      <c r="Y50" s="1483"/>
      <c r="Z50" s="2838"/>
      <c r="AA50" s="1483"/>
      <c r="AB50" s="2838"/>
      <c r="AC50" s="1483"/>
      <c r="AD50" s="2838"/>
      <c r="AE50" s="1483"/>
      <c r="AF50" s="2838"/>
      <c r="AG50" s="1483"/>
      <c r="AH50" s="2838"/>
      <c r="AI50" s="1483"/>
      <c r="AJ50" s="2838"/>
      <c r="AK50" s="1483"/>
      <c r="AL50" s="2838"/>
      <c r="AM50" s="1708"/>
      <c r="AN50" s="1708"/>
      <c r="AO50" s="2863"/>
      <c r="AP50" s="1606"/>
      <c r="AQ50" s="1606"/>
      <c r="AR50" s="1606"/>
      <c r="AS50" s="1606"/>
      <c r="AT50" s="1606"/>
      <c r="AU50" s="1606"/>
      <c r="AV50" s="1606"/>
      <c r="AW50" s="1606"/>
      <c r="AX50" s="1606"/>
      <c r="AY50" s="1606"/>
      <c r="AZ50" s="204"/>
      <c r="BA50" s="204"/>
      <c r="BB50" s="204"/>
      <c r="BC50" s="204"/>
      <c r="BD50" s="204"/>
      <c r="BE50" s="204"/>
      <c r="BF50" s="204"/>
      <c r="BG50" s="204"/>
      <c r="BH50" s="204"/>
      <c r="BI50" s="204"/>
      <c r="BJ50" s="203"/>
      <c r="BK50" s="203"/>
      <c r="BL50" s="203"/>
      <c r="BM50" s="203"/>
      <c r="BN50" s="203"/>
      <c r="BO50" s="203"/>
      <c r="BP50" s="203"/>
      <c r="BQ50" s="203"/>
      <c r="BR50" s="203"/>
      <c r="BS50" s="203"/>
      <c r="BT50" s="203"/>
      <c r="BU50" s="203"/>
      <c r="BV50" s="203"/>
      <c r="BW50" s="203"/>
      <c r="BX50" s="2821"/>
      <c r="BY50" s="2821"/>
      <c r="BZ50" s="2821"/>
      <c r="CG50" s="2829">
        <v>0</v>
      </c>
      <c r="CH50" s="2829">
        <v>0</v>
      </c>
      <c r="CI50" s="2829"/>
      <c r="CJ50" s="2829"/>
      <c r="CK50" s="2829"/>
      <c r="CL50" s="2829"/>
      <c r="CM50" s="2829"/>
    </row>
    <row r="51" spans="1:104" ht="16.399999999999999" customHeight="1" x14ac:dyDescent="0.35">
      <c r="A51" s="1768" t="s">
        <v>56</v>
      </c>
      <c r="B51" s="2854">
        <f t="shared" si="6"/>
        <v>0</v>
      </c>
      <c r="C51" s="1485">
        <f t="shared" si="7"/>
        <v>0</v>
      </c>
      <c r="D51" s="1486">
        <f t="shared" si="7"/>
        <v>0</v>
      </c>
      <c r="E51" s="35"/>
      <c r="F51" s="36"/>
      <c r="G51" s="35"/>
      <c r="H51" s="36"/>
      <c r="I51" s="35"/>
      <c r="J51" s="37"/>
      <c r="K51" s="35"/>
      <c r="L51" s="37"/>
      <c r="M51" s="35"/>
      <c r="N51" s="37"/>
      <c r="O51" s="44"/>
      <c r="P51" s="37"/>
      <c r="Q51" s="44"/>
      <c r="R51" s="37"/>
      <c r="S51" s="44"/>
      <c r="T51" s="37"/>
      <c r="U51" s="44"/>
      <c r="V51" s="37"/>
      <c r="W51" s="44"/>
      <c r="X51" s="37"/>
      <c r="Y51" s="44"/>
      <c r="Z51" s="37"/>
      <c r="AA51" s="44"/>
      <c r="AB51" s="37"/>
      <c r="AC51" s="44"/>
      <c r="AD51" s="37"/>
      <c r="AE51" s="44"/>
      <c r="AF51" s="37"/>
      <c r="AG51" s="44"/>
      <c r="AH51" s="37"/>
      <c r="AI51" s="44"/>
      <c r="AJ51" s="37"/>
      <c r="AK51" s="44"/>
      <c r="AL51" s="37"/>
      <c r="AM51" s="324"/>
      <c r="AN51" s="324"/>
      <c r="AO51" s="2863"/>
      <c r="AP51" s="1606"/>
      <c r="AQ51" s="1606"/>
      <c r="AR51" s="1606"/>
      <c r="AS51" s="1606"/>
      <c r="AT51" s="1606"/>
      <c r="AU51" s="1606"/>
      <c r="AV51" s="1606"/>
      <c r="AW51" s="1606"/>
      <c r="AX51" s="1606"/>
      <c r="AY51" s="1606"/>
      <c r="AZ51" s="204"/>
      <c r="BA51" s="204"/>
      <c r="BB51" s="204"/>
      <c r="BC51" s="204"/>
      <c r="BD51" s="204"/>
      <c r="BE51" s="204"/>
      <c r="BF51" s="204"/>
      <c r="BG51" s="204"/>
      <c r="BH51" s="204"/>
      <c r="BI51" s="204"/>
      <c r="BJ51" s="203"/>
      <c r="BK51" s="203"/>
      <c r="BL51" s="203"/>
      <c r="BM51" s="203"/>
      <c r="BN51" s="203"/>
      <c r="BO51" s="203"/>
      <c r="BP51" s="203"/>
      <c r="BQ51" s="203"/>
      <c r="BR51" s="203"/>
      <c r="BS51" s="203"/>
      <c r="BT51" s="203"/>
      <c r="BU51" s="203"/>
      <c r="BV51" s="203"/>
      <c r="BW51" s="203"/>
      <c r="BX51" s="2821"/>
      <c r="BY51" s="2821"/>
      <c r="BZ51" s="2821"/>
      <c r="CA51" s="2822"/>
      <c r="CB51" s="2822"/>
      <c r="CC51" s="2822"/>
      <c r="CD51" s="2822"/>
      <c r="CE51" s="2822"/>
      <c r="CF51" s="2822"/>
      <c r="CG51" s="2829">
        <v>0</v>
      </c>
      <c r="CH51" s="2829">
        <v>0</v>
      </c>
      <c r="CI51" s="2829"/>
      <c r="CJ51" s="2829"/>
      <c r="CK51" s="2829"/>
      <c r="CL51" s="2829"/>
      <c r="CM51" s="2829"/>
      <c r="CN51" s="2822"/>
      <c r="CO51" s="2822"/>
      <c r="CP51" s="2822"/>
      <c r="CQ51" s="2822"/>
      <c r="CR51" s="2822"/>
      <c r="CS51" s="2822"/>
      <c r="CT51" s="2822"/>
      <c r="CU51" s="2822"/>
      <c r="CV51" s="2822"/>
      <c r="CW51" s="2822"/>
      <c r="CX51" s="2822"/>
      <c r="CY51" s="2822"/>
      <c r="CZ51" s="2822"/>
    </row>
    <row r="52" spans="1:104" ht="16.399999999999999" customHeight="1" x14ac:dyDescent="0.35">
      <c r="A52" s="1768" t="s">
        <v>77</v>
      </c>
      <c r="B52" s="2854">
        <f t="shared" si="6"/>
        <v>0</v>
      </c>
      <c r="C52" s="1485">
        <f t="shared" si="7"/>
        <v>0</v>
      </c>
      <c r="D52" s="1486">
        <f t="shared" si="7"/>
        <v>0</v>
      </c>
      <c r="E52" s="35"/>
      <c r="F52" s="36"/>
      <c r="G52" s="35"/>
      <c r="H52" s="36"/>
      <c r="I52" s="35"/>
      <c r="J52" s="37"/>
      <c r="K52" s="35"/>
      <c r="L52" s="37"/>
      <c r="M52" s="35"/>
      <c r="N52" s="37"/>
      <c r="O52" s="44"/>
      <c r="P52" s="37"/>
      <c r="Q52" s="44"/>
      <c r="R52" s="37"/>
      <c r="S52" s="44"/>
      <c r="T52" s="37"/>
      <c r="U52" s="44"/>
      <c r="V52" s="37"/>
      <c r="W52" s="44"/>
      <c r="X52" s="37"/>
      <c r="Y52" s="44"/>
      <c r="Z52" s="37"/>
      <c r="AA52" s="44"/>
      <c r="AB52" s="37"/>
      <c r="AC52" s="44"/>
      <c r="AD52" s="37"/>
      <c r="AE52" s="44"/>
      <c r="AF52" s="37"/>
      <c r="AG52" s="44"/>
      <c r="AH52" s="37"/>
      <c r="AI52" s="44"/>
      <c r="AJ52" s="37"/>
      <c r="AK52" s="44"/>
      <c r="AL52" s="37"/>
      <c r="AM52" s="324"/>
      <c r="AN52" s="324"/>
      <c r="AO52" s="2863"/>
      <c r="AP52" s="1606"/>
      <c r="AQ52" s="1606"/>
      <c r="AR52" s="1606"/>
      <c r="AS52" s="1606"/>
      <c r="AT52" s="1606"/>
      <c r="AU52" s="1606"/>
      <c r="AV52" s="1606"/>
      <c r="AW52" s="1606"/>
      <c r="AX52" s="1606"/>
      <c r="AY52" s="1606"/>
      <c r="AZ52" s="204"/>
      <c r="BA52" s="204"/>
      <c r="BB52" s="204"/>
      <c r="BC52" s="204"/>
      <c r="BD52" s="204"/>
      <c r="BE52" s="204"/>
      <c r="BF52" s="204"/>
      <c r="BG52" s="204"/>
      <c r="BH52" s="204"/>
      <c r="BI52" s="204"/>
      <c r="BJ52" s="203"/>
      <c r="BK52" s="203"/>
      <c r="BL52" s="203"/>
      <c r="BM52" s="203"/>
      <c r="BN52" s="203"/>
      <c r="BO52" s="203"/>
      <c r="BP52" s="203"/>
      <c r="BQ52" s="203"/>
      <c r="BR52" s="203"/>
      <c r="BS52" s="203"/>
      <c r="BT52" s="203"/>
      <c r="BU52" s="203"/>
      <c r="BV52" s="203"/>
      <c r="BW52" s="203"/>
      <c r="BX52" s="2821"/>
      <c r="BY52" s="2821"/>
      <c r="BZ52" s="2821"/>
      <c r="CA52" s="2822"/>
      <c r="CB52" s="2822"/>
      <c r="CC52" s="2822"/>
      <c r="CD52" s="2822"/>
      <c r="CE52" s="2822"/>
      <c r="CF52" s="2822"/>
      <c r="CG52" s="2829">
        <v>0</v>
      </c>
      <c r="CH52" s="2829">
        <v>0</v>
      </c>
      <c r="CI52" s="2829"/>
      <c r="CJ52" s="2829"/>
      <c r="CK52" s="2829"/>
      <c r="CL52" s="2829"/>
      <c r="CM52" s="2829"/>
      <c r="CN52" s="2822"/>
      <c r="CO52" s="2822"/>
      <c r="CP52" s="2822"/>
      <c r="CQ52" s="2822"/>
      <c r="CR52" s="2822"/>
      <c r="CS52" s="2822"/>
      <c r="CT52" s="2822"/>
      <c r="CU52" s="2822"/>
      <c r="CV52" s="2822"/>
      <c r="CW52" s="2822"/>
      <c r="CX52" s="2822"/>
      <c r="CY52" s="2822"/>
      <c r="CZ52" s="2822"/>
    </row>
    <row r="53" spans="1:104" ht="16.399999999999999" customHeight="1" x14ac:dyDescent="0.35">
      <c r="A53" s="1768" t="s">
        <v>89</v>
      </c>
      <c r="B53" s="2854">
        <f t="shared" si="6"/>
        <v>0</v>
      </c>
      <c r="C53" s="1485">
        <f t="shared" si="7"/>
        <v>0</v>
      </c>
      <c r="D53" s="1486">
        <f t="shared" si="7"/>
        <v>0</v>
      </c>
      <c r="E53" s="35"/>
      <c r="F53" s="36"/>
      <c r="G53" s="35"/>
      <c r="H53" s="36"/>
      <c r="I53" s="35"/>
      <c r="J53" s="37"/>
      <c r="K53" s="35"/>
      <c r="L53" s="37"/>
      <c r="M53" s="35"/>
      <c r="N53" s="37"/>
      <c r="O53" s="44"/>
      <c r="P53" s="37"/>
      <c r="Q53" s="44"/>
      <c r="R53" s="37"/>
      <c r="S53" s="44"/>
      <c r="T53" s="37"/>
      <c r="U53" s="44"/>
      <c r="V53" s="37"/>
      <c r="W53" s="44"/>
      <c r="X53" s="37"/>
      <c r="Y53" s="44"/>
      <c r="Z53" s="37"/>
      <c r="AA53" s="44"/>
      <c r="AB53" s="37"/>
      <c r="AC53" s="44"/>
      <c r="AD53" s="37"/>
      <c r="AE53" s="44"/>
      <c r="AF53" s="37"/>
      <c r="AG53" s="44"/>
      <c r="AH53" s="37"/>
      <c r="AI53" s="44"/>
      <c r="AJ53" s="37"/>
      <c r="AK53" s="44"/>
      <c r="AL53" s="37"/>
      <c r="AM53" s="324"/>
      <c r="AN53" s="324"/>
      <c r="AO53" s="2863"/>
      <c r="AP53" s="1606"/>
      <c r="AQ53" s="1606"/>
      <c r="AR53" s="1606"/>
      <c r="AS53" s="1606"/>
      <c r="AT53" s="1606"/>
      <c r="AU53" s="1606"/>
      <c r="AV53" s="1606"/>
      <c r="AW53" s="1606"/>
      <c r="AX53" s="1606"/>
      <c r="AY53" s="1606"/>
      <c r="AZ53" s="204"/>
      <c r="BA53" s="204"/>
      <c r="BB53" s="204"/>
      <c r="BC53" s="204"/>
      <c r="BD53" s="204"/>
      <c r="BE53" s="204"/>
      <c r="BF53" s="204"/>
      <c r="BG53" s="204"/>
      <c r="BH53" s="204"/>
      <c r="BI53" s="204"/>
      <c r="BJ53" s="203"/>
      <c r="BK53" s="203"/>
      <c r="BL53" s="203"/>
      <c r="BM53" s="203"/>
      <c r="BN53" s="203"/>
      <c r="BO53" s="203"/>
      <c r="BP53" s="203"/>
      <c r="BQ53" s="203"/>
      <c r="BR53" s="203"/>
      <c r="BS53" s="203"/>
      <c r="BT53" s="203"/>
      <c r="BU53" s="203"/>
      <c r="BV53" s="203"/>
      <c r="BW53" s="203"/>
      <c r="BX53" s="2821"/>
      <c r="BY53" s="2821"/>
      <c r="BZ53" s="2821"/>
      <c r="CA53" s="2822"/>
      <c r="CB53" s="2822"/>
      <c r="CC53" s="2822"/>
      <c r="CD53" s="2822"/>
      <c r="CE53" s="2822"/>
      <c r="CF53" s="2822"/>
      <c r="CG53" s="2829">
        <v>0</v>
      </c>
      <c r="CH53" s="2829">
        <v>0</v>
      </c>
      <c r="CI53" s="2829"/>
      <c r="CJ53" s="2829"/>
      <c r="CK53" s="2829"/>
      <c r="CL53" s="2829"/>
      <c r="CM53" s="2829"/>
      <c r="CN53" s="2822"/>
      <c r="CO53" s="2822"/>
      <c r="CP53" s="2822"/>
      <c r="CQ53" s="2822"/>
      <c r="CR53" s="2822"/>
      <c r="CS53" s="2822"/>
      <c r="CT53" s="2822"/>
      <c r="CU53" s="2822"/>
      <c r="CV53" s="2822"/>
      <c r="CW53" s="2822"/>
      <c r="CX53" s="2822"/>
      <c r="CY53" s="2822"/>
      <c r="CZ53" s="2822"/>
    </row>
    <row r="54" spans="1:104" ht="16.399999999999999" customHeight="1" x14ac:dyDescent="0.35">
      <c r="A54" s="1768" t="s">
        <v>1794</v>
      </c>
      <c r="B54" s="2854">
        <f t="shared" si="6"/>
        <v>0</v>
      </c>
      <c r="C54" s="1485">
        <f t="shared" si="7"/>
        <v>0</v>
      </c>
      <c r="D54" s="1486">
        <f t="shared" si="7"/>
        <v>0</v>
      </c>
      <c r="E54" s="35"/>
      <c r="F54" s="36"/>
      <c r="G54" s="35"/>
      <c r="H54" s="36"/>
      <c r="I54" s="35"/>
      <c r="J54" s="37"/>
      <c r="K54" s="35"/>
      <c r="L54" s="37"/>
      <c r="M54" s="35"/>
      <c r="N54" s="37"/>
      <c r="O54" s="44"/>
      <c r="P54" s="37"/>
      <c r="Q54" s="44"/>
      <c r="R54" s="37"/>
      <c r="S54" s="44"/>
      <c r="T54" s="37"/>
      <c r="U54" s="44"/>
      <c r="V54" s="37"/>
      <c r="W54" s="44"/>
      <c r="X54" s="37"/>
      <c r="Y54" s="44"/>
      <c r="Z54" s="37"/>
      <c r="AA54" s="44"/>
      <c r="AB54" s="37"/>
      <c r="AC54" s="44"/>
      <c r="AD54" s="37"/>
      <c r="AE54" s="44"/>
      <c r="AF54" s="37"/>
      <c r="AG54" s="44"/>
      <c r="AH54" s="37"/>
      <c r="AI54" s="44"/>
      <c r="AJ54" s="37"/>
      <c r="AK54" s="44"/>
      <c r="AL54" s="37"/>
      <c r="AM54" s="324"/>
      <c r="AN54" s="324"/>
      <c r="AO54" s="2863"/>
      <c r="AP54" s="1606"/>
      <c r="AQ54" s="1606"/>
      <c r="AR54" s="1606"/>
      <c r="AS54" s="1606"/>
      <c r="AT54" s="1606"/>
      <c r="AU54" s="1606"/>
      <c r="AV54" s="1606"/>
      <c r="AW54" s="1606"/>
      <c r="AX54" s="1606"/>
      <c r="AY54" s="1606"/>
      <c r="AZ54" s="204"/>
      <c r="BA54" s="204"/>
      <c r="BB54" s="204"/>
      <c r="BC54" s="204"/>
      <c r="BD54" s="204"/>
      <c r="BE54" s="204"/>
      <c r="BF54" s="204"/>
      <c r="BG54" s="204"/>
      <c r="BH54" s="204"/>
      <c r="BI54" s="204"/>
      <c r="BJ54" s="203"/>
      <c r="BK54" s="203"/>
      <c r="BL54" s="203"/>
      <c r="BM54" s="203"/>
      <c r="BN54" s="203"/>
      <c r="BO54" s="203"/>
      <c r="BP54" s="203"/>
      <c r="BQ54" s="203"/>
      <c r="BR54" s="203"/>
      <c r="BS54" s="203"/>
      <c r="BT54" s="203"/>
      <c r="BU54" s="203"/>
      <c r="BV54" s="203"/>
      <c r="BW54" s="203"/>
      <c r="BX54" s="2821"/>
      <c r="BY54" s="2821"/>
      <c r="BZ54" s="2821"/>
      <c r="CA54" s="2822"/>
      <c r="CB54" s="2822"/>
      <c r="CC54" s="2822"/>
      <c r="CD54" s="2822"/>
      <c r="CE54" s="2822"/>
      <c r="CF54" s="2822"/>
      <c r="CG54" s="2829">
        <v>0</v>
      </c>
      <c r="CH54" s="2829">
        <v>0</v>
      </c>
      <c r="CI54" s="2829"/>
      <c r="CJ54" s="2829"/>
      <c r="CK54" s="2829"/>
      <c r="CL54" s="2829"/>
      <c r="CM54" s="2829"/>
      <c r="CN54" s="2822"/>
      <c r="CO54" s="2822"/>
      <c r="CP54" s="2822"/>
      <c r="CQ54" s="2822"/>
      <c r="CR54" s="2822"/>
      <c r="CS54" s="2822"/>
      <c r="CT54" s="2822"/>
      <c r="CU54" s="2822"/>
      <c r="CV54" s="2822"/>
      <c r="CW54" s="2822"/>
      <c r="CX54" s="2822"/>
      <c r="CY54" s="2822"/>
      <c r="CZ54" s="2822"/>
    </row>
    <row r="55" spans="1:104" ht="16.399999999999999" customHeight="1" x14ac:dyDescent="0.35">
      <c r="A55" s="1541" t="s">
        <v>82</v>
      </c>
      <c r="B55" s="2857">
        <f t="shared" si="6"/>
        <v>0</v>
      </c>
      <c r="C55" s="1491">
        <f t="shared" si="7"/>
        <v>0</v>
      </c>
      <c r="D55" s="1640">
        <f t="shared" si="7"/>
        <v>0</v>
      </c>
      <c r="E55" s="84"/>
      <c r="F55" s="85"/>
      <c r="G55" s="84"/>
      <c r="H55" s="85"/>
      <c r="I55" s="84"/>
      <c r="J55" s="83"/>
      <c r="K55" s="84"/>
      <c r="L55" s="83"/>
      <c r="M55" s="84"/>
      <c r="N55" s="83"/>
      <c r="O55" s="87"/>
      <c r="P55" s="83"/>
      <c r="Q55" s="87"/>
      <c r="R55" s="83"/>
      <c r="S55" s="87"/>
      <c r="T55" s="83"/>
      <c r="U55" s="87"/>
      <c r="V55" s="83"/>
      <c r="W55" s="87"/>
      <c r="X55" s="83"/>
      <c r="Y55" s="87"/>
      <c r="Z55" s="83"/>
      <c r="AA55" s="87"/>
      <c r="AB55" s="83"/>
      <c r="AC55" s="87"/>
      <c r="AD55" s="83"/>
      <c r="AE55" s="87"/>
      <c r="AF55" s="83"/>
      <c r="AG55" s="87"/>
      <c r="AH55" s="83"/>
      <c r="AI55" s="87"/>
      <c r="AJ55" s="83"/>
      <c r="AK55" s="87"/>
      <c r="AL55" s="83"/>
      <c r="AM55" s="195"/>
      <c r="AN55" s="195"/>
      <c r="AO55" s="2863"/>
      <c r="AP55" s="1606"/>
      <c r="AQ55" s="1606"/>
      <c r="AR55" s="1606"/>
      <c r="AS55" s="1606"/>
      <c r="AT55" s="1606"/>
      <c r="AU55" s="1606"/>
      <c r="AV55" s="1606"/>
      <c r="AW55" s="1606"/>
      <c r="AX55" s="1606"/>
      <c r="AY55" s="1606"/>
      <c r="AZ55" s="204"/>
      <c r="BA55" s="204"/>
      <c r="BB55" s="204"/>
      <c r="BC55" s="204"/>
      <c r="BD55" s="204"/>
      <c r="BE55" s="204"/>
      <c r="BF55" s="204"/>
      <c r="BG55" s="204"/>
      <c r="BH55" s="204"/>
      <c r="BI55" s="204"/>
      <c r="BJ55" s="203"/>
      <c r="BK55" s="203"/>
      <c r="BL55" s="203"/>
      <c r="BM55" s="203"/>
      <c r="BN55" s="203"/>
      <c r="BO55" s="203"/>
      <c r="BP55" s="203"/>
      <c r="BQ55" s="203"/>
      <c r="BR55" s="203"/>
      <c r="BS55" s="203"/>
      <c r="BT55" s="203"/>
      <c r="BU55" s="203"/>
      <c r="BV55" s="203"/>
      <c r="BW55" s="203"/>
      <c r="BX55" s="2821"/>
      <c r="BY55" s="2821"/>
      <c r="BZ55" s="2821"/>
      <c r="CA55" s="2822"/>
      <c r="CB55" s="2822"/>
      <c r="CC55" s="2822"/>
      <c r="CD55" s="2822"/>
      <c r="CE55" s="2822"/>
      <c r="CF55" s="2822"/>
      <c r="CG55" s="2829">
        <v>0</v>
      </c>
      <c r="CH55" s="2829">
        <v>0</v>
      </c>
      <c r="CI55" s="2829"/>
      <c r="CJ55" s="2829"/>
      <c r="CK55" s="2829"/>
      <c r="CL55" s="2829"/>
      <c r="CM55" s="2829"/>
      <c r="CN55" s="2822"/>
      <c r="CO55" s="2822"/>
      <c r="CP55" s="2822"/>
      <c r="CQ55" s="2822"/>
      <c r="CR55" s="2822"/>
      <c r="CS55" s="2822"/>
      <c r="CT55" s="2822"/>
      <c r="CU55" s="2822"/>
      <c r="CV55" s="2822"/>
      <c r="CW55" s="2822"/>
      <c r="CX55" s="2822"/>
      <c r="CY55" s="2822"/>
      <c r="CZ55" s="2822"/>
    </row>
    <row r="56" spans="1:104" s="245" customFormat="1" ht="32.15" customHeight="1" x14ac:dyDescent="0.25">
      <c r="A56" s="2790" t="s">
        <v>1797</v>
      </c>
      <c r="B56" s="2790"/>
      <c r="C56" s="2790"/>
      <c r="D56" s="2790"/>
      <c r="E56" s="2790"/>
      <c r="F56" s="2790"/>
      <c r="G56" s="2790"/>
      <c r="H56" s="2790"/>
      <c r="I56" s="2790"/>
      <c r="J56" s="2534"/>
      <c r="K56" s="2534"/>
      <c r="L56" s="2534"/>
      <c r="M56" s="2534"/>
      <c r="N56" s="2534"/>
      <c r="O56" s="2534"/>
      <c r="P56" s="2534"/>
      <c r="Q56" s="2534"/>
      <c r="R56" s="2534"/>
      <c r="S56" s="2534"/>
      <c r="T56" s="2534"/>
      <c r="U56" s="2534"/>
      <c r="V56" s="2534"/>
      <c r="W56" s="2534"/>
      <c r="X56" s="2534"/>
      <c r="Y56" s="2534"/>
      <c r="Z56" s="2534"/>
      <c r="AA56" s="2534"/>
      <c r="AB56" s="2534"/>
      <c r="AC56" s="2534"/>
      <c r="AD56" s="2534"/>
      <c r="AE56" s="2534"/>
      <c r="AF56" s="2534"/>
      <c r="AG56" s="2534"/>
      <c r="AH56" s="2534"/>
      <c r="AI56" s="2534"/>
      <c r="AJ56" s="2534"/>
      <c r="AK56" s="2534"/>
      <c r="AL56" s="2534"/>
      <c r="AM56" s="2534"/>
      <c r="AN56" s="2534"/>
      <c r="AO56" s="220"/>
      <c r="AP56" s="220"/>
      <c r="AQ56" s="220"/>
      <c r="AR56" s="209"/>
      <c r="AS56" s="209"/>
      <c r="AT56" s="220"/>
      <c r="AU56" s="220"/>
      <c r="AV56" s="220"/>
      <c r="AW56" s="220"/>
      <c r="AX56" s="220"/>
      <c r="AY56" s="220"/>
      <c r="AZ56" s="220"/>
      <c r="BA56" s="220"/>
      <c r="BB56" s="220"/>
      <c r="BC56" s="220"/>
      <c r="BD56" s="220"/>
      <c r="BE56" s="220"/>
      <c r="BF56" s="220"/>
      <c r="BG56" s="220"/>
      <c r="BH56" s="220"/>
      <c r="BI56" s="220"/>
      <c r="BJ56" s="220"/>
      <c r="BK56" s="220"/>
      <c r="BL56" s="220"/>
      <c r="BM56" s="220"/>
      <c r="BN56" s="220"/>
      <c r="BO56" s="220"/>
      <c r="BP56" s="220"/>
      <c r="BQ56" s="220"/>
      <c r="BR56" s="220"/>
      <c r="BS56" s="220"/>
      <c r="BT56" s="220"/>
      <c r="BU56" s="220"/>
      <c r="BV56" s="220"/>
      <c r="BW56" s="220"/>
      <c r="BX56" s="220"/>
      <c r="BY56" s="220"/>
      <c r="BZ56" s="220"/>
      <c r="CA56" s="2867"/>
      <c r="CB56" s="2867"/>
      <c r="CC56" s="2867"/>
      <c r="CD56" s="2867"/>
      <c r="CE56" s="2867"/>
      <c r="CF56" s="2867"/>
      <c r="CG56" s="2868"/>
      <c r="CH56" s="2868"/>
      <c r="CI56" s="2868"/>
      <c r="CJ56" s="2868"/>
      <c r="CK56" s="2868"/>
      <c r="CL56" s="2868"/>
      <c r="CM56" s="2868"/>
      <c r="CN56" s="2867"/>
      <c r="CO56" s="2867"/>
      <c r="CP56" s="2867"/>
      <c r="CQ56" s="2867"/>
      <c r="CR56" s="2867"/>
      <c r="CS56" s="2867"/>
      <c r="CT56" s="2867"/>
      <c r="CU56" s="2867"/>
      <c r="CV56" s="2867"/>
      <c r="CW56" s="2867"/>
      <c r="CX56" s="2867"/>
      <c r="CY56" s="2867"/>
      <c r="CZ56" s="2867"/>
    </row>
    <row r="57" spans="1:104" ht="16.399999999999999" customHeight="1" x14ac:dyDescent="0.35">
      <c r="A57" s="2424" t="s">
        <v>1798</v>
      </c>
      <c r="B57" s="2869" t="s">
        <v>36</v>
      </c>
      <c r="C57" s="2870"/>
      <c r="D57" s="2871"/>
      <c r="E57" s="2872" t="s">
        <v>684</v>
      </c>
      <c r="F57" s="2873"/>
      <c r="G57" s="2873"/>
      <c r="H57" s="2873"/>
      <c r="I57" s="2873"/>
      <c r="J57" s="2873"/>
      <c r="K57" s="2873"/>
      <c r="L57" s="2873"/>
      <c r="M57" s="2873"/>
      <c r="N57" s="2873"/>
      <c r="O57" s="2873"/>
      <c r="P57" s="2873"/>
      <c r="Q57" s="2873"/>
      <c r="R57" s="2873"/>
      <c r="S57" s="2873"/>
      <c r="T57" s="2873"/>
      <c r="U57" s="2873"/>
      <c r="V57" s="2873"/>
      <c r="W57" s="2873"/>
      <c r="X57" s="2873"/>
      <c r="Y57" s="2873"/>
      <c r="Z57" s="2873"/>
      <c r="AA57" s="2873"/>
      <c r="AB57" s="2873"/>
      <c r="AC57" s="2873"/>
      <c r="AD57" s="2873"/>
      <c r="AE57" s="2873"/>
      <c r="AF57" s="2873"/>
      <c r="AG57" s="2873"/>
      <c r="AH57" s="2873"/>
      <c r="AI57" s="2873"/>
      <c r="AJ57" s="2873"/>
      <c r="AK57" s="2873"/>
      <c r="AL57" s="2874"/>
      <c r="AM57" s="2875" t="s">
        <v>1799</v>
      </c>
      <c r="AN57" s="2876"/>
      <c r="AO57" s="2826"/>
      <c r="AP57" s="2826"/>
      <c r="AQ57" s="2826"/>
      <c r="AR57" s="2877"/>
      <c r="AS57" s="2877"/>
      <c r="AT57" s="2826"/>
      <c r="AU57" s="203"/>
      <c r="AV57" s="203"/>
      <c r="AW57" s="203"/>
      <c r="AX57" s="203"/>
      <c r="AY57" s="203"/>
      <c r="AZ57" s="203"/>
      <c r="BA57" s="203"/>
      <c r="BB57" s="203"/>
      <c r="BC57" s="203"/>
      <c r="BD57" s="203"/>
      <c r="BE57" s="203"/>
      <c r="BF57" s="203"/>
      <c r="BG57" s="203"/>
      <c r="BH57" s="203"/>
      <c r="BI57" s="203"/>
      <c r="BJ57" s="203"/>
      <c r="BK57" s="203"/>
      <c r="BL57" s="203"/>
      <c r="BM57" s="203"/>
      <c r="BN57" s="203"/>
      <c r="BO57" s="203"/>
      <c r="BP57" s="203"/>
      <c r="BQ57" s="203"/>
      <c r="BR57" s="203"/>
      <c r="BS57" s="203"/>
      <c r="BT57" s="203"/>
      <c r="BU57" s="203"/>
      <c r="BV57" s="203"/>
      <c r="BW57" s="203"/>
      <c r="BX57" s="203"/>
      <c r="BY57" s="203"/>
      <c r="BZ57" s="2821"/>
      <c r="CA57" s="2822"/>
      <c r="CB57" s="2822"/>
      <c r="CC57" s="2822"/>
      <c r="CD57" s="2822"/>
      <c r="CE57" s="2822"/>
      <c r="CF57" s="2822"/>
      <c r="CG57" s="2829"/>
      <c r="CH57" s="2829"/>
      <c r="CI57" s="2829"/>
      <c r="CJ57" s="2829"/>
      <c r="CK57" s="2829"/>
      <c r="CL57" s="2829"/>
      <c r="CM57" s="2829"/>
      <c r="CN57" s="2822"/>
      <c r="CO57" s="2822"/>
      <c r="CP57" s="2822"/>
      <c r="CQ57" s="2822"/>
      <c r="CR57" s="2822"/>
      <c r="CS57" s="2822"/>
      <c r="CT57" s="2822"/>
      <c r="CU57" s="2822"/>
      <c r="CV57" s="2822"/>
      <c r="CW57" s="2822"/>
      <c r="CX57" s="2822"/>
      <c r="CY57" s="2822"/>
      <c r="CZ57" s="2822"/>
    </row>
    <row r="58" spans="1:104" ht="16.399999999999999" customHeight="1" x14ac:dyDescent="0.35">
      <c r="A58" s="1924"/>
      <c r="B58" s="2878"/>
      <c r="C58" s="2879"/>
      <c r="D58" s="2880"/>
      <c r="E58" s="2724" t="s">
        <v>633</v>
      </c>
      <c r="F58" s="2725"/>
      <c r="G58" s="2724" t="s">
        <v>634</v>
      </c>
      <c r="H58" s="2725"/>
      <c r="I58" s="2724" t="s">
        <v>635</v>
      </c>
      <c r="J58" s="2725"/>
      <c r="K58" s="2724" t="s">
        <v>636</v>
      </c>
      <c r="L58" s="2725"/>
      <c r="M58" s="2724" t="s">
        <v>637</v>
      </c>
      <c r="N58" s="2725"/>
      <c r="O58" s="2546" t="s">
        <v>638</v>
      </c>
      <c r="P58" s="2547"/>
      <c r="Q58" s="2546" t="s">
        <v>639</v>
      </c>
      <c r="R58" s="2547"/>
      <c r="S58" s="2546" t="s">
        <v>640</v>
      </c>
      <c r="T58" s="2547"/>
      <c r="U58" s="2546" t="s">
        <v>641</v>
      </c>
      <c r="V58" s="2548"/>
      <c r="W58" s="2546" t="s">
        <v>642</v>
      </c>
      <c r="X58" s="2547"/>
      <c r="Y58" s="2546" t="s">
        <v>643</v>
      </c>
      <c r="Z58" s="2547"/>
      <c r="AA58" s="2546" t="s">
        <v>644</v>
      </c>
      <c r="AB58" s="2547"/>
      <c r="AC58" s="2546" t="s">
        <v>645</v>
      </c>
      <c r="AD58" s="2547"/>
      <c r="AE58" s="2546" t="s">
        <v>646</v>
      </c>
      <c r="AF58" s="2547"/>
      <c r="AG58" s="2546" t="s">
        <v>647</v>
      </c>
      <c r="AH58" s="2547"/>
      <c r="AI58" s="2546" t="s">
        <v>648</v>
      </c>
      <c r="AJ58" s="2547"/>
      <c r="AK58" s="2546" t="s">
        <v>649</v>
      </c>
      <c r="AL58" s="2547"/>
      <c r="AM58" s="2881"/>
      <c r="AN58" s="2882"/>
      <c r="AO58" s="2877"/>
      <c r="AP58" s="2877"/>
      <c r="AQ58" s="2877"/>
      <c r="AR58" s="2877"/>
      <c r="AS58" s="2877"/>
      <c r="AT58" s="2877"/>
      <c r="AU58" s="204"/>
      <c r="AV58" s="204"/>
      <c r="AW58" s="204"/>
      <c r="AX58" s="204"/>
      <c r="AY58" s="204"/>
      <c r="AZ58" s="204"/>
      <c r="BA58" s="204"/>
      <c r="BB58" s="204"/>
      <c r="BC58" s="204"/>
      <c r="BD58" s="203"/>
      <c r="BE58" s="203"/>
      <c r="BF58" s="203"/>
      <c r="BG58" s="203"/>
      <c r="BH58" s="203"/>
      <c r="BI58" s="203"/>
      <c r="BJ58" s="203"/>
      <c r="BK58" s="203"/>
      <c r="BL58" s="203"/>
      <c r="BM58" s="203"/>
      <c r="BN58" s="203"/>
      <c r="BO58" s="203"/>
      <c r="BP58" s="203"/>
      <c r="BQ58" s="203"/>
      <c r="BR58" s="203"/>
      <c r="BS58" s="203"/>
      <c r="BT58" s="203"/>
      <c r="BU58" s="203"/>
      <c r="BV58" s="203"/>
      <c r="BW58" s="203"/>
      <c r="BX58" s="203"/>
      <c r="BY58" s="203"/>
      <c r="BZ58" s="2821"/>
      <c r="CA58" s="2822"/>
      <c r="CB58" s="2822"/>
      <c r="CC58" s="2822"/>
      <c r="CD58" s="2822"/>
      <c r="CE58" s="2822"/>
      <c r="CF58" s="2822"/>
      <c r="CG58" s="2829"/>
      <c r="CH58" s="2829"/>
      <c r="CI58" s="2829"/>
      <c r="CJ58" s="2829"/>
      <c r="CK58" s="2829"/>
      <c r="CL58" s="2829"/>
      <c r="CM58" s="2829"/>
      <c r="CN58" s="2822"/>
      <c r="CO58" s="2822"/>
      <c r="CP58" s="2822"/>
      <c r="CQ58" s="2822"/>
      <c r="CR58" s="2822"/>
      <c r="CS58" s="2822"/>
      <c r="CT58" s="2822"/>
      <c r="CU58" s="2822"/>
      <c r="CV58" s="2822"/>
      <c r="CW58" s="2822"/>
      <c r="CX58" s="2822"/>
      <c r="CY58" s="2822"/>
      <c r="CZ58" s="2822"/>
    </row>
    <row r="59" spans="1:104" ht="32.15" customHeight="1" x14ac:dyDescent="0.35">
      <c r="A59" s="2426"/>
      <c r="B59" s="1790" t="s">
        <v>33</v>
      </c>
      <c r="C59" s="1791" t="s">
        <v>34</v>
      </c>
      <c r="D59" s="2851" t="s">
        <v>35</v>
      </c>
      <c r="E59" s="2551" t="s">
        <v>34</v>
      </c>
      <c r="F59" s="2851" t="s">
        <v>35</v>
      </c>
      <c r="G59" s="2551" t="s">
        <v>34</v>
      </c>
      <c r="H59" s="2851" t="s">
        <v>35</v>
      </c>
      <c r="I59" s="2551" t="s">
        <v>34</v>
      </c>
      <c r="J59" s="2851" t="s">
        <v>35</v>
      </c>
      <c r="K59" s="2551" t="s">
        <v>34</v>
      </c>
      <c r="L59" s="2851" t="s">
        <v>35</v>
      </c>
      <c r="M59" s="2551" t="s">
        <v>34</v>
      </c>
      <c r="N59" s="2851" t="s">
        <v>35</v>
      </c>
      <c r="O59" s="2551" t="s">
        <v>34</v>
      </c>
      <c r="P59" s="2851" t="s">
        <v>35</v>
      </c>
      <c r="Q59" s="2551" t="s">
        <v>34</v>
      </c>
      <c r="R59" s="2851" t="s">
        <v>35</v>
      </c>
      <c r="S59" s="2551" t="s">
        <v>34</v>
      </c>
      <c r="T59" s="2851" t="s">
        <v>35</v>
      </c>
      <c r="U59" s="2551" t="s">
        <v>34</v>
      </c>
      <c r="V59" s="2883" t="s">
        <v>35</v>
      </c>
      <c r="W59" s="2551" t="s">
        <v>34</v>
      </c>
      <c r="X59" s="2851" t="s">
        <v>35</v>
      </c>
      <c r="Y59" s="2551" t="s">
        <v>34</v>
      </c>
      <c r="Z59" s="2851" t="s">
        <v>35</v>
      </c>
      <c r="AA59" s="2551" t="s">
        <v>34</v>
      </c>
      <c r="AB59" s="2851" t="s">
        <v>35</v>
      </c>
      <c r="AC59" s="2551" t="s">
        <v>34</v>
      </c>
      <c r="AD59" s="2851" t="s">
        <v>35</v>
      </c>
      <c r="AE59" s="2551" t="s">
        <v>34</v>
      </c>
      <c r="AF59" s="2851" t="s">
        <v>35</v>
      </c>
      <c r="AG59" s="2551" t="s">
        <v>34</v>
      </c>
      <c r="AH59" s="2851" t="s">
        <v>35</v>
      </c>
      <c r="AI59" s="2551" t="s">
        <v>34</v>
      </c>
      <c r="AJ59" s="2851" t="s">
        <v>35</v>
      </c>
      <c r="AK59" s="2551" t="s">
        <v>34</v>
      </c>
      <c r="AL59" s="2851" t="s">
        <v>35</v>
      </c>
      <c r="AM59" s="2552" t="s">
        <v>1800</v>
      </c>
      <c r="AN59" s="2851" t="s">
        <v>1801</v>
      </c>
      <c r="AO59" s="2877"/>
      <c r="AP59" s="2877"/>
      <c r="AQ59" s="2877"/>
      <c r="AR59" s="2877"/>
      <c r="AS59" s="2877"/>
      <c r="AT59" s="2877"/>
      <c r="AU59" s="204"/>
      <c r="AV59" s="204"/>
      <c r="AW59" s="204"/>
      <c r="AX59" s="204"/>
      <c r="AY59" s="204"/>
      <c r="AZ59" s="204"/>
      <c r="BA59" s="204"/>
      <c r="BB59" s="204"/>
      <c r="BC59" s="204"/>
      <c r="BD59" s="203"/>
      <c r="BE59" s="203"/>
      <c r="BF59" s="203"/>
      <c r="BG59" s="203"/>
      <c r="BH59" s="203"/>
      <c r="BI59" s="203"/>
      <c r="BJ59" s="203"/>
      <c r="BK59" s="203"/>
      <c r="BL59" s="203"/>
      <c r="BM59" s="203"/>
      <c r="BN59" s="203"/>
      <c r="BO59" s="203"/>
      <c r="BP59" s="203"/>
      <c r="BQ59" s="203"/>
      <c r="BR59" s="203"/>
      <c r="BS59" s="203"/>
      <c r="BT59" s="203"/>
      <c r="BU59" s="203"/>
      <c r="BV59" s="203"/>
      <c r="BW59" s="203"/>
      <c r="BX59" s="203"/>
      <c r="BY59" s="203"/>
      <c r="BZ59" s="2821"/>
      <c r="CA59" s="2822"/>
      <c r="CB59" s="2822"/>
      <c r="CC59" s="2822"/>
      <c r="CD59" s="2822"/>
      <c r="CE59" s="2822"/>
      <c r="CF59" s="2822"/>
      <c r="CG59" s="2829"/>
      <c r="CH59" s="2829"/>
      <c r="CI59" s="2829"/>
      <c r="CJ59" s="2829"/>
      <c r="CK59" s="2829"/>
      <c r="CL59" s="2829"/>
      <c r="CM59" s="2829"/>
      <c r="CN59" s="2822"/>
      <c r="CO59" s="2822"/>
      <c r="CP59" s="2822"/>
      <c r="CQ59" s="2822"/>
      <c r="CR59" s="2822"/>
      <c r="CS59" s="2822"/>
      <c r="CT59" s="2822"/>
      <c r="CU59" s="2822"/>
      <c r="CV59" s="2822"/>
      <c r="CW59" s="2822"/>
      <c r="CX59" s="2822"/>
      <c r="CY59" s="2822"/>
      <c r="CZ59" s="2822"/>
    </row>
    <row r="60" spans="1:104" ht="16.399999999999999" customHeight="1" x14ac:dyDescent="0.35">
      <c r="A60" s="2884" t="s">
        <v>1802</v>
      </c>
      <c r="B60" s="1837">
        <f t="shared" ref="B60:B65" si="8">SUM(C60+D60)</f>
        <v>0</v>
      </c>
      <c r="C60" s="2862">
        <f t="shared" ref="C60:D65" si="9">SUM(E60+G60+I60+K60+M60+O60+Q60+S60+U60+W60+Y60+AA60+AC60+AE60+AG60+AI60+AK60)</f>
        <v>0</v>
      </c>
      <c r="D60" s="1736">
        <f t="shared" si="9"/>
        <v>0</v>
      </c>
      <c r="E60" s="1342"/>
      <c r="F60" s="1344"/>
      <c r="G60" s="1342"/>
      <c r="H60" s="2838"/>
      <c r="I60" s="1342"/>
      <c r="J60" s="2838"/>
      <c r="K60" s="1342"/>
      <c r="L60" s="2838"/>
      <c r="M60" s="1342"/>
      <c r="N60" s="2838"/>
      <c r="O60" s="1342"/>
      <c r="P60" s="2838"/>
      <c r="Q60" s="1342"/>
      <c r="R60" s="2838"/>
      <c r="S60" s="1342"/>
      <c r="T60" s="2838"/>
      <c r="U60" s="1342"/>
      <c r="V60" s="2885"/>
      <c r="W60" s="1342"/>
      <c r="X60" s="2838"/>
      <c r="Y60" s="1342"/>
      <c r="Z60" s="2838"/>
      <c r="AA60" s="1342"/>
      <c r="AB60" s="2838"/>
      <c r="AC60" s="1342"/>
      <c r="AD60" s="2838"/>
      <c r="AE60" s="1342"/>
      <c r="AF60" s="2838"/>
      <c r="AG60" s="1342"/>
      <c r="AH60" s="2838"/>
      <c r="AI60" s="1342"/>
      <c r="AJ60" s="2838"/>
      <c r="AK60" s="1483"/>
      <c r="AL60" s="2838"/>
      <c r="AM60" s="1483"/>
      <c r="AN60" s="2838"/>
      <c r="AO60" s="2562" t="str">
        <f>CA60</f>
        <v/>
      </c>
      <c r="AP60" s="1606"/>
      <c r="AQ60" s="1606"/>
      <c r="AR60" s="1606"/>
      <c r="AS60" s="1606"/>
      <c r="AT60" s="1606"/>
      <c r="AU60" s="1606"/>
      <c r="AV60" s="1606"/>
      <c r="AW60" s="1606"/>
      <c r="AX60" s="1606"/>
      <c r="AY60" s="1606"/>
      <c r="AZ60" s="1606"/>
      <c r="BA60" s="204"/>
      <c r="BB60" s="204"/>
      <c r="BC60" s="204"/>
      <c r="BD60" s="203"/>
      <c r="BE60" s="203"/>
      <c r="BF60" s="203"/>
      <c r="BG60" s="203"/>
      <c r="BH60" s="203"/>
      <c r="BI60" s="203"/>
      <c r="BJ60" s="203"/>
      <c r="BK60" s="203"/>
      <c r="BL60" s="203"/>
      <c r="BM60" s="203"/>
      <c r="BN60" s="203"/>
      <c r="BO60" s="203"/>
      <c r="BP60" s="203"/>
      <c r="BQ60" s="203"/>
      <c r="BR60" s="203"/>
      <c r="BS60" s="203"/>
      <c r="BT60" s="203"/>
      <c r="BU60" s="203"/>
      <c r="BV60" s="203"/>
      <c r="BW60" s="203"/>
      <c r="BX60" s="203"/>
      <c r="BY60" s="203"/>
      <c r="BZ60" s="2821"/>
      <c r="CA60" s="2886" t="str">
        <f>IF(CG60=1,"* La suma de las Herramientas de Categorización debe ser igual al total. ","")</f>
        <v/>
      </c>
      <c r="CB60" s="2822"/>
      <c r="CC60" s="2822"/>
      <c r="CD60" s="2822"/>
      <c r="CE60" s="2822"/>
      <c r="CF60" s="2822"/>
      <c r="CG60" s="2887">
        <f>IF(B60&lt;&gt;(AM60+AN60),1,0)</f>
        <v>0</v>
      </c>
      <c r="CH60" s="2829"/>
      <c r="CI60" s="2829"/>
      <c r="CJ60" s="2829"/>
      <c r="CK60" s="2829"/>
      <c r="CL60" s="2829"/>
      <c r="CM60" s="2829"/>
      <c r="CN60" s="2822"/>
      <c r="CO60" s="2822"/>
      <c r="CP60" s="2822"/>
      <c r="CQ60" s="2822"/>
      <c r="CR60" s="2822"/>
      <c r="CS60" s="2822"/>
      <c r="CT60" s="2822"/>
      <c r="CU60" s="2822"/>
      <c r="CV60" s="2822"/>
      <c r="CW60" s="2822"/>
      <c r="CX60" s="2822"/>
      <c r="CY60" s="2822"/>
      <c r="CZ60" s="2822"/>
    </row>
    <row r="61" spans="1:104" ht="16.399999999999999" customHeight="1" x14ac:dyDescent="0.35">
      <c r="A61" s="2888" t="s">
        <v>1803</v>
      </c>
      <c r="B61" s="1484">
        <f t="shared" si="8"/>
        <v>0</v>
      </c>
      <c r="C61" s="1485">
        <f t="shared" si="9"/>
        <v>0</v>
      </c>
      <c r="D61" s="1486">
        <f t="shared" si="9"/>
        <v>0</v>
      </c>
      <c r="E61" s="35"/>
      <c r="F61" s="36"/>
      <c r="G61" s="35"/>
      <c r="H61" s="37"/>
      <c r="I61" s="35"/>
      <c r="J61" s="37"/>
      <c r="K61" s="35"/>
      <c r="L61" s="37"/>
      <c r="M61" s="35"/>
      <c r="N61" s="37"/>
      <c r="O61" s="35"/>
      <c r="P61" s="37"/>
      <c r="Q61" s="35"/>
      <c r="R61" s="37"/>
      <c r="S61" s="35"/>
      <c r="T61" s="37"/>
      <c r="U61" s="35"/>
      <c r="V61" s="119"/>
      <c r="W61" s="35"/>
      <c r="X61" s="37"/>
      <c r="Y61" s="35"/>
      <c r="Z61" s="37"/>
      <c r="AA61" s="35"/>
      <c r="AB61" s="37"/>
      <c r="AC61" s="35"/>
      <c r="AD61" s="37"/>
      <c r="AE61" s="35"/>
      <c r="AF61" s="37"/>
      <c r="AG61" s="35"/>
      <c r="AH61" s="37"/>
      <c r="AI61" s="35"/>
      <c r="AJ61" s="37"/>
      <c r="AK61" s="44"/>
      <c r="AL61" s="37"/>
      <c r="AM61" s="44"/>
      <c r="AN61" s="37"/>
      <c r="AO61" s="2562" t="str">
        <f>CA61</f>
        <v/>
      </c>
      <c r="AP61" s="1606"/>
      <c r="AQ61" s="1606"/>
      <c r="AR61" s="1606"/>
      <c r="AS61" s="1606"/>
      <c r="AT61" s="1606"/>
      <c r="AU61" s="1606"/>
      <c r="AV61" s="1606"/>
      <c r="AW61" s="1606"/>
      <c r="AX61" s="1606"/>
      <c r="AY61" s="1606"/>
      <c r="AZ61" s="1606"/>
      <c r="BA61" s="204"/>
      <c r="BB61" s="204"/>
      <c r="BC61" s="204"/>
      <c r="BD61" s="203"/>
      <c r="BE61" s="203"/>
      <c r="BF61" s="203"/>
      <c r="BG61" s="203"/>
      <c r="BH61" s="203"/>
      <c r="BI61" s="203"/>
      <c r="BJ61" s="203"/>
      <c r="BK61" s="203"/>
      <c r="BL61" s="203"/>
      <c r="BM61" s="203"/>
      <c r="BN61" s="203"/>
      <c r="BO61" s="203"/>
      <c r="BP61" s="203"/>
      <c r="BQ61" s="203"/>
      <c r="BR61" s="203"/>
      <c r="BS61" s="203"/>
      <c r="BT61" s="203"/>
      <c r="BU61" s="203"/>
      <c r="BV61" s="203"/>
      <c r="BW61" s="203"/>
      <c r="BX61" s="203"/>
      <c r="BY61" s="203"/>
      <c r="BZ61" s="2821"/>
      <c r="CA61" s="2886" t="str">
        <f>IF(CG61=1,"* La suma de las Herramientas de Categorización debe ser igual al total. ","")</f>
        <v/>
      </c>
      <c r="CB61" s="2822"/>
      <c r="CC61" s="2822"/>
      <c r="CD61" s="2822"/>
      <c r="CE61" s="2822"/>
      <c r="CF61" s="2822"/>
      <c r="CG61" s="2887">
        <f>IF(B61&lt;&gt;(AM61+AN61),1,0)</f>
        <v>0</v>
      </c>
      <c r="CH61" s="2829"/>
      <c r="CI61" s="2829"/>
      <c r="CJ61" s="2829"/>
      <c r="CK61" s="2829"/>
      <c r="CL61" s="2829"/>
      <c r="CM61" s="2829"/>
      <c r="CN61" s="2822"/>
      <c r="CO61" s="2822"/>
      <c r="CP61" s="2822"/>
      <c r="CQ61" s="2822"/>
      <c r="CR61" s="2822"/>
      <c r="CS61" s="2822"/>
      <c r="CT61" s="2822"/>
      <c r="CU61" s="2822"/>
      <c r="CV61" s="2822"/>
      <c r="CW61" s="2822"/>
      <c r="CX61" s="2822"/>
      <c r="CY61" s="2822"/>
      <c r="CZ61" s="2822"/>
    </row>
    <row r="62" spans="1:104" ht="16.399999999999999" customHeight="1" x14ac:dyDescent="0.35">
      <c r="A62" s="2888" t="s">
        <v>1804</v>
      </c>
      <c r="B62" s="1484">
        <f t="shared" si="8"/>
        <v>0</v>
      </c>
      <c r="C62" s="1485">
        <f t="shared" si="9"/>
        <v>0</v>
      </c>
      <c r="D62" s="1486">
        <f t="shared" si="9"/>
        <v>0</v>
      </c>
      <c r="E62" s="35"/>
      <c r="F62" s="36"/>
      <c r="G62" s="35"/>
      <c r="H62" s="37"/>
      <c r="I62" s="35"/>
      <c r="J62" s="37"/>
      <c r="K62" s="35"/>
      <c r="L62" s="37"/>
      <c r="M62" s="35"/>
      <c r="N62" s="37"/>
      <c r="O62" s="35"/>
      <c r="P62" s="37"/>
      <c r="Q62" s="35"/>
      <c r="R62" s="37"/>
      <c r="S62" s="35"/>
      <c r="T62" s="37"/>
      <c r="U62" s="35"/>
      <c r="V62" s="119"/>
      <c r="W62" s="35"/>
      <c r="X62" s="37"/>
      <c r="Y62" s="35"/>
      <c r="Z62" s="37"/>
      <c r="AA62" s="35"/>
      <c r="AB62" s="37"/>
      <c r="AC62" s="35"/>
      <c r="AD62" s="37"/>
      <c r="AE62" s="35"/>
      <c r="AF62" s="37"/>
      <c r="AG62" s="35"/>
      <c r="AH62" s="37"/>
      <c r="AI62" s="35"/>
      <c r="AJ62" s="37"/>
      <c r="AK62" s="44"/>
      <c r="AL62" s="37"/>
      <c r="AM62" s="44"/>
      <c r="AN62" s="37"/>
      <c r="AO62" s="2562" t="str">
        <f>CA62</f>
        <v/>
      </c>
      <c r="AP62" s="1606"/>
      <c r="AQ62" s="1606"/>
      <c r="AR62" s="1606"/>
      <c r="AS62" s="1606"/>
      <c r="AT62" s="1606"/>
      <c r="AU62" s="1606"/>
      <c r="AV62" s="1606"/>
      <c r="AW62" s="1606"/>
      <c r="AX62" s="1606"/>
      <c r="AY62" s="1606"/>
      <c r="AZ62" s="1606"/>
      <c r="BA62" s="204"/>
      <c r="BB62" s="204"/>
      <c r="BC62" s="204"/>
      <c r="BD62" s="203"/>
      <c r="BE62" s="203"/>
      <c r="BF62" s="203"/>
      <c r="BG62" s="203"/>
      <c r="BH62" s="203"/>
      <c r="BI62" s="203"/>
      <c r="BJ62" s="203"/>
      <c r="BK62" s="203"/>
      <c r="BL62" s="203"/>
      <c r="BM62" s="203"/>
      <c r="BN62" s="203"/>
      <c r="BO62" s="203"/>
      <c r="BP62" s="203"/>
      <c r="BQ62" s="203"/>
      <c r="BR62" s="203"/>
      <c r="BS62" s="203"/>
      <c r="BT62" s="203"/>
      <c r="BU62" s="203"/>
      <c r="BV62" s="203"/>
      <c r="BW62" s="203"/>
      <c r="BX62" s="203"/>
      <c r="BY62" s="203"/>
      <c r="BZ62" s="2821"/>
      <c r="CA62" s="2886" t="str">
        <f>IF(CG62=1,"* La suma de las Herramientas de Categorización debe ser igual al total. ","")</f>
        <v/>
      </c>
      <c r="CB62" s="2822"/>
      <c r="CC62" s="2822"/>
      <c r="CD62" s="2822"/>
      <c r="CE62" s="2822"/>
      <c r="CF62" s="2822"/>
      <c r="CG62" s="2887">
        <f>IF(B62&lt;&gt;(AM62+AN62),1,0)</f>
        <v>0</v>
      </c>
      <c r="CH62" s="2829"/>
      <c r="CI62" s="2829"/>
      <c r="CJ62" s="2829"/>
      <c r="CK62" s="2829"/>
      <c r="CL62" s="2829"/>
      <c r="CM62" s="2829"/>
      <c r="CN62" s="2822"/>
      <c r="CO62" s="2822"/>
      <c r="CP62" s="2822"/>
      <c r="CQ62" s="2822"/>
      <c r="CR62" s="2822"/>
      <c r="CS62" s="2822"/>
      <c r="CT62" s="2822"/>
      <c r="CU62" s="2822"/>
      <c r="CV62" s="2822"/>
      <c r="CW62" s="2822"/>
      <c r="CX62" s="2822"/>
      <c r="CY62" s="2822"/>
      <c r="CZ62" s="2822"/>
    </row>
    <row r="63" spans="1:104" ht="16.399999999999999" customHeight="1" x14ac:dyDescent="0.35">
      <c r="A63" s="2888" t="s">
        <v>1805</v>
      </c>
      <c r="B63" s="1484">
        <f t="shared" si="8"/>
        <v>0</v>
      </c>
      <c r="C63" s="1485">
        <f t="shared" si="9"/>
        <v>0</v>
      </c>
      <c r="D63" s="1486">
        <f t="shared" si="9"/>
        <v>0</v>
      </c>
      <c r="E63" s="35"/>
      <c r="F63" s="36"/>
      <c r="G63" s="35"/>
      <c r="H63" s="37"/>
      <c r="I63" s="35"/>
      <c r="J63" s="37"/>
      <c r="K63" s="35"/>
      <c r="L63" s="37"/>
      <c r="M63" s="35"/>
      <c r="N63" s="37"/>
      <c r="O63" s="35"/>
      <c r="P63" s="37"/>
      <c r="Q63" s="35"/>
      <c r="R63" s="37"/>
      <c r="S63" s="35"/>
      <c r="T63" s="37"/>
      <c r="U63" s="35"/>
      <c r="V63" s="119"/>
      <c r="W63" s="35"/>
      <c r="X63" s="37"/>
      <c r="Y63" s="35"/>
      <c r="Z63" s="37"/>
      <c r="AA63" s="35"/>
      <c r="AB63" s="37"/>
      <c r="AC63" s="35"/>
      <c r="AD63" s="37"/>
      <c r="AE63" s="35"/>
      <c r="AF63" s="37"/>
      <c r="AG63" s="35"/>
      <c r="AH63" s="37"/>
      <c r="AI63" s="35"/>
      <c r="AJ63" s="37"/>
      <c r="AK63" s="44"/>
      <c r="AL63" s="37"/>
      <c r="AM63" s="44"/>
      <c r="AN63" s="37"/>
      <c r="AO63" s="2562" t="str">
        <f>CA63</f>
        <v/>
      </c>
      <c r="AP63" s="1606"/>
      <c r="AQ63" s="1606"/>
      <c r="AR63" s="1606"/>
      <c r="AS63" s="1606"/>
      <c r="AT63" s="1606"/>
      <c r="AU63" s="1606"/>
      <c r="AV63" s="1606"/>
      <c r="AW63" s="1606"/>
      <c r="AX63" s="1606"/>
      <c r="AY63" s="1606"/>
      <c r="AZ63" s="1606"/>
      <c r="BA63" s="204"/>
      <c r="BB63" s="204"/>
      <c r="BC63" s="204"/>
      <c r="BD63" s="203"/>
      <c r="BE63" s="203"/>
      <c r="BF63" s="203"/>
      <c r="BG63" s="203"/>
      <c r="BH63" s="203"/>
      <c r="BI63" s="203"/>
      <c r="BJ63" s="203"/>
      <c r="BK63" s="203"/>
      <c r="BL63" s="203"/>
      <c r="BM63" s="203"/>
      <c r="BN63" s="203"/>
      <c r="BO63" s="203"/>
      <c r="BP63" s="203"/>
      <c r="BQ63" s="203"/>
      <c r="BR63" s="203"/>
      <c r="BS63" s="203"/>
      <c r="BT63" s="203"/>
      <c r="BU63" s="203"/>
      <c r="BV63" s="203"/>
      <c r="BW63" s="203"/>
      <c r="BX63" s="203"/>
      <c r="BY63" s="203"/>
      <c r="BZ63" s="2821"/>
      <c r="CA63" s="2886" t="str">
        <f>IF(CG63=1,"* La suma de las Herramientas de Categorización debe ser igual al total. ","")</f>
        <v/>
      </c>
      <c r="CB63" s="2822"/>
      <c r="CC63" s="2822"/>
      <c r="CD63" s="2822"/>
      <c r="CE63" s="2822"/>
      <c r="CF63" s="2822"/>
      <c r="CG63" s="2887">
        <f>IF(B63&lt;&gt;(AM63+AN63),1,0)</f>
        <v>0</v>
      </c>
      <c r="CH63" s="2829"/>
      <c r="CI63" s="2829"/>
      <c r="CJ63" s="2829"/>
      <c r="CK63" s="2829"/>
      <c r="CL63" s="2829"/>
      <c r="CM63" s="2829"/>
      <c r="CN63" s="2822"/>
      <c r="CO63" s="2822"/>
      <c r="CP63" s="2822"/>
      <c r="CQ63" s="2822"/>
      <c r="CR63" s="2822"/>
      <c r="CS63" s="2822"/>
      <c r="CT63" s="2822"/>
      <c r="CU63" s="2822"/>
      <c r="CV63" s="2822"/>
      <c r="CW63" s="2822"/>
      <c r="CX63" s="2822"/>
      <c r="CY63" s="2822"/>
      <c r="CZ63" s="2822"/>
    </row>
    <row r="64" spans="1:104" ht="16.399999999999999" customHeight="1" x14ac:dyDescent="0.35">
      <c r="A64" s="2889" t="s">
        <v>1806</v>
      </c>
      <c r="B64" s="1487">
        <f t="shared" si="8"/>
        <v>0</v>
      </c>
      <c r="C64" s="1488">
        <f t="shared" si="9"/>
        <v>0</v>
      </c>
      <c r="D64" s="1489">
        <f t="shared" si="9"/>
        <v>0</v>
      </c>
      <c r="E64" s="67"/>
      <c r="F64" s="70"/>
      <c r="G64" s="67"/>
      <c r="H64" s="61"/>
      <c r="I64" s="67"/>
      <c r="J64" s="61"/>
      <c r="K64" s="67"/>
      <c r="L64" s="61"/>
      <c r="M64" s="67"/>
      <c r="N64" s="61"/>
      <c r="O64" s="67"/>
      <c r="P64" s="61"/>
      <c r="Q64" s="67"/>
      <c r="R64" s="61"/>
      <c r="S64" s="67"/>
      <c r="T64" s="61"/>
      <c r="U64" s="67"/>
      <c r="V64" s="2890"/>
      <c r="W64" s="67"/>
      <c r="X64" s="61"/>
      <c r="Y64" s="67"/>
      <c r="Z64" s="61"/>
      <c r="AA64" s="67"/>
      <c r="AB64" s="61"/>
      <c r="AC64" s="67"/>
      <c r="AD64" s="61"/>
      <c r="AE64" s="67"/>
      <c r="AF64" s="61"/>
      <c r="AG64" s="67"/>
      <c r="AH64" s="61"/>
      <c r="AI64" s="67"/>
      <c r="AJ64" s="61"/>
      <c r="AK64" s="71"/>
      <c r="AL64" s="61"/>
      <c r="AM64" s="71"/>
      <c r="AN64" s="61"/>
      <c r="AO64" s="2562" t="str">
        <f>CA64</f>
        <v/>
      </c>
      <c r="AP64" s="1606"/>
      <c r="AQ64" s="1606"/>
      <c r="AR64" s="1606"/>
      <c r="AS64" s="1606"/>
      <c r="AT64" s="1606"/>
      <c r="AU64" s="1606"/>
      <c r="AV64" s="1606"/>
      <c r="AW64" s="1606"/>
      <c r="AX64" s="1606"/>
      <c r="AY64" s="1606"/>
      <c r="AZ64" s="1606"/>
      <c r="BA64" s="204"/>
      <c r="BB64" s="204"/>
      <c r="BC64" s="204"/>
      <c r="BD64" s="203"/>
      <c r="BE64" s="203"/>
      <c r="BF64" s="203"/>
      <c r="BG64" s="203"/>
      <c r="BH64" s="203"/>
      <c r="BI64" s="203"/>
      <c r="BJ64" s="203"/>
      <c r="BK64" s="203"/>
      <c r="BL64" s="203"/>
      <c r="BM64" s="203"/>
      <c r="BN64" s="203"/>
      <c r="BO64" s="203"/>
      <c r="BP64" s="203"/>
      <c r="BQ64" s="203"/>
      <c r="BR64" s="203"/>
      <c r="BS64" s="203"/>
      <c r="BT64" s="203"/>
      <c r="BU64" s="203"/>
      <c r="BV64" s="203"/>
      <c r="BW64" s="203"/>
      <c r="BX64" s="203"/>
      <c r="BY64" s="203"/>
      <c r="BZ64" s="2821"/>
      <c r="CA64" s="2886" t="str">
        <f>IF(CG64=1,"* La suma de las Herramientas de Categorización debe ser igual al total. ","")</f>
        <v/>
      </c>
      <c r="CB64" s="2822"/>
      <c r="CC64" s="2822"/>
      <c r="CD64" s="2822"/>
      <c r="CE64" s="2822"/>
      <c r="CF64" s="2822"/>
      <c r="CG64" s="2887">
        <f>IF(B64&lt;&gt;(AM64+AN64),1,0)</f>
        <v>0</v>
      </c>
      <c r="CH64" s="2829"/>
      <c r="CI64" s="2829"/>
      <c r="CJ64" s="2829"/>
      <c r="CK64" s="2829"/>
      <c r="CL64" s="2829"/>
      <c r="CM64" s="2829"/>
      <c r="CN64" s="2822"/>
      <c r="CO64" s="2822"/>
      <c r="CP64" s="2822"/>
      <c r="CQ64" s="2822"/>
      <c r="CR64" s="2822"/>
      <c r="CS64" s="2822"/>
      <c r="CT64" s="2822"/>
      <c r="CU64" s="2822"/>
      <c r="CV64" s="2822"/>
      <c r="CW64" s="2822"/>
      <c r="CX64" s="2822"/>
      <c r="CY64" s="2822"/>
      <c r="CZ64" s="2822"/>
    </row>
    <row r="65" spans="1:91" ht="16.399999999999999" customHeight="1" x14ac:dyDescent="0.35">
      <c r="A65" s="2891" t="s">
        <v>1807</v>
      </c>
      <c r="B65" s="1639">
        <f t="shared" si="8"/>
        <v>0</v>
      </c>
      <c r="C65" s="1491">
        <f t="shared" si="9"/>
        <v>0</v>
      </c>
      <c r="D65" s="1640">
        <f t="shared" si="9"/>
        <v>0</v>
      </c>
      <c r="E65" s="84"/>
      <c r="F65" s="85"/>
      <c r="G65" s="84"/>
      <c r="H65" s="83"/>
      <c r="I65" s="84"/>
      <c r="J65" s="83"/>
      <c r="K65" s="84"/>
      <c r="L65" s="83"/>
      <c r="M65" s="84"/>
      <c r="N65" s="83"/>
      <c r="O65" s="84"/>
      <c r="P65" s="83"/>
      <c r="Q65" s="84"/>
      <c r="R65" s="83"/>
      <c r="S65" s="84"/>
      <c r="T65" s="83"/>
      <c r="U65" s="84"/>
      <c r="V65" s="2892"/>
      <c r="W65" s="84"/>
      <c r="X65" s="83"/>
      <c r="Y65" s="84"/>
      <c r="Z65" s="83"/>
      <c r="AA65" s="84"/>
      <c r="AB65" s="83"/>
      <c r="AC65" s="84"/>
      <c r="AD65" s="83"/>
      <c r="AE65" s="84"/>
      <c r="AF65" s="83"/>
      <c r="AG65" s="84"/>
      <c r="AH65" s="83"/>
      <c r="AI65" s="84"/>
      <c r="AJ65" s="83"/>
      <c r="AK65" s="87"/>
      <c r="AL65" s="83"/>
      <c r="AM65" s="1244"/>
      <c r="AN65" s="1244"/>
      <c r="AO65" s="2863"/>
      <c r="AP65" s="1606"/>
      <c r="AQ65" s="1606"/>
      <c r="AR65" s="1606"/>
      <c r="AS65" s="1606"/>
      <c r="AT65" s="1606"/>
      <c r="AU65" s="1606"/>
      <c r="AV65" s="1606"/>
      <c r="AW65" s="1606"/>
      <c r="AX65" s="1606"/>
      <c r="AY65" s="1606"/>
      <c r="AZ65" s="1606"/>
      <c r="BA65" s="204"/>
      <c r="BB65" s="204"/>
      <c r="BC65" s="204"/>
      <c r="BD65" s="203"/>
      <c r="BE65" s="203"/>
      <c r="BF65" s="203"/>
      <c r="BG65" s="203"/>
      <c r="BH65" s="203"/>
      <c r="BI65" s="203"/>
      <c r="BJ65" s="203"/>
      <c r="BK65" s="203"/>
      <c r="BL65" s="203"/>
      <c r="BM65" s="203"/>
      <c r="BN65" s="203"/>
      <c r="BO65" s="203"/>
      <c r="BP65" s="203"/>
      <c r="BQ65" s="203"/>
      <c r="BR65" s="203"/>
      <c r="BS65" s="203"/>
      <c r="BT65" s="203"/>
      <c r="BU65" s="203"/>
      <c r="BV65" s="203"/>
      <c r="BW65" s="203"/>
      <c r="BX65" s="203"/>
      <c r="BY65" s="203"/>
      <c r="BZ65" s="2821"/>
      <c r="CA65" s="2822"/>
      <c r="CB65" s="2822"/>
      <c r="CC65" s="2822"/>
      <c r="CD65" s="2822"/>
      <c r="CE65" s="2822"/>
      <c r="CF65" s="2822"/>
      <c r="CG65" s="2829">
        <v>0</v>
      </c>
      <c r="CH65" s="2829"/>
      <c r="CI65" s="2829"/>
      <c r="CJ65" s="2829"/>
      <c r="CK65" s="2829"/>
      <c r="CL65" s="2829"/>
      <c r="CM65" s="2829"/>
    </row>
    <row r="66" spans="1:91" ht="16.399999999999999" customHeight="1" x14ac:dyDescent="0.35">
      <c r="A66" s="2554" t="s">
        <v>36</v>
      </c>
      <c r="B66" s="2893">
        <f t="shared" ref="B66:AL66" si="10">SUM(B60:B65)</f>
        <v>0</v>
      </c>
      <c r="C66" s="1596">
        <f t="shared" si="10"/>
        <v>0</v>
      </c>
      <c r="D66" s="2894">
        <f t="shared" si="10"/>
        <v>0</v>
      </c>
      <c r="E66" s="2895">
        <f t="shared" si="10"/>
        <v>0</v>
      </c>
      <c r="F66" s="2896">
        <f t="shared" si="10"/>
        <v>0</v>
      </c>
      <c r="G66" s="2895">
        <f t="shared" si="10"/>
        <v>0</v>
      </c>
      <c r="H66" s="1880">
        <f t="shared" si="10"/>
        <v>0</v>
      </c>
      <c r="I66" s="2895">
        <f t="shared" si="10"/>
        <v>0</v>
      </c>
      <c r="J66" s="1880">
        <f t="shared" si="10"/>
        <v>0</v>
      </c>
      <c r="K66" s="2895">
        <f t="shared" si="10"/>
        <v>0</v>
      </c>
      <c r="L66" s="1880">
        <f t="shared" si="10"/>
        <v>0</v>
      </c>
      <c r="M66" s="2895">
        <f t="shared" si="10"/>
        <v>0</v>
      </c>
      <c r="N66" s="1880">
        <f t="shared" si="10"/>
        <v>0</v>
      </c>
      <c r="O66" s="2895">
        <f t="shared" si="10"/>
        <v>0</v>
      </c>
      <c r="P66" s="1880">
        <f t="shared" si="10"/>
        <v>0</v>
      </c>
      <c r="Q66" s="2895">
        <f t="shared" si="10"/>
        <v>0</v>
      </c>
      <c r="R66" s="1880">
        <f t="shared" si="10"/>
        <v>0</v>
      </c>
      <c r="S66" s="2895">
        <f t="shared" si="10"/>
        <v>0</v>
      </c>
      <c r="T66" s="1880">
        <f t="shared" si="10"/>
        <v>0</v>
      </c>
      <c r="U66" s="2897">
        <f t="shared" si="10"/>
        <v>0</v>
      </c>
      <c r="V66" s="2898">
        <f t="shared" si="10"/>
        <v>0</v>
      </c>
      <c r="W66" s="1852">
        <f t="shared" si="10"/>
        <v>0</v>
      </c>
      <c r="X66" s="1880">
        <f t="shared" si="10"/>
        <v>0</v>
      </c>
      <c r="Y66" s="1852">
        <f t="shared" si="10"/>
        <v>0</v>
      </c>
      <c r="Z66" s="1880">
        <f t="shared" si="10"/>
        <v>0</v>
      </c>
      <c r="AA66" s="1852">
        <f t="shared" si="10"/>
        <v>0</v>
      </c>
      <c r="AB66" s="1880">
        <f t="shared" si="10"/>
        <v>0</v>
      </c>
      <c r="AC66" s="1852">
        <f t="shared" si="10"/>
        <v>0</v>
      </c>
      <c r="AD66" s="1880">
        <f t="shared" si="10"/>
        <v>0</v>
      </c>
      <c r="AE66" s="1852">
        <f t="shared" si="10"/>
        <v>0</v>
      </c>
      <c r="AF66" s="1880">
        <f t="shared" si="10"/>
        <v>0</v>
      </c>
      <c r="AG66" s="1852">
        <f t="shared" si="10"/>
        <v>0</v>
      </c>
      <c r="AH66" s="1880">
        <f t="shared" si="10"/>
        <v>0</v>
      </c>
      <c r="AI66" s="1852">
        <f t="shared" si="10"/>
        <v>0</v>
      </c>
      <c r="AJ66" s="1880">
        <f t="shared" si="10"/>
        <v>0</v>
      </c>
      <c r="AK66" s="2899">
        <f t="shared" si="10"/>
        <v>0</v>
      </c>
      <c r="AL66" s="1880">
        <f t="shared" si="10"/>
        <v>0</v>
      </c>
      <c r="AM66" s="2899">
        <f>SUM(AM60:AM64)</f>
        <v>0</v>
      </c>
      <c r="AN66" s="1880">
        <f>SUM(AN60:AN64)</f>
        <v>0</v>
      </c>
      <c r="AO66" s="2900"/>
      <c r="AP66" s="2877"/>
      <c r="AQ66" s="2877"/>
      <c r="AR66" s="2877"/>
      <c r="AS66" s="2877"/>
      <c r="AT66" s="2877"/>
      <c r="AU66" s="2877"/>
      <c r="AV66" s="2877"/>
      <c r="AW66" s="2877"/>
      <c r="AX66" s="2877"/>
      <c r="AY66" s="2877"/>
      <c r="AZ66" s="2877"/>
      <c r="BA66" s="2877"/>
      <c r="BB66" s="2877"/>
      <c r="BC66" s="2877"/>
      <c r="BD66" s="2826"/>
      <c r="BE66" s="2826"/>
      <c r="BF66" s="203"/>
      <c r="BG66" s="203"/>
      <c r="BH66" s="203"/>
      <c r="BI66" s="203"/>
      <c r="BJ66" s="203"/>
      <c r="BK66" s="203"/>
      <c r="BL66" s="203"/>
      <c r="BM66" s="203"/>
      <c r="BN66" s="203"/>
      <c r="BO66" s="203"/>
      <c r="BP66" s="203"/>
      <c r="BQ66" s="203"/>
      <c r="BR66" s="203"/>
      <c r="BS66" s="203"/>
      <c r="BT66" s="203"/>
      <c r="BU66" s="203"/>
      <c r="BV66" s="203"/>
      <c r="BW66" s="203"/>
      <c r="BX66" s="203"/>
      <c r="BY66" s="203"/>
      <c r="BZ66" s="2821"/>
      <c r="CA66" s="2822"/>
      <c r="CB66" s="2822"/>
      <c r="CC66" s="2822"/>
      <c r="CD66" s="2822"/>
      <c r="CE66" s="2822"/>
      <c r="CF66" s="2822"/>
      <c r="CG66" s="2829"/>
      <c r="CH66" s="2829"/>
      <c r="CI66" s="2829"/>
      <c r="CJ66" s="2829"/>
      <c r="CK66" s="2829"/>
      <c r="CL66" s="2829"/>
      <c r="CM66" s="2829"/>
    </row>
    <row r="67" spans="1:91" s="2822" customFormat="1" ht="32.15" customHeight="1" x14ac:dyDescent="0.25">
      <c r="A67" s="2790" t="s">
        <v>1808</v>
      </c>
      <c r="B67" s="2901"/>
      <c r="C67" s="2901"/>
      <c r="D67" s="2901"/>
      <c r="E67" s="2901"/>
      <c r="F67" s="2901"/>
      <c r="G67" s="2901"/>
      <c r="H67" s="2901"/>
      <c r="I67" s="207"/>
      <c r="J67" s="207"/>
      <c r="K67" s="207"/>
      <c r="L67" s="207"/>
      <c r="M67" s="207"/>
      <c r="N67" s="207"/>
      <c r="O67" s="207"/>
      <c r="P67" s="220"/>
      <c r="Q67" s="220"/>
      <c r="R67" s="220"/>
      <c r="S67" s="220"/>
      <c r="T67" s="220"/>
      <c r="U67" s="220"/>
      <c r="V67" s="220"/>
      <c r="W67" s="220"/>
      <c r="X67" s="220"/>
      <c r="Y67" s="220"/>
      <c r="Z67" s="203"/>
      <c r="AA67" s="203"/>
      <c r="AB67" s="203"/>
      <c r="AC67" s="203"/>
      <c r="AD67" s="203"/>
      <c r="AE67" s="203"/>
      <c r="AF67" s="203"/>
      <c r="AG67" s="203"/>
      <c r="AH67" s="203"/>
      <c r="AI67" s="203"/>
      <c r="AJ67" s="203"/>
      <c r="AK67" s="203"/>
      <c r="AL67" s="203"/>
      <c r="AM67" s="203"/>
      <c r="AN67" s="203"/>
      <c r="AO67" s="204"/>
      <c r="AP67" s="204"/>
      <c r="AQ67" s="204"/>
      <c r="AR67" s="204"/>
      <c r="AS67" s="204"/>
      <c r="AT67" s="204"/>
      <c r="AU67" s="204"/>
      <c r="AV67" s="204"/>
      <c r="AW67" s="204"/>
      <c r="AX67" s="204"/>
      <c r="AY67" s="204"/>
      <c r="AZ67" s="204"/>
      <c r="BA67" s="204"/>
      <c r="BB67" s="204"/>
      <c r="BC67" s="204"/>
      <c r="BD67" s="203"/>
      <c r="BE67" s="203"/>
      <c r="BF67" s="203"/>
      <c r="BG67" s="203"/>
      <c r="BH67" s="203"/>
      <c r="BI67" s="203"/>
      <c r="BJ67" s="203"/>
      <c r="BK67" s="203"/>
      <c r="BL67" s="203"/>
      <c r="BM67" s="203"/>
      <c r="BN67" s="203"/>
      <c r="BO67" s="203"/>
      <c r="BP67" s="203"/>
      <c r="BQ67" s="203"/>
      <c r="BR67" s="203"/>
      <c r="BS67" s="203"/>
      <c r="BT67" s="203"/>
      <c r="BU67" s="203"/>
      <c r="BV67" s="203"/>
      <c r="BW67" s="203"/>
      <c r="BX67" s="203"/>
      <c r="BY67" s="203"/>
      <c r="BZ67" s="203"/>
      <c r="CG67" s="2829"/>
      <c r="CH67" s="2829"/>
      <c r="CI67" s="2829"/>
      <c r="CJ67" s="2829"/>
      <c r="CK67" s="2829"/>
      <c r="CL67" s="2829"/>
      <c r="CM67" s="2829"/>
    </row>
    <row r="68" spans="1:91" s="2822" customFormat="1" ht="32.15" customHeight="1" x14ac:dyDescent="0.25">
      <c r="A68" s="1758" t="s">
        <v>1809</v>
      </c>
      <c r="B68" s="2902" t="s">
        <v>524</v>
      </c>
      <c r="C68" s="2902" t="s">
        <v>1810</v>
      </c>
      <c r="D68" s="2902" t="s">
        <v>1811</v>
      </c>
      <c r="E68" s="2902" t="s">
        <v>1812</v>
      </c>
      <c r="F68" s="570"/>
      <c r="G68" s="220"/>
      <c r="H68" s="220"/>
      <c r="I68" s="220"/>
      <c r="J68" s="220"/>
      <c r="K68" s="220"/>
      <c r="L68" s="220"/>
      <c r="M68" s="220"/>
      <c r="N68" s="2534" t="s">
        <v>52</v>
      </c>
      <c r="O68" s="220"/>
      <c r="P68" s="220"/>
      <c r="Q68" s="220"/>
      <c r="R68" s="2826"/>
      <c r="S68" s="2826"/>
      <c r="T68" s="2826"/>
      <c r="U68" s="2826"/>
      <c r="V68" s="2826"/>
      <c r="W68" s="2826"/>
      <c r="X68" s="220"/>
      <c r="Y68" s="220"/>
      <c r="Z68" s="203"/>
      <c r="AA68" s="203"/>
      <c r="AB68" s="203"/>
      <c r="AC68" s="203"/>
      <c r="AD68" s="203"/>
      <c r="AE68" s="203"/>
      <c r="AF68" s="203"/>
      <c r="AG68" s="203"/>
      <c r="AH68" s="203"/>
      <c r="AI68" s="203"/>
      <c r="AJ68" s="203"/>
      <c r="AK68" s="203"/>
      <c r="AL68" s="203"/>
      <c r="AM68" s="203"/>
      <c r="AN68" s="203"/>
      <c r="AO68" s="204"/>
      <c r="AP68" s="204"/>
      <c r="AQ68" s="204"/>
      <c r="AR68" s="204"/>
      <c r="AS68" s="204"/>
      <c r="AT68" s="204"/>
      <c r="AU68" s="204"/>
      <c r="AV68" s="204"/>
      <c r="AW68" s="204"/>
      <c r="AX68" s="204"/>
      <c r="AY68" s="204"/>
      <c r="AZ68" s="204"/>
      <c r="BA68" s="204"/>
      <c r="BB68" s="204"/>
      <c r="BC68" s="204"/>
      <c r="BD68" s="203"/>
      <c r="BE68" s="203"/>
      <c r="BF68" s="203"/>
      <c r="BG68" s="203"/>
      <c r="BH68" s="203"/>
      <c r="BI68" s="203"/>
      <c r="BJ68" s="203"/>
      <c r="BK68" s="203"/>
      <c r="BL68" s="203"/>
      <c r="BM68" s="203"/>
      <c r="BN68" s="203"/>
      <c r="BO68" s="203"/>
      <c r="BP68" s="203"/>
      <c r="BQ68" s="203"/>
      <c r="BR68" s="203"/>
      <c r="BS68" s="203"/>
      <c r="BT68" s="203"/>
      <c r="BU68" s="203"/>
      <c r="BV68" s="203"/>
      <c r="BW68" s="203"/>
      <c r="BX68" s="2821"/>
      <c r="BY68" s="2821"/>
      <c r="BZ68" s="2821"/>
      <c r="CG68" s="2829"/>
      <c r="CH68" s="2829"/>
      <c r="CI68" s="2829"/>
      <c r="CJ68" s="2829"/>
      <c r="CK68" s="2829"/>
      <c r="CL68" s="2829"/>
      <c r="CM68" s="2829"/>
    </row>
    <row r="69" spans="1:91" s="2822" customFormat="1" ht="16.399999999999999" customHeight="1" x14ac:dyDescent="0.25">
      <c r="A69" s="1479" t="s">
        <v>1649</v>
      </c>
      <c r="B69" s="2903">
        <f t="shared" ref="B69:B87" si="11">SUM(C69:E69)</f>
        <v>0</v>
      </c>
      <c r="C69" s="1708"/>
      <c r="D69" s="1708"/>
      <c r="E69" s="1708"/>
      <c r="F69" s="1649"/>
      <c r="G69" s="220"/>
      <c r="H69" s="220"/>
      <c r="I69" s="220"/>
      <c r="J69" s="220"/>
      <c r="K69" s="220"/>
      <c r="L69" s="220"/>
      <c r="M69" s="220"/>
      <c r="N69" s="220"/>
      <c r="O69" s="220"/>
      <c r="P69" s="220"/>
      <c r="Q69" s="220"/>
      <c r="R69" s="2826"/>
      <c r="S69" s="2826"/>
      <c r="T69" s="2826"/>
      <c r="U69" s="2826"/>
      <c r="V69" s="2826"/>
      <c r="W69" s="2826"/>
      <c r="X69" s="220"/>
      <c r="Y69" s="220"/>
      <c r="Z69" s="203"/>
      <c r="AA69" s="203"/>
      <c r="AB69" s="203"/>
      <c r="AC69" s="203"/>
      <c r="AD69" s="203"/>
      <c r="AE69" s="203"/>
      <c r="AF69" s="203"/>
      <c r="AG69" s="203"/>
      <c r="AH69" s="203"/>
      <c r="AI69" s="203"/>
      <c r="AJ69" s="203"/>
      <c r="AK69" s="203"/>
      <c r="AL69" s="203"/>
      <c r="AM69" s="203"/>
      <c r="AN69" s="203"/>
      <c r="AO69" s="204"/>
      <c r="AP69" s="204"/>
      <c r="AQ69" s="204"/>
      <c r="AR69" s="204"/>
      <c r="AS69" s="204"/>
      <c r="AT69" s="204"/>
      <c r="AU69" s="204"/>
      <c r="AV69" s="204"/>
      <c r="AW69" s="204"/>
      <c r="AX69" s="204"/>
      <c r="AY69" s="204"/>
      <c r="AZ69" s="204"/>
      <c r="BA69" s="204"/>
      <c r="BB69" s="204"/>
      <c r="BC69" s="204"/>
      <c r="BD69" s="203"/>
      <c r="BE69" s="203"/>
      <c r="BF69" s="203"/>
      <c r="BG69" s="203"/>
      <c r="BH69" s="203"/>
      <c r="BI69" s="203"/>
      <c r="BJ69" s="203"/>
      <c r="BK69" s="203"/>
      <c r="BL69" s="203"/>
      <c r="BM69" s="203"/>
      <c r="BN69" s="203"/>
      <c r="BO69" s="203"/>
      <c r="BP69" s="203"/>
      <c r="BQ69" s="203"/>
      <c r="BR69" s="203"/>
      <c r="BS69" s="203"/>
      <c r="BT69" s="203"/>
      <c r="BU69" s="203"/>
      <c r="BV69" s="203"/>
      <c r="BW69" s="203"/>
      <c r="BX69" s="2821"/>
      <c r="BY69" s="2821"/>
      <c r="BZ69" s="2821"/>
      <c r="CG69" s="2829"/>
      <c r="CH69" s="2829"/>
      <c r="CI69" s="2829"/>
      <c r="CJ69" s="2829"/>
      <c r="CK69" s="2829"/>
      <c r="CL69" s="2829"/>
      <c r="CM69" s="2829"/>
    </row>
    <row r="70" spans="1:91" s="2822" customFormat="1" ht="16.399999999999999" customHeight="1" x14ac:dyDescent="0.25">
      <c r="A70" s="994" t="s">
        <v>1813</v>
      </c>
      <c r="B70" s="2903">
        <f t="shared" si="11"/>
        <v>0</v>
      </c>
      <c r="C70" s="324"/>
      <c r="D70" s="324"/>
      <c r="E70" s="324"/>
      <c r="F70" s="1649"/>
      <c r="G70" s="220"/>
      <c r="H70" s="220"/>
      <c r="I70" s="220"/>
      <c r="J70" s="220"/>
      <c r="K70" s="220"/>
      <c r="L70" s="220"/>
      <c r="M70" s="220"/>
      <c r="N70" s="220"/>
      <c r="O70" s="220"/>
      <c r="P70" s="220"/>
      <c r="Q70" s="220"/>
      <c r="R70" s="2826"/>
      <c r="S70" s="2826"/>
      <c r="T70" s="2826"/>
      <c r="U70" s="2826"/>
      <c r="V70" s="2826"/>
      <c r="W70" s="2826"/>
      <c r="X70" s="220"/>
      <c r="Y70" s="220"/>
      <c r="Z70" s="203"/>
      <c r="AA70" s="203"/>
      <c r="AB70" s="203"/>
      <c r="AC70" s="203"/>
      <c r="AD70" s="203"/>
      <c r="AE70" s="203"/>
      <c r="AF70" s="203"/>
      <c r="AG70" s="203"/>
      <c r="AH70" s="203"/>
      <c r="AI70" s="203"/>
      <c r="AJ70" s="203"/>
      <c r="AK70" s="203"/>
      <c r="AL70" s="203"/>
      <c r="AM70" s="203"/>
      <c r="AN70" s="203"/>
      <c r="AO70" s="204"/>
      <c r="AP70" s="204"/>
      <c r="AQ70" s="204"/>
      <c r="AR70" s="204"/>
      <c r="AS70" s="204"/>
      <c r="AT70" s="204"/>
      <c r="AU70" s="204"/>
      <c r="AV70" s="204"/>
      <c r="AW70" s="204"/>
      <c r="AX70" s="204"/>
      <c r="AY70" s="204"/>
      <c r="AZ70" s="204"/>
      <c r="BA70" s="204"/>
      <c r="BB70" s="204"/>
      <c r="BC70" s="204"/>
      <c r="BD70" s="203"/>
      <c r="BE70" s="203"/>
      <c r="BF70" s="203"/>
      <c r="BG70" s="203"/>
      <c r="BH70" s="203"/>
      <c r="BI70" s="203"/>
      <c r="BJ70" s="203"/>
      <c r="BK70" s="203"/>
      <c r="BL70" s="203"/>
      <c r="BM70" s="203"/>
      <c r="BN70" s="203"/>
      <c r="BO70" s="203"/>
      <c r="BP70" s="203"/>
      <c r="BQ70" s="203"/>
      <c r="BR70" s="203"/>
      <c r="BS70" s="203"/>
      <c r="BT70" s="203"/>
      <c r="BU70" s="203"/>
      <c r="BV70" s="203"/>
      <c r="BW70" s="203"/>
      <c r="BX70" s="2821"/>
      <c r="BY70" s="2821"/>
      <c r="BZ70" s="2821"/>
      <c r="CG70" s="2829"/>
      <c r="CH70" s="2829"/>
      <c r="CI70" s="2829"/>
      <c r="CJ70" s="2829"/>
      <c r="CK70" s="2829"/>
      <c r="CL70" s="2829"/>
      <c r="CM70" s="2829"/>
    </row>
    <row r="71" spans="1:91" s="2822" customFormat="1" ht="16.399999999999999" customHeight="1" x14ac:dyDescent="0.25">
      <c r="A71" s="994" t="s">
        <v>1675</v>
      </c>
      <c r="B71" s="2903">
        <f t="shared" si="11"/>
        <v>0</v>
      </c>
      <c r="C71" s="324"/>
      <c r="D71" s="324"/>
      <c r="E71" s="324"/>
      <c r="F71" s="1649"/>
      <c r="G71" s="220"/>
      <c r="H71" s="220"/>
      <c r="I71" s="220"/>
      <c r="J71" s="220"/>
      <c r="K71" s="220"/>
      <c r="L71" s="220"/>
      <c r="M71" s="220"/>
      <c r="N71" s="220"/>
      <c r="O71" s="220"/>
      <c r="P71" s="220"/>
      <c r="Q71" s="220"/>
      <c r="R71" s="2826"/>
      <c r="S71" s="2826"/>
      <c r="T71" s="2826"/>
      <c r="U71" s="2826"/>
      <c r="V71" s="2826"/>
      <c r="W71" s="2826"/>
      <c r="X71" s="220"/>
      <c r="Y71" s="220"/>
      <c r="Z71" s="203"/>
      <c r="AA71" s="203"/>
      <c r="AB71" s="203"/>
      <c r="AC71" s="203"/>
      <c r="AD71" s="203"/>
      <c r="AE71" s="203"/>
      <c r="AF71" s="203"/>
      <c r="AG71" s="203"/>
      <c r="AH71" s="203"/>
      <c r="AI71" s="203"/>
      <c r="AJ71" s="203"/>
      <c r="AK71" s="203"/>
      <c r="AL71" s="203"/>
      <c r="AM71" s="203"/>
      <c r="AN71" s="203"/>
      <c r="AO71" s="204"/>
      <c r="AP71" s="204"/>
      <c r="AQ71" s="204"/>
      <c r="AR71" s="204"/>
      <c r="AS71" s="204"/>
      <c r="AT71" s="204"/>
      <c r="AU71" s="204"/>
      <c r="AV71" s="204"/>
      <c r="AW71" s="204"/>
      <c r="AX71" s="204"/>
      <c r="AY71" s="204"/>
      <c r="AZ71" s="204"/>
      <c r="BA71" s="204"/>
      <c r="BB71" s="204"/>
      <c r="BC71" s="204"/>
      <c r="BD71" s="203"/>
      <c r="BE71" s="203"/>
      <c r="BF71" s="203"/>
      <c r="BG71" s="203"/>
      <c r="BH71" s="203"/>
      <c r="BI71" s="203"/>
      <c r="BJ71" s="203"/>
      <c r="BK71" s="203"/>
      <c r="BL71" s="203"/>
      <c r="BM71" s="203"/>
      <c r="BN71" s="203"/>
      <c r="BO71" s="203"/>
      <c r="BP71" s="203"/>
      <c r="BQ71" s="203"/>
      <c r="BR71" s="203"/>
      <c r="BS71" s="203"/>
      <c r="BT71" s="203"/>
      <c r="BU71" s="203"/>
      <c r="BV71" s="203"/>
      <c r="BW71" s="203"/>
      <c r="BX71" s="2821"/>
      <c r="BY71" s="2821"/>
      <c r="BZ71" s="2821"/>
      <c r="CG71" s="2829"/>
      <c r="CH71" s="2829"/>
      <c r="CI71" s="2829"/>
      <c r="CJ71" s="2829"/>
      <c r="CK71" s="2829"/>
      <c r="CL71" s="2829"/>
      <c r="CM71" s="2829"/>
    </row>
    <row r="72" spans="1:91" s="2822" customFormat="1" ht="16.399999999999999" customHeight="1" x14ac:dyDescent="0.25">
      <c r="A72" s="994" t="s">
        <v>1814</v>
      </c>
      <c r="B72" s="2903">
        <f t="shared" si="11"/>
        <v>0</v>
      </c>
      <c r="C72" s="324"/>
      <c r="D72" s="324"/>
      <c r="E72" s="324"/>
      <c r="F72" s="1649"/>
      <c r="G72" s="220"/>
      <c r="H72" s="220"/>
      <c r="I72" s="220"/>
      <c r="J72" s="220"/>
      <c r="K72" s="220"/>
      <c r="L72" s="220"/>
      <c r="M72" s="220"/>
      <c r="N72" s="220"/>
      <c r="O72" s="220"/>
      <c r="P72" s="220"/>
      <c r="Q72" s="220"/>
      <c r="R72" s="2826"/>
      <c r="S72" s="2826"/>
      <c r="T72" s="2826"/>
      <c r="U72" s="2826"/>
      <c r="V72" s="2826"/>
      <c r="W72" s="2826"/>
      <c r="X72" s="220"/>
      <c r="Y72" s="220"/>
      <c r="Z72" s="203"/>
      <c r="AA72" s="203"/>
      <c r="AB72" s="203"/>
      <c r="AC72" s="203"/>
      <c r="AD72" s="203"/>
      <c r="AE72" s="203"/>
      <c r="AF72" s="203"/>
      <c r="AG72" s="203"/>
      <c r="AH72" s="203"/>
      <c r="AI72" s="203"/>
      <c r="AJ72" s="203"/>
      <c r="AK72" s="203"/>
      <c r="AL72" s="203"/>
      <c r="AM72" s="203"/>
      <c r="AN72" s="203"/>
      <c r="AO72" s="204"/>
      <c r="AP72" s="204"/>
      <c r="AQ72" s="204"/>
      <c r="AR72" s="204"/>
      <c r="AS72" s="204"/>
      <c r="AT72" s="204"/>
      <c r="AU72" s="204"/>
      <c r="AV72" s="204"/>
      <c r="AW72" s="204"/>
      <c r="AX72" s="204"/>
      <c r="AY72" s="204"/>
      <c r="AZ72" s="204"/>
      <c r="BA72" s="204"/>
      <c r="BB72" s="204"/>
      <c r="BC72" s="204"/>
      <c r="BD72" s="203"/>
      <c r="BE72" s="203"/>
      <c r="BF72" s="203"/>
      <c r="BG72" s="203"/>
      <c r="BH72" s="203"/>
      <c r="BI72" s="203"/>
      <c r="BJ72" s="203"/>
      <c r="BK72" s="203"/>
      <c r="BL72" s="203"/>
      <c r="BM72" s="203"/>
      <c r="BN72" s="203"/>
      <c r="BO72" s="203"/>
      <c r="BP72" s="203"/>
      <c r="BQ72" s="203"/>
      <c r="BR72" s="203"/>
      <c r="BS72" s="203"/>
      <c r="BT72" s="203"/>
      <c r="BU72" s="203"/>
      <c r="BV72" s="203"/>
      <c r="BW72" s="203"/>
      <c r="BX72" s="2821"/>
      <c r="BY72" s="2821"/>
      <c r="BZ72" s="2821"/>
      <c r="CG72" s="2829"/>
      <c r="CH72" s="2829"/>
      <c r="CI72" s="2829"/>
      <c r="CJ72" s="2829"/>
      <c r="CK72" s="2829"/>
      <c r="CL72" s="2829"/>
      <c r="CM72" s="2829"/>
    </row>
    <row r="73" spans="1:91" s="2822" customFormat="1" ht="16.399999999999999" customHeight="1" x14ac:dyDescent="0.25">
      <c r="A73" s="994" t="s">
        <v>1695</v>
      </c>
      <c r="B73" s="2903">
        <f t="shared" si="11"/>
        <v>0</v>
      </c>
      <c r="C73" s="324"/>
      <c r="D73" s="324"/>
      <c r="E73" s="324"/>
      <c r="F73" s="1649"/>
      <c r="G73" s="220"/>
      <c r="H73" s="220"/>
      <c r="I73" s="220"/>
      <c r="J73" s="220"/>
      <c r="K73" s="220"/>
      <c r="L73" s="220"/>
      <c r="M73" s="220"/>
      <c r="N73" s="220"/>
      <c r="O73" s="220"/>
      <c r="P73" s="220"/>
      <c r="Q73" s="220"/>
      <c r="R73" s="2826"/>
      <c r="S73" s="2826"/>
      <c r="T73" s="2826"/>
      <c r="U73" s="2826"/>
      <c r="V73" s="2826"/>
      <c r="W73" s="2826"/>
      <c r="X73" s="220"/>
      <c r="Y73" s="220"/>
      <c r="Z73" s="203"/>
      <c r="AA73" s="203"/>
      <c r="AB73" s="203"/>
      <c r="AC73" s="203"/>
      <c r="AD73" s="203"/>
      <c r="AE73" s="203"/>
      <c r="AF73" s="203"/>
      <c r="AG73" s="203"/>
      <c r="AH73" s="203"/>
      <c r="AI73" s="203"/>
      <c r="AJ73" s="203"/>
      <c r="AK73" s="203"/>
      <c r="AL73" s="203"/>
      <c r="AM73" s="203"/>
      <c r="AN73" s="203"/>
      <c r="AO73" s="204"/>
      <c r="AP73" s="204"/>
      <c r="AQ73" s="204"/>
      <c r="AR73" s="204"/>
      <c r="AS73" s="204"/>
      <c r="AT73" s="204"/>
      <c r="AU73" s="204"/>
      <c r="AV73" s="204"/>
      <c r="AW73" s="204"/>
      <c r="AX73" s="204"/>
      <c r="AY73" s="204"/>
      <c r="AZ73" s="204"/>
      <c r="BA73" s="204"/>
      <c r="BB73" s="204"/>
      <c r="BC73" s="204"/>
      <c r="BD73" s="203"/>
      <c r="BE73" s="203"/>
      <c r="BF73" s="203"/>
      <c r="BG73" s="203"/>
      <c r="BH73" s="203"/>
      <c r="BI73" s="203"/>
      <c r="BJ73" s="203"/>
      <c r="BK73" s="203"/>
      <c r="BL73" s="203"/>
      <c r="BM73" s="203"/>
      <c r="BN73" s="203"/>
      <c r="BO73" s="203"/>
      <c r="BP73" s="203"/>
      <c r="BQ73" s="203"/>
      <c r="BR73" s="203"/>
      <c r="BS73" s="203"/>
      <c r="BT73" s="203"/>
      <c r="BU73" s="203"/>
      <c r="BV73" s="203"/>
      <c r="BW73" s="203"/>
      <c r="BX73" s="2821"/>
      <c r="BY73" s="2821"/>
      <c r="BZ73" s="2821"/>
      <c r="CG73" s="2829"/>
      <c r="CH73" s="2829"/>
      <c r="CI73" s="2829"/>
      <c r="CJ73" s="2829"/>
      <c r="CK73" s="2829"/>
      <c r="CL73" s="2829"/>
      <c r="CM73" s="2829"/>
    </row>
    <row r="74" spans="1:91" s="2822" customFormat="1" ht="16.399999999999999" customHeight="1" x14ac:dyDescent="0.25">
      <c r="A74" s="994" t="s">
        <v>1696</v>
      </c>
      <c r="B74" s="2903">
        <f t="shared" si="11"/>
        <v>0</v>
      </c>
      <c r="C74" s="324"/>
      <c r="D74" s="324"/>
      <c r="E74" s="324"/>
      <c r="F74" s="1649"/>
      <c r="G74" s="220"/>
      <c r="H74" s="220"/>
      <c r="I74" s="220"/>
      <c r="J74" s="220"/>
      <c r="K74" s="220"/>
      <c r="L74" s="220"/>
      <c r="M74" s="220"/>
      <c r="N74" s="220"/>
      <c r="O74" s="220"/>
      <c r="P74" s="220"/>
      <c r="Q74" s="220"/>
      <c r="R74" s="2826"/>
      <c r="S74" s="2826"/>
      <c r="T74" s="2826"/>
      <c r="U74" s="2826"/>
      <c r="V74" s="2826"/>
      <c r="W74" s="2826"/>
      <c r="X74" s="220"/>
      <c r="Y74" s="220"/>
      <c r="Z74" s="203"/>
      <c r="AA74" s="203"/>
      <c r="AB74" s="203"/>
      <c r="AC74" s="203"/>
      <c r="AD74" s="203"/>
      <c r="AE74" s="203"/>
      <c r="AF74" s="203"/>
      <c r="AG74" s="203"/>
      <c r="AH74" s="203"/>
      <c r="AI74" s="203"/>
      <c r="AJ74" s="203"/>
      <c r="AK74" s="203"/>
      <c r="AL74" s="203"/>
      <c r="AM74" s="203"/>
      <c r="AN74" s="203"/>
      <c r="AO74" s="204"/>
      <c r="AP74" s="204"/>
      <c r="AQ74" s="204"/>
      <c r="AR74" s="204"/>
      <c r="AS74" s="204"/>
      <c r="AT74" s="204"/>
      <c r="AU74" s="204"/>
      <c r="AV74" s="204"/>
      <c r="AW74" s="204"/>
      <c r="AX74" s="204"/>
      <c r="AY74" s="204"/>
      <c r="AZ74" s="204"/>
      <c r="BA74" s="204"/>
      <c r="BB74" s="204"/>
      <c r="BC74" s="204"/>
      <c r="BD74" s="203"/>
      <c r="BE74" s="203"/>
      <c r="BF74" s="203"/>
      <c r="BG74" s="203"/>
      <c r="BH74" s="203"/>
      <c r="BI74" s="203"/>
      <c r="BJ74" s="203"/>
      <c r="BK74" s="203"/>
      <c r="BL74" s="203"/>
      <c r="BM74" s="203"/>
      <c r="BN74" s="203"/>
      <c r="BO74" s="203"/>
      <c r="BP74" s="203"/>
      <c r="BQ74" s="203"/>
      <c r="BR74" s="203"/>
      <c r="BS74" s="203"/>
      <c r="BT74" s="203"/>
      <c r="BU74" s="203"/>
      <c r="BV74" s="203"/>
      <c r="BW74" s="203"/>
      <c r="BX74" s="2821"/>
      <c r="BY74" s="2821"/>
      <c r="BZ74" s="2821"/>
      <c r="CG74" s="2829"/>
      <c r="CH74" s="2829"/>
      <c r="CI74" s="2829"/>
      <c r="CJ74" s="2829"/>
      <c r="CK74" s="2829"/>
      <c r="CL74" s="2829"/>
      <c r="CM74" s="2829"/>
    </row>
    <row r="75" spans="1:91" s="2822" customFormat="1" ht="16.399999999999999" customHeight="1" x14ac:dyDescent="0.25">
      <c r="A75" s="994" t="s">
        <v>1648</v>
      </c>
      <c r="B75" s="2903">
        <f t="shared" si="11"/>
        <v>0</v>
      </c>
      <c r="C75" s="324"/>
      <c r="D75" s="324"/>
      <c r="E75" s="324"/>
      <c r="F75" s="1649"/>
      <c r="G75" s="220"/>
      <c r="H75" s="220"/>
      <c r="I75" s="220"/>
      <c r="J75" s="220"/>
      <c r="K75" s="220"/>
      <c r="L75" s="220"/>
      <c r="M75" s="220"/>
      <c r="N75" s="220"/>
      <c r="O75" s="220"/>
      <c r="P75" s="220"/>
      <c r="Q75" s="220"/>
      <c r="R75" s="2826"/>
      <c r="S75" s="2826"/>
      <c r="T75" s="2826"/>
      <c r="U75" s="2826"/>
      <c r="V75" s="2826"/>
      <c r="W75" s="2826"/>
      <c r="X75" s="220"/>
      <c r="Y75" s="220"/>
      <c r="Z75" s="203"/>
      <c r="AA75" s="203"/>
      <c r="AB75" s="203"/>
      <c r="AC75" s="203"/>
      <c r="AD75" s="203"/>
      <c r="AE75" s="203"/>
      <c r="AF75" s="203"/>
      <c r="AG75" s="203"/>
      <c r="AH75" s="203"/>
      <c r="AI75" s="203"/>
      <c r="AJ75" s="203"/>
      <c r="AK75" s="203"/>
      <c r="AL75" s="203"/>
      <c r="AM75" s="203"/>
      <c r="AN75" s="203"/>
      <c r="AO75" s="204"/>
      <c r="AP75" s="204"/>
      <c r="AQ75" s="204"/>
      <c r="AR75" s="204"/>
      <c r="AS75" s="204"/>
      <c r="AT75" s="204"/>
      <c r="AU75" s="204"/>
      <c r="AV75" s="204"/>
      <c r="AW75" s="204"/>
      <c r="AX75" s="204"/>
      <c r="AY75" s="204"/>
      <c r="AZ75" s="204"/>
      <c r="BA75" s="204"/>
      <c r="BB75" s="204"/>
      <c r="BC75" s="204"/>
      <c r="BD75" s="203"/>
      <c r="BE75" s="203"/>
      <c r="BF75" s="203"/>
      <c r="BG75" s="203"/>
      <c r="BH75" s="203"/>
      <c r="BI75" s="203"/>
      <c r="BJ75" s="203"/>
      <c r="BK75" s="203"/>
      <c r="BL75" s="203"/>
      <c r="BM75" s="203"/>
      <c r="BN75" s="203"/>
      <c r="BO75" s="203"/>
      <c r="BP75" s="203"/>
      <c r="BQ75" s="203"/>
      <c r="BR75" s="203"/>
      <c r="BS75" s="203"/>
      <c r="BT75" s="203"/>
      <c r="BU75" s="203"/>
      <c r="BV75" s="203"/>
      <c r="BW75" s="203"/>
      <c r="BX75" s="2821"/>
      <c r="BY75" s="2821"/>
      <c r="BZ75" s="2821"/>
      <c r="CG75" s="2829"/>
      <c r="CH75" s="2829"/>
      <c r="CI75" s="2829"/>
      <c r="CJ75" s="2829"/>
      <c r="CK75" s="2829"/>
      <c r="CL75" s="2829"/>
      <c r="CM75" s="2829"/>
    </row>
    <row r="76" spans="1:91" s="2822" customFormat="1" ht="16.399999999999999" customHeight="1" x14ac:dyDescent="0.25">
      <c r="A76" s="994" t="s">
        <v>1815</v>
      </c>
      <c r="B76" s="2903">
        <f t="shared" si="11"/>
        <v>0</v>
      </c>
      <c r="C76" s="324"/>
      <c r="D76" s="324"/>
      <c r="E76" s="324"/>
      <c r="F76" s="1649"/>
      <c r="G76" s="220"/>
      <c r="H76" s="220"/>
      <c r="I76" s="220"/>
      <c r="J76" s="220"/>
      <c r="K76" s="220"/>
      <c r="L76" s="220"/>
      <c r="M76" s="220"/>
      <c r="N76" s="220"/>
      <c r="O76" s="220"/>
      <c r="P76" s="220"/>
      <c r="Q76" s="220"/>
      <c r="R76" s="2826"/>
      <c r="S76" s="2826"/>
      <c r="T76" s="2826"/>
      <c r="U76" s="2826"/>
      <c r="V76" s="2826"/>
      <c r="W76" s="2826"/>
      <c r="X76" s="220"/>
      <c r="Y76" s="220"/>
      <c r="Z76" s="203"/>
      <c r="AA76" s="203"/>
      <c r="AB76" s="203"/>
      <c r="AC76" s="203"/>
      <c r="AD76" s="203"/>
      <c r="AE76" s="203"/>
      <c r="AF76" s="203"/>
      <c r="AG76" s="203"/>
      <c r="AH76" s="203"/>
      <c r="AI76" s="203"/>
      <c r="AJ76" s="203"/>
      <c r="AK76" s="203"/>
      <c r="AL76" s="203"/>
      <c r="AM76" s="203"/>
      <c r="AN76" s="203"/>
      <c r="AO76" s="204"/>
      <c r="AP76" s="204"/>
      <c r="AQ76" s="204"/>
      <c r="AR76" s="204"/>
      <c r="AS76" s="204"/>
      <c r="AT76" s="204"/>
      <c r="AU76" s="204"/>
      <c r="AV76" s="204"/>
      <c r="AW76" s="204"/>
      <c r="AX76" s="204"/>
      <c r="AY76" s="204"/>
      <c r="AZ76" s="204"/>
      <c r="BA76" s="204"/>
      <c r="BB76" s="204"/>
      <c r="BC76" s="204"/>
      <c r="BD76" s="203"/>
      <c r="BE76" s="203"/>
      <c r="BF76" s="203"/>
      <c r="BG76" s="203"/>
      <c r="BH76" s="203"/>
      <c r="BI76" s="203"/>
      <c r="BJ76" s="203"/>
      <c r="BK76" s="203"/>
      <c r="BL76" s="203"/>
      <c r="BM76" s="203"/>
      <c r="BN76" s="203"/>
      <c r="BO76" s="203"/>
      <c r="BP76" s="203"/>
      <c r="BQ76" s="203"/>
      <c r="BR76" s="203"/>
      <c r="BS76" s="203"/>
      <c r="BT76" s="203"/>
      <c r="BU76" s="203"/>
      <c r="BV76" s="203"/>
      <c r="BW76" s="203"/>
      <c r="BX76" s="2821"/>
      <c r="BY76" s="2821"/>
      <c r="BZ76" s="2821"/>
      <c r="CG76" s="2829"/>
      <c r="CH76" s="2829"/>
      <c r="CI76" s="2829"/>
      <c r="CJ76" s="2829"/>
      <c r="CK76" s="2829"/>
      <c r="CL76" s="2829"/>
      <c r="CM76" s="2829"/>
    </row>
    <row r="77" spans="1:91" s="2822" customFormat="1" ht="16.399999999999999" customHeight="1" x14ac:dyDescent="0.25">
      <c r="A77" s="994" t="s">
        <v>1689</v>
      </c>
      <c r="B77" s="2903">
        <f t="shared" si="11"/>
        <v>0</v>
      </c>
      <c r="C77" s="324"/>
      <c r="D77" s="324"/>
      <c r="E77" s="324"/>
      <c r="F77" s="1649"/>
      <c r="G77" s="2904"/>
      <c r="H77" s="2904"/>
      <c r="I77" s="220"/>
      <c r="J77" s="220"/>
      <c r="K77" s="220"/>
      <c r="L77" s="220"/>
      <c r="M77" s="220"/>
      <c r="N77" s="220"/>
      <c r="O77" s="220"/>
      <c r="P77" s="220"/>
      <c r="Q77" s="220"/>
      <c r="R77" s="2826"/>
      <c r="S77" s="2826"/>
      <c r="T77" s="2826"/>
      <c r="U77" s="2826"/>
      <c r="V77" s="2826"/>
      <c r="W77" s="2826"/>
      <c r="X77" s="220"/>
      <c r="Y77" s="220"/>
      <c r="Z77" s="203"/>
      <c r="AA77" s="203"/>
      <c r="AB77" s="203"/>
      <c r="AC77" s="203"/>
      <c r="AD77" s="203"/>
      <c r="AE77" s="203"/>
      <c r="AF77" s="203"/>
      <c r="AG77" s="203"/>
      <c r="AH77" s="203"/>
      <c r="AI77" s="203"/>
      <c r="AJ77" s="203"/>
      <c r="AK77" s="203"/>
      <c r="AL77" s="203"/>
      <c r="AM77" s="203"/>
      <c r="AN77" s="203"/>
      <c r="AO77" s="203"/>
      <c r="AP77" s="203"/>
      <c r="AQ77" s="203"/>
      <c r="AR77" s="203"/>
      <c r="AS77" s="203"/>
      <c r="AT77" s="203"/>
      <c r="AU77" s="203"/>
      <c r="AV77" s="203"/>
      <c r="AW77" s="203"/>
      <c r="AX77" s="203"/>
      <c r="AY77" s="203"/>
      <c r="AZ77" s="203"/>
      <c r="BA77" s="203"/>
      <c r="BB77" s="203"/>
      <c r="BC77" s="203"/>
      <c r="BD77" s="203"/>
      <c r="BE77" s="203"/>
      <c r="BF77" s="203"/>
      <c r="BG77" s="203"/>
      <c r="BH77" s="203"/>
      <c r="BI77" s="203"/>
      <c r="BJ77" s="203"/>
      <c r="BK77" s="203"/>
      <c r="BL77" s="203"/>
      <c r="BM77" s="203"/>
      <c r="BN77" s="203"/>
      <c r="BO77" s="203"/>
      <c r="BP77" s="203"/>
      <c r="BQ77" s="203"/>
      <c r="BR77" s="203"/>
      <c r="BS77" s="203"/>
      <c r="BT77" s="203"/>
      <c r="BU77" s="203"/>
      <c r="BV77" s="203"/>
      <c r="BW77" s="203"/>
      <c r="BX77" s="2821"/>
      <c r="BY77" s="2821"/>
      <c r="BZ77" s="2821"/>
      <c r="CG77" s="2829"/>
      <c r="CH77" s="2829"/>
      <c r="CI77" s="2829"/>
      <c r="CJ77" s="2829"/>
      <c r="CK77" s="2829"/>
      <c r="CL77" s="2829"/>
      <c r="CM77" s="2829"/>
    </row>
    <row r="78" spans="1:91" s="2822" customFormat="1" ht="16.399999999999999" customHeight="1" x14ac:dyDescent="0.25">
      <c r="A78" s="994" t="s">
        <v>1816</v>
      </c>
      <c r="B78" s="2903">
        <f t="shared" si="11"/>
        <v>0</v>
      </c>
      <c r="C78" s="324"/>
      <c r="D78" s="324"/>
      <c r="E78" s="324"/>
      <c r="F78" s="1649"/>
      <c r="G78" s="2904"/>
      <c r="H78" s="2904"/>
      <c r="I78" s="220"/>
      <c r="J78" s="220"/>
      <c r="K78" s="220"/>
      <c r="L78" s="220"/>
      <c r="M78" s="220"/>
      <c r="N78" s="220"/>
      <c r="O78" s="220"/>
      <c r="P78" s="220"/>
      <c r="Q78" s="220"/>
      <c r="R78" s="2826"/>
      <c r="S78" s="2826"/>
      <c r="T78" s="2826"/>
      <c r="U78" s="2826"/>
      <c r="V78" s="2826"/>
      <c r="W78" s="2826"/>
      <c r="X78" s="220"/>
      <c r="Y78" s="220"/>
      <c r="Z78" s="203"/>
      <c r="AA78" s="203"/>
      <c r="AB78" s="203"/>
      <c r="AC78" s="203"/>
      <c r="AD78" s="203"/>
      <c r="AE78" s="203"/>
      <c r="AF78" s="203"/>
      <c r="AG78" s="203"/>
      <c r="AH78" s="203"/>
      <c r="AI78" s="203"/>
      <c r="AJ78" s="203"/>
      <c r="AK78" s="203"/>
      <c r="AL78" s="203"/>
      <c r="AM78" s="203"/>
      <c r="AN78" s="203"/>
      <c r="AO78" s="203"/>
      <c r="AP78" s="203"/>
      <c r="AQ78" s="203"/>
      <c r="AR78" s="203"/>
      <c r="AS78" s="203"/>
      <c r="AT78" s="203"/>
      <c r="AU78" s="203"/>
      <c r="AV78" s="203"/>
      <c r="AW78" s="203"/>
      <c r="AX78" s="203"/>
      <c r="AY78" s="203"/>
      <c r="AZ78" s="203"/>
      <c r="BA78" s="203"/>
      <c r="BB78" s="203"/>
      <c r="BC78" s="203"/>
      <c r="BD78" s="203"/>
      <c r="BE78" s="203"/>
      <c r="BF78" s="203"/>
      <c r="BG78" s="203"/>
      <c r="BH78" s="203"/>
      <c r="BI78" s="203"/>
      <c r="BJ78" s="203"/>
      <c r="BK78" s="203"/>
      <c r="BL78" s="203"/>
      <c r="BM78" s="203"/>
      <c r="BN78" s="203"/>
      <c r="BO78" s="203"/>
      <c r="BP78" s="203"/>
      <c r="BQ78" s="203"/>
      <c r="BR78" s="203"/>
      <c r="BS78" s="203"/>
      <c r="BT78" s="203"/>
      <c r="BU78" s="203"/>
      <c r="BV78" s="203"/>
      <c r="BW78" s="203"/>
      <c r="BX78" s="2821"/>
      <c r="BY78" s="2821"/>
      <c r="BZ78" s="2821"/>
      <c r="CG78" s="2829"/>
      <c r="CH78" s="2829"/>
      <c r="CI78" s="2829"/>
      <c r="CJ78" s="2829"/>
      <c r="CK78" s="2829"/>
      <c r="CL78" s="2829"/>
      <c r="CM78" s="2829"/>
    </row>
    <row r="79" spans="1:91" s="2822" customFormat="1" ht="16.399999999999999" customHeight="1" x14ac:dyDescent="0.25">
      <c r="A79" s="994" t="s">
        <v>1817</v>
      </c>
      <c r="B79" s="2903">
        <f t="shared" si="11"/>
        <v>0</v>
      </c>
      <c r="C79" s="324"/>
      <c r="D79" s="324"/>
      <c r="E79" s="324"/>
      <c r="F79" s="1649"/>
      <c r="G79" s="2904"/>
      <c r="H79" s="2904"/>
      <c r="I79" s="220"/>
      <c r="J79" s="220"/>
      <c r="K79" s="220"/>
      <c r="L79" s="220"/>
      <c r="M79" s="220"/>
      <c r="N79" s="220"/>
      <c r="O79" s="220"/>
      <c r="P79" s="220"/>
      <c r="Q79" s="220"/>
      <c r="R79" s="2826"/>
      <c r="S79" s="2826"/>
      <c r="T79" s="2826"/>
      <c r="U79" s="2826"/>
      <c r="V79" s="2826"/>
      <c r="W79" s="2826"/>
      <c r="X79" s="220"/>
      <c r="Y79" s="220"/>
      <c r="Z79" s="203"/>
      <c r="AA79" s="203"/>
      <c r="AB79" s="203"/>
      <c r="AC79" s="203"/>
      <c r="AD79" s="203"/>
      <c r="AE79" s="203"/>
      <c r="AF79" s="203"/>
      <c r="AG79" s="203"/>
      <c r="AH79" s="203"/>
      <c r="AI79" s="203"/>
      <c r="AJ79" s="203"/>
      <c r="AK79" s="203"/>
      <c r="AL79" s="203"/>
      <c r="AM79" s="203"/>
      <c r="AN79" s="203"/>
      <c r="AO79" s="203"/>
      <c r="AP79" s="203"/>
      <c r="AQ79" s="203"/>
      <c r="AR79" s="203"/>
      <c r="AS79" s="203"/>
      <c r="AT79" s="203"/>
      <c r="AU79" s="203"/>
      <c r="AV79" s="203"/>
      <c r="AW79" s="203"/>
      <c r="AX79" s="203"/>
      <c r="AY79" s="203"/>
      <c r="AZ79" s="203"/>
      <c r="BA79" s="203"/>
      <c r="BB79" s="203"/>
      <c r="BC79" s="203"/>
      <c r="BD79" s="203"/>
      <c r="BE79" s="203"/>
      <c r="BF79" s="203"/>
      <c r="BG79" s="203"/>
      <c r="BH79" s="203"/>
      <c r="BI79" s="203"/>
      <c r="BJ79" s="203"/>
      <c r="BK79" s="203"/>
      <c r="BL79" s="203"/>
      <c r="BM79" s="203"/>
      <c r="BN79" s="203"/>
      <c r="BO79" s="203"/>
      <c r="BP79" s="203"/>
      <c r="BQ79" s="203"/>
      <c r="BR79" s="203"/>
      <c r="BS79" s="203"/>
      <c r="BT79" s="203"/>
      <c r="BU79" s="203"/>
      <c r="BV79" s="203"/>
      <c r="BW79" s="203"/>
      <c r="BX79" s="2821"/>
      <c r="BY79" s="2821"/>
      <c r="BZ79" s="2821"/>
      <c r="CG79" s="2829"/>
      <c r="CH79" s="2829"/>
      <c r="CI79" s="2829"/>
      <c r="CJ79" s="2829"/>
      <c r="CK79" s="2829"/>
      <c r="CL79" s="2829"/>
      <c r="CM79" s="2829"/>
    </row>
    <row r="80" spans="1:91" s="2822" customFormat="1" ht="16.399999999999999" customHeight="1" x14ac:dyDescent="0.25">
      <c r="A80" s="2905" t="s">
        <v>1818</v>
      </c>
      <c r="B80" s="2903">
        <f t="shared" si="11"/>
        <v>0</v>
      </c>
      <c r="C80" s="324"/>
      <c r="D80" s="324"/>
      <c r="E80" s="324"/>
      <c r="F80" s="1649"/>
      <c r="G80" s="2904"/>
      <c r="H80" s="2904"/>
      <c r="I80" s="220"/>
      <c r="J80" s="220"/>
      <c r="K80" s="220"/>
      <c r="L80" s="220"/>
      <c r="M80" s="220"/>
      <c r="N80" s="220"/>
      <c r="O80" s="220"/>
      <c r="P80" s="220"/>
      <c r="Q80" s="220"/>
      <c r="R80" s="2826"/>
      <c r="S80" s="2826"/>
      <c r="T80" s="2826"/>
      <c r="U80" s="2826"/>
      <c r="V80" s="2826"/>
      <c r="W80" s="2826"/>
      <c r="X80" s="220"/>
      <c r="Y80" s="220"/>
      <c r="Z80" s="203"/>
      <c r="AA80" s="203"/>
      <c r="AB80" s="203"/>
      <c r="AC80" s="203"/>
      <c r="AD80" s="203"/>
      <c r="AE80" s="203"/>
      <c r="AF80" s="203"/>
      <c r="AG80" s="203"/>
      <c r="AH80" s="203"/>
      <c r="AI80" s="203"/>
      <c r="AJ80" s="203"/>
      <c r="AK80" s="203"/>
      <c r="AL80" s="203"/>
      <c r="AM80" s="203"/>
      <c r="AN80" s="203"/>
      <c r="AO80" s="203"/>
      <c r="AP80" s="203"/>
      <c r="AQ80" s="203"/>
      <c r="AR80" s="203"/>
      <c r="AS80" s="203"/>
      <c r="AT80" s="203"/>
      <c r="AU80" s="203"/>
      <c r="AV80" s="203"/>
      <c r="AW80" s="203"/>
      <c r="AX80" s="203"/>
      <c r="AY80" s="203"/>
      <c r="AZ80" s="203"/>
      <c r="BA80" s="203"/>
      <c r="BB80" s="203"/>
      <c r="BC80" s="203"/>
      <c r="BD80" s="203"/>
      <c r="BE80" s="203"/>
      <c r="BF80" s="203"/>
      <c r="BG80" s="203"/>
      <c r="BH80" s="203"/>
      <c r="BI80" s="203"/>
      <c r="BJ80" s="203"/>
      <c r="BK80" s="203"/>
      <c r="BL80" s="203"/>
      <c r="BM80" s="203"/>
      <c r="BN80" s="203"/>
      <c r="BO80" s="203"/>
      <c r="BP80" s="203"/>
      <c r="BQ80" s="203"/>
      <c r="BR80" s="203"/>
      <c r="BS80" s="203"/>
      <c r="BT80" s="203"/>
      <c r="BU80" s="203"/>
      <c r="BV80" s="203"/>
      <c r="BW80" s="203"/>
      <c r="BX80" s="2821"/>
      <c r="BY80" s="2821"/>
      <c r="BZ80" s="2821"/>
      <c r="CG80" s="2829"/>
      <c r="CH80" s="2829"/>
      <c r="CI80" s="2829"/>
      <c r="CJ80" s="2829"/>
      <c r="CK80" s="2829"/>
      <c r="CL80" s="2829"/>
      <c r="CM80" s="2829"/>
    </row>
    <row r="81" spans="1:91" s="2822" customFormat="1" ht="16.399999999999999" customHeight="1" x14ac:dyDescent="0.25">
      <c r="A81" s="994" t="s">
        <v>1819</v>
      </c>
      <c r="B81" s="2903">
        <f t="shared" si="11"/>
        <v>0</v>
      </c>
      <c r="C81" s="324"/>
      <c r="D81" s="324"/>
      <c r="E81" s="324"/>
      <c r="F81" s="1649"/>
      <c r="G81" s="2904"/>
      <c r="H81" s="2904"/>
      <c r="I81" s="220"/>
      <c r="J81" s="220"/>
      <c r="K81" s="220"/>
      <c r="L81" s="220"/>
      <c r="M81" s="220"/>
      <c r="N81" s="220"/>
      <c r="O81" s="220"/>
      <c r="P81" s="220"/>
      <c r="Q81" s="220"/>
      <c r="R81" s="2826"/>
      <c r="S81" s="2826"/>
      <c r="T81" s="2826"/>
      <c r="U81" s="2826"/>
      <c r="V81" s="2826"/>
      <c r="W81" s="2826"/>
      <c r="X81" s="220"/>
      <c r="Y81" s="220"/>
      <c r="Z81" s="203"/>
      <c r="AA81" s="203"/>
      <c r="AB81" s="203"/>
      <c r="AC81" s="203"/>
      <c r="AD81" s="203"/>
      <c r="AE81" s="203"/>
      <c r="AF81" s="203"/>
      <c r="AG81" s="203"/>
      <c r="AH81" s="203"/>
      <c r="AI81" s="203"/>
      <c r="AJ81" s="203"/>
      <c r="AK81" s="203"/>
      <c r="AL81" s="203"/>
      <c r="AM81" s="203"/>
      <c r="AN81" s="203"/>
      <c r="AO81" s="203"/>
      <c r="AP81" s="203"/>
      <c r="AQ81" s="203"/>
      <c r="AR81" s="203"/>
      <c r="AS81" s="203"/>
      <c r="AT81" s="203"/>
      <c r="AU81" s="203"/>
      <c r="AV81" s="203"/>
      <c r="AW81" s="203"/>
      <c r="AX81" s="203"/>
      <c r="AY81" s="203"/>
      <c r="AZ81" s="203"/>
      <c r="BA81" s="203"/>
      <c r="BB81" s="203"/>
      <c r="BC81" s="203"/>
      <c r="BD81" s="203"/>
      <c r="BE81" s="203"/>
      <c r="BF81" s="203"/>
      <c r="BG81" s="203"/>
      <c r="BH81" s="203"/>
      <c r="BI81" s="203"/>
      <c r="BJ81" s="203"/>
      <c r="BK81" s="203"/>
      <c r="BL81" s="203"/>
      <c r="BM81" s="203"/>
      <c r="BN81" s="203"/>
      <c r="BO81" s="203"/>
      <c r="BP81" s="203"/>
      <c r="BQ81" s="203"/>
      <c r="BR81" s="203"/>
      <c r="BS81" s="203"/>
      <c r="BT81" s="203"/>
      <c r="BU81" s="203"/>
      <c r="BV81" s="203"/>
      <c r="BW81" s="203"/>
      <c r="BX81" s="2821"/>
      <c r="BY81" s="2821"/>
      <c r="BZ81" s="2821"/>
      <c r="CG81" s="2829"/>
      <c r="CH81" s="2829"/>
      <c r="CI81" s="2829"/>
      <c r="CJ81" s="2829"/>
      <c r="CK81" s="2829"/>
      <c r="CL81" s="2829"/>
      <c r="CM81" s="2829"/>
    </row>
    <row r="82" spans="1:91" s="2822" customFormat="1" ht="16.399999999999999" customHeight="1" x14ac:dyDescent="0.25">
      <c r="A82" s="994" t="s">
        <v>1688</v>
      </c>
      <c r="B82" s="2903">
        <f t="shared" si="11"/>
        <v>0</v>
      </c>
      <c r="C82" s="324"/>
      <c r="D82" s="324"/>
      <c r="E82" s="324"/>
      <c r="F82" s="1649"/>
      <c r="G82" s="2904"/>
      <c r="H82" s="2904"/>
      <c r="I82" s="220"/>
      <c r="J82" s="220"/>
      <c r="K82" s="220"/>
      <c r="L82" s="220"/>
      <c r="M82" s="220"/>
      <c r="N82" s="220"/>
      <c r="O82" s="220"/>
      <c r="P82" s="220"/>
      <c r="Q82" s="220"/>
      <c r="R82" s="2826"/>
      <c r="S82" s="2826"/>
      <c r="T82" s="2826"/>
      <c r="U82" s="2826"/>
      <c r="V82" s="2826"/>
      <c r="W82" s="2826"/>
      <c r="X82" s="220"/>
      <c r="Y82" s="220"/>
      <c r="Z82" s="203"/>
      <c r="AA82" s="203"/>
      <c r="AB82" s="203"/>
      <c r="AC82" s="203"/>
      <c r="AD82" s="203"/>
      <c r="AE82" s="203"/>
      <c r="AF82" s="203"/>
      <c r="AG82" s="203"/>
      <c r="AH82" s="203"/>
      <c r="AI82" s="203"/>
      <c r="AJ82" s="203"/>
      <c r="AK82" s="203"/>
      <c r="AL82" s="203"/>
      <c r="AM82" s="203"/>
      <c r="AN82" s="203"/>
      <c r="AO82" s="203"/>
      <c r="AP82" s="203"/>
      <c r="AQ82" s="203"/>
      <c r="AR82" s="203"/>
      <c r="AS82" s="203"/>
      <c r="AT82" s="203"/>
      <c r="AU82" s="203"/>
      <c r="AV82" s="203"/>
      <c r="AW82" s="203"/>
      <c r="AX82" s="203"/>
      <c r="AY82" s="203"/>
      <c r="AZ82" s="203"/>
      <c r="BA82" s="203"/>
      <c r="BB82" s="203"/>
      <c r="BC82" s="203"/>
      <c r="BD82" s="203"/>
      <c r="BE82" s="203"/>
      <c r="BF82" s="203"/>
      <c r="BG82" s="203"/>
      <c r="BH82" s="203"/>
      <c r="BI82" s="203"/>
      <c r="BJ82" s="203"/>
      <c r="BK82" s="203"/>
      <c r="BL82" s="203"/>
      <c r="BM82" s="203"/>
      <c r="BN82" s="203"/>
      <c r="BO82" s="203"/>
      <c r="BP82" s="203"/>
      <c r="BQ82" s="203"/>
      <c r="BR82" s="203"/>
      <c r="BS82" s="203"/>
      <c r="BT82" s="203"/>
      <c r="BU82" s="203"/>
      <c r="BV82" s="203"/>
      <c r="BW82" s="203"/>
      <c r="BX82" s="2821"/>
      <c r="BY82" s="2821"/>
      <c r="BZ82" s="2821"/>
      <c r="CG82" s="2829"/>
      <c r="CH82" s="2829"/>
      <c r="CI82" s="2829"/>
      <c r="CJ82" s="2829"/>
      <c r="CK82" s="2829"/>
      <c r="CL82" s="2829"/>
      <c r="CM82" s="2829"/>
    </row>
    <row r="83" spans="1:91" s="2822" customFormat="1" ht="16.399999999999999" customHeight="1" x14ac:dyDescent="0.25">
      <c r="A83" s="994" t="s">
        <v>1820</v>
      </c>
      <c r="B83" s="2903">
        <f t="shared" si="11"/>
        <v>0</v>
      </c>
      <c r="C83" s="324"/>
      <c r="D83" s="324"/>
      <c r="E83" s="324"/>
      <c r="F83" s="1649"/>
      <c r="G83" s="2904"/>
      <c r="H83" s="2904"/>
      <c r="I83" s="220"/>
      <c r="J83" s="220"/>
      <c r="K83" s="220"/>
      <c r="L83" s="220"/>
      <c r="M83" s="220"/>
      <c r="N83" s="220"/>
      <c r="O83" s="220"/>
      <c r="P83" s="220"/>
      <c r="Q83" s="220"/>
      <c r="R83" s="2826"/>
      <c r="S83" s="2826"/>
      <c r="T83" s="2826"/>
      <c r="U83" s="2826"/>
      <c r="V83" s="2826"/>
      <c r="W83" s="2826"/>
      <c r="X83" s="220"/>
      <c r="Y83" s="220"/>
      <c r="Z83" s="203"/>
      <c r="AA83" s="203"/>
      <c r="AB83" s="203"/>
      <c r="AC83" s="203"/>
      <c r="AD83" s="203"/>
      <c r="AE83" s="203"/>
      <c r="AF83" s="203"/>
      <c r="AG83" s="203"/>
      <c r="AH83" s="203"/>
      <c r="AI83" s="203"/>
      <c r="AJ83" s="203"/>
      <c r="AK83" s="203"/>
      <c r="AL83" s="203"/>
      <c r="AM83" s="203"/>
      <c r="AN83" s="203"/>
      <c r="AO83" s="203"/>
      <c r="AP83" s="203"/>
      <c r="AQ83" s="203"/>
      <c r="AR83" s="203"/>
      <c r="AS83" s="203"/>
      <c r="AT83" s="203"/>
      <c r="AU83" s="203"/>
      <c r="AV83" s="203"/>
      <c r="AW83" s="203"/>
      <c r="AX83" s="203"/>
      <c r="AY83" s="203"/>
      <c r="AZ83" s="203"/>
      <c r="BA83" s="203"/>
      <c r="BB83" s="203"/>
      <c r="BC83" s="203"/>
      <c r="BD83" s="203"/>
      <c r="BE83" s="203"/>
      <c r="BF83" s="203"/>
      <c r="BG83" s="203"/>
      <c r="BH83" s="203"/>
      <c r="BI83" s="203"/>
      <c r="BJ83" s="203"/>
      <c r="BK83" s="203"/>
      <c r="BL83" s="203"/>
      <c r="BM83" s="203"/>
      <c r="BN83" s="203"/>
      <c r="BO83" s="203"/>
      <c r="BP83" s="203"/>
      <c r="BQ83" s="203"/>
      <c r="BR83" s="203"/>
      <c r="BS83" s="203"/>
      <c r="BT83" s="203"/>
      <c r="BU83" s="203"/>
      <c r="BV83" s="203"/>
      <c r="BW83" s="203"/>
      <c r="BX83" s="2821"/>
      <c r="BY83" s="2821"/>
      <c r="BZ83" s="2821"/>
      <c r="CG83" s="2829"/>
      <c r="CH83" s="2829"/>
      <c r="CI83" s="2829"/>
      <c r="CJ83" s="2829"/>
      <c r="CK83" s="2829"/>
      <c r="CL83" s="2829"/>
      <c r="CM83" s="2829"/>
    </row>
    <row r="84" spans="1:91" s="2822" customFormat="1" ht="16.399999999999999" customHeight="1" x14ac:dyDescent="0.25">
      <c r="A84" s="994" t="s">
        <v>1680</v>
      </c>
      <c r="B84" s="2903">
        <f t="shared" si="11"/>
        <v>0</v>
      </c>
      <c r="C84" s="324"/>
      <c r="D84" s="324"/>
      <c r="E84" s="324"/>
      <c r="F84" s="1649"/>
      <c r="G84" s="2904"/>
      <c r="H84" s="2904"/>
      <c r="I84" s="220"/>
      <c r="J84" s="220"/>
      <c r="K84" s="220"/>
      <c r="L84" s="220"/>
      <c r="M84" s="220"/>
      <c r="N84" s="220"/>
      <c r="O84" s="220"/>
      <c r="P84" s="220"/>
      <c r="Q84" s="220"/>
      <c r="R84" s="2826"/>
      <c r="S84" s="2826"/>
      <c r="T84" s="2826"/>
      <c r="U84" s="2826"/>
      <c r="V84" s="2826"/>
      <c r="W84" s="2826"/>
      <c r="X84" s="220"/>
      <c r="Y84" s="220"/>
      <c r="Z84" s="203"/>
      <c r="AA84" s="203"/>
      <c r="AB84" s="203"/>
      <c r="AC84" s="203"/>
      <c r="AD84" s="203"/>
      <c r="AE84" s="203"/>
      <c r="AF84" s="203"/>
      <c r="AG84" s="203"/>
      <c r="AH84" s="203"/>
      <c r="AI84" s="203"/>
      <c r="AJ84" s="203"/>
      <c r="AK84" s="203"/>
      <c r="AL84" s="203"/>
      <c r="AM84" s="203"/>
      <c r="AN84" s="203"/>
      <c r="AO84" s="203"/>
      <c r="AP84" s="203"/>
      <c r="AQ84" s="203"/>
      <c r="AR84" s="203"/>
      <c r="AS84" s="203"/>
      <c r="AT84" s="203"/>
      <c r="AU84" s="203"/>
      <c r="AV84" s="203"/>
      <c r="AW84" s="203"/>
      <c r="AX84" s="203"/>
      <c r="AY84" s="203"/>
      <c r="AZ84" s="203"/>
      <c r="BA84" s="203"/>
      <c r="BB84" s="203"/>
      <c r="BC84" s="203"/>
      <c r="BD84" s="203"/>
      <c r="BE84" s="203"/>
      <c r="BF84" s="203"/>
      <c r="BG84" s="203"/>
      <c r="BH84" s="203"/>
      <c r="BI84" s="203"/>
      <c r="BJ84" s="203"/>
      <c r="BK84" s="203"/>
      <c r="BL84" s="203"/>
      <c r="BM84" s="203"/>
      <c r="BN84" s="203"/>
      <c r="BO84" s="203"/>
      <c r="BP84" s="203"/>
      <c r="BQ84" s="203"/>
      <c r="BR84" s="203"/>
      <c r="BS84" s="203"/>
      <c r="BT84" s="203"/>
      <c r="BU84" s="203"/>
      <c r="BV84" s="203"/>
      <c r="BW84" s="203"/>
      <c r="BX84" s="2821"/>
      <c r="BY84" s="2821"/>
      <c r="BZ84" s="2821"/>
      <c r="CG84" s="2829"/>
      <c r="CH84" s="2829"/>
      <c r="CI84" s="2829"/>
      <c r="CJ84" s="2829"/>
      <c r="CK84" s="2829"/>
      <c r="CL84" s="2829"/>
      <c r="CM84" s="2829"/>
    </row>
    <row r="85" spans="1:91" s="2822" customFormat="1" ht="16.399999999999999" customHeight="1" x14ac:dyDescent="0.25">
      <c r="A85" s="994" t="s">
        <v>1821</v>
      </c>
      <c r="B85" s="2903">
        <f t="shared" si="11"/>
        <v>0</v>
      </c>
      <c r="C85" s="324"/>
      <c r="D85" s="324"/>
      <c r="E85" s="324"/>
      <c r="F85" s="1649"/>
      <c r="G85" s="2904"/>
      <c r="H85" s="2904"/>
      <c r="I85" s="220"/>
      <c r="J85" s="220"/>
      <c r="K85" s="220"/>
      <c r="L85" s="220"/>
      <c r="M85" s="220"/>
      <c r="N85" s="220"/>
      <c r="O85" s="220"/>
      <c r="P85" s="220"/>
      <c r="Q85" s="220"/>
      <c r="R85" s="2826"/>
      <c r="S85" s="2826"/>
      <c r="T85" s="2826"/>
      <c r="U85" s="2826"/>
      <c r="V85" s="2826"/>
      <c r="W85" s="2826"/>
      <c r="X85" s="220"/>
      <c r="Y85" s="220"/>
      <c r="Z85" s="203"/>
      <c r="AA85" s="203"/>
      <c r="AB85" s="203"/>
      <c r="AC85" s="203"/>
      <c r="AD85" s="203"/>
      <c r="AE85" s="203"/>
      <c r="AF85" s="203"/>
      <c r="AG85" s="203"/>
      <c r="AH85" s="203"/>
      <c r="AI85" s="203"/>
      <c r="AJ85" s="203"/>
      <c r="AK85" s="203"/>
      <c r="AL85" s="203"/>
      <c r="AM85" s="203"/>
      <c r="AN85" s="203"/>
      <c r="AO85" s="203"/>
      <c r="AP85" s="203"/>
      <c r="AQ85" s="203"/>
      <c r="AR85" s="203"/>
      <c r="AS85" s="203"/>
      <c r="AT85" s="203"/>
      <c r="AU85" s="203"/>
      <c r="AV85" s="203"/>
      <c r="AW85" s="203"/>
      <c r="AX85" s="203"/>
      <c r="AY85" s="203"/>
      <c r="AZ85" s="203"/>
      <c r="BA85" s="203"/>
      <c r="BB85" s="203"/>
      <c r="BC85" s="203"/>
      <c r="BD85" s="203"/>
      <c r="BE85" s="203"/>
      <c r="BF85" s="203"/>
      <c r="BG85" s="203"/>
      <c r="BH85" s="203"/>
      <c r="BI85" s="203"/>
      <c r="BJ85" s="203"/>
      <c r="BK85" s="203"/>
      <c r="BL85" s="203"/>
      <c r="BM85" s="203"/>
      <c r="BN85" s="203"/>
      <c r="BO85" s="203"/>
      <c r="BP85" s="203"/>
      <c r="BQ85" s="203"/>
      <c r="BR85" s="203"/>
      <c r="BS85" s="203"/>
      <c r="BT85" s="203"/>
      <c r="BU85" s="203"/>
      <c r="BV85" s="203"/>
      <c r="BW85" s="203"/>
      <c r="BX85" s="2821"/>
      <c r="BY85" s="2821"/>
      <c r="BZ85" s="2821"/>
      <c r="CG85" s="2829"/>
      <c r="CH85" s="2829"/>
      <c r="CI85" s="2829"/>
      <c r="CJ85" s="2829"/>
      <c r="CK85" s="2829"/>
      <c r="CL85" s="2829"/>
      <c r="CM85" s="2829"/>
    </row>
    <row r="86" spans="1:91" s="2822" customFormat="1" ht="16.399999999999999" customHeight="1" x14ac:dyDescent="0.25">
      <c r="A86" s="994" t="s">
        <v>1691</v>
      </c>
      <c r="B86" s="2903">
        <f t="shared" si="11"/>
        <v>0</v>
      </c>
      <c r="C86" s="324"/>
      <c r="D86" s="324"/>
      <c r="E86" s="324"/>
      <c r="F86" s="1649"/>
      <c r="G86" s="2904"/>
      <c r="H86" s="2904"/>
      <c r="I86" s="220"/>
      <c r="J86" s="220"/>
      <c r="K86" s="220"/>
      <c r="L86" s="220"/>
      <c r="M86" s="220"/>
      <c r="N86" s="220"/>
      <c r="O86" s="220"/>
      <c r="P86" s="220"/>
      <c r="Q86" s="220"/>
      <c r="R86" s="2826"/>
      <c r="S86" s="2826"/>
      <c r="T86" s="2826"/>
      <c r="U86" s="2826"/>
      <c r="V86" s="2826"/>
      <c r="W86" s="2826"/>
      <c r="X86" s="220"/>
      <c r="Y86" s="220"/>
      <c r="Z86" s="203"/>
      <c r="AA86" s="203"/>
      <c r="AB86" s="203"/>
      <c r="AC86" s="203"/>
      <c r="AD86" s="203"/>
      <c r="AE86" s="203"/>
      <c r="AF86" s="203"/>
      <c r="AG86" s="203"/>
      <c r="AH86" s="203"/>
      <c r="AI86" s="203"/>
      <c r="AJ86" s="203"/>
      <c r="AK86" s="203"/>
      <c r="AL86" s="203"/>
      <c r="AM86" s="203"/>
      <c r="AN86" s="203"/>
      <c r="AO86" s="203"/>
      <c r="AP86" s="203"/>
      <c r="AQ86" s="203"/>
      <c r="AR86" s="203"/>
      <c r="AS86" s="203"/>
      <c r="AT86" s="203"/>
      <c r="AU86" s="203"/>
      <c r="AV86" s="203"/>
      <c r="AW86" s="203"/>
      <c r="AX86" s="203"/>
      <c r="AY86" s="203"/>
      <c r="AZ86" s="203"/>
      <c r="BA86" s="203"/>
      <c r="BB86" s="203"/>
      <c r="BC86" s="203"/>
      <c r="BD86" s="203"/>
      <c r="BE86" s="203"/>
      <c r="BF86" s="203"/>
      <c r="BG86" s="203"/>
      <c r="BH86" s="203"/>
      <c r="BI86" s="203"/>
      <c r="BJ86" s="203"/>
      <c r="BK86" s="203"/>
      <c r="BL86" s="203"/>
      <c r="BM86" s="203"/>
      <c r="BN86" s="203"/>
      <c r="BO86" s="203"/>
      <c r="BP86" s="203"/>
      <c r="BQ86" s="203"/>
      <c r="BR86" s="203"/>
      <c r="BS86" s="203"/>
      <c r="BT86" s="203"/>
      <c r="BU86" s="203"/>
      <c r="BV86" s="203"/>
      <c r="BW86" s="203"/>
      <c r="BX86" s="2821"/>
      <c r="BY86" s="2821"/>
      <c r="BZ86" s="2821"/>
      <c r="CG86" s="2829"/>
      <c r="CH86" s="2829"/>
      <c r="CI86" s="2829"/>
      <c r="CJ86" s="2829"/>
      <c r="CK86" s="2829"/>
      <c r="CL86" s="2829"/>
      <c r="CM86" s="2829"/>
    </row>
    <row r="87" spans="1:91" s="2822" customFormat="1" ht="16.399999999999999" customHeight="1" x14ac:dyDescent="0.25">
      <c r="A87" s="994" t="s">
        <v>1683</v>
      </c>
      <c r="B87" s="2903">
        <f t="shared" si="11"/>
        <v>0</v>
      </c>
      <c r="C87" s="2906"/>
      <c r="D87" s="2906"/>
      <c r="E87" s="2906"/>
      <c r="F87" s="1649"/>
      <c r="G87" s="2904"/>
      <c r="H87" s="2904"/>
      <c r="I87" s="220"/>
      <c r="J87" s="220"/>
      <c r="K87" s="220"/>
      <c r="L87" s="220"/>
      <c r="M87" s="220"/>
      <c r="N87" s="220"/>
      <c r="O87" s="220"/>
      <c r="P87" s="220"/>
      <c r="Q87" s="220"/>
      <c r="R87" s="2826"/>
      <c r="S87" s="2826"/>
      <c r="T87" s="2826"/>
      <c r="U87" s="2826"/>
      <c r="V87" s="2826"/>
      <c r="W87" s="2826"/>
      <c r="X87" s="220"/>
      <c r="Y87" s="220"/>
      <c r="Z87" s="203"/>
      <c r="AA87" s="203"/>
      <c r="AB87" s="203"/>
      <c r="AC87" s="203"/>
      <c r="AD87" s="203"/>
      <c r="AE87" s="203"/>
      <c r="AF87" s="203"/>
      <c r="AG87" s="203"/>
      <c r="AH87" s="203"/>
      <c r="AI87" s="203"/>
      <c r="AJ87" s="203"/>
      <c r="AK87" s="203"/>
      <c r="AL87" s="203"/>
      <c r="AM87" s="203"/>
      <c r="AN87" s="203"/>
      <c r="AO87" s="203"/>
      <c r="AP87" s="203"/>
      <c r="AQ87" s="203"/>
      <c r="AR87" s="203"/>
      <c r="AS87" s="203"/>
      <c r="AT87" s="203"/>
      <c r="AU87" s="203"/>
      <c r="AV87" s="203"/>
      <c r="AW87" s="203"/>
      <c r="AX87" s="203"/>
      <c r="AY87" s="203"/>
      <c r="AZ87" s="203"/>
      <c r="BA87" s="203"/>
      <c r="BB87" s="203"/>
      <c r="BC87" s="203"/>
      <c r="BD87" s="203"/>
      <c r="BE87" s="203"/>
      <c r="BF87" s="203"/>
      <c r="BG87" s="203"/>
      <c r="BH87" s="203"/>
      <c r="BI87" s="203"/>
      <c r="BJ87" s="203"/>
      <c r="BK87" s="203"/>
      <c r="BL87" s="203"/>
      <c r="BM87" s="203"/>
      <c r="BN87" s="203"/>
      <c r="BO87" s="203"/>
      <c r="BP87" s="203"/>
      <c r="BQ87" s="203"/>
      <c r="BR87" s="203"/>
      <c r="BS87" s="203"/>
      <c r="BT87" s="203"/>
      <c r="BU87" s="203"/>
      <c r="BV87" s="203"/>
      <c r="BW87" s="203"/>
      <c r="BX87" s="2821"/>
      <c r="BY87" s="2821"/>
      <c r="BZ87" s="2821"/>
      <c r="CG87" s="2829"/>
      <c r="CH87" s="2829"/>
      <c r="CI87" s="2829"/>
      <c r="CJ87" s="2829"/>
      <c r="CK87" s="2829"/>
      <c r="CL87" s="2829"/>
      <c r="CM87" s="2829"/>
    </row>
    <row r="88" spans="1:91" s="2822" customFormat="1" ht="16.399999999999999" customHeight="1" x14ac:dyDescent="0.25">
      <c r="A88" s="2907" t="s">
        <v>1822</v>
      </c>
      <c r="B88" s="2908"/>
      <c r="C88" s="2906"/>
      <c r="D88" s="2906"/>
      <c r="E88" s="2906"/>
      <c r="F88" s="1649"/>
      <c r="G88" s="2904"/>
      <c r="H88" s="2904"/>
      <c r="I88" s="220"/>
      <c r="J88" s="220"/>
      <c r="K88" s="220"/>
      <c r="L88" s="220"/>
      <c r="M88" s="220"/>
      <c r="N88" s="220"/>
      <c r="O88" s="220"/>
      <c r="P88" s="220"/>
      <c r="Q88" s="220"/>
      <c r="R88" s="2826"/>
      <c r="S88" s="2826"/>
      <c r="T88" s="2826"/>
      <c r="U88" s="2826"/>
      <c r="V88" s="2826"/>
      <c r="W88" s="2826"/>
      <c r="X88" s="220"/>
      <c r="Y88" s="220"/>
      <c r="Z88" s="203"/>
      <c r="AA88" s="203"/>
      <c r="AB88" s="203"/>
      <c r="AC88" s="203"/>
      <c r="AD88" s="203"/>
      <c r="AE88" s="203"/>
      <c r="AF88" s="203"/>
      <c r="AG88" s="203"/>
      <c r="AH88" s="203"/>
      <c r="AI88" s="203"/>
      <c r="AJ88" s="203"/>
      <c r="AK88" s="203"/>
      <c r="AL88" s="203"/>
      <c r="AM88" s="203"/>
      <c r="AN88" s="203"/>
      <c r="AO88" s="203"/>
      <c r="AP88" s="203"/>
      <c r="AQ88" s="203"/>
      <c r="AR88" s="203"/>
      <c r="AS88" s="203"/>
      <c r="AT88" s="203"/>
      <c r="AU88" s="203"/>
      <c r="AV88" s="203"/>
      <c r="AW88" s="203"/>
      <c r="AX88" s="203"/>
      <c r="AY88" s="203"/>
      <c r="AZ88" s="203"/>
      <c r="BA88" s="203"/>
      <c r="BB88" s="203"/>
      <c r="BC88" s="203"/>
      <c r="BD88" s="203"/>
      <c r="BE88" s="203"/>
      <c r="BF88" s="203"/>
      <c r="BG88" s="203"/>
      <c r="BH88" s="203"/>
      <c r="BI88" s="203"/>
      <c r="BJ88" s="203"/>
      <c r="BK88" s="203"/>
      <c r="BL88" s="203"/>
      <c r="BM88" s="203"/>
      <c r="BN88" s="203"/>
      <c r="BO88" s="203"/>
      <c r="BP88" s="203"/>
      <c r="BQ88" s="203"/>
      <c r="BR88" s="203"/>
      <c r="BS88" s="203"/>
      <c r="BT88" s="203"/>
      <c r="BU88" s="203"/>
      <c r="BV88" s="203"/>
      <c r="BW88" s="203"/>
      <c r="BX88" s="2821"/>
      <c r="BY88" s="2821"/>
      <c r="BZ88" s="2821"/>
      <c r="CG88" s="2829"/>
      <c r="CH88" s="2829"/>
      <c r="CI88" s="2829"/>
      <c r="CJ88" s="2829"/>
      <c r="CK88" s="2829"/>
      <c r="CL88" s="2829"/>
      <c r="CM88" s="2829"/>
    </row>
    <row r="89" spans="1:91" s="2822" customFormat="1" ht="16.399999999999999" customHeight="1" x14ac:dyDescent="0.25">
      <c r="A89" s="2554" t="s">
        <v>36</v>
      </c>
      <c r="B89" s="2582">
        <f>SUM(B69:B87)</f>
        <v>0</v>
      </c>
      <c r="C89" s="2582">
        <f>SUM(C69:C87)</f>
        <v>0</v>
      </c>
      <c r="D89" s="2582">
        <f>SUM(D69:D87)</f>
        <v>0</v>
      </c>
      <c r="E89" s="2582">
        <f>SUM(E69:E87)</f>
        <v>0</v>
      </c>
      <c r="F89" s="1649"/>
      <c r="G89" s="2904"/>
      <c r="H89" s="2904"/>
      <c r="I89" s="220"/>
      <c r="J89" s="220"/>
      <c r="K89" s="220"/>
      <c r="L89" s="220"/>
      <c r="M89" s="220"/>
      <c r="N89" s="220"/>
      <c r="O89" s="220"/>
      <c r="P89" s="220"/>
      <c r="Q89" s="220"/>
      <c r="R89" s="2826"/>
      <c r="S89" s="2826"/>
      <c r="T89" s="2826"/>
      <c r="U89" s="2826"/>
      <c r="V89" s="221"/>
      <c r="W89" s="2826"/>
      <c r="X89" s="220"/>
      <c r="Y89" s="220"/>
      <c r="Z89" s="203"/>
      <c r="AA89" s="203"/>
      <c r="AB89" s="203"/>
      <c r="AC89" s="203"/>
      <c r="AD89" s="203"/>
      <c r="AE89" s="203"/>
      <c r="AF89" s="203"/>
      <c r="AG89" s="203"/>
      <c r="AH89" s="203"/>
      <c r="AI89" s="203"/>
      <c r="AJ89" s="203"/>
      <c r="AK89" s="203"/>
      <c r="AL89" s="203"/>
      <c r="AM89" s="203"/>
      <c r="AN89" s="203"/>
      <c r="AO89" s="203"/>
      <c r="AP89" s="203"/>
      <c r="AQ89" s="203"/>
      <c r="AR89" s="203"/>
      <c r="AS89" s="203"/>
      <c r="AT89" s="203"/>
      <c r="AU89" s="203"/>
      <c r="AV89" s="203"/>
      <c r="AW89" s="203"/>
      <c r="AX89" s="203"/>
      <c r="AY89" s="203"/>
      <c r="AZ89" s="203"/>
      <c r="BA89" s="203"/>
      <c r="BB89" s="203"/>
      <c r="BC89" s="203"/>
      <c r="BD89" s="203"/>
      <c r="BE89" s="203"/>
      <c r="BF89" s="203"/>
      <c r="BG89" s="203"/>
      <c r="BH89" s="203"/>
      <c r="BI89" s="203"/>
      <c r="BJ89" s="203"/>
      <c r="BK89" s="203"/>
      <c r="BL89" s="203"/>
      <c r="BM89" s="203"/>
      <c r="BN89" s="203"/>
      <c r="BO89" s="203"/>
      <c r="BP89" s="203"/>
      <c r="BQ89" s="203"/>
      <c r="BR89" s="203"/>
      <c r="BS89" s="203"/>
      <c r="BT89" s="203"/>
      <c r="BU89" s="203"/>
      <c r="BV89" s="203"/>
      <c r="BW89" s="203"/>
      <c r="BX89" s="2821"/>
      <c r="BY89" s="2821"/>
      <c r="BZ89" s="2821"/>
      <c r="CG89" s="2829"/>
      <c r="CH89" s="2829"/>
      <c r="CI89" s="2829"/>
      <c r="CJ89" s="2829"/>
      <c r="CK89" s="2829"/>
      <c r="CL89" s="2829"/>
      <c r="CM89" s="2829"/>
    </row>
    <row r="90" spans="1:91" s="2822" customFormat="1" ht="32.15" customHeight="1" x14ac:dyDescent="0.25">
      <c r="A90" s="207" t="s">
        <v>1823</v>
      </c>
      <c r="B90" s="220"/>
      <c r="C90" s="220"/>
      <c r="D90" s="220"/>
      <c r="E90" s="220"/>
      <c r="F90" s="220"/>
      <c r="G90" s="220"/>
      <c r="H90" s="220"/>
      <c r="I90" s="220"/>
      <c r="J90" s="220"/>
      <c r="K90" s="220"/>
      <c r="L90" s="220"/>
      <c r="M90" s="220"/>
      <c r="N90" s="220"/>
      <c r="O90" s="220"/>
      <c r="P90" s="220"/>
      <c r="Q90" s="220"/>
      <c r="R90" s="220"/>
      <c r="S90" s="220"/>
      <c r="T90" s="220"/>
      <c r="U90" s="220"/>
      <c r="V90" s="220"/>
      <c r="W90" s="220"/>
      <c r="X90" s="220"/>
      <c r="Y90" s="220"/>
      <c r="Z90" s="220"/>
      <c r="AA90" s="220"/>
      <c r="AB90" s="220"/>
      <c r="AC90" s="220"/>
      <c r="AD90" s="220"/>
      <c r="AE90" s="220"/>
      <c r="AF90" s="220"/>
      <c r="AG90" s="220"/>
      <c r="AH90" s="220"/>
      <c r="AI90" s="220"/>
      <c r="AJ90" s="220"/>
      <c r="AK90" s="220"/>
      <c r="AL90" s="220"/>
      <c r="AM90" s="220"/>
      <c r="AN90" s="220"/>
      <c r="AO90" s="220"/>
      <c r="AP90" s="220"/>
      <c r="AQ90" s="203"/>
      <c r="AR90" s="203"/>
      <c r="AS90" s="203"/>
      <c r="AT90" s="203"/>
      <c r="AU90" s="203"/>
      <c r="AV90" s="203"/>
      <c r="AW90" s="203"/>
      <c r="AX90" s="203"/>
      <c r="AY90" s="203"/>
      <c r="AZ90" s="203"/>
      <c r="BA90" s="203"/>
      <c r="BB90" s="203"/>
      <c r="BC90" s="203"/>
      <c r="BD90" s="203"/>
      <c r="BE90" s="203"/>
      <c r="BF90" s="203"/>
      <c r="BG90" s="203"/>
      <c r="BH90" s="203"/>
      <c r="BI90" s="203"/>
      <c r="BJ90" s="203"/>
      <c r="BK90" s="203"/>
      <c r="BL90" s="203"/>
      <c r="BM90" s="203"/>
      <c r="BN90" s="203"/>
      <c r="BO90" s="203"/>
      <c r="BP90" s="203"/>
      <c r="BQ90" s="203"/>
      <c r="BR90" s="203"/>
      <c r="BS90" s="203"/>
      <c r="BT90" s="203"/>
      <c r="BU90" s="203"/>
      <c r="BV90" s="203"/>
      <c r="BW90" s="203"/>
      <c r="BX90" s="203"/>
      <c r="BY90" s="203"/>
      <c r="BZ90" s="203"/>
      <c r="CG90" s="2829"/>
      <c r="CH90" s="2829"/>
      <c r="CI90" s="2829"/>
      <c r="CJ90" s="2829"/>
      <c r="CK90" s="2829"/>
      <c r="CL90" s="2829"/>
      <c r="CM90" s="2829"/>
    </row>
    <row r="91" spans="1:91" s="2822" customFormat="1" ht="16.399999999999999" customHeight="1" x14ac:dyDescent="0.25">
      <c r="A91" s="2909" t="s">
        <v>1824</v>
      </c>
      <c r="B91" s="2910"/>
      <c r="C91" s="2423" t="s">
        <v>524</v>
      </c>
      <c r="D91" s="2424"/>
      <c r="E91" s="2415"/>
      <c r="F91" s="2724" t="s">
        <v>684</v>
      </c>
      <c r="G91" s="2830"/>
      <c r="H91" s="2830"/>
      <c r="I91" s="2830"/>
      <c r="J91" s="2830"/>
      <c r="K91" s="2830"/>
      <c r="L91" s="2830"/>
      <c r="M91" s="2830"/>
      <c r="N91" s="2830"/>
      <c r="O91" s="2830"/>
      <c r="P91" s="2830"/>
      <c r="Q91" s="2830"/>
      <c r="R91" s="2830"/>
      <c r="S91" s="2830"/>
      <c r="T91" s="2830"/>
      <c r="U91" s="2830"/>
      <c r="V91" s="2830"/>
      <c r="W91" s="2830"/>
      <c r="X91" s="2830"/>
      <c r="Y91" s="2830"/>
      <c r="Z91" s="2830"/>
      <c r="AA91" s="2830"/>
      <c r="AB91" s="2830"/>
      <c r="AC91" s="2830"/>
      <c r="AD91" s="2830"/>
      <c r="AE91" s="2830"/>
      <c r="AF91" s="2830"/>
      <c r="AG91" s="2830"/>
      <c r="AH91" s="2830"/>
      <c r="AI91" s="2830"/>
      <c r="AJ91" s="2830"/>
      <c r="AK91" s="2830"/>
      <c r="AL91" s="2830"/>
      <c r="AM91" s="2725"/>
      <c r="AN91" s="2545" t="s">
        <v>178</v>
      </c>
      <c r="AO91" s="2545" t="s">
        <v>1825</v>
      </c>
      <c r="AP91" s="204"/>
      <c r="AQ91" s="204"/>
      <c r="AR91" s="204"/>
      <c r="AS91" s="204"/>
      <c r="AT91" s="204"/>
      <c r="AU91" s="204"/>
      <c r="AV91" s="204"/>
      <c r="AW91" s="204"/>
      <c r="AX91" s="204"/>
      <c r="AY91" s="204"/>
      <c r="AZ91" s="204"/>
      <c r="BA91" s="204"/>
      <c r="BB91" s="204"/>
      <c r="BC91" s="203"/>
      <c r="BD91" s="203"/>
      <c r="BE91" s="203"/>
      <c r="BF91" s="203"/>
      <c r="BG91" s="203"/>
      <c r="BH91" s="203"/>
      <c r="BI91" s="203"/>
      <c r="BJ91" s="203"/>
      <c r="BK91" s="203"/>
      <c r="BL91" s="203"/>
      <c r="BM91" s="203"/>
      <c r="BN91" s="203"/>
      <c r="BO91" s="203"/>
      <c r="BP91" s="203"/>
      <c r="BQ91" s="203"/>
      <c r="BR91" s="203"/>
      <c r="BS91" s="203"/>
      <c r="BT91" s="203"/>
      <c r="BU91" s="203"/>
      <c r="BV91" s="203"/>
      <c r="BW91" s="203"/>
      <c r="BX91" s="2821"/>
      <c r="BY91" s="2821"/>
      <c r="BZ91" s="2821"/>
      <c r="CG91" s="2829"/>
      <c r="CH91" s="2829"/>
      <c r="CI91" s="2829"/>
      <c r="CJ91" s="2829"/>
      <c r="CK91" s="2829"/>
      <c r="CL91" s="2829"/>
      <c r="CM91" s="2829"/>
    </row>
    <row r="92" spans="1:91" s="2822" customFormat="1" ht="16.399999999999999" customHeight="1" x14ac:dyDescent="0.25">
      <c r="A92" s="2911"/>
      <c r="B92" s="2118"/>
      <c r="C92" s="2549"/>
      <c r="D92" s="2426"/>
      <c r="E92" s="2416"/>
      <c r="F92" s="2724" t="s">
        <v>633</v>
      </c>
      <c r="G92" s="2725"/>
      <c r="H92" s="2830" t="s">
        <v>634</v>
      </c>
      <c r="I92" s="2830"/>
      <c r="J92" s="2724" t="s">
        <v>635</v>
      </c>
      <c r="K92" s="2725"/>
      <c r="L92" s="2830" t="s">
        <v>636</v>
      </c>
      <c r="M92" s="2830"/>
      <c r="N92" s="2724" t="s">
        <v>637</v>
      </c>
      <c r="O92" s="2725"/>
      <c r="P92" s="2830" t="s">
        <v>638</v>
      </c>
      <c r="Q92" s="2830"/>
      <c r="R92" s="2724" t="s">
        <v>639</v>
      </c>
      <c r="S92" s="2725"/>
      <c r="T92" s="2830" t="s">
        <v>640</v>
      </c>
      <c r="U92" s="2830"/>
      <c r="V92" s="2724" t="s">
        <v>641</v>
      </c>
      <c r="W92" s="2725"/>
      <c r="X92" s="2830" t="s">
        <v>642</v>
      </c>
      <c r="Y92" s="2725"/>
      <c r="Z92" s="2724" t="s">
        <v>643</v>
      </c>
      <c r="AA92" s="2830"/>
      <c r="AB92" s="2724" t="s">
        <v>644</v>
      </c>
      <c r="AC92" s="2725"/>
      <c r="AD92" s="2830" t="s">
        <v>645</v>
      </c>
      <c r="AE92" s="2830"/>
      <c r="AF92" s="2724" t="s">
        <v>646</v>
      </c>
      <c r="AG92" s="2725"/>
      <c r="AH92" s="2830" t="s">
        <v>647</v>
      </c>
      <c r="AI92" s="2830"/>
      <c r="AJ92" s="2724" t="s">
        <v>648</v>
      </c>
      <c r="AK92" s="2725"/>
      <c r="AL92" s="2830" t="s">
        <v>649</v>
      </c>
      <c r="AM92" s="2725"/>
      <c r="AN92" s="2795"/>
      <c r="AO92" s="2795"/>
      <c r="AP92" s="204"/>
      <c r="AQ92" s="204"/>
      <c r="AR92" s="204"/>
      <c r="AS92" s="204"/>
      <c r="AT92" s="204"/>
      <c r="AU92" s="204"/>
      <c r="AV92" s="204"/>
      <c r="AW92" s="204"/>
      <c r="AX92" s="204"/>
      <c r="AY92" s="204"/>
      <c r="AZ92" s="204"/>
      <c r="BA92" s="204"/>
      <c r="BB92" s="204"/>
      <c r="BC92" s="203"/>
      <c r="BD92" s="203"/>
      <c r="BE92" s="203"/>
      <c r="BF92" s="203"/>
      <c r="BG92" s="203"/>
      <c r="BH92" s="203"/>
      <c r="BI92" s="203"/>
      <c r="BJ92" s="203"/>
      <c r="BK92" s="203"/>
      <c r="BL92" s="203"/>
      <c r="BM92" s="203"/>
      <c r="BN92" s="203"/>
      <c r="BO92" s="203"/>
      <c r="BP92" s="203"/>
      <c r="BQ92" s="203"/>
      <c r="BR92" s="203"/>
      <c r="BS92" s="203"/>
      <c r="BT92" s="203"/>
      <c r="BU92" s="203"/>
      <c r="BV92" s="203"/>
      <c r="BW92" s="203"/>
      <c r="BX92" s="2821"/>
      <c r="BY92" s="2821"/>
      <c r="BZ92" s="2821"/>
      <c r="CG92" s="2829"/>
      <c r="CH92" s="2829"/>
      <c r="CI92" s="2829"/>
      <c r="CJ92" s="2829"/>
      <c r="CK92" s="2829"/>
      <c r="CL92" s="2829"/>
      <c r="CM92" s="2829"/>
    </row>
    <row r="93" spans="1:91" s="2822" customFormat="1" ht="16.399999999999999" customHeight="1" x14ac:dyDescent="0.25">
      <c r="A93" s="2912"/>
      <c r="B93" s="2913"/>
      <c r="C93" s="2551" t="s">
        <v>33</v>
      </c>
      <c r="D93" s="1557" t="s">
        <v>216</v>
      </c>
      <c r="E93" s="2851" t="s">
        <v>35</v>
      </c>
      <c r="F93" s="2554" t="s">
        <v>216</v>
      </c>
      <c r="G93" s="2851" t="s">
        <v>35</v>
      </c>
      <c r="H93" s="2883" t="s">
        <v>216</v>
      </c>
      <c r="I93" s="2883" t="s">
        <v>35</v>
      </c>
      <c r="J93" s="2554" t="s">
        <v>216</v>
      </c>
      <c r="K93" s="2851" t="s">
        <v>35</v>
      </c>
      <c r="L93" s="2883" t="s">
        <v>216</v>
      </c>
      <c r="M93" s="2883" t="s">
        <v>35</v>
      </c>
      <c r="N93" s="2554" t="s">
        <v>216</v>
      </c>
      <c r="O93" s="2851" t="s">
        <v>35</v>
      </c>
      <c r="P93" s="2883" t="s">
        <v>216</v>
      </c>
      <c r="Q93" s="2883" t="s">
        <v>35</v>
      </c>
      <c r="R93" s="2554" t="s">
        <v>216</v>
      </c>
      <c r="S93" s="2851" t="s">
        <v>35</v>
      </c>
      <c r="T93" s="2883" t="s">
        <v>216</v>
      </c>
      <c r="U93" s="2883" t="s">
        <v>35</v>
      </c>
      <c r="V93" s="2554" t="s">
        <v>216</v>
      </c>
      <c r="W93" s="2851" t="s">
        <v>35</v>
      </c>
      <c r="X93" s="2883" t="s">
        <v>216</v>
      </c>
      <c r="Y93" s="2851" t="s">
        <v>35</v>
      </c>
      <c r="Z93" s="2554" t="s">
        <v>216</v>
      </c>
      <c r="AA93" s="2883" t="s">
        <v>35</v>
      </c>
      <c r="AB93" s="2554" t="s">
        <v>216</v>
      </c>
      <c r="AC93" s="2851" t="s">
        <v>35</v>
      </c>
      <c r="AD93" s="2883" t="s">
        <v>216</v>
      </c>
      <c r="AE93" s="2883" t="s">
        <v>35</v>
      </c>
      <c r="AF93" s="2554" t="s">
        <v>216</v>
      </c>
      <c r="AG93" s="2851" t="s">
        <v>35</v>
      </c>
      <c r="AH93" s="2883" t="s">
        <v>216</v>
      </c>
      <c r="AI93" s="2883" t="s">
        <v>35</v>
      </c>
      <c r="AJ93" s="2554" t="s">
        <v>216</v>
      </c>
      <c r="AK93" s="2851" t="s">
        <v>35</v>
      </c>
      <c r="AL93" s="2883" t="s">
        <v>216</v>
      </c>
      <c r="AM93" s="2851" t="s">
        <v>35</v>
      </c>
      <c r="AN93" s="2550"/>
      <c r="AO93" s="2550"/>
      <c r="AP93" s="204"/>
      <c r="AQ93" s="204"/>
      <c r="AR93" s="204"/>
      <c r="AS93" s="204"/>
      <c r="AT93" s="204"/>
      <c r="AU93" s="204"/>
      <c r="AV93" s="204"/>
      <c r="AW93" s="204"/>
      <c r="AX93" s="204"/>
      <c r="AY93" s="204"/>
      <c r="AZ93" s="204"/>
      <c r="BA93" s="204"/>
      <c r="BB93" s="204"/>
      <c r="BC93" s="203"/>
      <c r="BD93" s="203"/>
      <c r="BE93" s="203"/>
      <c r="BF93" s="203"/>
      <c r="BG93" s="203"/>
      <c r="BH93" s="203"/>
      <c r="BI93" s="203"/>
      <c r="BJ93" s="203"/>
      <c r="BK93" s="203"/>
      <c r="BL93" s="203"/>
      <c r="BM93" s="203"/>
      <c r="BN93" s="203"/>
      <c r="BO93" s="203"/>
      <c r="BP93" s="203"/>
      <c r="BQ93" s="203"/>
      <c r="BR93" s="203"/>
      <c r="BS93" s="203"/>
      <c r="BT93" s="203"/>
      <c r="BU93" s="203"/>
      <c r="BV93" s="203"/>
      <c r="BW93" s="203"/>
      <c r="BX93" s="2821"/>
      <c r="BY93" s="2821"/>
      <c r="BZ93" s="2821"/>
      <c r="CG93" s="2829"/>
      <c r="CH93" s="2829"/>
      <c r="CI93" s="2829"/>
      <c r="CJ93" s="2829"/>
      <c r="CK93" s="2829"/>
      <c r="CL93" s="2829"/>
      <c r="CM93" s="2829"/>
    </row>
    <row r="94" spans="1:91" s="2822" customFormat="1" ht="16.399999999999999" customHeight="1" x14ac:dyDescent="0.25">
      <c r="A94" s="2724" t="s">
        <v>1826</v>
      </c>
      <c r="B94" s="2725"/>
      <c r="C94" s="1837">
        <f t="shared" ref="C94:AN94" si="12">SUM(C95:C101)</f>
        <v>0</v>
      </c>
      <c r="D94" s="2808">
        <f>SUM(D95:D101)</f>
        <v>0</v>
      </c>
      <c r="E94" s="1736">
        <f>SUM(E95:E101)</f>
        <v>0</v>
      </c>
      <c r="F94" s="2893">
        <f t="shared" si="12"/>
        <v>0</v>
      </c>
      <c r="G94" s="2914">
        <f t="shared" si="12"/>
        <v>0</v>
      </c>
      <c r="H94" s="2893">
        <f t="shared" si="12"/>
        <v>0</v>
      </c>
      <c r="I94" s="2914">
        <f t="shared" si="12"/>
        <v>0</v>
      </c>
      <c r="J94" s="2893">
        <f t="shared" si="12"/>
        <v>0</v>
      </c>
      <c r="K94" s="2914">
        <f t="shared" si="12"/>
        <v>0</v>
      </c>
      <c r="L94" s="2893">
        <f t="shared" si="12"/>
        <v>0</v>
      </c>
      <c r="M94" s="2914">
        <f t="shared" si="12"/>
        <v>0</v>
      </c>
      <c r="N94" s="2893">
        <f t="shared" si="12"/>
        <v>0</v>
      </c>
      <c r="O94" s="2914">
        <f t="shared" si="12"/>
        <v>0</v>
      </c>
      <c r="P94" s="2893">
        <f t="shared" si="12"/>
        <v>0</v>
      </c>
      <c r="Q94" s="2914">
        <f t="shared" si="12"/>
        <v>0</v>
      </c>
      <c r="R94" s="2893">
        <f t="shared" si="12"/>
        <v>0</v>
      </c>
      <c r="S94" s="2914">
        <f t="shared" si="12"/>
        <v>0</v>
      </c>
      <c r="T94" s="2893">
        <f t="shared" si="12"/>
        <v>0</v>
      </c>
      <c r="U94" s="2914">
        <f t="shared" si="12"/>
        <v>0</v>
      </c>
      <c r="V94" s="2893">
        <f t="shared" si="12"/>
        <v>0</v>
      </c>
      <c r="W94" s="2914">
        <f t="shared" si="12"/>
        <v>0</v>
      </c>
      <c r="X94" s="2893">
        <f t="shared" si="12"/>
        <v>0</v>
      </c>
      <c r="Y94" s="2914">
        <f t="shared" si="12"/>
        <v>0</v>
      </c>
      <c r="Z94" s="2893">
        <f t="shared" si="12"/>
        <v>0</v>
      </c>
      <c r="AA94" s="2914">
        <f t="shared" si="12"/>
        <v>0</v>
      </c>
      <c r="AB94" s="2893">
        <f t="shared" si="12"/>
        <v>0</v>
      </c>
      <c r="AC94" s="2914">
        <f t="shared" si="12"/>
        <v>0</v>
      </c>
      <c r="AD94" s="2893">
        <f t="shared" si="12"/>
        <v>0</v>
      </c>
      <c r="AE94" s="2914">
        <f t="shared" si="12"/>
        <v>0</v>
      </c>
      <c r="AF94" s="2893">
        <f t="shared" si="12"/>
        <v>0</v>
      </c>
      <c r="AG94" s="2914">
        <f t="shared" si="12"/>
        <v>0</v>
      </c>
      <c r="AH94" s="2893">
        <f t="shared" si="12"/>
        <v>0</v>
      </c>
      <c r="AI94" s="2914">
        <f t="shared" si="12"/>
        <v>0</v>
      </c>
      <c r="AJ94" s="2893">
        <f t="shared" si="12"/>
        <v>0</v>
      </c>
      <c r="AK94" s="2914">
        <f t="shared" si="12"/>
        <v>0</v>
      </c>
      <c r="AL94" s="2893">
        <f t="shared" si="12"/>
        <v>0</v>
      </c>
      <c r="AM94" s="2914">
        <f t="shared" si="12"/>
        <v>0</v>
      </c>
      <c r="AN94" s="1734">
        <f t="shared" si="12"/>
        <v>0</v>
      </c>
      <c r="AO94" s="1734">
        <f>SUM(AO95:AO97)</f>
        <v>0</v>
      </c>
      <c r="AP94" s="204"/>
      <c r="AQ94" s="204"/>
      <c r="AR94" s="204"/>
      <c r="AS94" s="204"/>
      <c r="AT94" s="204"/>
      <c r="AU94" s="204"/>
      <c r="AV94" s="204"/>
      <c r="AW94" s="204"/>
      <c r="AX94" s="204"/>
      <c r="AY94" s="204"/>
      <c r="AZ94" s="204"/>
      <c r="BA94" s="204"/>
      <c r="BB94" s="204"/>
      <c r="BC94" s="203"/>
      <c r="BD94" s="203"/>
      <c r="BE94" s="203"/>
      <c r="BF94" s="203"/>
      <c r="BG94" s="203"/>
      <c r="BH94" s="203"/>
      <c r="BI94" s="203"/>
      <c r="BJ94" s="203"/>
      <c r="BK94" s="203"/>
      <c r="BL94" s="203"/>
      <c r="BM94" s="203"/>
      <c r="BN94" s="203"/>
      <c r="BO94" s="203"/>
      <c r="BP94" s="203"/>
      <c r="BQ94" s="203"/>
      <c r="BR94" s="203"/>
      <c r="BS94" s="203"/>
      <c r="BT94" s="203"/>
      <c r="BU94" s="203"/>
      <c r="BV94" s="203"/>
      <c r="BW94" s="203"/>
      <c r="BX94" s="2821"/>
      <c r="BY94" s="2821"/>
      <c r="BZ94" s="2821"/>
      <c r="CG94" s="2829">
        <v>0</v>
      </c>
      <c r="CH94" s="2829">
        <v>0</v>
      </c>
      <c r="CI94" s="2829"/>
      <c r="CJ94" s="2829"/>
      <c r="CK94" s="2829"/>
      <c r="CL94" s="2829"/>
      <c r="CM94" s="2829"/>
    </row>
    <row r="95" spans="1:91" s="2822" customFormat="1" ht="16.399999999999999" customHeight="1" x14ac:dyDescent="0.25">
      <c r="A95" s="2545" t="s">
        <v>1827</v>
      </c>
      <c r="B95" s="2800" t="s">
        <v>1828</v>
      </c>
      <c r="C95" s="1837">
        <f t="shared" ref="C95:C101" si="13">SUM(D95+E95)</f>
        <v>0</v>
      </c>
      <c r="D95" s="2808">
        <f>SUM(F95+H95+J95+L95+N95+P95+R95+T95+V95+X95+Z95+AB95+AD95+AF95+AH95+AJ95+AL95)</f>
        <v>0</v>
      </c>
      <c r="E95" s="1736">
        <f>SUM(G95+I95+K95+M95+O95+Q95+S95+U95+W95+Y95+AA95+AC95+AE95+AG95+AI95+AK95+AM95)</f>
        <v>0</v>
      </c>
      <c r="F95" s="1737"/>
      <c r="G95" s="2915"/>
      <c r="H95" s="2916"/>
      <c r="I95" s="2917"/>
      <c r="J95" s="2916"/>
      <c r="K95" s="2917"/>
      <c r="L95" s="1737"/>
      <c r="M95" s="2915"/>
      <c r="N95" s="2916"/>
      <c r="O95" s="2917"/>
      <c r="P95" s="2916"/>
      <c r="Q95" s="2917"/>
      <c r="R95" s="2916"/>
      <c r="S95" s="2917"/>
      <c r="T95" s="2916"/>
      <c r="U95" s="2917"/>
      <c r="V95" s="2916"/>
      <c r="W95" s="2917"/>
      <c r="X95" s="2916"/>
      <c r="Y95" s="2917"/>
      <c r="Z95" s="2916"/>
      <c r="AA95" s="2917"/>
      <c r="AB95" s="2916"/>
      <c r="AC95" s="2917"/>
      <c r="AD95" s="2916"/>
      <c r="AE95" s="2917"/>
      <c r="AF95" s="2916"/>
      <c r="AG95" s="2917"/>
      <c r="AH95" s="2916"/>
      <c r="AI95" s="2917"/>
      <c r="AJ95" s="2916"/>
      <c r="AK95" s="2917"/>
      <c r="AL95" s="2916"/>
      <c r="AM95" s="2917"/>
      <c r="AN95" s="2918"/>
      <c r="AO95" s="2918"/>
      <c r="AP95" s="2863"/>
      <c r="AQ95" s="1606"/>
      <c r="AR95" s="1606"/>
      <c r="AS95" s="1606"/>
      <c r="AT95" s="1606"/>
      <c r="AU95" s="1606"/>
      <c r="AV95" s="1606"/>
      <c r="AW95" s="1606"/>
      <c r="AX95" s="1606"/>
      <c r="AY95" s="1606"/>
      <c r="AZ95" s="1606"/>
      <c r="BA95" s="204"/>
      <c r="BB95" s="204"/>
      <c r="BC95" s="203"/>
      <c r="BD95" s="203"/>
      <c r="BE95" s="203"/>
      <c r="BF95" s="203"/>
      <c r="BG95" s="203"/>
      <c r="BH95" s="203"/>
      <c r="BI95" s="203"/>
      <c r="BJ95" s="203"/>
      <c r="BK95" s="203"/>
      <c r="BL95" s="203"/>
      <c r="BM95" s="203"/>
      <c r="BN95" s="203"/>
      <c r="BO95" s="203"/>
      <c r="BP95" s="203"/>
      <c r="BQ95" s="203"/>
      <c r="BR95" s="203"/>
      <c r="BS95" s="203"/>
      <c r="BT95" s="203"/>
      <c r="BU95" s="203"/>
      <c r="BV95" s="203"/>
      <c r="BW95" s="203"/>
      <c r="BX95" s="2821"/>
      <c r="BY95" s="2821"/>
      <c r="BZ95" s="2821"/>
      <c r="CG95" s="2829">
        <v>0</v>
      </c>
      <c r="CH95" s="2829">
        <v>0</v>
      </c>
      <c r="CI95" s="2829">
        <v>0</v>
      </c>
      <c r="CJ95" s="2829">
        <v>0</v>
      </c>
      <c r="CK95" s="2829"/>
      <c r="CL95" s="2829"/>
      <c r="CM95" s="2829"/>
    </row>
    <row r="96" spans="1:91" s="2822" customFormat="1" ht="16.399999999999999" customHeight="1" x14ac:dyDescent="0.25">
      <c r="A96" s="2795"/>
      <c r="B96" s="2919" t="s">
        <v>1829</v>
      </c>
      <c r="C96" s="1487">
        <f t="shared" si="13"/>
        <v>0</v>
      </c>
      <c r="D96" s="2842">
        <f t="shared" ref="D96:E101" si="14">SUM(F96+H96+J96+L96+N96+P96+R96+T96+V96+X96+Z96+AB96+AD96+AF96+AH96+AJ96+AL96)</f>
        <v>0</v>
      </c>
      <c r="E96" s="2920">
        <f t="shared" si="14"/>
        <v>0</v>
      </c>
      <c r="F96" s="2921"/>
      <c r="G96" s="1692"/>
      <c r="H96" s="2922"/>
      <c r="I96" s="2923"/>
      <c r="J96" s="2921"/>
      <c r="K96" s="2924"/>
      <c r="L96" s="2922"/>
      <c r="M96" s="2925"/>
      <c r="N96" s="2921"/>
      <c r="O96" s="2924"/>
      <c r="P96" s="2923"/>
      <c r="Q96" s="2925"/>
      <c r="R96" s="2926"/>
      <c r="S96" s="2924"/>
      <c r="T96" s="2923"/>
      <c r="U96" s="2925"/>
      <c r="V96" s="2926"/>
      <c r="W96" s="2924"/>
      <c r="X96" s="2923"/>
      <c r="Y96" s="2924"/>
      <c r="Z96" s="2926"/>
      <c r="AA96" s="2925"/>
      <c r="AB96" s="2926"/>
      <c r="AC96" s="2924"/>
      <c r="AD96" s="2923"/>
      <c r="AE96" s="2925"/>
      <c r="AF96" s="2926"/>
      <c r="AG96" s="2924"/>
      <c r="AH96" s="2923"/>
      <c r="AI96" s="2925"/>
      <c r="AJ96" s="2926"/>
      <c r="AK96" s="2924"/>
      <c r="AL96" s="2923"/>
      <c r="AM96" s="2924"/>
      <c r="AN96" s="1684"/>
      <c r="AO96" s="1684"/>
      <c r="AP96" s="2863"/>
      <c r="AQ96" s="1606"/>
      <c r="AR96" s="1606"/>
      <c r="AS96" s="1606"/>
      <c r="AT96" s="1606"/>
      <c r="AU96" s="1606"/>
      <c r="AV96" s="1606"/>
      <c r="AW96" s="1606"/>
      <c r="AX96" s="1606"/>
      <c r="AY96" s="1606"/>
      <c r="AZ96" s="1606"/>
      <c r="BA96" s="204"/>
      <c r="BB96" s="204"/>
      <c r="BC96" s="203"/>
      <c r="BD96" s="203"/>
      <c r="BE96" s="203"/>
      <c r="BF96" s="203"/>
      <c r="BG96" s="203"/>
      <c r="BH96" s="203"/>
      <c r="BI96" s="203"/>
      <c r="BJ96" s="203"/>
      <c r="BK96" s="203"/>
      <c r="BL96" s="203"/>
      <c r="BM96" s="203"/>
      <c r="BN96" s="203"/>
      <c r="BO96" s="203"/>
      <c r="BP96" s="203"/>
      <c r="BQ96" s="203"/>
      <c r="BR96" s="203"/>
      <c r="BS96" s="203"/>
      <c r="BT96" s="203"/>
      <c r="BU96" s="203"/>
      <c r="BV96" s="203"/>
      <c r="BW96" s="203"/>
      <c r="BX96" s="2821"/>
      <c r="BY96" s="2821"/>
      <c r="BZ96" s="2821"/>
      <c r="CG96" s="2829">
        <v>0</v>
      </c>
      <c r="CH96" s="2829">
        <v>0</v>
      </c>
      <c r="CI96" s="2829">
        <v>0</v>
      </c>
      <c r="CJ96" s="2829">
        <v>0</v>
      </c>
      <c r="CK96" s="2829"/>
      <c r="CL96" s="2829"/>
      <c r="CM96" s="2829"/>
    </row>
    <row r="97" spans="1:91" s="2822" customFormat="1" ht="16.399999999999999" customHeight="1" thickBot="1" x14ac:dyDescent="0.3">
      <c r="A97" s="2927"/>
      <c r="B97" s="2928" t="s">
        <v>1830</v>
      </c>
      <c r="C97" s="2929">
        <f t="shared" si="13"/>
        <v>0</v>
      </c>
      <c r="D97" s="2930">
        <f t="shared" si="14"/>
        <v>0</v>
      </c>
      <c r="E97" s="2931">
        <f t="shared" si="14"/>
        <v>0</v>
      </c>
      <c r="F97" s="2932"/>
      <c r="G97" s="2933"/>
      <c r="H97" s="2934"/>
      <c r="I97" s="2935"/>
      <c r="J97" s="2932"/>
      <c r="K97" s="2936"/>
      <c r="L97" s="2934"/>
      <c r="M97" s="2937"/>
      <c r="N97" s="2932"/>
      <c r="O97" s="2936"/>
      <c r="P97" s="2935"/>
      <c r="Q97" s="2937"/>
      <c r="R97" s="2938"/>
      <c r="S97" s="2936"/>
      <c r="T97" s="2935"/>
      <c r="U97" s="2937"/>
      <c r="V97" s="2938"/>
      <c r="W97" s="2936"/>
      <c r="X97" s="2935"/>
      <c r="Y97" s="2936"/>
      <c r="Z97" s="2938"/>
      <c r="AA97" s="2937"/>
      <c r="AB97" s="2938"/>
      <c r="AC97" s="2936"/>
      <c r="AD97" s="2935"/>
      <c r="AE97" s="2937"/>
      <c r="AF97" s="2938"/>
      <c r="AG97" s="2936"/>
      <c r="AH97" s="2935"/>
      <c r="AI97" s="2937"/>
      <c r="AJ97" s="2938"/>
      <c r="AK97" s="2936"/>
      <c r="AL97" s="2935"/>
      <c r="AM97" s="2936"/>
      <c r="AN97" s="2939"/>
      <c r="AO97" s="2939"/>
      <c r="AP97" s="2863"/>
      <c r="AQ97" s="1606"/>
      <c r="AR97" s="1606"/>
      <c r="AS97" s="1606"/>
      <c r="AT97" s="1606"/>
      <c r="AU97" s="1606"/>
      <c r="AV97" s="1606"/>
      <c r="AW97" s="1606"/>
      <c r="AX97" s="1606"/>
      <c r="AY97" s="1606"/>
      <c r="AZ97" s="1606"/>
      <c r="BA97" s="204"/>
      <c r="BB97" s="204"/>
      <c r="BC97" s="203"/>
      <c r="BD97" s="203"/>
      <c r="BE97" s="203"/>
      <c r="BF97" s="203"/>
      <c r="BG97" s="203"/>
      <c r="BH97" s="203"/>
      <c r="BI97" s="203"/>
      <c r="BJ97" s="203"/>
      <c r="BK97" s="203"/>
      <c r="BL97" s="203"/>
      <c r="BM97" s="203"/>
      <c r="BN97" s="203"/>
      <c r="BO97" s="203"/>
      <c r="BP97" s="203"/>
      <c r="BQ97" s="203"/>
      <c r="BR97" s="203"/>
      <c r="BS97" s="203"/>
      <c r="BT97" s="203"/>
      <c r="BU97" s="203"/>
      <c r="BV97" s="203"/>
      <c r="BW97" s="203"/>
      <c r="BX97" s="2821"/>
      <c r="BY97" s="2821"/>
      <c r="BZ97" s="2821"/>
      <c r="CG97" s="2829">
        <v>0</v>
      </c>
      <c r="CH97" s="2829">
        <v>0</v>
      </c>
      <c r="CI97" s="2829">
        <v>0</v>
      </c>
      <c r="CJ97" s="2829">
        <v>0</v>
      </c>
      <c r="CK97" s="2829"/>
      <c r="CL97" s="2829"/>
      <c r="CM97" s="2829"/>
    </row>
    <row r="98" spans="1:91" s="2822" customFormat="1" ht="16.399999999999999" customHeight="1" thickTop="1" x14ac:dyDescent="0.25">
      <c r="A98" s="2940" t="s">
        <v>1831</v>
      </c>
      <c r="B98" s="2941"/>
      <c r="C98" s="1857">
        <f t="shared" si="13"/>
        <v>0</v>
      </c>
      <c r="D98" s="1485">
        <f t="shared" si="14"/>
        <v>0</v>
      </c>
      <c r="E98" s="2942">
        <f t="shared" si="14"/>
        <v>0</v>
      </c>
      <c r="F98" s="2943"/>
      <c r="G98" s="2944"/>
      <c r="H98" s="2945"/>
      <c r="I98" s="2946"/>
      <c r="J98" s="2947"/>
      <c r="K98" s="2944"/>
      <c r="L98" s="2945"/>
      <c r="M98" s="2948"/>
      <c r="N98" s="2947"/>
      <c r="O98" s="2944"/>
      <c r="P98" s="2946"/>
      <c r="Q98" s="2948"/>
      <c r="R98" s="2949"/>
      <c r="S98" s="2944"/>
      <c r="T98" s="2946"/>
      <c r="U98" s="2948"/>
      <c r="V98" s="2949"/>
      <c r="W98" s="2944"/>
      <c r="X98" s="2946"/>
      <c r="Y98" s="2944"/>
      <c r="Z98" s="2949"/>
      <c r="AA98" s="2948"/>
      <c r="AB98" s="2949"/>
      <c r="AC98" s="2944"/>
      <c r="AD98" s="2946"/>
      <c r="AE98" s="2948"/>
      <c r="AF98" s="2949"/>
      <c r="AG98" s="2944"/>
      <c r="AH98" s="2946"/>
      <c r="AI98" s="2948"/>
      <c r="AJ98" s="2949"/>
      <c r="AK98" s="2944"/>
      <c r="AL98" s="2946"/>
      <c r="AM98" s="2944"/>
      <c r="AN98" s="2950"/>
      <c r="AO98" s="2951"/>
      <c r="AP98" s="2863"/>
      <c r="AQ98" s="1606"/>
      <c r="AR98" s="1606"/>
      <c r="AS98" s="1606"/>
      <c r="AT98" s="1606"/>
      <c r="AU98" s="1606"/>
      <c r="AV98" s="1606"/>
      <c r="AW98" s="1606"/>
      <c r="AX98" s="1606"/>
      <c r="AY98" s="1606"/>
      <c r="AZ98" s="1606"/>
      <c r="BA98" s="204"/>
      <c r="BB98" s="204"/>
      <c r="BC98" s="203"/>
      <c r="BD98" s="203"/>
      <c r="BE98" s="203"/>
      <c r="BF98" s="203"/>
      <c r="BG98" s="203"/>
      <c r="BH98" s="203"/>
      <c r="BI98" s="203"/>
      <c r="BJ98" s="203"/>
      <c r="BK98" s="203"/>
      <c r="BL98" s="203"/>
      <c r="BM98" s="203"/>
      <c r="BN98" s="203"/>
      <c r="BO98" s="203"/>
      <c r="BP98" s="203"/>
      <c r="BQ98" s="203"/>
      <c r="BR98" s="203"/>
      <c r="BS98" s="203"/>
      <c r="BT98" s="203"/>
      <c r="BU98" s="203"/>
      <c r="BV98" s="203"/>
      <c r="BW98" s="203"/>
      <c r="BX98" s="2821"/>
      <c r="BY98" s="2821"/>
      <c r="BZ98" s="2821"/>
      <c r="CG98" s="2829">
        <v>0</v>
      </c>
      <c r="CH98" s="2829">
        <v>0</v>
      </c>
      <c r="CI98" s="2829"/>
      <c r="CJ98" s="2829"/>
      <c r="CK98" s="2829"/>
      <c r="CL98" s="2829"/>
      <c r="CM98" s="2829"/>
    </row>
    <row r="99" spans="1:91" s="2822" customFormat="1" ht="16.399999999999999" customHeight="1" x14ac:dyDescent="0.25">
      <c r="A99" s="2952" t="s">
        <v>1832</v>
      </c>
      <c r="B99" s="2953"/>
      <c r="C99" s="2841">
        <f t="shared" si="13"/>
        <v>0</v>
      </c>
      <c r="D99" s="1485">
        <f t="shared" si="14"/>
        <v>0</v>
      </c>
      <c r="E99" s="2954">
        <f t="shared" si="14"/>
        <v>0</v>
      </c>
      <c r="F99" s="2955"/>
      <c r="G99" s="2956"/>
      <c r="H99" s="2957"/>
      <c r="I99" s="2958"/>
      <c r="J99" s="2943"/>
      <c r="K99" s="2959"/>
      <c r="L99" s="2957"/>
      <c r="M99" s="2960"/>
      <c r="N99" s="2943"/>
      <c r="O99" s="2959"/>
      <c r="P99" s="2958"/>
      <c r="Q99" s="2960"/>
      <c r="R99" s="2961"/>
      <c r="S99" s="2959"/>
      <c r="T99" s="2958"/>
      <c r="U99" s="2960"/>
      <c r="V99" s="2961"/>
      <c r="W99" s="2959"/>
      <c r="X99" s="2958"/>
      <c r="Y99" s="2959"/>
      <c r="Z99" s="2961"/>
      <c r="AA99" s="2960"/>
      <c r="AB99" s="2961"/>
      <c r="AC99" s="2959"/>
      <c r="AD99" s="2958"/>
      <c r="AE99" s="2960"/>
      <c r="AF99" s="2961"/>
      <c r="AG99" s="2959"/>
      <c r="AH99" s="2958"/>
      <c r="AI99" s="2960"/>
      <c r="AJ99" s="2961"/>
      <c r="AK99" s="2959"/>
      <c r="AL99" s="2958"/>
      <c r="AM99" s="2959"/>
      <c r="AN99" s="2962"/>
      <c r="AO99" s="2963"/>
      <c r="AP99" s="2863"/>
      <c r="AQ99" s="1606"/>
      <c r="AR99" s="1606"/>
      <c r="AS99" s="1606"/>
      <c r="AT99" s="1606"/>
      <c r="AU99" s="1606"/>
      <c r="AV99" s="1606"/>
      <c r="AW99" s="1606"/>
      <c r="AX99" s="1606"/>
      <c r="AY99" s="1606"/>
      <c r="AZ99" s="1606"/>
      <c r="BA99" s="204"/>
      <c r="BB99" s="204"/>
      <c r="BC99" s="203"/>
      <c r="BD99" s="203"/>
      <c r="BE99" s="203"/>
      <c r="BF99" s="203"/>
      <c r="BG99" s="203"/>
      <c r="BH99" s="203"/>
      <c r="BI99" s="203"/>
      <c r="BJ99" s="203"/>
      <c r="BK99" s="203"/>
      <c r="BL99" s="203"/>
      <c r="BM99" s="203"/>
      <c r="BN99" s="203"/>
      <c r="BO99" s="203"/>
      <c r="BP99" s="203"/>
      <c r="BQ99" s="203"/>
      <c r="BR99" s="203"/>
      <c r="BS99" s="203"/>
      <c r="BT99" s="203"/>
      <c r="BU99" s="203"/>
      <c r="BV99" s="203"/>
      <c r="BW99" s="203"/>
      <c r="BX99" s="2821"/>
      <c r="BY99" s="2821"/>
      <c r="BZ99" s="2821"/>
      <c r="CA99" s="2822" t="str">
        <f>IF(C99=0,"",IF(AN99="",IF(C99="","","* No olvide digitar la columna Beneficiarios. "),""))</f>
        <v/>
      </c>
      <c r="CB99" s="2822" t="str">
        <f>IF(C99&lt;AN99,"* El número de Beneficiarios NO DEBE ser mayor que el total. ","")</f>
        <v/>
      </c>
      <c r="CG99" s="2829">
        <f>IF(C99&lt;AN99,1,0)</f>
        <v>0</v>
      </c>
      <c r="CH99" s="2829" t="str">
        <f>IF(C99=0,"",IF(AN99="",IF(C99="","",1),0))</f>
        <v/>
      </c>
      <c r="CI99" s="2829"/>
      <c r="CJ99" s="2829"/>
      <c r="CK99" s="2829"/>
      <c r="CL99" s="2829"/>
      <c r="CM99" s="2829"/>
    </row>
    <row r="100" spans="1:91" s="2822" customFormat="1" ht="16.399999999999999" customHeight="1" x14ac:dyDescent="0.25">
      <c r="A100" s="2952" t="s">
        <v>1833</v>
      </c>
      <c r="B100" s="2953"/>
      <c r="C100" s="1487">
        <f t="shared" si="13"/>
        <v>0</v>
      </c>
      <c r="D100" s="2842">
        <f t="shared" si="14"/>
        <v>0</v>
      </c>
      <c r="E100" s="2964">
        <f t="shared" si="14"/>
        <v>0</v>
      </c>
      <c r="F100" s="2921"/>
      <c r="G100" s="1692"/>
      <c r="H100" s="2922"/>
      <c r="I100" s="2923"/>
      <c r="J100" s="2921"/>
      <c r="K100" s="2924"/>
      <c r="L100" s="2922"/>
      <c r="M100" s="2925"/>
      <c r="N100" s="2921"/>
      <c r="O100" s="2924"/>
      <c r="P100" s="2923"/>
      <c r="Q100" s="2925"/>
      <c r="R100" s="2926"/>
      <c r="S100" s="2924"/>
      <c r="T100" s="2923"/>
      <c r="U100" s="2925"/>
      <c r="V100" s="2926"/>
      <c r="W100" s="2924"/>
      <c r="X100" s="2923"/>
      <c r="Y100" s="2924"/>
      <c r="Z100" s="2926"/>
      <c r="AA100" s="2925"/>
      <c r="AB100" s="2926"/>
      <c r="AC100" s="2924"/>
      <c r="AD100" s="2923"/>
      <c r="AE100" s="2925"/>
      <c r="AF100" s="2926"/>
      <c r="AG100" s="2924"/>
      <c r="AH100" s="2923"/>
      <c r="AI100" s="2925"/>
      <c r="AJ100" s="2926"/>
      <c r="AK100" s="2924"/>
      <c r="AL100" s="2923"/>
      <c r="AM100" s="2924"/>
      <c r="AN100" s="1684"/>
      <c r="AO100" s="2965"/>
      <c r="AP100" s="2863"/>
      <c r="AQ100" s="1606"/>
      <c r="AR100" s="1606"/>
      <c r="AS100" s="1606"/>
      <c r="AT100" s="1606"/>
      <c r="AU100" s="1606"/>
      <c r="AV100" s="1606"/>
      <c r="AW100" s="1606"/>
      <c r="AX100" s="1606"/>
      <c r="AY100" s="1606"/>
      <c r="AZ100" s="1606"/>
      <c r="BA100" s="204"/>
      <c r="BB100" s="204"/>
      <c r="BC100" s="203"/>
      <c r="BD100" s="203"/>
      <c r="BE100" s="203"/>
      <c r="BF100" s="203"/>
      <c r="BG100" s="203"/>
      <c r="BH100" s="203"/>
      <c r="BI100" s="203"/>
      <c r="BJ100" s="203"/>
      <c r="BK100" s="203"/>
      <c r="BL100" s="203"/>
      <c r="BM100" s="203"/>
      <c r="BN100" s="203"/>
      <c r="BO100" s="203"/>
      <c r="BP100" s="203"/>
      <c r="BQ100" s="203"/>
      <c r="BR100" s="203"/>
      <c r="BS100" s="203"/>
      <c r="BT100" s="203"/>
      <c r="BU100" s="203"/>
      <c r="BV100" s="203"/>
      <c r="BW100" s="203"/>
      <c r="BX100" s="2821"/>
      <c r="BY100" s="2821"/>
      <c r="BZ100" s="2821"/>
      <c r="CA100" s="2822" t="str">
        <f>IF(C100=0,"",IF(AN100="",IF(C100="","","* No olvide digitar la columna Beneficiarios. "),""))</f>
        <v/>
      </c>
      <c r="CB100" s="2822" t="str">
        <f>IF(C100&lt;AN100,"* El número de Beneficiarios NO DEBE ser mayor que el total. ","")</f>
        <v/>
      </c>
      <c r="CG100" s="2829">
        <f>IF(C100&lt;AN100,1,0)</f>
        <v>0</v>
      </c>
      <c r="CH100" s="2829" t="str">
        <f>IF(C100=0,"",IF(AN100="",IF(C100="","",1),0))</f>
        <v/>
      </c>
      <c r="CI100" s="2829"/>
      <c r="CJ100" s="2829"/>
      <c r="CK100" s="2829"/>
      <c r="CL100" s="2829"/>
      <c r="CM100" s="2829"/>
    </row>
    <row r="101" spans="1:91" s="2822" customFormat="1" ht="16.399999999999999" customHeight="1" x14ac:dyDescent="0.25">
      <c r="A101" s="2966" t="s">
        <v>1834</v>
      </c>
      <c r="B101" s="2967"/>
      <c r="C101" s="1639">
        <f t="shared" si="13"/>
        <v>0</v>
      </c>
      <c r="D101" s="1491">
        <f t="shared" si="14"/>
        <v>0</v>
      </c>
      <c r="E101" s="2968">
        <f t="shared" si="14"/>
        <v>0</v>
      </c>
      <c r="F101" s="2969"/>
      <c r="G101" s="2970"/>
      <c r="H101" s="2971"/>
      <c r="I101" s="2972"/>
      <c r="J101" s="2969"/>
      <c r="K101" s="2973"/>
      <c r="L101" s="2971"/>
      <c r="M101" s="2974"/>
      <c r="N101" s="2969"/>
      <c r="O101" s="2973"/>
      <c r="P101" s="2972"/>
      <c r="Q101" s="2974"/>
      <c r="R101" s="2975"/>
      <c r="S101" s="2973"/>
      <c r="T101" s="2972"/>
      <c r="U101" s="2974"/>
      <c r="V101" s="2975"/>
      <c r="W101" s="2973"/>
      <c r="X101" s="2972"/>
      <c r="Y101" s="2973"/>
      <c r="Z101" s="2975"/>
      <c r="AA101" s="2974"/>
      <c r="AB101" s="2975"/>
      <c r="AC101" s="2973"/>
      <c r="AD101" s="2972"/>
      <c r="AE101" s="2974"/>
      <c r="AF101" s="2975"/>
      <c r="AG101" s="2973"/>
      <c r="AH101" s="2972"/>
      <c r="AI101" s="2974"/>
      <c r="AJ101" s="2975"/>
      <c r="AK101" s="2973"/>
      <c r="AL101" s="2972"/>
      <c r="AM101" s="2973"/>
      <c r="AN101" s="2976"/>
      <c r="AO101" s="2977"/>
      <c r="AP101" s="2863"/>
      <c r="AQ101" s="1606"/>
      <c r="AR101" s="1606"/>
      <c r="AS101" s="1606"/>
      <c r="AT101" s="1606"/>
      <c r="AU101" s="1606"/>
      <c r="AV101" s="1606"/>
      <c r="AW101" s="1606"/>
      <c r="AX101" s="1606"/>
      <c r="AY101" s="1606"/>
      <c r="AZ101" s="1606"/>
      <c r="BA101" s="204"/>
      <c r="BB101" s="204"/>
      <c r="BC101" s="203"/>
      <c r="BD101" s="203"/>
      <c r="BE101" s="203"/>
      <c r="BF101" s="203"/>
      <c r="BG101" s="203"/>
      <c r="BH101" s="203"/>
      <c r="BI101" s="203"/>
      <c r="BJ101" s="203"/>
      <c r="BK101" s="203"/>
      <c r="BL101" s="203"/>
      <c r="BM101" s="203"/>
      <c r="BN101" s="203"/>
      <c r="BO101" s="203"/>
      <c r="BP101" s="203"/>
      <c r="BQ101" s="203"/>
      <c r="BR101" s="203"/>
      <c r="BS101" s="203"/>
      <c r="BT101" s="203"/>
      <c r="BU101" s="203"/>
      <c r="BV101" s="203"/>
      <c r="BW101" s="203"/>
      <c r="BX101" s="2821"/>
      <c r="BY101" s="2821"/>
      <c r="BZ101" s="2821"/>
      <c r="CA101" s="2822" t="str">
        <f>IF(C101=0,"",IF(AN101="",IF(C101="","","* No olvide digitar la columna Beneficiarios. "),""))</f>
        <v/>
      </c>
      <c r="CB101" s="2822" t="str">
        <f>IF(C101&lt;AN101,"* El número de Beneficiarios NO DEBE ser mayor que el total. ","")</f>
        <v/>
      </c>
      <c r="CG101" s="2829">
        <f>IF(C101&lt;AN101,1,0)</f>
        <v>0</v>
      </c>
      <c r="CH101" s="2829" t="str">
        <f>IF(C101=0,"",IF(AN101="",IF(C101="","",1),0))</f>
        <v/>
      </c>
      <c r="CI101" s="2829"/>
      <c r="CJ101" s="2829"/>
      <c r="CK101" s="2829"/>
      <c r="CL101" s="2829"/>
      <c r="CM101" s="2829"/>
    </row>
    <row r="102" spans="1:91" s="2822" customFormat="1" ht="32.15" customHeight="1" x14ac:dyDescent="0.25">
      <c r="A102" s="207" t="s">
        <v>1835</v>
      </c>
      <c r="B102" s="220"/>
      <c r="C102" s="220"/>
      <c r="D102" s="220"/>
      <c r="E102" s="203"/>
      <c r="F102" s="203"/>
      <c r="G102" s="203"/>
      <c r="H102" s="203"/>
      <c r="I102" s="203"/>
      <c r="J102" s="203"/>
      <c r="K102" s="203"/>
      <c r="L102" s="203"/>
      <c r="M102" s="203"/>
      <c r="N102" s="203"/>
      <c r="O102" s="203"/>
      <c r="P102" s="203"/>
      <c r="Q102" s="203"/>
      <c r="R102" s="203"/>
      <c r="S102" s="203"/>
      <c r="T102" s="203"/>
      <c r="U102" s="203"/>
      <c r="V102" s="203"/>
      <c r="W102" s="203"/>
      <c r="X102" s="203"/>
      <c r="Y102" s="203"/>
      <c r="Z102" s="203"/>
      <c r="AA102" s="203"/>
      <c r="AB102" s="203"/>
      <c r="AC102" s="203"/>
      <c r="AD102" s="203"/>
      <c r="AE102" s="203"/>
      <c r="AF102" s="203"/>
      <c r="AG102" s="203"/>
      <c r="AH102" s="203"/>
      <c r="AI102" s="203"/>
      <c r="AJ102" s="203"/>
      <c r="AK102" s="203"/>
      <c r="AL102" s="203"/>
      <c r="AM102" s="203"/>
      <c r="AN102" s="203"/>
      <c r="AO102" s="204"/>
      <c r="AP102" s="204"/>
      <c r="AQ102" s="204"/>
      <c r="AR102" s="204"/>
      <c r="AS102" s="204"/>
      <c r="AT102" s="204"/>
      <c r="AU102" s="204"/>
      <c r="AV102" s="204"/>
      <c r="AW102" s="204"/>
      <c r="AX102" s="204"/>
      <c r="AY102" s="204"/>
      <c r="AZ102" s="204"/>
      <c r="BA102" s="204"/>
      <c r="BB102" s="204"/>
      <c r="BC102" s="203"/>
      <c r="BD102" s="203"/>
      <c r="BE102" s="203"/>
      <c r="BF102" s="203"/>
      <c r="BG102" s="203"/>
      <c r="BH102" s="203"/>
      <c r="BI102" s="203"/>
      <c r="BJ102" s="203"/>
      <c r="BK102" s="203"/>
      <c r="BL102" s="203"/>
      <c r="BM102" s="203"/>
      <c r="BN102" s="203"/>
      <c r="BO102" s="203"/>
      <c r="BP102" s="203"/>
      <c r="BQ102" s="203"/>
      <c r="BR102" s="203"/>
      <c r="BS102" s="203"/>
      <c r="BT102" s="203"/>
      <c r="BU102" s="203"/>
      <c r="BV102" s="203"/>
      <c r="BW102" s="203"/>
      <c r="BX102" s="203"/>
      <c r="BY102" s="203"/>
      <c r="BZ102" s="203"/>
      <c r="CG102" s="2829"/>
      <c r="CH102" s="2829"/>
      <c r="CI102" s="2829"/>
      <c r="CJ102" s="2829"/>
      <c r="CK102" s="2829"/>
      <c r="CL102" s="2829"/>
      <c r="CM102" s="2829"/>
    </row>
    <row r="103" spans="1:91" s="2822" customFormat="1" ht="16.399999999999999" customHeight="1" x14ac:dyDescent="0.25">
      <c r="A103" s="2724" t="s">
        <v>1836</v>
      </c>
      <c r="B103" s="2830"/>
      <c r="C103" s="2725"/>
      <c r="D103" s="2902" t="s">
        <v>36</v>
      </c>
      <c r="E103" s="203"/>
      <c r="F103" s="203"/>
      <c r="G103" s="203"/>
      <c r="H103" s="203"/>
      <c r="I103" s="203"/>
      <c r="J103" s="203"/>
      <c r="K103" s="203"/>
      <c r="L103" s="203"/>
      <c r="M103" s="203"/>
      <c r="N103" s="203"/>
      <c r="O103" s="203"/>
      <c r="P103" s="203"/>
      <c r="Q103" s="203"/>
      <c r="R103" s="203"/>
      <c r="S103" s="203"/>
      <c r="T103" s="203"/>
      <c r="U103" s="203"/>
      <c r="V103" s="203"/>
      <c r="W103" s="203"/>
      <c r="X103" s="203"/>
      <c r="Y103" s="203"/>
      <c r="Z103" s="203"/>
      <c r="AA103" s="203"/>
      <c r="AB103" s="203"/>
      <c r="AC103" s="203"/>
      <c r="AD103" s="203"/>
      <c r="AE103" s="203"/>
      <c r="AF103" s="203"/>
      <c r="AG103" s="203"/>
      <c r="AH103" s="203"/>
      <c r="AI103" s="203"/>
      <c r="AJ103" s="203"/>
      <c r="AK103" s="203"/>
      <c r="AL103" s="203"/>
      <c r="AM103" s="203"/>
      <c r="AN103" s="203"/>
      <c r="AO103" s="204"/>
      <c r="AP103" s="204"/>
      <c r="AQ103" s="204"/>
      <c r="AR103" s="204"/>
      <c r="AS103" s="204"/>
      <c r="AT103" s="204"/>
      <c r="AU103" s="204"/>
      <c r="AV103" s="204"/>
      <c r="AW103" s="204"/>
      <c r="AX103" s="204"/>
      <c r="AY103" s="204"/>
      <c r="AZ103" s="204"/>
      <c r="BA103" s="204"/>
      <c r="BB103" s="204"/>
      <c r="BC103" s="203"/>
      <c r="BD103" s="203"/>
      <c r="BE103" s="203"/>
      <c r="BF103" s="203"/>
      <c r="BG103" s="203"/>
      <c r="BH103" s="203"/>
      <c r="BI103" s="203"/>
      <c r="BJ103" s="203"/>
      <c r="BK103" s="203"/>
      <c r="BL103" s="203"/>
      <c r="BM103" s="203"/>
      <c r="BN103" s="203"/>
      <c r="BO103" s="203"/>
      <c r="BP103" s="203"/>
      <c r="BQ103" s="203"/>
      <c r="BR103" s="203"/>
      <c r="BS103" s="203"/>
      <c r="BT103" s="203"/>
      <c r="BU103" s="203"/>
      <c r="BV103" s="203"/>
      <c r="BW103" s="203"/>
      <c r="BX103" s="2821"/>
      <c r="BY103" s="2821"/>
      <c r="BZ103" s="2821"/>
      <c r="CG103" s="2829"/>
      <c r="CH103" s="2829"/>
      <c r="CI103" s="2829"/>
      <c r="CJ103" s="2829"/>
      <c r="CK103" s="2829"/>
      <c r="CL103" s="2829"/>
      <c r="CM103" s="2829"/>
    </row>
    <row r="104" spans="1:91" s="2822" customFormat="1" ht="25.4" customHeight="1" x14ac:dyDescent="0.25">
      <c r="A104" s="2978" t="s">
        <v>1837</v>
      </c>
      <c r="B104" s="2979"/>
      <c r="C104" s="2980" t="s">
        <v>1838</v>
      </c>
      <c r="D104" s="1870"/>
      <c r="E104" s="1649"/>
      <c r="F104" s="203"/>
      <c r="G104" s="203"/>
      <c r="H104" s="203"/>
      <c r="I104" s="203"/>
      <c r="J104" s="203"/>
      <c r="K104" s="203"/>
      <c r="L104" s="203"/>
      <c r="M104" s="203"/>
      <c r="N104" s="203"/>
      <c r="O104" s="203"/>
      <c r="P104" s="203"/>
      <c r="Q104" s="203"/>
      <c r="R104" s="203"/>
      <c r="S104" s="203"/>
      <c r="T104" s="203"/>
      <c r="U104" s="203"/>
      <c r="V104" s="203"/>
      <c r="W104" s="203"/>
      <c r="X104" s="203"/>
      <c r="Y104" s="203"/>
      <c r="Z104" s="203"/>
      <c r="AA104" s="203"/>
      <c r="AB104" s="203"/>
      <c r="AC104" s="203"/>
      <c r="AD104" s="203"/>
      <c r="AE104" s="203"/>
      <c r="AF104" s="203"/>
      <c r="AG104" s="203"/>
      <c r="AH104" s="203"/>
      <c r="AI104" s="203"/>
      <c r="AJ104" s="203"/>
      <c r="AK104" s="203"/>
      <c r="AL104" s="203"/>
      <c r="AM104" s="203"/>
      <c r="AN104" s="203"/>
      <c r="AO104" s="203"/>
      <c r="AP104" s="203"/>
      <c r="AQ104" s="203"/>
      <c r="AR104" s="203"/>
      <c r="AS104" s="203"/>
      <c r="AT104" s="203"/>
      <c r="AU104" s="203"/>
      <c r="AV104" s="203"/>
      <c r="AW104" s="203"/>
      <c r="AX104" s="203"/>
      <c r="AY104" s="203"/>
      <c r="AZ104" s="203"/>
      <c r="BA104" s="203"/>
      <c r="BB104" s="203"/>
      <c r="BC104" s="203"/>
      <c r="BD104" s="203"/>
      <c r="BE104" s="203"/>
      <c r="BF104" s="203"/>
      <c r="BG104" s="203"/>
      <c r="BH104" s="203"/>
      <c r="BI104" s="203"/>
      <c r="BJ104" s="203"/>
      <c r="BK104" s="203"/>
      <c r="BL104" s="203"/>
      <c r="BM104" s="203"/>
      <c r="BN104" s="203"/>
      <c r="BO104" s="203"/>
      <c r="BP104" s="203"/>
      <c r="BQ104" s="203"/>
      <c r="BR104" s="203"/>
      <c r="BS104" s="203"/>
      <c r="BT104" s="203"/>
      <c r="BU104" s="203"/>
      <c r="BV104" s="203"/>
      <c r="BW104" s="203"/>
      <c r="BX104" s="2821"/>
      <c r="BY104" s="2821"/>
      <c r="BZ104" s="2821"/>
      <c r="CG104" s="2829"/>
      <c r="CH104" s="2829"/>
      <c r="CI104" s="2829"/>
      <c r="CJ104" s="2829"/>
      <c r="CK104" s="2829"/>
      <c r="CL104" s="2829"/>
      <c r="CM104" s="2829"/>
    </row>
    <row r="105" spans="1:91" s="2822" customFormat="1" ht="25.4" customHeight="1" x14ac:dyDescent="0.25">
      <c r="A105" s="2981"/>
      <c r="B105" s="2982"/>
      <c r="C105" s="2983" t="s">
        <v>1839</v>
      </c>
      <c r="D105" s="1684"/>
      <c r="E105" s="1649"/>
      <c r="F105" s="203"/>
      <c r="G105" s="203"/>
      <c r="H105" s="203"/>
      <c r="I105" s="203"/>
      <c r="J105" s="203"/>
      <c r="K105" s="203"/>
      <c r="L105" s="203"/>
      <c r="M105" s="203"/>
      <c r="N105" s="203"/>
      <c r="O105" s="203"/>
      <c r="P105" s="203"/>
      <c r="Q105" s="203"/>
      <c r="R105" s="203"/>
      <c r="S105" s="203"/>
      <c r="T105" s="203"/>
      <c r="U105" s="203"/>
      <c r="V105" s="203"/>
      <c r="W105" s="203"/>
      <c r="X105" s="203"/>
      <c r="Y105" s="203"/>
      <c r="Z105" s="203"/>
      <c r="AA105" s="203"/>
      <c r="AB105" s="203"/>
      <c r="AC105" s="203"/>
      <c r="AD105" s="203"/>
      <c r="AE105" s="203"/>
      <c r="AF105" s="203"/>
      <c r="AG105" s="203"/>
      <c r="AH105" s="203"/>
      <c r="AI105" s="203"/>
      <c r="AJ105" s="203"/>
      <c r="AK105" s="203"/>
      <c r="AL105" s="203"/>
      <c r="AM105" s="203"/>
      <c r="AN105" s="203"/>
      <c r="AO105" s="203"/>
      <c r="AP105" s="203"/>
      <c r="AQ105" s="203"/>
      <c r="AR105" s="203"/>
      <c r="AS105" s="203"/>
      <c r="AT105" s="203"/>
      <c r="AU105" s="203"/>
      <c r="AV105" s="203"/>
      <c r="AW105" s="203"/>
      <c r="AX105" s="203"/>
      <c r="AY105" s="203"/>
      <c r="AZ105" s="203"/>
      <c r="BA105" s="203"/>
      <c r="BB105" s="203"/>
      <c r="BC105" s="203"/>
      <c r="BD105" s="203"/>
      <c r="BE105" s="203"/>
      <c r="BF105" s="203"/>
      <c r="BG105" s="203"/>
      <c r="BH105" s="203"/>
      <c r="BI105" s="203"/>
      <c r="BJ105" s="203"/>
      <c r="BK105" s="203"/>
      <c r="BL105" s="203"/>
      <c r="BM105" s="203"/>
      <c r="BN105" s="203"/>
      <c r="BO105" s="203"/>
      <c r="BP105" s="203"/>
      <c r="BQ105" s="203"/>
      <c r="BR105" s="203"/>
      <c r="BS105" s="203"/>
      <c r="BT105" s="203"/>
      <c r="BU105" s="203"/>
      <c r="BV105" s="203"/>
      <c r="BW105" s="203"/>
      <c r="BX105" s="2821"/>
      <c r="BY105" s="2821"/>
      <c r="BZ105" s="2821"/>
      <c r="CG105" s="2829"/>
      <c r="CH105" s="2829"/>
      <c r="CI105" s="2829"/>
      <c r="CJ105" s="2829"/>
      <c r="CK105" s="2829"/>
      <c r="CL105" s="2829"/>
      <c r="CM105" s="2829"/>
    </row>
    <row r="106" spans="1:91" s="2822" customFormat="1" ht="25.4" customHeight="1" x14ac:dyDescent="0.25">
      <c r="A106" s="2984"/>
      <c r="B106" s="2985"/>
      <c r="C106" s="2986" t="s">
        <v>1840</v>
      </c>
      <c r="D106" s="1873"/>
      <c r="E106" s="1649"/>
      <c r="F106" s="203"/>
      <c r="G106" s="203"/>
      <c r="H106" s="203"/>
      <c r="I106" s="203"/>
      <c r="J106" s="203"/>
      <c r="K106" s="203"/>
      <c r="L106" s="203"/>
      <c r="M106" s="203"/>
      <c r="N106" s="203"/>
      <c r="O106" s="203"/>
      <c r="P106" s="203"/>
      <c r="Q106" s="203"/>
      <c r="R106" s="203"/>
      <c r="S106" s="203"/>
      <c r="T106" s="203"/>
      <c r="U106" s="203"/>
      <c r="V106" s="203"/>
      <c r="W106" s="203"/>
      <c r="X106" s="203"/>
      <c r="Y106" s="203"/>
      <c r="Z106" s="203"/>
      <c r="AA106" s="203"/>
      <c r="AB106" s="203"/>
      <c r="AC106" s="203"/>
      <c r="AD106" s="203"/>
      <c r="AE106" s="203"/>
      <c r="AF106" s="203"/>
      <c r="AG106" s="203"/>
      <c r="AH106" s="203"/>
      <c r="AI106" s="203"/>
      <c r="AJ106" s="203"/>
      <c r="AK106" s="203"/>
      <c r="AL106" s="203"/>
      <c r="AM106" s="203"/>
      <c r="AN106" s="203"/>
      <c r="AO106" s="203"/>
      <c r="AP106" s="203"/>
      <c r="AQ106" s="203"/>
      <c r="AR106" s="203"/>
      <c r="AS106" s="203"/>
      <c r="AT106" s="203"/>
      <c r="AU106" s="203"/>
      <c r="AV106" s="203"/>
      <c r="AW106" s="203"/>
      <c r="AX106" s="203"/>
      <c r="AY106" s="203"/>
      <c r="AZ106" s="203"/>
      <c r="BA106" s="203"/>
      <c r="BB106" s="203"/>
      <c r="BC106" s="203"/>
      <c r="BD106" s="203"/>
      <c r="BE106" s="203"/>
      <c r="BF106" s="203"/>
      <c r="BG106" s="203"/>
      <c r="BH106" s="203"/>
      <c r="BI106" s="203"/>
      <c r="BJ106" s="203"/>
      <c r="BK106" s="203"/>
      <c r="BL106" s="203"/>
      <c r="BM106" s="203"/>
      <c r="BN106" s="203"/>
      <c r="BO106" s="203"/>
      <c r="BP106" s="203"/>
      <c r="BQ106" s="203"/>
      <c r="BR106" s="203"/>
      <c r="BS106" s="203"/>
      <c r="BT106" s="203"/>
      <c r="BU106" s="203"/>
      <c r="BV106" s="203"/>
      <c r="BW106" s="203"/>
      <c r="BX106" s="2821"/>
      <c r="BY106" s="2821"/>
      <c r="BZ106" s="2821"/>
      <c r="CG106" s="2829"/>
      <c r="CH106" s="2829"/>
      <c r="CI106" s="2829"/>
      <c r="CJ106" s="2829"/>
      <c r="CK106" s="2829"/>
      <c r="CL106" s="2829"/>
      <c r="CM106" s="2829"/>
    </row>
    <row r="107" spans="1:91" s="2822" customFormat="1" ht="32.15" customHeight="1" x14ac:dyDescent="0.3">
      <c r="A107" s="140" t="s">
        <v>1841</v>
      </c>
      <c r="B107" s="221"/>
      <c r="C107" s="2987"/>
      <c r="D107" s="2987"/>
      <c r="E107" s="2988"/>
      <c r="F107" s="2989"/>
      <c r="G107" s="2989"/>
      <c r="H107" s="245"/>
      <c r="I107" s="2989"/>
      <c r="J107" s="221"/>
      <c r="K107" s="2990"/>
      <c r="L107" s="2991"/>
      <c r="M107" s="2990"/>
      <c r="N107" s="2990"/>
      <c r="O107" s="2992"/>
      <c r="P107" s="221"/>
      <c r="Q107" s="2990"/>
      <c r="R107" s="2992"/>
      <c r="S107" s="221"/>
      <c r="T107" s="2990"/>
      <c r="U107" s="221"/>
      <c r="V107" s="221"/>
      <c r="W107" s="2992"/>
      <c r="X107" s="2992"/>
      <c r="Y107" s="2992"/>
      <c r="Z107" s="2993"/>
      <c r="AA107" s="221"/>
      <c r="AB107" s="2992"/>
      <c r="AC107" s="2992"/>
      <c r="AD107" s="2992"/>
      <c r="AE107" s="2992"/>
      <c r="AF107" s="2993"/>
      <c r="AG107" s="221"/>
      <c r="AH107" s="2992"/>
      <c r="AI107" s="2992"/>
      <c r="AJ107" s="2992"/>
      <c r="AK107" s="221"/>
      <c r="AL107" s="2990"/>
      <c r="AM107" s="2992"/>
      <c r="AN107" s="2990"/>
      <c r="AO107" s="2994"/>
      <c r="AP107" s="221"/>
      <c r="AQ107" s="203"/>
      <c r="AR107" s="203"/>
      <c r="AS107" s="203"/>
      <c r="AT107" s="203"/>
      <c r="AU107" s="203"/>
      <c r="AV107" s="203"/>
      <c r="AW107" s="203"/>
      <c r="AX107" s="203"/>
      <c r="AY107" s="203"/>
      <c r="AZ107" s="203"/>
      <c r="BA107" s="203"/>
      <c r="BB107" s="203"/>
      <c r="BC107" s="203"/>
      <c r="BD107" s="203"/>
      <c r="BE107" s="203"/>
      <c r="BF107" s="203"/>
      <c r="BG107" s="203"/>
      <c r="BH107" s="203"/>
      <c r="BI107" s="203"/>
      <c r="BJ107" s="203"/>
      <c r="BK107" s="203"/>
      <c r="BL107" s="203"/>
      <c r="BM107" s="203"/>
      <c r="BN107" s="203"/>
      <c r="BO107" s="203"/>
      <c r="BP107" s="203"/>
      <c r="BQ107" s="203"/>
      <c r="BR107" s="203"/>
      <c r="BS107" s="203"/>
      <c r="BT107" s="203"/>
      <c r="BU107" s="203"/>
      <c r="BV107" s="203"/>
      <c r="BW107" s="203"/>
      <c r="BX107" s="203"/>
      <c r="BY107" s="203"/>
      <c r="BZ107" s="203"/>
      <c r="CG107" s="2829"/>
      <c r="CH107" s="2829"/>
      <c r="CI107" s="2829"/>
      <c r="CJ107" s="2829"/>
      <c r="CK107" s="2829"/>
      <c r="CL107" s="2829"/>
      <c r="CM107" s="2829"/>
    </row>
    <row r="108" spans="1:91" s="2822" customFormat="1" ht="16.399999999999999" customHeight="1" x14ac:dyDescent="0.25">
      <c r="A108" s="2716" t="s">
        <v>1824</v>
      </c>
      <c r="B108" s="2434"/>
      <c r="C108" s="2423" t="s">
        <v>524</v>
      </c>
      <c r="D108" s="2424"/>
      <c r="E108" s="2415"/>
      <c r="F108" s="2724" t="s">
        <v>684</v>
      </c>
      <c r="G108" s="2830"/>
      <c r="H108" s="2830"/>
      <c r="I108" s="2830"/>
      <c r="J108" s="2830"/>
      <c r="K108" s="2830"/>
      <c r="L108" s="2830"/>
      <c r="M108" s="2830"/>
      <c r="N108" s="2830"/>
      <c r="O108" s="2830"/>
      <c r="P108" s="2830"/>
      <c r="Q108" s="2830"/>
      <c r="R108" s="2830"/>
      <c r="S108" s="2830"/>
      <c r="T108" s="2830"/>
      <c r="U108" s="2830"/>
      <c r="V108" s="2830"/>
      <c r="W108" s="2830"/>
      <c r="X108" s="2830"/>
      <c r="Y108" s="2830"/>
      <c r="Z108" s="2830"/>
      <c r="AA108" s="2830"/>
      <c r="AB108" s="2830"/>
      <c r="AC108" s="2830"/>
      <c r="AD108" s="2830"/>
      <c r="AE108" s="2830"/>
      <c r="AF108" s="2830"/>
      <c r="AG108" s="2830"/>
      <c r="AH108" s="2830"/>
      <c r="AI108" s="2830"/>
      <c r="AJ108" s="2830"/>
      <c r="AK108" s="2830"/>
      <c r="AL108" s="2830"/>
      <c r="AM108" s="2725"/>
      <c r="AN108" s="2545" t="s">
        <v>178</v>
      </c>
      <c r="AO108" s="2995"/>
      <c r="AP108" s="203"/>
      <c r="AQ108" s="203"/>
      <c r="AR108" s="203"/>
      <c r="AS108" s="203"/>
      <c r="AT108" s="203"/>
      <c r="AU108" s="203"/>
      <c r="AV108" s="203"/>
      <c r="AW108" s="203"/>
      <c r="AX108" s="203"/>
      <c r="AY108" s="203"/>
      <c r="AZ108" s="203"/>
      <c r="BA108" s="203"/>
      <c r="BB108" s="203"/>
      <c r="BC108" s="203"/>
      <c r="BD108" s="203"/>
      <c r="BE108" s="203"/>
      <c r="BF108" s="203"/>
      <c r="BG108" s="203"/>
      <c r="BH108" s="203"/>
      <c r="BI108" s="203"/>
      <c r="BJ108" s="203"/>
      <c r="BK108" s="203"/>
      <c r="BL108" s="203"/>
      <c r="BM108" s="203"/>
      <c r="BN108" s="203"/>
      <c r="BO108" s="203"/>
      <c r="BP108" s="203"/>
      <c r="BQ108" s="203"/>
      <c r="BR108" s="203"/>
      <c r="BS108" s="203"/>
      <c r="BT108" s="203"/>
      <c r="BU108" s="203"/>
      <c r="BV108" s="203"/>
      <c r="BW108" s="203"/>
      <c r="BX108" s="2821"/>
      <c r="BY108" s="2821"/>
      <c r="BZ108" s="2821"/>
      <c r="CG108" s="2829"/>
      <c r="CH108" s="2829"/>
      <c r="CI108" s="2829"/>
      <c r="CJ108" s="2829"/>
      <c r="CK108" s="2829"/>
      <c r="CL108" s="2829"/>
      <c r="CM108" s="2829"/>
    </row>
    <row r="109" spans="1:91" s="2822" customFormat="1" ht="16.399999999999999" customHeight="1" x14ac:dyDescent="0.25">
      <c r="A109" s="2720"/>
      <c r="B109" s="2721"/>
      <c r="C109" s="2549"/>
      <c r="D109" s="2426"/>
      <c r="E109" s="2416"/>
      <c r="F109" s="2724" t="s">
        <v>633</v>
      </c>
      <c r="G109" s="2725"/>
      <c r="H109" s="2724" t="s">
        <v>634</v>
      </c>
      <c r="I109" s="2725"/>
      <c r="J109" s="2724" t="s">
        <v>635</v>
      </c>
      <c r="K109" s="2725"/>
      <c r="L109" s="2724" t="s">
        <v>636</v>
      </c>
      <c r="M109" s="2725"/>
      <c r="N109" s="2724" t="s">
        <v>637</v>
      </c>
      <c r="O109" s="2725"/>
      <c r="P109" s="2546" t="s">
        <v>638</v>
      </c>
      <c r="Q109" s="2547"/>
      <c r="R109" s="2546" t="s">
        <v>639</v>
      </c>
      <c r="S109" s="2547"/>
      <c r="T109" s="2546" t="s">
        <v>640</v>
      </c>
      <c r="U109" s="2547"/>
      <c r="V109" s="2546" t="s">
        <v>641</v>
      </c>
      <c r="W109" s="2547"/>
      <c r="X109" s="2546" t="s">
        <v>642</v>
      </c>
      <c r="Y109" s="2547"/>
      <c r="Z109" s="2546" t="s">
        <v>643</v>
      </c>
      <c r="AA109" s="2547"/>
      <c r="AB109" s="2546" t="s">
        <v>644</v>
      </c>
      <c r="AC109" s="2547"/>
      <c r="AD109" s="2548" t="s">
        <v>645</v>
      </c>
      <c r="AE109" s="2548"/>
      <c r="AF109" s="2546" t="s">
        <v>646</v>
      </c>
      <c r="AG109" s="2547"/>
      <c r="AH109" s="2548" t="s">
        <v>647</v>
      </c>
      <c r="AI109" s="2548"/>
      <c r="AJ109" s="2546" t="s">
        <v>648</v>
      </c>
      <c r="AK109" s="2547"/>
      <c r="AL109" s="2548" t="s">
        <v>649</v>
      </c>
      <c r="AM109" s="2547"/>
      <c r="AN109" s="2795"/>
      <c r="AO109" s="204"/>
      <c r="AP109" s="204"/>
      <c r="AQ109" s="204"/>
      <c r="AR109" s="204"/>
      <c r="AS109" s="204"/>
      <c r="AT109" s="204"/>
      <c r="AU109" s="204"/>
      <c r="AV109" s="204"/>
      <c r="AW109" s="204"/>
      <c r="AX109" s="204"/>
      <c r="AY109" s="204"/>
      <c r="AZ109" s="204"/>
      <c r="BA109" s="204"/>
      <c r="BB109" s="203"/>
      <c r="BC109" s="203"/>
      <c r="BD109" s="203"/>
      <c r="BE109" s="203"/>
      <c r="BF109" s="203"/>
      <c r="BG109" s="203"/>
      <c r="BH109" s="203"/>
      <c r="BI109" s="203"/>
      <c r="BJ109" s="203"/>
      <c r="BK109" s="203"/>
      <c r="BL109" s="203"/>
      <c r="BM109" s="203"/>
      <c r="BN109" s="203"/>
      <c r="BO109" s="203"/>
      <c r="BP109" s="203"/>
      <c r="BQ109" s="203"/>
      <c r="BR109" s="203"/>
      <c r="BS109" s="203"/>
      <c r="BT109" s="203"/>
      <c r="BU109" s="203"/>
      <c r="BV109" s="203"/>
      <c r="BW109" s="203"/>
      <c r="BX109" s="2821"/>
      <c r="BY109" s="2821"/>
      <c r="BZ109" s="2821"/>
      <c r="CG109" s="2829"/>
      <c r="CH109" s="2829"/>
      <c r="CI109" s="2829"/>
      <c r="CJ109" s="2829"/>
      <c r="CK109" s="2829"/>
      <c r="CL109" s="2829"/>
      <c r="CM109" s="2829"/>
    </row>
    <row r="110" spans="1:91" s="2822" customFormat="1" ht="16.399999999999999" customHeight="1" x14ac:dyDescent="0.25">
      <c r="A110" s="2722"/>
      <c r="B110" s="2436"/>
      <c r="C110" s="2557" t="s">
        <v>33</v>
      </c>
      <c r="D110" s="2850" t="s">
        <v>216</v>
      </c>
      <c r="E110" s="2851" t="s">
        <v>35</v>
      </c>
      <c r="F110" s="2554" t="s">
        <v>216</v>
      </c>
      <c r="G110" s="2851" t="s">
        <v>35</v>
      </c>
      <c r="H110" s="2554" t="s">
        <v>216</v>
      </c>
      <c r="I110" s="2851" t="s">
        <v>35</v>
      </c>
      <c r="J110" s="2554" t="s">
        <v>216</v>
      </c>
      <c r="K110" s="2851" t="s">
        <v>35</v>
      </c>
      <c r="L110" s="2554" t="s">
        <v>216</v>
      </c>
      <c r="M110" s="2851" t="s">
        <v>35</v>
      </c>
      <c r="N110" s="2554" t="s">
        <v>216</v>
      </c>
      <c r="O110" s="2851" t="s">
        <v>35</v>
      </c>
      <c r="P110" s="2554" t="s">
        <v>216</v>
      </c>
      <c r="Q110" s="2851" t="s">
        <v>35</v>
      </c>
      <c r="R110" s="2554" t="s">
        <v>216</v>
      </c>
      <c r="S110" s="2851" t="s">
        <v>35</v>
      </c>
      <c r="T110" s="2554" t="s">
        <v>216</v>
      </c>
      <c r="U110" s="2851" t="s">
        <v>35</v>
      </c>
      <c r="V110" s="2554" t="s">
        <v>216</v>
      </c>
      <c r="W110" s="2851" t="s">
        <v>35</v>
      </c>
      <c r="X110" s="2554" t="s">
        <v>216</v>
      </c>
      <c r="Y110" s="2851" t="s">
        <v>35</v>
      </c>
      <c r="Z110" s="2554" t="s">
        <v>216</v>
      </c>
      <c r="AA110" s="2851" t="s">
        <v>35</v>
      </c>
      <c r="AB110" s="2554" t="s">
        <v>216</v>
      </c>
      <c r="AC110" s="2851" t="s">
        <v>35</v>
      </c>
      <c r="AD110" s="2883" t="s">
        <v>216</v>
      </c>
      <c r="AE110" s="2883" t="s">
        <v>35</v>
      </c>
      <c r="AF110" s="2554" t="s">
        <v>216</v>
      </c>
      <c r="AG110" s="2851" t="s">
        <v>35</v>
      </c>
      <c r="AH110" s="2883" t="s">
        <v>216</v>
      </c>
      <c r="AI110" s="2883" t="s">
        <v>35</v>
      </c>
      <c r="AJ110" s="2554" t="s">
        <v>216</v>
      </c>
      <c r="AK110" s="2851" t="s">
        <v>35</v>
      </c>
      <c r="AL110" s="2883" t="s">
        <v>216</v>
      </c>
      <c r="AM110" s="2851" t="s">
        <v>35</v>
      </c>
      <c r="AN110" s="2550"/>
      <c r="AO110" s="2996"/>
      <c r="AP110" s="204"/>
      <c r="AQ110" s="204"/>
      <c r="AR110" s="204"/>
      <c r="AS110" s="204"/>
      <c r="AT110" s="204"/>
      <c r="AU110" s="204"/>
      <c r="AV110" s="204"/>
      <c r="AW110" s="204"/>
      <c r="AX110" s="204"/>
      <c r="AY110" s="204"/>
      <c r="AZ110" s="204"/>
      <c r="BA110" s="204"/>
      <c r="BB110" s="203"/>
      <c r="BC110" s="203"/>
      <c r="BD110" s="203"/>
      <c r="BE110" s="203"/>
      <c r="BF110" s="203"/>
      <c r="BG110" s="203"/>
      <c r="BH110" s="203"/>
      <c r="BI110" s="203"/>
      <c r="BJ110" s="203"/>
      <c r="BK110" s="203"/>
      <c r="BL110" s="203"/>
      <c r="BM110" s="203"/>
      <c r="BN110" s="203"/>
      <c r="BO110" s="203"/>
      <c r="BP110" s="203"/>
      <c r="BQ110" s="203"/>
      <c r="BR110" s="203"/>
      <c r="BS110" s="203"/>
      <c r="BT110" s="203"/>
      <c r="BU110" s="203"/>
      <c r="BV110" s="203"/>
      <c r="BW110" s="203"/>
      <c r="BX110" s="2821"/>
      <c r="BY110" s="2821"/>
      <c r="BZ110" s="2821"/>
      <c r="CG110" s="2829"/>
      <c r="CH110" s="2829"/>
      <c r="CI110" s="2829"/>
      <c r="CJ110" s="2829"/>
      <c r="CK110" s="2829"/>
      <c r="CL110" s="2829"/>
      <c r="CM110" s="2829"/>
    </row>
    <row r="111" spans="1:91" s="2822" customFormat="1" ht="16.399999999999999" customHeight="1" x14ac:dyDescent="0.25">
      <c r="A111" s="2997" t="s">
        <v>1842</v>
      </c>
      <c r="B111" s="2998"/>
      <c r="C111" s="1857">
        <f>SUM(D111+E111)</f>
        <v>0</v>
      </c>
      <c r="D111" s="1858">
        <f t="shared" ref="D111:E113" si="15">SUM(F111+H111+J111+L111+N111+P111+R111+T111+V111+X111+Z111+AB111+AD111+AF111+AH111+AJ111+AL111)</f>
        <v>0</v>
      </c>
      <c r="E111" s="1767">
        <f t="shared" si="15"/>
        <v>0</v>
      </c>
      <c r="F111" s="287"/>
      <c r="G111" s="290"/>
      <c r="H111" s="287"/>
      <c r="I111" s="290"/>
      <c r="J111" s="287"/>
      <c r="K111" s="290"/>
      <c r="L111" s="287"/>
      <c r="M111" s="290"/>
      <c r="N111" s="287"/>
      <c r="O111" s="290"/>
      <c r="P111" s="287"/>
      <c r="Q111" s="290"/>
      <c r="R111" s="287"/>
      <c r="S111" s="290"/>
      <c r="T111" s="287"/>
      <c r="U111" s="290"/>
      <c r="V111" s="287"/>
      <c r="W111" s="290"/>
      <c r="X111" s="287"/>
      <c r="Y111" s="290"/>
      <c r="Z111" s="287"/>
      <c r="AA111" s="290"/>
      <c r="AB111" s="287"/>
      <c r="AC111" s="290"/>
      <c r="AD111" s="289"/>
      <c r="AE111" s="2999"/>
      <c r="AF111" s="287"/>
      <c r="AG111" s="290"/>
      <c r="AH111" s="289"/>
      <c r="AI111" s="2999"/>
      <c r="AJ111" s="287"/>
      <c r="AK111" s="290"/>
      <c r="AL111" s="289"/>
      <c r="AM111" s="290"/>
      <c r="AN111" s="288"/>
      <c r="AO111" s="2863"/>
      <c r="AP111" s="1606"/>
      <c r="AQ111" s="1606"/>
      <c r="AR111" s="1606"/>
      <c r="AS111" s="1606"/>
      <c r="AT111" s="1606"/>
      <c r="AU111" s="1606"/>
      <c r="AV111" s="1606"/>
      <c r="AW111" s="1606"/>
      <c r="AX111" s="1606"/>
      <c r="AY111" s="1606"/>
      <c r="AZ111" s="1606"/>
      <c r="BA111" s="204"/>
      <c r="BB111" s="203"/>
      <c r="BC111" s="203"/>
      <c r="BD111" s="203"/>
      <c r="BE111" s="203"/>
      <c r="BF111" s="203"/>
      <c r="BG111" s="203"/>
      <c r="BH111" s="203"/>
      <c r="BI111" s="203"/>
      <c r="BJ111" s="203"/>
      <c r="BK111" s="203"/>
      <c r="BL111" s="203"/>
      <c r="BM111" s="203"/>
      <c r="BN111" s="203"/>
      <c r="BO111" s="203"/>
      <c r="BP111" s="203"/>
      <c r="BQ111" s="203"/>
      <c r="BR111" s="203"/>
      <c r="BS111" s="203"/>
      <c r="BT111" s="203"/>
      <c r="BU111" s="203"/>
      <c r="BV111" s="203"/>
      <c r="BW111" s="203"/>
      <c r="BX111" s="2821"/>
      <c r="BY111" s="2821"/>
      <c r="BZ111" s="2821"/>
      <c r="CG111" s="2829">
        <v>0</v>
      </c>
      <c r="CH111" s="2829">
        <v>0</v>
      </c>
      <c r="CI111" s="2829"/>
      <c r="CJ111" s="2829"/>
      <c r="CK111" s="2829"/>
      <c r="CL111" s="2829"/>
      <c r="CM111" s="2829"/>
    </row>
    <row r="112" spans="1:91" s="2822" customFormat="1" ht="16.399999999999999" customHeight="1" x14ac:dyDescent="0.25">
      <c r="A112" s="3000" t="s">
        <v>1843</v>
      </c>
      <c r="B112" s="3001"/>
      <c r="C112" s="1484">
        <f>SUM(D112+E112)</f>
        <v>0</v>
      </c>
      <c r="D112" s="1485">
        <f t="shared" si="15"/>
        <v>0</v>
      </c>
      <c r="E112" s="1486">
        <f t="shared" si="15"/>
        <v>0</v>
      </c>
      <c r="F112" s="1685"/>
      <c r="G112" s="3002"/>
      <c r="H112" s="1685"/>
      <c r="I112" s="3002"/>
      <c r="J112" s="1685"/>
      <c r="K112" s="3002"/>
      <c r="L112" s="1685"/>
      <c r="M112" s="3002"/>
      <c r="N112" s="1685"/>
      <c r="O112" s="3002"/>
      <c r="P112" s="1685"/>
      <c r="Q112" s="3002"/>
      <c r="R112" s="1685"/>
      <c r="S112" s="3002"/>
      <c r="T112" s="1685"/>
      <c r="U112" s="3002"/>
      <c r="V112" s="1685"/>
      <c r="W112" s="3002"/>
      <c r="X112" s="1685"/>
      <c r="Y112" s="3002"/>
      <c r="Z112" s="1685"/>
      <c r="AA112" s="3002"/>
      <c r="AB112" s="1685"/>
      <c r="AC112" s="3002"/>
      <c r="AD112" s="3003"/>
      <c r="AE112" s="3004"/>
      <c r="AF112" s="1685"/>
      <c r="AG112" s="3002"/>
      <c r="AH112" s="3003"/>
      <c r="AI112" s="3004"/>
      <c r="AJ112" s="1685"/>
      <c r="AK112" s="3002"/>
      <c r="AL112" s="3003"/>
      <c r="AM112" s="3002"/>
      <c r="AN112" s="1686"/>
      <c r="AO112" s="2863"/>
      <c r="AP112" s="1606"/>
      <c r="AQ112" s="1606"/>
      <c r="AR112" s="1606"/>
      <c r="AS112" s="1606"/>
      <c r="AT112" s="1606"/>
      <c r="AU112" s="1606"/>
      <c r="AV112" s="1606"/>
      <c r="AW112" s="1606"/>
      <c r="AX112" s="1606"/>
      <c r="AY112" s="1606"/>
      <c r="AZ112" s="1606"/>
      <c r="BA112" s="204"/>
      <c r="BB112" s="203"/>
      <c r="BC112" s="203"/>
      <c r="BD112" s="203"/>
      <c r="BE112" s="203"/>
      <c r="BF112" s="203"/>
      <c r="BG112" s="203"/>
      <c r="BH112" s="203"/>
      <c r="BI112" s="203"/>
      <c r="BJ112" s="203"/>
      <c r="BK112" s="203"/>
      <c r="BL112" s="203"/>
      <c r="BM112" s="203"/>
      <c r="BN112" s="203"/>
      <c r="BO112" s="203"/>
      <c r="BP112" s="203"/>
      <c r="BQ112" s="203"/>
      <c r="BR112" s="203"/>
      <c r="BS112" s="203"/>
      <c r="BT112" s="203"/>
      <c r="BU112" s="203"/>
      <c r="BV112" s="203"/>
      <c r="BW112" s="203"/>
      <c r="BX112" s="2821"/>
      <c r="BY112" s="2821"/>
      <c r="BZ112" s="2821"/>
      <c r="CA112" s="2822" t="str">
        <f>IF(C112=0,"",IF(AN112="",IF(C112="","","* No olvide digitar la columna Beneficiarios. "),""))</f>
        <v/>
      </c>
      <c r="CB112" s="2822" t="str">
        <f>IF(C112&lt;AN112,"* El número de Beneficiarios NO DEBE ser mayor que el total. ","")</f>
        <v/>
      </c>
      <c r="CG112" s="2829">
        <f>IF(C112&lt;AN112,1,0)</f>
        <v>0</v>
      </c>
      <c r="CH112" s="2829" t="str">
        <f>IF(C112=0,"",IF(AN112="",IF(C112="","",1),0))</f>
        <v/>
      </c>
      <c r="CI112" s="2829"/>
      <c r="CJ112" s="2829"/>
      <c r="CK112" s="2829"/>
      <c r="CL112" s="2829"/>
      <c r="CM112" s="2829"/>
    </row>
    <row r="113" spans="1:132" s="2822" customFormat="1" ht="16.399999999999999" customHeight="1" x14ac:dyDescent="0.25">
      <c r="A113" s="3005" t="s">
        <v>1844</v>
      </c>
      <c r="B113" s="3006"/>
      <c r="C113" s="1639">
        <f>SUM(D113+E113)</f>
        <v>0</v>
      </c>
      <c r="D113" s="1491">
        <f t="shared" si="15"/>
        <v>0</v>
      </c>
      <c r="E113" s="1640">
        <f t="shared" si="15"/>
        <v>0</v>
      </c>
      <c r="F113" s="1697"/>
      <c r="G113" s="3007"/>
      <c r="H113" s="1697"/>
      <c r="I113" s="3007"/>
      <c r="J113" s="1697"/>
      <c r="K113" s="3007"/>
      <c r="L113" s="1697"/>
      <c r="M113" s="3007"/>
      <c r="N113" s="1697"/>
      <c r="O113" s="3007"/>
      <c r="P113" s="1697"/>
      <c r="Q113" s="3007"/>
      <c r="R113" s="1697"/>
      <c r="S113" s="3007"/>
      <c r="T113" s="1697"/>
      <c r="U113" s="3007"/>
      <c r="V113" s="1697"/>
      <c r="W113" s="3007"/>
      <c r="X113" s="1697"/>
      <c r="Y113" s="3007"/>
      <c r="Z113" s="1697"/>
      <c r="AA113" s="3007"/>
      <c r="AB113" s="1697"/>
      <c r="AC113" s="3007"/>
      <c r="AD113" s="3008"/>
      <c r="AE113" s="3009"/>
      <c r="AF113" s="1697"/>
      <c r="AG113" s="3007"/>
      <c r="AH113" s="3008"/>
      <c r="AI113" s="3009"/>
      <c r="AJ113" s="1697"/>
      <c r="AK113" s="3007"/>
      <c r="AL113" s="3008"/>
      <c r="AM113" s="3007"/>
      <c r="AN113" s="1698"/>
      <c r="AO113" s="2863"/>
      <c r="AP113" s="1606"/>
      <c r="AQ113" s="1606"/>
      <c r="AR113" s="1606"/>
      <c r="AS113" s="1606"/>
      <c r="AT113" s="1606"/>
      <c r="AU113" s="1606"/>
      <c r="AV113" s="1606"/>
      <c r="AW113" s="1606"/>
      <c r="AX113" s="1606"/>
      <c r="AY113" s="1606"/>
      <c r="AZ113" s="1606"/>
      <c r="BA113" s="204"/>
      <c r="BB113" s="203"/>
      <c r="BC113" s="203"/>
      <c r="BD113" s="203"/>
      <c r="BE113" s="203"/>
      <c r="BF113" s="203"/>
      <c r="BG113" s="203"/>
      <c r="BH113" s="203"/>
      <c r="BI113" s="203"/>
      <c r="BJ113" s="203"/>
      <c r="BK113" s="203"/>
      <c r="BL113" s="203"/>
      <c r="BM113" s="203"/>
      <c r="BN113" s="203"/>
      <c r="BO113" s="203"/>
      <c r="BP113" s="203"/>
      <c r="BQ113" s="203"/>
      <c r="BR113" s="203"/>
      <c r="BS113" s="203"/>
      <c r="BT113" s="203"/>
      <c r="BU113" s="203"/>
      <c r="BV113" s="203"/>
      <c r="BW113" s="203"/>
      <c r="BX113" s="2821"/>
      <c r="BY113" s="2821"/>
      <c r="BZ113" s="2821"/>
      <c r="CA113" s="2822" t="str">
        <f>IF(C113=0,"",IF(AN113="",IF(C113="","","* No olvide digitar la columna Beneficiarios. "),""))</f>
        <v/>
      </c>
      <c r="CB113" s="2822" t="str">
        <f>IF(C113&lt;AN113,"* El número de Beneficiarios NO DEBE ser mayor que el total. ","")</f>
        <v/>
      </c>
      <c r="CG113" s="2829">
        <f>IF(C113&lt;AN113,1,0)</f>
        <v>0</v>
      </c>
      <c r="CH113" s="2829" t="str">
        <f>IF(C113=0,"",IF(AN113="",IF(C113="","",1),0))</f>
        <v/>
      </c>
      <c r="CI113" s="2829"/>
      <c r="CJ113" s="2829"/>
      <c r="CK113" s="2829"/>
      <c r="CL113" s="2829"/>
      <c r="CM113" s="2829"/>
    </row>
    <row r="114" spans="1:132" ht="21" customHeight="1" x14ac:dyDescent="0.35">
      <c r="A114" s="3010" t="s">
        <v>1845</v>
      </c>
      <c r="B114" s="220"/>
      <c r="C114" s="220"/>
      <c r="D114" s="220"/>
      <c r="E114" s="220"/>
      <c r="F114" s="220"/>
      <c r="G114" s="220"/>
      <c r="H114" s="220"/>
      <c r="I114" s="220"/>
      <c r="J114" s="220"/>
      <c r="K114" s="220"/>
      <c r="L114" s="220"/>
      <c r="M114" s="220"/>
      <c r="N114" s="220"/>
      <c r="O114" s="220"/>
      <c r="P114" s="220"/>
      <c r="Q114" s="220"/>
      <c r="R114" s="220"/>
      <c r="S114" s="220"/>
      <c r="T114" s="220"/>
      <c r="U114" s="220"/>
      <c r="V114" s="220"/>
      <c r="W114" s="220"/>
      <c r="X114" s="204"/>
      <c r="Y114" s="204"/>
      <c r="Z114" s="203"/>
      <c r="AA114" s="203"/>
      <c r="AB114" s="203"/>
      <c r="AC114" s="203"/>
      <c r="AD114" s="203"/>
      <c r="AE114" s="203"/>
      <c r="AF114" s="203"/>
      <c r="AG114" s="203"/>
      <c r="AH114" s="203"/>
      <c r="AI114" s="203"/>
      <c r="AJ114" s="203"/>
      <c r="AK114" s="203"/>
      <c r="AL114" s="203"/>
      <c r="AM114" s="203"/>
      <c r="AN114" s="203"/>
      <c r="AO114" s="203"/>
      <c r="AP114" s="203"/>
      <c r="AQ114" s="203"/>
      <c r="AR114" s="203"/>
      <c r="AS114" s="203"/>
      <c r="AT114" s="203"/>
      <c r="AU114" s="203"/>
      <c r="AV114" s="203"/>
      <c r="AW114" s="203"/>
      <c r="AX114" s="203"/>
      <c r="AY114" s="203"/>
      <c r="AZ114" s="203"/>
      <c r="BA114" s="203"/>
      <c r="BB114" s="203"/>
      <c r="BC114" s="203"/>
      <c r="BD114" s="203"/>
      <c r="BE114" s="203"/>
      <c r="BF114" s="203"/>
      <c r="BG114" s="203"/>
      <c r="BH114" s="203"/>
      <c r="BI114" s="203"/>
      <c r="BJ114" s="203"/>
      <c r="BK114" s="203"/>
      <c r="BL114" s="203"/>
      <c r="BM114" s="203"/>
      <c r="BN114" s="203"/>
      <c r="BO114" s="203"/>
      <c r="BP114" s="203"/>
      <c r="BQ114" s="203"/>
      <c r="BR114" s="203"/>
      <c r="BS114" s="203"/>
      <c r="BT114" s="203"/>
      <c r="BU114" s="203"/>
      <c r="BV114" s="204"/>
      <c r="BW114" s="204"/>
      <c r="BX114" s="205"/>
      <c r="BY114" s="205"/>
      <c r="BZ114" s="204"/>
      <c r="CA114" s="2822"/>
      <c r="CB114" s="2822"/>
      <c r="CC114" s="2822"/>
      <c r="CD114" s="2822"/>
      <c r="CE114" s="2822"/>
      <c r="CF114" s="2822"/>
      <c r="CG114" s="2822"/>
      <c r="CH114" s="2822"/>
      <c r="CI114" s="2822"/>
      <c r="CJ114" s="2822"/>
      <c r="CK114" s="2822"/>
      <c r="CL114" s="2822"/>
      <c r="CM114" s="2822"/>
      <c r="CN114" s="2822"/>
      <c r="CO114" s="2822"/>
      <c r="CP114" s="2822"/>
      <c r="CQ114" s="2822"/>
      <c r="CR114" s="2822"/>
      <c r="CS114" s="2822"/>
      <c r="CT114" s="2822"/>
      <c r="CU114" s="2822"/>
      <c r="CV114" s="2822"/>
      <c r="CW114" s="2822"/>
      <c r="CX114" s="2822"/>
      <c r="CY114" s="2822"/>
      <c r="CZ114" s="2822"/>
      <c r="DA114" s="3011"/>
      <c r="DB114" s="3011"/>
      <c r="DC114" s="3011"/>
      <c r="DD114" s="3011"/>
      <c r="DE114" s="3011"/>
      <c r="DF114" s="3011"/>
      <c r="DG114" s="3011"/>
      <c r="DH114" s="3011"/>
      <c r="DI114" s="3011"/>
      <c r="DJ114" s="3011"/>
      <c r="DK114" s="3011"/>
      <c r="DL114" s="3011"/>
      <c r="DM114" s="3011"/>
      <c r="DN114" s="3011"/>
      <c r="DO114" s="3011"/>
      <c r="DP114" s="3011"/>
      <c r="DQ114" s="3011"/>
      <c r="DR114" s="3011"/>
      <c r="DS114" s="3011"/>
      <c r="DT114" s="3011"/>
      <c r="DU114" s="3011"/>
      <c r="DV114" s="3011"/>
      <c r="DW114" s="3011"/>
      <c r="DX114" s="3011"/>
      <c r="DY114" s="3011"/>
      <c r="DZ114" s="3011"/>
      <c r="EA114" s="203"/>
      <c r="EB114" s="203"/>
    </row>
    <row r="115" spans="1:132" ht="21" customHeight="1" x14ac:dyDescent="0.35">
      <c r="A115" s="3012" t="s">
        <v>294</v>
      </c>
      <c r="B115" s="3013"/>
      <c r="C115" s="3012" t="s">
        <v>36</v>
      </c>
      <c r="D115" s="3014"/>
      <c r="E115" s="3013"/>
      <c r="F115" s="3015" t="s">
        <v>1846</v>
      </c>
      <c r="G115" s="3016"/>
      <c r="H115" s="3017" t="s">
        <v>1847</v>
      </c>
      <c r="I115" s="3016"/>
      <c r="J115" s="3015" t="s">
        <v>1848</v>
      </c>
      <c r="K115" s="3016"/>
      <c r="L115" s="3015" t="s">
        <v>637</v>
      </c>
      <c r="M115" s="3016"/>
      <c r="N115" s="3015" t="s">
        <v>1849</v>
      </c>
      <c r="O115" s="3016"/>
      <c r="P115" s="3015" t="s">
        <v>1850</v>
      </c>
      <c r="Q115" s="3016"/>
      <c r="R115" s="3018" t="s">
        <v>1851</v>
      </c>
      <c r="S115" s="3019"/>
      <c r="T115" s="3018" t="s">
        <v>1852</v>
      </c>
      <c r="U115" s="3019"/>
      <c r="V115" s="3018" t="s">
        <v>1853</v>
      </c>
      <c r="W115" s="3020"/>
      <c r="X115" s="3018" t="s">
        <v>1854</v>
      </c>
      <c r="Y115" s="3019"/>
      <c r="Z115" s="204"/>
      <c r="AA115" s="204"/>
      <c r="AB115" s="203"/>
      <c r="AC115" s="203"/>
      <c r="AD115" s="203"/>
      <c r="AE115" s="203"/>
      <c r="AF115" s="203"/>
      <c r="AG115" s="203"/>
      <c r="AH115" s="203"/>
      <c r="AI115" s="203"/>
      <c r="AJ115" s="203"/>
      <c r="AK115" s="203"/>
      <c r="AL115" s="203"/>
      <c r="AM115" s="203"/>
      <c r="AN115" s="203"/>
      <c r="AO115" s="203"/>
      <c r="AP115" s="203"/>
      <c r="AQ115" s="203"/>
      <c r="AR115" s="203"/>
      <c r="AS115" s="203"/>
      <c r="AT115" s="203"/>
      <c r="AU115" s="203"/>
      <c r="AV115" s="203"/>
      <c r="AW115" s="203"/>
      <c r="AX115" s="203"/>
      <c r="AY115" s="203"/>
      <c r="AZ115" s="203"/>
      <c r="BA115" s="203"/>
      <c r="BB115" s="203"/>
      <c r="BC115" s="203"/>
      <c r="BD115" s="203"/>
      <c r="BE115" s="203"/>
      <c r="BF115" s="203"/>
      <c r="BG115" s="203"/>
      <c r="BH115" s="203"/>
      <c r="BI115" s="203"/>
      <c r="BJ115" s="203"/>
      <c r="BK115" s="203"/>
      <c r="BL115" s="203"/>
      <c r="BM115" s="203"/>
      <c r="BN115" s="203"/>
      <c r="BO115" s="203"/>
      <c r="BP115" s="203"/>
      <c r="BQ115" s="203"/>
      <c r="BR115" s="203"/>
      <c r="BS115" s="203"/>
      <c r="BT115" s="203"/>
      <c r="BU115" s="203"/>
      <c r="BV115" s="203"/>
      <c r="BW115" s="203"/>
      <c r="BX115" s="204"/>
      <c r="BY115" s="204"/>
      <c r="BZ115" s="204"/>
      <c r="CA115" s="205"/>
      <c r="CB115" s="205"/>
      <c r="CC115" s="2822"/>
      <c r="CD115" s="2822"/>
      <c r="CE115" s="2822"/>
      <c r="CF115" s="2822"/>
      <c r="CG115" s="2822"/>
      <c r="CH115" s="2822"/>
      <c r="CI115" s="2822"/>
      <c r="CJ115" s="2822"/>
      <c r="CK115" s="2822"/>
      <c r="CL115" s="2822"/>
      <c r="CM115" s="2822"/>
      <c r="CN115" s="2822"/>
      <c r="CO115" s="2822"/>
      <c r="CP115" s="2822"/>
      <c r="CQ115" s="2822"/>
      <c r="CR115" s="2822"/>
      <c r="CS115" s="2822"/>
      <c r="CT115" s="2822"/>
      <c r="CU115" s="2822"/>
      <c r="CV115" s="2822"/>
      <c r="CW115" s="2822"/>
      <c r="CX115" s="2822"/>
      <c r="CY115" s="2822"/>
      <c r="CZ115" s="2822"/>
      <c r="DA115" s="2822"/>
      <c r="DB115" s="2822"/>
      <c r="DC115" s="3011"/>
      <c r="DD115" s="3011"/>
      <c r="DE115" s="3011"/>
      <c r="DF115" s="3011"/>
      <c r="DG115" s="3011"/>
      <c r="DH115" s="3011"/>
      <c r="DI115" s="3011"/>
      <c r="DJ115" s="3011"/>
      <c r="DK115" s="3011"/>
      <c r="DL115" s="3011"/>
      <c r="DM115" s="3011"/>
      <c r="DN115" s="3011"/>
      <c r="DO115" s="3011"/>
      <c r="DP115" s="3011"/>
      <c r="DQ115" s="3011"/>
      <c r="DR115" s="3011"/>
      <c r="DS115" s="3011"/>
      <c r="DT115" s="3011"/>
      <c r="DU115" s="3011"/>
      <c r="DV115" s="3011"/>
      <c r="DW115" s="3011"/>
      <c r="DX115" s="3011"/>
      <c r="DY115" s="3011"/>
      <c r="DZ115" s="3011"/>
      <c r="EA115" s="3021"/>
      <c r="EB115" s="3021"/>
    </row>
    <row r="116" spans="1:132" ht="21" customHeight="1" x14ac:dyDescent="0.35">
      <c r="A116" s="3022"/>
      <c r="B116" s="3023"/>
      <c r="C116" s="3024" t="s">
        <v>33</v>
      </c>
      <c r="D116" s="3025" t="s">
        <v>34</v>
      </c>
      <c r="E116" s="3026" t="s">
        <v>35</v>
      </c>
      <c r="F116" s="2558" t="s">
        <v>216</v>
      </c>
      <c r="G116" s="2559" t="s">
        <v>35</v>
      </c>
      <c r="H116" s="2558" t="s">
        <v>216</v>
      </c>
      <c r="I116" s="2559" t="s">
        <v>35</v>
      </c>
      <c r="J116" s="2558" t="s">
        <v>216</v>
      </c>
      <c r="K116" s="2559" t="s">
        <v>35</v>
      </c>
      <c r="L116" s="2558" t="s">
        <v>216</v>
      </c>
      <c r="M116" s="2559" t="s">
        <v>35</v>
      </c>
      <c r="N116" s="2558" t="s">
        <v>216</v>
      </c>
      <c r="O116" s="2559" t="s">
        <v>35</v>
      </c>
      <c r="P116" s="2558" t="s">
        <v>216</v>
      </c>
      <c r="Q116" s="2559" t="s">
        <v>35</v>
      </c>
      <c r="R116" s="2558" t="s">
        <v>216</v>
      </c>
      <c r="S116" s="2559" t="s">
        <v>35</v>
      </c>
      <c r="T116" s="2558" t="s">
        <v>216</v>
      </c>
      <c r="U116" s="2559" t="s">
        <v>35</v>
      </c>
      <c r="V116" s="2558" t="s">
        <v>216</v>
      </c>
      <c r="W116" s="3027" t="s">
        <v>35</v>
      </c>
      <c r="X116" s="2558" t="s">
        <v>216</v>
      </c>
      <c r="Y116" s="2559" t="s">
        <v>35</v>
      </c>
      <c r="Z116" s="204"/>
      <c r="AA116" s="204"/>
      <c r="AB116" s="203"/>
      <c r="AC116" s="203"/>
      <c r="AD116" s="203"/>
      <c r="AE116" s="203"/>
      <c r="AF116" s="203"/>
      <c r="AG116" s="203"/>
      <c r="AH116" s="203"/>
      <c r="AI116" s="203"/>
      <c r="AJ116" s="203"/>
      <c r="AK116" s="203"/>
      <c r="AL116" s="203"/>
      <c r="AM116" s="203"/>
      <c r="AN116" s="203"/>
      <c r="AO116" s="203"/>
      <c r="AP116" s="203"/>
      <c r="AQ116" s="203"/>
      <c r="AR116" s="203"/>
      <c r="AS116" s="203"/>
      <c r="AT116" s="203"/>
      <c r="AU116" s="203"/>
      <c r="AV116" s="203"/>
      <c r="AW116" s="203"/>
      <c r="AX116" s="203"/>
      <c r="AY116" s="203"/>
      <c r="AZ116" s="203"/>
      <c r="BA116" s="203"/>
      <c r="BB116" s="203"/>
      <c r="BC116" s="203"/>
      <c r="BD116" s="203"/>
      <c r="BE116" s="203"/>
      <c r="BF116" s="203"/>
      <c r="BG116" s="203"/>
      <c r="BH116" s="203"/>
      <c r="BI116" s="203"/>
      <c r="BJ116" s="203"/>
      <c r="BK116" s="203"/>
      <c r="BL116" s="203"/>
      <c r="BM116" s="203"/>
      <c r="BN116" s="203"/>
      <c r="BO116" s="203"/>
      <c r="BP116" s="203"/>
      <c r="BQ116" s="203"/>
      <c r="BR116" s="203"/>
      <c r="BS116" s="203"/>
      <c r="BT116" s="203"/>
      <c r="BU116" s="203"/>
      <c r="BV116" s="203"/>
      <c r="BW116" s="203"/>
      <c r="BX116" s="204"/>
      <c r="BY116" s="204"/>
      <c r="BZ116" s="204"/>
      <c r="CA116" s="205"/>
      <c r="CB116" s="205"/>
      <c r="CC116" s="2822"/>
      <c r="CD116" s="2822"/>
      <c r="CE116" s="2822"/>
      <c r="CF116" s="2822"/>
      <c r="CG116" s="2822"/>
      <c r="CH116" s="2822"/>
      <c r="CI116" s="2822"/>
      <c r="CJ116" s="2822"/>
      <c r="CK116" s="2822"/>
      <c r="CL116" s="2822"/>
      <c r="CM116" s="2822"/>
      <c r="CN116" s="2822"/>
      <c r="CO116" s="2822"/>
      <c r="CP116" s="2822"/>
      <c r="CQ116" s="2822"/>
      <c r="CR116" s="2822"/>
      <c r="CS116" s="2822"/>
      <c r="CT116" s="2822"/>
      <c r="CU116" s="2822"/>
      <c r="CV116" s="2822"/>
      <c r="CW116" s="2822"/>
      <c r="CX116" s="2822"/>
      <c r="CY116" s="2822"/>
      <c r="CZ116" s="2822"/>
      <c r="DA116" s="2822"/>
      <c r="DB116" s="2822"/>
      <c r="DC116" s="3011"/>
      <c r="DD116" s="3011"/>
      <c r="DE116" s="3011"/>
      <c r="DF116" s="3011"/>
      <c r="DG116" s="3011"/>
      <c r="DH116" s="3011"/>
      <c r="DI116" s="3011"/>
      <c r="DJ116" s="3011"/>
      <c r="DK116" s="3011"/>
      <c r="DL116" s="3011"/>
      <c r="DM116" s="3011"/>
      <c r="DN116" s="3011"/>
      <c r="DO116" s="3011"/>
      <c r="DP116" s="3011"/>
      <c r="DQ116" s="3011"/>
      <c r="DR116" s="3011"/>
      <c r="DS116" s="3011"/>
      <c r="DT116" s="3011"/>
      <c r="DU116" s="3011"/>
      <c r="DV116" s="3011"/>
      <c r="DW116" s="3011"/>
      <c r="DX116" s="3011"/>
      <c r="DY116" s="3011"/>
      <c r="DZ116" s="3011"/>
      <c r="EA116" s="3021"/>
      <c r="EB116" s="3021"/>
    </row>
    <row r="117" spans="1:132" ht="21" customHeight="1" x14ac:dyDescent="0.35">
      <c r="A117" s="3028" t="s">
        <v>1855</v>
      </c>
      <c r="B117" s="3029"/>
      <c r="C117" s="3030">
        <f>SUM(D117+E117)</f>
        <v>0</v>
      </c>
      <c r="D117" s="3031">
        <f>SUM(F117+H117+J117+L117+N117+P117+R117+T117+V117+X117)</f>
        <v>0</v>
      </c>
      <c r="E117" s="3032">
        <f>SUM(G117+I117+K117+M117+O117+Q117+S117+U117+W117+Y117)</f>
        <v>0</v>
      </c>
      <c r="F117" s="3033"/>
      <c r="G117" s="3034"/>
      <c r="H117" s="3035"/>
      <c r="I117" s="3036"/>
      <c r="J117" s="3035"/>
      <c r="K117" s="3036"/>
      <c r="L117" s="3033"/>
      <c r="M117" s="3034"/>
      <c r="N117" s="3035"/>
      <c r="O117" s="3036"/>
      <c r="P117" s="3033"/>
      <c r="Q117" s="3034"/>
      <c r="R117" s="3035"/>
      <c r="S117" s="3036"/>
      <c r="T117" s="3033"/>
      <c r="U117" s="3034"/>
      <c r="V117" s="3035"/>
      <c r="W117" s="3036"/>
      <c r="X117" s="3035"/>
      <c r="Y117" s="3037"/>
      <c r="Z117" s="205"/>
      <c r="AA117" s="204"/>
      <c r="AB117" s="203"/>
      <c r="AC117" s="203"/>
      <c r="AD117" s="203"/>
      <c r="AE117" s="203"/>
      <c r="AF117" s="203"/>
      <c r="AG117" s="203"/>
      <c r="AH117" s="203"/>
      <c r="AI117" s="203"/>
      <c r="AJ117" s="203"/>
      <c r="AK117" s="203"/>
      <c r="AL117" s="203"/>
      <c r="AM117" s="203"/>
      <c r="AN117" s="203"/>
      <c r="AO117" s="203"/>
      <c r="AP117" s="203"/>
      <c r="AQ117" s="203"/>
      <c r="AR117" s="203"/>
      <c r="AS117" s="203"/>
      <c r="AT117" s="203"/>
      <c r="AU117" s="203"/>
      <c r="AV117" s="203"/>
      <c r="AW117" s="203"/>
      <c r="AX117" s="203"/>
      <c r="AY117" s="203"/>
      <c r="AZ117" s="203"/>
      <c r="BA117" s="203"/>
      <c r="BB117" s="203"/>
      <c r="BC117" s="203"/>
      <c r="BD117" s="203"/>
      <c r="BE117" s="203"/>
      <c r="BF117" s="203"/>
      <c r="BG117" s="203"/>
      <c r="BH117" s="203"/>
      <c r="BI117" s="203"/>
      <c r="BJ117" s="203"/>
      <c r="BK117" s="203"/>
      <c r="BL117" s="203"/>
      <c r="BM117" s="203"/>
      <c r="BN117" s="203"/>
      <c r="BO117" s="203"/>
      <c r="BP117" s="203"/>
      <c r="BQ117" s="203"/>
      <c r="BR117" s="203"/>
      <c r="BS117" s="203"/>
      <c r="BT117" s="203"/>
      <c r="BU117" s="203"/>
      <c r="BV117" s="203"/>
      <c r="BW117" s="203"/>
      <c r="BX117" s="204"/>
      <c r="BY117" s="204"/>
      <c r="BZ117" s="204"/>
      <c r="CA117" s="205"/>
      <c r="CB117" s="205"/>
      <c r="CC117" s="2822"/>
      <c r="CD117" s="2822"/>
      <c r="CE117" s="2822"/>
      <c r="CF117" s="2822"/>
      <c r="CG117" s="2822"/>
      <c r="CH117" s="2822"/>
      <c r="CI117" s="2822"/>
      <c r="CJ117" s="2822"/>
      <c r="CK117" s="2822"/>
      <c r="CL117" s="2822"/>
      <c r="CM117" s="2822"/>
      <c r="CN117" s="2822"/>
      <c r="CO117" s="2822"/>
      <c r="CP117" s="2822"/>
      <c r="CQ117" s="2822"/>
      <c r="CR117" s="2822"/>
      <c r="CS117" s="2822"/>
      <c r="CT117" s="2822"/>
      <c r="CU117" s="2822"/>
      <c r="CV117" s="2822"/>
      <c r="CW117" s="2822"/>
      <c r="CX117" s="2822"/>
      <c r="CY117" s="2822"/>
      <c r="CZ117" s="2822"/>
      <c r="DA117" s="2822"/>
      <c r="DB117" s="2822"/>
      <c r="DC117" s="3011"/>
      <c r="DD117" s="3011"/>
      <c r="DE117" s="3011"/>
      <c r="DF117" s="3011"/>
      <c r="DG117" s="3011"/>
      <c r="DH117" s="3011"/>
      <c r="DI117" s="3011"/>
      <c r="DJ117" s="3011"/>
      <c r="DK117" s="3011"/>
      <c r="DL117" s="3011"/>
      <c r="DM117" s="3011"/>
      <c r="DN117" s="3011"/>
      <c r="DO117" s="3011"/>
      <c r="DP117" s="3011"/>
      <c r="DQ117" s="3011"/>
      <c r="DR117" s="3011"/>
      <c r="DS117" s="3011"/>
      <c r="DT117" s="3011"/>
      <c r="DU117" s="3011"/>
      <c r="DV117" s="3011"/>
      <c r="DW117" s="3011"/>
      <c r="DX117" s="3011"/>
      <c r="DY117" s="3011"/>
      <c r="DZ117" s="3011"/>
      <c r="EA117" s="3021"/>
      <c r="EB117" s="3021"/>
    </row>
    <row r="118" spans="1:132" ht="21" customHeight="1" x14ac:dyDescent="0.35">
      <c r="A118" s="3038" t="s">
        <v>1856</v>
      </c>
      <c r="B118" s="3039"/>
      <c r="C118" s="3040">
        <f>SUM(D118+E118)</f>
        <v>0</v>
      </c>
      <c r="D118" s="3041">
        <f>SUM(F118+H118+J118+L118+N118+P118+R118+T118+V118+X118)</f>
        <v>0</v>
      </c>
      <c r="E118" s="3042">
        <f>SUM(G118+I118+K118+M118+O118+Q118+S118+U118+W118+Y118)</f>
        <v>0</v>
      </c>
      <c r="F118" s="3043"/>
      <c r="G118" s="3044"/>
      <c r="H118" s="3045"/>
      <c r="I118" s="3046"/>
      <c r="J118" s="3045"/>
      <c r="K118" s="3046"/>
      <c r="L118" s="3043"/>
      <c r="M118" s="3044"/>
      <c r="N118" s="3045"/>
      <c r="O118" s="3046"/>
      <c r="P118" s="3043"/>
      <c r="Q118" s="3044"/>
      <c r="R118" s="3045"/>
      <c r="S118" s="3046"/>
      <c r="T118" s="3043"/>
      <c r="U118" s="3044"/>
      <c r="V118" s="3045"/>
      <c r="W118" s="3046"/>
      <c r="X118" s="3045"/>
      <c r="Y118" s="3047"/>
      <c r="Z118" s="205"/>
      <c r="AA118" s="204"/>
      <c r="AB118" s="203"/>
      <c r="AC118" s="203"/>
      <c r="AD118" s="203"/>
      <c r="AE118" s="203"/>
      <c r="AF118" s="203"/>
      <c r="AG118" s="203"/>
      <c r="AH118" s="203"/>
      <c r="AI118" s="203"/>
      <c r="AJ118" s="203"/>
      <c r="AK118" s="203"/>
      <c r="AL118" s="203"/>
      <c r="AM118" s="203"/>
      <c r="AN118" s="203"/>
      <c r="AO118" s="203"/>
      <c r="AP118" s="203"/>
      <c r="AQ118" s="203"/>
      <c r="AR118" s="203"/>
      <c r="AS118" s="203"/>
      <c r="AT118" s="203"/>
      <c r="AU118" s="203"/>
      <c r="AV118" s="203"/>
      <c r="AW118" s="203"/>
      <c r="AX118" s="203"/>
      <c r="AY118" s="203"/>
      <c r="AZ118" s="203"/>
      <c r="BA118" s="203"/>
      <c r="BB118" s="203"/>
      <c r="BC118" s="203"/>
      <c r="BD118" s="203"/>
      <c r="BE118" s="203"/>
      <c r="BF118" s="203"/>
      <c r="BG118" s="203"/>
      <c r="BH118" s="203"/>
      <c r="BI118" s="203"/>
      <c r="BJ118" s="203"/>
      <c r="BK118" s="203"/>
      <c r="BL118" s="203"/>
      <c r="BM118" s="203"/>
      <c r="BN118" s="203"/>
      <c r="BO118" s="203"/>
      <c r="BP118" s="203"/>
      <c r="BQ118" s="203"/>
      <c r="BR118" s="203"/>
      <c r="BS118" s="203"/>
      <c r="BT118" s="203"/>
      <c r="BU118" s="203"/>
      <c r="BV118" s="203"/>
      <c r="BW118" s="203"/>
      <c r="BX118" s="204"/>
      <c r="BY118" s="204"/>
      <c r="BZ118" s="204"/>
      <c r="CA118" s="205"/>
      <c r="CB118" s="205"/>
      <c r="CC118" s="2822"/>
      <c r="CD118" s="2822"/>
      <c r="CE118" s="2822"/>
      <c r="CF118" s="2822"/>
      <c r="CG118" s="2822"/>
      <c r="CH118" s="2822"/>
      <c r="CI118" s="2822"/>
      <c r="CJ118" s="2822"/>
      <c r="CK118" s="2822"/>
      <c r="CL118" s="2822"/>
      <c r="CM118" s="2822"/>
      <c r="CN118" s="2822"/>
      <c r="CO118" s="2822"/>
      <c r="CP118" s="2822"/>
      <c r="CQ118" s="2822"/>
      <c r="CR118" s="2822"/>
      <c r="CS118" s="2822"/>
      <c r="CT118" s="2822"/>
      <c r="CU118" s="2822"/>
      <c r="CV118" s="2822"/>
      <c r="CW118" s="2822"/>
      <c r="CX118" s="2822"/>
      <c r="CY118" s="2822"/>
      <c r="CZ118" s="2822"/>
      <c r="DA118" s="2822"/>
      <c r="DB118" s="2822"/>
      <c r="DC118" s="3011"/>
      <c r="DD118" s="3011"/>
      <c r="DE118" s="3011"/>
      <c r="DF118" s="3011"/>
      <c r="DG118" s="3011"/>
      <c r="DH118" s="3011"/>
      <c r="DI118" s="3011"/>
      <c r="DJ118" s="3011"/>
      <c r="DK118" s="3011"/>
      <c r="DL118" s="3011"/>
      <c r="DM118" s="3011"/>
      <c r="DN118" s="3011"/>
      <c r="DO118" s="3011"/>
      <c r="DP118" s="3011"/>
      <c r="DQ118" s="3011"/>
      <c r="DR118" s="3011"/>
      <c r="DS118" s="3011"/>
      <c r="DT118" s="3011"/>
      <c r="DU118" s="3011"/>
      <c r="DV118" s="3011"/>
      <c r="DW118" s="3011"/>
      <c r="DX118" s="3011"/>
      <c r="DY118" s="3011"/>
      <c r="DZ118" s="3011"/>
      <c r="EA118" s="3021"/>
      <c r="EB118" s="3021"/>
    </row>
    <row r="119" spans="1:132" ht="32.15" customHeight="1" x14ac:dyDescent="0.35">
      <c r="A119" s="3010" t="s">
        <v>1857</v>
      </c>
      <c r="B119" s="204"/>
      <c r="C119" s="204"/>
      <c r="D119" s="204"/>
      <c r="E119" s="204"/>
      <c r="F119" s="204"/>
      <c r="G119" s="204"/>
      <c r="H119" s="204"/>
      <c r="I119" s="204"/>
      <c r="J119" s="204"/>
      <c r="K119" s="204"/>
      <c r="L119" s="204"/>
      <c r="M119" s="204"/>
      <c r="N119" s="204"/>
      <c r="O119" s="204"/>
      <c r="P119" s="204"/>
      <c r="Q119" s="204"/>
      <c r="R119" s="204"/>
      <c r="S119" s="203"/>
      <c r="T119" s="203"/>
      <c r="U119" s="203"/>
      <c r="V119" s="203"/>
      <c r="W119" s="203"/>
      <c r="X119" s="203"/>
      <c r="Y119" s="203"/>
      <c r="Z119" s="203"/>
      <c r="AA119" s="203"/>
      <c r="AB119" s="203"/>
      <c r="AC119" s="203"/>
      <c r="AD119" s="203"/>
      <c r="AE119" s="203"/>
      <c r="AF119" s="203"/>
      <c r="AG119" s="203"/>
      <c r="AH119" s="203"/>
      <c r="AI119" s="203"/>
      <c r="AJ119" s="203"/>
      <c r="AK119" s="203"/>
      <c r="AL119" s="204"/>
      <c r="AM119" s="204"/>
      <c r="AN119" s="204"/>
      <c r="AO119" s="204"/>
      <c r="AP119" s="204"/>
      <c r="AQ119" s="204"/>
      <c r="AR119" s="205"/>
      <c r="AS119" s="205"/>
      <c r="AT119" s="205"/>
      <c r="AU119" s="205"/>
      <c r="AV119" s="205"/>
      <c r="AW119" s="205"/>
      <c r="AX119" s="205"/>
      <c r="AY119" s="205"/>
      <c r="AZ119" s="205"/>
      <c r="BA119" s="205"/>
      <c r="BB119" s="205"/>
      <c r="BC119" s="205"/>
      <c r="BD119" s="205"/>
      <c r="BE119" s="205"/>
      <c r="BF119" s="205"/>
      <c r="BG119" s="205"/>
      <c r="BH119" s="205"/>
      <c r="BI119" s="205"/>
      <c r="BJ119" s="205"/>
      <c r="BK119" s="205"/>
      <c r="BL119" s="205"/>
      <c r="BM119" s="205"/>
      <c r="BN119" s="205"/>
      <c r="BO119" s="205"/>
      <c r="BP119" s="205"/>
      <c r="BQ119" s="205"/>
      <c r="BR119" s="203"/>
      <c r="BS119" s="203"/>
      <c r="BT119" s="203"/>
      <c r="BU119" s="203"/>
      <c r="BV119" s="204"/>
      <c r="BW119" s="204"/>
      <c r="BX119" s="204"/>
      <c r="BY119" s="204"/>
      <c r="BZ119" s="204"/>
      <c r="CA119" s="2822"/>
      <c r="CB119" s="2822"/>
      <c r="CC119" s="2822"/>
      <c r="CD119" s="2822"/>
      <c r="CE119" s="2822"/>
      <c r="CF119" s="2822"/>
      <c r="CG119" s="2822"/>
      <c r="CH119" s="2822"/>
      <c r="CI119" s="2822"/>
      <c r="CJ119" s="2822"/>
      <c r="CK119" s="2822"/>
      <c r="CL119" s="2822"/>
      <c r="CM119" s="2822"/>
      <c r="CN119" s="2822"/>
      <c r="CO119" s="2822"/>
      <c r="CP119" s="2822"/>
      <c r="CQ119" s="2822"/>
      <c r="CR119" s="2822"/>
      <c r="CS119" s="2822"/>
      <c r="CT119" s="2822"/>
      <c r="CU119" s="2822"/>
      <c r="CV119" s="2822"/>
      <c r="CW119" s="2822"/>
      <c r="CX119" s="2822"/>
      <c r="CY119" s="2822"/>
      <c r="CZ119" s="2822"/>
      <c r="DA119" s="3011"/>
      <c r="DB119" s="3011"/>
      <c r="DC119" s="3011"/>
      <c r="DD119" s="3011"/>
      <c r="DE119" s="3011"/>
      <c r="DF119" s="3011"/>
      <c r="DG119" s="3011"/>
      <c r="DH119" s="3011"/>
      <c r="DI119" s="3011"/>
      <c r="DJ119" s="3011"/>
      <c r="DK119" s="3011"/>
      <c r="DL119" s="3011"/>
      <c r="DM119" s="3011"/>
      <c r="DN119" s="3011"/>
      <c r="DO119" s="3011"/>
      <c r="DP119" s="3011"/>
      <c r="DQ119" s="3011"/>
      <c r="DR119" s="3011"/>
      <c r="DS119" s="3011"/>
      <c r="DT119" s="3011"/>
      <c r="DU119" s="3011"/>
      <c r="DV119" s="3011"/>
      <c r="DW119" s="3011"/>
      <c r="DX119" s="3011"/>
      <c r="DY119" s="3011"/>
      <c r="DZ119" s="3011"/>
      <c r="EA119" s="203"/>
      <c r="EB119" s="203"/>
    </row>
    <row r="120" spans="1:132" ht="16.399999999999999" customHeight="1" x14ac:dyDescent="0.35">
      <c r="A120" s="3048" t="s">
        <v>294</v>
      </c>
      <c r="B120" s="3020" t="s">
        <v>1858</v>
      </c>
      <c r="C120" s="3020"/>
      <c r="D120" s="3020"/>
      <c r="E120" s="3019"/>
      <c r="F120" s="3049" t="s">
        <v>463</v>
      </c>
      <c r="G120" s="3050"/>
      <c r="H120" s="3051" t="s">
        <v>1859</v>
      </c>
      <c r="I120" s="3020"/>
      <c r="J120" s="3020"/>
      <c r="K120" s="3052"/>
      <c r="L120" s="2598" t="s">
        <v>1860</v>
      </c>
      <c r="M120" s="2599" t="s">
        <v>1861</v>
      </c>
      <c r="N120" s="2598" t="s">
        <v>1862</v>
      </c>
      <c r="O120" s="2599" t="s">
        <v>10</v>
      </c>
      <c r="P120" s="2599" t="s">
        <v>11</v>
      </c>
      <c r="Q120" s="203"/>
      <c r="R120" s="203"/>
      <c r="S120" s="203"/>
      <c r="T120" s="203"/>
      <c r="U120" s="203"/>
      <c r="V120" s="203"/>
      <c r="W120" s="203"/>
      <c r="X120" s="203"/>
      <c r="Y120" s="203"/>
      <c r="Z120" s="203"/>
      <c r="AA120" s="203"/>
      <c r="AB120" s="203"/>
      <c r="AC120" s="2821"/>
      <c r="AD120" s="2821"/>
      <c r="AE120" s="2821"/>
      <c r="AF120" s="203"/>
      <c r="AG120" s="203"/>
      <c r="AH120" s="203"/>
      <c r="AI120" s="2821"/>
      <c r="AJ120" s="2821"/>
      <c r="AK120" s="2821"/>
      <c r="AL120" s="205"/>
      <c r="AM120" s="205"/>
      <c r="AN120" s="205"/>
      <c r="AO120" s="205"/>
      <c r="AP120" s="205"/>
      <c r="AQ120" s="205"/>
      <c r="AR120" s="205"/>
      <c r="AS120" s="205"/>
      <c r="AT120" s="205"/>
      <c r="AU120" s="205"/>
      <c r="AV120" s="205"/>
      <c r="AW120" s="205"/>
      <c r="AX120" s="205"/>
      <c r="AY120" s="205"/>
      <c r="AZ120" s="205"/>
      <c r="BA120" s="205"/>
      <c r="BB120" s="205"/>
      <c r="BC120" s="205"/>
      <c r="BD120" s="205"/>
      <c r="BE120" s="205"/>
      <c r="BF120" s="205"/>
      <c r="BG120" s="205"/>
      <c r="BH120" s="205"/>
      <c r="BI120" s="205"/>
      <c r="BJ120" s="205"/>
      <c r="BK120" s="205"/>
      <c r="BL120" s="204"/>
      <c r="BM120" s="204"/>
      <c r="BN120" s="204"/>
      <c r="BO120" s="204"/>
      <c r="BP120" s="204"/>
      <c r="BQ120" s="204"/>
      <c r="BR120" s="203"/>
      <c r="BS120" s="203"/>
      <c r="BT120" s="203"/>
      <c r="BU120" s="203"/>
      <c r="BV120" s="204"/>
      <c r="BW120" s="204"/>
      <c r="BX120" s="204"/>
      <c r="BY120" s="204"/>
      <c r="BZ120" s="204"/>
      <c r="CA120" s="2822"/>
      <c r="CB120" s="2822"/>
      <c r="CC120" s="2822"/>
      <c r="CD120" s="2822"/>
      <c r="CE120" s="2822"/>
      <c r="CF120" s="2822"/>
      <c r="CG120" s="2822"/>
      <c r="CH120" s="2822"/>
      <c r="CI120" s="2822"/>
      <c r="CJ120" s="2822"/>
      <c r="CK120" s="2822"/>
      <c r="CL120" s="2822"/>
      <c r="CM120" s="2822"/>
      <c r="CN120" s="2822"/>
      <c r="CO120" s="2822"/>
      <c r="CP120" s="2822"/>
      <c r="CQ120" s="2822"/>
      <c r="CR120" s="2822"/>
      <c r="CS120" s="2822"/>
      <c r="CT120" s="2822"/>
      <c r="CU120" s="2822"/>
      <c r="CV120" s="2822"/>
      <c r="CW120" s="2822"/>
      <c r="CX120" s="2822"/>
      <c r="CY120" s="2822"/>
      <c r="CZ120" s="2822"/>
      <c r="DA120" s="3011"/>
      <c r="DB120" s="3011"/>
      <c r="DC120" s="3011"/>
      <c r="DD120" s="3011"/>
      <c r="DE120" s="3011"/>
      <c r="DF120" s="3011"/>
      <c r="DG120" s="3011"/>
      <c r="DH120" s="3011"/>
      <c r="DI120" s="3011"/>
      <c r="DJ120" s="3011"/>
      <c r="DK120" s="3011"/>
      <c r="DL120" s="3011"/>
      <c r="DM120" s="3011"/>
      <c r="DN120" s="3011"/>
      <c r="DO120" s="3011"/>
      <c r="DP120" s="3011"/>
      <c r="DQ120" s="3011"/>
      <c r="DR120" s="3011"/>
      <c r="DS120" s="3011"/>
      <c r="DT120" s="3011"/>
      <c r="DU120" s="3011"/>
      <c r="DV120" s="3011"/>
      <c r="DW120" s="3011"/>
      <c r="DX120" s="3011"/>
      <c r="DY120" s="3011"/>
      <c r="DZ120" s="3011"/>
      <c r="EA120" s="203"/>
      <c r="EB120" s="203"/>
    </row>
    <row r="121" spans="1:132" ht="21" customHeight="1" x14ac:dyDescent="0.35">
      <c r="A121" s="3053"/>
      <c r="B121" s="3054" t="s">
        <v>1863</v>
      </c>
      <c r="C121" s="3054" t="s">
        <v>1864</v>
      </c>
      <c r="D121" s="3055" t="s">
        <v>1865</v>
      </c>
      <c r="E121" s="2620" t="s">
        <v>1866</v>
      </c>
      <c r="F121" s="3056" t="s">
        <v>1767</v>
      </c>
      <c r="G121" s="3057" t="s">
        <v>284</v>
      </c>
      <c r="H121" s="3058" t="s">
        <v>1867</v>
      </c>
      <c r="I121" s="3055" t="s">
        <v>1868</v>
      </c>
      <c r="J121" s="3059" t="s">
        <v>1869</v>
      </c>
      <c r="K121" s="3060" t="s">
        <v>1870</v>
      </c>
      <c r="L121" s="2607"/>
      <c r="M121" s="2617"/>
      <c r="N121" s="2607"/>
      <c r="O121" s="2617"/>
      <c r="P121" s="2617"/>
      <c r="Q121" s="203"/>
      <c r="R121" s="203"/>
      <c r="S121" s="203"/>
      <c r="T121" s="203"/>
      <c r="U121" s="203"/>
      <c r="V121" s="203"/>
      <c r="W121" s="203"/>
      <c r="X121" s="203"/>
      <c r="Y121" s="203"/>
      <c r="Z121" s="203"/>
      <c r="AA121" s="203"/>
      <c r="AB121" s="203"/>
      <c r="AC121" s="2821"/>
      <c r="AD121" s="2821"/>
      <c r="AE121" s="2821"/>
      <c r="AF121" s="203"/>
      <c r="AG121" s="203"/>
      <c r="AH121" s="203"/>
      <c r="AI121" s="2821"/>
      <c r="AJ121" s="2821"/>
      <c r="AK121" s="2821"/>
      <c r="AL121" s="205"/>
      <c r="AM121" s="205"/>
      <c r="AN121" s="205"/>
      <c r="AO121" s="205"/>
      <c r="AP121" s="205"/>
      <c r="AQ121" s="205"/>
      <c r="AR121" s="205"/>
      <c r="AS121" s="205"/>
      <c r="AT121" s="205"/>
      <c r="AU121" s="205"/>
      <c r="AV121" s="205"/>
      <c r="AW121" s="205"/>
      <c r="AX121" s="205"/>
      <c r="AY121" s="205"/>
      <c r="AZ121" s="205"/>
      <c r="BA121" s="205"/>
      <c r="BB121" s="205"/>
      <c r="BC121" s="205"/>
      <c r="BD121" s="205"/>
      <c r="BE121" s="205"/>
      <c r="BF121" s="205"/>
      <c r="BG121" s="205"/>
      <c r="BH121" s="205"/>
      <c r="BI121" s="205"/>
      <c r="BJ121" s="205"/>
      <c r="BK121" s="205"/>
      <c r="BL121" s="204"/>
      <c r="BM121" s="204"/>
      <c r="BN121" s="204"/>
      <c r="BO121" s="204"/>
      <c r="BP121" s="204"/>
      <c r="BQ121" s="204"/>
      <c r="BR121" s="203"/>
      <c r="BS121" s="203"/>
      <c r="BT121" s="203"/>
      <c r="BU121" s="203"/>
      <c r="BV121" s="204"/>
      <c r="BW121" s="204"/>
      <c r="BX121" s="204"/>
      <c r="BY121" s="204"/>
      <c r="BZ121" s="204"/>
      <c r="CA121" s="2822"/>
      <c r="CB121" s="2822"/>
      <c r="CC121" s="2822"/>
      <c r="CD121" s="2822"/>
      <c r="CE121" s="2822"/>
      <c r="CF121" s="2822"/>
      <c r="CG121" s="2822"/>
      <c r="CH121" s="2822"/>
      <c r="CI121" s="2822"/>
      <c r="CJ121" s="2822"/>
      <c r="CK121" s="2822"/>
      <c r="CL121" s="2822"/>
      <c r="CM121" s="2822"/>
      <c r="CN121" s="2822"/>
      <c r="CO121" s="2822"/>
      <c r="CP121" s="2822"/>
      <c r="CQ121" s="2822"/>
      <c r="CR121" s="2822"/>
      <c r="CS121" s="2822"/>
      <c r="CT121" s="2822"/>
      <c r="CU121" s="2822"/>
      <c r="CV121" s="2822"/>
      <c r="CW121" s="2822"/>
      <c r="CX121" s="2822"/>
      <c r="CY121" s="2822"/>
      <c r="CZ121" s="2822"/>
      <c r="DA121" s="3011"/>
      <c r="DB121" s="3011"/>
      <c r="DC121" s="3011"/>
      <c r="DD121" s="3011"/>
      <c r="DE121" s="3011"/>
      <c r="DF121" s="3011"/>
      <c r="DG121" s="3011"/>
      <c r="DH121" s="3011"/>
      <c r="DI121" s="3011"/>
      <c r="DJ121" s="3011"/>
      <c r="DK121" s="3011"/>
      <c r="DL121" s="3011"/>
      <c r="DM121" s="3011"/>
      <c r="DN121" s="3011"/>
      <c r="DO121" s="3011"/>
      <c r="DP121" s="3011"/>
      <c r="DQ121" s="3011"/>
      <c r="DR121" s="3011"/>
      <c r="DS121" s="3011"/>
      <c r="DT121" s="3011"/>
      <c r="DU121" s="3011"/>
      <c r="DV121" s="3011"/>
      <c r="DW121" s="3011"/>
      <c r="DX121" s="3011"/>
      <c r="DY121" s="3011"/>
      <c r="DZ121" s="3011"/>
      <c r="EA121" s="203"/>
      <c r="EB121" s="203"/>
    </row>
    <row r="122" spans="1:132" ht="26.25" customHeight="1" x14ac:dyDescent="0.35">
      <c r="A122" s="3061" t="s">
        <v>1855</v>
      </c>
      <c r="B122" s="3062"/>
      <c r="C122" s="3037"/>
      <c r="D122" s="3063"/>
      <c r="E122" s="3064"/>
      <c r="F122" s="3065"/>
      <c r="G122" s="3066"/>
      <c r="H122" s="3067"/>
      <c r="I122" s="3062"/>
      <c r="J122" s="3062"/>
      <c r="K122" s="3066"/>
      <c r="L122" s="3037"/>
      <c r="M122" s="3062"/>
      <c r="N122" s="3037"/>
      <c r="O122" s="3062"/>
      <c r="P122" s="3062"/>
      <c r="Q122" s="2821"/>
      <c r="R122" s="203"/>
      <c r="S122" s="203"/>
      <c r="T122" s="203"/>
      <c r="U122" s="203"/>
      <c r="V122" s="203"/>
      <c r="W122" s="203"/>
      <c r="X122" s="203"/>
      <c r="Y122" s="203"/>
      <c r="Z122" s="203"/>
      <c r="AA122" s="203"/>
      <c r="AB122" s="203"/>
      <c r="AC122" s="2821"/>
      <c r="AD122" s="2821"/>
      <c r="AE122" s="2821"/>
      <c r="AF122" s="203"/>
      <c r="AG122" s="203"/>
      <c r="AH122" s="203"/>
      <c r="AI122" s="2821"/>
      <c r="AJ122" s="2821"/>
      <c r="AK122" s="2821"/>
      <c r="AL122" s="205"/>
      <c r="AM122" s="205"/>
      <c r="AN122" s="205"/>
      <c r="AO122" s="205"/>
      <c r="AP122" s="205"/>
      <c r="AQ122" s="205"/>
      <c r="AR122" s="205"/>
      <c r="AS122" s="205"/>
      <c r="AT122" s="205"/>
      <c r="AU122" s="205"/>
      <c r="AV122" s="205"/>
      <c r="AW122" s="205"/>
      <c r="AX122" s="205"/>
      <c r="AY122" s="205"/>
      <c r="AZ122" s="205"/>
      <c r="BA122" s="205"/>
      <c r="BB122" s="205"/>
      <c r="BC122" s="205"/>
      <c r="BD122" s="205"/>
      <c r="BE122" s="205"/>
      <c r="BF122" s="205"/>
      <c r="BG122" s="205"/>
      <c r="BH122" s="205"/>
      <c r="BI122" s="205"/>
      <c r="BJ122" s="205"/>
      <c r="BK122" s="205"/>
      <c r="BL122" s="204"/>
      <c r="BM122" s="204"/>
      <c r="BN122" s="204"/>
      <c r="BO122" s="204"/>
      <c r="BP122" s="204"/>
      <c r="BQ122" s="204"/>
      <c r="BR122" s="203"/>
      <c r="BS122" s="203"/>
      <c r="BT122" s="203"/>
      <c r="BU122" s="203"/>
      <c r="BV122" s="204"/>
      <c r="BW122" s="204"/>
      <c r="BX122" s="204"/>
      <c r="BY122" s="204"/>
      <c r="BZ122" s="204"/>
      <c r="CA122" s="2822"/>
      <c r="CB122" s="2822"/>
      <c r="CC122" s="2822"/>
      <c r="CD122" s="2822"/>
      <c r="CE122" s="2822"/>
      <c r="CF122" s="2822"/>
      <c r="CG122" s="2822"/>
      <c r="CH122" s="2822"/>
      <c r="CI122" s="2822"/>
      <c r="CJ122" s="2822"/>
      <c r="CK122" s="2822"/>
      <c r="CL122" s="2822"/>
      <c r="CM122" s="2822"/>
      <c r="CN122" s="2822"/>
      <c r="CO122" s="2822"/>
      <c r="CP122" s="2822"/>
      <c r="CQ122" s="2822"/>
      <c r="CR122" s="2822"/>
      <c r="CS122" s="2822"/>
      <c r="CT122" s="2822"/>
      <c r="CU122" s="2822"/>
      <c r="CV122" s="2822"/>
      <c r="CW122" s="2822"/>
      <c r="CX122" s="2822"/>
      <c r="CY122" s="2822"/>
      <c r="CZ122" s="2822"/>
      <c r="DA122" s="3011"/>
      <c r="DB122" s="3011"/>
      <c r="DC122" s="3011"/>
      <c r="DD122" s="3011"/>
      <c r="DE122" s="3011"/>
      <c r="DF122" s="3011"/>
      <c r="DG122" s="3011"/>
      <c r="DH122" s="3011"/>
      <c r="DI122" s="3011"/>
      <c r="DJ122" s="3011"/>
      <c r="DK122" s="3011"/>
      <c r="DL122" s="3011"/>
      <c r="DM122" s="3011"/>
      <c r="DN122" s="3011"/>
      <c r="DO122" s="3011"/>
      <c r="DP122" s="3011"/>
      <c r="DQ122" s="3011"/>
      <c r="DR122" s="3011"/>
      <c r="DS122" s="3011"/>
      <c r="DT122" s="3011"/>
      <c r="DU122" s="3011"/>
      <c r="DV122" s="3011"/>
      <c r="DW122" s="3011"/>
      <c r="DX122" s="3011"/>
      <c r="DY122" s="3011"/>
      <c r="DZ122" s="3011"/>
      <c r="EA122" s="203"/>
      <c r="EB122" s="203"/>
    </row>
    <row r="123" spans="1:132" ht="18" customHeight="1" x14ac:dyDescent="0.35">
      <c r="A123" s="3068" t="s">
        <v>1856</v>
      </c>
      <c r="B123" s="3069"/>
      <c r="C123" s="3070"/>
      <c r="D123" s="3071"/>
      <c r="E123" s="3047"/>
      <c r="F123" s="3072"/>
      <c r="G123" s="3073"/>
      <c r="H123" s="3074"/>
      <c r="I123" s="3071"/>
      <c r="J123" s="3071"/>
      <c r="K123" s="3073"/>
      <c r="L123" s="3047"/>
      <c r="M123" s="3071"/>
      <c r="N123" s="3047"/>
      <c r="O123" s="3071"/>
      <c r="P123" s="3071"/>
      <c r="Q123" s="2821"/>
      <c r="R123" s="203"/>
      <c r="S123" s="203"/>
      <c r="T123" s="203"/>
      <c r="U123" s="203"/>
      <c r="V123" s="203"/>
      <c r="W123" s="203"/>
      <c r="X123" s="203"/>
      <c r="Y123" s="203"/>
      <c r="Z123" s="203"/>
      <c r="AA123" s="203"/>
      <c r="AB123" s="203"/>
      <c r="AC123" s="2821"/>
      <c r="AD123" s="2821"/>
      <c r="AE123" s="2821"/>
      <c r="AF123" s="203"/>
      <c r="AG123" s="203"/>
      <c r="AH123" s="203"/>
      <c r="AI123" s="2821"/>
      <c r="AJ123" s="2821"/>
      <c r="AK123" s="2821"/>
      <c r="AL123" s="205"/>
      <c r="AM123" s="205"/>
      <c r="AN123" s="205"/>
      <c r="AO123" s="205"/>
      <c r="AP123" s="205"/>
      <c r="AQ123" s="205"/>
      <c r="AR123" s="205"/>
      <c r="AS123" s="205"/>
      <c r="AT123" s="205"/>
      <c r="AU123" s="205"/>
      <c r="AV123" s="205"/>
      <c r="AW123" s="205"/>
      <c r="AX123" s="205"/>
      <c r="AY123" s="205"/>
      <c r="AZ123" s="205"/>
      <c r="BA123" s="205"/>
      <c r="BB123" s="205"/>
      <c r="BC123" s="205"/>
      <c r="BD123" s="205"/>
      <c r="BE123" s="205"/>
      <c r="BF123" s="205"/>
      <c r="BG123" s="205"/>
      <c r="BH123" s="205"/>
      <c r="BI123" s="205"/>
      <c r="BJ123" s="205"/>
      <c r="BK123" s="205"/>
      <c r="BL123" s="204"/>
      <c r="BM123" s="204"/>
      <c r="BN123" s="204"/>
      <c r="BO123" s="204"/>
      <c r="BP123" s="204"/>
      <c r="BQ123" s="204"/>
      <c r="BR123" s="203"/>
      <c r="BS123" s="203"/>
      <c r="BT123" s="203"/>
      <c r="BU123" s="203"/>
      <c r="BV123" s="204"/>
      <c r="BW123" s="204"/>
      <c r="BX123" s="204"/>
      <c r="BY123" s="204"/>
      <c r="BZ123" s="204"/>
      <c r="CA123" s="2822"/>
      <c r="CB123" s="2822"/>
      <c r="CC123" s="2822"/>
      <c r="CD123" s="2822"/>
      <c r="CE123" s="2822"/>
      <c r="CF123" s="2822"/>
      <c r="CG123" s="2822"/>
      <c r="CH123" s="2822"/>
      <c r="CI123" s="2822"/>
      <c r="CJ123" s="2822"/>
      <c r="CK123" s="2822"/>
      <c r="CL123" s="2822"/>
      <c r="CM123" s="2822"/>
      <c r="CN123" s="2822"/>
      <c r="CO123" s="2822"/>
      <c r="CP123" s="2822"/>
      <c r="CQ123" s="2822"/>
      <c r="CR123" s="2822"/>
      <c r="CS123" s="2822"/>
      <c r="CT123" s="2822"/>
      <c r="CU123" s="2822"/>
      <c r="CV123" s="2822"/>
      <c r="CW123" s="2822"/>
      <c r="CX123" s="2822"/>
      <c r="CY123" s="2822"/>
      <c r="CZ123" s="2822"/>
      <c r="DA123" s="3011"/>
      <c r="DB123" s="3011"/>
      <c r="DC123" s="3011"/>
      <c r="DD123" s="3011"/>
      <c r="DE123" s="3011"/>
      <c r="DF123" s="3011"/>
      <c r="DG123" s="3011"/>
      <c r="DH123" s="3011"/>
      <c r="DI123" s="3011"/>
      <c r="DJ123" s="3011"/>
      <c r="DK123" s="3011"/>
      <c r="DL123" s="3011"/>
      <c r="DM123" s="3011"/>
      <c r="DN123" s="3011"/>
      <c r="DO123" s="3011"/>
      <c r="DP123" s="3011"/>
      <c r="DQ123" s="3011"/>
      <c r="DR123" s="3011"/>
      <c r="DS123" s="3011"/>
      <c r="DT123" s="3011"/>
      <c r="DU123" s="3011"/>
      <c r="DV123" s="3011"/>
      <c r="DW123" s="3011"/>
      <c r="DX123" s="3011"/>
      <c r="DY123" s="3011"/>
      <c r="DZ123" s="3011"/>
      <c r="EA123" s="203"/>
      <c r="EB123" s="203"/>
    </row>
    <row r="124" spans="1:132" s="2822" customFormat="1" ht="32.15" customHeight="1" x14ac:dyDescent="0.3">
      <c r="A124" s="207" t="s">
        <v>1871</v>
      </c>
      <c r="B124" s="2828"/>
      <c r="C124" s="2828"/>
      <c r="D124" s="207"/>
      <c r="E124" s="207"/>
      <c r="F124" s="207"/>
      <c r="G124" s="207"/>
      <c r="H124" s="207"/>
      <c r="I124" s="207"/>
      <c r="J124" s="207"/>
      <c r="K124" s="207"/>
      <c r="L124" s="207"/>
      <c r="M124" s="207"/>
      <c r="N124" s="207"/>
      <c r="O124" s="207"/>
      <c r="P124" s="207"/>
      <c r="Q124" s="207"/>
      <c r="R124" s="207"/>
      <c r="S124" s="207"/>
      <c r="T124" s="207"/>
      <c r="U124" s="220"/>
      <c r="V124" s="220"/>
      <c r="W124" s="220"/>
      <c r="X124" s="203"/>
      <c r="Y124" s="203"/>
      <c r="Z124" s="203"/>
      <c r="AA124" s="203"/>
      <c r="AB124" s="203"/>
      <c r="AC124" s="203"/>
      <c r="AD124" s="203"/>
      <c r="AE124" s="203"/>
      <c r="AF124" s="203"/>
      <c r="AG124" s="203"/>
      <c r="AH124" s="203"/>
      <c r="AI124" s="203"/>
      <c r="AJ124" s="204"/>
      <c r="AK124" s="204"/>
      <c r="AL124" s="204"/>
      <c r="AM124" s="204"/>
      <c r="AN124" s="204"/>
      <c r="AO124" s="204"/>
      <c r="AP124" s="204"/>
      <c r="AQ124" s="204"/>
      <c r="AR124" s="204"/>
      <c r="AS124" s="204"/>
      <c r="AT124" s="204"/>
      <c r="AU124" s="204"/>
      <c r="AV124" s="204"/>
      <c r="AW124" s="204"/>
      <c r="AX124" s="204"/>
      <c r="AY124" s="203"/>
      <c r="AZ124" s="203"/>
      <c r="BA124" s="203"/>
      <c r="BB124" s="203"/>
      <c r="BC124" s="203"/>
      <c r="BD124" s="203"/>
      <c r="BE124" s="203"/>
      <c r="BF124" s="203"/>
      <c r="BG124" s="203"/>
      <c r="BH124" s="203"/>
      <c r="BI124" s="203"/>
      <c r="BJ124" s="203"/>
      <c r="BK124" s="203"/>
      <c r="BL124" s="203"/>
      <c r="BM124" s="203"/>
      <c r="BN124" s="203"/>
      <c r="BO124" s="203"/>
      <c r="BP124" s="203"/>
      <c r="BQ124" s="203"/>
      <c r="BR124" s="203"/>
      <c r="BS124" s="203"/>
      <c r="BT124" s="203"/>
      <c r="BU124" s="203"/>
      <c r="BV124" s="203"/>
      <c r="BW124" s="203"/>
      <c r="BX124" s="203"/>
      <c r="BY124" s="203"/>
      <c r="BZ124" s="203"/>
      <c r="CG124" s="2829"/>
      <c r="CH124" s="2829"/>
      <c r="CI124" s="2829"/>
      <c r="CJ124" s="2829"/>
      <c r="CK124" s="2829"/>
      <c r="CL124" s="2829"/>
      <c r="CM124" s="2829"/>
    </row>
    <row r="125" spans="1:132" s="2822" customFormat="1" ht="16.399999999999999" customHeight="1" x14ac:dyDescent="0.25">
      <c r="A125" s="2716" t="s">
        <v>294</v>
      </c>
      <c r="B125" s="2434"/>
      <c r="C125" s="2791" t="s">
        <v>36</v>
      </c>
      <c r="D125" s="2724" t="s">
        <v>684</v>
      </c>
      <c r="E125" s="2830"/>
      <c r="F125" s="2830"/>
      <c r="G125" s="2830"/>
      <c r="H125" s="2830"/>
      <c r="I125" s="3075"/>
      <c r="J125" s="2415" t="s">
        <v>178</v>
      </c>
      <c r="K125" s="220"/>
      <c r="L125" s="2826"/>
      <c r="M125" s="2826"/>
      <c r="N125" s="2826"/>
      <c r="O125" s="2826"/>
      <c r="P125" s="2826"/>
      <c r="Q125" s="2826"/>
      <c r="R125" s="203"/>
      <c r="S125" s="203"/>
      <c r="T125" s="203"/>
      <c r="U125" s="203"/>
      <c r="V125" s="203"/>
      <c r="W125" s="203"/>
      <c r="X125" s="203"/>
      <c r="Y125" s="203"/>
      <c r="Z125" s="203"/>
      <c r="AA125" s="203"/>
      <c r="AB125" s="203"/>
      <c r="AC125" s="203"/>
      <c r="AD125" s="204"/>
      <c r="AE125" s="204"/>
      <c r="AF125" s="204"/>
      <c r="AG125" s="204"/>
      <c r="AH125" s="204"/>
      <c r="AI125" s="204"/>
      <c r="AJ125" s="204"/>
      <c r="AK125" s="204"/>
      <c r="AL125" s="204"/>
      <c r="AM125" s="204"/>
      <c r="AN125" s="204"/>
      <c r="AO125" s="204"/>
      <c r="AP125" s="204"/>
      <c r="AQ125" s="204"/>
      <c r="AR125" s="204"/>
      <c r="AS125" s="203"/>
      <c r="AT125" s="203"/>
      <c r="AU125" s="203"/>
      <c r="AV125" s="203"/>
      <c r="AW125" s="203"/>
      <c r="AX125" s="203"/>
      <c r="AY125" s="203"/>
      <c r="AZ125" s="203"/>
      <c r="BA125" s="203"/>
      <c r="BB125" s="203"/>
      <c r="BC125" s="203"/>
      <c r="BD125" s="203"/>
      <c r="BE125" s="203"/>
      <c r="BF125" s="203"/>
      <c r="BG125" s="203"/>
      <c r="BH125" s="203"/>
      <c r="BI125" s="203"/>
      <c r="BJ125" s="203"/>
      <c r="BK125" s="203"/>
      <c r="BL125" s="203"/>
      <c r="BM125" s="203"/>
      <c r="BN125" s="203"/>
      <c r="BO125" s="203"/>
      <c r="BP125" s="203"/>
      <c r="BQ125" s="203"/>
      <c r="BR125" s="2821"/>
      <c r="BS125" s="2821"/>
      <c r="BT125" s="2821"/>
      <c r="BU125" s="203"/>
      <c r="BV125" s="203"/>
      <c r="BW125" s="203"/>
      <c r="BX125" s="2821"/>
      <c r="BY125" s="2821"/>
      <c r="BZ125" s="2821"/>
      <c r="CG125" s="2829"/>
      <c r="CH125" s="2829"/>
      <c r="CI125" s="2829"/>
      <c r="CJ125" s="2829"/>
      <c r="CK125" s="2829"/>
      <c r="CL125" s="2829"/>
      <c r="CM125" s="2829"/>
    </row>
    <row r="126" spans="1:132" s="2822" customFormat="1" ht="21.65" customHeight="1" x14ac:dyDescent="0.25">
      <c r="A126" s="2722"/>
      <c r="B126" s="2436"/>
      <c r="C126" s="2799"/>
      <c r="D126" s="1731" t="s">
        <v>635</v>
      </c>
      <c r="E126" s="1557" t="s">
        <v>636</v>
      </c>
      <c r="F126" s="1557" t="s">
        <v>637</v>
      </c>
      <c r="G126" s="1557" t="s">
        <v>1872</v>
      </c>
      <c r="H126" s="1557" t="s">
        <v>1873</v>
      </c>
      <c r="I126" s="2803" t="s">
        <v>1874</v>
      </c>
      <c r="J126" s="2416"/>
      <c r="K126" s="220"/>
      <c r="L126" s="2826"/>
      <c r="M126" s="2826"/>
      <c r="N126" s="2826"/>
      <c r="O126" s="2826"/>
      <c r="P126" s="2826"/>
      <c r="Q126" s="2826"/>
      <c r="R126" s="203"/>
      <c r="S126" s="203"/>
      <c r="T126" s="203"/>
      <c r="U126" s="203"/>
      <c r="V126" s="203"/>
      <c r="W126" s="203"/>
      <c r="X126" s="203"/>
      <c r="Y126" s="203"/>
      <c r="Z126" s="203"/>
      <c r="AA126" s="203"/>
      <c r="AB126" s="203"/>
      <c r="AC126" s="203"/>
      <c r="AD126" s="203"/>
      <c r="AE126" s="203"/>
      <c r="AF126" s="203"/>
      <c r="AG126" s="203"/>
      <c r="AH126" s="203"/>
      <c r="AI126" s="203"/>
      <c r="AJ126" s="203"/>
      <c r="AK126" s="203"/>
      <c r="AL126" s="203"/>
      <c r="AM126" s="203"/>
      <c r="AN126" s="203"/>
      <c r="AO126" s="203"/>
      <c r="AP126" s="203"/>
      <c r="AQ126" s="203"/>
      <c r="AR126" s="203"/>
      <c r="AS126" s="203"/>
      <c r="AT126" s="203"/>
      <c r="AU126" s="203"/>
      <c r="AV126" s="203"/>
      <c r="AW126" s="203"/>
      <c r="AX126" s="203"/>
      <c r="AY126" s="203"/>
      <c r="AZ126" s="203"/>
      <c r="BA126" s="203"/>
      <c r="BB126" s="203"/>
      <c r="BC126" s="203"/>
      <c r="BD126" s="203"/>
      <c r="BE126" s="203"/>
      <c r="BF126" s="203"/>
      <c r="BG126" s="203"/>
      <c r="BH126" s="203"/>
      <c r="BI126" s="203"/>
      <c r="BJ126" s="203"/>
      <c r="BK126" s="203"/>
      <c r="BL126" s="203"/>
      <c r="BM126" s="203"/>
      <c r="BN126" s="203"/>
      <c r="BO126" s="203"/>
      <c r="BP126" s="203"/>
      <c r="BQ126" s="203"/>
      <c r="BR126" s="2821"/>
      <c r="BS126" s="2821"/>
      <c r="BT126" s="2821"/>
      <c r="BU126" s="203"/>
      <c r="BV126" s="203"/>
      <c r="BW126" s="203"/>
      <c r="BX126" s="2821"/>
      <c r="BY126" s="2821"/>
      <c r="BZ126" s="2821"/>
      <c r="CG126" s="2829"/>
      <c r="CH126" s="2829"/>
      <c r="CI126" s="2829"/>
      <c r="CJ126" s="2829"/>
      <c r="CK126" s="2829"/>
      <c r="CL126" s="2829"/>
      <c r="CM126" s="2829"/>
    </row>
    <row r="127" spans="1:132" s="2822" customFormat="1" ht="26.25" customHeight="1" x14ac:dyDescent="0.25">
      <c r="A127" s="2545" t="s">
        <v>1875</v>
      </c>
      <c r="B127" s="3076" t="s">
        <v>1876</v>
      </c>
      <c r="C127" s="1337">
        <f>SUM(D127:I127)</f>
        <v>0</v>
      </c>
      <c r="D127" s="1342"/>
      <c r="E127" s="110"/>
      <c r="F127" s="110"/>
      <c r="G127" s="110"/>
      <c r="H127" s="110"/>
      <c r="I127" s="1343"/>
      <c r="J127" s="1344"/>
      <c r="K127" s="2863"/>
      <c r="L127" s="1606"/>
      <c r="M127" s="1606"/>
      <c r="N127" s="1606"/>
      <c r="O127" s="1606"/>
      <c r="P127" s="1606"/>
      <c r="Q127" s="1606"/>
      <c r="R127" s="1606"/>
      <c r="S127" s="1606"/>
      <c r="T127" s="1606"/>
      <c r="U127" s="1606"/>
      <c r="V127" s="1606"/>
      <c r="W127" s="204"/>
      <c r="X127" s="204"/>
      <c r="Y127" s="204"/>
      <c r="Z127" s="203"/>
      <c r="AA127" s="203"/>
      <c r="AB127" s="203"/>
      <c r="AC127" s="203"/>
      <c r="AD127" s="203"/>
      <c r="AE127" s="203"/>
      <c r="AF127" s="203"/>
      <c r="AG127" s="203"/>
      <c r="AH127" s="203"/>
      <c r="AI127" s="203"/>
      <c r="AJ127" s="203"/>
      <c r="AK127" s="203"/>
      <c r="AL127" s="203"/>
      <c r="AM127" s="203"/>
      <c r="AN127" s="203"/>
      <c r="AO127" s="203"/>
      <c r="AP127" s="203"/>
      <c r="AQ127" s="203"/>
      <c r="AR127" s="203"/>
      <c r="AS127" s="203"/>
      <c r="AT127" s="203"/>
      <c r="AU127" s="203"/>
      <c r="AV127" s="203"/>
      <c r="AW127" s="203"/>
      <c r="AX127" s="203"/>
      <c r="AY127" s="203"/>
      <c r="AZ127" s="203"/>
      <c r="BA127" s="203"/>
      <c r="BB127" s="203"/>
      <c r="BC127" s="203"/>
      <c r="BD127" s="203"/>
      <c r="BE127" s="203"/>
      <c r="BF127" s="203"/>
      <c r="BG127" s="203"/>
      <c r="BH127" s="203"/>
      <c r="BI127" s="203"/>
      <c r="BJ127" s="203"/>
      <c r="BK127" s="203"/>
      <c r="BL127" s="203"/>
      <c r="BM127" s="203"/>
      <c r="BN127" s="203"/>
      <c r="BO127" s="203"/>
      <c r="BP127" s="203"/>
      <c r="BQ127" s="203"/>
      <c r="BR127" s="2821"/>
      <c r="BS127" s="2821"/>
      <c r="BT127" s="2821"/>
      <c r="BU127" s="203"/>
      <c r="BV127" s="203"/>
      <c r="BW127" s="203"/>
      <c r="BX127" s="2821"/>
      <c r="BY127" s="2821"/>
      <c r="BZ127" s="2821"/>
      <c r="CG127" s="2829"/>
      <c r="CH127" s="2829">
        <v>0</v>
      </c>
      <c r="CI127" s="2829">
        <v>0</v>
      </c>
      <c r="CJ127" s="2829"/>
      <c r="CK127" s="2829"/>
      <c r="CL127" s="2829"/>
      <c r="CM127" s="2829"/>
    </row>
    <row r="128" spans="1:132" s="2822" customFormat="1" ht="18" customHeight="1" x14ac:dyDescent="0.25">
      <c r="A128" s="2550"/>
      <c r="B128" s="481" t="s">
        <v>1877</v>
      </c>
      <c r="C128" s="1337">
        <f>SUM(D128:I128)</f>
        <v>0</v>
      </c>
      <c r="D128" s="84"/>
      <c r="E128" s="1243"/>
      <c r="F128" s="1243"/>
      <c r="G128" s="1243"/>
      <c r="H128" s="1243"/>
      <c r="I128" s="1351"/>
      <c r="J128" s="85"/>
      <c r="K128" s="2863"/>
      <c r="L128" s="1606"/>
      <c r="M128" s="1606"/>
      <c r="N128" s="1606"/>
      <c r="O128" s="1606"/>
      <c r="P128" s="1606"/>
      <c r="Q128" s="1606"/>
      <c r="R128" s="1606"/>
      <c r="S128" s="1606"/>
      <c r="T128" s="1606"/>
      <c r="U128" s="1606"/>
      <c r="V128" s="1606"/>
      <c r="W128" s="204"/>
      <c r="X128" s="204"/>
      <c r="Y128" s="204"/>
      <c r="Z128" s="203"/>
      <c r="AA128" s="203"/>
      <c r="AB128" s="203"/>
      <c r="AC128" s="203"/>
      <c r="AD128" s="203"/>
      <c r="AE128" s="203"/>
      <c r="AF128" s="203"/>
      <c r="AG128" s="203"/>
      <c r="AH128" s="203"/>
      <c r="AI128" s="203"/>
      <c r="AJ128" s="203"/>
      <c r="AK128" s="203"/>
      <c r="AL128" s="203"/>
      <c r="AM128" s="203"/>
      <c r="AN128" s="203"/>
      <c r="AO128" s="203"/>
      <c r="AP128" s="203"/>
      <c r="AQ128" s="203"/>
      <c r="AR128" s="203"/>
      <c r="AS128" s="203"/>
      <c r="AT128" s="203"/>
      <c r="AU128" s="203"/>
      <c r="AV128" s="203"/>
      <c r="AW128" s="203"/>
      <c r="AX128" s="203"/>
      <c r="AY128" s="203"/>
      <c r="AZ128" s="203"/>
      <c r="BA128" s="203"/>
      <c r="BB128" s="203"/>
      <c r="BC128" s="203"/>
      <c r="BD128" s="203"/>
      <c r="BE128" s="203"/>
      <c r="BF128" s="203"/>
      <c r="BG128" s="203"/>
      <c r="BH128" s="203"/>
      <c r="BI128" s="203"/>
      <c r="BJ128" s="203"/>
      <c r="BK128" s="203"/>
      <c r="BL128" s="203"/>
      <c r="BM128" s="203"/>
      <c r="BN128" s="203"/>
      <c r="BO128" s="203"/>
      <c r="BP128" s="203"/>
      <c r="BQ128" s="203"/>
      <c r="BR128" s="2821"/>
      <c r="BS128" s="2821"/>
      <c r="BT128" s="2821"/>
      <c r="BU128" s="203"/>
      <c r="BV128" s="203"/>
      <c r="BW128" s="203"/>
      <c r="BX128" s="2821"/>
      <c r="BY128" s="2821"/>
      <c r="BZ128" s="2821"/>
      <c r="CG128" s="2829"/>
      <c r="CH128" s="2829">
        <v>0</v>
      </c>
      <c r="CI128" s="2829">
        <v>0</v>
      </c>
      <c r="CJ128" s="2829"/>
      <c r="CK128" s="2829"/>
      <c r="CL128" s="2829"/>
      <c r="CM128" s="2829"/>
    </row>
    <row r="129" spans="1:91" s="2822" customFormat="1" ht="32.15" customHeight="1" x14ac:dyDescent="0.25">
      <c r="A129" s="207" t="s">
        <v>1878</v>
      </c>
      <c r="B129" s="207"/>
      <c r="C129" s="207"/>
      <c r="D129" s="207"/>
      <c r="E129" s="207"/>
      <c r="F129" s="207"/>
      <c r="G129" s="207"/>
      <c r="H129" s="207"/>
      <c r="I129" s="207"/>
      <c r="J129" s="207"/>
      <c r="K129" s="207"/>
      <c r="L129" s="207"/>
      <c r="M129" s="207"/>
      <c r="N129" s="207"/>
      <c r="O129" s="220"/>
      <c r="P129" s="220"/>
      <c r="Q129" s="209"/>
      <c r="R129" s="209"/>
      <c r="S129" s="209"/>
      <c r="T129" s="209"/>
      <c r="U129" s="209"/>
      <c r="V129" s="209"/>
      <c r="W129" s="209"/>
      <c r="X129" s="204"/>
      <c r="Y129" s="204"/>
      <c r="Z129" s="204"/>
      <c r="AA129" s="204"/>
      <c r="AB129" s="204"/>
      <c r="AC129" s="204"/>
      <c r="AD129" s="204"/>
      <c r="AE129" s="204"/>
      <c r="AF129" s="203"/>
      <c r="AG129" s="203"/>
      <c r="AH129" s="203"/>
      <c r="AI129" s="203"/>
      <c r="AJ129" s="203"/>
      <c r="AK129" s="203"/>
      <c r="AL129" s="203"/>
      <c r="AM129" s="203"/>
      <c r="AN129" s="203"/>
      <c r="AO129" s="203"/>
      <c r="AP129" s="203"/>
      <c r="AQ129" s="203"/>
      <c r="AR129" s="203"/>
      <c r="AS129" s="203"/>
      <c r="AT129" s="203"/>
      <c r="AU129" s="203"/>
      <c r="AV129" s="203"/>
      <c r="AW129" s="203"/>
      <c r="AX129" s="203"/>
      <c r="AY129" s="203"/>
      <c r="AZ129" s="203"/>
      <c r="BA129" s="203"/>
      <c r="BB129" s="203"/>
      <c r="BC129" s="203"/>
      <c r="BD129" s="203"/>
      <c r="BE129" s="203"/>
      <c r="BF129" s="203"/>
      <c r="BG129" s="203"/>
      <c r="BH129" s="203"/>
      <c r="BI129" s="203"/>
      <c r="BJ129" s="203"/>
      <c r="BK129" s="203"/>
      <c r="BL129" s="203"/>
      <c r="BM129" s="203"/>
      <c r="BN129" s="203"/>
      <c r="BO129" s="203"/>
      <c r="BP129" s="203"/>
      <c r="BQ129" s="203"/>
      <c r="BR129" s="203"/>
      <c r="BS129" s="203"/>
      <c r="BT129" s="203"/>
      <c r="BU129" s="203"/>
      <c r="BV129" s="203"/>
      <c r="BW129" s="203"/>
      <c r="BX129" s="203"/>
      <c r="BY129" s="203"/>
      <c r="BZ129" s="203"/>
      <c r="CG129" s="2829"/>
      <c r="CH129" s="2829"/>
      <c r="CI129" s="2829"/>
      <c r="CJ129" s="2829"/>
      <c r="CK129" s="2829"/>
      <c r="CL129" s="2829"/>
      <c r="CM129" s="2829"/>
    </row>
    <row r="130" spans="1:91" s="2822" customFormat="1" ht="16.399999999999999" customHeight="1" x14ac:dyDescent="0.25">
      <c r="A130" s="2545" t="s">
        <v>250</v>
      </c>
      <c r="B130" s="2545" t="s">
        <v>1879</v>
      </c>
      <c r="C130" s="220"/>
      <c r="D130" s="216"/>
      <c r="E130" s="220"/>
      <c r="F130" s="220"/>
      <c r="G130" s="220"/>
      <c r="H130" s="220"/>
      <c r="I130" s="220"/>
      <c r="J130" s="220"/>
      <c r="K130" s="220"/>
      <c r="L130" s="220"/>
      <c r="M130" s="220"/>
      <c r="N130" s="220"/>
      <c r="O130" s="220"/>
      <c r="P130" s="220"/>
      <c r="Q130" s="220"/>
      <c r="R130" s="220"/>
      <c r="S130" s="220"/>
      <c r="T130" s="220"/>
      <c r="U130" s="220"/>
      <c r="V130" s="220"/>
      <c r="W130" s="220"/>
      <c r="X130" s="203"/>
      <c r="Y130" s="203"/>
      <c r="Z130" s="203"/>
      <c r="AA130" s="203"/>
      <c r="AB130" s="203"/>
      <c r="AC130" s="203"/>
      <c r="AD130" s="203"/>
      <c r="AE130" s="203"/>
      <c r="AF130" s="203"/>
      <c r="AG130" s="203"/>
      <c r="AH130" s="203"/>
      <c r="AI130" s="203"/>
      <c r="AJ130" s="203"/>
      <c r="AK130" s="203"/>
      <c r="AL130" s="203"/>
      <c r="AM130" s="203"/>
      <c r="AN130" s="203"/>
      <c r="AO130" s="203"/>
      <c r="AP130" s="203"/>
      <c r="AQ130" s="203"/>
      <c r="AR130" s="203"/>
      <c r="AS130" s="203"/>
      <c r="AT130" s="203"/>
      <c r="AU130" s="203"/>
      <c r="AV130" s="203"/>
      <c r="AW130" s="203"/>
      <c r="AX130" s="203"/>
      <c r="AY130" s="203"/>
      <c r="AZ130" s="203"/>
      <c r="BA130" s="203"/>
      <c r="BB130" s="203"/>
      <c r="BC130" s="203"/>
      <c r="BD130" s="203"/>
      <c r="BE130" s="203"/>
      <c r="BF130" s="203"/>
      <c r="BG130" s="203"/>
      <c r="BH130" s="203"/>
      <c r="BI130" s="203"/>
      <c r="BJ130" s="203"/>
      <c r="BK130" s="203"/>
      <c r="BL130" s="203"/>
      <c r="BM130" s="203"/>
      <c r="BN130" s="203"/>
      <c r="BO130" s="203"/>
      <c r="BP130" s="203"/>
      <c r="BQ130" s="203"/>
      <c r="BR130" s="203"/>
      <c r="BS130" s="203"/>
      <c r="BT130" s="203"/>
      <c r="BU130" s="203"/>
      <c r="BV130" s="203"/>
      <c r="BW130" s="203"/>
      <c r="BX130" s="2821"/>
      <c r="BY130" s="2821"/>
      <c r="BZ130" s="2821"/>
      <c r="CG130" s="2829"/>
      <c r="CH130" s="2829"/>
      <c r="CI130" s="2829"/>
      <c r="CJ130" s="2829"/>
      <c r="CK130" s="2829"/>
      <c r="CL130" s="2829"/>
      <c r="CM130" s="2829"/>
    </row>
    <row r="131" spans="1:91" s="2822" customFormat="1" ht="16.399999999999999" customHeight="1" x14ac:dyDescent="0.25">
      <c r="A131" s="2550"/>
      <c r="B131" s="2550"/>
      <c r="C131" s="220"/>
      <c r="D131" s="216"/>
      <c r="E131" s="220"/>
      <c r="F131" s="220"/>
      <c r="G131" s="220"/>
      <c r="H131" s="220"/>
      <c r="I131" s="220"/>
      <c r="J131" s="220"/>
      <c r="K131" s="220"/>
      <c r="L131" s="220"/>
      <c r="M131" s="220"/>
      <c r="N131" s="220"/>
      <c r="O131" s="220"/>
      <c r="P131" s="220"/>
      <c r="Q131" s="220"/>
      <c r="R131" s="220"/>
      <c r="S131" s="220"/>
      <c r="T131" s="220"/>
      <c r="U131" s="220"/>
      <c r="V131" s="220"/>
      <c r="W131" s="220"/>
      <c r="X131" s="203"/>
      <c r="Y131" s="203"/>
      <c r="Z131" s="203"/>
      <c r="AA131" s="203"/>
      <c r="AB131" s="203"/>
      <c r="AC131" s="203"/>
      <c r="AD131" s="203"/>
      <c r="AE131" s="203"/>
      <c r="AF131" s="203"/>
      <c r="AG131" s="203"/>
      <c r="AH131" s="203"/>
      <c r="AI131" s="203"/>
      <c r="AJ131" s="203"/>
      <c r="AK131" s="203"/>
      <c r="AL131" s="203"/>
      <c r="AM131" s="203"/>
      <c r="AN131" s="203"/>
      <c r="AO131" s="203"/>
      <c r="AP131" s="203"/>
      <c r="AQ131" s="203"/>
      <c r="AR131" s="203"/>
      <c r="AS131" s="203"/>
      <c r="AT131" s="203"/>
      <c r="AU131" s="203"/>
      <c r="AV131" s="203"/>
      <c r="AW131" s="203"/>
      <c r="AX131" s="203"/>
      <c r="AY131" s="203"/>
      <c r="AZ131" s="203"/>
      <c r="BA131" s="203"/>
      <c r="BB131" s="203"/>
      <c r="BC131" s="203"/>
      <c r="BD131" s="203"/>
      <c r="BE131" s="203"/>
      <c r="BF131" s="203"/>
      <c r="BG131" s="203"/>
      <c r="BH131" s="203"/>
      <c r="BI131" s="203"/>
      <c r="BJ131" s="203"/>
      <c r="BK131" s="203"/>
      <c r="BL131" s="203"/>
      <c r="BM131" s="203"/>
      <c r="BN131" s="203"/>
      <c r="BO131" s="203"/>
      <c r="BP131" s="203"/>
      <c r="BQ131" s="203"/>
      <c r="BR131" s="203"/>
      <c r="BS131" s="203"/>
      <c r="BT131" s="203"/>
      <c r="BU131" s="203"/>
      <c r="BV131" s="203"/>
      <c r="BW131" s="203"/>
      <c r="BX131" s="2821"/>
      <c r="BY131" s="2821"/>
      <c r="BZ131" s="2821"/>
      <c r="CG131" s="2829"/>
      <c r="CH131" s="2829"/>
      <c r="CI131" s="2829"/>
      <c r="CJ131" s="2829"/>
      <c r="CK131" s="2829"/>
      <c r="CL131" s="2829"/>
      <c r="CM131" s="2829"/>
    </row>
    <row r="132" spans="1:91" s="2822" customFormat="1" ht="16.399999999999999" customHeight="1" x14ac:dyDescent="0.25">
      <c r="A132" s="3077" t="s">
        <v>1880</v>
      </c>
      <c r="B132" s="1708"/>
      <c r="C132" s="1649"/>
      <c r="D132" s="220"/>
      <c r="E132" s="220"/>
      <c r="F132" s="220"/>
      <c r="G132" s="220"/>
      <c r="H132" s="220"/>
      <c r="I132" s="220"/>
      <c r="J132" s="220"/>
      <c r="K132" s="220"/>
      <c r="L132" s="220"/>
      <c r="M132" s="220"/>
      <c r="N132" s="220"/>
      <c r="O132" s="220"/>
      <c r="P132" s="220"/>
      <c r="Q132" s="220"/>
      <c r="R132" s="220"/>
      <c r="S132" s="220"/>
      <c r="T132" s="220"/>
      <c r="U132" s="220"/>
      <c r="V132" s="220"/>
      <c r="W132" s="220"/>
      <c r="X132" s="203"/>
      <c r="Y132" s="203"/>
      <c r="Z132" s="203"/>
      <c r="AA132" s="203"/>
      <c r="AB132" s="203"/>
      <c r="AC132" s="203"/>
      <c r="AD132" s="203"/>
      <c r="AE132" s="203"/>
      <c r="AF132" s="203"/>
      <c r="AG132" s="203"/>
      <c r="AH132" s="203"/>
      <c r="AI132" s="203"/>
      <c r="AJ132" s="203"/>
      <c r="AK132" s="203"/>
      <c r="AL132" s="203"/>
      <c r="AM132" s="203"/>
      <c r="AN132" s="203"/>
      <c r="AO132" s="203"/>
      <c r="AP132" s="203"/>
      <c r="AQ132" s="203"/>
      <c r="AR132" s="203"/>
      <c r="AS132" s="203"/>
      <c r="AT132" s="203"/>
      <c r="AU132" s="203"/>
      <c r="AV132" s="203"/>
      <c r="AW132" s="203"/>
      <c r="AX132" s="203"/>
      <c r="AY132" s="203"/>
      <c r="AZ132" s="203"/>
      <c r="BA132" s="203"/>
      <c r="BB132" s="203"/>
      <c r="BC132" s="203"/>
      <c r="BD132" s="203"/>
      <c r="BE132" s="203"/>
      <c r="BF132" s="203"/>
      <c r="BG132" s="203"/>
      <c r="BH132" s="203"/>
      <c r="BI132" s="203"/>
      <c r="BJ132" s="203"/>
      <c r="BK132" s="203"/>
      <c r="BL132" s="203"/>
      <c r="BM132" s="203"/>
      <c r="BN132" s="203"/>
      <c r="BO132" s="203"/>
      <c r="BP132" s="203"/>
      <c r="BQ132" s="203"/>
      <c r="BR132" s="203"/>
      <c r="BS132" s="203"/>
      <c r="BT132" s="203"/>
      <c r="BU132" s="203"/>
      <c r="BV132" s="203"/>
      <c r="BW132" s="203"/>
      <c r="BX132" s="2821"/>
      <c r="BY132" s="2821"/>
      <c r="BZ132" s="2821"/>
      <c r="CG132" s="2829"/>
      <c r="CH132" s="2829"/>
      <c r="CI132" s="2829"/>
      <c r="CJ132" s="2829"/>
      <c r="CK132" s="2829"/>
      <c r="CL132" s="2829"/>
      <c r="CM132" s="2829"/>
    </row>
    <row r="133" spans="1:91" s="2822" customFormat="1" ht="16.399999999999999" customHeight="1" x14ac:dyDescent="0.25">
      <c r="A133" s="3078" t="s">
        <v>1881</v>
      </c>
      <c r="B133" s="188"/>
      <c r="C133" s="1649"/>
      <c r="D133" s="220"/>
      <c r="E133" s="220"/>
      <c r="F133" s="220"/>
      <c r="G133" s="220"/>
      <c r="H133" s="220"/>
      <c r="I133" s="220"/>
      <c r="J133" s="220"/>
      <c r="K133" s="220"/>
      <c r="L133" s="220"/>
      <c r="M133" s="220"/>
      <c r="N133" s="220"/>
      <c r="O133" s="220"/>
      <c r="P133" s="220"/>
      <c r="Q133" s="220"/>
      <c r="R133" s="220"/>
      <c r="S133" s="220"/>
      <c r="T133" s="220"/>
      <c r="U133" s="220"/>
      <c r="V133" s="220"/>
      <c r="W133" s="220"/>
      <c r="X133" s="203"/>
      <c r="Y133" s="203"/>
      <c r="Z133" s="203"/>
      <c r="AA133" s="203"/>
      <c r="AB133" s="203"/>
      <c r="AC133" s="203"/>
      <c r="AD133" s="203"/>
      <c r="AE133" s="203"/>
      <c r="AF133" s="203"/>
      <c r="AG133" s="203"/>
      <c r="AH133" s="203"/>
      <c r="AI133" s="203"/>
      <c r="AJ133" s="203"/>
      <c r="AK133" s="203"/>
      <c r="AL133" s="203"/>
      <c r="AM133" s="203"/>
      <c r="AN133" s="203"/>
      <c r="AO133" s="203"/>
      <c r="AP133" s="203"/>
      <c r="AQ133" s="203"/>
      <c r="AR133" s="203"/>
      <c r="AS133" s="203"/>
      <c r="AT133" s="203"/>
      <c r="AU133" s="203"/>
      <c r="AV133" s="203"/>
      <c r="AW133" s="203"/>
      <c r="AX133" s="203"/>
      <c r="AY133" s="203"/>
      <c r="AZ133" s="203"/>
      <c r="BA133" s="203"/>
      <c r="BB133" s="203"/>
      <c r="BC133" s="203"/>
      <c r="BD133" s="203"/>
      <c r="BE133" s="203"/>
      <c r="BF133" s="203"/>
      <c r="BG133" s="203"/>
      <c r="BH133" s="203"/>
      <c r="BI133" s="203"/>
      <c r="BJ133" s="203"/>
      <c r="BK133" s="203"/>
      <c r="BL133" s="203"/>
      <c r="BM133" s="203"/>
      <c r="BN133" s="203"/>
      <c r="BO133" s="203"/>
      <c r="BP133" s="203"/>
      <c r="BQ133" s="203"/>
      <c r="BR133" s="203"/>
      <c r="BS133" s="203"/>
      <c r="BT133" s="203"/>
      <c r="BU133" s="203"/>
      <c r="BV133" s="203"/>
      <c r="BW133" s="203"/>
      <c r="BX133" s="2821"/>
      <c r="BY133" s="2821"/>
      <c r="BZ133" s="2821"/>
      <c r="CG133" s="2829"/>
      <c r="CH133" s="2829"/>
      <c r="CI133" s="2829"/>
      <c r="CJ133" s="2829"/>
      <c r="CK133" s="2829"/>
      <c r="CL133" s="2829"/>
      <c r="CM133" s="2829"/>
    </row>
    <row r="134" spans="1:91" s="2822" customFormat="1" ht="16.399999999999999" customHeight="1" x14ac:dyDescent="0.25">
      <c r="A134" s="3078" t="s">
        <v>1882</v>
      </c>
      <c r="B134" s="188"/>
      <c r="C134" s="1649"/>
      <c r="D134" s="220"/>
      <c r="E134" s="220"/>
      <c r="F134" s="220"/>
      <c r="G134" s="220"/>
      <c r="H134" s="220"/>
      <c r="I134" s="220"/>
      <c r="J134" s="220"/>
      <c r="K134" s="220"/>
      <c r="L134" s="220"/>
      <c r="M134" s="220"/>
      <c r="N134" s="220"/>
      <c r="O134" s="220"/>
      <c r="P134" s="220"/>
      <c r="Q134" s="220"/>
      <c r="R134" s="220"/>
      <c r="S134" s="220"/>
      <c r="T134" s="220"/>
      <c r="U134" s="220"/>
      <c r="V134" s="220"/>
      <c r="W134" s="220"/>
      <c r="X134" s="203"/>
      <c r="Y134" s="203"/>
      <c r="Z134" s="203"/>
      <c r="AA134" s="203"/>
      <c r="AB134" s="203"/>
      <c r="AC134" s="203"/>
      <c r="AD134" s="203"/>
      <c r="AE134" s="203"/>
      <c r="AF134" s="203"/>
      <c r="AG134" s="203"/>
      <c r="AH134" s="203"/>
      <c r="AI134" s="203"/>
      <c r="AJ134" s="203"/>
      <c r="AK134" s="203"/>
      <c r="AL134" s="203"/>
      <c r="AM134" s="203"/>
      <c r="AN134" s="203"/>
      <c r="AO134" s="203"/>
      <c r="AP134" s="203"/>
      <c r="AQ134" s="203"/>
      <c r="AR134" s="203"/>
      <c r="AS134" s="203"/>
      <c r="AT134" s="203"/>
      <c r="AU134" s="203"/>
      <c r="AV134" s="203"/>
      <c r="AW134" s="203"/>
      <c r="AX134" s="203"/>
      <c r="AY134" s="203"/>
      <c r="AZ134" s="203"/>
      <c r="BA134" s="203"/>
      <c r="BB134" s="203"/>
      <c r="BC134" s="203"/>
      <c r="BD134" s="203"/>
      <c r="BE134" s="203"/>
      <c r="BF134" s="203"/>
      <c r="BG134" s="203"/>
      <c r="BH134" s="203"/>
      <c r="BI134" s="203"/>
      <c r="BJ134" s="203"/>
      <c r="BK134" s="203"/>
      <c r="BL134" s="203"/>
      <c r="BM134" s="203"/>
      <c r="BN134" s="203"/>
      <c r="BO134" s="203"/>
      <c r="BP134" s="203"/>
      <c r="BQ134" s="203"/>
      <c r="BR134" s="203"/>
      <c r="BS134" s="203"/>
      <c r="BT134" s="203"/>
      <c r="BU134" s="203"/>
      <c r="BV134" s="203"/>
      <c r="BW134" s="203"/>
      <c r="BX134" s="2821"/>
      <c r="BY134" s="2821"/>
      <c r="BZ134" s="2821"/>
      <c r="CG134" s="2829"/>
      <c r="CH134" s="2829"/>
      <c r="CI134" s="2829"/>
      <c r="CJ134" s="2829"/>
      <c r="CK134" s="2829"/>
      <c r="CL134" s="2829"/>
      <c r="CM134" s="2829"/>
    </row>
    <row r="135" spans="1:91" s="2822" customFormat="1" ht="16.399999999999999" customHeight="1" x14ac:dyDescent="0.25">
      <c r="A135" s="3078" t="s">
        <v>1883</v>
      </c>
      <c r="B135" s="188"/>
      <c r="C135" s="1649"/>
      <c r="D135" s="220"/>
      <c r="E135" s="220"/>
      <c r="F135" s="220"/>
      <c r="G135" s="220"/>
      <c r="H135" s="220"/>
      <c r="I135" s="220"/>
      <c r="J135" s="220"/>
      <c r="K135" s="220"/>
      <c r="L135" s="220"/>
      <c r="M135" s="220"/>
      <c r="N135" s="220"/>
      <c r="O135" s="220"/>
      <c r="P135" s="220"/>
      <c r="Q135" s="220"/>
      <c r="R135" s="220"/>
      <c r="S135" s="220"/>
      <c r="T135" s="220"/>
      <c r="U135" s="220"/>
      <c r="V135" s="220"/>
      <c r="W135" s="220"/>
      <c r="X135" s="203"/>
      <c r="Y135" s="203"/>
      <c r="Z135" s="203"/>
      <c r="AA135" s="203"/>
      <c r="AB135" s="203"/>
      <c r="AC135" s="203"/>
      <c r="AD135" s="203"/>
      <c r="AE135" s="203"/>
      <c r="AF135" s="203"/>
      <c r="AG135" s="203"/>
      <c r="AH135" s="203"/>
      <c r="AI135" s="203"/>
      <c r="AJ135" s="203"/>
      <c r="AK135" s="203"/>
      <c r="AL135" s="203"/>
      <c r="AM135" s="203"/>
      <c r="AN135" s="203"/>
      <c r="AO135" s="203"/>
      <c r="AP135" s="203"/>
      <c r="AQ135" s="203"/>
      <c r="AR135" s="203"/>
      <c r="AS135" s="203"/>
      <c r="AT135" s="203"/>
      <c r="AU135" s="203"/>
      <c r="AV135" s="203"/>
      <c r="AW135" s="203"/>
      <c r="AX135" s="203"/>
      <c r="AY135" s="203"/>
      <c r="AZ135" s="203"/>
      <c r="BA135" s="203"/>
      <c r="BB135" s="203"/>
      <c r="BC135" s="203"/>
      <c r="BD135" s="203"/>
      <c r="BE135" s="203"/>
      <c r="BF135" s="203"/>
      <c r="BG135" s="203"/>
      <c r="BH135" s="203"/>
      <c r="BI135" s="203"/>
      <c r="BJ135" s="203"/>
      <c r="BK135" s="203"/>
      <c r="BL135" s="203"/>
      <c r="BM135" s="203"/>
      <c r="BN135" s="203"/>
      <c r="BO135" s="203"/>
      <c r="BP135" s="203"/>
      <c r="BQ135" s="203"/>
      <c r="BR135" s="203"/>
      <c r="BS135" s="203"/>
      <c r="BT135" s="203"/>
      <c r="BU135" s="203"/>
      <c r="BV135" s="203"/>
      <c r="BW135" s="203"/>
      <c r="BX135" s="2821"/>
      <c r="BY135" s="2821"/>
      <c r="BZ135" s="2821"/>
      <c r="CG135" s="2829"/>
      <c r="CH135" s="2829"/>
      <c r="CI135" s="2829"/>
      <c r="CJ135" s="2829"/>
      <c r="CK135" s="2829"/>
      <c r="CL135" s="2829"/>
      <c r="CM135" s="2829"/>
    </row>
    <row r="136" spans="1:91" s="2822" customFormat="1" ht="16.399999999999999" customHeight="1" x14ac:dyDescent="0.25">
      <c r="A136" s="3078" t="s">
        <v>1884</v>
      </c>
      <c r="B136" s="188"/>
      <c r="C136" s="1649"/>
      <c r="D136" s="220"/>
      <c r="E136" s="220"/>
      <c r="F136" s="220"/>
      <c r="G136" s="220"/>
      <c r="H136" s="220"/>
      <c r="I136" s="220"/>
      <c r="J136" s="220"/>
      <c r="K136" s="220"/>
      <c r="L136" s="220"/>
      <c r="M136" s="220"/>
      <c r="N136" s="220"/>
      <c r="O136" s="220"/>
      <c r="P136" s="220"/>
      <c r="Q136" s="220"/>
      <c r="R136" s="220"/>
      <c r="S136" s="220"/>
      <c r="T136" s="220"/>
      <c r="U136" s="220"/>
      <c r="V136" s="220"/>
      <c r="W136" s="220"/>
      <c r="X136" s="203"/>
      <c r="Y136" s="203"/>
      <c r="Z136" s="203"/>
      <c r="AA136" s="203"/>
      <c r="AB136" s="203"/>
      <c r="AC136" s="203"/>
      <c r="AD136" s="203"/>
      <c r="AE136" s="203"/>
      <c r="AF136" s="203"/>
      <c r="AG136" s="203"/>
      <c r="AH136" s="203"/>
      <c r="AI136" s="203"/>
      <c r="AJ136" s="203"/>
      <c r="AK136" s="203"/>
      <c r="AL136" s="203"/>
      <c r="AM136" s="203"/>
      <c r="AN136" s="203"/>
      <c r="AO136" s="203"/>
      <c r="AP136" s="203"/>
      <c r="AQ136" s="203"/>
      <c r="AR136" s="203"/>
      <c r="AS136" s="203"/>
      <c r="AT136" s="203"/>
      <c r="AU136" s="203"/>
      <c r="AV136" s="203"/>
      <c r="AW136" s="203"/>
      <c r="AX136" s="203"/>
      <c r="AY136" s="203"/>
      <c r="AZ136" s="203"/>
      <c r="BA136" s="203"/>
      <c r="BB136" s="203"/>
      <c r="BC136" s="203"/>
      <c r="BD136" s="203"/>
      <c r="BE136" s="203"/>
      <c r="BF136" s="203"/>
      <c r="BG136" s="203"/>
      <c r="BH136" s="203"/>
      <c r="BI136" s="203"/>
      <c r="BJ136" s="203"/>
      <c r="BK136" s="203"/>
      <c r="BL136" s="203"/>
      <c r="BM136" s="203"/>
      <c r="BN136" s="203"/>
      <c r="BO136" s="203"/>
      <c r="BP136" s="203"/>
      <c r="BQ136" s="203"/>
      <c r="BR136" s="203"/>
      <c r="BS136" s="203"/>
      <c r="BT136" s="203"/>
      <c r="BU136" s="203"/>
      <c r="BV136" s="203"/>
      <c r="BW136" s="203"/>
      <c r="BX136" s="2821"/>
      <c r="BY136" s="2821"/>
      <c r="BZ136" s="2821"/>
      <c r="CG136" s="2829"/>
      <c r="CH136" s="2829"/>
      <c r="CI136" s="2829"/>
      <c r="CJ136" s="2829"/>
      <c r="CK136" s="2829"/>
      <c r="CL136" s="2829"/>
      <c r="CM136" s="2829"/>
    </row>
    <row r="137" spans="1:91" s="2822" customFormat="1" ht="16.399999999999999" customHeight="1" x14ac:dyDescent="0.25">
      <c r="A137" s="3079" t="s">
        <v>1885</v>
      </c>
      <c r="B137" s="324"/>
      <c r="C137" s="1649"/>
      <c r="D137" s="220"/>
      <c r="E137" s="220"/>
      <c r="F137" s="220"/>
      <c r="G137" s="220"/>
      <c r="H137" s="220"/>
      <c r="I137" s="220"/>
      <c r="J137" s="220"/>
      <c r="K137" s="220"/>
      <c r="L137" s="220"/>
      <c r="M137" s="220"/>
      <c r="N137" s="220"/>
      <c r="O137" s="220"/>
      <c r="P137" s="220"/>
      <c r="Q137" s="220"/>
      <c r="R137" s="220"/>
      <c r="S137" s="220"/>
      <c r="T137" s="220"/>
      <c r="U137" s="220"/>
      <c r="V137" s="220"/>
      <c r="W137" s="220"/>
      <c r="X137" s="203"/>
      <c r="Y137" s="203"/>
      <c r="Z137" s="203"/>
      <c r="AA137" s="203"/>
      <c r="AB137" s="203"/>
      <c r="AC137" s="203"/>
      <c r="AD137" s="203"/>
      <c r="AE137" s="203"/>
      <c r="AF137" s="203"/>
      <c r="AG137" s="203"/>
      <c r="AH137" s="203"/>
      <c r="AI137" s="203"/>
      <c r="AJ137" s="203"/>
      <c r="AK137" s="203"/>
      <c r="AL137" s="203"/>
      <c r="AM137" s="203"/>
      <c r="AN137" s="203"/>
      <c r="AO137" s="203"/>
      <c r="AP137" s="203"/>
      <c r="AQ137" s="203"/>
      <c r="AR137" s="203"/>
      <c r="AS137" s="203"/>
      <c r="AT137" s="203"/>
      <c r="AU137" s="203"/>
      <c r="AV137" s="203"/>
      <c r="AW137" s="203"/>
      <c r="AX137" s="203"/>
      <c r="AY137" s="203"/>
      <c r="AZ137" s="203"/>
      <c r="BA137" s="203"/>
      <c r="BB137" s="203"/>
      <c r="BC137" s="203"/>
      <c r="BD137" s="203"/>
      <c r="BE137" s="203"/>
      <c r="BF137" s="203"/>
      <c r="BG137" s="203"/>
      <c r="BH137" s="203"/>
      <c r="BI137" s="203"/>
      <c r="BJ137" s="203"/>
      <c r="BK137" s="203"/>
      <c r="BL137" s="203"/>
      <c r="BM137" s="203"/>
      <c r="BN137" s="203"/>
      <c r="BO137" s="203"/>
      <c r="BP137" s="203"/>
      <c r="BQ137" s="203"/>
      <c r="BR137" s="203"/>
      <c r="BS137" s="203"/>
      <c r="BT137" s="203"/>
      <c r="BU137" s="203"/>
      <c r="BV137" s="203"/>
      <c r="BW137" s="203"/>
      <c r="BX137" s="2821"/>
      <c r="BY137" s="2821"/>
      <c r="BZ137" s="2821"/>
      <c r="CG137" s="2829"/>
      <c r="CH137" s="2829"/>
      <c r="CI137" s="2829"/>
      <c r="CJ137" s="2829"/>
      <c r="CK137" s="2829"/>
      <c r="CL137" s="2829"/>
      <c r="CM137" s="2829"/>
    </row>
    <row r="138" spans="1:91" s="2822" customFormat="1" ht="16.399999999999999" customHeight="1" x14ac:dyDescent="0.25">
      <c r="A138" s="3079" t="s">
        <v>1886</v>
      </c>
      <c r="B138" s="324"/>
      <c r="C138" s="1649"/>
      <c r="D138" s="220"/>
      <c r="E138" s="220"/>
      <c r="F138" s="220"/>
      <c r="G138" s="220"/>
      <c r="H138" s="220"/>
      <c r="I138" s="220"/>
      <c r="J138" s="220"/>
      <c r="K138" s="220"/>
      <c r="L138" s="220"/>
      <c r="M138" s="220"/>
      <c r="N138" s="220"/>
      <c r="O138" s="220"/>
      <c r="P138" s="220"/>
      <c r="Q138" s="220"/>
      <c r="R138" s="220"/>
      <c r="S138" s="220"/>
      <c r="T138" s="220"/>
      <c r="U138" s="220"/>
      <c r="V138" s="220"/>
      <c r="W138" s="220"/>
      <c r="X138" s="203"/>
      <c r="Y138" s="203"/>
      <c r="Z138" s="203"/>
      <c r="AA138" s="203"/>
      <c r="AB138" s="203"/>
      <c r="AC138" s="203"/>
      <c r="AD138" s="203"/>
      <c r="AE138" s="203"/>
      <c r="AF138" s="203"/>
      <c r="AG138" s="203"/>
      <c r="AH138" s="203"/>
      <c r="AI138" s="203"/>
      <c r="AJ138" s="203"/>
      <c r="AK138" s="203"/>
      <c r="AL138" s="203"/>
      <c r="AM138" s="203"/>
      <c r="AN138" s="203"/>
      <c r="AO138" s="203"/>
      <c r="AP138" s="203"/>
      <c r="AQ138" s="203"/>
      <c r="AR138" s="203"/>
      <c r="AS138" s="203"/>
      <c r="AT138" s="203"/>
      <c r="AU138" s="203"/>
      <c r="AV138" s="203"/>
      <c r="AW138" s="203"/>
      <c r="AX138" s="203"/>
      <c r="AY138" s="203"/>
      <c r="AZ138" s="203"/>
      <c r="BA138" s="203"/>
      <c r="BB138" s="203"/>
      <c r="BC138" s="203"/>
      <c r="BD138" s="203"/>
      <c r="BE138" s="203"/>
      <c r="BF138" s="203"/>
      <c r="BG138" s="203"/>
      <c r="BH138" s="203"/>
      <c r="BI138" s="203"/>
      <c r="BJ138" s="203"/>
      <c r="BK138" s="203"/>
      <c r="BL138" s="203"/>
      <c r="BM138" s="203"/>
      <c r="BN138" s="203"/>
      <c r="BO138" s="203"/>
      <c r="BP138" s="203"/>
      <c r="BQ138" s="203"/>
      <c r="BR138" s="203"/>
      <c r="BS138" s="203"/>
      <c r="BT138" s="203"/>
      <c r="BU138" s="203"/>
      <c r="BV138" s="203"/>
      <c r="BW138" s="203"/>
      <c r="BX138" s="2821"/>
      <c r="BY138" s="2821"/>
      <c r="BZ138" s="2821"/>
      <c r="CG138" s="2829"/>
      <c r="CH138" s="2829"/>
      <c r="CI138" s="2829"/>
      <c r="CJ138" s="2829"/>
      <c r="CK138" s="2829"/>
      <c r="CL138" s="2829"/>
      <c r="CM138" s="2829"/>
    </row>
    <row r="139" spans="1:91" s="2822" customFormat="1" ht="16.399999999999999" customHeight="1" x14ac:dyDescent="0.25">
      <c r="A139" s="3079" t="s">
        <v>1887</v>
      </c>
      <c r="B139" s="188"/>
      <c r="C139" s="1649"/>
      <c r="D139" s="220"/>
      <c r="E139" s="220"/>
      <c r="F139" s="220"/>
      <c r="G139" s="220"/>
      <c r="H139" s="220"/>
      <c r="I139" s="220"/>
      <c r="J139" s="220"/>
      <c r="K139" s="220"/>
      <c r="L139" s="220"/>
      <c r="M139" s="220"/>
      <c r="N139" s="220"/>
      <c r="O139" s="220"/>
      <c r="P139" s="220"/>
      <c r="Q139" s="220"/>
      <c r="R139" s="220"/>
      <c r="S139" s="220"/>
      <c r="T139" s="220"/>
      <c r="U139" s="220"/>
      <c r="V139" s="220"/>
      <c r="W139" s="220"/>
      <c r="X139" s="203"/>
      <c r="Y139" s="203"/>
      <c r="Z139" s="203"/>
      <c r="AA139" s="203"/>
      <c r="AB139" s="203"/>
      <c r="AC139" s="203"/>
      <c r="AD139" s="203"/>
      <c r="AE139" s="203"/>
      <c r="AF139" s="203"/>
      <c r="AG139" s="203"/>
      <c r="AH139" s="203"/>
      <c r="AI139" s="203"/>
      <c r="AJ139" s="203"/>
      <c r="AK139" s="203"/>
      <c r="AL139" s="203"/>
      <c r="AM139" s="203"/>
      <c r="AN139" s="203"/>
      <c r="AO139" s="203"/>
      <c r="AP139" s="203"/>
      <c r="AQ139" s="203"/>
      <c r="AR139" s="203"/>
      <c r="AS139" s="203"/>
      <c r="AT139" s="203"/>
      <c r="AU139" s="203"/>
      <c r="AV139" s="203"/>
      <c r="AW139" s="203"/>
      <c r="AX139" s="203"/>
      <c r="AY139" s="203"/>
      <c r="AZ139" s="203"/>
      <c r="BA139" s="203"/>
      <c r="BB139" s="203"/>
      <c r="BC139" s="203"/>
      <c r="BD139" s="203"/>
      <c r="BE139" s="203"/>
      <c r="BF139" s="203"/>
      <c r="BG139" s="203"/>
      <c r="BH139" s="203"/>
      <c r="BI139" s="203"/>
      <c r="BJ139" s="203"/>
      <c r="BK139" s="203"/>
      <c r="BL139" s="203"/>
      <c r="BM139" s="203"/>
      <c r="BN139" s="203"/>
      <c r="BO139" s="203"/>
      <c r="BP139" s="203"/>
      <c r="BQ139" s="203"/>
      <c r="BR139" s="203"/>
      <c r="BS139" s="203"/>
      <c r="BT139" s="203"/>
      <c r="BU139" s="203"/>
      <c r="BV139" s="203"/>
      <c r="BW139" s="203"/>
      <c r="BX139" s="2821"/>
      <c r="BY139" s="2821"/>
      <c r="BZ139" s="2821"/>
      <c r="CG139" s="2829"/>
      <c r="CH139" s="2829"/>
      <c r="CI139" s="2829"/>
      <c r="CJ139" s="2829"/>
      <c r="CK139" s="2829"/>
      <c r="CL139" s="2829"/>
      <c r="CM139" s="2829"/>
    </row>
    <row r="140" spans="1:91" s="2822" customFormat="1" ht="16.399999999999999" customHeight="1" x14ac:dyDescent="0.25">
      <c r="A140" s="3079" t="s">
        <v>1888</v>
      </c>
      <c r="B140" s="324"/>
      <c r="C140" s="1649"/>
      <c r="D140" s="220"/>
      <c r="E140" s="220"/>
      <c r="F140" s="220"/>
      <c r="G140" s="220"/>
      <c r="H140" s="220"/>
      <c r="I140" s="220"/>
      <c r="J140" s="220"/>
      <c r="K140" s="220"/>
      <c r="L140" s="220"/>
      <c r="M140" s="220"/>
      <c r="N140" s="220"/>
      <c r="O140" s="220"/>
      <c r="P140" s="220"/>
      <c r="Q140" s="220"/>
      <c r="R140" s="220"/>
      <c r="S140" s="220"/>
      <c r="T140" s="220"/>
      <c r="U140" s="220"/>
      <c r="V140" s="220"/>
      <c r="W140" s="220"/>
      <c r="X140" s="203"/>
      <c r="Y140" s="203"/>
      <c r="Z140" s="203"/>
      <c r="AA140" s="203"/>
      <c r="AB140" s="203"/>
      <c r="AC140" s="203"/>
      <c r="AD140" s="203"/>
      <c r="AE140" s="203"/>
      <c r="AF140" s="203"/>
      <c r="AG140" s="203"/>
      <c r="AH140" s="203"/>
      <c r="AI140" s="203"/>
      <c r="AJ140" s="203"/>
      <c r="AK140" s="203"/>
      <c r="AL140" s="203"/>
      <c r="AM140" s="203"/>
      <c r="AN140" s="203"/>
      <c r="AO140" s="203"/>
      <c r="AP140" s="203"/>
      <c r="AQ140" s="203"/>
      <c r="AR140" s="203"/>
      <c r="AS140" s="203"/>
      <c r="AT140" s="203"/>
      <c r="AU140" s="203"/>
      <c r="AV140" s="203"/>
      <c r="AW140" s="203"/>
      <c r="AX140" s="203"/>
      <c r="AY140" s="203"/>
      <c r="AZ140" s="203"/>
      <c r="BA140" s="203"/>
      <c r="BB140" s="203"/>
      <c r="BC140" s="203"/>
      <c r="BD140" s="203"/>
      <c r="BE140" s="203"/>
      <c r="BF140" s="203"/>
      <c r="BG140" s="203"/>
      <c r="BH140" s="203"/>
      <c r="BI140" s="203"/>
      <c r="BJ140" s="203"/>
      <c r="BK140" s="203"/>
      <c r="BL140" s="203"/>
      <c r="BM140" s="203"/>
      <c r="BN140" s="203"/>
      <c r="BO140" s="203"/>
      <c r="BP140" s="203"/>
      <c r="BQ140" s="203"/>
      <c r="BR140" s="203"/>
      <c r="BS140" s="203"/>
      <c r="BT140" s="203"/>
      <c r="BU140" s="203"/>
      <c r="BV140" s="203"/>
      <c r="BW140" s="203"/>
      <c r="BX140" s="2821"/>
      <c r="BY140" s="2821"/>
      <c r="BZ140" s="2821"/>
      <c r="CG140" s="2829"/>
      <c r="CH140" s="2829"/>
      <c r="CI140" s="2829"/>
      <c r="CJ140" s="2829"/>
      <c r="CK140" s="2829"/>
      <c r="CL140" s="2829"/>
      <c r="CM140" s="2829"/>
    </row>
    <row r="141" spans="1:91" s="2822" customFormat="1" ht="16.399999999999999" customHeight="1" x14ac:dyDescent="0.25">
      <c r="A141" s="474" t="s">
        <v>1889</v>
      </c>
      <c r="B141" s="1271"/>
      <c r="C141" s="1649"/>
      <c r="D141" s="220"/>
      <c r="E141" s="220"/>
      <c r="F141" s="220"/>
      <c r="G141" s="220"/>
      <c r="H141" s="220"/>
      <c r="I141" s="220"/>
      <c r="J141" s="220"/>
      <c r="K141" s="220"/>
      <c r="L141" s="220"/>
      <c r="M141" s="220"/>
      <c r="N141" s="220"/>
      <c r="O141" s="220"/>
      <c r="P141" s="220"/>
      <c r="Q141" s="220"/>
      <c r="R141" s="220"/>
      <c r="S141" s="220"/>
      <c r="T141" s="220"/>
      <c r="U141" s="220"/>
      <c r="V141" s="220"/>
      <c r="W141" s="220"/>
      <c r="X141" s="203"/>
      <c r="Y141" s="203"/>
      <c r="Z141" s="203"/>
      <c r="AA141" s="203"/>
      <c r="AB141" s="203"/>
      <c r="AC141" s="203"/>
      <c r="AD141" s="203"/>
      <c r="AE141" s="203"/>
      <c r="AF141" s="203"/>
      <c r="AG141" s="203"/>
      <c r="AH141" s="203"/>
      <c r="AI141" s="203"/>
      <c r="AJ141" s="203"/>
      <c r="AK141" s="203"/>
      <c r="AL141" s="203"/>
      <c r="AM141" s="203"/>
      <c r="AN141" s="203"/>
      <c r="AO141" s="203"/>
      <c r="AP141" s="203"/>
      <c r="AQ141" s="203"/>
      <c r="AR141" s="203"/>
      <c r="AS141" s="203"/>
      <c r="AT141" s="203"/>
      <c r="AU141" s="203"/>
      <c r="AV141" s="203"/>
      <c r="AW141" s="203"/>
      <c r="AX141" s="203"/>
      <c r="AY141" s="203"/>
      <c r="AZ141" s="203"/>
      <c r="BA141" s="203"/>
      <c r="BB141" s="203"/>
      <c r="BC141" s="203"/>
      <c r="BD141" s="203"/>
      <c r="BE141" s="203"/>
      <c r="BF141" s="203"/>
      <c r="BG141" s="203"/>
      <c r="BH141" s="203"/>
      <c r="BI141" s="203"/>
      <c r="BJ141" s="203"/>
      <c r="BK141" s="203"/>
      <c r="BL141" s="203"/>
      <c r="BM141" s="203"/>
      <c r="BN141" s="203"/>
      <c r="BO141" s="203"/>
      <c r="BP141" s="203"/>
      <c r="BQ141" s="203"/>
      <c r="BR141" s="203"/>
      <c r="BS141" s="203"/>
      <c r="BT141" s="203"/>
      <c r="BU141" s="203"/>
      <c r="BV141" s="203"/>
      <c r="BW141" s="203"/>
      <c r="BX141" s="2821"/>
      <c r="BY141" s="2821"/>
      <c r="BZ141" s="2821"/>
      <c r="CG141" s="2829"/>
      <c r="CH141" s="2829"/>
      <c r="CI141" s="2829"/>
      <c r="CJ141" s="2829"/>
      <c r="CK141" s="2829"/>
      <c r="CL141" s="2829"/>
      <c r="CM141" s="2829"/>
    </row>
    <row r="142" spans="1:91" s="2822" customFormat="1" ht="16.399999999999999" customHeight="1" x14ac:dyDescent="0.25">
      <c r="A142" s="779" t="s">
        <v>1890</v>
      </c>
      <c r="B142" s="1271"/>
      <c r="C142" s="1649"/>
      <c r="D142" s="220"/>
      <c r="E142" s="220"/>
      <c r="F142" s="220"/>
      <c r="G142" s="209"/>
      <c r="H142" s="209"/>
      <c r="I142" s="209"/>
      <c r="J142" s="209"/>
      <c r="K142" s="209"/>
      <c r="L142" s="209"/>
      <c r="M142" s="209"/>
      <c r="N142" s="209"/>
      <c r="O142" s="209"/>
      <c r="P142" s="209"/>
      <c r="Q142" s="209"/>
      <c r="R142" s="209"/>
      <c r="S142" s="209"/>
      <c r="T142" s="209"/>
      <c r="U142" s="209"/>
      <c r="V142" s="209"/>
      <c r="W142" s="220"/>
      <c r="X142" s="203"/>
      <c r="Y142" s="203"/>
      <c r="Z142" s="203"/>
      <c r="AA142" s="203"/>
      <c r="AB142" s="203"/>
      <c r="AC142" s="203"/>
      <c r="AD142" s="203"/>
      <c r="AE142" s="203"/>
      <c r="AF142" s="203"/>
      <c r="AG142" s="203"/>
      <c r="AH142" s="203"/>
      <c r="AI142" s="203"/>
      <c r="AJ142" s="203"/>
      <c r="AK142" s="203"/>
      <c r="AL142" s="203"/>
      <c r="AM142" s="203"/>
      <c r="AN142" s="203"/>
      <c r="AO142" s="203"/>
      <c r="AP142" s="203"/>
      <c r="AQ142" s="203"/>
      <c r="AR142" s="203"/>
      <c r="AS142" s="203"/>
      <c r="AT142" s="203"/>
      <c r="AU142" s="203"/>
      <c r="AV142" s="203"/>
      <c r="AW142" s="203"/>
      <c r="AX142" s="203"/>
      <c r="AY142" s="203"/>
      <c r="AZ142" s="203"/>
      <c r="BA142" s="203"/>
      <c r="BB142" s="203"/>
      <c r="BC142" s="203"/>
      <c r="BD142" s="203"/>
      <c r="BE142" s="203"/>
      <c r="BF142" s="203"/>
      <c r="BG142" s="203"/>
      <c r="BH142" s="203"/>
      <c r="BI142" s="203"/>
      <c r="BJ142" s="203"/>
      <c r="BK142" s="203"/>
      <c r="BL142" s="203"/>
      <c r="BM142" s="203"/>
      <c r="BN142" s="203"/>
      <c r="BO142" s="203"/>
      <c r="BP142" s="203"/>
      <c r="BQ142" s="203"/>
      <c r="BR142" s="203"/>
      <c r="BS142" s="203"/>
      <c r="BT142" s="203"/>
      <c r="BU142" s="203"/>
      <c r="BV142" s="203"/>
      <c r="BW142" s="203"/>
      <c r="BX142" s="2821"/>
      <c r="BY142" s="2821"/>
      <c r="BZ142" s="2821"/>
      <c r="CG142" s="2829"/>
      <c r="CH142" s="2829"/>
      <c r="CI142" s="2829"/>
      <c r="CJ142" s="2829"/>
      <c r="CK142" s="2829"/>
      <c r="CL142" s="2829"/>
      <c r="CM142" s="2829"/>
    </row>
    <row r="143" spans="1:91" s="2822" customFormat="1" ht="16.399999999999999" customHeight="1" x14ac:dyDescent="0.25">
      <c r="A143" s="779" t="s">
        <v>1891</v>
      </c>
      <c r="B143" s="1271"/>
      <c r="C143" s="1649"/>
      <c r="D143" s="220"/>
      <c r="E143" s="220"/>
      <c r="F143" s="220"/>
      <c r="G143" s="209"/>
      <c r="H143" s="209"/>
      <c r="I143" s="209"/>
      <c r="J143" s="209"/>
      <c r="K143" s="209"/>
      <c r="L143" s="209"/>
      <c r="M143" s="209"/>
      <c r="N143" s="209"/>
      <c r="O143" s="209"/>
      <c r="P143" s="209"/>
      <c r="Q143" s="209"/>
      <c r="R143" s="209"/>
      <c r="S143" s="209"/>
      <c r="T143" s="209"/>
      <c r="U143" s="209"/>
      <c r="V143" s="209"/>
      <c r="W143" s="220"/>
      <c r="X143" s="203"/>
      <c r="Y143" s="203"/>
      <c r="Z143" s="203"/>
      <c r="AA143" s="203"/>
      <c r="AB143" s="203"/>
      <c r="AC143" s="203"/>
      <c r="AD143" s="203"/>
      <c r="AE143" s="203"/>
      <c r="AF143" s="203"/>
      <c r="AG143" s="203"/>
      <c r="AH143" s="203"/>
      <c r="AI143" s="203"/>
      <c r="AJ143" s="203"/>
      <c r="AK143" s="203"/>
      <c r="AL143" s="203"/>
      <c r="AM143" s="203"/>
      <c r="AN143" s="203"/>
      <c r="AO143" s="203"/>
      <c r="AP143" s="203"/>
      <c r="AQ143" s="203"/>
      <c r="AR143" s="203"/>
      <c r="AS143" s="203"/>
      <c r="AT143" s="203"/>
      <c r="AU143" s="203"/>
      <c r="AV143" s="203"/>
      <c r="AW143" s="203"/>
      <c r="AX143" s="203"/>
      <c r="AY143" s="203"/>
      <c r="AZ143" s="203"/>
      <c r="BA143" s="203"/>
      <c r="BB143" s="203"/>
      <c r="BC143" s="203"/>
      <c r="BD143" s="203"/>
      <c r="BE143" s="203"/>
      <c r="BF143" s="203"/>
      <c r="BG143" s="203"/>
      <c r="BH143" s="203"/>
      <c r="BI143" s="203"/>
      <c r="BJ143" s="203"/>
      <c r="BK143" s="203"/>
      <c r="BL143" s="203"/>
      <c r="BM143" s="203"/>
      <c r="BN143" s="203"/>
      <c r="BO143" s="203"/>
      <c r="BP143" s="203"/>
      <c r="BQ143" s="203"/>
      <c r="BR143" s="203"/>
      <c r="BS143" s="203"/>
      <c r="BT143" s="203"/>
      <c r="BU143" s="203"/>
      <c r="BV143" s="203"/>
      <c r="BW143" s="203"/>
      <c r="BX143" s="2821"/>
      <c r="BY143" s="2821"/>
      <c r="BZ143" s="2821"/>
      <c r="CG143" s="2829"/>
      <c r="CH143" s="2829"/>
      <c r="CI143" s="2829"/>
      <c r="CJ143" s="2829"/>
      <c r="CK143" s="2829"/>
      <c r="CL143" s="2829"/>
      <c r="CM143" s="2829"/>
    </row>
    <row r="144" spans="1:91" s="2822" customFormat="1" ht="16.399999999999999" customHeight="1" x14ac:dyDescent="0.25">
      <c r="A144" s="3080" t="s">
        <v>36</v>
      </c>
      <c r="B144" s="2582">
        <f>SUM(B132:B143)</f>
        <v>0</v>
      </c>
      <c r="C144" s="220"/>
      <c r="D144" s="220"/>
      <c r="E144" s="220"/>
      <c r="F144" s="220"/>
      <c r="G144" s="209"/>
      <c r="H144" s="209"/>
      <c r="I144" s="209"/>
      <c r="J144" s="209"/>
      <c r="K144" s="209"/>
      <c r="L144" s="209"/>
      <c r="M144" s="209"/>
      <c r="N144" s="209"/>
      <c r="O144" s="209"/>
      <c r="P144" s="209"/>
      <c r="Q144" s="209"/>
      <c r="R144" s="209"/>
      <c r="S144" s="209"/>
      <c r="T144" s="209"/>
      <c r="U144" s="209"/>
      <c r="V144" s="209"/>
      <c r="W144" s="220"/>
      <c r="X144" s="203"/>
      <c r="Y144" s="203"/>
      <c r="Z144" s="203"/>
      <c r="AA144" s="203"/>
      <c r="AB144" s="203"/>
      <c r="AC144" s="203"/>
      <c r="AD144" s="203"/>
      <c r="AE144" s="203"/>
      <c r="AF144" s="203"/>
      <c r="AG144" s="203"/>
      <c r="AH144" s="203"/>
      <c r="AI144" s="203"/>
      <c r="AJ144" s="203"/>
      <c r="AK144" s="203"/>
      <c r="AL144" s="203"/>
      <c r="AM144" s="203"/>
      <c r="AN144" s="203"/>
      <c r="AO144" s="203"/>
      <c r="AP144" s="203"/>
      <c r="AQ144" s="203"/>
      <c r="AR144" s="203"/>
      <c r="AS144" s="203"/>
      <c r="AT144" s="203"/>
      <c r="AU144" s="203"/>
      <c r="AV144" s="203"/>
      <c r="AW144" s="203"/>
      <c r="AX144" s="203"/>
      <c r="AY144" s="203"/>
      <c r="AZ144" s="203"/>
      <c r="BA144" s="203"/>
      <c r="BB144" s="203"/>
      <c r="BC144" s="203"/>
      <c r="BD144" s="203"/>
      <c r="BE144" s="203"/>
      <c r="BF144" s="203"/>
      <c r="BG144" s="203"/>
      <c r="BH144" s="203"/>
      <c r="BI144" s="203"/>
      <c r="BJ144" s="203"/>
      <c r="BK144" s="203"/>
      <c r="BL144" s="203"/>
      <c r="BM144" s="203"/>
      <c r="BN144" s="203"/>
      <c r="BO144" s="203"/>
      <c r="BP144" s="203"/>
      <c r="BQ144" s="203"/>
      <c r="BR144" s="203"/>
      <c r="BS144" s="203"/>
      <c r="BT144" s="203"/>
      <c r="BU144" s="203"/>
      <c r="BV144" s="203"/>
      <c r="BW144" s="203"/>
      <c r="BX144" s="2821"/>
      <c r="BY144" s="2821"/>
      <c r="BZ144" s="2821"/>
      <c r="CG144" s="2829"/>
      <c r="CH144" s="2829"/>
      <c r="CI144" s="2829"/>
      <c r="CJ144" s="2829"/>
      <c r="CK144" s="2829"/>
      <c r="CL144" s="2829"/>
      <c r="CM144" s="2829"/>
    </row>
    <row r="145" spans="1:91" s="2822" customFormat="1" ht="32.15" customHeight="1" x14ac:dyDescent="0.3">
      <c r="A145" s="140" t="s">
        <v>1892</v>
      </c>
      <c r="B145" s="570"/>
      <c r="C145" s="570"/>
      <c r="D145" s="220"/>
      <c r="E145" s="3081"/>
      <c r="F145" s="220"/>
      <c r="G145" s="3082"/>
      <c r="H145" s="209"/>
      <c r="I145" s="209"/>
      <c r="J145" s="209"/>
      <c r="K145" s="209"/>
      <c r="L145" s="209"/>
      <c r="M145" s="1281"/>
      <c r="N145" s="1281"/>
      <c r="O145" s="1281"/>
      <c r="P145" s="209"/>
      <c r="Q145" s="209"/>
      <c r="R145" s="209"/>
      <c r="S145" s="209"/>
      <c r="T145" s="209"/>
      <c r="U145" s="209"/>
      <c r="V145" s="209"/>
      <c r="W145" s="220"/>
      <c r="X145" s="203"/>
      <c r="Y145" s="203"/>
      <c r="Z145" s="203"/>
      <c r="AA145" s="203"/>
      <c r="AB145" s="203"/>
      <c r="AC145" s="203"/>
      <c r="AD145" s="203"/>
      <c r="AE145" s="203"/>
      <c r="AF145" s="203"/>
      <c r="AG145" s="203"/>
      <c r="AH145" s="203"/>
      <c r="AI145" s="203"/>
      <c r="AJ145" s="203"/>
      <c r="AK145" s="203"/>
      <c r="AL145" s="203"/>
      <c r="AM145" s="203"/>
      <c r="AN145" s="203"/>
      <c r="AO145" s="203"/>
      <c r="AP145" s="203"/>
      <c r="AQ145" s="203"/>
      <c r="AR145" s="203"/>
      <c r="AS145" s="203"/>
      <c r="AT145" s="203"/>
      <c r="AU145" s="203"/>
      <c r="AV145" s="203"/>
      <c r="AW145" s="203"/>
      <c r="AX145" s="203"/>
      <c r="AY145" s="203"/>
      <c r="AZ145" s="203"/>
      <c r="BA145" s="203"/>
      <c r="BB145" s="203"/>
      <c r="BC145" s="203"/>
      <c r="BD145" s="203"/>
      <c r="BE145" s="203"/>
      <c r="BF145" s="203"/>
      <c r="BG145" s="203"/>
      <c r="BH145" s="203"/>
      <c r="BI145" s="203"/>
      <c r="BJ145" s="203"/>
      <c r="BK145" s="203"/>
      <c r="BL145" s="203"/>
      <c r="BM145" s="203"/>
      <c r="BN145" s="203"/>
      <c r="BO145" s="203"/>
      <c r="BP145" s="203"/>
      <c r="BQ145" s="203"/>
      <c r="BR145" s="203"/>
      <c r="BS145" s="203"/>
      <c r="BT145" s="203"/>
      <c r="BU145" s="203"/>
      <c r="BV145" s="203"/>
      <c r="BW145" s="203"/>
      <c r="BX145" s="203"/>
      <c r="BY145" s="203"/>
      <c r="BZ145" s="203"/>
      <c r="CG145" s="2829"/>
      <c r="CH145" s="2829"/>
      <c r="CI145" s="2829"/>
      <c r="CJ145" s="2829"/>
      <c r="CK145" s="2829"/>
      <c r="CL145" s="2829"/>
      <c r="CM145" s="2829"/>
    </row>
    <row r="146" spans="1:91" s="2822" customFormat="1" ht="25.4" customHeight="1" x14ac:dyDescent="0.3">
      <c r="A146" s="3083" t="s">
        <v>1893</v>
      </c>
      <c r="B146" s="3084"/>
      <c r="C146" s="3084"/>
      <c r="D146" s="3085"/>
      <c r="E146" s="2902" t="s">
        <v>1894</v>
      </c>
      <c r="F146" s="2902" t="s">
        <v>1895</v>
      </c>
      <c r="G146" s="3086"/>
      <c r="H146" s="1328"/>
      <c r="I146" s="1328"/>
      <c r="J146" s="1328"/>
      <c r="K146" s="1328"/>
      <c r="L146" s="209"/>
      <c r="M146" s="209"/>
      <c r="N146" s="209"/>
      <c r="O146" s="209"/>
      <c r="P146" s="209"/>
      <c r="Q146" s="209"/>
      <c r="R146" s="209"/>
      <c r="S146" s="209"/>
      <c r="T146" s="2877"/>
      <c r="U146" s="2877"/>
      <c r="V146" s="2877"/>
      <c r="W146" s="2826"/>
      <c r="X146" s="203"/>
      <c r="Y146" s="203"/>
      <c r="Z146" s="203"/>
      <c r="AA146" s="203"/>
      <c r="AB146" s="203"/>
      <c r="AC146" s="203"/>
      <c r="AD146" s="203"/>
      <c r="AE146" s="203"/>
      <c r="AF146" s="203"/>
      <c r="AG146" s="203"/>
      <c r="AH146" s="203"/>
      <c r="AI146" s="203"/>
      <c r="AJ146" s="203"/>
      <c r="AK146" s="203"/>
      <c r="AL146" s="203"/>
      <c r="AM146" s="203"/>
      <c r="AN146" s="203"/>
      <c r="AO146" s="203"/>
      <c r="AP146" s="203"/>
      <c r="AQ146" s="203"/>
      <c r="AR146" s="203"/>
      <c r="AS146" s="203"/>
      <c r="AT146" s="203"/>
      <c r="AU146" s="203"/>
      <c r="AV146" s="203"/>
      <c r="AW146" s="203"/>
      <c r="AX146" s="203"/>
      <c r="AY146" s="203"/>
      <c r="AZ146" s="203"/>
      <c r="BA146" s="203"/>
      <c r="BB146" s="203"/>
      <c r="BC146" s="203"/>
      <c r="BD146" s="203"/>
      <c r="BE146" s="203"/>
      <c r="BF146" s="203"/>
      <c r="BG146" s="203"/>
      <c r="BH146" s="203"/>
      <c r="BI146" s="203"/>
      <c r="BJ146" s="203"/>
      <c r="BK146" s="203"/>
      <c r="BL146" s="203"/>
      <c r="BM146" s="203"/>
      <c r="BN146" s="203"/>
      <c r="BO146" s="203"/>
      <c r="BP146" s="203"/>
      <c r="BQ146" s="203"/>
      <c r="BR146" s="203"/>
      <c r="BS146" s="203"/>
      <c r="BT146" s="203"/>
      <c r="BU146" s="203"/>
      <c r="BV146" s="203"/>
      <c r="BW146" s="203"/>
      <c r="BX146" s="2821"/>
      <c r="BY146" s="2821"/>
      <c r="BZ146" s="2821"/>
      <c r="CG146" s="2829"/>
      <c r="CH146" s="2829"/>
      <c r="CI146" s="2829"/>
      <c r="CJ146" s="2829"/>
      <c r="CK146" s="2829"/>
      <c r="CL146" s="2829"/>
      <c r="CM146" s="2829"/>
    </row>
    <row r="147" spans="1:91" s="2822" customFormat="1" ht="16.399999999999999" customHeight="1" x14ac:dyDescent="0.25">
      <c r="A147" s="2902" t="s">
        <v>1896</v>
      </c>
      <c r="B147" s="3087" t="s">
        <v>1897</v>
      </c>
      <c r="C147" s="3088"/>
      <c r="D147" s="3089"/>
      <c r="E147" s="3090"/>
      <c r="F147" s="3090"/>
      <c r="G147" s="2562" t="str">
        <f>CA147</f>
        <v/>
      </c>
      <c r="H147" s="1606"/>
      <c r="I147" s="1606"/>
      <c r="J147" s="1606"/>
      <c r="K147" s="1606"/>
      <c r="L147" s="1606"/>
      <c r="M147" s="1606"/>
      <c r="N147" s="1606"/>
      <c r="O147" s="1606"/>
      <c r="P147" s="1606"/>
      <c r="Q147" s="1606"/>
      <c r="R147" s="1606"/>
      <c r="S147" s="209"/>
      <c r="T147" s="2877"/>
      <c r="U147" s="2877"/>
      <c r="V147" s="2877"/>
      <c r="W147" s="2826"/>
      <c r="X147" s="203"/>
      <c r="Y147" s="203"/>
      <c r="Z147" s="203"/>
      <c r="AA147" s="203"/>
      <c r="AB147" s="203"/>
      <c r="AC147" s="203"/>
      <c r="AD147" s="203"/>
      <c r="AE147" s="203"/>
      <c r="AF147" s="203"/>
      <c r="AG147" s="203"/>
      <c r="AH147" s="203"/>
      <c r="AI147" s="203"/>
      <c r="AJ147" s="203"/>
      <c r="AK147" s="203"/>
      <c r="AL147" s="203"/>
      <c r="AM147" s="203"/>
      <c r="AN147" s="203"/>
      <c r="AO147" s="203"/>
      <c r="AP147" s="203"/>
      <c r="AQ147" s="203"/>
      <c r="AR147" s="203"/>
      <c r="AS147" s="203"/>
      <c r="AT147" s="203"/>
      <c r="AU147" s="203"/>
      <c r="AV147" s="203"/>
      <c r="AW147" s="203"/>
      <c r="AX147" s="203"/>
      <c r="AY147" s="203"/>
      <c r="AZ147" s="203"/>
      <c r="BA147" s="203"/>
      <c r="BB147" s="203"/>
      <c r="BC147" s="203"/>
      <c r="BD147" s="203"/>
      <c r="BE147" s="203"/>
      <c r="BF147" s="203"/>
      <c r="BG147" s="203"/>
      <c r="BH147" s="203"/>
      <c r="BI147" s="203"/>
      <c r="BJ147" s="203"/>
      <c r="BK147" s="203"/>
      <c r="BL147" s="203"/>
      <c r="BM147" s="203"/>
      <c r="BN147" s="203"/>
      <c r="BO147" s="203"/>
      <c r="BP147" s="203"/>
      <c r="BQ147" s="203"/>
      <c r="BR147" s="203"/>
      <c r="BS147" s="203"/>
      <c r="BT147" s="203"/>
      <c r="BU147" s="203"/>
      <c r="BV147" s="203"/>
      <c r="BW147" s="203"/>
      <c r="BX147" s="2821"/>
      <c r="BY147" s="2821"/>
      <c r="BZ147" s="2821"/>
      <c r="CA147" s="2886" t="str">
        <f>IF(E147&lt;F147,"* El número de llamadas válidas NO DEBE ser mayor al total de llamadas.","")</f>
        <v/>
      </c>
      <c r="CG147" s="2887">
        <f>IF(E147&lt;F147,1,0)</f>
        <v>0</v>
      </c>
      <c r="CH147" s="2829"/>
      <c r="CI147" s="2829"/>
      <c r="CJ147" s="2829"/>
      <c r="CK147" s="2829"/>
      <c r="CL147" s="2829"/>
      <c r="CM147" s="2829"/>
    </row>
    <row r="148" spans="1:91" s="2822" customFormat="1" ht="32.15" customHeight="1" x14ac:dyDescent="0.3">
      <c r="A148" s="207" t="s">
        <v>1898</v>
      </c>
      <c r="B148" s="207"/>
      <c r="C148" s="207"/>
      <c r="D148" s="207"/>
      <c r="E148" s="207"/>
      <c r="F148" s="207"/>
      <c r="G148" s="2847"/>
      <c r="H148" s="2847"/>
      <c r="I148" s="2847"/>
      <c r="J148" s="2847"/>
      <c r="K148" s="2847"/>
      <c r="L148" s="3091"/>
      <c r="M148" s="209"/>
      <c r="N148" s="209"/>
      <c r="O148" s="209"/>
      <c r="P148" s="209"/>
      <c r="Q148" s="209"/>
      <c r="R148" s="204"/>
      <c r="S148" s="204"/>
      <c r="T148" s="204"/>
      <c r="U148" s="204"/>
      <c r="V148" s="204"/>
      <c r="W148" s="203"/>
      <c r="X148" s="203"/>
      <c r="Y148" s="203"/>
      <c r="Z148" s="203"/>
      <c r="AA148" s="203"/>
      <c r="AB148" s="203"/>
      <c r="AC148" s="203"/>
      <c r="AD148" s="203"/>
      <c r="AE148" s="203"/>
      <c r="AF148" s="203"/>
      <c r="AG148" s="203"/>
      <c r="AH148" s="203"/>
      <c r="AI148" s="203"/>
      <c r="AJ148" s="203"/>
      <c r="AK148" s="203"/>
      <c r="AL148" s="203"/>
      <c r="AM148" s="203"/>
      <c r="AN148" s="203"/>
      <c r="AO148" s="203"/>
      <c r="AP148" s="203"/>
      <c r="AQ148" s="203"/>
      <c r="AR148" s="203"/>
      <c r="AS148" s="203"/>
      <c r="AT148" s="203"/>
      <c r="AU148" s="203"/>
      <c r="AV148" s="203"/>
      <c r="AW148" s="203"/>
      <c r="AX148" s="203"/>
      <c r="AY148" s="203"/>
      <c r="AZ148" s="203"/>
      <c r="BA148" s="203"/>
      <c r="BB148" s="203"/>
      <c r="BC148" s="203"/>
      <c r="BD148" s="203"/>
      <c r="BE148" s="203"/>
      <c r="BF148" s="203"/>
      <c r="BG148" s="203"/>
      <c r="BH148" s="203"/>
      <c r="BI148" s="203"/>
      <c r="BJ148" s="203"/>
      <c r="BK148" s="203"/>
      <c r="BL148" s="203"/>
      <c r="BM148" s="203"/>
      <c r="BN148" s="203"/>
      <c r="BO148" s="203"/>
      <c r="BP148" s="203"/>
      <c r="BQ148" s="203"/>
      <c r="BR148" s="203"/>
      <c r="BS148" s="203"/>
      <c r="BT148" s="203"/>
      <c r="BU148" s="203"/>
      <c r="BV148" s="203"/>
      <c r="BW148" s="203"/>
      <c r="BX148" s="203"/>
      <c r="BY148" s="203"/>
      <c r="BZ148" s="203"/>
      <c r="CG148" s="2829"/>
      <c r="CH148" s="2829"/>
      <c r="CI148" s="2829"/>
      <c r="CJ148" s="2829"/>
      <c r="CK148" s="2829"/>
      <c r="CL148" s="2829"/>
      <c r="CM148" s="2829"/>
    </row>
    <row r="149" spans="1:91" s="2822" customFormat="1" ht="27" customHeight="1" x14ac:dyDescent="0.25">
      <c r="A149" s="3092" t="s">
        <v>1893</v>
      </c>
      <c r="B149" s="3093"/>
      <c r="C149" s="3094"/>
      <c r="D149" s="2546" t="s">
        <v>1899</v>
      </c>
      <c r="E149" s="2548"/>
      <c r="F149" s="2547"/>
      <c r="G149" s="2545" t="s">
        <v>178</v>
      </c>
      <c r="H149" s="2830" t="s">
        <v>1900</v>
      </c>
      <c r="I149" s="2830"/>
      <c r="J149" s="2725"/>
      <c r="K149" s="2724" t="s">
        <v>1901</v>
      </c>
      <c r="L149" s="2830"/>
      <c r="M149" s="2725"/>
      <c r="N149" s="204"/>
      <c r="O149" s="204"/>
      <c r="P149" s="204"/>
      <c r="Q149" s="204"/>
      <c r="R149" s="204"/>
      <c r="S149" s="204"/>
      <c r="T149" s="204"/>
      <c r="U149" s="204"/>
      <c r="V149" s="204"/>
      <c r="W149" s="204"/>
      <c r="X149" s="204"/>
      <c r="Y149" s="204"/>
      <c r="Z149" s="204"/>
      <c r="AA149" s="204"/>
      <c r="AB149" s="203"/>
      <c r="AC149" s="203"/>
      <c r="AD149" s="203"/>
      <c r="AE149" s="203"/>
      <c r="AF149" s="203"/>
      <c r="AG149" s="203"/>
      <c r="AH149" s="203"/>
      <c r="AI149" s="203"/>
      <c r="AJ149" s="203"/>
      <c r="AK149" s="203"/>
      <c r="AL149" s="203"/>
      <c r="AM149" s="203"/>
      <c r="AN149" s="203"/>
      <c r="AO149" s="203"/>
      <c r="AP149" s="203"/>
      <c r="AQ149" s="203"/>
      <c r="AR149" s="203"/>
      <c r="AS149" s="203"/>
      <c r="AT149" s="203"/>
      <c r="AU149" s="203"/>
      <c r="AV149" s="203"/>
      <c r="AW149" s="203"/>
      <c r="AX149" s="203"/>
      <c r="AY149" s="203"/>
      <c r="AZ149" s="203"/>
      <c r="BA149" s="203"/>
      <c r="BB149" s="203"/>
      <c r="BC149" s="203"/>
      <c r="BD149" s="203"/>
      <c r="BE149" s="203"/>
      <c r="BF149" s="203"/>
      <c r="BG149" s="203"/>
      <c r="BH149" s="203"/>
      <c r="BI149" s="203"/>
      <c r="BJ149" s="203"/>
      <c r="BK149" s="203"/>
      <c r="BL149" s="203"/>
      <c r="BM149" s="203"/>
      <c r="BN149" s="203"/>
      <c r="BO149" s="203"/>
      <c r="BP149" s="203"/>
      <c r="BQ149" s="203"/>
      <c r="BR149" s="203"/>
      <c r="BS149" s="203"/>
      <c r="BT149" s="203"/>
      <c r="BU149" s="203"/>
      <c r="BV149" s="203"/>
      <c r="BW149" s="203"/>
      <c r="BX149" s="2821"/>
      <c r="BY149" s="2821"/>
      <c r="BZ149" s="2821"/>
      <c r="CG149" s="2829"/>
      <c r="CH149" s="2829"/>
      <c r="CI149" s="2829"/>
      <c r="CJ149" s="2829"/>
      <c r="CK149" s="2829"/>
      <c r="CL149" s="2829"/>
      <c r="CM149" s="2829"/>
    </row>
    <row r="150" spans="1:91" s="2822" customFormat="1" ht="27" customHeight="1" x14ac:dyDescent="0.25">
      <c r="A150" s="3095"/>
      <c r="B150" s="3096"/>
      <c r="C150" s="3097"/>
      <c r="D150" s="2703" t="s">
        <v>36</v>
      </c>
      <c r="E150" s="1790" t="s">
        <v>1902</v>
      </c>
      <c r="F150" s="1760" t="s">
        <v>1903</v>
      </c>
      <c r="G150" s="2550"/>
      <c r="H150" s="1790" t="s">
        <v>1904</v>
      </c>
      <c r="I150" s="1818" t="s">
        <v>1905</v>
      </c>
      <c r="J150" s="1760" t="s">
        <v>1906</v>
      </c>
      <c r="K150" s="1790" t="s">
        <v>1904</v>
      </c>
      <c r="L150" s="1818" t="s">
        <v>1905</v>
      </c>
      <c r="M150" s="1760" t="s">
        <v>1906</v>
      </c>
      <c r="N150" s="204"/>
      <c r="O150" s="204"/>
      <c r="P150" s="204"/>
      <c r="Q150" s="204"/>
      <c r="R150" s="204"/>
      <c r="S150" s="204"/>
      <c r="T150" s="204"/>
      <c r="U150" s="204"/>
      <c r="V150" s="204"/>
      <c r="W150" s="204"/>
      <c r="X150" s="204"/>
      <c r="Y150" s="204"/>
      <c r="Z150" s="204"/>
      <c r="AA150" s="204"/>
      <c r="AB150" s="203"/>
      <c r="AC150" s="203"/>
      <c r="AD150" s="203"/>
      <c r="AE150" s="203"/>
      <c r="AF150" s="203"/>
      <c r="AG150" s="203"/>
      <c r="AH150" s="203"/>
      <c r="AI150" s="203"/>
      <c r="AJ150" s="203"/>
      <c r="AK150" s="203"/>
      <c r="AL150" s="203"/>
      <c r="AM150" s="203"/>
      <c r="AN150" s="203"/>
      <c r="AO150" s="203"/>
      <c r="AP150" s="203"/>
      <c r="AQ150" s="203"/>
      <c r="AR150" s="203"/>
      <c r="AS150" s="203"/>
      <c r="AT150" s="203"/>
      <c r="AU150" s="203"/>
      <c r="AV150" s="203"/>
      <c r="AW150" s="203"/>
      <c r="AX150" s="203"/>
      <c r="AY150" s="203"/>
      <c r="AZ150" s="203"/>
      <c r="BA150" s="203"/>
      <c r="BB150" s="203"/>
      <c r="BC150" s="203"/>
      <c r="BD150" s="203"/>
      <c r="BE150" s="203"/>
      <c r="BF150" s="203"/>
      <c r="BG150" s="203"/>
      <c r="BH150" s="203"/>
      <c r="BI150" s="203"/>
      <c r="BJ150" s="203"/>
      <c r="BK150" s="203"/>
      <c r="BL150" s="203"/>
      <c r="BM150" s="203"/>
      <c r="BN150" s="203"/>
      <c r="BO150" s="203"/>
      <c r="BP150" s="203"/>
      <c r="BQ150" s="203"/>
      <c r="BR150" s="203"/>
      <c r="BS150" s="203"/>
      <c r="BT150" s="203"/>
      <c r="BU150" s="203"/>
      <c r="BV150" s="203"/>
      <c r="BW150" s="203"/>
      <c r="BX150" s="2821"/>
      <c r="BY150" s="2821"/>
      <c r="BZ150" s="2821"/>
      <c r="CG150" s="2829"/>
      <c r="CH150" s="2829"/>
      <c r="CI150" s="2829"/>
      <c r="CJ150" s="2829"/>
      <c r="CK150" s="2829"/>
      <c r="CL150" s="2829"/>
      <c r="CM150" s="2829"/>
    </row>
    <row r="151" spans="1:91" s="2822" customFormat="1" ht="16.399999999999999" customHeight="1" x14ac:dyDescent="0.25">
      <c r="A151" s="2545" t="s">
        <v>1907</v>
      </c>
      <c r="B151" s="3098" t="s">
        <v>1908</v>
      </c>
      <c r="C151" s="3099"/>
      <c r="D151" s="1337">
        <f>SUM(E151+F151)</f>
        <v>0</v>
      </c>
      <c r="E151" s="1342"/>
      <c r="F151" s="1344"/>
      <c r="G151" s="1708"/>
      <c r="H151" s="1342"/>
      <c r="I151" s="1423"/>
      <c r="J151" s="1344"/>
      <c r="K151" s="1342"/>
      <c r="L151" s="1423"/>
      <c r="M151" s="1344"/>
      <c r="N151" s="2863"/>
      <c r="O151" s="1606"/>
      <c r="P151" s="1606"/>
      <c r="Q151" s="1606"/>
      <c r="R151" s="1606"/>
      <c r="S151" s="1606"/>
      <c r="T151" s="1606"/>
      <c r="U151" s="1606"/>
      <c r="V151" s="1606"/>
      <c r="W151" s="1606"/>
      <c r="X151" s="1606"/>
      <c r="Y151" s="1606"/>
      <c r="Z151" s="204"/>
      <c r="AA151" s="204"/>
      <c r="AB151" s="203"/>
      <c r="AC151" s="203"/>
      <c r="AD151" s="203"/>
      <c r="AE151" s="203"/>
      <c r="AF151" s="203"/>
      <c r="AG151" s="203"/>
      <c r="AH151" s="203"/>
      <c r="AI151" s="203"/>
      <c r="AJ151" s="203"/>
      <c r="AK151" s="203"/>
      <c r="AL151" s="203"/>
      <c r="AM151" s="203"/>
      <c r="AN151" s="203"/>
      <c r="AO151" s="203"/>
      <c r="AP151" s="203"/>
      <c r="AQ151" s="203"/>
      <c r="AR151" s="203"/>
      <c r="AS151" s="203"/>
      <c r="AT151" s="203"/>
      <c r="AU151" s="203"/>
      <c r="AV151" s="203"/>
      <c r="AW151" s="203"/>
      <c r="AX151" s="203"/>
      <c r="AY151" s="203"/>
      <c r="AZ151" s="203"/>
      <c r="BA151" s="203"/>
      <c r="BB151" s="203"/>
      <c r="BC151" s="203"/>
      <c r="BD151" s="203"/>
      <c r="BE151" s="203"/>
      <c r="BF151" s="203"/>
      <c r="BG151" s="203"/>
      <c r="BH151" s="203"/>
      <c r="BI151" s="203"/>
      <c r="BJ151" s="203"/>
      <c r="BK151" s="203"/>
      <c r="BL151" s="203"/>
      <c r="BM151" s="203"/>
      <c r="BN151" s="203"/>
      <c r="BO151" s="203"/>
      <c r="BP151" s="203"/>
      <c r="BQ151" s="203"/>
      <c r="BR151" s="203"/>
      <c r="BS151" s="203"/>
      <c r="BT151" s="203"/>
      <c r="BU151" s="203"/>
      <c r="BV151" s="203"/>
      <c r="BW151" s="203"/>
      <c r="BX151" s="2821"/>
      <c r="BY151" s="2821"/>
      <c r="BZ151" s="2821"/>
      <c r="CG151" s="2829"/>
      <c r="CH151" s="2829"/>
      <c r="CI151" s="2829">
        <v>0</v>
      </c>
      <c r="CJ151" s="2829"/>
      <c r="CK151" s="2829"/>
      <c r="CL151" s="2829"/>
      <c r="CM151" s="2829"/>
    </row>
    <row r="152" spans="1:91" s="2822" customFormat="1" ht="16.399999999999999" customHeight="1" x14ac:dyDescent="0.25">
      <c r="A152" s="2550"/>
      <c r="B152" s="3100" t="s">
        <v>1909</v>
      </c>
      <c r="C152" s="3101"/>
      <c r="D152" s="2787">
        <f>SUM(E152+F152)</f>
        <v>0</v>
      </c>
      <c r="E152" s="3102"/>
      <c r="F152" s="3103"/>
      <c r="G152" s="3104"/>
      <c r="H152" s="3102"/>
      <c r="I152" s="3105"/>
      <c r="J152" s="3103"/>
      <c r="K152" s="3102"/>
      <c r="L152" s="3105"/>
      <c r="M152" s="3103"/>
      <c r="N152" s="2863"/>
      <c r="O152" s="1606"/>
      <c r="P152" s="1606"/>
      <c r="Q152" s="1606"/>
      <c r="R152" s="1606"/>
      <c r="S152" s="1606"/>
      <c r="T152" s="1606"/>
      <c r="U152" s="1606"/>
      <c r="V152" s="1606"/>
      <c r="W152" s="1606"/>
      <c r="X152" s="1606"/>
      <c r="Y152" s="1606"/>
      <c r="Z152" s="204"/>
      <c r="AA152" s="204"/>
      <c r="AB152" s="203"/>
      <c r="AC152" s="203"/>
      <c r="AD152" s="203"/>
      <c r="AE152" s="203"/>
      <c r="AF152" s="203"/>
      <c r="AG152" s="203"/>
      <c r="AH152" s="203"/>
      <c r="AI152" s="203"/>
      <c r="AJ152" s="203"/>
      <c r="AK152" s="203"/>
      <c r="AL152" s="203"/>
      <c r="AM152" s="203"/>
      <c r="AN152" s="203"/>
      <c r="AO152" s="203"/>
      <c r="AP152" s="203"/>
      <c r="AQ152" s="203"/>
      <c r="AR152" s="203"/>
      <c r="AS152" s="203"/>
      <c r="AT152" s="203"/>
      <c r="AU152" s="203"/>
      <c r="AV152" s="203"/>
      <c r="AW152" s="203"/>
      <c r="AX152" s="203"/>
      <c r="AY152" s="203"/>
      <c r="AZ152" s="203"/>
      <c r="BA152" s="203"/>
      <c r="BB152" s="203"/>
      <c r="BC152" s="203"/>
      <c r="BD152" s="203"/>
      <c r="BE152" s="203"/>
      <c r="BF152" s="203"/>
      <c r="BG152" s="203"/>
      <c r="BH152" s="203"/>
      <c r="BI152" s="203"/>
      <c r="BJ152" s="203"/>
      <c r="BK152" s="203"/>
      <c r="BL152" s="203"/>
      <c r="BM152" s="203"/>
      <c r="BN152" s="203"/>
      <c r="BO152" s="203"/>
      <c r="BP152" s="203"/>
      <c r="BQ152" s="203"/>
      <c r="BR152" s="203"/>
      <c r="BS152" s="203"/>
      <c r="BT152" s="203"/>
      <c r="BU152" s="203"/>
      <c r="BV152" s="203"/>
      <c r="BW152" s="203"/>
      <c r="BX152" s="2821"/>
      <c r="BY152" s="2821"/>
      <c r="BZ152" s="2821"/>
      <c r="CG152" s="2829"/>
      <c r="CH152" s="2829"/>
      <c r="CI152" s="2829">
        <v>0</v>
      </c>
      <c r="CJ152" s="2829"/>
      <c r="CK152" s="2829"/>
      <c r="CL152" s="2829"/>
      <c r="CM152" s="2829"/>
    </row>
    <row r="153" spans="1:91" ht="32.15" customHeight="1" x14ac:dyDescent="0.35">
      <c r="A153" s="140" t="s">
        <v>1910</v>
      </c>
      <c r="B153" s="220"/>
      <c r="C153" s="1211"/>
      <c r="D153" s="1211"/>
      <c r="E153" s="1832"/>
      <c r="F153" s="220"/>
      <c r="G153" s="220"/>
      <c r="H153" s="220"/>
      <c r="I153" s="220"/>
      <c r="J153" s="220"/>
      <c r="K153" s="220"/>
      <c r="L153" s="220"/>
      <c r="M153" s="220"/>
      <c r="N153" s="209"/>
      <c r="O153" s="209"/>
      <c r="P153" s="209"/>
      <c r="Q153" s="209"/>
      <c r="R153" s="209"/>
      <c r="S153" s="209"/>
      <c r="T153" s="209"/>
      <c r="U153" s="209"/>
      <c r="V153" s="209"/>
      <c r="W153" s="204"/>
      <c r="X153" s="204"/>
      <c r="Y153" s="204"/>
      <c r="Z153" s="204"/>
      <c r="AA153" s="204"/>
      <c r="AB153" s="203"/>
      <c r="AC153" s="203"/>
      <c r="AD153" s="203"/>
      <c r="AE153" s="203"/>
      <c r="AF153" s="203"/>
      <c r="AG153" s="203"/>
      <c r="AH153" s="203"/>
      <c r="AI153" s="203"/>
      <c r="AJ153" s="203"/>
      <c r="AK153" s="203"/>
      <c r="AL153" s="203"/>
      <c r="AM153" s="203"/>
      <c r="AN153" s="203"/>
      <c r="AO153" s="203"/>
      <c r="AP153" s="203"/>
      <c r="AQ153" s="203"/>
      <c r="AR153" s="203"/>
      <c r="AS153" s="203"/>
      <c r="AT153" s="203"/>
      <c r="AU153" s="203"/>
      <c r="AV153" s="203"/>
      <c r="AW153" s="203"/>
      <c r="AX153" s="203"/>
      <c r="AY153" s="203"/>
      <c r="AZ153" s="203"/>
      <c r="BA153" s="203"/>
      <c r="BB153" s="203"/>
      <c r="BC153" s="203"/>
      <c r="BD153" s="203"/>
      <c r="BE153" s="203"/>
      <c r="BF153" s="203"/>
      <c r="BG153" s="203"/>
      <c r="BH153" s="203"/>
      <c r="BI153" s="203"/>
      <c r="BJ153" s="203"/>
      <c r="BK153" s="203"/>
      <c r="BL153" s="203"/>
      <c r="BM153" s="203"/>
      <c r="BN153" s="203"/>
      <c r="BO153" s="203"/>
      <c r="BP153" s="203"/>
      <c r="BQ153" s="203"/>
      <c r="BR153" s="203"/>
      <c r="BS153" s="203"/>
      <c r="BT153" s="203"/>
      <c r="BU153" s="203"/>
      <c r="BV153" s="203"/>
      <c r="BW153" s="203"/>
      <c r="BX153" s="203"/>
      <c r="BY153" s="203"/>
      <c r="BZ153" s="203"/>
      <c r="CA153" s="2822"/>
      <c r="CB153" s="2822"/>
      <c r="CC153" s="2822"/>
      <c r="CD153" s="2822"/>
      <c r="CE153" s="2822"/>
      <c r="CF153" s="2822"/>
      <c r="CG153" s="2829"/>
      <c r="CH153" s="2829"/>
      <c r="CI153" s="2829"/>
      <c r="CJ153" s="2829"/>
      <c r="CK153" s="2829"/>
      <c r="CL153" s="2829"/>
      <c r="CM153" s="2829"/>
    </row>
    <row r="154" spans="1:91" ht="58.4" customHeight="1" x14ac:dyDescent="0.35">
      <c r="A154" s="3106" t="s">
        <v>683</v>
      </c>
      <c r="B154" s="3107"/>
      <c r="C154" s="2902" t="s">
        <v>524</v>
      </c>
      <c r="D154" s="2902" t="s">
        <v>1638</v>
      </c>
      <c r="E154" s="1731" t="s">
        <v>1911</v>
      </c>
      <c r="F154" s="2851" t="s">
        <v>1812</v>
      </c>
      <c r="G154" s="209"/>
      <c r="H154" s="209"/>
      <c r="I154" s="209"/>
      <c r="J154" s="209"/>
      <c r="K154" s="209"/>
      <c r="L154" s="209"/>
      <c r="M154" s="209"/>
      <c r="N154" s="209"/>
      <c r="O154" s="209"/>
      <c r="P154" s="209"/>
      <c r="Q154" s="209"/>
      <c r="R154" s="209"/>
      <c r="S154" s="2877"/>
      <c r="T154" s="2877"/>
      <c r="U154" s="2877"/>
      <c r="V154" s="2877"/>
      <c r="W154" s="204"/>
      <c r="X154" s="204"/>
      <c r="Y154" s="204"/>
      <c r="Z154" s="204"/>
      <c r="AA154" s="204"/>
      <c r="AB154" s="203"/>
      <c r="AC154" s="203"/>
      <c r="AD154" s="203"/>
      <c r="AE154" s="203"/>
      <c r="AF154" s="203"/>
      <c r="AG154" s="203"/>
      <c r="AH154" s="203"/>
      <c r="AI154" s="203"/>
      <c r="AJ154" s="203"/>
      <c r="AK154" s="203"/>
      <c r="AL154" s="203"/>
      <c r="AM154" s="203"/>
      <c r="AN154" s="203"/>
      <c r="AO154" s="203"/>
      <c r="AP154" s="203"/>
      <c r="AQ154" s="203"/>
      <c r="AR154" s="203"/>
      <c r="AS154" s="203"/>
      <c r="AT154" s="203"/>
      <c r="AU154" s="203"/>
      <c r="AV154" s="203"/>
      <c r="AW154" s="203"/>
      <c r="AX154" s="203"/>
      <c r="AY154" s="203"/>
      <c r="AZ154" s="203"/>
      <c r="BA154" s="203"/>
      <c r="BB154" s="203"/>
      <c r="BC154" s="203"/>
      <c r="BD154" s="203"/>
      <c r="BE154" s="203"/>
      <c r="BF154" s="203"/>
      <c r="BG154" s="203"/>
      <c r="BH154" s="203"/>
      <c r="BI154" s="203"/>
      <c r="BJ154" s="203"/>
      <c r="BK154" s="203"/>
      <c r="BL154" s="203"/>
      <c r="BM154" s="203"/>
      <c r="BN154" s="203"/>
      <c r="BO154" s="203"/>
      <c r="BP154" s="203"/>
      <c r="BQ154" s="203"/>
      <c r="BR154" s="203"/>
      <c r="BS154" s="203"/>
      <c r="BT154" s="203"/>
      <c r="BU154" s="203"/>
      <c r="BV154" s="203"/>
      <c r="BW154" s="203"/>
      <c r="BX154" s="2821"/>
      <c r="BY154" s="2821"/>
      <c r="BZ154" s="2821"/>
      <c r="CA154" s="2822"/>
      <c r="CB154" s="2822"/>
      <c r="CC154" s="2822"/>
      <c r="CD154" s="2822"/>
      <c r="CE154" s="2822"/>
      <c r="CF154" s="2822"/>
      <c r="CG154" s="2829"/>
      <c r="CH154" s="2829"/>
      <c r="CI154" s="2829"/>
      <c r="CJ154" s="2829"/>
      <c r="CK154" s="2829"/>
      <c r="CL154" s="2829"/>
      <c r="CM154" s="2829"/>
    </row>
    <row r="155" spans="1:91" ht="16.399999999999999" customHeight="1" x14ac:dyDescent="0.35">
      <c r="A155" s="2545" t="s">
        <v>1912</v>
      </c>
      <c r="B155" s="2853" t="s">
        <v>1913</v>
      </c>
      <c r="C155" s="2906"/>
      <c r="D155" s="2739"/>
      <c r="E155" s="3108"/>
      <c r="F155" s="2752"/>
      <c r="G155" s="2863"/>
      <c r="H155" s="1606"/>
      <c r="I155" s="1606"/>
      <c r="J155" s="1606"/>
      <c r="K155" s="1606"/>
      <c r="L155" s="1606"/>
      <c r="M155" s="1606"/>
      <c r="N155" s="1606"/>
      <c r="O155" s="1606"/>
      <c r="P155" s="1606"/>
      <c r="Q155" s="1606"/>
      <c r="R155" s="1606"/>
      <c r="S155" s="2877"/>
      <c r="T155" s="2877"/>
      <c r="U155" s="2877"/>
      <c r="V155" s="2877"/>
      <c r="W155" s="204"/>
      <c r="X155" s="204"/>
      <c r="Y155" s="203"/>
      <c r="Z155" s="203"/>
      <c r="AA155" s="203"/>
      <c r="AB155" s="203"/>
      <c r="AC155" s="203"/>
      <c r="AD155" s="203"/>
      <c r="AE155" s="203"/>
      <c r="AF155" s="203"/>
      <c r="AG155" s="203"/>
      <c r="AH155" s="203"/>
      <c r="AI155" s="203"/>
      <c r="AJ155" s="203"/>
      <c r="AK155" s="203"/>
      <c r="AL155" s="203"/>
      <c r="AM155" s="203"/>
      <c r="AN155" s="203"/>
      <c r="AO155" s="203"/>
      <c r="AP155" s="203"/>
      <c r="AQ155" s="203"/>
      <c r="AR155" s="203"/>
      <c r="AS155" s="203"/>
      <c r="AT155" s="203"/>
      <c r="AU155" s="203"/>
      <c r="AV155" s="203"/>
      <c r="AW155" s="203"/>
      <c r="AX155" s="203"/>
      <c r="AY155" s="203"/>
      <c r="AZ155" s="203"/>
      <c r="BA155" s="203"/>
      <c r="BB155" s="203"/>
      <c r="BC155" s="203"/>
      <c r="BD155" s="203"/>
      <c r="BE155" s="203"/>
      <c r="BF155" s="203"/>
      <c r="BG155" s="203"/>
      <c r="BH155" s="203"/>
      <c r="BI155" s="203"/>
      <c r="BJ155" s="203"/>
      <c r="BK155" s="203"/>
      <c r="BL155" s="203"/>
      <c r="BM155" s="203"/>
      <c r="BN155" s="203"/>
      <c r="BO155" s="203"/>
      <c r="BP155" s="203"/>
      <c r="BQ155" s="203"/>
      <c r="BR155" s="203"/>
      <c r="BS155" s="203"/>
      <c r="BT155" s="203"/>
      <c r="BU155" s="203"/>
      <c r="BV155" s="203"/>
      <c r="BW155" s="203"/>
      <c r="BX155" s="2821"/>
      <c r="BY155" s="2821"/>
      <c r="BZ155" s="2821"/>
      <c r="CA155" s="2822"/>
      <c r="CB155" s="2822"/>
      <c r="CC155" s="2822"/>
      <c r="CD155" s="2822"/>
      <c r="CE155" s="2822"/>
      <c r="CF155" s="2822"/>
      <c r="CG155" s="2829">
        <v>0</v>
      </c>
      <c r="CH155" s="2829"/>
      <c r="CI155" s="2829"/>
      <c r="CJ155" s="2829"/>
      <c r="CK155" s="2829"/>
      <c r="CL155" s="2829"/>
      <c r="CM155" s="2829"/>
    </row>
    <row r="156" spans="1:91" ht="16.399999999999999" customHeight="1" x14ac:dyDescent="0.35">
      <c r="A156" s="2550"/>
      <c r="B156" s="1541" t="s">
        <v>1914</v>
      </c>
      <c r="C156" s="195"/>
      <c r="D156" s="84"/>
      <c r="E156" s="3109"/>
      <c r="F156" s="1247"/>
      <c r="G156" s="2863"/>
      <c r="H156" s="1606"/>
      <c r="I156" s="1606"/>
      <c r="J156" s="1606"/>
      <c r="K156" s="1606"/>
      <c r="L156" s="1606"/>
      <c r="M156" s="1606"/>
      <c r="N156" s="1606"/>
      <c r="O156" s="1606"/>
      <c r="P156" s="1606"/>
      <c r="Q156" s="1606"/>
      <c r="R156" s="1606"/>
      <c r="S156" s="2877"/>
      <c r="T156" s="2877"/>
      <c r="U156" s="2877"/>
      <c r="V156" s="2877"/>
      <c r="W156" s="204"/>
      <c r="X156" s="204"/>
      <c r="Y156" s="203"/>
      <c r="Z156" s="203"/>
      <c r="AA156" s="203"/>
      <c r="AB156" s="203"/>
      <c r="AC156" s="203"/>
      <c r="AD156" s="203"/>
      <c r="AE156" s="203"/>
      <c r="AF156" s="203"/>
      <c r="AG156" s="203"/>
      <c r="AH156" s="203"/>
      <c r="AI156" s="203"/>
      <c r="AJ156" s="203"/>
      <c r="AK156" s="203"/>
      <c r="AL156" s="203"/>
      <c r="AM156" s="203"/>
      <c r="AN156" s="203"/>
      <c r="AO156" s="203"/>
      <c r="AP156" s="203"/>
      <c r="AQ156" s="203"/>
      <c r="AR156" s="203"/>
      <c r="AS156" s="203"/>
      <c r="AT156" s="203"/>
      <c r="AU156" s="203"/>
      <c r="AV156" s="203"/>
      <c r="AW156" s="203"/>
      <c r="AX156" s="203"/>
      <c r="AY156" s="203"/>
      <c r="AZ156" s="203"/>
      <c r="BA156" s="203"/>
      <c r="BB156" s="203"/>
      <c r="BC156" s="203"/>
      <c r="BD156" s="203"/>
      <c r="BE156" s="203"/>
      <c r="BF156" s="203"/>
      <c r="BG156" s="203"/>
      <c r="BH156" s="203"/>
      <c r="BI156" s="203"/>
      <c r="BJ156" s="203"/>
      <c r="BK156" s="203"/>
      <c r="BL156" s="203"/>
      <c r="BM156" s="203"/>
      <c r="BN156" s="203"/>
      <c r="BO156" s="203"/>
      <c r="BP156" s="203"/>
      <c r="BQ156" s="203"/>
      <c r="BR156" s="203"/>
      <c r="BS156" s="203"/>
      <c r="BT156" s="203"/>
      <c r="BU156" s="203"/>
      <c r="BV156" s="203"/>
      <c r="BW156" s="203"/>
      <c r="BX156" s="2821"/>
      <c r="BY156" s="2821"/>
      <c r="BZ156" s="2821"/>
      <c r="CA156" s="2822"/>
      <c r="CB156" s="2822"/>
      <c r="CC156" s="2822"/>
      <c r="CD156" s="2822"/>
      <c r="CE156" s="2822"/>
      <c r="CF156" s="2822"/>
      <c r="CG156" s="2829">
        <v>0</v>
      </c>
      <c r="CH156" s="2829"/>
      <c r="CI156" s="2829"/>
      <c r="CJ156" s="2829"/>
      <c r="CK156" s="2829"/>
      <c r="CL156" s="2829"/>
      <c r="CM156" s="2829"/>
    </row>
    <row r="157" spans="1:91" ht="16.399999999999999" customHeight="1" x14ac:dyDescent="0.35">
      <c r="A157" s="3110" t="s">
        <v>1915</v>
      </c>
      <c r="B157" s="2855" t="s">
        <v>1913</v>
      </c>
      <c r="C157" s="3090"/>
      <c r="D157" s="1862"/>
      <c r="E157" s="3111"/>
      <c r="F157" s="3112"/>
      <c r="G157" s="2863"/>
      <c r="H157" s="1606"/>
      <c r="I157" s="1606"/>
      <c r="J157" s="1606"/>
      <c r="K157" s="1606"/>
      <c r="L157" s="1606"/>
      <c r="M157" s="1606"/>
      <c r="N157" s="1606"/>
      <c r="O157" s="1606"/>
      <c r="P157" s="1606"/>
      <c r="Q157" s="1606"/>
      <c r="R157" s="1606"/>
      <c r="S157" s="2877"/>
      <c r="T157" s="2877"/>
      <c r="U157" s="2877"/>
      <c r="V157" s="2877"/>
      <c r="W157" s="204"/>
      <c r="X157" s="204"/>
      <c r="Y157" s="203"/>
      <c r="Z157" s="203"/>
      <c r="AA157" s="203"/>
      <c r="AB157" s="203"/>
      <c r="AC157" s="203"/>
      <c r="AD157" s="203"/>
      <c r="AE157" s="203"/>
      <c r="AF157" s="203"/>
      <c r="AG157" s="203"/>
      <c r="AH157" s="203"/>
      <c r="AI157" s="203"/>
      <c r="AJ157" s="203"/>
      <c r="AK157" s="203"/>
      <c r="AL157" s="203"/>
      <c r="AM157" s="203"/>
      <c r="AN157" s="203"/>
      <c r="AO157" s="203"/>
      <c r="AP157" s="203"/>
      <c r="AQ157" s="203"/>
      <c r="AR157" s="203"/>
      <c r="AS157" s="203"/>
      <c r="AT157" s="203"/>
      <c r="AU157" s="203"/>
      <c r="AV157" s="203"/>
      <c r="AW157" s="203"/>
      <c r="AX157" s="203"/>
      <c r="AY157" s="203"/>
      <c r="AZ157" s="203"/>
      <c r="BA157" s="203"/>
      <c r="BB157" s="203"/>
      <c r="BC157" s="203"/>
      <c r="BD157" s="203"/>
      <c r="BE157" s="203"/>
      <c r="BF157" s="203"/>
      <c r="BG157" s="203"/>
      <c r="BH157" s="203"/>
      <c r="BI157" s="203"/>
      <c r="BJ157" s="203"/>
      <c r="BK157" s="203"/>
      <c r="BL157" s="203"/>
      <c r="BM157" s="203"/>
      <c r="BN157" s="203"/>
      <c r="BO157" s="203"/>
      <c r="BP157" s="203"/>
      <c r="BQ157" s="203"/>
      <c r="BR157" s="203"/>
      <c r="BS157" s="203"/>
      <c r="BT157" s="203"/>
      <c r="BU157" s="203"/>
      <c r="BV157" s="203"/>
      <c r="BW157" s="203"/>
      <c r="BX157" s="2821"/>
      <c r="BY157" s="2821"/>
      <c r="BZ157" s="2821"/>
      <c r="CA157" s="2822"/>
      <c r="CB157" s="2822"/>
      <c r="CC157" s="2822"/>
      <c r="CD157" s="2822"/>
      <c r="CE157" s="2822"/>
      <c r="CF157" s="2822"/>
      <c r="CG157" s="2829">
        <v>0</v>
      </c>
      <c r="CH157" s="2829"/>
      <c r="CI157" s="2829"/>
      <c r="CJ157" s="2829"/>
      <c r="CK157" s="2829"/>
      <c r="CL157" s="2829"/>
      <c r="CM157" s="2829"/>
    </row>
    <row r="158" spans="1:91" ht="16.399999999999999" customHeight="1" x14ac:dyDescent="0.35">
      <c r="A158" s="2545" t="s">
        <v>1916</v>
      </c>
      <c r="B158" s="2853" t="s">
        <v>173</v>
      </c>
      <c r="C158" s="2906"/>
      <c r="D158" s="1276"/>
      <c r="E158" s="3113"/>
      <c r="F158" s="1277"/>
      <c r="G158" s="2863"/>
      <c r="H158" s="1606"/>
      <c r="I158" s="1606"/>
      <c r="J158" s="1606"/>
      <c r="K158" s="1606"/>
      <c r="L158" s="1606"/>
      <c r="M158" s="1606"/>
      <c r="N158" s="1606"/>
      <c r="O158" s="1606"/>
      <c r="P158" s="1606"/>
      <c r="Q158" s="1606"/>
      <c r="R158" s="1606"/>
      <c r="S158" s="2877"/>
      <c r="T158" s="2877"/>
      <c r="U158" s="2877"/>
      <c r="V158" s="2877"/>
      <c r="W158" s="204"/>
      <c r="X158" s="204"/>
      <c r="Y158" s="203"/>
      <c r="Z158" s="203"/>
      <c r="AA158" s="203"/>
      <c r="AB158" s="203"/>
      <c r="AC158" s="203"/>
      <c r="AD158" s="203"/>
      <c r="AE158" s="203"/>
      <c r="AF158" s="203"/>
      <c r="AG158" s="203"/>
      <c r="AH158" s="203"/>
      <c r="AI158" s="203"/>
      <c r="AJ158" s="203"/>
      <c r="AK158" s="203"/>
      <c r="AL158" s="203"/>
      <c r="AM158" s="203"/>
      <c r="AN158" s="203"/>
      <c r="AO158" s="203"/>
      <c r="AP158" s="203"/>
      <c r="AQ158" s="203"/>
      <c r="AR158" s="203"/>
      <c r="AS158" s="203"/>
      <c r="AT158" s="203"/>
      <c r="AU158" s="203"/>
      <c r="AV158" s="203"/>
      <c r="AW158" s="203"/>
      <c r="AX158" s="203"/>
      <c r="AY158" s="203"/>
      <c r="AZ158" s="203"/>
      <c r="BA158" s="203"/>
      <c r="BB158" s="203"/>
      <c r="BC158" s="203"/>
      <c r="BD158" s="203"/>
      <c r="BE158" s="203"/>
      <c r="BF158" s="203"/>
      <c r="BG158" s="203"/>
      <c r="BH158" s="203"/>
      <c r="BI158" s="203"/>
      <c r="BJ158" s="203"/>
      <c r="BK158" s="203"/>
      <c r="BL158" s="203"/>
      <c r="BM158" s="203"/>
      <c r="BN158" s="203"/>
      <c r="BO158" s="203"/>
      <c r="BP158" s="203"/>
      <c r="BQ158" s="203"/>
      <c r="BR158" s="203"/>
      <c r="BS158" s="203"/>
      <c r="BT158" s="203"/>
      <c r="BU158" s="203"/>
      <c r="BV158" s="203"/>
      <c r="BW158" s="203"/>
      <c r="BX158" s="2821"/>
      <c r="BY158" s="2821"/>
      <c r="BZ158" s="2821"/>
      <c r="CA158" s="2822"/>
      <c r="CB158" s="2822"/>
      <c r="CC158" s="2822"/>
      <c r="CD158" s="2822"/>
      <c r="CE158" s="2822"/>
      <c r="CF158" s="2822"/>
      <c r="CG158" s="2829">
        <v>0</v>
      </c>
      <c r="CH158" s="2829"/>
      <c r="CI158" s="2829"/>
      <c r="CJ158" s="2829"/>
      <c r="CK158" s="2829"/>
      <c r="CL158" s="2829"/>
      <c r="CM158" s="2829"/>
    </row>
    <row r="159" spans="1:91" ht="16.399999999999999" customHeight="1" x14ac:dyDescent="0.35">
      <c r="A159" s="2795"/>
      <c r="B159" s="1768" t="s">
        <v>1917</v>
      </c>
      <c r="C159" s="324"/>
      <c r="D159" s="35"/>
      <c r="E159" s="117"/>
      <c r="F159" s="36"/>
      <c r="G159" s="2863"/>
      <c r="H159" s="1606"/>
      <c r="I159" s="1606"/>
      <c r="J159" s="1606"/>
      <c r="K159" s="1606"/>
      <c r="L159" s="1606"/>
      <c r="M159" s="1606"/>
      <c r="N159" s="1606"/>
      <c r="O159" s="1606"/>
      <c r="P159" s="1606"/>
      <c r="Q159" s="1606"/>
      <c r="R159" s="1606"/>
      <c r="S159" s="2877"/>
      <c r="T159" s="2877"/>
      <c r="U159" s="2877"/>
      <c r="V159" s="2877"/>
      <c r="W159" s="204"/>
      <c r="X159" s="204"/>
      <c r="Y159" s="203"/>
      <c r="Z159" s="203"/>
      <c r="AA159" s="203"/>
      <c r="AB159" s="203"/>
      <c r="AC159" s="203"/>
      <c r="AD159" s="203"/>
      <c r="AE159" s="203"/>
      <c r="AF159" s="203"/>
      <c r="AG159" s="203"/>
      <c r="AH159" s="203"/>
      <c r="AI159" s="203"/>
      <c r="AJ159" s="203"/>
      <c r="AK159" s="203"/>
      <c r="AL159" s="203"/>
      <c r="AM159" s="203"/>
      <c r="AN159" s="203"/>
      <c r="AO159" s="203"/>
      <c r="AP159" s="203"/>
      <c r="AQ159" s="203"/>
      <c r="AR159" s="203"/>
      <c r="AS159" s="203"/>
      <c r="AT159" s="203"/>
      <c r="AU159" s="203"/>
      <c r="AV159" s="203"/>
      <c r="AW159" s="203"/>
      <c r="AX159" s="203"/>
      <c r="AY159" s="203"/>
      <c r="AZ159" s="203"/>
      <c r="BA159" s="203"/>
      <c r="BB159" s="203"/>
      <c r="BC159" s="203"/>
      <c r="BD159" s="203"/>
      <c r="BE159" s="203"/>
      <c r="BF159" s="203"/>
      <c r="BG159" s="203"/>
      <c r="BH159" s="203"/>
      <c r="BI159" s="203"/>
      <c r="BJ159" s="203"/>
      <c r="BK159" s="203"/>
      <c r="BL159" s="203"/>
      <c r="BM159" s="203"/>
      <c r="BN159" s="203"/>
      <c r="BO159" s="203"/>
      <c r="BP159" s="203"/>
      <c r="BQ159" s="203"/>
      <c r="BR159" s="203"/>
      <c r="BS159" s="203"/>
      <c r="BT159" s="203"/>
      <c r="BU159" s="203"/>
      <c r="BV159" s="203"/>
      <c r="BW159" s="203"/>
      <c r="BX159" s="2821"/>
      <c r="BY159" s="2821"/>
      <c r="BZ159" s="2821"/>
      <c r="CA159" s="2822"/>
      <c r="CB159" s="2822"/>
      <c r="CC159" s="2822"/>
      <c r="CD159" s="2822"/>
      <c r="CE159" s="2822"/>
      <c r="CF159" s="2822"/>
      <c r="CG159" s="2829">
        <v>0</v>
      </c>
      <c r="CH159" s="2829"/>
      <c r="CI159" s="2829"/>
      <c r="CJ159" s="2829"/>
      <c r="CK159" s="2829"/>
      <c r="CL159" s="2829"/>
      <c r="CM159" s="2829"/>
    </row>
    <row r="160" spans="1:91" ht="16.399999999999999" customHeight="1" x14ac:dyDescent="0.35">
      <c r="A160" s="2550"/>
      <c r="B160" s="1541" t="s">
        <v>1918</v>
      </c>
      <c r="C160" s="195"/>
      <c r="D160" s="84"/>
      <c r="E160" s="1430"/>
      <c r="F160" s="85"/>
      <c r="G160" s="2863"/>
      <c r="H160" s="1606"/>
      <c r="I160" s="1606"/>
      <c r="J160" s="1606"/>
      <c r="K160" s="1606"/>
      <c r="L160" s="1606"/>
      <c r="M160" s="1606"/>
      <c r="N160" s="1606"/>
      <c r="O160" s="1606"/>
      <c r="P160" s="1606"/>
      <c r="Q160" s="1606"/>
      <c r="R160" s="1606"/>
      <c r="S160" s="2877"/>
      <c r="T160" s="2877"/>
      <c r="U160" s="2877"/>
      <c r="V160" s="2877"/>
      <c r="W160" s="204"/>
      <c r="X160" s="204"/>
      <c r="Y160" s="203"/>
      <c r="Z160" s="203"/>
      <c r="AA160" s="203"/>
      <c r="AB160" s="203"/>
      <c r="AC160" s="203"/>
      <c r="AD160" s="203"/>
      <c r="AE160" s="203"/>
      <c r="AF160" s="203"/>
      <c r="AG160" s="203"/>
      <c r="AH160" s="203"/>
      <c r="AI160" s="203"/>
      <c r="AJ160" s="203"/>
      <c r="AK160" s="203"/>
      <c r="AL160" s="203"/>
      <c r="AM160" s="203"/>
      <c r="AN160" s="203"/>
      <c r="AO160" s="203"/>
      <c r="AP160" s="203"/>
      <c r="AQ160" s="203"/>
      <c r="AR160" s="203"/>
      <c r="AS160" s="203"/>
      <c r="AT160" s="203"/>
      <c r="AU160" s="203"/>
      <c r="AV160" s="203"/>
      <c r="AW160" s="203"/>
      <c r="AX160" s="203"/>
      <c r="AY160" s="203"/>
      <c r="AZ160" s="203"/>
      <c r="BA160" s="203"/>
      <c r="BB160" s="203"/>
      <c r="BC160" s="203"/>
      <c r="BD160" s="203"/>
      <c r="BE160" s="203"/>
      <c r="BF160" s="203"/>
      <c r="BG160" s="203"/>
      <c r="BH160" s="203"/>
      <c r="BI160" s="203"/>
      <c r="BJ160" s="203"/>
      <c r="BK160" s="203"/>
      <c r="BL160" s="203"/>
      <c r="BM160" s="203"/>
      <c r="BN160" s="203"/>
      <c r="BO160" s="203"/>
      <c r="BP160" s="203"/>
      <c r="BQ160" s="203"/>
      <c r="BR160" s="203"/>
      <c r="BS160" s="203"/>
      <c r="BT160" s="203"/>
      <c r="BU160" s="203"/>
      <c r="BV160" s="203"/>
      <c r="BW160" s="203"/>
      <c r="BX160" s="2821"/>
      <c r="BY160" s="2821"/>
      <c r="BZ160" s="2821"/>
      <c r="CA160" s="2822"/>
      <c r="CB160" s="2822"/>
      <c r="CC160" s="2822"/>
      <c r="CD160" s="2822"/>
      <c r="CE160" s="2822"/>
      <c r="CF160" s="2822"/>
      <c r="CG160" s="2829">
        <v>0</v>
      </c>
      <c r="CH160" s="2829"/>
      <c r="CI160" s="2829"/>
      <c r="CJ160" s="2829"/>
      <c r="CK160" s="2829"/>
      <c r="CL160" s="2829"/>
      <c r="CM160" s="2829"/>
    </row>
    <row r="161" spans="1:104" s="207" customFormat="1" ht="32.15" customHeight="1" x14ac:dyDescent="0.25">
      <c r="A161" s="3114" t="s">
        <v>1919</v>
      </c>
      <c r="CA161" s="3115"/>
      <c r="CB161" s="3115"/>
      <c r="CC161" s="3115"/>
      <c r="CD161" s="3115"/>
      <c r="CE161" s="3115"/>
      <c r="CF161" s="3115"/>
      <c r="CG161" s="3116"/>
      <c r="CH161" s="3116"/>
      <c r="CI161" s="3116"/>
      <c r="CJ161" s="3116"/>
      <c r="CK161" s="3116"/>
      <c r="CL161" s="3116"/>
      <c r="CM161" s="3116"/>
      <c r="CN161" s="3115"/>
      <c r="CO161" s="3115"/>
      <c r="CP161" s="3115"/>
      <c r="CQ161" s="3115"/>
      <c r="CR161" s="3115"/>
      <c r="CS161" s="3115"/>
      <c r="CT161" s="3115"/>
      <c r="CU161" s="3115"/>
      <c r="CV161" s="3115"/>
      <c r="CW161" s="3115"/>
      <c r="CX161" s="3115"/>
      <c r="CY161" s="3115"/>
      <c r="CZ161" s="3115"/>
    </row>
    <row r="162" spans="1:104" s="207" customFormat="1" ht="16.399999999999999" customHeight="1" x14ac:dyDescent="0.25">
      <c r="A162" s="2716" t="s">
        <v>1893</v>
      </c>
      <c r="B162" s="2717"/>
      <c r="C162" s="2434"/>
      <c r="D162" s="2546" t="s">
        <v>1920</v>
      </c>
      <c r="E162" s="2548"/>
      <c r="F162" s="2726"/>
      <c r="G162" s="2719" t="s">
        <v>1638</v>
      </c>
      <c r="H162" s="2832" t="s">
        <v>1921</v>
      </c>
      <c r="I162" s="2415" t="s">
        <v>1812</v>
      </c>
      <c r="BX162" s="3117"/>
      <c r="BY162" s="3117"/>
      <c r="BZ162" s="3117"/>
      <c r="CA162" s="3115"/>
      <c r="CB162" s="3115"/>
      <c r="CC162" s="3115"/>
      <c r="CD162" s="3115"/>
      <c r="CE162" s="3115"/>
      <c r="CF162" s="3115"/>
      <c r="CG162" s="3116"/>
      <c r="CH162" s="3116"/>
      <c r="CI162" s="3116"/>
      <c r="CJ162" s="3116"/>
      <c r="CK162" s="3116"/>
      <c r="CL162" s="3116"/>
      <c r="CM162" s="3116"/>
      <c r="CN162" s="3115"/>
      <c r="CO162" s="3115"/>
      <c r="CP162" s="3115"/>
      <c r="CQ162" s="3115"/>
      <c r="CR162" s="3115"/>
      <c r="CS162" s="3115"/>
      <c r="CT162" s="3115"/>
      <c r="CU162" s="3115"/>
      <c r="CV162" s="3115"/>
      <c r="CW162" s="3115"/>
      <c r="CX162" s="3115"/>
      <c r="CY162" s="3115"/>
      <c r="CZ162" s="3115"/>
    </row>
    <row r="163" spans="1:104" s="207" customFormat="1" ht="16.399999999999999" customHeight="1" x14ac:dyDescent="0.25">
      <c r="A163" s="2722"/>
      <c r="B163" s="2723"/>
      <c r="C163" s="2436"/>
      <c r="D163" s="2703" t="s">
        <v>1922</v>
      </c>
      <c r="E163" s="1731" t="s">
        <v>1912</v>
      </c>
      <c r="F163" s="2731" t="s">
        <v>1916</v>
      </c>
      <c r="G163" s="2733"/>
      <c r="H163" s="2384"/>
      <c r="I163" s="2416"/>
      <c r="J163" s="2847"/>
      <c r="K163" s="2847"/>
      <c r="L163" s="2847"/>
      <c r="M163" s="2847"/>
      <c r="N163" s="2847"/>
      <c r="O163" s="2847"/>
      <c r="P163" s="2847"/>
      <c r="Q163" s="2847"/>
      <c r="R163" s="2847"/>
      <c r="S163" s="2847"/>
      <c r="T163" s="2847"/>
      <c r="U163" s="2847"/>
      <c r="V163" s="2847"/>
      <c r="W163" s="2847"/>
      <c r="X163" s="2847"/>
      <c r="Y163" s="2847"/>
      <c r="Z163" s="2847"/>
      <c r="AA163" s="2847"/>
      <c r="BX163" s="3117"/>
      <c r="BY163" s="3117"/>
      <c r="BZ163" s="3117"/>
      <c r="CA163" s="3115"/>
      <c r="CB163" s="3115"/>
      <c r="CC163" s="3115"/>
      <c r="CD163" s="3115"/>
      <c r="CE163" s="3115"/>
      <c r="CF163" s="3115"/>
      <c r="CG163" s="3116"/>
      <c r="CH163" s="3116"/>
      <c r="CI163" s="3116"/>
      <c r="CJ163" s="3116"/>
      <c r="CK163" s="3116"/>
      <c r="CL163" s="3116"/>
      <c r="CM163" s="3116"/>
      <c r="CN163" s="3115"/>
      <c r="CO163" s="3115"/>
      <c r="CP163" s="3115"/>
      <c r="CQ163" s="3115"/>
      <c r="CR163" s="3115"/>
      <c r="CS163" s="3115"/>
      <c r="CT163" s="3115"/>
      <c r="CU163" s="3115"/>
      <c r="CV163" s="3115"/>
      <c r="CW163" s="3115"/>
      <c r="CX163" s="3115"/>
      <c r="CY163" s="3115"/>
      <c r="CZ163" s="3115"/>
    </row>
    <row r="164" spans="1:104" ht="16.399999999999999" customHeight="1" x14ac:dyDescent="0.35">
      <c r="A164" s="3118" t="s">
        <v>1923</v>
      </c>
      <c r="B164" s="3119" t="s">
        <v>1918</v>
      </c>
      <c r="C164" s="3120"/>
      <c r="D164" s="1337">
        <f t="shared" ref="D164:D169" si="16">SUM(E164:F164)</f>
        <v>0</v>
      </c>
      <c r="E164" s="1342"/>
      <c r="F164" s="1343"/>
      <c r="G164" s="1423"/>
      <c r="H164" s="110"/>
      <c r="I164" s="1344"/>
      <c r="J164" s="2863"/>
      <c r="K164" s="1606"/>
      <c r="L164" s="1606"/>
      <c r="M164" s="1606"/>
      <c r="N164" s="1606"/>
      <c r="O164" s="1606"/>
      <c r="P164" s="1606"/>
      <c r="Q164" s="1606"/>
      <c r="R164" s="1606"/>
      <c r="S164" s="1606"/>
      <c r="T164" s="1606"/>
      <c r="U164" s="1606"/>
      <c r="V164" s="204"/>
      <c r="W164" s="204"/>
      <c r="X164" s="204"/>
      <c r="Y164" s="204"/>
      <c r="Z164" s="204"/>
      <c r="AA164" s="204"/>
      <c r="AB164" s="203"/>
      <c r="AC164" s="203"/>
      <c r="AD164" s="203"/>
      <c r="AE164" s="203"/>
      <c r="AF164" s="203"/>
      <c r="AG164" s="203"/>
      <c r="AH164" s="203"/>
      <c r="AI164" s="203"/>
      <c r="AJ164" s="203"/>
      <c r="AK164" s="203"/>
      <c r="AL164" s="203"/>
      <c r="AM164" s="203"/>
      <c r="AN164" s="203"/>
      <c r="AO164" s="203"/>
      <c r="AP164" s="203"/>
      <c r="AQ164" s="203"/>
      <c r="AR164" s="203"/>
      <c r="AS164" s="203"/>
      <c r="AT164" s="203"/>
      <c r="AU164" s="203"/>
      <c r="AV164" s="203"/>
      <c r="AW164" s="203"/>
      <c r="AX164" s="203"/>
      <c r="AY164" s="203"/>
      <c r="AZ164" s="203"/>
      <c r="BA164" s="203"/>
      <c r="BB164" s="203"/>
      <c r="BC164" s="203"/>
      <c r="BD164" s="203"/>
      <c r="BE164" s="203"/>
      <c r="BF164" s="203"/>
      <c r="BG164" s="203"/>
      <c r="BH164" s="203"/>
      <c r="BI164" s="203"/>
      <c r="BJ164" s="203"/>
      <c r="BK164" s="203"/>
      <c r="BL164" s="203"/>
      <c r="BM164" s="203"/>
      <c r="BN164" s="203"/>
      <c r="BO164" s="203"/>
      <c r="BP164" s="203"/>
      <c r="BQ164" s="203"/>
      <c r="BR164" s="203"/>
      <c r="BS164" s="203"/>
      <c r="BT164" s="203"/>
      <c r="BU164" s="203"/>
      <c r="BV164" s="203"/>
      <c r="BW164" s="203"/>
      <c r="BX164" s="2821"/>
      <c r="BY164" s="2821"/>
      <c r="BZ164" s="2821"/>
      <c r="CA164" s="2822"/>
      <c r="CB164" s="2822"/>
      <c r="CC164" s="2822"/>
      <c r="CD164" s="2822"/>
      <c r="CE164" s="2822"/>
      <c r="CF164" s="2822"/>
      <c r="CG164" s="2829">
        <v>0</v>
      </c>
      <c r="CH164" s="2829"/>
      <c r="CI164" s="2829"/>
      <c r="CJ164" s="2829"/>
      <c r="CK164" s="2829"/>
      <c r="CL164" s="2829"/>
      <c r="CM164" s="2829"/>
      <c r="CN164" s="2822"/>
      <c r="CO164" s="2822"/>
      <c r="CP164" s="2822"/>
      <c r="CQ164" s="2822"/>
      <c r="CR164" s="2822"/>
      <c r="CS164" s="2822"/>
      <c r="CT164" s="2822"/>
      <c r="CU164" s="2822"/>
      <c r="CV164" s="2822"/>
      <c r="CW164" s="2822"/>
      <c r="CX164" s="2822"/>
      <c r="CY164" s="2822"/>
      <c r="CZ164" s="2822"/>
    </row>
    <row r="165" spans="1:104" ht="16.399999999999999" customHeight="1" x14ac:dyDescent="0.35">
      <c r="A165" s="3121"/>
      <c r="B165" s="3122" t="s">
        <v>173</v>
      </c>
      <c r="C165" s="3123"/>
      <c r="D165" s="1155">
        <f t="shared" si="16"/>
        <v>0</v>
      </c>
      <c r="E165" s="35"/>
      <c r="F165" s="1306"/>
      <c r="G165" s="117"/>
      <c r="H165" s="118"/>
      <c r="I165" s="36"/>
      <c r="J165" s="2863"/>
      <c r="K165" s="1606"/>
      <c r="L165" s="1606"/>
      <c r="M165" s="1606"/>
      <c r="N165" s="1606"/>
      <c r="O165" s="1606"/>
      <c r="P165" s="1606"/>
      <c r="Q165" s="1606"/>
      <c r="R165" s="1606"/>
      <c r="S165" s="1606"/>
      <c r="T165" s="1606"/>
      <c r="U165" s="1606"/>
      <c r="V165" s="204"/>
      <c r="W165" s="204"/>
      <c r="X165" s="204"/>
      <c r="Y165" s="204"/>
      <c r="Z165" s="204"/>
      <c r="AA165" s="204"/>
      <c r="AB165" s="203"/>
      <c r="AC165" s="203"/>
      <c r="AD165" s="203"/>
      <c r="AE165" s="203"/>
      <c r="AF165" s="203"/>
      <c r="AG165" s="203"/>
      <c r="AH165" s="203"/>
      <c r="AI165" s="203"/>
      <c r="AJ165" s="203"/>
      <c r="AK165" s="203"/>
      <c r="AL165" s="203"/>
      <c r="AM165" s="203"/>
      <c r="AN165" s="203"/>
      <c r="AO165" s="203"/>
      <c r="AP165" s="203"/>
      <c r="AQ165" s="203"/>
      <c r="AR165" s="203"/>
      <c r="AS165" s="203"/>
      <c r="AT165" s="203"/>
      <c r="AU165" s="203"/>
      <c r="AV165" s="203"/>
      <c r="AW165" s="203"/>
      <c r="AX165" s="203"/>
      <c r="AY165" s="203"/>
      <c r="AZ165" s="203"/>
      <c r="BA165" s="203"/>
      <c r="BB165" s="203"/>
      <c r="BC165" s="203"/>
      <c r="BD165" s="203"/>
      <c r="BE165" s="203"/>
      <c r="BF165" s="203"/>
      <c r="BG165" s="203"/>
      <c r="BH165" s="203"/>
      <c r="BI165" s="203"/>
      <c r="BJ165" s="203"/>
      <c r="BK165" s="203"/>
      <c r="BL165" s="203"/>
      <c r="BM165" s="203"/>
      <c r="BN165" s="203"/>
      <c r="BO165" s="203"/>
      <c r="BP165" s="203"/>
      <c r="BQ165" s="203"/>
      <c r="BR165" s="203"/>
      <c r="BS165" s="203"/>
      <c r="BT165" s="203"/>
      <c r="BU165" s="203"/>
      <c r="BV165" s="203"/>
      <c r="BW165" s="203"/>
      <c r="BX165" s="2821"/>
      <c r="BY165" s="2821"/>
      <c r="BZ165" s="2821"/>
      <c r="CA165" s="2822"/>
      <c r="CB165" s="2822"/>
      <c r="CC165" s="2822"/>
      <c r="CD165" s="2822"/>
      <c r="CE165" s="2822"/>
      <c r="CF165" s="2822"/>
      <c r="CG165" s="2829">
        <v>0</v>
      </c>
      <c r="CH165" s="2829"/>
      <c r="CI165" s="2829"/>
      <c r="CJ165" s="2829"/>
      <c r="CK165" s="2829"/>
      <c r="CL165" s="2829"/>
      <c r="CM165" s="2829"/>
      <c r="CN165" s="2822"/>
      <c r="CO165" s="2822"/>
      <c r="CP165" s="2822"/>
      <c r="CQ165" s="2822"/>
      <c r="CR165" s="2822"/>
      <c r="CS165" s="2822"/>
      <c r="CT165" s="2822"/>
      <c r="CU165" s="2822"/>
      <c r="CV165" s="2822"/>
      <c r="CW165" s="2822"/>
      <c r="CX165" s="2822"/>
      <c r="CY165" s="2822"/>
      <c r="CZ165" s="2822"/>
    </row>
    <row r="166" spans="1:104" ht="16.399999999999999" customHeight="1" x14ac:dyDescent="0.35">
      <c r="A166" s="3124"/>
      <c r="B166" s="2966" t="s">
        <v>1917</v>
      </c>
      <c r="C166" s="2967"/>
      <c r="D166" s="1239">
        <f t="shared" si="16"/>
        <v>0</v>
      </c>
      <c r="E166" s="84"/>
      <c r="F166" s="1351"/>
      <c r="G166" s="1430"/>
      <c r="H166" s="1243"/>
      <c r="I166" s="85"/>
      <c r="J166" s="2863"/>
      <c r="K166" s="1606"/>
      <c r="L166" s="1606"/>
      <c r="M166" s="1606"/>
      <c r="N166" s="1606"/>
      <c r="O166" s="1606"/>
      <c r="P166" s="1606"/>
      <c r="Q166" s="1606"/>
      <c r="R166" s="1606"/>
      <c r="S166" s="1606"/>
      <c r="T166" s="1606"/>
      <c r="U166" s="1606"/>
      <c r="V166" s="204"/>
      <c r="W166" s="204"/>
      <c r="X166" s="204"/>
      <c r="Y166" s="204"/>
      <c r="Z166" s="204"/>
      <c r="AA166" s="204"/>
      <c r="AB166" s="203"/>
      <c r="AC166" s="203"/>
      <c r="AD166" s="203"/>
      <c r="AE166" s="203"/>
      <c r="AF166" s="203"/>
      <c r="AG166" s="203"/>
      <c r="AH166" s="203"/>
      <c r="AI166" s="203"/>
      <c r="AJ166" s="203"/>
      <c r="AK166" s="203"/>
      <c r="AL166" s="203"/>
      <c r="AM166" s="203"/>
      <c r="AN166" s="203"/>
      <c r="AO166" s="203"/>
      <c r="AP166" s="203"/>
      <c r="AQ166" s="203"/>
      <c r="AR166" s="203"/>
      <c r="AS166" s="203"/>
      <c r="AT166" s="203"/>
      <c r="AU166" s="203"/>
      <c r="AV166" s="203"/>
      <c r="AW166" s="203"/>
      <c r="AX166" s="203"/>
      <c r="AY166" s="203"/>
      <c r="AZ166" s="203"/>
      <c r="BA166" s="203"/>
      <c r="BB166" s="203"/>
      <c r="BC166" s="203"/>
      <c r="BD166" s="203"/>
      <c r="BE166" s="203"/>
      <c r="BF166" s="203"/>
      <c r="BG166" s="203"/>
      <c r="BH166" s="203"/>
      <c r="BI166" s="203"/>
      <c r="BJ166" s="203"/>
      <c r="BK166" s="203"/>
      <c r="BL166" s="203"/>
      <c r="BM166" s="203"/>
      <c r="BN166" s="203"/>
      <c r="BO166" s="203"/>
      <c r="BP166" s="203"/>
      <c r="BQ166" s="203"/>
      <c r="BR166" s="203"/>
      <c r="BS166" s="203"/>
      <c r="BT166" s="203"/>
      <c r="BU166" s="203"/>
      <c r="BV166" s="203"/>
      <c r="BW166" s="203"/>
      <c r="BX166" s="2821"/>
      <c r="BY166" s="2821"/>
      <c r="BZ166" s="2821"/>
      <c r="CA166" s="2822"/>
      <c r="CB166" s="2822"/>
      <c r="CC166" s="2822"/>
      <c r="CD166" s="2822"/>
      <c r="CE166" s="2822"/>
      <c r="CF166" s="2822"/>
      <c r="CG166" s="2829">
        <v>0</v>
      </c>
      <c r="CH166" s="2829"/>
      <c r="CI166" s="2829"/>
      <c r="CJ166" s="2829"/>
      <c r="CK166" s="2829"/>
      <c r="CL166" s="2829"/>
      <c r="CM166" s="2829"/>
      <c r="CN166" s="2822"/>
      <c r="CO166" s="2822"/>
      <c r="CP166" s="2822"/>
      <c r="CQ166" s="2822"/>
      <c r="CR166" s="2822"/>
      <c r="CS166" s="2822"/>
      <c r="CT166" s="2822"/>
      <c r="CU166" s="2822"/>
      <c r="CV166" s="2822"/>
      <c r="CW166" s="2822"/>
      <c r="CX166" s="2822"/>
      <c r="CY166" s="2822"/>
      <c r="CZ166" s="2822"/>
    </row>
    <row r="167" spans="1:104" ht="16.399999999999999" customHeight="1" x14ac:dyDescent="0.35">
      <c r="A167" s="2545" t="s">
        <v>1924</v>
      </c>
      <c r="B167" s="3119" t="s">
        <v>1918</v>
      </c>
      <c r="C167" s="3120"/>
      <c r="D167" s="1337">
        <f t="shared" si="16"/>
        <v>0</v>
      </c>
      <c r="E167" s="1342"/>
      <c r="F167" s="1343"/>
      <c r="G167" s="1423"/>
      <c r="H167" s="110"/>
      <c r="I167" s="1344"/>
      <c r="J167" s="2863"/>
      <c r="K167" s="1606"/>
      <c r="L167" s="1606"/>
      <c r="M167" s="1606"/>
      <c r="N167" s="1606"/>
      <c r="O167" s="1606"/>
      <c r="P167" s="1606"/>
      <c r="Q167" s="1606"/>
      <c r="R167" s="1606"/>
      <c r="S167" s="1606"/>
      <c r="T167" s="1606"/>
      <c r="U167" s="1606"/>
      <c r="V167" s="204"/>
      <c r="W167" s="204"/>
      <c r="X167" s="204"/>
      <c r="Y167" s="204"/>
      <c r="Z167" s="204"/>
      <c r="AA167" s="204"/>
      <c r="AB167" s="203"/>
      <c r="AC167" s="203"/>
      <c r="AD167" s="203"/>
      <c r="AE167" s="203"/>
      <c r="AF167" s="203"/>
      <c r="AG167" s="203"/>
      <c r="AH167" s="203"/>
      <c r="AI167" s="203"/>
      <c r="AJ167" s="203"/>
      <c r="AK167" s="203"/>
      <c r="AL167" s="203"/>
      <c r="AM167" s="203"/>
      <c r="AN167" s="203"/>
      <c r="AO167" s="203"/>
      <c r="AP167" s="203"/>
      <c r="AQ167" s="203"/>
      <c r="AR167" s="203"/>
      <c r="AS167" s="203"/>
      <c r="AT167" s="203"/>
      <c r="AU167" s="203"/>
      <c r="AV167" s="203"/>
      <c r="AW167" s="203"/>
      <c r="AX167" s="203"/>
      <c r="AY167" s="203"/>
      <c r="AZ167" s="203"/>
      <c r="BA167" s="203"/>
      <c r="BB167" s="203"/>
      <c r="BC167" s="203"/>
      <c r="BD167" s="203"/>
      <c r="BE167" s="203"/>
      <c r="BF167" s="203"/>
      <c r="BG167" s="203"/>
      <c r="BH167" s="203"/>
      <c r="BI167" s="203"/>
      <c r="BJ167" s="203"/>
      <c r="BK167" s="203"/>
      <c r="BL167" s="203"/>
      <c r="BM167" s="203"/>
      <c r="BN167" s="203"/>
      <c r="BO167" s="203"/>
      <c r="BP167" s="203"/>
      <c r="BQ167" s="203"/>
      <c r="BR167" s="203"/>
      <c r="BS167" s="203"/>
      <c r="BT167" s="203"/>
      <c r="BU167" s="203"/>
      <c r="BV167" s="203"/>
      <c r="BW167" s="203"/>
      <c r="BX167" s="2821"/>
      <c r="BY167" s="2821"/>
      <c r="BZ167" s="2821"/>
      <c r="CA167" s="2822"/>
      <c r="CB167" s="2822"/>
      <c r="CC167" s="2822"/>
      <c r="CD167" s="2822"/>
      <c r="CE167" s="2822"/>
      <c r="CF167" s="2822"/>
      <c r="CG167" s="2829">
        <v>0</v>
      </c>
      <c r="CH167" s="2829"/>
      <c r="CI167" s="2829"/>
      <c r="CJ167" s="2829"/>
      <c r="CK167" s="2829"/>
      <c r="CL167" s="2829"/>
      <c r="CM167" s="2829"/>
      <c r="CN167" s="2822"/>
      <c r="CO167" s="2822"/>
      <c r="CP167" s="2822"/>
      <c r="CQ167" s="2822"/>
      <c r="CR167" s="2822"/>
      <c r="CS167" s="2822"/>
      <c r="CT167" s="2822"/>
      <c r="CU167" s="2822"/>
      <c r="CV167" s="2822"/>
      <c r="CW167" s="2822"/>
      <c r="CX167" s="2822"/>
      <c r="CY167" s="2822"/>
      <c r="CZ167" s="2822"/>
    </row>
    <row r="168" spans="1:104" ht="16.399999999999999" customHeight="1" x14ac:dyDescent="0.35">
      <c r="A168" s="2795"/>
      <c r="B168" s="3122" t="s">
        <v>173</v>
      </c>
      <c r="C168" s="3123"/>
      <c r="D168" s="1155">
        <f t="shared" si="16"/>
        <v>0</v>
      </c>
      <c r="E168" s="35"/>
      <c r="F168" s="1306"/>
      <c r="G168" s="117"/>
      <c r="H168" s="118"/>
      <c r="I168" s="36"/>
      <c r="J168" s="2863"/>
      <c r="K168" s="1606"/>
      <c r="L168" s="1606"/>
      <c r="M168" s="1606"/>
      <c r="N168" s="1606"/>
      <c r="O168" s="1606"/>
      <c r="P168" s="1606"/>
      <c r="Q168" s="1606"/>
      <c r="R168" s="1606"/>
      <c r="S168" s="1606"/>
      <c r="T168" s="1606"/>
      <c r="U168" s="1606"/>
      <c r="V168" s="204"/>
      <c r="W168" s="204"/>
      <c r="X168" s="204"/>
      <c r="Y168" s="204"/>
      <c r="Z168" s="204"/>
      <c r="AA168" s="204"/>
      <c r="AB168" s="203"/>
      <c r="AC168" s="203"/>
      <c r="AD168" s="203"/>
      <c r="AE168" s="203"/>
      <c r="AF168" s="203"/>
      <c r="AG168" s="203"/>
      <c r="AH168" s="203"/>
      <c r="AI168" s="203"/>
      <c r="AJ168" s="203"/>
      <c r="AK168" s="203"/>
      <c r="AL168" s="203"/>
      <c r="AM168" s="203"/>
      <c r="AN168" s="203"/>
      <c r="AO168" s="203"/>
      <c r="AP168" s="203"/>
      <c r="AQ168" s="203"/>
      <c r="AR168" s="203"/>
      <c r="AS168" s="203"/>
      <c r="AT168" s="203"/>
      <c r="AU168" s="203"/>
      <c r="AV168" s="203"/>
      <c r="AW168" s="203"/>
      <c r="AX168" s="203"/>
      <c r="AY168" s="203"/>
      <c r="AZ168" s="203"/>
      <c r="BA168" s="203"/>
      <c r="BB168" s="203"/>
      <c r="BC168" s="203"/>
      <c r="BD168" s="203"/>
      <c r="BE168" s="203"/>
      <c r="BF168" s="203"/>
      <c r="BG168" s="203"/>
      <c r="BH168" s="203"/>
      <c r="BI168" s="203"/>
      <c r="BJ168" s="203"/>
      <c r="BK168" s="203"/>
      <c r="BL168" s="203"/>
      <c r="BM168" s="203"/>
      <c r="BN168" s="203"/>
      <c r="BO168" s="203"/>
      <c r="BP168" s="203"/>
      <c r="BQ168" s="203"/>
      <c r="BR168" s="203"/>
      <c r="BS168" s="203"/>
      <c r="BT168" s="203"/>
      <c r="BU168" s="203"/>
      <c r="BV168" s="203"/>
      <c r="BW168" s="203"/>
      <c r="BX168" s="2821"/>
      <c r="BY168" s="2821"/>
      <c r="BZ168" s="2821"/>
      <c r="CA168" s="2822"/>
      <c r="CB168" s="2822"/>
      <c r="CC168" s="2822"/>
      <c r="CD168" s="2822"/>
      <c r="CE168" s="2822"/>
      <c r="CF168" s="2822"/>
      <c r="CG168" s="2829">
        <v>0</v>
      </c>
      <c r="CH168" s="2829"/>
      <c r="CI168" s="2829"/>
      <c r="CJ168" s="2829"/>
      <c r="CK168" s="2829"/>
      <c r="CL168" s="2829"/>
      <c r="CM168" s="2829"/>
      <c r="CN168" s="2822"/>
      <c r="CO168" s="2822"/>
      <c r="CP168" s="2822"/>
      <c r="CQ168" s="2822"/>
      <c r="CR168" s="2822"/>
      <c r="CS168" s="2822"/>
      <c r="CT168" s="2822"/>
      <c r="CU168" s="2822"/>
      <c r="CV168" s="2822"/>
      <c r="CW168" s="2822"/>
      <c r="CX168" s="2822"/>
      <c r="CY168" s="2822"/>
      <c r="CZ168" s="2822"/>
    </row>
    <row r="169" spans="1:104" s="2822" customFormat="1" ht="16.399999999999999" customHeight="1" x14ac:dyDescent="0.25">
      <c r="A169" s="2550"/>
      <c r="B169" s="2966" t="s">
        <v>1917</v>
      </c>
      <c r="C169" s="2967"/>
      <c r="D169" s="1239">
        <f t="shared" si="16"/>
        <v>0</v>
      </c>
      <c r="E169" s="84"/>
      <c r="F169" s="1351"/>
      <c r="G169" s="1430"/>
      <c r="H169" s="1243"/>
      <c r="I169" s="85"/>
      <c r="J169" s="2863"/>
      <c r="K169" s="1606"/>
      <c r="L169" s="1606"/>
      <c r="M169" s="1606"/>
      <c r="N169" s="1606"/>
      <c r="O169" s="1606"/>
      <c r="P169" s="1606"/>
      <c r="Q169" s="1606"/>
      <c r="R169" s="1606"/>
      <c r="S169" s="1606"/>
      <c r="T169" s="1606"/>
      <c r="U169" s="1606"/>
      <c r="V169" s="204"/>
      <c r="W169" s="204"/>
      <c r="X169" s="204"/>
      <c r="Y169" s="204"/>
      <c r="Z169" s="204"/>
      <c r="AA169" s="204"/>
      <c r="AB169" s="203"/>
      <c r="AC169" s="203"/>
      <c r="AD169" s="203"/>
      <c r="AE169" s="203"/>
      <c r="AF169" s="203"/>
      <c r="AG169" s="203"/>
      <c r="AH169" s="203"/>
      <c r="AI169" s="203"/>
      <c r="AJ169" s="203"/>
      <c r="AK169" s="203"/>
      <c r="AL169" s="203"/>
      <c r="AM169" s="203"/>
      <c r="AN169" s="203"/>
      <c r="AO169" s="203"/>
      <c r="AP169" s="203"/>
      <c r="AQ169" s="203"/>
      <c r="AR169" s="203"/>
      <c r="AS169" s="203"/>
      <c r="AT169" s="203"/>
      <c r="AU169" s="203"/>
      <c r="AV169" s="203"/>
      <c r="AW169" s="203"/>
      <c r="AX169" s="203"/>
      <c r="AY169" s="203"/>
      <c r="AZ169" s="203"/>
      <c r="BA169" s="203"/>
      <c r="BB169" s="203"/>
      <c r="BC169" s="203"/>
      <c r="BD169" s="203"/>
      <c r="BE169" s="203"/>
      <c r="BF169" s="203"/>
      <c r="BG169" s="203"/>
      <c r="BH169" s="203"/>
      <c r="BI169" s="203"/>
      <c r="BJ169" s="203"/>
      <c r="BK169" s="203"/>
      <c r="BL169" s="203"/>
      <c r="BM169" s="203"/>
      <c r="BN169" s="203"/>
      <c r="BO169" s="203"/>
      <c r="BP169" s="203"/>
      <c r="BQ169" s="203"/>
      <c r="BR169" s="203"/>
      <c r="BS169" s="203"/>
      <c r="BT169" s="203"/>
      <c r="BU169" s="203"/>
      <c r="BV169" s="203"/>
      <c r="BW169" s="203"/>
      <c r="BX169" s="2821"/>
      <c r="BY169" s="2821"/>
      <c r="BZ169" s="2821"/>
      <c r="CG169" s="2829">
        <v>0</v>
      </c>
      <c r="CH169" s="2829"/>
      <c r="CI169" s="2829"/>
      <c r="CJ169" s="2829"/>
      <c r="CK169" s="2829"/>
      <c r="CL169" s="2829"/>
      <c r="CM169" s="2829"/>
    </row>
    <row r="170" spans="1:104" s="2822" customFormat="1" ht="32.15" customHeight="1" x14ac:dyDescent="0.25">
      <c r="A170" s="2827" t="s">
        <v>1925</v>
      </c>
      <c r="B170" s="2827"/>
      <c r="C170" s="2827"/>
      <c r="D170" s="2827"/>
      <c r="E170" s="220"/>
      <c r="F170" s="203"/>
      <c r="G170" s="220"/>
      <c r="H170" s="220"/>
      <c r="I170" s="220"/>
      <c r="J170" s="209"/>
      <c r="K170" s="209"/>
      <c r="L170" s="209"/>
      <c r="M170" s="209"/>
      <c r="N170" s="209"/>
      <c r="O170" s="204"/>
      <c r="P170" s="209"/>
      <c r="Q170" s="209"/>
      <c r="R170" s="209"/>
      <c r="S170" s="209"/>
      <c r="T170" s="209"/>
      <c r="U170" s="209"/>
      <c r="V170" s="209"/>
      <c r="W170" s="209"/>
      <c r="X170" s="204"/>
      <c r="Y170" s="204"/>
      <c r="Z170" s="204"/>
      <c r="AA170" s="204"/>
      <c r="AB170" s="203"/>
      <c r="AC170" s="203"/>
      <c r="AD170" s="203"/>
      <c r="AE170" s="203"/>
      <c r="AF170" s="203"/>
      <c r="AG170" s="203"/>
      <c r="AH170" s="203"/>
      <c r="AI170" s="203"/>
      <c r="AJ170" s="203"/>
      <c r="AK170" s="203"/>
      <c r="AL170" s="203"/>
      <c r="AM170" s="203"/>
      <c r="AN170" s="203"/>
      <c r="AO170" s="203"/>
      <c r="AP170" s="203"/>
      <c r="AQ170" s="203"/>
      <c r="AR170" s="203"/>
      <c r="AS170" s="203"/>
      <c r="AT170" s="203"/>
      <c r="AU170" s="203"/>
      <c r="AV170" s="203"/>
      <c r="AW170" s="203"/>
      <c r="AX170" s="203"/>
      <c r="AY170" s="203"/>
      <c r="AZ170" s="203"/>
      <c r="BA170" s="203"/>
      <c r="BB170" s="203"/>
      <c r="BC170" s="203"/>
      <c r="BD170" s="203"/>
      <c r="BE170" s="203"/>
      <c r="BF170" s="203"/>
      <c r="BG170" s="203"/>
      <c r="BH170" s="203"/>
      <c r="BI170" s="203"/>
      <c r="BJ170" s="203"/>
      <c r="BK170" s="203"/>
      <c r="BL170" s="203"/>
      <c r="BM170" s="203"/>
      <c r="BN170" s="203"/>
      <c r="BO170" s="203"/>
      <c r="BP170" s="203"/>
      <c r="BQ170" s="203"/>
      <c r="BR170" s="203"/>
      <c r="BS170" s="203"/>
      <c r="BT170" s="203"/>
      <c r="BU170" s="203"/>
      <c r="BV170" s="203"/>
      <c r="BW170" s="203"/>
      <c r="BX170" s="203"/>
      <c r="BY170" s="203"/>
      <c r="BZ170" s="203"/>
      <c r="CG170" s="2829"/>
      <c r="CH170" s="2829"/>
      <c r="CI170" s="2829"/>
      <c r="CJ170" s="2829"/>
      <c r="CK170" s="2829"/>
      <c r="CL170" s="2829"/>
      <c r="CM170" s="2829"/>
    </row>
    <row r="171" spans="1:104" s="2822" customFormat="1" ht="16.399999999999999" customHeight="1" x14ac:dyDescent="0.25">
      <c r="A171" s="3125" t="s">
        <v>1926</v>
      </c>
      <c r="B171" s="3125"/>
      <c r="C171" s="3126" t="s">
        <v>1927</v>
      </c>
      <c r="D171" s="3127"/>
      <c r="E171" s="3128"/>
      <c r="F171" s="3129" t="s">
        <v>684</v>
      </c>
      <c r="G171" s="3130"/>
      <c r="H171" s="3130"/>
      <c r="I171" s="3130"/>
      <c r="J171" s="3130"/>
      <c r="K171" s="3130"/>
      <c r="L171" s="3130"/>
      <c r="M171" s="3130"/>
      <c r="N171" s="3130"/>
      <c r="O171" s="3130"/>
      <c r="P171" s="3130"/>
      <c r="Q171" s="3130"/>
      <c r="R171" s="3130"/>
      <c r="S171" s="3130"/>
      <c r="T171" s="3130"/>
      <c r="U171" s="3130"/>
      <c r="V171" s="3130"/>
      <c r="W171" s="3130"/>
      <c r="X171" s="3130"/>
      <c r="Y171" s="3130"/>
      <c r="Z171" s="3130"/>
      <c r="AA171" s="3130"/>
      <c r="AB171" s="3130"/>
      <c r="AC171" s="3130"/>
      <c r="AD171" s="3130"/>
      <c r="AE171" s="3130"/>
      <c r="AF171" s="3130"/>
      <c r="AG171" s="3130"/>
      <c r="AH171" s="3130"/>
      <c r="AI171" s="3130"/>
      <c r="AJ171" s="3130"/>
      <c r="AK171" s="3130"/>
      <c r="AL171" s="3130"/>
      <c r="AM171" s="3131"/>
      <c r="AN171" s="203"/>
      <c r="AO171" s="203"/>
      <c r="AP171" s="203"/>
      <c r="AQ171" s="203"/>
      <c r="AR171" s="203"/>
      <c r="AS171" s="203"/>
      <c r="AT171" s="203"/>
      <c r="AU171" s="203"/>
      <c r="AV171" s="203"/>
      <c r="AW171" s="203"/>
      <c r="AX171" s="203"/>
      <c r="AY171" s="203"/>
      <c r="AZ171" s="203"/>
      <c r="BA171" s="203"/>
      <c r="BB171" s="203"/>
      <c r="BC171" s="203"/>
      <c r="BD171" s="203"/>
      <c r="BE171" s="203"/>
      <c r="BF171" s="203"/>
      <c r="BG171" s="203"/>
      <c r="BH171" s="203"/>
      <c r="BI171" s="203"/>
      <c r="BJ171" s="203"/>
      <c r="BK171" s="203"/>
      <c r="BL171" s="203"/>
      <c r="BM171" s="203"/>
      <c r="BN171" s="203"/>
      <c r="BO171" s="203"/>
      <c r="BP171" s="203"/>
      <c r="BQ171" s="203"/>
      <c r="BR171" s="203"/>
      <c r="BS171" s="203"/>
      <c r="BT171" s="203"/>
      <c r="BU171" s="203"/>
      <c r="BV171" s="203"/>
      <c r="BW171" s="203"/>
      <c r="BX171" s="2821"/>
      <c r="BY171" s="2821"/>
      <c r="BZ171" s="2821"/>
      <c r="CG171" s="2829"/>
      <c r="CH171" s="2829"/>
      <c r="CI171" s="2829"/>
      <c r="CJ171" s="2829"/>
      <c r="CK171" s="2829"/>
      <c r="CL171" s="2829"/>
      <c r="CM171" s="2829"/>
    </row>
    <row r="172" spans="1:104" s="2822" customFormat="1" ht="16.399999999999999" customHeight="1" x14ac:dyDescent="0.25">
      <c r="A172" s="3125"/>
      <c r="B172" s="3125"/>
      <c r="C172" s="3132"/>
      <c r="D172" s="3133"/>
      <c r="E172" s="3134"/>
      <c r="F172" s="3135" t="s">
        <v>633</v>
      </c>
      <c r="G172" s="3135"/>
      <c r="H172" s="3135" t="s">
        <v>634</v>
      </c>
      <c r="I172" s="3135"/>
      <c r="J172" s="3135" t="s">
        <v>635</v>
      </c>
      <c r="K172" s="3135"/>
      <c r="L172" s="2725" t="s">
        <v>636</v>
      </c>
      <c r="M172" s="2724"/>
      <c r="N172" s="3135" t="s">
        <v>637</v>
      </c>
      <c r="O172" s="3135"/>
      <c r="P172" s="2547" t="s">
        <v>638</v>
      </c>
      <c r="Q172" s="2546"/>
      <c r="R172" s="3136" t="s">
        <v>639</v>
      </c>
      <c r="S172" s="3136"/>
      <c r="T172" s="2547" t="s">
        <v>640</v>
      </c>
      <c r="U172" s="2546"/>
      <c r="V172" s="3136" t="s">
        <v>641</v>
      </c>
      <c r="W172" s="3136"/>
      <c r="X172" s="2547" t="s">
        <v>642</v>
      </c>
      <c r="Y172" s="2546"/>
      <c r="Z172" s="2546" t="s">
        <v>643</v>
      </c>
      <c r="AA172" s="2547"/>
      <c r="AB172" s="3136" t="s">
        <v>644</v>
      </c>
      <c r="AC172" s="3136"/>
      <c r="AD172" s="3136" t="s">
        <v>645</v>
      </c>
      <c r="AE172" s="3136"/>
      <c r="AF172" s="3136" t="s">
        <v>646</v>
      </c>
      <c r="AG172" s="3136"/>
      <c r="AH172" s="3136" t="s">
        <v>647</v>
      </c>
      <c r="AI172" s="3136"/>
      <c r="AJ172" s="3136" t="s">
        <v>648</v>
      </c>
      <c r="AK172" s="3136"/>
      <c r="AL172" s="3136" t="s">
        <v>649</v>
      </c>
      <c r="AM172" s="3136"/>
      <c r="AN172" s="203"/>
      <c r="AO172" s="203"/>
      <c r="AP172" s="203"/>
      <c r="AQ172" s="203"/>
      <c r="AR172" s="203"/>
      <c r="AS172" s="203"/>
      <c r="AT172" s="203"/>
      <c r="AU172" s="203"/>
      <c r="AV172" s="203"/>
      <c r="AW172" s="203"/>
      <c r="AX172" s="203"/>
      <c r="AY172" s="203"/>
      <c r="AZ172" s="203"/>
      <c r="BA172" s="203"/>
      <c r="BB172" s="203"/>
      <c r="BC172" s="203"/>
      <c r="BD172" s="203"/>
      <c r="BE172" s="203"/>
      <c r="BF172" s="203"/>
      <c r="BG172" s="203"/>
      <c r="BH172" s="203"/>
      <c r="BI172" s="203"/>
      <c r="BJ172" s="203"/>
      <c r="BK172" s="203"/>
      <c r="BL172" s="203"/>
      <c r="BM172" s="203"/>
      <c r="BN172" s="203"/>
      <c r="BO172" s="203"/>
      <c r="BP172" s="203"/>
      <c r="BQ172" s="203"/>
      <c r="BR172" s="203"/>
      <c r="BS172" s="203"/>
      <c r="BT172" s="203"/>
      <c r="BU172" s="203"/>
      <c r="BV172" s="203"/>
      <c r="BW172" s="203"/>
      <c r="BX172" s="2821"/>
      <c r="BY172" s="2821"/>
      <c r="BZ172" s="2821"/>
      <c r="CG172" s="2829"/>
      <c r="CH172" s="2829"/>
      <c r="CI172" s="2829"/>
      <c r="CJ172" s="2829"/>
      <c r="CK172" s="2829"/>
      <c r="CL172" s="2829"/>
      <c r="CM172" s="2829"/>
    </row>
    <row r="173" spans="1:104" s="2822" customFormat="1" ht="16.399999999999999" customHeight="1" x14ac:dyDescent="0.25">
      <c r="A173" s="3125"/>
      <c r="B173" s="3125"/>
      <c r="C173" s="3137" t="s">
        <v>33</v>
      </c>
      <c r="D173" s="3138" t="s">
        <v>34</v>
      </c>
      <c r="E173" s="3139" t="s">
        <v>35</v>
      </c>
      <c r="F173" s="1731" t="s">
        <v>216</v>
      </c>
      <c r="G173" s="2851" t="s">
        <v>35</v>
      </c>
      <c r="H173" s="1731" t="s">
        <v>216</v>
      </c>
      <c r="I173" s="2851" t="s">
        <v>35</v>
      </c>
      <c r="J173" s="1731" t="s">
        <v>216</v>
      </c>
      <c r="K173" s="2851" t="s">
        <v>35</v>
      </c>
      <c r="L173" s="1731" t="s">
        <v>216</v>
      </c>
      <c r="M173" s="2883" t="s">
        <v>35</v>
      </c>
      <c r="N173" s="1731" t="s">
        <v>216</v>
      </c>
      <c r="O173" s="2851" t="s">
        <v>35</v>
      </c>
      <c r="P173" s="1731" t="s">
        <v>216</v>
      </c>
      <c r="Q173" s="2883" t="s">
        <v>35</v>
      </c>
      <c r="R173" s="1731" t="s">
        <v>216</v>
      </c>
      <c r="S173" s="2851" t="s">
        <v>35</v>
      </c>
      <c r="T173" s="1731" t="s">
        <v>216</v>
      </c>
      <c r="U173" s="2883" t="s">
        <v>35</v>
      </c>
      <c r="V173" s="1731" t="s">
        <v>216</v>
      </c>
      <c r="W173" s="2851" t="s">
        <v>35</v>
      </c>
      <c r="X173" s="1731" t="s">
        <v>216</v>
      </c>
      <c r="Y173" s="2883" t="s">
        <v>35</v>
      </c>
      <c r="Z173" s="1731" t="s">
        <v>216</v>
      </c>
      <c r="AA173" s="2851" t="s">
        <v>35</v>
      </c>
      <c r="AB173" s="1731" t="s">
        <v>216</v>
      </c>
      <c r="AC173" s="2851" t="s">
        <v>35</v>
      </c>
      <c r="AD173" s="1731" t="s">
        <v>216</v>
      </c>
      <c r="AE173" s="2851" t="s">
        <v>35</v>
      </c>
      <c r="AF173" s="1731" t="s">
        <v>216</v>
      </c>
      <c r="AG173" s="2851" t="s">
        <v>35</v>
      </c>
      <c r="AH173" s="1731" t="s">
        <v>216</v>
      </c>
      <c r="AI173" s="2851" t="s">
        <v>35</v>
      </c>
      <c r="AJ173" s="1731" t="s">
        <v>216</v>
      </c>
      <c r="AK173" s="2851" t="s">
        <v>35</v>
      </c>
      <c r="AL173" s="1731" t="s">
        <v>216</v>
      </c>
      <c r="AM173" s="2851" t="s">
        <v>35</v>
      </c>
      <c r="AN173" s="203"/>
      <c r="AO173" s="203"/>
      <c r="AP173" s="203"/>
      <c r="AQ173" s="203"/>
      <c r="AR173" s="203"/>
      <c r="AS173" s="203"/>
      <c r="AT173" s="203"/>
      <c r="AU173" s="203"/>
      <c r="AV173" s="203"/>
      <c r="AW173" s="203"/>
      <c r="AX173" s="203"/>
      <c r="AY173" s="203"/>
      <c r="AZ173" s="203"/>
      <c r="BA173" s="203"/>
      <c r="BB173" s="203"/>
      <c r="BC173" s="203"/>
      <c r="BD173" s="203"/>
      <c r="BE173" s="203"/>
      <c r="BF173" s="203"/>
      <c r="BG173" s="203"/>
      <c r="BH173" s="203"/>
      <c r="BI173" s="203"/>
      <c r="BJ173" s="203"/>
      <c r="BK173" s="203"/>
      <c r="BL173" s="203"/>
      <c r="BM173" s="203"/>
      <c r="BN173" s="203"/>
      <c r="BO173" s="203"/>
      <c r="BP173" s="203"/>
      <c r="BQ173" s="203"/>
      <c r="BR173" s="203"/>
      <c r="BS173" s="203"/>
      <c r="BT173" s="203"/>
      <c r="BU173" s="203"/>
      <c r="BV173" s="203"/>
      <c r="BW173" s="203"/>
      <c r="BX173" s="2821"/>
      <c r="BY173" s="2821"/>
      <c r="BZ173" s="2821"/>
      <c r="CG173" s="2829"/>
      <c r="CH173" s="2829"/>
      <c r="CI173" s="2829"/>
      <c r="CJ173" s="2829"/>
      <c r="CK173" s="2829"/>
      <c r="CL173" s="2829"/>
      <c r="CM173" s="2829"/>
    </row>
    <row r="174" spans="1:104" s="2822" customFormat="1" ht="16.399999999999999" customHeight="1" x14ac:dyDescent="0.25">
      <c r="A174" s="3140" t="s">
        <v>1928</v>
      </c>
      <c r="B174" s="3141"/>
      <c r="C174" s="3142">
        <f>SUM(D174+E174)</f>
        <v>0</v>
      </c>
      <c r="D174" s="3143">
        <f>SUM(P174+R174+T174+V174+X174+Z174+AB174+AD174+AF174+AH174+AJ174+AL174)</f>
        <v>0</v>
      </c>
      <c r="E174" s="3144">
        <f>SUM(Q174+S174+U174+W174+Y174+AA174+AC174+AE174+AG174+AI174+AK174+AM174)</f>
        <v>0</v>
      </c>
      <c r="F174" s="3145"/>
      <c r="G174" s="3146"/>
      <c r="H174" s="3147"/>
      <c r="I174" s="3148"/>
      <c r="J174" s="3145"/>
      <c r="K174" s="3146"/>
      <c r="L174" s="3147"/>
      <c r="M174" s="3148"/>
      <c r="N174" s="3147"/>
      <c r="O174" s="3148"/>
      <c r="P174" s="3149"/>
      <c r="Q174" s="3150"/>
      <c r="R174" s="3151"/>
      <c r="S174" s="3152"/>
      <c r="T174" s="3149"/>
      <c r="U174" s="3150"/>
      <c r="V174" s="3151"/>
      <c r="W174" s="3152"/>
      <c r="X174" s="3149"/>
      <c r="Y174" s="3150"/>
      <c r="Z174" s="3151"/>
      <c r="AA174" s="3152"/>
      <c r="AB174" s="3151"/>
      <c r="AC174" s="3152"/>
      <c r="AD174" s="3151"/>
      <c r="AE174" s="3152"/>
      <c r="AF174" s="3151"/>
      <c r="AG174" s="3152"/>
      <c r="AH174" s="3151"/>
      <c r="AI174" s="3152"/>
      <c r="AJ174" s="3151"/>
      <c r="AK174" s="3152"/>
      <c r="AL174" s="3151"/>
      <c r="AM174" s="3152"/>
      <c r="AN174" s="1649"/>
      <c r="AO174" s="203"/>
      <c r="AP174" s="203"/>
      <c r="AQ174" s="203"/>
      <c r="AR174" s="203"/>
      <c r="AS174" s="203"/>
      <c r="AT174" s="203"/>
      <c r="AU174" s="203"/>
      <c r="AV174" s="203"/>
      <c r="AW174" s="203"/>
      <c r="AX174" s="203"/>
      <c r="AY174" s="203"/>
      <c r="AZ174" s="203"/>
      <c r="BA174" s="203"/>
      <c r="BB174" s="203"/>
      <c r="BC174" s="203"/>
      <c r="BD174" s="203"/>
      <c r="BE174" s="203"/>
      <c r="BF174" s="203"/>
      <c r="BG174" s="203"/>
      <c r="BH174" s="203"/>
      <c r="BI174" s="203"/>
      <c r="BJ174" s="203"/>
      <c r="BK174" s="203"/>
      <c r="BL174" s="203"/>
      <c r="BM174" s="203"/>
      <c r="BN174" s="203"/>
      <c r="BO174" s="203"/>
      <c r="BP174" s="203"/>
      <c r="BQ174" s="203"/>
      <c r="BR174" s="203"/>
      <c r="BS174" s="203"/>
      <c r="BT174" s="203"/>
      <c r="BU174" s="203"/>
      <c r="BV174" s="203"/>
      <c r="BW174" s="203"/>
      <c r="BX174" s="2821"/>
      <c r="BY174" s="2821"/>
      <c r="BZ174" s="2821"/>
      <c r="CG174" s="2829"/>
      <c r="CH174" s="2829"/>
      <c r="CI174" s="2829"/>
      <c r="CJ174" s="2829"/>
      <c r="CK174" s="2829"/>
      <c r="CL174" s="2829"/>
      <c r="CM174" s="2829"/>
    </row>
    <row r="175" spans="1:104" s="2822" customFormat="1" ht="16.399999999999999" customHeight="1" x14ac:dyDescent="0.25">
      <c r="A175" s="3153" t="s">
        <v>1929</v>
      </c>
      <c r="B175" s="3154"/>
      <c r="C175" s="3155">
        <f>SUM(D175+E175)</f>
        <v>0</v>
      </c>
      <c r="D175" s="3156">
        <f t="shared" ref="D175:E177" si="17">SUM(F175+H175+J175+L175+N175+P175+R175+T175+V175+X175+Z175+AB175+AD175+AF175+AH175+AJ175+AL175)</f>
        <v>0</v>
      </c>
      <c r="E175" s="3157">
        <f t="shared" si="17"/>
        <v>0</v>
      </c>
      <c r="F175" s="3158"/>
      <c r="G175" s="3159"/>
      <c r="H175" s="3158"/>
      <c r="I175" s="3159"/>
      <c r="J175" s="3158"/>
      <c r="K175" s="3159"/>
      <c r="L175" s="3160"/>
      <c r="M175" s="3161"/>
      <c r="N175" s="3158"/>
      <c r="O175" s="3159"/>
      <c r="P175" s="3160"/>
      <c r="Q175" s="3161"/>
      <c r="R175" s="3158"/>
      <c r="S175" s="3159"/>
      <c r="T175" s="3160"/>
      <c r="U175" s="3161"/>
      <c r="V175" s="3158"/>
      <c r="W175" s="3159"/>
      <c r="X175" s="3160"/>
      <c r="Y175" s="3161"/>
      <c r="Z175" s="3158"/>
      <c r="AA175" s="3159"/>
      <c r="AB175" s="3158"/>
      <c r="AC175" s="3159"/>
      <c r="AD175" s="3158"/>
      <c r="AE175" s="3159"/>
      <c r="AF175" s="3158"/>
      <c r="AG175" s="3159"/>
      <c r="AH175" s="3158"/>
      <c r="AI175" s="3159"/>
      <c r="AJ175" s="3158"/>
      <c r="AK175" s="3159"/>
      <c r="AL175" s="3158"/>
      <c r="AM175" s="3159"/>
      <c r="AN175" s="1649"/>
      <c r="AO175" s="203"/>
      <c r="AP175" s="203"/>
      <c r="AQ175" s="203"/>
      <c r="AR175" s="203"/>
      <c r="AS175" s="203"/>
      <c r="AT175" s="203"/>
      <c r="AU175" s="203"/>
      <c r="AV175" s="203"/>
      <c r="AW175" s="203"/>
      <c r="AX175" s="203"/>
      <c r="AY175" s="203"/>
      <c r="AZ175" s="203"/>
      <c r="BA175" s="203"/>
      <c r="BB175" s="203"/>
      <c r="BC175" s="203"/>
      <c r="BD175" s="203"/>
      <c r="BE175" s="203"/>
      <c r="BF175" s="203"/>
      <c r="BG175" s="203"/>
      <c r="BH175" s="203"/>
      <c r="BI175" s="203"/>
      <c r="BJ175" s="203"/>
      <c r="BK175" s="203"/>
      <c r="BL175" s="203"/>
      <c r="BM175" s="203"/>
      <c r="BN175" s="203"/>
      <c r="BO175" s="203"/>
      <c r="BP175" s="203"/>
      <c r="BQ175" s="203"/>
      <c r="BR175" s="203"/>
      <c r="BS175" s="203"/>
      <c r="BT175" s="203"/>
      <c r="BU175" s="203"/>
      <c r="BV175" s="203"/>
      <c r="BW175" s="203"/>
      <c r="BX175" s="2821"/>
      <c r="BY175" s="2821"/>
      <c r="BZ175" s="2821"/>
      <c r="CG175" s="2829"/>
      <c r="CH175" s="2829"/>
      <c r="CI175" s="2829"/>
      <c r="CJ175" s="2829"/>
      <c r="CK175" s="2829"/>
      <c r="CL175" s="2829"/>
      <c r="CM175" s="2829"/>
    </row>
    <row r="176" spans="1:104" s="2822" customFormat="1" ht="16.399999999999999" customHeight="1" x14ac:dyDescent="0.25">
      <c r="A176" s="3162" t="s">
        <v>1930</v>
      </c>
      <c r="B176" s="3163"/>
      <c r="C176" s="3155">
        <f>SUM(D176+E176)</f>
        <v>0</v>
      </c>
      <c r="D176" s="3156">
        <f t="shared" si="17"/>
        <v>0</v>
      </c>
      <c r="E176" s="3157">
        <f t="shared" si="17"/>
        <v>0</v>
      </c>
      <c r="F176" s="3158"/>
      <c r="G176" s="3159"/>
      <c r="H176" s="3158"/>
      <c r="I176" s="3159"/>
      <c r="J176" s="3158"/>
      <c r="K176" s="3159"/>
      <c r="L176" s="3160"/>
      <c r="M176" s="3161"/>
      <c r="N176" s="3158"/>
      <c r="O176" s="3159"/>
      <c r="P176" s="3160"/>
      <c r="Q176" s="3161"/>
      <c r="R176" s="3158"/>
      <c r="S176" s="3159"/>
      <c r="T176" s="3160"/>
      <c r="U176" s="3161"/>
      <c r="V176" s="3158"/>
      <c r="W176" s="3159"/>
      <c r="X176" s="3160"/>
      <c r="Y176" s="3161"/>
      <c r="Z176" s="3158"/>
      <c r="AA176" s="3159"/>
      <c r="AB176" s="3158"/>
      <c r="AC176" s="3159"/>
      <c r="AD176" s="3158"/>
      <c r="AE176" s="3159"/>
      <c r="AF176" s="3158"/>
      <c r="AG176" s="3159"/>
      <c r="AH176" s="3158"/>
      <c r="AI176" s="3159"/>
      <c r="AJ176" s="3158"/>
      <c r="AK176" s="3159"/>
      <c r="AL176" s="3158"/>
      <c r="AM176" s="3159"/>
      <c r="AN176" s="1649"/>
      <c r="AO176" s="203"/>
      <c r="AP176" s="203"/>
      <c r="AQ176" s="203"/>
      <c r="AR176" s="203"/>
      <c r="AS176" s="203"/>
      <c r="AT176" s="203"/>
      <c r="AU176" s="203"/>
      <c r="AV176" s="203"/>
      <c r="AW176" s="203"/>
      <c r="AX176" s="203"/>
      <c r="AY176" s="203"/>
      <c r="AZ176" s="203"/>
      <c r="BA176" s="203"/>
      <c r="BB176" s="203"/>
      <c r="BC176" s="203"/>
      <c r="BD176" s="203"/>
      <c r="BE176" s="203"/>
      <c r="BF176" s="203"/>
      <c r="BG176" s="203"/>
      <c r="BH176" s="203"/>
      <c r="BI176" s="203"/>
      <c r="BJ176" s="203"/>
      <c r="BK176" s="203"/>
      <c r="BL176" s="203"/>
      <c r="BM176" s="203"/>
      <c r="BN176" s="203"/>
      <c r="BO176" s="203"/>
      <c r="BP176" s="203"/>
      <c r="BQ176" s="203"/>
      <c r="BR176" s="203"/>
      <c r="BS176" s="203"/>
      <c r="BT176" s="203"/>
      <c r="BU176" s="203"/>
      <c r="BV176" s="203"/>
      <c r="BW176" s="203"/>
      <c r="BX176" s="2821"/>
      <c r="BY176" s="2821"/>
      <c r="BZ176" s="2821"/>
      <c r="CG176" s="2829"/>
      <c r="CH176" s="2829"/>
      <c r="CI176" s="2829"/>
      <c r="CJ176" s="2829"/>
      <c r="CK176" s="2829"/>
      <c r="CL176" s="2829"/>
      <c r="CM176" s="2829"/>
    </row>
    <row r="177" spans="1:91" s="2822" customFormat="1" ht="16.399999999999999" customHeight="1" x14ac:dyDescent="0.25">
      <c r="A177" s="3164" t="s">
        <v>1812</v>
      </c>
      <c r="B177" s="3165"/>
      <c r="C177" s="3166">
        <f>SUM(D177+E177)</f>
        <v>0</v>
      </c>
      <c r="D177" s="3167">
        <f t="shared" si="17"/>
        <v>0</v>
      </c>
      <c r="E177" s="3168">
        <f t="shared" si="17"/>
        <v>0</v>
      </c>
      <c r="F177" s="3169"/>
      <c r="G177" s="3170"/>
      <c r="H177" s="3169"/>
      <c r="I177" s="3170"/>
      <c r="J177" s="3169"/>
      <c r="K177" s="3170"/>
      <c r="L177" s="3171"/>
      <c r="M177" s="3172"/>
      <c r="N177" s="3169"/>
      <c r="O177" s="3170"/>
      <c r="P177" s="3171"/>
      <c r="Q177" s="3172"/>
      <c r="R177" s="3169"/>
      <c r="S177" s="3170"/>
      <c r="T177" s="3171"/>
      <c r="U177" s="3172"/>
      <c r="V177" s="3169"/>
      <c r="W177" s="3170"/>
      <c r="X177" s="3171"/>
      <c r="Y177" s="3172"/>
      <c r="Z177" s="3169"/>
      <c r="AA177" s="3170"/>
      <c r="AB177" s="3169"/>
      <c r="AC177" s="3170"/>
      <c r="AD177" s="3169"/>
      <c r="AE177" s="3170"/>
      <c r="AF177" s="3169"/>
      <c r="AG177" s="3170"/>
      <c r="AH177" s="3169"/>
      <c r="AI177" s="3170"/>
      <c r="AJ177" s="3169"/>
      <c r="AK177" s="3170"/>
      <c r="AL177" s="3169"/>
      <c r="AM177" s="3170"/>
      <c r="AN177" s="1649"/>
      <c r="AO177" s="203"/>
      <c r="AP177" s="203"/>
      <c r="AQ177" s="203"/>
      <c r="AR177" s="203"/>
      <c r="AS177" s="203"/>
      <c r="AT177" s="203"/>
      <c r="AU177" s="203"/>
      <c r="AV177" s="203"/>
      <c r="AW177" s="203"/>
      <c r="AX177" s="203"/>
      <c r="AY177" s="203"/>
      <c r="AZ177" s="203"/>
      <c r="BA177" s="203"/>
      <c r="BB177" s="203"/>
      <c r="BC177" s="203"/>
      <c r="BD177" s="203"/>
      <c r="BE177" s="203"/>
      <c r="BF177" s="203"/>
      <c r="BG177" s="203"/>
      <c r="BH177" s="203"/>
      <c r="BI177" s="203"/>
      <c r="BJ177" s="203"/>
      <c r="BK177" s="203"/>
      <c r="BL177" s="203"/>
      <c r="BM177" s="203"/>
      <c r="BN177" s="203"/>
      <c r="BO177" s="203"/>
      <c r="BP177" s="203"/>
      <c r="BQ177" s="203"/>
      <c r="BR177" s="203"/>
      <c r="BS177" s="203"/>
      <c r="BT177" s="203"/>
      <c r="BU177" s="203"/>
      <c r="BV177" s="203"/>
      <c r="BW177" s="203"/>
      <c r="BX177" s="2821"/>
      <c r="BY177" s="2821"/>
      <c r="BZ177" s="2821"/>
      <c r="CG177" s="2829"/>
      <c r="CH177" s="2829"/>
      <c r="CI177" s="2829"/>
      <c r="CJ177" s="2829"/>
      <c r="CK177" s="2829"/>
      <c r="CL177" s="2829"/>
      <c r="CM177" s="2829"/>
    </row>
    <row r="178" spans="1:91" s="2822" customFormat="1" ht="32.15" customHeight="1" x14ac:dyDescent="0.3">
      <c r="A178" s="3173" t="s">
        <v>1931</v>
      </c>
      <c r="B178" s="3173"/>
      <c r="C178" s="2827"/>
      <c r="D178" s="2827"/>
      <c r="E178" s="2828"/>
      <c r="F178" s="1213"/>
      <c r="G178" s="220"/>
      <c r="H178" s="220"/>
      <c r="I178" s="570"/>
      <c r="J178" s="570"/>
      <c r="K178" s="570"/>
      <c r="L178" s="221"/>
      <c r="M178" s="3174"/>
      <c r="N178" s="221"/>
      <c r="O178" s="3175"/>
      <c r="P178" s="3176"/>
      <c r="Q178" s="3176"/>
      <c r="R178" s="3176"/>
      <c r="S178" s="3174"/>
      <c r="T178" s="221"/>
      <c r="U178" s="3176"/>
      <c r="V178" s="3176"/>
      <c r="W178" s="3174"/>
      <c r="X178" s="3174"/>
      <c r="Y178" s="221"/>
      <c r="Z178" s="3174"/>
      <c r="AA178" s="221"/>
      <c r="AB178" s="3174"/>
      <c r="AC178" s="3176"/>
      <c r="AD178" s="203"/>
      <c r="AE178" s="203"/>
      <c r="AF178" s="203"/>
      <c r="AG178" s="203"/>
      <c r="AH178" s="203"/>
      <c r="AI178" s="203"/>
      <c r="AJ178" s="203"/>
      <c r="AK178" s="203"/>
      <c r="AL178" s="203"/>
      <c r="AM178" s="203"/>
      <c r="AN178" s="203"/>
      <c r="AO178" s="203"/>
      <c r="AP178" s="203"/>
      <c r="AQ178" s="203"/>
      <c r="AR178" s="203"/>
      <c r="AS178" s="203"/>
      <c r="AT178" s="203"/>
      <c r="AU178" s="203"/>
      <c r="AV178" s="203"/>
      <c r="AW178" s="203"/>
      <c r="AX178" s="203"/>
      <c r="AY178" s="203"/>
      <c r="AZ178" s="203"/>
      <c r="BA178" s="203"/>
      <c r="BB178" s="203"/>
      <c r="BC178" s="203"/>
      <c r="BD178" s="203"/>
      <c r="BE178" s="203"/>
      <c r="BF178" s="203"/>
      <c r="BG178" s="203"/>
      <c r="BH178" s="203"/>
      <c r="BI178" s="203"/>
      <c r="BJ178" s="203"/>
      <c r="BK178" s="203"/>
      <c r="BL178" s="203"/>
      <c r="BM178" s="203"/>
      <c r="BN178" s="203"/>
      <c r="BO178" s="203"/>
      <c r="BP178" s="203"/>
      <c r="BQ178" s="203"/>
      <c r="BR178" s="203"/>
      <c r="BS178" s="203"/>
      <c r="BT178" s="203"/>
      <c r="BU178" s="203"/>
      <c r="BV178" s="203"/>
      <c r="BW178" s="203"/>
      <c r="BX178" s="203"/>
      <c r="BY178" s="203"/>
      <c r="BZ178" s="203"/>
      <c r="CG178" s="2829"/>
      <c r="CH178" s="2829"/>
      <c r="CI178" s="2829"/>
      <c r="CJ178" s="2829"/>
      <c r="CK178" s="2829"/>
      <c r="CL178" s="2829"/>
      <c r="CM178" s="2829"/>
    </row>
    <row r="179" spans="1:91" s="2822" customFormat="1" ht="16.399999999999999" customHeight="1" x14ac:dyDescent="0.25">
      <c r="A179" s="2716" t="s">
        <v>294</v>
      </c>
      <c r="B179" s="2434"/>
      <c r="C179" s="2716" t="s">
        <v>36</v>
      </c>
      <c r="D179" s="2717"/>
      <c r="E179" s="2434"/>
      <c r="F179" s="2546" t="s">
        <v>1932</v>
      </c>
      <c r="G179" s="2548"/>
      <c r="H179" s="2548"/>
      <c r="I179" s="2548"/>
      <c r="J179" s="2548"/>
      <c r="K179" s="2548"/>
      <c r="L179" s="2548"/>
      <c r="M179" s="2548"/>
      <c r="N179" s="2548"/>
      <c r="O179" s="2548"/>
      <c r="P179" s="2548"/>
      <c r="Q179" s="2548"/>
      <c r="R179" s="2548"/>
      <c r="S179" s="2548"/>
      <c r="T179" s="2548"/>
      <c r="U179" s="2547"/>
      <c r="V179" s="2415" t="s">
        <v>104</v>
      </c>
      <c r="W179" s="3135" t="s">
        <v>1933</v>
      </c>
      <c r="X179" s="3135" t="s">
        <v>1934</v>
      </c>
      <c r="Y179" s="3135" t="s">
        <v>1935</v>
      </c>
      <c r="Z179" s="3135" t="s">
        <v>1936</v>
      </c>
      <c r="AA179" s="3135" t="s">
        <v>1937</v>
      </c>
      <c r="AB179" s="3136" t="s">
        <v>1938</v>
      </c>
      <c r="AC179" s="3136"/>
      <c r="AD179" s="3136"/>
      <c r="AE179" s="3136"/>
      <c r="AF179" s="3129" t="s">
        <v>463</v>
      </c>
      <c r="AG179" s="3131"/>
      <c r="AH179" s="3177" t="s">
        <v>1860</v>
      </c>
      <c r="AI179" s="2848" t="s">
        <v>1939</v>
      </c>
      <c r="AJ179" s="2848" t="s">
        <v>10</v>
      </c>
      <c r="AK179" s="2848" t="s">
        <v>11</v>
      </c>
      <c r="AL179" s="204"/>
      <c r="AM179" s="204"/>
      <c r="AN179" s="204"/>
      <c r="AO179" s="204"/>
      <c r="AP179" s="204"/>
      <c r="AQ179" s="204"/>
      <c r="AR179" s="204"/>
      <c r="AS179" s="204"/>
      <c r="AT179" s="204"/>
      <c r="AU179" s="204"/>
      <c r="AV179" s="203"/>
      <c r="AW179" s="203"/>
      <c r="AX179" s="203"/>
      <c r="AY179" s="203"/>
      <c r="AZ179" s="203"/>
      <c r="BA179" s="203"/>
      <c r="BB179" s="203"/>
      <c r="BC179" s="203"/>
      <c r="BD179" s="203"/>
      <c r="BE179" s="203"/>
      <c r="BF179" s="203"/>
      <c r="BG179" s="203"/>
      <c r="BH179" s="203"/>
      <c r="BI179" s="203"/>
      <c r="BJ179" s="203"/>
      <c r="BK179" s="203"/>
      <c r="BL179" s="203"/>
      <c r="BM179" s="203"/>
      <c r="BN179" s="203"/>
      <c r="BO179" s="203"/>
      <c r="BP179" s="203"/>
      <c r="BQ179" s="203"/>
      <c r="BR179" s="203"/>
      <c r="BS179" s="203"/>
      <c r="BT179" s="203"/>
      <c r="BU179" s="203"/>
      <c r="BV179" s="203"/>
      <c r="BW179" s="203"/>
      <c r="BX179" s="2821"/>
      <c r="BY179" s="2821"/>
      <c r="BZ179" s="2821"/>
      <c r="CG179" s="2829"/>
      <c r="CH179" s="2829"/>
      <c r="CI179" s="2829"/>
      <c r="CJ179" s="2829"/>
      <c r="CK179" s="2829"/>
      <c r="CL179" s="2829"/>
      <c r="CM179" s="2829"/>
    </row>
    <row r="180" spans="1:91" s="2822" customFormat="1" ht="16.399999999999999" customHeight="1" x14ac:dyDescent="0.25">
      <c r="A180" s="2720"/>
      <c r="B180" s="2721"/>
      <c r="C180" s="2720"/>
      <c r="D180" s="3178"/>
      <c r="E180" s="2721"/>
      <c r="F180" s="3135" t="s">
        <v>633</v>
      </c>
      <c r="G180" s="3135"/>
      <c r="H180" s="3135" t="s">
        <v>634</v>
      </c>
      <c r="I180" s="3135"/>
      <c r="J180" s="3135" t="s">
        <v>635</v>
      </c>
      <c r="K180" s="3135"/>
      <c r="L180" s="3135" t="s">
        <v>1940</v>
      </c>
      <c r="M180" s="3135"/>
      <c r="N180" s="3135" t="s">
        <v>1941</v>
      </c>
      <c r="O180" s="3135"/>
      <c r="P180" s="3136" t="s">
        <v>1942</v>
      </c>
      <c r="Q180" s="3136"/>
      <c r="R180" s="3136" t="s">
        <v>1943</v>
      </c>
      <c r="S180" s="3136"/>
      <c r="T180" s="2436" t="s">
        <v>1944</v>
      </c>
      <c r="U180" s="2799"/>
      <c r="V180" s="1925"/>
      <c r="W180" s="3135"/>
      <c r="X180" s="3135"/>
      <c r="Y180" s="3135"/>
      <c r="Z180" s="3135"/>
      <c r="AA180" s="3135"/>
      <c r="AB180" s="3135" t="s">
        <v>1863</v>
      </c>
      <c r="AC180" s="3135" t="s">
        <v>1864</v>
      </c>
      <c r="AD180" s="3135" t="s">
        <v>1865</v>
      </c>
      <c r="AE180" s="3135" t="s">
        <v>1866</v>
      </c>
      <c r="AF180" s="3179" t="s">
        <v>1767</v>
      </c>
      <c r="AG180" s="3179" t="s">
        <v>284</v>
      </c>
      <c r="AH180" s="3180"/>
      <c r="AI180" s="2849"/>
      <c r="AJ180" s="2849"/>
      <c r="AK180" s="2849"/>
      <c r="AL180" s="204"/>
      <c r="AM180" s="204"/>
      <c r="AN180" s="204"/>
      <c r="AO180" s="204"/>
      <c r="AP180" s="204"/>
      <c r="AQ180" s="204"/>
      <c r="AR180" s="204"/>
      <c r="AS180" s="204"/>
      <c r="AT180" s="204"/>
      <c r="AU180" s="204"/>
      <c r="AV180" s="203"/>
      <c r="AW180" s="203"/>
      <c r="AX180" s="203"/>
      <c r="AY180" s="203"/>
      <c r="AZ180" s="203"/>
      <c r="BA180" s="203"/>
      <c r="BB180" s="203"/>
      <c r="BC180" s="203"/>
      <c r="BD180" s="203"/>
      <c r="BE180" s="203"/>
      <c r="BF180" s="203"/>
      <c r="BG180" s="203"/>
      <c r="BH180" s="203"/>
      <c r="BI180" s="203"/>
      <c r="BJ180" s="203"/>
      <c r="BK180" s="203"/>
      <c r="BL180" s="203"/>
      <c r="BM180" s="203"/>
      <c r="BN180" s="203"/>
      <c r="BO180" s="203"/>
      <c r="BP180" s="203"/>
      <c r="BQ180" s="203"/>
      <c r="BR180" s="203"/>
      <c r="BS180" s="203"/>
      <c r="BT180" s="203"/>
      <c r="BU180" s="203"/>
      <c r="BV180" s="203"/>
      <c r="BW180" s="203"/>
      <c r="BX180" s="2821"/>
      <c r="BY180" s="2821"/>
      <c r="BZ180" s="2821"/>
      <c r="CG180" s="2829"/>
      <c r="CH180" s="2829"/>
      <c r="CI180" s="2829"/>
      <c r="CJ180" s="2829"/>
      <c r="CK180" s="2829"/>
      <c r="CL180" s="2829"/>
      <c r="CM180" s="2829"/>
    </row>
    <row r="181" spans="1:91" s="2822" customFormat="1" ht="16.399999999999999" customHeight="1" x14ac:dyDescent="0.25">
      <c r="A181" s="2722"/>
      <c r="B181" s="2436"/>
      <c r="C181" s="1283" t="s">
        <v>33</v>
      </c>
      <c r="D181" s="3181" t="s">
        <v>216</v>
      </c>
      <c r="E181" s="2729" t="s">
        <v>35</v>
      </c>
      <c r="F181" s="1731" t="s">
        <v>216</v>
      </c>
      <c r="G181" s="2555" t="s">
        <v>35</v>
      </c>
      <c r="H181" s="1731" t="s">
        <v>216</v>
      </c>
      <c r="I181" s="2555" t="s">
        <v>35</v>
      </c>
      <c r="J181" s="1731" t="s">
        <v>216</v>
      </c>
      <c r="K181" s="2555" t="s">
        <v>35</v>
      </c>
      <c r="L181" s="1731" t="s">
        <v>216</v>
      </c>
      <c r="M181" s="2555" t="s">
        <v>35</v>
      </c>
      <c r="N181" s="1731" t="s">
        <v>216</v>
      </c>
      <c r="O181" s="2555" t="s">
        <v>35</v>
      </c>
      <c r="P181" s="1731" t="s">
        <v>216</v>
      </c>
      <c r="Q181" s="2555" t="s">
        <v>35</v>
      </c>
      <c r="R181" s="1731" t="s">
        <v>216</v>
      </c>
      <c r="S181" s="2555" t="s">
        <v>35</v>
      </c>
      <c r="T181" s="2552" t="s">
        <v>216</v>
      </c>
      <c r="U181" s="2555" t="s">
        <v>35</v>
      </c>
      <c r="V181" s="2416"/>
      <c r="W181" s="3135"/>
      <c r="X181" s="3135"/>
      <c r="Y181" s="3135"/>
      <c r="Z181" s="3135"/>
      <c r="AA181" s="3135"/>
      <c r="AB181" s="3135"/>
      <c r="AC181" s="3135"/>
      <c r="AD181" s="3135"/>
      <c r="AE181" s="3135"/>
      <c r="AF181" s="3179"/>
      <c r="AG181" s="3179"/>
      <c r="AH181" s="3182"/>
      <c r="AI181" s="2852"/>
      <c r="AJ181" s="2852"/>
      <c r="AK181" s="2852"/>
      <c r="AL181" s="204"/>
      <c r="AM181" s="204"/>
      <c r="AN181" s="204"/>
      <c r="AO181" s="204"/>
      <c r="AP181" s="204"/>
      <c r="AQ181" s="204"/>
      <c r="AR181" s="204"/>
      <c r="AS181" s="204"/>
      <c r="AT181" s="204"/>
      <c r="AU181" s="204"/>
      <c r="AV181" s="203"/>
      <c r="AW181" s="203"/>
      <c r="AX181" s="203"/>
      <c r="AY181" s="203"/>
      <c r="AZ181" s="203"/>
      <c r="BA181" s="203"/>
      <c r="BB181" s="203"/>
      <c r="BC181" s="203"/>
      <c r="BD181" s="203"/>
      <c r="BE181" s="203"/>
      <c r="BF181" s="203"/>
      <c r="BG181" s="203"/>
      <c r="BH181" s="203"/>
      <c r="BI181" s="203"/>
      <c r="BJ181" s="203"/>
      <c r="BK181" s="203"/>
      <c r="BL181" s="203"/>
      <c r="BM181" s="203"/>
      <c r="BN181" s="203"/>
      <c r="BO181" s="203"/>
      <c r="BP181" s="203"/>
      <c r="BQ181" s="203"/>
      <c r="BR181" s="203"/>
      <c r="BS181" s="203"/>
      <c r="BT181" s="203"/>
      <c r="BU181" s="203"/>
      <c r="BV181" s="203"/>
      <c r="BW181" s="203"/>
      <c r="BX181" s="2821"/>
      <c r="BY181" s="2821"/>
      <c r="BZ181" s="2821"/>
      <c r="CG181" s="2829"/>
      <c r="CH181" s="2829"/>
      <c r="CI181" s="2829"/>
      <c r="CJ181" s="2829"/>
      <c r="CK181" s="2829"/>
      <c r="CL181" s="2829"/>
      <c r="CM181" s="2829"/>
    </row>
    <row r="182" spans="1:91" s="2822" customFormat="1" ht="26.25" customHeight="1" x14ac:dyDescent="0.25">
      <c r="A182" s="3135" t="s">
        <v>1945</v>
      </c>
      <c r="B182" s="3183" t="s">
        <v>1946</v>
      </c>
      <c r="C182" s="1837">
        <f>SUM(D182:E182)</f>
        <v>0</v>
      </c>
      <c r="D182" s="2808">
        <f>SUM(F182+H182+J182+L182+N182+P182+R182+T182)</f>
        <v>0</v>
      </c>
      <c r="E182" s="221">
        <f>G182+I182+K182+M182+O182+Q182+S182+U182</f>
        <v>0</v>
      </c>
      <c r="F182" s="1737"/>
      <c r="G182" s="3184"/>
      <c r="H182" s="1737"/>
      <c r="I182" s="3184"/>
      <c r="J182" s="1737"/>
      <c r="K182" s="3184"/>
      <c r="L182" s="1737"/>
      <c r="M182" s="3184"/>
      <c r="N182" s="1737"/>
      <c r="O182" s="3184"/>
      <c r="P182" s="1737"/>
      <c r="Q182" s="3184"/>
      <c r="R182" s="1737"/>
      <c r="S182" s="3184"/>
      <c r="T182" s="1737"/>
      <c r="U182" s="3184"/>
      <c r="V182" s="3185"/>
      <c r="W182" s="3186"/>
      <c r="X182" s="3184"/>
      <c r="Y182" s="3184"/>
      <c r="Z182" s="3184"/>
      <c r="AA182" s="3184"/>
      <c r="AB182" s="3186"/>
      <c r="AC182" s="3184"/>
      <c r="AD182" s="3184"/>
      <c r="AE182" s="2917"/>
      <c r="AF182" s="3184"/>
      <c r="AG182" s="2917"/>
      <c r="AH182" s="3187"/>
      <c r="AI182" s="3188"/>
      <c r="AJ182" s="3188"/>
      <c r="AK182" s="3188"/>
      <c r="AL182" s="1606"/>
      <c r="AM182" s="1606"/>
      <c r="AN182" s="1606"/>
      <c r="AO182" s="1606"/>
      <c r="AP182" s="1606"/>
      <c r="AQ182" s="1606"/>
      <c r="AR182" s="1606"/>
      <c r="AS182" s="204"/>
      <c r="AT182" s="204"/>
      <c r="AU182" s="203"/>
      <c r="AV182" s="203"/>
      <c r="AW182" s="203"/>
      <c r="AX182" s="203"/>
      <c r="AY182" s="203"/>
      <c r="AZ182" s="203"/>
      <c r="BA182" s="203"/>
      <c r="BB182" s="203"/>
      <c r="BC182" s="203"/>
      <c r="BD182" s="203"/>
      <c r="BE182" s="203"/>
      <c r="BF182" s="203"/>
      <c r="BG182" s="203"/>
      <c r="BH182" s="203"/>
      <c r="BI182" s="203"/>
      <c r="BJ182" s="203"/>
      <c r="BK182" s="203"/>
      <c r="BL182" s="203"/>
      <c r="BM182" s="203"/>
      <c r="BN182" s="203"/>
      <c r="BO182" s="203"/>
      <c r="BP182" s="203"/>
      <c r="BQ182" s="203"/>
      <c r="BR182" s="203"/>
      <c r="BS182" s="203"/>
      <c r="BT182" s="203"/>
      <c r="BU182" s="203"/>
      <c r="BV182" s="203"/>
      <c r="BW182" s="2821"/>
      <c r="BX182" s="2821"/>
      <c r="BY182" s="2821"/>
      <c r="BZ182" s="2821"/>
      <c r="CG182" s="2829">
        <v>0</v>
      </c>
      <c r="CH182" s="2829">
        <v>0</v>
      </c>
      <c r="CI182" s="2829">
        <v>0</v>
      </c>
      <c r="CJ182" s="2829">
        <v>0</v>
      </c>
      <c r="CK182" s="2829"/>
      <c r="CL182" s="2829"/>
      <c r="CM182" s="2829"/>
    </row>
    <row r="183" spans="1:91" s="2822" customFormat="1" ht="26.25" customHeight="1" x14ac:dyDescent="0.25">
      <c r="A183" s="3135"/>
      <c r="B183" s="3189" t="s">
        <v>1947</v>
      </c>
      <c r="C183" s="1519">
        <f>SUM(D183:E183)</f>
        <v>0</v>
      </c>
      <c r="D183" s="2813">
        <f>SUM(F183+H183+J183+L183+N183+P183+R183+T183)</f>
        <v>0</v>
      </c>
      <c r="E183" s="2782">
        <f>G183+I183+K183+M183+O183+Q183+S183+U183</f>
        <v>0</v>
      </c>
      <c r="F183" s="1697"/>
      <c r="G183" s="3190"/>
      <c r="H183" s="1697"/>
      <c r="I183" s="3190"/>
      <c r="J183" s="1697"/>
      <c r="K183" s="3190"/>
      <c r="L183" s="1697"/>
      <c r="M183" s="3190"/>
      <c r="N183" s="1697"/>
      <c r="O183" s="3190"/>
      <c r="P183" s="1697"/>
      <c r="Q183" s="3190"/>
      <c r="R183" s="1697"/>
      <c r="S183" s="3190"/>
      <c r="T183" s="1697"/>
      <c r="U183" s="3190"/>
      <c r="V183" s="3191"/>
      <c r="W183" s="1697"/>
      <c r="X183" s="3190"/>
      <c r="Y183" s="3190"/>
      <c r="Z183" s="3190"/>
      <c r="AA183" s="3190"/>
      <c r="AB183" s="1697"/>
      <c r="AC183" s="3190"/>
      <c r="AD183" s="3190"/>
      <c r="AE183" s="3007"/>
      <c r="AF183" s="3190"/>
      <c r="AG183" s="3007"/>
      <c r="AH183" s="1698"/>
      <c r="AI183" s="3192"/>
      <c r="AJ183" s="3192"/>
      <c r="AK183" s="3192"/>
      <c r="AL183" s="1606"/>
      <c r="AM183" s="1606"/>
      <c r="AN183" s="1606"/>
      <c r="AO183" s="1606"/>
      <c r="AP183" s="1606"/>
      <c r="AQ183" s="1606"/>
      <c r="AR183" s="1606"/>
      <c r="AS183" s="204"/>
      <c r="AT183" s="204"/>
      <c r="AU183" s="203"/>
      <c r="AV183" s="203"/>
      <c r="AW183" s="203"/>
      <c r="AX183" s="203"/>
      <c r="AY183" s="203"/>
      <c r="AZ183" s="203"/>
      <c r="BA183" s="203"/>
      <c r="BB183" s="203"/>
      <c r="BC183" s="203"/>
      <c r="BD183" s="203"/>
      <c r="BE183" s="203"/>
      <c r="BF183" s="203"/>
      <c r="BG183" s="203"/>
      <c r="BH183" s="203"/>
      <c r="BI183" s="203"/>
      <c r="BJ183" s="203"/>
      <c r="BK183" s="203"/>
      <c r="BL183" s="203"/>
      <c r="BM183" s="203"/>
      <c r="BN183" s="203"/>
      <c r="BO183" s="203"/>
      <c r="BP183" s="203"/>
      <c r="BQ183" s="203"/>
      <c r="BR183" s="203"/>
      <c r="BS183" s="203"/>
      <c r="BT183" s="203"/>
      <c r="BU183" s="203"/>
      <c r="BV183" s="203"/>
      <c r="BW183" s="2821"/>
      <c r="BX183" s="2821"/>
      <c r="BY183" s="2821"/>
      <c r="BZ183" s="2821"/>
      <c r="CG183" s="2829">
        <v>0</v>
      </c>
      <c r="CH183" s="2829">
        <v>0</v>
      </c>
      <c r="CI183" s="2829">
        <v>0</v>
      </c>
      <c r="CJ183" s="2829">
        <v>0</v>
      </c>
      <c r="CK183" s="2829"/>
      <c r="CL183" s="2829"/>
      <c r="CM183" s="2829"/>
    </row>
    <row r="184" spans="1:91" s="2822" customFormat="1" ht="32.15" customHeight="1" x14ac:dyDescent="0.25">
      <c r="A184" s="207" t="s">
        <v>1948</v>
      </c>
      <c r="B184" s="207"/>
      <c r="C184" s="203"/>
      <c r="D184" s="203"/>
      <c r="E184" s="203"/>
      <c r="F184" s="203"/>
      <c r="G184" s="203"/>
      <c r="H184" s="203"/>
      <c r="I184" s="203"/>
      <c r="J184" s="203"/>
      <c r="K184" s="203"/>
      <c r="L184" s="203"/>
      <c r="M184" s="203"/>
      <c r="N184" s="203"/>
      <c r="O184" s="203"/>
      <c r="P184" s="203"/>
      <c r="Q184" s="203"/>
      <c r="R184" s="203"/>
      <c r="S184" s="203"/>
      <c r="T184" s="203"/>
      <c r="U184" s="203"/>
      <c r="V184" s="203"/>
      <c r="W184" s="203"/>
      <c r="X184" s="203"/>
      <c r="Y184" s="203"/>
      <c r="Z184" s="203"/>
      <c r="AA184" s="203"/>
      <c r="AB184" s="203"/>
      <c r="AC184" s="203"/>
      <c r="AD184" s="203"/>
      <c r="AE184" s="203"/>
      <c r="AF184" s="203"/>
      <c r="AG184" s="203"/>
      <c r="AH184" s="204"/>
      <c r="AI184" s="204"/>
      <c r="AJ184" s="204"/>
      <c r="AK184" s="204"/>
      <c r="AL184" s="204"/>
      <c r="AM184" s="204"/>
      <c r="AN184" s="204"/>
      <c r="AO184" s="204"/>
      <c r="AP184" s="204"/>
      <c r="AQ184" s="204"/>
      <c r="AR184" s="204"/>
      <c r="AS184" s="204"/>
      <c r="AT184" s="204"/>
      <c r="AU184" s="204"/>
      <c r="AV184" s="203"/>
      <c r="AW184" s="203"/>
      <c r="AX184" s="203"/>
      <c r="AY184" s="203"/>
      <c r="AZ184" s="203"/>
      <c r="BA184" s="203"/>
      <c r="BB184" s="203"/>
      <c r="BC184" s="203"/>
      <c r="BD184" s="203"/>
      <c r="BE184" s="203"/>
      <c r="BF184" s="203"/>
      <c r="BG184" s="203"/>
      <c r="BH184" s="203"/>
      <c r="BI184" s="203"/>
      <c r="BJ184" s="203"/>
      <c r="BK184" s="203"/>
      <c r="BL184" s="203"/>
      <c r="BM184" s="203"/>
      <c r="BN184" s="203"/>
      <c r="BO184" s="203"/>
      <c r="BP184" s="203"/>
      <c r="BQ184" s="203"/>
      <c r="BR184" s="203"/>
      <c r="BS184" s="203"/>
      <c r="BT184" s="203"/>
      <c r="BU184" s="203"/>
      <c r="BV184" s="203"/>
      <c r="BW184" s="203"/>
      <c r="BX184" s="203"/>
      <c r="BY184" s="203"/>
      <c r="BZ184" s="203"/>
      <c r="CG184" s="2829"/>
      <c r="CH184" s="2829"/>
      <c r="CI184" s="2829"/>
      <c r="CJ184" s="2829"/>
      <c r="CK184" s="2829"/>
      <c r="CL184" s="2829"/>
      <c r="CM184" s="2829"/>
    </row>
    <row r="185" spans="1:91" s="2822" customFormat="1" ht="16.399999999999999" customHeight="1" x14ac:dyDescent="0.25">
      <c r="A185" s="3193" t="s">
        <v>1776</v>
      </c>
      <c r="B185" s="2791" t="s">
        <v>36</v>
      </c>
      <c r="C185" s="2545" t="s">
        <v>1810</v>
      </c>
      <c r="D185" s="2415" t="s">
        <v>1949</v>
      </c>
      <c r="E185" s="203"/>
      <c r="F185" s="203"/>
      <c r="G185" s="203"/>
      <c r="H185" s="203"/>
      <c r="I185" s="203"/>
      <c r="J185" s="203"/>
      <c r="K185" s="203"/>
      <c r="L185" s="203"/>
      <c r="M185" s="203"/>
      <c r="N185" s="203"/>
      <c r="O185" s="203"/>
      <c r="P185" s="203"/>
      <c r="Q185" s="203"/>
      <c r="R185" s="203"/>
      <c r="S185" s="203"/>
      <c r="T185" s="203"/>
      <c r="U185" s="203"/>
      <c r="V185" s="203"/>
      <c r="W185" s="203"/>
      <c r="X185" s="203"/>
      <c r="Y185" s="203"/>
      <c r="Z185" s="203"/>
      <c r="AA185" s="203"/>
      <c r="AB185" s="203"/>
      <c r="AC185" s="203"/>
      <c r="AD185" s="203"/>
      <c r="AE185" s="203"/>
      <c r="AF185" s="203"/>
      <c r="AG185" s="203"/>
      <c r="AH185" s="203"/>
      <c r="AI185" s="204"/>
      <c r="AJ185" s="204"/>
      <c r="AK185" s="204"/>
      <c r="AL185" s="204"/>
      <c r="AM185" s="204"/>
      <c r="AN185" s="204"/>
      <c r="AO185" s="204"/>
      <c r="AP185" s="204"/>
      <c r="AQ185" s="204"/>
      <c r="AR185" s="204"/>
      <c r="AS185" s="204"/>
      <c r="AT185" s="204"/>
      <c r="AU185" s="204"/>
      <c r="AV185" s="204"/>
      <c r="AW185" s="203"/>
      <c r="AX185" s="203"/>
      <c r="AY185" s="203"/>
      <c r="AZ185" s="203"/>
      <c r="BA185" s="203"/>
      <c r="BB185" s="203"/>
      <c r="BC185" s="203"/>
      <c r="BD185" s="203"/>
      <c r="BE185" s="203"/>
      <c r="BF185" s="203"/>
      <c r="BG185" s="203"/>
      <c r="BH185" s="203"/>
      <c r="BI185" s="203"/>
      <c r="BJ185" s="203"/>
      <c r="BK185" s="203"/>
      <c r="BL185" s="203"/>
      <c r="BM185" s="203"/>
      <c r="BN185" s="203"/>
      <c r="BO185" s="203"/>
      <c r="BP185" s="203"/>
      <c r="BQ185" s="203"/>
      <c r="BR185" s="203"/>
      <c r="BS185" s="203"/>
      <c r="BT185" s="203"/>
      <c r="BU185" s="203"/>
      <c r="BV185" s="203"/>
      <c r="BW185" s="203"/>
      <c r="BX185" s="203"/>
      <c r="BY185" s="2821"/>
      <c r="BZ185" s="2821"/>
      <c r="CG185" s="2829"/>
      <c r="CH185" s="2829"/>
      <c r="CI185" s="2829"/>
      <c r="CJ185" s="2829"/>
      <c r="CK185" s="2829"/>
      <c r="CL185" s="2829"/>
      <c r="CM185" s="2829"/>
    </row>
    <row r="186" spans="1:91" s="2822" customFormat="1" ht="16.399999999999999" customHeight="1" x14ac:dyDescent="0.25">
      <c r="A186" s="3194"/>
      <c r="B186" s="2799"/>
      <c r="C186" s="2550"/>
      <c r="D186" s="2416"/>
      <c r="E186" s="203"/>
      <c r="F186" s="203"/>
      <c r="G186" s="203"/>
      <c r="H186" s="203"/>
      <c r="I186" s="203"/>
      <c r="J186" s="203"/>
      <c r="K186" s="203"/>
      <c r="L186" s="203"/>
      <c r="M186" s="203"/>
      <c r="N186" s="203"/>
      <c r="O186" s="203"/>
      <c r="P186" s="203"/>
      <c r="Q186" s="203"/>
      <c r="R186" s="203"/>
      <c r="S186" s="203"/>
      <c r="T186" s="203"/>
      <c r="U186" s="203"/>
      <c r="V186" s="203"/>
      <c r="W186" s="203"/>
      <c r="X186" s="203"/>
      <c r="Y186" s="203"/>
      <c r="Z186" s="203"/>
      <c r="AA186" s="203"/>
      <c r="AB186" s="203"/>
      <c r="AC186" s="203"/>
      <c r="AD186" s="203"/>
      <c r="AE186" s="203"/>
      <c r="AF186" s="203"/>
      <c r="AG186" s="203"/>
      <c r="AH186" s="203"/>
      <c r="AI186" s="204"/>
      <c r="AJ186" s="204"/>
      <c r="AK186" s="204"/>
      <c r="AL186" s="204"/>
      <c r="AM186" s="204"/>
      <c r="AN186" s="204"/>
      <c r="AO186" s="204"/>
      <c r="AP186" s="204"/>
      <c r="AQ186" s="204"/>
      <c r="AR186" s="204"/>
      <c r="AS186" s="204"/>
      <c r="AT186" s="204"/>
      <c r="AU186" s="204"/>
      <c r="AV186" s="204"/>
      <c r="AW186" s="203"/>
      <c r="AX186" s="203"/>
      <c r="AY186" s="203"/>
      <c r="AZ186" s="203"/>
      <c r="BA186" s="203"/>
      <c r="BB186" s="203"/>
      <c r="BC186" s="203"/>
      <c r="BD186" s="203"/>
      <c r="BE186" s="203"/>
      <c r="BF186" s="203"/>
      <c r="BG186" s="203"/>
      <c r="BH186" s="203"/>
      <c r="BI186" s="203"/>
      <c r="BJ186" s="203"/>
      <c r="BK186" s="203"/>
      <c r="BL186" s="203"/>
      <c r="BM186" s="203"/>
      <c r="BN186" s="203"/>
      <c r="BO186" s="203"/>
      <c r="BP186" s="203"/>
      <c r="BQ186" s="203"/>
      <c r="BR186" s="203"/>
      <c r="BS186" s="203"/>
      <c r="BT186" s="203"/>
      <c r="BU186" s="203"/>
      <c r="BV186" s="203"/>
      <c r="BW186" s="203"/>
      <c r="BX186" s="203"/>
      <c r="BY186" s="2821"/>
      <c r="BZ186" s="2821"/>
      <c r="CG186" s="2829"/>
      <c r="CH186" s="2829"/>
      <c r="CI186" s="2829"/>
      <c r="CJ186" s="2829"/>
      <c r="CK186" s="2829"/>
      <c r="CL186" s="2829"/>
      <c r="CM186" s="2829"/>
    </row>
    <row r="187" spans="1:91" s="2822" customFormat="1" ht="20.25" customHeight="1" x14ac:dyDescent="0.25">
      <c r="A187" s="3195" t="s">
        <v>1950</v>
      </c>
      <c r="B187" s="3196">
        <f>SUM(C187:D187)</f>
        <v>0</v>
      </c>
      <c r="C187" s="3188"/>
      <c r="D187" s="3187"/>
      <c r="E187" s="203"/>
      <c r="F187" s="203"/>
      <c r="G187" s="203"/>
      <c r="H187" s="203"/>
      <c r="I187" s="203"/>
      <c r="J187" s="203"/>
      <c r="K187" s="203"/>
      <c r="L187" s="203"/>
      <c r="M187" s="203"/>
      <c r="N187" s="203"/>
      <c r="O187" s="203"/>
      <c r="P187" s="203"/>
      <c r="Q187" s="203"/>
      <c r="R187" s="203"/>
      <c r="S187" s="203"/>
      <c r="T187" s="203"/>
      <c r="U187" s="203"/>
      <c r="V187" s="203"/>
      <c r="W187" s="203"/>
      <c r="X187" s="203"/>
      <c r="Y187" s="203"/>
      <c r="Z187" s="203"/>
      <c r="AA187" s="203"/>
      <c r="AB187" s="203"/>
      <c r="AC187" s="203"/>
      <c r="AD187" s="203"/>
      <c r="AE187" s="203"/>
      <c r="AF187" s="203"/>
      <c r="AG187" s="203"/>
      <c r="AH187" s="203"/>
      <c r="AI187" s="204"/>
      <c r="AJ187" s="204"/>
      <c r="AK187" s="204"/>
      <c r="AL187" s="204"/>
      <c r="AM187" s="204"/>
      <c r="AN187" s="204"/>
      <c r="AO187" s="204"/>
      <c r="AP187" s="204"/>
      <c r="AQ187" s="204"/>
      <c r="AR187" s="204"/>
      <c r="AS187" s="204"/>
      <c r="AT187" s="204"/>
      <c r="AU187" s="204"/>
      <c r="AV187" s="204"/>
      <c r="AW187" s="203"/>
      <c r="AX187" s="203"/>
      <c r="AY187" s="203"/>
      <c r="AZ187" s="203"/>
      <c r="BA187" s="203"/>
      <c r="BB187" s="203"/>
      <c r="BC187" s="203"/>
      <c r="BD187" s="203"/>
      <c r="BE187" s="203"/>
      <c r="BF187" s="203"/>
      <c r="BG187" s="203"/>
      <c r="BH187" s="203"/>
      <c r="BI187" s="203"/>
      <c r="BJ187" s="203"/>
      <c r="BK187" s="203"/>
      <c r="BL187" s="203"/>
      <c r="BM187" s="203"/>
      <c r="BN187" s="203"/>
      <c r="BO187" s="203"/>
      <c r="BP187" s="203"/>
      <c r="BQ187" s="203"/>
      <c r="BR187" s="203"/>
      <c r="BS187" s="203"/>
      <c r="BT187" s="203"/>
      <c r="BU187" s="203"/>
      <c r="BV187" s="203"/>
      <c r="BW187" s="203"/>
      <c r="BX187" s="203"/>
      <c r="BY187" s="2821"/>
      <c r="BZ187" s="2821"/>
      <c r="CG187" s="2829"/>
      <c r="CH187" s="2829"/>
      <c r="CI187" s="2829"/>
      <c r="CJ187" s="2829"/>
      <c r="CK187" s="2829"/>
      <c r="CL187" s="2829"/>
      <c r="CM187" s="2829"/>
    </row>
    <row r="188" spans="1:91" s="2822" customFormat="1" ht="20.25" customHeight="1" x14ac:dyDescent="0.25">
      <c r="A188" s="1541" t="s">
        <v>1951</v>
      </c>
      <c r="B188" s="1542">
        <f>SUM(C188)</f>
        <v>0</v>
      </c>
      <c r="C188" s="3192"/>
      <c r="D188" s="3197"/>
      <c r="E188" s="203"/>
      <c r="F188" s="203"/>
      <c r="G188" s="203"/>
      <c r="H188" s="203"/>
      <c r="I188" s="203"/>
      <c r="J188" s="203"/>
      <c r="K188" s="203"/>
      <c r="L188" s="203"/>
      <c r="M188" s="203"/>
      <c r="N188" s="203"/>
      <c r="O188" s="203"/>
      <c r="P188" s="203"/>
      <c r="Q188" s="203"/>
      <c r="R188" s="203"/>
      <c r="S188" s="203"/>
      <c r="T188" s="203"/>
      <c r="U188" s="203"/>
      <c r="V188" s="203"/>
      <c r="W188" s="203"/>
      <c r="X188" s="203"/>
      <c r="Y188" s="203"/>
      <c r="Z188" s="203"/>
      <c r="AA188" s="203"/>
      <c r="AB188" s="203"/>
      <c r="AC188" s="203"/>
      <c r="AD188" s="203"/>
      <c r="AE188" s="203"/>
      <c r="AF188" s="203"/>
      <c r="AG188" s="203"/>
      <c r="AH188" s="203"/>
      <c r="AI188" s="204"/>
      <c r="AJ188" s="204"/>
      <c r="AK188" s="204"/>
      <c r="AL188" s="204"/>
      <c r="AM188" s="204"/>
      <c r="AN188" s="204"/>
      <c r="AO188" s="204"/>
      <c r="AP188" s="204"/>
      <c r="AQ188" s="204"/>
      <c r="AR188" s="204"/>
      <c r="AS188" s="204"/>
      <c r="AT188" s="204"/>
      <c r="AU188" s="204"/>
      <c r="AV188" s="204"/>
      <c r="AW188" s="203"/>
      <c r="AX188" s="203"/>
      <c r="AY188" s="203"/>
      <c r="AZ188" s="203"/>
      <c r="BA188" s="203"/>
      <c r="BB188" s="203"/>
      <c r="BC188" s="203"/>
      <c r="BD188" s="203"/>
      <c r="BE188" s="203"/>
      <c r="BF188" s="203"/>
      <c r="BG188" s="203"/>
      <c r="BH188" s="203"/>
      <c r="BI188" s="203"/>
      <c r="BJ188" s="203"/>
      <c r="BK188" s="203"/>
      <c r="BL188" s="203"/>
      <c r="BM188" s="203"/>
      <c r="BN188" s="203"/>
      <c r="BO188" s="203"/>
      <c r="BP188" s="203"/>
      <c r="BQ188" s="203"/>
      <c r="BR188" s="203"/>
      <c r="BS188" s="203"/>
      <c r="BT188" s="203"/>
      <c r="BU188" s="203"/>
      <c r="BV188" s="203"/>
      <c r="BW188" s="203"/>
      <c r="BX188" s="203"/>
      <c r="BY188" s="2821"/>
      <c r="BZ188" s="2821"/>
      <c r="CG188" s="2829"/>
      <c r="CH188" s="2829"/>
      <c r="CI188" s="2829"/>
      <c r="CJ188" s="2829"/>
      <c r="CK188" s="2829"/>
      <c r="CL188" s="2829"/>
      <c r="CM188" s="2829"/>
    </row>
    <row r="189" spans="1:91" s="2822" customFormat="1" ht="32.15" customHeight="1" x14ac:dyDescent="0.25">
      <c r="A189" s="3198" t="s">
        <v>1952</v>
      </c>
      <c r="B189" s="3173"/>
      <c r="C189" s="1813"/>
      <c r="D189" s="2827"/>
      <c r="E189" s="203"/>
      <c r="F189" s="2993"/>
      <c r="G189" s="3174"/>
      <c r="H189" s="221"/>
      <c r="I189" s="3174"/>
      <c r="J189" s="3176"/>
      <c r="K189" s="3176"/>
      <c r="L189" s="3174"/>
      <c r="M189" s="221"/>
      <c r="N189" s="3174"/>
      <c r="O189" s="3174"/>
      <c r="P189" s="221"/>
      <c r="Q189" s="3174"/>
      <c r="R189" s="3174"/>
      <c r="S189" s="221"/>
      <c r="T189" s="3174"/>
      <c r="U189" s="3174"/>
      <c r="V189" s="3176"/>
      <c r="W189" s="203"/>
      <c r="X189" s="203"/>
      <c r="Y189" s="203"/>
      <c r="Z189" s="203"/>
      <c r="AA189" s="203"/>
      <c r="AB189" s="203"/>
      <c r="AC189" s="203"/>
      <c r="AD189" s="203"/>
      <c r="AE189" s="203"/>
      <c r="AF189" s="203"/>
      <c r="AG189" s="203"/>
      <c r="AH189" s="204"/>
      <c r="AI189" s="204"/>
      <c r="AJ189" s="204"/>
      <c r="AK189" s="204"/>
      <c r="AL189" s="204"/>
      <c r="AM189" s="204"/>
      <c r="AN189" s="204"/>
      <c r="AO189" s="204"/>
      <c r="AP189" s="204"/>
      <c r="AQ189" s="204"/>
      <c r="AR189" s="204"/>
      <c r="AS189" s="204"/>
      <c r="AT189" s="204"/>
      <c r="AU189" s="204"/>
      <c r="AV189" s="203"/>
      <c r="AW189" s="203"/>
      <c r="AX189" s="203"/>
      <c r="AY189" s="203"/>
      <c r="AZ189" s="203"/>
      <c r="BA189" s="203"/>
      <c r="BB189" s="203"/>
      <c r="BC189" s="203"/>
      <c r="BD189" s="203"/>
      <c r="BE189" s="203"/>
      <c r="BF189" s="203"/>
      <c r="BG189" s="203"/>
      <c r="BH189" s="203"/>
      <c r="BI189" s="203"/>
      <c r="BJ189" s="203"/>
      <c r="BK189" s="203"/>
      <c r="BL189" s="203"/>
      <c r="BM189" s="203"/>
      <c r="BN189" s="203"/>
      <c r="BO189" s="203"/>
      <c r="BP189" s="203"/>
      <c r="BQ189" s="203"/>
      <c r="BR189" s="203"/>
      <c r="BS189" s="203"/>
      <c r="BT189" s="203"/>
      <c r="BU189" s="203"/>
      <c r="BV189" s="203"/>
      <c r="BW189" s="203"/>
      <c r="BX189" s="203"/>
      <c r="BY189" s="203"/>
      <c r="BZ189" s="203"/>
      <c r="CG189" s="2829"/>
      <c r="CH189" s="2829"/>
      <c r="CI189" s="2829"/>
      <c r="CJ189" s="2829"/>
      <c r="CK189" s="2829"/>
      <c r="CL189" s="2829"/>
      <c r="CM189" s="2829"/>
    </row>
    <row r="190" spans="1:91" s="2822" customFormat="1" ht="16.399999999999999" customHeight="1" x14ac:dyDescent="0.25">
      <c r="A190" s="2791" t="s">
        <v>294</v>
      </c>
      <c r="B190" s="2716" t="s">
        <v>36</v>
      </c>
      <c r="C190" s="2717"/>
      <c r="D190" s="2434"/>
      <c r="E190" s="3199" t="s">
        <v>684</v>
      </c>
      <c r="F190" s="3200"/>
      <c r="G190" s="3200"/>
      <c r="H190" s="3200"/>
      <c r="I190" s="3200"/>
      <c r="J190" s="3200"/>
      <c r="K190" s="3200"/>
      <c r="L190" s="3200"/>
      <c r="M190" s="3200"/>
      <c r="N190" s="3200"/>
      <c r="O190" s="3200"/>
      <c r="P190" s="3200"/>
      <c r="Q190" s="3200"/>
      <c r="R190" s="3200"/>
      <c r="S190" s="3200"/>
      <c r="T190" s="3200"/>
      <c r="U190" s="3200"/>
      <c r="V190" s="3201"/>
      <c r="W190" s="3202" t="s">
        <v>1953</v>
      </c>
      <c r="X190" s="3177"/>
      <c r="Y190" s="203"/>
      <c r="Z190" s="203"/>
      <c r="AA190" s="203"/>
      <c r="AB190" s="203"/>
      <c r="AC190" s="203"/>
      <c r="AD190" s="203"/>
      <c r="AE190" s="203"/>
      <c r="AF190" s="203"/>
      <c r="AG190" s="203"/>
      <c r="AH190" s="203"/>
      <c r="AI190" s="203"/>
      <c r="AJ190" s="203"/>
      <c r="AK190" s="203"/>
      <c r="AL190" s="203"/>
      <c r="AM190" s="203"/>
      <c r="AN190" s="203"/>
      <c r="AO190" s="203"/>
      <c r="AP190" s="203"/>
      <c r="AQ190" s="203"/>
      <c r="AR190" s="203"/>
      <c r="AS190" s="203"/>
      <c r="AT190" s="203"/>
      <c r="AU190" s="203"/>
      <c r="AV190" s="203"/>
      <c r="AW190" s="203"/>
      <c r="AX190" s="203"/>
      <c r="AY190" s="203"/>
      <c r="AZ190" s="203"/>
      <c r="BA190" s="203"/>
      <c r="BB190" s="203"/>
      <c r="BC190" s="203"/>
      <c r="BD190" s="203"/>
      <c r="BE190" s="203"/>
      <c r="BF190" s="203"/>
      <c r="BG190" s="203"/>
      <c r="BH190" s="203"/>
      <c r="BI190" s="203"/>
      <c r="BJ190" s="203"/>
      <c r="BK190" s="203"/>
      <c r="BL190" s="203"/>
      <c r="BM190" s="203"/>
      <c r="BN190" s="203"/>
      <c r="BO190" s="203"/>
      <c r="BP190" s="203"/>
      <c r="BQ190" s="203"/>
      <c r="BR190" s="203"/>
      <c r="BS190" s="203"/>
      <c r="BT190" s="203"/>
      <c r="BU190" s="203"/>
      <c r="BV190" s="203"/>
      <c r="BW190" s="203"/>
      <c r="BX190" s="2821"/>
      <c r="BY190" s="2821"/>
      <c r="BZ190" s="2821"/>
      <c r="CG190" s="2829"/>
      <c r="CH190" s="2829"/>
      <c r="CI190" s="2829"/>
      <c r="CJ190" s="2829"/>
      <c r="CK190" s="2829"/>
      <c r="CL190" s="2829"/>
      <c r="CM190" s="2829"/>
    </row>
    <row r="191" spans="1:91" s="2822" customFormat="1" ht="16.399999999999999" customHeight="1" x14ac:dyDescent="0.25">
      <c r="A191" s="2794"/>
      <c r="B191" s="3203"/>
      <c r="C191" s="2723"/>
      <c r="D191" s="2436"/>
      <c r="E191" s="3135" t="s">
        <v>1846</v>
      </c>
      <c r="F191" s="3135"/>
      <c r="G191" s="3204" t="s">
        <v>1954</v>
      </c>
      <c r="H191" s="3135"/>
      <c r="I191" s="3135" t="s">
        <v>637</v>
      </c>
      <c r="J191" s="3135"/>
      <c r="K191" s="3135" t="s">
        <v>1955</v>
      </c>
      <c r="L191" s="3135"/>
      <c r="M191" s="3135" t="s">
        <v>1851</v>
      </c>
      <c r="N191" s="3135"/>
      <c r="O191" s="3136" t="s">
        <v>1852</v>
      </c>
      <c r="P191" s="3136"/>
      <c r="Q191" s="3136" t="s">
        <v>1956</v>
      </c>
      <c r="R191" s="3136"/>
      <c r="S191" s="3136" t="s">
        <v>1957</v>
      </c>
      <c r="T191" s="3136"/>
      <c r="U191" s="2547" t="s">
        <v>1958</v>
      </c>
      <c r="V191" s="3136"/>
      <c r="W191" s="3205"/>
      <c r="X191" s="3182"/>
      <c r="Y191" s="203"/>
      <c r="Z191" s="203"/>
      <c r="AA191" s="203"/>
      <c r="AB191" s="203"/>
      <c r="AC191" s="203"/>
      <c r="AD191" s="203"/>
      <c r="AE191" s="203"/>
      <c r="AF191" s="203"/>
      <c r="AG191" s="203"/>
      <c r="AH191" s="203"/>
      <c r="AI191" s="203"/>
      <c r="AJ191" s="203"/>
      <c r="AK191" s="203"/>
      <c r="AL191" s="203"/>
      <c r="AM191" s="203"/>
      <c r="AN191" s="203"/>
      <c r="AO191" s="203"/>
      <c r="AP191" s="203"/>
      <c r="AQ191" s="203"/>
      <c r="AR191" s="203"/>
      <c r="AS191" s="203"/>
      <c r="AT191" s="203"/>
      <c r="AU191" s="203"/>
      <c r="AV191" s="203"/>
      <c r="AW191" s="203"/>
      <c r="AX191" s="203"/>
      <c r="AY191" s="203"/>
      <c r="AZ191" s="203"/>
      <c r="BA191" s="203"/>
      <c r="BB191" s="203"/>
      <c r="BC191" s="203"/>
      <c r="BD191" s="203"/>
      <c r="BE191" s="203"/>
      <c r="BF191" s="203"/>
      <c r="BG191" s="203"/>
      <c r="BH191" s="203"/>
      <c r="BI191" s="203"/>
      <c r="BJ191" s="203"/>
      <c r="BK191" s="203"/>
      <c r="BL191" s="203"/>
      <c r="BM191" s="203"/>
      <c r="BN191" s="203"/>
      <c r="BO191" s="203"/>
      <c r="BP191" s="203"/>
      <c r="BQ191" s="203"/>
      <c r="BR191" s="203"/>
      <c r="BS191" s="203"/>
      <c r="BT191" s="203"/>
      <c r="BU191" s="203"/>
      <c r="BV191" s="203"/>
      <c r="BW191" s="203"/>
      <c r="BX191" s="2821"/>
      <c r="BY191" s="2821"/>
      <c r="BZ191" s="2821"/>
      <c r="CG191" s="2829"/>
      <c r="CH191" s="2829"/>
      <c r="CI191" s="2829"/>
      <c r="CJ191" s="2829"/>
      <c r="CK191" s="2829"/>
      <c r="CL191" s="2829"/>
      <c r="CM191" s="2829"/>
    </row>
    <row r="192" spans="1:91" s="2822" customFormat="1" ht="16.399999999999999" customHeight="1" x14ac:dyDescent="0.25">
      <c r="A192" s="2799"/>
      <c r="B192" s="2833" t="s">
        <v>33</v>
      </c>
      <c r="C192" s="2834" t="s">
        <v>34</v>
      </c>
      <c r="D192" s="3206" t="s">
        <v>35</v>
      </c>
      <c r="E192" s="1731" t="s">
        <v>216</v>
      </c>
      <c r="F192" s="2555" t="s">
        <v>35</v>
      </c>
      <c r="G192" s="1731" t="s">
        <v>216</v>
      </c>
      <c r="H192" s="2555" t="s">
        <v>35</v>
      </c>
      <c r="I192" s="1731" t="s">
        <v>216</v>
      </c>
      <c r="J192" s="2555" t="s">
        <v>35</v>
      </c>
      <c r="K192" s="1731" t="s">
        <v>216</v>
      </c>
      <c r="L192" s="2851" t="s">
        <v>35</v>
      </c>
      <c r="M192" s="1731" t="s">
        <v>216</v>
      </c>
      <c r="N192" s="2851" t="s">
        <v>35</v>
      </c>
      <c r="O192" s="1731" t="s">
        <v>216</v>
      </c>
      <c r="P192" s="2851" t="s">
        <v>35</v>
      </c>
      <c r="Q192" s="1731" t="s">
        <v>216</v>
      </c>
      <c r="R192" s="2555" t="s">
        <v>35</v>
      </c>
      <c r="S192" s="1731" t="s">
        <v>216</v>
      </c>
      <c r="T192" s="2555" t="s">
        <v>35</v>
      </c>
      <c r="U192" s="2552" t="s">
        <v>216</v>
      </c>
      <c r="V192" s="2555" t="s">
        <v>35</v>
      </c>
      <c r="W192" s="3207" t="s">
        <v>392</v>
      </c>
      <c r="X192" s="3208" t="s">
        <v>393</v>
      </c>
      <c r="Y192" s="203"/>
      <c r="Z192" s="203"/>
      <c r="AA192" s="203"/>
      <c r="AB192" s="203"/>
      <c r="AC192" s="203"/>
      <c r="AD192" s="203"/>
      <c r="AE192" s="203"/>
      <c r="AF192" s="203"/>
      <c r="AG192" s="203"/>
      <c r="AH192" s="203"/>
      <c r="AI192" s="203"/>
      <c r="AJ192" s="203"/>
      <c r="AK192" s="203"/>
      <c r="AL192" s="203"/>
      <c r="AM192" s="203"/>
      <c r="AN192" s="203"/>
      <c r="AO192" s="203"/>
      <c r="AP192" s="203"/>
      <c r="AQ192" s="203"/>
      <c r="AR192" s="203"/>
      <c r="AS192" s="203"/>
      <c r="AT192" s="203"/>
      <c r="AU192" s="203"/>
      <c r="AV192" s="203"/>
      <c r="AW192" s="203"/>
      <c r="AX192" s="203"/>
      <c r="AY192" s="203"/>
      <c r="AZ192" s="203"/>
      <c r="BA192" s="203"/>
      <c r="BB192" s="203"/>
      <c r="BC192" s="203"/>
      <c r="BD192" s="203"/>
      <c r="BE192" s="203"/>
      <c r="BF192" s="203"/>
      <c r="BG192" s="203"/>
      <c r="BH192" s="203"/>
      <c r="BI192" s="203"/>
      <c r="BJ192" s="203"/>
      <c r="BK192" s="203"/>
      <c r="BL192" s="203"/>
      <c r="BM192" s="203"/>
      <c r="BN192" s="203"/>
      <c r="BO192" s="203"/>
      <c r="BP192" s="203"/>
      <c r="BQ192" s="203"/>
      <c r="BR192" s="203"/>
      <c r="BS192" s="203"/>
      <c r="BT192" s="203"/>
      <c r="BU192" s="203"/>
      <c r="BV192" s="203"/>
      <c r="BW192" s="203"/>
      <c r="BX192" s="2821"/>
      <c r="BY192" s="2821"/>
      <c r="BZ192" s="2821"/>
      <c r="CG192" s="2829"/>
      <c r="CH192" s="2829"/>
      <c r="CI192" s="2829"/>
      <c r="CJ192" s="2829"/>
      <c r="CK192" s="2829"/>
      <c r="CL192" s="2829"/>
      <c r="CM192" s="2829"/>
    </row>
    <row r="193" spans="1:104" s="2822" customFormat="1" ht="16.399999999999999" customHeight="1" x14ac:dyDescent="0.25">
      <c r="A193" s="3209" t="s">
        <v>1959</v>
      </c>
      <c r="B193" s="1849">
        <f>SUM(C193+D193)</f>
        <v>0</v>
      </c>
      <c r="C193" s="3210">
        <f>SUM(E193+G193+I193+K193+M193+O193+Q193+S193+U193)</f>
        <v>0</v>
      </c>
      <c r="D193" s="2894">
        <f>SUM(F193+H193+J193+L193+N193+P193+R193+T193+V193)</f>
        <v>0</v>
      </c>
      <c r="E193" s="1752"/>
      <c r="F193" s="3211"/>
      <c r="G193" s="1752"/>
      <c r="H193" s="3211"/>
      <c r="I193" s="1752"/>
      <c r="J193" s="3211"/>
      <c r="K193" s="1752"/>
      <c r="L193" s="3212"/>
      <c r="M193" s="1752"/>
      <c r="N193" s="3212"/>
      <c r="O193" s="1752"/>
      <c r="P193" s="3212"/>
      <c r="Q193" s="1752"/>
      <c r="R193" s="3211"/>
      <c r="S193" s="1752"/>
      <c r="T193" s="3211"/>
      <c r="U193" s="1752"/>
      <c r="V193" s="3212"/>
      <c r="W193" s="3213"/>
      <c r="X193" s="3213"/>
      <c r="Y193" s="203"/>
      <c r="Z193" s="203"/>
      <c r="AA193" s="203"/>
      <c r="AB193" s="203"/>
      <c r="AC193" s="203"/>
      <c r="AD193" s="203"/>
      <c r="AE193" s="203"/>
      <c r="AF193" s="203"/>
      <c r="AG193" s="203"/>
      <c r="AH193" s="203"/>
      <c r="AI193" s="203"/>
      <c r="AJ193" s="203"/>
      <c r="AK193" s="203"/>
      <c r="AL193" s="203"/>
      <c r="AM193" s="203"/>
      <c r="AN193" s="203"/>
      <c r="AO193" s="203"/>
      <c r="AP193" s="203"/>
      <c r="AQ193" s="203"/>
      <c r="AR193" s="203"/>
      <c r="AS193" s="203"/>
      <c r="AT193" s="203"/>
      <c r="AU193" s="203"/>
      <c r="AV193" s="203"/>
      <c r="AW193" s="203"/>
      <c r="AX193" s="203"/>
      <c r="AY193" s="203"/>
      <c r="AZ193" s="203"/>
      <c r="BA193" s="203"/>
      <c r="BB193" s="203"/>
      <c r="BC193" s="203"/>
      <c r="BD193" s="203"/>
      <c r="BE193" s="203"/>
      <c r="BF193" s="203"/>
      <c r="BG193" s="203"/>
      <c r="BH193" s="203"/>
      <c r="BI193" s="203"/>
      <c r="BJ193" s="203"/>
      <c r="BK193" s="203"/>
      <c r="BL193" s="203"/>
      <c r="BM193" s="203"/>
      <c r="BN193" s="203"/>
      <c r="BO193" s="203"/>
      <c r="BP193" s="203"/>
      <c r="BQ193" s="203"/>
      <c r="BR193" s="203"/>
      <c r="BS193" s="203"/>
      <c r="BT193" s="203"/>
      <c r="BU193" s="203"/>
      <c r="BV193" s="203"/>
      <c r="BW193" s="203"/>
      <c r="BX193" s="2821"/>
      <c r="BY193" s="2821"/>
      <c r="BZ193" s="2821"/>
      <c r="CG193" s="2829"/>
      <c r="CH193" s="2829"/>
      <c r="CI193" s="2829"/>
      <c r="CJ193" s="2829"/>
      <c r="CK193" s="2829"/>
      <c r="CL193" s="2829"/>
      <c r="CM193" s="2829"/>
    </row>
    <row r="194" spans="1:104" s="2822" customFormat="1" ht="32.15" customHeight="1" x14ac:dyDescent="0.25">
      <c r="A194" s="3010" t="s">
        <v>1960</v>
      </c>
      <c r="B194" s="207"/>
      <c r="C194" s="203"/>
      <c r="D194" s="203"/>
      <c r="E194" s="203"/>
      <c r="F194" s="203"/>
      <c r="G194" s="203"/>
      <c r="H194" s="203"/>
      <c r="I194" s="203"/>
      <c r="J194" s="203"/>
      <c r="K194" s="203"/>
      <c r="L194" s="203"/>
      <c r="M194" s="203"/>
      <c r="N194" s="203"/>
      <c r="O194" s="203"/>
      <c r="P194" s="203"/>
      <c r="Q194" s="203"/>
      <c r="R194" s="203"/>
      <c r="S194" s="203"/>
      <c r="T194" s="203"/>
      <c r="U194" s="203"/>
      <c r="V194" s="203"/>
      <c r="W194" s="203"/>
      <c r="X194" s="203"/>
      <c r="Y194" s="203"/>
      <c r="Z194" s="203"/>
      <c r="AA194" s="203"/>
      <c r="AB194" s="203"/>
      <c r="AC194" s="203"/>
      <c r="AD194" s="203"/>
      <c r="AE194" s="203"/>
      <c r="AF194" s="203"/>
      <c r="AG194" s="203"/>
      <c r="AH194" s="203"/>
      <c r="AI194" s="203"/>
      <c r="AJ194" s="203"/>
      <c r="AK194" s="203"/>
      <c r="AL194" s="203"/>
      <c r="AM194" s="203"/>
      <c r="AN194" s="203"/>
      <c r="AO194" s="203"/>
      <c r="AP194" s="203"/>
      <c r="AQ194" s="203"/>
      <c r="AR194" s="203"/>
      <c r="AS194" s="203"/>
      <c r="AT194" s="203"/>
      <c r="AU194" s="203"/>
      <c r="AV194" s="203"/>
      <c r="AW194" s="203"/>
      <c r="AX194" s="203"/>
      <c r="AY194" s="203"/>
      <c r="AZ194" s="203"/>
      <c r="BA194" s="203"/>
      <c r="BB194" s="203"/>
      <c r="BC194" s="203"/>
      <c r="BD194" s="203"/>
      <c r="BE194" s="203"/>
      <c r="BF194" s="203"/>
      <c r="BG194" s="203"/>
      <c r="BH194" s="203"/>
      <c r="BI194" s="203"/>
      <c r="BJ194" s="203"/>
      <c r="BK194" s="203"/>
      <c r="BL194" s="203"/>
      <c r="BM194" s="203"/>
      <c r="BN194" s="203"/>
      <c r="BO194" s="203"/>
      <c r="BP194" s="203"/>
      <c r="BQ194" s="203"/>
      <c r="BR194" s="203"/>
      <c r="BS194" s="203"/>
      <c r="BT194" s="203"/>
      <c r="BU194" s="203"/>
      <c r="BV194" s="203"/>
      <c r="BW194" s="203"/>
      <c r="BX194" s="203"/>
      <c r="BY194" s="203"/>
      <c r="BZ194" s="203"/>
      <c r="CG194" s="2829"/>
      <c r="CH194" s="2829"/>
      <c r="CI194" s="2829"/>
      <c r="CJ194" s="2829"/>
      <c r="CK194" s="2829"/>
      <c r="CL194" s="2829"/>
      <c r="CM194" s="2829"/>
    </row>
    <row r="195" spans="1:104" s="2822" customFormat="1" ht="16.399999999999999" customHeight="1" x14ac:dyDescent="0.25">
      <c r="A195" s="3214" t="s">
        <v>1961</v>
      </c>
      <c r="B195" s="2423" t="s">
        <v>36</v>
      </c>
      <c r="C195" s="2424"/>
      <c r="D195" s="2415"/>
      <c r="E195" s="3215" t="s">
        <v>684</v>
      </c>
      <c r="F195" s="3216"/>
      <c r="G195" s="3216"/>
      <c r="H195" s="3216"/>
      <c r="I195" s="3216"/>
      <c r="J195" s="3216"/>
      <c r="K195" s="3216"/>
      <c r="L195" s="3217"/>
      <c r="M195" s="2424" t="s">
        <v>1962</v>
      </c>
      <c r="N195" s="3218"/>
      <c r="O195" s="2415" t="s">
        <v>1963</v>
      </c>
      <c r="P195" s="203"/>
      <c r="Q195" s="203"/>
      <c r="R195" s="203"/>
      <c r="S195" s="203"/>
      <c r="T195" s="203"/>
      <c r="U195" s="203"/>
      <c r="V195" s="203"/>
      <c r="W195" s="203"/>
      <c r="X195" s="203"/>
      <c r="Y195" s="203"/>
      <c r="Z195" s="203"/>
      <c r="AA195" s="203"/>
      <c r="AB195" s="203"/>
      <c r="AC195" s="203"/>
      <c r="AD195" s="203"/>
      <c r="AE195" s="203"/>
      <c r="AF195" s="203"/>
      <c r="AG195" s="203"/>
      <c r="AH195" s="203"/>
      <c r="AI195" s="203"/>
      <c r="AJ195" s="203"/>
      <c r="AK195" s="203"/>
      <c r="AL195" s="203"/>
      <c r="AM195" s="203"/>
      <c r="AN195" s="203"/>
      <c r="AO195" s="203"/>
      <c r="AP195" s="203"/>
      <c r="AQ195" s="203"/>
      <c r="AR195" s="203"/>
      <c r="AS195" s="203"/>
      <c r="AT195" s="203"/>
      <c r="AU195" s="203"/>
      <c r="AV195" s="203"/>
      <c r="AW195" s="203"/>
      <c r="AX195" s="203"/>
      <c r="AY195" s="203"/>
      <c r="AZ195" s="203"/>
      <c r="BA195" s="203"/>
      <c r="BB195" s="203"/>
      <c r="BC195" s="203"/>
      <c r="BD195" s="203"/>
      <c r="BE195" s="203"/>
      <c r="BF195" s="203"/>
      <c r="BG195" s="203"/>
      <c r="BH195" s="203"/>
      <c r="BI195" s="203"/>
      <c r="BJ195" s="203"/>
      <c r="BK195" s="203"/>
      <c r="BL195" s="203"/>
      <c r="BM195" s="203"/>
      <c r="BN195" s="203"/>
      <c r="BO195" s="203"/>
      <c r="BP195" s="203"/>
      <c r="BQ195" s="203"/>
      <c r="BR195" s="203"/>
      <c r="BS195" s="203"/>
      <c r="BT195" s="203"/>
      <c r="BU195" s="203"/>
      <c r="BV195" s="203"/>
      <c r="BW195" s="203"/>
      <c r="BX195" s="203"/>
      <c r="BY195" s="203"/>
      <c r="BZ195" s="203"/>
      <c r="CG195" s="2829"/>
      <c r="CH195" s="2829"/>
      <c r="CI195" s="2829"/>
      <c r="CJ195" s="2829"/>
      <c r="CK195" s="2829"/>
      <c r="CL195" s="2829"/>
      <c r="CM195" s="2829"/>
    </row>
    <row r="196" spans="1:104" s="2822" customFormat="1" ht="16.399999999999999" customHeight="1" x14ac:dyDescent="0.25">
      <c r="A196" s="3219"/>
      <c r="B196" s="3220"/>
      <c r="C196" s="2426"/>
      <c r="D196" s="2416"/>
      <c r="E196" s="2724" t="s">
        <v>633</v>
      </c>
      <c r="F196" s="2725"/>
      <c r="G196" s="2724" t="s">
        <v>634</v>
      </c>
      <c r="H196" s="2725"/>
      <c r="I196" s="3221" t="s">
        <v>635</v>
      </c>
      <c r="J196" s="3222"/>
      <c r="K196" s="2724" t="s">
        <v>1964</v>
      </c>
      <c r="L196" s="3075"/>
      <c r="M196" s="2426"/>
      <c r="N196" s="3223"/>
      <c r="O196" s="1925"/>
      <c r="P196" s="203"/>
      <c r="Q196" s="203"/>
      <c r="R196" s="203"/>
      <c r="S196" s="203"/>
      <c r="T196" s="203"/>
      <c r="U196" s="203"/>
      <c r="V196" s="203"/>
      <c r="W196" s="203"/>
      <c r="X196" s="203"/>
      <c r="Y196" s="203"/>
      <c r="Z196" s="203"/>
      <c r="AA196" s="203"/>
      <c r="AB196" s="203"/>
      <c r="AC196" s="203"/>
      <c r="AD196" s="203"/>
      <c r="AE196" s="203"/>
      <c r="AF196" s="203"/>
      <c r="AG196" s="203"/>
      <c r="AH196" s="203"/>
      <c r="AI196" s="203"/>
      <c r="AJ196" s="203"/>
      <c r="AK196" s="203"/>
      <c r="AL196" s="203"/>
      <c r="AM196" s="203"/>
      <c r="AN196" s="203"/>
      <c r="AO196" s="203"/>
      <c r="AP196" s="203"/>
      <c r="AQ196" s="203"/>
      <c r="AR196" s="203"/>
      <c r="AS196" s="203"/>
      <c r="AT196" s="203"/>
      <c r="AU196" s="203"/>
      <c r="AV196" s="203"/>
      <c r="AW196" s="203"/>
      <c r="AX196" s="203"/>
      <c r="AY196" s="203"/>
      <c r="AZ196" s="203"/>
      <c r="BA196" s="203"/>
      <c r="BB196" s="203"/>
      <c r="BC196" s="203"/>
      <c r="BD196" s="203"/>
      <c r="BE196" s="203"/>
      <c r="BF196" s="203"/>
      <c r="BG196" s="203"/>
      <c r="BH196" s="203"/>
      <c r="BI196" s="203"/>
      <c r="BJ196" s="203"/>
      <c r="BK196" s="203"/>
      <c r="BL196" s="203"/>
      <c r="BM196" s="203"/>
      <c r="BN196" s="203"/>
      <c r="BO196" s="203"/>
      <c r="BP196" s="203"/>
      <c r="BQ196" s="203"/>
      <c r="BR196" s="203"/>
      <c r="BS196" s="203"/>
      <c r="BT196" s="203"/>
      <c r="BU196" s="203"/>
      <c r="BV196" s="203"/>
      <c r="BW196" s="203"/>
      <c r="BX196" s="203"/>
      <c r="BY196" s="203"/>
      <c r="BZ196" s="203"/>
      <c r="CG196" s="2829"/>
      <c r="CH196" s="2829"/>
      <c r="CI196" s="2829"/>
      <c r="CJ196" s="2829"/>
      <c r="CK196" s="2829"/>
      <c r="CL196" s="2829"/>
      <c r="CM196" s="2829"/>
    </row>
    <row r="197" spans="1:104" s="2822" customFormat="1" ht="16.399999999999999" customHeight="1" x14ac:dyDescent="0.25">
      <c r="A197" s="3219"/>
      <c r="B197" s="2729" t="s">
        <v>33</v>
      </c>
      <c r="C197" s="2702" t="s">
        <v>34</v>
      </c>
      <c r="D197" s="2729" t="s">
        <v>35</v>
      </c>
      <c r="E197" s="1731" t="s">
        <v>216</v>
      </c>
      <c r="F197" s="3224" t="s">
        <v>35</v>
      </c>
      <c r="G197" s="1731" t="s">
        <v>216</v>
      </c>
      <c r="H197" s="3224" t="s">
        <v>35</v>
      </c>
      <c r="I197" s="3225" t="s">
        <v>216</v>
      </c>
      <c r="J197" s="1868" t="s">
        <v>35</v>
      </c>
      <c r="K197" s="1731" t="s">
        <v>216</v>
      </c>
      <c r="L197" s="3226" t="s">
        <v>35</v>
      </c>
      <c r="M197" s="3227" t="s">
        <v>1965</v>
      </c>
      <c r="N197" s="3228" t="s">
        <v>1966</v>
      </c>
      <c r="O197" s="2416"/>
      <c r="P197" s="203"/>
      <c r="Q197" s="203"/>
      <c r="R197" s="203"/>
      <c r="S197" s="203"/>
      <c r="T197" s="203"/>
      <c r="U197" s="203"/>
      <c r="V197" s="203"/>
      <c r="W197" s="203"/>
      <c r="X197" s="203"/>
      <c r="Y197" s="203"/>
      <c r="Z197" s="203"/>
      <c r="AA197" s="203"/>
      <c r="AB197" s="203"/>
      <c r="AC197" s="203"/>
      <c r="AD197" s="203"/>
      <c r="AE197" s="203"/>
      <c r="AF197" s="203"/>
      <c r="AG197" s="203"/>
      <c r="AH197" s="203"/>
      <c r="AI197" s="203"/>
      <c r="AJ197" s="203"/>
      <c r="AK197" s="203"/>
      <c r="AL197" s="203"/>
      <c r="AM197" s="203"/>
      <c r="AN197" s="203"/>
      <c r="AO197" s="203"/>
      <c r="AP197" s="203"/>
      <c r="AQ197" s="203"/>
      <c r="AR197" s="203"/>
      <c r="AS197" s="203"/>
      <c r="AT197" s="203"/>
      <c r="AU197" s="203"/>
      <c r="AV197" s="203"/>
      <c r="AW197" s="203"/>
      <c r="AX197" s="203"/>
      <c r="AY197" s="203"/>
      <c r="AZ197" s="203"/>
      <c r="BA197" s="203"/>
      <c r="BB197" s="203"/>
      <c r="BC197" s="203"/>
      <c r="BD197" s="203"/>
      <c r="BE197" s="203"/>
      <c r="BF197" s="203"/>
      <c r="BG197" s="203"/>
      <c r="BH197" s="203"/>
      <c r="BI197" s="203"/>
      <c r="BJ197" s="203"/>
      <c r="BK197" s="203"/>
      <c r="BL197" s="203"/>
      <c r="BM197" s="203"/>
      <c r="BN197" s="203"/>
      <c r="BO197" s="203"/>
      <c r="BP197" s="203"/>
      <c r="BQ197" s="203"/>
      <c r="BR197" s="203"/>
      <c r="BS197" s="203"/>
      <c r="BT197" s="203"/>
      <c r="BU197" s="203"/>
      <c r="BV197" s="203"/>
      <c r="BW197" s="203"/>
      <c r="BX197" s="203"/>
      <c r="BY197" s="203"/>
      <c r="BZ197" s="203"/>
      <c r="CG197" s="2829"/>
      <c r="CH197" s="2829"/>
      <c r="CI197" s="2829"/>
      <c r="CJ197" s="2829"/>
      <c r="CK197" s="2829"/>
      <c r="CL197" s="2829"/>
      <c r="CM197" s="2829"/>
    </row>
    <row r="198" spans="1:104" s="2822" customFormat="1" ht="16.399999999999999" customHeight="1" x14ac:dyDescent="0.25">
      <c r="A198" s="3229"/>
      <c r="B198" s="3230">
        <f t="shared" ref="B198:B203" si="18">+C198+D198</f>
        <v>0</v>
      </c>
      <c r="C198" s="3231">
        <f t="shared" ref="C198:D203" si="19">+E198+G198+I198+K198</f>
        <v>0</v>
      </c>
      <c r="D198" s="3232">
        <f t="shared" si="19"/>
        <v>0</v>
      </c>
      <c r="E198" s="3233">
        <f t="shared" ref="E198:O198" si="20">SUM(E199:E203)</f>
        <v>0</v>
      </c>
      <c r="F198" s="3234">
        <f t="shared" si="20"/>
        <v>0</v>
      </c>
      <c r="G198" s="3233">
        <f t="shared" si="20"/>
        <v>0</v>
      </c>
      <c r="H198" s="3234">
        <f t="shared" si="20"/>
        <v>0</v>
      </c>
      <c r="I198" s="3233">
        <f t="shared" si="20"/>
        <v>0</v>
      </c>
      <c r="J198" s="3235">
        <f t="shared" si="20"/>
        <v>0</v>
      </c>
      <c r="K198" s="1849">
        <f t="shared" si="20"/>
        <v>0</v>
      </c>
      <c r="L198" s="3236">
        <f t="shared" si="20"/>
        <v>0</v>
      </c>
      <c r="M198" s="3237">
        <f t="shared" si="20"/>
        <v>0</v>
      </c>
      <c r="N198" s="3234">
        <f t="shared" si="20"/>
        <v>0</v>
      </c>
      <c r="O198" s="3238">
        <f t="shared" si="20"/>
        <v>0</v>
      </c>
      <c r="P198" s="204"/>
      <c r="Q198" s="204"/>
      <c r="R198" s="204"/>
      <c r="S198" s="204"/>
      <c r="T198" s="204"/>
      <c r="U198" s="204"/>
      <c r="V198" s="204"/>
      <c r="W198" s="204"/>
      <c r="X198" s="204"/>
      <c r="Y198" s="204"/>
      <c r="Z198" s="204"/>
      <c r="AA198" s="204"/>
      <c r="AB198" s="204"/>
      <c r="AC198" s="204"/>
      <c r="AD198" s="204"/>
      <c r="AE198" s="204"/>
      <c r="AF198" s="203"/>
      <c r="AG198" s="203"/>
      <c r="AH198" s="203"/>
      <c r="AI198" s="203"/>
      <c r="AJ198" s="203"/>
      <c r="AK198" s="203"/>
      <c r="AL198" s="203"/>
      <c r="AM198" s="203"/>
      <c r="AN198" s="203"/>
      <c r="AO198" s="203"/>
      <c r="AP198" s="203"/>
      <c r="AQ198" s="203"/>
      <c r="AR198" s="203"/>
      <c r="AS198" s="203"/>
      <c r="AT198" s="203"/>
      <c r="AU198" s="203"/>
      <c r="AV198" s="203"/>
      <c r="AW198" s="203"/>
      <c r="AX198" s="203"/>
      <c r="AY198" s="203"/>
      <c r="AZ198" s="203"/>
      <c r="BA198" s="203"/>
      <c r="BB198" s="203"/>
      <c r="BC198" s="203"/>
      <c r="BD198" s="203"/>
      <c r="BE198" s="203"/>
      <c r="BF198" s="203"/>
      <c r="BG198" s="203"/>
      <c r="BH198" s="203"/>
      <c r="BI198" s="203"/>
      <c r="BJ198" s="203"/>
      <c r="BK198" s="203"/>
      <c r="BL198" s="203"/>
      <c r="BM198" s="203"/>
      <c r="BN198" s="203"/>
      <c r="BO198" s="203"/>
      <c r="BP198" s="203"/>
      <c r="BQ198" s="203"/>
      <c r="BR198" s="203"/>
      <c r="BS198" s="203"/>
      <c r="BT198" s="203"/>
      <c r="BU198" s="203"/>
      <c r="BV198" s="203"/>
      <c r="BW198" s="203"/>
      <c r="BX198" s="203"/>
      <c r="BY198" s="203"/>
      <c r="BZ198" s="203"/>
      <c r="CG198" s="2829"/>
      <c r="CH198" s="2829"/>
      <c r="CI198" s="2829"/>
      <c r="CJ198" s="2829"/>
      <c r="CK198" s="2829"/>
      <c r="CL198" s="2829"/>
      <c r="CM198" s="2829"/>
    </row>
    <row r="199" spans="1:104" s="2822" customFormat="1" ht="16.399999999999999" customHeight="1" x14ac:dyDescent="0.25">
      <c r="A199" s="3239" t="s">
        <v>1967</v>
      </c>
      <c r="B199" s="3196">
        <f t="shared" si="18"/>
        <v>0</v>
      </c>
      <c r="C199" s="3196">
        <f t="shared" si="19"/>
        <v>0</v>
      </c>
      <c r="D199" s="3240">
        <f t="shared" si="19"/>
        <v>0</v>
      </c>
      <c r="E199" s="287"/>
      <c r="F199" s="288"/>
      <c r="G199" s="287"/>
      <c r="H199" s="288"/>
      <c r="I199" s="287"/>
      <c r="J199" s="290"/>
      <c r="K199" s="287"/>
      <c r="L199" s="3241"/>
      <c r="M199" s="289"/>
      <c r="N199" s="288"/>
      <c r="O199" s="3242"/>
      <c r="P199" s="2863"/>
      <c r="Q199" s="1606"/>
      <c r="R199" s="1606"/>
      <c r="S199" s="1606"/>
      <c r="T199" s="1606"/>
      <c r="U199" s="1606"/>
      <c r="V199" s="1606"/>
      <c r="W199" s="1606"/>
      <c r="X199" s="1606"/>
      <c r="Y199" s="1606"/>
      <c r="Z199" s="1606"/>
      <c r="AA199" s="1606"/>
      <c r="AB199" s="204"/>
      <c r="AC199" s="204"/>
      <c r="AD199" s="204"/>
      <c r="AE199" s="204"/>
      <c r="AF199" s="203"/>
      <c r="AG199" s="203"/>
      <c r="AH199" s="203"/>
      <c r="AI199" s="203"/>
      <c r="AJ199" s="203"/>
      <c r="AK199" s="203"/>
      <c r="AL199" s="203"/>
      <c r="AM199" s="203"/>
      <c r="AN199" s="203"/>
      <c r="AO199" s="203"/>
      <c r="AP199" s="203"/>
      <c r="AQ199" s="203"/>
      <c r="AR199" s="203"/>
      <c r="AS199" s="203"/>
      <c r="AT199" s="203"/>
      <c r="AU199" s="203"/>
      <c r="AV199" s="203"/>
      <c r="AW199" s="203"/>
      <c r="AX199" s="203"/>
      <c r="AY199" s="203"/>
      <c r="AZ199" s="203"/>
      <c r="BA199" s="203"/>
      <c r="BB199" s="203"/>
      <c r="BC199" s="203"/>
      <c r="BD199" s="203"/>
      <c r="BE199" s="203"/>
      <c r="BF199" s="203"/>
      <c r="BG199" s="203"/>
      <c r="BH199" s="203"/>
      <c r="BI199" s="203"/>
      <c r="BJ199" s="203"/>
      <c r="BK199" s="203"/>
      <c r="BL199" s="203"/>
      <c r="BM199" s="203"/>
      <c r="BN199" s="203"/>
      <c r="BO199" s="203"/>
      <c r="BP199" s="203"/>
      <c r="BQ199" s="203"/>
      <c r="BR199" s="203"/>
      <c r="BS199" s="203"/>
      <c r="BT199" s="203"/>
      <c r="BU199" s="203"/>
      <c r="BV199" s="203"/>
      <c r="BW199" s="203"/>
      <c r="BX199" s="203"/>
      <c r="BY199" s="203"/>
      <c r="BZ199" s="203"/>
      <c r="CG199" s="2829">
        <v>0</v>
      </c>
      <c r="CH199" s="2829">
        <v>0</v>
      </c>
      <c r="CI199" s="2829"/>
      <c r="CJ199" s="2829"/>
      <c r="CK199" s="2829"/>
      <c r="CL199" s="2829"/>
      <c r="CM199" s="2829"/>
    </row>
    <row r="200" spans="1:104" s="2822" customFormat="1" ht="16.399999999999999" customHeight="1" x14ac:dyDescent="0.25">
      <c r="A200" s="3243" t="s">
        <v>1968</v>
      </c>
      <c r="B200" s="3244">
        <f t="shared" si="18"/>
        <v>0</v>
      </c>
      <c r="C200" s="3244">
        <f t="shared" si="19"/>
        <v>0</v>
      </c>
      <c r="D200" s="3245">
        <f t="shared" si="19"/>
        <v>0</v>
      </c>
      <c r="E200" s="1685"/>
      <c r="F200" s="1686"/>
      <c r="G200" s="1685"/>
      <c r="H200" s="1686"/>
      <c r="I200" s="1685"/>
      <c r="J200" s="3002"/>
      <c r="K200" s="1685"/>
      <c r="L200" s="3246"/>
      <c r="M200" s="3003"/>
      <c r="N200" s="1686"/>
      <c r="O200" s="3247"/>
      <c r="P200" s="2863"/>
      <c r="Q200" s="1606"/>
      <c r="R200" s="1606"/>
      <c r="S200" s="1606"/>
      <c r="T200" s="1606"/>
      <c r="U200" s="1606"/>
      <c r="V200" s="1606"/>
      <c r="W200" s="1606"/>
      <c r="X200" s="1606"/>
      <c r="Y200" s="1606"/>
      <c r="Z200" s="1606"/>
      <c r="AA200" s="1606"/>
      <c r="AB200" s="204"/>
      <c r="AC200" s="204"/>
      <c r="AD200" s="204"/>
      <c r="AE200" s="204"/>
      <c r="AF200" s="203"/>
      <c r="AG200" s="203"/>
      <c r="AH200" s="203"/>
      <c r="AI200" s="203"/>
      <c r="AJ200" s="203"/>
      <c r="AK200" s="203"/>
      <c r="AL200" s="203"/>
      <c r="AM200" s="203"/>
      <c r="AN200" s="203"/>
      <c r="AO200" s="203"/>
      <c r="AP200" s="203"/>
      <c r="AQ200" s="203"/>
      <c r="AR200" s="203"/>
      <c r="AS200" s="203"/>
      <c r="AT200" s="203"/>
      <c r="AU200" s="203"/>
      <c r="AV200" s="203"/>
      <c r="AW200" s="203"/>
      <c r="AX200" s="203"/>
      <c r="AY200" s="203"/>
      <c r="AZ200" s="203"/>
      <c r="BA200" s="203"/>
      <c r="BB200" s="203"/>
      <c r="BC200" s="203"/>
      <c r="BD200" s="203"/>
      <c r="BE200" s="203"/>
      <c r="BF200" s="203"/>
      <c r="BG200" s="203"/>
      <c r="BH200" s="203"/>
      <c r="BI200" s="203"/>
      <c r="BJ200" s="203"/>
      <c r="BK200" s="203"/>
      <c r="BL200" s="203"/>
      <c r="BM200" s="203"/>
      <c r="BN200" s="203"/>
      <c r="BO200" s="203"/>
      <c r="BP200" s="203"/>
      <c r="BQ200" s="203"/>
      <c r="BR200" s="203"/>
      <c r="BS200" s="203"/>
      <c r="BT200" s="203"/>
      <c r="BU200" s="203"/>
      <c r="BV200" s="203"/>
      <c r="BW200" s="203"/>
      <c r="BX200" s="203"/>
      <c r="BY200" s="203"/>
      <c r="BZ200" s="203"/>
      <c r="CG200" s="2829">
        <v>0</v>
      </c>
      <c r="CH200" s="2829">
        <v>0</v>
      </c>
      <c r="CI200" s="2829"/>
      <c r="CJ200" s="2829"/>
      <c r="CK200" s="2829"/>
      <c r="CL200" s="2829"/>
      <c r="CM200" s="2829"/>
    </row>
    <row r="201" spans="1:104" ht="16.399999999999999" customHeight="1" x14ac:dyDescent="0.35">
      <c r="A201" s="3243" t="s">
        <v>1969</v>
      </c>
      <c r="B201" s="3244">
        <f t="shared" si="18"/>
        <v>0</v>
      </c>
      <c r="C201" s="3244">
        <f t="shared" si="19"/>
        <v>0</v>
      </c>
      <c r="D201" s="3245">
        <f t="shared" si="19"/>
        <v>0</v>
      </c>
      <c r="E201" s="1685"/>
      <c r="F201" s="1686"/>
      <c r="G201" s="1685"/>
      <c r="H201" s="1686"/>
      <c r="I201" s="1685"/>
      <c r="J201" s="3002"/>
      <c r="K201" s="1685"/>
      <c r="L201" s="3246"/>
      <c r="M201" s="3003"/>
      <c r="N201" s="1686"/>
      <c r="O201" s="3247"/>
      <c r="P201" s="2863"/>
      <c r="Q201" s="1606"/>
      <c r="R201" s="1606"/>
      <c r="S201" s="1606"/>
      <c r="T201" s="1606"/>
      <c r="U201" s="1606"/>
      <c r="V201" s="1606"/>
      <c r="W201" s="1606"/>
      <c r="X201" s="1606"/>
      <c r="Y201" s="1606"/>
      <c r="Z201" s="1606"/>
      <c r="AA201" s="1606"/>
      <c r="AB201" s="204"/>
      <c r="AC201" s="204"/>
      <c r="AD201" s="204"/>
      <c r="AE201" s="204"/>
      <c r="AF201" s="203"/>
      <c r="AG201" s="203"/>
      <c r="AH201" s="203"/>
      <c r="AI201" s="203"/>
      <c r="AJ201" s="203"/>
      <c r="AK201" s="203"/>
      <c r="AL201" s="203"/>
      <c r="AM201" s="203"/>
      <c r="AN201" s="203"/>
      <c r="AO201" s="203"/>
      <c r="AP201" s="203"/>
      <c r="AQ201" s="203"/>
      <c r="AR201" s="203"/>
      <c r="AS201" s="203"/>
      <c r="AT201" s="203"/>
      <c r="AU201" s="203"/>
      <c r="AV201" s="203"/>
      <c r="AW201" s="203"/>
      <c r="AX201" s="203"/>
      <c r="AY201" s="203"/>
      <c r="AZ201" s="203"/>
      <c r="BA201" s="203"/>
      <c r="BB201" s="203"/>
      <c r="BC201" s="203"/>
      <c r="BD201" s="203"/>
      <c r="BE201" s="203"/>
      <c r="BF201" s="203"/>
      <c r="BG201" s="203"/>
      <c r="BH201" s="203"/>
      <c r="BI201" s="203"/>
      <c r="BJ201" s="203"/>
      <c r="BK201" s="203"/>
      <c r="BL201" s="203"/>
      <c r="BM201" s="203"/>
      <c r="BN201" s="203"/>
      <c r="BO201" s="203"/>
      <c r="BP201" s="203"/>
      <c r="BQ201" s="203"/>
      <c r="BR201" s="203"/>
      <c r="BS201" s="203"/>
      <c r="BT201" s="203"/>
      <c r="BU201" s="203"/>
      <c r="BV201" s="203"/>
      <c r="BW201" s="203"/>
      <c r="BX201" s="2821"/>
      <c r="BY201" s="2821"/>
      <c r="BZ201" s="2821"/>
      <c r="CA201" s="2822"/>
      <c r="CB201" s="2822"/>
      <c r="CC201" s="2822"/>
      <c r="CD201" s="2822"/>
      <c r="CE201" s="2822"/>
      <c r="CF201" s="2822"/>
      <c r="CG201" s="2829">
        <v>0</v>
      </c>
      <c r="CH201" s="2829">
        <v>0</v>
      </c>
      <c r="CI201" s="2829"/>
      <c r="CJ201" s="2829"/>
      <c r="CK201" s="2829"/>
      <c r="CL201" s="2829"/>
      <c r="CM201" s="2829"/>
      <c r="CN201" s="2822"/>
      <c r="CO201" s="2822"/>
      <c r="CP201" s="2822"/>
      <c r="CQ201" s="2822"/>
      <c r="CR201" s="2822"/>
      <c r="CS201" s="2822"/>
      <c r="CT201" s="2822"/>
      <c r="CU201" s="2822"/>
      <c r="CV201" s="2822"/>
      <c r="CW201" s="2822"/>
      <c r="CX201" s="2822"/>
      <c r="CY201" s="2822"/>
      <c r="CZ201" s="2822"/>
    </row>
    <row r="202" spans="1:104" ht="16.399999999999999" customHeight="1" x14ac:dyDescent="0.35">
      <c r="A202" s="3243" t="s">
        <v>1970</v>
      </c>
      <c r="B202" s="3244">
        <f t="shared" si="18"/>
        <v>0</v>
      </c>
      <c r="C202" s="3244">
        <f t="shared" si="19"/>
        <v>0</v>
      </c>
      <c r="D202" s="3245">
        <f t="shared" si="19"/>
        <v>0</v>
      </c>
      <c r="E202" s="296"/>
      <c r="F202" s="297"/>
      <c r="G202" s="296"/>
      <c r="H202" s="297"/>
      <c r="I202" s="296"/>
      <c r="J202" s="299"/>
      <c r="K202" s="296"/>
      <c r="L202" s="3248"/>
      <c r="M202" s="298"/>
      <c r="N202" s="297"/>
      <c r="O202" s="3249"/>
      <c r="P202" s="2863"/>
      <c r="Q202" s="1606"/>
      <c r="R202" s="1606"/>
      <c r="S202" s="1606"/>
      <c r="T202" s="1606"/>
      <c r="U202" s="1606"/>
      <c r="V202" s="1606"/>
      <c r="W202" s="1606"/>
      <c r="X202" s="1606"/>
      <c r="Y202" s="1606"/>
      <c r="Z202" s="1606"/>
      <c r="AA202" s="1606"/>
      <c r="AB202" s="204"/>
      <c r="AC202" s="204"/>
      <c r="AD202" s="204"/>
      <c r="AE202" s="204"/>
      <c r="AF202" s="203"/>
      <c r="AG202" s="203"/>
      <c r="AH202" s="203"/>
      <c r="AI202" s="203"/>
      <c r="AJ202" s="203"/>
      <c r="AK202" s="203"/>
      <c r="AL202" s="203"/>
      <c r="AM202" s="203"/>
      <c r="AN202" s="203"/>
      <c r="AO202" s="203"/>
      <c r="AP202" s="203"/>
      <c r="AQ202" s="203"/>
      <c r="AR202" s="203"/>
      <c r="AS202" s="203"/>
      <c r="AT202" s="203"/>
      <c r="AU202" s="203"/>
      <c r="AV202" s="203"/>
      <c r="AW202" s="203"/>
      <c r="AX202" s="203"/>
      <c r="AY202" s="203"/>
      <c r="AZ202" s="203"/>
      <c r="BA202" s="203"/>
      <c r="BB202" s="203"/>
      <c r="BC202" s="203"/>
      <c r="BD202" s="203"/>
      <c r="BE202" s="203"/>
      <c r="BF202" s="203"/>
      <c r="BG202" s="203"/>
      <c r="BH202" s="203"/>
      <c r="BI202" s="203"/>
      <c r="BJ202" s="203"/>
      <c r="BK202" s="203"/>
      <c r="BL202" s="203"/>
      <c r="BM202" s="203"/>
      <c r="BN202" s="203"/>
      <c r="BO202" s="203"/>
      <c r="BP202" s="203"/>
      <c r="BQ202" s="203"/>
      <c r="BR202" s="203"/>
      <c r="BS202" s="203"/>
      <c r="BT202" s="203"/>
      <c r="BU202" s="203"/>
      <c r="BV202" s="203"/>
      <c r="BW202" s="203"/>
      <c r="BX202" s="2821"/>
      <c r="BY202" s="2821"/>
      <c r="BZ202" s="2821"/>
      <c r="CA202" s="2822"/>
      <c r="CB202" s="2822"/>
      <c r="CC202" s="2822"/>
      <c r="CD202" s="2822"/>
      <c r="CE202" s="2822"/>
      <c r="CF202" s="2822"/>
      <c r="CG202" s="2829">
        <v>0</v>
      </c>
      <c r="CH202" s="2829">
        <v>0</v>
      </c>
      <c r="CI202" s="2829"/>
      <c r="CJ202" s="2829"/>
      <c r="CK202" s="2829"/>
      <c r="CL202" s="2829"/>
      <c r="CM202" s="2829"/>
      <c r="CN202" s="2822"/>
      <c r="CO202" s="2822"/>
      <c r="CP202" s="2822"/>
      <c r="CQ202" s="2822"/>
      <c r="CR202" s="2822"/>
      <c r="CS202" s="2822"/>
      <c r="CT202" s="2822"/>
      <c r="CU202" s="2822"/>
      <c r="CV202" s="2822"/>
      <c r="CW202" s="2822"/>
      <c r="CX202" s="2822"/>
      <c r="CY202" s="2822"/>
      <c r="CZ202" s="2822"/>
    </row>
    <row r="203" spans="1:104" ht="16.399999999999999" customHeight="1" x14ac:dyDescent="0.35">
      <c r="A203" s="3250" t="s">
        <v>1971</v>
      </c>
      <c r="B203" s="3251">
        <f t="shared" si="18"/>
        <v>0</v>
      </c>
      <c r="C203" s="3251">
        <f t="shared" si="19"/>
        <v>0</v>
      </c>
      <c r="D203" s="3252">
        <f t="shared" si="19"/>
        <v>0</v>
      </c>
      <c r="E203" s="1697"/>
      <c r="F203" s="3007"/>
      <c r="G203" s="1697"/>
      <c r="H203" s="3007"/>
      <c r="I203" s="1697"/>
      <c r="J203" s="3007"/>
      <c r="K203" s="1697"/>
      <c r="L203" s="302"/>
      <c r="M203" s="3008"/>
      <c r="N203" s="3007"/>
      <c r="O203" s="3253"/>
      <c r="P203" s="2863"/>
      <c r="Q203" s="1606"/>
      <c r="R203" s="1606"/>
      <c r="S203" s="1606"/>
      <c r="T203" s="1606"/>
      <c r="U203" s="1606"/>
      <c r="V203" s="1606"/>
      <c r="W203" s="1606"/>
      <c r="X203" s="1606"/>
      <c r="Y203" s="1606"/>
      <c r="Z203" s="1606"/>
      <c r="AA203" s="1606"/>
      <c r="AB203" s="204"/>
      <c r="AC203" s="204"/>
      <c r="AD203" s="204"/>
      <c r="AE203" s="204"/>
      <c r="AF203" s="203"/>
      <c r="AG203" s="203"/>
      <c r="AH203" s="203"/>
      <c r="AI203" s="203"/>
      <c r="AJ203" s="203"/>
      <c r="AK203" s="203"/>
      <c r="AL203" s="203"/>
      <c r="AM203" s="203"/>
      <c r="AN203" s="203"/>
      <c r="AO203" s="203"/>
      <c r="AP203" s="203"/>
      <c r="AQ203" s="203"/>
      <c r="AR203" s="203"/>
      <c r="AS203" s="203"/>
      <c r="AT203" s="203"/>
      <c r="AU203" s="203"/>
      <c r="AV203" s="203"/>
      <c r="AW203" s="203"/>
      <c r="AX203" s="203"/>
      <c r="AY203" s="203"/>
      <c r="AZ203" s="203"/>
      <c r="BA203" s="203"/>
      <c r="BB203" s="203"/>
      <c r="BC203" s="203"/>
      <c r="BD203" s="203"/>
      <c r="BE203" s="203"/>
      <c r="BF203" s="203"/>
      <c r="BG203" s="203"/>
      <c r="BH203" s="203"/>
      <c r="BI203" s="203"/>
      <c r="BJ203" s="203"/>
      <c r="BK203" s="203"/>
      <c r="BL203" s="203"/>
      <c r="BM203" s="203"/>
      <c r="BN203" s="203"/>
      <c r="BO203" s="203"/>
      <c r="BP203" s="203"/>
      <c r="BQ203" s="203"/>
      <c r="BR203" s="203"/>
      <c r="BS203" s="203"/>
      <c r="BT203" s="203"/>
      <c r="BU203" s="203"/>
      <c r="BV203" s="203"/>
      <c r="BW203" s="203"/>
      <c r="BX203" s="2821"/>
      <c r="BY203" s="2821"/>
      <c r="BZ203" s="2821"/>
      <c r="CA203" s="2822"/>
      <c r="CB203" s="2822"/>
      <c r="CC203" s="2822"/>
      <c r="CD203" s="2822"/>
      <c r="CE203" s="2822"/>
      <c r="CF203" s="2822"/>
      <c r="CG203" s="2829">
        <v>0</v>
      </c>
      <c r="CH203" s="2829">
        <v>0</v>
      </c>
      <c r="CI203" s="2829"/>
      <c r="CJ203" s="2829"/>
      <c r="CK203" s="2829"/>
      <c r="CL203" s="2829"/>
      <c r="CM203" s="2829"/>
      <c r="CN203" s="2822"/>
      <c r="CO203" s="2822"/>
      <c r="CP203" s="2822"/>
      <c r="CQ203" s="2822"/>
      <c r="CR203" s="2822"/>
      <c r="CS203" s="2822"/>
      <c r="CT203" s="2822"/>
      <c r="CU203" s="2822"/>
      <c r="CV203" s="2822"/>
      <c r="CW203" s="2822"/>
      <c r="CX203" s="2822"/>
      <c r="CY203" s="2822"/>
      <c r="CZ203" s="2822"/>
    </row>
    <row r="208" spans="1:104" s="3254" customFormat="1" ht="13.5" hidden="1" x14ac:dyDescent="0.25">
      <c r="A208" s="3254" t="e">
        <f>SUM(B12:B14,B20:B25,B30:B35,B66,B89,C94,D104:D106,C111:C113,#REF!,C127:C128,B144,D151:D152,C155:C160,D164:D169,C174:C177,B187:B188,B193,B40:B45,B50:B55,E147:F147,C95:C101,C182:C183,B198)</f>
        <v>#REF!</v>
      </c>
      <c r="B208" s="3254">
        <f>SUM(CG8:CM203)</f>
        <v>0</v>
      </c>
      <c r="BX208" s="3255"/>
      <c r="BY208" s="3255"/>
      <c r="BZ208" s="3255"/>
      <c r="CA208" s="3255"/>
      <c r="CB208" s="3255"/>
      <c r="CC208" s="3255"/>
      <c r="CD208" s="3255"/>
      <c r="CE208" s="3255"/>
      <c r="CF208" s="3255"/>
      <c r="CG208" s="3255"/>
      <c r="CH208" s="3255"/>
      <c r="CI208" s="3255"/>
      <c r="CJ208" s="3255"/>
      <c r="CK208" s="3255"/>
      <c r="CL208" s="3255"/>
      <c r="CM208" s="3255"/>
      <c r="CN208" s="3255"/>
      <c r="CO208" s="3255"/>
      <c r="CP208" s="3255"/>
      <c r="CQ208" s="3255"/>
      <c r="CR208" s="3255"/>
      <c r="CS208" s="3255"/>
      <c r="CT208" s="3255"/>
      <c r="CU208" s="3255"/>
      <c r="CV208" s="3255"/>
      <c r="CW208" s="3255"/>
      <c r="CX208" s="3255"/>
      <c r="CY208" s="3255"/>
      <c r="CZ208" s="3255"/>
    </row>
  </sheetData>
  <mergeCells count="329">
    <mergeCell ref="I196:J196"/>
    <mergeCell ref="K196:L196"/>
    <mergeCell ref="Q191:R191"/>
    <mergeCell ref="S191:T191"/>
    <mergeCell ref="U191:V191"/>
    <mergeCell ref="A195:A198"/>
    <mergeCell ref="B195:D196"/>
    <mergeCell ref="E195:L195"/>
    <mergeCell ref="M195:N196"/>
    <mergeCell ref="O195:O197"/>
    <mergeCell ref="E196:F196"/>
    <mergeCell ref="G196:H196"/>
    <mergeCell ref="A190:A192"/>
    <mergeCell ref="B190:D191"/>
    <mergeCell ref="E190:V190"/>
    <mergeCell ref="W190:X191"/>
    <mergeCell ref="E191:F191"/>
    <mergeCell ref="G191:H191"/>
    <mergeCell ref="I191:J191"/>
    <mergeCell ref="K191:L191"/>
    <mergeCell ref="M191:N191"/>
    <mergeCell ref="O191:P191"/>
    <mergeCell ref="AF180:AF181"/>
    <mergeCell ref="AG180:AG181"/>
    <mergeCell ref="A182:A183"/>
    <mergeCell ref="A185:A186"/>
    <mergeCell ref="B185:B186"/>
    <mergeCell ref="C185:C186"/>
    <mergeCell ref="D185:D186"/>
    <mergeCell ref="AF179:AG179"/>
    <mergeCell ref="AH179:AH181"/>
    <mergeCell ref="AI179:AI181"/>
    <mergeCell ref="AJ179:AJ181"/>
    <mergeCell ref="AK179:AK181"/>
    <mergeCell ref="F180:G180"/>
    <mergeCell ref="H180:I180"/>
    <mergeCell ref="J180:K180"/>
    <mergeCell ref="L180:M180"/>
    <mergeCell ref="N180:O180"/>
    <mergeCell ref="W179:W181"/>
    <mergeCell ref="X179:X181"/>
    <mergeCell ref="Y179:Y181"/>
    <mergeCell ref="Z179:Z181"/>
    <mergeCell ref="AA179:AA181"/>
    <mergeCell ref="AB179:AE179"/>
    <mergeCell ref="AB180:AB181"/>
    <mergeCell ref="AC180:AC181"/>
    <mergeCell ref="AD180:AD181"/>
    <mergeCell ref="AE180:AE181"/>
    <mergeCell ref="A176:B176"/>
    <mergeCell ref="A177:B177"/>
    <mergeCell ref="A179:B181"/>
    <mergeCell ref="C179:E180"/>
    <mergeCell ref="F179:U179"/>
    <mergeCell ref="V179:V181"/>
    <mergeCell ref="P180:Q180"/>
    <mergeCell ref="R180:S180"/>
    <mergeCell ref="T180:U180"/>
    <mergeCell ref="AF172:AG172"/>
    <mergeCell ref="AH172:AI172"/>
    <mergeCell ref="AJ172:AK172"/>
    <mergeCell ref="AL172:AM172"/>
    <mergeCell ref="A174:B174"/>
    <mergeCell ref="A175:B175"/>
    <mergeCell ref="T172:U172"/>
    <mergeCell ref="V172:W172"/>
    <mergeCell ref="X172:Y172"/>
    <mergeCell ref="Z172:AA172"/>
    <mergeCell ref="AB172:AC172"/>
    <mergeCell ref="AD172:AE172"/>
    <mergeCell ref="A171:B173"/>
    <mergeCell ref="C171:E172"/>
    <mergeCell ref="F171:AM171"/>
    <mergeCell ref="F172:G172"/>
    <mergeCell ref="H172:I172"/>
    <mergeCell ref="J172:K172"/>
    <mergeCell ref="L172:M172"/>
    <mergeCell ref="N172:O172"/>
    <mergeCell ref="P172:Q172"/>
    <mergeCell ref="R172:S172"/>
    <mergeCell ref="I162:I163"/>
    <mergeCell ref="A164:A166"/>
    <mergeCell ref="B164:C164"/>
    <mergeCell ref="B165:C165"/>
    <mergeCell ref="B166:C166"/>
    <mergeCell ref="A167:A169"/>
    <mergeCell ref="B167:C167"/>
    <mergeCell ref="B168:C168"/>
    <mergeCell ref="B169:C169"/>
    <mergeCell ref="A155:A156"/>
    <mergeCell ref="A158:A160"/>
    <mergeCell ref="A162:C163"/>
    <mergeCell ref="D162:F162"/>
    <mergeCell ref="G162:G163"/>
    <mergeCell ref="H162:H163"/>
    <mergeCell ref="G149:G150"/>
    <mergeCell ref="H149:J149"/>
    <mergeCell ref="K149:M149"/>
    <mergeCell ref="A151:A152"/>
    <mergeCell ref="B151:C151"/>
    <mergeCell ref="A154:B154"/>
    <mergeCell ref="A127:A128"/>
    <mergeCell ref="A130:A131"/>
    <mergeCell ref="B130:B131"/>
    <mergeCell ref="A146:D146"/>
    <mergeCell ref="B147:D147"/>
    <mergeCell ref="A149:C150"/>
    <mergeCell ref="D149:F149"/>
    <mergeCell ref="L120:L121"/>
    <mergeCell ref="M120:M121"/>
    <mergeCell ref="N120:N121"/>
    <mergeCell ref="O120:O121"/>
    <mergeCell ref="P120:P121"/>
    <mergeCell ref="A125:B126"/>
    <mergeCell ref="C125:C126"/>
    <mergeCell ref="D125:I125"/>
    <mergeCell ref="J125:J126"/>
    <mergeCell ref="A117:B117"/>
    <mergeCell ref="A118:B118"/>
    <mergeCell ref="A120:A121"/>
    <mergeCell ref="B120:E120"/>
    <mergeCell ref="F120:G120"/>
    <mergeCell ref="H120:K120"/>
    <mergeCell ref="N115:O115"/>
    <mergeCell ref="P115:Q115"/>
    <mergeCell ref="R115:S115"/>
    <mergeCell ref="T115:U115"/>
    <mergeCell ref="V115:W115"/>
    <mergeCell ref="X115:Y115"/>
    <mergeCell ref="AL109:AM109"/>
    <mergeCell ref="A111:B111"/>
    <mergeCell ref="A112:B112"/>
    <mergeCell ref="A113:B113"/>
    <mergeCell ref="A115:B116"/>
    <mergeCell ref="C115:E115"/>
    <mergeCell ref="F115:G115"/>
    <mergeCell ref="H115:I115"/>
    <mergeCell ref="J115:K115"/>
    <mergeCell ref="L115:M115"/>
    <mergeCell ref="Z109:AA109"/>
    <mergeCell ref="AB109:AC109"/>
    <mergeCell ref="AD109:AE109"/>
    <mergeCell ref="AF109:AG109"/>
    <mergeCell ref="AH109:AI109"/>
    <mergeCell ref="AJ109:AK109"/>
    <mergeCell ref="N109:O109"/>
    <mergeCell ref="P109:Q109"/>
    <mergeCell ref="R109:S109"/>
    <mergeCell ref="T109:U109"/>
    <mergeCell ref="V109:W109"/>
    <mergeCell ref="X109:Y109"/>
    <mergeCell ref="A103:C103"/>
    <mergeCell ref="A104:B106"/>
    <mergeCell ref="A108:B110"/>
    <mergeCell ref="C108:E109"/>
    <mergeCell ref="F108:AM108"/>
    <mergeCell ref="AN108:AN110"/>
    <mergeCell ref="F109:G109"/>
    <mergeCell ref="H109:I109"/>
    <mergeCell ref="J109:K109"/>
    <mergeCell ref="L109:M109"/>
    <mergeCell ref="A94:B94"/>
    <mergeCell ref="A95:A97"/>
    <mergeCell ref="A98:B98"/>
    <mergeCell ref="A99:B99"/>
    <mergeCell ref="A100:B100"/>
    <mergeCell ref="A101:B101"/>
    <mergeCell ref="AB92:AC92"/>
    <mergeCell ref="AD92:AE92"/>
    <mergeCell ref="AF92:AG92"/>
    <mergeCell ref="AH92:AI92"/>
    <mergeCell ref="AJ92:AK92"/>
    <mergeCell ref="AL92:AM92"/>
    <mergeCell ref="P92:Q92"/>
    <mergeCell ref="R92:S92"/>
    <mergeCell ref="T92:U92"/>
    <mergeCell ref="V92:W92"/>
    <mergeCell ref="X92:Y92"/>
    <mergeCell ref="Z92:AA92"/>
    <mergeCell ref="A91:B93"/>
    <mergeCell ref="C91:E92"/>
    <mergeCell ref="F91:AM91"/>
    <mergeCell ref="AN91:AN93"/>
    <mergeCell ref="AO91:AO93"/>
    <mergeCell ref="F92:G92"/>
    <mergeCell ref="H92:I92"/>
    <mergeCell ref="J92:K92"/>
    <mergeCell ref="L92:M92"/>
    <mergeCell ref="N92:O92"/>
    <mergeCell ref="AA58:AB58"/>
    <mergeCell ref="AC58:AD58"/>
    <mergeCell ref="AE58:AF58"/>
    <mergeCell ref="AG58:AH58"/>
    <mergeCell ref="AI58:AJ58"/>
    <mergeCell ref="AK58:AL58"/>
    <mergeCell ref="O58:P58"/>
    <mergeCell ref="Q58:R58"/>
    <mergeCell ref="S58:T58"/>
    <mergeCell ref="U58:V58"/>
    <mergeCell ref="W58:X58"/>
    <mergeCell ref="Y58:Z58"/>
    <mergeCell ref="AK48:AL48"/>
    <mergeCell ref="A57:A59"/>
    <mergeCell ref="B57:D58"/>
    <mergeCell ref="E57:AL57"/>
    <mergeCell ref="AM57:AN58"/>
    <mergeCell ref="E58:F58"/>
    <mergeCell ref="G58:H58"/>
    <mergeCell ref="I58:J58"/>
    <mergeCell ref="K58:L58"/>
    <mergeCell ref="M58:N58"/>
    <mergeCell ref="Y48:Z48"/>
    <mergeCell ref="AA48:AB48"/>
    <mergeCell ref="AC48:AD48"/>
    <mergeCell ref="AE48:AF48"/>
    <mergeCell ref="AG48:AH48"/>
    <mergeCell ref="AI48:AJ48"/>
    <mergeCell ref="M48:N48"/>
    <mergeCell ref="O48:P48"/>
    <mergeCell ref="Q48:R48"/>
    <mergeCell ref="S48:T48"/>
    <mergeCell ref="U48:V48"/>
    <mergeCell ref="W48:X48"/>
    <mergeCell ref="AK38:AL38"/>
    <mergeCell ref="A47:A49"/>
    <mergeCell ref="B47:D48"/>
    <mergeCell ref="E47:AL47"/>
    <mergeCell ref="AM47:AM49"/>
    <mergeCell ref="AN47:AN49"/>
    <mergeCell ref="E48:F48"/>
    <mergeCell ref="G48:H48"/>
    <mergeCell ref="I48:J48"/>
    <mergeCell ref="K48:L48"/>
    <mergeCell ref="Y38:Z38"/>
    <mergeCell ref="AA38:AB38"/>
    <mergeCell ref="AC38:AD38"/>
    <mergeCell ref="AE38:AF38"/>
    <mergeCell ref="AG38:AH38"/>
    <mergeCell ref="AI38:AJ38"/>
    <mergeCell ref="M38:N38"/>
    <mergeCell ref="O38:P38"/>
    <mergeCell ref="Q38:R38"/>
    <mergeCell ref="S38:T38"/>
    <mergeCell ref="U38:V38"/>
    <mergeCell ref="W38:X38"/>
    <mergeCell ref="AK28:AL28"/>
    <mergeCell ref="A37:A39"/>
    <mergeCell ref="B37:D38"/>
    <mergeCell ref="E37:AL37"/>
    <mergeCell ref="AM37:AM39"/>
    <mergeCell ref="AN37:AN39"/>
    <mergeCell ref="E38:F38"/>
    <mergeCell ref="G38:H38"/>
    <mergeCell ref="I38:J38"/>
    <mergeCell ref="K38:L38"/>
    <mergeCell ref="Y28:Z28"/>
    <mergeCell ref="AA28:AB28"/>
    <mergeCell ref="AC28:AD28"/>
    <mergeCell ref="AE28:AF28"/>
    <mergeCell ref="AG28:AH28"/>
    <mergeCell ref="AI28:AJ28"/>
    <mergeCell ref="AM27:AM29"/>
    <mergeCell ref="AN27:AN29"/>
    <mergeCell ref="E28:F28"/>
    <mergeCell ref="G28:H28"/>
    <mergeCell ref="I28:J28"/>
    <mergeCell ref="K28:L28"/>
    <mergeCell ref="M28:N28"/>
    <mergeCell ref="O28:P28"/>
    <mergeCell ref="Q28:R28"/>
    <mergeCell ref="S28:T28"/>
    <mergeCell ref="AC18:AD18"/>
    <mergeCell ref="AE18:AF18"/>
    <mergeCell ref="AG18:AH18"/>
    <mergeCell ref="AI18:AJ18"/>
    <mergeCell ref="AK18:AL18"/>
    <mergeCell ref="A27:A29"/>
    <mergeCell ref="B27:D28"/>
    <mergeCell ref="E27:AL27"/>
    <mergeCell ref="U28:V28"/>
    <mergeCell ref="W28:X28"/>
    <mergeCell ref="Q18:R18"/>
    <mergeCell ref="S18:T18"/>
    <mergeCell ref="U18:V18"/>
    <mergeCell ref="W18:X18"/>
    <mergeCell ref="Y18:Z18"/>
    <mergeCell ref="AA18:AB18"/>
    <mergeCell ref="E18:F18"/>
    <mergeCell ref="G18:H18"/>
    <mergeCell ref="I18:J18"/>
    <mergeCell ref="K18:L18"/>
    <mergeCell ref="M18:N18"/>
    <mergeCell ref="O18:P18"/>
    <mergeCell ref="AO10:AO11"/>
    <mergeCell ref="AP10:AP11"/>
    <mergeCell ref="AQ10:AQ11"/>
    <mergeCell ref="A17:A19"/>
    <mergeCell ref="B17:D18"/>
    <mergeCell ref="E17:AL17"/>
    <mergeCell ref="AM17:AM19"/>
    <mergeCell ref="AN17:AN19"/>
    <mergeCell ref="AO17:AO19"/>
    <mergeCell ref="AP17:AP19"/>
    <mergeCell ref="AC10:AD10"/>
    <mergeCell ref="AE10:AF10"/>
    <mergeCell ref="AG10:AH10"/>
    <mergeCell ref="AI10:AJ10"/>
    <mergeCell ref="AK10:AL10"/>
    <mergeCell ref="AN10:AN11"/>
    <mergeCell ref="AR9:AR11"/>
    <mergeCell ref="AS9:AS11"/>
    <mergeCell ref="E10:F10"/>
    <mergeCell ref="G10:H10"/>
    <mergeCell ref="I10:J10"/>
    <mergeCell ref="K10:L10"/>
    <mergeCell ref="M10:N10"/>
    <mergeCell ref="O10:P10"/>
    <mergeCell ref="Q10:R10"/>
    <mergeCell ref="S10:T10"/>
    <mergeCell ref="A6:O6"/>
    <mergeCell ref="A9:A11"/>
    <mergeCell ref="B9:D10"/>
    <mergeCell ref="E9:AL9"/>
    <mergeCell ref="AM9:AM11"/>
    <mergeCell ref="AN9:AQ9"/>
    <mergeCell ref="U10:V10"/>
    <mergeCell ref="W10:X10"/>
    <mergeCell ref="Y10:Z10"/>
    <mergeCell ref="AA10:AB10"/>
  </mergeCells>
  <dataValidations count="2">
    <dataValidation type="whole" allowBlank="1" showInputMessage="1" showErrorMessage="1" errorTitle="Error" error="Por favor ingrese números enteros" sqref="B30:B35" xr:uid="{1A90D2F0-E13B-4BC7-86CB-668461F059C0}">
      <formula1>0</formula1>
      <formula2>10000000000</formula2>
    </dataValidation>
    <dataValidation type="whole" operator="greaterThanOrEqual" allowBlank="1" showInputMessage="1" showErrorMessage="1" errorTitle="Error" error="Favor Ingrese sólo Números." sqref="E12:AS15 E199:O203 E30:AN35 E40:AN45 E50:AN55 E60:AN65 C69:E88 F95:AO101 D104:D106 E20:AO25 D127:J128 B132:B143 E147:F147 E151:M152 C155:F160 E164:I169 F174:AM177 F182:AG183 C187:D188 E193:V193 AP24:AQ25 F111:AN113 F117:Y118 B122:P123" xr:uid="{D34B9432-CFE2-4203-A94C-EC1005371FDE}">
      <formula1>0</formula1>
    </dataValidation>
  </dataValidation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A28E0-78A0-494C-844B-5DED1E10F345}">
  <dimension ref="A1:DL326"/>
  <sheetViews>
    <sheetView topLeftCell="A83" zoomScale="80" zoomScaleNormal="80" zoomScaleSheetLayoutView="70" workbookViewId="0">
      <selection activeCell="A92" sqref="A92:C92"/>
    </sheetView>
  </sheetViews>
  <sheetFormatPr baseColWidth="10" defaultColWidth="11.453125" defaultRowHeight="14.5" x14ac:dyDescent="0.35"/>
  <cols>
    <col min="1" max="1" width="32.1796875" style="519" customWidth="1"/>
    <col min="2" max="2" width="28.1796875" style="519" customWidth="1"/>
    <col min="3" max="3" width="23.54296875" style="519" customWidth="1"/>
    <col min="4" max="4" width="24.1796875" style="519" customWidth="1"/>
    <col min="5" max="5" width="20.81640625" style="519" customWidth="1"/>
    <col min="6" max="6" width="28" style="519" customWidth="1"/>
    <col min="7" max="7" width="16.1796875" style="519" customWidth="1"/>
    <col min="8" max="8" width="15.81640625" style="519" customWidth="1"/>
    <col min="9" max="9" width="15.54296875" style="519" customWidth="1"/>
    <col min="10" max="40" width="11.453125" style="519"/>
    <col min="41" max="41" width="13.1796875" style="519" customWidth="1"/>
    <col min="42" max="42" width="16.54296875" style="519" customWidth="1"/>
    <col min="43" max="43" width="15" style="519" customWidth="1"/>
    <col min="44" max="44" width="18.81640625" style="519" customWidth="1"/>
    <col min="45" max="45" width="16.54296875" style="519" customWidth="1"/>
    <col min="46" max="46" width="15.54296875" style="519" customWidth="1"/>
    <col min="47" max="47" width="16.1796875" style="519" customWidth="1"/>
    <col min="48" max="48" width="17.453125" style="519" customWidth="1"/>
    <col min="49" max="49" width="20.54296875" style="519" customWidth="1"/>
    <col min="50" max="50" width="18" style="519" customWidth="1"/>
    <col min="51" max="51" width="16.54296875" style="519" customWidth="1"/>
    <col min="52" max="16384" width="11.453125" style="519"/>
  </cols>
  <sheetData>
    <row r="1" spans="1:95" s="50" customFormat="1" ht="13.5" x14ac:dyDescent="0.25">
      <c r="A1" s="4232" t="s">
        <v>0</v>
      </c>
      <c r="BT1" s="51"/>
      <c r="BU1" s="51"/>
      <c r="BV1" s="51"/>
      <c r="BW1" s="51"/>
      <c r="BX1" s="51"/>
      <c r="BY1" s="51"/>
      <c r="BZ1" s="51"/>
      <c r="CA1" s="51"/>
      <c r="CB1" s="51"/>
      <c r="CC1" s="51"/>
      <c r="CD1" s="51"/>
      <c r="CE1" s="51"/>
      <c r="CF1" s="51"/>
      <c r="CG1" s="51"/>
      <c r="CH1" s="51"/>
      <c r="CI1" s="51"/>
      <c r="CJ1" s="51"/>
      <c r="CK1" s="51"/>
      <c r="CL1" s="51"/>
    </row>
    <row r="2" spans="1:95" s="50" customFormat="1" ht="13.5" x14ac:dyDescent="0.25">
      <c r="A2" s="4232" t="s">
        <v>1</v>
      </c>
      <c r="AG2" s="4233"/>
      <c r="AH2" s="1972"/>
      <c r="AI2" s="4234"/>
      <c r="BT2" s="51"/>
      <c r="BU2" s="51"/>
      <c r="BV2" s="51"/>
      <c r="BW2" s="51"/>
      <c r="BX2" s="51"/>
      <c r="BY2" s="51"/>
      <c r="BZ2" s="51"/>
      <c r="CA2" s="51"/>
      <c r="CB2" s="51"/>
      <c r="CC2" s="51"/>
      <c r="CD2" s="51"/>
      <c r="CE2" s="51"/>
      <c r="CF2" s="51"/>
      <c r="CG2" s="51"/>
      <c r="CH2" s="51"/>
      <c r="CI2" s="51"/>
      <c r="CJ2" s="51"/>
      <c r="CK2" s="51"/>
      <c r="CL2" s="51"/>
    </row>
    <row r="3" spans="1:95" s="50" customFormat="1" ht="13.5" x14ac:dyDescent="0.25">
      <c r="A3" s="4232" t="s">
        <v>2</v>
      </c>
      <c r="AG3" s="4155"/>
      <c r="AH3" s="4155"/>
      <c r="AI3" s="4155"/>
      <c r="BT3" s="51"/>
      <c r="BU3" s="51"/>
      <c r="BV3" s="51"/>
      <c r="BW3" s="51"/>
      <c r="BX3" s="51"/>
      <c r="BY3" s="51"/>
      <c r="BZ3" s="51"/>
      <c r="CA3" s="51"/>
      <c r="CB3" s="51"/>
      <c r="CC3" s="51"/>
      <c r="CD3" s="51"/>
      <c r="CE3" s="51"/>
      <c r="CF3" s="51"/>
      <c r="CG3" s="51"/>
      <c r="CH3" s="51"/>
      <c r="CI3" s="51"/>
      <c r="CJ3" s="51"/>
      <c r="CK3" s="51"/>
      <c r="CL3" s="51"/>
    </row>
    <row r="4" spans="1:95" s="50" customFormat="1" ht="13.5" x14ac:dyDescent="0.25">
      <c r="A4" s="4232" t="s">
        <v>3</v>
      </c>
      <c r="AG4" s="4235"/>
      <c r="AH4" s="4235"/>
      <c r="AI4" s="4235"/>
      <c r="BT4" s="51"/>
      <c r="BU4" s="51"/>
      <c r="BV4" s="51"/>
      <c r="BW4" s="51"/>
      <c r="BX4" s="51"/>
      <c r="BY4" s="51"/>
      <c r="BZ4" s="51"/>
      <c r="CA4" s="51"/>
      <c r="CB4" s="51"/>
      <c r="CC4" s="51"/>
      <c r="CD4" s="51"/>
      <c r="CE4" s="51"/>
      <c r="CF4" s="51"/>
      <c r="CG4" s="51"/>
      <c r="CH4" s="51"/>
      <c r="CI4" s="51"/>
      <c r="CJ4" s="51"/>
      <c r="CK4" s="51"/>
      <c r="CL4" s="51"/>
    </row>
    <row r="5" spans="1:95" s="50" customFormat="1" ht="13.5" x14ac:dyDescent="0.25">
      <c r="A5" s="4232" t="s">
        <v>4</v>
      </c>
      <c r="AG5" s="4235"/>
      <c r="AH5" s="4235"/>
      <c r="AI5" s="4235"/>
      <c r="BT5" s="51"/>
      <c r="BU5" s="51"/>
      <c r="BV5" s="51"/>
      <c r="BW5" s="51"/>
      <c r="BX5" s="51"/>
      <c r="BY5" s="51"/>
      <c r="BZ5" s="51"/>
      <c r="CA5" s="51"/>
      <c r="CB5" s="51"/>
      <c r="CC5" s="51"/>
      <c r="CD5" s="51"/>
      <c r="CE5" s="51"/>
      <c r="CF5" s="51"/>
      <c r="CG5" s="51"/>
      <c r="CH5" s="51"/>
      <c r="CI5" s="51"/>
      <c r="CJ5" s="51"/>
      <c r="CK5" s="51"/>
      <c r="CL5" s="51"/>
    </row>
    <row r="6" spans="1:95" s="97" customFormat="1" ht="15" x14ac:dyDescent="0.25">
      <c r="A6" s="3256" t="s">
        <v>2325</v>
      </c>
      <c r="B6" s="3256"/>
      <c r="C6" s="3256"/>
      <c r="D6" s="3256"/>
      <c r="E6" s="3256"/>
      <c r="F6" s="3256"/>
      <c r="G6" s="3256"/>
      <c r="H6" s="3256"/>
      <c r="I6" s="3256"/>
      <c r="J6" s="3256"/>
      <c r="K6" s="3256"/>
      <c r="L6" s="3256"/>
      <c r="M6" s="3256"/>
      <c r="N6" s="3256"/>
      <c r="O6" s="3256"/>
      <c r="P6" s="3256"/>
      <c r="AG6" s="4235"/>
      <c r="AH6" s="4235"/>
      <c r="AI6" s="4235"/>
      <c r="BT6" s="98"/>
      <c r="BU6" s="98"/>
      <c r="BV6" s="98"/>
      <c r="BW6" s="98"/>
      <c r="BX6" s="98"/>
      <c r="BY6" s="98"/>
      <c r="BZ6" s="98"/>
      <c r="CA6" s="98"/>
      <c r="CB6" s="98"/>
      <c r="CC6" s="98"/>
      <c r="CD6" s="98"/>
      <c r="CE6" s="98"/>
      <c r="CF6" s="98"/>
      <c r="CG6" s="98"/>
      <c r="CH6" s="98"/>
      <c r="CI6" s="98"/>
      <c r="CJ6" s="98"/>
      <c r="CK6" s="98"/>
      <c r="CL6" s="98"/>
    </row>
    <row r="7" spans="1:95" s="97" customFormat="1" ht="13.5" x14ac:dyDescent="0.25">
      <c r="A7" s="4236"/>
      <c r="B7" s="4236"/>
      <c r="C7" s="4236"/>
      <c r="D7" s="4236"/>
      <c r="E7" s="4236"/>
      <c r="F7" s="4236"/>
      <c r="G7" s="4236"/>
      <c r="H7" s="4236"/>
      <c r="I7" s="4236"/>
      <c r="J7" s="4236"/>
      <c r="K7" s="4236"/>
      <c r="L7" s="4236"/>
      <c r="M7" s="4236"/>
      <c r="N7" s="4236"/>
      <c r="O7" s="4236"/>
      <c r="P7" s="4236"/>
      <c r="AG7" s="4235"/>
      <c r="AH7" s="4235"/>
      <c r="AI7" s="4235"/>
      <c r="BT7" s="98"/>
      <c r="BU7" s="98"/>
      <c r="BV7" s="98"/>
      <c r="BW7" s="98"/>
      <c r="BX7" s="98"/>
      <c r="BY7" s="98"/>
      <c r="BZ7" s="98"/>
      <c r="CA7" s="98"/>
      <c r="CB7" s="98"/>
      <c r="CC7" s="98"/>
      <c r="CD7" s="98"/>
      <c r="CE7" s="98"/>
      <c r="CF7" s="98"/>
      <c r="CG7" s="98"/>
      <c r="CH7" s="98"/>
      <c r="CI7" s="98"/>
      <c r="CJ7" s="98"/>
      <c r="CK7" s="98"/>
      <c r="CL7" s="98"/>
    </row>
    <row r="8" spans="1:95" s="204" customFormat="1" ht="32.15" customHeight="1" x14ac:dyDescent="0.25">
      <c r="A8" s="141" t="s">
        <v>2326</v>
      </c>
      <c r="B8" s="4237"/>
      <c r="C8" s="4237"/>
      <c r="D8" s="4238"/>
      <c r="E8" s="4238"/>
      <c r="F8" s="4238"/>
      <c r="G8" s="245"/>
      <c r="H8" s="4238"/>
      <c r="I8" s="4238"/>
      <c r="J8" s="4238"/>
      <c r="K8" s="4238"/>
      <c r="L8" s="4238"/>
      <c r="M8" s="4238"/>
      <c r="N8" s="4238"/>
      <c r="O8" s="4238"/>
      <c r="P8" s="245"/>
      <c r="BR8" s="205"/>
      <c r="BS8" s="205"/>
      <c r="BT8" s="205"/>
      <c r="BU8" s="205"/>
      <c r="BV8" s="205"/>
      <c r="BW8" s="205"/>
      <c r="BX8" s="205"/>
      <c r="BY8" s="205"/>
      <c r="BZ8" s="205"/>
      <c r="CA8" s="205"/>
      <c r="CB8" s="205"/>
      <c r="CC8" s="205"/>
      <c r="CD8" s="205"/>
      <c r="CE8" s="205"/>
      <c r="CF8" s="205"/>
      <c r="CG8" s="205"/>
      <c r="CH8" s="205"/>
      <c r="CI8" s="205"/>
      <c r="CJ8" s="205"/>
      <c r="CK8" s="205"/>
      <c r="CL8" s="205"/>
      <c r="CM8" s="205"/>
      <c r="CN8" s="205"/>
      <c r="CO8" s="205"/>
      <c r="CP8" s="205"/>
      <c r="CQ8" s="205"/>
    </row>
    <row r="9" spans="1:95" s="4246" customFormat="1" ht="14.25" customHeight="1" x14ac:dyDescent="0.2">
      <c r="A9" s="4239" t="s">
        <v>2327</v>
      </c>
      <c r="B9" s="4239"/>
      <c r="C9" s="4240"/>
      <c r="D9" s="3515" t="s">
        <v>36</v>
      </c>
      <c r="E9" s="4241"/>
      <c r="F9" s="3516"/>
      <c r="G9" s="3503" t="s">
        <v>9</v>
      </c>
      <c r="H9" s="4242"/>
      <c r="I9" s="4242"/>
      <c r="J9" s="4242"/>
      <c r="K9" s="4242"/>
      <c r="L9" s="4242"/>
      <c r="M9" s="4242"/>
      <c r="N9" s="4242"/>
      <c r="O9" s="4242"/>
      <c r="P9" s="4242"/>
      <c r="Q9" s="4242"/>
      <c r="R9" s="4242"/>
      <c r="S9" s="4242"/>
      <c r="T9" s="4242"/>
      <c r="U9" s="4242"/>
      <c r="V9" s="4242"/>
      <c r="W9" s="4242"/>
      <c r="X9" s="4242"/>
      <c r="Y9" s="4242"/>
      <c r="Z9" s="4242"/>
      <c r="AA9" s="4242"/>
      <c r="AB9" s="4242"/>
      <c r="AC9" s="4242"/>
      <c r="AD9" s="4242"/>
      <c r="AE9" s="4242"/>
      <c r="AF9" s="4242"/>
      <c r="AG9" s="4242"/>
      <c r="AH9" s="4242"/>
      <c r="AI9" s="4242"/>
      <c r="AJ9" s="4242"/>
      <c r="AK9" s="4242"/>
      <c r="AL9" s="4242"/>
      <c r="AM9" s="4242"/>
      <c r="AN9" s="4242"/>
      <c r="AO9" s="4242"/>
      <c r="AP9" s="3504"/>
      <c r="AQ9" s="3314" t="s">
        <v>2328</v>
      </c>
      <c r="AR9" s="3596" t="s">
        <v>1862</v>
      </c>
      <c r="AS9" s="4243" t="s">
        <v>2329</v>
      </c>
      <c r="AT9" s="4243" t="s">
        <v>2330</v>
      </c>
      <c r="AU9" s="4243" t="s">
        <v>11</v>
      </c>
      <c r="AV9" s="3314" t="s">
        <v>2331</v>
      </c>
      <c r="AW9" s="4244" t="s">
        <v>180</v>
      </c>
      <c r="AX9" s="4245" t="s">
        <v>2332</v>
      </c>
      <c r="BO9" s="4247"/>
      <c r="BP9" s="4247"/>
      <c r="BQ9" s="4247"/>
      <c r="BR9" s="4247"/>
      <c r="BS9" s="4247"/>
      <c r="BT9" s="4247"/>
      <c r="BU9" s="4247"/>
      <c r="BV9" s="4247"/>
      <c r="BW9" s="4247"/>
      <c r="BX9" s="4247"/>
      <c r="BY9" s="4247"/>
      <c r="BZ9" s="4247"/>
      <c r="CA9" s="4247"/>
      <c r="CB9" s="4247"/>
      <c r="CC9" s="4247"/>
      <c r="CD9" s="4247"/>
      <c r="CE9" s="4247"/>
      <c r="CF9" s="4247"/>
      <c r="CG9" s="4247"/>
    </row>
    <row r="10" spans="1:95" s="4246" customFormat="1" ht="16.5" customHeight="1" x14ac:dyDescent="0.2">
      <c r="A10" s="4248"/>
      <c r="B10" s="4248"/>
      <c r="C10" s="4249"/>
      <c r="D10" s="3638"/>
      <c r="E10" s="3651"/>
      <c r="F10" s="3652"/>
      <c r="G10" s="4250" t="s">
        <v>2333</v>
      </c>
      <c r="H10" s="4251"/>
      <c r="I10" s="3534" t="s">
        <v>2131</v>
      </c>
      <c r="J10" s="3535"/>
      <c r="K10" s="4252" t="s">
        <v>2132</v>
      </c>
      <c r="L10" s="3535"/>
      <c r="M10" s="3534" t="s">
        <v>2334</v>
      </c>
      <c r="N10" s="3535"/>
      <c r="O10" s="3534" t="s">
        <v>2134</v>
      </c>
      <c r="P10" s="3535"/>
      <c r="Q10" s="3534" t="s">
        <v>2135</v>
      </c>
      <c r="R10" s="3535"/>
      <c r="S10" s="3534" t="s">
        <v>2136</v>
      </c>
      <c r="T10" s="3535"/>
      <c r="U10" s="3554" t="s">
        <v>2137</v>
      </c>
      <c r="V10" s="3555"/>
      <c r="W10" s="3554" t="s">
        <v>2335</v>
      </c>
      <c r="X10" s="3555"/>
      <c r="Y10" s="3554" t="s">
        <v>230</v>
      </c>
      <c r="Z10" s="4253"/>
      <c r="AA10" s="3554" t="s">
        <v>2063</v>
      </c>
      <c r="AB10" s="4253"/>
      <c r="AC10" s="3554" t="s">
        <v>2336</v>
      </c>
      <c r="AD10" s="4253"/>
      <c r="AE10" s="3554" t="s">
        <v>2337</v>
      </c>
      <c r="AF10" s="4253"/>
      <c r="AG10" s="3554" t="s">
        <v>2338</v>
      </c>
      <c r="AH10" s="4253"/>
      <c r="AI10" s="3554" t="s">
        <v>2339</v>
      </c>
      <c r="AJ10" s="4253"/>
      <c r="AK10" s="3554" t="s">
        <v>2340</v>
      </c>
      <c r="AL10" s="4253"/>
      <c r="AM10" s="3554" t="s">
        <v>2341</v>
      </c>
      <c r="AN10" s="4253"/>
      <c r="AO10" s="3554" t="s">
        <v>483</v>
      </c>
      <c r="AP10" s="4254"/>
      <c r="AQ10" s="3319"/>
      <c r="AR10" s="3599"/>
      <c r="AS10" s="4255"/>
      <c r="AT10" s="4255"/>
      <c r="AU10" s="4255"/>
      <c r="AV10" s="3319"/>
      <c r="AW10" s="4256"/>
      <c r="AX10" s="4257"/>
      <c r="BO10" s="4247"/>
      <c r="BP10" s="4247"/>
      <c r="BQ10" s="4247"/>
      <c r="BR10" s="4247"/>
      <c r="BS10" s="4247"/>
      <c r="BT10" s="4247"/>
      <c r="BU10" s="4247"/>
      <c r="BV10" s="4247"/>
      <c r="BW10" s="4247"/>
      <c r="BX10" s="4247"/>
      <c r="BY10" s="4247"/>
      <c r="BZ10" s="4247"/>
      <c r="CA10" s="4247"/>
      <c r="CB10" s="4247"/>
      <c r="CC10" s="4247"/>
      <c r="CD10" s="4247"/>
      <c r="CE10" s="4247"/>
      <c r="CF10" s="4247"/>
      <c r="CG10" s="4247"/>
    </row>
    <row r="11" spans="1:95" s="4246" customFormat="1" ht="16.5" customHeight="1" x14ac:dyDescent="0.2">
      <c r="A11" s="4258"/>
      <c r="B11" s="4258"/>
      <c r="C11" s="4259"/>
      <c r="D11" s="4260" t="s">
        <v>33</v>
      </c>
      <c r="E11" s="4261" t="s">
        <v>34</v>
      </c>
      <c r="F11" s="4262" t="s">
        <v>35</v>
      </c>
      <c r="G11" s="4263" t="s">
        <v>34</v>
      </c>
      <c r="H11" s="4262" t="s">
        <v>35</v>
      </c>
      <c r="I11" s="4263" t="s">
        <v>34</v>
      </c>
      <c r="J11" s="4262" t="s">
        <v>35</v>
      </c>
      <c r="K11" s="4263" t="s">
        <v>34</v>
      </c>
      <c r="L11" s="4262" t="s">
        <v>35</v>
      </c>
      <c r="M11" s="4263" t="s">
        <v>34</v>
      </c>
      <c r="N11" s="4262" t="s">
        <v>35</v>
      </c>
      <c r="O11" s="4263" t="s">
        <v>34</v>
      </c>
      <c r="P11" s="4262" t="s">
        <v>35</v>
      </c>
      <c r="Q11" s="4263" t="s">
        <v>34</v>
      </c>
      <c r="R11" s="4262" t="s">
        <v>35</v>
      </c>
      <c r="S11" s="4263" t="s">
        <v>34</v>
      </c>
      <c r="T11" s="4262" t="s">
        <v>35</v>
      </c>
      <c r="U11" s="4263" t="s">
        <v>34</v>
      </c>
      <c r="V11" s="4262" t="s">
        <v>35</v>
      </c>
      <c r="W11" s="4263" t="s">
        <v>34</v>
      </c>
      <c r="X11" s="4262" t="s">
        <v>35</v>
      </c>
      <c r="Y11" s="4263" t="s">
        <v>34</v>
      </c>
      <c r="Z11" s="4262" t="s">
        <v>35</v>
      </c>
      <c r="AA11" s="4263" t="s">
        <v>34</v>
      </c>
      <c r="AB11" s="4262" t="s">
        <v>35</v>
      </c>
      <c r="AC11" s="4263" t="s">
        <v>34</v>
      </c>
      <c r="AD11" s="4262" t="s">
        <v>35</v>
      </c>
      <c r="AE11" s="4263" t="s">
        <v>34</v>
      </c>
      <c r="AF11" s="4262" t="s">
        <v>35</v>
      </c>
      <c r="AG11" s="4263" t="s">
        <v>34</v>
      </c>
      <c r="AH11" s="4262" t="s">
        <v>35</v>
      </c>
      <c r="AI11" s="4263" t="s">
        <v>34</v>
      </c>
      <c r="AJ11" s="4262" t="s">
        <v>35</v>
      </c>
      <c r="AK11" s="4263" t="s">
        <v>34</v>
      </c>
      <c r="AL11" s="4262" t="s">
        <v>35</v>
      </c>
      <c r="AM11" s="4263" t="s">
        <v>34</v>
      </c>
      <c r="AN11" s="4262" t="s">
        <v>35</v>
      </c>
      <c r="AO11" s="4263" t="s">
        <v>34</v>
      </c>
      <c r="AP11" s="4262" t="s">
        <v>35</v>
      </c>
      <c r="AQ11" s="3727"/>
      <c r="AR11" s="3531"/>
      <c r="AS11" s="4264"/>
      <c r="AT11" s="4264"/>
      <c r="AU11" s="4264"/>
      <c r="AV11" s="3727"/>
      <c r="AW11" s="4265"/>
      <c r="AX11" s="4266"/>
      <c r="BO11" s="4247"/>
      <c r="BP11" s="4247"/>
      <c r="BQ11" s="4247"/>
      <c r="BR11" s="4247"/>
      <c r="BS11" s="4247"/>
      <c r="BT11" s="4247"/>
      <c r="BU11" s="4247"/>
      <c r="BV11" s="4247"/>
      <c r="BW11" s="4247"/>
      <c r="BX11" s="4247"/>
      <c r="BY11" s="4247"/>
      <c r="BZ11" s="4247"/>
      <c r="CA11" s="4247"/>
      <c r="CB11" s="4247"/>
      <c r="CC11" s="4247"/>
      <c r="CD11" s="4247"/>
      <c r="CE11" s="4247"/>
      <c r="CF11" s="4247"/>
      <c r="CG11" s="4247"/>
    </row>
    <row r="12" spans="1:95" s="4246" customFormat="1" ht="10" x14ac:dyDescent="0.2">
      <c r="A12" s="4267" t="s">
        <v>2342</v>
      </c>
      <c r="B12" s="4267"/>
      <c r="C12" s="4267"/>
      <c r="D12" s="4268"/>
      <c r="E12" s="4269"/>
      <c r="F12" s="4269"/>
      <c r="G12" s="55"/>
      <c r="H12" s="327"/>
      <c r="I12" s="3342"/>
      <c r="J12" s="327"/>
      <c r="K12" s="3342"/>
      <c r="L12" s="327"/>
      <c r="M12" s="55"/>
      <c r="N12" s="327"/>
      <c r="O12" s="55"/>
      <c r="P12" s="327"/>
      <c r="Q12" s="55"/>
      <c r="R12" s="1881"/>
      <c r="S12" s="55"/>
      <c r="T12" s="1881"/>
      <c r="U12" s="55"/>
      <c r="V12" s="1881"/>
      <c r="W12" s="55"/>
      <c r="X12" s="1881"/>
      <c r="Y12" s="55"/>
      <c r="Z12" s="1881"/>
      <c r="AA12" s="55"/>
      <c r="AB12" s="1881"/>
      <c r="AC12" s="55"/>
      <c r="AD12" s="1881"/>
      <c r="AE12" s="55"/>
      <c r="AF12" s="1881"/>
      <c r="AG12" s="55"/>
      <c r="AH12" s="1881"/>
      <c r="AI12" s="55"/>
      <c r="AJ12" s="1881"/>
      <c r="AK12" s="55"/>
      <c r="AL12" s="1881"/>
      <c r="AM12" s="55"/>
      <c r="AN12" s="1881"/>
      <c r="AO12" s="55"/>
      <c r="AP12" s="2759"/>
      <c r="AQ12" s="327"/>
      <c r="AR12" s="327"/>
      <c r="AS12" s="188"/>
      <c r="AT12" s="188"/>
      <c r="AU12" s="188"/>
      <c r="AV12" s="188"/>
      <c r="AW12" s="188"/>
      <c r="AX12" s="188"/>
      <c r="BO12" s="4247"/>
      <c r="BP12" s="4247"/>
      <c r="BQ12" s="4247"/>
      <c r="BR12" s="4247"/>
      <c r="BS12" s="4247"/>
      <c r="BT12" s="4247"/>
      <c r="BU12" s="4247"/>
      <c r="BV12" s="4247"/>
      <c r="BW12" s="4247"/>
      <c r="BX12" s="4247">
        <v>0</v>
      </c>
      <c r="BY12" s="4247">
        <v>0</v>
      </c>
      <c r="BZ12" s="4247">
        <v>0</v>
      </c>
      <c r="CA12" s="4247"/>
      <c r="CB12" s="4247"/>
      <c r="CC12" s="4247"/>
      <c r="CD12" s="4247"/>
      <c r="CE12" s="4247"/>
      <c r="CF12" s="4247"/>
      <c r="CG12" s="4247"/>
    </row>
    <row r="13" spans="1:95" s="4246" customFormat="1" ht="10" x14ac:dyDescent="0.2">
      <c r="A13" s="4270" t="s">
        <v>2343</v>
      </c>
      <c r="B13" s="4270"/>
      <c r="C13" s="4270"/>
      <c r="D13" s="4268"/>
      <c r="E13" s="4269"/>
      <c r="F13" s="4269"/>
      <c r="G13" s="35"/>
      <c r="H13" s="36"/>
      <c r="I13" s="35"/>
      <c r="J13" s="36"/>
      <c r="K13" s="35"/>
      <c r="L13" s="36"/>
      <c r="M13" s="35"/>
      <c r="N13" s="36"/>
      <c r="O13" s="35"/>
      <c r="P13" s="36"/>
      <c r="Q13" s="35"/>
      <c r="R13" s="37"/>
      <c r="S13" s="35"/>
      <c r="T13" s="37"/>
      <c r="U13" s="35"/>
      <c r="V13" s="37"/>
      <c r="W13" s="35"/>
      <c r="X13" s="37"/>
      <c r="Y13" s="35"/>
      <c r="Z13" s="37"/>
      <c r="AA13" s="35"/>
      <c r="AB13" s="37"/>
      <c r="AC13" s="35"/>
      <c r="AD13" s="37"/>
      <c r="AE13" s="35"/>
      <c r="AF13" s="37"/>
      <c r="AG13" s="35"/>
      <c r="AH13" s="37"/>
      <c r="AI13" s="35"/>
      <c r="AJ13" s="37"/>
      <c r="AK13" s="35"/>
      <c r="AL13" s="37"/>
      <c r="AM13" s="35"/>
      <c r="AN13" s="37"/>
      <c r="AO13" s="35"/>
      <c r="AP13" s="1306"/>
      <c r="AQ13" s="36"/>
      <c r="AR13" s="36"/>
      <c r="AS13" s="324"/>
      <c r="AT13" s="324"/>
      <c r="AU13" s="324"/>
      <c r="AV13" s="324"/>
      <c r="AW13" s="324"/>
      <c r="AX13" s="324"/>
      <c r="BO13" s="4247"/>
      <c r="BP13" s="4247"/>
      <c r="BQ13" s="4247"/>
      <c r="BR13" s="4247"/>
      <c r="BS13" s="4247"/>
      <c r="BT13" s="4247"/>
      <c r="BU13" s="4247"/>
      <c r="BV13" s="4247"/>
      <c r="BW13" s="4247"/>
      <c r="BX13" s="4247">
        <v>0</v>
      </c>
      <c r="BY13" s="4247">
        <v>0</v>
      </c>
      <c r="BZ13" s="4247">
        <v>0</v>
      </c>
      <c r="CA13" s="4247"/>
      <c r="CB13" s="4247"/>
      <c r="CC13" s="4247"/>
      <c r="CD13" s="4247"/>
      <c r="CE13" s="4247"/>
      <c r="CF13" s="4247"/>
      <c r="CG13" s="4247"/>
    </row>
    <row r="14" spans="1:95" s="4246" customFormat="1" ht="10" x14ac:dyDescent="0.2">
      <c r="A14" s="4267" t="s">
        <v>2344</v>
      </c>
      <c r="B14" s="4267"/>
      <c r="C14" s="4267"/>
      <c r="D14" s="4268"/>
      <c r="E14" s="4269"/>
      <c r="F14" s="4269"/>
      <c r="G14" s="35"/>
      <c r="H14" s="36"/>
      <c r="I14" s="35"/>
      <c r="J14" s="36"/>
      <c r="K14" s="35"/>
      <c r="L14" s="36"/>
      <c r="M14" s="35"/>
      <c r="N14" s="37"/>
      <c r="O14" s="35"/>
      <c r="P14" s="37"/>
      <c r="Q14" s="35"/>
      <c r="R14" s="37"/>
      <c r="S14" s="35"/>
      <c r="T14" s="37"/>
      <c r="U14" s="35"/>
      <c r="V14" s="37"/>
      <c r="W14" s="35"/>
      <c r="X14" s="37"/>
      <c r="Y14" s="35"/>
      <c r="Z14" s="37"/>
      <c r="AA14" s="35"/>
      <c r="AB14" s="37"/>
      <c r="AC14" s="35"/>
      <c r="AD14" s="37"/>
      <c r="AE14" s="35"/>
      <c r="AF14" s="37"/>
      <c r="AG14" s="35"/>
      <c r="AH14" s="37"/>
      <c r="AI14" s="35"/>
      <c r="AJ14" s="37"/>
      <c r="AK14" s="35"/>
      <c r="AL14" s="37"/>
      <c r="AM14" s="35"/>
      <c r="AN14" s="37"/>
      <c r="AO14" s="35"/>
      <c r="AP14" s="1306"/>
      <c r="AQ14" s="36"/>
      <c r="AR14" s="36"/>
      <c r="AS14" s="324"/>
      <c r="AT14" s="324"/>
      <c r="AU14" s="324"/>
      <c r="AV14" s="324"/>
      <c r="AW14" s="324"/>
      <c r="AX14" s="324"/>
      <c r="BO14" s="4247"/>
      <c r="BP14" s="4247"/>
      <c r="BQ14" s="4247"/>
      <c r="BR14" s="4247"/>
      <c r="BS14" s="4247"/>
      <c r="BT14" s="4247"/>
      <c r="BU14" s="4247"/>
      <c r="BV14" s="4247"/>
      <c r="BW14" s="4247"/>
      <c r="BX14" s="4247">
        <v>0</v>
      </c>
      <c r="BY14" s="4247">
        <v>0</v>
      </c>
      <c r="BZ14" s="4247">
        <v>0</v>
      </c>
      <c r="CA14" s="4247"/>
      <c r="CB14" s="4247"/>
      <c r="CC14" s="4247"/>
      <c r="CD14" s="4247"/>
      <c r="CE14" s="4247"/>
      <c r="CF14" s="4247"/>
      <c r="CG14" s="4247"/>
    </row>
    <row r="15" spans="1:95" s="4246" customFormat="1" ht="10" x14ac:dyDescent="0.2">
      <c r="A15" s="4267" t="s">
        <v>2345</v>
      </c>
      <c r="B15" s="4267"/>
      <c r="C15" s="4267"/>
      <c r="D15" s="4268"/>
      <c r="E15" s="4269"/>
      <c r="F15" s="4269"/>
      <c r="G15" s="84"/>
      <c r="H15" s="85"/>
      <c r="I15" s="84"/>
      <c r="J15" s="85"/>
      <c r="K15" s="84"/>
      <c r="L15" s="85"/>
      <c r="M15" s="84"/>
      <c r="N15" s="83"/>
      <c r="O15" s="84"/>
      <c r="P15" s="83"/>
      <c r="Q15" s="84"/>
      <c r="R15" s="83"/>
      <c r="S15" s="84"/>
      <c r="T15" s="83"/>
      <c r="U15" s="84"/>
      <c r="V15" s="83"/>
      <c r="W15" s="84"/>
      <c r="X15" s="83"/>
      <c r="Y15" s="84"/>
      <c r="Z15" s="83"/>
      <c r="AA15" s="84"/>
      <c r="AB15" s="83"/>
      <c r="AC15" s="84"/>
      <c r="AD15" s="83"/>
      <c r="AE15" s="84"/>
      <c r="AF15" s="83"/>
      <c r="AG15" s="84"/>
      <c r="AH15" s="83"/>
      <c r="AI15" s="84"/>
      <c r="AJ15" s="83"/>
      <c r="AK15" s="84"/>
      <c r="AL15" s="83"/>
      <c r="AM15" s="84"/>
      <c r="AN15" s="83"/>
      <c r="AO15" s="84"/>
      <c r="AP15" s="1351"/>
      <c r="AQ15" s="85"/>
      <c r="AR15" s="85"/>
      <c r="AS15" s="195"/>
      <c r="AT15" s="195"/>
      <c r="AU15" s="195"/>
      <c r="AV15" s="195"/>
      <c r="AW15" s="195"/>
      <c r="AX15" s="195"/>
      <c r="BO15" s="4247"/>
      <c r="BP15" s="4247"/>
      <c r="BQ15" s="4247"/>
      <c r="BR15" s="4247"/>
      <c r="BS15" s="4247"/>
      <c r="BT15" s="4247"/>
      <c r="BU15" s="4247"/>
      <c r="BV15" s="4247"/>
      <c r="BW15" s="4247"/>
      <c r="BX15" s="4247">
        <v>0</v>
      </c>
      <c r="BY15" s="4247">
        <v>0</v>
      </c>
      <c r="BZ15" s="4247">
        <v>0</v>
      </c>
      <c r="CA15" s="4247"/>
      <c r="CB15" s="4247"/>
      <c r="CC15" s="4247"/>
      <c r="CD15" s="4247"/>
      <c r="CE15" s="4247"/>
      <c r="CF15" s="4247"/>
      <c r="CG15" s="4247"/>
    </row>
    <row r="16" spans="1:95" s="245" customFormat="1" ht="32.15" customHeight="1" x14ac:dyDescent="0.25">
      <c r="A16" s="141" t="s">
        <v>2346</v>
      </c>
      <c r="B16" s="4237"/>
      <c r="C16" s="4237"/>
      <c r="D16" s="4271"/>
      <c r="E16" s="4271"/>
      <c r="F16" s="4271"/>
      <c r="G16" s="4272"/>
      <c r="H16" s="4272"/>
      <c r="I16" s="4238"/>
      <c r="J16" s="4238"/>
      <c r="K16" s="4238"/>
      <c r="L16" s="4238"/>
      <c r="M16" s="4238"/>
      <c r="N16" s="4238"/>
      <c r="O16" s="4238"/>
      <c r="P16" s="1833"/>
      <c r="Q16" s="4238"/>
      <c r="R16" s="4238"/>
      <c r="S16" s="4238"/>
      <c r="T16" s="4238"/>
      <c r="U16" s="4238"/>
      <c r="V16" s="4238"/>
      <c r="W16" s="4238"/>
      <c r="X16" s="4238"/>
      <c r="Y16" s="4238"/>
      <c r="Z16" s="4238"/>
      <c r="AA16" s="4238"/>
      <c r="AB16" s="4238"/>
      <c r="AC16" s="4238"/>
      <c r="AD16" s="4238"/>
      <c r="AE16" s="4238"/>
      <c r="AF16" s="4238"/>
      <c r="AG16" s="4238"/>
      <c r="BR16" s="246"/>
      <c r="BS16" s="246"/>
      <c r="BT16" s="246"/>
      <c r="BU16" s="246"/>
      <c r="BV16" s="246"/>
      <c r="BW16" s="246"/>
      <c r="BX16" s="246"/>
      <c r="BY16" s="246"/>
      <c r="BZ16" s="246"/>
      <c r="CA16" s="246"/>
      <c r="CB16" s="246"/>
      <c r="CC16" s="246"/>
      <c r="CD16" s="246"/>
      <c r="CE16" s="246"/>
      <c r="CF16" s="246"/>
      <c r="CG16" s="246"/>
      <c r="CH16" s="246"/>
      <c r="CI16" s="246"/>
      <c r="CJ16" s="246"/>
      <c r="CK16" s="246"/>
      <c r="CL16" s="246"/>
      <c r="CM16" s="246"/>
      <c r="CN16" s="246"/>
      <c r="CO16" s="246"/>
      <c r="CP16" s="246"/>
      <c r="CQ16" s="246"/>
    </row>
    <row r="17" spans="1:93" s="50" customFormat="1" ht="20.25" customHeight="1" x14ac:dyDescent="0.25">
      <c r="A17" s="3549" t="s">
        <v>2347</v>
      </c>
      <c r="B17" s="4273"/>
      <c r="C17" s="3550"/>
      <c r="D17" s="3534" t="s">
        <v>461</v>
      </c>
      <c r="E17" s="4252"/>
      <c r="F17" s="3535"/>
      <c r="G17" s="4274" t="s">
        <v>2333</v>
      </c>
      <c r="H17" s="4275"/>
      <c r="I17" s="3534" t="s">
        <v>2131</v>
      </c>
      <c r="J17" s="3535"/>
      <c r="K17" s="3534" t="s">
        <v>2132</v>
      </c>
      <c r="L17" s="3535"/>
      <c r="M17" s="3534" t="s">
        <v>2334</v>
      </c>
      <c r="N17" s="3535"/>
      <c r="O17" s="4252" t="s">
        <v>2134</v>
      </c>
      <c r="P17" s="4252"/>
      <c r="Q17" s="3534" t="s">
        <v>2135</v>
      </c>
      <c r="R17" s="3535"/>
      <c r="S17" s="4252" t="s">
        <v>2136</v>
      </c>
      <c r="T17" s="4252"/>
      <c r="U17" s="3554" t="s">
        <v>2137</v>
      </c>
      <c r="V17" s="3555"/>
      <c r="W17" s="3951" t="s">
        <v>2335</v>
      </c>
      <c r="X17" s="3951"/>
      <c r="Y17" s="3554" t="s">
        <v>230</v>
      </c>
      <c r="Z17" s="4253"/>
      <c r="AA17" s="3951" t="s">
        <v>2063</v>
      </c>
      <c r="AB17" s="4276"/>
      <c r="AC17" s="3554" t="s">
        <v>2336</v>
      </c>
      <c r="AD17" s="4253"/>
      <c r="AE17" s="3554" t="s">
        <v>2337</v>
      </c>
      <c r="AF17" s="4253"/>
      <c r="AG17" s="3554" t="s">
        <v>2338</v>
      </c>
      <c r="AH17" s="4253"/>
      <c r="AI17" s="3554" t="s">
        <v>2339</v>
      </c>
      <c r="AJ17" s="4253"/>
      <c r="AK17" s="3554" t="s">
        <v>2340</v>
      </c>
      <c r="AL17" s="4253"/>
      <c r="AM17" s="3951" t="s">
        <v>2341</v>
      </c>
      <c r="AN17" s="4253"/>
      <c r="AO17" s="3951" t="s">
        <v>483</v>
      </c>
      <c r="AP17" s="4276"/>
      <c r="AQ17" s="4277" t="s">
        <v>2328</v>
      </c>
      <c r="AR17" s="3596" t="s">
        <v>1862</v>
      </c>
      <c r="AS17" s="4278" t="s">
        <v>2329</v>
      </c>
      <c r="AT17" s="4279" t="s">
        <v>2348</v>
      </c>
      <c r="AU17" s="4243" t="s">
        <v>2330</v>
      </c>
      <c r="AV17" s="4243" t="s">
        <v>11</v>
      </c>
      <c r="AW17" s="4244" t="s">
        <v>478</v>
      </c>
      <c r="AX17" s="4245" t="s">
        <v>2332</v>
      </c>
      <c r="BR17" s="51"/>
      <c r="BS17" s="51"/>
      <c r="BT17" s="51"/>
      <c r="BU17" s="51"/>
      <c r="BV17" s="51"/>
      <c r="BW17" s="51"/>
      <c r="BX17" s="51"/>
      <c r="BY17" s="51"/>
      <c r="BZ17" s="51"/>
      <c r="CA17" s="51"/>
      <c r="CB17" s="51"/>
      <c r="CC17" s="51"/>
      <c r="CD17" s="51"/>
      <c r="CE17" s="51"/>
      <c r="CF17" s="51"/>
      <c r="CG17" s="51"/>
      <c r="CH17" s="51"/>
      <c r="CI17" s="51"/>
      <c r="CJ17" s="51"/>
    </row>
    <row r="18" spans="1:93" s="50" customFormat="1" ht="24.75" customHeight="1" x14ac:dyDescent="0.25">
      <c r="A18" s="3556"/>
      <c r="B18" s="4280"/>
      <c r="C18" s="3557"/>
      <c r="D18" s="4281" t="s">
        <v>33</v>
      </c>
      <c r="E18" s="4281" t="s">
        <v>34</v>
      </c>
      <c r="F18" s="4281" t="s">
        <v>35</v>
      </c>
      <c r="G18" s="4282" t="s">
        <v>34</v>
      </c>
      <c r="H18" s="4262" t="s">
        <v>35</v>
      </c>
      <c r="I18" s="4283" t="s">
        <v>34</v>
      </c>
      <c r="J18" s="4155" t="s">
        <v>35</v>
      </c>
      <c r="K18" s="4283" t="s">
        <v>34</v>
      </c>
      <c r="L18" s="4284" t="s">
        <v>35</v>
      </c>
      <c r="M18" s="4283" t="s">
        <v>34</v>
      </c>
      <c r="N18" s="4285" t="s">
        <v>35</v>
      </c>
      <c r="O18" s="4283" t="s">
        <v>34</v>
      </c>
      <c r="P18" s="4155" t="s">
        <v>35</v>
      </c>
      <c r="Q18" s="4283" t="s">
        <v>34</v>
      </c>
      <c r="R18" s="4285" t="s">
        <v>35</v>
      </c>
      <c r="S18" s="4283" t="s">
        <v>34</v>
      </c>
      <c r="T18" s="4155" t="s">
        <v>35</v>
      </c>
      <c r="U18" s="4286" t="s">
        <v>34</v>
      </c>
      <c r="V18" s="4285" t="s">
        <v>35</v>
      </c>
      <c r="W18" s="4286" t="s">
        <v>34</v>
      </c>
      <c r="X18" s="4285" t="s">
        <v>35</v>
      </c>
      <c r="Y18" s="4286" t="s">
        <v>34</v>
      </c>
      <c r="Z18" s="4285" t="s">
        <v>35</v>
      </c>
      <c r="AA18" s="4286" t="s">
        <v>34</v>
      </c>
      <c r="AB18" s="4285" t="s">
        <v>35</v>
      </c>
      <c r="AC18" s="4286" t="s">
        <v>34</v>
      </c>
      <c r="AD18" s="4285" t="s">
        <v>35</v>
      </c>
      <c r="AE18" s="4286" t="s">
        <v>34</v>
      </c>
      <c r="AF18" s="4285" t="s">
        <v>35</v>
      </c>
      <c r="AG18" s="4286" t="s">
        <v>34</v>
      </c>
      <c r="AH18" s="4285" t="s">
        <v>35</v>
      </c>
      <c r="AI18" s="4286" t="s">
        <v>34</v>
      </c>
      <c r="AJ18" s="4285" t="s">
        <v>35</v>
      </c>
      <c r="AK18" s="4286" t="s">
        <v>34</v>
      </c>
      <c r="AL18" s="4285" t="s">
        <v>35</v>
      </c>
      <c r="AM18" s="4286" t="s">
        <v>34</v>
      </c>
      <c r="AN18" s="4285" t="s">
        <v>35</v>
      </c>
      <c r="AO18" s="4286" t="s">
        <v>34</v>
      </c>
      <c r="AP18" s="4155" t="s">
        <v>35</v>
      </c>
      <c r="AQ18" s="4277"/>
      <c r="AR18" s="3618"/>
      <c r="AS18" s="4278"/>
      <c r="AT18" s="4287"/>
      <c r="AU18" s="4264"/>
      <c r="AV18" s="4255"/>
      <c r="AW18" s="4265"/>
      <c r="AX18" s="4266"/>
      <c r="BR18" s="51"/>
      <c r="BS18" s="51"/>
      <c r="BT18" s="51"/>
      <c r="BU18" s="51"/>
      <c r="BV18" s="51"/>
      <c r="BW18" s="51"/>
      <c r="BX18" s="51"/>
      <c r="BY18" s="51"/>
      <c r="BZ18" s="51"/>
      <c r="CA18" s="51"/>
      <c r="CB18" s="51"/>
      <c r="CC18" s="51"/>
      <c r="CD18" s="51"/>
      <c r="CE18" s="51"/>
      <c r="CF18" s="51"/>
      <c r="CG18" s="51"/>
      <c r="CH18" s="51"/>
      <c r="CI18" s="51"/>
      <c r="CJ18" s="51"/>
    </row>
    <row r="19" spans="1:93" s="50" customFormat="1" ht="30.75" customHeight="1" x14ac:dyDescent="0.25">
      <c r="A19" s="4288" t="s">
        <v>2349</v>
      </c>
      <c r="B19" s="4288"/>
      <c r="C19" s="4288"/>
      <c r="D19" s="4268"/>
      <c r="E19" s="4289"/>
      <c r="F19" s="4289"/>
      <c r="G19" s="3342"/>
      <c r="H19" s="29"/>
      <c r="I19" s="3342"/>
      <c r="J19" s="3344"/>
      <c r="K19" s="3342"/>
      <c r="L19" s="29"/>
      <c r="M19" s="3342"/>
      <c r="N19" s="3344"/>
      <c r="O19" s="3342"/>
      <c r="P19" s="29"/>
      <c r="Q19" s="3342"/>
      <c r="R19" s="29"/>
      <c r="S19" s="3342"/>
      <c r="T19" s="29"/>
      <c r="U19" s="3342"/>
      <c r="V19" s="29"/>
      <c r="W19" s="3447"/>
      <c r="X19" s="111"/>
      <c r="Y19" s="3342"/>
      <c r="Z19" s="29"/>
      <c r="AA19" s="3447"/>
      <c r="AB19" s="111"/>
      <c r="AC19" s="3342"/>
      <c r="AD19" s="29"/>
      <c r="AE19" s="3447"/>
      <c r="AF19" s="111"/>
      <c r="AG19" s="3342"/>
      <c r="AH19" s="29"/>
      <c r="AI19" s="3447"/>
      <c r="AJ19" s="111"/>
      <c r="AK19" s="3342"/>
      <c r="AL19" s="29"/>
      <c r="AM19" s="3447"/>
      <c r="AN19" s="29"/>
      <c r="AO19" s="3447"/>
      <c r="AP19" s="1343"/>
      <c r="AQ19" s="3344"/>
      <c r="AR19" s="3344"/>
      <c r="AS19" s="3446"/>
      <c r="AT19" s="3446"/>
      <c r="AU19" s="3446"/>
      <c r="AV19" s="3446"/>
      <c r="AW19" s="3446"/>
      <c r="AX19" s="3446"/>
      <c r="BR19" s="51"/>
      <c r="BS19" s="51"/>
      <c r="BT19" s="51"/>
      <c r="BU19" s="51"/>
      <c r="BV19" s="51"/>
      <c r="BW19" s="51"/>
      <c r="BX19" s="51"/>
      <c r="BY19" s="51"/>
      <c r="BZ19" s="51"/>
      <c r="CA19" s="51">
        <v>0</v>
      </c>
      <c r="CB19" s="51">
        <v>0</v>
      </c>
      <c r="CC19" s="51">
        <v>0</v>
      </c>
      <c r="CD19" s="51"/>
      <c r="CE19" s="51">
        <v>0</v>
      </c>
      <c r="CF19" s="51"/>
      <c r="CG19" s="51"/>
      <c r="CH19" s="51"/>
      <c r="CI19" s="51"/>
      <c r="CJ19" s="51"/>
    </row>
    <row r="20" spans="1:93" s="50" customFormat="1" ht="13.5" x14ac:dyDescent="0.25">
      <c r="A20" s="4288" t="s">
        <v>2350</v>
      </c>
      <c r="B20" s="4288"/>
      <c r="C20" s="4288"/>
      <c r="D20" s="4268"/>
      <c r="E20" s="4290"/>
      <c r="F20" s="4290"/>
      <c r="G20" s="38"/>
      <c r="H20" s="39"/>
      <c r="I20" s="38"/>
      <c r="J20" s="53"/>
      <c r="K20" s="38"/>
      <c r="L20" s="39"/>
      <c r="M20" s="38"/>
      <c r="N20" s="53"/>
      <c r="O20" s="38"/>
      <c r="P20" s="39"/>
      <c r="Q20" s="38"/>
      <c r="R20" s="39"/>
      <c r="S20" s="38"/>
      <c r="T20" s="39"/>
      <c r="U20" s="35"/>
      <c r="V20" s="37"/>
      <c r="W20" s="117"/>
      <c r="X20" s="119"/>
      <c r="Y20" s="35"/>
      <c r="Z20" s="37"/>
      <c r="AA20" s="117"/>
      <c r="AB20" s="119"/>
      <c r="AC20" s="35"/>
      <c r="AD20" s="37"/>
      <c r="AE20" s="117"/>
      <c r="AF20" s="119"/>
      <c r="AG20" s="35"/>
      <c r="AH20" s="37"/>
      <c r="AI20" s="117"/>
      <c r="AJ20" s="119"/>
      <c r="AK20" s="35"/>
      <c r="AL20" s="37"/>
      <c r="AM20" s="117"/>
      <c r="AN20" s="37"/>
      <c r="AO20" s="117"/>
      <c r="AP20" s="1306"/>
      <c r="AQ20" s="36"/>
      <c r="AR20" s="36"/>
      <c r="AS20" s="324"/>
      <c r="AT20" s="324"/>
      <c r="AU20" s="324"/>
      <c r="AV20" s="324"/>
      <c r="AW20" s="324"/>
      <c r="AX20" s="324"/>
      <c r="BR20" s="51"/>
      <c r="BS20" s="51"/>
      <c r="BT20" s="51"/>
      <c r="BU20" s="51"/>
      <c r="BV20" s="51"/>
      <c r="BW20" s="51"/>
      <c r="BX20" s="51"/>
      <c r="BY20" s="51"/>
      <c r="BZ20" s="51"/>
      <c r="CA20" s="51">
        <v>0</v>
      </c>
      <c r="CB20" s="51">
        <v>0</v>
      </c>
      <c r="CC20" s="51">
        <v>0</v>
      </c>
      <c r="CD20" s="51"/>
      <c r="CE20" s="51">
        <v>0</v>
      </c>
      <c r="CF20" s="51"/>
      <c r="CG20" s="51"/>
      <c r="CH20" s="51"/>
      <c r="CI20" s="51"/>
      <c r="CJ20" s="51"/>
    </row>
    <row r="21" spans="1:93" s="50" customFormat="1" ht="13.5" x14ac:dyDescent="0.25">
      <c r="A21" s="4288" t="s">
        <v>2351</v>
      </c>
      <c r="B21" s="4288"/>
      <c r="C21" s="4288"/>
      <c r="D21" s="4268"/>
      <c r="E21" s="4289"/>
      <c r="F21" s="4289"/>
      <c r="G21" s="35"/>
      <c r="H21" s="37"/>
      <c r="I21" s="35"/>
      <c r="J21" s="36"/>
      <c r="K21" s="35"/>
      <c r="L21" s="37"/>
      <c r="M21" s="35"/>
      <c r="N21" s="36"/>
      <c r="O21" s="35"/>
      <c r="P21" s="37"/>
      <c r="Q21" s="35"/>
      <c r="R21" s="37"/>
      <c r="S21" s="35"/>
      <c r="T21" s="37"/>
      <c r="U21" s="35"/>
      <c r="V21" s="37"/>
      <c r="W21" s="117"/>
      <c r="X21" s="119"/>
      <c r="Y21" s="35"/>
      <c r="Z21" s="37"/>
      <c r="AA21" s="117"/>
      <c r="AB21" s="119"/>
      <c r="AC21" s="35"/>
      <c r="AD21" s="37"/>
      <c r="AE21" s="117"/>
      <c r="AF21" s="119"/>
      <c r="AG21" s="35"/>
      <c r="AH21" s="37"/>
      <c r="AI21" s="117"/>
      <c r="AJ21" s="119"/>
      <c r="AK21" s="35"/>
      <c r="AL21" s="37"/>
      <c r="AM21" s="117"/>
      <c r="AN21" s="37"/>
      <c r="AO21" s="117"/>
      <c r="AP21" s="1306"/>
      <c r="AQ21" s="36"/>
      <c r="AR21" s="36"/>
      <c r="AS21" s="324"/>
      <c r="AT21" s="324"/>
      <c r="AU21" s="324"/>
      <c r="AV21" s="324"/>
      <c r="AW21" s="324"/>
      <c r="AX21" s="324"/>
      <c r="BR21" s="51"/>
      <c r="BS21" s="51"/>
      <c r="BT21" s="51"/>
      <c r="BU21" s="51"/>
      <c r="BV21" s="51"/>
      <c r="BW21" s="51"/>
      <c r="BX21" s="51"/>
      <c r="BY21" s="51"/>
      <c r="BZ21" s="51"/>
      <c r="CA21" s="51">
        <v>0</v>
      </c>
      <c r="CB21" s="51">
        <v>0</v>
      </c>
      <c r="CC21" s="51">
        <v>0</v>
      </c>
      <c r="CD21" s="51"/>
      <c r="CE21" s="51">
        <v>0</v>
      </c>
      <c r="CF21" s="51"/>
      <c r="CG21" s="51"/>
      <c r="CH21" s="51"/>
      <c r="CI21" s="51"/>
      <c r="CJ21" s="51"/>
    </row>
    <row r="22" spans="1:93" s="50" customFormat="1" ht="13.5" x14ac:dyDescent="0.25">
      <c r="A22" s="4288" t="s">
        <v>2352</v>
      </c>
      <c r="B22" s="4288"/>
      <c r="C22" s="4288"/>
      <c r="D22" s="4268"/>
      <c r="E22" s="4290"/>
      <c r="F22" s="4290"/>
      <c r="G22" s="35"/>
      <c r="H22" s="37"/>
      <c r="I22" s="35"/>
      <c r="J22" s="36"/>
      <c r="K22" s="35"/>
      <c r="L22" s="37"/>
      <c r="M22" s="35"/>
      <c r="N22" s="36"/>
      <c r="O22" s="35"/>
      <c r="P22" s="37"/>
      <c r="Q22" s="35"/>
      <c r="R22" s="37"/>
      <c r="S22" s="35"/>
      <c r="T22" s="37"/>
      <c r="U22" s="35"/>
      <c r="V22" s="37"/>
      <c r="W22" s="117"/>
      <c r="X22" s="119"/>
      <c r="Y22" s="35"/>
      <c r="Z22" s="37"/>
      <c r="AA22" s="117"/>
      <c r="AB22" s="119"/>
      <c r="AC22" s="35"/>
      <c r="AD22" s="37"/>
      <c r="AE22" s="117"/>
      <c r="AF22" s="119"/>
      <c r="AG22" s="35"/>
      <c r="AH22" s="37"/>
      <c r="AI22" s="117"/>
      <c r="AJ22" s="119"/>
      <c r="AK22" s="35"/>
      <c r="AL22" s="37"/>
      <c r="AM22" s="117"/>
      <c r="AN22" s="37"/>
      <c r="AO22" s="117"/>
      <c r="AP22" s="1306"/>
      <c r="AQ22" s="36"/>
      <c r="AR22" s="36"/>
      <c r="AS22" s="324"/>
      <c r="AT22" s="324"/>
      <c r="AU22" s="324"/>
      <c r="AV22" s="324"/>
      <c r="AW22" s="324"/>
      <c r="AX22" s="324"/>
      <c r="BR22" s="51"/>
      <c r="BS22" s="51"/>
      <c r="BT22" s="51"/>
      <c r="BU22" s="51"/>
      <c r="BV22" s="51"/>
      <c r="BW22" s="51"/>
      <c r="BX22" s="51"/>
      <c r="BY22" s="51"/>
      <c r="BZ22" s="51"/>
      <c r="CA22" s="51">
        <v>0</v>
      </c>
      <c r="CB22" s="51">
        <v>0</v>
      </c>
      <c r="CC22" s="51">
        <v>0</v>
      </c>
      <c r="CD22" s="51"/>
      <c r="CE22" s="51">
        <v>0</v>
      </c>
      <c r="CF22" s="51"/>
      <c r="CG22" s="51"/>
      <c r="CH22" s="51"/>
      <c r="CI22" s="51"/>
      <c r="CJ22" s="51"/>
    </row>
    <row r="23" spans="1:93" s="50" customFormat="1" ht="13.5" x14ac:dyDescent="0.25">
      <c r="A23" s="4288" t="s">
        <v>2353</v>
      </c>
      <c r="B23" s="4288"/>
      <c r="C23" s="4288"/>
      <c r="D23" s="4268"/>
      <c r="E23" s="4289"/>
      <c r="F23" s="4289"/>
      <c r="G23" s="35"/>
      <c r="H23" s="37"/>
      <c r="I23" s="35"/>
      <c r="J23" s="36"/>
      <c r="K23" s="35"/>
      <c r="L23" s="37"/>
      <c r="M23" s="35"/>
      <c r="N23" s="36"/>
      <c r="O23" s="35"/>
      <c r="P23" s="37"/>
      <c r="Q23" s="35"/>
      <c r="R23" s="37"/>
      <c r="S23" s="35"/>
      <c r="T23" s="37"/>
      <c r="U23" s="35"/>
      <c r="V23" s="37"/>
      <c r="W23" s="117"/>
      <c r="X23" s="119"/>
      <c r="Y23" s="35"/>
      <c r="Z23" s="37"/>
      <c r="AA23" s="117"/>
      <c r="AB23" s="119"/>
      <c r="AC23" s="35"/>
      <c r="AD23" s="37"/>
      <c r="AE23" s="117"/>
      <c r="AF23" s="119"/>
      <c r="AG23" s="35"/>
      <c r="AH23" s="37"/>
      <c r="AI23" s="117"/>
      <c r="AJ23" s="119"/>
      <c r="AK23" s="35"/>
      <c r="AL23" s="37"/>
      <c r="AM23" s="117"/>
      <c r="AN23" s="37"/>
      <c r="AO23" s="117"/>
      <c r="AP23" s="1306"/>
      <c r="AQ23" s="36"/>
      <c r="AR23" s="36"/>
      <c r="AS23" s="324"/>
      <c r="AT23" s="324"/>
      <c r="AU23" s="324"/>
      <c r="AV23" s="324"/>
      <c r="AW23" s="324"/>
      <c r="AX23" s="324"/>
      <c r="BR23" s="51"/>
      <c r="BS23" s="51"/>
      <c r="BT23" s="51"/>
      <c r="BU23" s="51"/>
      <c r="BV23" s="51"/>
      <c r="BW23" s="51"/>
      <c r="BX23" s="51"/>
      <c r="BY23" s="51"/>
      <c r="BZ23" s="51"/>
      <c r="CA23" s="51">
        <v>0</v>
      </c>
      <c r="CB23" s="51">
        <v>0</v>
      </c>
      <c r="CC23" s="51">
        <v>0</v>
      </c>
      <c r="CD23" s="51"/>
      <c r="CE23" s="51">
        <v>0</v>
      </c>
      <c r="CF23" s="51"/>
      <c r="CG23" s="51"/>
      <c r="CH23" s="51"/>
      <c r="CI23" s="51"/>
      <c r="CJ23" s="51"/>
    </row>
    <row r="24" spans="1:93" s="50" customFormat="1" ht="14.15" customHeight="1" x14ac:dyDescent="0.25">
      <c r="A24" s="4267" t="s">
        <v>2354</v>
      </c>
      <c r="B24" s="4267"/>
      <c r="C24" s="4267"/>
      <c r="D24" s="4268"/>
      <c r="E24" s="4290"/>
      <c r="F24" s="4289"/>
      <c r="G24" s="35"/>
      <c r="H24" s="37"/>
      <c r="I24" s="35"/>
      <c r="J24" s="36"/>
      <c r="K24" s="35"/>
      <c r="L24" s="37"/>
      <c r="M24" s="35"/>
      <c r="N24" s="36"/>
      <c r="O24" s="35"/>
      <c r="P24" s="37"/>
      <c r="Q24" s="35"/>
      <c r="R24" s="37"/>
      <c r="S24" s="35"/>
      <c r="T24" s="37"/>
      <c r="U24" s="35"/>
      <c r="V24" s="37"/>
      <c r="W24" s="117"/>
      <c r="X24" s="119"/>
      <c r="Y24" s="35"/>
      <c r="Z24" s="37"/>
      <c r="AA24" s="117"/>
      <c r="AB24" s="119"/>
      <c r="AC24" s="35"/>
      <c r="AD24" s="37"/>
      <c r="AE24" s="117"/>
      <c r="AF24" s="119"/>
      <c r="AG24" s="35"/>
      <c r="AH24" s="37"/>
      <c r="AI24" s="117"/>
      <c r="AJ24" s="119"/>
      <c r="AK24" s="35"/>
      <c r="AL24" s="37"/>
      <c r="AM24" s="117"/>
      <c r="AN24" s="37"/>
      <c r="AO24" s="117"/>
      <c r="AP24" s="1306"/>
      <c r="AQ24" s="36"/>
      <c r="AR24" s="36"/>
      <c r="AS24" s="324"/>
      <c r="AT24" s="324"/>
      <c r="AU24" s="324"/>
      <c r="AV24" s="324"/>
      <c r="AW24" s="324"/>
      <c r="AX24" s="324"/>
      <c r="BR24" s="51"/>
      <c r="BS24" s="51"/>
      <c r="BT24" s="51"/>
      <c r="BU24" s="51"/>
      <c r="BV24" s="51"/>
      <c r="BW24" s="51"/>
      <c r="BX24" s="51"/>
      <c r="BY24" s="51"/>
      <c r="BZ24" s="51"/>
      <c r="CA24" s="51">
        <v>0</v>
      </c>
      <c r="CB24" s="51">
        <v>0</v>
      </c>
      <c r="CC24" s="51">
        <v>0</v>
      </c>
      <c r="CD24" s="51"/>
      <c r="CE24" s="51">
        <v>0</v>
      </c>
      <c r="CF24" s="51"/>
      <c r="CG24" s="51"/>
      <c r="CH24" s="51"/>
      <c r="CI24" s="51"/>
      <c r="CJ24" s="51"/>
    </row>
    <row r="25" spans="1:93" s="50" customFormat="1" ht="14.15" customHeight="1" x14ac:dyDescent="0.25">
      <c r="A25" s="4267" t="s">
        <v>2355</v>
      </c>
      <c r="B25" s="4267"/>
      <c r="C25" s="4267"/>
      <c r="D25" s="4268"/>
      <c r="E25" s="4289"/>
      <c r="F25" s="4289"/>
      <c r="G25" s="35"/>
      <c r="H25" s="37"/>
      <c r="I25" s="35"/>
      <c r="J25" s="36"/>
      <c r="K25" s="35"/>
      <c r="L25" s="37"/>
      <c r="M25" s="35"/>
      <c r="N25" s="36"/>
      <c r="O25" s="35"/>
      <c r="P25" s="37"/>
      <c r="Q25" s="35"/>
      <c r="R25" s="37"/>
      <c r="S25" s="35"/>
      <c r="T25" s="37"/>
      <c r="U25" s="35"/>
      <c r="V25" s="37"/>
      <c r="W25" s="117"/>
      <c r="X25" s="119"/>
      <c r="Y25" s="35"/>
      <c r="Z25" s="37"/>
      <c r="AA25" s="117"/>
      <c r="AB25" s="119"/>
      <c r="AC25" s="35"/>
      <c r="AD25" s="37"/>
      <c r="AE25" s="117"/>
      <c r="AF25" s="119"/>
      <c r="AG25" s="35"/>
      <c r="AH25" s="37"/>
      <c r="AI25" s="117"/>
      <c r="AJ25" s="119"/>
      <c r="AK25" s="35"/>
      <c r="AL25" s="37"/>
      <c r="AM25" s="117"/>
      <c r="AN25" s="37"/>
      <c r="AO25" s="117"/>
      <c r="AP25" s="1306"/>
      <c r="AQ25" s="36"/>
      <c r="AR25" s="36"/>
      <c r="AS25" s="324"/>
      <c r="AT25" s="324"/>
      <c r="AU25" s="324"/>
      <c r="AV25" s="324"/>
      <c r="AW25" s="324"/>
      <c r="AX25" s="324"/>
      <c r="BR25" s="51"/>
      <c r="BS25" s="51"/>
      <c r="BT25" s="51"/>
      <c r="BU25" s="51"/>
      <c r="BV25" s="51"/>
      <c r="BW25" s="51"/>
      <c r="BX25" s="51"/>
      <c r="BY25" s="51"/>
      <c r="BZ25" s="51"/>
      <c r="CA25" s="51">
        <v>0</v>
      </c>
      <c r="CB25" s="51">
        <v>0</v>
      </c>
      <c r="CC25" s="51">
        <v>0</v>
      </c>
      <c r="CD25" s="51"/>
      <c r="CE25" s="51">
        <v>0</v>
      </c>
      <c r="CF25" s="51"/>
      <c r="CG25" s="51"/>
      <c r="CH25" s="51"/>
      <c r="CI25" s="51"/>
      <c r="CJ25" s="51"/>
    </row>
    <row r="26" spans="1:93" s="50" customFormat="1" ht="13.5" x14ac:dyDescent="0.25">
      <c r="A26" s="4267" t="s">
        <v>2356</v>
      </c>
      <c r="B26" s="4267"/>
      <c r="C26" s="4267"/>
      <c r="D26" s="4268"/>
      <c r="E26" s="4290"/>
      <c r="F26" s="4290"/>
      <c r="G26" s="35"/>
      <c r="H26" s="37"/>
      <c r="I26" s="35"/>
      <c r="J26" s="36"/>
      <c r="K26" s="35"/>
      <c r="L26" s="37"/>
      <c r="M26" s="35"/>
      <c r="N26" s="36"/>
      <c r="O26" s="35"/>
      <c r="P26" s="37"/>
      <c r="Q26" s="35"/>
      <c r="R26" s="37"/>
      <c r="S26" s="35"/>
      <c r="T26" s="37"/>
      <c r="U26" s="35"/>
      <c r="V26" s="37"/>
      <c r="W26" s="117"/>
      <c r="X26" s="119"/>
      <c r="Y26" s="35"/>
      <c r="Z26" s="37"/>
      <c r="AA26" s="117"/>
      <c r="AB26" s="119"/>
      <c r="AC26" s="35"/>
      <c r="AD26" s="37"/>
      <c r="AE26" s="117"/>
      <c r="AF26" s="119"/>
      <c r="AG26" s="35"/>
      <c r="AH26" s="37"/>
      <c r="AI26" s="117"/>
      <c r="AJ26" s="119"/>
      <c r="AK26" s="35"/>
      <c r="AL26" s="37"/>
      <c r="AM26" s="117"/>
      <c r="AN26" s="37"/>
      <c r="AO26" s="117"/>
      <c r="AP26" s="1306"/>
      <c r="AQ26" s="36"/>
      <c r="AR26" s="36"/>
      <c r="AS26" s="36"/>
      <c r="AT26" s="36"/>
      <c r="AU26" s="36"/>
      <c r="AV26" s="36"/>
      <c r="AW26" s="36"/>
      <c r="AX26" s="36"/>
      <c r="BR26" s="51"/>
      <c r="BS26" s="51"/>
      <c r="BT26" s="51"/>
      <c r="BU26" s="51"/>
      <c r="BV26" s="51"/>
      <c r="BW26" s="51"/>
      <c r="BX26" s="51"/>
      <c r="BY26" s="51"/>
      <c r="BZ26" s="51"/>
      <c r="CA26" s="51">
        <v>0</v>
      </c>
      <c r="CB26" s="51">
        <v>0</v>
      </c>
      <c r="CC26" s="51">
        <v>0</v>
      </c>
      <c r="CD26" s="51"/>
      <c r="CE26" s="51">
        <v>0</v>
      </c>
      <c r="CF26" s="51"/>
      <c r="CG26" s="51"/>
      <c r="CH26" s="51"/>
      <c r="CI26" s="51"/>
      <c r="CJ26" s="51"/>
    </row>
    <row r="27" spans="1:93" s="50" customFormat="1" ht="13.5" x14ac:dyDescent="0.25">
      <c r="A27" s="4267" t="s">
        <v>2357</v>
      </c>
      <c r="B27" s="4267"/>
      <c r="C27" s="4267"/>
      <c r="D27" s="4268"/>
      <c r="E27" s="4289"/>
      <c r="F27" s="4290"/>
      <c r="G27" s="35"/>
      <c r="H27" s="37"/>
      <c r="I27" s="35"/>
      <c r="J27" s="36"/>
      <c r="K27" s="35"/>
      <c r="L27" s="37"/>
      <c r="M27" s="35"/>
      <c r="N27" s="36"/>
      <c r="O27" s="35"/>
      <c r="P27" s="37"/>
      <c r="Q27" s="35"/>
      <c r="R27" s="37"/>
      <c r="S27" s="35"/>
      <c r="T27" s="37"/>
      <c r="U27" s="35"/>
      <c r="V27" s="37"/>
      <c r="W27" s="117"/>
      <c r="X27" s="119"/>
      <c r="Y27" s="35"/>
      <c r="Z27" s="37"/>
      <c r="AA27" s="117"/>
      <c r="AB27" s="119"/>
      <c r="AC27" s="35"/>
      <c r="AD27" s="37"/>
      <c r="AE27" s="117"/>
      <c r="AF27" s="119"/>
      <c r="AG27" s="35"/>
      <c r="AH27" s="37"/>
      <c r="AI27" s="117"/>
      <c r="AJ27" s="119"/>
      <c r="AK27" s="35"/>
      <c r="AL27" s="37"/>
      <c r="AM27" s="117"/>
      <c r="AN27" s="37"/>
      <c r="AO27" s="117"/>
      <c r="AP27" s="1306"/>
      <c r="AQ27" s="36"/>
      <c r="AR27" s="36"/>
      <c r="AS27" s="324"/>
      <c r="AT27" s="324"/>
      <c r="AU27" s="324"/>
      <c r="AV27" s="324"/>
      <c r="AW27" s="324"/>
      <c r="AX27" s="324"/>
      <c r="BR27" s="51"/>
      <c r="BS27" s="51"/>
      <c r="BT27" s="51"/>
      <c r="BU27" s="51"/>
      <c r="BV27" s="51"/>
      <c r="BW27" s="51"/>
      <c r="BX27" s="51"/>
      <c r="BY27" s="51"/>
      <c r="BZ27" s="51"/>
      <c r="CA27" s="51">
        <v>0</v>
      </c>
      <c r="CB27" s="51">
        <v>0</v>
      </c>
      <c r="CC27" s="51">
        <v>0</v>
      </c>
      <c r="CD27" s="51"/>
      <c r="CE27" s="51">
        <v>0</v>
      </c>
      <c r="CF27" s="51"/>
      <c r="CG27" s="51"/>
      <c r="CH27" s="51"/>
      <c r="CI27" s="51"/>
      <c r="CJ27" s="51"/>
    </row>
    <row r="28" spans="1:93" s="204" customFormat="1" ht="16.399999999999999" customHeight="1" x14ac:dyDescent="0.25">
      <c r="A28" s="4267" t="s">
        <v>2358</v>
      </c>
      <c r="B28" s="4267"/>
      <c r="C28" s="4267"/>
      <c r="D28" s="4268"/>
      <c r="E28" s="4290"/>
      <c r="F28" s="4291"/>
      <c r="G28" s="35"/>
      <c r="H28" s="37"/>
      <c r="I28" s="35"/>
      <c r="J28" s="36"/>
      <c r="K28" s="35"/>
      <c r="L28" s="37"/>
      <c r="M28" s="35"/>
      <c r="N28" s="36"/>
      <c r="O28" s="35"/>
      <c r="P28" s="37"/>
      <c r="Q28" s="35"/>
      <c r="R28" s="37"/>
      <c r="S28" s="35"/>
      <c r="T28" s="37"/>
      <c r="U28" s="35"/>
      <c r="V28" s="37"/>
      <c r="W28" s="117"/>
      <c r="X28" s="119"/>
      <c r="Y28" s="35"/>
      <c r="Z28" s="37"/>
      <c r="AA28" s="117"/>
      <c r="AB28" s="119"/>
      <c r="AC28" s="35"/>
      <c r="AD28" s="37"/>
      <c r="AE28" s="117"/>
      <c r="AF28" s="119"/>
      <c r="AG28" s="35"/>
      <c r="AH28" s="37"/>
      <c r="AI28" s="117"/>
      <c r="AJ28" s="119"/>
      <c r="AK28" s="35"/>
      <c r="AL28" s="37"/>
      <c r="AM28" s="117"/>
      <c r="AN28" s="37"/>
      <c r="AO28" s="117"/>
      <c r="AP28" s="1306"/>
      <c r="AQ28" s="36"/>
      <c r="AR28" s="36"/>
      <c r="AS28" s="36"/>
      <c r="AT28" s="36"/>
      <c r="AU28" s="36"/>
      <c r="AV28" s="36"/>
      <c r="AW28" s="36"/>
      <c r="AX28" s="36"/>
      <c r="BU28" s="205"/>
      <c r="BV28" s="204" t="e">
        <f>IF(CC28=1,"* Las consultas de 12 años NO DEBEN ser mayor que el total de Consultas entre 10-14 Años. ","")</f>
        <v>#REF!</v>
      </c>
      <c r="BW28" s="204" t="e">
        <f>IF(CD28=1,"* Las consultas de 60 años NO DEBEN ser mayor que el total de Consultas entre 60-64 Años. ","")</f>
        <v>#REF!</v>
      </c>
      <c r="BX28" s="204" t="e">
        <f>IF(CE28=1,"* Las actividades de usuarios en situación de discapacidad NO DEBEN superar el total. ","")</f>
        <v>#REF!</v>
      </c>
      <c r="BY28" s="204" t="e">
        <f>IF(AND(#REF!="",D28&lt;&gt;0),"* Recuerde que las Embarazadas deben ser incluídas en el ingreso por rango Etario (Digite CEROS si no tiene). ",IF(F28&lt;#REF!,"* Las Embarazadas NO DEBEN ser mayor al total de mujeres. ",""))</f>
        <v>#REF!</v>
      </c>
      <c r="BZ28" s="204" t="e">
        <f>IF(AND(#REF!="",D28&lt;&gt;0),"* No olvide digitar la columna Beneficiarios (Digite CEROS si no tiene). ",IF(D28&lt;#REF!,"* El número de Beneficiarios NO DEBE ser mayor que el Total. ",""))</f>
        <v>#REF!</v>
      </c>
      <c r="CA28" s="204" t="e">
        <f>IF(AND(#REF!="",D28&lt;&gt;0),"* No olvide digitar la Población SENAME (Digite CEROS si no tiene). ",IF(D28&lt;#REF!,"* La Población SENAME NO DEBE ser mayor al Total. ",""))</f>
        <v>#REF!</v>
      </c>
      <c r="CB28" s="204" t="e">
        <f>IF(AND(#REF!="",D28&lt;&gt;0),"* No olvide digitar la Población Migrante (Digite CEROS si no tiene). ",IF(D28&lt;#REF!,"* La Población Migrante NO DEBE superar el Total. ",""))</f>
        <v>#REF!</v>
      </c>
      <c r="CC28" s="204" t="e">
        <f>IF(#REF!&gt;(Y28+Z28),1,0)</f>
        <v>#REF!</v>
      </c>
      <c r="CD28" s="204" t="e">
        <f>IF(#REF!&gt;(AK28+AL28),1,0)</f>
        <v>#REF!</v>
      </c>
      <c r="CE28" s="204" t="e">
        <f>IF(D28&lt;#REF!,1,0)</f>
        <v>#REF!</v>
      </c>
      <c r="CF28" s="204" t="e">
        <f>IF(AND(#REF!="",D28&lt;&gt;0),1,IF(F28&lt;#REF!,1,0))</f>
        <v>#REF!</v>
      </c>
      <c r="CG28" s="204" t="e">
        <f>IF(AND(#REF!="",D28&lt;&gt;0),1,IF(D28&lt;#REF!,1,0))</f>
        <v>#REF!</v>
      </c>
      <c r="CH28" s="204" t="e">
        <f>IF(AND(#REF!="",D28&lt;&gt;0),1,IF(D28&lt;#REF!,1,0))</f>
        <v>#REF!</v>
      </c>
      <c r="CI28" s="204" t="e">
        <f>IF(AND(#REF!="",D28&lt;&gt;0),1,IF(D28&lt;#REF!,1,0))</f>
        <v>#REF!</v>
      </c>
      <c r="CJ28" s="205"/>
      <c r="CK28" s="205"/>
      <c r="CL28" s="205"/>
      <c r="CM28" s="205"/>
      <c r="CN28" s="205"/>
      <c r="CO28" s="205"/>
    </row>
    <row r="29" spans="1:93" s="50" customFormat="1" ht="13.5" x14ac:dyDescent="0.25">
      <c r="A29" s="4267" t="s">
        <v>2359</v>
      </c>
      <c r="B29" s="4267"/>
      <c r="C29" s="4267"/>
      <c r="D29" s="4268"/>
      <c r="E29" s="4289"/>
      <c r="F29" s="4290"/>
      <c r="G29" s="35"/>
      <c r="H29" s="37"/>
      <c r="I29" s="35"/>
      <c r="J29" s="36"/>
      <c r="K29" s="35"/>
      <c r="L29" s="37"/>
      <c r="M29" s="35"/>
      <c r="N29" s="36"/>
      <c r="O29" s="35"/>
      <c r="P29" s="37"/>
      <c r="Q29" s="35"/>
      <c r="R29" s="37"/>
      <c r="S29" s="35"/>
      <c r="T29" s="37"/>
      <c r="U29" s="35"/>
      <c r="V29" s="37"/>
      <c r="W29" s="117"/>
      <c r="X29" s="119"/>
      <c r="Y29" s="35"/>
      <c r="Z29" s="37"/>
      <c r="AA29" s="117"/>
      <c r="AB29" s="119"/>
      <c r="AC29" s="35"/>
      <c r="AD29" s="37"/>
      <c r="AE29" s="117"/>
      <c r="AF29" s="119"/>
      <c r="AG29" s="35"/>
      <c r="AH29" s="37"/>
      <c r="AI29" s="117"/>
      <c r="AJ29" s="119"/>
      <c r="AK29" s="35"/>
      <c r="AL29" s="37"/>
      <c r="AM29" s="117"/>
      <c r="AN29" s="37"/>
      <c r="AO29" s="117"/>
      <c r="AP29" s="1306"/>
      <c r="AQ29" s="36"/>
      <c r="AR29" s="36"/>
      <c r="AS29" s="36"/>
      <c r="AT29" s="36"/>
      <c r="AU29" s="36"/>
      <c r="AV29" s="36"/>
      <c r="AW29" s="36"/>
      <c r="AX29" s="36"/>
      <c r="BR29" s="51"/>
      <c r="BS29" s="51"/>
      <c r="BT29" s="51"/>
      <c r="BU29" s="51"/>
      <c r="BV29" s="51"/>
      <c r="BW29" s="51"/>
      <c r="BX29" s="51"/>
      <c r="BY29" s="51"/>
      <c r="BZ29" s="51"/>
      <c r="CA29" s="51">
        <v>0</v>
      </c>
      <c r="CB29" s="51">
        <v>0</v>
      </c>
      <c r="CC29" s="51">
        <v>0</v>
      </c>
      <c r="CD29" s="51"/>
      <c r="CE29" s="51">
        <v>0</v>
      </c>
      <c r="CF29" s="51"/>
      <c r="CG29" s="51"/>
      <c r="CH29" s="51"/>
      <c r="CI29" s="51"/>
      <c r="CJ29" s="51"/>
    </row>
    <row r="30" spans="1:93" s="50" customFormat="1" ht="13.5" x14ac:dyDescent="0.25">
      <c r="A30" s="4267" t="s">
        <v>2360</v>
      </c>
      <c r="B30" s="4267"/>
      <c r="C30" s="4267"/>
      <c r="D30" s="4268"/>
      <c r="E30" s="4290"/>
      <c r="F30" s="4290"/>
      <c r="G30" s="35"/>
      <c r="H30" s="37"/>
      <c r="I30" s="35"/>
      <c r="J30" s="36"/>
      <c r="K30" s="35"/>
      <c r="L30" s="37"/>
      <c r="M30" s="35"/>
      <c r="N30" s="36"/>
      <c r="O30" s="35"/>
      <c r="P30" s="37"/>
      <c r="Q30" s="35"/>
      <c r="R30" s="37"/>
      <c r="S30" s="35"/>
      <c r="T30" s="37"/>
      <c r="U30" s="35"/>
      <c r="V30" s="37"/>
      <c r="W30" s="117"/>
      <c r="X30" s="119"/>
      <c r="Y30" s="35"/>
      <c r="Z30" s="37"/>
      <c r="AA30" s="117"/>
      <c r="AB30" s="119"/>
      <c r="AC30" s="35"/>
      <c r="AD30" s="37"/>
      <c r="AE30" s="117"/>
      <c r="AF30" s="119"/>
      <c r="AG30" s="35"/>
      <c r="AH30" s="37"/>
      <c r="AI30" s="117"/>
      <c r="AJ30" s="119"/>
      <c r="AK30" s="35"/>
      <c r="AL30" s="37"/>
      <c r="AM30" s="117"/>
      <c r="AN30" s="37"/>
      <c r="AO30" s="117"/>
      <c r="AP30" s="1306"/>
      <c r="AQ30" s="36"/>
      <c r="AR30" s="36"/>
      <c r="AS30" s="36"/>
      <c r="AT30" s="36"/>
      <c r="AU30" s="36"/>
      <c r="AV30" s="36"/>
      <c r="AW30" s="36"/>
      <c r="AX30" s="36"/>
      <c r="BR30" s="51"/>
      <c r="BS30" s="51"/>
      <c r="BT30" s="51"/>
      <c r="BU30" s="51"/>
      <c r="BV30" s="51"/>
      <c r="BW30" s="51"/>
      <c r="BX30" s="51"/>
      <c r="BY30" s="51"/>
      <c r="BZ30" s="51"/>
      <c r="CA30" s="51">
        <v>0</v>
      </c>
      <c r="CB30" s="51">
        <v>0</v>
      </c>
      <c r="CC30" s="51">
        <v>0</v>
      </c>
      <c r="CD30" s="51"/>
      <c r="CE30" s="51">
        <v>0</v>
      </c>
      <c r="CF30" s="51"/>
      <c r="CG30" s="51"/>
      <c r="CH30" s="51"/>
      <c r="CI30" s="51"/>
      <c r="CJ30" s="51"/>
    </row>
    <row r="31" spans="1:93" s="50" customFormat="1" ht="14.25" customHeight="1" x14ac:dyDescent="0.25">
      <c r="A31" s="4267" t="s">
        <v>2361</v>
      </c>
      <c r="B31" s="4267"/>
      <c r="C31" s="4267"/>
      <c r="D31" s="4268"/>
      <c r="E31" s="4289"/>
      <c r="F31" s="4290"/>
      <c r="G31" s="35"/>
      <c r="H31" s="37"/>
      <c r="I31" s="35"/>
      <c r="J31" s="36"/>
      <c r="K31" s="35"/>
      <c r="L31" s="37"/>
      <c r="M31" s="35"/>
      <c r="N31" s="36"/>
      <c r="O31" s="35"/>
      <c r="P31" s="37"/>
      <c r="Q31" s="35"/>
      <c r="R31" s="37"/>
      <c r="S31" s="35"/>
      <c r="T31" s="37"/>
      <c r="U31" s="35"/>
      <c r="V31" s="37"/>
      <c r="W31" s="117"/>
      <c r="X31" s="119"/>
      <c r="Y31" s="35"/>
      <c r="Z31" s="37"/>
      <c r="AA31" s="117"/>
      <c r="AB31" s="119"/>
      <c r="AC31" s="35"/>
      <c r="AD31" s="37"/>
      <c r="AE31" s="117"/>
      <c r="AF31" s="119"/>
      <c r="AG31" s="35"/>
      <c r="AH31" s="37"/>
      <c r="AI31" s="117"/>
      <c r="AJ31" s="119"/>
      <c r="AK31" s="35"/>
      <c r="AL31" s="37"/>
      <c r="AM31" s="117"/>
      <c r="AN31" s="37"/>
      <c r="AO31" s="117"/>
      <c r="AP31" s="1306"/>
      <c r="AQ31" s="36"/>
      <c r="AR31" s="36"/>
      <c r="AS31" s="36"/>
      <c r="AT31" s="36"/>
      <c r="AU31" s="36"/>
      <c r="AV31" s="36"/>
      <c r="AW31" s="36"/>
      <c r="AX31" s="36"/>
      <c r="BR31" s="51"/>
      <c r="BS31" s="51"/>
      <c r="BT31" s="51"/>
      <c r="BU31" s="51"/>
      <c r="BV31" s="51"/>
      <c r="BW31" s="51"/>
      <c r="BX31" s="51"/>
      <c r="BY31" s="51"/>
      <c r="BZ31" s="51"/>
      <c r="CA31" s="51">
        <v>0</v>
      </c>
      <c r="CB31" s="51">
        <v>0</v>
      </c>
      <c r="CC31" s="51">
        <v>0</v>
      </c>
      <c r="CD31" s="51"/>
      <c r="CE31" s="51">
        <v>0</v>
      </c>
      <c r="CF31" s="51"/>
      <c r="CG31" s="51"/>
      <c r="CH31" s="51"/>
      <c r="CI31" s="51"/>
      <c r="CJ31" s="51"/>
    </row>
    <row r="32" spans="1:93" s="50" customFormat="1" ht="14.25" customHeight="1" x14ac:dyDescent="0.25">
      <c r="A32" s="4267" t="s">
        <v>2362</v>
      </c>
      <c r="B32" s="4267"/>
      <c r="C32" s="4267"/>
      <c r="D32" s="4268"/>
      <c r="E32" s="4290"/>
      <c r="F32" s="4291"/>
      <c r="G32" s="38"/>
      <c r="H32" s="39"/>
      <c r="I32" s="38"/>
      <c r="J32" s="53"/>
      <c r="K32" s="38"/>
      <c r="L32" s="39"/>
      <c r="M32" s="38"/>
      <c r="N32" s="53"/>
      <c r="O32" s="38"/>
      <c r="P32" s="39"/>
      <c r="Q32" s="38"/>
      <c r="R32" s="39"/>
      <c r="S32" s="38"/>
      <c r="T32" s="39"/>
      <c r="U32" s="35"/>
      <c r="V32" s="37"/>
      <c r="W32" s="117"/>
      <c r="X32" s="119"/>
      <c r="Y32" s="35"/>
      <c r="Z32" s="37"/>
      <c r="AA32" s="117"/>
      <c r="AB32" s="119"/>
      <c r="AC32" s="35"/>
      <c r="AD32" s="37"/>
      <c r="AE32" s="117"/>
      <c r="AF32" s="119"/>
      <c r="AG32" s="35"/>
      <c r="AH32" s="37"/>
      <c r="AI32" s="117"/>
      <c r="AJ32" s="119"/>
      <c r="AK32" s="35"/>
      <c r="AL32" s="37"/>
      <c r="AM32" s="117"/>
      <c r="AN32" s="37"/>
      <c r="AO32" s="117"/>
      <c r="AP32" s="1306"/>
      <c r="AQ32" s="36"/>
      <c r="AR32" s="36"/>
      <c r="AS32" s="36"/>
      <c r="AT32" s="36"/>
      <c r="AU32" s="36"/>
      <c r="AV32" s="36"/>
      <c r="AW32" s="36"/>
      <c r="AX32" s="36"/>
      <c r="BR32" s="51"/>
      <c r="BS32" s="51"/>
      <c r="BT32" s="51"/>
      <c r="BU32" s="51"/>
      <c r="BV32" s="51"/>
      <c r="BW32" s="51"/>
      <c r="BX32" s="51"/>
      <c r="BY32" s="51"/>
      <c r="BZ32" s="51"/>
      <c r="CA32" s="51">
        <v>0</v>
      </c>
      <c r="CB32" s="51">
        <v>0</v>
      </c>
      <c r="CC32" s="51">
        <v>0</v>
      </c>
      <c r="CD32" s="51"/>
      <c r="CE32" s="51">
        <v>0</v>
      </c>
      <c r="CF32" s="51"/>
      <c r="CG32" s="51"/>
      <c r="CH32" s="51"/>
      <c r="CI32" s="51"/>
      <c r="CJ32" s="51"/>
    </row>
    <row r="33" spans="1:98" s="204" customFormat="1" ht="16.399999999999999" customHeight="1" x14ac:dyDescent="0.25">
      <c r="A33" s="4267" t="s">
        <v>2363</v>
      </c>
      <c r="B33" s="4267"/>
      <c r="C33" s="4267"/>
      <c r="D33" s="4268"/>
      <c r="E33" s="4289"/>
      <c r="F33" s="4291"/>
      <c r="G33" s="35"/>
      <c r="H33" s="37"/>
      <c r="I33" s="35"/>
      <c r="J33" s="36"/>
      <c r="K33" s="35"/>
      <c r="L33" s="37"/>
      <c r="M33" s="35"/>
      <c r="N33" s="36"/>
      <c r="O33" s="35"/>
      <c r="P33" s="37"/>
      <c r="Q33" s="35"/>
      <c r="R33" s="37"/>
      <c r="S33" s="35"/>
      <c r="T33" s="37"/>
      <c r="U33" s="35"/>
      <c r="V33" s="37"/>
      <c r="W33" s="117"/>
      <c r="X33" s="119"/>
      <c r="Y33" s="35"/>
      <c r="Z33" s="37"/>
      <c r="AA33" s="117"/>
      <c r="AB33" s="119"/>
      <c r="AC33" s="35"/>
      <c r="AD33" s="37"/>
      <c r="AE33" s="117"/>
      <c r="AF33" s="119"/>
      <c r="AG33" s="35"/>
      <c r="AH33" s="37"/>
      <c r="AI33" s="117"/>
      <c r="AJ33" s="119"/>
      <c r="AK33" s="35"/>
      <c r="AL33" s="37"/>
      <c r="AM33" s="117"/>
      <c r="AN33" s="37"/>
      <c r="AO33" s="117"/>
      <c r="AP33" s="1306"/>
      <c r="AQ33" s="36"/>
      <c r="AR33" s="36"/>
      <c r="AS33" s="36"/>
      <c r="AT33" s="36"/>
      <c r="AU33" s="36"/>
      <c r="AV33" s="36"/>
      <c r="AW33" s="36"/>
      <c r="AX33" s="36"/>
      <c r="BP33" s="205"/>
      <c r="BQ33" s="205"/>
      <c r="BR33" s="205"/>
      <c r="BS33" s="205"/>
      <c r="BT33" s="205"/>
      <c r="BU33" s="205"/>
      <c r="BV33" s="204" t="e">
        <f>IF(CC33=1,"* Las consultas de 12 años NO DEBEN ser mayor que el total de Consultas entre 10-14 Años. ","")</f>
        <v>#REF!</v>
      </c>
      <c r="BW33" s="204" t="e">
        <f>IF(CD33=1,"* Las consultas de 60 años NO DEBEN ser mayor que el total de Consultas entre 60-64 Años. ","")</f>
        <v>#REF!</v>
      </c>
      <c r="BX33" s="204" t="e">
        <f>IF(CE33=1,"* Las actividades de usuarios en situación de discapacidad NO DEBEN superar el total. ","")</f>
        <v>#REF!</v>
      </c>
      <c r="BY33" s="204" t="e">
        <f>IF(AND(#REF!="",D33&lt;&gt;0),"* Recuerde que las Embarazadas deben ser incluídas en el ingreso por rango Etario (Digite CEROS si no tiene). ",IF(F33&lt;#REF!,"* Las Embarazadas NO DEBEN ser mayor al total de mujeres. ",""))</f>
        <v>#REF!</v>
      </c>
      <c r="BZ33" s="204" t="e">
        <f>IF(AND(#REF!="",D33&lt;&gt;0),"* No olvide digitar la columna Beneficiarios (Digite CEROS si no tiene). ",IF(D33&lt;#REF!,"* El número de Beneficiarios NO DEBE ser mayor que el Total. ",""))</f>
        <v>#REF!</v>
      </c>
      <c r="CA33" s="204" t="e">
        <f>IF(AND(#REF!="",D33&lt;&gt;0),"* No olvide digitar la Población SENAME (Digite CEROS si no tiene). ",IF(D33&lt;#REF!,"* La Población SENAME NO DEBE ser mayor al Total. ",""))</f>
        <v>#REF!</v>
      </c>
      <c r="CB33" s="204" t="e">
        <f>IF(AND(#REF!="",D33&lt;&gt;0),"* No olvide digitar la Población Migrante (Digite CEROS si no tiene). ",IF(D33&lt;#REF!,"* La Población Migrante NO DEBE superar el Total. ",""))</f>
        <v>#REF!</v>
      </c>
      <c r="CC33" s="204" t="e">
        <f>IF(#REF!&gt;(Y33+Z33),1,0)</f>
        <v>#REF!</v>
      </c>
      <c r="CD33" s="204" t="e">
        <f>IF(#REF!&gt;(AK33+AL33),1,0)</f>
        <v>#REF!</v>
      </c>
      <c r="CE33" s="204" t="e">
        <f>IF(D33&lt;#REF!,1,0)</f>
        <v>#REF!</v>
      </c>
      <c r="CF33" s="204" t="e">
        <f>IF(AND(#REF!="",D33&lt;&gt;0),1,IF(F33&lt;#REF!,1,0))</f>
        <v>#REF!</v>
      </c>
      <c r="CG33" s="204" t="e">
        <f>IF(AND(#REF!="",D33&lt;&gt;0),1,IF(D33&lt;#REF!,1,0))</f>
        <v>#REF!</v>
      </c>
      <c r="CH33" s="204" t="e">
        <f>IF(AND(#REF!="",D33&lt;&gt;0),1,IF(D33&lt;#REF!,1,0))</f>
        <v>#REF!</v>
      </c>
      <c r="CI33" s="204" t="e">
        <f>IF(AND(#REF!="",D33&lt;&gt;0),1,IF(D33&lt;#REF!,1,0))</f>
        <v>#REF!</v>
      </c>
      <c r="CJ33" s="205"/>
      <c r="CK33" s="205"/>
      <c r="CL33" s="205"/>
      <c r="CM33" s="205"/>
      <c r="CN33" s="205"/>
      <c r="CO33" s="205"/>
    </row>
    <row r="34" spans="1:98" s="50" customFormat="1" ht="13.5" x14ac:dyDescent="0.25">
      <c r="A34" s="4267" t="s">
        <v>2364</v>
      </c>
      <c r="B34" s="4267"/>
      <c r="C34" s="4267"/>
      <c r="D34" s="4268"/>
      <c r="E34" s="4290"/>
      <c r="F34" s="4291"/>
      <c r="G34" s="35"/>
      <c r="H34" s="37"/>
      <c r="I34" s="35"/>
      <c r="J34" s="36"/>
      <c r="K34" s="35"/>
      <c r="L34" s="37"/>
      <c r="M34" s="35"/>
      <c r="N34" s="36"/>
      <c r="O34" s="35"/>
      <c r="P34" s="37"/>
      <c r="Q34" s="35"/>
      <c r="R34" s="37"/>
      <c r="S34" s="35"/>
      <c r="T34" s="37"/>
      <c r="U34" s="35"/>
      <c r="V34" s="37"/>
      <c r="W34" s="117"/>
      <c r="X34" s="119"/>
      <c r="Y34" s="35"/>
      <c r="Z34" s="37"/>
      <c r="AA34" s="117"/>
      <c r="AB34" s="119"/>
      <c r="AC34" s="35"/>
      <c r="AD34" s="37"/>
      <c r="AE34" s="117"/>
      <c r="AF34" s="119"/>
      <c r="AG34" s="35"/>
      <c r="AH34" s="37"/>
      <c r="AI34" s="117"/>
      <c r="AJ34" s="119"/>
      <c r="AK34" s="35"/>
      <c r="AL34" s="37"/>
      <c r="AM34" s="117"/>
      <c r="AN34" s="37"/>
      <c r="AO34" s="117"/>
      <c r="AP34" s="1306"/>
      <c r="AQ34" s="36"/>
      <c r="AR34" s="36"/>
      <c r="AS34" s="36"/>
      <c r="AT34" s="36"/>
      <c r="AU34" s="36"/>
      <c r="AV34" s="36"/>
      <c r="AW34" s="36"/>
      <c r="AX34" s="36"/>
      <c r="BR34" s="51"/>
      <c r="BS34" s="51"/>
      <c r="BT34" s="51"/>
      <c r="BU34" s="51"/>
      <c r="BV34" s="51"/>
      <c r="BW34" s="51"/>
      <c r="BX34" s="51"/>
      <c r="BY34" s="51"/>
      <c r="BZ34" s="51"/>
      <c r="CA34" s="51">
        <v>0</v>
      </c>
      <c r="CB34" s="51">
        <v>0</v>
      </c>
      <c r="CC34" s="51">
        <v>0</v>
      </c>
      <c r="CD34" s="51"/>
      <c r="CE34" s="51">
        <v>0</v>
      </c>
      <c r="CF34" s="51"/>
      <c r="CG34" s="51"/>
      <c r="CH34" s="51"/>
      <c r="CI34" s="51"/>
      <c r="CJ34" s="51"/>
    </row>
    <row r="35" spans="1:98" s="4292" customFormat="1" ht="21.75" customHeight="1" x14ac:dyDescent="0.25">
      <c r="A35" s="4288" t="s">
        <v>2365</v>
      </c>
      <c r="B35" s="4288"/>
      <c r="C35" s="4288"/>
      <c r="D35" s="4268"/>
      <c r="E35" s="4289"/>
      <c r="F35" s="4291"/>
      <c r="G35" s="84"/>
      <c r="H35" s="83"/>
      <c r="I35" s="84"/>
      <c r="J35" s="85"/>
      <c r="K35" s="84"/>
      <c r="L35" s="83"/>
      <c r="M35" s="84"/>
      <c r="N35" s="85"/>
      <c r="O35" s="84"/>
      <c r="P35" s="83"/>
      <c r="Q35" s="84"/>
      <c r="R35" s="83"/>
      <c r="S35" s="84"/>
      <c r="T35" s="83"/>
      <c r="U35" s="84"/>
      <c r="V35" s="83"/>
      <c r="W35" s="1430"/>
      <c r="X35" s="2892"/>
      <c r="Y35" s="84"/>
      <c r="Z35" s="83"/>
      <c r="AA35" s="1430"/>
      <c r="AB35" s="2892"/>
      <c r="AC35" s="84"/>
      <c r="AD35" s="83"/>
      <c r="AE35" s="1430"/>
      <c r="AF35" s="2892"/>
      <c r="AG35" s="84"/>
      <c r="AH35" s="83"/>
      <c r="AI35" s="1430"/>
      <c r="AJ35" s="2892"/>
      <c r="AK35" s="84"/>
      <c r="AL35" s="83"/>
      <c r="AM35" s="1430"/>
      <c r="AN35" s="83"/>
      <c r="AO35" s="1430"/>
      <c r="AP35" s="1351"/>
      <c r="AQ35" s="3593"/>
      <c r="AR35" s="3593"/>
      <c r="AS35" s="3593"/>
      <c r="AT35" s="3593"/>
      <c r="AU35" s="3593"/>
      <c r="AV35" s="3593"/>
      <c r="AW35" s="3593"/>
      <c r="AX35" s="3593"/>
      <c r="BR35" s="4293"/>
      <c r="BS35" s="4293"/>
      <c r="BT35" s="4293"/>
      <c r="BU35" s="4293"/>
      <c r="BV35" s="4293"/>
      <c r="BW35" s="4293"/>
      <c r="BX35" s="4293"/>
      <c r="BY35" s="4293"/>
      <c r="BZ35" s="4293"/>
      <c r="CA35" s="4293">
        <v>0</v>
      </c>
      <c r="CB35" s="4293">
        <v>0</v>
      </c>
      <c r="CC35" s="4293">
        <v>0</v>
      </c>
      <c r="CD35" s="4293"/>
      <c r="CE35" s="4293">
        <v>0</v>
      </c>
      <c r="CF35" s="4293"/>
      <c r="CG35" s="4293"/>
      <c r="CH35" s="4293"/>
      <c r="CI35" s="4293"/>
      <c r="CJ35" s="4293"/>
    </row>
    <row r="36" spans="1:98" s="50" customFormat="1" ht="13.5" x14ac:dyDescent="0.25">
      <c r="A36" s="4294" t="s">
        <v>2366</v>
      </c>
      <c r="B36" s="4294"/>
      <c r="C36" s="4294"/>
      <c r="D36" s="4295"/>
      <c r="E36" s="4290"/>
      <c r="F36" s="4295"/>
      <c r="G36" s="3415">
        <f t="shared" ref="G36:AU36" si="0">SUM(G19:G35)</f>
        <v>0</v>
      </c>
      <c r="H36" s="3416">
        <f t="shared" si="0"/>
        <v>0</v>
      </c>
      <c r="I36" s="3415">
        <f t="shared" si="0"/>
        <v>0</v>
      </c>
      <c r="J36" s="3416">
        <f t="shared" si="0"/>
        <v>0</v>
      </c>
      <c r="K36" s="3415">
        <f t="shared" si="0"/>
        <v>0</v>
      </c>
      <c r="L36" s="3416">
        <f t="shared" si="0"/>
        <v>0</v>
      </c>
      <c r="M36" s="3415">
        <f t="shared" si="0"/>
        <v>0</v>
      </c>
      <c r="N36" s="3416">
        <f t="shared" si="0"/>
        <v>0</v>
      </c>
      <c r="O36" s="3415">
        <f t="shared" si="0"/>
        <v>0</v>
      </c>
      <c r="P36" s="3416">
        <f t="shared" si="0"/>
        <v>0</v>
      </c>
      <c r="Q36" s="3415">
        <f t="shared" si="0"/>
        <v>0</v>
      </c>
      <c r="R36" s="3416">
        <f t="shared" si="0"/>
        <v>0</v>
      </c>
      <c r="S36" s="3415">
        <f t="shared" si="0"/>
        <v>0</v>
      </c>
      <c r="T36" s="3416">
        <f t="shared" si="0"/>
        <v>0</v>
      </c>
      <c r="U36" s="3415">
        <f t="shared" si="0"/>
        <v>0</v>
      </c>
      <c r="V36" s="3416">
        <f t="shared" si="0"/>
        <v>0</v>
      </c>
      <c r="W36" s="3778">
        <f t="shared" si="0"/>
        <v>0</v>
      </c>
      <c r="X36" s="4296">
        <f t="shared" si="0"/>
        <v>0</v>
      </c>
      <c r="Y36" s="3415">
        <f t="shared" si="0"/>
        <v>0</v>
      </c>
      <c r="Z36" s="3416">
        <f t="shared" si="0"/>
        <v>0</v>
      </c>
      <c r="AA36" s="3778">
        <f t="shared" si="0"/>
        <v>0</v>
      </c>
      <c r="AB36" s="4296">
        <f t="shared" si="0"/>
        <v>0</v>
      </c>
      <c r="AC36" s="3415">
        <f t="shared" si="0"/>
        <v>0</v>
      </c>
      <c r="AD36" s="3416">
        <f t="shared" si="0"/>
        <v>0</v>
      </c>
      <c r="AE36" s="3415">
        <f t="shared" si="0"/>
        <v>0</v>
      </c>
      <c r="AF36" s="4296">
        <f t="shared" si="0"/>
        <v>0</v>
      </c>
      <c r="AG36" s="3415">
        <f t="shared" si="0"/>
        <v>0</v>
      </c>
      <c r="AH36" s="3416">
        <f t="shared" si="0"/>
        <v>0</v>
      </c>
      <c r="AI36" s="3415">
        <f t="shared" si="0"/>
        <v>0</v>
      </c>
      <c r="AJ36" s="4296">
        <f t="shared" si="0"/>
        <v>0</v>
      </c>
      <c r="AK36" s="3415">
        <f t="shared" si="0"/>
        <v>0</v>
      </c>
      <c r="AL36" s="3416">
        <f t="shared" si="0"/>
        <v>0</v>
      </c>
      <c r="AM36" s="3415">
        <f t="shared" si="0"/>
        <v>0</v>
      </c>
      <c r="AN36" s="3416">
        <f t="shared" si="0"/>
        <v>0</v>
      </c>
      <c r="AO36" s="3415">
        <f t="shared" si="0"/>
        <v>0</v>
      </c>
      <c r="AP36" s="4297">
        <f t="shared" si="0"/>
        <v>0</v>
      </c>
      <c r="AQ36" s="3416">
        <f t="shared" si="0"/>
        <v>0</v>
      </c>
      <c r="AR36" s="3416">
        <f t="shared" si="0"/>
        <v>0</v>
      </c>
      <c r="AS36" s="3536">
        <f t="shared" si="0"/>
        <v>0</v>
      </c>
      <c r="AT36" s="3536">
        <f t="shared" si="0"/>
        <v>0</v>
      </c>
      <c r="AU36" s="3536">
        <f t="shared" si="0"/>
        <v>0</v>
      </c>
      <c r="AV36" s="3536">
        <f>SUM(AV19:AV35)</f>
        <v>0</v>
      </c>
      <c r="AW36" s="3536">
        <f>SUM(AW19:AW35)</f>
        <v>0</v>
      </c>
      <c r="AX36" s="3677">
        <f>SUM(AX19:AX35)</f>
        <v>0</v>
      </c>
      <c r="BR36" s="51"/>
      <c r="BS36" s="51"/>
      <c r="BT36" s="51"/>
      <c r="BU36" s="51"/>
      <c r="BV36" s="51"/>
      <c r="BW36" s="51"/>
      <c r="BX36" s="51"/>
      <c r="BY36" s="51"/>
      <c r="BZ36" s="51"/>
      <c r="CA36" s="51"/>
      <c r="CB36" s="51"/>
      <c r="CC36" s="51"/>
      <c r="CD36" s="51"/>
      <c r="CE36" s="51"/>
      <c r="CF36" s="51"/>
      <c r="CG36" s="51"/>
      <c r="CH36" s="51"/>
      <c r="CI36" s="51"/>
      <c r="CJ36" s="51"/>
    </row>
    <row r="37" spans="1:98" s="204" customFormat="1" ht="30" customHeight="1" x14ac:dyDescent="0.25">
      <c r="A37" s="4298" t="s">
        <v>2367</v>
      </c>
      <c r="B37" s="4299"/>
      <c r="C37" s="4299"/>
      <c r="D37" s="3082"/>
      <c r="AR37" s="1606"/>
      <c r="AS37" s="1606"/>
      <c r="AT37" s="1606"/>
      <c r="BT37" s="205"/>
      <c r="BU37" s="205"/>
      <c r="BV37" s="205"/>
      <c r="BW37" s="205"/>
      <c r="BX37" s="205"/>
      <c r="BY37" s="205"/>
      <c r="BZ37" s="205"/>
      <c r="CA37" s="205"/>
      <c r="CB37" s="205"/>
      <c r="CC37" s="205"/>
      <c r="CD37" s="205"/>
      <c r="CE37" s="205"/>
      <c r="CF37" s="205"/>
      <c r="CG37" s="205"/>
      <c r="CH37" s="205"/>
      <c r="CI37" s="205"/>
      <c r="CJ37" s="205"/>
      <c r="CK37" s="205"/>
      <c r="CL37" s="205"/>
      <c r="CM37" s="205"/>
      <c r="CN37" s="205"/>
      <c r="CO37" s="205"/>
      <c r="CP37" s="205"/>
      <c r="CQ37" s="205"/>
      <c r="CR37" s="205"/>
      <c r="CS37" s="205"/>
      <c r="CT37" s="205"/>
    </row>
    <row r="38" spans="1:98" s="50" customFormat="1" ht="45.75" customHeight="1" x14ac:dyDescent="0.25">
      <c r="A38" s="4278" t="s">
        <v>2368</v>
      </c>
      <c r="B38" s="4278"/>
      <c r="C38" s="4278"/>
      <c r="D38" s="3340" t="s">
        <v>375</v>
      </c>
      <c r="E38" s="2424"/>
      <c r="F38" s="3436"/>
      <c r="G38" s="3316" t="s">
        <v>9</v>
      </c>
      <c r="H38" s="3438"/>
      <c r="I38" s="3438"/>
      <c r="J38" s="3438"/>
      <c r="K38" s="3438"/>
      <c r="L38" s="3438"/>
      <c r="M38" s="3438"/>
      <c r="N38" s="3438"/>
      <c r="O38" s="3438"/>
      <c r="P38" s="3438"/>
      <c r="Q38" s="3438"/>
      <c r="R38" s="3438"/>
      <c r="S38" s="3438"/>
      <c r="T38" s="3438"/>
      <c r="U38" s="3438"/>
      <c r="V38" s="3438"/>
      <c r="W38" s="3438"/>
      <c r="X38" s="3438"/>
      <c r="Y38" s="3438"/>
      <c r="Z38" s="3438"/>
      <c r="AA38" s="3438"/>
      <c r="AB38" s="3438"/>
      <c r="AC38" s="3438"/>
      <c r="AD38" s="3438"/>
      <c r="AE38" s="3438"/>
      <c r="AF38" s="3438"/>
      <c r="AG38" s="3438"/>
      <c r="AH38" s="3438"/>
      <c r="AI38" s="3438"/>
      <c r="AJ38" s="3438"/>
      <c r="AK38" s="3438"/>
      <c r="AL38" s="3438"/>
      <c r="AM38" s="3438"/>
      <c r="AN38" s="3438"/>
      <c r="AO38" s="3438"/>
      <c r="AP38" s="3318"/>
      <c r="AQ38" s="3314" t="s">
        <v>2328</v>
      </c>
      <c r="AR38" s="3596" t="s">
        <v>1862</v>
      </c>
      <c r="AS38" s="4243" t="s">
        <v>2329</v>
      </c>
      <c r="AT38" s="4243" t="s">
        <v>2330</v>
      </c>
      <c r="AU38" s="4244" t="s">
        <v>478</v>
      </c>
      <c r="AV38" s="4245" t="s">
        <v>2332</v>
      </c>
      <c r="AW38" s="4243" t="s">
        <v>11</v>
      </c>
      <c r="AX38" s="3314" t="s">
        <v>2331</v>
      </c>
      <c r="BU38" s="51"/>
      <c r="BV38" s="51"/>
      <c r="BW38" s="51"/>
      <c r="BX38" s="51"/>
      <c r="BY38" s="51"/>
      <c r="BZ38" s="51"/>
      <c r="CA38" s="51"/>
      <c r="CB38" s="51"/>
      <c r="CC38" s="51"/>
      <c r="CD38" s="51"/>
      <c r="CE38" s="51"/>
      <c r="CF38" s="51"/>
      <c r="CG38" s="51"/>
      <c r="CH38" s="51"/>
      <c r="CI38" s="51"/>
      <c r="CJ38" s="51"/>
      <c r="CK38" s="51"/>
      <c r="CL38" s="51"/>
      <c r="CM38" s="51"/>
    </row>
    <row r="39" spans="1:98" s="50" customFormat="1" ht="22.5" customHeight="1" x14ac:dyDescent="0.25">
      <c r="A39" s="4278"/>
      <c r="B39" s="4278"/>
      <c r="C39" s="4300"/>
      <c r="D39" s="4301"/>
      <c r="E39" s="4302"/>
      <c r="F39" s="2134"/>
      <c r="G39" s="4303" t="s">
        <v>2333</v>
      </c>
      <c r="H39" s="4304"/>
      <c r="I39" s="4305" t="s">
        <v>2131</v>
      </c>
      <c r="J39" s="4305"/>
      <c r="K39" s="4306" t="s">
        <v>2132</v>
      </c>
      <c r="L39" s="4307"/>
      <c r="M39" s="4306" t="s">
        <v>2334</v>
      </c>
      <c r="N39" s="4307"/>
      <c r="O39" s="4306" t="s">
        <v>2134</v>
      </c>
      <c r="P39" s="4307"/>
      <c r="Q39" s="4306" t="s">
        <v>2135</v>
      </c>
      <c r="R39" s="4307"/>
      <c r="S39" s="4306" t="s">
        <v>2136</v>
      </c>
      <c r="T39" s="4307"/>
      <c r="U39" s="3554" t="s">
        <v>2137</v>
      </c>
      <c r="V39" s="3555"/>
      <c r="W39" s="3554" t="s">
        <v>2335</v>
      </c>
      <c r="X39" s="3555"/>
      <c r="Y39" s="3554" t="s">
        <v>230</v>
      </c>
      <c r="Z39" s="4253"/>
      <c r="AA39" s="3554" t="s">
        <v>2063</v>
      </c>
      <c r="AB39" s="4253"/>
      <c r="AC39" s="3554" t="s">
        <v>2336</v>
      </c>
      <c r="AD39" s="4253"/>
      <c r="AE39" s="3554" t="s">
        <v>2337</v>
      </c>
      <c r="AF39" s="4253"/>
      <c r="AG39" s="3554" t="s">
        <v>2338</v>
      </c>
      <c r="AH39" s="4253"/>
      <c r="AI39" s="3554" t="s">
        <v>2339</v>
      </c>
      <c r="AJ39" s="4253"/>
      <c r="AK39" s="3554" t="s">
        <v>2340</v>
      </c>
      <c r="AL39" s="4253"/>
      <c r="AM39" s="3554" t="s">
        <v>2341</v>
      </c>
      <c r="AN39" s="4253"/>
      <c r="AO39" s="3554" t="s">
        <v>483</v>
      </c>
      <c r="AP39" s="4254"/>
      <c r="AQ39" s="3319"/>
      <c r="AR39" s="3599"/>
      <c r="AS39" s="4255"/>
      <c r="AT39" s="4255"/>
      <c r="AU39" s="4256"/>
      <c r="AV39" s="4257"/>
      <c r="AW39" s="4255"/>
      <c r="AX39" s="3319"/>
      <c r="BU39" s="51"/>
      <c r="BV39" s="51"/>
      <c r="BW39" s="51"/>
      <c r="BX39" s="51"/>
      <c r="BY39" s="51"/>
      <c r="BZ39" s="51"/>
      <c r="CA39" s="51"/>
      <c r="CB39" s="51"/>
      <c r="CC39" s="51"/>
      <c r="CD39" s="51"/>
      <c r="CE39" s="51"/>
      <c r="CF39" s="51"/>
      <c r="CG39" s="51"/>
      <c r="CH39" s="51"/>
      <c r="CI39" s="51"/>
      <c r="CJ39" s="51"/>
      <c r="CK39" s="51"/>
      <c r="CL39" s="51"/>
      <c r="CM39" s="51"/>
    </row>
    <row r="40" spans="1:98" s="50" customFormat="1" ht="13.5" x14ac:dyDescent="0.25">
      <c r="A40" s="4300"/>
      <c r="B40" s="4300"/>
      <c r="C40" s="4278"/>
      <c r="D40" s="3699" t="s">
        <v>33</v>
      </c>
      <c r="E40" s="4308" t="s">
        <v>34</v>
      </c>
      <c r="F40" s="3700" t="s">
        <v>35</v>
      </c>
      <c r="G40" s="4309" t="s">
        <v>34</v>
      </c>
      <c r="H40" s="4309" t="s">
        <v>35</v>
      </c>
      <c r="I40" s="4309" t="s">
        <v>34</v>
      </c>
      <c r="J40" s="4309" t="s">
        <v>35</v>
      </c>
      <c r="K40" s="4309" t="s">
        <v>34</v>
      </c>
      <c r="L40" s="4309" t="s">
        <v>35</v>
      </c>
      <c r="M40" s="4309" t="s">
        <v>34</v>
      </c>
      <c r="N40" s="4309" t="s">
        <v>35</v>
      </c>
      <c r="O40" s="4309" t="s">
        <v>34</v>
      </c>
      <c r="P40" s="4309" t="s">
        <v>35</v>
      </c>
      <c r="Q40" s="4309" t="s">
        <v>34</v>
      </c>
      <c r="R40" s="4309" t="s">
        <v>35</v>
      </c>
      <c r="S40" s="4309" t="s">
        <v>34</v>
      </c>
      <c r="T40" s="4309" t="s">
        <v>35</v>
      </c>
      <c r="U40" s="4309" t="s">
        <v>34</v>
      </c>
      <c r="V40" s="4309" t="s">
        <v>35</v>
      </c>
      <c r="W40" s="4309" t="s">
        <v>34</v>
      </c>
      <c r="X40" s="4309" t="s">
        <v>35</v>
      </c>
      <c r="Y40" s="4309" t="s">
        <v>34</v>
      </c>
      <c r="Z40" s="4309" t="s">
        <v>35</v>
      </c>
      <c r="AA40" s="4310" t="s">
        <v>34</v>
      </c>
      <c r="AB40" s="4311" t="s">
        <v>35</v>
      </c>
      <c r="AC40" s="4310" t="s">
        <v>34</v>
      </c>
      <c r="AD40" s="4311" t="s">
        <v>35</v>
      </c>
      <c r="AE40" s="4310" t="s">
        <v>34</v>
      </c>
      <c r="AF40" s="4311" t="s">
        <v>35</v>
      </c>
      <c r="AG40" s="4310" t="s">
        <v>34</v>
      </c>
      <c r="AH40" s="4311" t="s">
        <v>35</v>
      </c>
      <c r="AI40" s="4310" t="s">
        <v>34</v>
      </c>
      <c r="AJ40" s="4311" t="s">
        <v>35</v>
      </c>
      <c r="AK40" s="4310" t="s">
        <v>34</v>
      </c>
      <c r="AL40" s="4311" t="s">
        <v>35</v>
      </c>
      <c r="AM40" s="4310" t="s">
        <v>34</v>
      </c>
      <c r="AN40" s="4311" t="s">
        <v>35</v>
      </c>
      <c r="AO40" s="4310" t="s">
        <v>34</v>
      </c>
      <c r="AP40" s="4312" t="s">
        <v>35</v>
      </c>
      <c r="AQ40" s="3727"/>
      <c r="AR40" s="3531"/>
      <c r="AS40" s="4264"/>
      <c r="AT40" s="4264"/>
      <c r="AU40" s="4265"/>
      <c r="AV40" s="4266"/>
      <c r="AW40" s="4264"/>
      <c r="AX40" s="3727"/>
      <c r="BU40" s="51"/>
      <c r="BV40" s="51"/>
      <c r="BW40" s="51"/>
      <c r="BX40" s="51"/>
      <c r="BY40" s="51"/>
      <c r="BZ40" s="51"/>
      <c r="CA40" s="51"/>
      <c r="CB40" s="51"/>
      <c r="CC40" s="51"/>
      <c r="CD40" s="51"/>
      <c r="CE40" s="51"/>
      <c r="CF40" s="51"/>
      <c r="CG40" s="51"/>
      <c r="CH40" s="51"/>
      <c r="CI40" s="51"/>
      <c r="CJ40" s="51"/>
      <c r="CK40" s="51"/>
      <c r="CL40" s="51"/>
      <c r="CM40" s="51"/>
    </row>
    <row r="41" spans="1:98" s="50" customFormat="1" ht="15" customHeight="1" x14ac:dyDescent="0.25">
      <c r="A41" s="4313" t="s">
        <v>2369</v>
      </c>
      <c r="B41" s="4314"/>
      <c r="C41" s="4315"/>
      <c r="D41" s="4316"/>
      <c r="E41" s="4317"/>
      <c r="F41" s="4318"/>
      <c r="G41" s="4319"/>
      <c r="H41" s="4320"/>
      <c r="I41" s="4319"/>
      <c r="J41" s="4320"/>
      <c r="K41" s="4319"/>
      <c r="L41" s="4320"/>
      <c r="M41" s="4319"/>
      <c r="N41" s="4320"/>
      <c r="O41" s="4319"/>
      <c r="P41" s="4320"/>
      <c r="Q41" s="4319"/>
      <c r="R41" s="4320"/>
      <c r="S41" s="4321"/>
      <c r="T41" s="4322"/>
      <c r="U41" s="4319"/>
      <c r="V41" s="4320"/>
      <c r="W41" s="4319"/>
      <c r="X41" s="4320"/>
      <c r="Y41" s="4321"/>
      <c r="Z41" s="4322"/>
      <c r="AA41" s="4323"/>
      <c r="AB41" s="4322"/>
      <c r="AC41" s="4324"/>
      <c r="AD41" s="4322"/>
      <c r="AE41" s="4323"/>
      <c r="AF41" s="4322"/>
      <c r="AG41" s="4321"/>
      <c r="AH41" s="4322"/>
      <c r="AI41" s="4321"/>
      <c r="AJ41" s="4322"/>
      <c r="AK41" s="4323"/>
      <c r="AL41" s="4322"/>
      <c r="AM41" s="4324"/>
      <c r="AN41" s="4322"/>
      <c r="AO41" s="4325"/>
      <c r="AP41" s="4326"/>
      <c r="AQ41" s="4327"/>
      <c r="AR41" s="4328"/>
      <c r="AS41" s="4328"/>
      <c r="AT41" s="4328"/>
      <c r="AU41" s="4328"/>
      <c r="AV41" s="4328"/>
      <c r="AW41" s="4328"/>
      <c r="AX41" s="4329"/>
      <c r="BU41" s="51"/>
      <c r="BV41" s="51"/>
      <c r="BW41" s="51"/>
      <c r="BX41" s="51"/>
      <c r="BY41" s="51"/>
      <c r="BZ41" s="51"/>
      <c r="CA41" s="51"/>
      <c r="CB41" s="51"/>
      <c r="CC41" s="51"/>
      <c r="CD41" s="51"/>
      <c r="CE41" s="51"/>
      <c r="CF41" s="51"/>
      <c r="CG41" s="51"/>
      <c r="CH41" s="51"/>
      <c r="CI41" s="51"/>
      <c r="CJ41" s="51"/>
      <c r="CK41" s="51"/>
      <c r="CL41" s="51"/>
      <c r="CM41" s="51"/>
    </row>
    <row r="42" spans="1:98" s="50" customFormat="1" ht="15" customHeight="1" x14ac:dyDescent="0.25">
      <c r="A42" s="4330" t="s">
        <v>2370</v>
      </c>
      <c r="B42" s="4331"/>
      <c r="C42" s="4332"/>
      <c r="D42" s="4333"/>
      <c r="E42" s="4334"/>
      <c r="F42" s="4335"/>
      <c r="G42" s="4336"/>
      <c r="H42" s="4337"/>
      <c r="I42" s="4336"/>
      <c r="J42" s="4338"/>
      <c r="K42" s="4336"/>
      <c r="L42" s="4337"/>
      <c r="M42" s="4336"/>
      <c r="N42" s="4337"/>
      <c r="O42" s="4336"/>
      <c r="P42" s="4337"/>
      <c r="Q42" s="4336"/>
      <c r="R42" s="4339"/>
      <c r="S42" s="4336"/>
      <c r="T42" s="4339"/>
      <c r="U42" s="4336"/>
      <c r="V42" s="4337"/>
      <c r="W42" s="4336"/>
      <c r="X42" s="4339"/>
      <c r="Y42" s="4336"/>
      <c r="Z42" s="4339"/>
      <c r="AA42" s="4336"/>
      <c r="AB42" s="4337"/>
      <c r="AC42" s="4319"/>
      <c r="AD42" s="4340"/>
      <c r="AE42" s="4341"/>
      <c r="AF42" s="4340"/>
      <c r="AG42" s="4319"/>
      <c r="AH42" s="4320"/>
      <c r="AI42" s="4319"/>
      <c r="AJ42" s="4320"/>
      <c r="AK42" s="4341"/>
      <c r="AL42" s="4342"/>
      <c r="AM42" s="4319"/>
      <c r="AN42" s="4340"/>
      <c r="AO42" s="4341"/>
      <c r="AP42" s="4343"/>
      <c r="AQ42" s="4344"/>
      <c r="AR42" s="4345"/>
      <c r="AS42" s="4320"/>
      <c r="AT42" s="4337"/>
      <c r="AU42" s="4337"/>
      <c r="AV42" s="4337"/>
      <c r="AW42" s="4337"/>
      <c r="AX42" s="4346"/>
      <c r="BU42" s="51"/>
      <c r="BV42" s="51"/>
      <c r="BW42" s="51"/>
      <c r="BX42" s="51"/>
      <c r="BY42" s="51"/>
      <c r="BZ42" s="51"/>
      <c r="CA42" s="51"/>
      <c r="CB42" s="51"/>
      <c r="CC42" s="51"/>
      <c r="CD42" s="51"/>
      <c r="CE42" s="51"/>
      <c r="CF42" s="51"/>
      <c r="CG42" s="51"/>
      <c r="CH42" s="51"/>
      <c r="CI42" s="51"/>
      <c r="CJ42" s="51"/>
      <c r="CK42" s="51"/>
      <c r="CL42" s="51"/>
      <c r="CM42" s="51"/>
    </row>
    <row r="43" spans="1:98" s="50" customFormat="1" ht="15" customHeight="1" x14ac:dyDescent="0.25">
      <c r="A43" s="4330" t="s">
        <v>2371</v>
      </c>
      <c r="B43" s="4331"/>
      <c r="C43" s="4332"/>
      <c r="D43" s="4333"/>
      <c r="E43" s="4317"/>
      <c r="F43" s="4335"/>
      <c r="G43" s="4336"/>
      <c r="H43" s="4337"/>
      <c r="I43" s="4336"/>
      <c r="J43" s="4338"/>
      <c r="K43" s="4336"/>
      <c r="L43" s="4337"/>
      <c r="M43" s="4336"/>
      <c r="N43" s="4337"/>
      <c r="O43" s="4336"/>
      <c r="P43" s="4337"/>
      <c r="Q43" s="4336"/>
      <c r="R43" s="4339"/>
      <c r="S43" s="4336"/>
      <c r="T43" s="4339"/>
      <c r="U43" s="4336"/>
      <c r="V43" s="4337"/>
      <c r="W43" s="4336"/>
      <c r="X43" s="4339"/>
      <c r="Y43" s="4336"/>
      <c r="Z43" s="4339"/>
      <c r="AA43" s="4336"/>
      <c r="AB43" s="4337"/>
      <c r="AC43" s="4319"/>
      <c r="AD43" s="4340"/>
      <c r="AE43" s="4341"/>
      <c r="AF43" s="4340"/>
      <c r="AG43" s="4319"/>
      <c r="AH43" s="4320"/>
      <c r="AI43" s="4319"/>
      <c r="AJ43" s="4320"/>
      <c r="AK43" s="4341"/>
      <c r="AL43" s="4342"/>
      <c r="AM43" s="4319"/>
      <c r="AN43" s="4340"/>
      <c r="AO43" s="4341"/>
      <c r="AP43" s="4343"/>
      <c r="AQ43" s="4347"/>
      <c r="AR43" s="4348"/>
      <c r="AS43" s="4320"/>
      <c r="AT43" s="4337"/>
      <c r="AU43" s="4337"/>
      <c r="AV43" s="4337"/>
      <c r="AW43" s="4337"/>
      <c r="AX43" s="4346"/>
      <c r="BU43" s="51"/>
      <c r="BV43" s="51"/>
      <c r="BW43" s="51"/>
      <c r="BX43" s="51"/>
      <c r="BY43" s="51"/>
      <c r="BZ43" s="51"/>
      <c r="CA43" s="51"/>
      <c r="CB43" s="51"/>
      <c r="CC43" s="51"/>
      <c r="CD43" s="51"/>
      <c r="CE43" s="51"/>
      <c r="CF43" s="51"/>
      <c r="CG43" s="51"/>
      <c r="CH43" s="51"/>
      <c r="CI43" s="51"/>
      <c r="CJ43" s="51"/>
      <c r="CK43" s="51"/>
      <c r="CL43" s="51"/>
      <c r="CM43" s="51"/>
    </row>
    <row r="44" spans="1:98" s="50" customFormat="1" ht="13.5" x14ac:dyDescent="0.25">
      <c r="A44" s="4349" t="s">
        <v>2372</v>
      </c>
      <c r="B44" s="4350"/>
      <c r="C44" s="4351"/>
      <c r="D44" s="4352"/>
      <c r="E44" s="4334"/>
      <c r="F44" s="4353"/>
      <c r="G44" s="4319"/>
      <c r="H44" s="4320"/>
      <c r="I44" s="4319"/>
      <c r="J44" s="4320"/>
      <c r="K44" s="4319"/>
      <c r="L44" s="4320"/>
      <c r="M44" s="4319"/>
      <c r="N44" s="4320"/>
      <c r="O44" s="4319"/>
      <c r="P44" s="4320"/>
      <c r="Q44" s="4319"/>
      <c r="R44" s="4320"/>
      <c r="S44" s="4336"/>
      <c r="T44" s="4339"/>
      <c r="U44" s="4336"/>
      <c r="V44" s="4339"/>
      <c r="W44" s="4336"/>
      <c r="X44" s="4339"/>
      <c r="Y44" s="4354"/>
      <c r="Z44" s="4355"/>
      <c r="AA44" s="4356"/>
      <c r="AB44" s="4357"/>
      <c r="AC44" s="4354"/>
      <c r="AD44" s="4355"/>
      <c r="AE44" s="4356"/>
      <c r="AF44" s="4355"/>
      <c r="AG44" s="4354"/>
      <c r="AH44" s="4355"/>
      <c r="AI44" s="4354"/>
      <c r="AJ44" s="4355"/>
      <c r="AK44" s="4356"/>
      <c r="AL44" s="4357"/>
      <c r="AM44" s="4354"/>
      <c r="AN44" s="4355"/>
      <c r="AO44" s="4356"/>
      <c r="AP44" s="4358"/>
      <c r="AQ44" s="4344"/>
      <c r="AR44" s="4337"/>
      <c r="AS44" s="4345"/>
      <c r="AT44" s="4345"/>
      <c r="AU44" s="4345"/>
      <c r="AV44" s="4345"/>
      <c r="AW44" s="4345"/>
      <c r="AX44" s="4348"/>
      <c r="BU44" s="51"/>
      <c r="BV44" s="51"/>
      <c r="BW44" s="51"/>
      <c r="BX44" s="51"/>
      <c r="BY44" s="51"/>
      <c r="BZ44" s="51"/>
      <c r="CA44" s="51"/>
      <c r="CB44" s="51"/>
      <c r="CC44" s="51"/>
      <c r="CD44" s="51"/>
      <c r="CE44" s="51"/>
      <c r="CF44" s="51"/>
      <c r="CG44" s="51"/>
      <c r="CH44" s="51"/>
      <c r="CI44" s="51"/>
      <c r="CJ44" s="51"/>
      <c r="CK44" s="51"/>
      <c r="CL44" s="51"/>
      <c r="CM44" s="51"/>
    </row>
    <row r="45" spans="1:98" s="50" customFormat="1" ht="14.25" customHeight="1" x14ac:dyDescent="0.25">
      <c r="A45" s="4359" t="s">
        <v>2373</v>
      </c>
      <c r="B45" s="4360"/>
      <c r="C45" s="4361"/>
      <c r="D45" s="4362"/>
      <c r="E45" s="4317"/>
      <c r="F45" s="4363"/>
      <c r="G45" s="4364"/>
      <c r="H45" s="4365"/>
      <c r="I45" s="4364"/>
      <c r="J45" s="4365"/>
      <c r="K45" s="4364"/>
      <c r="L45" s="4365"/>
      <c r="M45" s="4364"/>
      <c r="N45" s="4365"/>
      <c r="O45" s="4364"/>
      <c r="P45" s="4365"/>
      <c r="Q45" s="4364"/>
      <c r="R45" s="4365"/>
      <c r="S45" s="4336"/>
      <c r="T45" s="4339"/>
      <c r="U45" s="4336"/>
      <c r="V45" s="4339"/>
      <c r="W45" s="4336"/>
      <c r="X45" s="4339"/>
      <c r="Y45" s="4366"/>
      <c r="Z45" s="4367"/>
      <c r="AA45" s="4368"/>
      <c r="AB45" s="4369"/>
      <c r="AC45" s="4366"/>
      <c r="AD45" s="4367"/>
      <c r="AE45" s="4370"/>
      <c r="AF45" s="4367"/>
      <c r="AG45" s="4366"/>
      <c r="AH45" s="4367"/>
      <c r="AI45" s="4366"/>
      <c r="AJ45" s="4367"/>
      <c r="AK45" s="4368"/>
      <c r="AL45" s="4369"/>
      <c r="AM45" s="4366"/>
      <c r="AN45" s="4367"/>
      <c r="AO45" s="4370"/>
      <c r="AP45" s="4371"/>
      <c r="AQ45" s="4372"/>
      <c r="AR45" s="4373"/>
      <c r="AS45" s="4374"/>
      <c r="AT45" s="4373"/>
      <c r="AU45" s="4373"/>
      <c r="AV45" s="4373"/>
      <c r="AW45" s="4373"/>
      <c r="AX45" s="4375"/>
      <c r="BU45" s="51"/>
      <c r="BV45" s="51"/>
      <c r="BW45" s="51"/>
      <c r="BX45" s="51"/>
      <c r="BY45" s="51"/>
      <c r="BZ45" s="51"/>
      <c r="CA45" s="51"/>
      <c r="CB45" s="51"/>
      <c r="CC45" s="51"/>
      <c r="CD45" s="51"/>
      <c r="CE45" s="51"/>
      <c r="CF45" s="51"/>
      <c r="CG45" s="51"/>
      <c r="CH45" s="51"/>
      <c r="CI45" s="51"/>
      <c r="CJ45" s="51"/>
      <c r="CK45" s="51"/>
      <c r="CL45" s="51"/>
      <c r="CM45" s="51"/>
    </row>
    <row r="46" spans="1:98" s="50" customFormat="1" ht="13.5" x14ac:dyDescent="0.25">
      <c r="A46" s="4376" t="s">
        <v>2374</v>
      </c>
      <c r="B46" s="4377"/>
      <c r="C46" s="4378"/>
      <c r="D46" s="4379"/>
      <c r="E46" s="4334"/>
      <c r="F46" s="4380"/>
      <c r="G46" s="4381"/>
      <c r="H46" s="4382"/>
      <c r="I46" s="4382"/>
      <c r="J46" s="4382"/>
      <c r="K46" s="4382"/>
      <c r="L46" s="4382"/>
      <c r="M46" s="4382"/>
      <c r="N46" s="4382"/>
      <c r="O46" s="4382"/>
      <c r="P46" s="4382"/>
      <c r="Q46" s="4382"/>
      <c r="R46" s="4383"/>
      <c r="S46" s="4384">
        <f t="shared" ref="S46:AB46" si="1">SUM(S44:S45)</f>
        <v>0</v>
      </c>
      <c r="T46" s="4385">
        <f t="shared" si="1"/>
        <v>0</v>
      </c>
      <c r="U46" s="4384">
        <f t="shared" si="1"/>
        <v>0</v>
      </c>
      <c r="V46" s="4385">
        <f t="shared" si="1"/>
        <v>0</v>
      </c>
      <c r="W46" s="4386">
        <f t="shared" si="1"/>
        <v>0</v>
      </c>
      <c r="X46" s="4386">
        <f t="shared" si="1"/>
        <v>0</v>
      </c>
      <c r="Y46" s="4384">
        <f t="shared" si="1"/>
        <v>0</v>
      </c>
      <c r="Z46" s="4386">
        <f t="shared" si="1"/>
        <v>0</v>
      </c>
      <c r="AA46" s="4384">
        <f t="shared" si="1"/>
        <v>0</v>
      </c>
      <c r="AB46" s="4386">
        <f t="shared" si="1"/>
        <v>0</v>
      </c>
      <c r="AC46" s="4384">
        <f>SUM(AC44:AC45)</f>
        <v>0</v>
      </c>
      <c r="AD46" s="4385">
        <f>SUM(AD44:AD45)</f>
        <v>0</v>
      </c>
      <c r="AE46" s="4386">
        <f>SUM(AE44:AE45)</f>
        <v>0</v>
      </c>
      <c r="AF46" s="4386">
        <f t="shared" ref="AF46:AN46" si="2">SUM(AF44:AF45)</f>
        <v>0</v>
      </c>
      <c r="AG46" s="4384">
        <f t="shared" si="2"/>
        <v>0</v>
      </c>
      <c r="AH46" s="4386">
        <f t="shared" si="2"/>
        <v>0</v>
      </c>
      <c r="AI46" s="4384">
        <f t="shared" si="2"/>
        <v>0</v>
      </c>
      <c r="AJ46" s="4386">
        <f t="shared" si="2"/>
        <v>0</v>
      </c>
      <c r="AK46" s="4384">
        <f t="shared" si="2"/>
        <v>0</v>
      </c>
      <c r="AL46" s="4386">
        <f t="shared" si="2"/>
        <v>0</v>
      </c>
      <c r="AM46" s="4384">
        <f t="shared" si="2"/>
        <v>0</v>
      </c>
      <c r="AN46" s="4385">
        <f t="shared" si="2"/>
        <v>0</v>
      </c>
      <c r="AO46" s="4386">
        <f>SUM(AO44:AO45)</f>
        <v>0</v>
      </c>
      <c r="AP46" s="4387">
        <f>SUM(AP44:AP45)</f>
        <v>0</v>
      </c>
      <c r="AQ46" s="4386">
        <f>SUM(AQ44:AQ45)</f>
        <v>0</v>
      </c>
      <c r="AR46" s="4388">
        <f>SUM(AR44:AR45)</f>
        <v>0</v>
      </c>
      <c r="AS46" s="4385">
        <f>SUM(AS44)</f>
        <v>0</v>
      </c>
      <c r="AT46" s="4385">
        <f>SUM(AT44:AT45)</f>
        <v>0</v>
      </c>
      <c r="AU46" s="4385">
        <f>SUM(AU44:AU45)</f>
        <v>0</v>
      </c>
      <c r="AV46" s="4385">
        <f>SUM(AV44:AV45)</f>
        <v>0</v>
      </c>
      <c r="AW46" s="4385">
        <f>SUM(AW44:AW45)</f>
        <v>0</v>
      </c>
      <c r="AX46" s="4388">
        <f>SUM(AX44:AX45)</f>
        <v>0</v>
      </c>
      <c r="BU46" s="51"/>
      <c r="BV46" s="51"/>
      <c r="BW46" s="51"/>
      <c r="BX46" s="51"/>
      <c r="BY46" s="51"/>
      <c r="BZ46" s="51"/>
      <c r="CA46" s="51"/>
      <c r="CB46" s="51"/>
      <c r="CC46" s="51"/>
      <c r="CD46" s="51"/>
      <c r="CE46" s="51"/>
      <c r="CF46" s="51"/>
      <c r="CG46" s="51"/>
      <c r="CH46" s="51"/>
      <c r="CI46" s="51"/>
      <c r="CJ46" s="51"/>
      <c r="CK46" s="51"/>
      <c r="CL46" s="51"/>
      <c r="CM46" s="51"/>
    </row>
    <row r="47" spans="1:98" s="50" customFormat="1" ht="13.5" x14ac:dyDescent="0.25">
      <c r="A47" s="4389" t="s">
        <v>2375</v>
      </c>
      <c r="B47" s="4390"/>
      <c r="C47" s="4391"/>
      <c r="D47" s="4392"/>
      <c r="E47" s="4317"/>
      <c r="F47" s="4380"/>
      <c r="G47" s="4393"/>
      <c r="H47" s="4394"/>
      <c r="I47" s="4393"/>
      <c r="J47" s="4395"/>
      <c r="K47" s="4393"/>
      <c r="L47" s="4394"/>
      <c r="M47" s="4393"/>
      <c r="N47" s="4394"/>
      <c r="O47" s="4393"/>
      <c r="P47" s="4394"/>
      <c r="Q47" s="4393"/>
      <c r="R47" s="4396"/>
      <c r="S47" s="4393"/>
      <c r="T47" s="4396"/>
      <c r="U47" s="4393"/>
      <c r="V47" s="4396"/>
      <c r="W47" s="4393"/>
      <c r="X47" s="4396"/>
      <c r="Y47" s="4393"/>
      <c r="Z47" s="4396"/>
      <c r="AA47" s="4393"/>
      <c r="AB47" s="4396"/>
      <c r="AC47" s="4397"/>
      <c r="AD47" s="4396"/>
      <c r="AE47" s="4398"/>
      <c r="AF47" s="4396"/>
      <c r="AG47" s="4393"/>
      <c r="AH47" s="4396"/>
      <c r="AI47" s="4393"/>
      <c r="AJ47" s="4396"/>
      <c r="AK47" s="4393"/>
      <c r="AL47" s="4396"/>
      <c r="AM47" s="4397"/>
      <c r="AN47" s="4396"/>
      <c r="AO47" s="4395"/>
      <c r="AP47" s="4399"/>
      <c r="AQ47" s="4400"/>
      <c r="AR47" s="4394"/>
      <c r="AS47" s="4394"/>
      <c r="AT47" s="4394"/>
      <c r="AU47" s="4394"/>
      <c r="AV47" s="4394"/>
      <c r="AW47" s="4394"/>
      <c r="AX47" s="4401"/>
      <c r="BU47" s="51"/>
      <c r="BV47" s="51"/>
      <c r="BW47" s="51"/>
      <c r="BX47" s="51"/>
      <c r="BY47" s="51"/>
      <c r="BZ47" s="51"/>
      <c r="CA47" s="51"/>
      <c r="CB47" s="51"/>
      <c r="CC47" s="51"/>
      <c r="CD47" s="51"/>
      <c r="CE47" s="51"/>
      <c r="CF47" s="51"/>
      <c r="CG47" s="51"/>
      <c r="CH47" s="51"/>
      <c r="CI47" s="51"/>
      <c r="CJ47" s="51"/>
      <c r="CK47" s="51"/>
      <c r="CL47" s="51"/>
      <c r="CM47" s="51"/>
    </row>
    <row r="48" spans="1:98" s="50" customFormat="1" ht="14.25" customHeight="1" x14ac:dyDescent="0.25">
      <c r="A48" s="3925" t="s">
        <v>2376</v>
      </c>
      <c r="B48" s="3925"/>
      <c r="C48" s="4261">
        <v>0</v>
      </c>
      <c r="D48" s="4333"/>
      <c r="E48" s="4334"/>
      <c r="F48" s="4335"/>
      <c r="G48" s="4336"/>
      <c r="H48" s="4337"/>
      <c r="I48" s="4336"/>
      <c r="J48" s="4338"/>
      <c r="K48" s="4336"/>
      <c r="L48" s="4337"/>
      <c r="M48" s="4336"/>
      <c r="N48" s="4337"/>
      <c r="O48" s="4336"/>
      <c r="P48" s="4337"/>
      <c r="Q48" s="4336"/>
      <c r="R48" s="4339"/>
      <c r="S48" s="4336"/>
      <c r="T48" s="4339"/>
      <c r="U48" s="4336"/>
      <c r="V48" s="4339"/>
      <c r="W48" s="4336"/>
      <c r="X48" s="4339"/>
      <c r="Y48" s="4336"/>
      <c r="Z48" s="4339"/>
      <c r="AA48" s="4336"/>
      <c r="AB48" s="4339"/>
      <c r="AC48" s="4402"/>
      <c r="AD48" s="4339"/>
      <c r="AE48" s="4403"/>
      <c r="AF48" s="4339"/>
      <c r="AG48" s="4336"/>
      <c r="AH48" s="4339"/>
      <c r="AI48" s="4336"/>
      <c r="AJ48" s="4339"/>
      <c r="AK48" s="4336"/>
      <c r="AL48" s="4339"/>
      <c r="AM48" s="4402"/>
      <c r="AN48" s="4339"/>
      <c r="AO48" s="4338"/>
      <c r="AP48" s="4404"/>
      <c r="AQ48" s="4405"/>
      <c r="AR48" s="4337"/>
      <c r="AS48" s="4337"/>
      <c r="AT48" s="4337"/>
      <c r="AU48" s="4337"/>
      <c r="AV48" s="4337"/>
      <c r="AW48" s="4337"/>
      <c r="AX48" s="4346"/>
      <c r="BU48" s="51"/>
      <c r="BV48" s="51"/>
      <c r="BW48" s="51"/>
      <c r="BX48" s="51"/>
      <c r="BY48" s="51"/>
      <c r="BZ48" s="51"/>
      <c r="CA48" s="51"/>
      <c r="CB48" s="51"/>
      <c r="CC48" s="51"/>
      <c r="CD48" s="51"/>
      <c r="CE48" s="51"/>
      <c r="CF48" s="51"/>
      <c r="CG48" s="51"/>
      <c r="CH48" s="51"/>
      <c r="CI48" s="51"/>
      <c r="CJ48" s="51"/>
      <c r="CK48" s="51"/>
      <c r="CL48" s="51"/>
      <c r="CM48" s="51"/>
    </row>
    <row r="49" spans="1:99" s="50" customFormat="1" ht="13.5" x14ac:dyDescent="0.25">
      <c r="A49" s="3925"/>
      <c r="B49" s="3925"/>
      <c r="C49" s="4261" t="s">
        <v>2377</v>
      </c>
      <c r="D49" s="4406"/>
      <c r="E49" s="4317"/>
      <c r="F49" s="4353"/>
      <c r="G49" s="4354"/>
      <c r="H49" s="4345"/>
      <c r="I49" s="4354"/>
      <c r="J49" s="4407"/>
      <c r="K49" s="4354"/>
      <c r="L49" s="4345"/>
      <c r="M49" s="4354"/>
      <c r="N49" s="4345"/>
      <c r="O49" s="4354"/>
      <c r="P49" s="4345"/>
      <c r="Q49" s="4354"/>
      <c r="R49" s="4355"/>
      <c r="S49" s="4354"/>
      <c r="T49" s="4355"/>
      <c r="U49" s="4354"/>
      <c r="V49" s="4355"/>
      <c r="W49" s="4354"/>
      <c r="X49" s="4355"/>
      <c r="Y49" s="4354"/>
      <c r="Z49" s="4355"/>
      <c r="AA49" s="4354"/>
      <c r="AB49" s="4355"/>
      <c r="AC49" s="4408"/>
      <c r="AD49" s="4355"/>
      <c r="AE49" s="4356"/>
      <c r="AF49" s="4355"/>
      <c r="AG49" s="4354"/>
      <c r="AH49" s="4355"/>
      <c r="AI49" s="4354"/>
      <c r="AJ49" s="4355"/>
      <c r="AK49" s="4354"/>
      <c r="AL49" s="4355"/>
      <c r="AM49" s="4408"/>
      <c r="AN49" s="4355"/>
      <c r="AO49" s="4407"/>
      <c r="AP49" s="4358"/>
      <c r="AQ49" s="4344"/>
      <c r="AR49" s="4345"/>
      <c r="AS49" s="4345"/>
      <c r="AT49" s="4345"/>
      <c r="AU49" s="4345"/>
      <c r="AV49" s="4345"/>
      <c r="AW49" s="4345"/>
      <c r="AX49" s="4348"/>
      <c r="BU49" s="51"/>
      <c r="BV49" s="51"/>
      <c r="BW49" s="51"/>
      <c r="BX49" s="51"/>
      <c r="BY49" s="51"/>
      <c r="BZ49" s="51"/>
      <c r="CA49" s="51"/>
      <c r="CB49" s="51"/>
      <c r="CC49" s="51"/>
      <c r="CD49" s="51"/>
      <c r="CE49" s="51"/>
      <c r="CF49" s="51"/>
      <c r="CG49" s="51"/>
      <c r="CH49" s="51"/>
      <c r="CI49" s="51"/>
      <c r="CJ49" s="51"/>
      <c r="CK49" s="51"/>
      <c r="CL49" s="51"/>
      <c r="CM49" s="51"/>
    </row>
    <row r="50" spans="1:99" s="50" customFormat="1" ht="13.5" x14ac:dyDescent="0.25">
      <c r="A50" s="3925"/>
      <c r="B50" s="3925"/>
      <c r="C50" s="4261" t="s">
        <v>2378</v>
      </c>
      <c r="D50" s="4406"/>
      <c r="E50" s="4334"/>
      <c r="F50" s="4353"/>
      <c r="G50" s="4354"/>
      <c r="H50" s="4345"/>
      <c r="I50" s="4354"/>
      <c r="J50" s="4407"/>
      <c r="K50" s="4354"/>
      <c r="L50" s="4345"/>
      <c r="M50" s="4354"/>
      <c r="N50" s="4345"/>
      <c r="O50" s="4354"/>
      <c r="P50" s="4345"/>
      <c r="Q50" s="4354"/>
      <c r="R50" s="4355"/>
      <c r="S50" s="4354"/>
      <c r="T50" s="4355"/>
      <c r="U50" s="4354"/>
      <c r="V50" s="4355"/>
      <c r="W50" s="4354"/>
      <c r="X50" s="4355"/>
      <c r="Y50" s="4354"/>
      <c r="Z50" s="4355"/>
      <c r="AA50" s="4354"/>
      <c r="AB50" s="4355"/>
      <c r="AC50" s="4408"/>
      <c r="AD50" s="4355"/>
      <c r="AE50" s="4356"/>
      <c r="AF50" s="4355"/>
      <c r="AG50" s="4354"/>
      <c r="AH50" s="4355"/>
      <c r="AI50" s="4354"/>
      <c r="AJ50" s="4355"/>
      <c r="AK50" s="4354"/>
      <c r="AL50" s="4355"/>
      <c r="AM50" s="4408"/>
      <c r="AN50" s="4355"/>
      <c r="AO50" s="4407"/>
      <c r="AP50" s="4358"/>
      <c r="AQ50" s="4344"/>
      <c r="AR50" s="4345"/>
      <c r="AS50" s="4345"/>
      <c r="AT50" s="4345"/>
      <c r="AU50" s="4345"/>
      <c r="AV50" s="4345"/>
      <c r="AW50" s="4345"/>
      <c r="AX50" s="4348"/>
      <c r="BU50" s="51"/>
      <c r="BV50" s="51"/>
      <c r="BW50" s="51"/>
      <c r="BX50" s="51"/>
      <c r="BY50" s="51"/>
      <c r="BZ50" s="51"/>
      <c r="CA50" s="51"/>
      <c r="CB50" s="51"/>
      <c r="CC50" s="51"/>
      <c r="CD50" s="51"/>
      <c r="CE50" s="51"/>
      <c r="CF50" s="51"/>
      <c r="CG50" s="51"/>
      <c r="CH50" s="51"/>
      <c r="CI50" s="51"/>
      <c r="CJ50" s="51"/>
      <c r="CK50" s="51"/>
      <c r="CL50" s="51"/>
      <c r="CM50" s="51"/>
    </row>
    <row r="51" spans="1:99" s="50" customFormat="1" ht="13.5" x14ac:dyDescent="0.25">
      <c r="A51" s="3925"/>
      <c r="B51" s="3925"/>
      <c r="C51" s="4261" t="s">
        <v>2379</v>
      </c>
      <c r="D51" s="4406"/>
      <c r="E51" s="4317"/>
      <c r="F51" s="4353"/>
      <c r="G51" s="4354"/>
      <c r="H51" s="4345"/>
      <c r="I51" s="4354"/>
      <c r="J51" s="4407"/>
      <c r="K51" s="4354"/>
      <c r="L51" s="4345"/>
      <c r="M51" s="4354"/>
      <c r="N51" s="4345"/>
      <c r="O51" s="4354"/>
      <c r="P51" s="4345"/>
      <c r="Q51" s="4354"/>
      <c r="R51" s="4355"/>
      <c r="S51" s="4354"/>
      <c r="T51" s="4355"/>
      <c r="U51" s="4354"/>
      <c r="V51" s="4355"/>
      <c r="W51" s="4354"/>
      <c r="X51" s="4355"/>
      <c r="Y51" s="4354"/>
      <c r="Z51" s="4355"/>
      <c r="AA51" s="4354"/>
      <c r="AB51" s="4355"/>
      <c r="AC51" s="4408"/>
      <c r="AD51" s="4355"/>
      <c r="AE51" s="4356"/>
      <c r="AF51" s="4355"/>
      <c r="AG51" s="4354"/>
      <c r="AH51" s="4355"/>
      <c r="AI51" s="4354"/>
      <c r="AJ51" s="4355"/>
      <c r="AK51" s="4354"/>
      <c r="AL51" s="4355"/>
      <c r="AM51" s="4408"/>
      <c r="AN51" s="4355"/>
      <c r="AO51" s="4407"/>
      <c r="AP51" s="4358"/>
      <c r="AQ51" s="4344"/>
      <c r="AR51" s="4345"/>
      <c r="AS51" s="4345"/>
      <c r="AT51" s="4345"/>
      <c r="AU51" s="4345"/>
      <c r="AV51" s="4345"/>
      <c r="AW51" s="4345"/>
      <c r="AX51" s="4348"/>
      <c r="BU51" s="51"/>
      <c r="BV51" s="51"/>
      <c r="BW51" s="51"/>
      <c r="BX51" s="51"/>
      <c r="BY51" s="51"/>
      <c r="BZ51" s="51"/>
      <c r="CA51" s="51"/>
      <c r="CB51" s="51"/>
      <c r="CC51" s="51"/>
      <c r="CD51" s="51"/>
      <c r="CE51" s="51"/>
      <c r="CF51" s="51"/>
      <c r="CG51" s="51"/>
      <c r="CH51" s="51"/>
      <c r="CI51" s="51"/>
      <c r="CJ51" s="51"/>
      <c r="CK51" s="51"/>
      <c r="CL51" s="51"/>
      <c r="CM51" s="51"/>
    </row>
    <row r="52" spans="1:99" s="50" customFormat="1" ht="13.5" x14ac:dyDescent="0.25">
      <c r="A52" s="3925"/>
      <c r="B52" s="3925"/>
      <c r="C52" s="4261" t="s">
        <v>2380</v>
      </c>
      <c r="D52" s="4409"/>
      <c r="E52" s="4334"/>
      <c r="F52" s="4353"/>
      <c r="G52" s="4410"/>
      <c r="H52" s="4411"/>
      <c r="I52" s="4410"/>
      <c r="J52" s="4412"/>
      <c r="K52" s="4410"/>
      <c r="L52" s="4411"/>
      <c r="M52" s="4410"/>
      <c r="N52" s="4411"/>
      <c r="O52" s="4410"/>
      <c r="P52" s="4411"/>
      <c r="Q52" s="4410"/>
      <c r="R52" s="4413"/>
      <c r="S52" s="4410"/>
      <c r="T52" s="4413"/>
      <c r="U52" s="4410"/>
      <c r="V52" s="4413"/>
      <c r="W52" s="4410"/>
      <c r="X52" s="4413"/>
      <c r="Y52" s="4410"/>
      <c r="Z52" s="4413"/>
      <c r="AA52" s="4410"/>
      <c r="AB52" s="4413"/>
      <c r="AC52" s="4414"/>
      <c r="AD52" s="4413"/>
      <c r="AE52" s="4368"/>
      <c r="AF52" s="4413"/>
      <c r="AG52" s="4410"/>
      <c r="AH52" s="4413"/>
      <c r="AI52" s="4410"/>
      <c r="AJ52" s="4413"/>
      <c r="AK52" s="4410"/>
      <c r="AL52" s="4413"/>
      <c r="AM52" s="4414"/>
      <c r="AN52" s="4413"/>
      <c r="AO52" s="4412"/>
      <c r="AP52" s="4415"/>
      <c r="AQ52" s="4416"/>
      <c r="AR52" s="4411"/>
      <c r="AS52" s="4411"/>
      <c r="AT52" s="4411"/>
      <c r="AU52" s="4411"/>
      <c r="AV52" s="4411"/>
      <c r="AW52" s="4411"/>
      <c r="AX52" s="4417"/>
      <c r="BU52" s="51"/>
      <c r="BV52" s="51"/>
      <c r="BW52" s="51"/>
      <c r="BX52" s="51"/>
      <c r="BY52" s="51"/>
      <c r="BZ52" s="51"/>
      <c r="CA52" s="51"/>
      <c r="CB52" s="51"/>
      <c r="CC52" s="51"/>
      <c r="CD52" s="51"/>
      <c r="CE52" s="51"/>
      <c r="CF52" s="51"/>
      <c r="CG52" s="51"/>
      <c r="CH52" s="51"/>
      <c r="CI52" s="51"/>
      <c r="CJ52" s="51"/>
      <c r="CK52" s="51"/>
      <c r="CL52" s="51"/>
      <c r="CM52" s="51"/>
    </row>
    <row r="53" spans="1:99" s="50" customFormat="1" ht="13.5" x14ac:dyDescent="0.25">
      <c r="A53" s="3925"/>
      <c r="B53" s="3925"/>
      <c r="C53" s="4261" t="s">
        <v>2381</v>
      </c>
      <c r="D53" s="4409"/>
      <c r="E53" s="4317"/>
      <c r="F53" s="4353"/>
      <c r="G53" s="4366"/>
      <c r="H53" s="4373"/>
      <c r="I53" s="4366"/>
      <c r="J53" s="4418"/>
      <c r="K53" s="4366"/>
      <c r="L53" s="4373"/>
      <c r="M53" s="4366"/>
      <c r="N53" s="4373"/>
      <c r="O53" s="4366"/>
      <c r="P53" s="4373"/>
      <c r="Q53" s="4366"/>
      <c r="R53" s="4367"/>
      <c r="S53" s="4366"/>
      <c r="T53" s="4367"/>
      <c r="U53" s="4366"/>
      <c r="V53" s="4367"/>
      <c r="W53" s="4366"/>
      <c r="X53" s="4367"/>
      <c r="Y53" s="4366"/>
      <c r="Z53" s="4367"/>
      <c r="AA53" s="4366"/>
      <c r="AB53" s="4367"/>
      <c r="AC53" s="4419"/>
      <c r="AD53" s="4367"/>
      <c r="AE53" s="4370"/>
      <c r="AF53" s="4367"/>
      <c r="AG53" s="4366"/>
      <c r="AH53" s="4367"/>
      <c r="AI53" s="4366"/>
      <c r="AJ53" s="4367"/>
      <c r="AK53" s="4366"/>
      <c r="AL53" s="4367"/>
      <c r="AM53" s="4419"/>
      <c r="AN53" s="4367"/>
      <c r="AO53" s="4418"/>
      <c r="AP53" s="4371"/>
      <c r="AQ53" s="4373"/>
      <c r="AR53" s="4373"/>
      <c r="AS53" s="4373"/>
      <c r="AT53" s="4373"/>
      <c r="AU53" s="4373"/>
      <c r="AV53" s="4373"/>
      <c r="AW53" s="4373"/>
      <c r="AX53" s="4375"/>
      <c r="BU53" s="51"/>
      <c r="BV53" s="51"/>
      <c r="BW53" s="51"/>
      <c r="BX53" s="51"/>
      <c r="BY53" s="51"/>
      <c r="BZ53" s="51"/>
      <c r="CA53" s="51"/>
      <c r="CB53" s="51"/>
      <c r="CC53" s="51"/>
      <c r="CD53" s="51"/>
      <c r="CE53" s="51"/>
      <c r="CF53" s="51"/>
      <c r="CG53" s="51"/>
      <c r="CH53" s="51"/>
      <c r="CI53" s="51"/>
      <c r="CJ53" s="51"/>
      <c r="CK53" s="51"/>
      <c r="CL53" s="51"/>
      <c r="CM53" s="51"/>
    </row>
    <row r="54" spans="1:99" s="50" customFormat="1" ht="15" customHeight="1" x14ac:dyDescent="0.25">
      <c r="A54" s="3556" t="s">
        <v>36</v>
      </c>
      <c r="B54" s="4280"/>
      <c r="C54" s="3557"/>
      <c r="D54" s="4379"/>
      <c r="E54" s="4334"/>
      <c r="F54" s="4380"/>
      <c r="G54" s="4384">
        <f>SUM(G48:G53)</f>
        <v>0</v>
      </c>
      <c r="H54" s="4386">
        <f t="shared" ref="H54:AW54" si="3">SUM(H48:H53)</f>
        <v>0</v>
      </c>
      <c r="I54" s="4384">
        <f t="shared" si="3"/>
        <v>0</v>
      </c>
      <c r="J54" s="4386">
        <f t="shared" si="3"/>
        <v>0</v>
      </c>
      <c r="K54" s="4384">
        <f t="shared" si="3"/>
        <v>0</v>
      </c>
      <c r="L54" s="4386">
        <f t="shared" si="3"/>
        <v>0</v>
      </c>
      <c r="M54" s="4384">
        <f t="shared" si="3"/>
        <v>0</v>
      </c>
      <c r="N54" s="4386">
        <f t="shared" si="3"/>
        <v>0</v>
      </c>
      <c r="O54" s="4384">
        <f t="shared" si="3"/>
        <v>0</v>
      </c>
      <c r="P54" s="4386">
        <f t="shared" si="3"/>
        <v>0</v>
      </c>
      <c r="Q54" s="4384">
        <f t="shared" si="3"/>
        <v>0</v>
      </c>
      <c r="R54" s="4386">
        <f t="shared" si="3"/>
        <v>0</v>
      </c>
      <c r="S54" s="4384">
        <f t="shared" si="3"/>
        <v>0</v>
      </c>
      <c r="T54" s="4386">
        <f t="shared" si="3"/>
        <v>0</v>
      </c>
      <c r="U54" s="4384">
        <f t="shared" si="3"/>
        <v>0</v>
      </c>
      <c r="V54" s="4386">
        <f t="shared" si="3"/>
        <v>0</v>
      </c>
      <c r="W54" s="4384">
        <f t="shared" si="3"/>
        <v>0</v>
      </c>
      <c r="X54" s="4386">
        <f t="shared" si="3"/>
        <v>0</v>
      </c>
      <c r="Y54" s="4384">
        <f>SUM(Y48:Y53)</f>
        <v>0</v>
      </c>
      <c r="Z54" s="4386">
        <f>SUM(Z48:Z53)</f>
        <v>0</v>
      </c>
      <c r="AA54" s="4384">
        <f t="shared" si="3"/>
        <v>0</v>
      </c>
      <c r="AB54" s="4386">
        <f t="shared" si="3"/>
        <v>0</v>
      </c>
      <c r="AC54" s="4384">
        <f t="shared" si="3"/>
        <v>0</v>
      </c>
      <c r="AD54" s="4386">
        <f t="shared" si="3"/>
        <v>0</v>
      </c>
      <c r="AE54" s="4384">
        <f t="shared" si="3"/>
        <v>0</v>
      </c>
      <c r="AF54" s="4386">
        <f t="shared" si="3"/>
        <v>0</v>
      </c>
      <c r="AG54" s="4384">
        <f t="shared" si="3"/>
        <v>0</v>
      </c>
      <c r="AH54" s="4386">
        <f t="shared" si="3"/>
        <v>0</v>
      </c>
      <c r="AI54" s="4384">
        <f t="shared" si="3"/>
        <v>0</v>
      </c>
      <c r="AJ54" s="4386">
        <f t="shared" si="3"/>
        <v>0</v>
      </c>
      <c r="AK54" s="4384">
        <f t="shared" si="3"/>
        <v>0</v>
      </c>
      <c r="AL54" s="4386">
        <f t="shared" si="3"/>
        <v>0</v>
      </c>
      <c r="AM54" s="4384">
        <f t="shared" si="3"/>
        <v>0</v>
      </c>
      <c r="AN54" s="4386">
        <f t="shared" si="3"/>
        <v>0</v>
      </c>
      <c r="AO54" s="4384">
        <f t="shared" si="3"/>
        <v>0</v>
      </c>
      <c r="AP54" s="4387">
        <f t="shared" si="3"/>
        <v>0</v>
      </c>
      <c r="AQ54" s="4386">
        <f t="shared" si="3"/>
        <v>0</v>
      </c>
      <c r="AR54" s="4384">
        <f t="shared" si="3"/>
        <v>0</v>
      </c>
      <c r="AS54" s="4384">
        <f t="shared" si="3"/>
        <v>0</v>
      </c>
      <c r="AT54" s="4384">
        <f t="shared" si="3"/>
        <v>0</v>
      </c>
      <c r="AU54" s="4388">
        <f t="shared" si="3"/>
        <v>0</v>
      </c>
      <c r="AV54" s="4385">
        <f>SUM(AV48:AV53)</f>
        <v>0</v>
      </c>
      <c r="AW54" s="4384">
        <f t="shared" si="3"/>
        <v>0</v>
      </c>
      <c r="AX54" s="4388">
        <f>SUM(AX48:AX53)</f>
        <v>0</v>
      </c>
      <c r="BU54" s="51"/>
      <c r="BV54" s="51"/>
      <c r="BW54" s="51"/>
      <c r="BX54" s="51"/>
      <c r="BY54" s="51"/>
      <c r="BZ54" s="51"/>
      <c r="CA54" s="51"/>
      <c r="CB54" s="51"/>
      <c r="CC54" s="51"/>
      <c r="CD54" s="51"/>
      <c r="CE54" s="51"/>
      <c r="CF54" s="51"/>
      <c r="CG54" s="51"/>
      <c r="CH54" s="51"/>
      <c r="CI54" s="51"/>
      <c r="CJ54" s="51"/>
      <c r="CK54" s="51"/>
      <c r="CL54" s="51"/>
      <c r="CM54" s="51"/>
    </row>
    <row r="55" spans="1:99" s="204" customFormat="1" ht="16.399999999999999" customHeight="1" x14ac:dyDescent="0.25">
      <c r="A55" s="3925" t="s">
        <v>2382</v>
      </c>
      <c r="B55" s="3925"/>
      <c r="C55" s="4420">
        <v>0</v>
      </c>
      <c r="D55" s="4421"/>
      <c r="E55" s="4317"/>
      <c r="F55" s="4422"/>
      <c r="G55" s="4321"/>
      <c r="H55" s="4322"/>
      <c r="I55" s="4321"/>
      <c r="J55" s="4322"/>
      <c r="K55" s="4321"/>
      <c r="L55" s="4322"/>
      <c r="M55" s="4321"/>
      <c r="N55" s="4322"/>
      <c r="O55" s="4321"/>
      <c r="P55" s="4322"/>
      <c r="Q55" s="4321"/>
      <c r="R55" s="4322"/>
      <c r="S55" s="4321"/>
      <c r="T55" s="4322"/>
      <c r="U55" s="4321"/>
      <c r="V55" s="4322"/>
      <c r="W55" s="4321"/>
      <c r="X55" s="4322"/>
      <c r="Y55" s="4321"/>
      <c r="Z55" s="4322"/>
      <c r="AA55" s="4321"/>
      <c r="AB55" s="4322"/>
      <c r="AC55" s="4321"/>
      <c r="AD55" s="4322"/>
      <c r="AE55" s="4321"/>
      <c r="AF55" s="4322"/>
      <c r="AG55" s="4321"/>
      <c r="AH55" s="4322"/>
      <c r="AI55" s="4321"/>
      <c r="AJ55" s="4322"/>
      <c r="AK55" s="4321"/>
      <c r="AL55" s="4322"/>
      <c r="AM55" s="4321"/>
      <c r="AN55" s="4322"/>
      <c r="AO55" s="4321"/>
      <c r="AP55" s="4326"/>
      <c r="AQ55" s="4328"/>
      <c r="AR55" s="4328"/>
      <c r="AS55" s="4329"/>
      <c r="AT55" s="4329"/>
      <c r="AU55" s="4329"/>
      <c r="AV55" s="4329"/>
      <c r="AW55" s="4329"/>
      <c r="AX55" s="4329"/>
      <c r="AY55" s="1797" t="str">
        <f>$CB55&amp;$CC55&amp;$CD55&amp;$CE55&amp;$CF55&amp;$CG55&amp;$CH55</f>
        <v/>
      </c>
      <c r="BK55" s="205"/>
      <c r="BL55" s="205"/>
      <c r="BM55" s="205"/>
      <c r="BN55" s="205"/>
      <c r="BO55" s="205"/>
      <c r="BP55" s="205"/>
      <c r="BY55" s="205"/>
      <c r="BZ55" s="205"/>
      <c r="CA55" s="205"/>
      <c r="CB55" s="204" t="str">
        <f>IF(CI55=1,"* Las consultas de 60 años NO DEBEN ser mayor que el total de Consultas entre 60-64 Años. ","")</f>
        <v/>
      </c>
      <c r="CC55" s="204" t="str">
        <f>IF(CJ55=1,"* Las actividades de usuarios en situación de discapacidad NO DEBEN superar el total. ","")</f>
        <v/>
      </c>
      <c r="CD55" s="204" t="str">
        <f>IF(CK55=1,"* Las consultas de 12 años NO DEBEN ser mayor que el total de Consultas entre 10-14 Años. ","")</f>
        <v/>
      </c>
      <c r="CE55" s="204" t="str">
        <f>IF(CL55=1,"* Las consultas de Pacientes en control PSCV NO DEBEN ser mayor que el total de Consultas. ","")</f>
        <v/>
      </c>
      <c r="CF55" s="204" t="str">
        <f>IF(AND(AR55="",D55&lt;&gt;0),"* Recuerde que las Embarazadas deben ser incluídas en el ingreso por rango Etario (Digite CEROS si no tiene). ",IF(F55&lt;AR55,"* Las Embarazadas NO DEBEN ser mayor al total de mujeres. ",""))</f>
        <v/>
      </c>
      <c r="CG55" s="204" t="str">
        <f>IF(AND(AU55="",D55&lt;&gt;0),"* No olvide digitar la población SENAME (Digite CEROS si no tiene). ",IF(D55&lt;AU55,"* La Población SENAME NO DEBE ser mayor al Total. ",""))</f>
        <v/>
      </c>
      <c r="CH55" s="204" t="str">
        <f>IF(AND(AW55="",D55&lt;&gt;0),"* No olvide digitar la población Migrante (Digite CEROS si no tiene). ",IF(D55&lt;AW55,"* La Población Migrante NO DEBE ser mayor al Total. ",""))</f>
        <v/>
      </c>
      <c r="CI55" s="204">
        <f>IF(AS55&gt;(AK55+AL55),1,0)</f>
        <v>0</v>
      </c>
      <c r="CJ55" s="204">
        <f>IF(D55&lt;AT55,1,0)</f>
        <v>0</v>
      </c>
      <c r="CK55" s="204">
        <f>IF((Y55+Z55)&lt;AQ55,1,0)</f>
        <v>0</v>
      </c>
      <c r="CL55" s="204">
        <f>IF(D55&lt;AX55,1,0)</f>
        <v>0</v>
      </c>
      <c r="CM55" s="204">
        <f>IF(AND(AR55="",D55&lt;&gt;0),1,IF(F55&lt;AR55,1,0))</f>
        <v>0</v>
      </c>
      <c r="CN55" s="204">
        <f>IF(AND(AU55="",D55&lt;&gt;0),1,IF(D55&lt;AU55,1,0))</f>
        <v>0</v>
      </c>
      <c r="CO55" s="204">
        <f>IF(AND(AW55="",D55&lt;&gt;0),1,IF(D55&lt;AW55,1,0))</f>
        <v>0</v>
      </c>
      <c r="CP55" s="205"/>
      <c r="CQ55" s="205"/>
      <c r="CR55" s="205"/>
      <c r="CS55" s="205"/>
      <c r="CT55" s="205"/>
      <c r="CU55" s="205"/>
    </row>
    <row r="56" spans="1:99" s="204" customFormat="1" ht="16.399999999999999" customHeight="1" x14ac:dyDescent="0.25">
      <c r="A56" s="3925"/>
      <c r="B56" s="3925"/>
      <c r="C56" s="4423" t="s">
        <v>2383</v>
      </c>
      <c r="D56" s="4424"/>
      <c r="E56" s="4334"/>
      <c r="F56" s="4425"/>
      <c r="G56" s="4354"/>
      <c r="H56" s="4355"/>
      <c r="I56" s="4354"/>
      <c r="J56" s="4355"/>
      <c r="K56" s="4354"/>
      <c r="L56" s="4355"/>
      <c r="M56" s="4354"/>
      <c r="N56" s="4355"/>
      <c r="O56" s="4354"/>
      <c r="P56" s="4355"/>
      <c r="Q56" s="4354"/>
      <c r="R56" s="4355"/>
      <c r="S56" s="4354"/>
      <c r="T56" s="4355"/>
      <c r="U56" s="4354"/>
      <c r="V56" s="4355"/>
      <c r="W56" s="4354"/>
      <c r="X56" s="4355"/>
      <c r="Y56" s="4354"/>
      <c r="Z56" s="4355"/>
      <c r="AA56" s="4354"/>
      <c r="AB56" s="4355"/>
      <c r="AC56" s="4354"/>
      <c r="AD56" s="4355"/>
      <c r="AE56" s="4354"/>
      <c r="AF56" s="4355"/>
      <c r="AG56" s="4354"/>
      <c r="AH56" s="4355"/>
      <c r="AI56" s="4354"/>
      <c r="AJ56" s="4355"/>
      <c r="AK56" s="4354"/>
      <c r="AL56" s="4355"/>
      <c r="AM56" s="4354"/>
      <c r="AN56" s="4355"/>
      <c r="AO56" s="4354"/>
      <c r="AP56" s="4358"/>
      <c r="AQ56" s="4345"/>
      <c r="AR56" s="4345"/>
      <c r="AS56" s="4348"/>
      <c r="AT56" s="4348"/>
      <c r="AU56" s="4348"/>
      <c r="AV56" s="4348"/>
      <c r="AW56" s="4348"/>
      <c r="AX56" s="4348"/>
      <c r="AY56" s="1797" t="str">
        <f>$CB56&amp;$CC56&amp;$CD56&amp;$CE56&amp;$CF56&amp;$CG56&amp;$CH56</f>
        <v/>
      </c>
      <c r="BK56" s="205"/>
      <c r="BL56" s="205"/>
      <c r="BM56" s="205"/>
      <c r="BN56" s="205"/>
      <c r="BO56" s="205"/>
      <c r="BP56" s="205"/>
      <c r="BY56" s="205"/>
      <c r="BZ56" s="205"/>
      <c r="CA56" s="205"/>
      <c r="CB56" s="204" t="str">
        <f>IF(CI56=1,"* Las consultas de 60 años NO DEBEN ser mayor que el total de Consultas entre 60-64 Años. ","")</f>
        <v/>
      </c>
      <c r="CC56" s="204" t="str">
        <f>IF(CJ56=1,"* Las actividades de usuarios en situación de discapacidad NO DEBEN superar el total. ","")</f>
        <v/>
      </c>
      <c r="CD56" s="204" t="str">
        <f>IF(CK56=1,"* Las consultas de 12 años NO DEBEN ser mayor que el total de Consultas entre 10-14 Años. ","")</f>
        <v/>
      </c>
      <c r="CE56" s="204" t="str">
        <f>IF(CL56=1,"* Las consultas de Pacientes en control PSCV NO DEBEN ser mayor que el total de Consultas. ","")</f>
        <v/>
      </c>
      <c r="CF56" s="204" t="str">
        <f>IF(AND(AR56="",D56&lt;&gt;0),"* Recuerde que las Embarazadas deben ser incluídas en el ingreso por rango Etario (Digite CEROS si no tiene). ",IF(F56&lt;AR56,"* Las Embarazadas NO DEBEN ser mayor al total de mujeres. ",""))</f>
        <v/>
      </c>
      <c r="CG56" s="204" t="str">
        <f>IF(AND(AU56="",D56&lt;&gt;0),"* No olvide digitar la población SENAME (Digite CEROS si no tiene). ",IF(D56&lt;AU56,"* La Población SENAME NO DEBE ser mayor al Total. ",""))</f>
        <v/>
      </c>
      <c r="CH56" s="204" t="str">
        <f>IF(AND(AW56="",D56&lt;&gt;0),"* No olvide digitar la población Migrante (Digite CEROS si no tiene). ",IF(D56&lt;AW56,"* La Población Migrante NO DEBE ser mayor al Total. ",""))</f>
        <v/>
      </c>
      <c r="CI56" s="204">
        <f>IF(AS56&gt;(AK56+AL56),1,0)</f>
        <v>0</v>
      </c>
      <c r="CJ56" s="204">
        <f>IF(D56&lt;AT56,1,0)</f>
        <v>0</v>
      </c>
      <c r="CK56" s="204">
        <f>IF((Y56+Z56)&lt;AQ56,1,0)</f>
        <v>0</v>
      </c>
      <c r="CL56" s="204">
        <f>IF(D56&lt;AX56,1,0)</f>
        <v>0</v>
      </c>
      <c r="CM56" s="204">
        <f>IF(AND(AR56="",D56&lt;&gt;0),1,IF(F56&lt;AR56,1,0))</f>
        <v>0</v>
      </c>
      <c r="CN56" s="204">
        <f>IF(AND(AU56="",D56&lt;&gt;0),1,IF(D56&lt;AU56,1,0))</f>
        <v>0</v>
      </c>
      <c r="CO56" s="204">
        <f>IF(AND(AW56="",D56&lt;&gt;0),1,IF(D56&lt;AW56,1,0))</f>
        <v>0</v>
      </c>
      <c r="CP56" s="205"/>
      <c r="CQ56" s="205"/>
      <c r="CR56" s="205"/>
      <c r="CS56" s="205"/>
      <c r="CT56" s="205"/>
      <c r="CU56" s="205"/>
    </row>
    <row r="57" spans="1:99" s="204" customFormat="1" ht="16.399999999999999" customHeight="1" x14ac:dyDescent="0.25">
      <c r="A57" s="3925"/>
      <c r="B57" s="3925"/>
      <c r="C57" s="4423" t="s">
        <v>2384</v>
      </c>
      <c r="D57" s="4424"/>
      <c r="E57" s="4317"/>
      <c r="F57" s="4425"/>
      <c r="G57" s="4354"/>
      <c r="H57" s="4355"/>
      <c r="I57" s="4354"/>
      <c r="J57" s="4355"/>
      <c r="K57" s="4354"/>
      <c r="L57" s="4355"/>
      <c r="M57" s="4354"/>
      <c r="N57" s="4355"/>
      <c r="O57" s="4354"/>
      <c r="P57" s="4355"/>
      <c r="Q57" s="4354"/>
      <c r="R57" s="4355"/>
      <c r="S57" s="4354"/>
      <c r="T57" s="4355"/>
      <c r="U57" s="4354"/>
      <c r="V57" s="4355"/>
      <c r="W57" s="4354"/>
      <c r="X57" s="4355"/>
      <c r="Y57" s="4354"/>
      <c r="Z57" s="4355"/>
      <c r="AA57" s="4354"/>
      <c r="AB57" s="4355"/>
      <c r="AC57" s="4354"/>
      <c r="AD57" s="4355"/>
      <c r="AE57" s="4354"/>
      <c r="AF57" s="4355"/>
      <c r="AG57" s="4354"/>
      <c r="AH57" s="4355"/>
      <c r="AI57" s="4354"/>
      <c r="AJ57" s="4355"/>
      <c r="AK57" s="4354"/>
      <c r="AL57" s="4355"/>
      <c r="AM57" s="4354"/>
      <c r="AN57" s="4355"/>
      <c r="AO57" s="4354"/>
      <c r="AP57" s="4358"/>
      <c r="AQ57" s="4345"/>
      <c r="AR57" s="4345"/>
      <c r="AS57" s="4348"/>
      <c r="AT57" s="4348"/>
      <c r="AU57" s="4348"/>
      <c r="AV57" s="4348"/>
      <c r="AW57" s="4348"/>
      <c r="AX57" s="4348"/>
      <c r="AY57" s="1797" t="str">
        <f>$CB57&amp;$CC57&amp;$CD57&amp;$CE57&amp;$CF57&amp;$CG57&amp;$CH57</f>
        <v/>
      </c>
      <c r="BK57" s="205"/>
      <c r="BL57" s="205"/>
      <c r="BM57" s="205"/>
      <c r="BN57" s="205"/>
      <c r="BO57" s="205"/>
      <c r="BP57" s="205"/>
      <c r="BY57" s="205"/>
      <c r="BZ57" s="205"/>
      <c r="CA57" s="205"/>
      <c r="CB57" s="204" t="str">
        <f>IF(CI57=1,"* Las consultas de 60 años NO DEBEN ser mayor que el total de Consultas entre 60-64 Años. ","")</f>
        <v/>
      </c>
      <c r="CC57" s="204" t="str">
        <f>IF(CJ57=1,"* Las actividades de usuarios en situación de discapacidad NO DEBEN superar el total. ","")</f>
        <v/>
      </c>
      <c r="CD57" s="204" t="str">
        <f>IF(CK57=1,"* Las consultas de 12 años NO DEBEN ser mayor que el total de Consultas entre 10-14 Años. ","")</f>
        <v/>
      </c>
      <c r="CE57" s="204" t="str">
        <f>IF(CL57=1,"* Las consultas de Pacientes en control PSCV NO DEBEN ser mayor que el total de Consultas. ","")</f>
        <v/>
      </c>
      <c r="CF57" s="204" t="str">
        <f>IF(AND(AR57="",D57&lt;&gt;0),"* Recuerde que las Embarazadas deben ser incluídas en el ingreso por rango Etario (Digite CEROS si no tiene). ",IF(F57&lt;AR57,"* Las Embarazadas NO DEBEN ser mayor al total de mujeres. ",""))</f>
        <v/>
      </c>
      <c r="CG57" s="204" t="str">
        <f>IF(AND(AU57="",D57&lt;&gt;0),"* No olvide digitar la población SENAME (Digite CEROS si no tiene). ",IF(D57&lt;AU57,"* La Población SENAME NO DEBE ser mayor al Total. ",""))</f>
        <v/>
      </c>
      <c r="CH57" s="204" t="str">
        <f>IF(AND(AW57="",D57&lt;&gt;0),"* No olvide digitar la población Migrante (Digite CEROS si no tiene). ",IF(D57&lt;AW57,"* La Población Migrante NO DEBE ser mayor al Total. ",""))</f>
        <v/>
      </c>
      <c r="CI57" s="204">
        <f>IF(AS57&gt;(AK57+AL57),1,0)</f>
        <v>0</v>
      </c>
      <c r="CJ57" s="204">
        <f>IF(D57&lt;AT57,1,0)</f>
        <v>0</v>
      </c>
      <c r="CK57" s="204">
        <f>IF((Y57+Z57)&lt;AQ57,1,0)</f>
        <v>0</v>
      </c>
      <c r="CL57" s="204">
        <f>IF(D57&lt;AX57,1,0)</f>
        <v>0</v>
      </c>
      <c r="CM57" s="204">
        <f>IF(AND(AR57="",D57&lt;&gt;0),1,IF(F57&lt;AR57,1,0))</f>
        <v>0</v>
      </c>
      <c r="CN57" s="204">
        <f>IF(AND(AU57="",D57&lt;&gt;0),1,IF(D57&lt;AU57,1,0))</f>
        <v>0</v>
      </c>
      <c r="CO57" s="204">
        <f>IF(AND(AW57="",D57&lt;&gt;0),1,IF(D57&lt;AW57,1,0))</f>
        <v>0</v>
      </c>
      <c r="CP57" s="205"/>
      <c r="CQ57" s="205"/>
      <c r="CR57" s="205"/>
      <c r="CS57" s="205"/>
      <c r="CT57" s="205"/>
      <c r="CU57" s="205"/>
    </row>
    <row r="58" spans="1:99" s="204" customFormat="1" ht="16.399999999999999" customHeight="1" x14ac:dyDescent="0.25">
      <c r="A58" s="3925"/>
      <c r="B58" s="3925"/>
      <c r="C58" s="4423" t="s">
        <v>2385</v>
      </c>
      <c r="D58" s="4424"/>
      <c r="E58" s="4334"/>
      <c r="F58" s="4425"/>
      <c r="G58" s="4354"/>
      <c r="H58" s="4355"/>
      <c r="I58" s="4354"/>
      <c r="J58" s="4355"/>
      <c r="K58" s="4354"/>
      <c r="L58" s="4355"/>
      <c r="M58" s="4354"/>
      <c r="N58" s="4355"/>
      <c r="O58" s="4354"/>
      <c r="P58" s="4355"/>
      <c r="Q58" s="4354"/>
      <c r="R58" s="4355"/>
      <c r="S58" s="4354"/>
      <c r="T58" s="4355"/>
      <c r="U58" s="4354"/>
      <c r="V58" s="4355"/>
      <c r="W58" s="4354"/>
      <c r="X58" s="4355"/>
      <c r="Y58" s="4354"/>
      <c r="Z58" s="4355"/>
      <c r="AA58" s="4354"/>
      <c r="AB58" s="4355"/>
      <c r="AC58" s="4354"/>
      <c r="AD58" s="4355"/>
      <c r="AE58" s="4354"/>
      <c r="AF58" s="4355"/>
      <c r="AG58" s="4354"/>
      <c r="AH58" s="4355"/>
      <c r="AI58" s="4354"/>
      <c r="AJ58" s="4355"/>
      <c r="AK58" s="4354"/>
      <c r="AL58" s="4355"/>
      <c r="AM58" s="4354"/>
      <c r="AN58" s="4355"/>
      <c r="AO58" s="4354"/>
      <c r="AP58" s="4358"/>
      <c r="AQ58" s="4345"/>
      <c r="AR58" s="4345"/>
      <c r="AS58" s="4348"/>
      <c r="AT58" s="4348"/>
      <c r="AU58" s="4348"/>
      <c r="AV58" s="4348"/>
      <c r="AW58" s="4348"/>
      <c r="AX58" s="4348"/>
      <c r="AY58" s="1797" t="str">
        <f>$CB58&amp;$CC58&amp;$CD58&amp;$CE58&amp;$CF58&amp;$CG58&amp;$CH58</f>
        <v/>
      </c>
      <c r="BK58" s="205"/>
      <c r="BL58" s="205"/>
      <c r="BM58" s="205"/>
      <c r="BN58" s="205"/>
      <c r="BO58" s="205"/>
      <c r="BP58" s="205"/>
      <c r="BY58" s="205"/>
      <c r="BZ58" s="205"/>
      <c r="CA58" s="205"/>
      <c r="CB58" s="204" t="str">
        <f>IF(CI58=1,"* Las consultas de 60 años NO DEBEN ser mayor que el total de Consultas entre 60-64 Años. ","")</f>
        <v/>
      </c>
      <c r="CC58" s="204" t="str">
        <f>IF(CJ58=1,"* Las actividades de usuarios en situación de discapacidad NO DEBEN superar el total. ","")</f>
        <v/>
      </c>
      <c r="CD58" s="204" t="str">
        <f>IF(CK58=1,"* Las consultas de 12 años NO DEBEN ser mayor que el total de Consultas entre 10-14 Años. ","")</f>
        <v/>
      </c>
      <c r="CE58" s="204" t="str">
        <f>IF(CL58=1,"* Las consultas de Pacientes en control PSCV NO DEBEN ser mayor que el total de Consultas. ","")</f>
        <v/>
      </c>
      <c r="CF58" s="204" t="str">
        <f>IF(AND(AR58="",D58&lt;&gt;0),"* Recuerde que las Embarazadas deben ser incluídas en el ingreso por rango Etario (Digite CEROS si no tiene). ",IF(F58&lt;AR58,"* Las Embarazadas NO DEBEN ser mayor al total de mujeres. ",""))</f>
        <v/>
      </c>
      <c r="CG58" s="204" t="str">
        <f>IF(AND(AU58="",D58&lt;&gt;0),"* No olvide digitar la población SENAME (Digite CEROS si no tiene). ",IF(D58&lt;AU58,"* La Población SENAME NO DEBE ser mayor al Total. ",""))</f>
        <v/>
      </c>
      <c r="CH58" s="204" t="str">
        <f>IF(AND(AW58="",D58&lt;&gt;0),"* No olvide digitar la población Migrante (Digite CEROS si no tiene). ",IF(D58&lt;AW58,"* La Población Migrante NO DEBE ser mayor al Total. ",""))</f>
        <v/>
      </c>
      <c r="CI58" s="204">
        <f>IF(AS58&gt;(AK58+AL58),1,0)</f>
        <v>0</v>
      </c>
      <c r="CJ58" s="204">
        <f>IF(D58&lt;AT58,1,0)</f>
        <v>0</v>
      </c>
      <c r="CK58" s="204">
        <f>IF((Y58+Z58)&lt;AQ58,1,0)</f>
        <v>0</v>
      </c>
      <c r="CL58" s="204">
        <f>IF(D58&lt;AX58,1,0)</f>
        <v>0</v>
      </c>
      <c r="CM58" s="204">
        <f>IF(AND(AR58="",D58&lt;&gt;0),1,IF(F58&lt;AR58,1,0))</f>
        <v>0</v>
      </c>
      <c r="CN58" s="204">
        <f>IF(AND(AU58="",D58&lt;&gt;0),1,IF(D58&lt;AU58,1,0))</f>
        <v>0</v>
      </c>
      <c r="CO58" s="204">
        <f>IF(AND(AW58="",D58&lt;&gt;0),1,IF(D58&lt;AW58,1,0))</f>
        <v>0</v>
      </c>
      <c r="CP58" s="205"/>
      <c r="CQ58" s="205"/>
      <c r="CR58" s="205"/>
      <c r="CS58" s="205"/>
      <c r="CT58" s="205"/>
      <c r="CU58" s="205"/>
    </row>
    <row r="59" spans="1:99" s="204" customFormat="1" ht="16.399999999999999" customHeight="1" x14ac:dyDescent="0.25">
      <c r="A59" s="3925"/>
      <c r="B59" s="3925"/>
      <c r="C59" s="4426" t="s">
        <v>2386</v>
      </c>
      <c r="D59" s="4427"/>
      <c r="E59" s="4317"/>
      <c r="F59" s="4428"/>
      <c r="G59" s="4366"/>
      <c r="H59" s="4367"/>
      <c r="I59" s="4366"/>
      <c r="J59" s="4367"/>
      <c r="K59" s="4366"/>
      <c r="L59" s="4367"/>
      <c r="M59" s="4366"/>
      <c r="N59" s="4367"/>
      <c r="O59" s="4366"/>
      <c r="P59" s="4367"/>
      <c r="Q59" s="4366"/>
      <c r="R59" s="4367"/>
      <c r="S59" s="4366"/>
      <c r="T59" s="4367"/>
      <c r="U59" s="4366"/>
      <c r="V59" s="4367"/>
      <c r="W59" s="4366"/>
      <c r="X59" s="4367"/>
      <c r="Y59" s="4366"/>
      <c r="Z59" s="4367"/>
      <c r="AA59" s="4366"/>
      <c r="AB59" s="4367"/>
      <c r="AC59" s="4366"/>
      <c r="AD59" s="4367"/>
      <c r="AE59" s="4366"/>
      <c r="AF59" s="4367"/>
      <c r="AG59" s="4366"/>
      <c r="AH59" s="4367"/>
      <c r="AI59" s="4366"/>
      <c r="AJ59" s="4367"/>
      <c r="AK59" s="4366"/>
      <c r="AL59" s="4367"/>
      <c r="AM59" s="4366"/>
      <c r="AN59" s="4367"/>
      <c r="AO59" s="4366"/>
      <c r="AP59" s="4371"/>
      <c r="AQ59" s="4373"/>
      <c r="AR59" s="4373"/>
      <c r="AS59" s="4375"/>
      <c r="AT59" s="4375"/>
      <c r="AU59" s="4375"/>
      <c r="AV59" s="4375"/>
      <c r="AW59" s="4375"/>
      <c r="AX59" s="4375"/>
      <c r="AY59" s="1797" t="str">
        <f>$CB59&amp;$CC59&amp;$CD59&amp;$CE59&amp;$CF59&amp;$CG59&amp;$CH59</f>
        <v/>
      </c>
      <c r="BK59" s="205"/>
      <c r="BL59" s="205"/>
      <c r="BM59" s="205"/>
      <c r="BN59" s="205"/>
      <c r="BO59" s="205"/>
      <c r="BP59" s="205"/>
      <c r="BY59" s="205"/>
      <c r="BZ59" s="205"/>
      <c r="CA59" s="205"/>
      <c r="CB59" s="204" t="str">
        <f>IF(CI59=1,"* Las consultas de 60 años NO DEBEN ser mayor que el total de Consultas entre 60-64 Años. ","")</f>
        <v/>
      </c>
      <c r="CC59" s="204" t="str">
        <f>IF(CJ59=1,"* Las actividades de usuarios en situación de discapacidad NO DEBEN superar el total. ","")</f>
        <v/>
      </c>
      <c r="CD59" s="204" t="str">
        <f>IF(CK59=1,"* Las consultas de 12 años NO DEBEN ser mayor que el total de Consultas entre 10-14 Años. ","")</f>
        <v/>
      </c>
      <c r="CE59" s="204" t="str">
        <f>IF(CL59=1,"* Las consultas de Pacientes en control PSCV NO DEBEN ser mayor que el total de Consultas. ","")</f>
        <v/>
      </c>
      <c r="CF59" s="204" t="str">
        <f>IF(AND(AR59="",D59&lt;&gt;0),"* Recuerde que las Embarazadas deben ser incluídas en el ingreso por rango Etario (Digite CEROS si no tiene). ",IF(F59&lt;AR59,"* Las Embarazadas NO DEBEN ser mayor al total de mujeres. ",""))</f>
        <v/>
      </c>
      <c r="CG59" s="204" t="str">
        <f>IF(AND(AU59="",D59&lt;&gt;0),"* No olvide digitar la población SENAME (Digite CEROS si no tiene). ",IF(D59&lt;AU59,"* La Población SENAME NO DEBE ser mayor al Total. ",""))</f>
        <v/>
      </c>
      <c r="CH59" s="204" t="str">
        <f>IF(AND(AW59="",D59&lt;&gt;0),"* No olvide digitar la población Migrante (Digite CEROS si no tiene). ",IF(D59&lt;AW59,"* La Población Migrante NO DEBE ser mayor al Total. ",""))</f>
        <v/>
      </c>
      <c r="CI59" s="204">
        <f>IF(AS59&gt;(AK59+AL59),1,0)</f>
        <v>0</v>
      </c>
      <c r="CJ59" s="204">
        <f>IF(D59&lt;AT59,1,0)</f>
        <v>0</v>
      </c>
      <c r="CK59" s="204">
        <f>IF((Y59+Z59)&lt;AQ59,1,0)</f>
        <v>0</v>
      </c>
      <c r="CL59" s="204">
        <f>IF(D59&lt;AX59,1,0)</f>
        <v>0</v>
      </c>
      <c r="CM59" s="204">
        <f>IF(AND(AR59="",D59&lt;&gt;0),1,IF(F59&lt;AR59,1,0))</f>
        <v>0</v>
      </c>
      <c r="CN59" s="204">
        <f>IF(AND(AU59="",D59&lt;&gt;0),1,IF(D59&lt;AU59,1,0))</f>
        <v>0</v>
      </c>
      <c r="CO59" s="204">
        <f>IF(AND(AW59="",D59&lt;&gt;0),1,IF(D59&lt;AW59,1,0))</f>
        <v>0</v>
      </c>
      <c r="CP59" s="205"/>
      <c r="CQ59" s="205"/>
      <c r="CR59" s="205"/>
      <c r="CS59" s="205"/>
      <c r="CT59" s="205"/>
      <c r="CU59" s="205"/>
    </row>
    <row r="60" spans="1:99" s="204" customFormat="1" ht="16.399999999999999" customHeight="1" x14ac:dyDescent="0.25">
      <c r="A60" s="3554" t="s">
        <v>36</v>
      </c>
      <c r="B60" s="3951"/>
      <c r="C60" s="3727"/>
      <c r="D60" s="4429"/>
      <c r="E60" s="4334"/>
      <c r="F60" s="4430"/>
      <c r="G60" s="4384">
        <f t="shared" ref="G60:AX60" si="4">SUM(G55:G59)</f>
        <v>0</v>
      </c>
      <c r="H60" s="4386">
        <f t="shared" si="4"/>
        <v>0</v>
      </c>
      <c r="I60" s="4384">
        <f t="shared" si="4"/>
        <v>0</v>
      </c>
      <c r="J60" s="4386">
        <f t="shared" si="4"/>
        <v>0</v>
      </c>
      <c r="K60" s="4384">
        <f t="shared" si="4"/>
        <v>0</v>
      </c>
      <c r="L60" s="4386">
        <f t="shared" si="4"/>
        <v>0</v>
      </c>
      <c r="M60" s="4384">
        <f t="shared" si="4"/>
        <v>0</v>
      </c>
      <c r="N60" s="4386">
        <f t="shared" si="4"/>
        <v>0</v>
      </c>
      <c r="O60" s="4384">
        <f t="shared" si="4"/>
        <v>0</v>
      </c>
      <c r="P60" s="4386">
        <f t="shared" si="4"/>
        <v>0</v>
      </c>
      <c r="Q60" s="4384">
        <f t="shared" si="4"/>
        <v>0</v>
      </c>
      <c r="R60" s="4386">
        <f t="shared" si="4"/>
        <v>0</v>
      </c>
      <c r="S60" s="4384">
        <f t="shared" si="4"/>
        <v>0</v>
      </c>
      <c r="T60" s="4431">
        <f t="shared" si="4"/>
        <v>0</v>
      </c>
      <c r="U60" s="4384">
        <f t="shared" si="4"/>
        <v>0</v>
      </c>
      <c r="V60" s="4386">
        <f t="shared" si="4"/>
        <v>0</v>
      </c>
      <c r="W60" s="4384">
        <f t="shared" si="4"/>
        <v>0</v>
      </c>
      <c r="X60" s="4386">
        <f t="shared" si="4"/>
        <v>0</v>
      </c>
      <c r="Y60" s="4384">
        <f t="shared" si="4"/>
        <v>0</v>
      </c>
      <c r="Z60" s="4386">
        <f t="shared" si="4"/>
        <v>0</v>
      </c>
      <c r="AA60" s="4384">
        <f t="shared" si="4"/>
        <v>0</v>
      </c>
      <c r="AB60" s="4386">
        <f t="shared" si="4"/>
        <v>0</v>
      </c>
      <c r="AC60" s="4384">
        <f t="shared" si="4"/>
        <v>0</v>
      </c>
      <c r="AD60" s="4386">
        <f t="shared" si="4"/>
        <v>0</v>
      </c>
      <c r="AE60" s="4384">
        <f t="shared" si="4"/>
        <v>0</v>
      </c>
      <c r="AF60" s="4386">
        <f t="shared" si="4"/>
        <v>0</v>
      </c>
      <c r="AG60" s="4384">
        <f t="shared" si="4"/>
        <v>0</v>
      </c>
      <c r="AH60" s="4386">
        <f t="shared" si="4"/>
        <v>0</v>
      </c>
      <c r="AI60" s="4384">
        <f t="shared" si="4"/>
        <v>0</v>
      </c>
      <c r="AJ60" s="4386">
        <f t="shared" si="4"/>
        <v>0</v>
      </c>
      <c r="AK60" s="4384">
        <f t="shared" si="4"/>
        <v>0</v>
      </c>
      <c r="AL60" s="4386">
        <f t="shared" si="4"/>
        <v>0</v>
      </c>
      <c r="AM60" s="4384">
        <f t="shared" si="4"/>
        <v>0</v>
      </c>
      <c r="AN60" s="4386">
        <f t="shared" si="4"/>
        <v>0</v>
      </c>
      <c r="AO60" s="4384">
        <f t="shared" si="4"/>
        <v>0</v>
      </c>
      <c r="AP60" s="4387">
        <f t="shared" si="4"/>
        <v>0</v>
      </c>
      <c r="AQ60" s="4386">
        <f t="shared" si="4"/>
        <v>0</v>
      </c>
      <c r="AR60" s="4384">
        <f t="shared" si="4"/>
        <v>0</v>
      </c>
      <c r="AS60" s="4384">
        <f t="shared" si="4"/>
        <v>0</v>
      </c>
      <c r="AT60" s="4384">
        <f t="shared" si="4"/>
        <v>0</v>
      </c>
      <c r="AU60" s="4384">
        <f t="shared" si="4"/>
        <v>0</v>
      </c>
      <c r="AV60" s="4385">
        <f>SUM(AV55:AV59)</f>
        <v>0</v>
      </c>
      <c r="AW60" s="4384">
        <f t="shared" si="4"/>
        <v>0</v>
      </c>
      <c r="AX60" s="4388">
        <f t="shared" si="4"/>
        <v>0</v>
      </c>
      <c r="BK60" s="205"/>
      <c r="BL60" s="205"/>
      <c r="BM60" s="205"/>
      <c r="BN60" s="205"/>
      <c r="BO60" s="205"/>
      <c r="BP60" s="205"/>
      <c r="BY60" s="205"/>
      <c r="BZ60" s="205"/>
      <c r="CA60" s="205"/>
      <c r="CP60" s="205"/>
      <c r="CQ60" s="205"/>
      <c r="CR60" s="205"/>
      <c r="CS60" s="205"/>
      <c r="CT60" s="205"/>
      <c r="CU60" s="205"/>
    </row>
    <row r="61" spans="1:99" s="50" customFormat="1" ht="15" customHeight="1" x14ac:dyDescent="0.35">
      <c r="A61" s="3515" t="s">
        <v>2387</v>
      </c>
      <c r="B61" s="3516"/>
      <c r="C61" s="4432">
        <v>0</v>
      </c>
      <c r="D61" s="4380"/>
      <c r="E61" s="4317"/>
      <c r="F61" s="4380"/>
      <c r="G61" s="4433"/>
      <c r="H61" s="4434"/>
      <c r="I61" s="4435"/>
      <c r="J61" s="4434"/>
      <c r="K61" s="4435"/>
      <c r="L61" s="4434"/>
      <c r="M61" s="4435"/>
      <c r="N61" s="4434"/>
      <c r="O61" s="4435"/>
      <c r="P61" s="4434"/>
      <c r="Q61" s="4435"/>
      <c r="R61" s="4434"/>
      <c r="S61" s="4436"/>
      <c r="T61" s="4437"/>
      <c r="U61" s="4435"/>
      <c r="V61" s="4434"/>
      <c r="W61" s="4435"/>
      <c r="X61" s="4434"/>
      <c r="Y61" s="4410"/>
      <c r="Z61" s="4413"/>
      <c r="AA61" s="4410"/>
      <c r="AB61" s="4413"/>
      <c r="AC61" s="4438"/>
      <c r="AD61" s="4439"/>
      <c r="AE61" s="4440"/>
      <c r="AF61" s="4441"/>
      <c r="AG61" s="4440"/>
      <c r="AH61" s="4441"/>
      <c r="AI61" s="4368"/>
      <c r="AJ61" s="4413"/>
      <c r="AK61" s="4410"/>
      <c r="AL61" s="4413"/>
      <c r="AM61" s="4438"/>
      <c r="AN61" s="4439"/>
      <c r="AO61" s="4368"/>
      <c r="AP61" s="4326"/>
      <c r="AQ61" s="4442"/>
      <c r="AR61" s="4411"/>
      <c r="AS61" s="4411"/>
      <c r="AT61" s="4443"/>
      <c r="AU61" s="4411"/>
      <c r="AV61" s="4411"/>
      <c r="AW61" s="4443"/>
      <c r="AX61" s="4443"/>
      <c r="BU61" s="51"/>
      <c r="BV61" s="51"/>
      <c r="BW61" s="51"/>
      <c r="BX61" s="51"/>
      <c r="BY61" s="51"/>
      <c r="BZ61" s="51"/>
      <c r="CA61" s="51"/>
      <c r="CB61" s="51"/>
      <c r="CC61" s="51"/>
      <c r="CD61" s="51"/>
      <c r="CE61" s="51"/>
      <c r="CF61" s="51"/>
      <c r="CG61" s="51"/>
      <c r="CH61" s="51"/>
      <c r="CI61" s="51"/>
      <c r="CJ61" s="51"/>
      <c r="CK61" s="51"/>
      <c r="CL61" s="51"/>
      <c r="CM61" s="51"/>
    </row>
    <row r="62" spans="1:99" s="50" customFormat="1" x14ac:dyDescent="0.35">
      <c r="A62" s="3635"/>
      <c r="B62" s="3526"/>
      <c r="C62" s="4444" t="s">
        <v>2388</v>
      </c>
      <c r="D62" s="4380"/>
      <c r="E62" s="4334"/>
      <c r="F62" s="4380"/>
      <c r="G62" s="4445"/>
      <c r="H62" s="4446"/>
      <c r="I62" s="4445"/>
      <c r="J62" s="4446"/>
      <c r="K62" s="4445"/>
      <c r="L62" s="4446"/>
      <c r="M62" s="4445"/>
      <c r="N62" s="4446"/>
      <c r="O62" s="4445"/>
      <c r="P62" s="4446"/>
      <c r="Q62" s="4445"/>
      <c r="R62" s="4446"/>
      <c r="S62" s="4436"/>
      <c r="T62" s="4437"/>
      <c r="U62" s="4445"/>
      <c r="V62" s="4446"/>
      <c r="W62" s="4445"/>
      <c r="X62" s="4446"/>
      <c r="Y62" s="4410"/>
      <c r="Z62" s="4413"/>
      <c r="AA62" s="4410"/>
      <c r="AB62" s="4413"/>
      <c r="AC62" s="4410"/>
      <c r="AD62" s="4413"/>
      <c r="AE62" s="4368"/>
      <c r="AF62" s="4413"/>
      <c r="AG62" s="4368"/>
      <c r="AH62" s="4413"/>
      <c r="AI62" s="4368"/>
      <c r="AJ62" s="4413"/>
      <c r="AK62" s="4410"/>
      <c r="AL62" s="4413"/>
      <c r="AM62" s="4410"/>
      <c r="AN62" s="4413"/>
      <c r="AO62" s="4368"/>
      <c r="AP62" s="4415"/>
      <c r="AQ62" s="4416"/>
      <c r="AR62" s="4411"/>
      <c r="AS62" s="4411"/>
      <c r="AT62" s="4417"/>
      <c r="AU62" s="4411"/>
      <c r="AV62" s="4411"/>
      <c r="AW62" s="4417"/>
      <c r="AX62" s="4417"/>
      <c r="BU62" s="51"/>
      <c r="BV62" s="51"/>
      <c r="BW62" s="51"/>
      <c r="BX62" s="51"/>
      <c r="BY62" s="51"/>
      <c r="BZ62" s="51"/>
      <c r="CA62" s="51"/>
      <c r="CB62" s="51"/>
      <c r="CC62" s="51"/>
      <c r="CD62" s="51"/>
      <c r="CE62" s="51"/>
      <c r="CF62" s="51"/>
      <c r="CG62" s="51"/>
      <c r="CH62" s="51"/>
      <c r="CI62" s="51"/>
      <c r="CJ62" s="51"/>
      <c r="CK62" s="51"/>
      <c r="CL62" s="51"/>
      <c r="CM62" s="51"/>
    </row>
    <row r="63" spans="1:99" s="50" customFormat="1" x14ac:dyDescent="0.35">
      <c r="A63" s="3635"/>
      <c r="B63" s="3526"/>
      <c r="C63" s="4444" t="s">
        <v>2389</v>
      </c>
      <c r="D63" s="4380"/>
      <c r="E63" s="4317"/>
      <c r="F63" s="4380"/>
      <c r="G63" s="4445"/>
      <c r="H63" s="4446"/>
      <c r="I63" s="4445"/>
      <c r="J63" s="4446"/>
      <c r="K63" s="4445"/>
      <c r="L63" s="4446"/>
      <c r="M63" s="4445"/>
      <c r="N63" s="4446"/>
      <c r="O63" s="4445"/>
      <c r="P63" s="4446"/>
      <c r="Q63" s="4445"/>
      <c r="R63" s="4446"/>
      <c r="S63" s="4436"/>
      <c r="T63" s="4437"/>
      <c r="U63" s="4445"/>
      <c r="V63" s="4446"/>
      <c r="W63" s="4445"/>
      <c r="X63" s="4446"/>
      <c r="Y63" s="4410"/>
      <c r="Z63" s="4413"/>
      <c r="AA63" s="4410"/>
      <c r="AB63" s="4413"/>
      <c r="AC63" s="4410"/>
      <c r="AD63" s="4413"/>
      <c r="AE63" s="4368"/>
      <c r="AF63" s="4413"/>
      <c r="AG63" s="4368"/>
      <c r="AH63" s="4413"/>
      <c r="AI63" s="4368"/>
      <c r="AJ63" s="4413"/>
      <c r="AK63" s="4410"/>
      <c r="AL63" s="4413"/>
      <c r="AM63" s="4366"/>
      <c r="AN63" s="4367"/>
      <c r="AO63" s="4368"/>
      <c r="AP63" s="4415"/>
      <c r="AQ63" s="4372"/>
      <c r="AR63" s="4411"/>
      <c r="AS63" s="4411"/>
      <c r="AT63" s="4417"/>
      <c r="AU63" s="4411"/>
      <c r="AV63" s="4411"/>
      <c r="AW63" s="4417"/>
      <c r="AX63" s="4417"/>
      <c r="BU63" s="51"/>
      <c r="BV63" s="51"/>
      <c r="BW63" s="51"/>
      <c r="BX63" s="51"/>
      <c r="BY63" s="51"/>
      <c r="BZ63" s="51"/>
      <c r="CA63" s="51"/>
      <c r="CB63" s="51"/>
      <c r="CC63" s="51"/>
      <c r="CD63" s="51"/>
      <c r="CE63" s="51"/>
      <c r="CF63" s="51"/>
      <c r="CG63" s="51"/>
      <c r="CH63" s="51"/>
      <c r="CI63" s="51"/>
      <c r="CJ63" s="51"/>
      <c r="CK63" s="51"/>
      <c r="CL63" s="51"/>
      <c r="CM63" s="51"/>
    </row>
    <row r="64" spans="1:99" s="50" customFormat="1" ht="13.5" x14ac:dyDescent="0.25">
      <c r="A64" s="3638"/>
      <c r="B64" s="3652"/>
      <c r="C64" s="4447" t="s">
        <v>36</v>
      </c>
      <c r="D64" s="4380"/>
      <c r="E64" s="4334"/>
      <c r="F64" s="4380"/>
      <c r="G64" s="4448"/>
      <c r="H64" s="4449"/>
      <c r="I64" s="4449"/>
      <c r="J64" s="4449"/>
      <c r="K64" s="4449"/>
      <c r="L64" s="4449"/>
      <c r="M64" s="4449"/>
      <c r="N64" s="4449"/>
      <c r="O64" s="4449"/>
      <c r="P64" s="4449"/>
      <c r="Q64" s="4449"/>
      <c r="R64" s="4449"/>
      <c r="S64" s="4449"/>
      <c r="T64" s="4449"/>
      <c r="U64" s="4449"/>
      <c r="V64" s="4449"/>
      <c r="W64" s="4449"/>
      <c r="X64" s="4450"/>
      <c r="Y64" s="4384">
        <f>SUM(Y61:Y63)</f>
        <v>0</v>
      </c>
      <c r="Z64" s="4385">
        <f t="shared" ref="Z64:AX64" si="5">SUM(Z61:Z63)</f>
        <v>0</v>
      </c>
      <c r="AA64" s="4384">
        <f t="shared" si="5"/>
        <v>0</v>
      </c>
      <c r="AB64" s="4385">
        <f t="shared" si="5"/>
        <v>0</v>
      </c>
      <c r="AC64" s="4384">
        <f t="shared" si="5"/>
        <v>0</v>
      </c>
      <c r="AD64" s="4431">
        <f t="shared" si="5"/>
        <v>0</v>
      </c>
      <c r="AE64" s="4386">
        <f t="shared" si="5"/>
        <v>0</v>
      </c>
      <c r="AF64" s="4431">
        <f t="shared" si="5"/>
        <v>0</v>
      </c>
      <c r="AG64" s="4386">
        <f t="shared" si="5"/>
        <v>0</v>
      </c>
      <c r="AH64" s="4431">
        <f t="shared" si="5"/>
        <v>0</v>
      </c>
      <c r="AI64" s="4386">
        <f t="shared" si="5"/>
        <v>0</v>
      </c>
      <c r="AJ64" s="4385">
        <f t="shared" si="5"/>
        <v>0</v>
      </c>
      <c r="AK64" s="4384">
        <f t="shared" si="5"/>
        <v>0</v>
      </c>
      <c r="AL64" s="4385">
        <f t="shared" si="5"/>
        <v>0</v>
      </c>
      <c r="AM64" s="4384">
        <f t="shared" si="5"/>
        <v>0</v>
      </c>
      <c r="AN64" s="4431">
        <f t="shared" si="5"/>
        <v>0</v>
      </c>
      <c r="AO64" s="4386">
        <f t="shared" si="5"/>
        <v>0</v>
      </c>
      <c r="AP64" s="4387">
        <f t="shared" si="5"/>
        <v>0</v>
      </c>
      <c r="AQ64" s="4451">
        <f t="shared" si="5"/>
        <v>0</v>
      </c>
      <c r="AR64" s="4385">
        <f t="shared" si="5"/>
        <v>0</v>
      </c>
      <c r="AS64" s="4385">
        <f t="shared" si="5"/>
        <v>0</v>
      </c>
      <c r="AT64" s="4388">
        <f t="shared" si="5"/>
        <v>0</v>
      </c>
      <c r="AU64" s="4385">
        <f t="shared" si="5"/>
        <v>0</v>
      </c>
      <c r="AV64" s="4385">
        <f t="shared" si="5"/>
        <v>0</v>
      </c>
      <c r="AW64" s="4388">
        <f t="shared" si="5"/>
        <v>0</v>
      </c>
      <c r="AX64" s="4388">
        <f t="shared" si="5"/>
        <v>0</v>
      </c>
      <c r="BU64" s="51"/>
      <c r="BV64" s="51"/>
      <c r="BW64" s="51"/>
      <c r="BX64" s="51"/>
      <c r="BY64" s="51"/>
      <c r="BZ64" s="51"/>
      <c r="CA64" s="51"/>
      <c r="CB64" s="51"/>
      <c r="CC64" s="51"/>
      <c r="CD64" s="51"/>
      <c r="CE64" s="51"/>
      <c r="CF64" s="51"/>
      <c r="CG64" s="51"/>
      <c r="CH64" s="51"/>
      <c r="CI64" s="51"/>
      <c r="CJ64" s="51"/>
      <c r="CK64" s="51"/>
      <c r="CL64" s="51"/>
      <c r="CM64" s="51"/>
    </row>
    <row r="65" spans="1:97" s="50" customFormat="1" ht="13.5" x14ac:dyDescent="0.25">
      <c r="A65" s="4298" t="s">
        <v>2390</v>
      </c>
      <c r="B65" s="4452"/>
      <c r="C65" s="4452"/>
      <c r="D65" s="4453"/>
      <c r="E65" s="4453"/>
      <c r="F65" s="4453"/>
      <c r="G65" s="4453"/>
      <c r="H65" s="4453"/>
      <c r="I65" s="4453"/>
      <c r="J65" s="4453"/>
      <c r="K65" s="4453"/>
      <c r="L65" s="4453"/>
      <c r="M65" s="4453"/>
      <c r="N65" s="4453"/>
      <c r="O65" s="4453"/>
      <c r="P65" s="4453"/>
      <c r="Q65" s="4453"/>
      <c r="R65" s="4453"/>
      <c r="S65" s="4453"/>
      <c r="T65" s="4453"/>
      <c r="U65" s="4453"/>
      <c r="V65" s="4453"/>
      <c r="W65" s="4453"/>
      <c r="X65" s="4453"/>
      <c r="Y65" s="4453"/>
      <c r="Z65" s="4453"/>
      <c r="AA65" s="4453"/>
      <c r="AB65" s="4453"/>
      <c r="AC65" s="4453"/>
      <c r="AD65" s="4453"/>
      <c r="AE65" s="4453"/>
      <c r="AF65" s="4453"/>
      <c r="AI65" s="4454"/>
      <c r="AJ65" s="4454"/>
      <c r="AK65" s="4454"/>
      <c r="AL65" s="4454"/>
      <c r="AM65" s="4454"/>
      <c r="AN65" s="4454"/>
      <c r="AO65" s="4454"/>
      <c r="AP65" s="4454"/>
      <c r="AQ65" s="4454"/>
      <c r="AR65" s="4454"/>
      <c r="BT65" s="51"/>
      <c r="BU65" s="51"/>
      <c r="BV65" s="51"/>
      <c r="BW65" s="51"/>
      <c r="BX65" s="51"/>
      <c r="BY65" s="51"/>
      <c r="BZ65" s="51"/>
      <c r="CA65" s="51"/>
      <c r="CB65" s="51"/>
      <c r="CC65" s="51"/>
      <c r="CD65" s="51"/>
      <c r="CE65" s="51"/>
      <c r="CF65" s="51"/>
      <c r="CG65" s="51"/>
      <c r="CH65" s="51"/>
      <c r="CI65" s="51"/>
      <c r="CJ65" s="51"/>
      <c r="CK65" s="51"/>
      <c r="CL65" s="51"/>
    </row>
    <row r="66" spans="1:97" s="50" customFormat="1" ht="50.25" customHeight="1" x14ac:dyDescent="0.25">
      <c r="A66" s="4455" t="s">
        <v>2391</v>
      </c>
      <c r="B66" s="4456"/>
      <c r="C66" s="4457"/>
      <c r="D66" s="4458" t="s">
        <v>36</v>
      </c>
      <c r="E66" s="4458" t="s">
        <v>104</v>
      </c>
      <c r="F66" s="3505" t="s">
        <v>2392</v>
      </c>
      <c r="G66" s="4284" t="s">
        <v>2330</v>
      </c>
      <c r="H66" s="4459" t="s">
        <v>478</v>
      </c>
      <c r="I66" s="4459" t="s">
        <v>2393</v>
      </c>
      <c r="J66" s="3517" t="s">
        <v>11</v>
      </c>
      <c r="BS66" s="51"/>
      <c r="BT66" s="51"/>
      <c r="BU66" s="51"/>
      <c r="BV66" s="51"/>
      <c r="BW66" s="51"/>
      <c r="BX66" s="51"/>
      <c r="BY66" s="51"/>
      <c r="BZ66" s="51"/>
      <c r="CA66" s="51"/>
      <c r="CB66" s="51"/>
      <c r="CC66" s="51"/>
      <c r="CD66" s="51"/>
      <c r="CE66" s="51"/>
      <c r="CF66" s="51"/>
      <c r="CG66" s="51"/>
      <c r="CH66" s="51"/>
      <c r="CI66" s="51"/>
      <c r="CJ66" s="51"/>
      <c r="CK66" s="51"/>
    </row>
    <row r="67" spans="1:97" s="50" customFormat="1" ht="28.5" customHeight="1" x14ac:dyDescent="0.25">
      <c r="A67" s="3534" t="s">
        <v>2394</v>
      </c>
      <c r="B67" s="4252"/>
      <c r="C67" s="3535"/>
      <c r="D67" s="4460"/>
      <c r="E67" s="4460"/>
      <c r="F67" s="4460"/>
      <c r="G67" s="4460"/>
      <c r="H67" s="4460"/>
      <c r="I67" s="4460"/>
      <c r="J67" s="4460"/>
      <c r="BS67" s="51"/>
      <c r="BT67" s="51"/>
      <c r="BU67" s="51"/>
      <c r="BV67" s="51"/>
      <c r="BW67" s="51"/>
      <c r="BX67" s="51"/>
      <c r="BY67" s="51"/>
      <c r="BZ67" s="51"/>
      <c r="CA67" s="51"/>
      <c r="CB67" s="51"/>
      <c r="CC67" s="51"/>
      <c r="CD67" s="51"/>
      <c r="CE67" s="51"/>
      <c r="CF67" s="51"/>
      <c r="CG67" s="51"/>
      <c r="CH67" s="51"/>
      <c r="CI67" s="51"/>
      <c r="CJ67" s="51"/>
      <c r="CK67" s="51"/>
    </row>
    <row r="68" spans="1:97" s="50" customFormat="1" ht="15" customHeight="1" x14ac:dyDescent="0.25">
      <c r="A68" s="3515" t="s">
        <v>2395</v>
      </c>
      <c r="B68" s="4461" t="s">
        <v>2396</v>
      </c>
      <c r="C68" s="4462"/>
      <c r="D68" s="4463"/>
      <c r="E68" s="4463"/>
      <c r="F68" s="4463"/>
      <c r="G68" s="4463"/>
      <c r="H68" s="4463"/>
      <c r="I68" s="4463"/>
      <c r="J68" s="4463"/>
      <c r="BU68" s="51"/>
      <c r="BV68" s="51"/>
      <c r="BW68" s="51"/>
      <c r="BX68" s="51"/>
      <c r="BY68" s="51"/>
      <c r="BZ68" s="51"/>
      <c r="CA68" s="51"/>
      <c r="CB68" s="51"/>
      <c r="CC68" s="51"/>
      <c r="CD68" s="51">
        <v>0</v>
      </c>
      <c r="CE68" s="51"/>
      <c r="CF68" s="51"/>
      <c r="CG68" s="51"/>
      <c r="CH68" s="51"/>
      <c r="CI68" s="51"/>
      <c r="CJ68" s="51"/>
      <c r="CK68" s="51"/>
      <c r="CL68" s="51"/>
      <c r="CM68" s="51"/>
    </row>
    <row r="69" spans="1:97" s="50" customFormat="1" ht="15" customHeight="1" x14ac:dyDescent="0.25">
      <c r="A69" s="3635"/>
      <c r="B69" s="4464" t="s">
        <v>2397</v>
      </c>
      <c r="C69" s="4465"/>
      <c r="D69" s="4466"/>
      <c r="E69" s="4466"/>
      <c r="F69" s="4466"/>
      <c r="G69" s="4466"/>
      <c r="H69" s="4466"/>
      <c r="I69" s="4466"/>
      <c r="J69" s="4466"/>
      <c r="BU69" s="51"/>
      <c r="BV69" s="51"/>
      <c r="BW69" s="51"/>
      <c r="BX69" s="51"/>
      <c r="BY69" s="51"/>
      <c r="BZ69" s="51"/>
      <c r="CA69" s="51"/>
      <c r="CB69" s="51"/>
      <c r="CC69" s="51"/>
      <c r="CD69" s="51">
        <v>0</v>
      </c>
      <c r="CE69" s="51"/>
      <c r="CF69" s="51"/>
      <c r="CG69" s="51"/>
      <c r="CH69" s="51"/>
      <c r="CI69" s="51"/>
      <c r="CJ69" s="51"/>
      <c r="CK69" s="51"/>
      <c r="CL69" s="51"/>
      <c r="CM69" s="51"/>
    </row>
    <row r="70" spans="1:97" s="50" customFormat="1" ht="15" customHeight="1" x14ac:dyDescent="0.25">
      <c r="A70" s="3000" t="s">
        <v>2398</v>
      </c>
      <c r="B70" s="4467"/>
      <c r="C70" s="3001"/>
      <c r="D70" s="4468"/>
      <c r="E70" s="4468"/>
      <c r="F70" s="4468"/>
      <c r="G70" s="4468"/>
      <c r="H70" s="4468"/>
      <c r="I70" s="4468"/>
      <c r="J70" s="4468"/>
      <c r="BU70" s="51"/>
      <c r="BV70" s="51"/>
      <c r="BW70" s="51"/>
      <c r="BX70" s="51"/>
      <c r="BY70" s="51"/>
      <c r="BZ70" s="51"/>
      <c r="CA70" s="51"/>
      <c r="CB70" s="51"/>
      <c r="CC70" s="51"/>
      <c r="CD70" s="51">
        <v>0</v>
      </c>
      <c r="CE70" s="51"/>
      <c r="CF70" s="51"/>
      <c r="CG70" s="51"/>
      <c r="CH70" s="51"/>
      <c r="CI70" s="51"/>
      <c r="CJ70" s="51"/>
      <c r="CK70" s="51"/>
      <c r="CL70" s="51"/>
      <c r="CM70" s="51"/>
    </row>
    <row r="71" spans="1:97" s="50" customFormat="1" ht="15" customHeight="1" x14ac:dyDescent="0.25">
      <c r="A71" s="3000" t="s">
        <v>2399</v>
      </c>
      <c r="B71" s="4467"/>
      <c r="C71" s="3001"/>
      <c r="D71" s="4466"/>
      <c r="E71" s="4466"/>
      <c r="F71" s="4466"/>
      <c r="G71" s="4466"/>
      <c r="H71" s="4466"/>
      <c r="I71" s="4466"/>
      <c r="J71" s="4466"/>
      <c r="BU71" s="51"/>
      <c r="BV71" s="51"/>
      <c r="BW71" s="51"/>
      <c r="BX71" s="51"/>
      <c r="BY71" s="51"/>
      <c r="BZ71" s="51"/>
      <c r="CA71" s="51"/>
      <c r="CB71" s="51"/>
      <c r="CC71" s="51"/>
      <c r="CD71" s="51"/>
      <c r="CE71" s="51"/>
      <c r="CF71" s="51"/>
      <c r="CG71" s="51"/>
      <c r="CH71" s="51"/>
      <c r="CI71" s="51"/>
      <c r="CJ71" s="51"/>
      <c r="CK71" s="51"/>
      <c r="CL71" s="51"/>
      <c r="CM71" s="51"/>
    </row>
    <row r="72" spans="1:97" s="50" customFormat="1" ht="14.25" customHeight="1" x14ac:dyDescent="0.25">
      <c r="A72" s="3000" t="s">
        <v>2400</v>
      </c>
      <c r="B72" s="4467"/>
      <c r="C72" s="3001"/>
      <c r="D72" s="4469"/>
      <c r="E72" s="4469"/>
      <c r="F72" s="4469"/>
      <c r="G72" s="4469"/>
      <c r="H72" s="4469"/>
      <c r="I72" s="4469"/>
      <c r="J72" s="4469"/>
      <c r="BU72" s="51"/>
      <c r="BV72" s="51"/>
      <c r="BW72" s="51"/>
      <c r="BX72" s="51"/>
      <c r="BY72" s="51"/>
      <c r="BZ72" s="51"/>
      <c r="CA72" s="51"/>
      <c r="CB72" s="51"/>
      <c r="CC72" s="51"/>
      <c r="CD72" s="51">
        <v>0</v>
      </c>
      <c r="CE72" s="51"/>
      <c r="CF72" s="51"/>
      <c r="CG72" s="51"/>
      <c r="CH72" s="51"/>
      <c r="CI72" s="51"/>
      <c r="CJ72" s="51"/>
      <c r="CK72" s="51"/>
      <c r="CL72" s="51"/>
      <c r="CM72" s="51"/>
    </row>
    <row r="73" spans="1:97" s="204" customFormat="1" ht="20" customHeight="1" x14ac:dyDescent="0.25">
      <c r="A73" s="4470" t="s">
        <v>2401</v>
      </c>
      <c r="B73" s="4471"/>
      <c r="C73" s="4472"/>
      <c r="D73" s="4468"/>
      <c r="E73" s="4468"/>
      <c r="F73" s="4473"/>
      <c r="G73" s="4474"/>
      <c r="H73" s="4474"/>
      <c r="I73" s="4474"/>
      <c r="J73" s="4474"/>
      <c r="K73" s="1606"/>
      <c r="L73" s="1606"/>
      <c r="M73" s="1606"/>
      <c r="N73" s="1606"/>
      <c r="O73" s="1606"/>
      <c r="P73" s="1606"/>
      <c r="BU73" s="205"/>
      <c r="BV73" s="205"/>
      <c r="BW73" s="205"/>
      <c r="BX73" s="205"/>
      <c r="BY73" s="205"/>
      <c r="BZ73" s="204" t="str">
        <f>IF(CG73=1,"* Las Interconsultas de Gestantes NO DEBEN ser mayor al Total de Interconsultas. ","")</f>
        <v/>
      </c>
      <c r="CA73" s="204" t="str">
        <f>IF(CH73=1,"* Las Interconsultas de Pacientes de 60 años NO DEBEN ser mayor al Total de Interconsultas. ","")</f>
        <v/>
      </c>
      <c r="CB73" s="204" t="str">
        <f>IF(CI73=1,"* Las Interconsultas de Usuarios en situación de Discapacidad NO DEBEN ser mayor al Total de Interconsultas. ","")</f>
        <v/>
      </c>
      <c r="CC73" s="204" t="str">
        <f>IF(CJ73=1,"* Las Interconsultas de Niños, Niñas, Adolescentes y Jóvenes Red SENAME NO DEBEN ser mayor al Total de Interconsultas. ","")</f>
        <v/>
      </c>
      <c r="CD73" s="204" t="str">
        <f>IF(CK73=1,"* Las Interconsultas de Migrantes NO DEBEN ser mayor al Total de Interconsultas. ","")</f>
        <v/>
      </c>
      <c r="CG73" s="204">
        <f>IF($B73&lt;C73,1,0)</f>
        <v>0</v>
      </c>
      <c r="CH73" s="204">
        <f>IF($B73&lt;D73,1,0)</f>
        <v>0</v>
      </c>
      <c r="CI73" s="204">
        <f>IF($B73&lt;E73,1,0)</f>
        <v>0</v>
      </c>
      <c r="CJ73" s="204">
        <f>IF($B73&lt;F73,1,0)</f>
        <v>0</v>
      </c>
      <c r="CK73" s="204">
        <f>IF($B73&lt;H73,1,0)</f>
        <v>0</v>
      </c>
      <c r="CL73" s="205"/>
      <c r="CM73" s="205"/>
      <c r="CN73" s="205"/>
      <c r="CO73" s="205"/>
      <c r="CP73" s="205"/>
      <c r="CQ73" s="205"/>
      <c r="CR73" s="205"/>
      <c r="CS73" s="205"/>
    </row>
    <row r="74" spans="1:97" s="50" customFormat="1" ht="15" customHeight="1" x14ac:dyDescent="0.25">
      <c r="A74" s="3000" t="s">
        <v>2402</v>
      </c>
      <c r="B74" s="4467"/>
      <c r="C74" s="3001"/>
      <c r="D74" s="4468"/>
      <c r="E74" s="4468"/>
      <c r="F74" s="4468"/>
      <c r="G74" s="4468"/>
      <c r="H74" s="4468"/>
      <c r="I74" s="4468"/>
      <c r="J74" s="4468"/>
      <c r="BU74" s="51"/>
      <c r="BV74" s="51"/>
      <c r="BW74" s="51"/>
      <c r="BX74" s="51"/>
      <c r="BY74" s="51"/>
      <c r="BZ74" s="51"/>
      <c r="CA74" s="51"/>
      <c r="CB74" s="51"/>
      <c r="CC74" s="51"/>
      <c r="CD74" s="51">
        <v>0</v>
      </c>
      <c r="CE74" s="51"/>
      <c r="CF74" s="51"/>
      <c r="CG74" s="51"/>
      <c r="CH74" s="51"/>
      <c r="CI74" s="51"/>
      <c r="CJ74" s="51"/>
      <c r="CK74" s="51"/>
      <c r="CL74" s="51"/>
      <c r="CM74" s="51"/>
    </row>
    <row r="75" spans="1:97" s="50" customFormat="1" ht="14.25" customHeight="1" x14ac:dyDescent="0.25">
      <c r="A75" s="3000" t="s">
        <v>2403</v>
      </c>
      <c r="B75" s="4467"/>
      <c r="C75" s="3001"/>
      <c r="D75" s="4466"/>
      <c r="E75" s="4466"/>
      <c r="F75" s="4475"/>
      <c r="G75" s="4476"/>
      <c r="H75" s="4476"/>
      <c r="I75" s="4476"/>
      <c r="J75" s="4476"/>
      <c r="BU75" s="51"/>
      <c r="BV75" s="51"/>
      <c r="BW75" s="51"/>
      <c r="BX75" s="51"/>
      <c r="BY75" s="51"/>
      <c r="BZ75" s="51"/>
      <c r="CA75" s="51"/>
      <c r="CB75" s="51"/>
      <c r="CC75" s="51"/>
      <c r="CD75" s="51">
        <v>0</v>
      </c>
      <c r="CE75" s="51"/>
      <c r="CF75" s="51"/>
      <c r="CG75" s="51"/>
      <c r="CH75" s="51"/>
      <c r="CI75" s="51"/>
      <c r="CJ75" s="51"/>
      <c r="CK75" s="51"/>
      <c r="CL75" s="51"/>
      <c r="CM75" s="51"/>
    </row>
    <row r="76" spans="1:97" s="50" customFormat="1" ht="15" customHeight="1" x14ac:dyDescent="0.25">
      <c r="A76" s="3000" t="s">
        <v>2404</v>
      </c>
      <c r="B76" s="4467"/>
      <c r="C76" s="3001"/>
      <c r="D76" s="4466"/>
      <c r="E76" s="4466"/>
      <c r="F76" s="4475"/>
      <c r="G76" s="4476"/>
      <c r="H76" s="4476"/>
      <c r="I76" s="4476"/>
      <c r="J76" s="4476"/>
      <c r="BU76" s="51"/>
      <c r="BV76" s="51"/>
      <c r="BW76" s="51"/>
      <c r="BX76" s="51"/>
      <c r="BY76" s="51"/>
      <c r="BZ76" s="51"/>
      <c r="CA76" s="51"/>
      <c r="CB76" s="51"/>
      <c r="CC76" s="51"/>
      <c r="CD76" s="51">
        <v>0</v>
      </c>
      <c r="CE76" s="51"/>
      <c r="CF76" s="51"/>
      <c r="CG76" s="51"/>
      <c r="CH76" s="51"/>
      <c r="CI76" s="51"/>
      <c r="CJ76" s="51"/>
      <c r="CK76" s="51"/>
      <c r="CL76" s="51"/>
      <c r="CM76" s="51"/>
    </row>
    <row r="77" spans="1:97" s="50" customFormat="1" ht="14.25" customHeight="1" x14ac:dyDescent="0.25">
      <c r="A77" s="3005" t="s">
        <v>2405</v>
      </c>
      <c r="B77" s="4477"/>
      <c r="C77" s="3006"/>
      <c r="D77" s="4466"/>
      <c r="E77" s="4466"/>
      <c r="F77" s="4475"/>
      <c r="G77" s="4476"/>
      <c r="H77" s="4476"/>
      <c r="I77" s="4476"/>
      <c r="J77" s="4476"/>
      <c r="BU77" s="51"/>
      <c r="BV77" s="51"/>
      <c r="BW77" s="51"/>
      <c r="BX77" s="51"/>
      <c r="BY77" s="51"/>
      <c r="BZ77" s="51"/>
      <c r="CA77" s="51"/>
      <c r="CB77" s="51"/>
      <c r="CC77" s="51"/>
      <c r="CD77" s="51">
        <v>0</v>
      </c>
      <c r="CE77" s="51"/>
      <c r="CF77" s="51"/>
      <c r="CG77" s="51"/>
      <c r="CH77" s="51"/>
      <c r="CI77" s="51"/>
      <c r="CJ77" s="51"/>
      <c r="CK77" s="51"/>
      <c r="CL77" s="51"/>
      <c r="CM77" s="51"/>
    </row>
    <row r="78" spans="1:97" s="50" customFormat="1" ht="14.25" customHeight="1" x14ac:dyDescent="0.25">
      <c r="A78" s="3000" t="s">
        <v>2406</v>
      </c>
      <c r="B78" s="4467"/>
      <c r="C78" s="3001"/>
      <c r="D78" s="4478"/>
      <c r="E78" s="4478"/>
      <c r="F78" s="4479"/>
      <c r="G78" s="4480"/>
      <c r="H78" s="4480"/>
      <c r="I78" s="4480"/>
      <c r="J78" s="4480"/>
      <c r="BU78" s="51"/>
      <c r="BV78" s="51"/>
      <c r="BW78" s="51"/>
      <c r="BX78" s="51"/>
      <c r="BY78" s="51"/>
      <c r="BZ78" s="51"/>
      <c r="CA78" s="51"/>
      <c r="CB78" s="51"/>
      <c r="CC78" s="51"/>
      <c r="CD78" s="51"/>
      <c r="CE78" s="51"/>
      <c r="CF78" s="51"/>
      <c r="CG78" s="51"/>
      <c r="CH78" s="51"/>
      <c r="CI78" s="51"/>
      <c r="CJ78" s="51"/>
      <c r="CK78" s="51"/>
      <c r="CL78" s="51"/>
      <c r="CM78" s="51"/>
    </row>
    <row r="79" spans="1:97" s="50" customFormat="1" ht="14.25" customHeight="1" x14ac:dyDescent="0.25">
      <c r="A79" s="3545" t="s">
        <v>2407</v>
      </c>
      <c r="B79" s="4481"/>
      <c r="C79" s="4482"/>
      <c r="D79" s="4481"/>
      <c r="E79" s="4481"/>
      <c r="F79" s="4481"/>
      <c r="BT79" s="51"/>
      <c r="BU79" s="51"/>
      <c r="BV79" s="51"/>
      <c r="BW79" s="51"/>
      <c r="BX79" s="51"/>
      <c r="BY79" s="51"/>
      <c r="BZ79" s="51"/>
      <c r="CA79" s="51"/>
      <c r="CB79" s="51"/>
      <c r="CC79" s="51">
        <v>0</v>
      </c>
      <c r="CD79" s="51"/>
      <c r="CE79" s="51"/>
      <c r="CF79" s="51"/>
      <c r="CG79" s="51"/>
      <c r="CH79" s="51"/>
      <c r="CI79" s="51"/>
      <c r="CJ79" s="51"/>
      <c r="CK79" s="51"/>
      <c r="CL79" s="51"/>
    </row>
    <row r="80" spans="1:97" s="50" customFormat="1" ht="13.5" x14ac:dyDescent="0.25">
      <c r="A80" s="3515" t="s">
        <v>2408</v>
      </c>
      <c r="B80" s="4241"/>
      <c r="C80" s="3516"/>
      <c r="D80" s="4455" t="s">
        <v>2409</v>
      </c>
      <c r="E80" s="4456"/>
      <c r="F80" s="4457"/>
      <c r="BT80" s="51"/>
      <c r="BU80" s="51"/>
      <c r="BV80" s="51"/>
      <c r="BW80" s="51"/>
      <c r="BX80" s="51"/>
      <c r="BY80" s="51"/>
      <c r="BZ80" s="51"/>
      <c r="CA80" s="51"/>
      <c r="CB80" s="51"/>
      <c r="CC80" s="51"/>
      <c r="CD80" s="51"/>
      <c r="CE80" s="51"/>
      <c r="CF80" s="51"/>
      <c r="CG80" s="51"/>
      <c r="CH80" s="51"/>
      <c r="CI80" s="51"/>
      <c r="CJ80" s="51"/>
      <c r="CK80" s="51"/>
      <c r="CL80" s="51"/>
    </row>
    <row r="81" spans="1:116" s="50" customFormat="1" ht="13.5" x14ac:dyDescent="0.25">
      <c r="A81" s="3638"/>
      <c r="B81" s="3651"/>
      <c r="C81" s="3652"/>
      <c r="D81" s="4261" t="s">
        <v>36</v>
      </c>
      <c r="E81" s="4483" t="s">
        <v>34</v>
      </c>
      <c r="F81" s="4484" t="s">
        <v>35</v>
      </c>
      <c r="BT81" s="51"/>
      <c r="BU81" s="51"/>
      <c r="BV81" s="51"/>
      <c r="BW81" s="51"/>
      <c r="BX81" s="51"/>
      <c r="BY81" s="51"/>
      <c r="BZ81" s="51"/>
      <c r="CA81" s="51"/>
      <c r="CB81" s="51"/>
      <c r="CC81" s="51"/>
      <c r="CD81" s="51"/>
      <c r="CE81" s="51"/>
      <c r="CF81" s="51"/>
      <c r="CG81" s="51"/>
      <c r="CH81" s="51"/>
      <c r="CI81" s="51"/>
      <c r="CJ81" s="51"/>
      <c r="CK81" s="51"/>
      <c r="CL81" s="51"/>
    </row>
    <row r="82" spans="1:116" s="50" customFormat="1" ht="22.5" customHeight="1" x14ac:dyDescent="0.25">
      <c r="A82" s="4485" t="s">
        <v>2410</v>
      </c>
      <c r="B82" s="4486" t="s">
        <v>2411</v>
      </c>
      <c r="C82" s="4487"/>
      <c r="D82" s="509">
        <f>SUM(E82+F82)</f>
        <v>0</v>
      </c>
      <c r="E82" s="55"/>
      <c r="F82" s="1881"/>
      <c r="G82" s="51"/>
      <c r="BT82" s="51"/>
      <c r="BU82" s="51"/>
      <c r="BV82" s="51"/>
      <c r="BW82" s="51"/>
      <c r="BX82" s="51"/>
      <c r="BY82" s="51"/>
      <c r="BZ82" s="51"/>
      <c r="CA82" s="51"/>
      <c r="CB82" s="51"/>
      <c r="CC82" s="51"/>
      <c r="CD82" s="51"/>
      <c r="CE82" s="51"/>
      <c r="CF82" s="51"/>
      <c r="CG82" s="51"/>
      <c r="CH82" s="51"/>
      <c r="CI82" s="51"/>
      <c r="CJ82" s="51"/>
      <c r="CK82" s="51"/>
      <c r="CL82" s="51"/>
    </row>
    <row r="83" spans="1:116" s="50" customFormat="1" ht="15" customHeight="1" x14ac:dyDescent="0.25">
      <c r="A83" s="4488"/>
      <c r="B83" s="4489" t="s">
        <v>83</v>
      </c>
      <c r="C83" s="4490"/>
      <c r="D83" s="1239">
        <f>SUM(E83+F83)</f>
        <v>0</v>
      </c>
      <c r="E83" s="84"/>
      <c r="F83" s="83"/>
      <c r="G83" s="51"/>
      <c r="BT83" s="51"/>
      <c r="BU83" s="51"/>
      <c r="BV83" s="51"/>
      <c r="BW83" s="51"/>
      <c r="BX83" s="51"/>
      <c r="BY83" s="51"/>
      <c r="BZ83" s="51"/>
      <c r="CA83" s="51"/>
      <c r="CB83" s="51"/>
      <c r="CC83" s="51"/>
      <c r="CD83" s="51"/>
      <c r="CE83" s="51"/>
      <c r="CF83" s="51"/>
      <c r="CG83" s="51"/>
      <c r="CH83" s="51"/>
      <c r="CI83" s="51"/>
      <c r="CJ83" s="51"/>
      <c r="CK83" s="51"/>
      <c r="CL83" s="51"/>
    </row>
    <row r="84" spans="1:116" s="97" customFormat="1" ht="27.75" customHeight="1" x14ac:dyDescent="0.25">
      <c r="A84" s="4298" t="s">
        <v>2412</v>
      </c>
      <c r="B84" s="4491"/>
      <c r="C84" s="4491"/>
      <c r="D84" s="4491"/>
      <c r="E84" s="4492"/>
      <c r="F84" s="4492"/>
      <c r="BT84" s="98"/>
      <c r="BU84" s="98"/>
      <c r="BV84" s="98"/>
      <c r="BW84" s="98"/>
      <c r="BX84" s="98"/>
      <c r="BY84" s="98"/>
      <c r="BZ84" s="98"/>
      <c r="CA84" s="98"/>
      <c r="CB84" s="98"/>
      <c r="CC84" s="98"/>
      <c r="CD84" s="98"/>
      <c r="CE84" s="98"/>
      <c r="CF84" s="98"/>
      <c r="CG84" s="98"/>
      <c r="CH84" s="98"/>
      <c r="CI84" s="98"/>
      <c r="CJ84" s="98"/>
      <c r="CK84" s="98"/>
      <c r="CL84" s="98"/>
    </row>
    <row r="85" spans="1:116" s="50" customFormat="1" ht="21.75" customHeight="1" x14ac:dyDescent="0.25">
      <c r="A85" s="3515" t="s">
        <v>2413</v>
      </c>
      <c r="B85" s="4241"/>
      <c r="C85" s="3516"/>
      <c r="D85" s="4493" t="s">
        <v>36</v>
      </c>
      <c r="E85" s="4494"/>
      <c r="F85" s="4495"/>
      <c r="G85" s="3311" t="s">
        <v>9</v>
      </c>
      <c r="H85" s="3312"/>
      <c r="I85" s="3312"/>
      <c r="J85" s="3312"/>
      <c r="K85" s="3312"/>
      <c r="L85" s="3312"/>
      <c r="M85" s="3312"/>
      <c r="N85" s="3312"/>
      <c r="O85" s="3312"/>
      <c r="P85" s="3312"/>
      <c r="Q85" s="3312"/>
      <c r="R85" s="3312"/>
      <c r="S85" s="3312"/>
      <c r="T85" s="3312"/>
      <c r="U85" s="3312"/>
      <c r="V85" s="3312"/>
      <c r="W85" s="3312"/>
      <c r="X85" s="3312"/>
      <c r="Y85" s="3312"/>
      <c r="Z85" s="3312"/>
      <c r="AA85" s="3312"/>
      <c r="AB85" s="3312"/>
      <c r="AC85" s="3312"/>
      <c r="AD85" s="3312"/>
      <c r="AE85" s="3312"/>
      <c r="AF85" s="3312"/>
      <c r="AG85" s="3312"/>
      <c r="AH85" s="3312"/>
      <c r="AI85" s="3312"/>
      <c r="AJ85" s="3312"/>
      <c r="AK85" s="3312"/>
      <c r="AL85" s="3312"/>
      <c r="AM85" s="3312"/>
      <c r="AN85" s="3313"/>
      <c r="AO85" s="3314" t="s">
        <v>2328</v>
      </c>
      <c r="AP85" s="3596" t="s">
        <v>2414</v>
      </c>
      <c r="AQ85" s="4496" t="s">
        <v>178</v>
      </c>
      <c r="AR85" s="3596" t="s">
        <v>2415</v>
      </c>
      <c r="AS85" s="4245" t="s">
        <v>2348</v>
      </c>
      <c r="AT85" s="3596" t="s">
        <v>2330</v>
      </c>
      <c r="AU85" s="4245" t="s">
        <v>478</v>
      </c>
      <c r="AV85" s="4277" t="s">
        <v>2416</v>
      </c>
      <c r="AW85" s="3596" t="s">
        <v>2417</v>
      </c>
      <c r="CM85" s="51"/>
    </row>
    <row r="86" spans="1:116" s="50" customFormat="1" ht="31.5" customHeight="1" x14ac:dyDescent="0.25">
      <c r="A86" s="3635"/>
      <c r="B86" s="3650"/>
      <c r="C86" s="3526"/>
      <c r="D86" s="4497"/>
      <c r="E86" s="4498"/>
      <c r="F86" s="2155"/>
      <c r="G86" s="4499" t="s">
        <v>2418</v>
      </c>
      <c r="H86" s="4253"/>
      <c r="I86" s="3554" t="s">
        <v>2132</v>
      </c>
      <c r="J86" s="3555"/>
      <c r="K86" s="3554" t="s">
        <v>2334</v>
      </c>
      <c r="L86" s="3555"/>
      <c r="M86" s="3554" t="s">
        <v>2134</v>
      </c>
      <c r="N86" s="3555"/>
      <c r="O86" s="3554" t="s">
        <v>2135</v>
      </c>
      <c r="P86" s="3555"/>
      <c r="Q86" s="3554" t="s">
        <v>2136</v>
      </c>
      <c r="R86" s="3555"/>
      <c r="S86" s="3554" t="s">
        <v>2137</v>
      </c>
      <c r="T86" s="3555"/>
      <c r="U86" s="3554" t="s">
        <v>2335</v>
      </c>
      <c r="V86" s="3555"/>
      <c r="W86" s="3554" t="s">
        <v>230</v>
      </c>
      <c r="X86" s="3555"/>
      <c r="Y86" s="3554" t="s">
        <v>2063</v>
      </c>
      <c r="Z86" s="3555"/>
      <c r="AA86" s="3554" t="s">
        <v>2336</v>
      </c>
      <c r="AB86" s="4253"/>
      <c r="AC86" s="3554" t="s">
        <v>2337</v>
      </c>
      <c r="AD86" s="4253"/>
      <c r="AE86" s="3554" t="s">
        <v>2338</v>
      </c>
      <c r="AF86" s="4253"/>
      <c r="AG86" s="3554" t="s">
        <v>2339</v>
      </c>
      <c r="AH86" s="4253"/>
      <c r="AI86" s="3554" t="s">
        <v>2340</v>
      </c>
      <c r="AJ86" s="3555"/>
      <c r="AK86" s="3554" t="s">
        <v>2341</v>
      </c>
      <c r="AL86" s="3555"/>
      <c r="AM86" s="3554" t="s">
        <v>483</v>
      </c>
      <c r="AN86" s="3803"/>
      <c r="AO86" s="3319"/>
      <c r="AP86" s="3599"/>
      <c r="AQ86" s="4500"/>
      <c r="AR86" s="3599"/>
      <c r="AS86" s="4257"/>
      <c r="AT86" s="3599"/>
      <c r="AU86" s="4257"/>
      <c r="AV86" s="4277"/>
      <c r="AW86" s="3599"/>
      <c r="CM86" s="51"/>
    </row>
    <row r="87" spans="1:116" s="50" customFormat="1" ht="20.25" customHeight="1" x14ac:dyDescent="0.25">
      <c r="A87" s="3638"/>
      <c r="B87" s="3651"/>
      <c r="C87" s="3652"/>
      <c r="D87" s="3559" t="s">
        <v>33</v>
      </c>
      <c r="E87" s="4501" t="s">
        <v>34</v>
      </c>
      <c r="F87" s="4311" t="s">
        <v>35</v>
      </c>
      <c r="G87" s="3559" t="s">
        <v>34</v>
      </c>
      <c r="H87" s="4311" t="s">
        <v>35</v>
      </c>
      <c r="I87" s="3559" t="s">
        <v>34</v>
      </c>
      <c r="J87" s="4502" t="s">
        <v>35</v>
      </c>
      <c r="K87" s="3559" t="s">
        <v>34</v>
      </c>
      <c r="L87" s="4311" t="s">
        <v>35</v>
      </c>
      <c r="M87" s="3559" t="s">
        <v>34</v>
      </c>
      <c r="N87" s="4311" t="s">
        <v>35</v>
      </c>
      <c r="O87" s="4501" t="s">
        <v>34</v>
      </c>
      <c r="P87" s="4311" t="s">
        <v>35</v>
      </c>
      <c r="Q87" s="4501" t="s">
        <v>34</v>
      </c>
      <c r="R87" s="4311" t="s">
        <v>35</v>
      </c>
      <c r="S87" s="4501" t="s">
        <v>34</v>
      </c>
      <c r="T87" s="4311" t="s">
        <v>35</v>
      </c>
      <c r="U87" s="4501" t="s">
        <v>34</v>
      </c>
      <c r="V87" s="4311" t="s">
        <v>35</v>
      </c>
      <c r="W87" s="4501" t="s">
        <v>34</v>
      </c>
      <c r="X87" s="4311" t="s">
        <v>35</v>
      </c>
      <c r="Y87" s="4501" t="s">
        <v>34</v>
      </c>
      <c r="Z87" s="4311" t="s">
        <v>35</v>
      </c>
      <c r="AA87" s="4501" t="s">
        <v>34</v>
      </c>
      <c r="AB87" s="4311" t="s">
        <v>35</v>
      </c>
      <c r="AC87" s="4501" t="s">
        <v>34</v>
      </c>
      <c r="AD87" s="4311" t="s">
        <v>35</v>
      </c>
      <c r="AE87" s="4501" t="s">
        <v>34</v>
      </c>
      <c r="AF87" s="4311" t="s">
        <v>35</v>
      </c>
      <c r="AG87" s="4501" t="s">
        <v>34</v>
      </c>
      <c r="AH87" s="4311" t="s">
        <v>35</v>
      </c>
      <c r="AI87" s="4501" t="s">
        <v>34</v>
      </c>
      <c r="AJ87" s="4311" t="s">
        <v>35</v>
      </c>
      <c r="AK87" s="4501" t="s">
        <v>34</v>
      </c>
      <c r="AL87" s="4311" t="s">
        <v>35</v>
      </c>
      <c r="AM87" s="4501" t="s">
        <v>34</v>
      </c>
      <c r="AN87" s="4312" t="s">
        <v>35</v>
      </c>
      <c r="AO87" s="3727"/>
      <c r="AP87" s="3531"/>
      <c r="AQ87" s="4503"/>
      <c r="AR87" s="3531"/>
      <c r="AS87" s="4266"/>
      <c r="AT87" s="3531"/>
      <c r="AU87" s="4266"/>
      <c r="AV87" s="4277"/>
      <c r="AW87" s="3531"/>
      <c r="CM87" s="51"/>
    </row>
    <row r="88" spans="1:116" s="78" customFormat="1" ht="16.399999999999999" customHeight="1" x14ac:dyDescent="0.25">
      <c r="A88" s="4470" t="s">
        <v>2419</v>
      </c>
      <c r="B88" s="4471"/>
      <c r="C88" s="4472"/>
      <c r="D88" s="4504">
        <f>SUM(E88:F88)</f>
        <v>0</v>
      </c>
      <c r="E88" s="4189">
        <f>SUM(G88+I88+K88+M88+O88+Q88+S88+U88+W88+Y88+AA88+AC88+AE88+AG88+AI88+AK88+AM88)</f>
        <v>0</v>
      </c>
      <c r="F88" s="4190">
        <f>SUM(H88+J88+L88+N88+P88+R88+T88+V88+X88+Z88+AB88+AD88+AF88+AH88+AJ88+AL88+AN88)</f>
        <v>0</v>
      </c>
      <c r="G88" s="3342"/>
      <c r="H88" s="29"/>
      <c r="I88" s="3342"/>
      <c r="J88" s="111"/>
      <c r="K88" s="3342"/>
      <c r="L88" s="29"/>
      <c r="M88" s="3342"/>
      <c r="N88" s="29"/>
      <c r="O88" s="3447"/>
      <c r="P88" s="29"/>
      <c r="Q88" s="3447"/>
      <c r="R88" s="29"/>
      <c r="S88" s="3447"/>
      <c r="T88" s="29"/>
      <c r="U88" s="3447"/>
      <c r="V88" s="29"/>
      <c r="W88" s="3447"/>
      <c r="X88" s="29"/>
      <c r="Y88" s="3447"/>
      <c r="Z88" s="29"/>
      <c r="AA88" s="3447"/>
      <c r="AB88" s="29"/>
      <c r="AC88" s="3447"/>
      <c r="AD88" s="29"/>
      <c r="AE88" s="3447"/>
      <c r="AF88" s="29"/>
      <c r="AG88" s="3447"/>
      <c r="AH88" s="29"/>
      <c r="AI88" s="3447"/>
      <c r="AJ88" s="29"/>
      <c r="AK88" s="3447"/>
      <c r="AL88" s="29"/>
      <c r="AM88" s="3447"/>
      <c r="AN88" s="1343"/>
      <c r="AO88" s="3344"/>
      <c r="AP88" s="3446"/>
      <c r="AQ88" s="3446"/>
      <c r="AR88" s="3446"/>
      <c r="AS88" s="3446"/>
      <c r="AT88" s="3446"/>
      <c r="AU88" s="3446"/>
      <c r="AV88" s="3446"/>
      <c r="AW88" s="3446"/>
      <c r="CM88" s="4505"/>
      <c r="CN88" s="4505"/>
      <c r="CO88" s="4505"/>
      <c r="CP88" s="4505"/>
      <c r="CQ88" s="4505"/>
      <c r="CR88" s="4505"/>
      <c r="CS88" s="4505"/>
      <c r="CT88" s="4505"/>
      <c r="CU88" s="4505"/>
      <c r="CV88" s="4505"/>
      <c r="CW88" s="4505"/>
      <c r="CX88" s="4505"/>
      <c r="CY88" s="4505"/>
      <c r="CZ88" s="4505"/>
      <c r="DA88" s="4505"/>
      <c r="DB88" s="4505"/>
      <c r="DC88" s="4505"/>
      <c r="DD88" s="4505"/>
      <c r="DE88" s="4505"/>
      <c r="DF88" s="4505"/>
      <c r="DG88" s="4505"/>
      <c r="DH88" s="4505"/>
      <c r="DI88" s="4505"/>
      <c r="DJ88" s="4505"/>
      <c r="DK88" s="4505"/>
      <c r="DL88" s="4505"/>
    </row>
    <row r="89" spans="1:116" s="78" customFormat="1" ht="16.399999999999999" customHeight="1" x14ac:dyDescent="0.25">
      <c r="A89" s="4506" t="s">
        <v>2420</v>
      </c>
      <c r="B89" s="4507"/>
      <c r="C89" s="4508"/>
      <c r="D89" s="1484">
        <f t="shared" ref="D89:D141" si="6">SUM(E89:F89)</f>
        <v>0</v>
      </c>
      <c r="E89" s="4509">
        <f t="shared" ref="E89:F141" si="7">SUM(G89+I89+K89+M89+O89+Q89+S89+U89+W89+Y89+AA89+AC89+AE89+AG89+AI89+AK89+AM89)</f>
        <v>0</v>
      </c>
      <c r="F89" s="4510">
        <f t="shared" si="7"/>
        <v>0</v>
      </c>
      <c r="G89" s="35"/>
      <c r="H89" s="37"/>
      <c r="I89" s="35"/>
      <c r="J89" s="119"/>
      <c r="K89" s="35"/>
      <c r="L89" s="37"/>
      <c r="M89" s="35"/>
      <c r="N89" s="37"/>
      <c r="O89" s="117"/>
      <c r="P89" s="37"/>
      <c r="Q89" s="117"/>
      <c r="R89" s="37"/>
      <c r="S89" s="117"/>
      <c r="T89" s="37"/>
      <c r="U89" s="117"/>
      <c r="V89" s="37"/>
      <c r="W89" s="117"/>
      <c r="X89" s="37"/>
      <c r="Y89" s="117"/>
      <c r="Z89" s="37"/>
      <c r="AA89" s="117"/>
      <c r="AB89" s="37"/>
      <c r="AC89" s="117"/>
      <c r="AD89" s="37"/>
      <c r="AE89" s="117"/>
      <c r="AF89" s="37"/>
      <c r="AG89" s="117"/>
      <c r="AH89" s="37"/>
      <c r="AI89" s="117"/>
      <c r="AJ89" s="37"/>
      <c r="AK89" s="117"/>
      <c r="AL89" s="37"/>
      <c r="AM89" s="117"/>
      <c r="AN89" s="1306"/>
      <c r="AO89" s="36"/>
      <c r="AP89" s="36"/>
      <c r="AQ89" s="324"/>
      <c r="AR89" s="324"/>
      <c r="AS89" s="324"/>
      <c r="AT89" s="36"/>
      <c r="AU89" s="36"/>
      <c r="AV89" s="36"/>
      <c r="AW89" s="36"/>
      <c r="CM89" s="4505"/>
      <c r="CN89" s="4505"/>
      <c r="CO89" s="4505"/>
      <c r="CP89" s="4505"/>
      <c r="CQ89" s="4505"/>
      <c r="CR89" s="4505"/>
      <c r="CS89" s="4505"/>
      <c r="CT89" s="4505"/>
      <c r="CU89" s="4505"/>
      <c r="CV89" s="4505"/>
      <c r="CW89" s="4505"/>
      <c r="CX89" s="4505"/>
      <c r="CY89" s="4505"/>
      <c r="CZ89" s="4505"/>
      <c r="DA89" s="4505"/>
      <c r="DB89" s="4505"/>
      <c r="DC89" s="4505"/>
      <c r="DD89" s="4505"/>
      <c r="DE89" s="4505"/>
      <c r="DF89" s="4505"/>
      <c r="DG89" s="4505"/>
      <c r="DH89" s="4505"/>
      <c r="DI89" s="4505"/>
      <c r="DJ89" s="4505"/>
      <c r="DK89" s="4505"/>
      <c r="DL89" s="4505"/>
    </row>
    <row r="90" spans="1:116" s="78" customFormat="1" ht="16.399999999999999" customHeight="1" x14ac:dyDescent="0.25">
      <c r="A90" s="4511" t="s">
        <v>2421</v>
      </c>
      <c r="B90" s="4512"/>
      <c r="C90" s="4513"/>
      <c r="D90" s="1484">
        <f t="shared" si="6"/>
        <v>0</v>
      </c>
      <c r="E90" s="4509">
        <f t="shared" si="7"/>
        <v>0</v>
      </c>
      <c r="F90" s="4510">
        <f t="shared" si="7"/>
        <v>0</v>
      </c>
      <c r="G90" s="35"/>
      <c r="H90" s="1881"/>
      <c r="I90" s="55"/>
      <c r="J90" s="4514"/>
      <c r="K90" s="55"/>
      <c r="L90" s="37"/>
      <c r="M90" s="35"/>
      <c r="N90" s="37"/>
      <c r="O90" s="117"/>
      <c r="P90" s="37"/>
      <c r="Q90" s="117"/>
      <c r="R90" s="37"/>
      <c r="S90" s="117"/>
      <c r="T90" s="37"/>
      <c r="U90" s="117"/>
      <c r="V90" s="37"/>
      <c r="W90" s="117"/>
      <c r="X90" s="37"/>
      <c r="Y90" s="117"/>
      <c r="Z90" s="37"/>
      <c r="AA90" s="117"/>
      <c r="AB90" s="37"/>
      <c r="AC90" s="117"/>
      <c r="AD90" s="37"/>
      <c r="AE90" s="117"/>
      <c r="AF90" s="37"/>
      <c r="AG90" s="117"/>
      <c r="AH90" s="37"/>
      <c r="AI90" s="117"/>
      <c r="AJ90" s="37"/>
      <c r="AK90" s="117"/>
      <c r="AL90" s="37"/>
      <c r="AM90" s="117"/>
      <c r="AN90" s="1306"/>
      <c r="AO90" s="36"/>
      <c r="AP90" s="327"/>
      <c r="AQ90" s="188"/>
      <c r="AR90" s="188"/>
      <c r="AS90" s="188"/>
      <c r="AT90" s="327"/>
      <c r="AU90" s="327"/>
      <c r="AV90" s="327"/>
      <c r="AW90" s="327"/>
      <c r="CM90" s="4505"/>
      <c r="CN90" s="4505"/>
      <c r="CO90" s="4505"/>
      <c r="CP90" s="4505"/>
      <c r="CQ90" s="4505"/>
      <c r="CR90" s="4505"/>
      <c r="CS90" s="4505"/>
      <c r="CT90" s="4505"/>
      <c r="CU90" s="4505"/>
      <c r="CV90" s="4505"/>
      <c r="CW90" s="4505"/>
      <c r="CX90" s="4505"/>
      <c r="CY90" s="4505"/>
      <c r="CZ90" s="4505"/>
      <c r="DA90" s="4505"/>
      <c r="DB90" s="4505"/>
      <c r="DC90" s="4505"/>
      <c r="DD90" s="4505"/>
      <c r="DE90" s="4505"/>
      <c r="DF90" s="4505"/>
      <c r="DG90" s="4505"/>
      <c r="DH90" s="4505"/>
      <c r="DI90" s="4505"/>
      <c r="DJ90" s="4505"/>
      <c r="DK90" s="4505"/>
      <c r="DL90" s="4505"/>
    </row>
    <row r="91" spans="1:116" s="78" customFormat="1" ht="16.399999999999999" customHeight="1" x14ac:dyDescent="0.25">
      <c r="A91" s="4511" t="s">
        <v>2422</v>
      </c>
      <c r="B91" s="4512"/>
      <c r="C91" s="4513"/>
      <c r="D91" s="1484">
        <f t="shared" si="6"/>
        <v>0</v>
      </c>
      <c r="E91" s="4509">
        <f t="shared" si="7"/>
        <v>0</v>
      </c>
      <c r="F91" s="4510">
        <f t="shared" si="7"/>
        <v>0</v>
      </c>
      <c r="G91" s="35"/>
      <c r="H91" s="1881"/>
      <c r="I91" s="55"/>
      <c r="J91" s="4514"/>
      <c r="K91" s="55"/>
      <c r="L91" s="37"/>
      <c r="M91" s="35"/>
      <c r="N91" s="37"/>
      <c r="O91" s="117"/>
      <c r="P91" s="37"/>
      <c r="Q91" s="117"/>
      <c r="R91" s="37"/>
      <c r="S91" s="117"/>
      <c r="T91" s="37"/>
      <c r="U91" s="117"/>
      <c r="V91" s="37"/>
      <c r="W91" s="117"/>
      <c r="X91" s="37"/>
      <c r="Y91" s="117"/>
      <c r="Z91" s="37"/>
      <c r="AA91" s="117"/>
      <c r="AB91" s="37"/>
      <c r="AC91" s="117"/>
      <c r="AD91" s="37"/>
      <c r="AE91" s="117"/>
      <c r="AF91" s="37"/>
      <c r="AG91" s="117"/>
      <c r="AH91" s="37"/>
      <c r="AI91" s="117"/>
      <c r="AJ91" s="37"/>
      <c r="AK91" s="117"/>
      <c r="AL91" s="37"/>
      <c r="AM91" s="117"/>
      <c r="AN91" s="1306"/>
      <c r="AO91" s="36"/>
      <c r="AP91" s="327"/>
      <c r="AQ91" s="188"/>
      <c r="AR91" s="188"/>
      <c r="AS91" s="188"/>
      <c r="AT91" s="327"/>
      <c r="AU91" s="327"/>
      <c r="AV91" s="327"/>
      <c r="AW91" s="327"/>
      <c r="CM91" s="4505"/>
      <c r="CN91" s="4505"/>
      <c r="CO91" s="4505"/>
      <c r="CP91" s="4505"/>
      <c r="CQ91" s="4505"/>
      <c r="CR91" s="4505"/>
      <c r="CS91" s="4505"/>
      <c r="CT91" s="4505"/>
      <c r="CU91" s="4505"/>
      <c r="CV91" s="4505"/>
      <c r="CW91" s="4505"/>
      <c r="CX91" s="4505"/>
      <c r="CY91" s="4505"/>
      <c r="CZ91" s="4505"/>
      <c r="DA91" s="4505"/>
      <c r="DB91" s="4505"/>
      <c r="DC91" s="4505"/>
      <c r="DD91" s="4505"/>
      <c r="DE91" s="4505"/>
      <c r="DF91" s="4505"/>
      <c r="DG91" s="4505"/>
      <c r="DH91" s="4505"/>
      <c r="DI91" s="4505"/>
      <c r="DJ91" s="4505"/>
      <c r="DK91" s="4505"/>
      <c r="DL91" s="4505"/>
    </row>
    <row r="92" spans="1:116" s="78" customFormat="1" ht="16.399999999999999" customHeight="1" x14ac:dyDescent="0.25">
      <c r="A92" s="4506" t="s">
        <v>2423</v>
      </c>
      <c r="B92" s="4507"/>
      <c r="C92" s="4508"/>
      <c r="D92" s="1484">
        <f t="shared" si="6"/>
        <v>0</v>
      </c>
      <c r="E92" s="4509">
        <f t="shared" si="7"/>
        <v>0</v>
      </c>
      <c r="F92" s="4510">
        <f>SUM(H92+J92+L92+N92+P92+R92+T92+V92+X92+Z92+AB92+AD92+AF92+AH92+AJ92+AL92+AN92)</f>
        <v>0</v>
      </c>
      <c r="G92" s="35"/>
      <c r="H92" s="1881"/>
      <c r="I92" s="55"/>
      <c r="J92" s="4514"/>
      <c r="K92" s="55"/>
      <c r="L92" s="37"/>
      <c r="M92" s="35"/>
      <c r="N92" s="37"/>
      <c r="O92" s="117"/>
      <c r="P92" s="37"/>
      <c r="Q92" s="117"/>
      <c r="R92" s="37"/>
      <c r="S92" s="117"/>
      <c r="T92" s="37"/>
      <c r="U92" s="117"/>
      <c r="V92" s="37"/>
      <c r="W92" s="117"/>
      <c r="X92" s="37"/>
      <c r="Y92" s="117"/>
      <c r="Z92" s="37"/>
      <c r="AA92" s="117"/>
      <c r="AB92" s="37"/>
      <c r="AC92" s="117"/>
      <c r="AD92" s="37"/>
      <c r="AE92" s="117"/>
      <c r="AF92" s="37"/>
      <c r="AG92" s="117"/>
      <c r="AH92" s="37"/>
      <c r="AI92" s="117"/>
      <c r="AJ92" s="37"/>
      <c r="AK92" s="117"/>
      <c r="AL92" s="37"/>
      <c r="AM92" s="117"/>
      <c r="AN92" s="1306"/>
      <c r="AO92" s="36"/>
      <c r="AP92" s="327"/>
      <c r="AQ92" s="188"/>
      <c r="AR92" s="188"/>
      <c r="AS92" s="188"/>
      <c r="AT92" s="327"/>
      <c r="AU92" s="327"/>
      <c r="AV92" s="327"/>
      <c r="AW92" s="327"/>
      <c r="CM92" s="4505"/>
      <c r="CN92" s="4505"/>
      <c r="CO92" s="4505"/>
      <c r="CP92" s="4505"/>
      <c r="CQ92" s="4505"/>
      <c r="CR92" s="4505"/>
      <c r="CS92" s="4505"/>
      <c r="CT92" s="4505"/>
      <c r="CU92" s="4505"/>
      <c r="CV92" s="4505"/>
      <c r="CW92" s="4505"/>
      <c r="CX92" s="4505"/>
      <c r="CY92" s="4505"/>
      <c r="CZ92" s="4505"/>
      <c r="DA92" s="4505"/>
      <c r="DB92" s="4505"/>
      <c r="DC92" s="4505"/>
      <c r="DD92" s="4505"/>
      <c r="DE92" s="4505"/>
      <c r="DF92" s="4505"/>
      <c r="DG92" s="4505"/>
      <c r="DH92" s="4505"/>
      <c r="DI92" s="4505"/>
      <c r="DJ92" s="4505"/>
      <c r="DK92" s="4505"/>
      <c r="DL92" s="4505"/>
    </row>
    <row r="93" spans="1:116" s="78" customFormat="1" ht="16.399999999999999" customHeight="1" x14ac:dyDescent="0.25">
      <c r="A93" s="4511" t="s">
        <v>2424</v>
      </c>
      <c r="B93" s="4512"/>
      <c r="C93" s="4513"/>
      <c r="D93" s="1484">
        <f t="shared" si="6"/>
        <v>0</v>
      </c>
      <c r="E93" s="4509">
        <f>SUM(Y93+AA93+AC93+AE93+AG93+AI93+AK93+AM93)</f>
        <v>0</v>
      </c>
      <c r="F93" s="4510">
        <f>SUM(Z93+AB93+AD93+AF93+AH93+AJ93+AL93+AN93)</f>
        <v>0</v>
      </c>
      <c r="G93" s="3571"/>
      <c r="H93" s="3588"/>
      <c r="I93" s="3571"/>
      <c r="J93" s="4515"/>
      <c r="K93" s="3571"/>
      <c r="L93" s="3588"/>
      <c r="M93" s="3571"/>
      <c r="N93" s="3588"/>
      <c r="O93" s="4516"/>
      <c r="P93" s="3588"/>
      <c r="Q93" s="4516"/>
      <c r="R93" s="3588"/>
      <c r="S93" s="4516"/>
      <c r="T93" s="3588"/>
      <c r="U93" s="4516"/>
      <c r="V93" s="3588"/>
      <c r="W93" s="4516"/>
      <c r="X93" s="3588"/>
      <c r="Y93" s="117"/>
      <c r="Z93" s="37"/>
      <c r="AA93" s="117"/>
      <c r="AB93" s="37"/>
      <c r="AC93" s="117"/>
      <c r="AD93" s="37"/>
      <c r="AE93" s="117"/>
      <c r="AF93" s="37"/>
      <c r="AG93" s="117"/>
      <c r="AH93" s="37"/>
      <c r="AI93" s="117"/>
      <c r="AJ93" s="37"/>
      <c r="AK93" s="117"/>
      <c r="AL93" s="37"/>
      <c r="AM93" s="117"/>
      <c r="AN93" s="1306"/>
      <c r="AO93" s="4517"/>
      <c r="AP93" s="327"/>
      <c r="AQ93" s="188"/>
      <c r="AR93" s="188"/>
      <c r="AS93" s="188"/>
      <c r="AT93" s="327"/>
      <c r="AU93" s="327"/>
      <c r="AV93" s="327"/>
      <c r="AW93" s="327"/>
      <c r="CM93" s="4505"/>
      <c r="CN93" s="4505"/>
      <c r="CO93" s="4505"/>
      <c r="CP93" s="4505"/>
      <c r="CQ93" s="4505"/>
      <c r="CR93" s="4505"/>
      <c r="CS93" s="4505"/>
      <c r="CT93" s="4505"/>
      <c r="CU93" s="4505"/>
      <c r="CV93" s="4505"/>
      <c r="CW93" s="4505"/>
      <c r="CX93" s="4505"/>
      <c r="CY93" s="4505"/>
      <c r="CZ93" s="4505"/>
      <c r="DA93" s="4505"/>
      <c r="DB93" s="4505"/>
      <c r="DC93" s="4505"/>
      <c r="DD93" s="4505"/>
      <c r="DE93" s="4505"/>
      <c r="DF93" s="4505"/>
      <c r="DG93" s="4505"/>
      <c r="DH93" s="4505"/>
      <c r="DI93" s="4505"/>
      <c r="DJ93" s="4505"/>
      <c r="DK93" s="4505"/>
      <c r="DL93" s="4505"/>
    </row>
    <row r="94" spans="1:116" s="78" customFormat="1" ht="16.399999999999999" customHeight="1" x14ac:dyDescent="0.25">
      <c r="A94" s="4511" t="s">
        <v>2425</v>
      </c>
      <c r="B94" s="4512"/>
      <c r="C94" s="4513"/>
      <c r="D94" s="1484">
        <f t="shared" si="6"/>
        <v>0</v>
      </c>
      <c r="E94" s="4509">
        <f t="shared" si="7"/>
        <v>0</v>
      </c>
      <c r="F94" s="4510">
        <f t="shared" si="7"/>
        <v>0</v>
      </c>
      <c r="G94" s="35"/>
      <c r="H94" s="37"/>
      <c r="I94" s="35"/>
      <c r="J94" s="119"/>
      <c r="K94" s="35"/>
      <c r="L94" s="37"/>
      <c r="M94" s="35"/>
      <c r="N94" s="37"/>
      <c r="O94" s="117"/>
      <c r="P94" s="37"/>
      <c r="Q94" s="117"/>
      <c r="R94" s="37"/>
      <c r="S94" s="117"/>
      <c r="T94" s="37"/>
      <c r="U94" s="117"/>
      <c r="V94" s="37"/>
      <c r="W94" s="117"/>
      <c r="X94" s="37"/>
      <c r="Y94" s="117"/>
      <c r="Z94" s="37"/>
      <c r="AA94" s="117"/>
      <c r="AB94" s="37"/>
      <c r="AC94" s="117"/>
      <c r="AD94" s="37"/>
      <c r="AE94" s="117"/>
      <c r="AF94" s="37"/>
      <c r="AG94" s="117"/>
      <c r="AH94" s="37"/>
      <c r="AI94" s="117"/>
      <c r="AJ94" s="37"/>
      <c r="AK94" s="117"/>
      <c r="AL94" s="37"/>
      <c r="AM94" s="117"/>
      <c r="AN94" s="1306"/>
      <c r="AO94" s="36"/>
      <c r="AP94" s="36"/>
      <c r="AQ94" s="324"/>
      <c r="AR94" s="324"/>
      <c r="AS94" s="324"/>
      <c r="AT94" s="36"/>
      <c r="AU94" s="36"/>
      <c r="AV94" s="36"/>
      <c r="AW94" s="36"/>
      <c r="CM94" s="4505"/>
      <c r="CN94" s="4505"/>
      <c r="CO94" s="4505"/>
      <c r="CP94" s="4505"/>
      <c r="CQ94" s="4505"/>
      <c r="CR94" s="4505"/>
      <c r="CS94" s="4505"/>
      <c r="CT94" s="4505"/>
      <c r="CU94" s="4505"/>
      <c r="CV94" s="4505"/>
      <c r="CW94" s="4505"/>
      <c r="CX94" s="4505"/>
      <c r="CY94" s="4505"/>
      <c r="CZ94" s="4505"/>
      <c r="DA94" s="4505"/>
      <c r="DB94" s="4505"/>
      <c r="DC94" s="4505"/>
      <c r="DD94" s="4505"/>
      <c r="DE94" s="4505"/>
      <c r="DF94" s="4505"/>
      <c r="DG94" s="4505"/>
      <c r="DH94" s="4505"/>
      <c r="DI94" s="4505"/>
      <c r="DJ94" s="4505"/>
      <c r="DK94" s="4505"/>
      <c r="DL94" s="4505"/>
    </row>
    <row r="95" spans="1:116" s="50" customFormat="1" ht="14.25" customHeight="1" x14ac:dyDescent="0.25">
      <c r="A95" s="4511" t="s">
        <v>2426</v>
      </c>
      <c r="B95" s="4512"/>
      <c r="C95" s="4513"/>
      <c r="D95" s="1484">
        <f t="shared" si="6"/>
        <v>0</v>
      </c>
      <c r="E95" s="4509">
        <f t="shared" si="7"/>
        <v>0</v>
      </c>
      <c r="F95" s="4510">
        <f t="shared" si="7"/>
        <v>0</v>
      </c>
      <c r="G95" s="35"/>
      <c r="H95" s="37"/>
      <c r="I95" s="35"/>
      <c r="J95" s="119"/>
      <c r="K95" s="35"/>
      <c r="L95" s="37"/>
      <c r="M95" s="35"/>
      <c r="N95" s="37"/>
      <c r="O95" s="117"/>
      <c r="P95" s="37"/>
      <c r="Q95" s="117"/>
      <c r="R95" s="37"/>
      <c r="S95" s="117"/>
      <c r="T95" s="37"/>
      <c r="U95" s="117"/>
      <c r="V95" s="37"/>
      <c r="W95" s="117"/>
      <c r="X95" s="37"/>
      <c r="Y95" s="117"/>
      <c r="Z95" s="37"/>
      <c r="AA95" s="117"/>
      <c r="AB95" s="37"/>
      <c r="AC95" s="117"/>
      <c r="AD95" s="37"/>
      <c r="AE95" s="117"/>
      <c r="AF95" s="37"/>
      <c r="AG95" s="117"/>
      <c r="AH95" s="37"/>
      <c r="AI95" s="117"/>
      <c r="AJ95" s="37"/>
      <c r="AK95" s="117"/>
      <c r="AL95" s="37"/>
      <c r="AM95" s="117"/>
      <c r="AN95" s="1306"/>
      <c r="AO95" s="36"/>
      <c r="AP95" s="36"/>
      <c r="AQ95" s="324"/>
      <c r="AR95" s="324"/>
      <c r="AS95" s="324"/>
      <c r="AT95" s="36"/>
      <c r="AU95" s="36"/>
      <c r="AV95" s="36"/>
      <c r="AW95" s="36"/>
      <c r="CM95" s="51"/>
    </row>
    <row r="96" spans="1:116" s="50" customFormat="1" ht="14.25" customHeight="1" x14ac:dyDescent="0.25">
      <c r="A96" s="4511" t="s">
        <v>2427</v>
      </c>
      <c r="B96" s="4512"/>
      <c r="C96" s="4513"/>
      <c r="D96" s="1484">
        <f t="shared" si="6"/>
        <v>0</v>
      </c>
      <c r="E96" s="4509">
        <f t="shared" si="7"/>
        <v>0</v>
      </c>
      <c r="F96" s="4510">
        <f t="shared" si="7"/>
        <v>0</v>
      </c>
      <c r="G96" s="35"/>
      <c r="H96" s="1881"/>
      <c r="I96" s="55"/>
      <c r="J96" s="4514"/>
      <c r="K96" s="55"/>
      <c r="L96" s="37"/>
      <c r="M96" s="35"/>
      <c r="N96" s="37"/>
      <c r="O96" s="117"/>
      <c r="P96" s="37"/>
      <c r="Q96" s="117"/>
      <c r="R96" s="37"/>
      <c r="S96" s="117"/>
      <c r="T96" s="37"/>
      <c r="U96" s="117"/>
      <c r="V96" s="37"/>
      <c r="W96" s="117"/>
      <c r="X96" s="37"/>
      <c r="Y96" s="117"/>
      <c r="Z96" s="37"/>
      <c r="AA96" s="117"/>
      <c r="AB96" s="37"/>
      <c r="AC96" s="117"/>
      <c r="AD96" s="37"/>
      <c r="AE96" s="117"/>
      <c r="AF96" s="37"/>
      <c r="AG96" s="117"/>
      <c r="AH96" s="37"/>
      <c r="AI96" s="117"/>
      <c r="AJ96" s="37"/>
      <c r="AK96" s="117"/>
      <c r="AL96" s="37"/>
      <c r="AM96" s="117"/>
      <c r="AN96" s="1306"/>
      <c r="AO96" s="36"/>
      <c r="AP96" s="327"/>
      <c r="AQ96" s="188"/>
      <c r="AR96" s="188"/>
      <c r="AS96" s="188"/>
      <c r="AT96" s="327"/>
      <c r="AU96" s="327"/>
      <c r="AV96" s="327"/>
      <c r="AW96" s="327"/>
      <c r="CM96" s="51"/>
    </row>
    <row r="97" spans="1:91" s="50" customFormat="1" ht="14.25" customHeight="1" x14ac:dyDescent="0.25">
      <c r="A97" s="4511" t="s">
        <v>2428</v>
      </c>
      <c r="B97" s="4512"/>
      <c r="C97" s="4513"/>
      <c r="D97" s="1484">
        <f t="shared" si="6"/>
        <v>0</v>
      </c>
      <c r="E97" s="4509">
        <f>SUM(Y97+AA97+AC97+AE97+AG97+AI97+AK97+AM97)</f>
        <v>0</v>
      </c>
      <c r="F97" s="4510">
        <f>SUM(Z97+AB97+AD97+AF97+AH97+AJ97+AL97+AN97)</f>
        <v>0</v>
      </c>
      <c r="G97" s="3571"/>
      <c r="H97" s="3588"/>
      <c r="I97" s="3571"/>
      <c r="J97" s="4515"/>
      <c r="K97" s="3571"/>
      <c r="L97" s="3588"/>
      <c r="M97" s="3571"/>
      <c r="N97" s="3588"/>
      <c r="O97" s="4516"/>
      <c r="P97" s="3588"/>
      <c r="Q97" s="4516"/>
      <c r="R97" s="3588"/>
      <c r="S97" s="4516"/>
      <c r="T97" s="3588"/>
      <c r="U97" s="4516"/>
      <c r="V97" s="3588"/>
      <c r="W97" s="4516"/>
      <c r="X97" s="3588"/>
      <c r="Y97" s="117"/>
      <c r="Z97" s="37"/>
      <c r="AA97" s="117"/>
      <c r="AB97" s="37"/>
      <c r="AC97" s="117"/>
      <c r="AD97" s="37"/>
      <c r="AE97" s="117"/>
      <c r="AF97" s="37"/>
      <c r="AG97" s="117"/>
      <c r="AH97" s="37"/>
      <c r="AI97" s="117"/>
      <c r="AJ97" s="37"/>
      <c r="AK97" s="117"/>
      <c r="AL97" s="37"/>
      <c r="AM97" s="117"/>
      <c r="AN97" s="1306"/>
      <c r="AO97" s="4517"/>
      <c r="AP97" s="327"/>
      <c r="AQ97" s="188"/>
      <c r="AR97" s="188"/>
      <c r="AS97" s="188"/>
      <c r="AT97" s="327"/>
      <c r="AU97" s="327"/>
      <c r="AV97" s="327"/>
      <c r="AW97" s="327"/>
      <c r="CM97" s="51"/>
    </row>
    <row r="98" spans="1:91" s="50" customFormat="1" ht="14.25" customHeight="1" x14ac:dyDescent="0.25">
      <c r="A98" s="4511" t="s">
        <v>2429</v>
      </c>
      <c r="B98" s="4512"/>
      <c r="C98" s="4513"/>
      <c r="D98" s="1484">
        <f t="shared" si="6"/>
        <v>0</v>
      </c>
      <c r="E98" s="4509">
        <f>SUM(G98+I98+K98+M98+O98+Q98+S98+U98+W98+Y98)</f>
        <v>0</v>
      </c>
      <c r="F98" s="4510">
        <f>SUM(H98+J98+L98+N98+P98+R98+T98+V98+X98+Z98)</f>
        <v>0</v>
      </c>
      <c r="G98" s="35"/>
      <c r="H98" s="37"/>
      <c r="I98" s="35"/>
      <c r="J98" s="119"/>
      <c r="K98" s="55"/>
      <c r="L98" s="37"/>
      <c r="M98" s="35"/>
      <c r="N98" s="37"/>
      <c r="O98" s="117"/>
      <c r="P98" s="37"/>
      <c r="Q98" s="117"/>
      <c r="R98" s="37"/>
      <c r="S98" s="117"/>
      <c r="T98" s="37"/>
      <c r="U98" s="117"/>
      <c r="V98" s="37"/>
      <c r="W98" s="117"/>
      <c r="X98" s="37"/>
      <c r="Y98" s="117"/>
      <c r="Z98" s="37"/>
      <c r="AA98" s="4516"/>
      <c r="AB98" s="3588"/>
      <c r="AC98" s="4516"/>
      <c r="AD98" s="3588"/>
      <c r="AE98" s="4516"/>
      <c r="AF98" s="3588"/>
      <c r="AG98" s="4516"/>
      <c r="AH98" s="3588"/>
      <c r="AI98" s="4516"/>
      <c r="AJ98" s="3588"/>
      <c r="AK98" s="4516"/>
      <c r="AL98" s="3588"/>
      <c r="AM98" s="4516"/>
      <c r="AN98" s="4518"/>
      <c r="AO98" s="36"/>
      <c r="AP98" s="36"/>
      <c r="AQ98" s="324"/>
      <c r="AR98" s="4519"/>
      <c r="AS98" s="324"/>
      <c r="AT98" s="36"/>
      <c r="AU98" s="36"/>
      <c r="AV98" s="36"/>
      <c r="AW98" s="36"/>
      <c r="CM98" s="51"/>
    </row>
    <row r="99" spans="1:91" s="50" customFormat="1" ht="15" customHeight="1" x14ac:dyDescent="0.25">
      <c r="A99" s="4511" t="s">
        <v>2430</v>
      </c>
      <c r="B99" s="4512"/>
      <c r="C99" s="4513"/>
      <c r="D99" s="1484">
        <f t="shared" si="6"/>
        <v>0</v>
      </c>
      <c r="E99" s="4509">
        <f t="shared" si="7"/>
        <v>0</v>
      </c>
      <c r="F99" s="4510">
        <f t="shared" si="7"/>
        <v>0</v>
      </c>
      <c r="G99" s="35"/>
      <c r="H99" s="37"/>
      <c r="I99" s="35"/>
      <c r="J99" s="119"/>
      <c r="K99" s="55"/>
      <c r="L99" s="37"/>
      <c r="M99" s="35"/>
      <c r="N99" s="37"/>
      <c r="O99" s="117"/>
      <c r="P99" s="37"/>
      <c r="Q99" s="117"/>
      <c r="R99" s="37"/>
      <c r="S99" s="117"/>
      <c r="T99" s="37"/>
      <c r="U99" s="117"/>
      <c r="V99" s="37"/>
      <c r="W99" s="117"/>
      <c r="X99" s="37"/>
      <c r="Y99" s="117"/>
      <c r="Z99" s="37"/>
      <c r="AA99" s="117"/>
      <c r="AB99" s="37"/>
      <c r="AC99" s="117"/>
      <c r="AD99" s="37"/>
      <c r="AE99" s="117"/>
      <c r="AF99" s="37"/>
      <c r="AG99" s="117"/>
      <c r="AH99" s="37"/>
      <c r="AI99" s="117"/>
      <c r="AJ99" s="37"/>
      <c r="AK99" s="117"/>
      <c r="AL99" s="37"/>
      <c r="AM99" s="117"/>
      <c r="AN99" s="1306"/>
      <c r="AO99" s="36"/>
      <c r="AP99" s="36"/>
      <c r="AQ99" s="324"/>
      <c r="AR99" s="188"/>
      <c r="AS99" s="324"/>
      <c r="AT99" s="36"/>
      <c r="AU99" s="36"/>
      <c r="AV99" s="36"/>
      <c r="AW99" s="36"/>
      <c r="CM99" s="51"/>
    </row>
    <row r="100" spans="1:91" s="50" customFormat="1" ht="15" customHeight="1" x14ac:dyDescent="0.25">
      <c r="A100" s="4511" t="s">
        <v>2431</v>
      </c>
      <c r="B100" s="4512"/>
      <c r="C100" s="4513"/>
      <c r="D100" s="1484">
        <f t="shared" si="6"/>
        <v>0</v>
      </c>
      <c r="E100" s="4509">
        <f t="shared" si="7"/>
        <v>0</v>
      </c>
      <c r="F100" s="4510">
        <f t="shared" si="7"/>
        <v>0</v>
      </c>
      <c r="G100" s="35"/>
      <c r="H100" s="37"/>
      <c r="I100" s="35"/>
      <c r="J100" s="119"/>
      <c r="K100" s="55"/>
      <c r="L100" s="37"/>
      <c r="M100" s="35"/>
      <c r="N100" s="37"/>
      <c r="O100" s="117"/>
      <c r="P100" s="37"/>
      <c r="Q100" s="117"/>
      <c r="R100" s="37"/>
      <c r="S100" s="117"/>
      <c r="T100" s="37"/>
      <c r="U100" s="117"/>
      <c r="V100" s="37"/>
      <c r="W100" s="117"/>
      <c r="X100" s="37"/>
      <c r="Y100" s="117"/>
      <c r="Z100" s="37"/>
      <c r="AA100" s="117"/>
      <c r="AB100" s="37"/>
      <c r="AC100" s="117"/>
      <c r="AD100" s="37"/>
      <c r="AE100" s="117"/>
      <c r="AF100" s="37"/>
      <c r="AG100" s="117"/>
      <c r="AH100" s="37"/>
      <c r="AI100" s="117"/>
      <c r="AJ100" s="37"/>
      <c r="AK100" s="117"/>
      <c r="AL100" s="37"/>
      <c r="AM100" s="117"/>
      <c r="AN100" s="1306"/>
      <c r="AO100" s="36"/>
      <c r="AP100" s="36"/>
      <c r="AQ100" s="324"/>
      <c r="AR100" s="188"/>
      <c r="AS100" s="324"/>
      <c r="AT100" s="36"/>
      <c r="AU100" s="36"/>
      <c r="AV100" s="36"/>
      <c r="AW100" s="36"/>
      <c r="CM100" s="51"/>
    </row>
    <row r="101" spans="1:91" s="50" customFormat="1" ht="14.25" customHeight="1" x14ac:dyDescent="0.25">
      <c r="A101" s="4511" t="s">
        <v>2432</v>
      </c>
      <c r="B101" s="4512"/>
      <c r="C101" s="4513"/>
      <c r="D101" s="1484">
        <f t="shared" si="6"/>
        <v>0</v>
      </c>
      <c r="E101" s="4509">
        <f t="shared" si="7"/>
        <v>0</v>
      </c>
      <c r="F101" s="4510">
        <f t="shared" si="7"/>
        <v>0</v>
      </c>
      <c r="G101" s="35"/>
      <c r="H101" s="37"/>
      <c r="I101" s="35"/>
      <c r="J101" s="119"/>
      <c r="K101" s="35"/>
      <c r="L101" s="37"/>
      <c r="M101" s="35"/>
      <c r="N101" s="37"/>
      <c r="O101" s="117"/>
      <c r="P101" s="37"/>
      <c r="Q101" s="117"/>
      <c r="R101" s="37"/>
      <c r="S101" s="117"/>
      <c r="T101" s="37"/>
      <c r="U101" s="117"/>
      <c r="V101" s="37"/>
      <c r="W101" s="117"/>
      <c r="X101" s="37"/>
      <c r="Y101" s="117"/>
      <c r="Z101" s="37"/>
      <c r="AA101" s="117"/>
      <c r="AB101" s="37"/>
      <c r="AC101" s="117"/>
      <c r="AD101" s="37"/>
      <c r="AE101" s="117"/>
      <c r="AF101" s="37"/>
      <c r="AG101" s="117"/>
      <c r="AH101" s="37"/>
      <c r="AI101" s="117"/>
      <c r="AJ101" s="37"/>
      <c r="AK101" s="117"/>
      <c r="AL101" s="37"/>
      <c r="AM101" s="117"/>
      <c r="AN101" s="1306"/>
      <c r="AO101" s="36"/>
      <c r="AP101" s="36"/>
      <c r="AQ101" s="324"/>
      <c r="AR101" s="188"/>
      <c r="AS101" s="324"/>
      <c r="AT101" s="36"/>
      <c r="AU101" s="36"/>
      <c r="AV101" s="36"/>
      <c r="AW101" s="36"/>
      <c r="CM101" s="51"/>
    </row>
    <row r="102" spans="1:91" s="50" customFormat="1" ht="14.25" customHeight="1" x14ac:dyDescent="0.25">
      <c r="A102" s="4511" t="s">
        <v>2433</v>
      </c>
      <c r="B102" s="4512"/>
      <c r="C102" s="4513"/>
      <c r="D102" s="1484">
        <f t="shared" si="6"/>
        <v>0</v>
      </c>
      <c r="E102" s="4509">
        <f t="shared" si="7"/>
        <v>0</v>
      </c>
      <c r="F102" s="4510">
        <f t="shared" si="7"/>
        <v>0</v>
      </c>
      <c r="G102" s="35"/>
      <c r="H102" s="37"/>
      <c r="I102" s="35"/>
      <c r="J102" s="119"/>
      <c r="K102" s="35"/>
      <c r="L102" s="37"/>
      <c r="M102" s="35"/>
      <c r="N102" s="37"/>
      <c r="O102" s="117"/>
      <c r="P102" s="37"/>
      <c r="Q102" s="117"/>
      <c r="R102" s="37"/>
      <c r="S102" s="117"/>
      <c r="T102" s="37"/>
      <c r="U102" s="117"/>
      <c r="V102" s="37"/>
      <c r="W102" s="117"/>
      <c r="X102" s="37"/>
      <c r="Y102" s="117"/>
      <c r="Z102" s="37"/>
      <c r="AA102" s="117"/>
      <c r="AB102" s="37"/>
      <c r="AC102" s="117"/>
      <c r="AD102" s="37"/>
      <c r="AE102" s="117"/>
      <c r="AF102" s="37"/>
      <c r="AG102" s="117"/>
      <c r="AH102" s="37"/>
      <c r="AI102" s="117"/>
      <c r="AJ102" s="37"/>
      <c r="AK102" s="117"/>
      <c r="AL102" s="37"/>
      <c r="AM102" s="117"/>
      <c r="AN102" s="1306"/>
      <c r="AO102" s="36"/>
      <c r="AP102" s="36"/>
      <c r="AQ102" s="324"/>
      <c r="AR102" s="188"/>
      <c r="AS102" s="324"/>
      <c r="AT102" s="36"/>
      <c r="AU102" s="36"/>
      <c r="AV102" s="36"/>
      <c r="AW102" s="36"/>
      <c r="CM102" s="51"/>
    </row>
    <row r="103" spans="1:91" s="50" customFormat="1" ht="14.25" customHeight="1" x14ac:dyDescent="0.25">
      <c r="A103" s="4511" t="s">
        <v>2434</v>
      </c>
      <c r="B103" s="4512"/>
      <c r="C103" s="4513"/>
      <c r="D103" s="1484">
        <f t="shared" si="6"/>
        <v>0</v>
      </c>
      <c r="E103" s="4509">
        <f>SUM(G103+I103+K103+M103+O103+Q103+S103+U103+W103)</f>
        <v>0</v>
      </c>
      <c r="F103" s="4510">
        <f>SUM(H103+J103+L103+N103+P103+R103+T103+V103+X103)</f>
        <v>0</v>
      </c>
      <c r="G103" s="1454"/>
      <c r="H103" s="37"/>
      <c r="I103" s="1454"/>
      <c r="J103" s="119"/>
      <c r="K103" s="35"/>
      <c r="L103" s="37"/>
      <c r="M103" s="35"/>
      <c r="N103" s="37"/>
      <c r="O103" s="117"/>
      <c r="P103" s="37"/>
      <c r="Q103" s="117"/>
      <c r="R103" s="37"/>
      <c r="S103" s="117"/>
      <c r="T103" s="37"/>
      <c r="U103" s="117"/>
      <c r="V103" s="37"/>
      <c r="W103" s="117"/>
      <c r="X103" s="37"/>
      <c r="Y103" s="4516"/>
      <c r="Z103" s="3588"/>
      <c r="AA103" s="4516"/>
      <c r="AB103" s="3588"/>
      <c r="AC103" s="4516"/>
      <c r="AD103" s="3588"/>
      <c r="AE103" s="4516"/>
      <c r="AF103" s="3588"/>
      <c r="AG103" s="4516"/>
      <c r="AH103" s="3588"/>
      <c r="AI103" s="4516"/>
      <c r="AJ103" s="3588"/>
      <c r="AK103" s="4516"/>
      <c r="AL103" s="3588"/>
      <c r="AM103" s="4516"/>
      <c r="AN103" s="4518"/>
      <c r="AO103" s="36"/>
      <c r="AP103" s="36"/>
      <c r="AQ103" s="324"/>
      <c r="AR103" s="4519"/>
      <c r="AS103" s="324"/>
      <c r="AT103" s="36"/>
      <c r="AU103" s="36"/>
      <c r="AV103" s="36"/>
      <c r="AW103" s="36"/>
      <c r="CM103" s="51"/>
    </row>
    <row r="104" spans="1:91" s="50" customFormat="1" ht="14.25" customHeight="1" x14ac:dyDescent="0.25">
      <c r="A104" s="4511" t="s">
        <v>2435</v>
      </c>
      <c r="B104" s="4512"/>
      <c r="C104" s="4513"/>
      <c r="D104" s="1484">
        <f t="shared" si="6"/>
        <v>0</v>
      </c>
      <c r="E104" s="4509">
        <f t="shared" ref="E104:F106" si="8">SUM(Q104+S104+U104+W104+Y104+AA104+AC104+AE104+AG104+AI104+AK104+AM104)</f>
        <v>0</v>
      </c>
      <c r="F104" s="4510">
        <f t="shared" si="8"/>
        <v>0</v>
      </c>
      <c r="G104" s="38"/>
      <c r="H104" s="39"/>
      <c r="I104" s="38"/>
      <c r="J104" s="4520"/>
      <c r="K104" s="38"/>
      <c r="L104" s="39"/>
      <c r="M104" s="38"/>
      <c r="N104" s="39"/>
      <c r="O104" s="3109"/>
      <c r="P104" s="39"/>
      <c r="Q104" s="117"/>
      <c r="R104" s="37"/>
      <c r="S104" s="117"/>
      <c r="T104" s="37"/>
      <c r="U104" s="117"/>
      <c r="V104" s="37"/>
      <c r="W104" s="117"/>
      <c r="X104" s="37"/>
      <c r="Y104" s="117"/>
      <c r="Z104" s="37"/>
      <c r="AA104" s="117"/>
      <c r="AB104" s="37"/>
      <c r="AC104" s="117"/>
      <c r="AD104" s="37"/>
      <c r="AE104" s="117"/>
      <c r="AF104" s="37"/>
      <c r="AG104" s="117"/>
      <c r="AH104" s="37"/>
      <c r="AI104" s="117"/>
      <c r="AJ104" s="37"/>
      <c r="AK104" s="117"/>
      <c r="AL104" s="37"/>
      <c r="AM104" s="117"/>
      <c r="AN104" s="1306"/>
      <c r="AO104" s="36"/>
      <c r="AP104" s="36"/>
      <c r="AQ104" s="324"/>
      <c r="AR104" s="324"/>
      <c r="AS104" s="324"/>
      <c r="AT104" s="36"/>
      <c r="AU104" s="36"/>
      <c r="AV104" s="36"/>
      <c r="AW104" s="36"/>
      <c r="CM104" s="51"/>
    </row>
    <row r="105" spans="1:91" s="50" customFormat="1" ht="14.25" customHeight="1" x14ac:dyDescent="0.25">
      <c r="A105" s="4511" t="s">
        <v>2436</v>
      </c>
      <c r="B105" s="4512"/>
      <c r="C105" s="4513"/>
      <c r="D105" s="1484">
        <f t="shared" si="6"/>
        <v>0</v>
      </c>
      <c r="E105" s="4509">
        <f t="shared" si="8"/>
        <v>0</v>
      </c>
      <c r="F105" s="4510">
        <f t="shared" si="8"/>
        <v>0</v>
      </c>
      <c r="G105" s="38"/>
      <c r="H105" s="39"/>
      <c r="I105" s="38"/>
      <c r="J105" s="4520"/>
      <c r="K105" s="38"/>
      <c r="L105" s="39"/>
      <c r="M105" s="38"/>
      <c r="N105" s="39"/>
      <c r="O105" s="3109"/>
      <c r="P105" s="39"/>
      <c r="Q105" s="117"/>
      <c r="R105" s="37"/>
      <c r="S105" s="117"/>
      <c r="T105" s="37"/>
      <c r="U105" s="117"/>
      <c r="V105" s="37"/>
      <c r="W105" s="117"/>
      <c r="X105" s="37"/>
      <c r="Y105" s="117"/>
      <c r="Z105" s="37"/>
      <c r="AA105" s="117"/>
      <c r="AB105" s="37"/>
      <c r="AC105" s="117"/>
      <c r="AD105" s="37"/>
      <c r="AE105" s="117"/>
      <c r="AF105" s="37"/>
      <c r="AG105" s="117"/>
      <c r="AH105" s="37"/>
      <c r="AI105" s="117"/>
      <c r="AJ105" s="37"/>
      <c r="AK105" s="117"/>
      <c r="AL105" s="37"/>
      <c r="AM105" s="117"/>
      <c r="AN105" s="1306"/>
      <c r="AO105" s="36"/>
      <c r="AP105" s="36"/>
      <c r="AQ105" s="324"/>
      <c r="AR105" s="324"/>
      <c r="AS105" s="324"/>
      <c r="AT105" s="36"/>
      <c r="AU105" s="36"/>
      <c r="AV105" s="36"/>
      <c r="AW105" s="36"/>
      <c r="CM105" s="51"/>
    </row>
    <row r="106" spans="1:91" s="50" customFormat="1" ht="14.25" customHeight="1" x14ac:dyDescent="0.25">
      <c r="A106" s="4511" t="s">
        <v>2437</v>
      </c>
      <c r="B106" s="4512"/>
      <c r="C106" s="4513"/>
      <c r="D106" s="1484">
        <f t="shared" si="6"/>
        <v>0</v>
      </c>
      <c r="E106" s="4509">
        <f t="shared" si="8"/>
        <v>0</v>
      </c>
      <c r="F106" s="4510">
        <f t="shared" si="8"/>
        <v>0</v>
      </c>
      <c r="G106" s="38"/>
      <c r="H106" s="39"/>
      <c r="I106" s="38"/>
      <c r="J106" s="4520"/>
      <c r="K106" s="38"/>
      <c r="L106" s="39"/>
      <c r="M106" s="38"/>
      <c r="N106" s="39"/>
      <c r="O106" s="3109"/>
      <c r="P106" s="39"/>
      <c r="Q106" s="117"/>
      <c r="R106" s="37"/>
      <c r="S106" s="117"/>
      <c r="T106" s="37"/>
      <c r="U106" s="117"/>
      <c r="V106" s="37"/>
      <c r="W106" s="117"/>
      <c r="X106" s="37"/>
      <c r="Y106" s="117"/>
      <c r="Z106" s="37"/>
      <c r="AA106" s="117"/>
      <c r="AB106" s="37"/>
      <c r="AC106" s="117"/>
      <c r="AD106" s="37"/>
      <c r="AE106" s="117"/>
      <c r="AF106" s="37"/>
      <c r="AG106" s="117"/>
      <c r="AH106" s="37"/>
      <c r="AI106" s="117"/>
      <c r="AJ106" s="37"/>
      <c r="AK106" s="117"/>
      <c r="AL106" s="37"/>
      <c r="AM106" s="117"/>
      <c r="AN106" s="1306"/>
      <c r="AO106" s="36"/>
      <c r="AP106" s="36"/>
      <c r="AQ106" s="324"/>
      <c r="AR106" s="324"/>
      <c r="AS106" s="324"/>
      <c r="AT106" s="36"/>
      <c r="AU106" s="36"/>
      <c r="AV106" s="36"/>
      <c r="AW106" s="36"/>
      <c r="CM106" s="51"/>
    </row>
    <row r="107" spans="1:91" s="50" customFormat="1" ht="14.25" customHeight="1" x14ac:dyDescent="0.25">
      <c r="A107" s="4511" t="s">
        <v>2438</v>
      </c>
      <c r="B107" s="4512"/>
      <c r="C107" s="4513"/>
      <c r="D107" s="1484">
        <f t="shared" si="6"/>
        <v>0</v>
      </c>
      <c r="E107" s="4509">
        <f>SUM(Q107+S107+U107+W107+Y107)</f>
        <v>0</v>
      </c>
      <c r="F107" s="4510">
        <f>SUM(R107+T107+V107+X107+Z107)</f>
        <v>0</v>
      </c>
      <c r="G107" s="3571"/>
      <c r="H107" s="3588"/>
      <c r="I107" s="3571"/>
      <c r="J107" s="4515"/>
      <c r="K107" s="3571"/>
      <c r="L107" s="3588"/>
      <c r="M107" s="3571"/>
      <c r="N107" s="3588"/>
      <c r="O107" s="4516"/>
      <c r="P107" s="3588"/>
      <c r="Q107" s="117"/>
      <c r="R107" s="37"/>
      <c r="S107" s="117"/>
      <c r="T107" s="37"/>
      <c r="U107" s="117"/>
      <c r="V107" s="37"/>
      <c r="W107" s="117"/>
      <c r="X107" s="37"/>
      <c r="Y107" s="117"/>
      <c r="Z107" s="37"/>
      <c r="AA107" s="4516"/>
      <c r="AB107" s="3588"/>
      <c r="AC107" s="4516"/>
      <c r="AD107" s="3588"/>
      <c r="AE107" s="4516"/>
      <c r="AF107" s="3588"/>
      <c r="AG107" s="4516"/>
      <c r="AH107" s="3588"/>
      <c r="AI107" s="4516"/>
      <c r="AJ107" s="3588"/>
      <c r="AK107" s="4516"/>
      <c r="AL107" s="3588"/>
      <c r="AM107" s="4516"/>
      <c r="AN107" s="4518"/>
      <c r="AO107" s="36"/>
      <c r="AP107" s="36"/>
      <c r="AQ107" s="324"/>
      <c r="AR107" s="4519"/>
      <c r="AS107" s="324"/>
      <c r="AT107" s="36"/>
      <c r="AU107" s="36"/>
      <c r="AV107" s="36"/>
      <c r="AW107" s="36"/>
      <c r="CM107" s="51"/>
    </row>
    <row r="108" spans="1:91" s="50" customFormat="1" ht="14.25" customHeight="1" x14ac:dyDescent="0.25">
      <c r="A108" s="4511" t="s">
        <v>2439</v>
      </c>
      <c r="B108" s="4512"/>
      <c r="C108" s="4513"/>
      <c r="D108" s="1484">
        <f t="shared" si="6"/>
        <v>0</v>
      </c>
      <c r="E108" s="4509">
        <f>SUM(Q108+S108+U108+W108+Y108+AA108+AC108+AE108+AG108+AI108+AK108+AM108)</f>
        <v>0</v>
      </c>
      <c r="F108" s="4510">
        <f>SUM(R108+T108+V108+X108+Z108+AB108+AD108+AF108+AH108+AJ108+AL108+AN108)</f>
        <v>0</v>
      </c>
      <c r="G108" s="3571"/>
      <c r="H108" s="3588"/>
      <c r="I108" s="3571"/>
      <c r="J108" s="4515"/>
      <c r="K108" s="3571"/>
      <c r="L108" s="3588"/>
      <c r="M108" s="3571"/>
      <c r="N108" s="3588"/>
      <c r="O108" s="4516"/>
      <c r="P108" s="3588"/>
      <c r="Q108" s="117"/>
      <c r="R108" s="37"/>
      <c r="S108" s="117"/>
      <c r="T108" s="37"/>
      <c r="U108" s="117"/>
      <c r="V108" s="37"/>
      <c r="W108" s="117"/>
      <c r="X108" s="37"/>
      <c r="Y108" s="117"/>
      <c r="Z108" s="37"/>
      <c r="AA108" s="117"/>
      <c r="AB108" s="37"/>
      <c r="AC108" s="117"/>
      <c r="AD108" s="37"/>
      <c r="AE108" s="117"/>
      <c r="AF108" s="37"/>
      <c r="AG108" s="117"/>
      <c r="AH108" s="37"/>
      <c r="AI108" s="117"/>
      <c r="AJ108" s="37"/>
      <c r="AK108" s="117"/>
      <c r="AL108" s="37"/>
      <c r="AM108" s="117"/>
      <c r="AN108" s="1306"/>
      <c r="AO108" s="36"/>
      <c r="AP108" s="36"/>
      <c r="AQ108" s="324"/>
      <c r="AR108" s="324"/>
      <c r="AS108" s="324"/>
      <c r="AT108" s="36"/>
      <c r="AU108" s="36"/>
      <c r="AV108" s="36"/>
      <c r="AW108" s="36"/>
      <c r="CM108" s="51"/>
    </row>
    <row r="109" spans="1:91" s="50" customFormat="1" ht="14.25" customHeight="1" x14ac:dyDescent="0.25">
      <c r="A109" s="4511" t="s">
        <v>2440</v>
      </c>
      <c r="B109" s="4512"/>
      <c r="C109" s="4513"/>
      <c r="D109" s="1484">
        <f t="shared" si="6"/>
        <v>0</v>
      </c>
      <c r="E109" s="4509">
        <f>SUM(Q109+S109+U109+W109+Y109+AA109+AC109+AE109+AG109+AI109+AK109+AM109)</f>
        <v>0</v>
      </c>
      <c r="F109" s="4510">
        <f>SUM(R109+T109+V109+X109+Z109+AB109+AD109+AF109+AH109+AJ109+AL109+AN109)</f>
        <v>0</v>
      </c>
      <c r="G109" s="3571"/>
      <c r="H109" s="3588"/>
      <c r="I109" s="3571"/>
      <c r="J109" s="4515"/>
      <c r="K109" s="3571"/>
      <c r="L109" s="3588"/>
      <c r="M109" s="3571"/>
      <c r="N109" s="3588"/>
      <c r="O109" s="4516"/>
      <c r="P109" s="3588"/>
      <c r="Q109" s="117"/>
      <c r="R109" s="37"/>
      <c r="S109" s="117"/>
      <c r="T109" s="37"/>
      <c r="U109" s="117"/>
      <c r="V109" s="37"/>
      <c r="W109" s="117"/>
      <c r="X109" s="37"/>
      <c r="Y109" s="117"/>
      <c r="Z109" s="37"/>
      <c r="AA109" s="117"/>
      <c r="AB109" s="37"/>
      <c r="AC109" s="117"/>
      <c r="AD109" s="37"/>
      <c r="AE109" s="117"/>
      <c r="AF109" s="37"/>
      <c r="AG109" s="117"/>
      <c r="AH109" s="37"/>
      <c r="AI109" s="117"/>
      <c r="AJ109" s="37"/>
      <c r="AK109" s="117"/>
      <c r="AL109" s="37"/>
      <c r="AM109" s="117"/>
      <c r="AN109" s="1306"/>
      <c r="AO109" s="36"/>
      <c r="AP109" s="36"/>
      <c r="AQ109" s="324"/>
      <c r="AR109" s="324"/>
      <c r="AS109" s="324"/>
      <c r="AT109" s="36"/>
      <c r="AU109" s="36"/>
      <c r="AV109" s="36"/>
      <c r="AW109" s="36"/>
      <c r="CM109" s="51"/>
    </row>
    <row r="110" spans="1:91" s="50" customFormat="1" ht="14.15" customHeight="1" x14ac:dyDescent="0.25">
      <c r="A110" s="4511" t="s">
        <v>2441</v>
      </c>
      <c r="B110" s="4512"/>
      <c r="C110" s="4513"/>
      <c r="D110" s="1484">
        <f t="shared" si="6"/>
        <v>0</v>
      </c>
      <c r="E110" s="4509">
        <f t="shared" si="7"/>
        <v>0</v>
      </c>
      <c r="F110" s="4510">
        <f t="shared" si="7"/>
        <v>0</v>
      </c>
      <c r="G110" s="1454"/>
      <c r="H110" s="1453"/>
      <c r="I110" s="35"/>
      <c r="J110" s="119"/>
      <c r="K110" s="35"/>
      <c r="L110" s="37"/>
      <c r="M110" s="35"/>
      <c r="N110" s="37"/>
      <c r="O110" s="117"/>
      <c r="P110" s="37"/>
      <c r="Q110" s="117"/>
      <c r="R110" s="37"/>
      <c r="S110" s="117"/>
      <c r="T110" s="37"/>
      <c r="U110" s="117"/>
      <c r="V110" s="37"/>
      <c r="W110" s="117"/>
      <c r="X110" s="37"/>
      <c r="Y110" s="117"/>
      <c r="Z110" s="37"/>
      <c r="AA110" s="117"/>
      <c r="AB110" s="37"/>
      <c r="AC110" s="117"/>
      <c r="AD110" s="37"/>
      <c r="AE110" s="117"/>
      <c r="AF110" s="37"/>
      <c r="AG110" s="117"/>
      <c r="AH110" s="37"/>
      <c r="AI110" s="117"/>
      <c r="AJ110" s="37"/>
      <c r="AK110" s="117"/>
      <c r="AL110" s="37"/>
      <c r="AM110" s="117"/>
      <c r="AN110" s="1306"/>
      <c r="AO110" s="36"/>
      <c r="AP110" s="36"/>
      <c r="AQ110" s="324"/>
      <c r="AR110" s="324"/>
      <c r="AS110" s="324"/>
      <c r="AT110" s="36"/>
      <c r="AU110" s="36"/>
      <c r="AV110" s="36"/>
      <c r="AW110" s="36"/>
      <c r="CM110" s="51"/>
    </row>
    <row r="111" spans="1:91" s="50" customFormat="1" ht="14.15" customHeight="1" x14ac:dyDescent="0.25">
      <c r="A111" s="4511" t="s">
        <v>2442</v>
      </c>
      <c r="B111" s="4512"/>
      <c r="C111" s="4513"/>
      <c r="D111" s="1484">
        <f t="shared" si="6"/>
        <v>0</v>
      </c>
      <c r="E111" s="4509">
        <f t="shared" si="7"/>
        <v>0</v>
      </c>
      <c r="F111" s="4510">
        <f t="shared" si="7"/>
        <v>0</v>
      </c>
      <c r="G111" s="1454"/>
      <c r="H111" s="1453"/>
      <c r="I111" s="35"/>
      <c r="J111" s="119"/>
      <c r="K111" s="35"/>
      <c r="L111" s="37"/>
      <c r="M111" s="35"/>
      <c r="N111" s="37"/>
      <c r="O111" s="117"/>
      <c r="P111" s="37"/>
      <c r="Q111" s="117"/>
      <c r="R111" s="37"/>
      <c r="S111" s="117"/>
      <c r="T111" s="37"/>
      <c r="U111" s="117"/>
      <c r="V111" s="37"/>
      <c r="W111" s="117"/>
      <c r="X111" s="37"/>
      <c r="Y111" s="117"/>
      <c r="Z111" s="37"/>
      <c r="AA111" s="117"/>
      <c r="AB111" s="37"/>
      <c r="AC111" s="117"/>
      <c r="AD111" s="37"/>
      <c r="AE111" s="117"/>
      <c r="AF111" s="37"/>
      <c r="AG111" s="117"/>
      <c r="AH111" s="37"/>
      <c r="AI111" s="117"/>
      <c r="AJ111" s="37"/>
      <c r="AK111" s="117"/>
      <c r="AL111" s="37"/>
      <c r="AM111" s="117"/>
      <c r="AN111" s="1306"/>
      <c r="AO111" s="36"/>
      <c r="AP111" s="36"/>
      <c r="AQ111" s="324"/>
      <c r="AR111" s="324"/>
      <c r="AS111" s="324"/>
      <c r="AT111" s="36"/>
      <c r="AU111" s="36"/>
      <c r="AV111" s="36"/>
      <c r="AW111" s="36"/>
      <c r="CM111" s="51"/>
    </row>
    <row r="112" spans="1:91" s="50" customFormat="1" ht="14.25" customHeight="1" x14ac:dyDescent="0.25">
      <c r="A112" s="4511" t="s">
        <v>2443</v>
      </c>
      <c r="B112" s="4512"/>
      <c r="C112" s="4513"/>
      <c r="D112" s="1484">
        <f t="shared" si="6"/>
        <v>0</v>
      </c>
      <c r="E112" s="4509">
        <f t="shared" si="7"/>
        <v>0</v>
      </c>
      <c r="F112" s="4510">
        <f t="shared" si="7"/>
        <v>0</v>
      </c>
      <c r="G112" s="1454"/>
      <c r="H112" s="1453"/>
      <c r="I112" s="35"/>
      <c r="J112" s="119"/>
      <c r="K112" s="35"/>
      <c r="L112" s="37"/>
      <c r="M112" s="35"/>
      <c r="N112" s="37"/>
      <c r="O112" s="117"/>
      <c r="P112" s="37"/>
      <c r="Q112" s="117"/>
      <c r="R112" s="37"/>
      <c r="S112" s="117"/>
      <c r="T112" s="37"/>
      <c r="U112" s="117"/>
      <c r="V112" s="37"/>
      <c r="W112" s="117"/>
      <c r="X112" s="37"/>
      <c r="Y112" s="117"/>
      <c r="Z112" s="37"/>
      <c r="AA112" s="117"/>
      <c r="AB112" s="37"/>
      <c r="AC112" s="117"/>
      <c r="AD112" s="37"/>
      <c r="AE112" s="117"/>
      <c r="AF112" s="37"/>
      <c r="AG112" s="117"/>
      <c r="AH112" s="37"/>
      <c r="AI112" s="117"/>
      <c r="AJ112" s="37"/>
      <c r="AK112" s="117"/>
      <c r="AL112" s="37"/>
      <c r="AM112" s="117"/>
      <c r="AN112" s="1306"/>
      <c r="AO112" s="36"/>
      <c r="AP112" s="36"/>
      <c r="AQ112" s="324"/>
      <c r="AR112" s="324"/>
      <c r="AS112" s="324"/>
      <c r="AT112" s="36"/>
      <c r="AU112" s="36"/>
      <c r="AV112" s="36"/>
      <c r="AW112" s="36"/>
      <c r="CM112" s="51"/>
    </row>
    <row r="113" spans="1:116" s="50" customFormat="1" ht="14.25" customHeight="1" x14ac:dyDescent="0.25">
      <c r="A113" s="4511" t="s">
        <v>2444</v>
      </c>
      <c r="B113" s="4512"/>
      <c r="C113" s="4513"/>
      <c r="D113" s="1484">
        <f t="shared" si="6"/>
        <v>0</v>
      </c>
      <c r="E113" s="4509">
        <f t="shared" si="7"/>
        <v>0</v>
      </c>
      <c r="F113" s="4510">
        <f t="shared" si="7"/>
        <v>0</v>
      </c>
      <c r="G113" s="1454"/>
      <c r="H113" s="1453"/>
      <c r="I113" s="35"/>
      <c r="J113" s="119"/>
      <c r="K113" s="35"/>
      <c r="L113" s="37"/>
      <c r="M113" s="35"/>
      <c r="N113" s="37"/>
      <c r="O113" s="117"/>
      <c r="P113" s="37"/>
      <c r="Q113" s="117"/>
      <c r="R113" s="37"/>
      <c r="S113" s="117"/>
      <c r="T113" s="37"/>
      <c r="U113" s="117"/>
      <c r="V113" s="37"/>
      <c r="W113" s="117"/>
      <c r="X113" s="37"/>
      <c r="Y113" s="117"/>
      <c r="Z113" s="37"/>
      <c r="AA113" s="117"/>
      <c r="AB113" s="37"/>
      <c r="AC113" s="117"/>
      <c r="AD113" s="37"/>
      <c r="AE113" s="117"/>
      <c r="AF113" s="37"/>
      <c r="AG113" s="117"/>
      <c r="AH113" s="37"/>
      <c r="AI113" s="117"/>
      <c r="AJ113" s="37"/>
      <c r="AK113" s="117"/>
      <c r="AL113" s="37"/>
      <c r="AM113" s="117"/>
      <c r="AN113" s="1306"/>
      <c r="AO113" s="36"/>
      <c r="AP113" s="36"/>
      <c r="AQ113" s="324"/>
      <c r="AR113" s="324"/>
      <c r="AS113" s="324"/>
      <c r="AT113" s="36"/>
      <c r="AU113" s="36"/>
      <c r="AV113" s="36"/>
      <c r="AW113" s="36"/>
      <c r="CM113" s="51"/>
    </row>
    <row r="114" spans="1:116" s="78" customFormat="1" ht="16.399999999999999" customHeight="1" x14ac:dyDescent="0.25">
      <c r="A114" s="4511" t="s">
        <v>2445</v>
      </c>
      <c r="B114" s="4512"/>
      <c r="C114" s="4513"/>
      <c r="D114" s="1484">
        <f t="shared" si="6"/>
        <v>0</v>
      </c>
      <c r="E114" s="4509">
        <f>SUM(S114+U114+W114+Y114+AA114+AC114+AE114+AG114+AI114+AK114+AM114)</f>
        <v>0</v>
      </c>
      <c r="F114" s="4510">
        <f>SUM(T114+V114+X114+Z114+AB114+AD114+AF114+AH114+AJ114+AL114+AN114)</f>
        <v>0</v>
      </c>
      <c r="G114" s="38"/>
      <c r="H114" s="39"/>
      <c r="I114" s="38"/>
      <c r="J114" s="4520"/>
      <c r="K114" s="38"/>
      <c r="L114" s="39"/>
      <c r="M114" s="38"/>
      <c r="N114" s="39"/>
      <c r="O114" s="3109"/>
      <c r="P114" s="39"/>
      <c r="Q114" s="3109"/>
      <c r="R114" s="39"/>
      <c r="S114" s="117"/>
      <c r="T114" s="37"/>
      <c r="U114" s="117"/>
      <c r="V114" s="37"/>
      <c r="W114" s="117"/>
      <c r="X114" s="37"/>
      <c r="Y114" s="117"/>
      <c r="Z114" s="37"/>
      <c r="AA114" s="117"/>
      <c r="AB114" s="37"/>
      <c r="AC114" s="117"/>
      <c r="AD114" s="37"/>
      <c r="AE114" s="117"/>
      <c r="AF114" s="37"/>
      <c r="AG114" s="117"/>
      <c r="AH114" s="37"/>
      <c r="AI114" s="117"/>
      <c r="AJ114" s="37"/>
      <c r="AK114" s="117"/>
      <c r="AL114" s="37"/>
      <c r="AM114" s="117"/>
      <c r="AN114" s="1306"/>
      <c r="AO114" s="36"/>
      <c r="AP114" s="36"/>
      <c r="AQ114" s="324"/>
      <c r="AR114" s="324"/>
      <c r="AS114" s="324"/>
      <c r="AT114" s="36"/>
      <c r="AU114" s="36"/>
      <c r="AV114" s="36"/>
      <c r="AW114" s="36"/>
      <c r="CM114" s="4505"/>
      <c r="CN114" s="4505"/>
      <c r="CO114" s="4505"/>
      <c r="CP114" s="4505"/>
      <c r="CQ114" s="4505"/>
      <c r="CR114" s="4505"/>
      <c r="CS114" s="4505"/>
      <c r="CT114" s="4505"/>
      <c r="CU114" s="4505"/>
      <c r="CV114" s="4505"/>
      <c r="CW114" s="4505"/>
      <c r="CX114" s="4505"/>
      <c r="CY114" s="4505"/>
      <c r="CZ114" s="4505"/>
      <c r="DA114" s="4505"/>
      <c r="DB114" s="4505"/>
      <c r="DC114" s="4505"/>
      <c r="DD114" s="4505"/>
      <c r="DE114" s="4505"/>
      <c r="DF114" s="4505"/>
      <c r="DG114" s="4505"/>
      <c r="DH114" s="4505"/>
      <c r="DI114" s="4505"/>
      <c r="DJ114" s="4505"/>
      <c r="DK114" s="4505"/>
      <c r="DL114" s="4505"/>
    </row>
    <row r="115" spans="1:116" s="78" customFormat="1" ht="16.399999999999999" customHeight="1" x14ac:dyDescent="0.25">
      <c r="A115" s="4511" t="s">
        <v>2446</v>
      </c>
      <c r="B115" s="4512"/>
      <c r="C115" s="4513"/>
      <c r="D115" s="1484">
        <f t="shared" si="6"/>
        <v>0</v>
      </c>
      <c r="E115" s="4509">
        <f>SUM(S115+U115+W115+Y115+AA115+AC115+AE115+AG115+AI115+AK115+AM115)</f>
        <v>0</v>
      </c>
      <c r="F115" s="4510">
        <f>SUM(T115+V115+X115+Z115+AB115+AD115+AF115+AH115+AJ115+AL115+AN115)</f>
        <v>0</v>
      </c>
      <c r="G115" s="3571"/>
      <c r="H115" s="3588"/>
      <c r="I115" s="3571"/>
      <c r="J115" s="4515"/>
      <c r="K115" s="3571"/>
      <c r="L115" s="3588"/>
      <c r="M115" s="3571"/>
      <c r="N115" s="3588"/>
      <c r="O115" s="4516"/>
      <c r="P115" s="3588"/>
      <c r="Q115" s="4516"/>
      <c r="R115" s="3588"/>
      <c r="S115" s="117"/>
      <c r="T115" s="37"/>
      <c r="U115" s="117"/>
      <c r="V115" s="37"/>
      <c r="W115" s="117"/>
      <c r="X115" s="37"/>
      <c r="Y115" s="117"/>
      <c r="Z115" s="37"/>
      <c r="AA115" s="117"/>
      <c r="AB115" s="37"/>
      <c r="AC115" s="117"/>
      <c r="AD115" s="37"/>
      <c r="AE115" s="117"/>
      <c r="AF115" s="37"/>
      <c r="AG115" s="117"/>
      <c r="AH115" s="37"/>
      <c r="AI115" s="117"/>
      <c r="AJ115" s="37"/>
      <c r="AK115" s="117"/>
      <c r="AL115" s="37"/>
      <c r="AM115" s="117"/>
      <c r="AN115" s="1306"/>
      <c r="AO115" s="36"/>
      <c r="AP115" s="36"/>
      <c r="AQ115" s="324"/>
      <c r="AR115" s="324"/>
      <c r="AS115" s="324"/>
      <c r="AT115" s="36"/>
      <c r="AU115" s="36"/>
      <c r="AV115" s="36"/>
      <c r="AW115" s="36"/>
      <c r="CM115" s="4505"/>
      <c r="CN115" s="4505"/>
      <c r="CO115" s="4505"/>
      <c r="CP115" s="4505"/>
      <c r="CQ115" s="4505"/>
      <c r="CR115" s="4505"/>
      <c r="CS115" s="4505"/>
      <c r="CT115" s="4505"/>
      <c r="CU115" s="4505"/>
      <c r="CV115" s="4505"/>
      <c r="CW115" s="4505"/>
      <c r="CX115" s="4505"/>
      <c r="CY115" s="4505"/>
      <c r="CZ115" s="4505"/>
      <c r="DA115" s="4505"/>
      <c r="DB115" s="4505"/>
      <c r="DC115" s="4505"/>
      <c r="DD115" s="4505"/>
      <c r="DE115" s="4505"/>
      <c r="DF115" s="4505"/>
      <c r="DG115" s="4505"/>
      <c r="DH115" s="4505"/>
      <c r="DI115" s="4505"/>
      <c r="DJ115" s="4505"/>
      <c r="DK115" s="4505"/>
      <c r="DL115" s="4505"/>
    </row>
    <row r="116" spans="1:116" s="78" customFormat="1" ht="16.399999999999999" customHeight="1" x14ac:dyDescent="0.25">
      <c r="A116" s="4511" t="s">
        <v>2447</v>
      </c>
      <c r="B116" s="4512"/>
      <c r="C116" s="4513"/>
      <c r="D116" s="1484">
        <f t="shared" si="6"/>
        <v>0</v>
      </c>
      <c r="E116" s="4509">
        <f>SUM(U116+W116+Y116+AA116+AC116+AE116+AG116+AI116+AK116+AM116)</f>
        <v>0</v>
      </c>
      <c r="F116" s="4510">
        <f>SUM(V116+X116+Z116+AB116+AD116+AF116+AH116+AJ116+AL116+AN116)</f>
        <v>0</v>
      </c>
      <c r="G116" s="3571"/>
      <c r="H116" s="3588"/>
      <c r="I116" s="3571"/>
      <c r="J116" s="4515"/>
      <c r="K116" s="3571"/>
      <c r="L116" s="3588"/>
      <c r="M116" s="3571"/>
      <c r="N116" s="3588"/>
      <c r="O116" s="4516"/>
      <c r="P116" s="3588"/>
      <c r="Q116" s="4516"/>
      <c r="R116" s="3588"/>
      <c r="S116" s="4516"/>
      <c r="T116" s="3588"/>
      <c r="U116" s="117"/>
      <c r="V116" s="37"/>
      <c r="W116" s="117"/>
      <c r="X116" s="37"/>
      <c r="Y116" s="117"/>
      <c r="Z116" s="37"/>
      <c r="AA116" s="117"/>
      <c r="AB116" s="37"/>
      <c r="AC116" s="117"/>
      <c r="AD116" s="37"/>
      <c r="AE116" s="117"/>
      <c r="AF116" s="37"/>
      <c r="AG116" s="117"/>
      <c r="AH116" s="37"/>
      <c r="AI116" s="117"/>
      <c r="AJ116" s="37"/>
      <c r="AK116" s="117"/>
      <c r="AL116" s="37"/>
      <c r="AM116" s="117"/>
      <c r="AN116" s="1306"/>
      <c r="AO116" s="36"/>
      <c r="AP116" s="36"/>
      <c r="AQ116" s="324"/>
      <c r="AR116" s="324"/>
      <c r="AS116" s="324"/>
      <c r="AT116" s="36"/>
      <c r="AU116" s="36"/>
      <c r="AV116" s="36"/>
      <c r="AW116" s="36"/>
      <c r="CM116" s="4505"/>
      <c r="CN116" s="4505"/>
      <c r="CO116" s="4505"/>
      <c r="CP116" s="4505"/>
      <c r="CQ116" s="4505"/>
      <c r="CR116" s="4505"/>
      <c r="CS116" s="4505"/>
      <c r="CT116" s="4505"/>
      <c r="CU116" s="4505"/>
      <c r="CV116" s="4505"/>
      <c r="CW116" s="4505"/>
      <c r="CX116" s="4505"/>
      <c r="CY116" s="4505"/>
      <c r="CZ116" s="4505"/>
      <c r="DA116" s="4505"/>
      <c r="DB116" s="4505"/>
      <c r="DC116" s="4505"/>
      <c r="DD116" s="4505"/>
      <c r="DE116" s="4505"/>
      <c r="DF116" s="4505"/>
      <c r="DG116" s="4505"/>
      <c r="DH116" s="4505"/>
      <c r="DI116" s="4505"/>
      <c r="DJ116" s="4505"/>
      <c r="DK116" s="4505"/>
      <c r="DL116" s="4505"/>
    </row>
    <row r="117" spans="1:116" s="50" customFormat="1" ht="15" customHeight="1" x14ac:dyDescent="0.25">
      <c r="A117" s="4511" t="s">
        <v>2448</v>
      </c>
      <c r="B117" s="4512"/>
      <c r="C117" s="4513"/>
      <c r="D117" s="1484">
        <f t="shared" si="6"/>
        <v>0</v>
      </c>
      <c r="E117" s="4509">
        <f>SUM(Y117+AA117+AC117+AE117+AG117+AI117+AK117+AM117)</f>
        <v>0</v>
      </c>
      <c r="F117" s="4510">
        <f>SUM(Z117+AB117+AD117+AF117+AH117+AJ117+AL117+AN117)</f>
        <v>0</v>
      </c>
      <c r="G117" s="3571"/>
      <c r="H117" s="3588"/>
      <c r="I117" s="3571"/>
      <c r="J117" s="4515"/>
      <c r="K117" s="3571"/>
      <c r="L117" s="3588"/>
      <c r="M117" s="3571"/>
      <c r="N117" s="3588"/>
      <c r="O117" s="4516"/>
      <c r="P117" s="3588"/>
      <c r="Q117" s="4516"/>
      <c r="R117" s="3588"/>
      <c r="S117" s="4516"/>
      <c r="T117" s="3588"/>
      <c r="U117" s="4516"/>
      <c r="V117" s="3588"/>
      <c r="W117" s="4516"/>
      <c r="X117" s="3588"/>
      <c r="Y117" s="117"/>
      <c r="Z117" s="37"/>
      <c r="AA117" s="117"/>
      <c r="AB117" s="37"/>
      <c r="AC117" s="117"/>
      <c r="AD117" s="37"/>
      <c r="AE117" s="117"/>
      <c r="AF117" s="37"/>
      <c r="AG117" s="117"/>
      <c r="AH117" s="37"/>
      <c r="AI117" s="117"/>
      <c r="AJ117" s="37"/>
      <c r="AK117" s="117"/>
      <c r="AL117" s="37"/>
      <c r="AM117" s="117"/>
      <c r="AN117" s="1306"/>
      <c r="AO117" s="4517"/>
      <c r="AP117" s="36"/>
      <c r="AQ117" s="324"/>
      <c r="AR117" s="324"/>
      <c r="AS117" s="324"/>
      <c r="AT117" s="36"/>
      <c r="AU117" s="36"/>
      <c r="AV117" s="36"/>
      <c r="AW117" s="36"/>
      <c r="CM117" s="51"/>
    </row>
    <row r="118" spans="1:116" s="50" customFormat="1" ht="15" customHeight="1" x14ac:dyDescent="0.25">
      <c r="A118" s="4511" t="s">
        <v>2449</v>
      </c>
      <c r="B118" s="4512"/>
      <c r="C118" s="4513"/>
      <c r="D118" s="1484">
        <f t="shared" si="6"/>
        <v>0</v>
      </c>
      <c r="E118" s="4509">
        <f>SUM(G118+I118+K118+M118+O118+Q118+S118+U118+W118+Y118+AA118+AC118+AE118+AG118+AI118+AK118+AM118)</f>
        <v>0</v>
      </c>
      <c r="F118" s="4510">
        <f t="shared" si="7"/>
        <v>0</v>
      </c>
      <c r="G118" s="35"/>
      <c r="H118" s="37"/>
      <c r="I118" s="35"/>
      <c r="J118" s="119"/>
      <c r="K118" s="35"/>
      <c r="L118" s="37"/>
      <c r="M118" s="35"/>
      <c r="N118" s="37"/>
      <c r="O118" s="117"/>
      <c r="P118" s="37"/>
      <c r="Q118" s="117"/>
      <c r="R118" s="37"/>
      <c r="S118" s="117"/>
      <c r="T118" s="37"/>
      <c r="U118" s="117"/>
      <c r="V118" s="37"/>
      <c r="W118" s="117"/>
      <c r="X118" s="37"/>
      <c r="Y118" s="117"/>
      <c r="Z118" s="37"/>
      <c r="AA118" s="117"/>
      <c r="AB118" s="37"/>
      <c r="AC118" s="117"/>
      <c r="AD118" s="37"/>
      <c r="AE118" s="117"/>
      <c r="AF118" s="37"/>
      <c r="AG118" s="117"/>
      <c r="AH118" s="37"/>
      <c r="AI118" s="117"/>
      <c r="AJ118" s="37"/>
      <c r="AK118" s="117"/>
      <c r="AL118" s="37"/>
      <c r="AM118" s="117"/>
      <c r="AN118" s="1306"/>
      <c r="AO118" s="36"/>
      <c r="AP118" s="36"/>
      <c r="AQ118" s="324"/>
      <c r="AR118" s="324"/>
      <c r="AS118" s="324"/>
      <c r="AT118" s="36"/>
      <c r="AU118" s="36"/>
      <c r="AV118" s="36"/>
      <c r="AW118" s="36"/>
      <c r="CM118" s="51"/>
    </row>
    <row r="119" spans="1:116" s="50" customFormat="1" ht="14.15" customHeight="1" x14ac:dyDescent="0.25">
      <c r="A119" s="4511" t="s">
        <v>2450</v>
      </c>
      <c r="B119" s="4512"/>
      <c r="C119" s="4513"/>
      <c r="D119" s="1484">
        <f t="shared" si="6"/>
        <v>0</v>
      </c>
      <c r="E119" s="4509">
        <f>SUM(Y119+AA119+AC119+AE119+AG119+AI119+AK119+AM119)</f>
        <v>0</v>
      </c>
      <c r="F119" s="4510">
        <f>SUM(Z119+AB119+AD119+AF119+AH119+AJ119+AL119+AN119)</f>
        <v>0</v>
      </c>
      <c r="G119" s="3571"/>
      <c r="H119" s="3588"/>
      <c r="I119" s="3571"/>
      <c r="J119" s="4515"/>
      <c r="K119" s="3571"/>
      <c r="L119" s="3588"/>
      <c r="M119" s="3571"/>
      <c r="N119" s="3588"/>
      <c r="O119" s="4516"/>
      <c r="P119" s="3588"/>
      <c r="Q119" s="4516"/>
      <c r="R119" s="3588"/>
      <c r="S119" s="4516"/>
      <c r="T119" s="3588"/>
      <c r="U119" s="4516"/>
      <c r="V119" s="3588"/>
      <c r="W119" s="4516"/>
      <c r="X119" s="3588"/>
      <c r="Y119" s="117"/>
      <c r="Z119" s="37"/>
      <c r="AA119" s="117"/>
      <c r="AB119" s="37"/>
      <c r="AC119" s="117"/>
      <c r="AD119" s="37"/>
      <c r="AE119" s="117"/>
      <c r="AF119" s="37"/>
      <c r="AG119" s="117"/>
      <c r="AH119" s="37"/>
      <c r="AI119" s="117"/>
      <c r="AJ119" s="37"/>
      <c r="AK119" s="117"/>
      <c r="AL119" s="37"/>
      <c r="AM119" s="117"/>
      <c r="AN119" s="1306"/>
      <c r="AO119" s="4517"/>
      <c r="AP119" s="36"/>
      <c r="AQ119" s="324"/>
      <c r="AR119" s="4521"/>
      <c r="AS119" s="324"/>
      <c r="AT119" s="36"/>
      <c r="AU119" s="36"/>
      <c r="AV119" s="36"/>
      <c r="AW119" s="36"/>
      <c r="CM119" s="51"/>
    </row>
    <row r="120" spans="1:116" s="50" customFormat="1" ht="14.15" customHeight="1" x14ac:dyDescent="0.25">
      <c r="A120" s="4511" t="s">
        <v>2451</v>
      </c>
      <c r="B120" s="4512"/>
      <c r="C120" s="4513"/>
      <c r="D120" s="1484">
        <f t="shared" si="6"/>
        <v>0</v>
      </c>
      <c r="E120" s="4509">
        <f t="shared" ref="E120:F125" si="9">SUM(Y120+AA120+AC120+AE120+AG120+AI120+AK120+AM120)</f>
        <v>0</v>
      </c>
      <c r="F120" s="4510">
        <f t="shared" si="9"/>
        <v>0</v>
      </c>
      <c r="G120" s="3571"/>
      <c r="H120" s="3588"/>
      <c r="I120" s="3571"/>
      <c r="J120" s="4515"/>
      <c r="K120" s="3571"/>
      <c r="L120" s="3588"/>
      <c r="M120" s="3571"/>
      <c r="N120" s="3588"/>
      <c r="O120" s="4516"/>
      <c r="P120" s="3588"/>
      <c r="Q120" s="4516"/>
      <c r="R120" s="3588"/>
      <c r="S120" s="4516"/>
      <c r="T120" s="3588"/>
      <c r="U120" s="4516"/>
      <c r="V120" s="3588"/>
      <c r="W120" s="4516"/>
      <c r="X120" s="3588"/>
      <c r="Y120" s="117"/>
      <c r="Z120" s="37"/>
      <c r="AA120" s="117"/>
      <c r="AB120" s="37"/>
      <c r="AC120" s="117"/>
      <c r="AD120" s="37"/>
      <c r="AE120" s="117"/>
      <c r="AF120" s="37"/>
      <c r="AG120" s="117"/>
      <c r="AH120" s="37"/>
      <c r="AI120" s="117"/>
      <c r="AJ120" s="37"/>
      <c r="AK120" s="117"/>
      <c r="AL120" s="37"/>
      <c r="AM120" s="117"/>
      <c r="AN120" s="1306"/>
      <c r="AO120" s="4517"/>
      <c r="AP120" s="36"/>
      <c r="AQ120" s="324"/>
      <c r="AR120" s="4521"/>
      <c r="AS120" s="324"/>
      <c r="AT120" s="36"/>
      <c r="AU120" s="36"/>
      <c r="AV120" s="36"/>
      <c r="AW120" s="36"/>
      <c r="CM120" s="51"/>
    </row>
    <row r="121" spans="1:116" s="78" customFormat="1" ht="16.399999999999999" customHeight="1" x14ac:dyDescent="0.25">
      <c r="A121" s="4511" t="s">
        <v>2452</v>
      </c>
      <c r="B121" s="4512"/>
      <c r="C121" s="4513"/>
      <c r="D121" s="1484">
        <f t="shared" si="6"/>
        <v>0</v>
      </c>
      <c r="E121" s="4509">
        <f t="shared" si="9"/>
        <v>0</v>
      </c>
      <c r="F121" s="4510">
        <f t="shared" si="9"/>
        <v>0</v>
      </c>
      <c r="G121" s="3571"/>
      <c r="H121" s="3588"/>
      <c r="I121" s="3571"/>
      <c r="J121" s="4515"/>
      <c r="K121" s="3571"/>
      <c r="L121" s="3588"/>
      <c r="M121" s="3571"/>
      <c r="N121" s="3588"/>
      <c r="O121" s="4516"/>
      <c r="P121" s="3588"/>
      <c r="Q121" s="4516"/>
      <c r="R121" s="3588"/>
      <c r="S121" s="4516"/>
      <c r="T121" s="3588"/>
      <c r="U121" s="4516"/>
      <c r="V121" s="3588"/>
      <c r="W121" s="4516"/>
      <c r="X121" s="3588"/>
      <c r="Y121" s="117"/>
      <c r="Z121" s="37"/>
      <c r="AA121" s="117"/>
      <c r="AB121" s="37"/>
      <c r="AC121" s="117"/>
      <c r="AD121" s="37"/>
      <c r="AE121" s="117"/>
      <c r="AF121" s="37"/>
      <c r="AG121" s="117"/>
      <c r="AH121" s="37"/>
      <c r="AI121" s="117"/>
      <c r="AJ121" s="37"/>
      <c r="AK121" s="117"/>
      <c r="AL121" s="37"/>
      <c r="AM121" s="117"/>
      <c r="AN121" s="1306"/>
      <c r="AO121" s="4517"/>
      <c r="AP121" s="36"/>
      <c r="AQ121" s="324"/>
      <c r="AR121" s="324"/>
      <c r="AS121" s="324"/>
      <c r="AT121" s="36"/>
      <c r="AU121" s="36"/>
      <c r="AV121" s="36"/>
      <c r="AW121" s="36"/>
      <c r="CM121" s="4505"/>
      <c r="CN121" s="4505"/>
      <c r="CO121" s="4505"/>
      <c r="CP121" s="4505"/>
      <c r="CQ121" s="4505"/>
      <c r="CR121" s="4505"/>
      <c r="CS121" s="4505"/>
      <c r="CT121" s="4505"/>
      <c r="CU121" s="4505"/>
      <c r="CV121" s="4505"/>
      <c r="CW121" s="4505"/>
      <c r="CX121" s="4505"/>
      <c r="CY121" s="4505"/>
      <c r="CZ121" s="4505"/>
      <c r="DA121" s="4505"/>
      <c r="DB121" s="4505"/>
      <c r="DC121" s="4505"/>
      <c r="DD121" s="4505"/>
      <c r="DE121" s="4505"/>
      <c r="DF121" s="4505"/>
      <c r="DG121" s="4505"/>
      <c r="DH121" s="4505"/>
      <c r="DI121" s="4505"/>
      <c r="DJ121" s="4505"/>
      <c r="DK121" s="4505"/>
      <c r="DL121" s="4505"/>
    </row>
    <row r="122" spans="1:116" s="78" customFormat="1" ht="16.399999999999999" customHeight="1" x14ac:dyDescent="0.25">
      <c r="A122" s="4511" t="s">
        <v>2453</v>
      </c>
      <c r="B122" s="4512"/>
      <c r="C122" s="4513"/>
      <c r="D122" s="1484">
        <f t="shared" si="6"/>
        <v>0</v>
      </c>
      <c r="E122" s="4509">
        <f t="shared" si="9"/>
        <v>0</v>
      </c>
      <c r="F122" s="4510">
        <f t="shared" si="9"/>
        <v>0</v>
      </c>
      <c r="G122" s="3571"/>
      <c r="H122" s="3588"/>
      <c r="I122" s="3571"/>
      <c r="J122" s="4515"/>
      <c r="K122" s="3571"/>
      <c r="L122" s="3588"/>
      <c r="M122" s="3571"/>
      <c r="N122" s="3588"/>
      <c r="O122" s="4516"/>
      <c r="P122" s="3588"/>
      <c r="Q122" s="4516"/>
      <c r="R122" s="3588"/>
      <c r="S122" s="4516"/>
      <c r="T122" s="3588"/>
      <c r="U122" s="4516"/>
      <c r="V122" s="3588"/>
      <c r="W122" s="4516"/>
      <c r="X122" s="3588"/>
      <c r="Y122" s="117"/>
      <c r="Z122" s="37"/>
      <c r="AA122" s="117"/>
      <c r="AB122" s="37"/>
      <c r="AC122" s="117"/>
      <c r="AD122" s="37"/>
      <c r="AE122" s="117"/>
      <c r="AF122" s="37"/>
      <c r="AG122" s="117"/>
      <c r="AH122" s="37"/>
      <c r="AI122" s="117"/>
      <c r="AJ122" s="37"/>
      <c r="AK122" s="117"/>
      <c r="AL122" s="37"/>
      <c r="AM122" s="117"/>
      <c r="AN122" s="1306"/>
      <c r="AO122" s="4517"/>
      <c r="AP122" s="36"/>
      <c r="AQ122" s="324"/>
      <c r="AR122" s="324"/>
      <c r="AS122" s="324"/>
      <c r="AT122" s="36"/>
      <c r="AU122" s="36"/>
      <c r="AV122" s="36"/>
      <c r="AW122" s="36"/>
      <c r="CM122" s="4505"/>
      <c r="CN122" s="4505"/>
      <c r="CO122" s="4505"/>
      <c r="CP122" s="4505"/>
      <c r="CQ122" s="4505"/>
      <c r="CR122" s="4505"/>
      <c r="CS122" s="4505"/>
      <c r="CT122" s="4505"/>
      <c r="CU122" s="4505"/>
      <c r="CV122" s="4505"/>
      <c r="CW122" s="4505"/>
      <c r="CX122" s="4505"/>
      <c r="CY122" s="4505"/>
      <c r="CZ122" s="4505"/>
      <c r="DA122" s="4505"/>
      <c r="DB122" s="4505"/>
      <c r="DC122" s="4505"/>
      <c r="DD122" s="4505"/>
      <c r="DE122" s="4505"/>
      <c r="DF122" s="4505"/>
      <c r="DG122" s="4505"/>
      <c r="DH122" s="4505"/>
      <c r="DI122" s="4505"/>
      <c r="DJ122" s="4505"/>
      <c r="DK122" s="4505"/>
      <c r="DL122" s="4505"/>
    </row>
    <row r="123" spans="1:116" s="50" customFormat="1" ht="14.15" customHeight="1" x14ac:dyDescent="0.25">
      <c r="A123" s="4511" t="s">
        <v>2454</v>
      </c>
      <c r="B123" s="4512"/>
      <c r="C123" s="4513"/>
      <c r="D123" s="1484">
        <f t="shared" si="6"/>
        <v>0</v>
      </c>
      <c r="E123" s="4509">
        <f>SUM(Y123+AA123+AC123+AE123+AG123+AI123+AK123+AM123)</f>
        <v>0</v>
      </c>
      <c r="F123" s="4510">
        <f t="shared" si="9"/>
        <v>0</v>
      </c>
      <c r="G123" s="3571"/>
      <c r="H123" s="3588"/>
      <c r="I123" s="3571"/>
      <c r="J123" s="4515"/>
      <c r="K123" s="3571"/>
      <c r="L123" s="3588"/>
      <c r="M123" s="3571"/>
      <c r="N123" s="3588"/>
      <c r="O123" s="4516"/>
      <c r="P123" s="3588"/>
      <c r="Q123" s="4516"/>
      <c r="R123" s="3588"/>
      <c r="S123" s="4516"/>
      <c r="T123" s="3588"/>
      <c r="U123" s="4516"/>
      <c r="V123" s="3588"/>
      <c r="W123" s="4516"/>
      <c r="X123" s="3588"/>
      <c r="Y123" s="117"/>
      <c r="Z123" s="37"/>
      <c r="AA123" s="117"/>
      <c r="AB123" s="37"/>
      <c r="AC123" s="117"/>
      <c r="AD123" s="37"/>
      <c r="AE123" s="117"/>
      <c r="AF123" s="37"/>
      <c r="AG123" s="117"/>
      <c r="AH123" s="37"/>
      <c r="AI123" s="117"/>
      <c r="AJ123" s="37"/>
      <c r="AK123" s="117"/>
      <c r="AL123" s="37"/>
      <c r="AM123" s="117"/>
      <c r="AN123" s="1306"/>
      <c r="AO123" s="4517"/>
      <c r="AP123" s="36"/>
      <c r="AQ123" s="324"/>
      <c r="AR123" s="324"/>
      <c r="AS123" s="324"/>
      <c r="AT123" s="36"/>
      <c r="AU123" s="36"/>
      <c r="AV123" s="36"/>
      <c r="AW123" s="36"/>
      <c r="CM123" s="51"/>
    </row>
    <row r="124" spans="1:116" s="50" customFormat="1" ht="14.25" customHeight="1" x14ac:dyDescent="0.25">
      <c r="A124" s="4511" t="s">
        <v>2455</v>
      </c>
      <c r="B124" s="4512"/>
      <c r="C124" s="4513"/>
      <c r="D124" s="1484">
        <f t="shared" si="6"/>
        <v>0</v>
      </c>
      <c r="E124" s="4509">
        <f t="shared" si="9"/>
        <v>0</v>
      </c>
      <c r="F124" s="4510">
        <f t="shared" si="9"/>
        <v>0</v>
      </c>
      <c r="G124" s="3571"/>
      <c r="H124" s="3588"/>
      <c r="I124" s="3571"/>
      <c r="J124" s="4515"/>
      <c r="K124" s="3571"/>
      <c r="L124" s="3588"/>
      <c r="M124" s="3571"/>
      <c r="N124" s="3588"/>
      <c r="O124" s="4516"/>
      <c r="P124" s="3588"/>
      <c r="Q124" s="4516"/>
      <c r="R124" s="3588"/>
      <c r="S124" s="4516"/>
      <c r="T124" s="3588"/>
      <c r="U124" s="4516"/>
      <c r="V124" s="3588"/>
      <c r="W124" s="4516"/>
      <c r="X124" s="3588"/>
      <c r="Y124" s="117"/>
      <c r="Z124" s="37"/>
      <c r="AA124" s="117"/>
      <c r="AB124" s="37"/>
      <c r="AC124" s="117"/>
      <c r="AD124" s="37"/>
      <c r="AE124" s="117"/>
      <c r="AF124" s="37"/>
      <c r="AG124" s="117"/>
      <c r="AH124" s="37"/>
      <c r="AI124" s="117"/>
      <c r="AJ124" s="37"/>
      <c r="AK124" s="117"/>
      <c r="AL124" s="37"/>
      <c r="AM124" s="117"/>
      <c r="AN124" s="1306"/>
      <c r="AO124" s="4517"/>
      <c r="AP124" s="36"/>
      <c r="AQ124" s="324"/>
      <c r="AR124" s="4521"/>
      <c r="AS124" s="324"/>
      <c r="AT124" s="36"/>
      <c r="AU124" s="36"/>
      <c r="AV124" s="36"/>
      <c r="AW124" s="36"/>
      <c r="CM124" s="51"/>
    </row>
    <row r="125" spans="1:116" s="78" customFormat="1" ht="16.399999999999999" customHeight="1" x14ac:dyDescent="0.25">
      <c r="A125" s="4511" t="s">
        <v>2456</v>
      </c>
      <c r="B125" s="4512"/>
      <c r="C125" s="4513"/>
      <c r="D125" s="1484">
        <f t="shared" si="6"/>
        <v>0</v>
      </c>
      <c r="E125" s="4509">
        <f t="shared" si="9"/>
        <v>0</v>
      </c>
      <c r="F125" s="4510">
        <f t="shared" si="9"/>
        <v>0</v>
      </c>
      <c r="G125" s="3571"/>
      <c r="H125" s="3588"/>
      <c r="I125" s="3571"/>
      <c r="J125" s="4515"/>
      <c r="K125" s="3571"/>
      <c r="L125" s="3588"/>
      <c r="M125" s="3571"/>
      <c r="N125" s="3588"/>
      <c r="O125" s="4516"/>
      <c r="P125" s="3588"/>
      <c r="Q125" s="4516"/>
      <c r="R125" s="3588"/>
      <c r="S125" s="4516"/>
      <c r="T125" s="3588"/>
      <c r="U125" s="4516"/>
      <c r="V125" s="3588"/>
      <c r="W125" s="4516"/>
      <c r="X125" s="3588"/>
      <c r="Y125" s="117"/>
      <c r="Z125" s="37"/>
      <c r="AA125" s="117"/>
      <c r="AB125" s="37"/>
      <c r="AC125" s="117"/>
      <c r="AD125" s="37"/>
      <c r="AE125" s="117"/>
      <c r="AF125" s="37"/>
      <c r="AG125" s="117"/>
      <c r="AH125" s="37"/>
      <c r="AI125" s="117"/>
      <c r="AJ125" s="37"/>
      <c r="AK125" s="117"/>
      <c r="AL125" s="37"/>
      <c r="AM125" s="117"/>
      <c r="AN125" s="1306"/>
      <c r="AO125" s="4517"/>
      <c r="AP125" s="36"/>
      <c r="AQ125" s="324"/>
      <c r="AR125" s="4521"/>
      <c r="AS125" s="324"/>
      <c r="AT125" s="36"/>
      <c r="AU125" s="36"/>
      <c r="AV125" s="36"/>
      <c r="AW125" s="36"/>
      <c r="CM125" s="4505"/>
      <c r="CN125" s="4505"/>
      <c r="CO125" s="4505"/>
      <c r="CP125" s="4505"/>
      <c r="CQ125" s="4505"/>
      <c r="CR125" s="4505"/>
      <c r="CS125" s="4505"/>
      <c r="CT125" s="4505"/>
      <c r="CU125" s="4505"/>
      <c r="CV125" s="4505"/>
      <c r="CW125" s="4505"/>
      <c r="CX125" s="4505"/>
      <c r="CY125" s="4505"/>
      <c r="CZ125" s="4505"/>
      <c r="DA125" s="4505"/>
      <c r="DB125" s="4505"/>
      <c r="DC125" s="4505"/>
      <c r="DD125" s="4505"/>
      <c r="DE125" s="4505"/>
      <c r="DF125" s="4505"/>
      <c r="DG125" s="4505"/>
      <c r="DH125" s="4505"/>
      <c r="DI125" s="4505"/>
      <c r="DJ125" s="4505"/>
      <c r="DK125" s="4505"/>
      <c r="DL125" s="4505"/>
    </row>
    <row r="126" spans="1:116" s="78" customFormat="1" ht="16.399999999999999" customHeight="1" x14ac:dyDescent="0.25">
      <c r="A126" s="4511" t="s">
        <v>2457</v>
      </c>
      <c r="B126" s="4512"/>
      <c r="C126" s="4513"/>
      <c r="D126" s="1484">
        <f t="shared" si="6"/>
        <v>0</v>
      </c>
      <c r="E126" s="4509">
        <f t="shared" si="7"/>
        <v>0</v>
      </c>
      <c r="F126" s="4510">
        <f t="shared" si="7"/>
        <v>0</v>
      </c>
      <c r="G126" s="1454"/>
      <c r="H126" s="1453"/>
      <c r="I126" s="1454"/>
      <c r="J126" s="1455"/>
      <c r="K126" s="1454"/>
      <c r="L126" s="1453"/>
      <c r="M126" s="1454"/>
      <c r="N126" s="1453"/>
      <c r="O126" s="1452"/>
      <c r="P126" s="37"/>
      <c r="Q126" s="117"/>
      <c r="R126" s="37"/>
      <c r="S126" s="117"/>
      <c r="T126" s="1453"/>
      <c r="U126" s="1452"/>
      <c r="V126" s="37"/>
      <c r="W126" s="117"/>
      <c r="X126" s="37"/>
      <c r="Y126" s="117"/>
      <c r="Z126" s="37"/>
      <c r="AA126" s="117"/>
      <c r="AB126" s="37"/>
      <c r="AC126" s="117"/>
      <c r="AD126" s="37"/>
      <c r="AE126" s="117"/>
      <c r="AF126" s="37"/>
      <c r="AG126" s="117"/>
      <c r="AH126" s="37"/>
      <c r="AI126" s="117"/>
      <c r="AJ126" s="37"/>
      <c r="AK126" s="117"/>
      <c r="AL126" s="37"/>
      <c r="AM126" s="117"/>
      <c r="AN126" s="1306"/>
      <c r="AO126" s="36"/>
      <c r="AP126" s="4522"/>
      <c r="AQ126" s="4521"/>
      <c r="AR126" s="4521"/>
      <c r="AS126" s="324"/>
      <c r="AT126" s="36"/>
      <c r="AU126" s="36"/>
      <c r="AV126" s="36"/>
      <c r="AW126" s="36"/>
      <c r="CM126" s="4505"/>
      <c r="CN126" s="4505"/>
      <c r="CO126" s="4505"/>
      <c r="CP126" s="4505"/>
      <c r="CQ126" s="4505"/>
      <c r="CR126" s="4505"/>
      <c r="CS126" s="4505"/>
      <c r="CT126" s="4505"/>
      <c r="CU126" s="4505"/>
      <c r="CV126" s="4505"/>
      <c r="CW126" s="4505"/>
      <c r="CX126" s="4505"/>
      <c r="CY126" s="4505"/>
      <c r="CZ126" s="4505"/>
      <c r="DA126" s="4505"/>
      <c r="DB126" s="4505"/>
      <c r="DC126" s="4505"/>
      <c r="DD126" s="4505"/>
      <c r="DE126" s="4505"/>
      <c r="DF126" s="4505"/>
      <c r="DG126" s="4505"/>
      <c r="DH126" s="4505"/>
      <c r="DI126" s="4505"/>
      <c r="DJ126" s="4505"/>
      <c r="DK126" s="4505"/>
      <c r="DL126" s="4505"/>
    </row>
    <row r="127" spans="1:116" s="78" customFormat="1" ht="16.399999999999999" customHeight="1" x14ac:dyDescent="0.25">
      <c r="A127" s="4511" t="s">
        <v>2458</v>
      </c>
      <c r="B127" s="4512"/>
      <c r="C127" s="4513"/>
      <c r="D127" s="1484">
        <f t="shared" si="6"/>
        <v>0</v>
      </c>
      <c r="E127" s="4509">
        <f t="shared" si="7"/>
        <v>0</v>
      </c>
      <c r="F127" s="4510">
        <f t="shared" si="7"/>
        <v>0</v>
      </c>
      <c r="G127" s="1454"/>
      <c r="H127" s="1453"/>
      <c r="I127" s="1454"/>
      <c r="J127" s="1455"/>
      <c r="K127" s="1454"/>
      <c r="L127" s="1453"/>
      <c r="M127" s="1454"/>
      <c r="N127" s="1453"/>
      <c r="O127" s="1452"/>
      <c r="P127" s="37"/>
      <c r="Q127" s="117"/>
      <c r="R127" s="37"/>
      <c r="S127" s="117"/>
      <c r="T127" s="1453"/>
      <c r="U127" s="1452"/>
      <c r="V127" s="37"/>
      <c r="W127" s="117"/>
      <c r="X127" s="37"/>
      <c r="Y127" s="117"/>
      <c r="Z127" s="37"/>
      <c r="AA127" s="117"/>
      <c r="AB127" s="37"/>
      <c r="AC127" s="117"/>
      <c r="AD127" s="37"/>
      <c r="AE127" s="117"/>
      <c r="AF127" s="37"/>
      <c r="AG127" s="117"/>
      <c r="AH127" s="37"/>
      <c r="AI127" s="117"/>
      <c r="AJ127" s="37"/>
      <c r="AK127" s="117"/>
      <c r="AL127" s="37"/>
      <c r="AM127" s="117"/>
      <c r="AN127" s="1306"/>
      <c r="AO127" s="36"/>
      <c r="AP127" s="4522"/>
      <c r="AQ127" s="4521"/>
      <c r="AR127" s="4521"/>
      <c r="AS127" s="324"/>
      <c r="AT127" s="36"/>
      <c r="AU127" s="36"/>
      <c r="AV127" s="36"/>
      <c r="AW127" s="36"/>
      <c r="CM127" s="4505"/>
      <c r="CN127" s="4505"/>
      <c r="CO127" s="4505"/>
      <c r="CP127" s="4505"/>
      <c r="CQ127" s="4505"/>
      <c r="CR127" s="4505"/>
      <c r="CS127" s="4505"/>
      <c r="CT127" s="4505"/>
      <c r="CU127" s="4505"/>
      <c r="CV127" s="4505"/>
      <c r="CW127" s="4505"/>
      <c r="CX127" s="4505"/>
      <c r="CY127" s="4505"/>
      <c r="CZ127" s="4505"/>
      <c r="DA127" s="4505"/>
      <c r="DB127" s="4505"/>
      <c r="DC127" s="4505"/>
      <c r="DD127" s="4505"/>
      <c r="DE127" s="4505"/>
      <c r="DF127" s="4505"/>
      <c r="DG127" s="4505"/>
      <c r="DH127" s="4505"/>
      <c r="DI127" s="4505"/>
      <c r="DJ127" s="4505"/>
      <c r="DK127" s="4505"/>
      <c r="DL127" s="4505"/>
    </row>
    <row r="128" spans="1:116" s="78" customFormat="1" ht="16.399999999999999" customHeight="1" x14ac:dyDescent="0.25">
      <c r="A128" s="4511" t="s">
        <v>2459</v>
      </c>
      <c r="B128" s="4512"/>
      <c r="C128" s="4513"/>
      <c r="D128" s="1484">
        <f t="shared" si="6"/>
        <v>0</v>
      </c>
      <c r="E128" s="4509">
        <f t="shared" si="7"/>
        <v>0</v>
      </c>
      <c r="F128" s="4510">
        <f t="shared" si="7"/>
        <v>0</v>
      </c>
      <c r="G128" s="1454"/>
      <c r="H128" s="1453"/>
      <c r="I128" s="1454"/>
      <c r="J128" s="1455"/>
      <c r="K128" s="1454"/>
      <c r="L128" s="1453"/>
      <c r="M128" s="1454"/>
      <c r="N128" s="1453"/>
      <c r="O128" s="1452"/>
      <c r="P128" s="37"/>
      <c r="Q128" s="117"/>
      <c r="R128" s="37"/>
      <c r="S128" s="117"/>
      <c r="T128" s="1453"/>
      <c r="U128" s="1452"/>
      <c r="V128" s="37"/>
      <c r="W128" s="117"/>
      <c r="X128" s="37"/>
      <c r="Y128" s="117"/>
      <c r="Z128" s="37"/>
      <c r="AA128" s="117"/>
      <c r="AB128" s="37"/>
      <c r="AC128" s="117"/>
      <c r="AD128" s="37"/>
      <c r="AE128" s="117"/>
      <c r="AF128" s="37"/>
      <c r="AG128" s="117"/>
      <c r="AH128" s="37"/>
      <c r="AI128" s="117"/>
      <c r="AJ128" s="37"/>
      <c r="AK128" s="117"/>
      <c r="AL128" s="37"/>
      <c r="AM128" s="117"/>
      <c r="AN128" s="1306"/>
      <c r="AO128" s="36"/>
      <c r="AP128" s="4522"/>
      <c r="AQ128" s="4521"/>
      <c r="AR128" s="4521"/>
      <c r="AS128" s="324"/>
      <c r="AT128" s="36"/>
      <c r="AU128" s="36"/>
      <c r="AV128" s="36"/>
      <c r="AW128" s="36"/>
      <c r="CM128" s="4505"/>
      <c r="CN128" s="4505"/>
      <c r="CO128" s="4505"/>
      <c r="CP128" s="4505"/>
      <c r="CQ128" s="4505"/>
      <c r="CR128" s="4505"/>
      <c r="CS128" s="4505"/>
      <c r="CT128" s="4505"/>
      <c r="CU128" s="4505"/>
      <c r="CV128" s="4505"/>
      <c r="CW128" s="4505"/>
      <c r="CX128" s="4505"/>
      <c r="CY128" s="4505"/>
      <c r="CZ128" s="4505"/>
      <c r="DA128" s="4505"/>
      <c r="DB128" s="4505"/>
      <c r="DC128" s="4505"/>
      <c r="DD128" s="4505"/>
      <c r="DE128" s="4505"/>
      <c r="DF128" s="4505"/>
      <c r="DG128" s="4505"/>
      <c r="DH128" s="4505"/>
      <c r="DI128" s="4505"/>
      <c r="DJ128" s="4505"/>
      <c r="DK128" s="4505"/>
      <c r="DL128" s="4505"/>
    </row>
    <row r="129" spans="1:116" s="204" customFormat="1" ht="16.399999999999999" customHeight="1" x14ac:dyDescent="0.25">
      <c r="A129" s="4511" t="s">
        <v>2460</v>
      </c>
      <c r="B129" s="4512"/>
      <c r="C129" s="4513"/>
      <c r="D129" s="1484">
        <f t="shared" si="6"/>
        <v>0</v>
      </c>
      <c r="E129" s="4509">
        <f t="shared" si="7"/>
        <v>0</v>
      </c>
      <c r="F129" s="4510">
        <f t="shared" si="7"/>
        <v>0</v>
      </c>
      <c r="G129" s="1454"/>
      <c r="H129" s="1453"/>
      <c r="I129" s="1454"/>
      <c r="J129" s="1455"/>
      <c r="K129" s="1454"/>
      <c r="L129" s="1453"/>
      <c r="M129" s="1454"/>
      <c r="N129" s="1453"/>
      <c r="O129" s="1452"/>
      <c r="P129" s="37"/>
      <c r="Q129" s="117"/>
      <c r="R129" s="37"/>
      <c r="S129" s="117"/>
      <c r="T129" s="1453"/>
      <c r="U129" s="1452"/>
      <c r="V129" s="37"/>
      <c r="W129" s="117"/>
      <c r="X129" s="37"/>
      <c r="Y129" s="117"/>
      <c r="Z129" s="37"/>
      <c r="AA129" s="117"/>
      <c r="AB129" s="37"/>
      <c r="AC129" s="117"/>
      <c r="AD129" s="37"/>
      <c r="AE129" s="117"/>
      <c r="AF129" s="37"/>
      <c r="AG129" s="117"/>
      <c r="AH129" s="37"/>
      <c r="AI129" s="117"/>
      <c r="AJ129" s="37"/>
      <c r="AK129" s="117"/>
      <c r="AL129" s="37"/>
      <c r="AM129" s="117"/>
      <c r="AN129" s="1306"/>
      <c r="AO129" s="36"/>
      <c r="AP129" s="4522"/>
      <c r="AQ129" s="4521"/>
      <c r="AR129" s="4521"/>
      <c r="AS129" s="324"/>
      <c r="AT129" s="36"/>
      <c r="AU129" s="36"/>
      <c r="AV129" s="36"/>
      <c r="AW129" s="36"/>
      <c r="CL129" s="542"/>
      <c r="CM129" s="204">
        <f>IF(AND(AT129="",G129&lt;&gt;0),1,IF(G129&lt;AT129,1,0))</f>
        <v>0</v>
      </c>
      <c r="CN129" s="204" t="e">
        <f>IF(AND(#REF!="",G129&lt;&gt;0),1,IF(G129&lt;#REF!,1,0))</f>
        <v>#REF!</v>
      </c>
      <c r="CO129" s="204" t="e">
        <f>IF(AND(#REF!="",G129&lt;&gt;0),1,IF(G129&lt;#REF!,1,0))</f>
        <v>#REF!</v>
      </c>
      <c r="CP129" s="205"/>
      <c r="CQ129" s="205"/>
      <c r="CR129" s="205"/>
      <c r="CS129" s="205"/>
      <c r="CT129" s="205"/>
      <c r="CU129" s="205"/>
    </row>
    <row r="130" spans="1:116" s="204" customFormat="1" ht="16.399999999999999" customHeight="1" x14ac:dyDescent="0.25">
      <c r="A130" s="4511" t="s">
        <v>2461</v>
      </c>
      <c r="B130" s="4512"/>
      <c r="C130" s="4513"/>
      <c r="D130" s="1484">
        <f t="shared" si="6"/>
        <v>0</v>
      </c>
      <c r="E130" s="4509">
        <f t="shared" si="7"/>
        <v>0</v>
      </c>
      <c r="F130" s="4510">
        <f t="shared" si="7"/>
        <v>0</v>
      </c>
      <c r="G130" s="1454"/>
      <c r="H130" s="1453"/>
      <c r="I130" s="1454"/>
      <c r="J130" s="1455"/>
      <c r="K130" s="1454"/>
      <c r="L130" s="1453"/>
      <c r="M130" s="1454"/>
      <c r="N130" s="1453"/>
      <c r="O130" s="1452"/>
      <c r="P130" s="37"/>
      <c r="Q130" s="117"/>
      <c r="R130" s="37"/>
      <c r="S130" s="117"/>
      <c r="T130" s="1453"/>
      <c r="U130" s="1452"/>
      <c r="V130" s="37"/>
      <c r="W130" s="117"/>
      <c r="X130" s="37"/>
      <c r="Y130" s="117"/>
      <c r="Z130" s="37"/>
      <c r="AA130" s="117"/>
      <c r="AB130" s="37"/>
      <c r="AC130" s="117"/>
      <c r="AD130" s="37"/>
      <c r="AE130" s="117"/>
      <c r="AF130" s="37"/>
      <c r="AG130" s="117"/>
      <c r="AH130" s="37"/>
      <c r="AI130" s="117"/>
      <c r="AJ130" s="37"/>
      <c r="AK130" s="117"/>
      <c r="AL130" s="37"/>
      <c r="AM130" s="117"/>
      <c r="AN130" s="1306"/>
      <c r="AO130" s="36"/>
      <c r="AP130" s="4522"/>
      <c r="AQ130" s="4521"/>
      <c r="AR130" s="4521"/>
      <c r="AS130" s="324"/>
      <c r="AT130" s="36"/>
      <c r="AU130" s="36"/>
      <c r="AV130" s="36"/>
      <c r="AW130" s="36"/>
      <c r="CL130" s="542"/>
      <c r="CM130" s="204">
        <f>IF(AND(AT130="",G130&lt;&gt;0),1,IF(G130&lt;AT130,1,0))</f>
        <v>0</v>
      </c>
      <c r="CN130" s="204" t="e">
        <f>IF(AND(#REF!="",G130&lt;&gt;0),1,IF(G130&lt;#REF!,1,0))</f>
        <v>#REF!</v>
      </c>
      <c r="CO130" s="204" t="e">
        <f>IF(AND(#REF!="",G130&lt;&gt;0),1,IF(G130&lt;#REF!,1,0))</f>
        <v>#REF!</v>
      </c>
      <c r="CP130" s="205"/>
      <c r="CQ130" s="205"/>
      <c r="CR130" s="205"/>
      <c r="CS130" s="205"/>
      <c r="CT130" s="205"/>
      <c r="CU130" s="205"/>
    </row>
    <row r="131" spans="1:116" s="78" customFormat="1" ht="16.399999999999999" customHeight="1" x14ac:dyDescent="0.25">
      <c r="A131" s="4511" t="s">
        <v>2462</v>
      </c>
      <c r="B131" s="4512"/>
      <c r="C131" s="4513"/>
      <c r="D131" s="1484">
        <f t="shared" si="6"/>
        <v>0</v>
      </c>
      <c r="E131" s="4509">
        <f t="shared" si="7"/>
        <v>0</v>
      </c>
      <c r="F131" s="4510">
        <f t="shared" si="7"/>
        <v>0</v>
      </c>
      <c r="G131" s="1454"/>
      <c r="H131" s="1453"/>
      <c r="I131" s="1454"/>
      <c r="J131" s="1455"/>
      <c r="K131" s="1454"/>
      <c r="L131" s="1453"/>
      <c r="M131" s="1454"/>
      <c r="N131" s="1453"/>
      <c r="O131" s="1452"/>
      <c r="P131" s="37"/>
      <c r="Q131" s="117"/>
      <c r="R131" s="37"/>
      <c r="S131" s="117"/>
      <c r="T131" s="1453"/>
      <c r="U131" s="1452"/>
      <c r="V131" s="37"/>
      <c r="W131" s="117"/>
      <c r="X131" s="37"/>
      <c r="Y131" s="117"/>
      <c r="Z131" s="37"/>
      <c r="AA131" s="117"/>
      <c r="AB131" s="37"/>
      <c r="AC131" s="117"/>
      <c r="AD131" s="37"/>
      <c r="AE131" s="117"/>
      <c r="AF131" s="37"/>
      <c r="AG131" s="117"/>
      <c r="AH131" s="37"/>
      <c r="AI131" s="117"/>
      <c r="AJ131" s="37"/>
      <c r="AK131" s="117"/>
      <c r="AL131" s="37"/>
      <c r="AM131" s="117"/>
      <c r="AN131" s="1306"/>
      <c r="AO131" s="36"/>
      <c r="AP131" s="4522"/>
      <c r="AQ131" s="4521"/>
      <c r="AR131" s="4521"/>
      <c r="AS131" s="324"/>
      <c r="AT131" s="36"/>
      <c r="AU131" s="36"/>
      <c r="AV131" s="36"/>
      <c r="AW131" s="36"/>
      <c r="CM131" s="4505"/>
      <c r="CN131" s="4505"/>
      <c r="CO131" s="4505"/>
      <c r="CP131" s="4505"/>
      <c r="CQ131" s="4505"/>
      <c r="CR131" s="4505"/>
      <c r="CS131" s="4505"/>
      <c r="CT131" s="4505"/>
      <c r="CU131" s="4505"/>
      <c r="CV131" s="4505"/>
      <c r="CW131" s="4505"/>
      <c r="CX131" s="4505"/>
      <c r="CY131" s="4505"/>
      <c r="CZ131" s="4505"/>
      <c r="DA131" s="4505"/>
      <c r="DB131" s="4505"/>
      <c r="DC131" s="4505"/>
      <c r="DD131" s="4505"/>
      <c r="DE131" s="4505"/>
      <c r="DF131" s="4505"/>
      <c r="DG131" s="4505"/>
      <c r="DH131" s="4505"/>
      <c r="DI131" s="4505"/>
      <c r="DJ131" s="4505"/>
      <c r="DK131" s="4505"/>
      <c r="DL131" s="4505"/>
    </row>
    <row r="132" spans="1:116" s="78" customFormat="1" ht="16.399999999999999" customHeight="1" x14ac:dyDescent="0.25">
      <c r="A132" s="4511" t="s">
        <v>2463</v>
      </c>
      <c r="B132" s="4512"/>
      <c r="C132" s="4513"/>
      <c r="D132" s="1484">
        <f t="shared" si="6"/>
        <v>0</v>
      </c>
      <c r="E132" s="4509">
        <f t="shared" si="7"/>
        <v>0</v>
      </c>
      <c r="F132" s="4510">
        <f t="shared" si="7"/>
        <v>0</v>
      </c>
      <c r="G132" s="35"/>
      <c r="H132" s="37"/>
      <c r="I132" s="35"/>
      <c r="J132" s="119"/>
      <c r="K132" s="35"/>
      <c r="L132" s="37"/>
      <c r="M132" s="35"/>
      <c r="N132" s="37"/>
      <c r="O132" s="117"/>
      <c r="P132" s="37"/>
      <c r="Q132" s="117"/>
      <c r="R132" s="37"/>
      <c r="S132" s="117"/>
      <c r="T132" s="37"/>
      <c r="U132" s="117"/>
      <c r="V132" s="37"/>
      <c r="W132" s="117"/>
      <c r="X132" s="37"/>
      <c r="Y132" s="117"/>
      <c r="Z132" s="37"/>
      <c r="AA132" s="117"/>
      <c r="AB132" s="37"/>
      <c r="AC132" s="117"/>
      <c r="AD132" s="37"/>
      <c r="AE132" s="117"/>
      <c r="AF132" s="37"/>
      <c r="AG132" s="117"/>
      <c r="AH132" s="37"/>
      <c r="AI132" s="117"/>
      <c r="AJ132" s="37"/>
      <c r="AK132" s="117"/>
      <c r="AL132" s="37"/>
      <c r="AM132" s="117"/>
      <c r="AN132" s="1306"/>
      <c r="AO132" s="36"/>
      <c r="AP132" s="36"/>
      <c r="AQ132" s="324"/>
      <c r="AR132" s="324"/>
      <c r="AS132" s="324"/>
      <c r="AT132" s="36"/>
      <c r="AU132" s="36"/>
      <c r="AV132" s="36"/>
      <c r="AW132" s="36"/>
      <c r="CM132" s="4505"/>
      <c r="CN132" s="4505"/>
      <c r="CO132" s="4505"/>
      <c r="CP132" s="4505"/>
      <c r="CQ132" s="4505"/>
      <c r="CR132" s="4505"/>
      <c r="CS132" s="4505"/>
      <c r="CT132" s="4505"/>
      <c r="CU132" s="4505"/>
      <c r="CV132" s="4505"/>
      <c r="CW132" s="4505"/>
      <c r="CX132" s="4505"/>
      <c r="CY132" s="4505"/>
      <c r="CZ132" s="4505"/>
      <c r="DA132" s="4505"/>
      <c r="DB132" s="4505"/>
      <c r="DC132" s="4505"/>
      <c r="DD132" s="4505"/>
      <c r="DE132" s="4505"/>
      <c r="DF132" s="4505"/>
      <c r="DG132" s="4505"/>
      <c r="DH132" s="4505"/>
      <c r="DI132" s="4505"/>
      <c r="DJ132" s="4505"/>
      <c r="DK132" s="4505"/>
      <c r="DL132" s="4505"/>
    </row>
    <row r="133" spans="1:116" s="78" customFormat="1" ht="16.399999999999999" customHeight="1" x14ac:dyDescent="0.25">
      <c r="A133" s="4511" t="s">
        <v>2464</v>
      </c>
      <c r="B133" s="4512"/>
      <c r="C133" s="4513"/>
      <c r="D133" s="1484">
        <f t="shared" si="6"/>
        <v>0</v>
      </c>
      <c r="E133" s="4509">
        <f t="shared" si="7"/>
        <v>0</v>
      </c>
      <c r="F133" s="4510">
        <f t="shared" si="7"/>
        <v>0</v>
      </c>
      <c r="G133" s="35"/>
      <c r="H133" s="37"/>
      <c r="I133" s="35"/>
      <c r="J133" s="119"/>
      <c r="K133" s="35"/>
      <c r="L133" s="37"/>
      <c r="M133" s="35"/>
      <c r="N133" s="37"/>
      <c r="O133" s="117"/>
      <c r="P133" s="37"/>
      <c r="Q133" s="117"/>
      <c r="R133" s="37"/>
      <c r="S133" s="117"/>
      <c r="T133" s="37"/>
      <c r="U133" s="117"/>
      <c r="V133" s="37"/>
      <c r="W133" s="117"/>
      <c r="X133" s="37"/>
      <c r="Y133" s="117"/>
      <c r="Z133" s="37"/>
      <c r="AA133" s="117"/>
      <c r="AB133" s="37"/>
      <c r="AC133" s="117"/>
      <c r="AD133" s="37"/>
      <c r="AE133" s="117"/>
      <c r="AF133" s="37"/>
      <c r="AG133" s="117"/>
      <c r="AH133" s="37"/>
      <c r="AI133" s="117"/>
      <c r="AJ133" s="37"/>
      <c r="AK133" s="117"/>
      <c r="AL133" s="37"/>
      <c r="AM133" s="117"/>
      <c r="AN133" s="1306"/>
      <c r="AO133" s="36"/>
      <c r="AP133" s="36"/>
      <c r="AQ133" s="324"/>
      <c r="AR133" s="324"/>
      <c r="AS133" s="324"/>
      <c r="AT133" s="36"/>
      <c r="AU133" s="36"/>
      <c r="AV133" s="36"/>
      <c r="AW133" s="36"/>
      <c r="CM133" s="4505"/>
      <c r="CN133" s="4505"/>
      <c r="CO133" s="4505"/>
      <c r="CP133" s="4505"/>
      <c r="CQ133" s="4505"/>
      <c r="CR133" s="4505"/>
      <c r="CS133" s="4505"/>
      <c r="CT133" s="4505"/>
      <c r="CU133" s="4505"/>
      <c r="CV133" s="4505"/>
      <c r="CW133" s="4505"/>
      <c r="CX133" s="4505"/>
      <c r="CY133" s="4505"/>
      <c r="CZ133" s="4505"/>
      <c r="DA133" s="4505"/>
      <c r="DB133" s="4505"/>
      <c r="DC133" s="4505"/>
      <c r="DD133" s="4505"/>
      <c r="DE133" s="4505"/>
      <c r="DF133" s="4505"/>
      <c r="DG133" s="4505"/>
      <c r="DH133" s="4505"/>
      <c r="DI133" s="4505"/>
      <c r="DJ133" s="4505"/>
      <c r="DK133" s="4505"/>
      <c r="DL133" s="4505"/>
    </row>
    <row r="134" spans="1:116" s="78" customFormat="1" ht="16.399999999999999" customHeight="1" x14ac:dyDescent="0.25">
      <c r="A134" s="4511" t="s">
        <v>2465</v>
      </c>
      <c r="B134" s="4512"/>
      <c r="C134" s="4513"/>
      <c r="D134" s="1484">
        <f t="shared" si="6"/>
        <v>0</v>
      </c>
      <c r="E134" s="4509">
        <f t="shared" si="7"/>
        <v>0</v>
      </c>
      <c r="F134" s="4510">
        <f t="shared" si="7"/>
        <v>0</v>
      </c>
      <c r="G134" s="67"/>
      <c r="H134" s="61"/>
      <c r="I134" s="67"/>
      <c r="J134" s="2890"/>
      <c r="K134" s="67"/>
      <c r="L134" s="37"/>
      <c r="M134" s="35"/>
      <c r="N134" s="37"/>
      <c r="O134" s="117"/>
      <c r="P134" s="37"/>
      <c r="Q134" s="117"/>
      <c r="R134" s="37"/>
      <c r="S134" s="117"/>
      <c r="T134" s="37"/>
      <c r="U134" s="117"/>
      <c r="V134" s="37"/>
      <c r="W134" s="117"/>
      <c r="X134" s="37"/>
      <c r="Y134" s="117"/>
      <c r="Z134" s="37"/>
      <c r="AA134" s="117"/>
      <c r="AB134" s="37"/>
      <c r="AC134" s="117"/>
      <c r="AD134" s="37"/>
      <c r="AE134" s="117"/>
      <c r="AF134" s="37"/>
      <c r="AG134" s="117"/>
      <c r="AH134" s="37"/>
      <c r="AI134" s="117"/>
      <c r="AJ134" s="37"/>
      <c r="AK134" s="117"/>
      <c r="AL134" s="37"/>
      <c r="AM134" s="117"/>
      <c r="AN134" s="1306"/>
      <c r="AO134" s="36"/>
      <c r="AP134" s="70"/>
      <c r="AQ134" s="324"/>
      <c r="AR134" s="324"/>
      <c r="AS134" s="1271"/>
      <c r="AT134" s="36"/>
      <c r="AU134" s="36"/>
      <c r="AV134" s="36"/>
      <c r="AW134" s="36"/>
      <c r="CM134" s="4505"/>
      <c r="CN134" s="4505"/>
      <c r="CO134" s="4505"/>
      <c r="CP134" s="4505"/>
      <c r="CQ134" s="4505"/>
      <c r="CR134" s="4505"/>
      <c r="CS134" s="4505"/>
      <c r="CT134" s="4505"/>
      <c r="CU134" s="4505"/>
      <c r="CV134" s="4505"/>
      <c r="CW134" s="4505"/>
      <c r="CX134" s="4505"/>
      <c r="CY134" s="4505"/>
      <c r="CZ134" s="4505"/>
      <c r="DA134" s="4505"/>
      <c r="DB134" s="4505"/>
      <c r="DC134" s="4505"/>
      <c r="DD134" s="4505"/>
      <c r="DE134" s="4505"/>
      <c r="DF134" s="4505"/>
      <c r="DG134" s="4505"/>
      <c r="DH134" s="4505"/>
      <c r="DI134" s="4505"/>
      <c r="DJ134" s="4505"/>
      <c r="DK134" s="4505"/>
      <c r="DL134" s="4505"/>
    </row>
    <row r="135" spans="1:116" s="78" customFormat="1" ht="16.399999999999999" customHeight="1" x14ac:dyDescent="0.25">
      <c r="A135" s="4511" t="s">
        <v>2466</v>
      </c>
      <c r="B135" s="4512"/>
      <c r="C135" s="4513"/>
      <c r="D135" s="1484">
        <f t="shared" si="6"/>
        <v>0</v>
      </c>
      <c r="E135" s="4509">
        <f t="shared" si="7"/>
        <v>0</v>
      </c>
      <c r="F135" s="4510">
        <f t="shared" si="7"/>
        <v>0</v>
      </c>
      <c r="G135" s="67"/>
      <c r="H135" s="61"/>
      <c r="I135" s="67"/>
      <c r="J135" s="2890"/>
      <c r="K135" s="67"/>
      <c r="L135" s="37"/>
      <c r="M135" s="35"/>
      <c r="N135" s="37"/>
      <c r="O135" s="117"/>
      <c r="P135" s="37"/>
      <c r="Q135" s="117"/>
      <c r="R135" s="37"/>
      <c r="S135" s="117"/>
      <c r="T135" s="37"/>
      <c r="U135" s="117"/>
      <c r="V135" s="37"/>
      <c r="W135" s="117"/>
      <c r="X135" s="37"/>
      <c r="Y135" s="117"/>
      <c r="Z135" s="37"/>
      <c r="AA135" s="117"/>
      <c r="AB135" s="37"/>
      <c r="AC135" s="117"/>
      <c r="AD135" s="37"/>
      <c r="AE135" s="117"/>
      <c r="AF135" s="37"/>
      <c r="AG135" s="117"/>
      <c r="AH135" s="37"/>
      <c r="AI135" s="117"/>
      <c r="AJ135" s="37"/>
      <c r="AK135" s="117"/>
      <c r="AL135" s="37"/>
      <c r="AM135" s="117"/>
      <c r="AN135" s="1306"/>
      <c r="AO135" s="36"/>
      <c r="AP135" s="70"/>
      <c r="AQ135" s="324"/>
      <c r="AR135" s="324"/>
      <c r="AS135" s="1271"/>
      <c r="AT135" s="36"/>
      <c r="AU135" s="36"/>
      <c r="AV135" s="36"/>
      <c r="AW135" s="36"/>
      <c r="CM135" s="4505"/>
      <c r="CN135" s="4505"/>
      <c r="CO135" s="4505"/>
      <c r="CP135" s="4505"/>
      <c r="CQ135" s="4505"/>
      <c r="CR135" s="4505"/>
      <c r="CS135" s="4505"/>
      <c r="CT135" s="4505"/>
      <c r="CU135" s="4505"/>
      <c r="CV135" s="4505"/>
      <c r="CW135" s="4505"/>
      <c r="CX135" s="4505"/>
      <c r="CY135" s="4505"/>
      <c r="CZ135" s="4505"/>
      <c r="DA135" s="4505"/>
      <c r="DB135" s="4505"/>
      <c r="DC135" s="4505"/>
      <c r="DD135" s="4505"/>
      <c r="DE135" s="4505"/>
      <c r="DF135" s="4505"/>
      <c r="DG135" s="4505"/>
      <c r="DH135" s="4505"/>
      <c r="DI135" s="4505"/>
      <c r="DJ135" s="4505"/>
      <c r="DK135" s="4505"/>
      <c r="DL135" s="4505"/>
    </row>
    <row r="136" spans="1:116" s="78" customFormat="1" ht="16.399999999999999" customHeight="1" x14ac:dyDescent="0.25">
      <c r="A136" s="4511" t="s">
        <v>2467</v>
      </c>
      <c r="B136" s="4512"/>
      <c r="C136" s="4513"/>
      <c r="D136" s="1484">
        <f t="shared" si="6"/>
        <v>0</v>
      </c>
      <c r="E136" s="4509">
        <f t="shared" si="7"/>
        <v>0</v>
      </c>
      <c r="F136" s="4510">
        <f t="shared" si="7"/>
        <v>0</v>
      </c>
      <c r="G136" s="67"/>
      <c r="H136" s="61"/>
      <c r="I136" s="67"/>
      <c r="J136" s="2890"/>
      <c r="K136" s="67"/>
      <c r="L136" s="37"/>
      <c r="M136" s="35"/>
      <c r="N136" s="37"/>
      <c r="O136" s="117"/>
      <c r="P136" s="37"/>
      <c r="Q136" s="117"/>
      <c r="R136" s="37"/>
      <c r="S136" s="117"/>
      <c r="T136" s="37"/>
      <c r="U136" s="117"/>
      <c r="V136" s="37"/>
      <c r="W136" s="117"/>
      <c r="X136" s="37"/>
      <c r="Y136" s="117"/>
      <c r="Z136" s="37"/>
      <c r="AA136" s="117"/>
      <c r="AB136" s="37"/>
      <c r="AC136" s="117"/>
      <c r="AD136" s="37"/>
      <c r="AE136" s="117"/>
      <c r="AF136" s="37"/>
      <c r="AG136" s="117"/>
      <c r="AH136" s="37"/>
      <c r="AI136" s="117"/>
      <c r="AJ136" s="37"/>
      <c r="AK136" s="117"/>
      <c r="AL136" s="37"/>
      <c r="AM136" s="117"/>
      <c r="AN136" s="1306"/>
      <c r="AO136" s="36"/>
      <c r="AP136" s="70"/>
      <c r="AQ136" s="324"/>
      <c r="AR136" s="324"/>
      <c r="AS136" s="1271"/>
      <c r="AT136" s="36"/>
      <c r="AU136" s="36"/>
      <c r="AV136" s="36"/>
      <c r="AW136" s="36"/>
      <c r="CM136" s="4505"/>
      <c r="CN136" s="4505"/>
      <c r="CO136" s="4505"/>
      <c r="CP136" s="4505"/>
      <c r="CQ136" s="4505"/>
      <c r="CR136" s="4505"/>
      <c r="CS136" s="4505"/>
      <c r="CT136" s="4505"/>
      <c r="CU136" s="4505"/>
      <c r="CV136" s="4505"/>
      <c r="CW136" s="4505"/>
      <c r="CX136" s="4505"/>
      <c r="CY136" s="4505"/>
      <c r="CZ136" s="4505"/>
      <c r="DA136" s="4505"/>
      <c r="DB136" s="4505"/>
      <c r="DC136" s="4505"/>
      <c r="DD136" s="4505"/>
      <c r="DE136" s="4505"/>
      <c r="DF136" s="4505"/>
      <c r="DG136" s="4505"/>
      <c r="DH136" s="4505"/>
      <c r="DI136" s="4505"/>
      <c r="DJ136" s="4505"/>
      <c r="DK136" s="4505"/>
      <c r="DL136" s="4505"/>
    </row>
    <row r="137" spans="1:116" s="50" customFormat="1" ht="14.25" customHeight="1" x14ac:dyDescent="0.25">
      <c r="A137" s="4511" t="s">
        <v>2468</v>
      </c>
      <c r="B137" s="4512"/>
      <c r="C137" s="4513"/>
      <c r="D137" s="1484">
        <f t="shared" si="6"/>
        <v>0</v>
      </c>
      <c r="E137" s="4509">
        <f t="shared" si="7"/>
        <v>0</v>
      </c>
      <c r="F137" s="4510">
        <f t="shared" si="7"/>
        <v>0</v>
      </c>
      <c r="G137" s="67"/>
      <c r="H137" s="61"/>
      <c r="I137" s="67"/>
      <c r="J137" s="2890"/>
      <c r="K137" s="67"/>
      <c r="L137" s="37"/>
      <c r="M137" s="35"/>
      <c r="N137" s="37"/>
      <c r="O137" s="117"/>
      <c r="P137" s="37"/>
      <c r="Q137" s="117"/>
      <c r="R137" s="37"/>
      <c r="S137" s="117"/>
      <c r="T137" s="37"/>
      <c r="U137" s="117"/>
      <c r="V137" s="37"/>
      <c r="W137" s="117"/>
      <c r="X137" s="37"/>
      <c r="Y137" s="117"/>
      <c r="Z137" s="37"/>
      <c r="AA137" s="117"/>
      <c r="AB137" s="37"/>
      <c r="AC137" s="117"/>
      <c r="AD137" s="37"/>
      <c r="AE137" s="117"/>
      <c r="AF137" s="37"/>
      <c r="AG137" s="117"/>
      <c r="AH137" s="37"/>
      <c r="AI137" s="117"/>
      <c r="AJ137" s="37"/>
      <c r="AK137" s="117"/>
      <c r="AL137" s="37"/>
      <c r="AM137" s="117"/>
      <c r="AN137" s="1306"/>
      <c r="AO137" s="36"/>
      <c r="AP137" s="70"/>
      <c r="AQ137" s="324"/>
      <c r="AR137" s="324"/>
      <c r="AS137" s="1271"/>
      <c r="AT137" s="36"/>
      <c r="AU137" s="36"/>
      <c r="AV137" s="36"/>
      <c r="AW137" s="36"/>
      <c r="CM137" s="51"/>
    </row>
    <row r="138" spans="1:116" s="78" customFormat="1" ht="16.399999999999999" customHeight="1" x14ac:dyDescent="0.25">
      <c r="A138" s="4511" t="s">
        <v>2469</v>
      </c>
      <c r="B138" s="4512"/>
      <c r="C138" s="4513"/>
      <c r="D138" s="1484">
        <f t="shared" si="6"/>
        <v>0</v>
      </c>
      <c r="E138" s="4509">
        <f t="shared" si="7"/>
        <v>0</v>
      </c>
      <c r="F138" s="4510">
        <f t="shared" si="7"/>
        <v>0</v>
      </c>
      <c r="G138" s="67"/>
      <c r="H138" s="61"/>
      <c r="I138" s="67"/>
      <c r="J138" s="2890"/>
      <c r="K138" s="67"/>
      <c r="L138" s="37"/>
      <c r="M138" s="35"/>
      <c r="N138" s="37"/>
      <c r="O138" s="117"/>
      <c r="P138" s="37"/>
      <c r="Q138" s="117"/>
      <c r="R138" s="37"/>
      <c r="S138" s="117"/>
      <c r="T138" s="37"/>
      <c r="U138" s="117"/>
      <c r="V138" s="37"/>
      <c r="W138" s="117"/>
      <c r="X138" s="37"/>
      <c r="Y138" s="117"/>
      <c r="Z138" s="37"/>
      <c r="AA138" s="117"/>
      <c r="AB138" s="37"/>
      <c r="AC138" s="117"/>
      <c r="AD138" s="37"/>
      <c r="AE138" s="117"/>
      <c r="AF138" s="37"/>
      <c r="AG138" s="117"/>
      <c r="AH138" s="37"/>
      <c r="AI138" s="117"/>
      <c r="AJ138" s="37"/>
      <c r="AK138" s="117"/>
      <c r="AL138" s="37"/>
      <c r="AM138" s="117"/>
      <c r="AN138" s="1306"/>
      <c r="AO138" s="36"/>
      <c r="AP138" s="70"/>
      <c r="AQ138" s="324"/>
      <c r="AR138" s="324"/>
      <c r="AS138" s="1271"/>
      <c r="AT138" s="36"/>
      <c r="AU138" s="36"/>
      <c r="AV138" s="36"/>
      <c r="AW138" s="36"/>
      <c r="CM138" s="4505"/>
      <c r="CN138" s="4505"/>
      <c r="CO138" s="4505"/>
      <c r="CP138" s="4505"/>
      <c r="CQ138" s="4505"/>
      <c r="CR138" s="4505"/>
      <c r="CS138" s="4505"/>
      <c r="CT138" s="4505"/>
      <c r="CU138" s="4505"/>
      <c r="CV138" s="4505"/>
      <c r="CW138" s="4505"/>
      <c r="CX138" s="4505"/>
      <c r="CY138" s="4505"/>
      <c r="CZ138" s="4505"/>
      <c r="DA138" s="4505"/>
      <c r="DB138" s="4505"/>
      <c r="DC138" s="4505"/>
      <c r="DD138" s="4505"/>
      <c r="DE138" s="4505"/>
      <c r="DF138" s="4505"/>
      <c r="DG138" s="4505"/>
      <c r="DH138" s="4505"/>
      <c r="DI138" s="4505"/>
      <c r="DJ138" s="4505"/>
      <c r="DK138" s="4505"/>
      <c r="DL138" s="4505"/>
    </row>
    <row r="139" spans="1:116" s="204" customFormat="1" ht="16.399999999999999" customHeight="1" x14ac:dyDescent="0.25">
      <c r="A139" s="4523" t="s">
        <v>2470</v>
      </c>
      <c r="B139" s="4524"/>
      <c r="C139" s="4525"/>
      <c r="D139" s="1484">
        <f t="shared" si="6"/>
        <v>0</v>
      </c>
      <c r="E139" s="4509">
        <f t="shared" si="7"/>
        <v>0</v>
      </c>
      <c r="F139" s="4510">
        <f t="shared" si="7"/>
        <v>0</v>
      </c>
      <c r="G139" s="1454"/>
      <c r="H139" s="1453"/>
      <c r="I139" s="1454"/>
      <c r="J139" s="119"/>
      <c r="K139" s="35"/>
      <c r="L139" s="37"/>
      <c r="M139" s="35"/>
      <c r="N139" s="37"/>
      <c r="O139" s="117"/>
      <c r="P139" s="37"/>
      <c r="Q139" s="117"/>
      <c r="R139" s="37"/>
      <c r="S139" s="117"/>
      <c r="T139" s="37"/>
      <c r="U139" s="117"/>
      <c r="V139" s="37"/>
      <c r="W139" s="117"/>
      <c r="X139" s="37"/>
      <c r="Y139" s="117"/>
      <c r="Z139" s="37"/>
      <c r="AA139" s="117"/>
      <c r="AB139" s="37"/>
      <c r="AC139" s="117"/>
      <c r="AD139" s="37"/>
      <c r="AE139" s="117"/>
      <c r="AF139" s="37"/>
      <c r="AG139" s="117"/>
      <c r="AH139" s="37"/>
      <c r="AI139" s="117"/>
      <c r="AJ139" s="37"/>
      <c r="AK139" s="117"/>
      <c r="AL139" s="37"/>
      <c r="AM139" s="117"/>
      <c r="AN139" s="1306"/>
      <c r="AO139" s="36"/>
      <c r="AP139" s="36"/>
      <c r="AQ139" s="324"/>
      <c r="AR139" s="324"/>
      <c r="AS139" s="324"/>
      <c r="AT139" s="36"/>
      <c r="AU139" s="36"/>
      <c r="AV139" s="36"/>
      <c r="AW139" s="36"/>
      <c r="CL139" s="542"/>
      <c r="CM139" s="204">
        <f>IF(AND(AT140="",G140&lt;&gt;0),1,IF(G140&lt;AT140,1,0))</f>
        <v>0</v>
      </c>
      <c r="CN139" s="204" t="e">
        <f>IF(AND(#REF!="",G140&lt;&gt;0),1,IF(G140&lt;#REF!,1,0))</f>
        <v>#REF!</v>
      </c>
      <c r="CO139" s="204" t="e">
        <f>IF(AND(#REF!="",G140&lt;&gt;0),1,IF(G140&lt;#REF!,1,0))</f>
        <v>#REF!</v>
      </c>
      <c r="CP139" s="205"/>
      <c r="CQ139" s="205"/>
      <c r="CR139" s="205"/>
      <c r="CS139" s="205"/>
      <c r="CT139" s="205"/>
      <c r="CU139" s="205"/>
    </row>
    <row r="140" spans="1:116" s="50" customFormat="1" ht="14.15" customHeight="1" x14ac:dyDescent="0.25">
      <c r="A140" s="3000" t="s">
        <v>2471</v>
      </c>
      <c r="B140" s="4467"/>
      <c r="C140" s="3001"/>
      <c r="D140" s="1639">
        <f t="shared" si="6"/>
        <v>0</v>
      </c>
      <c r="E140" s="1543">
        <f t="shared" si="7"/>
        <v>0</v>
      </c>
      <c r="F140" s="4201">
        <f t="shared" si="7"/>
        <v>0</v>
      </c>
      <c r="G140" s="4526"/>
      <c r="H140" s="4527"/>
      <c r="I140" s="4526"/>
      <c r="J140" s="3707"/>
      <c r="K140" s="1276"/>
      <c r="L140" s="83"/>
      <c r="M140" s="84"/>
      <c r="N140" s="83"/>
      <c r="O140" s="1430"/>
      <c r="P140" s="83"/>
      <c r="Q140" s="1430"/>
      <c r="R140" s="83"/>
      <c r="S140" s="1430"/>
      <c r="T140" s="83"/>
      <c r="U140" s="1430"/>
      <c r="V140" s="83"/>
      <c r="W140" s="1430"/>
      <c r="X140" s="83"/>
      <c r="Y140" s="1430"/>
      <c r="Z140" s="83"/>
      <c r="AA140" s="1430"/>
      <c r="AB140" s="83"/>
      <c r="AC140" s="1430"/>
      <c r="AD140" s="83"/>
      <c r="AE140" s="1430"/>
      <c r="AF140" s="83"/>
      <c r="AG140" s="1430"/>
      <c r="AH140" s="83"/>
      <c r="AI140" s="1430"/>
      <c r="AJ140" s="83"/>
      <c r="AK140" s="1430"/>
      <c r="AL140" s="83"/>
      <c r="AM140" s="1430"/>
      <c r="AN140" s="1351"/>
      <c r="AO140" s="85"/>
      <c r="AP140" s="36"/>
      <c r="AQ140" s="324"/>
      <c r="AR140" s="324"/>
      <c r="AS140" s="324"/>
      <c r="AT140" s="36"/>
      <c r="AU140" s="3593"/>
      <c r="AV140" s="3593"/>
      <c r="AW140" s="3593"/>
      <c r="CM140" s="51"/>
    </row>
    <row r="141" spans="1:116" s="204" customFormat="1" ht="24" customHeight="1" x14ac:dyDescent="0.25">
      <c r="A141" s="4263" t="s">
        <v>36</v>
      </c>
      <c r="B141" s="4528"/>
      <c r="C141" s="4262"/>
      <c r="D141" s="3773">
        <f t="shared" si="6"/>
        <v>0</v>
      </c>
      <c r="E141" s="3778">
        <f t="shared" si="7"/>
        <v>0</v>
      </c>
      <c r="F141" s="3418">
        <f t="shared" si="7"/>
        <v>0</v>
      </c>
      <c r="G141" s="3773">
        <f t="shared" ref="G141:AW141" si="10">SUM(G88:G140)</f>
        <v>0</v>
      </c>
      <c r="H141" s="3775">
        <f t="shared" si="10"/>
        <v>0</v>
      </c>
      <c r="I141" s="3773">
        <f t="shared" si="10"/>
        <v>0</v>
      </c>
      <c r="J141" s="4529">
        <f t="shared" si="10"/>
        <v>0</v>
      </c>
      <c r="K141" s="3773">
        <f t="shared" si="10"/>
        <v>0</v>
      </c>
      <c r="L141" s="3775">
        <f t="shared" si="10"/>
        <v>0</v>
      </c>
      <c r="M141" s="4530">
        <f t="shared" si="10"/>
        <v>0</v>
      </c>
      <c r="N141" s="4531">
        <f t="shared" si="10"/>
        <v>0</v>
      </c>
      <c r="O141" s="4532">
        <f t="shared" si="10"/>
        <v>0</v>
      </c>
      <c r="P141" s="4531">
        <f t="shared" si="10"/>
        <v>0</v>
      </c>
      <c r="Q141" s="4532">
        <f t="shared" si="10"/>
        <v>0</v>
      </c>
      <c r="R141" s="4531">
        <f t="shared" si="10"/>
        <v>0</v>
      </c>
      <c r="S141" s="4532">
        <f t="shared" si="10"/>
        <v>0</v>
      </c>
      <c r="T141" s="4531">
        <f t="shared" si="10"/>
        <v>0</v>
      </c>
      <c r="U141" s="4532">
        <f t="shared" si="10"/>
        <v>0</v>
      </c>
      <c r="V141" s="4531">
        <f t="shared" si="10"/>
        <v>0</v>
      </c>
      <c r="W141" s="4532">
        <f t="shared" si="10"/>
        <v>0</v>
      </c>
      <c r="X141" s="4531">
        <f t="shared" si="10"/>
        <v>0</v>
      </c>
      <c r="Y141" s="4532">
        <f t="shared" si="10"/>
        <v>0</v>
      </c>
      <c r="Z141" s="4531">
        <f t="shared" si="10"/>
        <v>0</v>
      </c>
      <c r="AA141" s="4532">
        <f t="shared" si="10"/>
        <v>0</v>
      </c>
      <c r="AB141" s="4531">
        <f t="shared" si="10"/>
        <v>0</v>
      </c>
      <c r="AC141" s="4532">
        <f t="shared" si="10"/>
        <v>0</v>
      </c>
      <c r="AD141" s="4531">
        <f t="shared" si="10"/>
        <v>0</v>
      </c>
      <c r="AE141" s="4532">
        <f t="shared" si="10"/>
        <v>0</v>
      </c>
      <c r="AF141" s="4531">
        <f t="shared" si="10"/>
        <v>0</v>
      </c>
      <c r="AG141" s="4532">
        <f t="shared" si="10"/>
        <v>0</v>
      </c>
      <c r="AH141" s="4531">
        <f t="shared" si="10"/>
        <v>0</v>
      </c>
      <c r="AI141" s="4532">
        <f t="shared" si="10"/>
        <v>0</v>
      </c>
      <c r="AJ141" s="4531">
        <f t="shared" si="10"/>
        <v>0</v>
      </c>
      <c r="AK141" s="4532">
        <f t="shared" si="10"/>
        <v>0</v>
      </c>
      <c r="AL141" s="4531">
        <f t="shared" si="10"/>
        <v>0</v>
      </c>
      <c r="AM141" s="4532">
        <f t="shared" si="10"/>
        <v>0</v>
      </c>
      <c r="AN141" s="4533">
        <f t="shared" si="10"/>
        <v>0</v>
      </c>
      <c r="AO141" s="4534">
        <f t="shared" si="10"/>
        <v>0</v>
      </c>
      <c r="AP141" s="4535">
        <f t="shared" si="10"/>
        <v>0</v>
      </c>
      <c r="AQ141" s="4535">
        <f t="shared" si="10"/>
        <v>0</v>
      </c>
      <c r="AR141" s="4535">
        <f t="shared" si="10"/>
        <v>0</v>
      </c>
      <c r="AS141" s="4535">
        <f t="shared" si="10"/>
        <v>0</v>
      </c>
      <c r="AT141" s="4535">
        <f t="shared" si="10"/>
        <v>0</v>
      </c>
      <c r="AU141" s="4535">
        <f t="shared" si="10"/>
        <v>0</v>
      </c>
      <c r="AV141" s="4535">
        <f t="shared" si="10"/>
        <v>0</v>
      </c>
      <c r="AW141" s="4535">
        <f t="shared" si="10"/>
        <v>0</v>
      </c>
      <c r="BX141" s="205"/>
      <c r="BY141" s="205"/>
      <c r="BZ141" s="205"/>
      <c r="CA141" s="205"/>
      <c r="CB141" s="205"/>
      <c r="CC141" s="205"/>
      <c r="CD141" s="205"/>
      <c r="CE141" s="205"/>
      <c r="CF141" s="205"/>
      <c r="CG141" s="205"/>
      <c r="CH141" s="205"/>
      <c r="CI141" s="205"/>
      <c r="CJ141" s="205"/>
      <c r="CK141" s="205"/>
      <c r="CL141" s="205"/>
      <c r="CM141" s="205"/>
      <c r="CN141" s="205"/>
      <c r="CO141" s="205"/>
      <c r="CP141" s="205"/>
      <c r="CQ141" s="205"/>
      <c r="CR141" s="205"/>
      <c r="CS141" s="205"/>
      <c r="CT141" s="205"/>
      <c r="CU141" s="205"/>
    </row>
    <row r="142" spans="1:116" s="4537" customFormat="1" ht="14.25" customHeight="1" x14ac:dyDescent="0.25">
      <c r="A142" s="141" t="s">
        <v>2472</v>
      </c>
      <c r="B142" s="4536"/>
      <c r="C142" s="4536"/>
      <c r="D142" s="245"/>
      <c r="E142" s="245"/>
      <c r="F142" s="245"/>
      <c r="G142" s="245"/>
      <c r="H142" s="245"/>
      <c r="I142" s="245"/>
      <c r="J142" s="245"/>
      <c r="K142" s="245"/>
      <c r="L142" s="245"/>
      <c r="M142" s="245"/>
      <c r="N142" s="245"/>
      <c r="O142" s="245"/>
      <c r="P142" s="245"/>
      <c r="Q142" s="245"/>
      <c r="R142" s="245"/>
      <c r="S142" s="245"/>
      <c r="T142" s="245"/>
      <c r="U142" s="245"/>
      <c r="V142" s="245"/>
      <c r="W142" s="245"/>
      <c r="X142" s="245"/>
      <c r="Y142" s="245"/>
      <c r="Z142" s="245"/>
      <c r="AA142" s="245"/>
      <c r="AB142" s="245"/>
      <c r="AC142" s="245"/>
      <c r="AD142" s="245"/>
      <c r="AE142" s="245"/>
      <c r="AF142" s="245"/>
      <c r="AG142" s="245"/>
      <c r="AH142" s="245"/>
      <c r="AI142" s="245"/>
      <c r="AJ142" s="245"/>
      <c r="AK142" s="245"/>
      <c r="AL142" s="245"/>
      <c r="AM142" s="245"/>
      <c r="AN142" s="245"/>
      <c r="AO142" s="245"/>
      <c r="AP142" s="245"/>
      <c r="AQ142" s="245"/>
      <c r="AR142" s="245"/>
      <c r="AS142" s="245"/>
      <c r="AT142" s="245"/>
      <c r="AU142" s="245"/>
      <c r="AV142" s="245"/>
      <c r="BT142" s="4538"/>
      <c r="BU142" s="4538"/>
      <c r="BV142" s="4538"/>
      <c r="BW142" s="4538"/>
      <c r="BX142" s="4538"/>
      <c r="BY142" s="4538"/>
      <c r="BZ142" s="4538"/>
      <c r="CA142" s="4538"/>
      <c r="CB142" s="4538"/>
      <c r="CC142" s="4538"/>
      <c r="CD142" s="4538"/>
      <c r="CE142" s="4538"/>
      <c r="CF142" s="4538"/>
      <c r="CG142" s="4538"/>
      <c r="CH142" s="4538"/>
      <c r="CI142" s="4538"/>
      <c r="CJ142" s="4538"/>
      <c r="CK142" s="4538"/>
      <c r="CL142" s="4538"/>
    </row>
    <row r="143" spans="1:116" s="50" customFormat="1" ht="13.5" x14ac:dyDescent="0.25">
      <c r="A143" s="3549" t="s">
        <v>2473</v>
      </c>
      <c r="B143" s="4273"/>
      <c r="C143" s="3550"/>
      <c r="D143" s="3722" t="s">
        <v>36</v>
      </c>
      <c r="E143" s="4539"/>
      <c r="F143" s="3314"/>
      <c r="G143" s="3316" t="s">
        <v>9</v>
      </c>
      <c r="H143" s="3438"/>
      <c r="I143" s="3438"/>
      <c r="J143" s="3438"/>
      <c r="K143" s="3438"/>
      <c r="L143" s="3438"/>
      <c r="M143" s="3438"/>
      <c r="N143" s="3438"/>
      <c r="O143" s="3438"/>
      <c r="P143" s="3438"/>
      <c r="Q143" s="3438"/>
      <c r="R143" s="3438"/>
      <c r="S143" s="3438"/>
      <c r="T143" s="3438"/>
      <c r="U143" s="3438"/>
      <c r="V143" s="3438"/>
      <c r="W143" s="3438"/>
      <c r="X143" s="3438"/>
      <c r="Y143" s="3438"/>
      <c r="Z143" s="3438"/>
      <c r="AA143" s="3438"/>
      <c r="AB143" s="3438"/>
      <c r="AC143" s="3438"/>
      <c r="AD143" s="3438"/>
      <c r="AE143" s="3438"/>
      <c r="AF143" s="3438"/>
      <c r="AG143" s="3438"/>
      <c r="AH143" s="3438"/>
      <c r="AI143" s="3438"/>
      <c r="AJ143" s="3438"/>
      <c r="AK143" s="3438"/>
      <c r="AL143" s="3438"/>
      <c r="AM143" s="3438"/>
      <c r="AN143" s="3438"/>
      <c r="AO143" s="3438"/>
      <c r="AP143" s="3318"/>
      <c r="AQ143" s="3314" t="s">
        <v>2328</v>
      </c>
      <c r="AR143" s="3596" t="s">
        <v>2414</v>
      </c>
      <c r="AS143" s="3596" t="s">
        <v>2415</v>
      </c>
      <c r="AT143" s="4245" t="s">
        <v>2348</v>
      </c>
      <c r="AU143" s="3596" t="s">
        <v>2330</v>
      </c>
      <c r="AV143" s="4245" t="s">
        <v>478</v>
      </c>
      <c r="AW143" s="4277" t="s">
        <v>2416</v>
      </c>
      <c r="AX143" s="3596" t="s">
        <v>2417</v>
      </c>
      <c r="BR143" s="51"/>
      <c r="BS143" s="51"/>
      <c r="BT143" s="51"/>
      <c r="BU143" s="51"/>
      <c r="BV143" s="51"/>
      <c r="BW143" s="51"/>
      <c r="BX143" s="51"/>
      <c r="BY143" s="51"/>
      <c r="BZ143" s="51"/>
      <c r="CA143" s="51"/>
      <c r="CB143" s="51"/>
      <c r="CC143" s="51"/>
      <c r="CD143" s="51"/>
      <c r="CE143" s="51"/>
      <c r="CF143" s="51"/>
      <c r="CG143" s="51"/>
      <c r="CH143" s="51"/>
      <c r="CI143" s="51"/>
      <c r="CJ143" s="51"/>
    </row>
    <row r="144" spans="1:116" s="50" customFormat="1" ht="13.5" x14ac:dyDescent="0.25">
      <c r="A144" s="3552"/>
      <c r="B144" s="4540"/>
      <c r="C144" s="3553"/>
      <c r="D144" s="3726"/>
      <c r="E144" s="4541"/>
      <c r="F144" s="3727"/>
      <c r="G144" s="4499" t="s">
        <v>2333</v>
      </c>
      <c r="H144" s="4253"/>
      <c r="I144" s="3554" t="s">
        <v>2131</v>
      </c>
      <c r="J144" s="3555"/>
      <c r="K144" s="3951" t="s">
        <v>2132</v>
      </c>
      <c r="L144" s="3555"/>
      <c r="M144" s="3554" t="s">
        <v>2334</v>
      </c>
      <c r="N144" s="3555"/>
      <c r="O144" s="3554" t="s">
        <v>2134</v>
      </c>
      <c r="P144" s="3555"/>
      <c r="Q144" s="3554" t="s">
        <v>2135</v>
      </c>
      <c r="R144" s="3555"/>
      <c r="S144" s="3554" t="s">
        <v>2136</v>
      </c>
      <c r="T144" s="3555"/>
      <c r="U144" s="3554" t="s">
        <v>2137</v>
      </c>
      <c r="V144" s="3555"/>
      <c r="W144" s="3554" t="s">
        <v>2335</v>
      </c>
      <c r="X144" s="3555"/>
      <c r="Y144" s="3554" t="s">
        <v>230</v>
      </c>
      <c r="Z144" s="4253"/>
      <c r="AA144" s="3554" t="s">
        <v>2063</v>
      </c>
      <c r="AB144" s="4253"/>
      <c r="AC144" s="3554" t="s">
        <v>2336</v>
      </c>
      <c r="AD144" s="4253"/>
      <c r="AE144" s="3554" t="s">
        <v>2337</v>
      </c>
      <c r="AF144" s="4253"/>
      <c r="AG144" s="3554" t="s">
        <v>2338</v>
      </c>
      <c r="AH144" s="4253"/>
      <c r="AI144" s="3554" t="s">
        <v>2339</v>
      </c>
      <c r="AJ144" s="4253"/>
      <c r="AK144" s="3554" t="s">
        <v>2340</v>
      </c>
      <c r="AL144" s="4253"/>
      <c r="AM144" s="3554" t="s">
        <v>2341</v>
      </c>
      <c r="AN144" s="4253"/>
      <c r="AO144" s="3554" t="s">
        <v>483</v>
      </c>
      <c r="AP144" s="4254"/>
      <c r="AQ144" s="3319"/>
      <c r="AR144" s="3599"/>
      <c r="AS144" s="3599"/>
      <c r="AT144" s="4257"/>
      <c r="AU144" s="3599"/>
      <c r="AV144" s="4257"/>
      <c r="AW144" s="4277"/>
      <c r="AX144" s="3599"/>
      <c r="BR144" s="51"/>
      <c r="BS144" s="51"/>
      <c r="BT144" s="51"/>
      <c r="BU144" s="51"/>
      <c r="BV144" s="51"/>
      <c r="BW144" s="51"/>
      <c r="BX144" s="51"/>
      <c r="BY144" s="51"/>
      <c r="BZ144" s="51"/>
      <c r="CA144" s="51"/>
      <c r="CB144" s="51"/>
      <c r="CC144" s="51"/>
      <c r="CD144" s="51"/>
      <c r="CE144" s="51"/>
      <c r="CF144" s="51"/>
      <c r="CG144" s="51"/>
      <c r="CH144" s="51"/>
      <c r="CI144" s="51"/>
      <c r="CJ144" s="51"/>
    </row>
    <row r="145" spans="1:93" s="50" customFormat="1" ht="14.25" customHeight="1" x14ac:dyDescent="0.25">
      <c r="A145" s="3556"/>
      <c r="B145" s="4280"/>
      <c r="C145" s="3557"/>
      <c r="D145" s="4311" t="s">
        <v>2474</v>
      </c>
      <c r="E145" s="3559" t="s">
        <v>34</v>
      </c>
      <c r="F145" s="4311" t="s">
        <v>35</v>
      </c>
      <c r="G145" s="3559" t="s">
        <v>34</v>
      </c>
      <c r="H145" s="4311" t="s">
        <v>35</v>
      </c>
      <c r="I145" s="3559" t="s">
        <v>34</v>
      </c>
      <c r="J145" s="4311" t="s">
        <v>35</v>
      </c>
      <c r="K145" s="3559" t="s">
        <v>34</v>
      </c>
      <c r="L145" s="4311" t="s">
        <v>35</v>
      </c>
      <c r="M145" s="3559" t="s">
        <v>34</v>
      </c>
      <c r="N145" s="4311" t="s">
        <v>35</v>
      </c>
      <c r="O145" s="3559" t="s">
        <v>34</v>
      </c>
      <c r="P145" s="4311" t="s">
        <v>35</v>
      </c>
      <c r="Q145" s="3559" t="s">
        <v>34</v>
      </c>
      <c r="R145" s="4311" t="s">
        <v>35</v>
      </c>
      <c r="S145" s="3559" t="s">
        <v>34</v>
      </c>
      <c r="T145" s="4311" t="s">
        <v>35</v>
      </c>
      <c r="U145" s="3559" t="s">
        <v>34</v>
      </c>
      <c r="V145" s="4311" t="s">
        <v>35</v>
      </c>
      <c r="W145" s="3559" t="s">
        <v>34</v>
      </c>
      <c r="X145" s="4311" t="s">
        <v>35</v>
      </c>
      <c r="Y145" s="3559" t="s">
        <v>34</v>
      </c>
      <c r="Z145" s="4311" t="s">
        <v>35</v>
      </c>
      <c r="AA145" s="3559" t="s">
        <v>34</v>
      </c>
      <c r="AB145" s="4311" t="s">
        <v>35</v>
      </c>
      <c r="AC145" s="3559" t="s">
        <v>34</v>
      </c>
      <c r="AD145" s="4311" t="s">
        <v>35</v>
      </c>
      <c r="AE145" s="3559" t="s">
        <v>34</v>
      </c>
      <c r="AF145" s="4311" t="s">
        <v>35</v>
      </c>
      <c r="AG145" s="3559" t="s">
        <v>34</v>
      </c>
      <c r="AH145" s="4311" t="s">
        <v>35</v>
      </c>
      <c r="AI145" s="3559" t="s">
        <v>34</v>
      </c>
      <c r="AJ145" s="4311" t="s">
        <v>35</v>
      </c>
      <c r="AK145" s="3559" t="s">
        <v>34</v>
      </c>
      <c r="AL145" s="4311" t="s">
        <v>35</v>
      </c>
      <c r="AM145" s="3559" t="s">
        <v>34</v>
      </c>
      <c r="AN145" s="4311" t="s">
        <v>35</v>
      </c>
      <c r="AO145" s="3559" t="s">
        <v>34</v>
      </c>
      <c r="AP145" s="4312" t="s">
        <v>35</v>
      </c>
      <c r="AQ145" s="3727"/>
      <c r="AR145" s="3531"/>
      <c r="AS145" s="3531"/>
      <c r="AT145" s="4266"/>
      <c r="AU145" s="3531"/>
      <c r="AV145" s="4266"/>
      <c r="AW145" s="4277"/>
      <c r="AX145" s="3531"/>
      <c r="BR145" s="51"/>
      <c r="BS145" s="51"/>
      <c r="BT145" s="51"/>
      <c r="BU145" s="51"/>
      <c r="BV145" s="51"/>
      <c r="BW145" s="51"/>
      <c r="BX145" s="51"/>
      <c r="BY145" s="51"/>
      <c r="BZ145" s="51"/>
      <c r="CA145" s="51">
        <v>0</v>
      </c>
      <c r="CB145" s="51">
        <v>0</v>
      </c>
      <c r="CC145" s="51">
        <v>0</v>
      </c>
      <c r="CD145" s="51">
        <v>0</v>
      </c>
      <c r="CE145" s="51"/>
      <c r="CF145" s="51"/>
      <c r="CG145" s="51"/>
      <c r="CH145" s="51"/>
      <c r="CI145" s="51"/>
      <c r="CJ145" s="51"/>
    </row>
    <row r="146" spans="1:93" s="50" customFormat="1" ht="14.25" customHeight="1" x14ac:dyDescent="0.25">
      <c r="A146" s="3000" t="s">
        <v>2475</v>
      </c>
      <c r="B146" s="4467"/>
      <c r="C146" s="3001"/>
      <c r="D146" s="4189">
        <f>E146+F146</f>
        <v>0</v>
      </c>
      <c r="E146" s="4189">
        <f>SUM(G146+I146+K146+M146+O146+Q146+S146+U146+W146+Y146+AA146+AC146+AE146+AG146+AI146+AK146+AM146+AO146)</f>
        <v>0</v>
      </c>
      <c r="F146" s="4190">
        <f>SUM(H146+J146+L146+N146+P146+R146+T146+V146+X146+Z146+AB146+AD146+AF146+AH146+AJ146+AL146+AN146+AP146)</f>
        <v>0</v>
      </c>
      <c r="G146" s="3342"/>
      <c r="H146" s="29"/>
      <c r="I146" s="3447"/>
      <c r="J146" s="29"/>
      <c r="K146" s="3447"/>
      <c r="L146" s="29"/>
      <c r="M146" s="3447"/>
      <c r="N146" s="29"/>
      <c r="O146" s="110"/>
      <c r="P146" s="29"/>
      <c r="Q146" s="110"/>
      <c r="R146" s="29"/>
      <c r="S146" s="110"/>
      <c r="T146" s="29"/>
      <c r="U146" s="3447"/>
      <c r="V146" s="29"/>
      <c r="W146" s="3447"/>
      <c r="X146" s="29"/>
      <c r="Y146" s="3447"/>
      <c r="Z146" s="29"/>
      <c r="AA146" s="3447"/>
      <c r="AB146" s="29"/>
      <c r="AC146" s="3447"/>
      <c r="AD146" s="29"/>
      <c r="AE146" s="3447"/>
      <c r="AF146" s="29"/>
      <c r="AG146" s="3447"/>
      <c r="AH146" s="29"/>
      <c r="AI146" s="3447"/>
      <c r="AJ146" s="29"/>
      <c r="AK146" s="3447"/>
      <c r="AL146" s="29"/>
      <c r="AM146" s="3447"/>
      <c r="AN146" s="29"/>
      <c r="AO146" s="3447"/>
      <c r="AP146" s="1343"/>
      <c r="AQ146" s="3344"/>
      <c r="AR146" s="327"/>
      <c r="AS146" s="188"/>
      <c r="AT146" s="188"/>
      <c r="AU146" s="188"/>
      <c r="AV146" s="188"/>
      <c r="AW146" s="188"/>
      <c r="AX146" s="188"/>
      <c r="BR146" s="51"/>
      <c r="BS146" s="51"/>
      <c r="BT146" s="51"/>
      <c r="BU146" s="51"/>
      <c r="BV146" s="51"/>
      <c r="BW146" s="51"/>
      <c r="BX146" s="51"/>
      <c r="BY146" s="51"/>
      <c r="BZ146" s="51"/>
      <c r="CA146" s="51"/>
      <c r="CB146" s="51"/>
      <c r="CC146" s="51"/>
      <c r="CD146" s="51"/>
      <c r="CE146" s="51"/>
      <c r="CF146" s="51"/>
      <c r="CG146" s="51"/>
      <c r="CH146" s="51"/>
      <c r="CI146" s="51"/>
      <c r="CJ146" s="51"/>
    </row>
    <row r="147" spans="1:93" s="50" customFormat="1" ht="14.25" customHeight="1" x14ac:dyDescent="0.25">
      <c r="A147" s="4542" t="s">
        <v>2476</v>
      </c>
      <c r="B147" s="4543"/>
      <c r="C147" s="4544"/>
      <c r="D147" s="4509">
        <f t="shared" ref="D147:D154" si="11">E147+F147</f>
        <v>0</v>
      </c>
      <c r="E147" s="4509">
        <f t="shared" ref="E147:F154" si="12">SUM(G147+I147+K147+M147+O147+Q147+S147+U147+W147+Y147+AA147+AC147+AE147+AG147+AI147+AK147+AM147+AO147)</f>
        <v>0</v>
      </c>
      <c r="F147" s="4510">
        <f t="shared" si="12"/>
        <v>0</v>
      </c>
      <c r="G147" s="35"/>
      <c r="H147" s="37"/>
      <c r="I147" s="117"/>
      <c r="J147" s="37"/>
      <c r="K147" s="117"/>
      <c r="L147" s="37"/>
      <c r="M147" s="117"/>
      <c r="N147" s="37"/>
      <c r="O147" s="118"/>
      <c r="P147" s="37"/>
      <c r="Q147" s="118"/>
      <c r="R147" s="37"/>
      <c r="S147" s="118"/>
      <c r="T147" s="37"/>
      <c r="U147" s="117"/>
      <c r="V147" s="37"/>
      <c r="W147" s="117"/>
      <c r="X147" s="37"/>
      <c r="Y147" s="117"/>
      <c r="Z147" s="37"/>
      <c r="AA147" s="117"/>
      <c r="AB147" s="37"/>
      <c r="AC147" s="117"/>
      <c r="AD147" s="37"/>
      <c r="AE147" s="117"/>
      <c r="AF147" s="37"/>
      <c r="AG147" s="117"/>
      <c r="AH147" s="37"/>
      <c r="AI147" s="117"/>
      <c r="AJ147" s="37"/>
      <c r="AK147" s="117"/>
      <c r="AL147" s="37"/>
      <c r="AM147" s="117"/>
      <c r="AN147" s="37"/>
      <c r="AO147" s="117"/>
      <c r="AP147" s="1306"/>
      <c r="AQ147" s="36"/>
      <c r="AR147" s="327"/>
      <c r="AS147" s="188"/>
      <c r="AT147" s="188"/>
      <c r="AU147" s="188"/>
      <c r="AV147" s="188"/>
      <c r="AW147" s="188"/>
      <c r="AX147" s="188"/>
      <c r="BR147" s="51"/>
      <c r="BS147" s="51"/>
      <c r="BT147" s="51"/>
      <c r="BU147" s="51"/>
      <c r="BV147" s="51"/>
      <c r="BW147" s="51"/>
      <c r="BX147" s="51"/>
      <c r="BY147" s="51"/>
      <c r="BZ147" s="51"/>
      <c r="CA147" s="51">
        <v>0</v>
      </c>
      <c r="CB147" s="51">
        <v>0</v>
      </c>
      <c r="CC147" s="51">
        <v>0</v>
      </c>
      <c r="CD147" s="51">
        <v>0</v>
      </c>
      <c r="CE147" s="51"/>
      <c r="CF147" s="51"/>
      <c r="CG147" s="51"/>
      <c r="CH147" s="51"/>
      <c r="CI147" s="51"/>
      <c r="CJ147" s="51"/>
    </row>
    <row r="148" spans="1:93" s="50" customFormat="1" ht="14.25" customHeight="1" x14ac:dyDescent="0.25">
      <c r="A148" s="4545" t="s">
        <v>2477</v>
      </c>
      <c r="B148" s="4546"/>
      <c r="C148" s="4547"/>
      <c r="D148" s="4509">
        <f t="shared" si="11"/>
        <v>0</v>
      </c>
      <c r="E148" s="4509">
        <f t="shared" si="12"/>
        <v>0</v>
      </c>
      <c r="F148" s="4510">
        <f t="shared" si="12"/>
        <v>0</v>
      </c>
      <c r="G148" s="35"/>
      <c r="H148" s="37"/>
      <c r="I148" s="117"/>
      <c r="J148" s="37"/>
      <c r="K148" s="117"/>
      <c r="L148" s="37"/>
      <c r="M148" s="117"/>
      <c r="N148" s="37"/>
      <c r="O148" s="118"/>
      <c r="P148" s="37"/>
      <c r="Q148" s="118"/>
      <c r="R148" s="37"/>
      <c r="S148" s="118"/>
      <c r="T148" s="37"/>
      <c r="U148" s="117"/>
      <c r="V148" s="37"/>
      <c r="W148" s="117"/>
      <c r="X148" s="37"/>
      <c r="Y148" s="117"/>
      <c r="Z148" s="37"/>
      <c r="AA148" s="117"/>
      <c r="AB148" s="37"/>
      <c r="AC148" s="117"/>
      <c r="AD148" s="37"/>
      <c r="AE148" s="117"/>
      <c r="AF148" s="37"/>
      <c r="AG148" s="117"/>
      <c r="AH148" s="37"/>
      <c r="AI148" s="117"/>
      <c r="AJ148" s="37"/>
      <c r="AK148" s="117"/>
      <c r="AL148" s="37"/>
      <c r="AM148" s="117"/>
      <c r="AN148" s="37"/>
      <c r="AO148" s="117"/>
      <c r="AP148" s="1306"/>
      <c r="AQ148" s="36"/>
      <c r="AR148" s="327"/>
      <c r="AS148" s="188"/>
      <c r="AT148" s="188"/>
      <c r="AU148" s="188"/>
      <c r="AV148" s="188"/>
      <c r="AW148" s="188"/>
      <c r="AX148" s="188"/>
      <c r="BR148" s="51"/>
      <c r="BS148" s="51"/>
      <c r="BT148" s="51"/>
      <c r="BU148" s="51"/>
      <c r="BV148" s="51"/>
      <c r="BW148" s="51"/>
      <c r="BX148" s="51"/>
      <c r="BY148" s="51"/>
      <c r="BZ148" s="51"/>
      <c r="CA148" s="51">
        <v>0</v>
      </c>
      <c r="CB148" s="51">
        <v>0</v>
      </c>
      <c r="CC148" s="51">
        <v>0</v>
      </c>
      <c r="CD148" s="51">
        <v>0</v>
      </c>
      <c r="CE148" s="51"/>
      <c r="CF148" s="51"/>
      <c r="CG148" s="51"/>
      <c r="CH148" s="51"/>
      <c r="CI148" s="51"/>
      <c r="CJ148" s="51"/>
    </row>
    <row r="149" spans="1:93" s="50" customFormat="1" ht="15" customHeight="1" x14ac:dyDescent="0.25">
      <c r="A149" s="3000" t="s">
        <v>2478</v>
      </c>
      <c r="B149" s="4467"/>
      <c r="C149" s="3001"/>
      <c r="D149" s="4509">
        <f t="shared" si="11"/>
        <v>0</v>
      </c>
      <c r="E149" s="4509">
        <f t="shared" si="12"/>
        <v>0</v>
      </c>
      <c r="F149" s="4510">
        <f t="shared" si="12"/>
        <v>0</v>
      </c>
      <c r="G149" s="35"/>
      <c r="H149" s="37"/>
      <c r="I149" s="117"/>
      <c r="J149" s="37"/>
      <c r="K149" s="117"/>
      <c r="L149" s="37"/>
      <c r="M149" s="117"/>
      <c r="N149" s="37"/>
      <c r="O149" s="118"/>
      <c r="P149" s="37"/>
      <c r="Q149" s="118"/>
      <c r="R149" s="37"/>
      <c r="S149" s="118"/>
      <c r="T149" s="37"/>
      <c r="U149" s="117"/>
      <c r="V149" s="37"/>
      <c r="W149" s="117"/>
      <c r="X149" s="37"/>
      <c r="Y149" s="117"/>
      <c r="Z149" s="37"/>
      <c r="AA149" s="117"/>
      <c r="AB149" s="37"/>
      <c r="AC149" s="117"/>
      <c r="AD149" s="37"/>
      <c r="AE149" s="117"/>
      <c r="AF149" s="37"/>
      <c r="AG149" s="117"/>
      <c r="AH149" s="37"/>
      <c r="AI149" s="117"/>
      <c r="AJ149" s="37"/>
      <c r="AK149" s="117"/>
      <c r="AL149" s="37"/>
      <c r="AM149" s="117"/>
      <c r="AN149" s="37"/>
      <c r="AO149" s="117"/>
      <c r="AP149" s="1306"/>
      <c r="AQ149" s="36"/>
      <c r="AR149" s="327"/>
      <c r="AS149" s="188"/>
      <c r="AT149" s="188"/>
      <c r="AU149" s="188"/>
      <c r="AV149" s="188"/>
      <c r="AW149" s="188"/>
      <c r="AX149" s="188"/>
      <c r="BR149" s="51"/>
      <c r="BS149" s="51"/>
      <c r="BT149" s="51"/>
      <c r="BU149" s="51"/>
      <c r="BV149" s="51"/>
      <c r="BW149" s="51"/>
      <c r="BX149" s="51"/>
      <c r="BY149" s="51"/>
      <c r="BZ149" s="51"/>
      <c r="CA149" s="51">
        <v>0</v>
      </c>
      <c r="CB149" s="51">
        <v>0</v>
      </c>
      <c r="CC149" s="51">
        <v>0</v>
      </c>
      <c r="CD149" s="51">
        <v>0</v>
      </c>
      <c r="CE149" s="51"/>
      <c r="CF149" s="51"/>
      <c r="CG149" s="51"/>
      <c r="CH149" s="51"/>
      <c r="CI149" s="51"/>
      <c r="CJ149" s="51"/>
    </row>
    <row r="150" spans="1:93" s="50" customFormat="1" ht="14.25" customHeight="1" x14ac:dyDescent="0.25">
      <c r="A150" s="3000" t="s">
        <v>2479</v>
      </c>
      <c r="B150" s="4467"/>
      <c r="C150" s="3001"/>
      <c r="D150" s="4509">
        <f t="shared" si="11"/>
        <v>0</v>
      </c>
      <c r="E150" s="4509">
        <f t="shared" si="12"/>
        <v>0</v>
      </c>
      <c r="F150" s="4510">
        <f t="shared" si="12"/>
        <v>0</v>
      </c>
      <c r="G150" s="35"/>
      <c r="H150" s="37"/>
      <c r="I150" s="117"/>
      <c r="J150" s="37"/>
      <c r="K150" s="117"/>
      <c r="L150" s="37"/>
      <c r="M150" s="117"/>
      <c r="N150" s="37"/>
      <c r="O150" s="118"/>
      <c r="P150" s="37"/>
      <c r="Q150" s="118"/>
      <c r="R150" s="37"/>
      <c r="S150" s="118"/>
      <c r="T150" s="37"/>
      <c r="U150" s="117"/>
      <c r="V150" s="37"/>
      <c r="W150" s="117"/>
      <c r="X150" s="37"/>
      <c r="Y150" s="117"/>
      <c r="Z150" s="37"/>
      <c r="AA150" s="117"/>
      <c r="AB150" s="37"/>
      <c r="AC150" s="117"/>
      <c r="AD150" s="37"/>
      <c r="AE150" s="117"/>
      <c r="AF150" s="37"/>
      <c r="AG150" s="117"/>
      <c r="AH150" s="37"/>
      <c r="AI150" s="117"/>
      <c r="AJ150" s="37"/>
      <c r="AK150" s="117"/>
      <c r="AL150" s="37"/>
      <c r="AM150" s="117"/>
      <c r="AN150" s="37"/>
      <c r="AO150" s="117"/>
      <c r="AP150" s="1306"/>
      <c r="AQ150" s="36"/>
      <c r="AR150" s="327"/>
      <c r="AS150" s="188"/>
      <c r="AT150" s="188"/>
      <c r="AU150" s="188"/>
      <c r="AV150" s="188"/>
      <c r="AW150" s="188"/>
      <c r="AX150" s="188"/>
      <c r="BR150" s="51"/>
      <c r="BS150" s="51"/>
      <c r="BT150" s="51"/>
      <c r="BU150" s="51"/>
      <c r="BV150" s="51"/>
      <c r="BW150" s="51"/>
      <c r="BX150" s="51"/>
      <c r="BY150" s="51"/>
      <c r="BZ150" s="51"/>
      <c r="CA150" s="51">
        <v>0</v>
      </c>
      <c r="CB150" s="51">
        <v>0</v>
      </c>
      <c r="CC150" s="51">
        <v>0</v>
      </c>
      <c r="CD150" s="51">
        <v>0</v>
      </c>
      <c r="CE150" s="51"/>
      <c r="CF150" s="51"/>
      <c r="CG150" s="51"/>
      <c r="CH150" s="51"/>
      <c r="CI150" s="51"/>
      <c r="CJ150" s="51"/>
    </row>
    <row r="151" spans="1:93" s="50" customFormat="1" ht="14.25" customHeight="1" x14ac:dyDescent="0.25">
      <c r="A151" s="3000" t="s">
        <v>2480</v>
      </c>
      <c r="B151" s="4467"/>
      <c r="C151" s="3001"/>
      <c r="D151" s="4509">
        <f t="shared" si="11"/>
        <v>0</v>
      </c>
      <c r="E151" s="4509">
        <f t="shared" si="12"/>
        <v>0</v>
      </c>
      <c r="F151" s="4510">
        <f t="shared" si="12"/>
        <v>0</v>
      </c>
      <c r="G151" s="35"/>
      <c r="H151" s="37"/>
      <c r="I151" s="117"/>
      <c r="J151" s="37"/>
      <c r="K151" s="117"/>
      <c r="L151" s="37"/>
      <c r="M151" s="117"/>
      <c r="N151" s="37"/>
      <c r="O151" s="118"/>
      <c r="P151" s="37"/>
      <c r="Q151" s="118"/>
      <c r="R151" s="37"/>
      <c r="S151" s="118"/>
      <c r="T151" s="37"/>
      <c r="U151" s="117"/>
      <c r="V151" s="37"/>
      <c r="W151" s="117"/>
      <c r="X151" s="37"/>
      <c r="Y151" s="117"/>
      <c r="Z151" s="37"/>
      <c r="AA151" s="117"/>
      <c r="AB151" s="37"/>
      <c r="AC151" s="117"/>
      <c r="AD151" s="37"/>
      <c r="AE151" s="117"/>
      <c r="AF151" s="37"/>
      <c r="AG151" s="117"/>
      <c r="AH151" s="37"/>
      <c r="AI151" s="117"/>
      <c r="AJ151" s="37"/>
      <c r="AK151" s="117"/>
      <c r="AL151" s="37"/>
      <c r="AM151" s="117"/>
      <c r="AN151" s="37"/>
      <c r="AO151" s="117"/>
      <c r="AP151" s="1306"/>
      <c r="AQ151" s="36"/>
      <c r="AR151" s="327"/>
      <c r="AS151" s="188"/>
      <c r="AT151" s="188"/>
      <c r="AU151" s="188"/>
      <c r="AV151" s="188"/>
      <c r="AW151" s="188"/>
      <c r="AX151" s="188"/>
      <c r="BR151" s="51"/>
      <c r="BS151" s="51"/>
      <c r="BT151" s="51"/>
      <c r="BU151" s="51"/>
      <c r="BV151" s="51"/>
      <c r="BW151" s="51"/>
      <c r="BX151" s="51"/>
      <c r="BY151" s="51"/>
      <c r="BZ151" s="51"/>
      <c r="CA151" s="51">
        <v>0</v>
      </c>
      <c r="CB151" s="51">
        <v>0</v>
      </c>
      <c r="CC151" s="51">
        <v>0</v>
      </c>
      <c r="CD151" s="51">
        <v>0</v>
      </c>
      <c r="CE151" s="51"/>
      <c r="CF151" s="51"/>
      <c r="CG151" s="51"/>
      <c r="CH151" s="51"/>
      <c r="CI151" s="51"/>
      <c r="CJ151" s="51"/>
    </row>
    <row r="152" spans="1:93" s="50" customFormat="1" ht="14.25" customHeight="1" x14ac:dyDescent="0.25">
      <c r="A152" s="3000" t="s">
        <v>2481</v>
      </c>
      <c r="B152" s="4467"/>
      <c r="C152" s="3001"/>
      <c r="D152" s="4509">
        <f t="shared" si="11"/>
        <v>0</v>
      </c>
      <c r="E152" s="4509">
        <f t="shared" si="12"/>
        <v>0</v>
      </c>
      <c r="F152" s="4510">
        <f t="shared" si="12"/>
        <v>0</v>
      </c>
      <c r="G152" s="35"/>
      <c r="H152" s="37"/>
      <c r="I152" s="117"/>
      <c r="J152" s="37"/>
      <c r="K152" s="117"/>
      <c r="L152" s="37"/>
      <c r="M152" s="117"/>
      <c r="N152" s="37"/>
      <c r="O152" s="118"/>
      <c r="P152" s="37"/>
      <c r="Q152" s="118"/>
      <c r="R152" s="37"/>
      <c r="S152" s="118"/>
      <c r="T152" s="37"/>
      <c r="U152" s="117"/>
      <c r="V152" s="37"/>
      <c r="W152" s="117"/>
      <c r="X152" s="37"/>
      <c r="Y152" s="117"/>
      <c r="Z152" s="37"/>
      <c r="AA152" s="117"/>
      <c r="AB152" s="37"/>
      <c r="AC152" s="117"/>
      <c r="AD152" s="37"/>
      <c r="AE152" s="117"/>
      <c r="AF152" s="37"/>
      <c r="AG152" s="117"/>
      <c r="AH152" s="37"/>
      <c r="AI152" s="117"/>
      <c r="AJ152" s="37"/>
      <c r="AK152" s="117"/>
      <c r="AL152" s="37"/>
      <c r="AM152" s="117"/>
      <c r="AN152" s="37"/>
      <c r="AO152" s="117"/>
      <c r="AP152" s="1306"/>
      <c r="AQ152" s="36"/>
      <c r="AR152" s="327"/>
      <c r="AS152" s="188"/>
      <c r="AT152" s="188"/>
      <c r="AU152" s="188"/>
      <c r="AV152" s="188"/>
      <c r="AW152" s="188"/>
      <c r="AX152" s="188"/>
      <c r="BR152" s="51"/>
      <c r="BS152" s="51"/>
      <c r="BT152" s="51"/>
      <c r="BU152" s="51"/>
      <c r="BV152" s="51"/>
      <c r="BW152" s="51"/>
      <c r="BX152" s="51"/>
      <c r="BY152" s="51"/>
      <c r="BZ152" s="51"/>
      <c r="CA152" s="51">
        <v>0</v>
      </c>
      <c r="CB152" s="51">
        <v>0</v>
      </c>
      <c r="CC152" s="51">
        <v>0</v>
      </c>
      <c r="CD152" s="51">
        <v>0</v>
      </c>
      <c r="CE152" s="51"/>
      <c r="CF152" s="51"/>
      <c r="CG152" s="51"/>
      <c r="CH152" s="51"/>
      <c r="CI152" s="51"/>
      <c r="CJ152" s="51"/>
    </row>
    <row r="153" spans="1:93" s="50" customFormat="1" ht="14.25" customHeight="1" x14ac:dyDescent="0.25">
      <c r="A153" s="3000" t="s">
        <v>2482</v>
      </c>
      <c r="B153" s="4467"/>
      <c r="C153" s="3001"/>
      <c r="D153" s="4509">
        <f t="shared" si="11"/>
        <v>0</v>
      </c>
      <c r="E153" s="4509">
        <f t="shared" si="12"/>
        <v>0</v>
      </c>
      <c r="F153" s="4510">
        <f t="shared" si="12"/>
        <v>0</v>
      </c>
      <c r="G153" s="35"/>
      <c r="H153" s="37"/>
      <c r="I153" s="117"/>
      <c r="J153" s="37"/>
      <c r="K153" s="117"/>
      <c r="L153" s="37"/>
      <c r="M153" s="117"/>
      <c r="N153" s="37"/>
      <c r="O153" s="118"/>
      <c r="P153" s="37"/>
      <c r="Q153" s="118"/>
      <c r="R153" s="37"/>
      <c r="S153" s="118"/>
      <c r="T153" s="37"/>
      <c r="U153" s="117"/>
      <c r="V153" s="37"/>
      <c r="W153" s="117"/>
      <c r="X153" s="37"/>
      <c r="Y153" s="117"/>
      <c r="Z153" s="37"/>
      <c r="AA153" s="117"/>
      <c r="AB153" s="37"/>
      <c r="AC153" s="117"/>
      <c r="AD153" s="37"/>
      <c r="AE153" s="117"/>
      <c r="AF153" s="37"/>
      <c r="AG153" s="117"/>
      <c r="AH153" s="37"/>
      <c r="AI153" s="117"/>
      <c r="AJ153" s="37"/>
      <c r="AK153" s="117"/>
      <c r="AL153" s="37"/>
      <c r="AM153" s="117"/>
      <c r="AN153" s="37"/>
      <c r="AO153" s="117"/>
      <c r="AP153" s="1306"/>
      <c r="AQ153" s="36"/>
      <c r="AR153" s="327"/>
      <c r="AS153" s="188"/>
      <c r="AT153" s="188"/>
      <c r="AU153" s="188"/>
      <c r="AV153" s="188"/>
      <c r="AW153" s="188"/>
      <c r="AX153" s="188"/>
      <c r="BR153" s="51"/>
      <c r="BS153" s="51"/>
      <c r="BT153" s="51"/>
      <c r="BU153" s="51"/>
      <c r="BV153" s="51"/>
      <c r="BW153" s="51"/>
      <c r="BX153" s="51"/>
      <c r="BY153" s="51"/>
      <c r="BZ153" s="51"/>
      <c r="CA153" s="51">
        <v>0</v>
      </c>
      <c r="CB153" s="51">
        <v>0</v>
      </c>
      <c r="CC153" s="51">
        <v>0</v>
      </c>
      <c r="CD153" s="51">
        <v>0</v>
      </c>
      <c r="CE153" s="51"/>
      <c r="CF153" s="51"/>
      <c r="CG153" s="51"/>
      <c r="CH153" s="51"/>
      <c r="CI153" s="51"/>
      <c r="CJ153" s="51"/>
    </row>
    <row r="154" spans="1:93" s="50" customFormat="1" ht="13.5" x14ac:dyDescent="0.25">
      <c r="A154" s="3005" t="s">
        <v>2483</v>
      </c>
      <c r="B154" s="4477"/>
      <c r="C154" s="3006"/>
      <c r="D154" s="4509">
        <f t="shared" si="11"/>
        <v>0</v>
      </c>
      <c r="E154" s="4509">
        <f>SUM(G154+I154+K154+M154+O154+Q154+S154+U154+W154+Y154+AA154+AC154+AE154+AG154+AI154+AK154+AM154+AO154)</f>
        <v>0</v>
      </c>
      <c r="F154" s="4510">
        <f t="shared" si="12"/>
        <v>0</v>
      </c>
      <c r="G154" s="84"/>
      <c r="H154" s="83"/>
      <c r="I154" s="1430"/>
      <c r="J154" s="83"/>
      <c r="K154" s="1430"/>
      <c r="L154" s="83"/>
      <c r="M154" s="1430"/>
      <c r="N154" s="83"/>
      <c r="O154" s="1243"/>
      <c r="P154" s="83"/>
      <c r="Q154" s="1243"/>
      <c r="R154" s="83"/>
      <c r="S154" s="1243"/>
      <c r="T154" s="83"/>
      <c r="U154" s="1430"/>
      <c r="V154" s="83"/>
      <c r="W154" s="1430"/>
      <c r="X154" s="83"/>
      <c r="Y154" s="1430"/>
      <c r="Z154" s="83"/>
      <c r="AA154" s="1430"/>
      <c r="AB154" s="83"/>
      <c r="AC154" s="1430"/>
      <c r="AD154" s="83"/>
      <c r="AE154" s="1430"/>
      <c r="AF154" s="83"/>
      <c r="AG154" s="1430"/>
      <c r="AH154" s="83"/>
      <c r="AI154" s="1430"/>
      <c r="AJ154" s="83"/>
      <c r="AK154" s="1430"/>
      <c r="AL154" s="83"/>
      <c r="AM154" s="1430"/>
      <c r="AN154" s="83"/>
      <c r="AO154" s="1430"/>
      <c r="AP154" s="1351"/>
      <c r="AQ154" s="70"/>
      <c r="AR154" s="36"/>
      <c r="AS154" s="324"/>
      <c r="AT154" s="1271"/>
      <c r="AU154" s="1271"/>
      <c r="AV154" s="1271"/>
      <c r="AW154" s="1271"/>
      <c r="AX154" s="1271"/>
      <c r="BR154" s="51"/>
      <c r="BS154" s="51"/>
      <c r="BT154" s="51"/>
      <c r="BU154" s="51"/>
      <c r="BV154" s="51"/>
      <c r="BW154" s="51"/>
      <c r="BX154" s="51"/>
      <c r="BY154" s="51"/>
      <c r="BZ154" s="51"/>
      <c r="CA154" s="51"/>
      <c r="CB154" s="51"/>
      <c r="CC154" s="51"/>
      <c r="CD154" s="51"/>
      <c r="CE154" s="51"/>
      <c r="CF154" s="51"/>
      <c r="CG154" s="51"/>
      <c r="CH154" s="51"/>
      <c r="CI154" s="51"/>
      <c r="CJ154" s="51"/>
    </row>
    <row r="155" spans="1:93" s="4551" customFormat="1" ht="13.5" x14ac:dyDescent="0.25">
      <c r="A155" s="4263" t="s">
        <v>36</v>
      </c>
      <c r="B155" s="4528"/>
      <c r="C155" s="4262"/>
      <c r="D155" s="3773">
        <f>SUM(D146:D154)</f>
        <v>0</v>
      </c>
      <c r="E155" s="3774">
        <f>SUM(E146:E154)</f>
        <v>0</v>
      </c>
      <c r="F155" s="4531">
        <f>SUM(F146:F154)</f>
        <v>0</v>
      </c>
      <c r="G155" s="4548">
        <f t="shared" ref="G155:AT155" si="13">SUM(G146:G154)</f>
        <v>0</v>
      </c>
      <c r="H155" s="4531">
        <f t="shared" si="13"/>
        <v>0</v>
      </c>
      <c r="I155" s="4548">
        <f t="shared" si="13"/>
        <v>0</v>
      </c>
      <c r="J155" s="4549">
        <f t="shared" si="13"/>
        <v>0</v>
      </c>
      <c r="K155" s="4548">
        <f t="shared" si="13"/>
        <v>0</v>
      </c>
      <c r="L155" s="4549">
        <f t="shared" si="13"/>
        <v>0</v>
      </c>
      <c r="M155" s="4548">
        <f t="shared" si="13"/>
        <v>0</v>
      </c>
      <c r="N155" s="4531">
        <f t="shared" si="13"/>
        <v>0</v>
      </c>
      <c r="O155" s="4548">
        <f t="shared" si="13"/>
        <v>0</v>
      </c>
      <c r="P155" s="4531">
        <f t="shared" si="13"/>
        <v>0</v>
      </c>
      <c r="Q155" s="4548">
        <f t="shared" si="13"/>
        <v>0</v>
      </c>
      <c r="R155" s="4531">
        <f t="shared" si="13"/>
        <v>0</v>
      </c>
      <c r="S155" s="4548">
        <f t="shared" si="13"/>
        <v>0</v>
      </c>
      <c r="T155" s="4531">
        <f t="shared" si="13"/>
        <v>0</v>
      </c>
      <c r="U155" s="4548">
        <f t="shared" si="13"/>
        <v>0</v>
      </c>
      <c r="V155" s="4531">
        <f t="shared" si="13"/>
        <v>0</v>
      </c>
      <c r="W155" s="4548">
        <f t="shared" si="13"/>
        <v>0</v>
      </c>
      <c r="X155" s="4531">
        <f t="shared" si="13"/>
        <v>0</v>
      </c>
      <c r="Y155" s="4548">
        <f t="shared" si="13"/>
        <v>0</v>
      </c>
      <c r="Z155" s="4531">
        <f t="shared" si="13"/>
        <v>0</v>
      </c>
      <c r="AA155" s="4548">
        <f t="shared" si="13"/>
        <v>0</v>
      </c>
      <c r="AB155" s="4531">
        <f t="shared" si="13"/>
        <v>0</v>
      </c>
      <c r="AC155" s="4548">
        <f t="shared" si="13"/>
        <v>0</v>
      </c>
      <c r="AD155" s="4531">
        <f t="shared" si="13"/>
        <v>0</v>
      </c>
      <c r="AE155" s="4548">
        <f t="shared" si="13"/>
        <v>0</v>
      </c>
      <c r="AF155" s="4531">
        <f t="shared" si="13"/>
        <v>0</v>
      </c>
      <c r="AG155" s="4548">
        <f t="shared" si="13"/>
        <v>0</v>
      </c>
      <c r="AH155" s="4531">
        <f t="shared" si="13"/>
        <v>0</v>
      </c>
      <c r="AI155" s="4548">
        <f t="shared" si="13"/>
        <v>0</v>
      </c>
      <c r="AJ155" s="4531">
        <f t="shared" si="13"/>
        <v>0</v>
      </c>
      <c r="AK155" s="4548">
        <f t="shared" si="13"/>
        <v>0</v>
      </c>
      <c r="AL155" s="4531">
        <f t="shared" si="13"/>
        <v>0</v>
      </c>
      <c r="AM155" s="4548">
        <f t="shared" si="13"/>
        <v>0</v>
      </c>
      <c r="AN155" s="4531">
        <f t="shared" si="13"/>
        <v>0</v>
      </c>
      <c r="AO155" s="4548">
        <f t="shared" si="13"/>
        <v>0</v>
      </c>
      <c r="AP155" s="4533">
        <f t="shared" si="13"/>
        <v>0</v>
      </c>
      <c r="AQ155" s="4531">
        <f t="shared" si="13"/>
        <v>0</v>
      </c>
      <c r="AR155" s="4532">
        <f t="shared" si="13"/>
        <v>0</v>
      </c>
      <c r="AS155" s="4531">
        <f t="shared" si="13"/>
        <v>0</v>
      </c>
      <c r="AT155" s="4550">
        <f t="shared" si="13"/>
        <v>0</v>
      </c>
      <c r="AU155" s="4550">
        <f>SUM(AU146:AU154)</f>
        <v>0</v>
      </c>
      <c r="AV155" s="4550">
        <f>SUM(AV146:AV154)</f>
        <v>0</v>
      </c>
      <c r="AW155" s="4550">
        <f>SUM(AW146:AW154)</f>
        <v>0</v>
      </c>
      <c r="AX155" s="4550">
        <f>SUM(AX146:AX154)</f>
        <v>0</v>
      </c>
      <c r="BR155" s="4552"/>
      <c r="BS155" s="4552"/>
      <c r="BT155" s="4552"/>
      <c r="BU155" s="4552"/>
      <c r="BV155" s="4552"/>
      <c r="BW155" s="4552"/>
      <c r="BX155" s="4552"/>
      <c r="BY155" s="4552"/>
      <c r="BZ155" s="4552"/>
      <c r="CA155" s="4552"/>
      <c r="CB155" s="4552"/>
      <c r="CC155" s="4552"/>
      <c r="CD155" s="4552"/>
      <c r="CE155" s="4552"/>
      <c r="CF155" s="4552"/>
      <c r="CG155" s="4552"/>
      <c r="CH155" s="4552"/>
      <c r="CI155" s="4552"/>
      <c r="CJ155" s="4552"/>
    </row>
    <row r="156" spans="1:93" s="50" customFormat="1" ht="25.5" customHeight="1" x14ac:dyDescent="0.25">
      <c r="A156" s="4298" t="s">
        <v>2484</v>
      </c>
      <c r="B156" s="4491"/>
      <c r="C156" s="4491"/>
      <c r="D156" s="4553"/>
      <c r="E156" s="4554"/>
      <c r="F156" s="4554"/>
      <c r="G156" s="4554"/>
      <c r="H156" s="4554"/>
      <c r="I156" s="4554"/>
      <c r="J156" s="4554"/>
      <c r="K156" s="4554"/>
      <c r="L156" s="4554"/>
      <c r="M156" s="4554"/>
      <c r="N156" s="4554"/>
      <c r="O156" s="4554"/>
      <c r="P156" s="4555"/>
      <c r="Q156" s="4555"/>
      <c r="R156" s="4555"/>
      <c r="S156" s="4551"/>
      <c r="T156" s="4551"/>
      <c r="U156" s="4551"/>
      <c r="V156" s="4551"/>
      <c r="W156" s="4551"/>
      <c r="X156" s="4555"/>
      <c r="Y156" s="4551"/>
      <c r="Z156" s="4551"/>
      <c r="AA156" s="4551"/>
      <c r="AB156" s="4551"/>
      <c r="AC156" s="4551"/>
      <c r="AD156" s="4551"/>
      <c r="AE156" s="4551"/>
      <c r="AF156" s="4551"/>
      <c r="AG156" s="4551"/>
      <c r="AH156" s="4551"/>
      <c r="AI156" s="4551"/>
      <c r="AJ156" s="4551"/>
      <c r="AK156" s="4551"/>
      <c r="AL156" s="4551"/>
      <c r="AM156" s="4551"/>
      <c r="AN156" s="4551"/>
      <c r="AO156" s="4551"/>
      <c r="AP156" s="4551"/>
      <c r="AQ156" s="4551"/>
      <c r="AR156" s="4551"/>
      <c r="AS156" s="4551"/>
      <c r="AT156" s="4551"/>
      <c r="AU156" s="4551"/>
      <c r="AV156" s="4551"/>
      <c r="BV156" s="51"/>
      <c r="BW156" s="51"/>
      <c r="BX156" s="51"/>
      <c r="BY156" s="51"/>
      <c r="BZ156" s="51"/>
      <c r="CA156" s="51"/>
      <c r="CB156" s="51"/>
      <c r="CC156" s="51"/>
      <c r="CD156" s="51"/>
      <c r="CE156" s="51"/>
      <c r="CF156" s="51"/>
      <c r="CG156" s="51"/>
      <c r="CH156" s="51"/>
      <c r="CI156" s="51"/>
      <c r="CJ156" s="51"/>
      <c r="CK156" s="51"/>
      <c r="CL156" s="51"/>
      <c r="CM156" s="51"/>
      <c r="CN156" s="51"/>
    </row>
    <row r="157" spans="1:93" s="50" customFormat="1" ht="15" customHeight="1" x14ac:dyDescent="0.25">
      <c r="A157" s="3515" t="s">
        <v>2485</v>
      </c>
      <c r="B157" s="4241"/>
      <c r="C157" s="3516"/>
      <c r="D157" s="3515" t="s">
        <v>36</v>
      </c>
      <c r="E157" s="4241"/>
      <c r="F157" s="3516"/>
      <c r="G157" s="3316" t="s">
        <v>9</v>
      </c>
      <c r="H157" s="3438"/>
      <c r="I157" s="3438"/>
      <c r="J157" s="3438"/>
      <c r="K157" s="3438"/>
      <c r="L157" s="3438"/>
      <c r="M157" s="3438"/>
      <c r="N157" s="3438"/>
      <c r="O157" s="3438"/>
      <c r="P157" s="3438"/>
      <c r="Q157" s="3438"/>
      <c r="R157" s="3438"/>
      <c r="S157" s="3438"/>
      <c r="T157" s="3438"/>
      <c r="U157" s="3438"/>
      <c r="V157" s="3438"/>
      <c r="W157" s="3438"/>
      <c r="X157" s="3438"/>
      <c r="Y157" s="3438"/>
      <c r="Z157" s="3438"/>
      <c r="AA157" s="3438"/>
      <c r="AB157" s="3438"/>
      <c r="AC157" s="3438"/>
      <c r="AD157" s="3438"/>
      <c r="AE157" s="3438"/>
      <c r="AF157" s="3438"/>
      <c r="AG157" s="3438"/>
      <c r="AH157" s="3438"/>
      <c r="AI157" s="3438"/>
      <c r="AJ157" s="3438"/>
      <c r="AK157" s="3438"/>
      <c r="AL157" s="3438"/>
      <c r="AM157" s="3438"/>
      <c r="AN157" s="3438"/>
      <c r="AO157" s="3438"/>
      <c r="AP157" s="3317"/>
      <c r="AQ157" s="4556" t="s">
        <v>2486</v>
      </c>
      <c r="AR157" s="3314" t="s">
        <v>2330</v>
      </c>
      <c r="AS157" s="4277" t="s">
        <v>2487</v>
      </c>
      <c r="AT157" s="4277" t="s">
        <v>2416</v>
      </c>
      <c r="AU157" s="4277" t="s">
        <v>11</v>
      </c>
      <c r="AV157" s="4245" t="s">
        <v>2488</v>
      </c>
      <c r="AW157" s="3314" t="s">
        <v>2489</v>
      </c>
      <c r="BW157" s="51"/>
      <c r="BX157" s="51"/>
      <c r="BY157" s="51"/>
      <c r="BZ157" s="51"/>
      <c r="CA157" s="51"/>
      <c r="CB157" s="51"/>
      <c r="CC157" s="51"/>
      <c r="CD157" s="51"/>
      <c r="CE157" s="51"/>
      <c r="CF157" s="51"/>
      <c r="CG157" s="51"/>
      <c r="CH157" s="51"/>
      <c r="CI157" s="51"/>
      <c r="CJ157" s="51"/>
      <c r="CK157" s="51"/>
      <c r="CL157" s="51"/>
      <c r="CM157" s="51"/>
      <c r="CN157" s="51"/>
      <c r="CO157" s="51"/>
    </row>
    <row r="158" spans="1:93" s="50" customFormat="1" ht="18.75" customHeight="1" x14ac:dyDescent="0.25">
      <c r="A158" s="3635"/>
      <c r="B158" s="3650"/>
      <c r="C158" s="3526"/>
      <c r="D158" s="3638"/>
      <c r="E158" s="3651"/>
      <c r="F158" s="3652"/>
      <c r="G158" s="4499" t="s">
        <v>2333</v>
      </c>
      <c r="H158" s="4253"/>
      <c r="I158" s="3554" t="s">
        <v>2131</v>
      </c>
      <c r="J158" s="3555"/>
      <c r="K158" s="3951" t="s">
        <v>2132</v>
      </c>
      <c r="L158" s="3555"/>
      <c r="M158" s="3554" t="s">
        <v>2334</v>
      </c>
      <c r="N158" s="3555"/>
      <c r="O158" s="3554" t="s">
        <v>2134</v>
      </c>
      <c r="P158" s="3555"/>
      <c r="Q158" s="3554" t="s">
        <v>2135</v>
      </c>
      <c r="R158" s="3555"/>
      <c r="S158" s="3554" t="s">
        <v>2136</v>
      </c>
      <c r="T158" s="3555"/>
      <c r="U158" s="3554" t="s">
        <v>2137</v>
      </c>
      <c r="V158" s="3555"/>
      <c r="W158" s="3554" t="s">
        <v>2335</v>
      </c>
      <c r="X158" s="3555"/>
      <c r="Y158" s="3554" t="s">
        <v>230</v>
      </c>
      <c r="Z158" s="4253"/>
      <c r="AA158" s="3554" t="s">
        <v>2063</v>
      </c>
      <c r="AB158" s="4253"/>
      <c r="AC158" s="3554" t="s">
        <v>2336</v>
      </c>
      <c r="AD158" s="4253"/>
      <c r="AE158" s="3554" t="s">
        <v>2337</v>
      </c>
      <c r="AF158" s="4253"/>
      <c r="AG158" s="3554" t="s">
        <v>2338</v>
      </c>
      <c r="AH158" s="4253"/>
      <c r="AI158" s="3554" t="s">
        <v>2339</v>
      </c>
      <c r="AJ158" s="4253"/>
      <c r="AK158" s="3554" t="s">
        <v>2340</v>
      </c>
      <c r="AL158" s="4253"/>
      <c r="AM158" s="3554" t="s">
        <v>2341</v>
      </c>
      <c r="AN158" s="4253"/>
      <c r="AO158" s="3554" t="s">
        <v>483</v>
      </c>
      <c r="AP158" s="4253"/>
      <c r="AQ158" s="2797"/>
      <c r="AR158" s="3319"/>
      <c r="AS158" s="4277"/>
      <c r="AT158" s="4277"/>
      <c r="AU158" s="4277"/>
      <c r="AV158" s="4257"/>
      <c r="AW158" s="3319"/>
      <c r="BS158" s="51"/>
      <c r="BT158" s="51"/>
      <c r="BU158" s="51"/>
      <c r="BV158" s="51"/>
      <c r="BW158" s="51"/>
      <c r="BX158" s="51"/>
      <c r="BY158" s="51"/>
      <c r="BZ158" s="51"/>
      <c r="CA158" s="51"/>
      <c r="CB158" s="51"/>
      <c r="CC158" s="51"/>
      <c r="CD158" s="51"/>
      <c r="CE158" s="51"/>
      <c r="CF158" s="51"/>
      <c r="CG158" s="51"/>
      <c r="CH158" s="51"/>
      <c r="CI158" s="51"/>
      <c r="CJ158" s="51"/>
      <c r="CK158" s="51"/>
    </row>
    <row r="159" spans="1:93" s="50" customFormat="1" ht="14.25" customHeight="1" x14ac:dyDescent="0.25">
      <c r="A159" s="3638"/>
      <c r="B159" s="3651"/>
      <c r="C159" s="3652"/>
      <c r="D159" s="4261" t="s">
        <v>33</v>
      </c>
      <c r="E159" s="4457" t="s">
        <v>34</v>
      </c>
      <c r="F159" s="4557" t="s">
        <v>35</v>
      </c>
      <c r="G159" s="3559" t="s">
        <v>34</v>
      </c>
      <c r="H159" s="4311" t="s">
        <v>35</v>
      </c>
      <c r="I159" s="3559" t="s">
        <v>34</v>
      </c>
      <c r="J159" s="4311" t="s">
        <v>35</v>
      </c>
      <c r="K159" s="3559" t="s">
        <v>34</v>
      </c>
      <c r="L159" s="4311" t="s">
        <v>35</v>
      </c>
      <c r="M159" s="3559" t="s">
        <v>34</v>
      </c>
      <c r="N159" s="4311" t="s">
        <v>35</v>
      </c>
      <c r="O159" s="3559" t="s">
        <v>34</v>
      </c>
      <c r="P159" s="4311" t="s">
        <v>35</v>
      </c>
      <c r="Q159" s="3559" t="s">
        <v>34</v>
      </c>
      <c r="R159" s="4311" t="s">
        <v>35</v>
      </c>
      <c r="S159" s="3559" t="s">
        <v>34</v>
      </c>
      <c r="T159" s="4311" t="s">
        <v>35</v>
      </c>
      <c r="U159" s="3559" t="s">
        <v>34</v>
      </c>
      <c r="V159" s="4311" t="s">
        <v>35</v>
      </c>
      <c r="W159" s="3559" t="s">
        <v>34</v>
      </c>
      <c r="X159" s="4311" t="s">
        <v>35</v>
      </c>
      <c r="Y159" s="3559" t="s">
        <v>34</v>
      </c>
      <c r="Z159" s="4311" t="s">
        <v>35</v>
      </c>
      <c r="AA159" s="3559" t="s">
        <v>34</v>
      </c>
      <c r="AB159" s="4311" t="s">
        <v>35</v>
      </c>
      <c r="AC159" s="3559" t="s">
        <v>34</v>
      </c>
      <c r="AD159" s="4311" t="s">
        <v>35</v>
      </c>
      <c r="AE159" s="3559" t="s">
        <v>34</v>
      </c>
      <c r="AF159" s="4311" t="s">
        <v>35</v>
      </c>
      <c r="AG159" s="3559" t="s">
        <v>34</v>
      </c>
      <c r="AH159" s="4311" t="s">
        <v>35</v>
      </c>
      <c r="AI159" s="3559" t="s">
        <v>34</v>
      </c>
      <c r="AJ159" s="4311" t="s">
        <v>35</v>
      </c>
      <c r="AK159" s="3559" t="s">
        <v>34</v>
      </c>
      <c r="AL159" s="4311" t="s">
        <v>35</v>
      </c>
      <c r="AM159" s="3559" t="s">
        <v>34</v>
      </c>
      <c r="AN159" s="4311" t="s">
        <v>35</v>
      </c>
      <c r="AO159" s="3559" t="s">
        <v>34</v>
      </c>
      <c r="AP159" s="4311" t="s">
        <v>35</v>
      </c>
      <c r="AQ159" s="2804"/>
      <c r="AR159" s="3727"/>
      <c r="AS159" s="4277"/>
      <c r="AT159" s="4277"/>
      <c r="AU159" s="4277"/>
      <c r="AV159" s="4266"/>
      <c r="AW159" s="3727"/>
      <c r="BO159" s="51"/>
      <c r="BP159" s="51"/>
      <c r="BQ159" s="51"/>
      <c r="BR159" s="51"/>
      <c r="BS159" s="51"/>
      <c r="BT159" s="51"/>
      <c r="BU159" s="51"/>
      <c r="BV159" s="51"/>
      <c r="BW159" s="51"/>
      <c r="BX159" s="51">
        <v>0</v>
      </c>
      <c r="BY159" s="51"/>
      <c r="BZ159" s="51"/>
      <c r="CA159" s="51"/>
      <c r="CB159" s="51"/>
      <c r="CC159" s="51"/>
      <c r="CD159" s="51"/>
      <c r="CE159" s="51"/>
      <c r="CF159" s="51"/>
      <c r="CG159" s="51"/>
    </row>
    <row r="160" spans="1:93" s="50" customFormat="1" ht="15" customHeight="1" x14ac:dyDescent="0.25">
      <c r="A160" s="3596" t="s">
        <v>2490</v>
      </c>
      <c r="B160" s="4545" t="s">
        <v>2491</v>
      </c>
      <c r="C160" s="4547"/>
      <c r="D160" s="4558">
        <f t="shared" ref="D160:D170" si="14">SUM(F160)</f>
        <v>0</v>
      </c>
      <c r="E160" s="4559"/>
      <c r="F160" s="4560">
        <f>SUM(AD160+AF160+AH160+AJ160+AL160+AN160+AP160)</f>
        <v>0</v>
      </c>
      <c r="G160" s="4561"/>
      <c r="H160" s="1228"/>
      <c r="I160" s="1228"/>
      <c r="J160" s="1228"/>
      <c r="K160" s="1228"/>
      <c r="L160" s="1228"/>
      <c r="M160" s="1228"/>
      <c r="N160" s="1228"/>
      <c r="O160" s="1228"/>
      <c r="P160" s="1228"/>
      <c r="Q160" s="1228"/>
      <c r="R160" s="1228"/>
      <c r="S160" s="1228"/>
      <c r="T160" s="1228"/>
      <c r="U160" s="1228"/>
      <c r="V160" s="1228"/>
      <c r="W160" s="1228"/>
      <c r="X160" s="1228"/>
      <c r="Y160" s="1228"/>
      <c r="Z160" s="1228"/>
      <c r="AA160" s="1228"/>
      <c r="AB160" s="1228"/>
      <c r="AC160" s="4562"/>
      <c r="AD160" s="29"/>
      <c r="AE160" s="3565"/>
      <c r="AF160" s="29"/>
      <c r="AG160" s="3565"/>
      <c r="AH160" s="29"/>
      <c r="AI160" s="3565"/>
      <c r="AJ160" s="29"/>
      <c r="AK160" s="3565"/>
      <c r="AL160" s="29"/>
      <c r="AM160" s="3565"/>
      <c r="AN160" s="29"/>
      <c r="AO160" s="3565"/>
      <c r="AP160" s="29"/>
      <c r="AQ160" s="4563"/>
      <c r="AR160" s="29"/>
      <c r="AS160" s="3344"/>
      <c r="AT160" s="3344"/>
      <c r="AU160" s="3446"/>
      <c r="AV160" s="3448"/>
      <c r="AW160" s="3448"/>
      <c r="BO160" s="51"/>
      <c r="BP160" s="51"/>
      <c r="BQ160" s="51"/>
      <c r="BR160" s="51"/>
      <c r="BS160" s="51"/>
      <c r="BT160" s="51"/>
      <c r="BU160" s="51"/>
      <c r="BV160" s="51"/>
      <c r="BW160" s="51"/>
      <c r="BX160" s="51">
        <v>0</v>
      </c>
      <c r="BY160" s="51"/>
      <c r="BZ160" s="51"/>
      <c r="CA160" s="51"/>
      <c r="CB160" s="51"/>
      <c r="CC160" s="51"/>
      <c r="CD160" s="51"/>
      <c r="CE160" s="51"/>
      <c r="CF160" s="51"/>
      <c r="CG160" s="51"/>
    </row>
    <row r="161" spans="1:108" s="50" customFormat="1" ht="14.25" customHeight="1" x14ac:dyDescent="0.25">
      <c r="A161" s="3599"/>
      <c r="B161" s="3000" t="s">
        <v>2396</v>
      </c>
      <c r="C161" s="3001"/>
      <c r="D161" s="4564">
        <f t="shared" si="14"/>
        <v>0</v>
      </c>
      <c r="E161" s="4565"/>
      <c r="F161" s="3157">
        <f t="shared" ref="F161:F170" si="15">SUM(AD161+AF161+AH161+AJ161+AL161+AN161+AP161)</f>
        <v>0</v>
      </c>
      <c r="G161" s="3109"/>
      <c r="H161" s="1305"/>
      <c r="I161" s="1305"/>
      <c r="J161" s="1305"/>
      <c r="K161" s="1305"/>
      <c r="L161" s="1305"/>
      <c r="M161" s="1305"/>
      <c r="N161" s="1305"/>
      <c r="O161" s="1305"/>
      <c r="P161" s="1305"/>
      <c r="Q161" s="1305"/>
      <c r="R161" s="1305"/>
      <c r="S161" s="1305"/>
      <c r="T161" s="1305"/>
      <c r="U161" s="1305"/>
      <c r="V161" s="1305"/>
      <c r="W161" s="1305"/>
      <c r="X161" s="1305"/>
      <c r="Y161" s="1305"/>
      <c r="Z161" s="1305"/>
      <c r="AA161" s="1305"/>
      <c r="AB161" s="1305"/>
      <c r="AC161" s="4566"/>
      <c r="AD161" s="1881"/>
      <c r="AE161" s="3571"/>
      <c r="AF161" s="1881"/>
      <c r="AG161" s="3571"/>
      <c r="AH161" s="1881"/>
      <c r="AI161" s="3571"/>
      <c r="AJ161" s="1881"/>
      <c r="AK161" s="3571"/>
      <c r="AL161" s="1881"/>
      <c r="AM161" s="3571"/>
      <c r="AN161" s="1881"/>
      <c r="AO161" s="3571"/>
      <c r="AP161" s="1881"/>
      <c r="AQ161" s="1404"/>
      <c r="AR161" s="1881"/>
      <c r="AS161" s="327"/>
      <c r="AT161" s="327"/>
      <c r="AU161" s="324"/>
      <c r="AV161" s="3456"/>
      <c r="AW161" s="188"/>
      <c r="BO161" s="51"/>
      <c r="BP161" s="51"/>
      <c r="BQ161" s="51"/>
      <c r="BR161" s="51"/>
      <c r="BS161" s="51"/>
      <c r="BT161" s="51"/>
      <c r="BU161" s="51"/>
      <c r="BV161" s="51"/>
      <c r="BW161" s="51"/>
      <c r="BX161" s="51">
        <v>0</v>
      </c>
      <c r="BY161" s="51"/>
      <c r="BZ161" s="51"/>
      <c r="CA161" s="51"/>
      <c r="CB161" s="51"/>
      <c r="CC161" s="51"/>
      <c r="CD161" s="51"/>
      <c r="CE161" s="51"/>
      <c r="CF161" s="51"/>
      <c r="CG161" s="51"/>
    </row>
    <row r="162" spans="1:108" s="204" customFormat="1" ht="16.399999999999999" customHeight="1" x14ac:dyDescent="0.25">
      <c r="A162" s="3599"/>
      <c r="B162" s="3569" t="s">
        <v>2394</v>
      </c>
      <c r="C162" s="3570"/>
      <c r="D162" s="4564">
        <f t="shared" si="14"/>
        <v>0</v>
      </c>
      <c r="E162" s="4565"/>
      <c r="F162" s="3157">
        <f t="shared" si="15"/>
        <v>0</v>
      </c>
      <c r="G162" s="3109"/>
      <c r="H162" s="1305"/>
      <c r="I162" s="1305"/>
      <c r="J162" s="1305"/>
      <c r="K162" s="1305"/>
      <c r="L162" s="1305"/>
      <c r="M162" s="1305"/>
      <c r="N162" s="1305"/>
      <c r="O162" s="1305"/>
      <c r="P162" s="1305"/>
      <c r="Q162" s="1305"/>
      <c r="R162" s="1305"/>
      <c r="S162" s="1305"/>
      <c r="T162" s="1305"/>
      <c r="U162" s="1305"/>
      <c r="V162" s="1305"/>
      <c r="W162" s="1305"/>
      <c r="X162" s="1305"/>
      <c r="Y162" s="1305"/>
      <c r="Z162" s="1305"/>
      <c r="AA162" s="1305"/>
      <c r="AB162" s="1305"/>
      <c r="AC162" s="4566"/>
      <c r="AD162" s="1367"/>
      <c r="AE162" s="3571"/>
      <c r="AF162" s="1367"/>
      <c r="AG162" s="3571"/>
      <c r="AH162" s="1367"/>
      <c r="AI162" s="3571"/>
      <c r="AJ162" s="1367"/>
      <c r="AK162" s="3571"/>
      <c r="AL162" s="1367"/>
      <c r="AM162" s="3571"/>
      <c r="AN162" s="1367"/>
      <c r="AO162" s="3571"/>
      <c r="AP162" s="1367"/>
      <c r="AQ162" s="4567"/>
      <c r="AR162" s="37"/>
      <c r="AS162" s="36"/>
      <c r="AT162" s="36"/>
      <c r="AU162" s="324"/>
      <c r="AV162" s="4568"/>
      <c r="AW162" s="4569"/>
      <c r="BS162" s="205"/>
      <c r="BT162" s="205"/>
      <c r="BU162" s="205"/>
      <c r="BV162" s="205"/>
      <c r="BW162" s="205"/>
      <c r="BX162" s="204" t="str">
        <f>IF(CX162=1,"* El número de actividades en usuarios en situacion de discapacidad NO DEBE ser mayor al total. ","")</f>
        <v/>
      </c>
      <c r="BY162" s="204" t="str">
        <f>IF(CY162=1," * El número de actividades en Niños, Niñas, Adolescentes y Jóvenes de la red SENAME NO DEBE ser mayor al total. ","")</f>
        <v/>
      </c>
      <c r="BZ162" s="204" t="str">
        <f>IF(CZ162=1," * El número de actividades en Niños, Niñas, Adolescentes y Jóvenes de la red Mejor Niñez NO DEBE ser mayor al total. ","")</f>
        <v/>
      </c>
      <c r="CA162" s="204" t="str">
        <f>IF(DA162=1," * El número de actividades en Población Migrante NO DEBE ser mayor al total. ","")</f>
        <v/>
      </c>
      <c r="CB162" s="204" t="e">
        <f>IF(DB162=1," * El número de actividades en Pacientes Diabéticos en Control PSCV NO DEBE superar el total. ","")</f>
        <v>#REF!</v>
      </c>
      <c r="CC162" s="205"/>
      <c r="CD162" s="205"/>
      <c r="CE162" s="205"/>
      <c r="CF162" s="205"/>
      <c r="CG162" s="205"/>
      <c r="CH162" s="205"/>
      <c r="CI162" s="205"/>
      <c r="CJ162" s="205"/>
      <c r="CK162" s="205"/>
      <c r="CL162" s="205"/>
      <c r="CM162" s="205"/>
      <c r="CN162" s="205"/>
      <c r="CO162" s="205"/>
      <c r="CP162" s="205"/>
      <c r="CQ162" s="205"/>
      <c r="CX162" s="204">
        <f>IF($D162&lt;AR162,1,0)</f>
        <v>0</v>
      </c>
      <c r="CY162" s="204">
        <f>IF($D162&lt;AS162,1,0)</f>
        <v>0</v>
      </c>
      <c r="CZ162" s="204">
        <f>IF($D162&lt;AU162,1,0)</f>
        <v>0</v>
      </c>
      <c r="DA162" s="204">
        <f>IF($D162&lt;AV162,1,0)</f>
        <v>0</v>
      </c>
      <c r="DB162" s="204" t="e">
        <f>IF($D162&lt;#REF!,1,0)</f>
        <v>#REF!</v>
      </c>
      <c r="DC162" s="205"/>
      <c r="DD162" s="205"/>
    </row>
    <row r="163" spans="1:108" s="50" customFormat="1" ht="15.75" customHeight="1" x14ac:dyDescent="0.25">
      <c r="A163" s="3599"/>
      <c r="B163" s="3005" t="s">
        <v>2455</v>
      </c>
      <c r="C163" s="3006"/>
      <c r="D163" s="3166">
        <f t="shared" si="14"/>
        <v>0</v>
      </c>
      <c r="E163" s="4565"/>
      <c r="F163" s="4570">
        <f t="shared" si="15"/>
        <v>0</v>
      </c>
      <c r="G163" s="3109"/>
      <c r="H163" s="1305"/>
      <c r="I163" s="1305"/>
      <c r="J163" s="1305"/>
      <c r="K163" s="1305"/>
      <c r="L163" s="1305"/>
      <c r="M163" s="1305"/>
      <c r="N163" s="1305"/>
      <c r="O163" s="1305"/>
      <c r="P163" s="1305"/>
      <c r="Q163" s="1305"/>
      <c r="R163" s="1305"/>
      <c r="S163" s="1305"/>
      <c r="T163" s="1305"/>
      <c r="U163" s="1305"/>
      <c r="V163" s="1305"/>
      <c r="W163" s="1305"/>
      <c r="X163" s="1305"/>
      <c r="Y163" s="1305"/>
      <c r="Z163" s="1305"/>
      <c r="AA163" s="1305"/>
      <c r="AB163" s="1305"/>
      <c r="AC163" s="4566"/>
      <c r="AD163" s="83"/>
      <c r="AE163" s="3571"/>
      <c r="AF163" s="83"/>
      <c r="AG163" s="3571"/>
      <c r="AH163" s="83"/>
      <c r="AI163" s="3571"/>
      <c r="AJ163" s="83"/>
      <c r="AK163" s="3571"/>
      <c r="AL163" s="83"/>
      <c r="AM163" s="3571"/>
      <c r="AN163" s="83"/>
      <c r="AO163" s="3571"/>
      <c r="AP163" s="83"/>
      <c r="AQ163" s="4571"/>
      <c r="AR163" s="83"/>
      <c r="AS163" s="85"/>
      <c r="AT163" s="85"/>
      <c r="AU163" s="195"/>
      <c r="AV163" s="4572"/>
      <c r="AW163" s="4572"/>
      <c r="BO163" s="51"/>
      <c r="BP163" s="51"/>
      <c r="BQ163" s="51"/>
      <c r="BR163" s="51"/>
      <c r="BS163" s="51"/>
      <c r="BT163" s="51"/>
      <c r="BU163" s="51"/>
      <c r="BV163" s="51"/>
      <c r="BW163" s="51"/>
      <c r="BX163" s="51"/>
      <c r="BY163" s="51"/>
      <c r="BZ163" s="51"/>
      <c r="CA163" s="51"/>
      <c r="CB163" s="51"/>
      <c r="CC163" s="51"/>
      <c r="CD163" s="51"/>
      <c r="CE163" s="51"/>
      <c r="CF163" s="51"/>
      <c r="CG163" s="51"/>
    </row>
    <row r="164" spans="1:108" s="50" customFormat="1" ht="13.5" x14ac:dyDescent="0.25">
      <c r="A164" s="3599"/>
      <c r="B164" s="4245" t="s">
        <v>2492</v>
      </c>
      <c r="C164" s="4573" t="s">
        <v>36</v>
      </c>
      <c r="D164" s="4574">
        <f t="shared" si="14"/>
        <v>0</v>
      </c>
      <c r="E164" s="4565"/>
      <c r="F164" s="4575">
        <f t="shared" si="15"/>
        <v>0</v>
      </c>
      <c r="G164" s="3109"/>
      <c r="H164" s="1305"/>
      <c r="I164" s="1305"/>
      <c r="J164" s="1305"/>
      <c r="K164" s="1305"/>
      <c r="L164" s="1305"/>
      <c r="M164" s="1305"/>
      <c r="N164" s="1305"/>
      <c r="O164" s="1305"/>
      <c r="P164" s="1305"/>
      <c r="Q164" s="1305"/>
      <c r="R164" s="1305"/>
      <c r="S164" s="1305"/>
      <c r="T164" s="1305"/>
      <c r="U164" s="1305"/>
      <c r="V164" s="1305"/>
      <c r="W164" s="1305"/>
      <c r="X164" s="1305"/>
      <c r="Y164" s="1305"/>
      <c r="Z164" s="1305"/>
      <c r="AA164" s="1305"/>
      <c r="AB164" s="1305"/>
      <c r="AC164" s="4566"/>
      <c r="AD164" s="3418">
        <f>SUM(AD165:AD170)</f>
        <v>0</v>
      </c>
      <c r="AE164" s="3571"/>
      <c r="AF164" s="3418">
        <f t="shared" ref="AF164:AW164" si="16">SUM(AF165:AF170)</f>
        <v>0</v>
      </c>
      <c r="AG164" s="3571"/>
      <c r="AH164" s="3418">
        <f t="shared" si="16"/>
        <v>0</v>
      </c>
      <c r="AI164" s="3571"/>
      <c r="AJ164" s="3418">
        <f t="shared" si="16"/>
        <v>0</v>
      </c>
      <c r="AK164" s="3571"/>
      <c r="AL164" s="3418">
        <f t="shared" si="16"/>
        <v>0</v>
      </c>
      <c r="AM164" s="3571"/>
      <c r="AN164" s="3418">
        <f t="shared" si="16"/>
        <v>0</v>
      </c>
      <c r="AO164" s="3571"/>
      <c r="AP164" s="3418">
        <f t="shared" si="16"/>
        <v>0</v>
      </c>
      <c r="AQ164" s="4576">
        <f>SUM(AQ165:AQ170)</f>
        <v>0</v>
      </c>
      <c r="AR164" s="3418">
        <f t="shared" si="16"/>
        <v>0</v>
      </c>
      <c r="AS164" s="3416">
        <f>SUM(AS165:AS170)</f>
        <v>0</v>
      </c>
      <c r="AT164" s="3416">
        <f>SUM(AT165:AT170)</f>
        <v>0</v>
      </c>
      <c r="AU164" s="3416">
        <f>SUM(AU165:AU170)</f>
        <v>0</v>
      </c>
      <c r="AV164" s="3536">
        <f t="shared" si="16"/>
        <v>0</v>
      </c>
      <c r="AW164" s="3416">
        <f t="shared" si="16"/>
        <v>0</v>
      </c>
      <c r="BO164" s="51"/>
      <c r="BP164" s="51"/>
      <c r="BQ164" s="51"/>
      <c r="BR164" s="51"/>
      <c r="BS164" s="51"/>
      <c r="BT164" s="51"/>
      <c r="BU164" s="51"/>
      <c r="BV164" s="51"/>
      <c r="BW164" s="51"/>
      <c r="BX164" s="51"/>
      <c r="BY164" s="51"/>
      <c r="BZ164" s="51"/>
      <c r="CA164" s="51"/>
      <c r="CB164" s="51"/>
      <c r="CC164" s="51"/>
      <c r="CD164" s="51"/>
      <c r="CE164" s="51"/>
      <c r="CF164" s="51"/>
      <c r="CG164" s="51"/>
    </row>
    <row r="165" spans="1:108" s="50" customFormat="1" ht="13.5" x14ac:dyDescent="0.25">
      <c r="A165" s="3599"/>
      <c r="B165" s="4257"/>
      <c r="C165" s="4577" t="s">
        <v>2493</v>
      </c>
      <c r="D165" s="4578">
        <f t="shared" si="14"/>
        <v>0</v>
      </c>
      <c r="E165" s="4565"/>
      <c r="F165" s="4579">
        <f>SUM(AD165+AF165+AH165+AJ165+AL165+AN165+AP165)</f>
        <v>0</v>
      </c>
      <c r="G165" s="3109"/>
      <c r="H165" s="1305"/>
      <c r="I165" s="1305"/>
      <c r="J165" s="1305"/>
      <c r="K165" s="1305"/>
      <c r="L165" s="1305"/>
      <c r="M165" s="1305"/>
      <c r="N165" s="1305"/>
      <c r="O165" s="1305"/>
      <c r="P165" s="1305"/>
      <c r="Q165" s="1305"/>
      <c r="R165" s="1305"/>
      <c r="S165" s="1305"/>
      <c r="T165" s="1305"/>
      <c r="U165" s="1305"/>
      <c r="V165" s="1305"/>
      <c r="W165" s="1305"/>
      <c r="X165" s="1305"/>
      <c r="Y165" s="1305"/>
      <c r="Z165" s="1305"/>
      <c r="AA165" s="1305"/>
      <c r="AB165" s="1305"/>
      <c r="AC165" s="4566"/>
      <c r="AD165" s="1881"/>
      <c r="AE165" s="3571"/>
      <c r="AF165" s="1881"/>
      <c r="AG165" s="3571"/>
      <c r="AH165" s="1881"/>
      <c r="AI165" s="3571"/>
      <c r="AJ165" s="1881"/>
      <c r="AK165" s="3571"/>
      <c r="AL165" s="1881"/>
      <c r="AM165" s="3571"/>
      <c r="AN165" s="1881"/>
      <c r="AO165" s="3571"/>
      <c r="AP165" s="1881"/>
      <c r="AQ165" s="1404"/>
      <c r="AR165" s="1881"/>
      <c r="AS165" s="327"/>
      <c r="AT165" s="327"/>
      <c r="AU165" s="327"/>
      <c r="AV165" s="188"/>
      <c r="AW165" s="327"/>
    </row>
    <row r="166" spans="1:108" s="50" customFormat="1" ht="13.5" x14ac:dyDescent="0.25">
      <c r="A166" s="3599"/>
      <c r="B166" s="4257"/>
      <c r="C166" s="3189" t="s">
        <v>2494</v>
      </c>
      <c r="D166" s="4578">
        <f t="shared" si="14"/>
        <v>0</v>
      </c>
      <c r="E166" s="4565"/>
      <c r="F166" s="3157">
        <f t="shared" si="15"/>
        <v>0</v>
      </c>
      <c r="G166" s="3109"/>
      <c r="H166" s="1305"/>
      <c r="I166" s="1305"/>
      <c r="J166" s="1305"/>
      <c r="K166" s="1305"/>
      <c r="L166" s="1305"/>
      <c r="M166" s="1305"/>
      <c r="N166" s="1305"/>
      <c r="O166" s="1305"/>
      <c r="P166" s="1305"/>
      <c r="Q166" s="1305"/>
      <c r="R166" s="1305"/>
      <c r="S166" s="1305"/>
      <c r="T166" s="1305"/>
      <c r="U166" s="1305"/>
      <c r="V166" s="1305"/>
      <c r="W166" s="1305"/>
      <c r="X166" s="1305"/>
      <c r="Y166" s="1305"/>
      <c r="Z166" s="1305"/>
      <c r="AA166" s="1305"/>
      <c r="AB166" s="1305"/>
      <c r="AC166" s="4566"/>
      <c r="AD166" s="1881"/>
      <c r="AE166" s="3571"/>
      <c r="AF166" s="1881"/>
      <c r="AG166" s="3571"/>
      <c r="AH166" s="1881"/>
      <c r="AI166" s="3571"/>
      <c r="AJ166" s="1881"/>
      <c r="AK166" s="3571"/>
      <c r="AL166" s="1881"/>
      <c r="AM166" s="3571"/>
      <c r="AN166" s="1881"/>
      <c r="AO166" s="3571"/>
      <c r="AP166" s="1881"/>
      <c r="AQ166" s="1404"/>
      <c r="AR166" s="1881"/>
      <c r="AS166" s="327"/>
      <c r="AT166" s="327"/>
      <c r="AU166" s="327"/>
      <c r="AV166" s="188"/>
      <c r="AW166" s="327"/>
    </row>
    <row r="167" spans="1:108" s="50" customFormat="1" ht="13.5" x14ac:dyDescent="0.25">
      <c r="A167" s="3599"/>
      <c r="B167" s="4257"/>
      <c r="C167" s="3189" t="s">
        <v>2495</v>
      </c>
      <c r="D167" s="4578">
        <f t="shared" si="14"/>
        <v>0</v>
      </c>
      <c r="E167" s="4565"/>
      <c r="F167" s="3157">
        <f t="shared" si="15"/>
        <v>0</v>
      </c>
      <c r="G167" s="3109"/>
      <c r="H167" s="1305"/>
      <c r="I167" s="1305"/>
      <c r="J167" s="1305"/>
      <c r="K167" s="1305"/>
      <c r="L167" s="1305"/>
      <c r="M167" s="1305"/>
      <c r="N167" s="1305"/>
      <c r="O167" s="1305"/>
      <c r="P167" s="1305"/>
      <c r="Q167" s="1305"/>
      <c r="R167" s="1305"/>
      <c r="S167" s="1305"/>
      <c r="T167" s="1305"/>
      <c r="U167" s="1305"/>
      <c r="V167" s="1305"/>
      <c r="W167" s="1305"/>
      <c r="X167" s="1305"/>
      <c r="Y167" s="1305"/>
      <c r="Z167" s="1305"/>
      <c r="AA167" s="1305"/>
      <c r="AB167" s="1305"/>
      <c r="AC167" s="4566"/>
      <c r="AD167" s="1881"/>
      <c r="AE167" s="3571"/>
      <c r="AF167" s="1881"/>
      <c r="AG167" s="3571"/>
      <c r="AH167" s="1881"/>
      <c r="AI167" s="3571"/>
      <c r="AJ167" s="1881"/>
      <c r="AK167" s="3571"/>
      <c r="AL167" s="1881"/>
      <c r="AM167" s="3571"/>
      <c r="AN167" s="1881"/>
      <c r="AO167" s="3571"/>
      <c r="AP167" s="1881"/>
      <c r="AQ167" s="1404"/>
      <c r="AR167" s="1881"/>
      <c r="AS167" s="327"/>
      <c r="AT167" s="327"/>
      <c r="AU167" s="327"/>
      <c r="AV167" s="188"/>
      <c r="AW167" s="327"/>
    </row>
    <row r="168" spans="1:108" s="50" customFormat="1" ht="13.5" x14ac:dyDescent="0.25">
      <c r="A168" s="3599"/>
      <c r="B168" s="4257"/>
      <c r="C168" s="4577" t="s">
        <v>2496</v>
      </c>
      <c r="D168" s="4578">
        <f t="shared" si="14"/>
        <v>0</v>
      </c>
      <c r="E168" s="4565"/>
      <c r="F168" s="3157">
        <f t="shared" si="15"/>
        <v>0</v>
      </c>
      <c r="G168" s="3109"/>
      <c r="H168" s="1305"/>
      <c r="I168" s="1305"/>
      <c r="J168" s="1305"/>
      <c r="K168" s="1305"/>
      <c r="L168" s="1305"/>
      <c r="M168" s="1305"/>
      <c r="N168" s="1305"/>
      <c r="O168" s="1305"/>
      <c r="P168" s="1305"/>
      <c r="Q168" s="1305"/>
      <c r="R168" s="1305"/>
      <c r="S168" s="1305"/>
      <c r="T168" s="1305"/>
      <c r="U168" s="1305"/>
      <c r="V168" s="1305"/>
      <c r="W168" s="1305"/>
      <c r="X168" s="1305"/>
      <c r="Y168" s="1305"/>
      <c r="Z168" s="1305"/>
      <c r="AA168" s="1305"/>
      <c r="AB168" s="1305"/>
      <c r="AC168" s="4566"/>
      <c r="AD168" s="1881"/>
      <c r="AE168" s="3571"/>
      <c r="AF168" s="1881"/>
      <c r="AG168" s="3571"/>
      <c r="AH168" s="1881"/>
      <c r="AI168" s="3571"/>
      <c r="AJ168" s="1881"/>
      <c r="AK168" s="3571"/>
      <c r="AL168" s="1881"/>
      <c r="AM168" s="3571"/>
      <c r="AN168" s="1881"/>
      <c r="AO168" s="3571"/>
      <c r="AP168" s="1881"/>
      <c r="AQ168" s="1404"/>
      <c r="AR168" s="324"/>
      <c r="AS168" s="327"/>
      <c r="AT168" s="327"/>
      <c r="AU168" s="327"/>
      <c r="AV168" s="188"/>
      <c r="AW168" s="327"/>
    </row>
    <row r="169" spans="1:108" s="50" customFormat="1" ht="13.5" x14ac:dyDescent="0.25">
      <c r="A169" s="3599"/>
      <c r="B169" s="4257"/>
      <c r="C169" s="3189" t="s">
        <v>2497</v>
      </c>
      <c r="D169" s="4578">
        <f t="shared" si="14"/>
        <v>0</v>
      </c>
      <c r="E169" s="4565"/>
      <c r="F169" s="3157">
        <f t="shared" si="15"/>
        <v>0</v>
      </c>
      <c r="G169" s="3109"/>
      <c r="H169" s="1305"/>
      <c r="I169" s="1305"/>
      <c r="J169" s="1305"/>
      <c r="K169" s="1305"/>
      <c r="L169" s="1305"/>
      <c r="M169" s="1305"/>
      <c r="N169" s="1305"/>
      <c r="O169" s="1305"/>
      <c r="P169" s="1305"/>
      <c r="Q169" s="1305"/>
      <c r="R169" s="1305"/>
      <c r="S169" s="1305"/>
      <c r="T169" s="1305"/>
      <c r="U169" s="1305"/>
      <c r="V169" s="1305"/>
      <c r="W169" s="1305"/>
      <c r="X169" s="1305"/>
      <c r="Y169" s="1305"/>
      <c r="Z169" s="1305"/>
      <c r="AA169" s="1305"/>
      <c r="AB169" s="1305"/>
      <c r="AC169" s="4566"/>
      <c r="AD169" s="1881"/>
      <c r="AE169" s="3571"/>
      <c r="AF169" s="1881"/>
      <c r="AG169" s="3571"/>
      <c r="AH169" s="1881"/>
      <c r="AI169" s="3571"/>
      <c r="AJ169" s="1881"/>
      <c r="AK169" s="3571"/>
      <c r="AL169" s="1881"/>
      <c r="AM169" s="3571"/>
      <c r="AN169" s="1881"/>
      <c r="AO169" s="3571"/>
      <c r="AP169" s="1881"/>
      <c r="AQ169" s="4567"/>
      <c r="AR169" s="188"/>
      <c r="AS169" s="36"/>
      <c r="AT169" s="36"/>
      <c r="AU169" s="327"/>
      <c r="AV169" s="188"/>
      <c r="AW169" s="327"/>
    </row>
    <row r="170" spans="1:108" s="50" customFormat="1" ht="13.5" x14ac:dyDescent="0.25">
      <c r="A170" s="3599"/>
      <c r="B170" s="4266"/>
      <c r="C170" s="4577" t="s">
        <v>2498</v>
      </c>
      <c r="D170" s="3166">
        <f t="shared" si="14"/>
        <v>0</v>
      </c>
      <c r="E170" s="4580"/>
      <c r="F170" s="4581">
        <f t="shared" si="15"/>
        <v>0</v>
      </c>
      <c r="G170" s="3109"/>
      <c r="H170" s="1305"/>
      <c r="I170" s="1305"/>
      <c r="J170" s="1305"/>
      <c r="K170" s="1305"/>
      <c r="L170" s="1305"/>
      <c r="M170" s="1305"/>
      <c r="N170" s="1305"/>
      <c r="O170" s="1305"/>
      <c r="P170" s="1305"/>
      <c r="Q170" s="1305"/>
      <c r="R170" s="1305"/>
      <c r="S170" s="1305"/>
      <c r="T170" s="1305"/>
      <c r="U170" s="1305"/>
      <c r="V170" s="1305"/>
      <c r="W170" s="1305"/>
      <c r="X170" s="1305"/>
      <c r="Y170" s="1305"/>
      <c r="Z170" s="1305"/>
      <c r="AA170" s="1305"/>
      <c r="AB170" s="1305"/>
      <c r="AC170" s="4582"/>
      <c r="AD170" s="1367"/>
      <c r="AE170" s="4583"/>
      <c r="AF170" s="1367"/>
      <c r="AG170" s="4583"/>
      <c r="AH170" s="1367"/>
      <c r="AI170" s="4583"/>
      <c r="AJ170" s="1367"/>
      <c r="AK170" s="4583"/>
      <c r="AL170" s="1367"/>
      <c r="AM170" s="4583"/>
      <c r="AN170" s="1367"/>
      <c r="AO170" s="4583"/>
      <c r="AP170" s="1367"/>
      <c r="AQ170" s="4584"/>
      <c r="AR170" s="1367"/>
      <c r="AS170" s="3593"/>
      <c r="AT170" s="3593"/>
      <c r="AU170" s="3593"/>
      <c r="AV170" s="4569"/>
      <c r="AW170" s="195"/>
    </row>
    <row r="171" spans="1:108" s="50" customFormat="1" ht="13.5" x14ac:dyDescent="0.25">
      <c r="A171" s="3596" t="s">
        <v>2499</v>
      </c>
      <c r="B171" s="4245" t="s">
        <v>2500</v>
      </c>
      <c r="C171" s="4585" t="s">
        <v>2396</v>
      </c>
      <c r="D171" s="4578">
        <f t="shared" ref="D171:D175" si="17">SUM(E171)</f>
        <v>0</v>
      </c>
      <c r="E171" s="4586">
        <f>SUM(AC171+AE171+AG171+AI171+AK171+AM171+AO171)</f>
        <v>0</v>
      </c>
      <c r="F171" s="4587"/>
      <c r="G171" s="1250"/>
      <c r="H171" s="1269"/>
      <c r="I171" s="1269"/>
      <c r="J171" s="4588"/>
      <c r="K171" s="1269"/>
      <c r="L171" s="1269"/>
      <c r="M171" s="1269"/>
      <c r="N171" s="4588"/>
      <c r="O171" s="1269"/>
      <c r="P171" s="1269"/>
      <c r="Q171" s="1269"/>
      <c r="R171" s="4588"/>
      <c r="S171" s="1269"/>
      <c r="T171" s="1269"/>
      <c r="U171" s="1269"/>
      <c r="V171" s="4588"/>
      <c r="W171" s="1269"/>
      <c r="X171" s="1269"/>
      <c r="Y171" s="1269"/>
      <c r="Z171" s="4588"/>
      <c r="AA171" s="1269"/>
      <c r="AB171" s="4589"/>
      <c r="AC171" s="3342"/>
      <c r="AD171" s="3566"/>
      <c r="AE171" s="3342"/>
      <c r="AF171" s="3566"/>
      <c r="AG171" s="3342"/>
      <c r="AH171" s="3566"/>
      <c r="AI171" s="3342"/>
      <c r="AJ171" s="3566"/>
      <c r="AK171" s="3342"/>
      <c r="AL171" s="3566"/>
      <c r="AM171" s="3342"/>
      <c r="AN171" s="3566"/>
      <c r="AO171" s="3342"/>
      <c r="AP171" s="3566"/>
      <c r="AQ171" s="4563"/>
      <c r="AR171" s="3344"/>
      <c r="AS171" s="3344"/>
      <c r="AT171" s="3344"/>
      <c r="AU171" s="3344"/>
      <c r="AV171" s="3448"/>
      <c r="AW171" s="327"/>
    </row>
    <row r="172" spans="1:108" s="50" customFormat="1" ht="13.5" x14ac:dyDescent="0.25">
      <c r="A172" s="3599"/>
      <c r="B172" s="4257"/>
      <c r="C172" s="4590" t="s">
        <v>2501</v>
      </c>
      <c r="D172" s="4578">
        <f t="shared" si="17"/>
        <v>0</v>
      </c>
      <c r="E172" s="4591">
        <f>SUM(AC172+AE172+AG172+AI172+AK172+AM172+AO172)</f>
        <v>0</v>
      </c>
      <c r="F172" s="4592"/>
      <c r="G172" s="3109"/>
      <c r="H172" s="1305"/>
      <c r="I172" s="1305"/>
      <c r="J172" s="4566"/>
      <c r="K172" s="1305"/>
      <c r="L172" s="1305"/>
      <c r="M172" s="1305"/>
      <c r="N172" s="4566"/>
      <c r="O172" s="1305"/>
      <c r="P172" s="1305"/>
      <c r="Q172" s="1305"/>
      <c r="R172" s="4566"/>
      <c r="S172" s="1305"/>
      <c r="T172" s="1305"/>
      <c r="U172" s="1305"/>
      <c r="V172" s="4566"/>
      <c r="W172" s="1305"/>
      <c r="X172" s="1305"/>
      <c r="Y172" s="1305"/>
      <c r="Z172" s="4566"/>
      <c r="AA172" s="1305"/>
      <c r="AB172" s="3588"/>
      <c r="AC172" s="35"/>
      <c r="AD172" s="4593"/>
      <c r="AE172" s="35"/>
      <c r="AF172" s="4593"/>
      <c r="AG172" s="35"/>
      <c r="AH172" s="4593"/>
      <c r="AI172" s="35"/>
      <c r="AJ172" s="4593"/>
      <c r="AK172" s="35"/>
      <c r="AL172" s="4593"/>
      <c r="AM172" s="35"/>
      <c r="AN172" s="4593"/>
      <c r="AO172" s="35"/>
      <c r="AP172" s="4593"/>
      <c r="AQ172" s="4567"/>
      <c r="AR172" s="327"/>
      <c r="AS172" s="36"/>
      <c r="AT172" s="36"/>
      <c r="AU172" s="327"/>
      <c r="AV172" s="188"/>
      <c r="AW172" s="327"/>
    </row>
    <row r="173" spans="1:108" s="50" customFormat="1" ht="20" x14ac:dyDescent="0.25">
      <c r="A173" s="3599"/>
      <c r="B173" s="4257"/>
      <c r="C173" s="4594" t="s">
        <v>2502</v>
      </c>
      <c r="D173" s="4578">
        <f t="shared" si="17"/>
        <v>0</v>
      </c>
      <c r="E173" s="4591">
        <f>SUM(AC173+AE173+AG173+AI173+AK173+AM173+AO173)</f>
        <v>0</v>
      </c>
      <c r="F173" s="4595"/>
      <c r="G173" s="3109"/>
      <c r="H173" s="1305"/>
      <c r="I173" s="1305"/>
      <c r="J173" s="4566"/>
      <c r="K173" s="1305"/>
      <c r="L173" s="1305"/>
      <c r="M173" s="1305"/>
      <c r="N173" s="4566"/>
      <c r="O173" s="1305"/>
      <c r="P173" s="1305"/>
      <c r="Q173" s="1305"/>
      <c r="R173" s="4566"/>
      <c r="S173" s="1305"/>
      <c r="T173" s="1305"/>
      <c r="U173" s="1305"/>
      <c r="V173" s="4566"/>
      <c r="W173" s="1305"/>
      <c r="X173" s="1305"/>
      <c r="Y173" s="1305"/>
      <c r="Z173" s="4566"/>
      <c r="AA173" s="1305"/>
      <c r="AB173" s="3588"/>
      <c r="AC173" s="35"/>
      <c r="AD173" s="4593"/>
      <c r="AE173" s="35"/>
      <c r="AF173" s="4593"/>
      <c r="AG173" s="35"/>
      <c r="AH173" s="4593"/>
      <c r="AI173" s="35"/>
      <c r="AJ173" s="4593"/>
      <c r="AK173" s="35"/>
      <c r="AL173" s="4593"/>
      <c r="AM173" s="35"/>
      <c r="AN173" s="4593"/>
      <c r="AO173" s="35"/>
      <c r="AP173" s="4593"/>
      <c r="AQ173" s="4567"/>
      <c r="AR173" s="36"/>
      <c r="AS173" s="36"/>
      <c r="AT173" s="36"/>
      <c r="AU173" s="327"/>
      <c r="AV173" s="3456"/>
      <c r="AW173" s="327"/>
    </row>
    <row r="174" spans="1:108" s="204" customFormat="1" ht="16.399999999999999" customHeight="1" x14ac:dyDescent="0.25">
      <c r="A174" s="3599"/>
      <c r="B174" s="4257"/>
      <c r="C174" s="4596" t="s">
        <v>2394</v>
      </c>
      <c r="D174" s="4578">
        <f t="shared" si="17"/>
        <v>0</v>
      </c>
      <c r="E174" s="4591">
        <f>SUM(AC174+AE174+AG174+AI174+AK174+AM174+AO174)</f>
        <v>0</v>
      </c>
      <c r="F174" s="4595"/>
      <c r="G174" s="3109"/>
      <c r="H174" s="1305"/>
      <c r="I174" s="1305"/>
      <c r="J174" s="4566"/>
      <c r="K174" s="1305"/>
      <c r="L174" s="1305"/>
      <c r="M174" s="1305"/>
      <c r="N174" s="4566"/>
      <c r="O174" s="1305"/>
      <c r="P174" s="1305"/>
      <c r="Q174" s="1305"/>
      <c r="R174" s="4566"/>
      <c r="S174" s="1305"/>
      <c r="T174" s="1305"/>
      <c r="U174" s="1305"/>
      <c r="V174" s="4566"/>
      <c r="W174" s="1305"/>
      <c r="X174" s="1305"/>
      <c r="Y174" s="1305"/>
      <c r="Z174" s="4566"/>
      <c r="AA174" s="1305"/>
      <c r="AB174" s="3588"/>
      <c r="AC174" s="67"/>
      <c r="AD174" s="3595"/>
      <c r="AE174" s="67"/>
      <c r="AF174" s="3595"/>
      <c r="AG174" s="67"/>
      <c r="AH174" s="3595"/>
      <c r="AI174" s="67"/>
      <c r="AJ174" s="3595"/>
      <c r="AK174" s="67"/>
      <c r="AL174" s="3595"/>
      <c r="AM174" s="67"/>
      <c r="AN174" s="3595"/>
      <c r="AO174" s="67"/>
      <c r="AP174" s="3595"/>
      <c r="AQ174" s="4597"/>
      <c r="AR174" s="70"/>
      <c r="AS174" s="70"/>
      <c r="AT174" s="70"/>
      <c r="AU174" s="3593"/>
      <c r="AV174" s="4568"/>
      <c r="AW174" s="3593"/>
    </row>
    <row r="175" spans="1:108" s="78" customFormat="1" ht="19.5" customHeight="1" x14ac:dyDescent="0.25">
      <c r="A175" s="3531"/>
      <c r="B175" s="4266"/>
      <c r="C175" s="4598" t="s">
        <v>2503</v>
      </c>
      <c r="D175" s="3166">
        <f t="shared" si="17"/>
        <v>0</v>
      </c>
      <c r="E175" s="4599">
        <f>SUM(AC175+AE175+AG175+AI175+AK175+AM175+AO175)</f>
        <v>0</v>
      </c>
      <c r="F175" s="4600"/>
      <c r="G175" s="1242"/>
      <c r="H175" s="1244"/>
      <c r="I175" s="1244"/>
      <c r="J175" s="4582"/>
      <c r="K175" s="1244"/>
      <c r="L175" s="1244"/>
      <c r="M175" s="1244"/>
      <c r="N175" s="4582"/>
      <c r="O175" s="1244"/>
      <c r="P175" s="1244"/>
      <c r="Q175" s="1244"/>
      <c r="R175" s="4582"/>
      <c r="S175" s="1244"/>
      <c r="T175" s="1244"/>
      <c r="U175" s="1244"/>
      <c r="V175" s="4582"/>
      <c r="W175" s="1244"/>
      <c r="X175" s="1244"/>
      <c r="Y175" s="1244"/>
      <c r="Z175" s="4582"/>
      <c r="AA175" s="1244"/>
      <c r="AB175" s="4601"/>
      <c r="AC175" s="84"/>
      <c r="AD175" s="4602"/>
      <c r="AE175" s="84"/>
      <c r="AF175" s="4602"/>
      <c r="AG175" s="84"/>
      <c r="AH175" s="4602"/>
      <c r="AI175" s="84"/>
      <c r="AJ175" s="4602"/>
      <c r="AK175" s="84"/>
      <c r="AL175" s="4602"/>
      <c r="AM175" s="84"/>
      <c r="AN175" s="4602"/>
      <c r="AO175" s="84"/>
      <c r="AP175" s="4602"/>
      <c r="AQ175" s="4571"/>
      <c r="AR175" s="85"/>
      <c r="AS175" s="85"/>
      <c r="AT175" s="85"/>
      <c r="AU175" s="85"/>
      <c r="AV175" s="4603"/>
      <c r="AW175" s="85"/>
    </row>
    <row r="176" spans="1:108" s="50" customFormat="1" ht="14.25" customHeight="1" x14ac:dyDescent="0.25">
      <c r="A176" s="3596" t="s">
        <v>2504</v>
      </c>
      <c r="B176" s="4496" t="s">
        <v>2505</v>
      </c>
      <c r="C176" s="4604" t="s">
        <v>2506</v>
      </c>
      <c r="D176" s="2781">
        <f>SUM(E176:F176)</f>
        <v>0</v>
      </c>
      <c r="E176" s="4605">
        <f>+G176+I176+K176+M176+O176+Q176+S176+U176+W176+Y176+AA176+AC176+AE176+AG176+AI176+AK176+AM176+AO176</f>
        <v>0</v>
      </c>
      <c r="F176" s="4606">
        <f t="shared" ref="E176:F178" si="18">+H176+J176+L176+N176+P176+R176+T176+V176+X176+Z176+AB176+AD176+AF176+AH176+AJ176+AL176+AN176+AP176</f>
        <v>0</v>
      </c>
      <c r="G176" s="4607">
        <f>SUM(G177:G178)</f>
        <v>0</v>
      </c>
      <c r="H176" s="4608">
        <f t="shared" ref="H176:AS176" si="19">SUM(H177:H178)</f>
        <v>0</v>
      </c>
      <c r="I176" s="2784">
        <f t="shared" si="19"/>
        <v>0</v>
      </c>
      <c r="J176" s="4608">
        <f t="shared" si="19"/>
        <v>0</v>
      </c>
      <c r="K176" s="2784">
        <f>SUM(K177:K178)</f>
        <v>0</v>
      </c>
      <c r="L176" s="4609">
        <f t="shared" si="19"/>
        <v>0</v>
      </c>
      <c r="M176" s="2784">
        <f t="shared" si="19"/>
        <v>0</v>
      </c>
      <c r="N176" s="2783">
        <f t="shared" si="19"/>
        <v>0</v>
      </c>
      <c r="O176" s="4610">
        <f t="shared" si="19"/>
        <v>0</v>
      </c>
      <c r="P176" s="4608">
        <f t="shared" si="19"/>
        <v>0</v>
      </c>
      <c r="Q176" s="4610">
        <f t="shared" si="19"/>
        <v>0</v>
      </c>
      <c r="R176" s="4608">
        <f t="shared" si="19"/>
        <v>0</v>
      </c>
      <c r="S176" s="4610">
        <f t="shared" si="19"/>
        <v>0</v>
      </c>
      <c r="T176" s="4608">
        <f t="shared" si="19"/>
        <v>0</v>
      </c>
      <c r="U176" s="4610">
        <f t="shared" si="19"/>
        <v>0</v>
      </c>
      <c r="V176" s="4608">
        <f t="shared" si="19"/>
        <v>0</v>
      </c>
      <c r="W176" s="4610">
        <f t="shared" si="19"/>
        <v>0</v>
      </c>
      <c r="X176" s="4608">
        <f t="shared" si="19"/>
        <v>0</v>
      </c>
      <c r="Y176" s="4610">
        <f t="shared" si="19"/>
        <v>0</v>
      </c>
      <c r="Z176" s="4608">
        <f t="shared" si="19"/>
        <v>0</v>
      </c>
      <c r="AA176" s="4610">
        <f t="shared" si="19"/>
        <v>0</v>
      </c>
      <c r="AB176" s="4608">
        <f t="shared" si="19"/>
        <v>0</v>
      </c>
      <c r="AC176" s="2784">
        <f>SUM(AC177:AC178)</f>
        <v>0</v>
      </c>
      <c r="AD176" s="4608">
        <f t="shared" si="19"/>
        <v>0</v>
      </c>
      <c r="AE176" s="2784">
        <f t="shared" si="19"/>
        <v>0</v>
      </c>
      <c r="AF176" s="4608">
        <f t="shared" si="19"/>
        <v>0</v>
      </c>
      <c r="AG176" s="2784">
        <f t="shared" si="19"/>
        <v>0</v>
      </c>
      <c r="AH176" s="4608">
        <f t="shared" si="19"/>
        <v>0</v>
      </c>
      <c r="AI176" s="2784">
        <f t="shared" si="19"/>
        <v>0</v>
      </c>
      <c r="AJ176" s="4608">
        <f t="shared" si="19"/>
        <v>0</v>
      </c>
      <c r="AK176" s="2784">
        <f t="shared" si="19"/>
        <v>0</v>
      </c>
      <c r="AL176" s="4608">
        <f t="shared" si="19"/>
        <v>0</v>
      </c>
      <c r="AM176" s="2784">
        <f t="shared" si="19"/>
        <v>0</v>
      </c>
      <c r="AN176" s="4608">
        <f t="shared" si="19"/>
        <v>0</v>
      </c>
      <c r="AO176" s="2784">
        <f t="shared" si="19"/>
        <v>0</v>
      </c>
      <c r="AP176" s="4608">
        <f t="shared" si="19"/>
        <v>0</v>
      </c>
      <c r="AQ176" s="4611">
        <f t="shared" si="19"/>
        <v>0</v>
      </c>
      <c r="AR176" s="4608">
        <f t="shared" si="19"/>
        <v>0</v>
      </c>
      <c r="AS176" s="4608">
        <f t="shared" si="19"/>
        <v>0</v>
      </c>
      <c r="AT176" s="4608">
        <f>SUM(AT177:AT178)</f>
        <v>0</v>
      </c>
      <c r="AU176" s="4608">
        <f>SUM(AU177:AU178)</f>
        <v>0</v>
      </c>
      <c r="AV176" s="4612">
        <f>SUM(AV177:AV178)</f>
        <v>0</v>
      </c>
      <c r="AW176" s="4608">
        <f>SUM(AW177:AW178)</f>
        <v>0</v>
      </c>
    </row>
    <row r="177" spans="1:87" s="50" customFormat="1" ht="40.5" customHeight="1" x14ac:dyDescent="0.25">
      <c r="A177" s="3599"/>
      <c r="B177" s="4500"/>
      <c r="C177" s="4604" t="s">
        <v>2507</v>
      </c>
      <c r="D177" s="4578">
        <f>SUM(E177:F177)</f>
        <v>0</v>
      </c>
      <c r="E177" s="4613">
        <f t="shared" si="18"/>
        <v>0</v>
      </c>
      <c r="F177" s="4614">
        <f t="shared" si="18"/>
        <v>0</v>
      </c>
      <c r="G177" s="3447"/>
      <c r="H177" s="29"/>
      <c r="I177" s="3342"/>
      <c r="J177" s="3344"/>
      <c r="K177" s="3342"/>
      <c r="L177" s="3598"/>
      <c r="M177" s="3342"/>
      <c r="N177" s="29"/>
      <c r="O177" s="3342"/>
      <c r="P177" s="327"/>
      <c r="Q177" s="3342"/>
      <c r="R177" s="327"/>
      <c r="S177" s="3342"/>
      <c r="T177" s="327"/>
      <c r="U177" s="3342"/>
      <c r="V177" s="327"/>
      <c r="W177" s="3342"/>
      <c r="X177" s="327"/>
      <c r="Y177" s="3342"/>
      <c r="Z177" s="327"/>
      <c r="AA177" s="55"/>
      <c r="AB177" s="327"/>
      <c r="AC177" s="55"/>
      <c r="AD177" s="327"/>
      <c r="AE177" s="55"/>
      <c r="AF177" s="327"/>
      <c r="AG177" s="55"/>
      <c r="AH177" s="327"/>
      <c r="AI177" s="55"/>
      <c r="AJ177" s="327"/>
      <c r="AK177" s="55"/>
      <c r="AL177" s="327"/>
      <c r="AM177" s="55"/>
      <c r="AN177" s="327"/>
      <c r="AO177" s="55"/>
      <c r="AP177" s="327"/>
      <c r="AQ177" s="1404"/>
      <c r="AR177" s="327"/>
      <c r="AS177" s="327"/>
      <c r="AT177" s="327"/>
      <c r="AU177" s="327"/>
      <c r="AV177" s="188"/>
      <c r="AW177" s="327"/>
    </row>
    <row r="178" spans="1:87" s="50" customFormat="1" ht="30" x14ac:dyDescent="0.25">
      <c r="A178" s="3531"/>
      <c r="B178" s="4503"/>
      <c r="C178" s="4604" t="s">
        <v>2508</v>
      </c>
      <c r="D178" s="3166">
        <f>SUM(E178:F178)</f>
        <v>0</v>
      </c>
      <c r="E178" s="4599">
        <f t="shared" si="18"/>
        <v>0</v>
      </c>
      <c r="F178" s="4615">
        <f t="shared" si="18"/>
        <v>0</v>
      </c>
      <c r="G178" s="1430"/>
      <c r="H178" s="83"/>
      <c r="I178" s="84"/>
      <c r="J178" s="85"/>
      <c r="K178" s="84"/>
      <c r="L178" s="2580"/>
      <c r="M178" s="84"/>
      <c r="N178" s="83"/>
      <c r="O178" s="84"/>
      <c r="P178" s="85"/>
      <c r="Q178" s="84"/>
      <c r="R178" s="85"/>
      <c r="S178" s="84"/>
      <c r="T178" s="85"/>
      <c r="U178" s="84"/>
      <c r="V178" s="85"/>
      <c r="W178" s="84"/>
      <c r="X178" s="85"/>
      <c r="Y178" s="84"/>
      <c r="Z178" s="85"/>
      <c r="AA178" s="84"/>
      <c r="AB178" s="85"/>
      <c r="AC178" s="84"/>
      <c r="AD178" s="85"/>
      <c r="AE178" s="84"/>
      <c r="AF178" s="85"/>
      <c r="AG178" s="84"/>
      <c r="AH178" s="85"/>
      <c r="AI178" s="84"/>
      <c r="AJ178" s="85"/>
      <c r="AK178" s="84"/>
      <c r="AL178" s="85"/>
      <c r="AM178" s="84"/>
      <c r="AN178" s="85"/>
      <c r="AO178" s="84"/>
      <c r="AP178" s="85"/>
      <c r="AQ178" s="4571"/>
      <c r="AR178" s="85"/>
      <c r="AS178" s="85"/>
      <c r="AT178" s="85"/>
      <c r="AU178" s="85"/>
      <c r="AV178" s="195"/>
      <c r="AW178" s="85"/>
    </row>
    <row r="179" spans="1:87" s="50" customFormat="1" ht="13.5" x14ac:dyDescent="0.25">
      <c r="A179" s="3596" t="s">
        <v>2509</v>
      </c>
      <c r="B179" s="3596" t="s">
        <v>2510</v>
      </c>
      <c r="C179" s="3617" t="s">
        <v>2511</v>
      </c>
      <c r="D179" s="4578">
        <f>SUM(E179+F179)</f>
        <v>0</v>
      </c>
      <c r="E179" s="4613">
        <f>SUM(AA179+AC179+AE179+AG179+AI179+AK179+AM179+AO179)</f>
        <v>0</v>
      </c>
      <c r="F179" s="4616">
        <f>SUM(AB179+AD179+AF179+AH179+AJ179+AL179+AN179+AP179)</f>
        <v>0</v>
      </c>
      <c r="G179" s="4617"/>
      <c r="H179" s="4562"/>
      <c r="I179" s="4562"/>
      <c r="J179" s="4562"/>
      <c r="K179" s="4562"/>
      <c r="L179" s="4562"/>
      <c r="M179" s="4562"/>
      <c r="N179" s="4562"/>
      <c r="O179" s="4562"/>
      <c r="P179" s="4562"/>
      <c r="Q179" s="4562"/>
      <c r="R179" s="4562"/>
      <c r="S179" s="4562"/>
      <c r="T179" s="4562"/>
      <c r="U179" s="4562"/>
      <c r="V179" s="4562"/>
      <c r="W179" s="4562"/>
      <c r="X179" s="4618"/>
      <c r="Y179" s="4562"/>
      <c r="Z179" s="4562"/>
      <c r="AA179" s="1403"/>
      <c r="AB179" s="327"/>
      <c r="AC179" s="55"/>
      <c r="AD179" s="327"/>
      <c r="AE179" s="55"/>
      <c r="AF179" s="327"/>
      <c r="AG179" s="55"/>
      <c r="AH179" s="327"/>
      <c r="AI179" s="55"/>
      <c r="AJ179" s="327"/>
      <c r="AK179" s="55"/>
      <c r="AL179" s="327"/>
      <c r="AM179" s="55"/>
      <c r="AN179" s="327"/>
      <c r="AO179" s="55"/>
      <c r="AP179" s="327"/>
      <c r="AQ179" s="1404"/>
      <c r="AR179" s="1881"/>
      <c r="AS179" s="327"/>
      <c r="AT179" s="327"/>
      <c r="AU179" s="327"/>
      <c r="AV179" s="188"/>
      <c r="AW179" s="327"/>
    </row>
    <row r="180" spans="1:87" s="50" customFormat="1" ht="31.5" customHeight="1" x14ac:dyDescent="0.25">
      <c r="A180" s="3599"/>
      <c r="B180" s="3599"/>
      <c r="C180" s="3617" t="s">
        <v>2512</v>
      </c>
      <c r="D180" s="3155">
        <f>SUM(E180+F180)</f>
        <v>0</v>
      </c>
      <c r="E180" s="4613">
        <f t="shared" ref="E180:F183" si="20">SUM(AA180+AC180+AE180+AG180+AI180+AK180+AM180+AO180)</f>
        <v>0</v>
      </c>
      <c r="F180" s="4616">
        <f t="shared" si="20"/>
        <v>0</v>
      </c>
      <c r="G180" s="4516"/>
      <c r="H180" s="4566"/>
      <c r="I180" s="4566"/>
      <c r="J180" s="4566"/>
      <c r="K180" s="4566"/>
      <c r="L180" s="4566"/>
      <c r="M180" s="4566"/>
      <c r="N180" s="4566"/>
      <c r="O180" s="4566"/>
      <c r="P180" s="4566"/>
      <c r="Q180" s="4566"/>
      <c r="R180" s="4566"/>
      <c r="S180" s="4566"/>
      <c r="T180" s="4566"/>
      <c r="U180" s="4566"/>
      <c r="V180" s="4566"/>
      <c r="W180" s="4566"/>
      <c r="X180" s="4515"/>
      <c r="Y180" s="4566"/>
      <c r="Z180" s="4566"/>
      <c r="AA180" s="3113"/>
      <c r="AB180" s="3593"/>
      <c r="AC180" s="1276"/>
      <c r="AD180" s="3593"/>
      <c r="AE180" s="1276"/>
      <c r="AF180" s="3593"/>
      <c r="AG180" s="1276"/>
      <c r="AH180" s="3593"/>
      <c r="AI180" s="1276"/>
      <c r="AJ180" s="3593"/>
      <c r="AK180" s="1276"/>
      <c r="AL180" s="3593"/>
      <c r="AM180" s="1276"/>
      <c r="AN180" s="3593"/>
      <c r="AO180" s="1276"/>
      <c r="AP180" s="3593"/>
      <c r="AQ180" s="4584"/>
      <c r="AR180" s="1367"/>
      <c r="AS180" s="3593"/>
      <c r="AT180" s="3593"/>
      <c r="AU180" s="3593"/>
      <c r="AV180" s="4619"/>
      <c r="AW180" s="3593"/>
    </row>
    <row r="181" spans="1:87" s="50" customFormat="1" ht="27" customHeight="1" x14ac:dyDescent="0.25">
      <c r="A181" s="3599"/>
      <c r="B181" s="3531"/>
      <c r="C181" s="3617" t="s">
        <v>2513</v>
      </c>
      <c r="D181" s="3155">
        <f t="shared" ref="D181:D194" si="21">SUM(E181+F181)</f>
        <v>0</v>
      </c>
      <c r="E181" s="4599">
        <f>SUM(AA181+AC181+AE181+AG181+AI181+AK181+AM181+AO181)</f>
        <v>0</v>
      </c>
      <c r="F181" s="4615">
        <f t="shared" si="20"/>
        <v>0</v>
      </c>
      <c r="G181" s="4516"/>
      <c r="H181" s="4566"/>
      <c r="I181" s="4566"/>
      <c r="J181" s="4566"/>
      <c r="K181" s="4566"/>
      <c r="L181" s="4566"/>
      <c r="M181" s="4566"/>
      <c r="N181" s="4566"/>
      <c r="O181" s="4566"/>
      <c r="P181" s="4566"/>
      <c r="Q181" s="4566"/>
      <c r="R181" s="4566"/>
      <c r="S181" s="4566"/>
      <c r="T181" s="4566"/>
      <c r="U181" s="4566"/>
      <c r="V181" s="4566"/>
      <c r="W181" s="4566"/>
      <c r="X181" s="4515"/>
      <c r="Y181" s="4566"/>
      <c r="Z181" s="4566"/>
      <c r="AA181" s="1430"/>
      <c r="AB181" s="85"/>
      <c r="AC181" s="84"/>
      <c r="AD181" s="85"/>
      <c r="AE181" s="84"/>
      <c r="AF181" s="85"/>
      <c r="AG181" s="84"/>
      <c r="AH181" s="85"/>
      <c r="AI181" s="84"/>
      <c r="AJ181" s="85"/>
      <c r="AK181" s="84"/>
      <c r="AL181" s="85"/>
      <c r="AM181" s="84"/>
      <c r="AN181" s="85"/>
      <c r="AO181" s="84"/>
      <c r="AP181" s="85"/>
      <c r="AQ181" s="4571"/>
      <c r="AR181" s="83"/>
      <c r="AS181" s="85"/>
      <c r="AT181" s="85"/>
      <c r="AU181" s="85"/>
      <c r="AV181" s="4603"/>
      <c r="AW181" s="85"/>
    </row>
    <row r="182" spans="1:87" s="50" customFormat="1" ht="13.5" x14ac:dyDescent="0.25">
      <c r="A182" s="3599"/>
      <c r="B182" s="4245" t="s">
        <v>2514</v>
      </c>
      <c r="C182" s="3617" t="s">
        <v>2511</v>
      </c>
      <c r="D182" s="4558">
        <f t="shared" si="21"/>
        <v>0</v>
      </c>
      <c r="E182" s="4613">
        <f>SUM(AA182+AC182+AE182+AG182+AI182+AK182+AM182+AO182)</f>
        <v>0</v>
      </c>
      <c r="F182" s="4616">
        <f t="shared" si="20"/>
        <v>0</v>
      </c>
      <c r="G182" s="4516"/>
      <c r="H182" s="4566"/>
      <c r="I182" s="4566"/>
      <c r="J182" s="4566"/>
      <c r="K182" s="4566"/>
      <c r="L182" s="4566"/>
      <c r="M182" s="4566"/>
      <c r="N182" s="4566"/>
      <c r="O182" s="4566"/>
      <c r="P182" s="4566"/>
      <c r="Q182" s="4566"/>
      <c r="R182" s="4566"/>
      <c r="S182" s="4566"/>
      <c r="T182" s="4566"/>
      <c r="U182" s="4566"/>
      <c r="V182" s="4566"/>
      <c r="W182" s="4566"/>
      <c r="X182" s="4515"/>
      <c r="Y182" s="4566"/>
      <c r="Z182" s="4566"/>
      <c r="AA182" s="110"/>
      <c r="AB182" s="3344"/>
      <c r="AC182" s="3342"/>
      <c r="AD182" s="3344"/>
      <c r="AE182" s="3342"/>
      <c r="AF182" s="3344"/>
      <c r="AG182" s="3342"/>
      <c r="AH182" s="3344"/>
      <c r="AI182" s="3342"/>
      <c r="AJ182" s="3344"/>
      <c r="AK182" s="3342"/>
      <c r="AL182" s="3344"/>
      <c r="AM182" s="3342"/>
      <c r="AN182" s="3344"/>
      <c r="AO182" s="3342"/>
      <c r="AP182" s="3344"/>
      <c r="AQ182" s="4563"/>
      <c r="AR182" s="29"/>
      <c r="AS182" s="3344"/>
      <c r="AT182" s="3344"/>
      <c r="AU182" s="3344"/>
      <c r="AV182" s="3446"/>
      <c r="AW182" s="3344"/>
    </row>
    <row r="183" spans="1:87" s="50" customFormat="1" ht="20" x14ac:dyDescent="0.25">
      <c r="A183" s="3599"/>
      <c r="B183" s="4266"/>
      <c r="C183" s="3617" t="s">
        <v>2515</v>
      </c>
      <c r="D183" s="4574">
        <f t="shared" si="21"/>
        <v>0</v>
      </c>
      <c r="E183" s="4599">
        <f>SUM(AA183+AC183+AE183+AG183+AI183+AK183+AM183+AO183)</f>
        <v>0</v>
      </c>
      <c r="F183" s="4615">
        <f t="shared" si="20"/>
        <v>0</v>
      </c>
      <c r="G183" s="4516"/>
      <c r="H183" s="4566"/>
      <c r="I183" s="4566"/>
      <c r="J183" s="4566"/>
      <c r="K183" s="4566"/>
      <c r="L183" s="4566"/>
      <c r="M183" s="4566"/>
      <c r="N183" s="4566"/>
      <c r="O183" s="4566"/>
      <c r="P183" s="4566"/>
      <c r="Q183" s="4566"/>
      <c r="R183" s="4566"/>
      <c r="S183" s="4566"/>
      <c r="T183" s="4566"/>
      <c r="U183" s="4566"/>
      <c r="V183" s="4566"/>
      <c r="W183" s="4566"/>
      <c r="X183" s="4515"/>
      <c r="Y183" s="4566"/>
      <c r="Z183" s="4566"/>
      <c r="AA183" s="1243"/>
      <c r="AB183" s="85"/>
      <c r="AC183" s="84"/>
      <c r="AD183" s="85"/>
      <c r="AE183" s="84"/>
      <c r="AF183" s="85"/>
      <c r="AG183" s="84"/>
      <c r="AH183" s="85"/>
      <c r="AI183" s="84"/>
      <c r="AJ183" s="85"/>
      <c r="AK183" s="84"/>
      <c r="AL183" s="85"/>
      <c r="AM183" s="84"/>
      <c r="AN183" s="85"/>
      <c r="AO183" s="84"/>
      <c r="AP183" s="85"/>
      <c r="AQ183" s="4571"/>
      <c r="AR183" s="83"/>
      <c r="AS183" s="85"/>
      <c r="AT183" s="85"/>
      <c r="AU183" s="85"/>
      <c r="AV183" s="4603"/>
      <c r="AW183" s="85"/>
      <c r="BQ183" s="51"/>
      <c r="BR183" s="51"/>
      <c r="BS183" s="51"/>
      <c r="BT183" s="51"/>
      <c r="BU183" s="51"/>
      <c r="BV183" s="51"/>
      <c r="BW183" s="51"/>
      <c r="BX183" s="51"/>
      <c r="BY183" s="51"/>
      <c r="BZ183" s="51">
        <v>0</v>
      </c>
      <c r="CA183" s="51"/>
      <c r="CB183" s="51"/>
      <c r="CC183" s="51"/>
      <c r="CD183" s="51"/>
      <c r="CE183" s="51"/>
      <c r="CF183" s="51"/>
      <c r="CG183" s="51"/>
      <c r="CH183" s="51"/>
      <c r="CI183" s="51"/>
    </row>
    <row r="184" spans="1:87" s="50" customFormat="1" ht="13.5" x14ac:dyDescent="0.25">
      <c r="A184" s="3599"/>
      <c r="B184" s="3515" t="s">
        <v>2396</v>
      </c>
      <c r="C184" s="3617" t="s">
        <v>2511</v>
      </c>
      <c r="D184" s="4578">
        <f t="shared" si="21"/>
        <v>0</v>
      </c>
      <c r="E184" s="4613">
        <f t="shared" ref="E184:F186" si="22">SUM(AC184+AE184+AG184+AI184+AK184+AM184+AO184)</f>
        <v>0</v>
      </c>
      <c r="F184" s="4616">
        <f t="shared" si="22"/>
        <v>0</v>
      </c>
      <c r="G184" s="4516"/>
      <c r="H184" s="4566"/>
      <c r="I184" s="4566"/>
      <c r="J184" s="4566"/>
      <c r="K184" s="4566"/>
      <c r="L184" s="4566"/>
      <c r="M184" s="4566"/>
      <c r="N184" s="4566"/>
      <c r="O184" s="4566"/>
      <c r="P184" s="4566"/>
      <c r="Q184" s="4566"/>
      <c r="R184" s="4566"/>
      <c r="S184" s="4566"/>
      <c r="T184" s="4566"/>
      <c r="U184" s="4566"/>
      <c r="V184" s="4566"/>
      <c r="W184" s="4566"/>
      <c r="X184" s="4515"/>
      <c r="Y184" s="4566"/>
      <c r="Z184" s="4566"/>
      <c r="AA184" s="4562"/>
      <c r="AB184" s="4562"/>
      <c r="AC184" s="3447"/>
      <c r="AD184" s="3344"/>
      <c r="AE184" s="3342"/>
      <c r="AF184" s="3344"/>
      <c r="AG184" s="3342"/>
      <c r="AH184" s="3344"/>
      <c r="AI184" s="3342"/>
      <c r="AJ184" s="3344"/>
      <c r="AK184" s="3342"/>
      <c r="AL184" s="3344"/>
      <c r="AM184" s="3342"/>
      <c r="AN184" s="3344"/>
      <c r="AO184" s="3342"/>
      <c r="AP184" s="3344"/>
      <c r="AQ184" s="4563"/>
      <c r="AR184" s="29"/>
      <c r="AS184" s="3344"/>
      <c r="AT184" s="3344"/>
      <c r="AU184" s="3344"/>
      <c r="AV184" s="3446"/>
      <c r="AW184" s="3344"/>
      <c r="BQ184" s="51"/>
      <c r="BR184" s="51"/>
      <c r="BS184" s="51"/>
      <c r="BT184" s="51"/>
      <c r="BU184" s="51"/>
      <c r="BV184" s="51"/>
      <c r="BW184" s="51"/>
      <c r="BX184" s="51"/>
      <c r="BY184" s="51"/>
      <c r="BZ184" s="51">
        <v>0</v>
      </c>
      <c r="CA184" s="51"/>
      <c r="CB184" s="51"/>
      <c r="CC184" s="51"/>
      <c r="CD184" s="51"/>
      <c r="CE184" s="51"/>
      <c r="CF184" s="51"/>
      <c r="CG184" s="51"/>
      <c r="CH184" s="51"/>
      <c r="CI184" s="51"/>
    </row>
    <row r="185" spans="1:87" s="50" customFormat="1" ht="20" x14ac:dyDescent="0.25">
      <c r="A185" s="3599"/>
      <c r="B185" s="3635"/>
      <c r="C185" s="3617" t="s">
        <v>2516</v>
      </c>
      <c r="D185" s="3155">
        <f t="shared" si="21"/>
        <v>0</v>
      </c>
      <c r="E185" s="4613">
        <f t="shared" si="22"/>
        <v>0</v>
      </c>
      <c r="F185" s="4616">
        <f t="shared" si="22"/>
        <v>0</v>
      </c>
      <c r="G185" s="4516"/>
      <c r="H185" s="4566"/>
      <c r="I185" s="4566"/>
      <c r="J185" s="4566"/>
      <c r="K185" s="4566"/>
      <c r="L185" s="4566"/>
      <c r="M185" s="4566"/>
      <c r="N185" s="4566"/>
      <c r="O185" s="4566"/>
      <c r="P185" s="4566"/>
      <c r="Q185" s="4566"/>
      <c r="R185" s="4566"/>
      <c r="S185" s="4566"/>
      <c r="T185" s="4566"/>
      <c r="U185" s="4566"/>
      <c r="V185" s="4566"/>
      <c r="W185" s="4566"/>
      <c r="X185" s="4515"/>
      <c r="Y185" s="4566"/>
      <c r="Z185" s="4566"/>
      <c r="AA185" s="4566"/>
      <c r="AB185" s="4566"/>
      <c r="AC185" s="3113"/>
      <c r="AD185" s="3593"/>
      <c r="AE185" s="1276"/>
      <c r="AF185" s="3593"/>
      <c r="AG185" s="1276"/>
      <c r="AH185" s="3593"/>
      <c r="AI185" s="1276"/>
      <c r="AJ185" s="3593"/>
      <c r="AK185" s="1276"/>
      <c r="AL185" s="3593"/>
      <c r="AM185" s="1276"/>
      <c r="AN185" s="3593"/>
      <c r="AO185" s="1276"/>
      <c r="AP185" s="3593"/>
      <c r="AQ185" s="4584"/>
      <c r="AR185" s="1367"/>
      <c r="AS185" s="3593"/>
      <c r="AT185" s="3593"/>
      <c r="AU185" s="3593"/>
      <c r="AV185" s="4568"/>
      <c r="AW185" s="3593"/>
      <c r="BQ185" s="51"/>
      <c r="BR185" s="51"/>
      <c r="BS185" s="51"/>
      <c r="BT185" s="51"/>
      <c r="BU185" s="51"/>
      <c r="BV185" s="51"/>
      <c r="BW185" s="51"/>
      <c r="BX185" s="51"/>
      <c r="BY185" s="51"/>
      <c r="BZ185" s="51"/>
      <c r="CA185" s="51"/>
      <c r="CB185" s="51"/>
      <c r="CC185" s="51"/>
      <c r="CD185" s="51"/>
      <c r="CE185" s="51"/>
      <c r="CF185" s="51"/>
      <c r="CG185" s="51"/>
      <c r="CH185" s="51"/>
      <c r="CI185" s="51"/>
    </row>
    <row r="186" spans="1:87" s="50" customFormat="1" ht="31" customHeight="1" x14ac:dyDescent="0.25">
      <c r="A186" s="3531"/>
      <c r="B186" s="3638"/>
      <c r="C186" s="3617" t="s">
        <v>2517</v>
      </c>
      <c r="D186" s="3155">
        <f t="shared" si="21"/>
        <v>0</v>
      </c>
      <c r="E186" s="4599">
        <f t="shared" si="22"/>
        <v>0</v>
      </c>
      <c r="F186" s="4615">
        <f t="shared" si="22"/>
        <v>0</v>
      </c>
      <c r="G186" s="4516"/>
      <c r="H186" s="4566"/>
      <c r="I186" s="4566"/>
      <c r="J186" s="4566"/>
      <c r="K186" s="4566"/>
      <c r="L186" s="4566"/>
      <c r="M186" s="4566"/>
      <c r="N186" s="4566"/>
      <c r="O186" s="4566"/>
      <c r="P186" s="4566"/>
      <c r="Q186" s="4566"/>
      <c r="R186" s="4566"/>
      <c r="S186" s="4566"/>
      <c r="T186" s="4566"/>
      <c r="U186" s="4566"/>
      <c r="V186" s="4566"/>
      <c r="W186" s="4566"/>
      <c r="X186" s="4515"/>
      <c r="Y186" s="4566"/>
      <c r="Z186" s="4566"/>
      <c r="AA186" s="4566"/>
      <c r="AB186" s="4566"/>
      <c r="AC186" s="1430"/>
      <c r="AD186" s="85"/>
      <c r="AE186" s="84"/>
      <c r="AF186" s="85"/>
      <c r="AG186" s="84"/>
      <c r="AH186" s="85"/>
      <c r="AI186" s="84"/>
      <c r="AJ186" s="85"/>
      <c r="AK186" s="84"/>
      <c r="AL186" s="85"/>
      <c r="AM186" s="84"/>
      <c r="AN186" s="85"/>
      <c r="AO186" s="84"/>
      <c r="AP186" s="85"/>
      <c r="AQ186" s="4571"/>
      <c r="AR186" s="83"/>
      <c r="AS186" s="85"/>
      <c r="AT186" s="85"/>
      <c r="AU186" s="85"/>
      <c r="AV186" s="4603"/>
      <c r="AW186" s="85"/>
      <c r="BQ186" s="51"/>
      <c r="BR186" s="51"/>
      <c r="BS186" s="51"/>
      <c r="BT186" s="51"/>
      <c r="BU186" s="51"/>
      <c r="BV186" s="51"/>
      <c r="BW186" s="51"/>
      <c r="BX186" s="51"/>
      <c r="BY186" s="51"/>
      <c r="BZ186" s="51">
        <v>0</v>
      </c>
      <c r="CA186" s="51"/>
      <c r="CB186" s="51"/>
      <c r="CC186" s="51"/>
      <c r="CD186" s="51"/>
      <c r="CE186" s="51"/>
      <c r="CF186" s="51"/>
      <c r="CG186" s="51"/>
      <c r="CH186" s="51"/>
      <c r="CI186" s="51"/>
    </row>
    <row r="187" spans="1:87" s="50" customFormat="1" ht="14.25" customHeight="1" x14ac:dyDescent="0.25">
      <c r="A187" s="3596" t="s">
        <v>2518</v>
      </c>
      <c r="B187" s="3534" t="s">
        <v>2492</v>
      </c>
      <c r="C187" s="3535"/>
      <c r="D187" s="4620">
        <f>SUM(E187+F187)</f>
        <v>0</v>
      </c>
      <c r="E187" s="4621">
        <f t="shared" ref="E187:F191" si="23">SUM(AK187)</f>
        <v>0</v>
      </c>
      <c r="F187" s="4622">
        <f t="shared" si="23"/>
        <v>0</v>
      </c>
      <c r="G187" s="3109"/>
      <c r="H187" s="1305"/>
      <c r="I187" s="1305"/>
      <c r="J187" s="1305"/>
      <c r="K187" s="1305"/>
      <c r="L187" s="1305"/>
      <c r="M187" s="1305"/>
      <c r="N187" s="1305"/>
      <c r="O187" s="1305"/>
      <c r="P187" s="1305"/>
      <c r="Q187" s="1305"/>
      <c r="R187" s="1305"/>
      <c r="S187" s="1305"/>
      <c r="T187" s="1305"/>
      <c r="U187" s="1305"/>
      <c r="V187" s="1305"/>
      <c r="W187" s="1305"/>
      <c r="X187" s="4520"/>
      <c r="Y187" s="1305"/>
      <c r="Z187" s="1305"/>
      <c r="AA187" s="1305"/>
      <c r="AB187" s="1305"/>
      <c r="AC187" s="4561"/>
      <c r="AD187" s="1228"/>
      <c r="AE187" s="1228"/>
      <c r="AF187" s="1228"/>
      <c r="AG187" s="1228"/>
      <c r="AH187" s="1228"/>
      <c r="AI187" s="1228"/>
      <c r="AJ187" s="1264"/>
      <c r="AK187" s="3331"/>
      <c r="AL187" s="3335"/>
      <c r="AM187" s="4623"/>
      <c r="AN187" s="1228"/>
      <c r="AO187" s="1228"/>
      <c r="AP187" s="1264"/>
      <c r="AQ187" s="4624"/>
      <c r="AR187" s="3332"/>
      <c r="AS187" s="1305"/>
      <c r="AT187" s="4520"/>
      <c r="AU187" s="3396"/>
      <c r="AV187" s="3396"/>
      <c r="AW187" s="3396"/>
      <c r="BQ187" s="51"/>
      <c r="BR187" s="51"/>
      <c r="BS187" s="51"/>
      <c r="BT187" s="51"/>
      <c r="BU187" s="51"/>
      <c r="BV187" s="51"/>
      <c r="BW187" s="51"/>
      <c r="BX187" s="51"/>
      <c r="BY187" s="51"/>
      <c r="BZ187" s="51">
        <v>0</v>
      </c>
      <c r="CA187" s="51"/>
      <c r="CB187" s="51"/>
      <c r="CC187" s="51"/>
      <c r="CD187" s="51"/>
      <c r="CE187" s="51"/>
      <c r="CF187" s="51"/>
      <c r="CG187" s="51"/>
      <c r="CH187" s="51"/>
      <c r="CI187" s="51"/>
    </row>
    <row r="188" spans="1:87" s="50" customFormat="1" ht="13.5" x14ac:dyDescent="0.25">
      <c r="A188" s="3599"/>
      <c r="B188" s="3596" t="s">
        <v>2510</v>
      </c>
      <c r="C188" s="3619" t="s">
        <v>2511</v>
      </c>
      <c r="D188" s="4558">
        <f t="shared" si="21"/>
        <v>0</v>
      </c>
      <c r="E188" s="4586">
        <f t="shared" si="23"/>
        <v>0</v>
      </c>
      <c r="F188" s="4616">
        <f t="shared" si="23"/>
        <v>0</v>
      </c>
      <c r="G188" s="3109"/>
      <c r="H188" s="1305"/>
      <c r="I188" s="1305"/>
      <c r="J188" s="1305"/>
      <c r="K188" s="1305"/>
      <c r="L188" s="1305"/>
      <c r="M188" s="1305"/>
      <c r="N188" s="1305"/>
      <c r="O188" s="1305"/>
      <c r="P188" s="1305"/>
      <c r="Q188" s="1305"/>
      <c r="R188" s="1305"/>
      <c r="S188" s="1305"/>
      <c r="T188" s="1305"/>
      <c r="U188" s="1305"/>
      <c r="V188" s="1305"/>
      <c r="W188" s="1305"/>
      <c r="X188" s="4520"/>
      <c r="Y188" s="1305"/>
      <c r="Z188" s="1305"/>
      <c r="AA188" s="1305"/>
      <c r="AB188" s="1305"/>
      <c r="AC188" s="3109"/>
      <c r="AD188" s="1305"/>
      <c r="AE188" s="1305"/>
      <c r="AF188" s="1305"/>
      <c r="AG188" s="1305"/>
      <c r="AH188" s="1305"/>
      <c r="AI188" s="1305"/>
      <c r="AJ188" s="39"/>
      <c r="AK188" s="55"/>
      <c r="AL188" s="327"/>
      <c r="AM188" s="38"/>
      <c r="AN188" s="1305"/>
      <c r="AO188" s="1305"/>
      <c r="AP188" s="39"/>
      <c r="AQ188" s="1404"/>
      <c r="AR188" s="1881"/>
      <c r="AS188" s="1305"/>
      <c r="AT188" s="4520"/>
      <c r="AU188" s="188"/>
      <c r="AV188" s="188"/>
      <c r="AW188" s="327"/>
      <c r="BQ188" s="51"/>
      <c r="BR188" s="51"/>
      <c r="BS188" s="51"/>
      <c r="BT188" s="51"/>
      <c r="BU188" s="51"/>
      <c r="BV188" s="51"/>
      <c r="BW188" s="51"/>
      <c r="BX188" s="51"/>
      <c r="BY188" s="51"/>
      <c r="BZ188" s="51">
        <v>0</v>
      </c>
      <c r="CA188" s="51"/>
      <c r="CB188" s="51"/>
      <c r="CC188" s="51"/>
      <c r="CD188" s="51"/>
      <c r="CE188" s="51"/>
      <c r="CF188" s="51"/>
      <c r="CG188" s="51"/>
      <c r="CH188" s="51"/>
      <c r="CI188" s="51"/>
    </row>
    <row r="189" spans="1:87" s="50" customFormat="1" ht="13.5" x14ac:dyDescent="0.25">
      <c r="A189" s="3599"/>
      <c r="B189" s="3531"/>
      <c r="C189" s="3625" t="s">
        <v>2519</v>
      </c>
      <c r="D189" s="3166">
        <f t="shared" si="21"/>
        <v>0</v>
      </c>
      <c r="E189" s="4599">
        <f t="shared" si="23"/>
        <v>0</v>
      </c>
      <c r="F189" s="4615">
        <f t="shared" si="23"/>
        <v>0</v>
      </c>
      <c r="G189" s="3109"/>
      <c r="H189" s="1305"/>
      <c r="I189" s="1305"/>
      <c r="J189" s="1305"/>
      <c r="K189" s="1305"/>
      <c r="L189" s="1305"/>
      <c r="M189" s="1305"/>
      <c r="N189" s="1305"/>
      <c r="O189" s="1305"/>
      <c r="P189" s="1305"/>
      <c r="Q189" s="1305"/>
      <c r="R189" s="1305"/>
      <c r="S189" s="1305"/>
      <c r="T189" s="1305"/>
      <c r="U189" s="1305"/>
      <c r="V189" s="1305"/>
      <c r="W189" s="1305"/>
      <c r="X189" s="4520"/>
      <c r="Y189" s="1305"/>
      <c r="Z189" s="1305"/>
      <c r="AA189" s="1305"/>
      <c r="AB189" s="1305"/>
      <c r="AC189" s="3109"/>
      <c r="AD189" s="1305"/>
      <c r="AE189" s="1305"/>
      <c r="AF189" s="1305"/>
      <c r="AG189" s="1305"/>
      <c r="AH189" s="1305"/>
      <c r="AI189" s="1305"/>
      <c r="AJ189" s="39"/>
      <c r="AK189" s="1276"/>
      <c r="AL189" s="3593"/>
      <c r="AM189" s="38"/>
      <c r="AN189" s="1305"/>
      <c r="AO189" s="1305"/>
      <c r="AP189" s="39"/>
      <c r="AQ189" s="4584"/>
      <c r="AR189" s="1367"/>
      <c r="AS189" s="1305"/>
      <c r="AT189" s="4520"/>
      <c r="AU189" s="195"/>
      <c r="AV189" s="4603"/>
      <c r="AW189" s="195"/>
      <c r="BQ189" s="51"/>
      <c r="BR189" s="51"/>
      <c r="BS189" s="51"/>
      <c r="BT189" s="51"/>
      <c r="BU189" s="51"/>
      <c r="BV189" s="51"/>
      <c r="BW189" s="51"/>
      <c r="BX189" s="51"/>
      <c r="BY189" s="51"/>
      <c r="BZ189" s="51">
        <v>0</v>
      </c>
      <c r="CA189" s="51"/>
      <c r="CB189" s="51"/>
      <c r="CC189" s="51"/>
      <c r="CD189" s="51"/>
      <c r="CE189" s="51"/>
      <c r="CF189" s="51"/>
      <c r="CG189" s="51"/>
      <c r="CH189" s="51"/>
      <c r="CI189" s="51"/>
    </row>
    <row r="190" spans="1:87" s="50" customFormat="1" ht="13.5" x14ac:dyDescent="0.25">
      <c r="A190" s="3599"/>
      <c r="B190" s="3596" t="s">
        <v>2396</v>
      </c>
      <c r="C190" s="3617" t="s">
        <v>2511</v>
      </c>
      <c r="D190" s="4558">
        <f t="shared" si="21"/>
        <v>0</v>
      </c>
      <c r="E190" s="4613">
        <f t="shared" si="23"/>
        <v>0</v>
      </c>
      <c r="F190" s="4616">
        <f t="shared" si="23"/>
        <v>0</v>
      </c>
      <c r="G190" s="3109"/>
      <c r="H190" s="1305"/>
      <c r="I190" s="1305"/>
      <c r="J190" s="1305"/>
      <c r="K190" s="1305"/>
      <c r="L190" s="1305"/>
      <c r="M190" s="1305"/>
      <c r="N190" s="1305"/>
      <c r="O190" s="1305"/>
      <c r="P190" s="1305"/>
      <c r="Q190" s="1305"/>
      <c r="R190" s="1305"/>
      <c r="S190" s="1305"/>
      <c r="T190" s="1305"/>
      <c r="U190" s="1305"/>
      <c r="V190" s="1305"/>
      <c r="W190" s="1305"/>
      <c r="X190" s="4520"/>
      <c r="Y190" s="1305"/>
      <c r="Z190" s="1305"/>
      <c r="AA190" s="1305"/>
      <c r="AB190" s="1305"/>
      <c r="AC190" s="3109"/>
      <c r="AD190" s="1305"/>
      <c r="AE190" s="1305"/>
      <c r="AF190" s="1305"/>
      <c r="AG190" s="1305"/>
      <c r="AH190" s="1305"/>
      <c r="AI190" s="1305"/>
      <c r="AJ190" s="39"/>
      <c r="AK190" s="3342"/>
      <c r="AL190" s="3344"/>
      <c r="AM190" s="38"/>
      <c r="AN190" s="1305"/>
      <c r="AO190" s="1305"/>
      <c r="AP190" s="39"/>
      <c r="AQ190" s="4563"/>
      <c r="AR190" s="29"/>
      <c r="AS190" s="1305"/>
      <c r="AT190" s="4520"/>
      <c r="AU190" s="188"/>
      <c r="AV190" s="188"/>
      <c r="AW190" s="188"/>
      <c r="BQ190" s="51"/>
      <c r="BR190" s="51"/>
      <c r="BS190" s="51"/>
      <c r="BT190" s="51"/>
      <c r="BU190" s="51"/>
      <c r="BV190" s="51"/>
      <c r="BW190" s="51"/>
      <c r="BX190" s="51"/>
      <c r="BY190" s="51"/>
      <c r="BZ190" s="51">
        <v>0</v>
      </c>
      <c r="CA190" s="51"/>
      <c r="CB190" s="51"/>
      <c r="CC190" s="51"/>
      <c r="CD190" s="51"/>
      <c r="CE190" s="51"/>
      <c r="CF190" s="51"/>
      <c r="CG190" s="51"/>
      <c r="CH190" s="51"/>
      <c r="CI190" s="51"/>
    </row>
    <row r="191" spans="1:87" s="50" customFormat="1" ht="18" customHeight="1" x14ac:dyDescent="0.25">
      <c r="A191" s="3531"/>
      <c r="B191" s="3531"/>
      <c r="C191" s="3623" t="s">
        <v>2520</v>
      </c>
      <c r="D191" s="3166">
        <f t="shared" si="21"/>
        <v>0</v>
      </c>
      <c r="E191" s="4613">
        <f t="shared" si="23"/>
        <v>0</v>
      </c>
      <c r="F191" s="4616">
        <f t="shared" si="23"/>
        <v>0</v>
      </c>
      <c r="G191" s="3109"/>
      <c r="H191" s="1305"/>
      <c r="I191" s="1305"/>
      <c r="J191" s="1305"/>
      <c r="K191" s="1305"/>
      <c r="L191" s="1305"/>
      <c r="M191" s="1305"/>
      <c r="N191" s="1305"/>
      <c r="O191" s="1305"/>
      <c r="P191" s="1305"/>
      <c r="Q191" s="1305"/>
      <c r="R191" s="1305"/>
      <c r="S191" s="1305"/>
      <c r="T191" s="1305"/>
      <c r="U191" s="1305"/>
      <c r="V191" s="1305"/>
      <c r="W191" s="1305"/>
      <c r="X191" s="4520"/>
      <c r="Y191" s="1244"/>
      <c r="Z191" s="1244"/>
      <c r="AA191" s="1244"/>
      <c r="AB191" s="1244"/>
      <c r="AC191" s="1242"/>
      <c r="AD191" s="1244"/>
      <c r="AE191" s="1244"/>
      <c r="AF191" s="1244"/>
      <c r="AG191" s="1244"/>
      <c r="AH191" s="1244"/>
      <c r="AI191" s="1244"/>
      <c r="AJ191" s="1245"/>
      <c r="AK191" s="3102"/>
      <c r="AL191" s="336"/>
      <c r="AM191" s="1241"/>
      <c r="AN191" s="1244"/>
      <c r="AO191" s="1244"/>
      <c r="AP191" s="1245"/>
      <c r="AQ191" s="4625"/>
      <c r="AR191" s="1887"/>
      <c r="AS191" s="1241"/>
      <c r="AT191" s="4626"/>
      <c r="AU191" s="3509"/>
      <c r="AV191" s="4603"/>
      <c r="AW191" s="85"/>
      <c r="BQ191" s="51"/>
      <c r="BR191" s="51"/>
      <c r="BS191" s="51"/>
      <c r="BT191" s="51"/>
      <c r="BU191" s="51"/>
      <c r="BV191" s="51"/>
      <c r="BW191" s="51"/>
      <c r="BX191" s="51"/>
      <c r="BY191" s="51"/>
      <c r="BZ191" s="51">
        <v>0</v>
      </c>
      <c r="CA191" s="51"/>
      <c r="CB191" s="51"/>
      <c r="CC191" s="51"/>
      <c r="CD191" s="51"/>
      <c r="CE191" s="51"/>
      <c r="CF191" s="51"/>
      <c r="CG191" s="51"/>
      <c r="CH191" s="51"/>
      <c r="CI191" s="51"/>
    </row>
    <row r="192" spans="1:87" s="50" customFormat="1" ht="22" customHeight="1" x14ac:dyDescent="0.25">
      <c r="A192" s="4627" t="s">
        <v>2521</v>
      </c>
      <c r="B192" s="4244" t="s">
        <v>2522</v>
      </c>
      <c r="C192" s="4628" t="s">
        <v>2523</v>
      </c>
      <c r="D192" s="4558">
        <f t="shared" si="21"/>
        <v>0</v>
      </c>
      <c r="E192" s="4586">
        <f t="shared" ref="E192:F194" si="24">SUM(Y192+AA192+AC192+AE192+AG192+AI192+AK192+AM192+AO192)</f>
        <v>0</v>
      </c>
      <c r="F192" s="4560">
        <f t="shared" si="24"/>
        <v>0</v>
      </c>
      <c r="G192" s="4516"/>
      <c r="H192" s="4566"/>
      <c r="I192" s="4566"/>
      <c r="J192" s="4566"/>
      <c r="K192" s="4566"/>
      <c r="L192" s="4566"/>
      <c r="M192" s="4566"/>
      <c r="N192" s="4566"/>
      <c r="O192" s="4566"/>
      <c r="P192" s="4566"/>
      <c r="Q192" s="4566"/>
      <c r="R192" s="4566"/>
      <c r="S192" s="4566"/>
      <c r="T192" s="4566"/>
      <c r="U192" s="4566"/>
      <c r="V192" s="4566"/>
      <c r="W192" s="4566"/>
      <c r="X192" s="3588"/>
      <c r="Y192" s="55"/>
      <c r="Z192" s="327"/>
      <c r="AA192" s="55"/>
      <c r="AB192" s="327"/>
      <c r="AC192" s="55"/>
      <c r="AD192" s="327"/>
      <c r="AE192" s="55"/>
      <c r="AF192" s="327"/>
      <c r="AG192" s="55"/>
      <c r="AH192" s="327"/>
      <c r="AI192" s="55"/>
      <c r="AJ192" s="327"/>
      <c r="AK192" s="55"/>
      <c r="AL192" s="327"/>
      <c r="AM192" s="55"/>
      <c r="AN192" s="327"/>
      <c r="AO192" s="55"/>
      <c r="AP192" s="327"/>
      <c r="AQ192" s="1404"/>
      <c r="AR192" s="1881"/>
      <c r="AS192" s="327"/>
      <c r="AT192" s="327"/>
      <c r="AU192" s="327"/>
      <c r="AV192" s="188"/>
      <c r="AW192" s="327"/>
      <c r="BQ192" s="51"/>
      <c r="BR192" s="51"/>
      <c r="BS192" s="51"/>
      <c r="BT192" s="51"/>
      <c r="BU192" s="51"/>
      <c r="BV192" s="51"/>
      <c r="BW192" s="51"/>
      <c r="BX192" s="51"/>
      <c r="BY192" s="51"/>
      <c r="BZ192" s="51">
        <v>0</v>
      </c>
      <c r="CA192" s="51"/>
      <c r="CB192" s="51"/>
      <c r="CC192" s="51"/>
      <c r="CD192" s="51"/>
      <c r="CE192" s="51"/>
      <c r="CF192" s="51"/>
      <c r="CG192" s="51"/>
      <c r="CH192" s="51"/>
      <c r="CI192" s="51"/>
    </row>
    <row r="193" spans="1:93" s="50" customFormat="1" ht="20.5" x14ac:dyDescent="0.25">
      <c r="A193" s="4629"/>
      <c r="B193" s="4256"/>
      <c r="C193" s="4630" t="s">
        <v>2524</v>
      </c>
      <c r="D193" s="4564">
        <f t="shared" si="21"/>
        <v>0</v>
      </c>
      <c r="E193" s="4591">
        <f t="shared" si="24"/>
        <v>0</v>
      </c>
      <c r="F193" s="3157">
        <f t="shared" si="24"/>
        <v>0</v>
      </c>
      <c r="G193" s="4516"/>
      <c r="H193" s="4566"/>
      <c r="I193" s="4566"/>
      <c r="J193" s="4566"/>
      <c r="K193" s="4566"/>
      <c r="L193" s="4566"/>
      <c r="M193" s="4566"/>
      <c r="N193" s="4566"/>
      <c r="O193" s="4566"/>
      <c r="P193" s="4566"/>
      <c r="Q193" s="4566"/>
      <c r="R193" s="4566"/>
      <c r="S193" s="4566"/>
      <c r="T193" s="4566"/>
      <c r="U193" s="4566"/>
      <c r="V193" s="4566"/>
      <c r="W193" s="4566"/>
      <c r="X193" s="3588"/>
      <c r="Y193" s="1276"/>
      <c r="Z193" s="3593"/>
      <c r="AA193" s="1276"/>
      <c r="AB193" s="3593"/>
      <c r="AC193" s="1276"/>
      <c r="AD193" s="3593"/>
      <c r="AE193" s="1276"/>
      <c r="AF193" s="3593"/>
      <c r="AG193" s="1276"/>
      <c r="AH193" s="3593"/>
      <c r="AI193" s="1276"/>
      <c r="AJ193" s="3593"/>
      <c r="AK193" s="1276"/>
      <c r="AL193" s="3593"/>
      <c r="AM193" s="1276"/>
      <c r="AN193" s="3593"/>
      <c r="AO193" s="1276"/>
      <c r="AP193" s="3593"/>
      <c r="AQ193" s="4584"/>
      <c r="AR193" s="1367"/>
      <c r="AS193" s="3593"/>
      <c r="AT193" s="3593"/>
      <c r="AU193" s="3593"/>
      <c r="AV193" s="4569"/>
      <c r="AW193" s="3593"/>
      <c r="BQ193" s="51"/>
      <c r="BR193" s="51"/>
      <c r="BS193" s="51"/>
      <c r="BT193" s="51"/>
      <c r="BU193" s="51"/>
      <c r="BV193" s="51"/>
      <c r="BW193" s="51"/>
      <c r="BX193" s="51"/>
      <c r="BY193" s="51"/>
      <c r="BZ193" s="51">
        <v>0</v>
      </c>
      <c r="CA193" s="51"/>
      <c r="CB193" s="51"/>
      <c r="CC193" s="51"/>
      <c r="CD193" s="51"/>
      <c r="CE193" s="51"/>
      <c r="CF193" s="51"/>
      <c r="CG193" s="51"/>
      <c r="CH193" s="51"/>
      <c r="CI193" s="51"/>
    </row>
    <row r="194" spans="1:93" s="50" customFormat="1" ht="21" customHeight="1" x14ac:dyDescent="0.25">
      <c r="A194" s="4631"/>
      <c r="B194" s="4265"/>
      <c r="C194" s="4632" t="s">
        <v>2525</v>
      </c>
      <c r="D194" s="3166">
        <f t="shared" si="21"/>
        <v>0</v>
      </c>
      <c r="E194" s="4599">
        <f t="shared" si="24"/>
        <v>0</v>
      </c>
      <c r="F194" s="4581">
        <f t="shared" si="24"/>
        <v>0</v>
      </c>
      <c r="G194" s="4516"/>
      <c r="H194" s="4566"/>
      <c r="I194" s="4566"/>
      <c r="J194" s="4566"/>
      <c r="K194" s="4566"/>
      <c r="L194" s="4566"/>
      <c r="M194" s="4566"/>
      <c r="N194" s="4566"/>
      <c r="O194" s="4566"/>
      <c r="P194" s="4566"/>
      <c r="Q194" s="4566"/>
      <c r="R194" s="4566"/>
      <c r="S194" s="4566"/>
      <c r="T194" s="4566"/>
      <c r="U194" s="4566"/>
      <c r="V194" s="4566"/>
      <c r="W194" s="4566"/>
      <c r="X194" s="3588"/>
      <c r="Y194" s="84"/>
      <c r="Z194" s="85"/>
      <c r="AA194" s="84"/>
      <c r="AB194" s="85"/>
      <c r="AC194" s="84"/>
      <c r="AD194" s="85"/>
      <c r="AE194" s="84"/>
      <c r="AF194" s="85"/>
      <c r="AG194" s="84"/>
      <c r="AH194" s="85"/>
      <c r="AI194" s="84"/>
      <c r="AJ194" s="85"/>
      <c r="AK194" s="84"/>
      <c r="AL194" s="85"/>
      <c r="AM194" s="84"/>
      <c r="AN194" s="85"/>
      <c r="AO194" s="84"/>
      <c r="AP194" s="85"/>
      <c r="AQ194" s="4571"/>
      <c r="AR194" s="85"/>
      <c r="AS194" s="85"/>
      <c r="AT194" s="85"/>
      <c r="AU194" s="85"/>
      <c r="AV194" s="195"/>
      <c r="AW194" s="85"/>
      <c r="BQ194" s="51"/>
      <c r="BR194" s="51"/>
      <c r="BS194" s="51"/>
      <c r="BT194" s="51"/>
      <c r="BU194" s="51"/>
      <c r="BV194" s="51"/>
      <c r="BW194" s="51"/>
      <c r="BX194" s="51"/>
      <c r="BY194" s="51"/>
      <c r="BZ194" s="51"/>
      <c r="CA194" s="51"/>
      <c r="CB194" s="51"/>
      <c r="CC194" s="51"/>
      <c r="CD194" s="51"/>
      <c r="CE194" s="51"/>
      <c r="CF194" s="51"/>
      <c r="CG194" s="51"/>
      <c r="CH194" s="51"/>
      <c r="CI194" s="51"/>
    </row>
    <row r="195" spans="1:93" s="50" customFormat="1" ht="54.75" customHeight="1" x14ac:dyDescent="0.25">
      <c r="A195" s="4633" t="s">
        <v>2526</v>
      </c>
      <c r="B195" s="4245" t="s">
        <v>2527</v>
      </c>
      <c r="C195" s="4634" t="s">
        <v>2528</v>
      </c>
      <c r="D195" s="4578">
        <f>SUM(E195+F195)</f>
        <v>0</v>
      </c>
      <c r="E195" s="4613">
        <f>SUM(AC195+AE195+AG195+AI195+AK195+AM195+AO195)</f>
        <v>0</v>
      </c>
      <c r="F195" s="4579">
        <f>SUM(AD195+AF195+AH195+AJ195+AL195+AN195+AP195)</f>
        <v>0</v>
      </c>
      <c r="G195" s="3109"/>
      <c r="H195" s="1305"/>
      <c r="I195" s="1305"/>
      <c r="J195" s="1305"/>
      <c r="K195" s="1305"/>
      <c r="L195" s="1305"/>
      <c r="M195" s="1305"/>
      <c r="N195" s="1305"/>
      <c r="O195" s="1305"/>
      <c r="P195" s="1305"/>
      <c r="Q195" s="1305"/>
      <c r="R195" s="1305"/>
      <c r="S195" s="1305"/>
      <c r="T195" s="1305"/>
      <c r="U195" s="1305"/>
      <c r="V195" s="1305"/>
      <c r="W195" s="1305"/>
      <c r="X195" s="1305"/>
      <c r="Y195" s="1228"/>
      <c r="Z195" s="1228"/>
      <c r="AA195" s="1228"/>
      <c r="AB195" s="1228"/>
      <c r="AC195" s="3447"/>
      <c r="AD195" s="3344"/>
      <c r="AE195" s="3342"/>
      <c r="AF195" s="3344"/>
      <c r="AG195" s="3342"/>
      <c r="AH195" s="3344"/>
      <c r="AI195" s="3342"/>
      <c r="AJ195" s="3344"/>
      <c r="AK195" s="3342"/>
      <c r="AL195" s="3344"/>
      <c r="AM195" s="3342"/>
      <c r="AN195" s="3344"/>
      <c r="AO195" s="3342"/>
      <c r="AP195" s="3598"/>
      <c r="AQ195" s="4563"/>
      <c r="AR195" s="3344"/>
      <c r="AS195" s="3344"/>
      <c r="AT195" s="3344"/>
      <c r="AU195" s="3344"/>
      <c r="AV195" s="4635"/>
      <c r="AW195" s="3344"/>
      <c r="BQ195" s="51"/>
      <c r="BR195" s="51"/>
      <c r="BS195" s="51"/>
      <c r="BT195" s="51"/>
      <c r="BU195" s="51"/>
      <c r="BV195" s="51"/>
      <c r="BW195" s="51"/>
      <c r="BX195" s="51"/>
      <c r="BY195" s="51"/>
      <c r="BZ195" s="51"/>
      <c r="CA195" s="51"/>
      <c r="CB195" s="51"/>
      <c r="CC195" s="51"/>
      <c r="CD195" s="51"/>
      <c r="CE195" s="51"/>
      <c r="CF195" s="51"/>
      <c r="CG195" s="51"/>
      <c r="CH195" s="51"/>
      <c r="CI195" s="51"/>
    </row>
    <row r="196" spans="1:93" s="50" customFormat="1" ht="50.25" customHeight="1" x14ac:dyDescent="0.25">
      <c r="A196" s="4636"/>
      <c r="B196" s="4266"/>
      <c r="C196" s="4637" t="s">
        <v>2529</v>
      </c>
      <c r="D196" s="3166">
        <f>SUM(E196+F196)</f>
        <v>0</v>
      </c>
      <c r="E196" s="4599">
        <f>SUM(AC196+AE196+AG196+AI196+AK196+AM196+AO196)</f>
        <v>0</v>
      </c>
      <c r="F196" s="4581">
        <f>SUM(AD196+AF196+AH196+AJ196+AL196+AN196+AP196)</f>
        <v>0</v>
      </c>
      <c r="G196" s="1242"/>
      <c r="H196" s="1244"/>
      <c r="I196" s="1244"/>
      <c r="J196" s="1244"/>
      <c r="K196" s="1244"/>
      <c r="L196" s="1244"/>
      <c r="M196" s="1244"/>
      <c r="N196" s="1244"/>
      <c r="O196" s="1244"/>
      <c r="P196" s="1244"/>
      <c r="Q196" s="1244"/>
      <c r="R196" s="1244"/>
      <c r="S196" s="1244"/>
      <c r="T196" s="1244"/>
      <c r="U196" s="1244"/>
      <c r="V196" s="1244"/>
      <c r="W196" s="1244"/>
      <c r="X196" s="1244"/>
      <c r="Y196" s="1244"/>
      <c r="Z196" s="1244"/>
      <c r="AA196" s="1244"/>
      <c r="AB196" s="1244"/>
      <c r="AC196" s="1430"/>
      <c r="AD196" s="85"/>
      <c r="AE196" s="84"/>
      <c r="AF196" s="85"/>
      <c r="AG196" s="84"/>
      <c r="AH196" s="85"/>
      <c r="AI196" s="84"/>
      <c r="AJ196" s="85"/>
      <c r="AK196" s="84"/>
      <c r="AL196" s="85"/>
      <c r="AM196" s="84"/>
      <c r="AN196" s="85"/>
      <c r="AO196" s="84"/>
      <c r="AP196" s="2580"/>
      <c r="AQ196" s="4571"/>
      <c r="AR196" s="85"/>
      <c r="AS196" s="85"/>
      <c r="AT196" s="85"/>
      <c r="AU196" s="85"/>
      <c r="AV196" s="1248"/>
      <c r="AW196" s="85"/>
      <c r="BQ196" s="51"/>
      <c r="BR196" s="51"/>
      <c r="BS196" s="51"/>
      <c r="BT196" s="51"/>
      <c r="BU196" s="51"/>
      <c r="BV196" s="51"/>
      <c r="BW196" s="51"/>
      <c r="BX196" s="51"/>
      <c r="BY196" s="51"/>
      <c r="BZ196" s="51"/>
      <c r="CA196" s="51"/>
      <c r="CB196" s="51"/>
      <c r="CC196" s="51"/>
      <c r="CD196" s="51"/>
      <c r="CE196" s="51"/>
      <c r="CF196" s="51"/>
      <c r="CG196" s="51"/>
      <c r="CH196" s="51"/>
      <c r="CI196" s="51"/>
    </row>
    <row r="197" spans="1:93" s="50" customFormat="1" ht="14.25" customHeight="1" x14ac:dyDescent="0.25">
      <c r="A197" s="4638" t="s">
        <v>2530</v>
      </c>
      <c r="B197" s="4638"/>
      <c r="C197" s="4638"/>
      <c r="D197" s="4638"/>
      <c r="E197" s="3082"/>
      <c r="F197" s="3082"/>
      <c r="G197" s="3082"/>
      <c r="H197" s="3082"/>
      <c r="I197" s="3082"/>
      <c r="J197" s="3082"/>
      <c r="K197" s="3082"/>
      <c r="L197" s="3082"/>
      <c r="M197" s="3082"/>
      <c r="N197" s="3082"/>
      <c r="O197" s="3082"/>
      <c r="P197" s="3082"/>
      <c r="Q197" s="3082"/>
      <c r="R197" s="3082"/>
      <c r="S197" s="3082"/>
      <c r="T197" s="3082"/>
      <c r="U197" s="3082"/>
      <c r="V197" s="3082"/>
      <c r="W197" s="3082"/>
      <c r="X197" s="3082"/>
      <c r="Y197" s="78"/>
      <c r="Z197" s="78"/>
      <c r="AA197" s="78"/>
      <c r="AB197" s="78"/>
      <c r="AC197" s="78"/>
      <c r="BW197" s="51"/>
      <c r="BX197" s="51"/>
      <c r="BY197" s="51"/>
      <c r="BZ197" s="51"/>
      <c r="CA197" s="51"/>
      <c r="CB197" s="51"/>
      <c r="CC197" s="51"/>
      <c r="CD197" s="51"/>
      <c r="CE197" s="51"/>
      <c r="CF197" s="51"/>
      <c r="CG197" s="51"/>
      <c r="CH197" s="51"/>
      <c r="CI197" s="51"/>
      <c r="CJ197" s="51"/>
      <c r="CK197" s="51"/>
      <c r="CL197" s="51"/>
      <c r="CM197" s="51"/>
      <c r="CN197" s="51"/>
      <c r="CO197" s="51"/>
    </row>
    <row r="198" spans="1:93" s="50" customFormat="1" ht="15" customHeight="1" x14ac:dyDescent="0.25">
      <c r="A198" s="3722" t="s">
        <v>497</v>
      </c>
      <c r="B198" s="4539"/>
      <c r="C198" s="3314"/>
      <c r="D198" s="3722" t="s">
        <v>36</v>
      </c>
      <c r="E198" s="4539"/>
      <c r="F198" s="3314"/>
      <c r="G198" s="3316" t="s">
        <v>9</v>
      </c>
      <c r="H198" s="3438"/>
      <c r="I198" s="3438"/>
      <c r="J198" s="3438"/>
      <c r="K198" s="3438"/>
      <c r="L198" s="3438"/>
      <c r="M198" s="3438"/>
      <c r="N198" s="3438"/>
      <c r="O198" s="3438"/>
      <c r="P198" s="3438"/>
      <c r="Q198" s="3438"/>
      <c r="R198" s="3438"/>
      <c r="S198" s="3438"/>
      <c r="T198" s="3438"/>
      <c r="U198" s="3438"/>
      <c r="V198" s="3438"/>
      <c r="W198" s="3438"/>
      <c r="X198" s="3438"/>
      <c r="Y198" s="3438"/>
      <c r="Z198" s="3438"/>
      <c r="AA198" s="3438"/>
      <c r="AB198" s="3318"/>
      <c r="AC198" s="3596" t="s">
        <v>2330</v>
      </c>
      <c r="AD198" s="4245" t="s">
        <v>463</v>
      </c>
      <c r="AE198" s="4245" t="s">
        <v>2531</v>
      </c>
      <c r="AF198" s="4245" t="s">
        <v>2532</v>
      </c>
      <c r="AG198" s="4245" t="s">
        <v>2533</v>
      </c>
      <c r="BI198" s="51"/>
      <c r="BJ198" s="51"/>
      <c r="BK198" s="51"/>
      <c r="BL198" s="51"/>
      <c r="BM198" s="51"/>
      <c r="BN198" s="51"/>
      <c r="BO198" s="51"/>
      <c r="BP198" s="51"/>
      <c r="BQ198" s="51"/>
      <c r="BR198" s="51"/>
      <c r="BS198" s="51"/>
      <c r="BT198" s="51"/>
      <c r="BU198" s="51"/>
      <c r="BV198" s="51"/>
      <c r="BW198" s="51"/>
      <c r="BX198" s="51"/>
      <c r="BY198" s="51"/>
      <c r="BZ198" s="51"/>
      <c r="CA198" s="51"/>
    </row>
    <row r="199" spans="1:93" s="50" customFormat="1" ht="24" customHeight="1" x14ac:dyDescent="0.25">
      <c r="A199" s="3724"/>
      <c r="B199" s="1972"/>
      <c r="C199" s="3319"/>
      <c r="D199" s="3726"/>
      <c r="E199" s="4541"/>
      <c r="F199" s="3727"/>
      <c r="G199" s="4499" t="s">
        <v>2333</v>
      </c>
      <c r="H199" s="4253"/>
      <c r="I199" s="3554" t="s">
        <v>2131</v>
      </c>
      <c r="J199" s="3555"/>
      <c r="K199" s="3951" t="s">
        <v>2132</v>
      </c>
      <c r="L199" s="3555"/>
      <c r="M199" s="3554" t="s">
        <v>2334</v>
      </c>
      <c r="N199" s="3555"/>
      <c r="O199" s="3554" t="s">
        <v>2134</v>
      </c>
      <c r="P199" s="3555"/>
      <c r="Q199" s="3554" t="s">
        <v>2135</v>
      </c>
      <c r="R199" s="3555"/>
      <c r="S199" s="3554" t="s">
        <v>2136</v>
      </c>
      <c r="T199" s="3555"/>
      <c r="U199" s="3554" t="s">
        <v>2137</v>
      </c>
      <c r="V199" s="3555"/>
      <c r="W199" s="3554" t="s">
        <v>2335</v>
      </c>
      <c r="X199" s="3555"/>
      <c r="Y199" s="3554" t="s">
        <v>230</v>
      </c>
      <c r="Z199" s="4253"/>
      <c r="AA199" s="3554" t="s">
        <v>2063</v>
      </c>
      <c r="AB199" s="4253"/>
      <c r="AC199" s="3599"/>
      <c r="AD199" s="4257"/>
      <c r="AE199" s="4257"/>
      <c r="AF199" s="4257"/>
      <c r="AG199" s="4257"/>
      <c r="BI199" s="51"/>
      <c r="BJ199" s="51"/>
      <c r="BK199" s="51"/>
      <c r="BL199" s="51"/>
      <c r="BM199" s="51"/>
      <c r="BN199" s="51"/>
      <c r="BO199" s="51"/>
      <c r="BP199" s="51"/>
      <c r="BQ199" s="51"/>
      <c r="BR199" s="51"/>
      <c r="BS199" s="51"/>
      <c r="BT199" s="51"/>
      <c r="BU199" s="51"/>
      <c r="BV199" s="51"/>
      <c r="BW199" s="51"/>
      <c r="BX199" s="51"/>
      <c r="BY199" s="51"/>
      <c r="BZ199" s="51"/>
      <c r="CA199" s="51"/>
    </row>
    <row r="200" spans="1:93" s="50" customFormat="1" ht="18" customHeight="1" x14ac:dyDescent="0.25">
      <c r="A200" s="3726"/>
      <c r="B200" s="4541"/>
      <c r="C200" s="3727"/>
      <c r="D200" s="4639" t="s">
        <v>33</v>
      </c>
      <c r="E200" s="4640" t="s">
        <v>34</v>
      </c>
      <c r="F200" s="4311" t="s">
        <v>35</v>
      </c>
      <c r="G200" s="4310" t="s">
        <v>34</v>
      </c>
      <c r="H200" s="4311" t="s">
        <v>35</v>
      </c>
      <c r="I200" s="4310" t="s">
        <v>34</v>
      </c>
      <c r="J200" s="4311" t="s">
        <v>35</v>
      </c>
      <c r="K200" s="3559" t="s">
        <v>34</v>
      </c>
      <c r="L200" s="4311" t="s">
        <v>35</v>
      </c>
      <c r="M200" s="3559" t="s">
        <v>34</v>
      </c>
      <c r="N200" s="4311" t="s">
        <v>35</v>
      </c>
      <c r="O200" s="3559" t="s">
        <v>34</v>
      </c>
      <c r="P200" s="4311" t="s">
        <v>35</v>
      </c>
      <c r="Q200" s="3559" t="s">
        <v>34</v>
      </c>
      <c r="R200" s="4311" t="s">
        <v>35</v>
      </c>
      <c r="S200" s="3559" t="s">
        <v>34</v>
      </c>
      <c r="T200" s="4311" t="s">
        <v>35</v>
      </c>
      <c r="U200" s="3559" t="s">
        <v>34</v>
      </c>
      <c r="V200" s="4311" t="s">
        <v>35</v>
      </c>
      <c r="W200" s="3559" t="s">
        <v>34</v>
      </c>
      <c r="X200" s="4311" t="s">
        <v>35</v>
      </c>
      <c r="Y200" s="3559" t="s">
        <v>34</v>
      </c>
      <c r="Z200" s="4311" t="s">
        <v>35</v>
      </c>
      <c r="AA200" s="3559" t="s">
        <v>34</v>
      </c>
      <c r="AB200" s="4311" t="s">
        <v>35</v>
      </c>
      <c r="AC200" s="3531"/>
      <c r="AD200" s="4266"/>
      <c r="AE200" s="4266"/>
      <c r="AF200" s="4266"/>
      <c r="AG200" s="4266"/>
      <c r="BI200" s="51"/>
      <c r="BJ200" s="51"/>
      <c r="BK200" s="51"/>
      <c r="BL200" s="51"/>
      <c r="BM200" s="51"/>
      <c r="BN200" s="51"/>
      <c r="BO200" s="51"/>
      <c r="BP200" s="51"/>
      <c r="BQ200" s="51"/>
      <c r="BR200" s="51"/>
      <c r="BS200" s="51"/>
      <c r="BT200" s="51"/>
      <c r="BU200" s="51"/>
      <c r="BV200" s="51"/>
      <c r="BW200" s="51"/>
      <c r="BX200" s="51"/>
      <c r="BY200" s="51"/>
      <c r="BZ200" s="51"/>
      <c r="CA200" s="51"/>
    </row>
    <row r="201" spans="1:93" s="50" customFormat="1" ht="15" customHeight="1" x14ac:dyDescent="0.25">
      <c r="A201" s="4641" t="s">
        <v>2534</v>
      </c>
      <c r="B201" s="4642"/>
      <c r="C201" s="4643"/>
      <c r="D201" s="4558">
        <f>SUM(E201+F201)</f>
        <v>0</v>
      </c>
      <c r="E201" s="3734">
        <f>+K201+M201+O201+Q201+S201</f>
        <v>0</v>
      </c>
      <c r="F201" s="4192">
        <f>+L201+N201+P201+R201+T201</f>
        <v>0</v>
      </c>
      <c r="G201" s="4623"/>
      <c r="H201" s="4644"/>
      <c r="I201" s="4623"/>
      <c r="J201" s="4644"/>
      <c r="K201" s="3342"/>
      <c r="L201" s="3344"/>
      <c r="M201" s="3342"/>
      <c r="N201" s="3344"/>
      <c r="O201" s="3342"/>
      <c r="P201" s="3344"/>
      <c r="Q201" s="3342"/>
      <c r="R201" s="3344"/>
      <c r="S201" s="3342"/>
      <c r="T201" s="3344"/>
      <c r="U201" s="3565"/>
      <c r="V201" s="3566"/>
      <c r="W201" s="3565"/>
      <c r="X201" s="3566"/>
      <c r="Y201" s="3565"/>
      <c r="Z201" s="3566"/>
      <c r="AA201" s="3565"/>
      <c r="AB201" s="4645"/>
      <c r="AC201" s="4563"/>
      <c r="AD201" s="4646">
        <f t="shared" ref="AD201:AD206" si="25">SUM(AE201:AG201)</f>
        <v>0</v>
      </c>
      <c r="AE201" s="3344"/>
      <c r="AF201" s="3344"/>
      <c r="AG201" s="3344"/>
      <c r="BI201" s="51"/>
      <c r="BJ201" s="51"/>
      <c r="BK201" s="51"/>
      <c r="BL201" s="51"/>
      <c r="BM201" s="51"/>
      <c r="BN201" s="51"/>
      <c r="BO201" s="51"/>
      <c r="BP201" s="51"/>
      <c r="BQ201" s="51"/>
      <c r="BR201" s="51"/>
      <c r="BS201" s="51"/>
      <c r="BT201" s="51"/>
      <c r="BU201" s="51"/>
      <c r="BV201" s="51"/>
      <c r="BW201" s="51"/>
      <c r="BX201" s="51"/>
      <c r="BY201" s="51"/>
      <c r="BZ201" s="51"/>
      <c r="CA201" s="51"/>
    </row>
    <row r="202" spans="1:93" s="50" customFormat="1" ht="15" customHeight="1" x14ac:dyDescent="0.25">
      <c r="A202" s="4511" t="s">
        <v>2535</v>
      </c>
      <c r="B202" s="4512"/>
      <c r="C202" s="4513"/>
      <c r="D202" s="4578">
        <f>SUM(E202+F202)</f>
        <v>0</v>
      </c>
      <c r="E202" s="3738">
        <f t="shared" ref="E202:F204" si="26">+K202+M202+O202+Q202+S202</f>
        <v>0</v>
      </c>
      <c r="F202" s="439">
        <f t="shared" si="26"/>
        <v>0</v>
      </c>
      <c r="G202" s="76"/>
      <c r="H202" s="1277"/>
      <c r="I202" s="76"/>
      <c r="J202" s="1277"/>
      <c r="K202" s="55"/>
      <c r="L202" s="327"/>
      <c r="M202" s="55"/>
      <c r="N202" s="327"/>
      <c r="O202" s="55"/>
      <c r="P202" s="327"/>
      <c r="Q202" s="55"/>
      <c r="R202" s="327"/>
      <c r="S202" s="55"/>
      <c r="T202" s="327"/>
      <c r="U202" s="4647"/>
      <c r="V202" s="4593"/>
      <c r="W202" s="4647"/>
      <c r="X202" s="4593"/>
      <c r="Y202" s="4647"/>
      <c r="Z202" s="4593"/>
      <c r="AA202" s="4647"/>
      <c r="AB202" s="4648"/>
      <c r="AC202" s="1404"/>
      <c r="AD202" s="1155">
        <f t="shared" si="25"/>
        <v>0</v>
      </c>
      <c r="AE202" s="327"/>
      <c r="AF202" s="327"/>
      <c r="AG202" s="327"/>
      <c r="BI202" s="51"/>
      <c r="BJ202" s="51"/>
      <c r="BK202" s="51"/>
      <c r="BL202" s="51"/>
      <c r="BM202" s="51"/>
      <c r="BN202" s="51"/>
      <c r="BO202" s="51"/>
      <c r="BP202" s="51"/>
      <c r="BQ202" s="51"/>
      <c r="BR202" s="51"/>
      <c r="BS202" s="51"/>
      <c r="BT202" s="51"/>
      <c r="BU202" s="51"/>
      <c r="BV202" s="51"/>
      <c r="BW202" s="51"/>
      <c r="BX202" s="51"/>
      <c r="BY202" s="51"/>
      <c r="BZ202" s="51"/>
      <c r="CA202" s="51"/>
    </row>
    <row r="203" spans="1:93" s="50" customFormat="1" ht="15" customHeight="1" x14ac:dyDescent="0.25">
      <c r="A203" s="4511" t="s">
        <v>2536</v>
      </c>
      <c r="B203" s="4512"/>
      <c r="C203" s="4513"/>
      <c r="D203" s="4564">
        <f>SUM(E203+F203)</f>
        <v>0</v>
      </c>
      <c r="E203" s="2760">
        <f t="shared" si="26"/>
        <v>0</v>
      </c>
      <c r="F203" s="1767">
        <f t="shared" si="26"/>
        <v>0</v>
      </c>
      <c r="G203" s="76"/>
      <c r="H203" s="1277"/>
      <c r="I203" s="76"/>
      <c r="J203" s="1277"/>
      <c r="K203" s="55"/>
      <c r="L203" s="327"/>
      <c r="M203" s="55"/>
      <c r="N203" s="327"/>
      <c r="O203" s="55"/>
      <c r="P203" s="327"/>
      <c r="Q203" s="55"/>
      <c r="R203" s="327"/>
      <c r="S203" s="55"/>
      <c r="T203" s="327"/>
      <c r="U203" s="4647"/>
      <c r="V203" s="4593"/>
      <c r="W203" s="4647"/>
      <c r="X203" s="4593"/>
      <c r="Y203" s="4647"/>
      <c r="Z203" s="4593"/>
      <c r="AA203" s="4647"/>
      <c r="AB203" s="4648"/>
      <c r="AC203" s="1404"/>
      <c r="AD203" s="1155">
        <f t="shared" si="25"/>
        <v>0</v>
      </c>
      <c r="AE203" s="327"/>
      <c r="AF203" s="327"/>
      <c r="AG203" s="327"/>
      <c r="BI203" s="51"/>
      <c r="BJ203" s="51"/>
      <c r="BK203" s="51"/>
      <c r="BL203" s="51"/>
      <c r="BM203" s="51"/>
      <c r="BN203" s="51"/>
      <c r="BO203" s="51"/>
      <c r="BP203" s="51"/>
      <c r="BQ203" s="51"/>
      <c r="BR203" s="51"/>
      <c r="BS203" s="51"/>
      <c r="BT203" s="51"/>
      <c r="BU203" s="51"/>
      <c r="BV203" s="51"/>
      <c r="BW203" s="51"/>
      <c r="BX203" s="51"/>
      <c r="BY203" s="51"/>
      <c r="BZ203" s="51"/>
      <c r="CA203" s="51"/>
    </row>
    <row r="204" spans="1:93" s="50" customFormat="1" ht="15" customHeight="1" x14ac:dyDescent="0.25">
      <c r="A204" s="4511" t="s">
        <v>2537</v>
      </c>
      <c r="B204" s="4512"/>
      <c r="C204" s="4513"/>
      <c r="D204" s="4564">
        <f>SUM(E204+F204)</f>
        <v>0</v>
      </c>
      <c r="E204" s="2760">
        <f t="shared" si="26"/>
        <v>0</v>
      </c>
      <c r="F204" s="1486">
        <f t="shared" si="26"/>
        <v>0</v>
      </c>
      <c r="G204" s="38"/>
      <c r="H204" s="53"/>
      <c r="I204" s="38"/>
      <c r="J204" s="53"/>
      <c r="K204" s="35"/>
      <c r="L204" s="36"/>
      <c r="M204" s="35"/>
      <c r="N204" s="36"/>
      <c r="O204" s="35"/>
      <c r="P204" s="36"/>
      <c r="Q204" s="35"/>
      <c r="R204" s="36"/>
      <c r="S204" s="35"/>
      <c r="T204" s="36"/>
      <c r="U204" s="3571"/>
      <c r="V204" s="3572"/>
      <c r="W204" s="3571"/>
      <c r="X204" s="3572"/>
      <c r="Y204" s="3571"/>
      <c r="Z204" s="3572"/>
      <c r="AA204" s="3571"/>
      <c r="AB204" s="4649"/>
      <c r="AC204" s="4567"/>
      <c r="AD204" s="1155">
        <f t="shared" si="25"/>
        <v>0</v>
      </c>
      <c r="AE204" s="36"/>
      <c r="AF204" s="36"/>
      <c r="AG204" s="36"/>
      <c r="BI204" s="51"/>
      <c r="BJ204" s="51"/>
      <c r="BK204" s="51"/>
      <c r="BL204" s="51"/>
      <c r="BM204" s="51"/>
      <c r="BN204" s="51"/>
      <c r="BO204" s="51"/>
      <c r="BP204" s="51"/>
      <c r="BQ204" s="51"/>
      <c r="BR204" s="51"/>
      <c r="BS204" s="51"/>
      <c r="BT204" s="51"/>
      <c r="BU204" s="51"/>
      <c r="BV204" s="51"/>
      <c r="BW204" s="51"/>
      <c r="BX204" s="51"/>
      <c r="BY204" s="51"/>
      <c r="BZ204" s="51"/>
      <c r="CA204" s="51"/>
    </row>
    <row r="205" spans="1:93" s="204" customFormat="1" ht="16.399999999999999" customHeight="1" x14ac:dyDescent="0.25">
      <c r="A205" s="4511" t="s">
        <v>2538</v>
      </c>
      <c r="B205" s="4512"/>
      <c r="C205" s="4513"/>
      <c r="D205" s="4650"/>
      <c r="E205" s="4651"/>
      <c r="F205" s="4652"/>
      <c r="G205" s="1258"/>
      <c r="H205" s="49"/>
      <c r="I205" s="48"/>
      <c r="J205" s="49"/>
      <c r="K205" s="48"/>
      <c r="L205" s="49"/>
      <c r="M205" s="48"/>
      <c r="N205" s="49"/>
      <c r="O205" s="48"/>
      <c r="P205" s="49"/>
      <c r="Q205" s="48"/>
      <c r="R205" s="49"/>
      <c r="S205" s="48"/>
      <c r="T205" s="49"/>
      <c r="U205" s="48"/>
      <c r="V205" s="49"/>
      <c r="W205" s="48"/>
      <c r="X205" s="49"/>
      <c r="Y205" s="48"/>
      <c r="Z205" s="49"/>
      <c r="AA205" s="48"/>
      <c r="AB205" s="124"/>
      <c r="AC205" s="4653"/>
      <c r="AD205" s="1406">
        <f t="shared" si="25"/>
        <v>0</v>
      </c>
      <c r="AE205" s="327"/>
      <c r="AF205" s="327"/>
      <c r="AG205" s="327"/>
      <c r="AH205" s="50"/>
      <c r="BL205" s="205"/>
      <c r="BM205" s="204" t="str">
        <f>IF(BT205=1,"* El número de actividades en usuarios en situacion de discapacidad NO DEBE ser mayor al total. ","")</f>
        <v/>
      </c>
      <c r="BN205" s="204" t="str">
        <f>IF(BU205=1,"* El número de actividades en usuarios JUNJI NO DEBE ser mayor al total. ","")</f>
        <v/>
      </c>
      <c r="BO205" s="204" t="str">
        <f>IF(BV205=1,"* El número de actividades en usuarios INTEGRA NO DEBE ser mayor al total. ","")</f>
        <v/>
      </c>
      <c r="BP205" s="204" t="str">
        <f>IF(BW205=1,"* El número de actividades en usuarios MINEDUC NO DEBE ser mayor al total. ","")</f>
        <v/>
      </c>
      <c r="BQ205" s="204" t="str">
        <f>IF(BX205=1,"* El total de actividades de JUNJI, Integra y MINEDUC no puede superar el Total.","")</f>
        <v/>
      </c>
      <c r="BR205" s="205"/>
      <c r="BS205" s="205"/>
      <c r="BY205" s="205"/>
      <c r="BZ205" s="205"/>
      <c r="CA205" s="205"/>
      <c r="CB205" s="205"/>
      <c r="CC205" s="205"/>
      <c r="CD205" s="205"/>
      <c r="CE205" s="205"/>
      <c r="CF205" s="205"/>
    </row>
    <row r="206" spans="1:93" s="50" customFormat="1" ht="14.15" customHeight="1" x14ac:dyDescent="0.25">
      <c r="A206" s="4511" t="s">
        <v>2539</v>
      </c>
      <c r="B206" s="4512"/>
      <c r="C206" s="4513"/>
      <c r="D206" s="4654"/>
      <c r="E206" s="4655"/>
      <c r="F206" s="4600"/>
      <c r="G206" s="1241"/>
      <c r="H206" s="1247"/>
      <c r="I206" s="1241"/>
      <c r="J206" s="1247"/>
      <c r="K206" s="1241"/>
      <c r="L206" s="1247"/>
      <c r="M206" s="1241"/>
      <c r="N206" s="1247"/>
      <c r="O206" s="1241"/>
      <c r="P206" s="1247"/>
      <c r="Q206" s="1241"/>
      <c r="R206" s="1247"/>
      <c r="S206" s="1241"/>
      <c r="T206" s="1247"/>
      <c r="U206" s="1241"/>
      <c r="V206" s="1247"/>
      <c r="W206" s="1241"/>
      <c r="X206" s="1247"/>
      <c r="Y206" s="1241"/>
      <c r="Z206" s="1247"/>
      <c r="AA206" s="1241"/>
      <c r="AB206" s="4626"/>
      <c r="AC206" s="4656"/>
      <c r="AD206" s="1239">
        <f t="shared" si="25"/>
        <v>0</v>
      </c>
      <c r="AE206" s="195"/>
      <c r="AF206" s="85"/>
      <c r="AG206" s="85"/>
      <c r="AH206" s="204"/>
      <c r="BF206" s="51"/>
      <c r="BG206" s="51"/>
      <c r="BH206" s="51"/>
      <c r="BI206" s="51"/>
      <c r="BJ206" s="51"/>
      <c r="BK206" s="51"/>
      <c r="BL206" s="51"/>
      <c r="BM206" s="51"/>
      <c r="BN206" s="51"/>
      <c r="BO206" s="51"/>
      <c r="BP206" s="51"/>
      <c r="BQ206" s="51"/>
      <c r="BR206" s="51"/>
      <c r="BS206" s="51"/>
      <c r="BT206" s="51"/>
      <c r="BU206" s="51"/>
      <c r="BV206" s="51"/>
      <c r="BW206" s="51"/>
      <c r="BX206" s="51"/>
    </row>
    <row r="207" spans="1:93" s="50" customFormat="1" ht="14.25" customHeight="1" x14ac:dyDescent="0.25">
      <c r="A207" s="4298" t="s">
        <v>2540</v>
      </c>
      <c r="B207" s="4657"/>
      <c r="C207" s="4491"/>
      <c r="D207" s="4658"/>
      <c r="E207" s="4658"/>
      <c r="F207" s="4659"/>
      <c r="G207" s="4659"/>
      <c r="H207" s="4659"/>
      <c r="I207" s="4492"/>
      <c r="J207" s="4660"/>
      <c r="K207" s="4661"/>
      <c r="L207" s="4492"/>
      <c r="M207" s="4662"/>
      <c r="N207" s="4662"/>
      <c r="BT207" s="51"/>
      <c r="BU207" s="51"/>
      <c r="BV207" s="51"/>
      <c r="BW207" s="51"/>
      <c r="BX207" s="51"/>
      <c r="BY207" s="51"/>
      <c r="BZ207" s="51"/>
      <c r="CA207" s="51"/>
      <c r="CB207" s="51"/>
      <c r="CC207" s="51"/>
      <c r="CD207" s="51"/>
      <c r="CE207" s="51"/>
      <c r="CF207" s="51"/>
      <c r="CG207" s="51"/>
      <c r="CH207" s="51"/>
      <c r="CI207" s="51"/>
      <c r="CJ207" s="51"/>
      <c r="CK207" s="51"/>
      <c r="CL207" s="51"/>
    </row>
    <row r="208" spans="1:93" s="50" customFormat="1" ht="14.25" customHeight="1" x14ac:dyDescent="0.25">
      <c r="A208" s="3515" t="s">
        <v>497</v>
      </c>
      <c r="B208" s="4241"/>
      <c r="C208" s="3516"/>
      <c r="D208" s="3515" t="s">
        <v>36</v>
      </c>
      <c r="E208" s="4241"/>
      <c r="F208" s="3516"/>
      <c r="G208" s="3316" t="s">
        <v>9</v>
      </c>
      <c r="H208" s="3438"/>
      <c r="I208" s="3438"/>
      <c r="J208" s="3438"/>
      <c r="K208" s="3438"/>
      <c r="L208" s="3438"/>
      <c r="M208" s="3438"/>
      <c r="N208" s="3438"/>
      <c r="O208" s="3438"/>
      <c r="P208" s="3438"/>
      <c r="Q208" s="3438"/>
      <c r="R208" s="3438"/>
      <c r="S208" s="3438"/>
      <c r="T208" s="3438"/>
      <c r="U208" s="3438"/>
      <c r="V208" s="3438"/>
      <c r="W208" s="3438"/>
      <c r="X208" s="3438"/>
      <c r="Y208" s="3438"/>
      <c r="Z208" s="3438"/>
      <c r="AA208" s="3438"/>
      <c r="AB208" s="3438"/>
      <c r="AC208" s="3438"/>
      <c r="AD208" s="3438"/>
      <c r="AE208" s="3438"/>
      <c r="AF208" s="3438"/>
      <c r="AG208" s="3438"/>
      <c r="AH208" s="3438"/>
      <c r="AI208" s="3438"/>
      <c r="AJ208" s="3438"/>
      <c r="AK208" s="3438"/>
      <c r="AL208" s="3438"/>
      <c r="AM208" s="3438"/>
      <c r="AN208" s="3438"/>
      <c r="AO208" s="3438"/>
      <c r="AP208" s="3317"/>
      <c r="BT208" s="51"/>
      <c r="BU208" s="51"/>
      <c r="BV208" s="51"/>
      <c r="BW208" s="51"/>
      <c r="BX208" s="51"/>
      <c r="BY208" s="51"/>
      <c r="BZ208" s="51"/>
      <c r="CA208" s="51"/>
      <c r="CB208" s="51"/>
      <c r="CC208" s="51"/>
      <c r="CD208" s="51"/>
      <c r="CE208" s="51"/>
      <c r="CF208" s="51"/>
      <c r="CG208" s="51"/>
      <c r="CH208" s="51"/>
      <c r="CI208" s="51"/>
      <c r="CJ208" s="51"/>
      <c r="CK208" s="51"/>
      <c r="CL208" s="51"/>
    </row>
    <row r="209" spans="1:92" s="50" customFormat="1" ht="14.25" customHeight="1" x14ac:dyDescent="0.25">
      <c r="A209" s="3635"/>
      <c r="B209" s="3650"/>
      <c r="C209" s="3526"/>
      <c r="D209" s="3638"/>
      <c r="E209" s="3651"/>
      <c r="F209" s="3652"/>
      <c r="G209" s="4499" t="s">
        <v>2333</v>
      </c>
      <c r="H209" s="4253"/>
      <c r="I209" s="3554" t="s">
        <v>2131</v>
      </c>
      <c r="J209" s="3555"/>
      <c r="K209" s="3951" t="s">
        <v>2132</v>
      </c>
      <c r="L209" s="3555"/>
      <c r="M209" s="3554" t="s">
        <v>2334</v>
      </c>
      <c r="N209" s="3555"/>
      <c r="O209" s="3554" t="s">
        <v>2134</v>
      </c>
      <c r="P209" s="3555"/>
      <c r="Q209" s="3554" t="s">
        <v>2135</v>
      </c>
      <c r="R209" s="3555"/>
      <c r="S209" s="3554" t="s">
        <v>2136</v>
      </c>
      <c r="T209" s="3555"/>
      <c r="U209" s="3554" t="s">
        <v>2137</v>
      </c>
      <c r="V209" s="3555"/>
      <c r="W209" s="3554" t="s">
        <v>2335</v>
      </c>
      <c r="X209" s="3555"/>
      <c r="Y209" s="3554" t="s">
        <v>230</v>
      </c>
      <c r="Z209" s="4253"/>
      <c r="AA209" s="3554" t="s">
        <v>2063</v>
      </c>
      <c r="AB209" s="4253"/>
      <c r="AC209" s="3554" t="s">
        <v>2541</v>
      </c>
      <c r="AD209" s="4253"/>
      <c r="AE209" s="3554" t="s">
        <v>2542</v>
      </c>
      <c r="AF209" s="4253"/>
      <c r="AG209" s="3554" t="s">
        <v>2543</v>
      </c>
      <c r="AH209" s="4253"/>
      <c r="AI209" s="3554" t="s">
        <v>2544</v>
      </c>
      <c r="AJ209" s="4253"/>
      <c r="AK209" s="3554" t="s">
        <v>2340</v>
      </c>
      <c r="AL209" s="4253"/>
      <c r="AM209" s="3554" t="s">
        <v>2341</v>
      </c>
      <c r="AN209" s="4253"/>
      <c r="AO209" s="3554" t="s">
        <v>483</v>
      </c>
      <c r="AP209" s="4253"/>
      <c r="AW209" s="4663"/>
      <c r="AX209" s="4664"/>
      <c r="AZ209" s="4663"/>
      <c r="BA209" s="4663"/>
      <c r="BB209" s="4663"/>
      <c r="BC209" s="4664"/>
      <c r="BE209" s="4664"/>
      <c r="BG209" s="4663"/>
      <c r="BH209" s="4663"/>
      <c r="BI209" s="4663"/>
      <c r="BJ209" s="4663"/>
      <c r="BK209" s="4664"/>
      <c r="BM209" s="4663"/>
      <c r="BN209" s="4663"/>
      <c r="BO209" s="4663"/>
      <c r="BP209" s="4663"/>
      <c r="BQ209" s="4664"/>
      <c r="BS209" s="4664"/>
      <c r="BT209" s="51"/>
      <c r="BU209" s="4665"/>
      <c r="BV209" s="51"/>
      <c r="BW209" s="51"/>
      <c r="BX209" s="51"/>
      <c r="BY209" s="51"/>
      <c r="BZ209" s="51"/>
      <c r="CA209" s="51"/>
      <c r="CB209" s="51"/>
      <c r="CC209" s="51"/>
      <c r="CD209" s="51"/>
      <c r="CE209" s="51"/>
      <c r="CF209" s="51"/>
      <c r="CG209" s="51"/>
      <c r="CH209" s="51"/>
      <c r="CI209" s="51"/>
      <c r="CJ209" s="51"/>
      <c r="CK209" s="51"/>
      <c r="CL209" s="51"/>
    </row>
    <row r="210" spans="1:92" s="50" customFormat="1" ht="14.25" customHeight="1" x14ac:dyDescent="0.25">
      <c r="A210" s="3638"/>
      <c r="B210" s="3651"/>
      <c r="C210" s="3652"/>
      <c r="D210" s="4456" t="s">
        <v>33</v>
      </c>
      <c r="E210" s="4261" t="s">
        <v>34</v>
      </c>
      <c r="F210" s="4666" t="s">
        <v>35</v>
      </c>
      <c r="G210" s="3559" t="s">
        <v>34</v>
      </c>
      <c r="H210" s="4311" t="s">
        <v>35</v>
      </c>
      <c r="I210" s="3559" t="s">
        <v>34</v>
      </c>
      <c r="J210" s="4311" t="s">
        <v>35</v>
      </c>
      <c r="K210" s="3559" t="s">
        <v>34</v>
      </c>
      <c r="L210" s="4311" t="s">
        <v>35</v>
      </c>
      <c r="M210" s="3559" t="s">
        <v>34</v>
      </c>
      <c r="N210" s="4311" t="s">
        <v>35</v>
      </c>
      <c r="O210" s="3559" t="s">
        <v>34</v>
      </c>
      <c r="P210" s="4311" t="s">
        <v>35</v>
      </c>
      <c r="Q210" s="3559" t="s">
        <v>34</v>
      </c>
      <c r="R210" s="4311" t="s">
        <v>35</v>
      </c>
      <c r="S210" s="3559" t="s">
        <v>34</v>
      </c>
      <c r="T210" s="4311" t="s">
        <v>35</v>
      </c>
      <c r="U210" s="3559" t="s">
        <v>34</v>
      </c>
      <c r="V210" s="4311" t="s">
        <v>35</v>
      </c>
      <c r="W210" s="3559" t="s">
        <v>34</v>
      </c>
      <c r="X210" s="4311" t="s">
        <v>35</v>
      </c>
      <c r="Y210" s="3559" t="s">
        <v>34</v>
      </c>
      <c r="Z210" s="4311" t="s">
        <v>35</v>
      </c>
      <c r="AA210" s="3559" t="s">
        <v>34</v>
      </c>
      <c r="AB210" s="4311" t="s">
        <v>35</v>
      </c>
      <c r="AC210" s="3559" t="s">
        <v>34</v>
      </c>
      <c r="AD210" s="4311" t="s">
        <v>35</v>
      </c>
      <c r="AE210" s="3559" t="s">
        <v>34</v>
      </c>
      <c r="AF210" s="4311" t="s">
        <v>35</v>
      </c>
      <c r="AG210" s="3559" t="s">
        <v>34</v>
      </c>
      <c r="AH210" s="4311" t="s">
        <v>35</v>
      </c>
      <c r="AI210" s="3559" t="s">
        <v>34</v>
      </c>
      <c r="AJ210" s="4311" t="s">
        <v>35</v>
      </c>
      <c r="AK210" s="3559" t="s">
        <v>34</v>
      </c>
      <c r="AL210" s="4311" t="s">
        <v>35</v>
      </c>
      <c r="AM210" s="3559" t="s">
        <v>34</v>
      </c>
      <c r="AN210" s="4311" t="s">
        <v>35</v>
      </c>
      <c r="AO210" s="3559" t="s">
        <v>34</v>
      </c>
      <c r="AP210" s="4311" t="s">
        <v>35</v>
      </c>
      <c r="AQ210" s="4664"/>
      <c r="AR210" s="4664"/>
      <c r="AS210" s="4664"/>
      <c r="AU210" s="4664"/>
      <c r="BT210" s="51"/>
      <c r="BU210" s="51"/>
      <c r="BV210" s="51"/>
      <c r="BW210" s="51"/>
      <c r="BX210" s="51"/>
      <c r="BY210" s="51"/>
      <c r="BZ210" s="51"/>
      <c r="CA210" s="51"/>
      <c r="CB210" s="51"/>
      <c r="CC210" s="51"/>
      <c r="CD210" s="51"/>
      <c r="CE210" s="51"/>
      <c r="CF210" s="51"/>
      <c r="CG210" s="51"/>
      <c r="CH210" s="51"/>
      <c r="CI210" s="51"/>
      <c r="CJ210" s="51"/>
      <c r="CK210" s="51"/>
      <c r="CL210" s="51"/>
    </row>
    <row r="211" spans="1:92" s="50" customFormat="1" ht="24.75" customHeight="1" x14ac:dyDescent="0.25">
      <c r="A211" s="4545" t="s">
        <v>2545</v>
      </c>
      <c r="B211" s="4546"/>
      <c r="C211" s="4547"/>
      <c r="D211" s="4504">
        <f>SUM(E211:F211)</f>
        <v>0</v>
      </c>
      <c r="E211" s="4192">
        <f>SUM(G211+I211+K211+M211+O211+Q211+S211+U211+W211+Y211+AA211+AC211+AE211+AG211+AI211+AK211+AM211+AO211)</f>
        <v>0</v>
      </c>
      <c r="F211" s="4667">
        <f t="shared" ref="E211:F214" si="27">SUM(H211+J211+L211+N211+P211+R211+T211+V211+X211+Z211+AB211+AD211+AF211+AH211+AJ211+AL211+AN211+AP211)</f>
        <v>0</v>
      </c>
      <c r="G211" s="4668"/>
      <c r="H211" s="29"/>
      <c r="I211" s="3447"/>
      <c r="J211" s="29"/>
      <c r="K211" s="3447"/>
      <c r="L211" s="29"/>
      <c r="M211" s="3447"/>
      <c r="N211" s="29"/>
      <c r="O211" s="3447"/>
      <c r="P211" s="29"/>
      <c r="Q211" s="3447"/>
      <c r="R211" s="29"/>
      <c r="S211" s="3447"/>
      <c r="T211" s="29"/>
      <c r="U211" s="3447"/>
      <c r="V211" s="29"/>
      <c r="W211" s="110"/>
      <c r="X211" s="29"/>
      <c r="Y211" s="3447"/>
      <c r="Z211" s="29"/>
      <c r="AA211" s="3447"/>
      <c r="AB211" s="29"/>
      <c r="AC211" s="3447"/>
      <c r="AD211" s="29"/>
      <c r="AE211" s="3447"/>
      <c r="AF211" s="29"/>
      <c r="AG211" s="3447"/>
      <c r="AH211" s="29"/>
      <c r="AI211" s="3447"/>
      <c r="AJ211" s="29"/>
      <c r="AK211" s="110"/>
      <c r="AL211" s="29"/>
      <c r="AM211" s="3447"/>
      <c r="AN211" s="29"/>
      <c r="AO211" s="3447"/>
      <c r="AP211" s="29"/>
      <c r="BT211" s="51"/>
      <c r="BU211" s="51"/>
      <c r="BV211" s="51"/>
      <c r="BW211" s="51"/>
      <c r="BX211" s="51"/>
      <c r="BY211" s="51"/>
      <c r="BZ211" s="51"/>
      <c r="CA211" s="51"/>
      <c r="CB211" s="51"/>
      <c r="CC211" s="51"/>
      <c r="CD211" s="51"/>
      <c r="CE211" s="51"/>
      <c r="CF211" s="51"/>
      <c r="CG211" s="51"/>
      <c r="CH211" s="51"/>
      <c r="CI211" s="51"/>
      <c r="CJ211" s="51"/>
      <c r="CK211" s="51"/>
      <c r="CL211" s="51"/>
    </row>
    <row r="212" spans="1:92" s="50" customFormat="1" ht="13.5" x14ac:dyDescent="0.25">
      <c r="A212" s="3000" t="s">
        <v>2546</v>
      </c>
      <c r="B212" s="4467"/>
      <c r="C212" s="3001"/>
      <c r="D212" s="1484">
        <f>SUM(E212:F212)</f>
        <v>0</v>
      </c>
      <c r="E212" s="439">
        <f t="shared" si="27"/>
        <v>0</v>
      </c>
      <c r="F212" s="4669">
        <f t="shared" si="27"/>
        <v>0</v>
      </c>
      <c r="G212" s="1426"/>
      <c r="H212" s="37"/>
      <c r="I212" s="117"/>
      <c r="J212" s="37"/>
      <c r="K212" s="117"/>
      <c r="L212" s="37"/>
      <c r="M212" s="117"/>
      <c r="N212" s="37"/>
      <c r="O212" s="117"/>
      <c r="P212" s="37"/>
      <c r="Q212" s="117"/>
      <c r="R212" s="37"/>
      <c r="S212" s="117"/>
      <c r="T212" s="37"/>
      <c r="U212" s="117"/>
      <c r="V212" s="37"/>
      <c r="W212" s="118"/>
      <c r="X212" s="37"/>
      <c r="Y212" s="117"/>
      <c r="Z212" s="37"/>
      <c r="AA212" s="117"/>
      <c r="AB212" s="37"/>
      <c r="AC212" s="117"/>
      <c r="AD212" s="37"/>
      <c r="AE212" s="117"/>
      <c r="AF212" s="37"/>
      <c r="AG212" s="117"/>
      <c r="AH212" s="37"/>
      <c r="AI212" s="117"/>
      <c r="AJ212" s="37"/>
      <c r="AK212" s="118"/>
      <c r="AL212" s="37"/>
      <c r="AM212" s="117"/>
      <c r="AN212" s="37"/>
      <c r="AO212" s="117"/>
      <c r="AP212" s="37"/>
      <c r="BT212" s="51"/>
      <c r="BU212" s="51"/>
      <c r="BV212" s="51"/>
      <c r="BW212" s="51"/>
      <c r="BX212" s="51"/>
      <c r="BY212" s="51"/>
      <c r="BZ212" s="51"/>
      <c r="CA212" s="51"/>
      <c r="CB212" s="51"/>
      <c r="CC212" s="51"/>
      <c r="CD212" s="51"/>
      <c r="CE212" s="51"/>
      <c r="CF212" s="51"/>
      <c r="CG212" s="51"/>
      <c r="CH212" s="51"/>
      <c r="CI212" s="51"/>
      <c r="CJ212" s="51"/>
      <c r="CK212" s="51"/>
      <c r="CL212" s="51"/>
    </row>
    <row r="213" spans="1:92" s="50" customFormat="1" ht="14.25" customHeight="1" x14ac:dyDescent="0.25">
      <c r="A213" s="3000" t="s">
        <v>2547</v>
      </c>
      <c r="B213" s="4467"/>
      <c r="C213" s="3001"/>
      <c r="D213" s="1484">
        <f>SUM(E213:F213)</f>
        <v>0</v>
      </c>
      <c r="E213" s="439">
        <f t="shared" si="27"/>
        <v>0</v>
      </c>
      <c r="F213" s="4669">
        <f t="shared" si="27"/>
        <v>0</v>
      </c>
      <c r="G213" s="1426"/>
      <c r="H213" s="37"/>
      <c r="I213" s="117"/>
      <c r="J213" s="37"/>
      <c r="K213" s="117"/>
      <c r="L213" s="37"/>
      <c r="M213" s="117"/>
      <c r="N213" s="37"/>
      <c r="O213" s="117"/>
      <c r="P213" s="37"/>
      <c r="Q213" s="117"/>
      <c r="R213" s="37"/>
      <c r="S213" s="117"/>
      <c r="T213" s="37"/>
      <c r="U213" s="117"/>
      <c r="V213" s="37"/>
      <c r="W213" s="118"/>
      <c r="X213" s="37"/>
      <c r="Y213" s="117"/>
      <c r="Z213" s="37"/>
      <c r="AA213" s="117"/>
      <c r="AB213" s="37"/>
      <c r="AC213" s="117"/>
      <c r="AD213" s="37"/>
      <c r="AE213" s="117"/>
      <c r="AF213" s="37"/>
      <c r="AG213" s="117"/>
      <c r="AH213" s="37"/>
      <c r="AI213" s="117"/>
      <c r="AJ213" s="37"/>
      <c r="AK213" s="118"/>
      <c r="AL213" s="37"/>
      <c r="AM213" s="117"/>
      <c r="AN213" s="37"/>
      <c r="AO213" s="117"/>
      <c r="AP213" s="37"/>
      <c r="BT213" s="51"/>
      <c r="BU213" s="51"/>
      <c r="BV213" s="51"/>
      <c r="BW213" s="51"/>
      <c r="BX213" s="51"/>
      <c r="BY213" s="51"/>
      <c r="BZ213" s="51"/>
      <c r="CA213" s="51"/>
      <c r="CB213" s="51"/>
      <c r="CC213" s="51"/>
      <c r="CD213" s="51"/>
      <c r="CE213" s="51"/>
      <c r="CF213" s="51"/>
      <c r="CG213" s="51"/>
      <c r="CH213" s="51"/>
      <c r="CI213" s="51"/>
      <c r="CJ213" s="51"/>
      <c r="CK213" s="51"/>
      <c r="CL213" s="51"/>
    </row>
    <row r="214" spans="1:92" s="4551" customFormat="1" ht="14.25" customHeight="1" x14ac:dyDescent="0.25">
      <c r="A214" s="4670" t="s">
        <v>2548</v>
      </c>
      <c r="B214" s="4670"/>
      <c r="C214" s="4490"/>
      <c r="D214" s="1639">
        <f>SUM(E214:F214)</f>
        <v>0</v>
      </c>
      <c r="E214" s="1407">
        <f t="shared" si="27"/>
        <v>0</v>
      </c>
      <c r="F214" s="4671">
        <f t="shared" si="27"/>
        <v>0</v>
      </c>
      <c r="G214" s="1431"/>
      <c r="H214" s="83"/>
      <c r="I214" s="1430"/>
      <c r="J214" s="83"/>
      <c r="K214" s="1430"/>
      <c r="L214" s="83"/>
      <c r="M214" s="1430"/>
      <c r="N214" s="83"/>
      <c r="O214" s="1430"/>
      <c r="P214" s="83"/>
      <c r="Q214" s="1430"/>
      <c r="R214" s="83"/>
      <c r="S214" s="1430"/>
      <c r="T214" s="83"/>
      <c r="U214" s="1430"/>
      <c r="V214" s="83"/>
      <c r="W214" s="1243"/>
      <c r="X214" s="83"/>
      <c r="Y214" s="1430"/>
      <c r="Z214" s="83"/>
      <c r="AA214" s="1430"/>
      <c r="AB214" s="83"/>
      <c r="AC214" s="1430"/>
      <c r="AD214" s="83"/>
      <c r="AE214" s="1430"/>
      <c r="AF214" s="83"/>
      <c r="AG214" s="1430"/>
      <c r="AH214" s="83"/>
      <c r="AI214" s="1430"/>
      <c r="AJ214" s="83"/>
      <c r="AK214" s="1243"/>
      <c r="AL214" s="83"/>
      <c r="AM214" s="1430"/>
      <c r="AN214" s="83"/>
      <c r="AO214" s="1430"/>
      <c r="AP214" s="83"/>
      <c r="AQ214" s="50"/>
      <c r="AR214" s="50"/>
      <c r="AS214" s="50"/>
      <c r="AT214" s="50"/>
      <c r="AU214" s="50"/>
      <c r="AV214" s="50"/>
      <c r="BU214" s="4552"/>
      <c r="BV214" s="4552"/>
      <c r="BW214" s="4552"/>
      <c r="BX214" s="4552"/>
      <c r="BY214" s="4552"/>
      <c r="BZ214" s="4552"/>
      <c r="CA214" s="4552"/>
      <c r="CB214" s="4552"/>
      <c r="CC214" s="4552"/>
      <c r="CD214" s="4552"/>
      <c r="CE214" s="4552"/>
      <c r="CF214" s="4552"/>
      <c r="CG214" s="4552"/>
      <c r="CH214" s="4552"/>
      <c r="CI214" s="4552"/>
      <c r="CJ214" s="4552"/>
      <c r="CK214" s="4552"/>
      <c r="CL214" s="4552"/>
      <c r="CM214" s="4552"/>
    </row>
    <row r="215" spans="1:92" s="4551" customFormat="1" ht="14.25" customHeight="1" x14ac:dyDescent="0.25">
      <c r="A215" s="4298" t="s">
        <v>2549</v>
      </c>
      <c r="B215" s="4672"/>
      <c r="C215" s="4672"/>
      <c r="D215" s="4673"/>
      <c r="E215" s="4673"/>
      <c r="F215" s="4673"/>
      <c r="BU215" s="4552"/>
      <c r="BV215" s="4552"/>
      <c r="BW215" s="4552"/>
      <c r="BX215" s="4552"/>
      <c r="BY215" s="4552"/>
      <c r="BZ215" s="4552"/>
      <c r="CA215" s="4552"/>
      <c r="CB215" s="4552"/>
      <c r="CC215" s="4552"/>
      <c r="CD215" s="4552"/>
      <c r="CE215" s="4552"/>
      <c r="CF215" s="4552"/>
      <c r="CG215" s="4552"/>
      <c r="CH215" s="4552"/>
      <c r="CI215" s="4552"/>
      <c r="CJ215" s="4552"/>
      <c r="CK215" s="4552"/>
      <c r="CL215" s="4552"/>
      <c r="CM215" s="4552"/>
    </row>
    <row r="216" spans="1:92" s="50" customFormat="1" ht="26.25" customHeight="1" x14ac:dyDescent="0.25">
      <c r="A216" s="3515" t="s">
        <v>2550</v>
      </c>
      <c r="B216" s="4241"/>
      <c r="C216" s="3516"/>
      <c r="D216" s="3515" t="s">
        <v>2551</v>
      </c>
      <c r="E216" s="4241"/>
      <c r="F216" s="3516"/>
      <c r="G216" s="3316" t="s">
        <v>9</v>
      </c>
      <c r="H216" s="3438"/>
      <c r="I216" s="3438"/>
      <c r="J216" s="3438"/>
      <c r="K216" s="3438"/>
      <c r="L216" s="3438"/>
      <c r="M216" s="3438"/>
      <c r="N216" s="3438"/>
      <c r="O216" s="3438"/>
      <c r="P216" s="3438"/>
      <c r="Q216" s="3438"/>
      <c r="R216" s="3438"/>
      <c r="S216" s="3438"/>
      <c r="T216" s="3438"/>
      <c r="U216" s="3438"/>
      <c r="V216" s="3438"/>
      <c r="W216" s="3438"/>
      <c r="X216" s="3438"/>
      <c r="Y216" s="3438"/>
      <c r="Z216" s="3438"/>
      <c r="AA216" s="3438"/>
      <c r="AB216" s="3438"/>
      <c r="AC216" s="3438"/>
      <c r="AD216" s="3438"/>
      <c r="AE216" s="3438"/>
      <c r="AF216" s="3438"/>
      <c r="AG216" s="3438"/>
      <c r="AH216" s="3438"/>
      <c r="AI216" s="3438"/>
      <c r="AJ216" s="3438"/>
      <c r="AK216" s="3438"/>
      <c r="AL216" s="3438"/>
      <c r="AM216" s="3438"/>
      <c r="AN216" s="3438"/>
      <c r="AO216" s="4674" t="s">
        <v>2414</v>
      </c>
      <c r="AP216" s="4674" t="s">
        <v>2552</v>
      </c>
      <c r="AQ216" s="4277" t="s">
        <v>2553</v>
      </c>
      <c r="AR216" s="4277"/>
      <c r="AS216" s="4674" t="s">
        <v>2554</v>
      </c>
      <c r="AT216" s="4277" t="s">
        <v>2555</v>
      </c>
      <c r="AU216" s="4675" t="s">
        <v>2556</v>
      </c>
      <c r="AV216" s="4674" t="s">
        <v>2330</v>
      </c>
      <c r="AW216" s="4676" t="s">
        <v>2557</v>
      </c>
      <c r="AX216" s="4674" t="s">
        <v>2417</v>
      </c>
      <c r="BV216" s="51"/>
      <c r="BW216" s="51"/>
      <c r="BX216" s="51"/>
      <c r="BY216" s="51"/>
      <c r="BZ216" s="51"/>
      <c r="CA216" s="51"/>
      <c r="CB216" s="51"/>
      <c r="CC216" s="51"/>
      <c r="CD216" s="51"/>
      <c r="CE216" s="51"/>
      <c r="CF216" s="51"/>
      <c r="CG216" s="51"/>
      <c r="CH216" s="51"/>
      <c r="CI216" s="51"/>
      <c r="CJ216" s="51"/>
      <c r="CK216" s="51"/>
      <c r="CL216" s="51"/>
      <c r="CM216" s="51"/>
      <c r="CN216" s="51"/>
    </row>
    <row r="217" spans="1:92" s="50" customFormat="1" ht="14.25" customHeight="1" x14ac:dyDescent="0.25">
      <c r="A217" s="3635"/>
      <c r="B217" s="3650"/>
      <c r="C217" s="3526"/>
      <c r="D217" s="3638"/>
      <c r="E217" s="3651"/>
      <c r="F217" s="3652"/>
      <c r="G217" s="4499" t="s">
        <v>2418</v>
      </c>
      <c r="H217" s="4253"/>
      <c r="I217" s="3951" t="s">
        <v>2132</v>
      </c>
      <c r="J217" s="3555"/>
      <c r="K217" s="3554" t="s">
        <v>2334</v>
      </c>
      <c r="L217" s="3555"/>
      <c r="M217" s="3554" t="s">
        <v>2134</v>
      </c>
      <c r="N217" s="3555"/>
      <c r="O217" s="3554" t="s">
        <v>2135</v>
      </c>
      <c r="P217" s="3555"/>
      <c r="Q217" s="3554" t="s">
        <v>2136</v>
      </c>
      <c r="R217" s="3555"/>
      <c r="S217" s="3554" t="s">
        <v>2137</v>
      </c>
      <c r="T217" s="3555"/>
      <c r="U217" s="3554" t="s">
        <v>2335</v>
      </c>
      <c r="V217" s="3555"/>
      <c r="W217" s="3554" t="s">
        <v>230</v>
      </c>
      <c r="X217" s="4253"/>
      <c r="Y217" s="3554" t="s">
        <v>2063</v>
      </c>
      <c r="Z217" s="4253"/>
      <c r="AA217" s="3554" t="s">
        <v>2541</v>
      </c>
      <c r="AB217" s="4253"/>
      <c r="AC217" s="3554" t="s">
        <v>2542</v>
      </c>
      <c r="AD217" s="4253"/>
      <c r="AE217" s="3554" t="s">
        <v>2543</v>
      </c>
      <c r="AF217" s="4253"/>
      <c r="AG217" s="3554" t="s">
        <v>2544</v>
      </c>
      <c r="AH217" s="4253"/>
      <c r="AI217" s="3554" t="s">
        <v>2340</v>
      </c>
      <c r="AJ217" s="4253"/>
      <c r="AK217" s="3554" t="s">
        <v>2341</v>
      </c>
      <c r="AL217" s="4253"/>
      <c r="AM217" s="3554" t="s">
        <v>483</v>
      </c>
      <c r="AN217" s="4276"/>
      <c r="AO217" s="4674"/>
      <c r="AP217" s="4674"/>
      <c r="AQ217" s="4277" t="s">
        <v>2558</v>
      </c>
      <c r="AR217" s="4277" t="s">
        <v>2559</v>
      </c>
      <c r="AS217" s="4674"/>
      <c r="AT217" s="4277"/>
      <c r="AU217" s="2151"/>
      <c r="AV217" s="4674"/>
      <c r="AW217" s="4677"/>
      <c r="AX217" s="4674"/>
      <c r="BV217" s="51"/>
      <c r="BW217" s="51"/>
      <c r="BX217" s="51"/>
      <c r="BY217" s="51"/>
      <c r="BZ217" s="51"/>
      <c r="CA217" s="51"/>
      <c r="CB217" s="51"/>
      <c r="CC217" s="51"/>
      <c r="CD217" s="51"/>
      <c r="CE217" s="51">
        <v>0</v>
      </c>
      <c r="CF217" s="51">
        <v>0</v>
      </c>
      <c r="CG217" s="51"/>
      <c r="CH217" s="51"/>
      <c r="CI217" s="51"/>
      <c r="CJ217" s="51"/>
      <c r="CK217" s="51"/>
      <c r="CL217" s="51"/>
      <c r="CM217" s="51"/>
      <c r="CN217" s="51"/>
    </row>
    <row r="218" spans="1:92" s="50" customFormat="1" ht="21" customHeight="1" x14ac:dyDescent="0.25">
      <c r="A218" s="3638"/>
      <c r="B218" s="3651"/>
      <c r="C218" s="3652"/>
      <c r="D218" s="4285" t="s">
        <v>33</v>
      </c>
      <c r="E218" s="4285" t="s">
        <v>34</v>
      </c>
      <c r="F218" s="4666" t="s">
        <v>35</v>
      </c>
      <c r="G218" s="3559" t="s">
        <v>34</v>
      </c>
      <c r="H218" s="4311" t="s">
        <v>35</v>
      </c>
      <c r="I218" s="3559" t="s">
        <v>34</v>
      </c>
      <c r="J218" s="4311" t="s">
        <v>35</v>
      </c>
      <c r="K218" s="3559" t="s">
        <v>34</v>
      </c>
      <c r="L218" s="4311" t="s">
        <v>35</v>
      </c>
      <c r="M218" s="3559" t="s">
        <v>34</v>
      </c>
      <c r="N218" s="4311" t="s">
        <v>35</v>
      </c>
      <c r="O218" s="3559" t="s">
        <v>34</v>
      </c>
      <c r="P218" s="4311" t="s">
        <v>35</v>
      </c>
      <c r="Q218" s="3559" t="s">
        <v>34</v>
      </c>
      <c r="R218" s="4311" t="s">
        <v>35</v>
      </c>
      <c r="S218" s="3559" t="s">
        <v>34</v>
      </c>
      <c r="T218" s="4311" t="s">
        <v>35</v>
      </c>
      <c r="U218" s="3559" t="s">
        <v>34</v>
      </c>
      <c r="V218" s="4311" t="s">
        <v>35</v>
      </c>
      <c r="W218" s="3559" t="s">
        <v>34</v>
      </c>
      <c r="X218" s="4311" t="s">
        <v>35</v>
      </c>
      <c r="Y218" s="3559" t="s">
        <v>34</v>
      </c>
      <c r="Z218" s="4311" t="s">
        <v>35</v>
      </c>
      <c r="AA218" s="3559" t="s">
        <v>34</v>
      </c>
      <c r="AB218" s="4311" t="s">
        <v>35</v>
      </c>
      <c r="AC218" s="3559" t="s">
        <v>34</v>
      </c>
      <c r="AD218" s="4311" t="s">
        <v>35</v>
      </c>
      <c r="AE218" s="3559" t="s">
        <v>34</v>
      </c>
      <c r="AF218" s="4311" t="s">
        <v>35</v>
      </c>
      <c r="AG218" s="3559" t="s">
        <v>34</v>
      </c>
      <c r="AH218" s="4311" t="s">
        <v>35</v>
      </c>
      <c r="AI218" s="3559" t="s">
        <v>34</v>
      </c>
      <c r="AJ218" s="4311" t="s">
        <v>35</v>
      </c>
      <c r="AK218" s="3559" t="s">
        <v>34</v>
      </c>
      <c r="AL218" s="4311" t="s">
        <v>35</v>
      </c>
      <c r="AM218" s="3559" t="s">
        <v>34</v>
      </c>
      <c r="AN218" s="4502" t="s">
        <v>35</v>
      </c>
      <c r="AO218" s="4674"/>
      <c r="AP218" s="4674"/>
      <c r="AQ218" s="4277"/>
      <c r="AR218" s="4277"/>
      <c r="AS218" s="4674"/>
      <c r="AT218" s="4277"/>
      <c r="AU218" s="4678"/>
      <c r="AV218" s="4674"/>
      <c r="AW218" s="4679"/>
      <c r="AX218" s="4674"/>
      <c r="BV218" s="51"/>
      <c r="BW218" s="51"/>
      <c r="BX218" s="51"/>
      <c r="BY218" s="51"/>
      <c r="BZ218" s="51"/>
      <c r="CA218" s="51"/>
      <c r="CB218" s="51"/>
      <c r="CC218" s="51"/>
      <c r="CD218" s="51"/>
      <c r="CE218" s="51">
        <v>0</v>
      </c>
      <c r="CF218" s="51">
        <v>0</v>
      </c>
      <c r="CG218" s="51"/>
      <c r="CH218" s="51"/>
      <c r="CI218" s="51"/>
      <c r="CJ218" s="51"/>
      <c r="CK218" s="51"/>
      <c r="CL218" s="51"/>
      <c r="CM218" s="51"/>
      <c r="CN218" s="51"/>
    </row>
    <row r="219" spans="1:92" s="50" customFormat="1" ht="14.25" customHeight="1" x14ac:dyDescent="0.25">
      <c r="A219" s="3517" t="s">
        <v>2560</v>
      </c>
      <c r="B219" s="4680" t="s">
        <v>2561</v>
      </c>
      <c r="C219" s="4681"/>
      <c r="D219" s="4682">
        <f t="shared" ref="D219:D263" si="28">SUM(E219+F219)</f>
        <v>0</v>
      </c>
      <c r="E219" s="4683">
        <f t="shared" ref="E219:F234" si="29">SUM(G219+I219+K219+M219+O219+Q219+S219+U219+W219+Y219+AA219+AC219+AE219+AG219+AI219+AK219+AM219)</f>
        <v>0</v>
      </c>
      <c r="F219" s="4684">
        <f t="shared" si="29"/>
        <v>0</v>
      </c>
      <c r="G219" s="4685"/>
      <c r="H219" s="4686"/>
      <c r="I219" s="4687"/>
      <c r="J219" s="4686"/>
      <c r="K219" s="4687"/>
      <c r="L219" s="4686"/>
      <c r="M219" s="4687"/>
      <c r="N219" s="4686"/>
      <c r="O219" s="4687"/>
      <c r="P219" s="4686"/>
      <c r="Q219" s="4687"/>
      <c r="R219" s="4686"/>
      <c r="S219" s="4687"/>
      <c r="T219" s="4686"/>
      <c r="U219" s="4687"/>
      <c r="V219" s="4688"/>
      <c r="W219" s="4687"/>
      <c r="X219" s="4688"/>
      <c r="Y219" s="4687"/>
      <c r="Z219" s="4688"/>
      <c r="AA219" s="4687"/>
      <c r="AB219" s="4688"/>
      <c r="AC219" s="4687"/>
      <c r="AD219" s="4688"/>
      <c r="AE219" s="4687"/>
      <c r="AF219" s="4688"/>
      <c r="AG219" s="4687"/>
      <c r="AH219" s="4688"/>
      <c r="AI219" s="4687"/>
      <c r="AJ219" s="4688"/>
      <c r="AK219" s="4687"/>
      <c r="AL219" s="4688"/>
      <c r="AM219" s="4687"/>
      <c r="AN219" s="4688"/>
      <c r="AO219" s="4689"/>
      <c r="AP219" s="4690"/>
      <c r="AQ219" s="4691"/>
      <c r="AR219" s="4692"/>
      <c r="AS219" s="4693"/>
      <c r="AT219" s="4687"/>
      <c r="AU219" s="4687"/>
      <c r="AV219" s="4694"/>
      <c r="AW219" s="4694"/>
      <c r="AX219" s="4688"/>
      <c r="BV219" s="51"/>
      <c r="BW219" s="51"/>
      <c r="BX219" s="51"/>
      <c r="BY219" s="51"/>
      <c r="BZ219" s="51"/>
      <c r="CA219" s="51"/>
      <c r="CB219" s="51"/>
      <c r="CC219" s="51"/>
      <c r="CD219" s="51"/>
      <c r="CE219" s="51">
        <v>0</v>
      </c>
      <c r="CF219" s="51">
        <v>0</v>
      </c>
      <c r="CG219" s="51"/>
      <c r="CH219" s="51"/>
      <c r="CI219" s="51"/>
      <c r="CJ219" s="51"/>
      <c r="CK219" s="51"/>
      <c r="CL219" s="51"/>
      <c r="CM219" s="51"/>
      <c r="CN219" s="51"/>
    </row>
    <row r="220" spans="1:92" s="50" customFormat="1" ht="14.25" customHeight="1" x14ac:dyDescent="0.25">
      <c r="A220" s="4695"/>
      <c r="B220" s="4696" t="s">
        <v>2562</v>
      </c>
      <c r="C220" s="4697"/>
      <c r="D220" s="4698">
        <f>SUM(E220+F220)</f>
        <v>0</v>
      </c>
      <c r="E220" s="4699">
        <f t="shared" si="29"/>
        <v>0</v>
      </c>
      <c r="F220" s="4700">
        <f t="shared" si="29"/>
        <v>0</v>
      </c>
      <c r="G220" s="4701"/>
      <c r="H220" s="4702"/>
      <c r="I220" s="4703"/>
      <c r="J220" s="4702"/>
      <c r="K220" s="4703"/>
      <c r="L220" s="4702"/>
      <c r="M220" s="4703"/>
      <c r="N220" s="4702"/>
      <c r="O220" s="4703"/>
      <c r="P220" s="4702"/>
      <c r="Q220" s="4703"/>
      <c r="R220" s="4702"/>
      <c r="S220" s="4703"/>
      <c r="T220" s="4702"/>
      <c r="U220" s="4703"/>
      <c r="V220" s="89"/>
      <c r="W220" s="4703"/>
      <c r="X220" s="89"/>
      <c r="Y220" s="4703"/>
      <c r="Z220" s="89"/>
      <c r="AA220" s="4703"/>
      <c r="AB220" s="89"/>
      <c r="AC220" s="4703"/>
      <c r="AD220" s="89"/>
      <c r="AE220" s="4703"/>
      <c r="AF220" s="89"/>
      <c r="AG220" s="4703"/>
      <c r="AH220" s="89"/>
      <c r="AI220" s="4703"/>
      <c r="AJ220" s="89"/>
      <c r="AK220" s="4703"/>
      <c r="AL220" s="89"/>
      <c r="AM220" s="4703"/>
      <c r="AN220" s="89"/>
      <c r="AO220" s="4704"/>
      <c r="AP220" s="4705"/>
      <c r="AQ220" s="4691"/>
      <c r="AR220" s="4692"/>
      <c r="AS220" s="4693"/>
      <c r="AT220" s="4703"/>
      <c r="AU220" s="4703"/>
      <c r="AV220" s="4706"/>
      <c r="AW220" s="4706"/>
      <c r="AX220" s="89"/>
      <c r="BV220" s="51"/>
      <c r="BW220" s="51"/>
      <c r="BX220" s="51"/>
      <c r="BY220" s="51"/>
      <c r="BZ220" s="51"/>
      <c r="CA220" s="51"/>
      <c r="CB220" s="51"/>
      <c r="CC220" s="51"/>
      <c r="CD220" s="51"/>
      <c r="CE220" s="51">
        <v>0</v>
      </c>
      <c r="CF220" s="51">
        <v>0</v>
      </c>
      <c r="CG220" s="51"/>
      <c r="CH220" s="51"/>
      <c r="CI220" s="51"/>
      <c r="CJ220" s="51"/>
      <c r="CK220" s="51"/>
      <c r="CL220" s="51"/>
      <c r="CM220" s="51"/>
      <c r="CN220" s="51"/>
    </row>
    <row r="221" spans="1:92" s="50" customFormat="1" ht="14.25" customHeight="1" x14ac:dyDescent="0.25">
      <c r="A221" s="3596" t="s">
        <v>2563</v>
      </c>
      <c r="B221" s="4707" t="s">
        <v>2564</v>
      </c>
      <c r="C221" s="4708"/>
      <c r="D221" s="4578">
        <f t="shared" si="28"/>
        <v>0</v>
      </c>
      <c r="E221" s="1858">
        <f t="shared" si="29"/>
        <v>0</v>
      </c>
      <c r="F221" s="1766">
        <f t="shared" si="29"/>
        <v>0</v>
      </c>
      <c r="G221" s="4709"/>
      <c r="H221" s="4710"/>
      <c r="I221" s="4711"/>
      <c r="J221" s="4710"/>
      <c r="K221" s="4711"/>
      <c r="L221" s="4710"/>
      <c r="M221" s="4711"/>
      <c r="N221" s="4710"/>
      <c r="O221" s="4711"/>
      <c r="P221" s="4710"/>
      <c r="Q221" s="4711"/>
      <c r="R221" s="4710"/>
      <c r="S221" s="4711"/>
      <c r="T221" s="4710"/>
      <c r="U221" s="4711"/>
      <c r="V221" s="120"/>
      <c r="W221" s="4711"/>
      <c r="X221" s="120"/>
      <c r="Y221" s="4711"/>
      <c r="Z221" s="120"/>
      <c r="AA221" s="4711"/>
      <c r="AB221" s="120"/>
      <c r="AC221" s="4711"/>
      <c r="AD221" s="120"/>
      <c r="AE221" s="4711"/>
      <c r="AF221" s="120"/>
      <c r="AG221" s="4711"/>
      <c r="AH221" s="120"/>
      <c r="AI221" s="4711"/>
      <c r="AJ221" s="120"/>
      <c r="AK221" s="4711"/>
      <c r="AL221" s="120"/>
      <c r="AM221" s="4711"/>
      <c r="AN221" s="120"/>
      <c r="AO221" s="4712"/>
      <c r="AP221" s="4713"/>
      <c r="AQ221" s="4709"/>
      <c r="AR221" s="4710"/>
      <c r="AS221" s="4687"/>
      <c r="AT221" s="4711"/>
      <c r="AU221" s="4711"/>
      <c r="AV221" s="4714"/>
      <c r="AW221" s="4714"/>
      <c r="AX221" s="4710"/>
      <c r="BV221" s="51"/>
      <c r="BW221" s="51"/>
      <c r="BX221" s="51"/>
      <c r="BY221" s="51"/>
      <c r="BZ221" s="51"/>
      <c r="CA221" s="51"/>
      <c r="CB221" s="51"/>
      <c r="CC221" s="51"/>
      <c r="CD221" s="51"/>
      <c r="CE221" s="51">
        <v>0</v>
      </c>
      <c r="CF221" s="51">
        <v>0</v>
      </c>
      <c r="CG221" s="51"/>
      <c r="CH221" s="51"/>
      <c r="CI221" s="51"/>
      <c r="CJ221" s="51"/>
      <c r="CK221" s="51"/>
      <c r="CL221" s="51"/>
      <c r="CM221" s="51"/>
      <c r="CN221" s="51"/>
    </row>
    <row r="222" spans="1:92" s="50" customFormat="1" ht="15" customHeight="1" x14ac:dyDescent="0.25">
      <c r="A222" s="3599"/>
      <c r="B222" s="4511" t="s">
        <v>2565</v>
      </c>
      <c r="C222" s="4513"/>
      <c r="D222" s="4564">
        <f t="shared" si="28"/>
        <v>0</v>
      </c>
      <c r="E222" s="1485">
        <f t="shared" si="29"/>
        <v>0</v>
      </c>
      <c r="F222" s="2860">
        <f t="shared" si="29"/>
        <v>0</v>
      </c>
      <c r="G222" s="1660"/>
      <c r="H222" s="1661"/>
      <c r="I222" s="1663"/>
      <c r="J222" s="1661"/>
      <c r="K222" s="1663"/>
      <c r="L222" s="1661"/>
      <c r="M222" s="1663"/>
      <c r="N222" s="1661"/>
      <c r="O222" s="1663"/>
      <c r="P222" s="1661"/>
      <c r="Q222" s="1663"/>
      <c r="R222" s="1661"/>
      <c r="S222" s="1663"/>
      <c r="T222" s="1661"/>
      <c r="U222" s="1663"/>
      <c r="V222" s="41"/>
      <c r="W222" s="1663"/>
      <c r="X222" s="41"/>
      <c r="Y222" s="1663"/>
      <c r="Z222" s="41"/>
      <c r="AA222" s="1663"/>
      <c r="AB222" s="41"/>
      <c r="AC222" s="1663"/>
      <c r="AD222" s="41"/>
      <c r="AE222" s="1663"/>
      <c r="AF222" s="41"/>
      <c r="AG222" s="1663"/>
      <c r="AH222" s="41"/>
      <c r="AI222" s="1663"/>
      <c r="AJ222" s="41"/>
      <c r="AK222" s="1663"/>
      <c r="AL222" s="41"/>
      <c r="AM222" s="1663"/>
      <c r="AN222" s="41"/>
      <c r="AO222" s="4715"/>
      <c r="AP222" s="4716"/>
      <c r="AQ222" s="4691"/>
      <c r="AR222" s="4692"/>
      <c r="AS222" s="4711"/>
      <c r="AT222" s="1663"/>
      <c r="AU222" s="1663"/>
      <c r="AV222" s="4717"/>
      <c r="AW222" s="4717"/>
      <c r="AX222" s="1661"/>
      <c r="BV222" s="51"/>
      <c r="BW222" s="51"/>
      <c r="BX222" s="51"/>
      <c r="BY222" s="51"/>
      <c r="BZ222" s="51"/>
      <c r="CA222" s="51"/>
      <c r="CB222" s="51"/>
      <c r="CC222" s="51"/>
      <c r="CD222" s="51"/>
      <c r="CE222" s="51">
        <v>0</v>
      </c>
      <c r="CF222" s="51">
        <v>0</v>
      </c>
      <c r="CG222" s="51"/>
      <c r="CH222" s="51"/>
      <c r="CI222" s="51"/>
      <c r="CJ222" s="51"/>
      <c r="CK222" s="51"/>
      <c r="CL222" s="51"/>
      <c r="CM222" s="51"/>
      <c r="CN222" s="51"/>
    </row>
    <row r="223" spans="1:92" s="50" customFormat="1" ht="14.25" customHeight="1" x14ac:dyDescent="0.25">
      <c r="A223" s="3599"/>
      <c r="B223" s="4511" t="s">
        <v>2566</v>
      </c>
      <c r="C223" s="4513"/>
      <c r="D223" s="4564">
        <f t="shared" si="28"/>
        <v>0</v>
      </c>
      <c r="E223" s="1485">
        <f t="shared" si="29"/>
        <v>0</v>
      </c>
      <c r="F223" s="2860">
        <f t="shared" si="29"/>
        <v>0</v>
      </c>
      <c r="G223" s="1660"/>
      <c r="H223" s="1661"/>
      <c r="I223" s="1663"/>
      <c r="J223" s="1661"/>
      <c r="K223" s="1663"/>
      <c r="L223" s="1661"/>
      <c r="M223" s="1663"/>
      <c r="N223" s="1661"/>
      <c r="O223" s="1663"/>
      <c r="P223" s="1661"/>
      <c r="Q223" s="1663"/>
      <c r="R223" s="1661"/>
      <c r="S223" s="1663"/>
      <c r="T223" s="1661"/>
      <c r="U223" s="1663"/>
      <c r="V223" s="41"/>
      <c r="W223" s="1663"/>
      <c r="X223" s="41"/>
      <c r="Y223" s="1663"/>
      <c r="Z223" s="41"/>
      <c r="AA223" s="1663"/>
      <c r="AB223" s="41"/>
      <c r="AC223" s="1663"/>
      <c r="AD223" s="41"/>
      <c r="AE223" s="1663"/>
      <c r="AF223" s="41"/>
      <c r="AG223" s="1663"/>
      <c r="AH223" s="41"/>
      <c r="AI223" s="1663"/>
      <c r="AJ223" s="41"/>
      <c r="AK223" s="1663"/>
      <c r="AL223" s="41"/>
      <c r="AM223" s="1663"/>
      <c r="AN223" s="41"/>
      <c r="AO223" s="4715"/>
      <c r="AP223" s="4716"/>
      <c r="AQ223" s="4691"/>
      <c r="AR223" s="4692"/>
      <c r="AS223" s="4693"/>
      <c r="AT223" s="1663"/>
      <c r="AU223" s="1663"/>
      <c r="AV223" s="4717"/>
      <c r="AW223" s="4717"/>
      <c r="AX223" s="1661"/>
      <c r="BV223" s="51"/>
      <c r="BW223" s="51"/>
      <c r="BX223" s="51"/>
      <c r="BY223" s="51"/>
      <c r="BZ223" s="51"/>
      <c r="CA223" s="51"/>
      <c r="CB223" s="51"/>
      <c r="CC223" s="51"/>
      <c r="CD223" s="51"/>
      <c r="CE223" s="51">
        <v>0</v>
      </c>
      <c r="CF223" s="51">
        <v>0</v>
      </c>
      <c r="CG223" s="51"/>
      <c r="CH223" s="51"/>
      <c r="CI223" s="51"/>
      <c r="CJ223" s="51"/>
      <c r="CK223" s="51"/>
      <c r="CL223" s="51"/>
      <c r="CM223" s="51"/>
      <c r="CN223" s="51"/>
    </row>
    <row r="224" spans="1:92" s="50" customFormat="1" ht="14.25" customHeight="1" x14ac:dyDescent="0.25">
      <c r="A224" s="3599"/>
      <c r="B224" s="4511" t="s">
        <v>2567</v>
      </c>
      <c r="C224" s="4513"/>
      <c r="D224" s="4564">
        <f t="shared" si="28"/>
        <v>0</v>
      </c>
      <c r="E224" s="1485">
        <f t="shared" si="29"/>
        <v>0</v>
      </c>
      <c r="F224" s="2860">
        <f t="shared" si="29"/>
        <v>0</v>
      </c>
      <c r="G224" s="4718"/>
      <c r="H224" s="4719"/>
      <c r="I224" s="4720"/>
      <c r="J224" s="4719"/>
      <c r="K224" s="4720"/>
      <c r="L224" s="4719"/>
      <c r="M224" s="4720"/>
      <c r="N224" s="4719"/>
      <c r="O224" s="4720"/>
      <c r="P224" s="4719"/>
      <c r="Q224" s="4720"/>
      <c r="R224" s="4719"/>
      <c r="S224" s="4720"/>
      <c r="T224" s="4719"/>
      <c r="U224" s="4720"/>
      <c r="V224" s="65"/>
      <c r="W224" s="4720"/>
      <c r="X224" s="65"/>
      <c r="Y224" s="4720"/>
      <c r="Z224" s="65"/>
      <c r="AA224" s="4720"/>
      <c r="AB224" s="65"/>
      <c r="AC224" s="4720"/>
      <c r="AD224" s="65"/>
      <c r="AE224" s="4720"/>
      <c r="AF224" s="65"/>
      <c r="AG224" s="4720"/>
      <c r="AH224" s="65"/>
      <c r="AI224" s="4720"/>
      <c r="AJ224" s="65"/>
      <c r="AK224" s="4720"/>
      <c r="AL224" s="65"/>
      <c r="AM224" s="4720"/>
      <c r="AN224" s="65"/>
      <c r="AO224" s="4721"/>
      <c r="AP224" s="4722"/>
      <c r="AQ224" s="4723"/>
      <c r="AR224" s="4724"/>
      <c r="AS224" s="4725"/>
      <c r="AT224" s="4720"/>
      <c r="AU224" s="4720"/>
      <c r="AV224" s="4726"/>
      <c r="AW224" s="4726"/>
      <c r="AX224" s="4719"/>
      <c r="BV224" s="51"/>
      <c r="BW224" s="51"/>
      <c r="BX224" s="51"/>
      <c r="BY224" s="51"/>
      <c r="BZ224" s="51"/>
      <c r="CA224" s="51"/>
      <c r="CB224" s="51"/>
      <c r="CC224" s="51"/>
      <c r="CD224" s="51"/>
      <c r="CE224" s="51"/>
      <c r="CF224" s="51"/>
      <c r="CG224" s="51"/>
      <c r="CH224" s="51"/>
      <c r="CI224" s="51"/>
      <c r="CJ224" s="51"/>
      <c r="CK224" s="51"/>
      <c r="CL224" s="51"/>
      <c r="CM224" s="51"/>
      <c r="CN224" s="51"/>
    </row>
    <row r="225" spans="1:92" s="50" customFormat="1" ht="14.25" customHeight="1" x14ac:dyDescent="0.25">
      <c r="A225" s="3599"/>
      <c r="B225" s="4511" t="s">
        <v>2568</v>
      </c>
      <c r="C225" s="4513"/>
      <c r="D225" s="4564">
        <f t="shared" si="28"/>
        <v>0</v>
      </c>
      <c r="E225" s="1485">
        <f t="shared" si="29"/>
        <v>0</v>
      </c>
      <c r="F225" s="2860">
        <f t="shared" si="29"/>
        <v>0</v>
      </c>
      <c r="G225" s="4718"/>
      <c r="H225" s="4719"/>
      <c r="I225" s="4720"/>
      <c r="J225" s="4719"/>
      <c r="K225" s="4720"/>
      <c r="L225" s="4719"/>
      <c r="M225" s="4720"/>
      <c r="N225" s="4719"/>
      <c r="O225" s="4720"/>
      <c r="P225" s="4719"/>
      <c r="Q225" s="4720"/>
      <c r="R225" s="4719"/>
      <c r="S225" s="4720"/>
      <c r="T225" s="4719"/>
      <c r="U225" s="4720"/>
      <c r="V225" s="65"/>
      <c r="W225" s="4720"/>
      <c r="X225" s="65"/>
      <c r="Y225" s="4720"/>
      <c r="Z225" s="65"/>
      <c r="AA225" s="4720"/>
      <c r="AB225" s="65"/>
      <c r="AC225" s="4720"/>
      <c r="AD225" s="65"/>
      <c r="AE225" s="4720"/>
      <c r="AF225" s="65"/>
      <c r="AG225" s="4720"/>
      <c r="AH225" s="65"/>
      <c r="AI225" s="4720"/>
      <c r="AJ225" s="65"/>
      <c r="AK225" s="4720"/>
      <c r="AL225" s="65"/>
      <c r="AM225" s="4720"/>
      <c r="AN225" s="65"/>
      <c r="AO225" s="4721"/>
      <c r="AP225" s="4722"/>
      <c r="AQ225" s="4723"/>
      <c r="AR225" s="4724"/>
      <c r="AS225" s="4725"/>
      <c r="AT225" s="4720"/>
      <c r="AU225" s="4720"/>
      <c r="AV225" s="4726"/>
      <c r="AW225" s="4726"/>
      <c r="AX225" s="4719"/>
      <c r="BV225" s="51"/>
      <c r="BW225" s="51"/>
      <c r="BX225" s="51"/>
      <c r="BY225" s="51"/>
      <c r="BZ225" s="51"/>
      <c r="CA225" s="51"/>
      <c r="CB225" s="51"/>
      <c r="CC225" s="51"/>
      <c r="CD225" s="51"/>
      <c r="CE225" s="51"/>
      <c r="CF225" s="51"/>
      <c r="CG225" s="51"/>
      <c r="CH225" s="51"/>
      <c r="CI225" s="51"/>
      <c r="CJ225" s="51"/>
      <c r="CK225" s="51"/>
      <c r="CL225" s="51"/>
      <c r="CM225" s="51"/>
      <c r="CN225" s="51"/>
    </row>
    <row r="226" spans="1:92" s="50" customFormat="1" ht="14.25" customHeight="1" x14ac:dyDescent="0.25">
      <c r="A226" s="3531"/>
      <c r="B226" s="4523" t="s">
        <v>2569</v>
      </c>
      <c r="C226" s="4525"/>
      <c r="D226" s="3166">
        <f t="shared" si="28"/>
        <v>0</v>
      </c>
      <c r="E226" s="1491">
        <f>SUM(I226+K226+M226+O226+Q226+S226+U226+W226+Y226+AA226+AC226+AE226+AG226+AI226+AK226+AM226)</f>
        <v>0</v>
      </c>
      <c r="F226" s="4727">
        <f>SUM(J226+L226+N226+P226+R226+T226+V226+X226+Z226+AB226+AD226+AF226+AH226+AJ226+AL226+AN226)</f>
        <v>0</v>
      </c>
      <c r="G226" s="4728"/>
      <c r="H226" s="4728"/>
      <c r="I226" s="4703"/>
      <c r="J226" s="4702"/>
      <c r="K226" s="4703"/>
      <c r="L226" s="4702"/>
      <c r="M226" s="4703"/>
      <c r="N226" s="4702"/>
      <c r="O226" s="4703"/>
      <c r="P226" s="4702"/>
      <c r="Q226" s="4703"/>
      <c r="R226" s="4702"/>
      <c r="S226" s="4703"/>
      <c r="T226" s="4702"/>
      <c r="U226" s="4703"/>
      <c r="V226" s="89"/>
      <c r="W226" s="4703"/>
      <c r="X226" s="89"/>
      <c r="Y226" s="4703"/>
      <c r="Z226" s="89"/>
      <c r="AA226" s="4703"/>
      <c r="AB226" s="89"/>
      <c r="AC226" s="4703"/>
      <c r="AD226" s="89"/>
      <c r="AE226" s="4703"/>
      <c r="AF226" s="89"/>
      <c r="AG226" s="4703"/>
      <c r="AH226" s="89"/>
      <c r="AI226" s="4703"/>
      <c r="AJ226" s="89"/>
      <c r="AK226" s="4703"/>
      <c r="AL226" s="89"/>
      <c r="AM226" s="4703"/>
      <c r="AN226" s="89"/>
      <c r="AO226" s="4704"/>
      <c r="AP226" s="4705"/>
      <c r="AQ226" s="4729"/>
      <c r="AR226" s="4730"/>
      <c r="AS226" s="4731"/>
      <c r="AT226" s="4703"/>
      <c r="AU226" s="4703"/>
      <c r="AV226" s="4706"/>
      <c r="AW226" s="4706"/>
      <c r="AX226" s="4702"/>
      <c r="BV226" s="51"/>
      <c r="BW226" s="51"/>
      <c r="BX226" s="51"/>
      <c r="BY226" s="51"/>
      <c r="BZ226" s="51"/>
      <c r="CA226" s="51"/>
      <c r="CB226" s="51"/>
      <c r="CC226" s="51"/>
      <c r="CD226" s="51"/>
      <c r="CE226" s="51">
        <v>0</v>
      </c>
      <c r="CF226" s="51">
        <v>0</v>
      </c>
      <c r="CG226" s="51"/>
      <c r="CH226" s="51"/>
      <c r="CI226" s="51"/>
      <c r="CJ226" s="51"/>
      <c r="CK226" s="51"/>
      <c r="CL226" s="51"/>
      <c r="CM226" s="51"/>
      <c r="CN226" s="51"/>
    </row>
    <row r="227" spans="1:92" s="50" customFormat="1" ht="14.25" customHeight="1" x14ac:dyDescent="0.25">
      <c r="A227" s="3596" t="s">
        <v>2399</v>
      </c>
      <c r="B227" s="4641" t="s">
        <v>2564</v>
      </c>
      <c r="C227" s="4643"/>
      <c r="D227" s="4558">
        <f t="shared" si="28"/>
        <v>0</v>
      </c>
      <c r="E227" s="1481">
        <f t="shared" si="29"/>
        <v>0</v>
      </c>
      <c r="F227" s="4732">
        <f t="shared" si="29"/>
        <v>0</v>
      </c>
      <c r="G227" s="4685"/>
      <c r="H227" s="4686"/>
      <c r="I227" s="4687"/>
      <c r="J227" s="4686"/>
      <c r="K227" s="4687"/>
      <c r="L227" s="4686"/>
      <c r="M227" s="4687"/>
      <c r="N227" s="4686"/>
      <c r="O227" s="4687"/>
      <c r="P227" s="4686"/>
      <c r="Q227" s="4687"/>
      <c r="R227" s="4686"/>
      <c r="S227" s="4687"/>
      <c r="T227" s="4686"/>
      <c r="U227" s="4687"/>
      <c r="V227" s="4688"/>
      <c r="W227" s="4687"/>
      <c r="X227" s="4688"/>
      <c r="Y227" s="4687"/>
      <c r="Z227" s="4688"/>
      <c r="AA227" s="4687"/>
      <c r="AB227" s="4688"/>
      <c r="AC227" s="4687"/>
      <c r="AD227" s="4688"/>
      <c r="AE227" s="4687"/>
      <c r="AF227" s="4688"/>
      <c r="AG227" s="4687"/>
      <c r="AH227" s="4688"/>
      <c r="AI227" s="4687"/>
      <c r="AJ227" s="4688"/>
      <c r="AK227" s="4687"/>
      <c r="AL227" s="4688"/>
      <c r="AM227" s="4687"/>
      <c r="AN227" s="4688"/>
      <c r="AO227" s="4712"/>
      <c r="AP227" s="4713"/>
      <c r="AQ227" s="4685"/>
      <c r="AR227" s="4710"/>
      <c r="AS227" s="4687"/>
      <c r="AT227" s="4711"/>
      <c r="AU227" s="4711"/>
      <c r="AV227" s="4714"/>
      <c r="AW227" s="4714"/>
      <c r="AX227" s="4710"/>
      <c r="BV227" s="51"/>
      <c r="BW227" s="51"/>
      <c r="BX227" s="51"/>
      <c r="BY227" s="51"/>
      <c r="BZ227" s="51"/>
      <c r="CA227" s="51"/>
      <c r="CB227" s="51"/>
      <c r="CC227" s="51"/>
      <c r="CD227" s="51"/>
      <c r="CE227" s="51">
        <v>0</v>
      </c>
      <c r="CF227" s="51">
        <v>0</v>
      </c>
      <c r="CG227" s="51"/>
      <c r="CH227" s="51"/>
      <c r="CI227" s="51"/>
      <c r="CJ227" s="51"/>
      <c r="CK227" s="51"/>
      <c r="CL227" s="51"/>
      <c r="CM227" s="51"/>
      <c r="CN227" s="51"/>
    </row>
    <row r="228" spans="1:92" s="50" customFormat="1" ht="15" customHeight="1" x14ac:dyDescent="0.25">
      <c r="A228" s="3599"/>
      <c r="B228" s="4511" t="s">
        <v>2565</v>
      </c>
      <c r="C228" s="4513"/>
      <c r="D228" s="4564">
        <f t="shared" si="28"/>
        <v>0</v>
      </c>
      <c r="E228" s="1485">
        <f t="shared" si="29"/>
        <v>0</v>
      </c>
      <c r="F228" s="2860">
        <f t="shared" si="29"/>
        <v>0</v>
      </c>
      <c r="G228" s="1660"/>
      <c r="H228" s="1661"/>
      <c r="I228" s="1663"/>
      <c r="J228" s="1661"/>
      <c r="K228" s="1663"/>
      <c r="L228" s="1661"/>
      <c r="M228" s="1663"/>
      <c r="N228" s="1661"/>
      <c r="O228" s="1663"/>
      <c r="P228" s="1661"/>
      <c r="Q228" s="1663"/>
      <c r="R228" s="1661"/>
      <c r="S228" s="1663"/>
      <c r="T228" s="1661"/>
      <c r="U228" s="1663"/>
      <c r="V228" s="41"/>
      <c r="W228" s="1663"/>
      <c r="X228" s="41"/>
      <c r="Y228" s="1663"/>
      <c r="Z228" s="41"/>
      <c r="AA228" s="1663"/>
      <c r="AB228" s="41"/>
      <c r="AC228" s="1663"/>
      <c r="AD228" s="41"/>
      <c r="AE228" s="1663"/>
      <c r="AF228" s="41"/>
      <c r="AG228" s="1663"/>
      <c r="AH228" s="41"/>
      <c r="AI228" s="1663"/>
      <c r="AJ228" s="41"/>
      <c r="AK228" s="1663"/>
      <c r="AL228" s="41"/>
      <c r="AM228" s="1663"/>
      <c r="AN228" s="41"/>
      <c r="AO228" s="4715"/>
      <c r="AP228" s="4716"/>
      <c r="AQ228" s="4691"/>
      <c r="AR228" s="4692"/>
      <c r="AS228" s="4711"/>
      <c r="AT228" s="1663"/>
      <c r="AU228" s="1663"/>
      <c r="AV228" s="4717"/>
      <c r="AW228" s="4717"/>
      <c r="AX228" s="1661"/>
      <c r="BV228" s="51"/>
      <c r="BW228" s="51"/>
      <c r="BX228" s="51"/>
      <c r="BY228" s="51"/>
      <c r="BZ228" s="51"/>
      <c r="CA228" s="51"/>
      <c r="CB228" s="51"/>
      <c r="CC228" s="51"/>
      <c r="CD228" s="51"/>
      <c r="CE228" s="51">
        <v>0</v>
      </c>
      <c r="CF228" s="51">
        <v>0</v>
      </c>
      <c r="CG228" s="51"/>
      <c r="CH228" s="51"/>
      <c r="CI228" s="51"/>
      <c r="CJ228" s="51"/>
      <c r="CK228" s="51"/>
      <c r="CL228" s="51"/>
      <c r="CM228" s="51"/>
      <c r="CN228" s="51"/>
    </row>
    <row r="229" spans="1:92" s="50" customFormat="1" ht="14.25" customHeight="1" x14ac:dyDescent="0.25">
      <c r="A229" s="3599"/>
      <c r="B229" s="3000" t="s">
        <v>2566</v>
      </c>
      <c r="C229" s="3001"/>
      <c r="D229" s="4564">
        <f t="shared" si="28"/>
        <v>0</v>
      </c>
      <c r="E229" s="1485">
        <f t="shared" si="29"/>
        <v>0</v>
      </c>
      <c r="F229" s="2860">
        <f t="shared" si="29"/>
        <v>0</v>
      </c>
      <c r="G229" s="1660"/>
      <c r="H229" s="1661"/>
      <c r="I229" s="1663"/>
      <c r="J229" s="1661"/>
      <c r="K229" s="1663"/>
      <c r="L229" s="1661"/>
      <c r="M229" s="1663"/>
      <c r="N229" s="1661"/>
      <c r="O229" s="1663"/>
      <c r="P229" s="1661"/>
      <c r="Q229" s="1663"/>
      <c r="R229" s="1661"/>
      <c r="S229" s="1663"/>
      <c r="T229" s="1661"/>
      <c r="U229" s="1663"/>
      <c r="V229" s="41"/>
      <c r="W229" s="1663"/>
      <c r="X229" s="41"/>
      <c r="Y229" s="1663"/>
      <c r="Z229" s="41"/>
      <c r="AA229" s="1663"/>
      <c r="AB229" s="41"/>
      <c r="AC229" s="1663"/>
      <c r="AD229" s="41"/>
      <c r="AE229" s="1663"/>
      <c r="AF229" s="41"/>
      <c r="AG229" s="1663"/>
      <c r="AH229" s="41"/>
      <c r="AI229" s="1663"/>
      <c r="AJ229" s="41"/>
      <c r="AK229" s="1663"/>
      <c r="AL229" s="41"/>
      <c r="AM229" s="1663"/>
      <c r="AN229" s="41"/>
      <c r="AO229" s="4715"/>
      <c r="AP229" s="4716"/>
      <c r="AQ229" s="4691"/>
      <c r="AR229" s="4692"/>
      <c r="AS229" s="4733"/>
      <c r="AT229" s="1663"/>
      <c r="AU229" s="1663"/>
      <c r="AV229" s="4717"/>
      <c r="AW229" s="4717"/>
      <c r="AX229" s="1661"/>
      <c r="BV229" s="51"/>
      <c r="BW229" s="51"/>
      <c r="BX229" s="51"/>
      <c r="BY229" s="51"/>
      <c r="BZ229" s="51"/>
      <c r="CA229" s="51"/>
      <c r="CB229" s="51"/>
      <c r="CC229" s="51"/>
      <c r="CD229" s="51"/>
      <c r="CE229" s="51">
        <v>0</v>
      </c>
      <c r="CF229" s="51">
        <v>0</v>
      </c>
      <c r="CG229" s="51"/>
      <c r="CH229" s="51"/>
      <c r="CI229" s="51"/>
      <c r="CJ229" s="51"/>
      <c r="CK229" s="51"/>
      <c r="CL229" s="51"/>
      <c r="CM229" s="51"/>
      <c r="CN229" s="51"/>
    </row>
    <row r="230" spans="1:92" s="50" customFormat="1" ht="14.25" customHeight="1" x14ac:dyDescent="0.25">
      <c r="A230" s="3599"/>
      <c r="B230" s="3005" t="s">
        <v>2567</v>
      </c>
      <c r="C230" s="3006"/>
      <c r="D230" s="4564">
        <f t="shared" si="28"/>
        <v>0</v>
      </c>
      <c r="E230" s="1485">
        <f t="shared" si="29"/>
        <v>0</v>
      </c>
      <c r="F230" s="2860">
        <f t="shared" si="29"/>
        <v>0</v>
      </c>
      <c r="G230" s="4718"/>
      <c r="H230" s="4719"/>
      <c r="I230" s="4720"/>
      <c r="J230" s="4719"/>
      <c r="K230" s="4720"/>
      <c r="L230" s="4719"/>
      <c r="M230" s="4720"/>
      <c r="N230" s="4719"/>
      <c r="O230" s="4720"/>
      <c r="P230" s="4719"/>
      <c r="Q230" s="4720"/>
      <c r="R230" s="4719"/>
      <c r="S230" s="4720"/>
      <c r="T230" s="4719"/>
      <c r="U230" s="4720"/>
      <c r="V230" s="65"/>
      <c r="W230" s="4720"/>
      <c r="X230" s="65"/>
      <c r="Y230" s="4720"/>
      <c r="Z230" s="65"/>
      <c r="AA230" s="4720"/>
      <c r="AB230" s="65"/>
      <c r="AC230" s="4720"/>
      <c r="AD230" s="65"/>
      <c r="AE230" s="4720"/>
      <c r="AF230" s="65"/>
      <c r="AG230" s="4720"/>
      <c r="AH230" s="65"/>
      <c r="AI230" s="4720"/>
      <c r="AJ230" s="65"/>
      <c r="AK230" s="4720"/>
      <c r="AL230" s="65"/>
      <c r="AM230" s="4720"/>
      <c r="AN230" s="65"/>
      <c r="AO230" s="4721"/>
      <c r="AP230" s="4722"/>
      <c r="AQ230" s="4691"/>
      <c r="AR230" s="4692"/>
      <c r="AS230" s="4733"/>
      <c r="AT230" s="4720"/>
      <c r="AU230" s="4720"/>
      <c r="AV230" s="4726"/>
      <c r="AW230" s="4726"/>
      <c r="AX230" s="4719"/>
      <c r="BV230" s="51"/>
      <c r="BW230" s="51"/>
      <c r="BX230" s="51"/>
      <c r="BY230" s="51"/>
      <c r="BZ230" s="51"/>
      <c r="CA230" s="51"/>
      <c r="CB230" s="51"/>
      <c r="CC230" s="51"/>
      <c r="CD230" s="51"/>
      <c r="CE230" s="51"/>
      <c r="CF230" s="51"/>
      <c r="CG230" s="51"/>
      <c r="CH230" s="51"/>
      <c r="CI230" s="51"/>
      <c r="CJ230" s="51"/>
      <c r="CK230" s="51"/>
      <c r="CL230" s="51"/>
      <c r="CM230" s="51"/>
      <c r="CN230" s="51"/>
    </row>
    <row r="231" spans="1:92" s="50" customFormat="1" ht="14.25" customHeight="1" x14ac:dyDescent="0.25">
      <c r="A231" s="3599"/>
      <c r="B231" s="4511" t="s">
        <v>2568</v>
      </c>
      <c r="C231" s="4513"/>
      <c r="D231" s="4564">
        <f t="shared" si="28"/>
        <v>0</v>
      </c>
      <c r="E231" s="1485">
        <f t="shared" si="29"/>
        <v>0</v>
      </c>
      <c r="F231" s="2860">
        <f t="shared" si="29"/>
        <v>0</v>
      </c>
      <c r="G231" s="4718"/>
      <c r="H231" s="4719"/>
      <c r="I231" s="4720"/>
      <c r="J231" s="4719"/>
      <c r="K231" s="4720"/>
      <c r="L231" s="4719"/>
      <c r="M231" s="4720"/>
      <c r="N231" s="4719"/>
      <c r="O231" s="4720"/>
      <c r="P231" s="4719"/>
      <c r="Q231" s="4720"/>
      <c r="R231" s="4719"/>
      <c r="S231" s="4720"/>
      <c r="T231" s="4719"/>
      <c r="U231" s="4720"/>
      <c r="V231" s="65"/>
      <c r="W231" s="4720"/>
      <c r="X231" s="65"/>
      <c r="Y231" s="4720"/>
      <c r="Z231" s="65"/>
      <c r="AA231" s="4720"/>
      <c r="AB231" s="65"/>
      <c r="AC231" s="4720"/>
      <c r="AD231" s="65"/>
      <c r="AE231" s="4720"/>
      <c r="AF231" s="65"/>
      <c r="AG231" s="4720"/>
      <c r="AH231" s="65"/>
      <c r="AI231" s="4720"/>
      <c r="AJ231" s="65"/>
      <c r="AK231" s="4720"/>
      <c r="AL231" s="65"/>
      <c r="AM231" s="4720"/>
      <c r="AN231" s="65"/>
      <c r="AO231" s="4721"/>
      <c r="AP231" s="4722"/>
      <c r="AQ231" s="4723"/>
      <c r="AR231" s="4724"/>
      <c r="AS231" s="4725"/>
      <c r="AT231" s="4720"/>
      <c r="AU231" s="4720"/>
      <c r="AV231" s="4726"/>
      <c r="AW231" s="4726"/>
      <c r="AX231" s="4719"/>
      <c r="BV231" s="51"/>
      <c r="BW231" s="51"/>
      <c r="BX231" s="51"/>
      <c r="BY231" s="51"/>
      <c r="BZ231" s="51"/>
      <c r="CA231" s="51"/>
      <c r="CB231" s="51"/>
      <c r="CC231" s="51"/>
      <c r="CD231" s="51"/>
      <c r="CE231" s="51"/>
      <c r="CF231" s="51"/>
      <c r="CG231" s="51"/>
      <c r="CH231" s="51"/>
      <c r="CI231" s="51"/>
      <c r="CJ231" s="51"/>
      <c r="CK231" s="51"/>
      <c r="CL231" s="51"/>
      <c r="CM231" s="51"/>
      <c r="CN231" s="51"/>
    </row>
    <row r="232" spans="1:92" s="50" customFormat="1" ht="14.25" customHeight="1" x14ac:dyDescent="0.25">
      <c r="A232" s="3531"/>
      <c r="B232" s="4734" t="s">
        <v>2569</v>
      </c>
      <c r="C232" s="4735"/>
      <c r="D232" s="3166">
        <f t="shared" si="28"/>
        <v>0</v>
      </c>
      <c r="E232" s="1491">
        <f>SUM(I232+K232+M232+O232+Q232+S232+U232+W232+Y232+AA232+AC232+AE232+AG232+AI232+AK232+AM232)</f>
        <v>0</v>
      </c>
      <c r="F232" s="4727">
        <f>SUM(J232+L232+N232+P232+R232+T232+V232+X232+Z232+AB232+AD232+AF232+AH232+AJ232+AL232+AN232)</f>
        <v>0</v>
      </c>
      <c r="G232" s="4728"/>
      <c r="H232" s="4728"/>
      <c r="I232" s="4703"/>
      <c r="J232" s="4702"/>
      <c r="K232" s="4703"/>
      <c r="L232" s="4702"/>
      <c r="M232" s="4703"/>
      <c r="N232" s="4702"/>
      <c r="O232" s="4703"/>
      <c r="P232" s="4702"/>
      <c r="Q232" s="4703"/>
      <c r="R232" s="4702"/>
      <c r="S232" s="4703"/>
      <c r="T232" s="4702"/>
      <c r="U232" s="4703"/>
      <c r="V232" s="89"/>
      <c r="W232" s="4703"/>
      <c r="X232" s="89"/>
      <c r="Y232" s="4703"/>
      <c r="Z232" s="89"/>
      <c r="AA232" s="4703"/>
      <c r="AB232" s="89"/>
      <c r="AC232" s="4703"/>
      <c r="AD232" s="89"/>
      <c r="AE232" s="4703"/>
      <c r="AF232" s="89"/>
      <c r="AG232" s="4703"/>
      <c r="AH232" s="89"/>
      <c r="AI232" s="4703"/>
      <c r="AJ232" s="89"/>
      <c r="AK232" s="4703"/>
      <c r="AL232" s="89"/>
      <c r="AM232" s="4703"/>
      <c r="AN232" s="89"/>
      <c r="AO232" s="4704"/>
      <c r="AP232" s="4705"/>
      <c r="AQ232" s="4729"/>
      <c r="AR232" s="4730"/>
      <c r="AS232" s="4731"/>
      <c r="AT232" s="4703"/>
      <c r="AU232" s="4703"/>
      <c r="AV232" s="4706"/>
      <c r="AW232" s="4706"/>
      <c r="AX232" s="4702"/>
      <c r="BV232" s="51"/>
      <c r="BW232" s="51"/>
      <c r="BX232" s="51"/>
      <c r="BY232" s="51"/>
      <c r="BZ232" s="51"/>
      <c r="CA232" s="51"/>
      <c r="CB232" s="51"/>
      <c r="CC232" s="51"/>
      <c r="CD232" s="51"/>
      <c r="CE232" s="51">
        <v>0</v>
      </c>
      <c r="CF232" s="51">
        <v>0</v>
      </c>
      <c r="CG232" s="51"/>
      <c r="CH232" s="51"/>
      <c r="CI232" s="51"/>
      <c r="CJ232" s="51"/>
      <c r="CK232" s="51"/>
      <c r="CL232" s="51"/>
      <c r="CM232" s="51"/>
      <c r="CN232" s="51"/>
    </row>
    <row r="233" spans="1:92" s="50" customFormat="1" ht="15" customHeight="1" x14ac:dyDescent="0.25">
      <c r="A233" s="3596" t="s">
        <v>2394</v>
      </c>
      <c r="B233" s="4641" t="s">
        <v>2564</v>
      </c>
      <c r="C233" s="4643"/>
      <c r="D233" s="4558">
        <f t="shared" si="28"/>
        <v>0</v>
      </c>
      <c r="E233" s="1481">
        <f t="shared" si="29"/>
        <v>0</v>
      </c>
      <c r="F233" s="4732">
        <f t="shared" si="29"/>
        <v>0</v>
      </c>
      <c r="G233" s="4685"/>
      <c r="H233" s="4686"/>
      <c r="I233" s="4687"/>
      <c r="J233" s="4686"/>
      <c r="K233" s="4687"/>
      <c r="L233" s="4686"/>
      <c r="M233" s="4687"/>
      <c r="N233" s="4686"/>
      <c r="O233" s="4687"/>
      <c r="P233" s="4686"/>
      <c r="Q233" s="4687"/>
      <c r="R233" s="4686"/>
      <c r="S233" s="4687"/>
      <c r="T233" s="4686"/>
      <c r="U233" s="4687"/>
      <c r="V233" s="4688"/>
      <c r="W233" s="4687"/>
      <c r="X233" s="4688"/>
      <c r="Y233" s="4687"/>
      <c r="Z233" s="4688"/>
      <c r="AA233" s="4687"/>
      <c r="AB233" s="4688"/>
      <c r="AC233" s="4687"/>
      <c r="AD233" s="4688"/>
      <c r="AE233" s="4687"/>
      <c r="AF233" s="4688"/>
      <c r="AG233" s="4687"/>
      <c r="AH233" s="4688"/>
      <c r="AI233" s="4687"/>
      <c r="AJ233" s="4688"/>
      <c r="AK233" s="4687"/>
      <c r="AL233" s="4688"/>
      <c r="AM233" s="4687"/>
      <c r="AN233" s="4688"/>
      <c r="AO233" s="4712"/>
      <c r="AP233" s="4713"/>
      <c r="AQ233" s="4685"/>
      <c r="AR233" s="4710"/>
      <c r="AS233" s="4687"/>
      <c r="AT233" s="4711"/>
      <c r="AU233" s="4711"/>
      <c r="AV233" s="4714"/>
      <c r="AW233" s="4714"/>
      <c r="AX233" s="4710"/>
      <c r="BV233" s="51"/>
      <c r="BW233" s="51"/>
      <c r="BX233" s="51"/>
      <c r="BY233" s="51"/>
      <c r="BZ233" s="51"/>
      <c r="CA233" s="51"/>
      <c r="CB233" s="51"/>
      <c r="CC233" s="51"/>
      <c r="CD233" s="51"/>
      <c r="CE233" s="51">
        <v>0</v>
      </c>
      <c r="CF233" s="51">
        <v>0</v>
      </c>
      <c r="CG233" s="51"/>
      <c r="CH233" s="51"/>
      <c r="CI233" s="51"/>
      <c r="CJ233" s="51"/>
      <c r="CK233" s="51"/>
      <c r="CL233" s="51"/>
      <c r="CM233" s="51"/>
      <c r="CN233" s="51"/>
    </row>
    <row r="234" spans="1:92" s="50" customFormat="1" ht="14.25" customHeight="1" x14ac:dyDescent="0.25">
      <c r="A234" s="3599"/>
      <c r="B234" s="4511" t="s">
        <v>2565</v>
      </c>
      <c r="C234" s="4513"/>
      <c r="D234" s="4564">
        <f t="shared" si="28"/>
        <v>0</v>
      </c>
      <c r="E234" s="1485">
        <f t="shared" si="29"/>
        <v>0</v>
      </c>
      <c r="F234" s="2860">
        <f t="shared" si="29"/>
        <v>0</v>
      </c>
      <c r="G234" s="1660"/>
      <c r="H234" s="1661"/>
      <c r="I234" s="1663"/>
      <c r="J234" s="1661"/>
      <c r="K234" s="1663"/>
      <c r="L234" s="1661"/>
      <c r="M234" s="1663"/>
      <c r="N234" s="1661"/>
      <c r="O234" s="1663"/>
      <c r="P234" s="1661"/>
      <c r="Q234" s="1663"/>
      <c r="R234" s="1661"/>
      <c r="S234" s="1663"/>
      <c r="T234" s="1661"/>
      <c r="U234" s="1663"/>
      <c r="V234" s="41"/>
      <c r="W234" s="1663"/>
      <c r="X234" s="41"/>
      <c r="Y234" s="1663"/>
      <c r="Z234" s="41"/>
      <c r="AA234" s="1663"/>
      <c r="AB234" s="41"/>
      <c r="AC234" s="1663"/>
      <c r="AD234" s="41"/>
      <c r="AE234" s="1663"/>
      <c r="AF234" s="41"/>
      <c r="AG234" s="1663"/>
      <c r="AH234" s="41"/>
      <c r="AI234" s="1663"/>
      <c r="AJ234" s="41"/>
      <c r="AK234" s="1663"/>
      <c r="AL234" s="41"/>
      <c r="AM234" s="1663"/>
      <c r="AN234" s="41"/>
      <c r="AO234" s="4715"/>
      <c r="AP234" s="4716"/>
      <c r="AQ234" s="4691"/>
      <c r="AR234" s="4692"/>
      <c r="AS234" s="4711"/>
      <c r="AT234" s="1663"/>
      <c r="AU234" s="1663"/>
      <c r="AV234" s="4717"/>
      <c r="AW234" s="4717"/>
      <c r="AX234" s="1661"/>
      <c r="BV234" s="51"/>
      <c r="BW234" s="51"/>
      <c r="BX234" s="51"/>
      <c r="BY234" s="51"/>
      <c r="BZ234" s="51"/>
      <c r="CA234" s="51"/>
      <c r="CB234" s="51"/>
      <c r="CC234" s="51"/>
      <c r="CD234" s="51"/>
      <c r="CE234" s="51">
        <v>0</v>
      </c>
      <c r="CF234" s="51">
        <v>0</v>
      </c>
      <c r="CG234" s="51"/>
      <c r="CH234" s="51"/>
      <c r="CI234" s="51"/>
      <c r="CJ234" s="51"/>
      <c r="CK234" s="51"/>
      <c r="CL234" s="51"/>
      <c r="CM234" s="51"/>
      <c r="CN234" s="51"/>
    </row>
    <row r="235" spans="1:92" s="50" customFormat="1" ht="14.25" customHeight="1" x14ac:dyDescent="0.25">
      <c r="A235" s="3599"/>
      <c r="B235" s="3000" t="s">
        <v>2566</v>
      </c>
      <c r="C235" s="3001"/>
      <c r="D235" s="4564">
        <f t="shared" si="28"/>
        <v>0</v>
      </c>
      <c r="E235" s="1485">
        <f t="shared" ref="E235:F262" si="30">SUM(G235+I235+K235+M235+O235+Q235+S235+U235+W235+Y235+AA235+AC235+AE235+AG235+AI235+AK235+AM235)</f>
        <v>0</v>
      </c>
      <c r="F235" s="2860">
        <f t="shared" si="30"/>
        <v>0</v>
      </c>
      <c r="G235" s="1660"/>
      <c r="H235" s="1661"/>
      <c r="I235" s="1663"/>
      <c r="J235" s="1661"/>
      <c r="K235" s="1663"/>
      <c r="L235" s="1661"/>
      <c r="M235" s="1663"/>
      <c r="N235" s="1661"/>
      <c r="O235" s="1663"/>
      <c r="P235" s="1661"/>
      <c r="Q235" s="1663"/>
      <c r="R235" s="1661"/>
      <c r="S235" s="1663"/>
      <c r="T235" s="1661"/>
      <c r="U235" s="1663"/>
      <c r="V235" s="41"/>
      <c r="W235" s="1663"/>
      <c r="X235" s="41"/>
      <c r="Y235" s="1663"/>
      <c r="Z235" s="41"/>
      <c r="AA235" s="1663"/>
      <c r="AB235" s="41"/>
      <c r="AC235" s="1663"/>
      <c r="AD235" s="41"/>
      <c r="AE235" s="1663"/>
      <c r="AF235" s="41"/>
      <c r="AG235" s="1663"/>
      <c r="AH235" s="41"/>
      <c r="AI235" s="1663"/>
      <c r="AJ235" s="41"/>
      <c r="AK235" s="1663"/>
      <c r="AL235" s="41"/>
      <c r="AM235" s="1663"/>
      <c r="AN235" s="41"/>
      <c r="AO235" s="4715"/>
      <c r="AP235" s="4716"/>
      <c r="AQ235" s="4691"/>
      <c r="AR235" s="4692"/>
      <c r="AS235" s="4733"/>
      <c r="AT235" s="1663"/>
      <c r="AU235" s="1663"/>
      <c r="AV235" s="4717"/>
      <c r="AW235" s="4717"/>
      <c r="AX235" s="1661"/>
      <c r="BV235" s="51"/>
      <c r="BW235" s="51"/>
      <c r="BX235" s="51"/>
      <c r="BY235" s="51"/>
      <c r="BZ235" s="51"/>
      <c r="CA235" s="51"/>
      <c r="CB235" s="51"/>
      <c r="CC235" s="51"/>
      <c r="CD235" s="51"/>
      <c r="CE235" s="51">
        <v>0</v>
      </c>
      <c r="CF235" s="51">
        <v>0</v>
      </c>
      <c r="CG235" s="51"/>
      <c r="CH235" s="51"/>
      <c r="CI235" s="51"/>
      <c r="CJ235" s="51"/>
      <c r="CK235" s="51"/>
      <c r="CL235" s="51"/>
      <c r="CM235" s="51"/>
      <c r="CN235" s="51"/>
    </row>
    <row r="236" spans="1:92" s="50" customFormat="1" ht="15" customHeight="1" x14ac:dyDescent="0.25">
      <c r="A236" s="3599"/>
      <c r="B236" s="3005" t="s">
        <v>2567</v>
      </c>
      <c r="C236" s="3006"/>
      <c r="D236" s="4564">
        <f t="shared" si="28"/>
        <v>0</v>
      </c>
      <c r="E236" s="1485">
        <f t="shared" si="30"/>
        <v>0</v>
      </c>
      <c r="F236" s="2860">
        <f t="shared" si="30"/>
        <v>0</v>
      </c>
      <c r="G236" s="4718"/>
      <c r="H236" s="4719"/>
      <c r="I236" s="4720"/>
      <c r="J236" s="4719"/>
      <c r="K236" s="4720"/>
      <c r="L236" s="4719"/>
      <c r="M236" s="4720"/>
      <c r="N236" s="4719"/>
      <c r="O236" s="4720"/>
      <c r="P236" s="4719"/>
      <c r="Q236" s="4720"/>
      <c r="R236" s="4719"/>
      <c r="S236" s="4720"/>
      <c r="T236" s="4719"/>
      <c r="U236" s="4720"/>
      <c r="V236" s="65"/>
      <c r="W236" s="4720"/>
      <c r="X236" s="65"/>
      <c r="Y236" s="4720"/>
      <c r="Z236" s="65"/>
      <c r="AA236" s="4720"/>
      <c r="AB236" s="65"/>
      <c r="AC236" s="4720"/>
      <c r="AD236" s="65"/>
      <c r="AE236" s="4720"/>
      <c r="AF236" s="65"/>
      <c r="AG236" s="4720"/>
      <c r="AH236" s="65"/>
      <c r="AI236" s="4720"/>
      <c r="AJ236" s="65"/>
      <c r="AK236" s="4720"/>
      <c r="AL236" s="65"/>
      <c r="AM236" s="4720"/>
      <c r="AN236" s="65"/>
      <c r="AO236" s="4721"/>
      <c r="AP236" s="4722"/>
      <c r="AQ236" s="4691"/>
      <c r="AR236" s="4692"/>
      <c r="AS236" s="4733"/>
      <c r="AT236" s="4720"/>
      <c r="AU236" s="4720"/>
      <c r="AV236" s="4726"/>
      <c r="AW236" s="4726"/>
      <c r="AX236" s="4719"/>
      <c r="BV236" s="51"/>
      <c r="BW236" s="51"/>
      <c r="BX236" s="51"/>
      <c r="BY236" s="51"/>
      <c r="BZ236" s="51"/>
      <c r="CA236" s="51"/>
      <c r="CB236" s="51"/>
      <c r="CC236" s="51"/>
      <c r="CD236" s="51"/>
      <c r="CE236" s="51"/>
      <c r="CF236" s="51"/>
      <c r="CG236" s="51"/>
      <c r="CH236" s="51"/>
      <c r="CI236" s="51"/>
      <c r="CJ236" s="51"/>
      <c r="CK236" s="51"/>
      <c r="CL236" s="51"/>
      <c r="CM236" s="51"/>
      <c r="CN236" s="51"/>
    </row>
    <row r="237" spans="1:92" s="50" customFormat="1" ht="15" customHeight="1" x14ac:dyDescent="0.25">
      <c r="A237" s="3599"/>
      <c r="B237" s="4511" t="s">
        <v>2568</v>
      </c>
      <c r="C237" s="4513"/>
      <c r="D237" s="4564">
        <f t="shared" si="28"/>
        <v>0</v>
      </c>
      <c r="E237" s="1485">
        <f t="shared" si="30"/>
        <v>0</v>
      </c>
      <c r="F237" s="2860">
        <f t="shared" si="30"/>
        <v>0</v>
      </c>
      <c r="G237" s="4718"/>
      <c r="H237" s="4719"/>
      <c r="I237" s="4720"/>
      <c r="J237" s="4719"/>
      <c r="K237" s="4720"/>
      <c r="L237" s="4719"/>
      <c r="M237" s="4720"/>
      <c r="N237" s="4719"/>
      <c r="O237" s="4720"/>
      <c r="P237" s="4719"/>
      <c r="Q237" s="4720"/>
      <c r="R237" s="4719"/>
      <c r="S237" s="4720"/>
      <c r="T237" s="4719"/>
      <c r="U237" s="4720"/>
      <c r="V237" s="65"/>
      <c r="W237" s="4720"/>
      <c r="X237" s="65"/>
      <c r="Y237" s="4720"/>
      <c r="Z237" s="65"/>
      <c r="AA237" s="4720"/>
      <c r="AB237" s="65"/>
      <c r="AC237" s="4720"/>
      <c r="AD237" s="65"/>
      <c r="AE237" s="4720"/>
      <c r="AF237" s="65"/>
      <c r="AG237" s="4720"/>
      <c r="AH237" s="65"/>
      <c r="AI237" s="4720"/>
      <c r="AJ237" s="65"/>
      <c r="AK237" s="4720"/>
      <c r="AL237" s="65"/>
      <c r="AM237" s="4720"/>
      <c r="AN237" s="65"/>
      <c r="AO237" s="4721"/>
      <c r="AP237" s="4722"/>
      <c r="AQ237" s="4723"/>
      <c r="AR237" s="4724"/>
      <c r="AS237" s="4725"/>
      <c r="AT237" s="4720"/>
      <c r="AU237" s="4720"/>
      <c r="AV237" s="4726"/>
      <c r="AW237" s="4726"/>
      <c r="AX237" s="4719"/>
      <c r="BV237" s="51"/>
      <c r="BW237" s="51"/>
      <c r="BX237" s="51"/>
      <c r="BY237" s="51"/>
      <c r="BZ237" s="51"/>
      <c r="CA237" s="51"/>
      <c r="CB237" s="51"/>
      <c r="CC237" s="51"/>
      <c r="CD237" s="51"/>
      <c r="CE237" s="51"/>
      <c r="CF237" s="51"/>
      <c r="CG237" s="51"/>
      <c r="CH237" s="51"/>
      <c r="CI237" s="51"/>
      <c r="CJ237" s="51"/>
      <c r="CK237" s="51"/>
      <c r="CL237" s="51"/>
      <c r="CM237" s="51"/>
      <c r="CN237" s="51"/>
    </row>
    <row r="238" spans="1:92" s="50" customFormat="1" ht="14.25" customHeight="1" x14ac:dyDescent="0.25">
      <c r="A238" s="3531"/>
      <c r="B238" s="4734" t="s">
        <v>2569</v>
      </c>
      <c r="C238" s="4735"/>
      <c r="D238" s="3166">
        <f t="shared" si="28"/>
        <v>0</v>
      </c>
      <c r="E238" s="1491">
        <f>SUM(I238+K238+M238+O238+Q238+S238+U238+W238+Y238+AA238+AC238+AE238+AG238+AI238+AK238+AM238)</f>
        <v>0</v>
      </c>
      <c r="F238" s="4727">
        <f>SUM(J238+L238+N238+P238+R238+T238+V238+X238+Z238+AB238+AD238+AF238+AH238+AJ238+AL238+AN238)</f>
        <v>0</v>
      </c>
      <c r="G238" s="4728"/>
      <c r="H238" s="4728"/>
      <c r="I238" s="4703"/>
      <c r="J238" s="4702"/>
      <c r="K238" s="4703"/>
      <c r="L238" s="4702"/>
      <c r="M238" s="4703"/>
      <c r="N238" s="4702"/>
      <c r="O238" s="4703"/>
      <c r="P238" s="4702"/>
      <c r="Q238" s="4703"/>
      <c r="R238" s="4702"/>
      <c r="S238" s="4703"/>
      <c r="T238" s="4702"/>
      <c r="U238" s="4703"/>
      <c r="V238" s="89"/>
      <c r="W238" s="4703"/>
      <c r="X238" s="89"/>
      <c r="Y238" s="4703"/>
      <c r="Z238" s="89"/>
      <c r="AA238" s="4703"/>
      <c r="AB238" s="89"/>
      <c r="AC238" s="4703"/>
      <c r="AD238" s="89"/>
      <c r="AE238" s="4703"/>
      <c r="AF238" s="89"/>
      <c r="AG238" s="4703"/>
      <c r="AH238" s="89"/>
      <c r="AI238" s="4703"/>
      <c r="AJ238" s="89"/>
      <c r="AK238" s="4703"/>
      <c r="AL238" s="89"/>
      <c r="AM238" s="4703"/>
      <c r="AN238" s="89"/>
      <c r="AO238" s="4704"/>
      <c r="AP238" s="4705"/>
      <c r="AQ238" s="4729"/>
      <c r="AR238" s="4730"/>
      <c r="AS238" s="4731"/>
      <c r="AT238" s="4703"/>
      <c r="AU238" s="4703"/>
      <c r="AV238" s="4706"/>
      <c r="AW238" s="4706"/>
      <c r="AX238" s="4702"/>
      <c r="BV238" s="51"/>
      <c r="BW238" s="51"/>
      <c r="BX238" s="51"/>
      <c r="BY238" s="51"/>
      <c r="BZ238" s="51"/>
      <c r="CA238" s="51"/>
      <c r="CB238" s="51"/>
      <c r="CC238" s="51"/>
      <c r="CD238" s="51"/>
      <c r="CE238" s="51">
        <v>0</v>
      </c>
      <c r="CF238" s="51">
        <v>0</v>
      </c>
      <c r="CG238" s="51"/>
      <c r="CH238" s="51"/>
      <c r="CI238" s="51"/>
      <c r="CJ238" s="51"/>
      <c r="CK238" s="51"/>
      <c r="CL238" s="51"/>
      <c r="CM238" s="51"/>
      <c r="CN238" s="51"/>
    </row>
    <row r="239" spans="1:92" s="50" customFormat="1" ht="15" customHeight="1" x14ac:dyDescent="0.25">
      <c r="A239" s="3596" t="s">
        <v>2570</v>
      </c>
      <c r="B239" s="4641" t="s">
        <v>2564</v>
      </c>
      <c r="C239" s="4643"/>
      <c r="D239" s="4558">
        <f>SUM(E239+F239)</f>
        <v>0</v>
      </c>
      <c r="E239" s="1481">
        <f t="shared" si="30"/>
        <v>0</v>
      </c>
      <c r="F239" s="4732">
        <f t="shared" si="30"/>
        <v>0</v>
      </c>
      <c r="G239" s="4685"/>
      <c r="H239" s="4686"/>
      <c r="I239" s="4687"/>
      <c r="J239" s="4686"/>
      <c r="K239" s="4687"/>
      <c r="L239" s="4686"/>
      <c r="M239" s="4687"/>
      <c r="N239" s="4686"/>
      <c r="O239" s="4687"/>
      <c r="P239" s="4686"/>
      <c r="Q239" s="4687"/>
      <c r="R239" s="4686"/>
      <c r="S239" s="4687"/>
      <c r="T239" s="4686"/>
      <c r="U239" s="4687"/>
      <c r="V239" s="4686"/>
      <c r="W239" s="4687"/>
      <c r="X239" s="4686"/>
      <c r="Y239" s="4687"/>
      <c r="Z239" s="4686"/>
      <c r="AA239" s="4687"/>
      <c r="AB239" s="4686"/>
      <c r="AC239" s="4687"/>
      <c r="AD239" s="4686"/>
      <c r="AE239" s="4687"/>
      <c r="AF239" s="4686"/>
      <c r="AG239" s="4687"/>
      <c r="AH239" s="4686"/>
      <c r="AI239" s="4687"/>
      <c r="AJ239" s="4686"/>
      <c r="AK239" s="4687"/>
      <c r="AL239" s="4686"/>
      <c r="AM239" s="4687"/>
      <c r="AN239" s="4686"/>
      <c r="AO239" s="4689"/>
      <c r="AP239" s="4736"/>
      <c r="AQ239" s="4685"/>
      <c r="AR239" s="4710"/>
      <c r="AS239" s="4687"/>
      <c r="AT239" s="4711"/>
      <c r="AU239" s="4711"/>
      <c r="AV239" s="4714"/>
      <c r="AW239" s="4714"/>
      <c r="AX239" s="4710"/>
      <c r="BV239" s="51"/>
      <c r="BW239" s="51"/>
      <c r="BX239" s="51"/>
      <c r="BY239" s="51"/>
      <c r="BZ239" s="51"/>
      <c r="CA239" s="51"/>
      <c r="CB239" s="51"/>
      <c r="CC239" s="51"/>
      <c r="CD239" s="51"/>
      <c r="CE239" s="51">
        <v>0</v>
      </c>
      <c r="CF239" s="51">
        <v>0</v>
      </c>
      <c r="CG239" s="51"/>
      <c r="CH239" s="51"/>
      <c r="CI239" s="51"/>
      <c r="CJ239" s="51"/>
      <c r="CK239" s="51"/>
      <c r="CL239" s="51"/>
      <c r="CM239" s="51"/>
      <c r="CN239" s="51"/>
    </row>
    <row r="240" spans="1:92" s="50" customFormat="1" ht="15" customHeight="1" x14ac:dyDescent="0.25">
      <c r="A240" s="3599"/>
      <c r="B240" s="4511" t="s">
        <v>2565</v>
      </c>
      <c r="C240" s="4513"/>
      <c r="D240" s="4564">
        <f t="shared" si="28"/>
        <v>0</v>
      </c>
      <c r="E240" s="1485">
        <f t="shared" si="30"/>
        <v>0</v>
      </c>
      <c r="F240" s="2860">
        <f t="shared" si="30"/>
        <v>0</v>
      </c>
      <c r="G240" s="1660"/>
      <c r="H240" s="1661"/>
      <c r="I240" s="1663"/>
      <c r="J240" s="1661"/>
      <c r="K240" s="1663"/>
      <c r="L240" s="1661"/>
      <c r="M240" s="1663"/>
      <c r="N240" s="1661"/>
      <c r="O240" s="1663"/>
      <c r="P240" s="1661"/>
      <c r="Q240" s="1663"/>
      <c r="R240" s="1661"/>
      <c r="S240" s="1663"/>
      <c r="T240" s="1661"/>
      <c r="U240" s="1663"/>
      <c r="V240" s="1661"/>
      <c r="W240" s="1663"/>
      <c r="X240" s="1661"/>
      <c r="Y240" s="1663"/>
      <c r="Z240" s="1661"/>
      <c r="AA240" s="1663"/>
      <c r="AB240" s="1661"/>
      <c r="AC240" s="1663"/>
      <c r="AD240" s="1661"/>
      <c r="AE240" s="1663"/>
      <c r="AF240" s="1661"/>
      <c r="AG240" s="1663"/>
      <c r="AH240" s="1661"/>
      <c r="AI240" s="1663"/>
      <c r="AJ240" s="1661"/>
      <c r="AK240" s="1663"/>
      <c r="AL240" s="1661"/>
      <c r="AM240" s="1663"/>
      <c r="AN240" s="1661"/>
      <c r="AO240" s="4715"/>
      <c r="AP240" s="4737"/>
      <c r="AQ240" s="4691"/>
      <c r="AR240" s="4692"/>
      <c r="AS240" s="4711"/>
      <c r="AT240" s="1663"/>
      <c r="AU240" s="1663"/>
      <c r="AV240" s="4717"/>
      <c r="AW240" s="4717"/>
      <c r="AX240" s="1661"/>
      <c r="BV240" s="51"/>
      <c r="BW240" s="51"/>
      <c r="BX240" s="51"/>
      <c r="BY240" s="51"/>
      <c r="BZ240" s="51"/>
      <c r="CA240" s="51"/>
      <c r="CB240" s="51"/>
      <c r="CC240" s="51"/>
      <c r="CD240" s="51"/>
      <c r="CE240" s="51">
        <v>0</v>
      </c>
      <c r="CF240" s="51">
        <v>0</v>
      </c>
      <c r="CG240" s="51"/>
      <c r="CH240" s="51"/>
      <c r="CI240" s="51"/>
      <c r="CJ240" s="51"/>
      <c r="CK240" s="51"/>
      <c r="CL240" s="51"/>
      <c r="CM240" s="51"/>
      <c r="CN240" s="51"/>
    </row>
    <row r="241" spans="1:116" s="50" customFormat="1" ht="14.25" customHeight="1" x14ac:dyDescent="0.25">
      <c r="A241" s="3599"/>
      <c r="B241" s="3000" t="s">
        <v>2566</v>
      </c>
      <c r="C241" s="3001"/>
      <c r="D241" s="4564">
        <f t="shared" si="28"/>
        <v>0</v>
      </c>
      <c r="E241" s="1485">
        <f t="shared" si="30"/>
        <v>0</v>
      </c>
      <c r="F241" s="2860">
        <f t="shared" si="30"/>
        <v>0</v>
      </c>
      <c r="G241" s="1660"/>
      <c r="H241" s="1661"/>
      <c r="I241" s="1663"/>
      <c r="J241" s="1661"/>
      <c r="K241" s="1663"/>
      <c r="L241" s="1661"/>
      <c r="M241" s="1663"/>
      <c r="N241" s="1661"/>
      <c r="O241" s="1663"/>
      <c r="P241" s="1661"/>
      <c r="Q241" s="1663"/>
      <c r="R241" s="1661"/>
      <c r="S241" s="1663"/>
      <c r="T241" s="1661"/>
      <c r="U241" s="1663"/>
      <c r="V241" s="1661"/>
      <c r="W241" s="1663"/>
      <c r="X241" s="1661"/>
      <c r="Y241" s="1663"/>
      <c r="Z241" s="1661"/>
      <c r="AA241" s="1663"/>
      <c r="AB241" s="1661"/>
      <c r="AC241" s="1663"/>
      <c r="AD241" s="1661"/>
      <c r="AE241" s="1663"/>
      <c r="AF241" s="1661"/>
      <c r="AG241" s="1663"/>
      <c r="AH241" s="1661"/>
      <c r="AI241" s="1663"/>
      <c r="AJ241" s="1661"/>
      <c r="AK241" s="1663"/>
      <c r="AL241" s="1661"/>
      <c r="AM241" s="1663"/>
      <c r="AN241" s="1661"/>
      <c r="AO241" s="4715"/>
      <c r="AP241" s="4737"/>
      <c r="AQ241" s="4691"/>
      <c r="AR241" s="4692"/>
      <c r="AS241" s="4733"/>
      <c r="AT241" s="1663"/>
      <c r="AU241" s="1663"/>
      <c r="AV241" s="4717"/>
      <c r="AW241" s="4717"/>
      <c r="AX241" s="1661"/>
      <c r="BV241" s="51"/>
      <c r="BW241" s="51"/>
      <c r="BX241" s="51"/>
      <c r="BY241" s="51"/>
      <c r="BZ241" s="51"/>
      <c r="CA241" s="51"/>
      <c r="CB241" s="51"/>
      <c r="CC241" s="51"/>
      <c r="CD241" s="51"/>
      <c r="CE241" s="51">
        <v>0</v>
      </c>
      <c r="CF241" s="51">
        <v>0</v>
      </c>
      <c r="CG241" s="51"/>
      <c r="CH241" s="51"/>
      <c r="CI241" s="51"/>
      <c r="CJ241" s="51"/>
      <c r="CK241" s="51"/>
      <c r="CL241" s="51"/>
      <c r="CM241" s="51"/>
      <c r="CN241" s="51"/>
    </row>
    <row r="242" spans="1:116" s="50" customFormat="1" ht="15" customHeight="1" x14ac:dyDescent="0.25">
      <c r="A242" s="3599"/>
      <c r="B242" s="3005" t="s">
        <v>2567</v>
      </c>
      <c r="C242" s="3006"/>
      <c r="D242" s="4564">
        <f t="shared" si="28"/>
        <v>0</v>
      </c>
      <c r="E242" s="1485">
        <f t="shared" si="30"/>
        <v>0</v>
      </c>
      <c r="F242" s="2860">
        <f t="shared" si="30"/>
        <v>0</v>
      </c>
      <c r="G242" s="4718"/>
      <c r="H242" s="4719"/>
      <c r="I242" s="4720"/>
      <c r="J242" s="4719"/>
      <c r="K242" s="4720"/>
      <c r="L242" s="4719"/>
      <c r="M242" s="4720"/>
      <c r="N242" s="4719"/>
      <c r="O242" s="4720"/>
      <c r="P242" s="4719"/>
      <c r="Q242" s="4720"/>
      <c r="R242" s="4719"/>
      <c r="S242" s="4720"/>
      <c r="T242" s="4719"/>
      <c r="U242" s="4720"/>
      <c r="V242" s="4719"/>
      <c r="W242" s="4720"/>
      <c r="X242" s="4719"/>
      <c r="Y242" s="4720"/>
      <c r="Z242" s="4719"/>
      <c r="AA242" s="4720"/>
      <c r="AB242" s="4719"/>
      <c r="AC242" s="4720"/>
      <c r="AD242" s="4719"/>
      <c r="AE242" s="4720"/>
      <c r="AF242" s="4719"/>
      <c r="AG242" s="4720"/>
      <c r="AH242" s="4719"/>
      <c r="AI242" s="4720"/>
      <c r="AJ242" s="4719"/>
      <c r="AK242" s="4720"/>
      <c r="AL242" s="4719"/>
      <c r="AM242" s="4720"/>
      <c r="AN242" s="4719"/>
      <c r="AO242" s="4715"/>
      <c r="AP242" s="4737"/>
      <c r="AQ242" s="4691"/>
      <c r="AR242" s="4692"/>
      <c r="AS242" s="4733"/>
      <c r="AT242" s="4720"/>
      <c r="AU242" s="4720"/>
      <c r="AV242" s="4726"/>
      <c r="AW242" s="4726"/>
      <c r="AX242" s="4719"/>
      <c r="BV242" s="51"/>
      <c r="BW242" s="51"/>
      <c r="BX242" s="51"/>
      <c r="BY242" s="51"/>
      <c r="BZ242" s="51"/>
      <c r="CA242" s="51"/>
      <c r="CB242" s="51"/>
      <c r="CC242" s="51"/>
      <c r="CD242" s="51"/>
      <c r="CE242" s="51"/>
      <c r="CF242" s="51"/>
      <c r="CG242" s="51"/>
      <c r="CH242" s="51"/>
      <c r="CI242" s="51"/>
      <c r="CJ242" s="51"/>
      <c r="CK242" s="51"/>
      <c r="CL242" s="51"/>
      <c r="CM242" s="51"/>
      <c r="CN242" s="51"/>
    </row>
    <row r="243" spans="1:116" s="50" customFormat="1" ht="15" customHeight="1" x14ac:dyDescent="0.25">
      <c r="A243" s="3599"/>
      <c r="B243" s="4511" t="s">
        <v>2568</v>
      </c>
      <c r="C243" s="4513"/>
      <c r="D243" s="4564">
        <f t="shared" si="28"/>
        <v>0</v>
      </c>
      <c r="E243" s="1485">
        <f t="shared" si="30"/>
        <v>0</v>
      </c>
      <c r="F243" s="2860">
        <f t="shared" si="30"/>
        <v>0</v>
      </c>
      <c r="G243" s="4718"/>
      <c r="H243" s="4719"/>
      <c r="I243" s="4720"/>
      <c r="J243" s="4719"/>
      <c r="K243" s="4720"/>
      <c r="L243" s="4719"/>
      <c r="M243" s="4720"/>
      <c r="N243" s="4719"/>
      <c r="O243" s="4720"/>
      <c r="P243" s="4719"/>
      <c r="Q243" s="4720"/>
      <c r="R243" s="4719"/>
      <c r="S243" s="4720"/>
      <c r="T243" s="4719"/>
      <c r="U243" s="4720"/>
      <c r="V243" s="4719"/>
      <c r="W243" s="4720"/>
      <c r="X243" s="4719"/>
      <c r="Y243" s="4720"/>
      <c r="Z243" s="4719"/>
      <c r="AA243" s="4720"/>
      <c r="AB243" s="4719"/>
      <c r="AC243" s="4720"/>
      <c r="AD243" s="4719"/>
      <c r="AE243" s="4720"/>
      <c r="AF243" s="4719"/>
      <c r="AG243" s="4720"/>
      <c r="AH243" s="4719"/>
      <c r="AI243" s="4720"/>
      <c r="AJ243" s="4719"/>
      <c r="AK243" s="4720"/>
      <c r="AL243" s="4719"/>
      <c r="AM243" s="4720"/>
      <c r="AN243" s="4719"/>
      <c r="AO243" s="4721"/>
      <c r="AP243" s="4737"/>
      <c r="AQ243" s="4691"/>
      <c r="AR243" s="4692"/>
      <c r="AS243" s="4725"/>
      <c r="AT243" s="4720"/>
      <c r="AU243" s="4720"/>
      <c r="AV243" s="4726"/>
      <c r="AW243" s="4726"/>
      <c r="AX243" s="4719"/>
      <c r="BV243" s="51"/>
      <c r="BW243" s="51"/>
      <c r="BX243" s="51"/>
      <c r="BY243" s="51"/>
      <c r="BZ243" s="51"/>
      <c r="CA243" s="51"/>
      <c r="CB243" s="51"/>
      <c r="CC243" s="51"/>
      <c r="CD243" s="51"/>
      <c r="CE243" s="51"/>
      <c r="CF243" s="51"/>
      <c r="CG243" s="51"/>
      <c r="CH243" s="51"/>
      <c r="CI243" s="51"/>
      <c r="CJ243" s="51"/>
      <c r="CK243" s="51"/>
      <c r="CL243" s="51"/>
      <c r="CM243" s="51"/>
      <c r="CN243" s="51"/>
    </row>
    <row r="244" spans="1:116" s="50" customFormat="1" ht="14.25" customHeight="1" x14ac:dyDescent="0.25">
      <c r="A244" s="3531"/>
      <c r="B244" s="4734" t="s">
        <v>2569</v>
      </c>
      <c r="C244" s="4735"/>
      <c r="D244" s="3166">
        <f t="shared" si="28"/>
        <v>0</v>
      </c>
      <c r="E244" s="1491">
        <f>SUM(I244+K244+M244+O244+Q244+S244+U244+W244+Y244+AA244+AC244+AE244+AG244+AI244+AK244+AM244)</f>
        <v>0</v>
      </c>
      <c r="F244" s="4727">
        <f>SUM(J244+L244+N244+P244+R244+T244+V244+X244+Z244+AB244+AD244+AF244+AH244+AJ244+AL244+AN244)</f>
        <v>0</v>
      </c>
      <c r="G244" s="4728"/>
      <c r="H244" s="4728"/>
      <c r="I244" s="4703"/>
      <c r="J244" s="4702"/>
      <c r="K244" s="4703"/>
      <c r="L244" s="4702"/>
      <c r="M244" s="4703"/>
      <c r="N244" s="4702"/>
      <c r="O244" s="4703"/>
      <c r="P244" s="4702"/>
      <c r="Q244" s="4703"/>
      <c r="R244" s="4702"/>
      <c r="S244" s="4703"/>
      <c r="T244" s="4702"/>
      <c r="U244" s="4703"/>
      <c r="V244" s="4702"/>
      <c r="W244" s="4703"/>
      <c r="X244" s="4702"/>
      <c r="Y244" s="4703"/>
      <c r="Z244" s="4702"/>
      <c r="AA244" s="4703"/>
      <c r="AB244" s="4702"/>
      <c r="AC244" s="4703"/>
      <c r="AD244" s="4702"/>
      <c r="AE244" s="4703"/>
      <c r="AF244" s="4702"/>
      <c r="AG244" s="4703"/>
      <c r="AH244" s="4702"/>
      <c r="AI244" s="4703"/>
      <c r="AJ244" s="4702"/>
      <c r="AK244" s="4703"/>
      <c r="AL244" s="4702"/>
      <c r="AM244" s="4703"/>
      <c r="AN244" s="4702"/>
      <c r="AO244" s="4704"/>
      <c r="AP244" s="4738"/>
      <c r="AQ244" s="4729"/>
      <c r="AR244" s="4730"/>
      <c r="AS244" s="4731"/>
      <c r="AT244" s="4703"/>
      <c r="AU244" s="4703"/>
      <c r="AV244" s="4706"/>
      <c r="AW244" s="4706"/>
      <c r="AX244" s="4702"/>
      <c r="BV244" s="51"/>
      <c r="BW244" s="51"/>
      <c r="BX244" s="51"/>
      <c r="BY244" s="51"/>
      <c r="BZ244" s="51"/>
      <c r="CA244" s="51"/>
      <c r="CB244" s="51"/>
      <c r="CC244" s="51"/>
      <c r="CD244" s="51"/>
      <c r="CE244" s="51">
        <v>0</v>
      </c>
      <c r="CF244" s="51">
        <v>0</v>
      </c>
      <c r="CG244" s="51"/>
      <c r="CH244" s="51"/>
      <c r="CI244" s="51"/>
      <c r="CJ244" s="51"/>
      <c r="CK244" s="51"/>
      <c r="CL244" s="51"/>
      <c r="CM244" s="51"/>
      <c r="CN244" s="51"/>
    </row>
    <row r="245" spans="1:116" s="50" customFormat="1" ht="14.25" customHeight="1" x14ac:dyDescent="0.25">
      <c r="A245" s="3596" t="s">
        <v>2571</v>
      </c>
      <c r="B245" s="4545" t="s">
        <v>2564</v>
      </c>
      <c r="C245" s="4547"/>
      <c r="D245" s="4558">
        <f t="shared" si="28"/>
        <v>0</v>
      </c>
      <c r="E245" s="1481">
        <f t="shared" si="30"/>
        <v>0</v>
      </c>
      <c r="F245" s="4732">
        <f t="shared" si="30"/>
        <v>0</v>
      </c>
      <c r="G245" s="4709"/>
      <c r="H245" s="4710"/>
      <c r="I245" s="4711"/>
      <c r="J245" s="4710"/>
      <c r="K245" s="4711"/>
      <c r="L245" s="4710"/>
      <c r="M245" s="4711"/>
      <c r="N245" s="4710"/>
      <c r="O245" s="4711"/>
      <c r="P245" s="4710"/>
      <c r="Q245" s="4711"/>
      <c r="R245" s="4710"/>
      <c r="S245" s="4711"/>
      <c r="T245" s="4710"/>
      <c r="U245" s="4711"/>
      <c r="V245" s="120"/>
      <c r="W245" s="4711"/>
      <c r="X245" s="120"/>
      <c r="Y245" s="4687"/>
      <c r="Z245" s="4688"/>
      <c r="AA245" s="4687"/>
      <c r="AB245" s="4688"/>
      <c r="AC245" s="4687"/>
      <c r="AD245" s="4688"/>
      <c r="AE245" s="4687"/>
      <c r="AF245" s="4688"/>
      <c r="AG245" s="4687"/>
      <c r="AH245" s="4688"/>
      <c r="AI245" s="4687"/>
      <c r="AJ245" s="4688"/>
      <c r="AK245" s="4687"/>
      <c r="AL245" s="4688"/>
      <c r="AM245" s="4687"/>
      <c r="AN245" s="4688"/>
      <c r="AO245" s="4739"/>
      <c r="AP245" s="4736"/>
      <c r="AQ245" s="4685"/>
      <c r="AR245" s="4710"/>
      <c r="AS245" s="4687"/>
      <c r="AT245" s="4711"/>
      <c r="AU245" s="4711"/>
      <c r="AV245" s="4714"/>
      <c r="AW245" s="4714"/>
      <c r="AX245" s="4710"/>
      <c r="BV245" s="51"/>
      <c r="BW245" s="51"/>
      <c r="BX245" s="51"/>
      <c r="BY245" s="51"/>
      <c r="BZ245" s="51"/>
      <c r="CA245" s="51"/>
      <c r="CB245" s="51"/>
      <c r="CC245" s="51"/>
      <c r="CD245" s="51"/>
      <c r="CE245" s="51">
        <v>0</v>
      </c>
      <c r="CF245" s="51">
        <v>0</v>
      </c>
      <c r="CG245" s="51"/>
      <c r="CH245" s="51"/>
      <c r="CI245" s="51"/>
      <c r="CJ245" s="51"/>
      <c r="CK245" s="51"/>
      <c r="CL245" s="51"/>
      <c r="CM245" s="51"/>
      <c r="CN245" s="51"/>
    </row>
    <row r="246" spans="1:116" s="50" customFormat="1" ht="15" customHeight="1" x14ac:dyDescent="0.25">
      <c r="A246" s="3599"/>
      <c r="B246" s="3000" t="s">
        <v>2565</v>
      </c>
      <c r="C246" s="3001"/>
      <c r="D246" s="4564">
        <f t="shared" si="28"/>
        <v>0</v>
      </c>
      <c r="E246" s="1485">
        <f t="shared" si="30"/>
        <v>0</v>
      </c>
      <c r="F246" s="2860">
        <f t="shared" si="30"/>
        <v>0</v>
      </c>
      <c r="G246" s="1660"/>
      <c r="H246" s="1661"/>
      <c r="I246" s="1663"/>
      <c r="J246" s="1661"/>
      <c r="K246" s="1663"/>
      <c r="L246" s="1661"/>
      <c r="M246" s="1663"/>
      <c r="N246" s="1661"/>
      <c r="O246" s="1663"/>
      <c r="P246" s="1661"/>
      <c r="Q246" s="1663"/>
      <c r="R246" s="1661"/>
      <c r="S246" s="1663"/>
      <c r="T246" s="1661"/>
      <c r="U246" s="1663"/>
      <c r="V246" s="41"/>
      <c r="W246" s="1663"/>
      <c r="X246" s="41"/>
      <c r="Y246" s="1663"/>
      <c r="Z246" s="41"/>
      <c r="AA246" s="1663"/>
      <c r="AB246" s="41"/>
      <c r="AC246" s="1663"/>
      <c r="AD246" s="41"/>
      <c r="AE246" s="1663"/>
      <c r="AF246" s="41"/>
      <c r="AG246" s="1663"/>
      <c r="AH246" s="41"/>
      <c r="AI246" s="1663"/>
      <c r="AJ246" s="41"/>
      <c r="AK246" s="1663"/>
      <c r="AL246" s="41"/>
      <c r="AM246" s="1663"/>
      <c r="AN246" s="41"/>
      <c r="AO246" s="4740"/>
      <c r="AP246" s="4737"/>
      <c r="AQ246" s="4691"/>
      <c r="AR246" s="4692"/>
      <c r="AS246" s="4711"/>
      <c r="AT246" s="1663"/>
      <c r="AU246" s="1663"/>
      <c r="AV246" s="4717"/>
      <c r="AW246" s="4717"/>
      <c r="AX246" s="1661"/>
      <c r="BV246" s="51"/>
      <c r="BW246" s="51"/>
      <c r="BX246" s="51"/>
      <c r="BY246" s="51"/>
      <c r="BZ246" s="51"/>
      <c r="CA246" s="51"/>
      <c r="CB246" s="51"/>
      <c r="CC246" s="51"/>
      <c r="CD246" s="51"/>
      <c r="CE246" s="51">
        <v>0</v>
      </c>
      <c r="CF246" s="51">
        <v>0</v>
      </c>
      <c r="CG246" s="51"/>
      <c r="CH246" s="51"/>
      <c r="CI246" s="51"/>
      <c r="CJ246" s="51"/>
      <c r="CK246" s="51"/>
      <c r="CL246" s="51"/>
      <c r="CM246" s="51"/>
      <c r="CN246" s="51"/>
    </row>
    <row r="247" spans="1:116" s="50" customFormat="1" ht="14.25" customHeight="1" x14ac:dyDescent="0.25">
      <c r="A247" s="3599"/>
      <c r="B247" s="3000" t="s">
        <v>2566</v>
      </c>
      <c r="C247" s="3001"/>
      <c r="D247" s="4564">
        <f t="shared" si="28"/>
        <v>0</v>
      </c>
      <c r="E247" s="1485">
        <f t="shared" si="30"/>
        <v>0</v>
      </c>
      <c r="F247" s="2860">
        <f t="shared" si="30"/>
        <v>0</v>
      </c>
      <c r="G247" s="1660"/>
      <c r="H247" s="1661"/>
      <c r="I247" s="1663"/>
      <c r="J247" s="1661"/>
      <c r="K247" s="1663"/>
      <c r="L247" s="1661"/>
      <c r="M247" s="1663"/>
      <c r="N247" s="1661"/>
      <c r="O247" s="1663"/>
      <c r="P247" s="1661"/>
      <c r="Q247" s="1663"/>
      <c r="R247" s="1661"/>
      <c r="S247" s="1663"/>
      <c r="T247" s="1661"/>
      <c r="U247" s="1663"/>
      <c r="V247" s="41"/>
      <c r="W247" s="1663"/>
      <c r="X247" s="41"/>
      <c r="Y247" s="1663"/>
      <c r="Z247" s="41"/>
      <c r="AA247" s="1663"/>
      <c r="AB247" s="41"/>
      <c r="AC247" s="1663"/>
      <c r="AD247" s="41"/>
      <c r="AE247" s="1663"/>
      <c r="AF247" s="41"/>
      <c r="AG247" s="1663"/>
      <c r="AH247" s="41"/>
      <c r="AI247" s="1663"/>
      <c r="AJ247" s="41"/>
      <c r="AK247" s="1663"/>
      <c r="AL247" s="41"/>
      <c r="AM247" s="1663"/>
      <c r="AN247" s="41"/>
      <c r="AO247" s="4740"/>
      <c r="AP247" s="4737"/>
      <c r="AQ247" s="4691"/>
      <c r="AR247" s="4692"/>
      <c r="AS247" s="4733"/>
      <c r="AT247" s="1663"/>
      <c r="AU247" s="1663"/>
      <c r="AV247" s="4717"/>
      <c r="AW247" s="4717"/>
      <c r="AX247" s="1661"/>
      <c r="BV247" s="51"/>
      <c r="BW247" s="51"/>
      <c r="BX247" s="51"/>
      <c r="BY247" s="51"/>
      <c r="BZ247" s="51"/>
      <c r="CA247" s="51"/>
      <c r="CB247" s="51"/>
      <c r="CC247" s="51"/>
      <c r="CD247" s="51"/>
      <c r="CE247" s="51">
        <v>0</v>
      </c>
      <c r="CF247" s="51">
        <v>0</v>
      </c>
      <c r="CG247" s="51"/>
      <c r="CH247" s="51"/>
      <c r="CI247" s="51"/>
      <c r="CJ247" s="51"/>
      <c r="CK247" s="51"/>
      <c r="CL247" s="51"/>
      <c r="CM247" s="51"/>
      <c r="CN247" s="51"/>
    </row>
    <row r="248" spans="1:116" s="50" customFormat="1" ht="15" customHeight="1" x14ac:dyDescent="0.25">
      <c r="A248" s="3599"/>
      <c r="B248" s="3005" t="s">
        <v>2567</v>
      </c>
      <c r="C248" s="3006"/>
      <c r="D248" s="4564">
        <f t="shared" si="28"/>
        <v>0</v>
      </c>
      <c r="E248" s="1485">
        <f t="shared" si="30"/>
        <v>0</v>
      </c>
      <c r="F248" s="2860">
        <f t="shared" si="30"/>
        <v>0</v>
      </c>
      <c r="G248" s="4718"/>
      <c r="H248" s="4719"/>
      <c r="I248" s="4720"/>
      <c r="J248" s="4719"/>
      <c r="K248" s="4720"/>
      <c r="L248" s="4719"/>
      <c r="M248" s="4720"/>
      <c r="N248" s="4719"/>
      <c r="O248" s="4720"/>
      <c r="P248" s="4719"/>
      <c r="Q248" s="4720"/>
      <c r="R248" s="4719"/>
      <c r="S248" s="4720"/>
      <c r="T248" s="4719"/>
      <c r="U248" s="4720"/>
      <c r="V248" s="65"/>
      <c r="W248" s="4720"/>
      <c r="X248" s="65"/>
      <c r="Y248" s="4720"/>
      <c r="Z248" s="65"/>
      <c r="AA248" s="4720"/>
      <c r="AB248" s="65"/>
      <c r="AC248" s="4720"/>
      <c r="AD248" s="65"/>
      <c r="AE248" s="4720"/>
      <c r="AF248" s="65"/>
      <c r="AG248" s="4720"/>
      <c r="AH248" s="65"/>
      <c r="AI248" s="4720"/>
      <c r="AJ248" s="65"/>
      <c r="AK248" s="4720"/>
      <c r="AL248" s="65"/>
      <c r="AM248" s="4720"/>
      <c r="AN248" s="65"/>
      <c r="AO248" s="4740"/>
      <c r="AP248" s="4737"/>
      <c r="AQ248" s="4691"/>
      <c r="AR248" s="4692"/>
      <c r="AS248" s="4733"/>
      <c r="AT248" s="4720"/>
      <c r="AU248" s="4720"/>
      <c r="AV248" s="4726"/>
      <c r="AW248" s="4726"/>
      <c r="AX248" s="4719"/>
      <c r="BV248" s="51"/>
      <c r="BW248" s="51"/>
      <c r="BX248" s="51"/>
      <c r="BY248" s="51"/>
      <c r="BZ248" s="51"/>
      <c r="CA248" s="51"/>
      <c r="CB248" s="51"/>
      <c r="CC248" s="51"/>
      <c r="CD248" s="51"/>
      <c r="CE248" s="51"/>
      <c r="CF248" s="51"/>
      <c r="CG248" s="51"/>
      <c r="CH248" s="51"/>
      <c r="CI248" s="51"/>
      <c r="CJ248" s="51"/>
      <c r="CK248" s="51"/>
      <c r="CL248" s="51"/>
      <c r="CM248" s="51"/>
      <c r="CN248" s="51"/>
    </row>
    <row r="249" spans="1:116" s="50" customFormat="1" ht="15" customHeight="1" x14ac:dyDescent="0.25">
      <c r="A249" s="3599"/>
      <c r="B249" s="4511" t="s">
        <v>2568</v>
      </c>
      <c r="C249" s="4513"/>
      <c r="D249" s="4564">
        <f t="shared" si="28"/>
        <v>0</v>
      </c>
      <c r="E249" s="1485">
        <f t="shared" si="30"/>
        <v>0</v>
      </c>
      <c r="F249" s="2860">
        <f t="shared" si="30"/>
        <v>0</v>
      </c>
      <c r="G249" s="4718"/>
      <c r="H249" s="4719"/>
      <c r="I249" s="4720"/>
      <c r="J249" s="4719"/>
      <c r="K249" s="4720"/>
      <c r="L249" s="4719"/>
      <c r="M249" s="4720"/>
      <c r="N249" s="4719"/>
      <c r="O249" s="4720"/>
      <c r="P249" s="4719"/>
      <c r="Q249" s="4720"/>
      <c r="R249" s="4719"/>
      <c r="S249" s="4720"/>
      <c r="T249" s="4719"/>
      <c r="U249" s="4720"/>
      <c r="V249" s="65"/>
      <c r="W249" s="4720"/>
      <c r="X249" s="65"/>
      <c r="Y249" s="4720"/>
      <c r="Z249" s="65"/>
      <c r="AA249" s="4720"/>
      <c r="AB249" s="65"/>
      <c r="AC249" s="4720"/>
      <c r="AD249" s="65"/>
      <c r="AE249" s="4720"/>
      <c r="AF249" s="65"/>
      <c r="AG249" s="4720"/>
      <c r="AH249" s="65"/>
      <c r="AI249" s="4720"/>
      <c r="AJ249" s="65"/>
      <c r="AK249" s="4720"/>
      <c r="AL249" s="65"/>
      <c r="AM249" s="4720"/>
      <c r="AN249" s="65"/>
      <c r="AO249" s="4740"/>
      <c r="AP249" s="4737"/>
      <c r="AQ249" s="4691"/>
      <c r="AR249" s="4692"/>
      <c r="AS249" s="4725"/>
      <c r="AT249" s="4720"/>
      <c r="AU249" s="4720"/>
      <c r="AV249" s="4726"/>
      <c r="AW249" s="4726"/>
      <c r="AX249" s="4719"/>
      <c r="BV249" s="51"/>
      <c r="BW249" s="51"/>
      <c r="BX249" s="51"/>
      <c r="BY249" s="51"/>
      <c r="BZ249" s="51"/>
      <c r="CA249" s="51"/>
      <c r="CB249" s="51"/>
      <c r="CC249" s="51"/>
      <c r="CD249" s="51"/>
      <c r="CE249" s="51"/>
      <c r="CF249" s="51"/>
      <c r="CG249" s="51"/>
      <c r="CH249" s="51"/>
      <c r="CI249" s="51"/>
      <c r="CJ249" s="51"/>
      <c r="CK249" s="51"/>
      <c r="CL249" s="51"/>
      <c r="CM249" s="51"/>
      <c r="CN249" s="51"/>
    </row>
    <row r="250" spans="1:116" s="50" customFormat="1" ht="14.25" customHeight="1" x14ac:dyDescent="0.25">
      <c r="A250" s="3531"/>
      <c r="B250" s="4734" t="s">
        <v>2569</v>
      </c>
      <c r="C250" s="4735"/>
      <c r="D250" s="3166">
        <f t="shared" si="28"/>
        <v>0</v>
      </c>
      <c r="E250" s="1491">
        <f t="shared" si="30"/>
        <v>0</v>
      </c>
      <c r="F250" s="1491">
        <f t="shared" si="30"/>
        <v>0</v>
      </c>
      <c r="G250" s="4701"/>
      <c r="H250" s="4702"/>
      <c r="I250" s="4703"/>
      <c r="J250" s="4702"/>
      <c r="K250" s="4703"/>
      <c r="L250" s="4702"/>
      <c r="M250" s="4703"/>
      <c r="N250" s="4702"/>
      <c r="O250" s="4703"/>
      <c r="P250" s="4702"/>
      <c r="Q250" s="4703"/>
      <c r="R250" s="4702"/>
      <c r="S250" s="4703"/>
      <c r="T250" s="4702"/>
      <c r="U250" s="4703"/>
      <c r="V250" s="89"/>
      <c r="W250" s="4703"/>
      <c r="X250" s="89"/>
      <c r="Y250" s="4703"/>
      <c r="Z250" s="89"/>
      <c r="AA250" s="4703"/>
      <c r="AB250" s="89"/>
      <c r="AC250" s="4703"/>
      <c r="AD250" s="89"/>
      <c r="AE250" s="4703"/>
      <c r="AF250" s="89"/>
      <c r="AG250" s="4703"/>
      <c r="AH250" s="89"/>
      <c r="AI250" s="4703"/>
      <c r="AJ250" s="89"/>
      <c r="AK250" s="4703"/>
      <c r="AL250" s="89"/>
      <c r="AM250" s="4703"/>
      <c r="AN250" s="89"/>
      <c r="AO250" s="4741"/>
      <c r="AP250" s="4738"/>
      <c r="AQ250" s="4729"/>
      <c r="AR250" s="4730"/>
      <c r="AS250" s="4731"/>
      <c r="AT250" s="4703"/>
      <c r="AU250" s="4703"/>
      <c r="AV250" s="4706"/>
      <c r="AW250" s="4706"/>
      <c r="AX250" s="4702"/>
      <c r="BV250" s="51"/>
      <c r="BW250" s="51"/>
      <c r="BX250" s="51"/>
      <c r="BY250" s="51"/>
      <c r="BZ250" s="51"/>
      <c r="CA250" s="51"/>
      <c r="CB250" s="51"/>
      <c r="CC250" s="51"/>
      <c r="CD250" s="51"/>
      <c r="CE250" s="51">
        <v>0</v>
      </c>
      <c r="CF250" s="51">
        <v>0</v>
      </c>
      <c r="CG250" s="51"/>
      <c r="CH250" s="51"/>
      <c r="CI250" s="51"/>
      <c r="CJ250" s="51"/>
      <c r="CK250" s="51"/>
      <c r="CL250" s="51"/>
      <c r="CM250" s="51"/>
      <c r="CN250" s="51"/>
    </row>
    <row r="251" spans="1:116" s="78" customFormat="1" ht="16.399999999999999" customHeight="1" x14ac:dyDescent="0.25">
      <c r="A251" s="4245" t="s">
        <v>2572</v>
      </c>
      <c r="B251" s="4641" t="s">
        <v>2564</v>
      </c>
      <c r="C251" s="4643"/>
      <c r="D251" s="4558">
        <f t="shared" si="28"/>
        <v>0</v>
      </c>
      <c r="E251" s="1481">
        <f t="shared" si="30"/>
        <v>0</v>
      </c>
      <c r="F251" s="1766">
        <f t="shared" si="30"/>
        <v>0</v>
      </c>
      <c r="G251" s="4709"/>
      <c r="H251" s="4710"/>
      <c r="I251" s="4711"/>
      <c r="J251" s="4710"/>
      <c r="K251" s="4711"/>
      <c r="L251" s="4710"/>
      <c r="M251" s="4711"/>
      <c r="N251" s="4710"/>
      <c r="O251" s="4711"/>
      <c r="P251" s="4710"/>
      <c r="Q251" s="4711"/>
      <c r="R251" s="4710"/>
      <c r="S251" s="4711"/>
      <c r="T251" s="4710"/>
      <c r="U251" s="4711"/>
      <c r="V251" s="120"/>
      <c r="W251" s="4711"/>
      <c r="X251" s="120"/>
      <c r="Y251" s="4711"/>
      <c r="Z251" s="120"/>
      <c r="AA251" s="4711"/>
      <c r="AB251" s="120"/>
      <c r="AC251" s="4711"/>
      <c r="AD251" s="120"/>
      <c r="AE251" s="4711"/>
      <c r="AF251" s="120"/>
      <c r="AG251" s="4711"/>
      <c r="AH251" s="4688"/>
      <c r="AI251" s="4687"/>
      <c r="AJ251" s="4688"/>
      <c r="AK251" s="4687"/>
      <c r="AL251" s="4688"/>
      <c r="AM251" s="4687"/>
      <c r="AN251" s="4688"/>
      <c r="AO251" s="4742"/>
      <c r="AP251" s="4743"/>
      <c r="AQ251" s="4685"/>
      <c r="AR251" s="4710"/>
      <c r="AS251" s="4687"/>
      <c r="AT251" s="4711"/>
      <c r="AU251" s="4711"/>
      <c r="AV251" s="4714"/>
      <c r="AW251" s="4714"/>
      <c r="AX251" s="4710"/>
      <c r="BT251" s="4505"/>
      <c r="BU251" s="4505"/>
      <c r="BV251" s="4505"/>
      <c r="BW251" s="4505"/>
      <c r="BX251" s="4505"/>
      <c r="CK251" s="4505"/>
      <c r="CL251" s="4505"/>
      <c r="CM251" s="4505"/>
      <c r="CN251" s="4505"/>
      <c r="CO251" s="4505"/>
      <c r="CP251" s="4505"/>
      <c r="CQ251" s="4505"/>
      <c r="CR251" s="4505"/>
      <c r="CS251" s="4505"/>
      <c r="CT251" s="4505"/>
      <c r="CU251" s="4505"/>
      <c r="CV251" s="4505"/>
      <c r="CW251" s="4505"/>
      <c r="CX251" s="4505"/>
      <c r="CY251" s="4505"/>
      <c r="CZ251" s="4505"/>
      <c r="DA251" s="4505"/>
      <c r="DB251" s="4505"/>
      <c r="DC251" s="4505"/>
      <c r="DD251" s="4505"/>
      <c r="DE251" s="4505"/>
      <c r="DF251" s="4505"/>
      <c r="DG251" s="4505"/>
      <c r="DH251" s="4505"/>
      <c r="DI251" s="4505"/>
      <c r="DJ251" s="4505"/>
      <c r="DK251" s="4505"/>
      <c r="DL251" s="4505"/>
    </row>
    <row r="252" spans="1:116" s="78" customFormat="1" ht="16.399999999999999" customHeight="1" x14ac:dyDescent="0.25">
      <c r="A252" s="4257"/>
      <c r="B252" s="4511" t="s">
        <v>2565</v>
      </c>
      <c r="C252" s="4513"/>
      <c r="D252" s="4564">
        <f t="shared" si="28"/>
        <v>0</v>
      </c>
      <c r="E252" s="1485">
        <f t="shared" si="30"/>
        <v>0</v>
      </c>
      <c r="F252" s="2860">
        <f t="shared" si="30"/>
        <v>0</v>
      </c>
      <c r="G252" s="1660"/>
      <c r="H252" s="1661"/>
      <c r="I252" s="1663"/>
      <c r="J252" s="1661"/>
      <c r="K252" s="1663"/>
      <c r="L252" s="1661"/>
      <c r="M252" s="1663"/>
      <c r="N252" s="1661"/>
      <c r="O252" s="1663"/>
      <c r="P252" s="1661"/>
      <c r="Q252" s="1663"/>
      <c r="R252" s="1661"/>
      <c r="S252" s="1663"/>
      <c r="T252" s="1661"/>
      <c r="U252" s="1663"/>
      <c r="V252" s="41"/>
      <c r="W252" s="1663"/>
      <c r="X252" s="41"/>
      <c r="Y252" s="1663"/>
      <c r="Z252" s="41"/>
      <c r="AA252" s="1663"/>
      <c r="AB252" s="41"/>
      <c r="AC252" s="1663"/>
      <c r="AD252" s="41"/>
      <c r="AE252" s="1663"/>
      <c r="AF252" s="41"/>
      <c r="AG252" s="1663"/>
      <c r="AH252" s="41"/>
      <c r="AI252" s="1663"/>
      <c r="AJ252" s="41"/>
      <c r="AK252" s="1663"/>
      <c r="AL252" s="41"/>
      <c r="AM252" s="1663"/>
      <c r="AN252" s="41"/>
      <c r="AO252" s="4744"/>
      <c r="AP252" s="4745"/>
      <c r="AQ252" s="4691"/>
      <c r="AR252" s="4692"/>
      <c r="AS252" s="4711"/>
      <c r="AT252" s="1663"/>
      <c r="AU252" s="1663"/>
      <c r="AV252" s="4717"/>
      <c r="AW252" s="4717"/>
      <c r="AX252" s="1661"/>
      <c r="BT252" s="4505"/>
      <c r="BU252" s="4505"/>
      <c r="BV252" s="4505"/>
      <c r="BW252" s="4505"/>
      <c r="BX252" s="4505"/>
      <c r="CK252" s="4505"/>
      <c r="CL252" s="4505"/>
      <c r="CM252" s="4505"/>
      <c r="CN252" s="4505"/>
      <c r="CO252" s="4505"/>
      <c r="CP252" s="4505"/>
      <c r="CQ252" s="4505"/>
      <c r="CR252" s="4505"/>
      <c r="CS252" s="4505"/>
      <c r="CT252" s="4505"/>
      <c r="CU252" s="4505"/>
      <c r="CV252" s="4505"/>
      <c r="CW252" s="4505"/>
      <c r="CX252" s="4505"/>
      <c r="CY252" s="4505"/>
      <c r="CZ252" s="4505"/>
      <c r="DA252" s="4505"/>
      <c r="DB252" s="4505"/>
      <c r="DC252" s="4505"/>
      <c r="DD252" s="4505"/>
      <c r="DE252" s="4505"/>
      <c r="DF252" s="4505"/>
      <c r="DG252" s="4505"/>
      <c r="DH252" s="4505"/>
      <c r="DI252" s="4505"/>
      <c r="DJ252" s="4505"/>
      <c r="DK252" s="4505"/>
      <c r="DL252" s="4505"/>
    </row>
    <row r="253" spans="1:116" s="78" customFormat="1" ht="16.399999999999999" customHeight="1" x14ac:dyDescent="0.25">
      <c r="A253" s="4257"/>
      <c r="B253" s="4511" t="s">
        <v>2566</v>
      </c>
      <c r="C253" s="4513"/>
      <c r="D253" s="4564">
        <f t="shared" si="28"/>
        <v>0</v>
      </c>
      <c r="E253" s="1485">
        <f t="shared" si="30"/>
        <v>0</v>
      </c>
      <c r="F253" s="2860">
        <f t="shared" si="30"/>
        <v>0</v>
      </c>
      <c r="G253" s="1660"/>
      <c r="H253" s="1661"/>
      <c r="I253" s="1663"/>
      <c r="J253" s="1661"/>
      <c r="K253" s="1663"/>
      <c r="L253" s="1661"/>
      <c r="M253" s="1663"/>
      <c r="N253" s="1661"/>
      <c r="O253" s="1663"/>
      <c r="P253" s="1661"/>
      <c r="Q253" s="1663"/>
      <c r="R253" s="1661"/>
      <c r="S253" s="1663"/>
      <c r="T253" s="1661"/>
      <c r="U253" s="1663"/>
      <c r="V253" s="41"/>
      <c r="W253" s="1663"/>
      <c r="X253" s="41"/>
      <c r="Y253" s="1663"/>
      <c r="Z253" s="41"/>
      <c r="AA253" s="1663"/>
      <c r="AB253" s="41"/>
      <c r="AC253" s="1663"/>
      <c r="AD253" s="41"/>
      <c r="AE253" s="1663"/>
      <c r="AF253" s="41"/>
      <c r="AG253" s="1663"/>
      <c r="AH253" s="41"/>
      <c r="AI253" s="1663"/>
      <c r="AJ253" s="41"/>
      <c r="AK253" s="1663"/>
      <c r="AL253" s="41"/>
      <c r="AM253" s="1663"/>
      <c r="AN253" s="41"/>
      <c r="AO253" s="4744"/>
      <c r="AP253" s="4745"/>
      <c r="AQ253" s="4691"/>
      <c r="AR253" s="4692"/>
      <c r="AS253" s="4733"/>
      <c r="AT253" s="1663"/>
      <c r="AU253" s="1663"/>
      <c r="AV253" s="4717"/>
      <c r="AW253" s="4717"/>
      <c r="AX253" s="1661"/>
      <c r="BT253" s="4505"/>
      <c r="BU253" s="4505"/>
      <c r="BV253" s="4505"/>
      <c r="BW253" s="4505"/>
      <c r="BX253" s="4505"/>
      <c r="CK253" s="4505"/>
      <c r="CL253" s="4505"/>
      <c r="CM253" s="4505"/>
      <c r="CN253" s="4505"/>
      <c r="CO253" s="4505"/>
      <c r="CP253" s="4505"/>
      <c r="CQ253" s="4505"/>
      <c r="CR253" s="4505"/>
      <c r="CS253" s="4505"/>
      <c r="CT253" s="4505"/>
      <c r="CU253" s="4505"/>
      <c r="CV253" s="4505"/>
      <c r="CW253" s="4505"/>
      <c r="CX253" s="4505"/>
      <c r="CY253" s="4505"/>
      <c r="CZ253" s="4505"/>
      <c r="DA253" s="4505"/>
      <c r="DB253" s="4505"/>
      <c r="DC253" s="4505"/>
      <c r="DD253" s="4505"/>
      <c r="DE253" s="4505"/>
      <c r="DF253" s="4505"/>
      <c r="DG253" s="4505"/>
      <c r="DH253" s="4505"/>
      <c r="DI253" s="4505"/>
      <c r="DJ253" s="4505"/>
      <c r="DK253" s="4505"/>
      <c r="DL253" s="4505"/>
    </row>
    <row r="254" spans="1:116" s="78" customFormat="1" ht="16.399999999999999" customHeight="1" x14ac:dyDescent="0.25">
      <c r="A254" s="4257"/>
      <c r="B254" s="4523" t="s">
        <v>2567</v>
      </c>
      <c r="C254" s="4525"/>
      <c r="D254" s="4564">
        <f t="shared" si="28"/>
        <v>0</v>
      </c>
      <c r="E254" s="1485">
        <f t="shared" si="30"/>
        <v>0</v>
      </c>
      <c r="F254" s="2860">
        <f t="shared" si="30"/>
        <v>0</v>
      </c>
      <c r="G254" s="4718"/>
      <c r="H254" s="4719"/>
      <c r="I254" s="4720"/>
      <c r="J254" s="4719"/>
      <c r="K254" s="4720"/>
      <c r="L254" s="4719"/>
      <c r="M254" s="4720"/>
      <c r="N254" s="4719"/>
      <c r="O254" s="4720"/>
      <c r="P254" s="4719"/>
      <c r="Q254" s="4720"/>
      <c r="R254" s="4719"/>
      <c r="S254" s="4720"/>
      <c r="T254" s="4719"/>
      <c r="U254" s="4720"/>
      <c r="V254" s="65"/>
      <c r="W254" s="4720"/>
      <c r="X254" s="65"/>
      <c r="Y254" s="1663"/>
      <c r="Z254" s="41"/>
      <c r="AA254" s="1663"/>
      <c r="AB254" s="41"/>
      <c r="AC254" s="1663"/>
      <c r="AD254" s="41"/>
      <c r="AE254" s="1663"/>
      <c r="AF254" s="41"/>
      <c r="AG254" s="1663"/>
      <c r="AH254" s="41"/>
      <c r="AI254" s="1663"/>
      <c r="AJ254" s="41"/>
      <c r="AK254" s="1663"/>
      <c r="AL254" s="41"/>
      <c r="AM254" s="1663"/>
      <c r="AN254" s="41"/>
      <c r="AO254" s="4744"/>
      <c r="AP254" s="4745"/>
      <c r="AQ254" s="4691"/>
      <c r="AR254" s="4692"/>
      <c r="AS254" s="4733"/>
      <c r="AT254" s="1663"/>
      <c r="AU254" s="1663"/>
      <c r="AV254" s="4717"/>
      <c r="AW254" s="4717"/>
      <c r="AX254" s="1661"/>
      <c r="BT254" s="4505"/>
      <c r="BU254" s="4505"/>
      <c r="BV254" s="4505"/>
      <c r="BW254" s="4505"/>
      <c r="BX254" s="4505"/>
      <c r="CK254" s="4505"/>
      <c r="CL254" s="4505"/>
      <c r="CM254" s="4505"/>
      <c r="CN254" s="4505"/>
      <c r="CO254" s="4505"/>
      <c r="CP254" s="4505"/>
      <c r="CQ254" s="4505"/>
      <c r="CR254" s="4505"/>
      <c r="CS254" s="4505"/>
      <c r="CT254" s="4505"/>
      <c r="CU254" s="4505"/>
      <c r="CV254" s="4505"/>
      <c r="CW254" s="4505"/>
      <c r="CX254" s="4505"/>
      <c r="CY254" s="4505"/>
      <c r="CZ254" s="4505"/>
      <c r="DA254" s="4505"/>
      <c r="DB254" s="4505"/>
      <c r="DC254" s="4505"/>
      <c r="DD254" s="4505"/>
      <c r="DE254" s="4505"/>
      <c r="DF254" s="4505"/>
      <c r="DG254" s="4505"/>
      <c r="DH254" s="4505"/>
      <c r="DI254" s="4505"/>
      <c r="DJ254" s="4505"/>
      <c r="DK254" s="4505"/>
      <c r="DL254" s="4505"/>
    </row>
    <row r="255" spans="1:116" s="78" customFormat="1" ht="16.399999999999999" customHeight="1" x14ac:dyDescent="0.25">
      <c r="A255" s="4257"/>
      <c r="B255" s="4511" t="s">
        <v>2568</v>
      </c>
      <c r="C255" s="4513"/>
      <c r="D255" s="4564">
        <f t="shared" si="28"/>
        <v>0</v>
      </c>
      <c r="E255" s="1485">
        <f t="shared" si="30"/>
        <v>0</v>
      </c>
      <c r="F255" s="2860">
        <f t="shared" si="30"/>
        <v>0</v>
      </c>
      <c r="G255" s="4718"/>
      <c r="H255" s="4719"/>
      <c r="I255" s="4720"/>
      <c r="J255" s="4719"/>
      <c r="K255" s="4720"/>
      <c r="L255" s="4719"/>
      <c r="M255" s="4720"/>
      <c r="N255" s="4719"/>
      <c r="O255" s="4720"/>
      <c r="P255" s="4719"/>
      <c r="Q255" s="4720"/>
      <c r="R255" s="4719"/>
      <c r="S255" s="4720"/>
      <c r="T255" s="4719"/>
      <c r="U255" s="4720"/>
      <c r="V255" s="65"/>
      <c r="W255" s="4720"/>
      <c r="X255" s="65"/>
      <c r="Y255" s="1663"/>
      <c r="Z255" s="41"/>
      <c r="AA255" s="1663"/>
      <c r="AB255" s="41"/>
      <c r="AC255" s="1663"/>
      <c r="AD255" s="41"/>
      <c r="AE255" s="1663"/>
      <c r="AF255" s="41"/>
      <c r="AG255" s="1663"/>
      <c r="AH255" s="41"/>
      <c r="AI255" s="1663"/>
      <c r="AJ255" s="41"/>
      <c r="AK255" s="1663"/>
      <c r="AL255" s="41"/>
      <c r="AM255" s="1663"/>
      <c r="AN255" s="41"/>
      <c r="AO255" s="4744"/>
      <c r="AP255" s="4745"/>
      <c r="AQ255" s="4691"/>
      <c r="AR255" s="4692"/>
      <c r="AS255" s="4725"/>
      <c r="AT255" s="1663"/>
      <c r="AU255" s="1663"/>
      <c r="AV255" s="4717"/>
      <c r="AW255" s="4717"/>
      <c r="AX255" s="1661"/>
      <c r="BT255" s="4505"/>
      <c r="BU255" s="4505"/>
      <c r="BV255" s="4505"/>
      <c r="BW255" s="4505"/>
      <c r="BX255" s="4505"/>
      <c r="CK255" s="4505"/>
      <c r="CL255" s="4505"/>
      <c r="CM255" s="4505"/>
      <c r="CN255" s="4505"/>
      <c r="CO255" s="4505"/>
      <c r="CP255" s="4505"/>
      <c r="CQ255" s="4505"/>
      <c r="CR255" s="4505"/>
      <c r="CS255" s="4505"/>
      <c r="CT255" s="4505"/>
      <c r="CU255" s="4505"/>
      <c r="CV255" s="4505"/>
      <c r="CW255" s="4505"/>
      <c r="CX255" s="4505"/>
      <c r="CY255" s="4505"/>
      <c r="CZ255" s="4505"/>
      <c r="DA255" s="4505"/>
      <c r="DB255" s="4505"/>
      <c r="DC255" s="4505"/>
      <c r="DD255" s="4505"/>
      <c r="DE255" s="4505"/>
      <c r="DF255" s="4505"/>
      <c r="DG255" s="4505"/>
      <c r="DH255" s="4505"/>
      <c r="DI255" s="4505"/>
      <c r="DJ255" s="4505"/>
      <c r="DK255" s="4505"/>
      <c r="DL255" s="4505"/>
    </row>
    <row r="256" spans="1:116" s="78" customFormat="1" ht="16.399999999999999" customHeight="1" x14ac:dyDescent="0.25">
      <c r="A256" s="4266"/>
      <c r="B256" s="4734" t="s">
        <v>2569</v>
      </c>
      <c r="C256" s="4735"/>
      <c r="D256" s="4574">
        <f t="shared" si="28"/>
        <v>0</v>
      </c>
      <c r="E256" s="4746">
        <f t="shared" si="30"/>
        <v>0</v>
      </c>
      <c r="F256" s="4747">
        <f t="shared" si="30"/>
        <v>0</v>
      </c>
      <c r="G256" s="4701"/>
      <c r="H256" s="4702"/>
      <c r="I256" s="4703"/>
      <c r="J256" s="4702"/>
      <c r="K256" s="4703"/>
      <c r="L256" s="4702"/>
      <c r="M256" s="4703"/>
      <c r="N256" s="4702"/>
      <c r="O256" s="4703"/>
      <c r="P256" s="4702"/>
      <c r="Q256" s="4703"/>
      <c r="R256" s="4702"/>
      <c r="S256" s="4703"/>
      <c r="T256" s="4702"/>
      <c r="U256" s="4703"/>
      <c r="V256" s="89"/>
      <c r="W256" s="4703"/>
      <c r="X256" s="89"/>
      <c r="Y256" s="4703"/>
      <c r="Z256" s="89"/>
      <c r="AA256" s="4703"/>
      <c r="AB256" s="89"/>
      <c r="AC256" s="4748"/>
      <c r="AD256" s="4749"/>
      <c r="AE256" s="4748"/>
      <c r="AF256" s="4749"/>
      <c r="AG256" s="4748"/>
      <c r="AH256" s="4749"/>
      <c r="AI256" s="4748"/>
      <c r="AJ256" s="4749"/>
      <c r="AK256" s="4748"/>
      <c r="AL256" s="4749"/>
      <c r="AM256" s="4748"/>
      <c r="AN256" s="4749"/>
      <c r="AO256" s="4750"/>
      <c r="AP256" s="4751"/>
      <c r="AQ256" s="4752"/>
      <c r="AR256" s="4753"/>
      <c r="AS256" s="4731"/>
      <c r="AT256" s="4748"/>
      <c r="AU256" s="4748"/>
      <c r="AV256" s="4754"/>
      <c r="AW256" s="4754"/>
      <c r="AX256" s="4755"/>
      <c r="BT256" s="4505"/>
      <c r="BU256" s="4505"/>
      <c r="BV256" s="4505"/>
      <c r="BW256" s="4505"/>
      <c r="BX256" s="4505"/>
      <c r="CK256" s="4505"/>
      <c r="CL256" s="4505"/>
      <c r="CM256" s="4505"/>
      <c r="CN256" s="4505"/>
      <c r="CO256" s="4505"/>
      <c r="CP256" s="4505"/>
      <c r="CQ256" s="4505"/>
      <c r="CR256" s="4505"/>
      <c r="CS256" s="4505"/>
      <c r="CT256" s="4505"/>
      <c r="CU256" s="4505"/>
      <c r="CV256" s="4505"/>
      <c r="CW256" s="4505"/>
      <c r="CX256" s="4505"/>
      <c r="CY256" s="4505"/>
      <c r="CZ256" s="4505"/>
      <c r="DA256" s="4505"/>
      <c r="DB256" s="4505"/>
      <c r="DC256" s="4505"/>
      <c r="DD256" s="4505"/>
      <c r="DE256" s="4505"/>
      <c r="DF256" s="4505"/>
      <c r="DG256" s="4505"/>
      <c r="DH256" s="4505"/>
      <c r="DI256" s="4505"/>
      <c r="DJ256" s="4505"/>
      <c r="DK256" s="4505"/>
      <c r="DL256" s="4505"/>
    </row>
    <row r="257" spans="1:92" s="50" customFormat="1" ht="15" customHeight="1" x14ac:dyDescent="0.25">
      <c r="A257" s="3596" t="s">
        <v>2402</v>
      </c>
      <c r="B257" s="4641" t="s">
        <v>2564</v>
      </c>
      <c r="C257" s="4643"/>
      <c r="D257" s="4578">
        <f t="shared" si="28"/>
        <v>0</v>
      </c>
      <c r="E257" s="1858">
        <f t="shared" si="30"/>
        <v>0</v>
      </c>
      <c r="F257" s="1766">
        <f t="shared" si="30"/>
        <v>0</v>
      </c>
      <c r="G257" s="4709"/>
      <c r="H257" s="4710"/>
      <c r="I257" s="4711"/>
      <c r="J257" s="4710"/>
      <c r="K257" s="4711"/>
      <c r="L257" s="4710"/>
      <c r="M257" s="4711"/>
      <c r="N257" s="4710"/>
      <c r="O257" s="4711"/>
      <c r="P257" s="4710"/>
      <c r="Q257" s="4711"/>
      <c r="R257" s="4710"/>
      <c r="S257" s="4711"/>
      <c r="T257" s="4710"/>
      <c r="U257" s="4711"/>
      <c r="V257" s="120"/>
      <c r="W257" s="4711"/>
      <c r="X257" s="120"/>
      <c r="Y257" s="4711"/>
      <c r="Z257" s="120"/>
      <c r="AA257" s="4711"/>
      <c r="AB257" s="120"/>
      <c r="AC257" s="4711"/>
      <c r="AD257" s="120"/>
      <c r="AE257" s="4711"/>
      <c r="AF257" s="120"/>
      <c r="AG257" s="4711"/>
      <c r="AH257" s="120"/>
      <c r="AI257" s="4711"/>
      <c r="AJ257" s="120"/>
      <c r="AK257" s="4711"/>
      <c r="AL257" s="120"/>
      <c r="AM257" s="4711"/>
      <c r="AN257" s="120"/>
      <c r="AO257" s="4712"/>
      <c r="AP257" s="4713"/>
      <c r="AQ257" s="4709"/>
      <c r="AR257" s="4710"/>
      <c r="AS257" s="4687"/>
      <c r="AT257" s="4711"/>
      <c r="AU257" s="4711"/>
      <c r="AV257" s="4714"/>
      <c r="AW257" s="4714"/>
      <c r="AX257" s="4710"/>
      <c r="BV257" s="51"/>
      <c r="BW257" s="51"/>
      <c r="BX257" s="51"/>
      <c r="BY257" s="51"/>
      <c r="BZ257" s="51"/>
      <c r="CA257" s="51"/>
      <c r="CB257" s="51"/>
      <c r="CC257" s="51"/>
      <c r="CD257" s="51"/>
      <c r="CE257" s="51">
        <v>0</v>
      </c>
      <c r="CF257" s="51">
        <v>0</v>
      </c>
      <c r="CG257" s="51"/>
      <c r="CH257" s="51"/>
      <c r="CI257" s="51"/>
      <c r="CJ257" s="51"/>
      <c r="CK257" s="51"/>
      <c r="CL257" s="51"/>
      <c r="CM257" s="51"/>
      <c r="CN257" s="51"/>
    </row>
    <row r="258" spans="1:92" s="50" customFormat="1" ht="15" customHeight="1" x14ac:dyDescent="0.25">
      <c r="A258" s="3599"/>
      <c r="B258" s="4511" t="s">
        <v>2565</v>
      </c>
      <c r="C258" s="4513"/>
      <c r="D258" s="4564">
        <f t="shared" si="28"/>
        <v>0</v>
      </c>
      <c r="E258" s="1485">
        <f t="shared" si="30"/>
        <v>0</v>
      </c>
      <c r="F258" s="2860">
        <f t="shared" si="30"/>
        <v>0</v>
      </c>
      <c r="G258" s="1660"/>
      <c r="H258" s="1661"/>
      <c r="I258" s="1663"/>
      <c r="J258" s="1661"/>
      <c r="K258" s="1663"/>
      <c r="L258" s="1661"/>
      <c r="M258" s="1663"/>
      <c r="N258" s="1661"/>
      <c r="O258" s="1663"/>
      <c r="P258" s="1661"/>
      <c r="Q258" s="1663"/>
      <c r="R258" s="1661"/>
      <c r="S258" s="1663"/>
      <c r="T258" s="1661"/>
      <c r="U258" s="1663"/>
      <c r="V258" s="41"/>
      <c r="W258" s="1663"/>
      <c r="X258" s="41"/>
      <c r="Y258" s="1663"/>
      <c r="Z258" s="41"/>
      <c r="AA258" s="1663"/>
      <c r="AB258" s="41"/>
      <c r="AC258" s="1663"/>
      <c r="AD258" s="41"/>
      <c r="AE258" s="1663"/>
      <c r="AF258" s="41"/>
      <c r="AG258" s="1663"/>
      <c r="AH258" s="41"/>
      <c r="AI258" s="1663"/>
      <c r="AJ258" s="41"/>
      <c r="AK258" s="1663"/>
      <c r="AL258" s="41"/>
      <c r="AM258" s="1663"/>
      <c r="AN258" s="41"/>
      <c r="AO258" s="4715"/>
      <c r="AP258" s="4716"/>
      <c r="AQ258" s="4691"/>
      <c r="AR258" s="4692"/>
      <c r="AS258" s="4711"/>
      <c r="AT258" s="1663"/>
      <c r="AU258" s="1663"/>
      <c r="AV258" s="4717"/>
      <c r="AW258" s="4717"/>
      <c r="AX258" s="1661"/>
      <c r="BV258" s="51"/>
      <c r="BW258" s="51"/>
      <c r="BX258" s="51"/>
      <c r="BY258" s="51"/>
      <c r="BZ258" s="51"/>
      <c r="CA258" s="51"/>
      <c r="CB258" s="51"/>
      <c r="CC258" s="51"/>
      <c r="CD258" s="51"/>
      <c r="CE258" s="51">
        <v>0</v>
      </c>
      <c r="CF258" s="51">
        <v>0</v>
      </c>
      <c r="CG258" s="51"/>
      <c r="CH258" s="51"/>
      <c r="CI258" s="51"/>
      <c r="CJ258" s="51"/>
      <c r="CK258" s="51"/>
      <c r="CL258" s="51"/>
      <c r="CM258" s="51"/>
      <c r="CN258" s="51"/>
    </row>
    <row r="259" spans="1:92" s="50" customFormat="1" ht="14.25" customHeight="1" x14ac:dyDescent="0.25">
      <c r="A259" s="3599"/>
      <c r="B259" s="3000" t="s">
        <v>2566</v>
      </c>
      <c r="C259" s="3001"/>
      <c r="D259" s="4564">
        <f t="shared" si="28"/>
        <v>0</v>
      </c>
      <c r="E259" s="1485">
        <f t="shared" si="30"/>
        <v>0</v>
      </c>
      <c r="F259" s="2860">
        <f t="shared" si="30"/>
        <v>0</v>
      </c>
      <c r="G259" s="1660"/>
      <c r="H259" s="1661"/>
      <c r="I259" s="1663"/>
      <c r="J259" s="1661"/>
      <c r="K259" s="1663"/>
      <c r="L259" s="1661"/>
      <c r="M259" s="1663"/>
      <c r="N259" s="1661"/>
      <c r="O259" s="1663"/>
      <c r="P259" s="1661"/>
      <c r="Q259" s="1663"/>
      <c r="R259" s="1661"/>
      <c r="S259" s="1663"/>
      <c r="T259" s="1661"/>
      <c r="U259" s="1663"/>
      <c r="V259" s="41"/>
      <c r="W259" s="1663"/>
      <c r="X259" s="41"/>
      <c r="Y259" s="1663"/>
      <c r="Z259" s="41"/>
      <c r="AA259" s="1663"/>
      <c r="AB259" s="41"/>
      <c r="AC259" s="1663"/>
      <c r="AD259" s="41"/>
      <c r="AE259" s="1663"/>
      <c r="AF259" s="41"/>
      <c r="AG259" s="1663"/>
      <c r="AH259" s="41"/>
      <c r="AI259" s="1663"/>
      <c r="AJ259" s="41"/>
      <c r="AK259" s="1663"/>
      <c r="AL259" s="41"/>
      <c r="AM259" s="1663"/>
      <c r="AN259" s="41"/>
      <c r="AO259" s="4715"/>
      <c r="AP259" s="4716"/>
      <c r="AQ259" s="4691"/>
      <c r="AR259" s="4692"/>
      <c r="AS259" s="4733"/>
      <c r="AT259" s="1663"/>
      <c r="AU259" s="1663"/>
      <c r="AV259" s="4717"/>
      <c r="AW259" s="4717"/>
      <c r="AX259" s="1661"/>
      <c r="BV259" s="51"/>
      <c r="BW259" s="51"/>
      <c r="BX259" s="51"/>
      <c r="BY259" s="51"/>
      <c r="BZ259" s="51"/>
      <c r="CA259" s="51"/>
      <c r="CB259" s="51"/>
      <c r="CC259" s="51"/>
      <c r="CD259" s="51"/>
      <c r="CE259" s="51">
        <v>0</v>
      </c>
      <c r="CF259" s="51">
        <v>0</v>
      </c>
      <c r="CG259" s="51"/>
      <c r="CH259" s="51"/>
      <c r="CI259" s="51"/>
      <c r="CJ259" s="51"/>
      <c r="CK259" s="51"/>
      <c r="CL259" s="51"/>
      <c r="CM259" s="51"/>
      <c r="CN259" s="51"/>
    </row>
    <row r="260" spans="1:92" s="50" customFormat="1" ht="15" customHeight="1" x14ac:dyDescent="0.25">
      <c r="A260" s="3599"/>
      <c r="B260" s="3005" t="s">
        <v>2567</v>
      </c>
      <c r="C260" s="3006"/>
      <c r="D260" s="4564">
        <f t="shared" si="28"/>
        <v>0</v>
      </c>
      <c r="E260" s="1485">
        <f t="shared" si="30"/>
        <v>0</v>
      </c>
      <c r="F260" s="2860">
        <f t="shared" si="30"/>
        <v>0</v>
      </c>
      <c r="G260" s="4718"/>
      <c r="H260" s="4719"/>
      <c r="I260" s="4720"/>
      <c r="J260" s="4719"/>
      <c r="K260" s="4720"/>
      <c r="L260" s="4719"/>
      <c r="M260" s="4720"/>
      <c r="N260" s="4719"/>
      <c r="O260" s="4720"/>
      <c r="P260" s="4719"/>
      <c r="Q260" s="4720"/>
      <c r="R260" s="4719"/>
      <c r="S260" s="4720"/>
      <c r="T260" s="4719"/>
      <c r="U260" s="4720"/>
      <c r="V260" s="65"/>
      <c r="W260" s="4720"/>
      <c r="X260" s="65"/>
      <c r="Y260" s="4720"/>
      <c r="Z260" s="65"/>
      <c r="AA260" s="4720"/>
      <c r="AB260" s="65"/>
      <c r="AC260" s="4720"/>
      <c r="AD260" s="65"/>
      <c r="AE260" s="4720"/>
      <c r="AF260" s="65"/>
      <c r="AG260" s="4720"/>
      <c r="AH260" s="65"/>
      <c r="AI260" s="4720"/>
      <c r="AJ260" s="65"/>
      <c r="AK260" s="4720"/>
      <c r="AL260" s="65"/>
      <c r="AM260" s="4720"/>
      <c r="AN260" s="65"/>
      <c r="AO260" s="4721"/>
      <c r="AP260" s="4722"/>
      <c r="AQ260" s="4723"/>
      <c r="AR260" s="4724"/>
      <c r="AS260" s="4733"/>
      <c r="AT260" s="4720"/>
      <c r="AU260" s="4720"/>
      <c r="AV260" s="4726"/>
      <c r="AW260" s="4726"/>
      <c r="AX260" s="4719"/>
      <c r="BV260" s="51"/>
      <c r="BW260" s="51"/>
      <c r="BX260" s="51"/>
      <c r="BY260" s="51"/>
      <c r="BZ260" s="51"/>
      <c r="CA260" s="51"/>
      <c r="CB260" s="51"/>
      <c r="CC260" s="51"/>
      <c r="CD260" s="51"/>
      <c r="CE260" s="51"/>
      <c r="CF260" s="51"/>
      <c r="CG260" s="51"/>
      <c r="CH260" s="51"/>
      <c r="CI260" s="51"/>
      <c r="CJ260" s="51"/>
      <c r="CK260" s="51"/>
      <c r="CL260" s="51"/>
      <c r="CM260" s="51"/>
      <c r="CN260" s="51"/>
    </row>
    <row r="261" spans="1:92" s="50" customFormat="1" ht="15" customHeight="1" x14ac:dyDescent="0.25">
      <c r="A261" s="3599"/>
      <c r="B261" s="4511" t="s">
        <v>2568</v>
      </c>
      <c r="C261" s="4513"/>
      <c r="D261" s="4564">
        <f t="shared" si="28"/>
        <v>0</v>
      </c>
      <c r="E261" s="1485">
        <f t="shared" si="30"/>
        <v>0</v>
      </c>
      <c r="F261" s="2860">
        <f t="shared" si="30"/>
        <v>0</v>
      </c>
      <c r="G261" s="4718"/>
      <c r="H261" s="4719"/>
      <c r="I261" s="4720"/>
      <c r="J261" s="4719"/>
      <c r="K261" s="4720"/>
      <c r="L261" s="4719"/>
      <c r="M261" s="4720"/>
      <c r="N261" s="4719"/>
      <c r="O261" s="4720"/>
      <c r="P261" s="4719"/>
      <c r="Q261" s="4720"/>
      <c r="R261" s="4719"/>
      <c r="S261" s="4720"/>
      <c r="T261" s="4719"/>
      <c r="U261" s="4720"/>
      <c r="V261" s="65"/>
      <c r="W261" s="4720"/>
      <c r="X261" s="65"/>
      <c r="Y261" s="4720"/>
      <c r="Z261" s="65"/>
      <c r="AA261" s="4720"/>
      <c r="AB261" s="65"/>
      <c r="AC261" s="4720"/>
      <c r="AD261" s="65"/>
      <c r="AE261" s="4720"/>
      <c r="AF261" s="65"/>
      <c r="AG261" s="4720"/>
      <c r="AH261" s="65"/>
      <c r="AI261" s="4720"/>
      <c r="AJ261" s="65"/>
      <c r="AK261" s="4720"/>
      <c r="AL261" s="65"/>
      <c r="AM261" s="4720"/>
      <c r="AN261" s="65"/>
      <c r="AO261" s="4721"/>
      <c r="AP261" s="4722"/>
      <c r="AQ261" s="4723"/>
      <c r="AR261" s="4724"/>
      <c r="AS261" s="4725"/>
      <c r="AT261" s="4720"/>
      <c r="AU261" s="4720"/>
      <c r="AV261" s="4726"/>
      <c r="AW261" s="4726"/>
      <c r="AX261" s="4719"/>
      <c r="BV261" s="51"/>
      <c r="BW261" s="51"/>
      <c r="BX261" s="51"/>
      <c r="BY261" s="51"/>
      <c r="BZ261" s="51"/>
      <c r="CA261" s="51"/>
      <c r="CB261" s="51"/>
      <c r="CC261" s="51"/>
      <c r="CD261" s="51"/>
      <c r="CE261" s="51"/>
      <c r="CF261" s="51"/>
      <c r="CG261" s="51"/>
      <c r="CH261" s="51"/>
      <c r="CI261" s="51"/>
      <c r="CJ261" s="51"/>
      <c r="CK261" s="51"/>
      <c r="CL261" s="51"/>
      <c r="CM261" s="51"/>
      <c r="CN261" s="51"/>
    </row>
    <row r="262" spans="1:92" s="50" customFormat="1" ht="14.25" customHeight="1" x14ac:dyDescent="0.25">
      <c r="A262" s="3531"/>
      <c r="B262" s="4734" t="s">
        <v>2569</v>
      </c>
      <c r="C262" s="4735"/>
      <c r="D262" s="3155">
        <f t="shared" si="28"/>
        <v>0</v>
      </c>
      <c r="E262" s="1488">
        <f t="shared" si="30"/>
        <v>0</v>
      </c>
      <c r="F262" s="4756">
        <f t="shared" si="30"/>
        <v>0</v>
      </c>
      <c r="G262" s="4718"/>
      <c r="H262" s="4719"/>
      <c r="I262" s="4720"/>
      <c r="J262" s="4719"/>
      <c r="K262" s="4720"/>
      <c r="L262" s="4719"/>
      <c r="M262" s="4720"/>
      <c r="N262" s="4719"/>
      <c r="O262" s="4720"/>
      <c r="P262" s="4719"/>
      <c r="Q262" s="4720"/>
      <c r="R262" s="4719"/>
      <c r="S262" s="4720"/>
      <c r="T262" s="4719"/>
      <c r="U262" s="4720"/>
      <c r="V262" s="65"/>
      <c r="W262" s="4720"/>
      <c r="X262" s="65"/>
      <c r="Y262" s="4720"/>
      <c r="Z262" s="65"/>
      <c r="AA262" s="4720"/>
      <c r="AB262" s="65"/>
      <c r="AC262" s="4720"/>
      <c r="AD262" s="65"/>
      <c r="AE262" s="4720"/>
      <c r="AF262" s="65"/>
      <c r="AG262" s="4720"/>
      <c r="AH262" s="65"/>
      <c r="AI262" s="4720"/>
      <c r="AJ262" s="65"/>
      <c r="AK262" s="4720"/>
      <c r="AL262" s="65"/>
      <c r="AM262" s="4720"/>
      <c r="AN262" s="65"/>
      <c r="AO262" s="4704"/>
      <c r="AP262" s="4705"/>
      <c r="AQ262" s="4729"/>
      <c r="AR262" s="4730"/>
      <c r="AS262" s="4731"/>
      <c r="AT262" s="4703"/>
      <c r="AU262" s="4703"/>
      <c r="AV262" s="4706"/>
      <c r="AW262" s="4706"/>
      <c r="AX262" s="4702"/>
      <c r="BV262" s="51"/>
      <c r="BW262" s="51"/>
      <c r="BX262" s="51"/>
      <c r="BY262" s="51"/>
      <c r="BZ262" s="51"/>
      <c r="CA262" s="51"/>
      <c r="CB262" s="51"/>
      <c r="CC262" s="51"/>
      <c r="CD262" s="51"/>
      <c r="CE262" s="51">
        <v>0</v>
      </c>
      <c r="CF262" s="51">
        <v>0</v>
      </c>
      <c r="CG262" s="51"/>
      <c r="CH262" s="51"/>
      <c r="CI262" s="51"/>
      <c r="CJ262" s="51"/>
      <c r="CK262" s="51"/>
      <c r="CL262" s="51"/>
      <c r="CM262" s="51"/>
      <c r="CN262" s="51"/>
    </row>
    <row r="263" spans="1:92" s="50" customFormat="1" ht="15" customHeight="1" x14ac:dyDescent="0.25">
      <c r="A263" s="3596" t="s">
        <v>2573</v>
      </c>
      <c r="B263" s="4545" t="s">
        <v>2564</v>
      </c>
      <c r="C263" s="4547"/>
      <c r="D263" s="4558">
        <f t="shared" si="28"/>
        <v>0</v>
      </c>
      <c r="E263" s="1481">
        <f t="shared" ref="E263:F280" si="31">+Y263+AA263+AC263+AE263+AG263+AI263+AK263+AM263</f>
        <v>0</v>
      </c>
      <c r="F263" s="4732">
        <f t="shared" si="31"/>
        <v>0</v>
      </c>
      <c r="G263" s="4757"/>
      <c r="H263" s="4758"/>
      <c r="I263" s="4759"/>
      <c r="J263" s="4758"/>
      <c r="K263" s="4759"/>
      <c r="L263" s="4758"/>
      <c r="M263" s="4760"/>
      <c r="N263" s="4761"/>
      <c r="O263" s="4762"/>
      <c r="P263" s="4761"/>
      <c r="Q263" s="4759"/>
      <c r="R263" s="4758"/>
      <c r="S263" s="4759"/>
      <c r="T263" s="4758"/>
      <c r="U263" s="4760"/>
      <c r="V263" s="4761"/>
      <c r="W263" s="4762"/>
      <c r="X263" s="4761"/>
      <c r="Y263" s="4687"/>
      <c r="Z263" s="4688"/>
      <c r="AA263" s="4687"/>
      <c r="AB263" s="4688"/>
      <c r="AC263" s="4687"/>
      <c r="AD263" s="4688"/>
      <c r="AE263" s="4687"/>
      <c r="AF263" s="4688"/>
      <c r="AG263" s="4687"/>
      <c r="AH263" s="4688"/>
      <c r="AI263" s="4687"/>
      <c r="AJ263" s="4688"/>
      <c r="AK263" s="4687"/>
      <c r="AL263" s="4688"/>
      <c r="AM263" s="4687"/>
      <c r="AN263" s="4688"/>
      <c r="AO263" s="4712"/>
      <c r="AP263" s="4713"/>
      <c r="AQ263" s="4685"/>
      <c r="AR263" s="4710"/>
      <c r="AS263" s="4687"/>
      <c r="AT263" s="4711"/>
      <c r="AU263" s="4711"/>
      <c r="AV263" s="4714"/>
      <c r="AW263" s="4714"/>
      <c r="AX263" s="4710"/>
      <c r="BV263" s="51"/>
      <c r="BW263" s="51"/>
      <c r="BX263" s="51"/>
      <c r="BY263" s="51"/>
      <c r="BZ263" s="51"/>
      <c r="CA263" s="51"/>
      <c r="CB263" s="51"/>
      <c r="CC263" s="51"/>
      <c r="CD263" s="51"/>
      <c r="CE263" s="51">
        <v>0</v>
      </c>
      <c r="CF263" s="51">
        <v>0</v>
      </c>
      <c r="CG263" s="51"/>
      <c r="CH263" s="51"/>
      <c r="CI263" s="51"/>
      <c r="CJ263" s="51"/>
      <c r="CK263" s="51"/>
      <c r="CL263" s="51"/>
      <c r="CM263" s="51"/>
      <c r="CN263" s="51"/>
    </row>
    <row r="264" spans="1:92" s="50" customFormat="1" ht="15" customHeight="1" x14ac:dyDescent="0.25">
      <c r="A264" s="3599"/>
      <c r="B264" s="3000" t="s">
        <v>2565</v>
      </c>
      <c r="C264" s="3001"/>
      <c r="D264" s="4564">
        <f>SUM(E264+F264)</f>
        <v>0</v>
      </c>
      <c r="E264" s="4763">
        <f t="shared" si="31"/>
        <v>0</v>
      </c>
      <c r="F264" s="4764">
        <f t="shared" si="31"/>
        <v>0</v>
      </c>
      <c r="G264" s="4765"/>
      <c r="H264" s="4766"/>
      <c r="I264" s="4767"/>
      <c r="J264" s="4766"/>
      <c r="K264" s="4767"/>
      <c r="L264" s="4766"/>
      <c r="M264" s="4733"/>
      <c r="N264" s="4692"/>
      <c r="O264" s="4733"/>
      <c r="P264" s="4692"/>
      <c r="Q264" s="4767"/>
      <c r="R264" s="4766"/>
      <c r="S264" s="4767"/>
      <c r="T264" s="4766"/>
      <c r="U264" s="4733"/>
      <c r="V264" s="4692"/>
      <c r="W264" s="4733"/>
      <c r="X264" s="4692"/>
      <c r="Y264" s="1663"/>
      <c r="Z264" s="41"/>
      <c r="AA264" s="1663"/>
      <c r="AB264" s="41"/>
      <c r="AC264" s="1663"/>
      <c r="AD264" s="41"/>
      <c r="AE264" s="1663"/>
      <c r="AF264" s="41"/>
      <c r="AG264" s="1663"/>
      <c r="AH264" s="41"/>
      <c r="AI264" s="1663"/>
      <c r="AJ264" s="41"/>
      <c r="AK264" s="1663"/>
      <c r="AL264" s="41"/>
      <c r="AM264" s="1663"/>
      <c r="AN264" s="41"/>
      <c r="AO264" s="4715"/>
      <c r="AP264" s="4716"/>
      <c r="AQ264" s="4691"/>
      <c r="AR264" s="4692"/>
      <c r="AS264" s="4711"/>
      <c r="AT264" s="1663"/>
      <c r="AU264" s="1663"/>
      <c r="AV264" s="4717"/>
      <c r="AW264" s="4717"/>
      <c r="AX264" s="1661"/>
      <c r="BV264" s="51"/>
      <c r="BW264" s="51"/>
      <c r="BX264" s="51"/>
      <c r="BY264" s="51"/>
      <c r="BZ264" s="51"/>
      <c r="CA264" s="51"/>
      <c r="CB264" s="51"/>
      <c r="CC264" s="51"/>
      <c r="CD264" s="51"/>
      <c r="CE264" s="51">
        <v>0</v>
      </c>
      <c r="CF264" s="51">
        <v>0</v>
      </c>
      <c r="CG264" s="51"/>
      <c r="CH264" s="51"/>
      <c r="CI264" s="51"/>
      <c r="CJ264" s="51"/>
      <c r="CK264" s="51"/>
      <c r="CL264" s="51"/>
      <c r="CM264" s="51"/>
      <c r="CN264" s="51"/>
    </row>
    <row r="265" spans="1:92" s="50" customFormat="1" ht="14.25" customHeight="1" x14ac:dyDescent="0.25">
      <c r="A265" s="3599"/>
      <c r="B265" s="3000" t="s">
        <v>2566</v>
      </c>
      <c r="C265" s="3001"/>
      <c r="D265" s="4564">
        <f t="shared" ref="D265:D304" si="32">SUM(E265+F265)</f>
        <v>0</v>
      </c>
      <c r="E265" s="4763">
        <f t="shared" si="31"/>
        <v>0</v>
      </c>
      <c r="F265" s="4764">
        <f t="shared" si="31"/>
        <v>0</v>
      </c>
      <c r="G265" s="4765"/>
      <c r="H265" s="4766"/>
      <c r="I265" s="4767"/>
      <c r="J265" s="4766"/>
      <c r="K265" s="4767"/>
      <c r="L265" s="4766"/>
      <c r="M265" s="4733"/>
      <c r="N265" s="4692"/>
      <c r="O265" s="4733"/>
      <c r="P265" s="4692"/>
      <c r="Q265" s="4767"/>
      <c r="R265" s="4766"/>
      <c r="S265" s="4767"/>
      <c r="T265" s="4766"/>
      <c r="U265" s="4733"/>
      <c r="V265" s="4692"/>
      <c r="W265" s="4733"/>
      <c r="X265" s="4692"/>
      <c r="Y265" s="1663"/>
      <c r="Z265" s="41"/>
      <c r="AA265" s="1663"/>
      <c r="AB265" s="41"/>
      <c r="AC265" s="1663"/>
      <c r="AD265" s="41"/>
      <c r="AE265" s="1663"/>
      <c r="AF265" s="41"/>
      <c r="AG265" s="1663"/>
      <c r="AH265" s="41"/>
      <c r="AI265" s="1663"/>
      <c r="AJ265" s="41"/>
      <c r="AK265" s="1663"/>
      <c r="AL265" s="41"/>
      <c r="AM265" s="1663"/>
      <c r="AN265" s="41"/>
      <c r="AO265" s="4715"/>
      <c r="AP265" s="4716"/>
      <c r="AQ265" s="4691"/>
      <c r="AR265" s="4692"/>
      <c r="AS265" s="4733"/>
      <c r="AT265" s="1663"/>
      <c r="AU265" s="1663"/>
      <c r="AV265" s="4717"/>
      <c r="AW265" s="4717"/>
      <c r="AX265" s="1661"/>
      <c r="BV265" s="51"/>
      <c r="BW265" s="51"/>
      <c r="BX265" s="51"/>
      <c r="BY265" s="51"/>
      <c r="BZ265" s="51"/>
      <c r="CA265" s="51"/>
      <c r="CB265" s="51"/>
      <c r="CC265" s="51"/>
      <c r="CD265" s="51"/>
      <c r="CE265" s="51">
        <v>0</v>
      </c>
      <c r="CF265" s="51">
        <v>0</v>
      </c>
      <c r="CG265" s="51"/>
      <c r="CH265" s="51"/>
      <c r="CI265" s="51"/>
      <c r="CJ265" s="51"/>
      <c r="CK265" s="51"/>
      <c r="CL265" s="51"/>
      <c r="CM265" s="51"/>
      <c r="CN265" s="51"/>
    </row>
    <row r="266" spans="1:92" s="50" customFormat="1" ht="15" customHeight="1" x14ac:dyDescent="0.25">
      <c r="A266" s="3599"/>
      <c r="B266" s="3005" t="s">
        <v>2567</v>
      </c>
      <c r="C266" s="3006"/>
      <c r="D266" s="4564">
        <f t="shared" si="32"/>
        <v>0</v>
      </c>
      <c r="E266" s="4763">
        <f t="shared" si="31"/>
        <v>0</v>
      </c>
      <c r="F266" s="4764">
        <f t="shared" si="31"/>
        <v>0</v>
      </c>
      <c r="G266" s="4768"/>
      <c r="H266" s="4769"/>
      <c r="I266" s="4770"/>
      <c r="J266" s="4769"/>
      <c r="K266" s="4770"/>
      <c r="L266" s="4769"/>
      <c r="M266" s="4691"/>
      <c r="N266" s="4692"/>
      <c r="O266" s="4691"/>
      <c r="P266" s="4692"/>
      <c r="Q266" s="4770"/>
      <c r="R266" s="4769"/>
      <c r="S266" s="4770"/>
      <c r="T266" s="4769"/>
      <c r="U266" s="4691"/>
      <c r="V266" s="4692"/>
      <c r="W266" s="4691"/>
      <c r="X266" s="4692"/>
      <c r="Y266" s="4720"/>
      <c r="Z266" s="65"/>
      <c r="AA266" s="4720"/>
      <c r="AB266" s="65"/>
      <c r="AC266" s="4720"/>
      <c r="AD266" s="65"/>
      <c r="AE266" s="4720"/>
      <c r="AF266" s="65"/>
      <c r="AG266" s="4720"/>
      <c r="AH266" s="65"/>
      <c r="AI266" s="4720"/>
      <c r="AJ266" s="65"/>
      <c r="AK266" s="4720"/>
      <c r="AL266" s="65"/>
      <c r="AM266" s="4720"/>
      <c r="AN266" s="65"/>
      <c r="AO266" s="4721"/>
      <c r="AP266" s="4722"/>
      <c r="AQ266" s="4691"/>
      <c r="AR266" s="4692"/>
      <c r="AS266" s="4733"/>
      <c r="AT266" s="4720"/>
      <c r="AU266" s="4720"/>
      <c r="AV266" s="4726"/>
      <c r="AW266" s="4726"/>
      <c r="AX266" s="4719"/>
      <c r="BV266" s="51"/>
      <c r="BW266" s="51"/>
      <c r="BX266" s="51"/>
      <c r="BY266" s="51"/>
      <c r="BZ266" s="51"/>
      <c r="CA266" s="51"/>
      <c r="CB266" s="51"/>
      <c r="CC266" s="51"/>
      <c r="CD266" s="51"/>
      <c r="CE266" s="51"/>
      <c r="CF266" s="51"/>
      <c r="CG266" s="51"/>
      <c r="CH266" s="51"/>
      <c r="CI266" s="51"/>
      <c r="CJ266" s="51"/>
      <c r="CK266" s="51"/>
      <c r="CL266" s="51"/>
      <c r="CM266" s="51"/>
      <c r="CN266" s="51"/>
    </row>
    <row r="267" spans="1:92" s="50" customFormat="1" ht="15" customHeight="1" x14ac:dyDescent="0.25">
      <c r="A267" s="3599"/>
      <c r="B267" s="4511" t="s">
        <v>2568</v>
      </c>
      <c r="C267" s="4513"/>
      <c r="D267" s="4564">
        <f t="shared" si="32"/>
        <v>0</v>
      </c>
      <c r="E267" s="4763">
        <f t="shared" si="31"/>
        <v>0</v>
      </c>
      <c r="F267" s="4764">
        <f t="shared" si="31"/>
        <v>0</v>
      </c>
      <c r="G267" s="4768"/>
      <c r="H267" s="4769"/>
      <c r="I267" s="4770"/>
      <c r="J267" s="4769"/>
      <c r="K267" s="4770"/>
      <c r="L267" s="4769"/>
      <c r="M267" s="4723"/>
      <c r="N267" s="4724"/>
      <c r="O267" s="4723"/>
      <c r="P267" s="4724"/>
      <c r="Q267" s="4770"/>
      <c r="R267" s="4769"/>
      <c r="S267" s="4770"/>
      <c r="T267" s="4769"/>
      <c r="U267" s="4723"/>
      <c r="V267" s="4724"/>
      <c r="W267" s="4723"/>
      <c r="X267" s="4724"/>
      <c r="Y267" s="4720"/>
      <c r="Z267" s="65"/>
      <c r="AA267" s="4720"/>
      <c r="AB267" s="65"/>
      <c r="AC267" s="4720"/>
      <c r="AD267" s="65"/>
      <c r="AE267" s="4720"/>
      <c r="AF267" s="65"/>
      <c r="AG267" s="4720"/>
      <c r="AH267" s="65"/>
      <c r="AI267" s="4720"/>
      <c r="AJ267" s="65"/>
      <c r="AK267" s="4720"/>
      <c r="AL267" s="65"/>
      <c r="AM267" s="4720"/>
      <c r="AN267" s="65"/>
      <c r="AO267" s="4721"/>
      <c r="AP267" s="4722"/>
      <c r="AQ267" s="4723"/>
      <c r="AR267" s="4724"/>
      <c r="AS267" s="4725"/>
      <c r="AT267" s="4720"/>
      <c r="AU267" s="4720"/>
      <c r="AV267" s="4726"/>
      <c r="AW267" s="4726"/>
      <c r="AX267" s="4719"/>
      <c r="BV267" s="51"/>
      <c r="BW267" s="51"/>
      <c r="BX267" s="51"/>
      <c r="BY267" s="51"/>
      <c r="BZ267" s="51"/>
      <c r="CA267" s="51"/>
      <c r="CB267" s="51"/>
      <c r="CC267" s="51"/>
      <c r="CD267" s="51"/>
      <c r="CE267" s="51"/>
      <c r="CF267" s="51"/>
      <c r="CG267" s="51"/>
      <c r="CH267" s="51"/>
      <c r="CI267" s="51"/>
      <c r="CJ267" s="51"/>
      <c r="CK267" s="51"/>
      <c r="CL267" s="51"/>
      <c r="CM267" s="51"/>
      <c r="CN267" s="51"/>
    </row>
    <row r="268" spans="1:92" s="50" customFormat="1" ht="14.25" customHeight="1" x14ac:dyDescent="0.25">
      <c r="A268" s="3531"/>
      <c r="B268" s="4734" t="s">
        <v>2569</v>
      </c>
      <c r="C268" s="4735"/>
      <c r="D268" s="3166">
        <f t="shared" si="32"/>
        <v>0</v>
      </c>
      <c r="E268" s="4771">
        <f t="shared" si="31"/>
        <v>0</v>
      </c>
      <c r="F268" s="4772">
        <f t="shared" si="31"/>
        <v>0</v>
      </c>
      <c r="G268" s="4773"/>
      <c r="H268" s="4774"/>
      <c r="I268" s="4775"/>
      <c r="J268" s="4774"/>
      <c r="K268" s="4775"/>
      <c r="L268" s="4774"/>
      <c r="M268" s="4773"/>
      <c r="N268" s="4774"/>
      <c r="O268" s="4773"/>
      <c r="P268" s="4774"/>
      <c r="Q268" s="4775"/>
      <c r="R268" s="4774"/>
      <c r="S268" s="4775"/>
      <c r="T268" s="4774"/>
      <c r="U268" s="4773"/>
      <c r="V268" s="4774"/>
      <c r="W268" s="4773"/>
      <c r="X268" s="4774"/>
      <c r="Y268" s="4703"/>
      <c r="Z268" s="89"/>
      <c r="AA268" s="4703"/>
      <c r="AB268" s="89"/>
      <c r="AC268" s="4703"/>
      <c r="AD268" s="89"/>
      <c r="AE268" s="4703"/>
      <c r="AF268" s="89"/>
      <c r="AG268" s="4703"/>
      <c r="AH268" s="89"/>
      <c r="AI268" s="4703"/>
      <c r="AJ268" s="89"/>
      <c r="AK268" s="4703"/>
      <c r="AL268" s="89"/>
      <c r="AM268" s="4703"/>
      <c r="AN268" s="89"/>
      <c r="AO268" s="4704"/>
      <c r="AP268" s="4705"/>
      <c r="AQ268" s="4729"/>
      <c r="AR268" s="4730"/>
      <c r="AS268" s="4731"/>
      <c r="AT268" s="4703"/>
      <c r="AU268" s="4703"/>
      <c r="AV268" s="4706"/>
      <c r="AW268" s="4706"/>
      <c r="AX268" s="4702"/>
      <c r="BV268" s="51"/>
      <c r="BW268" s="51"/>
      <c r="BX268" s="51"/>
      <c r="BY268" s="51"/>
      <c r="BZ268" s="51"/>
      <c r="CA268" s="51"/>
      <c r="CB268" s="51"/>
      <c r="CC268" s="51"/>
      <c r="CD268" s="51"/>
      <c r="CE268" s="51">
        <v>0</v>
      </c>
      <c r="CF268" s="51">
        <v>0</v>
      </c>
      <c r="CG268" s="51"/>
      <c r="CH268" s="51"/>
      <c r="CI268" s="51"/>
      <c r="CJ268" s="51"/>
      <c r="CK268" s="51"/>
      <c r="CL268" s="51"/>
      <c r="CM268" s="51"/>
      <c r="CN268" s="51"/>
    </row>
    <row r="269" spans="1:92" s="50" customFormat="1" ht="14.25" customHeight="1" x14ac:dyDescent="0.25">
      <c r="A269" s="3596" t="s">
        <v>2574</v>
      </c>
      <c r="B269" s="4545" t="s">
        <v>2564</v>
      </c>
      <c r="C269" s="4547"/>
      <c r="D269" s="4578">
        <f t="shared" si="32"/>
        <v>0</v>
      </c>
      <c r="E269" s="4776">
        <f t="shared" si="31"/>
        <v>0</v>
      </c>
      <c r="F269" s="4777">
        <f t="shared" si="31"/>
        <v>0</v>
      </c>
      <c r="G269" s="4778"/>
      <c r="H269" s="4779"/>
      <c r="I269" s="4780"/>
      <c r="J269" s="4779"/>
      <c r="K269" s="4780"/>
      <c r="L269" s="4779"/>
      <c r="M269" s="4781"/>
      <c r="N269" s="4782"/>
      <c r="O269" s="4781"/>
      <c r="P269" s="4782"/>
      <c r="Q269" s="4780"/>
      <c r="R269" s="4779"/>
      <c r="S269" s="4780"/>
      <c r="T269" s="4779"/>
      <c r="U269" s="4781"/>
      <c r="V269" s="4782"/>
      <c r="W269" s="4781"/>
      <c r="X269" s="4782"/>
      <c r="Y269" s="4711"/>
      <c r="Z269" s="120"/>
      <c r="AA269" s="4711"/>
      <c r="AB269" s="120"/>
      <c r="AC269" s="4711"/>
      <c r="AD269" s="120"/>
      <c r="AE269" s="4711"/>
      <c r="AF269" s="120"/>
      <c r="AG269" s="4711"/>
      <c r="AH269" s="120"/>
      <c r="AI269" s="4711"/>
      <c r="AJ269" s="120"/>
      <c r="AK269" s="4711"/>
      <c r="AL269" s="120"/>
      <c r="AM269" s="4711"/>
      <c r="AN269" s="120"/>
      <c r="AO269" s="4712"/>
      <c r="AP269" s="4713"/>
      <c r="AQ269" s="4709"/>
      <c r="AR269" s="4710"/>
      <c r="AS269" s="4687"/>
      <c r="AT269" s="4711"/>
      <c r="AU269" s="4711"/>
      <c r="AV269" s="4714"/>
      <c r="AW269" s="4714"/>
      <c r="AX269" s="4710"/>
      <c r="BV269" s="51"/>
      <c r="BW269" s="51"/>
      <c r="BX269" s="51"/>
      <c r="BY269" s="51"/>
      <c r="BZ269" s="51"/>
      <c r="CA269" s="51"/>
      <c r="CB269" s="51"/>
      <c r="CC269" s="51"/>
      <c r="CD269" s="51"/>
      <c r="CE269" s="51">
        <v>0</v>
      </c>
      <c r="CF269" s="51">
        <v>0</v>
      </c>
      <c r="CG269" s="51"/>
      <c r="CH269" s="51"/>
      <c r="CI269" s="51"/>
      <c r="CJ269" s="51"/>
      <c r="CK269" s="51"/>
      <c r="CL269" s="51"/>
      <c r="CM269" s="51"/>
      <c r="CN269" s="51"/>
    </row>
    <row r="270" spans="1:92" s="50" customFormat="1" ht="15" customHeight="1" x14ac:dyDescent="0.25">
      <c r="A270" s="3599"/>
      <c r="B270" s="4349" t="s">
        <v>2565</v>
      </c>
      <c r="C270" s="4351"/>
      <c r="D270" s="4564">
        <f t="shared" si="32"/>
        <v>0</v>
      </c>
      <c r="E270" s="4763">
        <f t="shared" si="31"/>
        <v>0</v>
      </c>
      <c r="F270" s="4764">
        <f t="shared" si="31"/>
        <v>0</v>
      </c>
      <c r="G270" s="4765"/>
      <c r="H270" s="4766"/>
      <c r="I270" s="4767"/>
      <c r="J270" s="4766"/>
      <c r="K270" s="4767"/>
      <c r="L270" s="4766"/>
      <c r="M270" s="4733"/>
      <c r="N270" s="4692"/>
      <c r="O270" s="4733"/>
      <c r="P270" s="4692"/>
      <c r="Q270" s="4767"/>
      <c r="R270" s="4766"/>
      <c r="S270" s="4767"/>
      <c r="T270" s="4766"/>
      <c r="U270" s="4733"/>
      <c r="V270" s="4692"/>
      <c r="W270" s="4733"/>
      <c r="X270" s="4692"/>
      <c r="Y270" s="1663"/>
      <c r="Z270" s="41"/>
      <c r="AA270" s="1663"/>
      <c r="AB270" s="41"/>
      <c r="AC270" s="1663"/>
      <c r="AD270" s="41"/>
      <c r="AE270" s="1663"/>
      <c r="AF270" s="41"/>
      <c r="AG270" s="1663"/>
      <c r="AH270" s="41"/>
      <c r="AI270" s="1663"/>
      <c r="AJ270" s="41"/>
      <c r="AK270" s="1663"/>
      <c r="AL270" s="41"/>
      <c r="AM270" s="1663"/>
      <c r="AN270" s="41"/>
      <c r="AO270" s="4715"/>
      <c r="AP270" s="4716"/>
      <c r="AQ270" s="4691"/>
      <c r="AR270" s="4692"/>
      <c r="AS270" s="4711"/>
      <c r="AT270" s="1663"/>
      <c r="AU270" s="1663"/>
      <c r="AV270" s="4717"/>
      <c r="AW270" s="4717"/>
      <c r="AX270" s="1661"/>
      <c r="BV270" s="51"/>
      <c r="BW270" s="51"/>
      <c r="BX270" s="51"/>
      <c r="BY270" s="51"/>
      <c r="BZ270" s="51"/>
      <c r="CA270" s="51"/>
      <c r="CB270" s="51"/>
      <c r="CC270" s="51"/>
      <c r="CD270" s="51"/>
      <c r="CE270" s="51">
        <v>0</v>
      </c>
      <c r="CF270" s="51">
        <v>0</v>
      </c>
      <c r="CG270" s="51"/>
      <c r="CH270" s="51"/>
      <c r="CI270" s="51"/>
      <c r="CJ270" s="51"/>
      <c r="CK270" s="51"/>
      <c r="CL270" s="51"/>
      <c r="CM270" s="51"/>
      <c r="CN270" s="51"/>
    </row>
    <row r="271" spans="1:92" s="50" customFormat="1" ht="14.25" customHeight="1" x14ac:dyDescent="0.25">
      <c r="A271" s="3599"/>
      <c r="B271" s="3000" t="s">
        <v>2566</v>
      </c>
      <c r="C271" s="3001"/>
      <c r="D271" s="4564">
        <f t="shared" si="32"/>
        <v>0</v>
      </c>
      <c r="E271" s="4763">
        <f t="shared" si="31"/>
        <v>0</v>
      </c>
      <c r="F271" s="4764">
        <f t="shared" si="31"/>
        <v>0</v>
      </c>
      <c r="G271" s="4765"/>
      <c r="H271" s="4766"/>
      <c r="I271" s="4767"/>
      <c r="J271" s="4766"/>
      <c r="K271" s="4767"/>
      <c r="L271" s="4766"/>
      <c r="M271" s="4733"/>
      <c r="N271" s="4692"/>
      <c r="O271" s="4733"/>
      <c r="P271" s="4692"/>
      <c r="Q271" s="4767"/>
      <c r="R271" s="4766"/>
      <c r="S271" s="4767"/>
      <c r="T271" s="4766"/>
      <c r="U271" s="4733"/>
      <c r="V271" s="4692"/>
      <c r="W271" s="4733"/>
      <c r="X271" s="4692"/>
      <c r="Y271" s="1663"/>
      <c r="Z271" s="41"/>
      <c r="AA271" s="1663"/>
      <c r="AB271" s="41"/>
      <c r="AC271" s="1663"/>
      <c r="AD271" s="41"/>
      <c r="AE271" s="1663"/>
      <c r="AF271" s="41"/>
      <c r="AG271" s="1663"/>
      <c r="AH271" s="41"/>
      <c r="AI271" s="1663"/>
      <c r="AJ271" s="41"/>
      <c r="AK271" s="1663"/>
      <c r="AL271" s="41"/>
      <c r="AM271" s="1663"/>
      <c r="AN271" s="41"/>
      <c r="AO271" s="4715"/>
      <c r="AP271" s="4716"/>
      <c r="AQ271" s="4691"/>
      <c r="AR271" s="4692"/>
      <c r="AS271" s="4733"/>
      <c r="AT271" s="1663"/>
      <c r="AU271" s="1663"/>
      <c r="AV271" s="4717"/>
      <c r="AW271" s="4717"/>
      <c r="AX271" s="1661"/>
      <c r="BV271" s="51"/>
      <c r="BW271" s="51"/>
      <c r="BX271" s="51"/>
      <c r="BY271" s="51"/>
      <c r="BZ271" s="51"/>
      <c r="CA271" s="51"/>
      <c r="CB271" s="51"/>
      <c r="CC271" s="51"/>
      <c r="CD271" s="51"/>
      <c r="CE271" s="51">
        <v>0</v>
      </c>
      <c r="CF271" s="51">
        <v>0</v>
      </c>
      <c r="CG271" s="51"/>
      <c r="CH271" s="51"/>
      <c r="CI271" s="51"/>
      <c r="CJ271" s="51"/>
      <c r="CK271" s="51"/>
      <c r="CL271" s="51"/>
      <c r="CM271" s="51"/>
      <c r="CN271" s="51"/>
    </row>
    <row r="272" spans="1:92" s="50" customFormat="1" ht="15" customHeight="1" x14ac:dyDescent="0.25">
      <c r="A272" s="3599"/>
      <c r="B272" s="3005" t="s">
        <v>2567</v>
      </c>
      <c r="C272" s="3006"/>
      <c r="D272" s="4564">
        <f t="shared" si="32"/>
        <v>0</v>
      </c>
      <c r="E272" s="4763">
        <f t="shared" si="31"/>
        <v>0</v>
      </c>
      <c r="F272" s="4764">
        <f t="shared" si="31"/>
        <v>0</v>
      </c>
      <c r="G272" s="4768"/>
      <c r="H272" s="4769"/>
      <c r="I272" s="4770"/>
      <c r="J272" s="4769"/>
      <c r="K272" s="4770"/>
      <c r="L272" s="4769"/>
      <c r="M272" s="4691"/>
      <c r="N272" s="4692"/>
      <c r="O272" s="4691"/>
      <c r="P272" s="4692"/>
      <c r="Q272" s="4770"/>
      <c r="R272" s="4769"/>
      <c r="S272" s="4770"/>
      <c r="T272" s="4769"/>
      <c r="U272" s="4691"/>
      <c r="V272" s="4692"/>
      <c r="W272" s="4691"/>
      <c r="X272" s="4692"/>
      <c r="Y272" s="4720"/>
      <c r="Z272" s="65"/>
      <c r="AA272" s="4720"/>
      <c r="AB272" s="65"/>
      <c r="AC272" s="4720"/>
      <c r="AD272" s="65"/>
      <c r="AE272" s="4720"/>
      <c r="AF272" s="65"/>
      <c r="AG272" s="4720"/>
      <c r="AH272" s="65"/>
      <c r="AI272" s="4720"/>
      <c r="AJ272" s="65"/>
      <c r="AK272" s="4720"/>
      <c r="AL272" s="65"/>
      <c r="AM272" s="4720"/>
      <c r="AN272" s="65"/>
      <c r="AO272" s="4721"/>
      <c r="AP272" s="4722"/>
      <c r="AQ272" s="4691"/>
      <c r="AR272" s="4692"/>
      <c r="AS272" s="4733"/>
      <c r="AT272" s="4720"/>
      <c r="AU272" s="4720"/>
      <c r="AV272" s="4726"/>
      <c r="AW272" s="4726"/>
      <c r="AX272" s="4719"/>
      <c r="BV272" s="51"/>
      <c r="BW272" s="51"/>
      <c r="BX272" s="51"/>
      <c r="BY272" s="51"/>
      <c r="BZ272" s="51"/>
      <c r="CA272" s="51"/>
      <c r="CB272" s="51"/>
      <c r="CC272" s="51"/>
      <c r="CD272" s="51"/>
      <c r="CE272" s="51"/>
      <c r="CF272" s="51"/>
      <c r="CG272" s="51"/>
      <c r="CH272" s="51"/>
      <c r="CI272" s="51"/>
      <c r="CJ272" s="51"/>
      <c r="CK272" s="51"/>
      <c r="CL272" s="51"/>
      <c r="CM272" s="51"/>
      <c r="CN272" s="51"/>
    </row>
    <row r="273" spans="1:116" s="50" customFormat="1" ht="15" customHeight="1" x14ac:dyDescent="0.25">
      <c r="A273" s="3599"/>
      <c r="B273" s="4511" t="s">
        <v>2568</v>
      </c>
      <c r="C273" s="4513"/>
      <c r="D273" s="4564">
        <f t="shared" si="32"/>
        <v>0</v>
      </c>
      <c r="E273" s="4763">
        <f t="shared" si="31"/>
        <v>0</v>
      </c>
      <c r="F273" s="4764">
        <f t="shared" si="31"/>
        <v>0</v>
      </c>
      <c r="G273" s="4768"/>
      <c r="H273" s="4769"/>
      <c r="I273" s="4770"/>
      <c r="J273" s="4769"/>
      <c r="K273" s="4770"/>
      <c r="L273" s="4769"/>
      <c r="M273" s="4723"/>
      <c r="N273" s="4724"/>
      <c r="O273" s="4723"/>
      <c r="P273" s="4724"/>
      <c r="Q273" s="4770"/>
      <c r="R273" s="4769"/>
      <c r="S273" s="4770"/>
      <c r="T273" s="4769"/>
      <c r="U273" s="4723"/>
      <c r="V273" s="4724"/>
      <c r="W273" s="4723"/>
      <c r="X273" s="4724"/>
      <c r="Y273" s="4720"/>
      <c r="Z273" s="65"/>
      <c r="AA273" s="4720"/>
      <c r="AB273" s="65"/>
      <c r="AC273" s="4720"/>
      <c r="AD273" s="65"/>
      <c r="AE273" s="4720"/>
      <c r="AF273" s="65"/>
      <c r="AG273" s="4720"/>
      <c r="AH273" s="65"/>
      <c r="AI273" s="4720"/>
      <c r="AJ273" s="65"/>
      <c r="AK273" s="4720"/>
      <c r="AL273" s="65"/>
      <c r="AM273" s="4720"/>
      <c r="AN273" s="65"/>
      <c r="AO273" s="4721"/>
      <c r="AP273" s="4722"/>
      <c r="AQ273" s="4723"/>
      <c r="AR273" s="4724"/>
      <c r="AS273" s="4725"/>
      <c r="AT273" s="4720"/>
      <c r="AU273" s="4720"/>
      <c r="AV273" s="4726"/>
      <c r="AW273" s="4726"/>
      <c r="AX273" s="4719"/>
      <c r="BV273" s="51"/>
      <c r="BW273" s="51"/>
      <c r="BX273" s="51"/>
      <c r="BY273" s="51"/>
      <c r="BZ273" s="51"/>
      <c r="CA273" s="51"/>
      <c r="CB273" s="51"/>
      <c r="CC273" s="51"/>
      <c r="CD273" s="51"/>
      <c r="CE273" s="51"/>
      <c r="CF273" s="51"/>
      <c r="CG273" s="51"/>
      <c r="CH273" s="51"/>
      <c r="CI273" s="51"/>
      <c r="CJ273" s="51"/>
      <c r="CK273" s="51"/>
      <c r="CL273" s="51"/>
      <c r="CM273" s="51"/>
      <c r="CN273" s="51"/>
    </row>
    <row r="274" spans="1:116" s="50" customFormat="1" ht="14.25" customHeight="1" x14ac:dyDescent="0.25">
      <c r="A274" s="3531"/>
      <c r="B274" s="4734" t="s">
        <v>2569</v>
      </c>
      <c r="C274" s="4735"/>
      <c r="D274" s="3166">
        <f t="shared" si="32"/>
        <v>0</v>
      </c>
      <c r="E274" s="4771">
        <f t="shared" si="31"/>
        <v>0</v>
      </c>
      <c r="F274" s="4772">
        <f t="shared" si="31"/>
        <v>0</v>
      </c>
      <c r="G274" s="4773"/>
      <c r="H274" s="4774"/>
      <c r="I274" s="4775"/>
      <c r="J274" s="4774"/>
      <c r="K274" s="4775"/>
      <c r="L274" s="4774"/>
      <c r="M274" s="4773"/>
      <c r="N274" s="4774"/>
      <c r="O274" s="4773"/>
      <c r="P274" s="4774"/>
      <c r="Q274" s="4775"/>
      <c r="R274" s="4774"/>
      <c r="S274" s="4775"/>
      <c r="T274" s="4774"/>
      <c r="U274" s="4773"/>
      <c r="V274" s="4774"/>
      <c r="W274" s="4773"/>
      <c r="X274" s="4774"/>
      <c r="Y274" s="4703"/>
      <c r="Z274" s="89"/>
      <c r="AA274" s="4703"/>
      <c r="AB274" s="89"/>
      <c r="AC274" s="4703"/>
      <c r="AD274" s="89"/>
      <c r="AE274" s="4703"/>
      <c r="AF274" s="89"/>
      <c r="AG274" s="4703"/>
      <c r="AH274" s="89"/>
      <c r="AI274" s="4703"/>
      <c r="AJ274" s="89"/>
      <c r="AK274" s="4703"/>
      <c r="AL274" s="89"/>
      <c r="AM274" s="4703"/>
      <c r="AN274" s="89"/>
      <c r="AO274" s="4704"/>
      <c r="AP274" s="4705"/>
      <c r="AQ274" s="4729"/>
      <c r="AR274" s="4730"/>
      <c r="AS274" s="4731"/>
      <c r="AT274" s="4703"/>
      <c r="AU274" s="4703"/>
      <c r="AV274" s="4706"/>
      <c r="AW274" s="4706"/>
      <c r="AX274" s="4702"/>
      <c r="BV274" s="51"/>
      <c r="BW274" s="51"/>
      <c r="BX274" s="51"/>
      <c r="BY274" s="51"/>
      <c r="BZ274" s="51"/>
      <c r="CA274" s="51"/>
      <c r="CB274" s="51"/>
      <c r="CC274" s="51"/>
      <c r="CD274" s="51"/>
      <c r="CE274" s="51">
        <v>0</v>
      </c>
      <c r="CF274" s="51">
        <v>0</v>
      </c>
      <c r="CG274" s="51"/>
      <c r="CH274" s="51"/>
      <c r="CI274" s="51"/>
      <c r="CJ274" s="51"/>
      <c r="CK274" s="51"/>
      <c r="CL274" s="51"/>
      <c r="CM274" s="51"/>
      <c r="CN274" s="51"/>
    </row>
    <row r="275" spans="1:116" s="78" customFormat="1" ht="16.399999999999999" customHeight="1" x14ac:dyDescent="0.25">
      <c r="A275" s="4245" t="s">
        <v>2575</v>
      </c>
      <c r="B275" s="4641" t="s">
        <v>2564</v>
      </c>
      <c r="C275" s="4643"/>
      <c r="D275" s="4578">
        <f t="shared" si="32"/>
        <v>0</v>
      </c>
      <c r="E275" s="4776">
        <f t="shared" si="31"/>
        <v>0</v>
      </c>
      <c r="F275" s="4777">
        <f t="shared" si="31"/>
        <v>0</v>
      </c>
      <c r="G275" s="4783"/>
      <c r="H275" s="4782"/>
      <c r="I275" s="4781"/>
      <c r="J275" s="4782"/>
      <c r="K275" s="4781"/>
      <c r="L275" s="4782"/>
      <c r="M275" s="4781"/>
      <c r="N275" s="4782"/>
      <c r="O275" s="4781"/>
      <c r="P275" s="4782"/>
      <c r="Q275" s="4781"/>
      <c r="R275" s="4782"/>
      <c r="S275" s="4781"/>
      <c r="T275" s="4782"/>
      <c r="U275" s="4781"/>
      <c r="V275" s="4782"/>
      <c r="W275" s="4781"/>
      <c r="X275" s="4782"/>
      <c r="Y275" s="4711"/>
      <c r="Z275" s="120"/>
      <c r="AA275" s="4711"/>
      <c r="AB275" s="120"/>
      <c r="AC275" s="4711"/>
      <c r="AD275" s="120"/>
      <c r="AE275" s="4711"/>
      <c r="AF275" s="120"/>
      <c r="AG275" s="4711"/>
      <c r="AH275" s="120"/>
      <c r="AI275" s="4711"/>
      <c r="AJ275" s="120"/>
      <c r="AK275" s="4711"/>
      <c r="AL275" s="120"/>
      <c r="AM275" s="4711"/>
      <c r="AN275" s="120"/>
      <c r="AO275" s="4712"/>
      <c r="AP275" s="4713"/>
      <c r="AQ275" s="4709"/>
      <c r="AR275" s="4710"/>
      <c r="AS275" s="4784"/>
      <c r="AT275" s="4711"/>
      <c r="AU275" s="4711"/>
      <c r="AV275" s="4714"/>
      <c r="AW275" s="4714"/>
      <c r="AX275" s="4710"/>
      <c r="BT275" s="4505"/>
      <c r="BU275" s="4505"/>
      <c r="BV275" s="4505"/>
      <c r="BW275" s="4505"/>
      <c r="BX275" s="4505"/>
      <c r="CK275" s="4505"/>
      <c r="CL275" s="4505"/>
      <c r="CM275" s="4505"/>
      <c r="CN275" s="4505"/>
      <c r="CO275" s="4505"/>
      <c r="CP275" s="4505"/>
      <c r="CQ275" s="4505"/>
      <c r="CR275" s="4505"/>
      <c r="CS275" s="4505"/>
      <c r="CT275" s="4505"/>
      <c r="CU275" s="4505"/>
      <c r="CV275" s="4505"/>
      <c r="CW275" s="4505"/>
      <c r="CX275" s="4505"/>
      <c r="CY275" s="4505"/>
      <c r="CZ275" s="4505"/>
      <c r="DA275" s="4505"/>
      <c r="DB275" s="4505"/>
      <c r="DC275" s="4505"/>
      <c r="DD275" s="4505"/>
      <c r="DE275" s="4505"/>
      <c r="DF275" s="4505"/>
      <c r="DG275" s="4505"/>
      <c r="DH275" s="4505"/>
      <c r="DI275" s="4505"/>
      <c r="DJ275" s="4505"/>
      <c r="DK275" s="4505"/>
      <c r="DL275" s="4505"/>
    </row>
    <row r="276" spans="1:116" s="78" customFormat="1" ht="16.399999999999999" customHeight="1" x14ac:dyDescent="0.25">
      <c r="A276" s="4257"/>
      <c r="B276" s="4511" t="s">
        <v>2565</v>
      </c>
      <c r="C276" s="4513"/>
      <c r="D276" s="4564">
        <f t="shared" si="32"/>
        <v>0</v>
      </c>
      <c r="E276" s="4763">
        <f t="shared" si="31"/>
        <v>0</v>
      </c>
      <c r="F276" s="4764">
        <f t="shared" si="31"/>
        <v>0</v>
      </c>
      <c r="G276" s="4691"/>
      <c r="H276" s="4692"/>
      <c r="I276" s="4733"/>
      <c r="J276" s="4692"/>
      <c r="K276" s="4733"/>
      <c r="L276" s="4692"/>
      <c r="M276" s="4733"/>
      <c r="N276" s="4692"/>
      <c r="O276" s="4733"/>
      <c r="P276" s="4692"/>
      <c r="Q276" s="4733"/>
      <c r="R276" s="4692"/>
      <c r="S276" s="4733"/>
      <c r="T276" s="4692"/>
      <c r="U276" s="4733"/>
      <c r="V276" s="4692"/>
      <c r="W276" s="4733"/>
      <c r="X276" s="4692"/>
      <c r="Y276" s="1663"/>
      <c r="Z276" s="41"/>
      <c r="AA276" s="1663"/>
      <c r="AB276" s="41"/>
      <c r="AC276" s="1663"/>
      <c r="AD276" s="41"/>
      <c r="AE276" s="1663"/>
      <c r="AF276" s="41"/>
      <c r="AG276" s="1663"/>
      <c r="AH276" s="41"/>
      <c r="AI276" s="1663"/>
      <c r="AJ276" s="41"/>
      <c r="AK276" s="1663"/>
      <c r="AL276" s="41"/>
      <c r="AM276" s="1663"/>
      <c r="AN276" s="41"/>
      <c r="AO276" s="4715"/>
      <c r="AP276" s="4716"/>
      <c r="AQ276" s="4691"/>
      <c r="AR276" s="4692"/>
      <c r="AS276" s="4711"/>
      <c r="AT276" s="1663"/>
      <c r="AU276" s="1663"/>
      <c r="AV276" s="4717"/>
      <c r="AW276" s="4717"/>
      <c r="AX276" s="1661"/>
      <c r="BT276" s="4505"/>
      <c r="BU276" s="4505"/>
      <c r="BV276" s="4505"/>
      <c r="BW276" s="4505"/>
      <c r="BX276" s="4505"/>
      <c r="CK276" s="4505"/>
      <c r="CL276" s="4505"/>
      <c r="CM276" s="4505"/>
      <c r="CN276" s="4505"/>
      <c r="CO276" s="4505"/>
      <c r="CP276" s="4505"/>
      <c r="CQ276" s="4505"/>
      <c r="CR276" s="4505"/>
      <c r="CS276" s="4505"/>
      <c r="CT276" s="4505"/>
      <c r="CU276" s="4505"/>
      <c r="CV276" s="4505"/>
      <c r="CW276" s="4505"/>
      <c r="CX276" s="4505"/>
      <c r="CY276" s="4505"/>
      <c r="CZ276" s="4505"/>
      <c r="DA276" s="4505"/>
      <c r="DB276" s="4505"/>
      <c r="DC276" s="4505"/>
      <c r="DD276" s="4505"/>
      <c r="DE276" s="4505"/>
      <c r="DF276" s="4505"/>
      <c r="DG276" s="4505"/>
      <c r="DH276" s="4505"/>
      <c r="DI276" s="4505"/>
      <c r="DJ276" s="4505"/>
      <c r="DK276" s="4505"/>
      <c r="DL276" s="4505"/>
    </row>
    <row r="277" spans="1:116" s="78" customFormat="1" ht="16.399999999999999" customHeight="1" x14ac:dyDescent="0.25">
      <c r="A277" s="4257"/>
      <c r="B277" s="4511" t="s">
        <v>2566</v>
      </c>
      <c r="C277" s="4513"/>
      <c r="D277" s="4564">
        <f t="shared" si="32"/>
        <v>0</v>
      </c>
      <c r="E277" s="4763">
        <f t="shared" si="31"/>
        <v>0</v>
      </c>
      <c r="F277" s="4764">
        <f t="shared" si="31"/>
        <v>0</v>
      </c>
      <c r="G277" s="4691"/>
      <c r="H277" s="4692"/>
      <c r="I277" s="4733"/>
      <c r="J277" s="4692"/>
      <c r="K277" s="4733"/>
      <c r="L277" s="4692"/>
      <c r="M277" s="4733"/>
      <c r="N277" s="4692"/>
      <c r="O277" s="4733"/>
      <c r="P277" s="4692"/>
      <c r="Q277" s="4733"/>
      <c r="R277" s="4692"/>
      <c r="S277" s="4733"/>
      <c r="T277" s="4692"/>
      <c r="U277" s="4733"/>
      <c r="V277" s="4692"/>
      <c r="W277" s="4733"/>
      <c r="X277" s="4692"/>
      <c r="Y277" s="1663"/>
      <c r="Z277" s="41"/>
      <c r="AA277" s="1663"/>
      <c r="AB277" s="41"/>
      <c r="AC277" s="1663"/>
      <c r="AD277" s="41"/>
      <c r="AE277" s="1663"/>
      <c r="AF277" s="41"/>
      <c r="AG277" s="1663"/>
      <c r="AH277" s="41"/>
      <c r="AI277" s="1663"/>
      <c r="AJ277" s="41"/>
      <c r="AK277" s="1663"/>
      <c r="AL277" s="41"/>
      <c r="AM277" s="1663"/>
      <c r="AN277" s="41"/>
      <c r="AO277" s="4715"/>
      <c r="AP277" s="4716"/>
      <c r="AQ277" s="4691"/>
      <c r="AR277" s="4692"/>
      <c r="AS277" s="4733"/>
      <c r="AT277" s="1663"/>
      <c r="AU277" s="1663"/>
      <c r="AV277" s="4717"/>
      <c r="AW277" s="4717"/>
      <c r="AX277" s="1661"/>
      <c r="BT277" s="4505"/>
      <c r="BU277" s="4505"/>
      <c r="BV277" s="4505"/>
      <c r="BW277" s="4505"/>
      <c r="BX277" s="4505"/>
      <c r="CK277" s="4505"/>
      <c r="CL277" s="4505"/>
      <c r="CM277" s="4505"/>
      <c r="CN277" s="4505"/>
      <c r="CO277" s="4505"/>
      <c r="CP277" s="4505"/>
      <c r="CQ277" s="4505"/>
      <c r="CR277" s="4505"/>
      <c r="CS277" s="4505"/>
      <c r="CT277" s="4505"/>
      <c r="CU277" s="4505"/>
      <c r="CV277" s="4505"/>
      <c r="CW277" s="4505"/>
      <c r="CX277" s="4505"/>
      <c r="CY277" s="4505"/>
      <c r="CZ277" s="4505"/>
      <c r="DA277" s="4505"/>
      <c r="DB277" s="4505"/>
      <c r="DC277" s="4505"/>
      <c r="DD277" s="4505"/>
      <c r="DE277" s="4505"/>
      <c r="DF277" s="4505"/>
      <c r="DG277" s="4505"/>
      <c r="DH277" s="4505"/>
      <c r="DI277" s="4505"/>
      <c r="DJ277" s="4505"/>
      <c r="DK277" s="4505"/>
      <c r="DL277" s="4505"/>
    </row>
    <row r="278" spans="1:116" s="78" customFormat="1" ht="16.399999999999999" customHeight="1" x14ac:dyDescent="0.25">
      <c r="A278" s="4257"/>
      <c r="B278" s="4523" t="s">
        <v>2567</v>
      </c>
      <c r="C278" s="4525"/>
      <c r="D278" s="4564">
        <f t="shared" si="32"/>
        <v>0</v>
      </c>
      <c r="E278" s="4785">
        <f t="shared" si="31"/>
        <v>0</v>
      </c>
      <c r="F278" s="4786">
        <f t="shared" si="31"/>
        <v>0</v>
      </c>
      <c r="G278" s="4691"/>
      <c r="H278" s="4692"/>
      <c r="I278" s="4733"/>
      <c r="J278" s="4692"/>
      <c r="K278" s="4733"/>
      <c r="L278" s="4692"/>
      <c r="M278" s="4733"/>
      <c r="N278" s="4692"/>
      <c r="O278" s="4733"/>
      <c r="P278" s="4692"/>
      <c r="Q278" s="4733"/>
      <c r="R278" s="4692"/>
      <c r="S278" s="4733"/>
      <c r="T278" s="4692"/>
      <c r="U278" s="4733"/>
      <c r="V278" s="4692"/>
      <c r="W278" s="4733"/>
      <c r="X278" s="4692"/>
      <c r="Y278" s="1663"/>
      <c r="Z278" s="41"/>
      <c r="AA278" s="1663"/>
      <c r="AB278" s="41"/>
      <c r="AC278" s="1663"/>
      <c r="AD278" s="41"/>
      <c r="AE278" s="1663"/>
      <c r="AF278" s="41"/>
      <c r="AG278" s="1663"/>
      <c r="AH278" s="41"/>
      <c r="AI278" s="1663"/>
      <c r="AJ278" s="41"/>
      <c r="AK278" s="1663"/>
      <c r="AL278" s="41"/>
      <c r="AM278" s="1663"/>
      <c r="AN278" s="41"/>
      <c r="AO278" s="4721"/>
      <c r="AP278" s="4722"/>
      <c r="AQ278" s="4691"/>
      <c r="AR278" s="4692"/>
      <c r="AS278" s="4733"/>
      <c r="AT278" s="4720"/>
      <c r="AU278" s="4720"/>
      <c r="AV278" s="4726"/>
      <c r="AW278" s="4726"/>
      <c r="AX278" s="4719"/>
      <c r="BT278" s="4505"/>
      <c r="BU278" s="4505"/>
      <c r="BV278" s="4505"/>
      <c r="BW278" s="4505"/>
      <c r="BX278" s="4505"/>
      <c r="CK278" s="4505"/>
      <c r="CL278" s="4505"/>
      <c r="CM278" s="4505"/>
      <c r="CN278" s="4505"/>
      <c r="CO278" s="4505"/>
      <c r="CP278" s="4505"/>
      <c r="CQ278" s="4505"/>
      <c r="CR278" s="4505"/>
      <c r="CS278" s="4505"/>
      <c r="CT278" s="4505"/>
      <c r="CU278" s="4505"/>
      <c r="CV278" s="4505"/>
      <c r="CW278" s="4505"/>
      <c r="CX278" s="4505"/>
      <c r="CY278" s="4505"/>
      <c r="CZ278" s="4505"/>
      <c r="DA278" s="4505"/>
      <c r="DB278" s="4505"/>
      <c r="DC278" s="4505"/>
      <c r="DD278" s="4505"/>
      <c r="DE278" s="4505"/>
      <c r="DF278" s="4505"/>
      <c r="DG278" s="4505"/>
      <c r="DH278" s="4505"/>
      <c r="DI278" s="4505"/>
      <c r="DJ278" s="4505"/>
      <c r="DK278" s="4505"/>
      <c r="DL278" s="4505"/>
    </row>
    <row r="279" spans="1:116" s="78" customFormat="1" ht="16.399999999999999" customHeight="1" x14ac:dyDescent="0.25">
      <c r="A279" s="4257"/>
      <c r="B279" s="4511" t="s">
        <v>2568</v>
      </c>
      <c r="C279" s="4513"/>
      <c r="D279" s="4564">
        <f t="shared" si="32"/>
        <v>0</v>
      </c>
      <c r="E279" s="4785">
        <f t="shared" si="31"/>
        <v>0</v>
      </c>
      <c r="F279" s="4786">
        <f t="shared" si="31"/>
        <v>0</v>
      </c>
      <c r="G279" s="4787"/>
      <c r="H279" s="4788"/>
      <c r="I279" s="4789"/>
      <c r="J279" s="4788"/>
      <c r="K279" s="4789"/>
      <c r="L279" s="4788"/>
      <c r="M279" s="4789"/>
      <c r="N279" s="4788"/>
      <c r="O279" s="4789"/>
      <c r="P279" s="4788"/>
      <c r="Q279" s="4789"/>
      <c r="R279" s="4788"/>
      <c r="S279" s="4789"/>
      <c r="T279" s="4788"/>
      <c r="U279" s="4789"/>
      <c r="V279" s="4788"/>
      <c r="W279" s="4789"/>
      <c r="X279" s="4788"/>
      <c r="Y279" s="4720"/>
      <c r="Z279" s="65"/>
      <c r="AA279" s="4720"/>
      <c r="AB279" s="65"/>
      <c r="AC279" s="4720"/>
      <c r="AD279" s="65"/>
      <c r="AE279" s="4720"/>
      <c r="AF279" s="65"/>
      <c r="AG279" s="4720"/>
      <c r="AH279" s="65"/>
      <c r="AI279" s="4720"/>
      <c r="AJ279" s="65"/>
      <c r="AK279" s="4720"/>
      <c r="AL279" s="65"/>
      <c r="AM279" s="4720"/>
      <c r="AN279" s="65"/>
      <c r="AO279" s="4721"/>
      <c r="AP279" s="4722"/>
      <c r="AQ279" s="4723"/>
      <c r="AR279" s="4724"/>
      <c r="AS279" s="4725"/>
      <c r="AT279" s="4720"/>
      <c r="AU279" s="4720"/>
      <c r="AV279" s="4726"/>
      <c r="AW279" s="4726"/>
      <c r="AX279" s="4719"/>
      <c r="BT279" s="4505"/>
      <c r="BU279" s="4505"/>
      <c r="BV279" s="4505"/>
      <c r="BW279" s="4505"/>
      <c r="BX279" s="4505"/>
      <c r="CK279" s="4505"/>
      <c r="CL279" s="4505"/>
      <c r="CM279" s="4505"/>
      <c r="CN279" s="4505"/>
      <c r="CO279" s="4505"/>
      <c r="CP279" s="4505"/>
      <c r="CQ279" s="4505"/>
      <c r="CR279" s="4505"/>
      <c r="CS279" s="4505"/>
      <c r="CT279" s="4505"/>
      <c r="CU279" s="4505"/>
      <c r="CV279" s="4505"/>
      <c r="CW279" s="4505"/>
      <c r="CX279" s="4505"/>
      <c r="CY279" s="4505"/>
      <c r="CZ279" s="4505"/>
      <c r="DA279" s="4505"/>
      <c r="DB279" s="4505"/>
      <c r="DC279" s="4505"/>
      <c r="DD279" s="4505"/>
      <c r="DE279" s="4505"/>
      <c r="DF279" s="4505"/>
      <c r="DG279" s="4505"/>
      <c r="DH279" s="4505"/>
      <c r="DI279" s="4505"/>
      <c r="DJ279" s="4505"/>
      <c r="DK279" s="4505"/>
      <c r="DL279" s="4505"/>
    </row>
    <row r="280" spans="1:116" s="78" customFormat="1" ht="16.399999999999999" customHeight="1" x14ac:dyDescent="0.25">
      <c r="A280" s="4266"/>
      <c r="B280" s="4734" t="s">
        <v>2569</v>
      </c>
      <c r="C280" s="4735"/>
      <c r="D280" s="4574">
        <f t="shared" si="32"/>
        <v>0</v>
      </c>
      <c r="E280" s="4746">
        <f t="shared" si="31"/>
        <v>0</v>
      </c>
      <c r="F280" s="4747">
        <f t="shared" si="31"/>
        <v>0</v>
      </c>
      <c r="G280" s="4752"/>
      <c r="H280" s="4753"/>
      <c r="I280" s="4790"/>
      <c r="J280" s="4753"/>
      <c r="K280" s="4790"/>
      <c r="L280" s="4753"/>
      <c r="M280" s="4790"/>
      <c r="N280" s="4753"/>
      <c r="O280" s="4790"/>
      <c r="P280" s="4753"/>
      <c r="Q280" s="4790"/>
      <c r="R280" s="4753"/>
      <c r="S280" s="4790"/>
      <c r="T280" s="4753"/>
      <c r="U280" s="4790"/>
      <c r="V280" s="4753"/>
      <c r="W280" s="4790"/>
      <c r="X280" s="4753"/>
      <c r="Y280" s="4703"/>
      <c r="Z280" s="89"/>
      <c r="AA280" s="4703"/>
      <c r="AB280" s="89"/>
      <c r="AC280" s="4703"/>
      <c r="AD280" s="89"/>
      <c r="AE280" s="4703"/>
      <c r="AF280" s="89"/>
      <c r="AG280" s="4703"/>
      <c r="AH280" s="89"/>
      <c r="AI280" s="4703"/>
      <c r="AJ280" s="89"/>
      <c r="AK280" s="4703"/>
      <c r="AL280" s="89"/>
      <c r="AM280" s="4703"/>
      <c r="AN280" s="89"/>
      <c r="AO280" s="4704"/>
      <c r="AP280" s="4705"/>
      <c r="AQ280" s="4729"/>
      <c r="AR280" s="4730"/>
      <c r="AS280" s="4731"/>
      <c r="AT280" s="4703"/>
      <c r="AU280" s="4703"/>
      <c r="AV280" s="4706"/>
      <c r="AW280" s="4706"/>
      <c r="AX280" s="4702"/>
      <c r="BT280" s="4505"/>
      <c r="BU280" s="4505"/>
      <c r="BV280" s="4505"/>
      <c r="BW280" s="4505"/>
      <c r="BX280" s="4505"/>
      <c r="CK280" s="4505"/>
      <c r="CL280" s="4505"/>
      <c r="CM280" s="4505"/>
      <c r="CN280" s="4505"/>
      <c r="CO280" s="4505"/>
      <c r="CP280" s="4505"/>
      <c r="CQ280" s="4505"/>
      <c r="CR280" s="4505"/>
      <c r="CS280" s="4505"/>
      <c r="CT280" s="4505"/>
      <c r="CU280" s="4505"/>
      <c r="CV280" s="4505"/>
      <c r="CW280" s="4505"/>
      <c r="CX280" s="4505"/>
      <c r="CY280" s="4505"/>
      <c r="CZ280" s="4505"/>
      <c r="DA280" s="4505"/>
      <c r="DB280" s="4505"/>
      <c r="DC280" s="4505"/>
      <c r="DD280" s="4505"/>
      <c r="DE280" s="4505"/>
      <c r="DF280" s="4505"/>
      <c r="DG280" s="4505"/>
      <c r="DH280" s="4505"/>
      <c r="DI280" s="4505"/>
      <c r="DJ280" s="4505"/>
      <c r="DK280" s="4505"/>
      <c r="DL280" s="4505"/>
    </row>
    <row r="281" spans="1:116" s="50" customFormat="1" ht="14.25" customHeight="1" x14ac:dyDescent="0.25">
      <c r="A281" s="3596" t="s">
        <v>2404</v>
      </c>
      <c r="B281" s="4545" t="s">
        <v>2564</v>
      </c>
      <c r="C281" s="4547"/>
      <c r="D281" s="4578">
        <f t="shared" si="32"/>
        <v>0</v>
      </c>
      <c r="E281" s="1858">
        <f t="shared" ref="E281:F298" si="33">SUM(G281+I281+K281+M281+O281+Q281+S281+U281+W281+Y281+AA281+AC281+AE281+AG281+AI281+AK281+AM281)</f>
        <v>0</v>
      </c>
      <c r="F281" s="1766">
        <f t="shared" si="33"/>
        <v>0</v>
      </c>
      <c r="G281" s="4709"/>
      <c r="H281" s="4710"/>
      <c r="I281" s="4711"/>
      <c r="J281" s="4710"/>
      <c r="K281" s="4711"/>
      <c r="L281" s="4710"/>
      <c r="M281" s="4711"/>
      <c r="N281" s="4710"/>
      <c r="O281" s="4711"/>
      <c r="P281" s="4710"/>
      <c r="Q281" s="4711"/>
      <c r="R281" s="4710"/>
      <c r="S281" s="4711"/>
      <c r="T281" s="4710"/>
      <c r="U281" s="4711"/>
      <c r="V281" s="120"/>
      <c r="W281" s="4711"/>
      <c r="X281" s="120"/>
      <c r="Y281" s="4711"/>
      <c r="Z281" s="120"/>
      <c r="AA281" s="4711"/>
      <c r="AB281" s="120"/>
      <c r="AC281" s="4711"/>
      <c r="AD281" s="120"/>
      <c r="AE281" s="4711"/>
      <c r="AF281" s="120"/>
      <c r="AG281" s="4711"/>
      <c r="AH281" s="120"/>
      <c r="AI281" s="4711"/>
      <c r="AJ281" s="120"/>
      <c r="AK281" s="4711"/>
      <c r="AL281" s="120"/>
      <c r="AM281" s="4711"/>
      <c r="AN281" s="120"/>
      <c r="AO281" s="4712"/>
      <c r="AP281" s="4713"/>
      <c r="AQ281" s="4709"/>
      <c r="AR281" s="4710"/>
      <c r="AS281" s="4784"/>
      <c r="AT281" s="4711"/>
      <c r="AU281" s="4711"/>
      <c r="AV281" s="4714"/>
      <c r="AW281" s="4714"/>
      <c r="AX281" s="4710"/>
      <c r="BV281" s="51"/>
      <c r="BW281" s="51"/>
      <c r="BX281" s="51"/>
      <c r="BY281" s="51"/>
      <c r="BZ281" s="51"/>
      <c r="CA281" s="51"/>
      <c r="CB281" s="51"/>
      <c r="CC281" s="51"/>
      <c r="CD281" s="51"/>
      <c r="CE281" s="51">
        <v>0</v>
      </c>
      <c r="CF281" s="51">
        <v>0</v>
      </c>
      <c r="CG281" s="51"/>
      <c r="CH281" s="51"/>
      <c r="CI281" s="51"/>
      <c r="CJ281" s="51"/>
      <c r="CK281" s="51"/>
      <c r="CL281" s="51"/>
      <c r="CM281" s="51"/>
      <c r="CN281" s="51"/>
    </row>
    <row r="282" spans="1:116" s="50" customFormat="1" ht="15" customHeight="1" x14ac:dyDescent="0.25">
      <c r="A282" s="3599"/>
      <c r="B282" s="3000" t="s">
        <v>2565</v>
      </c>
      <c r="C282" s="3001"/>
      <c r="D282" s="4564">
        <f t="shared" si="32"/>
        <v>0</v>
      </c>
      <c r="E282" s="1485">
        <f t="shared" si="33"/>
        <v>0</v>
      </c>
      <c r="F282" s="2860">
        <f t="shared" si="33"/>
        <v>0</v>
      </c>
      <c r="G282" s="1660"/>
      <c r="H282" s="1661"/>
      <c r="I282" s="1663"/>
      <c r="J282" s="1661"/>
      <c r="K282" s="1663"/>
      <c r="L282" s="1661"/>
      <c r="M282" s="1663"/>
      <c r="N282" s="1661"/>
      <c r="O282" s="1663"/>
      <c r="P282" s="1661"/>
      <c r="Q282" s="1663"/>
      <c r="R282" s="1661"/>
      <c r="S282" s="1663"/>
      <c r="T282" s="1661"/>
      <c r="U282" s="1663"/>
      <c r="V282" s="41"/>
      <c r="W282" s="1663"/>
      <c r="X282" s="41"/>
      <c r="Y282" s="1663"/>
      <c r="Z282" s="41"/>
      <c r="AA282" s="1663"/>
      <c r="AB282" s="41"/>
      <c r="AC282" s="1663"/>
      <c r="AD282" s="41"/>
      <c r="AE282" s="1663"/>
      <c r="AF282" s="41"/>
      <c r="AG282" s="1663"/>
      <c r="AH282" s="41"/>
      <c r="AI282" s="1663"/>
      <c r="AJ282" s="41"/>
      <c r="AK282" s="1663"/>
      <c r="AL282" s="41"/>
      <c r="AM282" s="1663"/>
      <c r="AN282" s="41"/>
      <c r="AO282" s="4715"/>
      <c r="AP282" s="4716"/>
      <c r="AQ282" s="4691"/>
      <c r="AR282" s="4692"/>
      <c r="AS282" s="4711"/>
      <c r="AT282" s="1663"/>
      <c r="AU282" s="1663"/>
      <c r="AV282" s="4717"/>
      <c r="AW282" s="4717"/>
      <c r="AX282" s="1661"/>
      <c r="BV282" s="51"/>
      <c r="BW282" s="51"/>
      <c r="BX282" s="51"/>
      <c r="BY282" s="51"/>
      <c r="BZ282" s="51"/>
      <c r="CA282" s="51"/>
      <c r="CB282" s="51"/>
      <c r="CC282" s="51"/>
      <c r="CD282" s="51"/>
      <c r="CE282" s="51">
        <v>0</v>
      </c>
      <c r="CF282" s="51">
        <v>0</v>
      </c>
      <c r="CG282" s="51"/>
      <c r="CH282" s="51"/>
      <c r="CI282" s="51"/>
      <c r="CJ282" s="51"/>
      <c r="CK282" s="51"/>
      <c r="CL282" s="51"/>
      <c r="CM282" s="51"/>
      <c r="CN282" s="51"/>
    </row>
    <row r="283" spans="1:116" s="50" customFormat="1" ht="14.25" customHeight="1" x14ac:dyDescent="0.25">
      <c r="A283" s="3599"/>
      <c r="B283" s="3000" t="s">
        <v>2566</v>
      </c>
      <c r="C283" s="3001"/>
      <c r="D283" s="4564">
        <f t="shared" si="32"/>
        <v>0</v>
      </c>
      <c r="E283" s="1485">
        <f t="shared" si="33"/>
        <v>0</v>
      </c>
      <c r="F283" s="2860">
        <f t="shared" si="33"/>
        <v>0</v>
      </c>
      <c r="G283" s="1660"/>
      <c r="H283" s="1661"/>
      <c r="I283" s="1663"/>
      <c r="J283" s="1661"/>
      <c r="K283" s="1663"/>
      <c r="L283" s="1661"/>
      <c r="M283" s="1663"/>
      <c r="N283" s="1661"/>
      <c r="O283" s="1663"/>
      <c r="P283" s="1661"/>
      <c r="Q283" s="1663"/>
      <c r="R283" s="1661"/>
      <c r="S283" s="1663"/>
      <c r="T283" s="1661"/>
      <c r="U283" s="1663"/>
      <c r="V283" s="41"/>
      <c r="W283" s="1663"/>
      <c r="X283" s="41"/>
      <c r="Y283" s="1663"/>
      <c r="Z283" s="41"/>
      <c r="AA283" s="1663"/>
      <c r="AB283" s="41"/>
      <c r="AC283" s="1663"/>
      <c r="AD283" s="41"/>
      <c r="AE283" s="1663"/>
      <c r="AF283" s="41"/>
      <c r="AG283" s="1663"/>
      <c r="AH283" s="41"/>
      <c r="AI283" s="1663"/>
      <c r="AJ283" s="41"/>
      <c r="AK283" s="1663"/>
      <c r="AL283" s="41"/>
      <c r="AM283" s="1663"/>
      <c r="AN283" s="41"/>
      <c r="AO283" s="4715"/>
      <c r="AP283" s="4716"/>
      <c r="AQ283" s="4691"/>
      <c r="AR283" s="4692"/>
      <c r="AS283" s="4733"/>
      <c r="AT283" s="1663"/>
      <c r="AU283" s="1663"/>
      <c r="AV283" s="4717"/>
      <c r="AW283" s="4717"/>
      <c r="AX283" s="1661"/>
      <c r="BV283" s="51"/>
      <c r="BW283" s="51"/>
      <c r="BX283" s="51"/>
      <c r="BY283" s="51"/>
      <c r="BZ283" s="51"/>
      <c r="CA283" s="51"/>
      <c r="CB283" s="51"/>
      <c r="CC283" s="51"/>
      <c r="CD283" s="51"/>
      <c r="CE283" s="51">
        <v>0</v>
      </c>
      <c r="CF283" s="51">
        <v>0</v>
      </c>
      <c r="CG283" s="51"/>
      <c r="CH283" s="51"/>
      <c r="CI283" s="51"/>
      <c r="CJ283" s="51"/>
      <c r="CK283" s="51"/>
      <c r="CL283" s="51"/>
      <c r="CM283" s="51"/>
      <c r="CN283" s="51"/>
    </row>
    <row r="284" spans="1:116" s="50" customFormat="1" ht="15" customHeight="1" x14ac:dyDescent="0.25">
      <c r="A284" s="3599"/>
      <c r="B284" s="3005" t="s">
        <v>2567</v>
      </c>
      <c r="C284" s="3006"/>
      <c r="D284" s="4564">
        <f t="shared" si="32"/>
        <v>0</v>
      </c>
      <c r="E284" s="1485">
        <f t="shared" si="33"/>
        <v>0</v>
      </c>
      <c r="F284" s="2860">
        <f t="shared" si="33"/>
        <v>0</v>
      </c>
      <c r="G284" s="4718"/>
      <c r="H284" s="4719"/>
      <c r="I284" s="4720"/>
      <c r="J284" s="4719"/>
      <c r="K284" s="4720"/>
      <c r="L284" s="4719"/>
      <c r="M284" s="4720"/>
      <c r="N284" s="4719"/>
      <c r="O284" s="4720"/>
      <c r="P284" s="4719"/>
      <c r="Q284" s="4720"/>
      <c r="R284" s="4719"/>
      <c r="S284" s="4720"/>
      <c r="T284" s="4719"/>
      <c r="U284" s="4720"/>
      <c r="V284" s="65"/>
      <c r="W284" s="4720"/>
      <c r="X284" s="65"/>
      <c r="Y284" s="4720"/>
      <c r="Z284" s="65"/>
      <c r="AA284" s="4720"/>
      <c r="AB284" s="65"/>
      <c r="AC284" s="4720"/>
      <c r="AD284" s="65"/>
      <c r="AE284" s="4720"/>
      <c r="AF284" s="65"/>
      <c r="AG284" s="4720"/>
      <c r="AH284" s="65"/>
      <c r="AI284" s="4720"/>
      <c r="AJ284" s="65"/>
      <c r="AK284" s="4720"/>
      <c r="AL284" s="65"/>
      <c r="AM284" s="4720"/>
      <c r="AN284" s="65"/>
      <c r="AO284" s="4721"/>
      <c r="AP284" s="4722"/>
      <c r="AQ284" s="4691"/>
      <c r="AR284" s="4692"/>
      <c r="AS284" s="4733"/>
      <c r="AT284" s="4720"/>
      <c r="AU284" s="4720"/>
      <c r="AV284" s="4726"/>
      <c r="AW284" s="4726"/>
      <c r="AX284" s="4719"/>
      <c r="BV284" s="51"/>
      <c r="BW284" s="51"/>
      <c r="BX284" s="51"/>
      <c r="BY284" s="51"/>
      <c r="BZ284" s="51"/>
      <c r="CA284" s="51"/>
      <c r="CB284" s="51"/>
      <c r="CC284" s="51"/>
      <c r="CD284" s="51"/>
      <c r="CE284" s="51"/>
      <c r="CF284" s="51"/>
      <c r="CG284" s="51"/>
      <c r="CH284" s="51"/>
      <c r="CI284" s="51"/>
      <c r="CJ284" s="51"/>
      <c r="CK284" s="51"/>
      <c r="CL284" s="51"/>
      <c r="CM284" s="51"/>
      <c r="CN284" s="51"/>
    </row>
    <row r="285" spans="1:116" s="50" customFormat="1" ht="15" customHeight="1" x14ac:dyDescent="0.25">
      <c r="A285" s="3599"/>
      <c r="B285" s="4511" t="s">
        <v>2568</v>
      </c>
      <c r="C285" s="4513"/>
      <c r="D285" s="4564">
        <f t="shared" si="32"/>
        <v>0</v>
      </c>
      <c r="E285" s="1485">
        <f t="shared" si="33"/>
        <v>0</v>
      </c>
      <c r="F285" s="2860">
        <f t="shared" si="33"/>
        <v>0</v>
      </c>
      <c r="G285" s="4718"/>
      <c r="H285" s="4719"/>
      <c r="I285" s="4720"/>
      <c r="J285" s="4719"/>
      <c r="K285" s="4720"/>
      <c r="L285" s="4719"/>
      <c r="M285" s="4720"/>
      <c r="N285" s="4719"/>
      <c r="O285" s="4720"/>
      <c r="P285" s="4719"/>
      <c r="Q285" s="4720"/>
      <c r="R285" s="4719"/>
      <c r="S285" s="4720"/>
      <c r="T285" s="4719"/>
      <c r="U285" s="4720"/>
      <c r="V285" s="65"/>
      <c r="W285" s="4720"/>
      <c r="X285" s="65"/>
      <c r="Y285" s="4720"/>
      <c r="Z285" s="65"/>
      <c r="AA285" s="4720"/>
      <c r="AB285" s="65"/>
      <c r="AC285" s="4720"/>
      <c r="AD285" s="65"/>
      <c r="AE285" s="4720"/>
      <c r="AF285" s="65"/>
      <c r="AG285" s="4720"/>
      <c r="AH285" s="65"/>
      <c r="AI285" s="4720"/>
      <c r="AJ285" s="65"/>
      <c r="AK285" s="4720"/>
      <c r="AL285" s="65"/>
      <c r="AM285" s="4720"/>
      <c r="AN285" s="65"/>
      <c r="AO285" s="4721"/>
      <c r="AP285" s="4722"/>
      <c r="AQ285" s="4723"/>
      <c r="AR285" s="4724"/>
      <c r="AS285" s="4725"/>
      <c r="AT285" s="4720"/>
      <c r="AU285" s="4720"/>
      <c r="AV285" s="4726"/>
      <c r="AW285" s="4726"/>
      <c r="AX285" s="4719"/>
      <c r="BV285" s="51"/>
      <c r="BW285" s="51"/>
      <c r="BX285" s="51"/>
      <c r="BY285" s="51"/>
      <c r="BZ285" s="51"/>
      <c r="CA285" s="51"/>
      <c r="CB285" s="51"/>
      <c r="CC285" s="51"/>
      <c r="CD285" s="51"/>
      <c r="CE285" s="51"/>
      <c r="CF285" s="51"/>
      <c r="CG285" s="51"/>
      <c r="CH285" s="51"/>
      <c r="CI285" s="51"/>
      <c r="CJ285" s="51"/>
      <c r="CK285" s="51"/>
      <c r="CL285" s="51"/>
      <c r="CM285" s="51"/>
      <c r="CN285" s="51"/>
    </row>
    <row r="286" spans="1:116" s="50" customFormat="1" ht="14.25" customHeight="1" x14ac:dyDescent="0.25">
      <c r="A286" s="3531"/>
      <c r="B286" s="4734" t="s">
        <v>2569</v>
      </c>
      <c r="C286" s="4735"/>
      <c r="D286" s="3166">
        <f t="shared" si="32"/>
        <v>0</v>
      </c>
      <c r="E286" s="1491">
        <f t="shared" si="33"/>
        <v>0</v>
      </c>
      <c r="F286" s="4727">
        <f t="shared" si="33"/>
        <v>0</v>
      </c>
      <c r="G286" s="4701"/>
      <c r="H286" s="4702"/>
      <c r="I286" s="4703"/>
      <c r="J286" s="4702"/>
      <c r="K286" s="4703"/>
      <c r="L286" s="4702"/>
      <c r="M286" s="4703"/>
      <c r="N286" s="4702"/>
      <c r="O286" s="4703"/>
      <c r="P286" s="4702"/>
      <c r="Q286" s="4703"/>
      <c r="R286" s="4702"/>
      <c r="S286" s="4703"/>
      <c r="T286" s="4702"/>
      <c r="U286" s="4703"/>
      <c r="V286" s="89"/>
      <c r="W286" s="4703"/>
      <c r="X286" s="89"/>
      <c r="Y286" s="4703"/>
      <c r="Z286" s="89"/>
      <c r="AA286" s="4703"/>
      <c r="AB286" s="89"/>
      <c r="AC286" s="4703"/>
      <c r="AD286" s="89"/>
      <c r="AE286" s="4703"/>
      <c r="AF286" s="89"/>
      <c r="AG286" s="4703"/>
      <c r="AH286" s="89"/>
      <c r="AI286" s="4703"/>
      <c r="AJ286" s="89"/>
      <c r="AK286" s="4703"/>
      <c r="AL286" s="89"/>
      <c r="AM286" s="4703"/>
      <c r="AN286" s="89"/>
      <c r="AO286" s="4704"/>
      <c r="AP286" s="4705"/>
      <c r="AQ286" s="4729"/>
      <c r="AR286" s="4730"/>
      <c r="AS286" s="4731"/>
      <c r="AT286" s="4703"/>
      <c r="AU286" s="4703"/>
      <c r="AV286" s="4706"/>
      <c r="AW286" s="4706"/>
      <c r="AX286" s="4702"/>
      <c r="BV286" s="51"/>
      <c r="BW286" s="51"/>
      <c r="BX286" s="51"/>
      <c r="BY286" s="51"/>
      <c r="BZ286" s="51"/>
      <c r="CA286" s="51"/>
      <c r="CB286" s="51"/>
      <c r="CC286" s="51"/>
      <c r="CD286" s="51"/>
      <c r="CE286" s="51">
        <v>0</v>
      </c>
      <c r="CF286" s="51">
        <v>0</v>
      </c>
      <c r="CG286" s="51"/>
      <c r="CH286" s="51"/>
      <c r="CI286" s="51"/>
      <c r="CJ286" s="51"/>
      <c r="CK286" s="51"/>
      <c r="CL286" s="51"/>
      <c r="CM286" s="51"/>
      <c r="CN286" s="51"/>
    </row>
    <row r="287" spans="1:116" s="50" customFormat="1" ht="14.25" customHeight="1" x14ac:dyDescent="0.25">
      <c r="A287" s="3596" t="s">
        <v>2403</v>
      </c>
      <c r="B287" s="4545" t="s">
        <v>2564</v>
      </c>
      <c r="C287" s="4547"/>
      <c r="D287" s="4578">
        <f t="shared" si="32"/>
        <v>0</v>
      </c>
      <c r="E287" s="1858">
        <f t="shared" si="33"/>
        <v>0</v>
      </c>
      <c r="F287" s="1766">
        <f t="shared" si="33"/>
        <v>0</v>
      </c>
      <c r="G287" s="4709"/>
      <c r="H287" s="4710"/>
      <c r="I287" s="4711"/>
      <c r="J287" s="4710"/>
      <c r="K287" s="4711"/>
      <c r="L287" s="4710"/>
      <c r="M287" s="4711"/>
      <c r="N287" s="4710"/>
      <c r="O287" s="4711"/>
      <c r="P287" s="4710"/>
      <c r="Q287" s="4711"/>
      <c r="R287" s="4710"/>
      <c r="S287" s="4711"/>
      <c r="T287" s="4710"/>
      <c r="U287" s="4711"/>
      <c r="V287" s="120"/>
      <c r="W287" s="4711"/>
      <c r="X287" s="120"/>
      <c r="Y287" s="4711"/>
      <c r="Z287" s="120"/>
      <c r="AA287" s="4711"/>
      <c r="AB287" s="120"/>
      <c r="AC287" s="4711"/>
      <c r="AD287" s="120"/>
      <c r="AE287" s="4711"/>
      <c r="AF287" s="120"/>
      <c r="AG287" s="4711"/>
      <c r="AH287" s="120"/>
      <c r="AI287" s="4711"/>
      <c r="AJ287" s="120"/>
      <c r="AK287" s="4711"/>
      <c r="AL287" s="120"/>
      <c r="AM287" s="4711"/>
      <c r="AN287" s="120"/>
      <c r="AO287" s="4712"/>
      <c r="AP287" s="4713"/>
      <c r="AQ287" s="4709"/>
      <c r="AR287" s="4710"/>
      <c r="AS287" s="4687"/>
      <c r="AT287" s="4711"/>
      <c r="AU287" s="4711"/>
      <c r="AV287" s="4714"/>
      <c r="AW287" s="4714"/>
      <c r="AX287" s="4710"/>
      <c r="BV287" s="51"/>
      <c r="BW287" s="51"/>
      <c r="BX287" s="51"/>
      <c r="BY287" s="51"/>
      <c r="BZ287" s="51"/>
      <c r="CA287" s="51"/>
      <c r="CB287" s="51"/>
      <c r="CC287" s="51"/>
      <c r="CD287" s="51"/>
      <c r="CE287" s="51">
        <v>0</v>
      </c>
      <c r="CF287" s="51">
        <v>0</v>
      </c>
      <c r="CG287" s="51"/>
      <c r="CH287" s="51"/>
      <c r="CI287" s="51"/>
      <c r="CJ287" s="51"/>
      <c r="CK287" s="51"/>
      <c r="CL287" s="51"/>
      <c r="CM287" s="51"/>
      <c r="CN287" s="51"/>
    </row>
    <row r="288" spans="1:116" s="50" customFormat="1" ht="15" customHeight="1" x14ac:dyDescent="0.25">
      <c r="A288" s="3599"/>
      <c r="B288" s="3000" t="s">
        <v>2565</v>
      </c>
      <c r="C288" s="3001"/>
      <c r="D288" s="4564">
        <f t="shared" si="32"/>
        <v>0</v>
      </c>
      <c r="E288" s="1485">
        <f t="shared" si="33"/>
        <v>0</v>
      </c>
      <c r="F288" s="2860">
        <f t="shared" si="33"/>
        <v>0</v>
      </c>
      <c r="G288" s="1660"/>
      <c r="H288" s="1661"/>
      <c r="I288" s="1663"/>
      <c r="J288" s="1661"/>
      <c r="K288" s="1663"/>
      <c r="L288" s="1661"/>
      <c r="M288" s="1663"/>
      <c r="N288" s="1661"/>
      <c r="O288" s="1663"/>
      <c r="P288" s="1661"/>
      <c r="Q288" s="1663"/>
      <c r="R288" s="1661"/>
      <c r="S288" s="1663"/>
      <c r="T288" s="1661"/>
      <c r="U288" s="1663"/>
      <c r="V288" s="41"/>
      <c r="W288" s="1663"/>
      <c r="X288" s="41"/>
      <c r="Y288" s="1663"/>
      <c r="Z288" s="41"/>
      <c r="AA288" s="1663"/>
      <c r="AB288" s="41"/>
      <c r="AC288" s="1663"/>
      <c r="AD288" s="41"/>
      <c r="AE288" s="1663"/>
      <c r="AF288" s="41"/>
      <c r="AG288" s="1663"/>
      <c r="AH288" s="41"/>
      <c r="AI288" s="1663"/>
      <c r="AJ288" s="41"/>
      <c r="AK288" s="1663"/>
      <c r="AL288" s="41"/>
      <c r="AM288" s="1663"/>
      <c r="AN288" s="41"/>
      <c r="AO288" s="4715"/>
      <c r="AP288" s="4716"/>
      <c r="AQ288" s="4691"/>
      <c r="AR288" s="4692"/>
      <c r="AS288" s="4711"/>
      <c r="AT288" s="1663"/>
      <c r="AU288" s="1663"/>
      <c r="AV288" s="4717"/>
      <c r="AW288" s="4717"/>
      <c r="AX288" s="1661"/>
      <c r="BV288" s="51"/>
      <c r="BW288" s="51"/>
      <c r="BX288" s="51"/>
      <c r="BY288" s="51"/>
      <c r="BZ288" s="51"/>
      <c r="CA288" s="51"/>
      <c r="CB288" s="51"/>
      <c r="CC288" s="51"/>
      <c r="CD288" s="51"/>
      <c r="CE288" s="51">
        <v>0</v>
      </c>
      <c r="CF288" s="51">
        <v>0</v>
      </c>
      <c r="CG288" s="51"/>
      <c r="CH288" s="51"/>
      <c r="CI288" s="51"/>
      <c r="CJ288" s="51"/>
      <c r="CK288" s="51"/>
      <c r="CL288" s="51"/>
      <c r="CM288" s="51"/>
      <c r="CN288" s="51"/>
    </row>
    <row r="289" spans="1:92" s="50" customFormat="1" ht="14.25" customHeight="1" x14ac:dyDescent="0.25">
      <c r="A289" s="3599"/>
      <c r="B289" s="3000" t="s">
        <v>2566</v>
      </c>
      <c r="C289" s="3001"/>
      <c r="D289" s="4564">
        <f t="shared" si="32"/>
        <v>0</v>
      </c>
      <c r="E289" s="1485">
        <f t="shared" si="33"/>
        <v>0</v>
      </c>
      <c r="F289" s="2860">
        <f t="shared" si="33"/>
        <v>0</v>
      </c>
      <c r="G289" s="1660"/>
      <c r="H289" s="1661"/>
      <c r="I289" s="1663"/>
      <c r="J289" s="1661"/>
      <c r="K289" s="1663"/>
      <c r="L289" s="1661"/>
      <c r="M289" s="1663"/>
      <c r="N289" s="1661"/>
      <c r="O289" s="1663"/>
      <c r="P289" s="1661"/>
      <c r="Q289" s="1663"/>
      <c r="R289" s="1661"/>
      <c r="S289" s="1663"/>
      <c r="T289" s="1661"/>
      <c r="U289" s="1663"/>
      <c r="V289" s="41"/>
      <c r="W289" s="1663"/>
      <c r="X289" s="41"/>
      <c r="Y289" s="1663"/>
      <c r="Z289" s="41"/>
      <c r="AA289" s="1663"/>
      <c r="AB289" s="41"/>
      <c r="AC289" s="1663"/>
      <c r="AD289" s="41"/>
      <c r="AE289" s="1663"/>
      <c r="AF289" s="41"/>
      <c r="AG289" s="1663"/>
      <c r="AH289" s="41"/>
      <c r="AI289" s="1663"/>
      <c r="AJ289" s="41"/>
      <c r="AK289" s="1663"/>
      <c r="AL289" s="41"/>
      <c r="AM289" s="1663"/>
      <c r="AN289" s="41"/>
      <c r="AO289" s="4715"/>
      <c r="AP289" s="4716"/>
      <c r="AQ289" s="4691"/>
      <c r="AR289" s="4692"/>
      <c r="AS289" s="4733"/>
      <c r="AT289" s="1663"/>
      <c r="AU289" s="1663"/>
      <c r="AV289" s="4717"/>
      <c r="AW289" s="4717"/>
      <c r="AX289" s="1661"/>
      <c r="BV289" s="51"/>
      <c r="BW289" s="51"/>
      <c r="BX289" s="51"/>
      <c r="BY289" s="51"/>
      <c r="BZ289" s="51"/>
      <c r="CA289" s="51"/>
      <c r="CB289" s="51"/>
      <c r="CC289" s="51"/>
      <c r="CD289" s="51"/>
      <c r="CE289" s="51">
        <v>0</v>
      </c>
      <c r="CF289" s="51">
        <v>0</v>
      </c>
      <c r="CG289" s="51"/>
      <c r="CH289" s="51"/>
      <c r="CI289" s="51"/>
      <c r="CJ289" s="51"/>
      <c r="CK289" s="51"/>
      <c r="CL289" s="51"/>
      <c r="CM289" s="51"/>
      <c r="CN289" s="51"/>
    </row>
    <row r="290" spans="1:92" s="50" customFormat="1" ht="15" customHeight="1" x14ac:dyDescent="0.25">
      <c r="A290" s="3599"/>
      <c r="B290" s="3005" t="s">
        <v>2567</v>
      </c>
      <c r="C290" s="3006"/>
      <c r="D290" s="4564">
        <f t="shared" si="32"/>
        <v>0</v>
      </c>
      <c r="E290" s="1485">
        <f t="shared" si="33"/>
        <v>0</v>
      </c>
      <c r="F290" s="2860">
        <f t="shared" si="33"/>
        <v>0</v>
      </c>
      <c r="G290" s="4718"/>
      <c r="H290" s="4719"/>
      <c r="I290" s="4720"/>
      <c r="J290" s="4719"/>
      <c r="K290" s="4720"/>
      <c r="L290" s="4719"/>
      <c r="M290" s="4720"/>
      <c r="N290" s="4719"/>
      <c r="O290" s="4720"/>
      <c r="P290" s="4719"/>
      <c r="Q290" s="4720"/>
      <c r="R290" s="4719"/>
      <c r="S290" s="4720"/>
      <c r="T290" s="4719"/>
      <c r="U290" s="4720"/>
      <c r="V290" s="65"/>
      <c r="W290" s="4720"/>
      <c r="X290" s="65"/>
      <c r="Y290" s="4720"/>
      <c r="Z290" s="65"/>
      <c r="AA290" s="4720"/>
      <c r="AB290" s="65"/>
      <c r="AC290" s="4720"/>
      <c r="AD290" s="65"/>
      <c r="AE290" s="4720"/>
      <c r="AF290" s="65"/>
      <c r="AG290" s="4720"/>
      <c r="AH290" s="65"/>
      <c r="AI290" s="4720"/>
      <c r="AJ290" s="65"/>
      <c r="AK290" s="4720"/>
      <c r="AL290" s="65"/>
      <c r="AM290" s="4720"/>
      <c r="AN290" s="65"/>
      <c r="AO290" s="4721"/>
      <c r="AP290" s="4722"/>
      <c r="AQ290" s="4691"/>
      <c r="AR290" s="4692"/>
      <c r="AS290" s="4733"/>
      <c r="AT290" s="4720"/>
      <c r="AU290" s="4720"/>
      <c r="AV290" s="4726"/>
      <c r="AW290" s="4726"/>
      <c r="AX290" s="4719"/>
      <c r="BV290" s="51"/>
      <c r="BW290" s="51"/>
      <c r="BX290" s="51"/>
      <c r="BY290" s="51"/>
      <c r="BZ290" s="51"/>
      <c r="CA290" s="51"/>
      <c r="CB290" s="51"/>
      <c r="CC290" s="51"/>
      <c r="CD290" s="51"/>
      <c r="CE290" s="51"/>
      <c r="CF290" s="51"/>
      <c r="CG290" s="51"/>
      <c r="CH290" s="51"/>
      <c r="CI290" s="51"/>
      <c r="CJ290" s="51"/>
      <c r="CK290" s="51"/>
      <c r="CL290" s="51"/>
      <c r="CM290" s="51"/>
      <c r="CN290" s="51"/>
    </row>
    <row r="291" spans="1:92" s="50" customFormat="1" ht="15" customHeight="1" x14ac:dyDescent="0.25">
      <c r="A291" s="3599"/>
      <c r="B291" s="4511" t="s">
        <v>2568</v>
      </c>
      <c r="C291" s="4513"/>
      <c r="D291" s="4564">
        <f t="shared" si="32"/>
        <v>0</v>
      </c>
      <c r="E291" s="1485">
        <f t="shared" si="33"/>
        <v>0</v>
      </c>
      <c r="F291" s="2860">
        <f t="shared" si="33"/>
        <v>0</v>
      </c>
      <c r="G291" s="4718"/>
      <c r="H291" s="4719"/>
      <c r="I291" s="4720"/>
      <c r="J291" s="4719"/>
      <c r="K291" s="4720"/>
      <c r="L291" s="4719"/>
      <c r="M291" s="4720"/>
      <c r="N291" s="4719"/>
      <c r="O291" s="4720"/>
      <c r="P291" s="4719"/>
      <c r="Q291" s="4720"/>
      <c r="R291" s="4719"/>
      <c r="S291" s="4720"/>
      <c r="T291" s="4719"/>
      <c r="U291" s="4720"/>
      <c r="V291" s="65"/>
      <c r="W291" s="4720"/>
      <c r="X291" s="65"/>
      <c r="Y291" s="4720"/>
      <c r="Z291" s="65"/>
      <c r="AA291" s="4720"/>
      <c r="AB291" s="65"/>
      <c r="AC291" s="4720"/>
      <c r="AD291" s="65"/>
      <c r="AE291" s="4720"/>
      <c r="AF291" s="65"/>
      <c r="AG291" s="4720"/>
      <c r="AH291" s="65"/>
      <c r="AI291" s="4720"/>
      <c r="AJ291" s="65"/>
      <c r="AK291" s="4720"/>
      <c r="AL291" s="65"/>
      <c r="AM291" s="4720"/>
      <c r="AN291" s="65"/>
      <c r="AO291" s="4721"/>
      <c r="AP291" s="4722"/>
      <c r="AQ291" s="4723"/>
      <c r="AR291" s="4724"/>
      <c r="AS291" s="4725"/>
      <c r="AT291" s="4720"/>
      <c r="AU291" s="4720"/>
      <c r="AV291" s="4726"/>
      <c r="AW291" s="4726"/>
      <c r="AX291" s="4719"/>
      <c r="BV291" s="51"/>
      <c r="BW291" s="51"/>
      <c r="BX291" s="51"/>
      <c r="BY291" s="51"/>
      <c r="BZ291" s="51"/>
      <c r="CA291" s="51"/>
      <c r="CB291" s="51"/>
      <c r="CC291" s="51"/>
      <c r="CD291" s="51"/>
      <c r="CE291" s="51"/>
      <c r="CF291" s="51"/>
      <c r="CG291" s="51"/>
      <c r="CH291" s="51"/>
      <c r="CI291" s="51"/>
      <c r="CJ291" s="51"/>
      <c r="CK291" s="51"/>
      <c r="CL291" s="51"/>
      <c r="CM291" s="51"/>
      <c r="CN291" s="51"/>
    </row>
    <row r="292" spans="1:92" s="50" customFormat="1" ht="14.25" customHeight="1" x14ac:dyDescent="0.25">
      <c r="A292" s="3531"/>
      <c r="B292" s="4734" t="s">
        <v>2569</v>
      </c>
      <c r="C292" s="4735"/>
      <c r="D292" s="3166">
        <f t="shared" si="32"/>
        <v>0</v>
      </c>
      <c r="E292" s="1491">
        <f t="shared" si="33"/>
        <v>0</v>
      </c>
      <c r="F292" s="4727">
        <f t="shared" si="33"/>
        <v>0</v>
      </c>
      <c r="G292" s="4701"/>
      <c r="H292" s="4702"/>
      <c r="I292" s="4703"/>
      <c r="J292" s="4702"/>
      <c r="K292" s="4703"/>
      <c r="L292" s="4702"/>
      <c r="M292" s="4703"/>
      <c r="N292" s="4702"/>
      <c r="O292" s="4703"/>
      <c r="P292" s="4702"/>
      <c r="Q292" s="4703"/>
      <c r="R292" s="4702"/>
      <c r="S292" s="4703"/>
      <c r="T292" s="4702"/>
      <c r="U292" s="4703"/>
      <c r="V292" s="89"/>
      <c r="W292" s="4703"/>
      <c r="X292" s="89"/>
      <c r="Y292" s="4703"/>
      <c r="Z292" s="89"/>
      <c r="AA292" s="4703"/>
      <c r="AB292" s="89"/>
      <c r="AC292" s="4703"/>
      <c r="AD292" s="89"/>
      <c r="AE292" s="4703"/>
      <c r="AF292" s="89"/>
      <c r="AG292" s="4703"/>
      <c r="AH292" s="89"/>
      <c r="AI292" s="4703"/>
      <c r="AJ292" s="89"/>
      <c r="AK292" s="4703"/>
      <c r="AL292" s="89"/>
      <c r="AM292" s="4703"/>
      <c r="AN292" s="89"/>
      <c r="AO292" s="4704"/>
      <c r="AP292" s="4705"/>
      <c r="AQ292" s="4729"/>
      <c r="AR292" s="4730"/>
      <c r="AS292" s="4731"/>
      <c r="AT292" s="4703"/>
      <c r="AU292" s="4703"/>
      <c r="AV292" s="4706"/>
      <c r="AW292" s="4706"/>
      <c r="AX292" s="4702"/>
      <c r="BV292" s="51"/>
      <c r="BW292" s="51"/>
      <c r="BX292" s="51"/>
      <c r="BY292" s="51"/>
      <c r="BZ292" s="51"/>
      <c r="CA292" s="51"/>
      <c r="CB292" s="51"/>
      <c r="CC292" s="51"/>
      <c r="CD292" s="51"/>
      <c r="CE292" s="51">
        <v>0</v>
      </c>
      <c r="CF292" s="51">
        <v>0</v>
      </c>
      <c r="CG292" s="51"/>
      <c r="CH292" s="51"/>
      <c r="CI292" s="51"/>
      <c r="CJ292" s="51"/>
      <c r="CK292" s="51"/>
      <c r="CL292" s="51"/>
      <c r="CM292" s="51"/>
      <c r="CN292" s="51"/>
    </row>
    <row r="293" spans="1:92" s="50" customFormat="1" ht="14.25" customHeight="1" x14ac:dyDescent="0.25">
      <c r="A293" s="4241" t="s">
        <v>2405</v>
      </c>
      <c r="B293" s="4791" t="s">
        <v>2564</v>
      </c>
      <c r="C293" s="4792"/>
      <c r="D293" s="4504">
        <f t="shared" si="32"/>
        <v>0</v>
      </c>
      <c r="E293" s="4793">
        <f t="shared" si="33"/>
        <v>0</v>
      </c>
      <c r="F293" s="4794">
        <f t="shared" si="33"/>
        <v>0</v>
      </c>
      <c r="G293" s="4795"/>
      <c r="H293" s="4796"/>
      <c r="I293" s="4797"/>
      <c r="J293" s="4796"/>
      <c r="K293" s="4797"/>
      <c r="L293" s="4796"/>
      <c r="M293" s="4797"/>
      <c r="N293" s="4796"/>
      <c r="O293" s="4797"/>
      <c r="P293" s="4796"/>
      <c r="Q293" s="4797"/>
      <c r="R293" s="4796"/>
      <c r="S293" s="4797"/>
      <c r="T293" s="4796"/>
      <c r="U293" s="4797"/>
      <c r="V293" s="4798"/>
      <c r="W293" s="4797"/>
      <c r="X293" s="4798"/>
      <c r="Y293" s="4797"/>
      <c r="Z293" s="4798"/>
      <c r="AA293" s="4797"/>
      <c r="AB293" s="4798"/>
      <c r="AC293" s="4797"/>
      <c r="AD293" s="4798"/>
      <c r="AE293" s="4797"/>
      <c r="AF293" s="4798"/>
      <c r="AG293" s="4797"/>
      <c r="AH293" s="4798"/>
      <c r="AI293" s="4797"/>
      <c r="AJ293" s="4798"/>
      <c r="AK293" s="4797"/>
      <c r="AL293" s="4798"/>
      <c r="AM293" s="4795"/>
      <c r="AN293" s="4799"/>
      <c r="AO293" s="4797"/>
      <c r="AP293" s="4800"/>
      <c r="AQ293" s="4795"/>
      <c r="AR293" s="4801"/>
      <c r="AS293" s="4687"/>
      <c r="AT293" s="4687"/>
      <c r="AU293" s="4687"/>
      <c r="AV293" s="4694"/>
      <c r="AW293" s="4694"/>
      <c r="AX293" s="4686"/>
      <c r="BV293" s="51"/>
      <c r="BW293" s="51"/>
      <c r="BX293" s="51"/>
      <c r="BY293" s="51"/>
      <c r="BZ293" s="51"/>
      <c r="CA293" s="51"/>
      <c r="CB293" s="51"/>
      <c r="CC293" s="51"/>
      <c r="CD293" s="51"/>
      <c r="CE293" s="51"/>
      <c r="CF293" s="51"/>
      <c r="CG293" s="51"/>
      <c r="CH293" s="51"/>
      <c r="CI293" s="51"/>
      <c r="CJ293" s="51"/>
      <c r="CK293" s="51"/>
      <c r="CL293" s="51"/>
      <c r="CM293" s="51"/>
      <c r="CN293" s="51"/>
    </row>
    <row r="294" spans="1:92" s="50" customFormat="1" ht="13.5" x14ac:dyDescent="0.25">
      <c r="A294" s="3650"/>
      <c r="B294" s="4802" t="s">
        <v>2565</v>
      </c>
      <c r="C294" s="4803"/>
      <c r="D294" s="1484">
        <f t="shared" si="32"/>
        <v>0</v>
      </c>
      <c r="E294" s="4804">
        <f t="shared" si="33"/>
        <v>0</v>
      </c>
      <c r="F294" s="4805">
        <f t="shared" si="33"/>
        <v>0</v>
      </c>
      <c r="G294" s="4806"/>
      <c r="H294" s="4807"/>
      <c r="I294" s="4808"/>
      <c r="J294" s="4807"/>
      <c r="K294" s="4808"/>
      <c r="L294" s="4807"/>
      <c r="M294" s="4808"/>
      <c r="N294" s="4807"/>
      <c r="O294" s="4808"/>
      <c r="P294" s="4807"/>
      <c r="Q294" s="4808"/>
      <c r="R294" s="4807"/>
      <c r="S294" s="4808"/>
      <c r="T294" s="4807"/>
      <c r="U294" s="4808"/>
      <c r="V294" s="4809"/>
      <c r="W294" s="4808"/>
      <c r="X294" s="4809"/>
      <c r="Y294" s="4808"/>
      <c r="Z294" s="4809"/>
      <c r="AA294" s="4808"/>
      <c r="AB294" s="4809"/>
      <c r="AC294" s="4808"/>
      <c r="AD294" s="4809"/>
      <c r="AE294" s="4808"/>
      <c r="AF294" s="4809"/>
      <c r="AG294" s="4808"/>
      <c r="AH294" s="4809"/>
      <c r="AI294" s="4808"/>
      <c r="AJ294" s="4809"/>
      <c r="AK294" s="4808"/>
      <c r="AL294" s="4809"/>
      <c r="AM294" s="4806"/>
      <c r="AN294" s="4810"/>
      <c r="AO294" s="4808"/>
      <c r="AP294" s="4811"/>
      <c r="AQ294" s="4691"/>
      <c r="AR294" s="4692"/>
      <c r="AS294" s="4711"/>
      <c r="AT294" s="1663"/>
      <c r="AU294" s="1663"/>
      <c r="AV294" s="4717"/>
      <c r="AW294" s="4717"/>
      <c r="AX294" s="1661"/>
      <c r="BV294" s="51"/>
      <c r="BW294" s="51"/>
      <c r="BX294" s="51"/>
      <c r="BY294" s="51"/>
      <c r="BZ294" s="51"/>
      <c r="CA294" s="51"/>
      <c r="CB294" s="51"/>
      <c r="CC294" s="51"/>
      <c r="CD294" s="51"/>
      <c r="CE294" s="51"/>
      <c r="CF294" s="51"/>
      <c r="CG294" s="51"/>
      <c r="CH294" s="51"/>
      <c r="CI294" s="51"/>
      <c r="CJ294" s="51"/>
      <c r="CK294" s="51"/>
      <c r="CL294" s="51"/>
      <c r="CM294" s="51"/>
      <c r="CN294" s="51"/>
    </row>
    <row r="295" spans="1:92" s="50" customFormat="1" ht="14.25" customHeight="1" x14ac:dyDescent="0.25">
      <c r="A295" s="3650"/>
      <c r="B295" s="4802" t="s">
        <v>2566</v>
      </c>
      <c r="C295" s="4803"/>
      <c r="D295" s="1484">
        <f t="shared" si="32"/>
        <v>0</v>
      </c>
      <c r="E295" s="4804">
        <f t="shared" si="33"/>
        <v>0</v>
      </c>
      <c r="F295" s="4805">
        <f t="shared" si="33"/>
        <v>0</v>
      </c>
      <c r="G295" s="4806"/>
      <c r="H295" s="4807"/>
      <c r="I295" s="4808"/>
      <c r="J295" s="4807"/>
      <c r="K295" s="4808"/>
      <c r="L295" s="4807"/>
      <c r="M295" s="4808"/>
      <c r="N295" s="4807"/>
      <c r="O295" s="4808"/>
      <c r="P295" s="4807"/>
      <c r="Q295" s="4808"/>
      <c r="R295" s="4807"/>
      <c r="S295" s="4808"/>
      <c r="T295" s="4807"/>
      <c r="U295" s="4808"/>
      <c r="V295" s="4809"/>
      <c r="W295" s="4808"/>
      <c r="X295" s="4809"/>
      <c r="Y295" s="4808"/>
      <c r="Z295" s="4809"/>
      <c r="AA295" s="4808"/>
      <c r="AB295" s="4809"/>
      <c r="AC295" s="4808"/>
      <c r="AD295" s="4809"/>
      <c r="AE295" s="4808"/>
      <c r="AF295" s="4809"/>
      <c r="AG295" s="4808"/>
      <c r="AH295" s="4809"/>
      <c r="AI295" s="4808"/>
      <c r="AJ295" s="4809"/>
      <c r="AK295" s="4808"/>
      <c r="AL295" s="4809"/>
      <c r="AM295" s="4806"/>
      <c r="AN295" s="4810"/>
      <c r="AO295" s="4808"/>
      <c r="AP295" s="4811"/>
      <c r="AQ295" s="4691"/>
      <c r="AR295" s="4692"/>
      <c r="AS295" s="4733"/>
      <c r="AT295" s="1663"/>
      <c r="AU295" s="1663"/>
      <c r="AV295" s="4717"/>
      <c r="AW295" s="4717"/>
      <c r="AX295" s="1661"/>
      <c r="BV295" s="51"/>
      <c r="BW295" s="51"/>
      <c r="BX295" s="51"/>
      <c r="BY295" s="51"/>
      <c r="BZ295" s="51"/>
      <c r="CA295" s="51"/>
      <c r="CB295" s="51"/>
      <c r="CC295" s="51"/>
      <c r="CD295" s="51"/>
      <c r="CE295" s="51"/>
      <c r="CF295" s="51"/>
      <c r="CG295" s="51"/>
      <c r="CH295" s="51"/>
      <c r="CI295" s="51"/>
      <c r="CJ295" s="51"/>
      <c r="CK295" s="51"/>
      <c r="CL295" s="51"/>
      <c r="CM295" s="51"/>
      <c r="CN295" s="51"/>
    </row>
    <row r="296" spans="1:92" s="50" customFormat="1" ht="13.5" x14ac:dyDescent="0.25">
      <c r="A296" s="3650"/>
      <c r="B296" s="4802" t="s">
        <v>2567</v>
      </c>
      <c r="C296" s="4803"/>
      <c r="D296" s="1484">
        <f t="shared" si="32"/>
        <v>0</v>
      </c>
      <c r="E296" s="4804">
        <f t="shared" si="33"/>
        <v>0</v>
      </c>
      <c r="F296" s="4805">
        <f t="shared" si="33"/>
        <v>0</v>
      </c>
      <c r="G296" s="4812"/>
      <c r="H296" s="4813"/>
      <c r="I296" s="4814"/>
      <c r="J296" s="4813"/>
      <c r="K296" s="4814"/>
      <c r="L296" s="4813"/>
      <c r="M296" s="4814"/>
      <c r="N296" s="4813"/>
      <c r="O296" s="4814"/>
      <c r="P296" s="4813"/>
      <c r="Q296" s="4814"/>
      <c r="R296" s="4813"/>
      <c r="S296" s="4814"/>
      <c r="T296" s="4813"/>
      <c r="U296" s="4814"/>
      <c r="V296" s="4813"/>
      <c r="W296" s="4814"/>
      <c r="X296" s="4813"/>
      <c r="Y296" s="4814"/>
      <c r="Z296" s="4813"/>
      <c r="AA296" s="4814"/>
      <c r="AB296" s="4813"/>
      <c r="AC296" s="4814"/>
      <c r="AD296" s="4813"/>
      <c r="AE296" s="4814"/>
      <c r="AF296" s="4813"/>
      <c r="AG296" s="4814"/>
      <c r="AH296" s="4813"/>
      <c r="AI296" s="4814"/>
      <c r="AJ296" s="4813"/>
      <c r="AK296" s="4814"/>
      <c r="AL296" s="4813"/>
      <c r="AM296" s="4812"/>
      <c r="AN296" s="4815"/>
      <c r="AO296" s="4816"/>
      <c r="AP296" s="4817"/>
      <c r="AQ296" s="4691"/>
      <c r="AR296" s="4692"/>
      <c r="AS296" s="4733"/>
      <c r="AT296" s="4816"/>
      <c r="AU296" s="4816"/>
      <c r="AV296" s="4818"/>
      <c r="AW296" s="4818"/>
      <c r="AX296" s="4819"/>
      <c r="BV296" s="51"/>
      <c r="BW296" s="51"/>
      <c r="BX296" s="51"/>
      <c r="BY296" s="51"/>
      <c r="BZ296" s="51"/>
      <c r="CA296" s="51"/>
      <c r="CB296" s="51"/>
      <c r="CC296" s="51"/>
      <c r="CD296" s="51"/>
      <c r="CE296" s="51"/>
      <c r="CF296" s="51"/>
      <c r="CG296" s="51"/>
      <c r="CH296" s="51"/>
      <c r="CI296" s="51"/>
      <c r="CJ296" s="51"/>
      <c r="CK296" s="51"/>
      <c r="CL296" s="51"/>
      <c r="CM296" s="51"/>
      <c r="CN296" s="51"/>
    </row>
    <row r="297" spans="1:92" s="50" customFormat="1" ht="14.15" customHeight="1" x14ac:dyDescent="0.25">
      <c r="A297" s="3650"/>
      <c r="B297" s="4511" t="s">
        <v>2568</v>
      </c>
      <c r="C297" s="4513"/>
      <c r="D297" s="1484">
        <f t="shared" si="32"/>
        <v>0</v>
      </c>
      <c r="E297" s="4804">
        <f t="shared" si="33"/>
        <v>0</v>
      </c>
      <c r="F297" s="4805">
        <f t="shared" si="33"/>
        <v>0</v>
      </c>
      <c r="G297" s="4812"/>
      <c r="H297" s="4813"/>
      <c r="I297" s="4814"/>
      <c r="J297" s="4813"/>
      <c r="K297" s="4814"/>
      <c r="L297" s="4813"/>
      <c r="M297" s="4814"/>
      <c r="N297" s="4813"/>
      <c r="O297" s="4814"/>
      <c r="P297" s="4813"/>
      <c r="Q297" s="4814"/>
      <c r="R297" s="4813"/>
      <c r="S297" s="4814"/>
      <c r="T297" s="4813"/>
      <c r="U297" s="4814"/>
      <c r="V297" s="4813"/>
      <c r="W297" s="4814"/>
      <c r="X297" s="4813"/>
      <c r="Y297" s="4814"/>
      <c r="Z297" s="4813"/>
      <c r="AA297" s="4814"/>
      <c r="AB297" s="4813"/>
      <c r="AC297" s="4814"/>
      <c r="AD297" s="4813"/>
      <c r="AE297" s="4814"/>
      <c r="AF297" s="4813"/>
      <c r="AG297" s="4814"/>
      <c r="AH297" s="4813"/>
      <c r="AI297" s="4814"/>
      <c r="AJ297" s="4813"/>
      <c r="AK297" s="4814"/>
      <c r="AL297" s="4813"/>
      <c r="AM297" s="4812"/>
      <c r="AN297" s="4815"/>
      <c r="AO297" s="4820"/>
      <c r="AP297" s="4821"/>
      <c r="AQ297" s="4723"/>
      <c r="AR297" s="4724"/>
      <c r="AS297" s="4725"/>
      <c r="AT297" s="4820"/>
      <c r="AU297" s="4820"/>
      <c r="AV297" s="4822"/>
      <c r="AW297" s="4822"/>
      <c r="AX297" s="4823"/>
      <c r="BV297" s="51"/>
      <c r="BW297" s="51"/>
      <c r="BX297" s="51"/>
      <c r="BY297" s="51"/>
      <c r="BZ297" s="51"/>
      <c r="CA297" s="51"/>
      <c r="CB297" s="51"/>
      <c r="CC297" s="51"/>
      <c r="CD297" s="51"/>
      <c r="CE297" s="51"/>
      <c r="CF297" s="51"/>
      <c r="CG297" s="51"/>
      <c r="CH297" s="51"/>
      <c r="CI297" s="51"/>
      <c r="CJ297" s="51"/>
      <c r="CK297" s="51"/>
      <c r="CL297" s="51"/>
      <c r="CM297" s="51"/>
      <c r="CN297" s="51"/>
    </row>
    <row r="298" spans="1:92" s="50" customFormat="1" ht="15" customHeight="1" thickBot="1" x14ac:dyDescent="0.3">
      <c r="A298" s="4824"/>
      <c r="B298" s="4825" t="s">
        <v>2569</v>
      </c>
      <c r="C298" s="4826"/>
      <c r="D298" s="1639">
        <f t="shared" si="32"/>
        <v>0</v>
      </c>
      <c r="E298" s="4827">
        <f t="shared" si="33"/>
        <v>0</v>
      </c>
      <c r="F298" s="4828">
        <f t="shared" si="33"/>
        <v>0</v>
      </c>
      <c r="G298" s="4829"/>
      <c r="H298" s="4830"/>
      <c r="I298" s="4831"/>
      <c r="J298" s="4830"/>
      <c r="K298" s="4831"/>
      <c r="L298" s="4830"/>
      <c r="M298" s="4831"/>
      <c r="N298" s="4830"/>
      <c r="O298" s="4831"/>
      <c r="P298" s="4830"/>
      <c r="Q298" s="4831"/>
      <c r="R298" s="4830"/>
      <c r="S298" s="4831"/>
      <c r="T298" s="4830"/>
      <c r="U298" s="4829"/>
      <c r="V298" s="4830"/>
      <c r="W298" s="4829"/>
      <c r="X298" s="4830"/>
      <c r="Y298" s="4829"/>
      <c r="Z298" s="4830"/>
      <c r="AA298" s="4829"/>
      <c r="AB298" s="4830"/>
      <c r="AC298" s="4829"/>
      <c r="AD298" s="4830"/>
      <c r="AE298" s="4829"/>
      <c r="AF298" s="4830"/>
      <c r="AG298" s="4829"/>
      <c r="AH298" s="4830"/>
      <c r="AI298" s="4829"/>
      <c r="AJ298" s="4830"/>
      <c r="AK298" s="4829"/>
      <c r="AL298" s="4830"/>
      <c r="AM298" s="4829"/>
      <c r="AN298" s="4832"/>
      <c r="AO298" s="4703"/>
      <c r="AP298" s="4705"/>
      <c r="AQ298" s="4729"/>
      <c r="AR298" s="4730"/>
      <c r="AS298" s="4731"/>
      <c r="AT298" s="4703"/>
      <c r="AU298" s="4703"/>
      <c r="AV298" s="4706"/>
      <c r="AW298" s="4706"/>
      <c r="AX298" s="4702"/>
      <c r="BV298" s="51"/>
      <c r="BW298" s="51"/>
      <c r="BX298" s="51"/>
      <c r="BY298" s="51"/>
      <c r="BZ298" s="51"/>
      <c r="CA298" s="51"/>
      <c r="CB298" s="51"/>
      <c r="CC298" s="51"/>
      <c r="CD298" s="51"/>
      <c r="CE298" s="51"/>
      <c r="CF298" s="51"/>
      <c r="CG298" s="51"/>
      <c r="CH298" s="51"/>
      <c r="CI298" s="51"/>
      <c r="CJ298" s="51"/>
      <c r="CK298" s="51"/>
      <c r="CL298" s="51"/>
      <c r="CM298" s="51"/>
      <c r="CN298" s="51"/>
    </row>
    <row r="299" spans="1:92" s="50" customFormat="1" ht="15.75" customHeight="1" thickTop="1" x14ac:dyDescent="0.25">
      <c r="A299" s="4833" t="s">
        <v>36</v>
      </c>
      <c r="B299" s="4545" t="s">
        <v>2564</v>
      </c>
      <c r="C299" s="4547"/>
      <c r="D299" s="4578">
        <f t="shared" si="32"/>
        <v>0</v>
      </c>
      <c r="E299" s="4613">
        <f t="shared" ref="E299:F304" si="34">SUM(G299+I299+K299+M299+O299+Q299+S299+U299+W299+Y299+AA299+AC299+AE299+AG299+AI299+AK299+AM299)</f>
        <v>0</v>
      </c>
      <c r="F299" s="4834">
        <f t="shared" si="34"/>
        <v>0</v>
      </c>
      <c r="G299" s="4578">
        <f t="shared" ref="G299:X304" si="35">+G221+G227+G233+G239+G245+G251+G257+G281+G287+G293</f>
        <v>0</v>
      </c>
      <c r="H299" s="4834">
        <f t="shared" si="35"/>
        <v>0</v>
      </c>
      <c r="I299" s="4578">
        <f t="shared" si="35"/>
        <v>0</v>
      </c>
      <c r="J299" s="4834">
        <f t="shared" si="35"/>
        <v>0</v>
      </c>
      <c r="K299" s="4834">
        <f t="shared" si="35"/>
        <v>0</v>
      </c>
      <c r="L299" s="4834">
        <f t="shared" si="35"/>
        <v>0</v>
      </c>
      <c r="M299" s="4834">
        <f t="shared" si="35"/>
        <v>0</v>
      </c>
      <c r="N299" s="4834">
        <f t="shared" si="35"/>
        <v>0</v>
      </c>
      <c r="O299" s="4834">
        <f t="shared" si="35"/>
        <v>0</v>
      </c>
      <c r="P299" s="4834">
        <f t="shared" si="35"/>
        <v>0</v>
      </c>
      <c r="Q299" s="4834">
        <f t="shared" si="35"/>
        <v>0</v>
      </c>
      <c r="R299" s="4834">
        <f t="shared" si="35"/>
        <v>0</v>
      </c>
      <c r="S299" s="4834">
        <f t="shared" si="35"/>
        <v>0</v>
      </c>
      <c r="T299" s="4834">
        <f t="shared" si="35"/>
        <v>0</v>
      </c>
      <c r="U299" s="4834">
        <f t="shared" si="35"/>
        <v>0</v>
      </c>
      <c r="V299" s="4834">
        <f t="shared" si="35"/>
        <v>0</v>
      </c>
      <c r="W299" s="4834">
        <f t="shared" si="35"/>
        <v>0</v>
      </c>
      <c r="X299" s="4834">
        <f t="shared" si="35"/>
        <v>0</v>
      </c>
      <c r="Y299" s="4578">
        <f>+Y221+Y227+Y233+Y239+Y245+Y251+Y257+Y263+Y269+Y275+Y281+Y287+Y293</f>
        <v>0</v>
      </c>
      <c r="Z299" s="4578">
        <f t="shared" ref="Z299:AN302" si="36">+Z221+Z227+Z233+Z239+Z245+Z251+Z257+Z263+Z269+Z275+Z281+Z287+Z293</f>
        <v>0</v>
      </c>
      <c r="AA299" s="4578">
        <f t="shared" si="36"/>
        <v>0</v>
      </c>
      <c r="AB299" s="4578">
        <f t="shared" si="36"/>
        <v>0</v>
      </c>
      <c r="AC299" s="4578">
        <f t="shared" si="36"/>
        <v>0</v>
      </c>
      <c r="AD299" s="4578">
        <f t="shared" si="36"/>
        <v>0</v>
      </c>
      <c r="AE299" s="4578">
        <f t="shared" si="36"/>
        <v>0</v>
      </c>
      <c r="AF299" s="4578">
        <f t="shared" si="36"/>
        <v>0</v>
      </c>
      <c r="AG299" s="4578">
        <f t="shared" si="36"/>
        <v>0</v>
      </c>
      <c r="AH299" s="4578">
        <f t="shared" si="36"/>
        <v>0</v>
      </c>
      <c r="AI299" s="4578">
        <f t="shared" si="36"/>
        <v>0</v>
      </c>
      <c r="AJ299" s="4578">
        <f t="shared" si="36"/>
        <v>0</v>
      </c>
      <c r="AK299" s="4578">
        <f t="shared" si="36"/>
        <v>0</v>
      </c>
      <c r="AL299" s="4578">
        <f t="shared" si="36"/>
        <v>0</v>
      </c>
      <c r="AM299" s="4578">
        <f t="shared" si="36"/>
        <v>0</v>
      </c>
      <c r="AN299" s="4835">
        <f t="shared" si="36"/>
        <v>0</v>
      </c>
      <c r="AO299" s="4836">
        <f t="shared" ref="AO299:AO304" si="37">+AO221+AO227+AO233+AO239+AO257+AO263+AO269+AO275+AO281+AO287+AO293</f>
        <v>0</v>
      </c>
      <c r="AP299" s="4837">
        <f>+AP221+AP227+AP233+AP257+AP263+AP269+AP275+AP281+AP287+AP293</f>
        <v>0</v>
      </c>
      <c r="AQ299" s="4578">
        <f>SUM(AQ221+AQ227+AQ233+AQ239+AQ245+AQ251+AQ257+AQ263+AQ269+AQ275+AQ281+AQ287+AQ293)</f>
        <v>0</v>
      </c>
      <c r="AR299" s="4616">
        <f>SUM(AR221+AR227+AR233+AR239+AR245+AR251+AR257+AR263+AR269+AR275+AR281+AR287+AR293)</f>
        <v>0</v>
      </c>
      <c r="AS299" s="4836">
        <f t="shared" ref="AS299:AX302" si="38">+AS221+AS227+AS233+AS239+AS245+AS251+AS257+AS263+AS269+AS275+AS281+AS287+AS293</f>
        <v>0</v>
      </c>
      <c r="AT299" s="4836">
        <f t="shared" si="38"/>
        <v>0</v>
      </c>
      <c r="AU299" s="4836">
        <f t="shared" si="38"/>
        <v>0</v>
      </c>
      <c r="AV299" s="4836">
        <f t="shared" si="38"/>
        <v>0</v>
      </c>
      <c r="AW299" s="4836">
        <f t="shared" si="38"/>
        <v>0</v>
      </c>
      <c r="AX299" s="4834">
        <f t="shared" si="38"/>
        <v>0</v>
      </c>
      <c r="BV299" s="51"/>
      <c r="BW299" s="51"/>
      <c r="BX299" s="51"/>
      <c r="BY299" s="51"/>
      <c r="BZ299" s="51"/>
      <c r="CA299" s="51"/>
      <c r="CB299" s="51"/>
      <c r="CC299" s="51"/>
      <c r="CD299" s="51"/>
      <c r="CE299" s="51"/>
      <c r="CF299" s="51"/>
      <c r="CG299" s="51"/>
      <c r="CH299" s="51"/>
      <c r="CI299" s="51"/>
      <c r="CJ299" s="51"/>
      <c r="CK299" s="51"/>
      <c r="CL299" s="51"/>
      <c r="CM299" s="51"/>
      <c r="CN299" s="51"/>
    </row>
    <row r="300" spans="1:92" s="50" customFormat="1" ht="14.25" customHeight="1" x14ac:dyDescent="0.25">
      <c r="A300" s="4838"/>
      <c r="B300" s="3000" t="s">
        <v>2565</v>
      </c>
      <c r="C300" s="3001"/>
      <c r="D300" s="4578">
        <f t="shared" si="32"/>
        <v>0</v>
      </c>
      <c r="E300" s="4613">
        <f t="shared" si="34"/>
        <v>0</v>
      </c>
      <c r="F300" s="4834">
        <f t="shared" si="34"/>
        <v>0</v>
      </c>
      <c r="G300" s="4564">
        <f t="shared" si="35"/>
        <v>0</v>
      </c>
      <c r="H300" s="4839">
        <f t="shared" si="35"/>
        <v>0</v>
      </c>
      <c r="I300" s="4564">
        <f t="shared" si="35"/>
        <v>0</v>
      </c>
      <c r="J300" s="4839">
        <f t="shared" si="35"/>
        <v>0</v>
      </c>
      <c r="K300" s="4839">
        <f t="shared" si="35"/>
        <v>0</v>
      </c>
      <c r="L300" s="4839">
        <f t="shared" si="35"/>
        <v>0</v>
      </c>
      <c r="M300" s="4839">
        <f t="shared" si="35"/>
        <v>0</v>
      </c>
      <c r="N300" s="4839">
        <f t="shared" si="35"/>
        <v>0</v>
      </c>
      <c r="O300" s="4839">
        <f t="shared" si="35"/>
        <v>0</v>
      </c>
      <c r="P300" s="4839">
        <f t="shared" si="35"/>
        <v>0</v>
      </c>
      <c r="Q300" s="4839">
        <f t="shared" si="35"/>
        <v>0</v>
      </c>
      <c r="R300" s="4839">
        <f t="shared" si="35"/>
        <v>0</v>
      </c>
      <c r="S300" s="4839">
        <f t="shared" si="35"/>
        <v>0</v>
      </c>
      <c r="T300" s="4839">
        <f t="shared" si="35"/>
        <v>0</v>
      </c>
      <c r="U300" s="4839">
        <f t="shared" si="35"/>
        <v>0</v>
      </c>
      <c r="V300" s="4839">
        <f t="shared" si="35"/>
        <v>0</v>
      </c>
      <c r="W300" s="4839">
        <f t="shared" si="35"/>
        <v>0</v>
      </c>
      <c r="X300" s="4839">
        <f t="shared" si="35"/>
        <v>0</v>
      </c>
      <c r="Y300" s="4564">
        <f>+Y222+Y228+Y234+Y240+Y246+Y252+Y258+Y264+Y270+Y276+Y282+Y288+Y294</f>
        <v>0</v>
      </c>
      <c r="Z300" s="4564">
        <f t="shared" si="36"/>
        <v>0</v>
      </c>
      <c r="AA300" s="4564">
        <f t="shared" si="36"/>
        <v>0</v>
      </c>
      <c r="AB300" s="4564">
        <f t="shared" si="36"/>
        <v>0</v>
      </c>
      <c r="AC300" s="4564">
        <f t="shared" si="36"/>
        <v>0</v>
      </c>
      <c r="AD300" s="4564">
        <f t="shared" si="36"/>
        <v>0</v>
      </c>
      <c r="AE300" s="4564">
        <f t="shared" si="36"/>
        <v>0</v>
      </c>
      <c r="AF300" s="4564">
        <f t="shared" si="36"/>
        <v>0</v>
      </c>
      <c r="AG300" s="4564">
        <f t="shared" si="36"/>
        <v>0</v>
      </c>
      <c r="AH300" s="4564">
        <f t="shared" si="36"/>
        <v>0</v>
      </c>
      <c r="AI300" s="4564">
        <f t="shared" si="36"/>
        <v>0</v>
      </c>
      <c r="AJ300" s="4564">
        <f t="shared" si="36"/>
        <v>0</v>
      </c>
      <c r="AK300" s="4564">
        <f t="shared" si="36"/>
        <v>0</v>
      </c>
      <c r="AL300" s="4564">
        <f t="shared" si="36"/>
        <v>0</v>
      </c>
      <c r="AM300" s="4564">
        <f t="shared" si="36"/>
        <v>0</v>
      </c>
      <c r="AN300" s="4840">
        <f t="shared" si="36"/>
        <v>0</v>
      </c>
      <c r="AO300" s="4841">
        <f t="shared" si="37"/>
        <v>0</v>
      </c>
      <c r="AP300" s="4842">
        <f>+AP222+AP228+AP234+AP258+AP264+AP270+AP276+AP282+AP288+AP294</f>
        <v>0</v>
      </c>
      <c r="AQ300" s="4843"/>
      <c r="AR300" s="4844"/>
      <c r="AS300" s="4841">
        <f t="shared" si="38"/>
        <v>0</v>
      </c>
      <c r="AT300" s="4841">
        <f t="shared" si="38"/>
        <v>0</v>
      </c>
      <c r="AU300" s="4841">
        <f t="shared" si="38"/>
        <v>0</v>
      </c>
      <c r="AV300" s="4841">
        <f t="shared" si="38"/>
        <v>0</v>
      </c>
      <c r="AW300" s="4841">
        <f t="shared" si="38"/>
        <v>0</v>
      </c>
      <c r="AX300" s="4839">
        <f t="shared" si="38"/>
        <v>0</v>
      </c>
      <c r="BV300" s="51"/>
      <c r="BW300" s="51"/>
      <c r="BX300" s="51"/>
      <c r="BY300" s="51"/>
      <c r="BZ300" s="51"/>
      <c r="CA300" s="51"/>
      <c r="CB300" s="51"/>
      <c r="CC300" s="51"/>
      <c r="CD300" s="51"/>
      <c r="CE300" s="51"/>
      <c r="CF300" s="51"/>
      <c r="CG300" s="51"/>
      <c r="CH300" s="51"/>
      <c r="CI300" s="51"/>
      <c r="CJ300" s="51"/>
      <c r="CK300" s="51"/>
      <c r="CL300" s="51"/>
      <c r="CM300" s="51"/>
      <c r="CN300" s="51"/>
    </row>
    <row r="301" spans="1:92" s="50" customFormat="1" ht="27.75" customHeight="1" x14ac:dyDescent="0.25">
      <c r="A301" s="4838"/>
      <c r="B301" s="3000" t="s">
        <v>2566</v>
      </c>
      <c r="C301" s="3001"/>
      <c r="D301" s="4578">
        <f t="shared" si="32"/>
        <v>0</v>
      </c>
      <c r="E301" s="4613">
        <f t="shared" si="34"/>
        <v>0</v>
      </c>
      <c r="F301" s="4834">
        <f t="shared" si="34"/>
        <v>0</v>
      </c>
      <c r="G301" s="4564">
        <f t="shared" si="35"/>
        <v>0</v>
      </c>
      <c r="H301" s="4839">
        <f t="shared" si="35"/>
        <v>0</v>
      </c>
      <c r="I301" s="4564">
        <f t="shared" si="35"/>
        <v>0</v>
      </c>
      <c r="J301" s="4839">
        <f t="shared" si="35"/>
        <v>0</v>
      </c>
      <c r="K301" s="4839">
        <f t="shared" si="35"/>
        <v>0</v>
      </c>
      <c r="L301" s="4839">
        <f t="shared" si="35"/>
        <v>0</v>
      </c>
      <c r="M301" s="4839">
        <f t="shared" si="35"/>
        <v>0</v>
      </c>
      <c r="N301" s="4839">
        <f t="shared" si="35"/>
        <v>0</v>
      </c>
      <c r="O301" s="4839">
        <f t="shared" si="35"/>
        <v>0</v>
      </c>
      <c r="P301" s="4839">
        <f t="shared" si="35"/>
        <v>0</v>
      </c>
      <c r="Q301" s="4839">
        <f t="shared" si="35"/>
        <v>0</v>
      </c>
      <c r="R301" s="4839">
        <f t="shared" si="35"/>
        <v>0</v>
      </c>
      <c r="S301" s="4839">
        <f t="shared" si="35"/>
        <v>0</v>
      </c>
      <c r="T301" s="4839">
        <f t="shared" si="35"/>
        <v>0</v>
      </c>
      <c r="U301" s="4839">
        <f t="shared" si="35"/>
        <v>0</v>
      </c>
      <c r="V301" s="4839">
        <f t="shared" si="35"/>
        <v>0</v>
      </c>
      <c r="W301" s="4839">
        <f t="shared" si="35"/>
        <v>0</v>
      </c>
      <c r="X301" s="4839">
        <f t="shared" si="35"/>
        <v>0</v>
      </c>
      <c r="Y301" s="4564">
        <f>+Y223+Y229+Y235+Y241+Y247+Y253+Y259+Y265+Y271+Y277+Y283+Y289+Y295</f>
        <v>0</v>
      </c>
      <c r="Z301" s="4564">
        <f t="shared" si="36"/>
        <v>0</v>
      </c>
      <c r="AA301" s="4564">
        <f t="shared" si="36"/>
        <v>0</v>
      </c>
      <c r="AB301" s="4564">
        <f t="shared" si="36"/>
        <v>0</v>
      </c>
      <c r="AC301" s="4564">
        <f t="shared" si="36"/>
        <v>0</v>
      </c>
      <c r="AD301" s="4564">
        <f t="shared" si="36"/>
        <v>0</v>
      </c>
      <c r="AE301" s="4564">
        <f t="shared" si="36"/>
        <v>0</v>
      </c>
      <c r="AF301" s="4564">
        <f t="shared" si="36"/>
        <v>0</v>
      </c>
      <c r="AG301" s="4564">
        <f t="shared" si="36"/>
        <v>0</v>
      </c>
      <c r="AH301" s="4564">
        <f t="shared" si="36"/>
        <v>0</v>
      </c>
      <c r="AI301" s="4564">
        <f t="shared" si="36"/>
        <v>0</v>
      </c>
      <c r="AJ301" s="4564">
        <f t="shared" si="36"/>
        <v>0</v>
      </c>
      <c r="AK301" s="4564">
        <f t="shared" si="36"/>
        <v>0</v>
      </c>
      <c r="AL301" s="4564">
        <f t="shared" si="36"/>
        <v>0</v>
      </c>
      <c r="AM301" s="4564">
        <f t="shared" si="36"/>
        <v>0</v>
      </c>
      <c r="AN301" s="4840">
        <f t="shared" si="36"/>
        <v>0</v>
      </c>
      <c r="AO301" s="4841">
        <f t="shared" si="37"/>
        <v>0</v>
      </c>
      <c r="AP301" s="4842">
        <f>+AP223+AP229+AP235+AP259+AP265+AP271+AP277+AP283+AP289+AP295</f>
        <v>0</v>
      </c>
      <c r="AQ301" s="4843"/>
      <c r="AR301" s="4844"/>
      <c r="AS301" s="4733"/>
      <c r="AT301" s="4841">
        <f t="shared" si="38"/>
        <v>0</v>
      </c>
      <c r="AU301" s="4841">
        <f t="shared" si="38"/>
        <v>0</v>
      </c>
      <c r="AV301" s="4841">
        <f t="shared" si="38"/>
        <v>0</v>
      </c>
      <c r="AW301" s="4841">
        <f t="shared" si="38"/>
        <v>0</v>
      </c>
      <c r="AX301" s="4839">
        <f t="shared" si="38"/>
        <v>0</v>
      </c>
      <c r="BV301" s="51"/>
      <c r="BW301" s="51"/>
      <c r="BX301" s="51"/>
      <c r="BY301" s="51"/>
      <c r="BZ301" s="51"/>
      <c r="CA301" s="51"/>
      <c r="CB301" s="51"/>
      <c r="CC301" s="51"/>
      <c r="CD301" s="51"/>
      <c r="CE301" s="51"/>
      <c r="CF301" s="51"/>
      <c r="CG301" s="51"/>
      <c r="CH301" s="51"/>
      <c r="CI301" s="51"/>
      <c r="CJ301" s="51"/>
      <c r="CK301" s="51"/>
      <c r="CL301" s="51"/>
      <c r="CM301" s="51"/>
      <c r="CN301" s="51"/>
    </row>
    <row r="302" spans="1:92" s="50" customFormat="1" ht="27.75" customHeight="1" x14ac:dyDescent="0.25">
      <c r="A302" s="4838"/>
      <c r="B302" s="3005" t="s">
        <v>2567</v>
      </c>
      <c r="C302" s="3006"/>
      <c r="D302" s="4578">
        <f t="shared" si="32"/>
        <v>0</v>
      </c>
      <c r="E302" s="4613">
        <f t="shared" si="34"/>
        <v>0</v>
      </c>
      <c r="F302" s="4834">
        <f t="shared" si="34"/>
        <v>0</v>
      </c>
      <c r="G302" s="4564">
        <f t="shared" si="35"/>
        <v>0</v>
      </c>
      <c r="H302" s="4839">
        <f t="shared" si="35"/>
        <v>0</v>
      </c>
      <c r="I302" s="4564">
        <f t="shared" si="35"/>
        <v>0</v>
      </c>
      <c r="J302" s="4839">
        <f t="shared" si="35"/>
        <v>0</v>
      </c>
      <c r="K302" s="4839">
        <f t="shared" si="35"/>
        <v>0</v>
      </c>
      <c r="L302" s="4839">
        <f t="shared" si="35"/>
        <v>0</v>
      </c>
      <c r="M302" s="4839">
        <f t="shared" si="35"/>
        <v>0</v>
      </c>
      <c r="N302" s="4839">
        <f t="shared" si="35"/>
        <v>0</v>
      </c>
      <c r="O302" s="4839">
        <f t="shared" si="35"/>
        <v>0</v>
      </c>
      <c r="P302" s="4839">
        <f t="shared" si="35"/>
        <v>0</v>
      </c>
      <c r="Q302" s="4839">
        <f t="shared" si="35"/>
        <v>0</v>
      </c>
      <c r="R302" s="4839">
        <f t="shared" si="35"/>
        <v>0</v>
      </c>
      <c r="S302" s="4839">
        <f t="shared" si="35"/>
        <v>0</v>
      </c>
      <c r="T302" s="4839">
        <f t="shared" si="35"/>
        <v>0</v>
      </c>
      <c r="U302" s="4839">
        <f t="shared" si="35"/>
        <v>0</v>
      </c>
      <c r="V302" s="4839">
        <f t="shared" si="35"/>
        <v>0</v>
      </c>
      <c r="W302" s="4839">
        <f t="shared" si="35"/>
        <v>0</v>
      </c>
      <c r="X302" s="4839">
        <f t="shared" si="35"/>
        <v>0</v>
      </c>
      <c r="Y302" s="4564">
        <f>+Y224+Y230+Y236+Y242+Y248+Y254+Y260+Y266+Y272+Y278+Y284+Y290+Y296</f>
        <v>0</v>
      </c>
      <c r="Z302" s="4564">
        <f t="shared" si="36"/>
        <v>0</v>
      </c>
      <c r="AA302" s="4564">
        <f t="shared" si="36"/>
        <v>0</v>
      </c>
      <c r="AB302" s="4564">
        <f t="shared" si="36"/>
        <v>0</v>
      </c>
      <c r="AC302" s="4564">
        <f t="shared" si="36"/>
        <v>0</v>
      </c>
      <c r="AD302" s="4564">
        <f t="shared" si="36"/>
        <v>0</v>
      </c>
      <c r="AE302" s="4564">
        <f t="shared" si="36"/>
        <v>0</v>
      </c>
      <c r="AF302" s="4564">
        <f t="shared" si="36"/>
        <v>0</v>
      </c>
      <c r="AG302" s="4564">
        <f t="shared" si="36"/>
        <v>0</v>
      </c>
      <c r="AH302" s="4564">
        <f t="shared" si="36"/>
        <v>0</v>
      </c>
      <c r="AI302" s="4564">
        <f t="shared" si="36"/>
        <v>0</v>
      </c>
      <c r="AJ302" s="4564">
        <f t="shared" si="36"/>
        <v>0</v>
      </c>
      <c r="AK302" s="4564">
        <f t="shared" si="36"/>
        <v>0</v>
      </c>
      <c r="AL302" s="4564">
        <f t="shared" si="36"/>
        <v>0</v>
      </c>
      <c r="AM302" s="4564">
        <f t="shared" si="36"/>
        <v>0</v>
      </c>
      <c r="AN302" s="4840">
        <f t="shared" si="36"/>
        <v>0</v>
      </c>
      <c r="AO302" s="4841">
        <f t="shared" si="37"/>
        <v>0</v>
      </c>
      <c r="AP302" s="4842">
        <f>+AP224+AP230+AP236+AP260+AP266+AP272+AP278+AP284+AP290+AP296</f>
        <v>0</v>
      </c>
      <c r="AQ302" s="4843"/>
      <c r="AR302" s="4844"/>
      <c r="AS302" s="4733"/>
      <c r="AT302" s="4841">
        <f t="shared" si="38"/>
        <v>0</v>
      </c>
      <c r="AU302" s="4841">
        <f t="shared" si="38"/>
        <v>0</v>
      </c>
      <c r="AV302" s="4841">
        <f t="shared" si="38"/>
        <v>0</v>
      </c>
      <c r="AW302" s="4841">
        <f t="shared" si="38"/>
        <v>0</v>
      </c>
      <c r="AX302" s="4839">
        <f t="shared" si="38"/>
        <v>0</v>
      </c>
      <c r="BV302" s="51"/>
      <c r="BW302" s="51"/>
      <c r="BX302" s="51"/>
      <c r="BY302" s="51"/>
      <c r="BZ302" s="51"/>
      <c r="CA302" s="51"/>
      <c r="CB302" s="51"/>
      <c r="CC302" s="51"/>
      <c r="CD302" s="51"/>
      <c r="CE302" s="51"/>
      <c r="CF302" s="51"/>
      <c r="CG302" s="51"/>
      <c r="CH302" s="51"/>
      <c r="CI302" s="51"/>
      <c r="CJ302" s="51"/>
      <c r="CK302" s="51"/>
      <c r="CL302" s="51"/>
      <c r="CM302" s="51"/>
      <c r="CN302" s="51"/>
    </row>
    <row r="303" spans="1:92" s="50" customFormat="1" ht="27.75" customHeight="1" x14ac:dyDescent="0.25">
      <c r="A303" s="4838"/>
      <c r="B303" s="4511" t="s">
        <v>2568</v>
      </c>
      <c r="C303" s="4513"/>
      <c r="D303" s="4578">
        <f t="shared" si="32"/>
        <v>0</v>
      </c>
      <c r="E303" s="4613">
        <f t="shared" si="34"/>
        <v>0</v>
      </c>
      <c r="F303" s="4834">
        <f t="shared" si="34"/>
        <v>0</v>
      </c>
      <c r="G303" s="4564">
        <f t="shared" si="35"/>
        <v>0</v>
      </c>
      <c r="H303" s="4839">
        <f t="shared" si="35"/>
        <v>0</v>
      </c>
      <c r="I303" s="4564">
        <f t="shared" si="35"/>
        <v>0</v>
      </c>
      <c r="J303" s="4839">
        <f t="shared" si="35"/>
        <v>0</v>
      </c>
      <c r="K303" s="4839">
        <f t="shared" si="35"/>
        <v>0</v>
      </c>
      <c r="L303" s="4839">
        <f t="shared" si="35"/>
        <v>0</v>
      </c>
      <c r="M303" s="4839">
        <f t="shared" si="35"/>
        <v>0</v>
      </c>
      <c r="N303" s="4839">
        <f t="shared" si="35"/>
        <v>0</v>
      </c>
      <c r="O303" s="4839">
        <f t="shared" si="35"/>
        <v>0</v>
      </c>
      <c r="P303" s="4839">
        <f t="shared" si="35"/>
        <v>0</v>
      </c>
      <c r="Q303" s="4839">
        <f t="shared" si="35"/>
        <v>0</v>
      </c>
      <c r="R303" s="4839">
        <f t="shared" si="35"/>
        <v>0</v>
      </c>
      <c r="S303" s="4839">
        <f t="shared" si="35"/>
        <v>0</v>
      </c>
      <c r="T303" s="4839">
        <f t="shared" si="35"/>
        <v>0</v>
      </c>
      <c r="U303" s="4839">
        <f t="shared" si="35"/>
        <v>0</v>
      </c>
      <c r="V303" s="4839">
        <f t="shared" si="35"/>
        <v>0</v>
      </c>
      <c r="W303" s="4839">
        <f t="shared" si="35"/>
        <v>0</v>
      </c>
      <c r="X303" s="4839">
        <f t="shared" si="35"/>
        <v>0</v>
      </c>
      <c r="Y303" s="4564">
        <f>+Y225+Y231+Y237+Y243+Y249+Y255+Y261+Y279+Y273+Y267+Y285+Y291+Y297</f>
        <v>0</v>
      </c>
      <c r="Z303" s="4564">
        <f t="shared" ref="Z303:AN303" si="39">+Z225+Z231+Z237+Z243+Z249+Z255+Z261+Z279+Z273+Z267+Z285+Z291+Z297</f>
        <v>0</v>
      </c>
      <c r="AA303" s="4564">
        <f t="shared" si="39"/>
        <v>0</v>
      </c>
      <c r="AB303" s="4564">
        <f t="shared" si="39"/>
        <v>0</v>
      </c>
      <c r="AC303" s="4564">
        <f t="shared" si="39"/>
        <v>0</v>
      </c>
      <c r="AD303" s="4564">
        <f t="shared" si="39"/>
        <v>0</v>
      </c>
      <c r="AE303" s="4564">
        <f t="shared" si="39"/>
        <v>0</v>
      </c>
      <c r="AF303" s="4564">
        <f t="shared" si="39"/>
        <v>0</v>
      </c>
      <c r="AG303" s="4564">
        <f t="shared" si="39"/>
        <v>0</v>
      </c>
      <c r="AH303" s="4564">
        <f t="shared" si="39"/>
        <v>0</v>
      </c>
      <c r="AI303" s="4564">
        <f t="shared" si="39"/>
        <v>0</v>
      </c>
      <c r="AJ303" s="4564">
        <f t="shared" si="39"/>
        <v>0</v>
      </c>
      <c r="AK303" s="4564">
        <f t="shared" si="39"/>
        <v>0</v>
      </c>
      <c r="AL303" s="4564">
        <f t="shared" si="39"/>
        <v>0</v>
      </c>
      <c r="AM303" s="4564">
        <f t="shared" si="39"/>
        <v>0</v>
      </c>
      <c r="AN303" s="4840">
        <f t="shared" si="39"/>
        <v>0</v>
      </c>
      <c r="AO303" s="4841">
        <f t="shared" si="37"/>
        <v>0</v>
      </c>
      <c r="AP303" s="4842">
        <f>+AP225+AP231+AP237+AP261+AP279+AP273+AP267+AP285+AP291+AP297</f>
        <v>0</v>
      </c>
      <c r="AQ303" s="4843"/>
      <c r="AR303" s="4844"/>
      <c r="AS303" s="4725"/>
      <c r="AT303" s="4841">
        <f>+AT225+AT231+AT237+AT243+AT249+AT255+AT261+AT279+AT273+AT267+AT285+AT291+AT297</f>
        <v>0</v>
      </c>
      <c r="AU303" s="4841">
        <f>+AU225+AU231+AU237+AU243+AU249+AU255+AU261+AU279+AU273+AU267+AU285+AU291+AU297</f>
        <v>0</v>
      </c>
      <c r="AV303" s="4841">
        <f>+AV225+AV231+AV237+AV243+AV249+AV255+AV261+AV279+AV273+AV267+AV285+AV291+AV297</f>
        <v>0</v>
      </c>
      <c r="AW303" s="4841">
        <f>+AW225+AW231+AW237+AW243+AW249+AW255+AW261+AW279+AW273+AW267+AW285+AW291+AW297</f>
        <v>0</v>
      </c>
      <c r="AX303" s="4839">
        <f>+AX225+AX231+AX237+AX243+AX249+AX255+AX261+AX279+AX273+AX267+AX285+AX291+AX297</f>
        <v>0</v>
      </c>
      <c r="BV303" s="51"/>
      <c r="BW303" s="51"/>
      <c r="BX303" s="51"/>
      <c r="BY303" s="51"/>
      <c r="BZ303" s="51"/>
      <c r="CA303" s="51"/>
      <c r="CB303" s="51"/>
      <c r="CC303" s="51"/>
      <c r="CD303" s="51"/>
      <c r="CE303" s="51"/>
      <c r="CF303" s="51"/>
      <c r="CG303" s="51"/>
      <c r="CH303" s="51"/>
      <c r="CI303" s="51"/>
      <c r="CJ303" s="51"/>
      <c r="CK303" s="51"/>
      <c r="CL303" s="51"/>
      <c r="CM303" s="51"/>
      <c r="CN303" s="51"/>
    </row>
    <row r="304" spans="1:92" s="50" customFormat="1" ht="27" customHeight="1" x14ac:dyDescent="0.25">
      <c r="A304" s="4845"/>
      <c r="B304" s="4825" t="s">
        <v>2569</v>
      </c>
      <c r="C304" s="4826"/>
      <c r="D304" s="3166">
        <f t="shared" si="32"/>
        <v>0</v>
      </c>
      <c r="E304" s="4599">
        <f t="shared" si="34"/>
        <v>0</v>
      </c>
      <c r="F304" s="4846">
        <f t="shared" si="34"/>
        <v>0</v>
      </c>
      <c r="G304" s="3166">
        <f t="shared" si="35"/>
        <v>0</v>
      </c>
      <c r="H304" s="4846">
        <f t="shared" si="35"/>
        <v>0</v>
      </c>
      <c r="I304" s="3166">
        <f t="shared" si="35"/>
        <v>0</v>
      </c>
      <c r="J304" s="4846">
        <f t="shared" si="35"/>
        <v>0</v>
      </c>
      <c r="K304" s="4846">
        <f t="shared" si="35"/>
        <v>0</v>
      </c>
      <c r="L304" s="4846">
        <f t="shared" si="35"/>
        <v>0</v>
      </c>
      <c r="M304" s="4846">
        <f t="shared" si="35"/>
        <v>0</v>
      </c>
      <c r="N304" s="4846">
        <f t="shared" si="35"/>
        <v>0</v>
      </c>
      <c r="O304" s="4846">
        <f t="shared" si="35"/>
        <v>0</v>
      </c>
      <c r="P304" s="4846">
        <f t="shared" si="35"/>
        <v>0</v>
      </c>
      <c r="Q304" s="4846">
        <f t="shared" si="35"/>
        <v>0</v>
      </c>
      <c r="R304" s="4846">
        <f t="shared" si="35"/>
        <v>0</v>
      </c>
      <c r="S304" s="4846">
        <f t="shared" si="35"/>
        <v>0</v>
      </c>
      <c r="T304" s="4846">
        <f t="shared" si="35"/>
        <v>0</v>
      </c>
      <c r="U304" s="4846">
        <f t="shared" si="35"/>
        <v>0</v>
      </c>
      <c r="V304" s="4846">
        <f t="shared" si="35"/>
        <v>0</v>
      </c>
      <c r="W304" s="4846">
        <f t="shared" si="35"/>
        <v>0</v>
      </c>
      <c r="X304" s="4846">
        <f t="shared" si="35"/>
        <v>0</v>
      </c>
      <c r="Y304" s="3166">
        <f>SUM(Y226+Y232+Y238+Y244+Y250+Y256+Y262+Y268+Y274+Y280+Y286+Y292+Y298)</f>
        <v>0</v>
      </c>
      <c r="Z304" s="3166">
        <f t="shared" ref="Z304:AN304" si="40">SUM(Z226+Z232+Z238+Z244+Z250+Z256+Z262+Z268+Z274+Z280+Z286+Z292+Z298)</f>
        <v>0</v>
      </c>
      <c r="AA304" s="3166">
        <f t="shared" si="40"/>
        <v>0</v>
      </c>
      <c r="AB304" s="3166">
        <f t="shared" si="40"/>
        <v>0</v>
      </c>
      <c r="AC304" s="3166">
        <f t="shared" si="40"/>
        <v>0</v>
      </c>
      <c r="AD304" s="3166">
        <f t="shared" si="40"/>
        <v>0</v>
      </c>
      <c r="AE304" s="3166">
        <f t="shared" si="40"/>
        <v>0</v>
      </c>
      <c r="AF304" s="3166">
        <f t="shared" si="40"/>
        <v>0</v>
      </c>
      <c r="AG304" s="3166">
        <f t="shared" si="40"/>
        <v>0</v>
      </c>
      <c r="AH304" s="3166">
        <f t="shared" si="40"/>
        <v>0</v>
      </c>
      <c r="AI304" s="3166">
        <f t="shared" si="40"/>
        <v>0</v>
      </c>
      <c r="AJ304" s="3166">
        <f t="shared" si="40"/>
        <v>0</v>
      </c>
      <c r="AK304" s="3166">
        <f t="shared" si="40"/>
        <v>0</v>
      </c>
      <c r="AL304" s="3166">
        <f t="shared" si="40"/>
        <v>0</v>
      </c>
      <c r="AM304" s="3166">
        <f t="shared" si="40"/>
        <v>0</v>
      </c>
      <c r="AN304" s="4847">
        <f t="shared" si="40"/>
        <v>0</v>
      </c>
      <c r="AO304" s="4848">
        <f t="shared" si="37"/>
        <v>0</v>
      </c>
      <c r="AP304" s="4849">
        <f>SUM(AP226+AP232+AP238+AP262+AP268+AP274+AP280+AP286+AP292+AP298)</f>
        <v>0</v>
      </c>
      <c r="AQ304" s="4654"/>
      <c r="AR304" s="4850"/>
      <c r="AS304" s="4731"/>
      <c r="AT304" s="4848">
        <f>SUM(AT226+AT232+AT238+AT244+AT250+AT256+AT262+AT268+AT274+AT280+AT286+AT292+AT298)</f>
        <v>0</v>
      </c>
      <c r="AU304" s="4848">
        <f>SUM(AU226+AU232+AU238+AU244+AU250+AU256+AU262+AU268+AU274+AU280+AU286+AU292+AU298)</f>
        <v>0</v>
      </c>
      <c r="AV304" s="4848">
        <f>SUM(AV226+AV232+AV238+AV244+AV250+AV256+AV262+AV268+AV274+AV280+AV286+AV292+AV298)</f>
        <v>0</v>
      </c>
      <c r="AW304" s="4848">
        <f>SUM(AW226+AW232+AW238+AW244+AW250+AW256+AW262+AW268+AW274+AW280+AW286+AW292+AW298)</f>
        <v>0</v>
      </c>
      <c r="AX304" s="4846">
        <f>SUM(AX226+AX232+AX238+AX244+AX250+AX256+AX262+AX268+AX274+AX280+AX286+AX292+AX298)</f>
        <v>0</v>
      </c>
      <c r="BV304" s="51"/>
      <c r="BW304" s="51"/>
      <c r="BX304" s="51"/>
      <c r="BY304" s="51"/>
      <c r="BZ304" s="51"/>
      <c r="CA304" s="51"/>
      <c r="CB304" s="51"/>
      <c r="CC304" s="51"/>
      <c r="CD304" s="51"/>
      <c r="CE304" s="51"/>
      <c r="CF304" s="51"/>
      <c r="CG304" s="51"/>
      <c r="CH304" s="51"/>
      <c r="CI304" s="51"/>
      <c r="CJ304" s="51"/>
      <c r="CK304" s="51"/>
      <c r="CL304" s="51"/>
      <c r="CM304" s="51"/>
      <c r="CN304" s="51"/>
    </row>
    <row r="305" spans="1:90" s="50" customFormat="1" ht="14.25" customHeight="1" x14ac:dyDescent="0.25">
      <c r="A305" s="4298" t="s">
        <v>2576</v>
      </c>
      <c r="B305" s="4491"/>
      <c r="C305" s="4491"/>
      <c r="D305" s="4492"/>
      <c r="E305" s="4492"/>
      <c r="F305" s="4492"/>
      <c r="Y305" s="4851"/>
      <c r="Z305" s="4851"/>
      <c r="AA305" s="4851"/>
      <c r="AB305" s="4851"/>
      <c r="AC305" s="4851"/>
      <c r="AD305" s="4851"/>
      <c r="BT305" s="51"/>
      <c r="BU305" s="51"/>
      <c r="BV305" s="51"/>
      <c r="BW305" s="51"/>
      <c r="BX305" s="51"/>
      <c r="BY305" s="51"/>
      <c r="BZ305" s="51"/>
      <c r="CA305" s="51"/>
      <c r="CB305" s="51"/>
      <c r="CC305" s="51">
        <v>0</v>
      </c>
      <c r="CD305" s="51">
        <v>0</v>
      </c>
      <c r="CE305" s="51"/>
      <c r="CF305" s="51"/>
      <c r="CG305" s="51"/>
      <c r="CH305" s="51"/>
      <c r="CI305" s="51"/>
      <c r="CJ305" s="51"/>
      <c r="CK305" s="51"/>
      <c r="CL305" s="51"/>
    </row>
    <row r="306" spans="1:90" s="50" customFormat="1" ht="13.5" x14ac:dyDescent="0.25">
      <c r="A306" s="4852" t="s">
        <v>2347</v>
      </c>
      <c r="B306" s="4853"/>
      <c r="C306" s="4854"/>
      <c r="D306" s="4852" t="s">
        <v>36</v>
      </c>
      <c r="E306" s="4853"/>
      <c r="F306" s="4854"/>
      <c r="G306" s="4855" t="s">
        <v>9</v>
      </c>
      <c r="H306" s="4855"/>
      <c r="I306" s="4855"/>
      <c r="J306" s="4855"/>
      <c r="K306" s="4855"/>
      <c r="L306" s="4855"/>
      <c r="M306" s="4855"/>
      <c r="N306" s="4855"/>
      <c r="O306" s="4855"/>
      <c r="P306" s="4855"/>
      <c r="Q306" s="4855"/>
      <c r="R306" s="4855"/>
      <c r="S306" s="4855"/>
      <c r="T306" s="4855"/>
      <c r="U306" s="4855"/>
      <c r="V306" s="4855"/>
      <c r="W306" s="4855"/>
      <c r="X306" s="4855"/>
      <c r="Y306" s="4855"/>
      <c r="Z306" s="4855"/>
      <c r="AA306" s="4855"/>
      <c r="AB306" s="4855"/>
      <c r="AC306" s="4855"/>
      <c r="AD306" s="4855"/>
      <c r="AE306" s="4855"/>
      <c r="AF306" s="4855"/>
      <c r="AG306" s="4855"/>
      <c r="AH306" s="4855"/>
      <c r="AI306" s="4855"/>
      <c r="AJ306" s="4855"/>
      <c r="AK306" s="4855"/>
      <c r="AL306" s="4855"/>
      <c r="AM306" s="4855"/>
      <c r="AN306" s="4855"/>
      <c r="AO306" s="4855"/>
      <c r="AP306" s="4856"/>
      <c r="AQ306" s="4857" t="s">
        <v>2414</v>
      </c>
      <c r="AR306" s="4857" t="s">
        <v>2552</v>
      </c>
      <c r="BT306" s="51"/>
      <c r="BU306" s="51"/>
      <c r="BV306" s="51"/>
      <c r="BW306" s="51"/>
      <c r="BX306" s="51"/>
      <c r="BY306" s="51"/>
      <c r="BZ306" s="51"/>
      <c r="CA306" s="51"/>
      <c r="CB306" s="51"/>
      <c r="CC306" s="51">
        <v>0</v>
      </c>
      <c r="CD306" s="51">
        <v>0</v>
      </c>
      <c r="CE306" s="51"/>
      <c r="CF306" s="51"/>
      <c r="CG306" s="51"/>
      <c r="CH306" s="51"/>
      <c r="CI306" s="51"/>
      <c r="CJ306" s="51"/>
      <c r="CK306" s="51"/>
      <c r="CL306" s="51"/>
    </row>
    <row r="307" spans="1:90" s="50" customFormat="1" ht="14.25" customHeight="1" x14ac:dyDescent="0.25">
      <c r="A307" s="3635"/>
      <c r="B307" s="3650"/>
      <c r="C307" s="3526"/>
      <c r="D307" s="3638"/>
      <c r="E307" s="4858"/>
      <c r="F307" s="3652"/>
      <c r="G307" s="4859" t="s">
        <v>2333</v>
      </c>
      <c r="H307" s="4860"/>
      <c r="I307" s="4861" t="s">
        <v>2131</v>
      </c>
      <c r="J307" s="4862"/>
      <c r="K307" s="4863" t="s">
        <v>2132</v>
      </c>
      <c r="L307" s="4862"/>
      <c r="M307" s="4861" t="s">
        <v>2334</v>
      </c>
      <c r="N307" s="4862"/>
      <c r="O307" s="4861" t="s">
        <v>2134</v>
      </c>
      <c r="P307" s="4862"/>
      <c r="Q307" s="4861" t="s">
        <v>2135</v>
      </c>
      <c r="R307" s="4862"/>
      <c r="S307" s="4861" t="s">
        <v>2136</v>
      </c>
      <c r="T307" s="4862"/>
      <c r="U307" s="4861" t="s">
        <v>2137</v>
      </c>
      <c r="V307" s="4862"/>
      <c r="W307" s="4861" t="s">
        <v>2335</v>
      </c>
      <c r="X307" s="4862"/>
      <c r="Y307" s="4861" t="s">
        <v>230</v>
      </c>
      <c r="Z307" s="4860"/>
      <c r="AA307" s="4861" t="s">
        <v>2063</v>
      </c>
      <c r="AB307" s="4860"/>
      <c r="AC307" s="4861" t="s">
        <v>2541</v>
      </c>
      <c r="AD307" s="4860"/>
      <c r="AE307" s="4861" t="s">
        <v>2542</v>
      </c>
      <c r="AF307" s="4860"/>
      <c r="AG307" s="4861" t="s">
        <v>2543</v>
      </c>
      <c r="AH307" s="4860"/>
      <c r="AI307" s="4861" t="s">
        <v>2544</v>
      </c>
      <c r="AJ307" s="4860"/>
      <c r="AK307" s="4861" t="s">
        <v>2340</v>
      </c>
      <c r="AL307" s="4860"/>
      <c r="AM307" s="4861" t="s">
        <v>2341</v>
      </c>
      <c r="AN307" s="4860"/>
      <c r="AO307" s="4861" t="s">
        <v>483</v>
      </c>
      <c r="AP307" s="4860"/>
      <c r="AQ307" s="3599"/>
      <c r="AR307" s="3599"/>
      <c r="BT307" s="51"/>
      <c r="BU307" s="51"/>
      <c r="BV307" s="51"/>
      <c r="BW307" s="51"/>
      <c r="BX307" s="51"/>
      <c r="BY307" s="51"/>
      <c r="BZ307" s="51"/>
      <c r="CA307" s="51"/>
      <c r="CB307" s="51"/>
      <c r="CC307" s="51"/>
      <c r="CD307" s="51"/>
      <c r="CE307" s="51"/>
      <c r="CF307" s="51"/>
      <c r="CG307" s="51"/>
      <c r="CH307" s="51"/>
      <c r="CI307" s="51"/>
      <c r="CJ307" s="51"/>
      <c r="CK307" s="51"/>
      <c r="CL307" s="51"/>
    </row>
    <row r="308" spans="1:90" s="50" customFormat="1" ht="14.25" customHeight="1" x14ac:dyDescent="0.25">
      <c r="A308" s="3638"/>
      <c r="B308" s="4858"/>
      <c r="C308" s="3652"/>
      <c r="D308" s="4864" t="s">
        <v>33</v>
      </c>
      <c r="E308" s="4864" t="s">
        <v>34</v>
      </c>
      <c r="F308" s="4695" t="s">
        <v>35</v>
      </c>
      <c r="G308" s="4865" t="s">
        <v>34</v>
      </c>
      <c r="H308" s="4866" t="s">
        <v>35</v>
      </c>
      <c r="I308" s="3559" t="s">
        <v>34</v>
      </c>
      <c r="J308" s="4866" t="s">
        <v>35</v>
      </c>
      <c r="K308" s="3559" t="s">
        <v>34</v>
      </c>
      <c r="L308" s="4866" t="s">
        <v>35</v>
      </c>
      <c r="M308" s="3559" t="s">
        <v>34</v>
      </c>
      <c r="N308" s="4866" t="s">
        <v>35</v>
      </c>
      <c r="O308" s="3559" t="s">
        <v>34</v>
      </c>
      <c r="P308" s="4866" t="s">
        <v>35</v>
      </c>
      <c r="Q308" s="3559" t="s">
        <v>34</v>
      </c>
      <c r="R308" s="4866" t="s">
        <v>35</v>
      </c>
      <c r="S308" s="3559" t="s">
        <v>34</v>
      </c>
      <c r="T308" s="4866" t="s">
        <v>35</v>
      </c>
      <c r="U308" s="3559" t="s">
        <v>34</v>
      </c>
      <c r="V308" s="4866" t="s">
        <v>35</v>
      </c>
      <c r="W308" s="3559" t="s">
        <v>34</v>
      </c>
      <c r="X308" s="4866" t="s">
        <v>35</v>
      </c>
      <c r="Y308" s="3559" t="s">
        <v>34</v>
      </c>
      <c r="Z308" s="4866" t="s">
        <v>35</v>
      </c>
      <c r="AA308" s="3559" t="s">
        <v>34</v>
      </c>
      <c r="AB308" s="4866" t="s">
        <v>35</v>
      </c>
      <c r="AC308" s="3559" t="s">
        <v>34</v>
      </c>
      <c r="AD308" s="4866" t="s">
        <v>35</v>
      </c>
      <c r="AE308" s="3559" t="s">
        <v>34</v>
      </c>
      <c r="AF308" s="4866" t="s">
        <v>35</v>
      </c>
      <c r="AG308" s="3559" t="s">
        <v>34</v>
      </c>
      <c r="AH308" s="4866" t="s">
        <v>35</v>
      </c>
      <c r="AI308" s="3559" t="s">
        <v>34</v>
      </c>
      <c r="AJ308" s="4866" t="s">
        <v>35</v>
      </c>
      <c r="AK308" s="3559" t="s">
        <v>34</v>
      </c>
      <c r="AL308" s="4866" t="s">
        <v>35</v>
      </c>
      <c r="AM308" s="3559" t="s">
        <v>34</v>
      </c>
      <c r="AN308" s="4866" t="s">
        <v>35</v>
      </c>
      <c r="AO308" s="3559" t="s">
        <v>34</v>
      </c>
      <c r="AP308" s="4866" t="s">
        <v>35</v>
      </c>
      <c r="AQ308" s="3599"/>
      <c r="AR308" s="3531"/>
      <c r="BT308" s="51"/>
      <c r="BU308" s="51"/>
      <c r="BV308" s="51"/>
      <c r="BW308" s="51"/>
      <c r="BX308" s="51"/>
      <c r="BY308" s="51"/>
      <c r="BZ308" s="51"/>
      <c r="CA308" s="51"/>
      <c r="CB308" s="51"/>
      <c r="CC308" s="51">
        <v>0</v>
      </c>
      <c r="CD308" s="51">
        <v>0</v>
      </c>
      <c r="CE308" s="51"/>
      <c r="CF308" s="51"/>
      <c r="CG308" s="51"/>
      <c r="CH308" s="51"/>
      <c r="CI308" s="51"/>
      <c r="CJ308" s="51"/>
      <c r="CK308" s="51"/>
      <c r="CL308" s="51"/>
    </row>
    <row r="309" spans="1:90" s="50" customFormat="1" ht="14.25" customHeight="1" x14ac:dyDescent="0.25">
      <c r="A309" s="4545" t="s">
        <v>2352</v>
      </c>
      <c r="B309" s="4546"/>
      <c r="C309" s="4547"/>
      <c r="D309" s="4504">
        <f>SUM(E309:F309)</f>
        <v>0</v>
      </c>
      <c r="E309" s="4192">
        <f t="shared" ref="E309:F313" si="41">SUM(G309+I309+K309+M309+O309+Q309+S309+U309+W309+Y309+AA309+AC309+AE309+AG309+AI309+AK309+AM309+AO309)</f>
        <v>0</v>
      </c>
      <c r="F309" s="4646">
        <f t="shared" si="41"/>
        <v>0</v>
      </c>
      <c r="G309" s="3447"/>
      <c r="H309" s="29"/>
      <c r="I309" s="3447"/>
      <c r="J309" s="29"/>
      <c r="K309" s="3447"/>
      <c r="L309" s="29"/>
      <c r="M309" s="3447"/>
      <c r="N309" s="29"/>
      <c r="O309" s="3447"/>
      <c r="P309" s="29"/>
      <c r="Q309" s="3447"/>
      <c r="R309" s="29"/>
      <c r="S309" s="3447"/>
      <c r="T309" s="29"/>
      <c r="U309" s="3447"/>
      <c r="V309" s="29"/>
      <c r="W309" s="3447"/>
      <c r="X309" s="29"/>
      <c r="Y309" s="3447"/>
      <c r="Z309" s="29"/>
      <c r="AA309" s="3447"/>
      <c r="AB309" s="29"/>
      <c r="AC309" s="3447"/>
      <c r="AD309" s="29"/>
      <c r="AE309" s="3447"/>
      <c r="AF309" s="29"/>
      <c r="AG309" s="3447"/>
      <c r="AH309" s="29"/>
      <c r="AI309" s="3447"/>
      <c r="AJ309" s="29"/>
      <c r="AK309" s="3447"/>
      <c r="AL309" s="29"/>
      <c r="AM309" s="3447"/>
      <c r="AN309" s="29"/>
      <c r="AO309" s="3447"/>
      <c r="AP309" s="1343"/>
      <c r="AQ309" s="4584"/>
      <c r="AR309" s="1367"/>
      <c r="BT309" s="51"/>
      <c r="BU309" s="51"/>
      <c r="BV309" s="51"/>
      <c r="BW309" s="51"/>
      <c r="BX309" s="51"/>
      <c r="BY309" s="51"/>
      <c r="BZ309" s="51"/>
      <c r="CA309" s="51"/>
      <c r="CB309" s="51"/>
      <c r="CC309" s="51">
        <v>0</v>
      </c>
      <c r="CD309" s="51">
        <v>0</v>
      </c>
      <c r="CE309" s="51"/>
      <c r="CF309" s="51"/>
      <c r="CG309" s="51"/>
      <c r="CH309" s="51"/>
      <c r="CI309" s="51"/>
      <c r="CJ309" s="51"/>
      <c r="CK309" s="51"/>
      <c r="CL309" s="51"/>
    </row>
    <row r="310" spans="1:90" s="50" customFormat="1" ht="15" customHeight="1" x14ac:dyDescent="0.25">
      <c r="A310" s="3000" t="s">
        <v>2577</v>
      </c>
      <c r="B310" s="4467"/>
      <c r="C310" s="3001"/>
      <c r="D310" s="1484">
        <f>SUM(E310:F310)</f>
        <v>0</v>
      </c>
      <c r="E310" s="439">
        <f t="shared" si="41"/>
        <v>0</v>
      </c>
      <c r="F310" s="1155">
        <f t="shared" si="41"/>
        <v>0</v>
      </c>
      <c r="G310" s="117"/>
      <c r="H310" s="37"/>
      <c r="I310" s="117"/>
      <c r="J310" s="37"/>
      <c r="K310" s="117"/>
      <c r="L310" s="37"/>
      <c r="M310" s="117"/>
      <c r="N310" s="37"/>
      <c r="O310" s="117"/>
      <c r="P310" s="37"/>
      <c r="Q310" s="117"/>
      <c r="R310" s="37"/>
      <c r="S310" s="117"/>
      <c r="T310" s="37"/>
      <c r="U310" s="117"/>
      <c r="V310" s="37"/>
      <c r="W310" s="117"/>
      <c r="X310" s="37"/>
      <c r="Y310" s="117"/>
      <c r="Z310" s="37"/>
      <c r="AA310" s="117"/>
      <c r="AB310" s="37"/>
      <c r="AC310" s="117"/>
      <c r="AD310" s="37"/>
      <c r="AE310" s="117"/>
      <c r="AF310" s="37"/>
      <c r="AG310" s="117"/>
      <c r="AH310" s="37"/>
      <c r="AI310" s="117"/>
      <c r="AJ310" s="37"/>
      <c r="AK310" s="117"/>
      <c r="AL310" s="37"/>
      <c r="AM310" s="117"/>
      <c r="AN310" s="37"/>
      <c r="AO310" s="117"/>
      <c r="AP310" s="1306"/>
      <c r="AQ310" s="4567"/>
      <c r="AR310" s="324"/>
      <c r="BT310" s="51"/>
      <c r="BU310" s="51"/>
      <c r="BV310" s="51"/>
      <c r="BW310" s="51"/>
      <c r="BX310" s="51"/>
      <c r="BY310" s="51"/>
      <c r="BZ310" s="51"/>
      <c r="CA310" s="51"/>
      <c r="CB310" s="51"/>
      <c r="CC310" s="51"/>
      <c r="CD310" s="51"/>
      <c r="CE310" s="51"/>
      <c r="CF310" s="51"/>
      <c r="CG310" s="51"/>
      <c r="CH310" s="51"/>
      <c r="CI310" s="51"/>
      <c r="CJ310" s="51"/>
      <c r="CK310" s="51"/>
      <c r="CL310" s="51"/>
    </row>
    <row r="311" spans="1:90" s="50" customFormat="1" ht="14.25" customHeight="1" x14ac:dyDescent="0.25">
      <c r="A311" s="3000" t="s">
        <v>2578</v>
      </c>
      <c r="B311" s="4467"/>
      <c r="C311" s="3001"/>
      <c r="D311" s="1484">
        <f>SUM(E311:F311)</f>
        <v>0</v>
      </c>
      <c r="E311" s="439">
        <f t="shared" si="41"/>
        <v>0</v>
      </c>
      <c r="F311" s="1155">
        <f t="shared" si="41"/>
        <v>0</v>
      </c>
      <c r="G311" s="117"/>
      <c r="H311" s="37"/>
      <c r="I311" s="117"/>
      <c r="J311" s="37"/>
      <c r="K311" s="117"/>
      <c r="L311" s="37"/>
      <c r="M311" s="117"/>
      <c r="N311" s="37"/>
      <c r="O311" s="117"/>
      <c r="P311" s="37"/>
      <c r="Q311" s="117"/>
      <c r="R311" s="37"/>
      <c r="S311" s="117"/>
      <c r="T311" s="37"/>
      <c r="U311" s="117"/>
      <c r="V311" s="37"/>
      <c r="W311" s="117"/>
      <c r="X311" s="37"/>
      <c r="Y311" s="117"/>
      <c r="Z311" s="37"/>
      <c r="AA311" s="117"/>
      <c r="AB311" s="37"/>
      <c r="AC311" s="117"/>
      <c r="AD311" s="37"/>
      <c r="AE311" s="117"/>
      <c r="AF311" s="37"/>
      <c r="AG311" s="117"/>
      <c r="AH311" s="37"/>
      <c r="AI311" s="117"/>
      <c r="AJ311" s="37"/>
      <c r="AK311" s="117"/>
      <c r="AL311" s="37"/>
      <c r="AM311" s="117"/>
      <c r="AN311" s="37"/>
      <c r="AO311" s="117"/>
      <c r="AP311" s="1306"/>
      <c r="AQ311" s="4567"/>
      <c r="AR311" s="324"/>
      <c r="BT311" s="51"/>
      <c r="BU311" s="51"/>
      <c r="BV311" s="51"/>
      <c r="BW311" s="51"/>
      <c r="BX311" s="51"/>
      <c r="BY311" s="51"/>
      <c r="BZ311" s="51"/>
      <c r="CA311" s="51"/>
      <c r="CB311" s="51"/>
      <c r="CC311" s="51"/>
      <c r="CD311" s="51"/>
      <c r="CE311" s="51"/>
      <c r="CF311" s="51"/>
      <c r="CG311" s="51"/>
      <c r="CH311" s="51"/>
      <c r="CI311" s="51"/>
      <c r="CJ311" s="51"/>
      <c r="CK311" s="51"/>
      <c r="CL311" s="51"/>
    </row>
    <row r="312" spans="1:90" s="50" customFormat="1" ht="15" customHeight="1" x14ac:dyDescent="0.25">
      <c r="A312" s="3000" t="s">
        <v>2349</v>
      </c>
      <c r="B312" s="4467"/>
      <c r="C312" s="3001"/>
      <c r="D312" s="1484">
        <f>SUM(E312:F312)</f>
        <v>0</v>
      </c>
      <c r="E312" s="439">
        <f t="shared" si="41"/>
        <v>0</v>
      </c>
      <c r="F312" s="1155">
        <f t="shared" si="41"/>
        <v>0</v>
      </c>
      <c r="G312" s="117"/>
      <c r="H312" s="37"/>
      <c r="I312" s="117"/>
      <c r="J312" s="37"/>
      <c r="K312" s="117"/>
      <c r="L312" s="37"/>
      <c r="M312" s="117"/>
      <c r="N312" s="37"/>
      <c r="O312" s="117"/>
      <c r="P312" s="37"/>
      <c r="Q312" s="117"/>
      <c r="R312" s="37"/>
      <c r="S312" s="117"/>
      <c r="T312" s="37"/>
      <c r="U312" s="117"/>
      <c r="V312" s="37"/>
      <c r="W312" s="117"/>
      <c r="X312" s="37"/>
      <c r="Y312" s="117"/>
      <c r="Z312" s="37"/>
      <c r="AA312" s="117"/>
      <c r="AB312" s="37"/>
      <c r="AC312" s="117"/>
      <c r="AD312" s="37"/>
      <c r="AE312" s="117"/>
      <c r="AF312" s="37"/>
      <c r="AG312" s="117"/>
      <c r="AH312" s="37"/>
      <c r="AI312" s="117"/>
      <c r="AJ312" s="37"/>
      <c r="AK312" s="117"/>
      <c r="AL312" s="37"/>
      <c r="AM312" s="117"/>
      <c r="AN312" s="37"/>
      <c r="AO312" s="117"/>
      <c r="AP312" s="1306"/>
      <c r="AQ312" s="4597"/>
      <c r="AR312" s="1271"/>
      <c r="BT312" s="51"/>
      <c r="BU312" s="51"/>
      <c r="BV312" s="51"/>
      <c r="BW312" s="51"/>
      <c r="BX312" s="51"/>
      <c r="BY312" s="51"/>
      <c r="BZ312" s="51"/>
      <c r="CA312" s="51"/>
      <c r="CB312" s="51"/>
      <c r="CC312" s="51"/>
      <c r="CD312" s="51"/>
      <c r="CE312" s="51"/>
      <c r="CF312" s="51"/>
      <c r="CG312" s="51"/>
      <c r="CH312" s="51"/>
      <c r="CI312" s="51"/>
      <c r="CJ312" s="51"/>
      <c r="CK312" s="51"/>
      <c r="CL312" s="51"/>
    </row>
    <row r="313" spans="1:90" s="4551" customFormat="1" ht="13.5" x14ac:dyDescent="0.25">
      <c r="A313" s="4867" t="s">
        <v>2579</v>
      </c>
      <c r="B313" s="4868"/>
      <c r="C313" s="4869"/>
      <c r="D313" s="1639">
        <f>SUM(E313:F313)</f>
        <v>0</v>
      </c>
      <c r="E313" s="1407">
        <f t="shared" si="41"/>
        <v>0</v>
      </c>
      <c r="F313" s="1239">
        <f t="shared" si="41"/>
        <v>0</v>
      </c>
      <c r="G313" s="1430"/>
      <c r="H313" s="83"/>
      <c r="I313" s="1430"/>
      <c r="J313" s="83"/>
      <c r="K313" s="1430"/>
      <c r="L313" s="83"/>
      <c r="M313" s="1430"/>
      <c r="N313" s="83"/>
      <c r="O313" s="1430"/>
      <c r="P313" s="83"/>
      <c r="Q313" s="1430"/>
      <c r="R313" s="83"/>
      <c r="S313" s="1430"/>
      <c r="T313" s="83"/>
      <c r="U313" s="1430"/>
      <c r="V313" s="83"/>
      <c r="W313" s="1430"/>
      <c r="X313" s="83"/>
      <c r="Y313" s="1430"/>
      <c r="Z313" s="83"/>
      <c r="AA313" s="1430"/>
      <c r="AB313" s="83"/>
      <c r="AC313" s="1430"/>
      <c r="AD313" s="83"/>
      <c r="AE313" s="1430"/>
      <c r="AF313" s="83"/>
      <c r="AG313" s="1430"/>
      <c r="AH313" s="83"/>
      <c r="AI313" s="1430"/>
      <c r="AJ313" s="83"/>
      <c r="AK313" s="1430"/>
      <c r="AL313" s="83"/>
      <c r="AM313" s="1430"/>
      <c r="AN313" s="83"/>
      <c r="AO313" s="1430"/>
      <c r="AP313" s="1351"/>
      <c r="AQ313" s="4571"/>
      <c r="AR313" s="195"/>
      <c r="AS313" s="50"/>
      <c r="AT313" s="50"/>
      <c r="AU313" s="50"/>
      <c r="AV313" s="50"/>
      <c r="BT313" s="4552"/>
      <c r="BU313" s="4552"/>
      <c r="BV313" s="4552"/>
      <c r="BW313" s="4552"/>
      <c r="BX313" s="4552"/>
      <c r="BY313" s="4552"/>
      <c r="BZ313" s="4552"/>
      <c r="CA313" s="4552"/>
      <c r="CB313" s="4552"/>
      <c r="CC313" s="4552"/>
      <c r="CD313" s="4552"/>
      <c r="CE313" s="4552"/>
      <c r="CF313" s="4552"/>
      <c r="CG313" s="4552"/>
      <c r="CH313" s="4552"/>
      <c r="CI313" s="4552"/>
      <c r="CJ313" s="4552"/>
      <c r="CK313" s="4552"/>
      <c r="CL313" s="4552"/>
    </row>
    <row r="314" spans="1:90" s="50" customFormat="1" ht="24" customHeight="1" x14ac:dyDescent="0.3">
      <c r="A314" s="4298" t="s">
        <v>2580</v>
      </c>
      <c r="B314" s="4870"/>
      <c r="C314" s="4870"/>
      <c r="D314" s="4871"/>
      <c r="E314" s="4872"/>
      <c r="F314" s="4552"/>
      <c r="G314" s="4551"/>
      <c r="H314" s="4551"/>
      <c r="I314" s="4551"/>
      <c r="J314" s="4551"/>
      <c r="K314" s="4551"/>
      <c r="L314" s="4551"/>
      <c r="M314" s="4551"/>
      <c r="N314" s="4551"/>
      <c r="O314" s="4551"/>
      <c r="P314" s="4551"/>
      <c r="Q314" s="4551"/>
      <c r="R314" s="4551"/>
      <c r="S314" s="4551"/>
      <c r="T314" s="4551"/>
      <c r="U314" s="4551"/>
      <c r="V314" s="4551"/>
      <c r="W314" s="4551"/>
      <c r="X314" s="4551"/>
      <c r="Y314" s="4873"/>
      <c r="Z314" s="4873"/>
      <c r="AA314" s="4874"/>
      <c r="AB314" s="4874"/>
      <c r="AC314" s="4874"/>
      <c r="AD314" s="4874"/>
      <c r="AE314" s="4551"/>
      <c r="AF314" s="4551"/>
      <c r="AG314" s="4551"/>
      <c r="AH314" s="4551"/>
      <c r="AI314" s="4551"/>
      <c r="AJ314" s="4551"/>
      <c r="AK314" s="4551"/>
      <c r="AL314" s="4551"/>
      <c r="AM314" s="4551"/>
      <c r="AN314" s="4551"/>
      <c r="AO314" s="4551"/>
      <c r="AP314" s="4551"/>
      <c r="AQ314" s="4551"/>
      <c r="AR314" s="4551"/>
      <c r="AS314" s="4551"/>
      <c r="AT314" s="4551"/>
      <c r="AU314" s="4551"/>
      <c r="AV314" s="4551"/>
      <c r="BT314" s="51"/>
      <c r="BU314" s="51"/>
      <c r="BV314" s="51"/>
      <c r="BW314" s="51"/>
      <c r="BX314" s="51"/>
      <c r="BY314" s="51"/>
      <c r="BZ314" s="51"/>
      <c r="CA314" s="51"/>
      <c r="CB314" s="51"/>
      <c r="CC314" s="51"/>
      <c r="CD314" s="51"/>
      <c r="CE314" s="51"/>
      <c r="CF314" s="51"/>
      <c r="CG314" s="51"/>
      <c r="CH314" s="51"/>
      <c r="CI314" s="51"/>
      <c r="CJ314" s="51"/>
      <c r="CK314" s="51"/>
      <c r="CL314" s="51"/>
    </row>
    <row r="315" spans="1:90" s="50" customFormat="1" ht="24" customHeight="1" x14ac:dyDescent="0.25">
      <c r="A315" s="4875" t="s">
        <v>1809</v>
      </c>
      <c r="B315" s="4876"/>
      <c r="C315" s="4877" t="s">
        <v>2581</v>
      </c>
      <c r="D315" s="4877" t="s">
        <v>2582</v>
      </c>
      <c r="E315" s="4877" t="s">
        <v>2583</v>
      </c>
      <c r="F315" s="51"/>
      <c r="Y315" s="4878"/>
      <c r="Z315" s="4878"/>
      <c r="AA315" s="4879"/>
      <c r="AB315" s="4879"/>
      <c r="AC315" s="4879"/>
      <c r="AD315" s="4879"/>
      <c r="BT315" s="51"/>
      <c r="BU315" s="51"/>
      <c r="BV315" s="51"/>
      <c r="BW315" s="51"/>
      <c r="BX315" s="51"/>
      <c r="BY315" s="51"/>
      <c r="BZ315" s="51"/>
      <c r="CA315" s="51"/>
      <c r="CB315" s="51"/>
      <c r="CC315" s="51"/>
      <c r="CD315" s="51"/>
      <c r="CE315" s="51"/>
      <c r="CF315" s="51"/>
      <c r="CG315" s="51"/>
      <c r="CH315" s="51"/>
      <c r="CI315" s="51"/>
      <c r="CJ315" s="51"/>
      <c r="CK315" s="51"/>
      <c r="CL315" s="51"/>
    </row>
    <row r="316" spans="1:90" s="50" customFormat="1" ht="24" customHeight="1" x14ac:dyDescent="0.25">
      <c r="A316" s="4880" t="s">
        <v>2394</v>
      </c>
      <c r="B316" s="4881"/>
      <c r="C316" s="4882"/>
      <c r="D316" s="3446"/>
      <c r="E316" s="3446"/>
      <c r="F316" s="51"/>
      <c r="Y316" s="4883"/>
      <c r="Z316" s="1618"/>
      <c r="AA316" s="1618"/>
      <c r="AB316" s="1618"/>
      <c r="AC316" s="1618"/>
      <c r="BT316" s="51"/>
      <c r="BU316" s="51"/>
      <c r="BV316" s="51"/>
      <c r="BW316" s="51"/>
      <c r="BX316" s="51"/>
      <c r="BY316" s="51"/>
      <c r="BZ316" s="51"/>
      <c r="CA316" s="51"/>
      <c r="CB316" s="51"/>
      <c r="CC316" s="51"/>
      <c r="CD316" s="51"/>
      <c r="CE316" s="51"/>
      <c r="CF316" s="51"/>
      <c r="CG316" s="51"/>
      <c r="CH316" s="51"/>
      <c r="CI316" s="51"/>
      <c r="CJ316" s="51"/>
      <c r="CK316" s="51"/>
      <c r="CL316" s="51"/>
    </row>
    <row r="317" spans="1:90" s="50" customFormat="1" ht="24" customHeight="1" x14ac:dyDescent="0.25">
      <c r="A317" s="4884" t="s">
        <v>2584</v>
      </c>
      <c r="B317" s="4885"/>
      <c r="C317" s="4886"/>
      <c r="D317" s="324"/>
      <c r="E317" s="324"/>
      <c r="F317" s="51"/>
      <c r="Y317" s="4883"/>
      <c r="Z317" s="1618"/>
      <c r="AA317" s="1618"/>
      <c r="AB317" s="1618"/>
      <c r="AC317" s="1618"/>
      <c r="BT317" s="51"/>
      <c r="BU317" s="51"/>
      <c r="BV317" s="51"/>
      <c r="BW317" s="51"/>
      <c r="BX317" s="51"/>
      <c r="BY317" s="51"/>
      <c r="BZ317" s="51"/>
      <c r="CA317" s="51"/>
      <c r="CB317" s="51"/>
      <c r="CC317" s="51"/>
      <c r="CD317" s="51"/>
      <c r="CE317" s="51"/>
      <c r="CF317" s="51"/>
      <c r="CG317" s="51"/>
      <c r="CH317" s="51"/>
      <c r="CI317" s="51"/>
      <c r="CJ317" s="51"/>
      <c r="CK317" s="51"/>
      <c r="CL317" s="51"/>
    </row>
    <row r="318" spans="1:90" s="50" customFormat="1" ht="24" customHeight="1" x14ac:dyDescent="0.25">
      <c r="A318" s="4887" t="s">
        <v>2585</v>
      </c>
      <c r="B318" s="4888"/>
      <c r="C318" s="4886"/>
      <c r="D318" s="324"/>
      <c r="E318" s="324"/>
      <c r="F318" s="51"/>
      <c r="Y318" s="4883"/>
      <c r="Z318" s="1618"/>
      <c r="AA318" s="1618"/>
      <c r="AB318" s="1618"/>
      <c r="AC318" s="1618"/>
      <c r="BT318" s="51"/>
      <c r="BU318" s="51"/>
      <c r="BV318" s="51"/>
      <c r="BW318" s="51"/>
      <c r="BX318" s="51"/>
      <c r="BY318" s="51"/>
      <c r="BZ318" s="51"/>
      <c r="CA318" s="51"/>
      <c r="CB318" s="51"/>
      <c r="CC318" s="51"/>
      <c r="CD318" s="51"/>
      <c r="CE318" s="51"/>
      <c r="CF318" s="51"/>
      <c r="CG318" s="51"/>
      <c r="CH318" s="51"/>
      <c r="CI318" s="51"/>
      <c r="CJ318" s="51"/>
      <c r="CK318" s="51"/>
      <c r="CL318" s="51"/>
    </row>
    <row r="319" spans="1:90" s="50" customFormat="1" ht="24" customHeight="1" x14ac:dyDescent="0.25">
      <c r="A319" s="4884" t="s">
        <v>2570</v>
      </c>
      <c r="B319" s="4885"/>
      <c r="C319" s="4886"/>
      <c r="D319" s="324"/>
      <c r="E319" s="324"/>
      <c r="F319" s="51"/>
      <c r="BT319" s="51"/>
      <c r="BU319" s="51"/>
      <c r="BV319" s="51"/>
      <c r="BW319" s="51"/>
      <c r="BX319" s="51"/>
      <c r="BY319" s="51"/>
      <c r="BZ319" s="51"/>
      <c r="CA319" s="51"/>
      <c r="CB319" s="51"/>
      <c r="CC319" s="51"/>
      <c r="CD319" s="51"/>
      <c r="CE319" s="51"/>
      <c r="CF319" s="51"/>
      <c r="CG319" s="51"/>
      <c r="CH319" s="51"/>
      <c r="CI319" s="51"/>
      <c r="CJ319" s="51"/>
      <c r="CK319" s="51"/>
      <c r="CL319" s="51"/>
    </row>
    <row r="320" spans="1:90" s="50" customFormat="1" ht="24" customHeight="1" x14ac:dyDescent="0.25">
      <c r="A320" s="4884" t="s">
        <v>2402</v>
      </c>
      <c r="B320" s="4885"/>
      <c r="C320" s="4886"/>
      <c r="D320" s="324"/>
      <c r="E320" s="324"/>
      <c r="F320" s="51"/>
      <c r="BT320" s="51"/>
      <c r="BU320" s="51"/>
      <c r="BV320" s="51"/>
      <c r="BW320" s="51"/>
      <c r="BX320" s="51"/>
      <c r="BY320" s="51"/>
      <c r="BZ320" s="51"/>
      <c r="CA320" s="51"/>
      <c r="CB320" s="51"/>
      <c r="CC320" s="51"/>
      <c r="CD320" s="51"/>
      <c r="CE320" s="51"/>
      <c r="CF320" s="51"/>
      <c r="CG320" s="51"/>
      <c r="CH320" s="51"/>
      <c r="CI320" s="51"/>
      <c r="CJ320" s="51"/>
      <c r="CK320" s="51"/>
      <c r="CL320" s="51"/>
    </row>
    <row r="321" spans="1:90" s="50" customFormat="1" ht="24" customHeight="1" x14ac:dyDescent="0.25">
      <c r="A321" s="4884" t="s">
        <v>2395</v>
      </c>
      <c r="B321" s="4885"/>
      <c r="C321" s="4886"/>
      <c r="D321" s="324"/>
      <c r="E321" s="324"/>
      <c r="F321" s="51"/>
      <c r="BT321" s="51"/>
      <c r="BU321" s="51"/>
      <c r="BV321" s="51"/>
      <c r="BW321" s="51"/>
      <c r="BX321" s="51"/>
      <c r="BY321" s="51"/>
      <c r="BZ321" s="51"/>
      <c r="CA321" s="51"/>
      <c r="CB321" s="51"/>
      <c r="CC321" s="51"/>
      <c r="CD321" s="51"/>
      <c r="CE321" s="51"/>
      <c r="CF321" s="51"/>
      <c r="CG321" s="51"/>
      <c r="CH321" s="51"/>
      <c r="CI321" s="51"/>
      <c r="CJ321" s="51"/>
      <c r="CK321" s="51"/>
      <c r="CL321" s="51"/>
    </row>
    <row r="322" spans="1:90" s="50" customFormat="1" ht="24" customHeight="1" x14ac:dyDescent="0.25">
      <c r="A322" s="4889" t="s">
        <v>2399</v>
      </c>
      <c r="B322" s="4890"/>
      <c r="C322" s="4891"/>
      <c r="D322" s="324"/>
      <c r="E322" s="324"/>
      <c r="F322" s="51"/>
      <c r="BT322" s="51"/>
      <c r="BU322" s="51"/>
      <c r="BV322" s="51"/>
      <c r="BW322" s="51"/>
      <c r="BX322" s="51"/>
      <c r="BY322" s="51"/>
      <c r="BZ322" s="51"/>
      <c r="CA322" s="51"/>
      <c r="CB322" s="51"/>
      <c r="CC322" s="51"/>
      <c r="CD322" s="51"/>
      <c r="CE322" s="51"/>
      <c r="CF322" s="51"/>
      <c r="CG322" s="51"/>
      <c r="CH322" s="51"/>
      <c r="CI322" s="51"/>
      <c r="CJ322" s="51"/>
      <c r="CK322" s="51"/>
      <c r="CL322" s="51"/>
    </row>
    <row r="323" spans="1:90" s="50" customFormat="1" ht="15" customHeight="1" x14ac:dyDescent="0.25">
      <c r="A323" s="4892" t="s">
        <v>2405</v>
      </c>
      <c r="B323" s="4893"/>
      <c r="C323" s="4886"/>
      <c r="D323" s="324"/>
      <c r="E323" s="324"/>
      <c r="BT323" s="51"/>
      <c r="BU323" s="51"/>
      <c r="BV323" s="51"/>
      <c r="BW323" s="51"/>
      <c r="BX323" s="51"/>
      <c r="BY323" s="51"/>
      <c r="BZ323" s="51"/>
      <c r="CA323" s="51"/>
      <c r="CB323" s="51"/>
      <c r="CC323" s="51"/>
      <c r="CD323" s="51"/>
      <c r="CE323" s="51"/>
      <c r="CF323" s="51"/>
      <c r="CG323" s="51"/>
      <c r="CH323" s="51"/>
      <c r="CI323" s="51"/>
      <c r="CJ323" s="51"/>
      <c r="CK323" s="51"/>
      <c r="CL323" s="51"/>
    </row>
    <row r="324" spans="1:90" s="50" customFormat="1" ht="14.25" customHeight="1" x14ac:dyDescent="0.25">
      <c r="A324" s="4894" t="s">
        <v>2403</v>
      </c>
      <c r="B324" s="4895"/>
      <c r="C324" s="4886"/>
      <c r="D324" s="324"/>
      <c r="E324" s="324"/>
      <c r="BT324" s="51"/>
      <c r="BU324" s="51"/>
      <c r="BV324" s="51"/>
      <c r="BW324" s="51"/>
      <c r="BX324" s="51"/>
      <c r="BY324" s="51"/>
      <c r="BZ324" s="51"/>
      <c r="CA324" s="51"/>
      <c r="CB324" s="51"/>
      <c r="CC324" s="51"/>
      <c r="CD324" s="51"/>
      <c r="CE324" s="51"/>
      <c r="CF324" s="51"/>
      <c r="CG324" s="51"/>
      <c r="CH324" s="51"/>
      <c r="CI324" s="51"/>
      <c r="CJ324" s="51"/>
      <c r="CK324" s="51"/>
      <c r="CL324" s="51"/>
    </row>
    <row r="325" spans="1:90" s="50" customFormat="1" ht="13.5" x14ac:dyDescent="0.25">
      <c r="A325" s="4894" t="s">
        <v>2404</v>
      </c>
      <c r="B325" s="4895"/>
      <c r="C325" s="4886"/>
      <c r="D325" s="195"/>
      <c r="E325" s="195"/>
      <c r="BT325" s="51"/>
      <c r="BU325" s="51"/>
      <c r="BV325" s="51"/>
      <c r="BW325" s="51"/>
      <c r="BX325" s="51"/>
      <c r="BY325" s="51"/>
      <c r="BZ325" s="51"/>
      <c r="CA325" s="51"/>
      <c r="CB325" s="51"/>
      <c r="CC325" s="51"/>
      <c r="CD325" s="51"/>
      <c r="CE325" s="51"/>
      <c r="CF325" s="51"/>
      <c r="CG325" s="51"/>
      <c r="CH325" s="51"/>
      <c r="CI325" s="51"/>
      <c r="CJ325" s="51"/>
      <c r="CK325" s="51"/>
      <c r="CL325" s="51"/>
    </row>
    <row r="326" spans="1:90" x14ac:dyDescent="0.35">
      <c r="A326" s="97"/>
      <c r="B326" s="97"/>
      <c r="C326" s="97"/>
      <c r="D326" s="50"/>
      <c r="E326" s="50"/>
      <c r="F326" s="50"/>
      <c r="G326" s="50"/>
      <c r="H326" s="50"/>
      <c r="I326" s="50"/>
      <c r="J326" s="50"/>
      <c r="K326" s="50"/>
      <c r="L326" s="50"/>
      <c r="M326" s="50"/>
      <c r="N326" s="50"/>
      <c r="O326" s="50"/>
      <c r="P326" s="50"/>
      <c r="Q326" s="50"/>
      <c r="R326" s="50"/>
      <c r="S326" s="50"/>
      <c r="T326" s="50"/>
      <c r="U326" s="50"/>
      <c r="V326" s="50"/>
      <c r="W326" s="50"/>
      <c r="X326" s="50"/>
      <c r="Y326" s="50"/>
      <c r="Z326" s="50"/>
      <c r="AA326" s="50"/>
      <c r="AB326" s="50"/>
      <c r="AC326" s="50"/>
      <c r="AD326" s="50"/>
      <c r="AE326" s="50"/>
      <c r="AF326" s="50"/>
      <c r="AG326" s="50"/>
      <c r="AH326" s="50"/>
      <c r="AI326" s="50"/>
      <c r="AJ326" s="50"/>
      <c r="AK326" s="50"/>
      <c r="AL326" s="50"/>
      <c r="AM326" s="50"/>
      <c r="AN326" s="50"/>
      <c r="AO326" s="50"/>
      <c r="AP326" s="50"/>
      <c r="AQ326" s="50"/>
      <c r="AR326" s="50"/>
      <c r="AS326" s="50"/>
      <c r="AT326" s="50"/>
      <c r="AU326" s="50"/>
      <c r="AV326" s="50"/>
    </row>
  </sheetData>
  <mergeCells count="536">
    <mergeCell ref="A321:B321"/>
    <mergeCell ref="A322:B322"/>
    <mergeCell ref="A323:B323"/>
    <mergeCell ref="A324:B324"/>
    <mergeCell ref="A325:B325"/>
    <mergeCell ref="A315:B315"/>
    <mergeCell ref="A316:B316"/>
    <mergeCell ref="A317:B317"/>
    <mergeCell ref="A318:B318"/>
    <mergeCell ref="A319:B319"/>
    <mergeCell ref="A320:B320"/>
    <mergeCell ref="AO307:AP307"/>
    <mergeCell ref="A309:C309"/>
    <mergeCell ref="A310:C310"/>
    <mergeCell ref="A311:C311"/>
    <mergeCell ref="A312:C312"/>
    <mergeCell ref="A313:C313"/>
    <mergeCell ref="AC307:AD307"/>
    <mergeCell ref="AE307:AF307"/>
    <mergeCell ref="AG307:AH307"/>
    <mergeCell ref="AI307:AJ307"/>
    <mergeCell ref="AK307:AL307"/>
    <mergeCell ref="AM307:AN307"/>
    <mergeCell ref="Q307:R307"/>
    <mergeCell ref="S307:T307"/>
    <mergeCell ref="U307:V307"/>
    <mergeCell ref="W307:X307"/>
    <mergeCell ref="Y307:Z307"/>
    <mergeCell ref="AA307:AB307"/>
    <mergeCell ref="A306:C308"/>
    <mergeCell ref="D306:F307"/>
    <mergeCell ref="G306:AP306"/>
    <mergeCell ref="AQ306:AQ308"/>
    <mergeCell ref="AR306:AR308"/>
    <mergeCell ref="G307:H307"/>
    <mergeCell ref="I307:J307"/>
    <mergeCell ref="K307:L307"/>
    <mergeCell ref="M307:N307"/>
    <mergeCell ref="O307:P307"/>
    <mergeCell ref="B299:C299"/>
    <mergeCell ref="A300:A304"/>
    <mergeCell ref="B300:C300"/>
    <mergeCell ref="B301:C301"/>
    <mergeCell ref="B302:C302"/>
    <mergeCell ref="B303:C303"/>
    <mergeCell ref="B304:C304"/>
    <mergeCell ref="A293:A298"/>
    <mergeCell ref="B293:C293"/>
    <mergeCell ref="B294:C294"/>
    <mergeCell ref="B295:C295"/>
    <mergeCell ref="B296:C296"/>
    <mergeCell ref="B297:C297"/>
    <mergeCell ref="B298:C298"/>
    <mergeCell ref="A287:A292"/>
    <mergeCell ref="B287:C287"/>
    <mergeCell ref="B288:C288"/>
    <mergeCell ref="B289:C289"/>
    <mergeCell ref="B290:C290"/>
    <mergeCell ref="B291:C291"/>
    <mergeCell ref="B292:C292"/>
    <mergeCell ref="A281:A286"/>
    <mergeCell ref="B281:C281"/>
    <mergeCell ref="B282:C282"/>
    <mergeCell ref="B283:C283"/>
    <mergeCell ref="B284:C284"/>
    <mergeCell ref="B285:C285"/>
    <mergeCell ref="B286:C286"/>
    <mergeCell ref="A275:A280"/>
    <mergeCell ref="B275:C275"/>
    <mergeCell ref="B276:C276"/>
    <mergeCell ref="B277:C277"/>
    <mergeCell ref="B278:C278"/>
    <mergeCell ref="B279:C279"/>
    <mergeCell ref="B280:C280"/>
    <mergeCell ref="A269:A274"/>
    <mergeCell ref="B269:C269"/>
    <mergeCell ref="B270:C270"/>
    <mergeCell ref="B271:C271"/>
    <mergeCell ref="B272:C272"/>
    <mergeCell ref="B273:C273"/>
    <mergeCell ref="B274:C274"/>
    <mergeCell ref="A263:A268"/>
    <mergeCell ref="B263:C263"/>
    <mergeCell ref="B264:C264"/>
    <mergeCell ref="B265:C265"/>
    <mergeCell ref="B266:C266"/>
    <mergeCell ref="B267:C267"/>
    <mergeCell ref="B268:C268"/>
    <mergeCell ref="A257:A262"/>
    <mergeCell ref="B257:C257"/>
    <mergeCell ref="B258:C258"/>
    <mergeCell ref="B259:C259"/>
    <mergeCell ref="B260:C260"/>
    <mergeCell ref="B261:C261"/>
    <mergeCell ref="B262:C262"/>
    <mergeCell ref="A251:A256"/>
    <mergeCell ref="B251:C251"/>
    <mergeCell ref="B252:C252"/>
    <mergeCell ref="B253:C253"/>
    <mergeCell ref="B254:C254"/>
    <mergeCell ref="B255:C255"/>
    <mergeCell ref="B256:C256"/>
    <mergeCell ref="A245:A250"/>
    <mergeCell ref="B245:C245"/>
    <mergeCell ref="B246:C246"/>
    <mergeCell ref="B247:C247"/>
    <mergeCell ref="B248:C248"/>
    <mergeCell ref="B249:C249"/>
    <mergeCell ref="B250:C250"/>
    <mergeCell ref="G238:H238"/>
    <mergeCell ref="A239:A244"/>
    <mergeCell ref="B239:C239"/>
    <mergeCell ref="B240:C240"/>
    <mergeCell ref="B241:C241"/>
    <mergeCell ref="B242:C242"/>
    <mergeCell ref="B243:C243"/>
    <mergeCell ref="B244:C244"/>
    <mergeCell ref="G244:H244"/>
    <mergeCell ref="A233:A238"/>
    <mergeCell ref="B233:C233"/>
    <mergeCell ref="B234:C234"/>
    <mergeCell ref="B235:C235"/>
    <mergeCell ref="B236:C236"/>
    <mergeCell ref="B237:C237"/>
    <mergeCell ref="B238:C238"/>
    <mergeCell ref="G226:H226"/>
    <mergeCell ref="A227:A232"/>
    <mergeCell ref="B227:C227"/>
    <mergeCell ref="B228:C228"/>
    <mergeCell ref="B229:C229"/>
    <mergeCell ref="B230:C230"/>
    <mergeCell ref="B231:C231"/>
    <mergeCell ref="B232:C232"/>
    <mergeCell ref="G232:H232"/>
    <mergeCell ref="A221:A226"/>
    <mergeCell ref="B221:C221"/>
    <mergeCell ref="B222:C222"/>
    <mergeCell ref="B223:C223"/>
    <mergeCell ref="B224:C224"/>
    <mergeCell ref="B225:C225"/>
    <mergeCell ref="B226:C226"/>
    <mergeCell ref="AK217:AL217"/>
    <mergeCell ref="AM217:AN217"/>
    <mergeCell ref="AQ217:AQ218"/>
    <mergeCell ref="AR217:AR218"/>
    <mergeCell ref="B219:C219"/>
    <mergeCell ref="B220:C220"/>
    <mergeCell ref="Y217:Z217"/>
    <mergeCell ref="AA217:AB217"/>
    <mergeCell ref="AC217:AD217"/>
    <mergeCell ref="AE217:AF217"/>
    <mergeCell ref="AG217:AH217"/>
    <mergeCell ref="AI217:AJ217"/>
    <mergeCell ref="AX216:AX218"/>
    <mergeCell ref="G217:H217"/>
    <mergeCell ref="I217:J217"/>
    <mergeCell ref="K217:L217"/>
    <mergeCell ref="M217:N217"/>
    <mergeCell ref="O217:P217"/>
    <mergeCell ref="Q217:R217"/>
    <mergeCell ref="S217:T217"/>
    <mergeCell ref="U217:V217"/>
    <mergeCell ref="W217:X217"/>
    <mergeCell ref="AQ216:AR216"/>
    <mergeCell ref="AS216:AS218"/>
    <mergeCell ref="AT216:AT218"/>
    <mergeCell ref="AU216:AU218"/>
    <mergeCell ref="AV216:AV218"/>
    <mergeCell ref="AW216:AW218"/>
    <mergeCell ref="AO209:AP209"/>
    <mergeCell ref="A211:C211"/>
    <mergeCell ref="A212:C212"/>
    <mergeCell ref="A213:C213"/>
    <mergeCell ref="A214:C214"/>
    <mergeCell ref="A216:C218"/>
    <mergeCell ref="D216:F217"/>
    <mergeCell ref="G216:AN216"/>
    <mergeCell ref="AO216:AO218"/>
    <mergeCell ref="AP216:AP218"/>
    <mergeCell ref="AC209:AD209"/>
    <mergeCell ref="AE209:AF209"/>
    <mergeCell ref="AG209:AH209"/>
    <mergeCell ref="AI209:AJ209"/>
    <mergeCell ref="AK209:AL209"/>
    <mergeCell ref="AM209:AN209"/>
    <mergeCell ref="Q209:R209"/>
    <mergeCell ref="S209:T209"/>
    <mergeCell ref="U209:V209"/>
    <mergeCell ref="W209:X209"/>
    <mergeCell ref="Y209:Z209"/>
    <mergeCell ref="AA209:AB209"/>
    <mergeCell ref="A205:C205"/>
    <mergeCell ref="A206:C206"/>
    <mergeCell ref="A208:C210"/>
    <mergeCell ref="D208:F209"/>
    <mergeCell ref="G208:AP208"/>
    <mergeCell ref="G209:H209"/>
    <mergeCell ref="I209:J209"/>
    <mergeCell ref="K209:L209"/>
    <mergeCell ref="M209:N209"/>
    <mergeCell ref="O209:P209"/>
    <mergeCell ref="Y199:Z199"/>
    <mergeCell ref="AA199:AB199"/>
    <mergeCell ref="A201:C201"/>
    <mergeCell ref="A202:C202"/>
    <mergeCell ref="A203:C203"/>
    <mergeCell ref="A204:C204"/>
    <mergeCell ref="AC198:AC200"/>
    <mergeCell ref="AD198:AD200"/>
    <mergeCell ref="AE198:AE200"/>
    <mergeCell ref="AF198:AF200"/>
    <mergeCell ref="AG198:AG200"/>
    <mergeCell ref="G199:H199"/>
    <mergeCell ref="I199:J199"/>
    <mergeCell ref="K199:L199"/>
    <mergeCell ref="M199:N199"/>
    <mergeCell ref="O199:P199"/>
    <mergeCell ref="A195:A196"/>
    <mergeCell ref="B195:B196"/>
    <mergeCell ref="A197:D197"/>
    <mergeCell ref="A198:C200"/>
    <mergeCell ref="D198:F199"/>
    <mergeCell ref="G198:AB198"/>
    <mergeCell ref="Q199:R199"/>
    <mergeCell ref="S199:T199"/>
    <mergeCell ref="U199:V199"/>
    <mergeCell ref="W199:X199"/>
    <mergeCell ref="A187:A191"/>
    <mergeCell ref="B187:C187"/>
    <mergeCell ref="B188:B189"/>
    <mergeCell ref="B190:B191"/>
    <mergeCell ref="A192:A194"/>
    <mergeCell ref="B192:B194"/>
    <mergeCell ref="A171:A175"/>
    <mergeCell ref="B171:B175"/>
    <mergeCell ref="A176:A178"/>
    <mergeCell ref="B176:B178"/>
    <mergeCell ref="A179:A186"/>
    <mergeCell ref="B179:B181"/>
    <mergeCell ref="B182:B183"/>
    <mergeCell ref="B184:B186"/>
    <mergeCell ref="AM158:AN158"/>
    <mergeCell ref="AO158:AP158"/>
    <mergeCell ref="A160:A170"/>
    <mergeCell ref="B160:C160"/>
    <mergeCell ref="B161:C161"/>
    <mergeCell ref="B162:C162"/>
    <mergeCell ref="B163:C163"/>
    <mergeCell ref="B164:B170"/>
    <mergeCell ref="AA158:AB158"/>
    <mergeCell ref="AC158:AD158"/>
    <mergeCell ref="AE158:AF158"/>
    <mergeCell ref="AG158:AH158"/>
    <mergeCell ref="AI158:AJ158"/>
    <mergeCell ref="AK158:AL158"/>
    <mergeCell ref="AT157:AT159"/>
    <mergeCell ref="AU157:AU159"/>
    <mergeCell ref="AV157:AV159"/>
    <mergeCell ref="AW157:AW159"/>
    <mergeCell ref="G158:H158"/>
    <mergeCell ref="I158:J158"/>
    <mergeCell ref="K158:L158"/>
    <mergeCell ref="M158:N158"/>
    <mergeCell ref="O158:P158"/>
    <mergeCell ref="Q158:R158"/>
    <mergeCell ref="A157:C159"/>
    <mergeCell ref="D157:F158"/>
    <mergeCell ref="G157:AP157"/>
    <mergeCell ref="AQ157:AQ159"/>
    <mergeCell ref="AR157:AR159"/>
    <mergeCell ref="AS157:AS159"/>
    <mergeCell ref="S158:T158"/>
    <mergeCell ref="U158:V158"/>
    <mergeCell ref="W158:X158"/>
    <mergeCell ref="Y158:Z158"/>
    <mergeCell ref="A149:C149"/>
    <mergeCell ref="A150:C150"/>
    <mergeCell ref="A151:C151"/>
    <mergeCell ref="A152:C152"/>
    <mergeCell ref="A153:C153"/>
    <mergeCell ref="A154:C154"/>
    <mergeCell ref="AK144:AL144"/>
    <mergeCell ref="AM144:AN144"/>
    <mergeCell ref="AO144:AP144"/>
    <mergeCell ref="A146:C146"/>
    <mergeCell ref="A147:C147"/>
    <mergeCell ref="A148:C148"/>
    <mergeCell ref="Y144:Z144"/>
    <mergeCell ref="AA144:AB144"/>
    <mergeCell ref="AC144:AD144"/>
    <mergeCell ref="AE144:AF144"/>
    <mergeCell ref="AG144:AH144"/>
    <mergeCell ref="AI144:AJ144"/>
    <mergeCell ref="AT143:AT145"/>
    <mergeCell ref="AU143:AU145"/>
    <mergeCell ref="AV143:AV145"/>
    <mergeCell ref="AW143:AW145"/>
    <mergeCell ref="AX143:AX145"/>
    <mergeCell ref="G144:H144"/>
    <mergeCell ref="I144:J144"/>
    <mergeCell ref="K144:L144"/>
    <mergeCell ref="M144:N144"/>
    <mergeCell ref="O144:P144"/>
    <mergeCell ref="A143:C145"/>
    <mergeCell ref="D143:F144"/>
    <mergeCell ref="G143:AP143"/>
    <mergeCell ref="AQ143:AQ145"/>
    <mergeCell ref="AR143:AR145"/>
    <mergeCell ref="AS143:AS145"/>
    <mergeCell ref="Q144:R144"/>
    <mergeCell ref="S144:T144"/>
    <mergeCell ref="U144:V144"/>
    <mergeCell ref="W144:X144"/>
    <mergeCell ref="A135:C135"/>
    <mergeCell ref="A136:C136"/>
    <mergeCell ref="A137:C137"/>
    <mergeCell ref="A138:C138"/>
    <mergeCell ref="A139:C139"/>
    <mergeCell ref="A140:C140"/>
    <mergeCell ref="A129:C129"/>
    <mergeCell ref="A130:C130"/>
    <mergeCell ref="A131:C131"/>
    <mergeCell ref="A132:C132"/>
    <mergeCell ref="A133:C133"/>
    <mergeCell ref="A134:C134"/>
    <mergeCell ref="A123:C123"/>
    <mergeCell ref="A124:C124"/>
    <mergeCell ref="A125:C125"/>
    <mergeCell ref="A126:C126"/>
    <mergeCell ref="A127:C127"/>
    <mergeCell ref="A128:C128"/>
    <mergeCell ref="A117:C117"/>
    <mergeCell ref="A118:C118"/>
    <mergeCell ref="A119:C119"/>
    <mergeCell ref="A120:C120"/>
    <mergeCell ref="A121:C121"/>
    <mergeCell ref="A122:C122"/>
    <mergeCell ref="A111:C111"/>
    <mergeCell ref="A112:C112"/>
    <mergeCell ref="A113:C113"/>
    <mergeCell ref="A114:C114"/>
    <mergeCell ref="A115:C115"/>
    <mergeCell ref="A116:C116"/>
    <mergeCell ref="A105:C105"/>
    <mergeCell ref="A106:C106"/>
    <mergeCell ref="A107:C107"/>
    <mergeCell ref="A108:C108"/>
    <mergeCell ref="A109:C109"/>
    <mergeCell ref="A110:C110"/>
    <mergeCell ref="A99:C99"/>
    <mergeCell ref="A100:C100"/>
    <mergeCell ref="A101:C101"/>
    <mergeCell ref="A102:C102"/>
    <mergeCell ref="A103:C103"/>
    <mergeCell ref="A104:C104"/>
    <mergeCell ref="A93:C93"/>
    <mergeCell ref="A94:C94"/>
    <mergeCell ref="A95:C95"/>
    <mergeCell ref="A96:C96"/>
    <mergeCell ref="A97:C97"/>
    <mergeCell ref="A98:C98"/>
    <mergeCell ref="AM86:AN86"/>
    <mergeCell ref="A88:C88"/>
    <mergeCell ref="A89:C89"/>
    <mergeCell ref="A90:C90"/>
    <mergeCell ref="A91:C91"/>
    <mergeCell ref="A92:C92"/>
    <mergeCell ref="AA86:AB86"/>
    <mergeCell ref="AC86:AD86"/>
    <mergeCell ref="AE86:AF86"/>
    <mergeCell ref="AG86:AH86"/>
    <mergeCell ref="AI86:AJ86"/>
    <mergeCell ref="AK86:AL86"/>
    <mergeCell ref="O86:P86"/>
    <mergeCell ref="Q86:R86"/>
    <mergeCell ref="S86:T86"/>
    <mergeCell ref="U86:V86"/>
    <mergeCell ref="W86:X86"/>
    <mergeCell ref="Y86:Z86"/>
    <mergeCell ref="AR85:AR87"/>
    <mergeCell ref="AS85:AS87"/>
    <mergeCell ref="AT85:AT87"/>
    <mergeCell ref="AU85:AU87"/>
    <mergeCell ref="AV85:AV87"/>
    <mergeCell ref="AW85:AW87"/>
    <mergeCell ref="A85:C87"/>
    <mergeCell ref="D85:F86"/>
    <mergeCell ref="G85:AN85"/>
    <mergeCell ref="AO85:AO87"/>
    <mergeCell ref="AP85:AP87"/>
    <mergeCell ref="AQ85:AQ87"/>
    <mergeCell ref="G86:H86"/>
    <mergeCell ref="I86:J86"/>
    <mergeCell ref="K86:L86"/>
    <mergeCell ref="M86:N86"/>
    <mergeCell ref="A76:C76"/>
    <mergeCell ref="A77:C77"/>
    <mergeCell ref="A78:C78"/>
    <mergeCell ref="A80:C81"/>
    <mergeCell ref="A82:A83"/>
    <mergeCell ref="B82:C82"/>
    <mergeCell ref="B83:C83"/>
    <mergeCell ref="A70:C70"/>
    <mergeCell ref="A71:C71"/>
    <mergeCell ref="A72:C72"/>
    <mergeCell ref="A73:C73"/>
    <mergeCell ref="A74:C74"/>
    <mergeCell ref="A75:C75"/>
    <mergeCell ref="A55:B59"/>
    <mergeCell ref="A60:C60"/>
    <mergeCell ref="A61:B64"/>
    <mergeCell ref="G64:X64"/>
    <mergeCell ref="A67:C67"/>
    <mergeCell ref="A68:A69"/>
    <mergeCell ref="B68:C68"/>
    <mergeCell ref="B69:C69"/>
    <mergeCell ref="A45:C45"/>
    <mergeCell ref="A46:C46"/>
    <mergeCell ref="G46:R46"/>
    <mergeCell ref="A47:C47"/>
    <mergeCell ref="A48:B53"/>
    <mergeCell ref="A54:C54"/>
    <mergeCell ref="AM39:AN39"/>
    <mergeCell ref="AO39:AP39"/>
    <mergeCell ref="A41:C41"/>
    <mergeCell ref="A42:C42"/>
    <mergeCell ref="A43:C43"/>
    <mergeCell ref="A44:C44"/>
    <mergeCell ref="AA39:AB39"/>
    <mergeCell ref="AC39:AD39"/>
    <mergeCell ref="AE39:AF39"/>
    <mergeCell ref="AG39:AH39"/>
    <mergeCell ref="AI39:AJ39"/>
    <mergeCell ref="AK39:AL39"/>
    <mergeCell ref="O39:P39"/>
    <mergeCell ref="Q39:R39"/>
    <mergeCell ref="S39:T39"/>
    <mergeCell ref="U39:V39"/>
    <mergeCell ref="W39:X39"/>
    <mergeCell ref="Y39:Z39"/>
    <mergeCell ref="AS38:AS40"/>
    <mergeCell ref="AT38:AT40"/>
    <mergeCell ref="AU38:AU40"/>
    <mergeCell ref="AV38:AV40"/>
    <mergeCell ref="AW38:AW40"/>
    <mergeCell ref="AX38:AX40"/>
    <mergeCell ref="A36:C36"/>
    <mergeCell ref="A38:C40"/>
    <mergeCell ref="D38:F39"/>
    <mergeCell ref="G38:AP38"/>
    <mergeCell ref="AQ38:AQ40"/>
    <mergeCell ref="AR38:AR40"/>
    <mergeCell ref="G39:H39"/>
    <mergeCell ref="I39:J39"/>
    <mergeCell ref="K39:L39"/>
    <mergeCell ref="M39:N39"/>
    <mergeCell ref="A30:C30"/>
    <mergeCell ref="A31:C31"/>
    <mergeCell ref="A32:C32"/>
    <mergeCell ref="A33:C33"/>
    <mergeCell ref="A34:C34"/>
    <mergeCell ref="A35:C35"/>
    <mergeCell ref="A24:C24"/>
    <mergeCell ref="A25:C25"/>
    <mergeCell ref="A26:C26"/>
    <mergeCell ref="A27:C27"/>
    <mergeCell ref="A28:C28"/>
    <mergeCell ref="A29:C29"/>
    <mergeCell ref="AX17:AX18"/>
    <mergeCell ref="A19:C19"/>
    <mergeCell ref="A20:C20"/>
    <mergeCell ref="A21:C21"/>
    <mergeCell ref="A22:C22"/>
    <mergeCell ref="A23:C23"/>
    <mergeCell ref="AR17:AR18"/>
    <mergeCell ref="AS17:AS18"/>
    <mergeCell ref="AT17:AT18"/>
    <mergeCell ref="AU17:AU18"/>
    <mergeCell ref="AV17:AV18"/>
    <mergeCell ref="AW17:AW18"/>
    <mergeCell ref="AG17:AH17"/>
    <mergeCell ref="AI17:AJ17"/>
    <mergeCell ref="AK17:AL17"/>
    <mergeCell ref="AM17:AN17"/>
    <mergeCell ref="AO17:AP17"/>
    <mergeCell ref="AQ17:AQ18"/>
    <mergeCell ref="U17:V17"/>
    <mergeCell ref="W17:X17"/>
    <mergeCell ref="Y17:Z17"/>
    <mergeCell ref="AA17:AB17"/>
    <mergeCell ref="AC17:AD17"/>
    <mergeCell ref="AE17:AF17"/>
    <mergeCell ref="I17:J17"/>
    <mergeCell ref="K17:L17"/>
    <mergeCell ref="M17:N17"/>
    <mergeCell ref="O17:P17"/>
    <mergeCell ref="Q17:R17"/>
    <mergeCell ref="S17:T17"/>
    <mergeCell ref="A13:C13"/>
    <mergeCell ref="A14:C14"/>
    <mergeCell ref="A15:C15"/>
    <mergeCell ref="A17:C18"/>
    <mergeCell ref="D17:F17"/>
    <mergeCell ref="G17:H17"/>
    <mergeCell ref="AG10:AH10"/>
    <mergeCell ref="AI10:AJ10"/>
    <mergeCell ref="AK10:AL10"/>
    <mergeCell ref="AM10:AN10"/>
    <mergeCell ref="AO10:AP10"/>
    <mergeCell ref="A12:C12"/>
    <mergeCell ref="AX9:AX11"/>
    <mergeCell ref="G10:H10"/>
    <mergeCell ref="I10:J10"/>
    <mergeCell ref="K10:L10"/>
    <mergeCell ref="M10:N10"/>
    <mergeCell ref="O10:P10"/>
    <mergeCell ref="Q10:R10"/>
    <mergeCell ref="S10:T10"/>
    <mergeCell ref="U10:V10"/>
    <mergeCell ref="W10:X10"/>
    <mergeCell ref="AR9:AR11"/>
    <mergeCell ref="AS9:AS11"/>
    <mergeCell ref="AT9:AT11"/>
    <mergeCell ref="AU9:AU11"/>
    <mergeCell ref="AV9:AV11"/>
    <mergeCell ref="AW9:AW11"/>
    <mergeCell ref="AH2:AI2"/>
    <mergeCell ref="A6:P6"/>
    <mergeCell ref="A9:C11"/>
    <mergeCell ref="D9:F10"/>
    <mergeCell ref="G9:AP9"/>
    <mergeCell ref="AQ9:AQ11"/>
    <mergeCell ref="Y10:Z10"/>
    <mergeCell ref="AA10:AB10"/>
    <mergeCell ref="AC10:AD10"/>
    <mergeCell ref="AE10:AF10"/>
  </mergeCells>
  <dataValidations count="2">
    <dataValidation type="whole" operator="greaterThanOrEqual" allowBlank="1" showInputMessage="1" showErrorMessage="1" errorTitle="Error" error="Favor Ingrese sólo Números." sqref="H47:R63 H41:R45 G219:AX298 AA177:AJ191 CL139 G12:AX15 G19:AX35 Y41:AX64 G211:AP214 S41:X63 G41:G64 CL129:CL130 G88:AW140 AK177:AW196 G201:AG206 D67:J78 E82:F83 G146:AX154 Y179:Z191 G179:X196 G160:AW175 Y192:AJ196 G177:Z178 G309:AR313 D316:E325" xr:uid="{B67C0CC3-0278-49A7-89C6-6DAB329CCCC1}">
      <formula1>0</formula1>
    </dataValidation>
    <dataValidation operator="greaterThanOrEqual" allowBlank="1" showInputMessage="1" showErrorMessage="1" error="Valor no Permitido" sqref="A103 AT216 A139 A113 A115:A117 A132:A137 A122:A123 CL114:XFD116 CA37:CE37 A89 A107 A109:A111 Y316:AC318 C177:C178 A195 F66 A91:A94 CL138:XFD138 CL131:XFD136 Y314:AD315 CB55:CF59 CL125:XFD128 A97 A101 B171 AY275:XFD280 BX8:CB8 BX16:CB16 B182:C182 BV28:BZ28 BV33:BZ33 CL121:XFD122 CL88:XFD94 A323:A325 A126:A128 Y305:AD305 B268 B244 B238:B240 B226:B228 B298 B256:B258 A251 B304 B292 A275 B286 B262 B232:B234 AR217 B221:B224 B250:B254 B274:B278 B280 AQ216:AQ217 AY251:XFD256 C323:C325" xr:uid="{48695514-623C-45A8-AA1D-60DDC2CC8F6B}"/>
  </dataValidation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65391-DA85-4A32-A46E-086C32D51E3F}">
  <dimension ref="A1:DZ308"/>
  <sheetViews>
    <sheetView topLeftCell="AR1" workbookViewId="0">
      <selection activeCell="E274" sqref="E274"/>
    </sheetView>
  </sheetViews>
  <sheetFormatPr baseColWidth="10" defaultColWidth="11.453125" defaultRowHeight="14.5" x14ac:dyDescent="0.35"/>
  <cols>
    <col min="1" max="1" width="43.1796875" style="3746" customWidth="1"/>
    <col min="2" max="2" width="32.81640625" style="3746" customWidth="1"/>
    <col min="3" max="3" width="16.81640625" style="3746" customWidth="1"/>
    <col min="4" max="4" width="14.81640625" style="3746" customWidth="1"/>
    <col min="5" max="5" width="14.54296875" style="3746" customWidth="1"/>
    <col min="6" max="43" width="11.453125" style="3746"/>
    <col min="44" max="44" width="13.453125" style="3746" customWidth="1"/>
    <col min="45" max="45" width="11.453125" style="3746"/>
    <col min="46" max="46" width="12.81640625" style="3746" customWidth="1"/>
    <col min="47" max="47" width="11.453125" style="3746"/>
    <col min="48" max="48" width="12.453125" style="3746" customWidth="1"/>
    <col min="49" max="49" width="11.453125" style="3746"/>
    <col min="50" max="50" width="12.1796875" style="3746" customWidth="1"/>
    <col min="51" max="73" width="11.453125" style="3746"/>
    <col min="74" max="75" width="11.453125" style="562"/>
    <col min="76" max="77" width="8.1796875" style="3886" customWidth="1"/>
    <col min="78" max="78" width="9.453125" style="3886" customWidth="1"/>
    <col min="79" max="79" width="6.81640625" style="4899" hidden="1" customWidth="1"/>
    <col min="80" max="104" width="5.453125" style="4899" hidden="1" customWidth="1"/>
    <col min="105" max="130" width="5.453125" style="4900" hidden="1" customWidth="1"/>
    <col min="131" max="131" width="9.453125" style="3746" customWidth="1"/>
    <col min="132" max="133" width="8.1796875" style="3746" customWidth="1"/>
    <col min="134" max="16384" width="11.453125" style="3746"/>
  </cols>
  <sheetData>
    <row r="1" spans="1:130" s="4896" customFormat="1" ht="16.149999999999999" customHeight="1" x14ac:dyDescent="0.35">
      <c r="A1" s="1" t="s">
        <v>0</v>
      </c>
      <c r="BV1" s="4897"/>
      <c r="BW1" s="4897"/>
      <c r="BX1" s="4898"/>
      <c r="BY1" s="4898"/>
      <c r="BZ1" s="4898"/>
      <c r="CA1" s="4899"/>
      <c r="CB1" s="4899"/>
      <c r="CC1" s="4899"/>
      <c r="CD1" s="4899"/>
      <c r="CE1" s="4899"/>
      <c r="CF1" s="4899"/>
      <c r="CG1" s="4899"/>
      <c r="CH1" s="4899"/>
      <c r="CI1" s="4899"/>
      <c r="CJ1" s="4899"/>
      <c r="CK1" s="4899"/>
      <c r="CL1" s="4899"/>
      <c r="CM1" s="4899"/>
      <c r="CN1" s="4899"/>
      <c r="CO1" s="4899"/>
      <c r="CP1" s="4899"/>
      <c r="CQ1" s="4899"/>
      <c r="CR1" s="4899"/>
      <c r="CS1" s="4899"/>
      <c r="CT1" s="4899"/>
      <c r="CU1" s="4899"/>
      <c r="CV1" s="4899"/>
      <c r="CW1" s="4899"/>
      <c r="CX1" s="4899"/>
      <c r="CY1" s="4899"/>
      <c r="CZ1" s="4899"/>
      <c r="DA1" s="4900"/>
      <c r="DB1" s="4900"/>
      <c r="DC1" s="4900"/>
      <c r="DD1" s="4900"/>
      <c r="DE1" s="4900"/>
      <c r="DF1" s="4900"/>
      <c r="DG1" s="4900"/>
      <c r="DH1" s="4900"/>
      <c r="DI1" s="4900"/>
      <c r="DJ1" s="4900"/>
      <c r="DK1" s="4900"/>
      <c r="DL1" s="4900"/>
      <c r="DM1" s="4900"/>
      <c r="DN1" s="4900"/>
      <c r="DO1" s="4900"/>
      <c r="DP1" s="4900"/>
      <c r="DQ1" s="4900"/>
      <c r="DR1" s="4900"/>
      <c r="DS1" s="4900"/>
      <c r="DT1" s="4900"/>
      <c r="DU1" s="4900"/>
      <c r="DV1" s="4900"/>
      <c r="DW1" s="4900"/>
      <c r="DX1" s="4900"/>
      <c r="DY1" s="4900"/>
      <c r="DZ1" s="4900"/>
    </row>
    <row r="2" spans="1:130" s="4896" customFormat="1" ht="16.149999999999999" customHeight="1" x14ac:dyDescent="0.35">
      <c r="A2" s="1" t="s">
        <v>1</v>
      </c>
      <c r="BV2" s="4897"/>
      <c r="BW2" s="4897"/>
      <c r="BX2" s="4898"/>
      <c r="BY2" s="4898"/>
      <c r="BZ2" s="4898"/>
      <c r="CA2" s="4899"/>
      <c r="CB2" s="4899"/>
      <c r="CC2" s="4899"/>
      <c r="CD2" s="4899"/>
      <c r="CE2" s="4899"/>
      <c r="CF2" s="4899"/>
      <c r="CG2" s="4899"/>
      <c r="CH2" s="4899"/>
      <c r="CI2" s="4899"/>
      <c r="CJ2" s="4899"/>
      <c r="CK2" s="4899"/>
      <c r="CL2" s="4899"/>
      <c r="CM2" s="4899"/>
      <c r="CN2" s="4899"/>
      <c r="CO2" s="4899"/>
      <c r="CP2" s="4899"/>
      <c r="CQ2" s="4899"/>
      <c r="CR2" s="4899"/>
      <c r="CS2" s="4899"/>
      <c r="CT2" s="4899"/>
      <c r="CU2" s="4899"/>
      <c r="CV2" s="4899"/>
      <c r="CW2" s="4899"/>
      <c r="CX2" s="4899"/>
      <c r="CY2" s="4899"/>
      <c r="CZ2" s="4899"/>
      <c r="DA2" s="4900"/>
      <c r="DB2" s="4900"/>
      <c r="DC2" s="4900"/>
      <c r="DD2" s="4900"/>
      <c r="DE2" s="4900"/>
      <c r="DF2" s="4900"/>
      <c r="DG2" s="4900"/>
      <c r="DH2" s="4900"/>
      <c r="DI2" s="4900"/>
      <c r="DJ2" s="4900"/>
      <c r="DK2" s="4900"/>
      <c r="DL2" s="4900"/>
      <c r="DM2" s="4900"/>
      <c r="DN2" s="4900"/>
      <c r="DO2" s="4900"/>
      <c r="DP2" s="4900"/>
      <c r="DQ2" s="4900"/>
      <c r="DR2" s="4900"/>
      <c r="DS2" s="4900"/>
      <c r="DT2" s="4900"/>
      <c r="DU2" s="4900"/>
      <c r="DV2" s="4900"/>
      <c r="DW2" s="4900"/>
      <c r="DX2" s="4900"/>
      <c r="DY2" s="4900"/>
      <c r="DZ2" s="4900"/>
    </row>
    <row r="3" spans="1:130" s="4896" customFormat="1" ht="16.149999999999999" customHeight="1" x14ac:dyDescent="0.35">
      <c r="A3" s="1" t="s">
        <v>2</v>
      </c>
      <c r="BV3" s="4897"/>
      <c r="BW3" s="4897"/>
      <c r="BX3" s="4898"/>
      <c r="BY3" s="4898"/>
      <c r="BZ3" s="4898"/>
      <c r="CA3" s="4899"/>
      <c r="CB3" s="4899"/>
      <c r="CC3" s="4899"/>
      <c r="CD3" s="4899"/>
      <c r="CE3" s="4899"/>
      <c r="CF3" s="4899"/>
      <c r="CG3" s="4899"/>
      <c r="CH3" s="4899"/>
      <c r="CI3" s="4899"/>
      <c r="CJ3" s="4899"/>
      <c r="CK3" s="4899"/>
      <c r="CL3" s="4899"/>
      <c r="CM3" s="4899"/>
      <c r="CN3" s="4899"/>
      <c r="CO3" s="4899"/>
      <c r="CP3" s="4899"/>
      <c r="CQ3" s="4899"/>
      <c r="CR3" s="4899"/>
      <c r="CS3" s="4899"/>
      <c r="CT3" s="4899"/>
      <c r="CU3" s="4899"/>
      <c r="CV3" s="4899"/>
      <c r="CW3" s="4899"/>
      <c r="CX3" s="4899"/>
      <c r="CY3" s="4899"/>
      <c r="CZ3" s="4899"/>
      <c r="DA3" s="4900"/>
      <c r="DB3" s="4900"/>
      <c r="DC3" s="4900"/>
      <c r="DD3" s="4900"/>
      <c r="DE3" s="4900"/>
      <c r="DF3" s="4900"/>
      <c r="DG3" s="4900"/>
      <c r="DH3" s="4900"/>
      <c r="DI3" s="4900"/>
      <c r="DJ3" s="4900"/>
      <c r="DK3" s="4900"/>
      <c r="DL3" s="4900"/>
      <c r="DM3" s="4900"/>
      <c r="DN3" s="4900"/>
      <c r="DO3" s="4900"/>
      <c r="DP3" s="4900"/>
      <c r="DQ3" s="4900"/>
      <c r="DR3" s="4900"/>
      <c r="DS3" s="4900"/>
      <c r="DT3" s="4900"/>
      <c r="DU3" s="4900"/>
      <c r="DV3" s="4900"/>
      <c r="DW3" s="4900"/>
      <c r="DX3" s="4900"/>
      <c r="DY3" s="4900"/>
      <c r="DZ3" s="4900"/>
    </row>
    <row r="4" spans="1:130" s="4896" customFormat="1" ht="16.149999999999999" customHeight="1" x14ac:dyDescent="0.35">
      <c r="A4" s="1" t="s">
        <v>3</v>
      </c>
      <c r="BV4" s="4897"/>
      <c r="BW4" s="4897"/>
      <c r="BX4" s="4898"/>
      <c r="BY4" s="4898"/>
      <c r="BZ4" s="4898"/>
      <c r="CA4" s="4899"/>
      <c r="CB4" s="4899"/>
      <c r="CC4" s="4899"/>
      <c r="CD4" s="4899"/>
      <c r="CE4" s="4899"/>
      <c r="CF4" s="4899"/>
      <c r="CG4" s="4899"/>
      <c r="CH4" s="4899"/>
      <c r="CI4" s="4899"/>
      <c r="CJ4" s="4899"/>
      <c r="CK4" s="4899"/>
      <c r="CL4" s="4899"/>
      <c r="CM4" s="4899"/>
      <c r="CN4" s="4899"/>
      <c r="CO4" s="4899"/>
      <c r="CP4" s="4899"/>
      <c r="CQ4" s="4899"/>
      <c r="CR4" s="4899"/>
      <c r="CS4" s="4899"/>
      <c r="CT4" s="4899"/>
      <c r="CU4" s="4899"/>
      <c r="CV4" s="4899"/>
      <c r="CW4" s="4899"/>
      <c r="CX4" s="4899"/>
      <c r="CY4" s="4899"/>
      <c r="CZ4" s="4899"/>
      <c r="DA4" s="4900"/>
      <c r="DB4" s="4900"/>
      <c r="DC4" s="4900"/>
      <c r="DD4" s="4900"/>
      <c r="DE4" s="4900"/>
      <c r="DF4" s="4900"/>
      <c r="DG4" s="4900"/>
      <c r="DH4" s="4900"/>
      <c r="DI4" s="4900"/>
      <c r="DJ4" s="4900"/>
      <c r="DK4" s="4900"/>
      <c r="DL4" s="4900"/>
      <c r="DM4" s="4900"/>
      <c r="DN4" s="4900"/>
      <c r="DO4" s="4900"/>
      <c r="DP4" s="4900"/>
      <c r="DQ4" s="4900"/>
      <c r="DR4" s="4900"/>
      <c r="DS4" s="4900"/>
      <c r="DT4" s="4900"/>
      <c r="DU4" s="4900"/>
      <c r="DV4" s="4900"/>
      <c r="DW4" s="4900"/>
      <c r="DX4" s="4900"/>
      <c r="DY4" s="4900"/>
      <c r="DZ4" s="4900"/>
    </row>
    <row r="5" spans="1:130" s="4896" customFormat="1" ht="16.149999999999999" customHeight="1" x14ac:dyDescent="0.35">
      <c r="A5" s="1" t="s">
        <v>4</v>
      </c>
      <c r="BV5" s="4897"/>
      <c r="BW5" s="4897"/>
      <c r="BX5" s="4898"/>
      <c r="BY5" s="4898"/>
      <c r="BZ5" s="4898"/>
      <c r="CA5" s="4899"/>
      <c r="CB5" s="4899"/>
      <c r="CC5" s="4899"/>
      <c r="CD5" s="4899"/>
      <c r="CE5" s="4899"/>
      <c r="CF5" s="4899"/>
      <c r="CG5" s="4899"/>
      <c r="CH5" s="4899"/>
      <c r="CI5" s="4899"/>
      <c r="CJ5" s="4899"/>
      <c r="CK5" s="4899"/>
      <c r="CL5" s="4899"/>
      <c r="CM5" s="4899"/>
      <c r="CN5" s="4899"/>
      <c r="CO5" s="4899"/>
      <c r="CP5" s="4899"/>
      <c r="CQ5" s="4899"/>
      <c r="CR5" s="4899"/>
      <c r="CS5" s="4899"/>
      <c r="CT5" s="4899"/>
      <c r="CU5" s="4899"/>
      <c r="CV5" s="4899"/>
      <c r="CW5" s="4899"/>
      <c r="CX5" s="4899"/>
      <c r="CY5" s="4899"/>
      <c r="CZ5" s="4899"/>
      <c r="DA5" s="4900"/>
      <c r="DB5" s="4900"/>
      <c r="DC5" s="4900"/>
      <c r="DD5" s="4900"/>
      <c r="DE5" s="4900"/>
      <c r="DF5" s="4900"/>
      <c r="DG5" s="4900"/>
      <c r="DH5" s="4900"/>
      <c r="DI5" s="4900"/>
      <c r="DJ5" s="4900"/>
      <c r="DK5" s="4900"/>
      <c r="DL5" s="4900"/>
      <c r="DM5" s="4900"/>
      <c r="DN5" s="4900"/>
      <c r="DO5" s="4900"/>
      <c r="DP5" s="4900"/>
      <c r="DQ5" s="4900"/>
      <c r="DR5" s="4900"/>
      <c r="DS5" s="4900"/>
      <c r="DT5" s="4900"/>
      <c r="DU5" s="4900"/>
      <c r="DV5" s="4900"/>
      <c r="DW5" s="4900"/>
      <c r="DX5" s="4900"/>
      <c r="DY5" s="4900"/>
      <c r="DZ5" s="4900"/>
    </row>
    <row r="6" spans="1:130" ht="16.149999999999999" customHeight="1" x14ac:dyDescent="0.35">
      <c r="A6" s="1985" t="s">
        <v>2586</v>
      </c>
      <c r="B6" s="1985"/>
      <c r="C6" s="1985"/>
      <c r="D6" s="1985"/>
      <c r="E6" s="1985"/>
      <c r="F6" s="1985"/>
      <c r="G6" s="1985"/>
      <c r="H6" s="1985"/>
      <c r="I6" s="1985"/>
      <c r="J6" s="1985"/>
      <c r="K6" s="1985"/>
      <c r="L6" s="1985"/>
      <c r="M6" s="1985"/>
      <c r="N6" s="1985"/>
      <c r="O6" s="1985"/>
      <c r="P6" s="1985"/>
      <c r="Q6" s="1215"/>
      <c r="R6" s="1215"/>
      <c r="S6" s="1215"/>
      <c r="T6" s="1215"/>
      <c r="U6" s="1215"/>
      <c r="V6" s="1215"/>
      <c r="W6" s="1215"/>
      <c r="X6" s="1215"/>
      <c r="Y6" s="1215"/>
      <c r="Z6" s="1215"/>
      <c r="AA6" s="1215"/>
      <c r="AB6" s="1215"/>
      <c r="AC6" s="1215"/>
      <c r="AD6" s="1215"/>
      <c r="AE6" s="1215"/>
      <c r="AF6" s="220"/>
      <c r="AG6" s="220"/>
      <c r="AH6" s="220"/>
      <c r="AI6" s="220"/>
      <c r="AJ6" s="220"/>
      <c r="AK6" s="220"/>
      <c r="AL6" s="220"/>
      <c r="AX6" s="4896"/>
      <c r="AY6" s="4896"/>
      <c r="AZ6" s="4896"/>
      <c r="BA6" s="4896"/>
      <c r="BB6" s="4896"/>
      <c r="BC6" s="4896"/>
      <c r="BD6" s="4896"/>
      <c r="BE6" s="4896"/>
      <c r="BF6" s="4896"/>
      <c r="BG6" s="4896"/>
      <c r="BH6" s="4896"/>
      <c r="BI6" s="4896"/>
    </row>
    <row r="7" spans="1:130" ht="31.9" customHeight="1" x14ac:dyDescent="0.35">
      <c r="A7" s="4901" t="s">
        <v>2587</v>
      </c>
      <c r="B7" s="1474"/>
      <c r="C7" s="1474"/>
      <c r="D7" s="1474"/>
      <c r="E7" s="1474"/>
      <c r="F7" s="1474"/>
      <c r="G7" s="1474"/>
      <c r="H7" s="1474"/>
      <c r="I7" s="1474"/>
      <c r="J7" s="1474"/>
      <c r="K7" s="1474"/>
      <c r="L7" s="1474"/>
      <c r="M7" s="1474"/>
      <c r="N7" s="1474"/>
      <c r="O7" s="1474"/>
      <c r="P7" s="1474"/>
      <c r="Q7" s="1215"/>
      <c r="R7" s="1215"/>
      <c r="S7" s="1215"/>
      <c r="T7" s="1215"/>
      <c r="U7" s="1215"/>
      <c r="V7" s="1215"/>
      <c r="W7" s="1215"/>
      <c r="X7" s="1215"/>
      <c r="Y7" s="1215"/>
      <c r="Z7" s="1215"/>
      <c r="AA7" s="1215"/>
      <c r="AB7" s="1215"/>
      <c r="AC7" s="1215"/>
      <c r="AD7" s="1215"/>
      <c r="AE7" s="1215"/>
      <c r="AF7" s="220"/>
      <c r="AG7" s="220"/>
      <c r="AH7" s="220"/>
      <c r="AI7" s="220"/>
      <c r="AJ7" s="220"/>
      <c r="AK7" s="220"/>
      <c r="AL7" s="220"/>
      <c r="AR7" s="3894"/>
      <c r="AS7" s="3894"/>
      <c r="AT7" s="3894"/>
      <c r="AU7" s="3894"/>
      <c r="AV7" s="3894"/>
      <c r="AW7" s="3894"/>
      <c r="AX7" s="4896"/>
      <c r="AY7" s="4896"/>
      <c r="AZ7" s="4896"/>
      <c r="BA7" s="4896"/>
      <c r="BB7" s="4896"/>
      <c r="BC7" s="4896"/>
      <c r="BD7" s="4896"/>
      <c r="BE7" s="4896"/>
      <c r="BF7" s="4896"/>
      <c r="BG7" s="4896"/>
      <c r="BH7" s="4896"/>
      <c r="BI7" s="4896"/>
    </row>
    <row r="8" spans="1:130" ht="31.9" customHeight="1" x14ac:dyDescent="0.35">
      <c r="A8" s="4902" t="s">
        <v>2588</v>
      </c>
      <c r="B8" s="4902"/>
      <c r="C8" s="4902"/>
      <c r="D8" s="140"/>
      <c r="E8" s="140"/>
      <c r="F8" s="140"/>
      <c r="G8" s="140"/>
      <c r="H8" s="4896"/>
      <c r="I8" s="140"/>
      <c r="J8" s="216"/>
      <c r="K8" s="216"/>
      <c r="L8" s="216"/>
      <c r="M8" s="216"/>
      <c r="N8" s="216"/>
      <c r="O8" s="216"/>
      <c r="P8" s="216"/>
      <c r="Q8" s="220"/>
      <c r="AX8" s="4896"/>
      <c r="AY8" s="4896"/>
      <c r="AZ8" s="4896"/>
      <c r="BA8" s="4896"/>
      <c r="BB8" s="4896"/>
      <c r="BC8" s="4896"/>
      <c r="BD8" s="4896"/>
      <c r="BE8" s="4896"/>
      <c r="BF8" s="4896"/>
      <c r="BG8" s="4896"/>
      <c r="BH8" s="4896"/>
      <c r="BI8" s="4896"/>
      <c r="BT8" s="3894"/>
      <c r="BU8" s="3894"/>
      <c r="BV8" s="3886"/>
      <c r="BW8" s="3886"/>
    </row>
    <row r="9" spans="1:130" ht="31.9" customHeight="1" x14ac:dyDescent="0.35">
      <c r="A9" s="4903" t="s">
        <v>2589</v>
      </c>
      <c r="B9" s="2717" t="s">
        <v>36</v>
      </c>
      <c r="C9" s="4904"/>
      <c r="D9" s="4905" t="s">
        <v>2590</v>
      </c>
      <c r="E9" s="4906"/>
      <c r="F9" s="4906"/>
      <c r="G9" s="4906"/>
      <c r="H9" s="4906"/>
      <c r="I9" s="4906"/>
      <c r="J9" s="4906"/>
      <c r="K9" s="4906"/>
      <c r="L9" s="4906"/>
      <c r="M9" s="4906"/>
      <c r="N9" s="4906"/>
      <c r="O9" s="4906"/>
      <c r="P9" s="4906"/>
      <c r="Q9" s="4906"/>
      <c r="R9" s="4906"/>
      <c r="S9" s="4906"/>
      <c r="T9" s="4906"/>
      <c r="U9" s="4906"/>
      <c r="V9" s="4906"/>
      <c r="W9" s="4906"/>
      <c r="X9" s="4906"/>
      <c r="Y9" s="4906"/>
      <c r="Z9" s="4906"/>
      <c r="AA9" s="4906"/>
      <c r="AB9" s="4906"/>
      <c r="AC9" s="4906"/>
      <c r="AD9" s="4906"/>
      <c r="AE9" s="4906"/>
      <c r="AF9" s="4906"/>
      <c r="AG9" s="4906"/>
      <c r="AH9" s="4906"/>
      <c r="AI9" s="4906"/>
      <c r="AJ9" s="4906"/>
      <c r="AK9" s="4906"/>
      <c r="AL9" s="4906"/>
      <c r="AM9" s="4906"/>
      <c r="AN9" s="4906"/>
      <c r="AO9" s="4906"/>
      <c r="AP9" s="4906"/>
      <c r="AQ9" s="4907"/>
      <c r="AR9" s="4855" t="s">
        <v>2591</v>
      </c>
      <c r="AS9" s="4908"/>
      <c r="AT9" s="4539" t="s">
        <v>462</v>
      </c>
      <c r="AU9" s="4909"/>
      <c r="AV9" s="4910" t="s">
        <v>10</v>
      </c>
      <c r="AW9" s="4911" t="s">
        <v>11</v>
      </c>
      <c r="AX9" s="562"/>
      <c r="AY9" s="562"/>
      <c r="AZ9" s="562"/>
      <c r="BA9" s="562"/>
      <c r="BB9" s="562"/>
      <c r="BC9" s="562"/>
      <c r="BD9" s="562"/>
      <c r="BE9" s="562"/>
      <c r="BF9" s="562"/>
      <c r="BG9" s="562"/>
      <c r="BH9" s="562"/>
      <c r="BI9" s="562"/>
      <c r="BJ9" s="562"/>
      <c r="BK9" s="562"/>
      <c r="BL9" s="562"/>
      <c r="BU9" s="562"/>
      <c r="BV9" s="3886"/>
      <c r="BW9" s="3886"/>
    </row>
    <row r="10" spans="1:130" ht="16.149999999999999" customHeight="1" x14ac:dyDescent="0.35">
      <c r="A10" s="4912"/>
      <c r="B10" s="4913"/>
      <c r="C10" s="2138"/>
      <c r="D10" s="4914" t="s">
        <v>479</v>
      </c>
      <c r="E10" s="4855"/>
      <c r="F10" s="4914" t="s">
        <v>2592</v>
      </c>
      <c r="G10" s="4855"/>
      <c r="H10" s="4914" t="s">
        <v>2593</v>
      </c>
      <c r="I10" s="4856"/>
      <c r="J10" s="4855" t="s">
        <v>2378</v>
      </c>
      <c r="K10" s="4855"/>
      <c r="L10" s="4914" t="s">
        <v>2594</v>
      </c>
      <c r="M10" s="4856"/>
      <c r="N10" s="4855" t="s">
        <v>635</v>
      </c>
      <c r="O10" s="4855"/>
      <c r="P10" s="4914" t="s">
        <v>636</v>
      </c>
      <c r="Q10" s="4855"/>
      <c r="R10" s="4914" t="s">
        <v>637</v>
      </c>
      <c r="S10" s="4855"/>
      <c r="T10" s="4914" t="s">
        <v>815</v>
      </c>
      <c r="U10" s="4856"/>
      <c r="V10" s="4914" t="s">
        <v>816</v>
      </c>
      <c r="W10" s="4856"/>
      <c r="X10" s="4914" t="s">
        <v>817</v>
      </c>
      <c r="Y10" s="4856"/>
      <c r="Z10" s="4914" t="s">
        <v>818</v>
      </c>
      <c r="AA10" s="4856"/>
      <c r="AB10" s="4914" t="s">
        <v>819</v>
      </c>
      <c r="AC10" s="4856"/>
      <c r="AD10" s="4914" t="s">
        <v>820</v>
      </c>
      <c r="AE10" s="4856"/>
      <c r="AF10" s="4914" t="s">
        <v>821</v>
      </c>
      <c r="AG10" s="4856"/>
      <c r="AH10" s="4914" t="s">
        <v>822</v>
      </c>
      <c r="AI10" s="4856"/>
      <c r="AJ10" s="4914" t="s">
        <v>823</v>
      </c>
      <c r="AK10" s="4856"/>
      <c r="AL10" s="4914" t="s">
        <v>824</v>
      </c>
      <c r="AM10" s="4856"/>
      <c r="AN10" s="4914" t="s">
        <v>825</v>
      </c>
      <c r="AO10" s="4856"/>
      <c r="AP10" s="4914" t="s">
        <v>826</v>
      </c>
      <c r="AQ10" s="4908"/>
      <c r="AR10" s="4915" t="s">
        <v>34</v>
      </c>
      <c r="AS10" s="4916" t="s">
        <v>35</v>
      </c>
      <c r="AT10" s="4917"/>
      <c r="AU10" s="3727"/>
      <c r="AV10" s="1923"/>
      <c r="AW10" s="3473"/>
      <c r="AX10" s="562"/>
      <c r="AY10" s="562"/>
      <c r="AZ10" s="562"/>
      <c r="BA10" s="562"/>
      <c r="BB10" s="562"/>
      <c r="BC10" s="562"/>
      <c r="BD10" s="562"/>
      <c r="BE10" s="562"/>
      <c r="BF10" s="562"/>
      <c r="BG10" s="562"/>
      <c r="BH10" s="562"/>
      <c r="BI10" s="562"/>
      <c r="BJ10" s="562"/>
      <c r="BK10" s="562"/>
      <c r="BL10" s="562"/>
      <c r="BU10" s="562"/>
    </row>
    <row r="11" spans="1:130" ht="16.149999999999999" customHeight="1" x14ac:dyDescent="0.35">
      <c r="A11" s="3439"/>
      <c r="B11" s="4918" t="s">
        <v>2595</v>
      </c>
      <c r="C11" s="4919" t="s">
        <v>2596</v>
      </c>
      <c r="D11" s="4920" t="s">
        <v>2595</v>
      </c>
      <c r="E11" s="4921" t="s">
        <v>2596</v>
      </c>
      <c r="F11" s="4920" t="s">
        <v>2595</v>
      </c>
      <c r="G11" s="4921" t="s">
        <v>2596</v>
      </c>
      <c r="H11" s="4920" t="s">
        <v>2595</v>
      </c>
      <c r="I11" s="4922" t="s">
        <v>2596</v>
      </c>
      <c r="J11" s="4923" t="s">
        <v>2595</v>
      </c>
      <c r="K11" s="4921" t="s">
        <v>2596</v>
      </c>
      <c r="L11" s="4920" t="s">
        <v>2595</v>
      </c>
      <c r="M11" s="4922" t="s">
        <v>2596</v>
      </c>
      <c r="N11" s="4924" t="s">
        <v>2595</v>
      </c>
      <c r="O11" s="4925" t="s">
        <v>2596</v>
      </c>
      <c r="P11" s="4918" t="s">
        <v>2595</v>
      </c>
      <c r="Q11" s="4925" t="s">
        <v>2596</v>
      </c>
      <c r="R11" s="4918" t="s">
        <v>2595</v>
      </c>
      <c r="S11" s="4925" t="s">
        <v>2596</v>
      </c>
      <c r="T11" s="4918" t="s">
        <v>2595</v>
      </c>
      <c r="U11" s="4925" t="s">
        <v>2596</v>
      </c>
      <c r="V11" s="4918" t="s">
        <v>2595</v>
      </c>
      <c r="W11" s="4925" t="s">
        <v>2596</v>
      </c>
      <c r="X11" s="4918" t="s">
        <v>2595</v>
      </c>
      <c r="Y11" s="4925" t="s">
        <v>2596</v>
      </c>
      <c r="Z11" s="4918" t="s">
        <v>2595</v>
      </c>
      <c r="AA11" s="4925" t="s">
        <v>2596</v>
      </c>
      <c r="AB11" s="4918" t="s">
        <v>2595</v>
      </c>
      <c r="AC11" s="4925" t="s">
        <v>2596</v>
      </c>
      <c r="AD11" s="4918" t="s">
        <v>2595</v>
      </c>
      <c r="AE11" s="4925" t="s">
        <v>2596</v>
      </c>
      <c r="AF11" s="4918" t="s">
        <v>2595</v>
      </c>
      <c r="AG11" s="4925" t="s">
        <v>2596</v>
      </c>
      <c r="AH11" s="4918" t="s">
        <v>2595</v>
      </c>
      <c r="AI11" s="4925" t="s">
        <v>2596</v>
      </c>
      <c r="AJ11" s="4918" t="s">
        <v>2595</v>
      </c>
      <c r="AK11" s="4925" t="s">
        <v>2596</v>
      </c>
      <c r="AL11" s="4918" t="s">
        <v>2595</v>
      </c>
      <c r="AM11" s="4925" t="s">
        <v>2596</v>
      </c>
      <c r="AN11" s="4918" t="s">
        <v>2595</v>
      </c>
      <c r="AO11" s="4925" t="s">
        <v>2596</v>
      </c>
      <c r="AP11" s="4918" t="s">
        <v>2595</v>
      </c>
      <c r="AQ11" s="4926" t="s">
        <v>2596</v>
      </c>
      <c r="AR11" s="4927"/>
      <c r="AS11" s="4928"/>
      <c r="AT11" s="4929" t="s">
        <v>392</v>
      </c>
      <c r="AU11" s="1197" t="s">
        <v>393</v>
      </c>
      <c r="AV11" s="3220"/>
      <c r="AW11" s="2134"/>
      <c r="AX11" s="562"/>
      <c r="AY11" s="562"/>
      <c r="AZ11" s="562"/>
      <c r="BA11" s="562"/>
      <c r="BB11" s="562"/>
      <c r="BC11" s="562"/>
      <c r="BD11" s="562"/>
      <c r="BE11" s="562"/>
      <c r="BF11" s="562"/>
      <c r="BG11" s="562"/>
      <c r="BH11" s="562"/>
      <c r="BI11" s="562"/>
      <c r="BJ11" s="562"/>
      <c r="BK11" s="562"/>
      <c r="BL11" s="562"/>
      <c r="BU11" s="562"/>
    </row>
    <row r="12" spans="1:130" ht="16.149999999999999" customHeight="1" x14ac:dyDescent="0.35">
      <c r="A12" s="4930" t="s">
        <v>2597</v>
      </c>
      <c r="B12" s="3733">
        <f t="shared" ref="B12:C19" si="0">+N12+P12+R12+T12+V12+X12+Z12+AB12+AD12+AF12+AH12+AJ12+AL12+AN12+AP12</f>
        <v>0</v>
      </c>
      <c r="C12" s="4192">
        <f>+O12+Q12+S12+U12+W12+Y12+AA12+AC12+AE12+AG12+AI12+AK12+AM12+AO12+AQ12</f>
        <v>0</v>
      </c>
      <c r="D12" s="3109"/>
      <c r="E12" s="1305"/>
      <c r="F12" s="38"/>
      <c r="G12" s="1305"/>
      <c r="H12" s="38"/>
      <c r="I12" s="1305"/>
      <c r="J12" s="38"/>
      <c r="K12" s="1305"/>
      <c r="L12" s="38"/>
      <c r="M12" s="39"/>
      <c r="N12" s="117"/>
      <c r="O12" s="118"/>
      <c r="P12" s="35"/>
      <c r="Q12" s="118"/>
      <c r="R12" s="35"/>
      <c r="S12" s="118"/>
      <c r="T12" s="35"/>
      <c r="U12" s="118"/>
      <c r="V12" s="35"/>
      <c r="W12" s="118"/>
      <c r="X12" s="35"/>
      <c r="Y12" s="118"/>
      <c r="Z12" s="35"/>
      <c r="AA12" s="118"/>
      <c r="AB12" s="35"/>
      <c r="AC12" s="118"/>
      <c r="AD12" s="35"/>
      <c r="AE12" s="118"/>
      <c r="AF12" s="35"/>
      <c r="AG12" s="118"/>
      <c r="AH12" s="35"/>
      <c r="AI12" s="118"/>
      <c r="AJ12" s="35"/>
      <c r="AK12" s="118"/>
      <c r="AL12" s="35"/>
      <c r="AM12" s="118"/>
      <c r="AN12" s="35"/>
      <c r="AO12" s="118"/>
      <c r="AP12" s="35"/>
      <c r="AQ12" s="1306"/>
      <c r="AR12" s="4516"/>
      <c r="AS12" s="1306"/>
      <c r="AT12" s="117"/>
      <c r="AU12" s="118"/>
      <c r="AV12" s="35"/>
      <c r="AW12" s="37"/>
      <c r="AX12" s="1234" t="str">
        <f>$CA12&amp;$CB12&amp;$CC12&amp;$CD12&amp;$CE12&amp;$CF12&amp;$CG12&amp;$CH12&amp;$CI12&amp;$CJ12&amp;$CK12&amp;$CL12&amp;$CM12&amp;$CN12&amp;$CO12&amp;$CP12&amp;$CQ12&amp;$CR12&amp;$CS12&amp;$CT12&amp;$CU12&amp;$CV12&amp;$CW12&amp;$CX12&amp;$CY12&amp;$CZ12</f>
        <v/>
      </c>
      <c r="AY12" s="1234"/>
      <c r="AZ12" s="1234"/>
      <c r="BA12" s="1234"/>
      <c r="BB12" s="1234"/>
      <c r="BC12" s="1234"/>
      <c r="BD12" s="1234"/>
      <c r="BE12" s="1234"/>
      <c r="BF12" s="1234"/>
      <c r="BG12" s="1234"/>
      <c r="BH12" s="1234"/>
      <c r="BI12" s="562"/>
      <c r="BJ12" s="562"/>
      <c r="BK12" s="562"/>
      <c r="BL12" s="562"/>
      <c r="BU12" s="562"/>
      <c r="BW12" s="3886"/>
      <c r="CA12" s="1235" t="str">
        <f>IF(B12&lt;C12,"* El total de Reactivos NO DEBE ser superior al total de Procesados. ","")</f>
        <v/>
      </c>
      <c r="CB12" s="1235" t="str">
        <f>IF(B12&lt;&gt;(AR12+ AS12),"* La suma de las columnas Sexo DEBE SER IGUAL a los Procesados. ","")</f>
        <v/>
      </c>
      <c r="CC12" s="1235" t="str">
        <f>IF(B12&lt;(AT12+ AU12),"* La suma de las columna Trans NO DEBE ser superior al total de Procesados. ","")</f>
        <v/>
      </c>
      <c r="CD12" s="1235" t="str">
        <f>IF(B12&lt;AV12,"* La columna Pueblos Originarios NO DEBE ser superior al total de Procesados. ","")</f>
        <v/>
      </c>
      <c r="CE12" s="1235" t="str">
        <f>IF(B12&lt;AW12,"* La columna Migrantes NO DEBE ser superior al total de Procesados. ","")</f>
        <v/>
      </c>
      <c r="CF12" s="1235" t="str">
        <f>IF(D12&lt;E12,CONCATENATE("* El total de procesados debe ser mayor o igual al total de Reactivos en el grupo de edad ",$D$10),"")</f>
        <v/>
      </c>
      <c r="CG12" s="1235" t="str">
        <f>IF(F12&lt;G12,CONCATENATE("* El total de procesados debe ser mayor o igual al total de Reactivos en el grupo de edad ",$F$10),"")</f>
        <v/>
      </c>
      <c r="CH12" s="1235" t="str">
        <f>IF(H12&lt;I12,CONCATENATE("* El total de procesados debe ser mayor o igual al total de Reactivos en el grupo de edad ",$H$10),"")</f>
        <v/>
      </c>
      <c r="CI12" s="1235" t="str">
        <f>IF(J12&lt;K12,CONCATENATE("* El total de procesados debe ser mayor o igual al total de Reactivos en el grupo de edad ",$J$10),"")</f>
        <v/>
      </c>
      <c r="CJ12" s="1235" t="str">
        <f>IF(L12&lt;M12,CONCATENATE("* El total de procesados debe ser mayor o igual al total de Reactivos en el grupo de edad ",$L$10),"")</f>
        <v/>
      </c>
      <c r="CK12" s="1235" t="str">
        <f>IF(N12&lt;O12,CONCATENATE("* El total de procesados debe ser mayor o igual al total de Reactivos en el grupo de edad ",$N$10),"")</f>
        <v/>
      </c>
      <c r="CL12" s="1235" t="str">
        <f>IF(P12&lt;Q12,CONCATENATE("* El total de procesados debe ser mayor o igual al total de Reactivos en el grupo de edad ",$P$10),"")</f>
        <v/>
      </c>
      <c r="CM12" s="1235" t="str">
        <f>IF(R12&lt;S12,CONCATENATE("* El total de procesados debe ser mayor o igual al total de Reactivos en el grupo de edad ",$R$10),"")</f>
        <v/>
      </c>
      <c r="CN12" s="1235" t="str">
        <f>IF(T12&lt;U12,CONCATENATE("* El total de procesados debe ser mayor o igual al total de Reactivos en el grupo de edad ",$T$10),"")</f>
        <v/>
      </c>
      <c r="CO12" s="1235" t="str">
        <f>IF(V12&lt;W12,CONCATENATE("* El total de procesados debe ser mayor o igual al total de Reactivos en el grupo de edad ",$V$10),"")</f>
        <v/>
      </c>
      <c r="CP12" s="1235" t="str">
        <f>IF(X12&lt;Y12,CONCATENATE("* El total de procesados debe ser mayor o igual al total de Reactivos en el grupo de edad ",$X$10),"")</f>
        <v/>
      </c>
      <c r="CQ12" s="1235" t="str">
        <f>IF(Z12&lt;AA12,CONCATENATE("* El total de procesados debe ser mayor o igual al total de Reactivos en el grupo de edad ",$Z$10),"")</f>
        <v/>
      </c>
      <c r="CR12" s="1235" t="str">
        <f>IF(AB12&lt;AC12,CONCATENATE("* El total de procesados debe ser mayor o igual al total de Reactivos en el grupo de edad ",$AB$10),"")</f>
        <v/>
      </c>
      <c r="CS12" s="1235" t="str">
        <f>IF(AD12&lt;AE12,CONCATENATE("* El total de procesados debe ser mayor o igual al total de Reactivos en el grupo de edad ",$AD$10),"")</f>
        <v/>
      </c>
      <c r="CT12" s="1235" t="str">
        <f>IF(AF12&lt;AG12,CONCATENATE("* El total de procesados debe ser mayor o igual al total de Reactivos en el grupo de edad ",$AF$10),"")</f>
        <v/>
      </c>
      <c r="CU12" s="1235" t="str">
        <f>IF(AH12&lt;AI12,CONCATENATE("* El total de procesados debe ser mayor o igual al total de Reactivos en el grupo de edad ",$AH$10),"")</f>
        <v/>
      </c>
      <c r="CV12" s="1235" t="str">
        <f>IF(AJ12&lt;AK12,CONCATENATE("* El total de procesados debe ser mayor o igual al total de Reactivos en el grupo de edad ",$AJ$10),"")</f>
        <v/>
      </c>
      <c r="CW12" s="1235" t="str">
        <f>IF(AL12&lt;AM12,CONCATENATE("* El total de procesados debe ser mayor o igual al total de Reactivos en el grupo de edad ",$AL$10),"")</f>
        <v/>
      </c>
      <c r="CX12" s="1235" t="str">
        <f>IF(AN12&lt;AO12,CONCATENATE("* El total de procesados debe ser mayor o igual al total de Reactivos en el grupo de edad ",$AN$10),"")</f>
        <v/>
      </c>
      <c r="CY12" s="1235" t="str">
        <f>IF(AP12&lt;AQ12,CONCATENATE("* El total de procesados debe ser mayor o igual al total de Reactivos en el grupo de edad ",$AP$10),"")</f>
        <v/>
      </c>
      <c r="CZ12" s="1235" t="str">
        <f t="shared" ref="CZ12:CZ29" si="1">IF(AND(B12&lt;&gt;0,OR(AT12="",AU12="",AV12="",AW12="")),"* No olvide digitar la columna Trans y/o Pueblos Originarios y/o Migrantes (Digite Cero si no tiene). ","")</f>
        <v/>
      </c>
      <c r="DA12" s="4931">
        <f t="shared" ref="DA12:DA29" si="2">IF(B12&lt;   C12,1,0)</f>
        <v>0</v>
      </c>
      <c r="DB12" s="4931">
        <f t="shared" ref="DB12:DB29" si="3">IF(B12&lt;&gt; AR12+AS12,1,0)</f>
        <v>0</v>
      </c>
      <c r="DC12" s="4931">
        <f t="shared" ref="DC12:DC29" si="4">IF(B12&lt;  AT12+AU12,1,0)</f>
        <v>0</v>
      </c>
      <c r="DD12" s="4931">
        <f t="shared" ref="DD12:DD29" si="5">IF(B12&lt;  AV12,1,0)</f>
        <v>0</v>
      </c>
      <c r="DE12" s="4931">
        <f t="shared" ref="DE12:DE29" si="6">IF(B12&lt;  AW12,1,0)</f>
        <v>0</v>
      </c>
      <c r="DF12" s="4931">
        <f>IF(D12&lt;E12,1,0)</f>
        <v>0</v>
      </c>
      <c r="DG12" s="4931">
        <f>IF(F12&lt;G12,1,0)</f>
        <v>0</v>
      </c>
      <c r="DH12" s="4931">
        <f>IF(H12&lt;I12,1,0)</f>
        <v>0</v>
      </c>
      <c r="DI12" s="4931">
        <f>IF(J12&lt;K12,1,0)</f>
        <v>0</v>
      </c>
      <c r="DJ12" s="4931">
        <f>IF(L12&lt;M12,1,0)</f>
        <v>0</v>
      </c>
      <c r="DK12" s="4931">
        <f>IF(N12&lt;O12,1,0)</f>
        <v>0</v>
      </c>
      <c r="DL12" s="4931">
        <f>IF(P12&lt;Q12,1,0)</f>
        <v>0</v>
      </c>
      <c r="DM12" s="4931">
        <f>IF(R12&lt;S12,1,0)</f>
        <v>0</v>
      </c>
      <c r="DN12" s="4931">
        <f>IF(T12&lt;U12,1,0)</f>
        <v>0</v>
      </c>
      <c r="DO12" s="4931">
        <f>IF(V12&lt;W12,1,0)</f>
        <v>0</v>
      </c>
      <c r="DP12" s="4931">
        <f>IF(X12&lt;Y12,1,0)</f>
        <v>0</v>
      </c>
      <c r="DQ12" s="4931">
        <f>IF(Z12&lt;AA12,1,0)</f>
        <v>0</v>
      </c>
      <c r="DR12" s="4931">
        <f>IF(AB12&lt;AC12,1,0)</f>
        <v>0</v>
      </c>
      <c r="DS12" s="4931">
        <f>IF(AD12&lt;AE12,1,0)</f>
        <v>0</v>
      </c>
      <c r="DT12" s="4931">
        <f>IF(AF12&lt;AG12,1,0)</f>
        <v>0</v>
      </c>
      <c r="DU12" s="4931">
        <f>IF(AH12&lt;AI12,1,0)</f>
        <v>0</v>
      </c>
      <c r="DV12" s="4931">
        <f>IF(AJ12&lt;AK12,1,0)</f>
        <v>0</v>
      </c>
      <c r="DW12" s="4931">
        <f>IF(AL12&lt;AM12,1,0)</f>
        <v>0</v>
      </c>
      <c r="DX12" s="4931">
        <f>IF(AN12&lt;AO12,1,0)</f>
        <v>0</v>
      </c>
      <c r="DY12" s="4931">
        <f>IF(AP12&lt;AQ12,1,0)</f>
        <v>0</v>
      </c>
      <c r="DZ12" s="4931">
        <f>IF(AND(B12&lt;&gt;0,OR(AT12="",AU12="",AV12="",AW12="")),1,0)</f>
        <v>0</v>
      </c>
    </row>
    <row r="13" spans="1:130" ht="16.149999999999999" customHeight="1" x14ac:dyDescent="0.35">
      <c r="A13" s="509" t="s">
        <v>2598</v>
      </c>
      <c r="B13" s="475">
        <f t="shared" si="0"/>
        <v>0</v>
      </c>
      <c r="C13" s="439">
        <f t="shared" si="0"/>
        <v>0</v>
      </c>
      <c r="D13" s="3109"/>
      <c r="E13" s="1305"/>
      <c r="F13" s="38"/>
      <c r="G13" s="1305"/>
      <c r="H13" s="38"/>
      <c r="I13" s="1305"/>
      <c r="J13" s="38"/>
      <c r="K13" s="1305"/>
      <c r="L13" s="38"/>
      <c r="M13" s="39"/>
      <c r="N13" s="117"/>
      <c r="O13" s="118"/>
      <c r="P13" s="35"/>
      <c r="Q13" s="118"/>
      <c r="R13" s="35"/>
      <c r="S13" s="118"/>
      <c r="T13" s="35"/>
      <c r="U13" s="118"/>
      <c r="V13" s="35"/>
      <c r="W13" s="118"/>
      <c r="X13" s="35"/>
      <c r="Y13" s="118"/>
      <c r="Z13" s="35"/>
      <c r="AA13" s="118"/>
      <c r="AB13" s="35"/>
      <c r="AC13" s="118"/>
      <c r="AD13" s="35"/>
      <c r="AE13" s="118"/>
      <c r="AF13" s="35"/>
      <c r="AG13" s="118"/>
      <c r="AH13" s="35"/>
      <c r="AI13" s="118"/>
      <c r="AJ13" s="35"/>
      <c r="AK13" s="118"/>
      <c r="AL13" s="35"/>
      <c r="AM13" s="118"/>
      <c r="AN13" s="35"/>
      <c r="AO13" s="118"/>
      <c r="AP13" s="35"/>
      <c r="AQ13" s="1306"/>
      <c r="AR13" s="4516"/>
      <c r="AS13" s="1306"/>
      <c r="AT13" s="117"/>
      <c r="AU13" s="118"/>
      <c r="AV13" s="35"/>
      <c r="AW13" s="37"/>
      <c r="AX13" s="1234" t="str">
        <f t="shared" ref="AX13:AX29" si="7">$CA13&amp;$CB13&amp;$CC13&amp;$CD13&amp;$CE13&amp;$CF13&amp;$CG13&amp;$CH13&amp;$CI13&amp;$CJ13&amp;$CK13&amp;$CL13&amp;$CM13&amp;$CN13&amp;$CO13&amp;$CP13&amp;$CQ13&amp;$CR13&amp;$CS13&amp;$CT13&amp;$CU13&amp;$CV13&amp;$CW13&amp;$CX13&amp;$CY13&amp;$CZ13</f>
        <v/>
      </c>
      <c r="AY13" s="1234"/>
      <c r="AZ13" s="1234"/>
      <c r="BA13" s="1234"/>
      <c r="BB13" s="1234"/>
      <c r="BC13" s="1234"/>
      <c r="BD13" s="1234"/>
      <c r="BE13" s="1234"/>
      <c r="BF13" s="1234"/>
      <c r="BG13" s="1234"/>
      <c r="BH13" s="1234"/>
      <c r="BI13" s="562"/>
      <c r="BJ13" s="562"/>
      <c r="BK13" s="562"/>
      <c r="BL13" s="562"/>
      <c r="BU13" s="562"/>
      <c r="BW13" s="3886"/>
      <c r="CA13" s="1235" t="str">
        <f t="shared" ref="CA13:CA29" si="8">IF(B13&lt;C13,"* El total de Reactivos NO DEBE ser superior al total de Procesados. ","")</f>
        <v/>
      </c>
      <c r="CB13" s="1235" t="str">
        <f t="shared" ref="CB13:CB29" si="9">IF(B13&lt;&gt;(AR13+ AS13),"* La suma de las columnas Sexo DEBE SER IGUAL a los Procesados. ","")</f>
        <v/>
      </c>
      <c r="CC13" s="1235" t="str">
        <f t="shared" ref="CC13:CC29" si="10">IF(B13&lt;(AT13+ AU13),"* La suma de las columna Trans NO DEBE ser superior al total de Procesados. ","")</f>
        <v/>
      </c>
      <c r="CD13" s="1235" t="str">
        <f t="shared" ref="CD13:CD29" si="11">IF(B13&lt;AV13,"* La columna Pueblos Originarios NO DEBE ser superior al total de Procesados. ","")</f>
        <v/>
      </c>
      <c r="CE13" s="1235" t="str">
        <f t="shared" ref="CE13:CE29" si="12">IF(B13&lt;AW13,"* La columna Migrantes NO DEBE ser superior al total de Procesados. ","")</f>
        <v/>
      </c>
      <c r="CF13" s="1235" t="str">
        <f t="shared" ref="CF13:CF29" si="13">IF(D13&lt;E13,CONCATENATE("* El total de procesados debe ser mayor o igual al total de Reactivos en el grupo de edad ",$D$10),"")</f>
        <v/>
      </c>
      <c r="CG13" s="1235" t="str">
        <f t="shared" ref="CG13:CG29" si="14">IF(F13&lt;G13,CONCATENATE("* El total de procesados debe ser mayor o igual al total de Reactivos en el grupo de edad ",$F$10),"")</f>
        <v/>
      </c>
      <c r="CH13" s="1235" t="str">
        <f t="shared" ref="CH13:CH29" si="15">IF(H13&lt;I13,CONCATENATE("* El total de procesados debe ser mayor o igual al total de Reactivos en el grupo de edad ",$H$10),"")</f>
        <v/>
      </c>
      <c r="CI13" s="1235" t="str">
        <f t="shared" ref="CI13:CI29" si="16">IF(J13&lt;K13,CONCATENATE("* El total de procesados debe ser mayor o igual al total de Reactivos en el grupo de edad ",$J$10),"")</f>
        <v/>
      </c>
      <c r="CJ13" s="1235" t="str">
        <f t="shared" ref="CJ13:CJ29" si="17">IF(L13&lt;M13,CONCATENATE("* El total de procesados debe ser mayor o igual al total de Reactivos en el grupo de edad ",$L$10),"")</f>
        <v/>
      </c>
      <c r="CK13" s="1235" t="str">
        <f t="shared" ref="CK13:CK29" si="18">IF(N13&lt;O13,CONCATENATE("* El total de procesados debe ser mayor o igual al total de Reactivos en el grupo de edad ",$N$10),"")</f>
        <v/>
      </c>
      <c r="CL13" s="1235" t="str">
        <f t="shared" ref="CL13:CL29" si="19">IF(P13&lt;Q13,CONCATENATE("* El total de procesados debe ser mayor o igual al total de Reactivos en el grupo de edad ",$P$10),"")</f>
        <v/>
      </c>
      <c r="CM13" s="1235" t="str">
        <f t="shared" ref="CM13:CM29" si="20">IF(R13&lt;S13,CONCATENATE("* El total de procesados debe ser mayor o igual al total de Reactivos en el grupo de edad ",$R$10),"")</f>
        <v/>
      </c>
      <c r="CN13" s="1235" t="str">
        <f t="shared" ref="CN13:CN29" si="21">IF(T13&lt;U13,CONCATENATE("* El total de procesados debe ser mayor o igual al total de Reactivos en el grupo de edad ",$T$10),"")</f>
        <v/>
      </c>
      <c r="CO13" s="1235" t="str">
        <f t="shared" ref="CO13:CO29" si="22">IF(V13&lt;W13,CONCATENATE("* El total de procesados debe ser mayor o igual al total de Reactivos en el grupo de edad ",$V$10),"")</f>
        <v/>
      </c>
      <c r="CP13" s="1235" t="str">
        <f t="shared" ref="CP13:CP29" si="23">IF(X13&lt;Y13,CONCATENATE("* El total de procesados debe ser mayor o igual al total de Reactivos en el grupo de edad ",$X$10),"")</f>
        <v/>
      </c>
      <c r="CQ13" s="1235" t="str">
        <f t="shared" ref="CQ13:CQ29" si="24">IF(Z13&lt;AA13,CONCATENATE("* El total de procesados debe ser mayor o igual al total de Reactivos en el grupo de edad ",$Z$10),"")</f>
        <v/>
      </c>
      <c r="CR13" s="1235" t="str">
        <f t="shared" ref="CR13:CR29" si="25">IF(AB13&lt;AC13,CONCATENATE("* El total de procesados debe ser mayor o igual al total de Reactivos en el grupo de edad ",$AB$10),"")</f>
        <v/>
      </c>
      <c r="CS13" s="1235" t="str">
        <f t="shared" ref="CS13:CS29" si="26">IF(AD13&lt;AE13,CONCATENATE("* El total de procesados debe ser mayor o igual al total de Reactivos en el grupo de edad ",$AD$10),"")</f>
        <v/>
      </c>
      <c r="CT13" s="1235" t="str">
        <f t="shared" ref="CT13:CT29" si="27">IF(AF13&lt;AG13,CONCATENATE("* El total de procesados debe ser mayor o igual al total de Reactivos en el grupo de edad ",$AF$10),"")</f>
        <v/>
      </c>
      <c r="CU13" s="1235" t="str">
        <f t="shared" ref="CU13:CU29" si="28">IF(AH13&lt;AI13,CONCATENATE("* El total de procesados debe ser mayor o igual al total de Reactivos en el grupo de edad ",$AH$10),"")</f>
        <v/>
      </c>
      <c r="CV13" s="1235" t="str">
        <f t="shared" ref="CV13:CV29" si="29">IF(AJ13&lt;AK13,CONCATENATE("* El total de procesados debe ser mayor o igual al total de Reactivos en el grupo de edad ",$AJ$10),"")</f>
        <v/>
      </c>
      <c r="CW13" s="1235" t="str">
        <f t="shared" ref="CW13:CW29" si="30">IF(AL13&lt;AM13,CONCATENATE("* El total de procesados debe ser mayor o igual al total de Reactivos en el grupo de edad ",$AL$10),"")</f>
        <v/>
      </c>
      <c r="CX13" s="1235" t="str">
        <f t="shared" ref="CX13:CX29" si="31">IF(AN13&lt;AO13,CONCATENATE("* El total de procesados debe ser mayor o igual al total de Reactivos en el grupo de edad ",$AN$10),"")</f>
        <v/>
      </c>
      <c r="CY13" s="1235" t="str">
        <f t="shared" ref="CY13:CY29" si="32">IF(AP13&lt;AQ13,CONCATENATE("* El total de procesados debe ser mayor o igual al total de Reactivos en el grupo de edad ",$AP$10),"")</f>
        <v/>
      </c>
      <c r="CZ13" s="1235" t="str">
        <f t="shared" si="1"/>
        <v/>
      </c>
      <c r="DA13" s="4931">
        <f t="shared" si="2"/>
        <v>0</v>
      </c>
      <c r="DB13" s="4931">
        <f t="shared" si="3"/>
        <v>0</v>
      </c>
      <c r="DC13" s="4931">
        <f t="shared" si="4"/>
        <v>0</v>
      </c>
      <c r="DD13" s="4931">
        <f t="shared" si="5"/>
        <v>0</v>
      </c>
      <c r="DE13" s="4931">
        <f t="shared" si="6"/>
        <v>0</v>
      </c>
      <c r="DF13" s="4931">
        <f t="shared" ref="DF13:DF29" si="33">IF(D13&lt;E13,1,0)</f>
        <v>0</v>
      </c>
      <c r="DG13" s="4931">
        <f t="shared" ref="DG13:DG29" si="34">IF(F13&lt;G13,1,0)</f>
        <v>0</v>
      </c>
      <c r="DH13" s="4931">
        <f t="shared" ref="DH13:DH29" si="35">IF(H13&lt;I13,1,0)</f>
        <v>0</v>
      </c>
      <c r="DI13" s="4931">
        <f t="shared" ref="DI13:DI29" si="36">IF(J13&lt;K13,1,0)</f>
        <v>0</v>
      </c>
      <c r="DJ13" s="4931">
        <f t="shared" ref="DJ13:DJ29" si="37">IF(L13&lt;M13,1,0)</f>
        <v>0</v>
      </c>
      <c r="DK13" s="4931">
        <f t="shared" ref="DK13:DK29" si="38">IF(N13&lt;O13,1,0)</f>
        <v>0</v>
      </c>
      <c r="DL13" s="4931">
        <f t="shared" ref="DL13:DL29" si="39">IF(P13&lt;Q13,1,0)</f>
        <v>0</v>
      </c>
      <c r="DM13" s="4931">
        <f t="shared" ref="DM13:DM29" si="40">IF(R13&lt;S13,1,0)</f>
        <v>0</v>
      </c>
      <c r="DN13" s="4931">
        <f t="shared" ref="DN13:DN29" si="41">IF(T13&lt;U13,1,0)</f>
        <v>0</v>
      </c>
      <c r="DO13" s="4931">
        <f t="shared" ref="DO13:DO29" si="42">IF(V13&lt;W13,1,0)</f>
        <v>0</v>
      </c>
      <c r="DP13" s="4931">
        <f t="shared" ref="DP13:DP29" si="43">IF(X13&lt;Y13,1,0)</f>
        <v>0</v>
      </c>
      <c r="DQ13" s="4931">
        <f t="shared" ref="DQ13:DQ29" si="44">IF(Z13&lt;AA13,1,0)</f>
        <v>0</v>
      </c>
      <c r="DR13" s="4931">
        <f t="shared" ref="DR13:DR29" si="45">IF(AB13&lt;AC13,1,0)</f>
        <v>0</v>
      </c>
      <c r="DS13" s="4931">
        <f t="shared" ref="DS13:DS29" si="46">IF(AD13&lt;AE13,1,0)</f>
        <v>0</v>
      </c>
      <c r="DT13" s="4931">
        <f t="shared" ref="DT13:DT29" si="47">IF(AF13&lt;AG13,1,0)</f>
        <v>0</v>
      </c>
      <c r="DU13" s="4931">
        <f t="shared" ref="DU13:DU29" si="48">IF(AH13&lt;AI13,1,0)</f>
        <v>0</v>
      </c>
      <c r="DV13" s="4931">
        <f t="shared" ref="DV13:DV29" si="49">IF(AJ13&lt;AK13,1,0)</f>
        <v>0</v>
      </c>
      <c r="DW13" s="4931">
        <f t="shared" ref="DW13:DW29" si="50">IF(AL13&lt;AM13,1,0)</f>
        <v>0</v>
      </c>
      <c r="DX13" s="4931">
        <f t="shared" ref="DX13:DX29" si="51">IF(AN13&lt;AO13,1,0)</f>
        <v>0</v>
      </c>
      <c r="DY13" s="4931">
        <f t="shared" ref="DY13:DY29" si="52">IF(AP13&lt;AQ13,1,0)</f>
        <v>0</v>
      </c>
      <c r="DZ13" s="4931">
        <f t="shared" ref="DZ13:DZ29" si="53">IF(AND(B13&lt;&gt;0,OR(AT13="",AU13="",AV13="",AW13="")),1,0)</f>
        <v>0</v>
      </c>
    </row>
    <row r="14" spans="1:130" ht="16.149999999999999" customHeight="1" x14ac:dyDescent="0.35">
      <c r="A14" s="509" t="s">
        <v>2599</v>
      </c>
      <c r="B14" s="475">
        <f t="shared" si="0"/>
        <v>0</v>
      </c>
      <c r="C14" s="439">
        <f t="shared" si="0"/>
        <v>0</v>
      </c>
      <c r="D14" s="3109"/>
      <c r="E14" s="1305"/>
      <c r="F14" s="38"/>
      <c r="G14" s="1305"/>
      <c r="H14" s="38"/>
      <c r="I14" s="1305"/>
      <c r="J14" s="38"/>
      <c r="K14" s="1305"/>
      <c r="L14" s="38"/>
      <c r="M14" s="39"/>
      <c r="N14" s="117"/>
      <c r="O14" s="118"/>
      <c r="P14" s="35"/>
      <c r="Q14" s="118"/>
      <c r="R14" s="35"/>
      <c r="S14" s="118"/>
      <c r="T14" s="35"/>
      <c r="U14" s="118"/>
      <c r="V14" s="35"/>
      <c r="W14" s="118"/>
      <c r="X14" s="35"/>
      <c r="Y14" s="118"/>
      <c r="Z14" s="35"/>
      <c r="AA14" s="118"/>
      <c r="AB14" s="35"/>
      <c r="AC14" s="118"/>
      <c r="AD14" s="35"/>
      <c r="AE14" s="118"/>
      <c r="AF14" s="35"/>
      <c r="AG14" s="118"/>
      <c r="AH14" s="35"/>
      <c r="AI14" s="118"/>
      <c r="AJ14" s="35"/>
      <c r="AK14" s="118"/>
      <c r="AL14" s="35"/>
      <c r="AM14" s="118"/>
      <c r="AN14" s="35"/>
      <c r="AO14" s="118"/>
      <c r="AP14" s="35"/>
      <c r="AQ14" s="1306"/>
      <c r="AR14" s="4516"/>
      <c r="AS14" s="1306"/>
      <c r="AT14" s="117"/>
      <c r="AU14" s="118"/>
      <c r="AV14" s="35"/>
      <c r="AW14" s="37"/>
      <c r="AX14" s="1234" t="str">
        <f t="shared" si="7"/>
        <v/>
      </c>
      <c r="AY14" s="1234"/>
      <c r="AZ14" s="1234"/>
      <c r="BA14" s="1234"/>
      <c r="BB14" s="1234"/>
      <c r="BC14" s="1234"/>
      <c r="BD14" s="1234"/>
      <c r="BE14" s="1234"/>
      <c r="BF14" s="1234"/>
      <c r="BG14" s="1234"/>
      <c r="BH14" s="1234"/>
      <c r="BI14" s="562"/>
      <c r="BJ14" s="562"/>
      <c r="BK14" s="562"/>
      <c r="BL14" s="562"/>
      <c r="BU14" s="562"/>
      <c r="BW14" s="3886"/>
      <c r="CA14" s="1235" t="str">
        <f t="shared" si="8"/>
        <v/>
      </c>
      <c r="CB14" s="1235" t="str">
        <f t="shared" si="9"/>
        <v/>
      </c>
      <c r="CC14" s="1235" t="str">
        <f t="shared" si="10"/>
        <v/>
      </c>
      <c r="CD14" s="1235" t="str">
        <f t="shared" si="11"/>
        <v/>
      </c>
      <c r="CE14" s="1235" t="str">
        <f t="shared" si="12"/>
        <v/>
      </c>
      <c r="CF14" s="1235" t="str">
        <f t="shared" si="13"/>
        <v/>
      </c>
      <c r="CG14" s="1235" t="str">
        <f t="shared" si="14"/>
        <v/>
      </c>
      <c r="CH14" s="1235" t="str">
        <f t="shared" si="15"/>
        <v/>
      </c>
      <c r="CI14" s="1235" t="str">
        <f t="shared" si="16"/>
        <v/>
      </c>
      <c r="CJ14" s="1235" t="str">
        <f t="shared" si="17"/>
        <v/>
      </c>
      <c r="CK14" s="1235" t="str">
        <f t="shared" si="18"/>
        <v/>
      </c>
      <c r="CL14" s="1235" t="str">
        <f t="shared" si="19"/>
        <v/>
      </c>
      <c r="CM14" s="1235" t="str">
        <f t="shared" si="20"/>
        <v/>
      </c>
      <c r="CN14" s="1235" t="str">
        <f t="shared" si="21"/>
        <v/>
      </c>
      <c r="CO14" s="1235" t="str">
        <f t="shared" si="22"/>
        <v/>
      </c>
      <c r="CP14" s="1235" t="str">
        <f t="shared" si="23"/>
        <v/>
      </c>
      <c r="CQ14" s="1235" t="str">
        <f t="shared" si="24"/>
        <v/>
      </c>
      <c r="CR14" s="1235" t="str">
        <f t="shared" si="25"/>
        <v/>
      </c>
      <c r="CS14" s="1235" t="str">
        <f t="shared" si="26"/>
        <v/>
      </c>
      <c r="CT14" s="1235" t="str">
        <f t="shared" si="27"/>
        <v/>
      </c>
      <c r="CU14" s="1235" t="str">
        <f t="shared" si="28"/>
        <v/>
      </c>
      <c r="CV14" s="1235" t="str">
        <f t="shared" si="29"/>
        <v/>
      </c>
      <c r="CW14" s="1235" t="str">
        <f t="shared" si="30"/>
        <v/>
      </c>
      <c r="CX14" s="1235" t="str">
        <f t="shared" si="31"/>
        <v/>
      </c>
      <c r="CY14" s="1235" t="str">
        <f t="shared" si="32"/>
        <v/>
      </c>
      <c r="CZ14" s="1235" t="str">
        <f t="shared" si="1"/>
        <v/>
      </c>
      <c r="DA14" s="4931">
        <f t="shared" si="2"/>
        <v>0</v>
      </c>
      <c r="DB14" s="4931">
        <f t="shared" si="3"/>
        <v>0</v>
      </c>
      <c r="DC14" s="4931">
        <f t="shared" si="4"/>
        <v>0</v>
      </c>
      <c r="DD14" s="4931">
        <f t="shared" si="5"/>
        <v>0</v>
      </c>
      <c r="DE14" s="4931">
        <f t="shared" si="6"/>
        <v>0</v>
      </c>
      <c r="DF14" s="4931">
        <f t="shared" si="33"/>
        <v>0</v>
      </c>
      <c r="DG14" s="4931">
        <f t="shared" si="34"/>
        <v>0</v>
      </c>
      <c r="DH14" s="4931">
        <f t="shared" si="35"/>
        <v>0</v>
      </c>
      <c r="DI14" s="4931">
        <f t="shared" si="36"/>
        <v>0</v>
      </c>
      <c r="DJ14" s="4931">
        <f t="shared" si="37"/>
        <v>0</v>
      </c>
      <c r="DK14" s="4931">
        <f t="shared" si="38"/>
        <v>0</v>
      </c>
      <c r="DL14" s="4931">
        <f t="shared" si="39"/>
        <v>0</v>
      </c>
      <c r="DM14" s="4931">
        <f t="shared" si="40"/>
        <v>0</v>
      </c>
      <c r="DN14" s="4931">
        <f t="shared" si="41"/>
        <v>0</v>
      </c>
      <c r="DO14" s="4931">
        <f t="shared" si="42"/>
        <v>0</v>
      </c>
      <c r="DP14" s="4931">
        <f t="shared" si="43"/>
        <v>0</v>
      </c>
      <c r="DQ14" s="4931">
        <f t="shared" si="44"/>
        <v>0</v>
      </c>
      <c r="DR14" s="4931">
        <f t="shared" si="45"/>
        <v>0</v>
      </c>
      <c r="DS14" s="4931">
        <f t="shared" si="46"/>
        <v>0</v>
      </c>
      <c r="DT14" s="4931">
        <f t="shared" si="47"/>
        <v>0</v>
      </c>
      <c r="DU14" s="4931">
        <f t="shared" si="48"/>
        <v>0</v>
      </c>
      <c r="DV14" s="4931">
        <f t="shared" si="49"/>
        <v>0</v>
      </c>
      <c r="DW14" s="4931">
        <f t="shared" si="50"/>
        <v>0</v>
      </c>
      <c r="DX14" s="4931">
        <f t="shared" si="51"/>
        <v>0</v>
      </c>
      <c r="DY14" s="4931">
        <f t="shared" si="52"/>
        <v>0</v>
      </c>
      <c r="DZ14" s="4931">
        <f t="shared" si="53"/>
        <v>0</v>
      </c>
    </row>
    <row r="15" spans="1:130" ht="16.149999999999999" customHeight="1" x14ac:dyDescent="0.35">
      <c r="A15" s="509" t="s">
        <v>2600</v>
      </c>
      <c r="B15" s="475">
        <f t="shared" si="0"/>
        <v>0</v>
      </c>
      <c r="C15" s="439">
        <f t="shared" si="0"/>
        <v>0</v>
      </c>
      <c r="D15" s="3109"/>
      <c r="E15" s="1305"/>
      <c r="F15" s="38"/>
      <c r="G15" s="1305"/>
      <c r="H15" s="38"/>
      <c r="I15" s="1305"/>
      <c r="J15" s="38"/>
      <c r="K15" s="1305"/>
      <c r="L15" s="38"/>
      <c r="M15" s="39"/>
      <c r="N15" s="117"/>
      <c r="O15" s="118"/>
      <c r="P15" s="35"/>
      <c r="Q15" s="118"/>
      <c r="R15" s="35"/>
      <c r="S15" s="118"/>
      <c r="T15" s="35"/>
      <c r="U15" s="118"/>
      <c r="V15" s="35"/>
      <c r="W15" s="118"/>
      <c r="X15" s="35"/>
      <c r="Y15" s="118"/>
      <c r="Z15" s="35"/>
      <c r="AA15" s="118"/>
      <c r="AB15" s="35"/>
      <c r="AC15" s="118"/>
      <c r="AD15" s="35"/>
      <c r="AE15" s="118"/>
      <c r="AF15" s="35"/>
      <c r="AG15" s="118"/>
      <c r="AH15" s="35"/>
      <c r="AI15" s="118"/>
      <c r="AJ15" s="35"/>
      <c r="AK15" s="118"/>
      <c r="AL15" s="35"/>
      <c r="AM15" s="118"/>
      <c r="AN15" s="35"/>
      <c r="AO15" s="118"/>
      <c r="AP15" s="35"/>
      <c r="AQ15" s="1306"/>
      <c r="AR15" s="4516"/>
      <c r="AS15" s="1306"/>
      <c r="AT15" s="117"/>
      <c r="AU15" s="118"/>
      <c r="AV15" s="35"/>
      <c r="AW15" s="37"/>
      <c r="AX15" s="1234" t="str">
        <f t="shared" si="7"/>
        <v/>
      </c>
      <c r="AY15" s="1234"/>
      <c r="AZ15" s="1234"/>
      <c r="BA15" s="1234"/>
      <c r="BB15" s="1234"/>
      <c r="BC15" s="1234"/>
      <c r="BD15" s="1234"/>
      <c r="BE15" s="1234"/>
      <c r="BF15" s="1234"/>
      <c r="BG15" s="1234"/>
      <c r="BH15" s="1234"/>
      <c r="BI15" s="562"/>
      <c r="BJ15" s="562"/>
      <c r="BK15" s="562"/>
      <c r="BL15" s="562"/>
      <c r="BU15" s="562"/>
      <c r="BW15" s="3886"/>
      <c r="CA15" s="1235" t="str">
        <f t="shared" si="8"/>
        <v/>
      </c>
      <c r="CB15" s="1235" t="str">
        <f t="shared" si="9"/>
        <v/>
      </c>
      <c r="CC15" s="1235" t="str">
        <f t="shared" si="10"/>
        <v/>
      </c>
      <c r="CD15" s="1235" t="str">
        <f t="shared" si="11"/>
        <v/>
      </c>
      <c r="CE15" s="1235" t="str">
        <f t="shared" si="12"/>
        <v/>
      </c>
      <c r="CF15" s="1235" t="str">
        <f t="shared" si="13"/>
        <v/>
      </c>
      <c r="CG15" s="1235" t="str">
        <f t="shared" si="14"/>
        <v/>
      </c>
      <c r="CH15" s="1235" t="str">
        <f t="shared" si="15"/>
        <v/>
      </c>
      <c r="CI15" s="1235" t="str">
        <f t="shared" si="16"/>
        <v/>
      </c>
      <c r="CJ15" s="1235" t="str">
        <f t="shared" si="17"/>
        <v/>
      </c>
      <c r="CK15" s="1235" t="str">
        <f t="shared" si="18"/>
        <v/>
      </c>
      <c r="CL15" s="1235" t="str">
        <f t="shared" si="19"/>
        <v/>
      </c>
      <c r="CM15" s="1235" t="str">
        <f t="shared" si="20"/>
        <v/>
      </c>
      <c r="CN15" s="1235" t="str">
        <f t="shared" si="21"/>
        <v/>
      </c>
      <c r="CO15" s="1235" t="str">
        <f t="shared" si="22"/>
        <v/>
      </c>
      <c r="CP15" s="1235" t="str">
        <f t="shared" si="23"/>
        <v/>
      </c>
      <c r="CQ15" s="1235" t="str">
        <f t="shared" si="24"/>
        <v/>
      </c>
      <c r="CR15" s="1235" t="str">
        <f t="shared" si="25"/>
        <v/>
      </c>
      <c r="CS15" s="1235" t="str">
        <f t="shared" si="26"/>
        <v/>
      </c>
      <c r="CT15" s="1235" t="str">
        <f t="shared" si="27"/>
        <v/>
      </c>
      <c r="CU15" s="1235" t="str">
        <f t="shared" si="28"/>
        <v/>
      </c>
      <c r="CV15" s="1235" t="str">
        <f t="shared" si="29"/>
        <v/>
      </c>
      <c r="CW15" s="1235" t="str">
        <f t="shared" si="30"/>
        <v/>
      </c>
      <c r="CX15" s="1235" t="str">
        <f t="shared" si="31"/>
        <v/>
      </c>
      <c r="CY15" s="1235" t="str">
        <f t="shared" si="32"/>
        <v/>
      </c>
      <c r="CZ15" s="1235" t="str">
        <f t="shared" si="1"/>
        <v/>
      </c>
      <c r="DA15" s="4931">
        <f t="shared" si="2"/>
        <v>0</v>
      </c>
      <c r="DB15" s="4931">
        <f t="shared" si="3"/>
        <v>0</v>
      </c>
      <c r="DC15" s="4931">
        <f t="shared" si="4"/>
        <v>0</v>
      </c>
      <c r="DD15" s="4931">
        <f t="shared" si="5"/>
        <v>0</v>
      </c>
      <c r="DE15" s="4931">
        <f t="shared" si="6"/>
        <v>0</v>
      </c>
      <c r="DF15" s="4931">
        <f t="shared" si="33"/>
        <v>0</v>
      </c>
      <c r="DG15" s="4931">
        <f t="shared" si="34"/>
        <v>0</v>
      </c>
      <c r="DH15" s="4931">
        <f t="shared" si="35"/>
        <v>0</v>
      </c>
      <c r="DI15" s="4931">
        <f t="shared" si="36"/>
        <v>0</v>
      </c>
      <c r="DJ15" s="4931">
        <f t="shared" si="37"/>
        <v>0</v>
      </c>
      <c r="DK15" s="4931">
        <f t="shared" si="38"/>
        <v>0</v>
      </c>
      <c r="DL15" s="4931">
        <f t="shared" si="39"/>
        <v>0</v>
      </c>
      <c r="DM15" s="4931">
        <f t="shared" si="40"/>
        <v>0</v>
      </c>
      <c r="DN15" s="4931">
        <f t="shared" si="41"/>
        <v>0</v>
      </c>
      <c r="DO15" s="4931">
        <f t="shared" si="42"/>
        <v>0</v>
      </c>
      <c r="DP15" s="4931">
        <f t="shared" si="43"/>
        <v>0</v>
      </c>
      <c r="DQ15" s="4931">
        <f t="shared" si="44"/>
        <v>0</v>
      </c>
      <c r="DR15" s="4931">
        <f t="shared" si="45"/>
        <v>0</v>
      </c>
      <c r="DS15" s="4931">
        <f t="shared" si="46"/>
        <v>0</v>
      </c>
      <c r="DT15" s="4931">
        <f t="shared" si="47"/>
        <v>0</v>
      </c>
      <c r="DU15" s="4931">
        <f t="shared" si="48"/>
        <v>0</v>
      </c>
      <c r="DV15" s="4931">
        <f t="shared" si="49"/>
        <v>0</v>
      </c>
      <c r="DW15" s="4931">
        <f t="shared" si="50"/>
        <v>0</v>
      </c>
      <c r="DX15" s="4931">
        <f t="shared" si="51"/>
        <v>0</v>
      </c>
      <c r="DY15" s="4931">
        <f t="shared" si="52"/>
        <v>0</v>
      </c>
      <c r="DZ15" s="4931">
        <f t="shared" si="53"/>
        <v>0</v>
      </c>
    </row>
    <row r="16" spans="1:130" ht="16.149999999999999" customHeight="1" x14ac:dyDescent="0.35">
      <c r="A16" s="2572" t="s">
        <v>2601</v>
      </c>
      <c r="B16" s="475">
        <f t="shared" si="0"/>
        <v>0</v>
      </c>
      <c r="C16" s="439">
        <f t="shared" si="0"/>
        <v>0</v>
      </c>
      <c r="D16" s="3109"/>
      <c r="E16" s="1305"/>
      <c r="F16" s="38"/>
      <c r="G16" s="1305"/>
      <c r="H16" s="38"/>
      <c r="I16" s="1305"/>
      <c r="J16" s="38"/>
      <c r="K16" s="1305"/>
      <c r="L16" s="38"/>
      <c r="M16" s="39"/>
      <c r="N16" s="117"/>
      <c r="O16" s="118"/>
      <c r="P16" s="35"/>
      <c r="Q16" s="118"/>
      <c r="R16" s="35"/>
      <c r="S16" s="118"/>
      <c r="T16" s="35"/>
      <c r="U16" s="118"/>
      <c r="V16" s="35"/>
      <c r="W16" s="118"/>
      <c r="X16" s="35"/>
      <c r="Y16" s="118"/>
      <c r="Z16" s="35"/>
      <c r="AA16" s="118"/>
      <c r="AB16" s="35"/>
      <c r="AC16" s="118"/>
      <c r="AD16" s="35"/>
      <c r="AE16" s="118"/>
      <c r="AF16" s="35"/>
      <c r="AG16" s="118"/>
      <c r="AH16" s="35"/>
      <c r="AI16" s="118"/>
      <c r="AJ16" s="35"/>
      <c r="AK16" s="118"/>
      <c r="AL16" s="35"/>
      <c r="AM16" s="118"/>
      <c r="AN16" s="35"/>
      <c r="AO16" s="118"/>
      <c r="AP16" s="35"/>
      <c r="AQ16" s="1306"/>
      <c r="AR16" s="4516"/>
      <c r="AS16" s="1306"/>
      <c r="AT16" s="117"/>
      <c r="AU16" s="118"/>
      <c r="AV16" s="35"/>
      <c r="AW16" s="37"/>
      <c r="AX16" s="1234" t="str">
        <f t="shared" si="7"/>
        <v/>
      </c>
      <c r="AY16" s="1234"/>
      <c r="AZ16" s="1234"/>
      <c r="BA16" s="1234"/>
      <c r="BB16" s="1234"/>
      <c r="BC16" s="1234"/>
      <c r="BD16" s="1234"/>
      <c r="BE16" s="1234"/>
      <c r="BF16" s="1234"/>
      <c r="BG16" s="1234"/>
      <c r="BH16" s="1234"/>
      <c r="BI16" s="562"/>
      <c r="BJ16" s="562"/>
      <c r="BK16" s="562"/>
      <c r="BL16" s="562"/>
      <c r="BU16" s="562"/>
      <c r="BW16" s="3886"/>
      <c r="CA16" s="1235" t="str">
        <f t="shared" si="8"/>
        <v/>
      </c>
      <c r="CB16" s="1235" t="str">
        <f t="shared" si="9"/>
        <v/>
      </c>
      <c r="CC16" s="1235" t="str">
        <f t="shared" si="10"/>
        <v/>
      </c>
      <c r="CD16" s="1235" t="str">
        <f t="shared" si="11"/>
        <v/>
      </c>
      <c r="CE16" s="1235" t="str">
        <f t="shared" si="12"/>
        <v/>
      </c>
      <c r="CF16" s="1235" t="str">
        <f t="shared" si="13"/>
        <v/>
      </c>
      <c r="CG16" s="1235" t="str">
        <f t="shared" si="14"/>
        <v/>
      </c>
      <c r="CH16" s="1235" t="str">
        <f t="shared" si="15"/>
        <v/>
      </c>
      <c r="CI16" s="1235" t="str">
        <f t="shared" si="16"/>
        <v/>
      </c>
      <c r="CJ16" s="1235" t="str">
        <f t="shared" si="17"/>
        <v/>
      </c>
      <c r="CK16" s="1235" t="str">
        <f t="shared" si="18"/>
        <v/>
      </c>
      <c r="CL16" s="1235" t="str">
        <f t="shared" si="19"/>
        <v/>
      </c>
      <c r="CM16" s="1235" t="str">
        <f t="shared" si="20"/>
        <v/>
      </c>
      <c r="CN16" s="1235" t="str">
        <f t="shared" si="21"/>
        <v/>
      </c>
      <c r="CO16" s="1235" t="str">
        <f t="shared" si="22"/>
        <v/>
      </c>
      <c r="CP16" s="1235" t="str">
        <f t="shared" si="23"/>
        <v/>
      </c>
      <c r="CQ16" s="1235" t="str">
        <f t="shared" si="24"/>
        <v/>
      </c>
      <c r="CR16" s="1235" t="str">
        <f t="shared" si="25"/>
        <v/>
      </c>
      <c r="CS16" s="1235" t="str">
        <f t="shared" si="26"/>
        <v/>
      </c>
      <c r="CT16" s="1235" t="str">
        <f t="shared" si="27"/>
        <v/>
      </c>
      <c r="CU16" s="1235" t="str">
        <f t="shared" si="28"/>
        <v/>
      </c>
      <c r="CV16" s="1235" t="str">
        <f t="shared" si="29"/>
        <v/>
      </c>
      <c r="CW16" s="1235" t="str">
        <f t="shared" si="30"/>
        <v/>
      </c>
      <c r="CX16" s="1235" t="str">
        <f t="shared" si="31"/>
        <v/>
      </c>
      <c r="CY16" s="1235" t="str">
        <f t="shared" si="32"/>
        <v/>
      </c>
      <c r="CZ16" s="1235" t="str">
        <f t="shared" si="1"/>
        <v/>
      </c>
      <c r="DA16" s="4931">
        <f t="shared" si="2"/>
        <v>0</v>
      </c>
      <c r="DB16" s="4931">
        <f t="shared" si="3"/>
        <v>0</v>
      </c>
      <c r="DC16" s="4931">
        <f t="shared" si="4"/>
        <v>0</v>
      </c>
      <c r="DD16" s="4931">
        <f t="shared" si="5"/>
        <v>0</v>
      </c>
      <c r="DE16" s="4931">
        <f t="shared" si="6"/>
        <v>0</v>
      </c>
      <c r="DF16" s="4931">
        <f t="shared" si="33"/>
        <v>0</v>
      </c>
      <c r="DG16" s="4931">
        <f t="shared" si="34"/>
        <v>0</v>
      </c>
      <c r="DH16" s="4931">
        <f t="shared" si="35"/>
        <v>0</v>
      </c>
      <c r="DI16" s="4931">
        <f t="shared" si="36"/>
        <v>0</v>
      </c>
      <c r="DJ16" s="4931">
        <f t="shared" si="37"/>
        <v>0</v>
      </c>
      <c r="DK16" s="4931">
        <f t="shared" si="38"/>
        <v>0</v>
      </c>
      <c r="DL16" s="4931">
        <f t="shared" si="39"/>
        <v>0</v>
      </c>
      <c r="DM16" s="4931">
        <f t="shared" si="40"/>
        <v>0</v>
      </c>
      <c r="DN16" s="4931">
        <f t="shared" si="41"/>
        <v>0</v>
      </c>
      <c r="DO16" s="4931">
        <f t="shared" si="42"/>
        <v>0</v>
      </c>
      <c r="DP16" s="4931">
        <f t="shared" si="43"/>
        <v>0</v>
      </c>
      <c r="DQ16" s="4931">
        <f t="shared" si="44"/>
        <v>0</v>
      </c>
      <c r="DR16" s="4931">
        <f t="shared" si="45"/>
        <v>0</v>
      </c>
      <c r="DS16" s="4931">
        <f t="shared" si="46"/>
        <v>0</v>
      </c>
      <c r="DT16" s="4931">
        <f t="shared" si="47"/>
        <v>0</v>
      </c>
      <c r="DU16" s="4931">
        <f t="shared" si="48"/>
        <v>0</v>
      </c>
      <c r="DV16" s="4931">
        <f t="shared" si="49"/>
        <v>0</v>
      </c>
      <c r="DW16" s="4931">
        <f t="shared" si="50"/>
        <v>0</v>
      </c>
      <c r="DX16" s="4931">
        <f t="shared" si="51"/>
        <v>0</v>
      </c>
      <c r="DY16" s="4931">
        <f t="shared" si="52"/>
        <v>0</v>
      </c>
      <c r="DZ16" s="4931">
        <f t="shared" si="53"/>
        <v>0</v>
      </c>
    </row>
    <row r="17" spans="1:130" ht="18" customHeight="1" x14ac:dyDescent="0.35">
      <c r="A17" s="2572" t="s">
        <v>2602</v>
      </c>
      <c r="B17" s="475">
        <f t="shared" si="0"/>
        <v>0</v>
      </c>
      <c r="C17" s="439">
        <f t="shared" si="0"/>
        <v>0</v>
      </c>
      <c r="D17" s="3109"/>
      <c r="E17" s="1305"/>
      <c r="F17" s="38"/>
      <c r="G17" s="1305"/>
      <c r="H17" s="38"/>
      <c r="I17" s="1305"/>
      <c r="J17" s="38"/>
      <c r="K17" s="1305"/>
      <c r="L17" s="38"/>
      <c r="M17" s="39"/>
      <c r="N17" s="117"/>
      <c r="O17" s="118"/>
      <c r="P17" s="35"/>
      <c r="Q17" s="118"/>
      <c r="R17" s="35"/>
      <c r="S17" s="118"/>
      <c r="T17" s="35"/>
      <c r="U17" s="118"/>
      <c r="V17" s="35"/>
      <c r="W17" s="118"/>
      <c r="X17" s="35"/>
      <c r="Y17" s="118"/>
      <c r="Z17" s="35"/>
      <c r="AA17" s="118"/>
      <c r="AB17" s="35"/>
      <c r="AC17" s="118"/>
      <c r="AD17" s="35"/>
      <c r="AE17" s="118"/>
      <c r="AF17" s="35"/>
      <c r="AG17" s="118"/>
      <c r="AH17" s="35"/>
      <c r="AI17" s="118"/>
      <c r="AJ17" s="35"/>
      <c r="AK17" s="118"/>
      <c r="AL17" s="35"/>
      <c r="AM17" s="118"/>
      <c r="AN17" s="35"/>
      <c r="AO17" s="118"/>
      <c r="AP17" s="35"/>
      <c r="AQ17" s="1306"/>
      <c r="AR17" s="117"/>
      <c r="AS17" s="1306"/>
      <c r="AT17" s="117"/>
      <c r="AU17" s="118"/>
      <c r="AV17" s="35"/>
      <c r="AW17" s="37"/>
      <c r="AX17" s="1234" t="str">
        <f t="shared" si="7"/>
        <v/>
      </c>
      <c r="AY17" s="1234"/>
      <c r="AZ17" s="1234"/>
      <c r="BA17" s="1234"/>
      <c r="BB17" s="1234"/>
      <c r="BC17" s="1234"/>
      <c r="BD17" s="1234"/>
      <c r="BE17" s="1234"/>
      <c r="BF17" s="1234"/>
      <c r="BG17" s="1234"/>
      <c r="BH17" s="1234"/>
      <c r="BI17" s="562"/>
      <c r="BJ17" s="562"/>
      <c r="BK17" s="562"/>
      <c r="BL17" s="562"/>
      <c r="BU17" s="562"/>
      <c r="BW17" s="3886"/>
      <c r="CA17" s="1235" t="str">
        <f t="shared" si="8"/>
        <v/>
      </c>
      <c r="CB17" s="1235" t="str">
        <f t="shared" si="9"/>
        <v/>
      </c>
      <c r="CC17" s="1235" t="str">
        <f t="shared" si="10"/>
        <v/>
      </c>
      <c r="CD17" s="1235" t="str">
        <f t="shared" si="11"/>
        <v/>
      </c>
      <c r="CE17" s="1235" t="str">
        <f t="shared" si="12"/>
        <v/>
      </c>
      <c r="CF17" s="1235" t="str">
        <f t="shared" si="13"/>
        <v/>
      </c>
      <c r="CG17" s="1235" t="str">
        <f t="shared" si="14"/>
        <v/>
      </c>
      <c r="CH17" s="1235" t="str">
        <f t="shared" si="15"/>
        <v/>
      </c>
      <c r="CI17" s="1235" t="str">
        <f t="shared" si="16"/>
        <v/>
      </c>
      <c r="CJ17" s="1235" t="str">
        <f t="shared" si="17"/>
        <v/>
      </c>
      <c r="CK17" s="1235" t="str">
        <f t="shared" si="18"/>
        <v/>
      </c>
      <c r="CL17" s="1235" t="str">
        <f t="shared" si="19"/>
        <v/>
      </c>
      <c r="CM17" s="1235" t="str">
        <f t="shared" si="20"/>
        <v/>
      </c>
      <c r="CN17" s="1235" t="str">
        <f t="shared" si="21"/>
        <v/>
      </c>
      <c r="CO17" s="1235" t="str">
        <f t="shared" si="22"/>
        <v/>
      </c>
      <c r="CP17" s="1235" t="str">
        <f t="shared" si="23"/>
        <v/>
      </c>
      <c r="CQ17" s="1235" t="str">
        <f t="shared" si="24"/>
        <v/>
      </c>
      <c r="CR17" s="1235" t="str">
        <f t="shared" si="25"/>
        <v/>
      </c>
      <c r="CS17" s="1235" t="str">
        <f t="shared" si="26"/>
        <v/>
      </c>
      <c r="CT17" s="1235" t="str">
        <f t="shared" si="27"/>
        <v/>
      </c>
      <c r="CU17" s="1235" t="str">
        <f t="shared" si="28"/>
        <v/>
      </c>
      <c r="CV17" s="1235" t="str">
        <f t="shared" si="29"/>
        <v/>
      </c>
      <c r="CW17" s="1235" t="str">
        <f t="shared" si="30"/>
        <v/>
      </c>
      <c r="CX17" s="1235" t="str">
        <f t="shared" si="31"/>
        <v/>
      </c>
      <c r="CY17" s="1235" t="str">
        <f t="shared" si="32"/>
        <v/>
      </c>
      <c r="CZ17" s="1235" t="str">
        <f t="shared" si="1"/>
        <v/>
      </c>
      <c r="DA17" s="4931">
        <f t="shared" si="2"/>
        <v>0</v>
      </c>
      <c r="DB17" s="4931">
        <f t="shared" si="3"/>
        <v>0</v>
      </c>
      <c r="DC17" s="4931">
        <f t="shared" si="4"/>
        <v>0</v>
      </c>
      <c r="DD17" s="4931">
        <f t="shared" si="5"/>
        <v>0</v>
      </c>
      <c r="DE17" s="4931">
        <f t="shared" si="6"/>
        <v>0</v>
      </c>
      <c r="DF17" s="4931">
        <f t="shared" si="33"/>
        <v>0</v>
      </c>
      <c r="DG17" s="4931">
        <f t="shared" si="34"/>
        <v>0</v>
      </c>
      <c r="DH17" s="4931">
        <f t="shared" si="35"/>
        <v>0</v>
      </c>
      <c r="DI17" s="4931">
        <f t="shared" si="36"/>
        <v>0</v>
      </c>
      <c r="DJ17" s="4931">
        <f t="shared" si="37"/>
        <v>0</v>
      </c>
      <c r="DK17" s="4931">
        <f t="shared" si="38"/>
        <v>0</v>
      </c>
      <c r="DL17" s="4931">
        <f t="shared" si="39"/>
        <v>0</v>
      </c>
      <c r="DM17" s="4931">
        <f t="shared" si="40"/>
        <v>0</v>
      </c>
      <c r="DN17" s="4931">
        <f t="shared" si="41"/>
        <v>0</v>
      </c>
      <c r="DO17" s="4931">
        <f t="shared" si="42"/>
        <v>0</v>
      </c>
      <c r="DP17" s="4931">
        <f t="shared" si="43"/>
        <v>0</v>
      </c>
      <c r="DQ17" s="4931">
        <f t="shared" si="44"/>
        <v>0</v>
      </c>
      <c r="DR17" s="4931">
        <f t="shared" si="45"/>
        <v>0</v>
      </c>
      <c r="DS17" s="4931">
        <f t="shared" si="46"/>
        <v>0</v>
      </c>
      <c r="DT17" s="4931">
        <f t="shared" si="47"/>
        <v>0</v>
      </c>
      <c r="DU17" s="4931">
        <f t="shared" si="48"/>
        <v>0</v>
      </c>
      <c r="DV17" s="4931">
        <f t="shared" si="49"/>
        <v>0</v>
      </c>
      <c r="DW17" s="4931">
        <f t="shared" si="50"/>
        <v>0</v>
      </c>
      <c r="DX17" s="4931">
        <f t="shared" si="51"/>
        <v>0</v>
      </c>
      <c r="DY17" s="4931">
        <f t="shared" si="52"/>
        <v>0</v>
      </c>
      <c r="DZ17" s="4931">
        <f t="shared" si="53"/>
        <v>0</v>
      </c>
    </row>
    <row r="18" spans="1:130" ht="27" customHeight="1" x14ac:dyDescent="0.35">
      <c r="A18" s="2572" t="s">
        <v>2603</v>
      </c>
      <c r="B18" s="475">
        <f t="shared" si="0"/>
        <v>0</v>
      </c>
      <c r="C18" s="439">
        <f t="shared" si="0"/>
        <v>0</v>
      </c>
      <c r="D18" s="3109"/>
      <c r="E18" s="1305"/>
      <c r="F18" s="38"/>
      <c r="G18" s="1305"/>
      <c r="H18" s="38"/>
      <c r="I18" s="1305"/>
      <c r="J18" s="38"/>
      <c r="K18" s="1305"/>
      <c r="L18" s="38"/>
      <c r="M18" s="39"/>
      <c r="N18" s="117"/>
      <c r="O18" s="118"/>
      <c r="P18" s="35"/>
      <c r="Q18" s="118"/>
      <c r="R18" s="35"/>
      <c r="S18" s="118"/>
      <c r="T18" s="35"/>
      <c r="U18" s="118"/>
      <c r="V18" s="35"/>
      <c r="W18" s="118"/>
      <c r="X18" s="35"/>
      <c r="Y18" s="118"/>
      <c r="Z18" s="35"/>
      <c r="AA18" s="118"/>
      <c r="AB18" s="35"/>
      <c r="AC18" s="118"/>
      <c r="AD18" s="35"/>
      <c r="AE18" s="118"/>
      <c r="AF18" s="35"/>
      <c r="AG18" s="118"/>
      <c r="AH18" s="35"/>
      <c r="AI18" s="118"/>
      <c r="AJ18" s="35"/>
      <c r="AK18" s="118"/>
      <c r="AL18" s="35"/>
      <c r="AM18" s="118"/>
      <c r="AN18" s="35"/>
      <c r="AO18" s="118"/>
      <c r="AP18" s="35"/>
      <c r="AQ18" s="1306"/>
      <c r="AR18" s="4516"/>
      <c r="AS18" s="1306"/>
      <c r="AT18" s="117"/>
      <c r="AU18" s="118"/>
      <c r="AV18" s="35"/>
      <c r="AW18" s="37"/>
      <c r="AX18" s="1234" t="str">
        <f t="shared" si="7"/>
        <v/>
      </c>
      <c r="AY18" s="1234"/>
      <c r="AZ18" s="1234"/>
      <c r="BA18" s="1234"/>
      <c r="BB18" s="1234"/>
      <c r="BC18" s="1234"/>
      <c r="BD18" s="1234"/>
      <c r="BE18" s="1234"/>
      <c r="BF18" s="1234"/>
      <c r="BG18" s="1234"/>
      <c r="BH18" s="1234"/>
      <c r="BI18" s="562"/>
      <c r="BJ18" s="562"/>
      <c r="BK18" s="562"/>
      <c r="BL18" s="562"/>
      <c r="BU18" s="562"/>
      <c r="BW18" s="3886"/>
      <c r="CA18" s="1235" t="str">
        <f t="shared" si="8"/>
        <v/>
      </c>
      <c r="CB18" s="1235" t="str">
        <f t="shared" si="9"/>
        <v/>
      </c>
      <c r="CC18" s="1235" t="str">
        <f t="shared" si="10"/>
        <v/>
      </c>
      <c r="CD18" s="1235" t="str">
        <f t="shared" si="11"/>
        <v/>
      </c>
      <c r="CE18" s="1235" t="str">
        <f t="shared" si="12"/>
        <v/>
      </c>
      <c r="CF18" s="1235" t="str">
        <f t="shared" si="13"/>
        <v/>
      </c>
      <c r="CG18" s="1235" t="str">
        <f t="shared" si="14"/>
        <v/>
      </c>
      <c r="CH18" s="1235" t="str">
        <f t="shared" si="15"/>
        <v/>
      </c>
      <c r="CI18" s="1235" t="str">
        <f t="shared" si="16"/>
        <v/>
      </c>
      <c r="CJ18" s="1235" t="str">
        <f t="shared" si="17"/>
        <v/>
      </c>
      <c r="CK18" s="1235" t="str">
        <f t="shared" si="18"/>
        <v/>
      </c>
      <c r="CL18" s="1235" t="str">
        <f t="shared" si="19"/>
        <v/>
      </c>
      <c r="CM18" s="1235" t="str">
        <f t="shared" si="20"/>
        <v/>
      </c>
      <c r="CN18" s="1235" t="str">
        <f t="shared" si="21"/>
        <v/>
      </c>
      <c r="CO18" s="1235" t="str">
        <f t="shared" si="22"/>
        <v/>
      </c>
      <c r="CP18" s="1235" t="str">
        <f t="shared" si="23"/>
        <v/>
      </c>
      <c r="CQ18" s="1235" t="str">
        <f t="shared" si="24"/>
        <v/>
      </c>
      <c r="CR18" s="1235" t="str">
        <f t="shared" si="25"/>
        <v/>
      </c>
      <c r="CS18" s="1235" t="str">
        <f t="shared" si="26"/>
        <v/>
      </c>
      <c r="CT18" s="1235" t="str">
        <f t="shared" si="27"/>
        <v/>
      </c>
      <c r="CU18" s="1235" t="str">
        <f t="shared" si="28"/>
        <v/>
      </c>
      <c r="CV18" s="1235" t="str">
        <f t="shared" si="29"/>
        <v/>
      </c>
      <c r="CW18" s="1235" t="str">
        <f t="shared" si="30"/>
        <v/>
      </c>
      <c r="CX18" s="1235" t="str">
        <f t="shared" si="31"/>
        <v/>
      </c>
      <c r="CY18" s="1235" t="str">
        <f t="shared" si="32"/>
        <v/>
      </c>
      <c r="CZ18" s="1235" t="str">
        <f t="shared" si="1"/>
        <v/>
      </c>
      <c r="DA18" s="4931">
        <f t="shared" si="2"/>
        <v>0</v>
      </c>
      <c r="DB18" s="4931">
        <f t="shared" si="3"/>
        <v>0</v>
      </c>
      <c r="DC18" s="4931">
        <f t="shared" si="4"/>
        <v>0</v>
      </c>
      <c r="DD18" s="4931">
        <f t="shared" si="5"/>
        <v>0</v>
      </c>
      <c r="DE18" s="4931">
        <f t="shared" si="6"/>
        <v>0</v>
      </c>
      <c r="DF18" s="4931">
        <f t="shared" si="33"/>
        <v>0</v>
      </c>
      <c r="DG18" s="4931">
        <f t="shared" si="34"/>
        <v>0</v>
      </c>
      <c r="DH18" s="4931">
        <f t="shared" si="35"/>
        <v>0</v>
      </c>
      <c r="DI18" s="4931">
        <f t="shared" si="36"/>
        <v>0</v>
      </c>
      <c r="DJ18" s="4931">
        <f t="shared" si="37"/>
        <v>0</v>
      </c>
      <c r="DK18" s="4931">
        <f t="shared" si="38"/>
        <v>0</v>
      </c>
      <c r="DL18" s="4931">
        <f t="shared" si="39"/>
        <v>0</v>
      </c>
      <c r="DM18" s="4931">
        <f t="shared" si="40"/>
        <v>0</v>
      </c>
      <c r="DN18" s="4931">
        <f t="shared" si="41"/>
        <v>0</v>
      </c>
      <c r="DO18" s="4931">
        <f t="shared" si="42"/>
        <v>0</v>
      </c>
      <c r="DP18" s="4931">
        <f t="shared" si="43"/>
        <v>0</v>
      </c>
      <c r="DQ18" s="4931">
        <f t="shared" si="44"/>
        <v>0</v>
      </c>
      <c r="DR18" s="4931">
        <f t="shared" si="45"/>
        <v>0</v>
      </c>
      <c r="DS18" s="4931">
        <f t="shared" si="46"/>
        <v>0</v>
      </c>
      <c r="DT18" s="4931">
        <f t="shared" si="47"/>
        <v>0</v>
      </c>
      <c r="DU18" s="4931">
        <f t="shared" si="48"/>
        <v>0</v>
      </c>
      <c r="DV18" s="4931">
        <f t="shared" si="49"/>
        <v>0</v>
      </c>
      <c r="DW18" s="4931">
        <f t="shared" si="50"/>
        <v>0</v>
      </c>
      <c r="DX18" s="4931">
        <f t="shared" si="51"/>
        <v>0</v>
      </c>
      <c r="DY18" s="4931">
        <f t="shared" si="52"/>
        <v>0</v>
      </c>
      <c r="DZ18" s="4931">
        <f t="shared" si="53"/>
        <v>0</v>
      </c>
    </row>
    <row r="19" spans="1:130" ht="16.149999999999999" customHeight="1" x14ac:dyDescent="0.35">
      <c r="A19" s="509" t="s">
        <v>2604</v>
      </c>
      <c r="B19" s="475">
        <f t="shared" si="0"/>
        <v>0</v>
      </c>
      <c r="C19" s="439">
        <f t="shared" si="0"/>
        <v>0</v>
      </c>
      <c r="D19" s="3109"/>
      <c r="E19" s="1305"/>
      <c r="F19" s="38"/>
      <c r="G19" s="1305"/>
      <c r="H19" s="38"/>
      <c r="I19" s="1305"/>
      <c r="J19" s="38"/>
      <c r="K19" s="1305"/>
      <c r="L19" s="38"/>
      <c r="M19" s="39"/>
      <c r="N19" s="117"/>
      <c r="O19" s="118"/>
      <c r="P19" s="35"/>
      <c r="Q19" s="118"/>
      <c r="R19" s="35"/>
      <c r="S19" s="118"/>
      <c r="T19" s="35"/>
      <c r="U19" s="118"/>
      <c r="V19" s="35"/>
      <c r="W19" s="118"/>
      <c r="X19" s="35"/>
      <c r="Y19" s="118"/>
      <c r="Z19" s="35"/>
      <c r="AA19" s="118"/>
      <c r="AB19" s="35"/>
      <c r="AC19" s="118"/>
      <c r="AD19" s="35"/>
      <c r="AE19" s="118"/>
      <c r="AF19" s="35"/>
      <c r="AG19" s="118"/>
      <c r="AH19" s="35"/>
      <c r="AI19" s="118"/>
      <c r="AJ19" s="35"/>
      <c r="AK19" s="118"/>
      <c r="AL19" s="35"/>
      <c r="AM19" s="118"/>
      <c r="AN19" s="35"/>
      <c r="AO19" s="118"/>
      <c r="AP19" s="35"/>
      <c r="AQ19" s="1306"/>
      <c r="AR19" s="4516"/>
      <c r="AS19" s="1306"/>
      <c r="AT19" s="117"/>
      <c r="AU19" s="118"/>
      <c r="AV19" s="35"/>
      <c r="AW19" s="37"/>
      <c r="AX19" s="1234" t="str">
        <f t="shared" si="7"/>
        <v/>
      </c>
      <c r="AY19" s="1234"/>
      <c r="AZ19" s="1234"/>
      <c r="BA19" s="1234"/>
      <c r="BB19" s="1234"/>
      <c r="BC19" s="1234"/>
      <c r="BD19" s="1234"/>
      <c r="BE19" s="1234"/>
      <c r="BF19" s="1234"/>
      <c r="BG19" s="1234"/>
      <c r="BH19" s="1234"/>
      <c r="BI19" s="562"/>
      <c r="BJ19" s="562"/>
      <c r="BK19" s="562"/>
      <c r="BL19" s="562"/>
      <c r="BU19" s="562"/>
      <c r="BW19" s="3886"/>
      <c r="CA19" s="1235" t="str">
        <f t="shared" si="8"/>
        <v/>
      </c>
      <c r="CB19" s="1235" t="str">
        <f t="shared" si="9"/>
        <v/>
      </c>
      <c r="CC19" s="1235" t="str">
        <f t="shared" si="10"/>
        <v/>
      </c>
      <c r="CD19" s="1235" t="str">
        <f t="shared" si="11"/>
        <v/>
      </c>
      <c r="CE19" s="1235" t="str">
        <f t="shared" si="12"/>
        <v/>
      </c>
      <c r="CF19" s="1235" t="str">
        <f t="shared" si="13"/>
        <v/>
      </c>
      <c r="CG19" s="1235" t="str">
        <f t="shared" si="14"/>
        <v/>
      </c>
      <c r="CH19" s="1235" t="str">
        <f t="shared" si="15"/>
        <v/>
      </c>
      <c r="CI19" s="1235" t="str">
        <f t="shared" si="16"/>
        <v/>
      </c>
      <c r="CJ19" s="1235" t="str">
        <f t="shared" si="17"/>
        <v/>
      </c>
      <c r="CK19" s="1235" t="str">
        <f t="shared" si="18"/>
        <v/>
      </c>
      <c r="CL19" s="1235" t="str">
        <f t="shared" si="19"/>
        <v/>
      </c>
      <c r="CM19" s="1235" t="str">
        <f t="shared" si="20"/>
        <v/>
      </c>
      <c r="CN19" s="1235" t="str">
        <f t="shared" si="21"/>
        <v/>
      </c>
      <c r="CO19" s="1235" t="str">
        <f t="shared" si="22"/>
        <v/>
      </c>
      <c r="CP19" s="1235" t="str">
        <f t="shared" si="23"/>
        <v/>
      </c>
      <c r="CQ19" s="1235" t="str">
        <f t="shared" si="24"/>
        <v/>
      </c>
      <c r="CR19" s="1235" t="str">
        <f t="shared" si="25"/>
        <v/>
      </c>
      <c r="CS19" s="1235" t="str">
        <f t="shared" si="26"/>
        <v/>
      </c>
      <c r="CT19" s="1235" t="str">
        <f t="shared" si="27"/>
        <v/>
      </c>
      <c r="CU19" s="1235" t="str">
        <f t="shared" si="28"/>
        <v/>
      </c>
      <c r="CV19" s="1235" t="str">
        <f t="shared" si="29"/>
        <v/>
      </c>
      <c r="CW19" s="1235" t="str">
        <f t="shared" si="30"/>
        <v/>
      </c>
      <c r="CX19" s="1235" t="str">
        <f t="shared" si="31"/>
        <v/>
      </c>
      <c r="CY19" s="1235" t="str">
        <f t="shared" si="32"/>
        <v/>
      </c>
      <c r="CZ19" s="1235" t="str">
        <f t="shared" si="1"/>
        <v/>
      </c>
      <c r="DA19" s="4931">
        <f t="shared" si="2"/>
        <v>0</v>
      </c>
      <c r="DB19" s="4931">
        <f t="shared" si="3"/>
        <v>0</v>
      </c>
      <c r="DC19" s="4931">
        <f t="shared" si="4"/>
        <v>0</v>
      </c>
      <c r="DD19" s="4931">
        <f t="shared" si="5"/>
        <v>0</v>
      </c>
      <c r="DE19" s="4931">
        <f t="shared" si="6"/>
        <v>0</v>
      </c>
      <c r="DF19" s="4931">
        <f t="shared" si="33"/>
        <v>0</v>
      </c>
      <c r="DG19" s="4931">
        <f t="shared" si="34"/>
        <v>0</v>
      </c>
      <c r="DH19" s="4931">
        <f t="shared" si="35"/>
        <v>0</v>
      </c>
      <c r="DI19" s="4931">
        <f t="shared" si="36"/>
        <v>0</v>
      </c>
      <c r="DJ19" s="4931">
        <f t="shared" si="37"/>
        <v>0</v>
      </c>
      <c r="DK19" s="4931">
        <f t="shared" si="38"/>
        <v>0</v>
      </c>
      <c r="DL19" s="4931">
        <f t="shared" si="39"/>
        <v>0</v>
      </c>
      <c r="DM19" s="4931">
        <f t="shared" si="40"/>
        <v>0</v>
      </c>
      <c r="DN19" s="4931">
        <f t="shared" si="41"/>
        <v>0</v>
      </c>
      <c r="DO19" s="4931">
        <f t="shared" si="42"/>
        <v>0</v>
      </c>
      <c r="DP19" s="4931">
        <f t="shared" si="43"/>
        <v>0</v>
      </c>
      <c r="DQ19" s="4931">
        <f t="shared" si="44"/>
        <v>0</v>
      </c>
      <c r="DR19" s="4931">
        <f t="shared" si="45"/>
        <v>0</v>
      </c>
      <c r="DS19" s="4931">
        <f t="shared" si="46"/>
        <v>0</v>
      </c>
      <c r="DT19" s="4931">
        <f t="shared" si="47"/>
        <v>0</v>
      </c>
      <c r="DU19" s="4931">
        <f t="shared" si="48"/>
        <v>0</v>
      </c>
      <c r="DV19" s="4931">
        <f t="shared" si="49"/>
        <v>0</v>
      </c>
      <c r="DW19" s="4931">
        <f t="shared" si="50"/>
        <v>0</v>
      </c>
      <c r="DX19" s="4931">
        <f t="shared" si="51"/>
        <v>0</v>
      </c>
      <c r="DY19" s="4931">
        <f t="shared" si="52"/>
        <v>0</v>
      </c>
      <c r="DZ19" s="4931">
        <f t="shared" si="53"/>
        <v>0</v>
      </c>
    </row>
    <row r="20" spans="1:130" ht="16.149999999999999" customHeight="1" x14ac:dyDescent="0.35">
      <c r="A20" s="509" t="s">
        <v>2605</v>
      </c>
      <c r="B20" s="475">
        <f>+D20+F20+H20+J20+L20+N20+P20+R20+T20+V20+X20+Z20+AB20+AD20+AF20+AH20+AJ20+AL20+AN20+AP20</f>
        <v>0</v>
      </c>
      <c r="C20" s="439">
        <f>+E20+G20+I20+K20+M20+O20+Q20+S20+U20+W20+Y20+AA20+AC20+AE20+AG20+AI20+AK20+AM20+AO20+AQ20</f>
        <v>0</v>
      </c>
      <c r="D20" s="117"/>
      <c r="E20" s="118"/>
      <c r="F20" s="35"/>
      <c r="G20" s="118"/>
      <c r="H20" s="35"/>
      <c r="I20" s="37"/>
      <c r="J20" s="117"/>
      <c r="K20" s="117"/>
      <c r="L20" s="35"/>
      <c r="M20" s="37"/>
      <c r="N20" s="117"/>
      <c r="O20" s="118"/>
      <c r="P20" s="35"/>
      <c r="Q20" s="118"/>
      <c r="R20" s="35"/>
      <c r="S20" s="118"/>
      <c r="T20" s="35"/>
      <c r="U20" s="118"/>
      <c r="V20" s="35"/>
      <c r="W20" s="118"/>
      <c r="X20" s="35"/>
      <c r="Y20" s="118"/>
      <c r="Z20" s="35"/>
      <c r="AA20" s="118"/>
      <c r="AB20" s="35"/>
      <c r="AC20" s="118"/>
      <c r="AD20" s="35"/>
      <c r="AE20" s="118"/>
      <c r="AF20" s="35"/>
      <c r="AG20" s="118"/>
      <c r="AH20" s="35"/>
      <c r="AI20" s="118"/>
      <c r="AJ20" s="35"/>
      <c r="AK20" s="118"/>
      <c r="AL20" s="35"/>
      <c r="AM20" s="118"/>
      <c r="AN20" s="35"/>
      <c r="AO20" s="118"/>
      <c r="AP20" s="35"/>
      <c r="AQ20" s="1306"/>
      <c r="AR20" s="4516"/>
      <c r="AS20" s="1306"/>
      <c r="AT20" s="117"/>
      <c r="AU20" s="118"/>
      <c r="AV20" s="35"/>
      <c r="AW20" s="37"/>
      <c r="AX20" s="1234" t="str">
        <f t="shared" si="7"/>
        <v/>
      </c>
      <c r="AY20" s="1234"/>
      <c r="AZ20" s="1234"/>
      <c r="BA20" s="1234"/>
      <c r="BB20" s="1234"/>
      <c r="BC20" s="1234"/>
      <c r="BD20" s="1234"/>
      <c r="BE20" s="1234"/>
      <c r="BF20" s="1234"/>
      <c r="BG20" s="1234"/>
      <c r="BH20" s="1234"/>
      <c r="BI20" s="562"/>
      <c r="BJ20" s="562"/>
      <c r="BK20" s="562"/>
      <c r="BL20" s="562"/>
      <c r="BU20" s="562"/>
      <c r="BW20" s="3886"/>
      <c r="CA20" s="1235" t="str">
        <f t="shared" si="8"/>
        <v/>
      </c>
      <c r="CB20" s="1235" t="str">
        <f t="shared" si="9"/>
        <v/>
      </c>
      <c r="CC20" s="1235" t="str">
        <f t="shared" si="10"/>
        <v/>
      </c>
      <c r="CD20" s="1235" t="str">
        <f t="shared" si="11"/>
        <v/>
      </c>
      <c r="CE20" s="1235" t="str">
        <f t="shared" si="12"/>
        <v/>
      </c>
      <c r="CF20" s="1235" t="str">
        <f t="shared" si="13"/>
        <v/>
      </c>
      <c r="CG20" s="1235" t="str">
        <f t="shared" si="14"/>
        <v/>
      </c>
      <c r="CH20" s="1235" t="str">
        <f t="shared" si="15"/>
        <v/>
      </c>
      <c r="CI20" s="1235" t="str">
        <f t="shared" si="16"/>
        <v/>
      </c>
      <c r="CJ20" s="1235" t="str">
        <f t="shared" si="17"/>
        <v/>
      </c>
      <c r="CK20" s="1235" t="str">
        <f t="shared" si="18"/>
        <v/>
      </c>
      <c r="CL20" s="1235" t="str">
        <f t="shared" si="19"/>
        <v/>
      </c>
      <c r="CM20" s="1235" t="str">
        <f t="shared" si="20"/>
        <v/>
      </c>
      <c r="CN20" s="1235" t="str">
        <f t="shared" si="21"/>
        <v/>
      </c>
      <c r="CO20" s="1235" t="str">
        <f t="shared" si="22"/>
        <v/>
      </c>
      <c r="CP20" s="1235" t="str">
        <f t="shared" si="23"/>
        <v/>
      </c>
      <c r="CQ20" s="1235" t="str">
        <f t="shared" si="24"/>
        <v/>
      </c>
      <c r="CR20" s="1235" t="str">
        <f t="shared" si="25"/>
        <v/>
      </c>
      <c r="CS20" s="1235" t="str">
        <f t="shared" si="26"/>
        <v/>
      </c>
      <c r="CT20" s="1235" t="str">
        <f t="shared" si="27"/>
        <v/>
      </c>
      <c r="CU20" s="1235" t="str">
        <f t="shared" si="28"/>
        <v/>
      </c>
      <c r="CV20" s="1235" t="str">
        <f t="shared" si="29"/>
        <v/>
      </c>
      <c r="CW20" s="1235" t="str">
        <f t="shared" si="30"/>
        <v/>
      </c>
      <c r="CX20" s="1235" t="str">
        <f t="shared" si="31"/>
        <v/>
      </c>
      <c r="CY20" s="1235" t="str">
        <f t="shared" si="32"/>
        <v/>
      </c>
      <c r="CZ20" s="1235" t="str">
        <f t="shared" si="1"/>
        <v/>
      </c>
      <c r="DA20" s="4931">
        <f t="shared" si="2"/>
        <v>0</v>
      </c>
      <c r="DB20" s="4931">
        <f t="shared" si="3"/>
        <v>0</v>
      </c>
      <c r="DC20" s="4931">
        <f t="shared" si="4"/>
        <v>0</v>
      </c>
      <c r="DD20" s="4931">
        <f t="shared" si="5"/>
        <v>0</v>
      </c>
      <c r="DE20" s="4931">
        <f t="shared" si="6"/>
        <v>0</v>
      </c>
      <c r="DF20" s="4931">
        <f t="shared" si="33"/>
        <v>0</v>
      </c>
      <c r="DG20" s="4931">
        <f t="shared" si="34"/>
        <v>0</v>
      </c>
      <c r="DH20" s="4931">
        <f t="shared" si="35"/>
        <v>0</v>
      </c>
      <c r="DI20" s="4931">
        <f t="shared" si="36"/>
        <v>0</v>
      </c>
      <c r="DJ20" s="4931">
        <f t="shared" si="37"/>
        <v>0</v>
      </c>
      <c r="DK20" s="4931">
        <f t="shared" si="38"/>
        <v>0</v>
      </c>
      <c r="DL20" s="4931">
        <f t="shared" si="39"/>
        <v>0</v>
      </c>
      <c r="DM20" s="4931">
        <f t="shared" si="40"/>
        <v>0</v>
      </c>
      <c r="DN20" s="4931">
        <f t="shared" si="41"/>
        <v>0</v>
      </c>
      <c r="DO20" s="4931">
        <f t="shared" si="42"/>
        <v>0</v>
      </c>
      <c r="DP20" s="4931">
        <f t="shared" si="43"/>
        <v>0</v>
      </c>
      <c r="DQ20" s="4931">
        <f t="shared" si="44"/>
        <v>0</v>
      </c>
      <c r="DR20" s="4931">
        <f t="shared" si="45"/>
        <v>0</v>
      </c>
      <c r="DS20" s="4931">
        <f t="shared" si="46"/>
        <v>0</v>
      </c>
      <c r="DT20" s="4931">
        <f t="shared" si="47"/>
        <v>0</v>
      </c>
      <c r="DU20" s="4931">
        <f t="shared" si="48"/>
        <v>0</v>
      </c>
      <c r="DV20" s="4931">
        <f t="shared" si="49"/>
        <v>0</v>
      </c>
      <c r="DW20" s="4931">
        <f t="shared" si="50"/>
        <v>0</v>
      </c>
      <c r="DX20" s="4931">
        <f t="shared" si="51"/>
        <v>0</v>
      </c>
      <c r="DY20" s="4931">
        <f t="shared" si="52"/>
        <v>0</v>
      </c>
      <c r="DZ20" s="4931">
        <f t="shared" si="53"/>
        <v>0</v>
      </c>
    </row>
    <row r="21" spans="1:130" ht="24" customHeight="1" x14ac:dyDescent="0.35">
      <c r="A21" s="2572" t="s">
        <v>2606</v>
      </c>
      <c r="B21" s="475">
        <f>+D21+F21+H21</f>
        <v>0</v>
      </c>
      <c r="C21" s="439">
        <f>+E21+G21+I21</f>
        <v>0</v>
      </c>
      <c r="D21" s="117"/>
      <c r="E21" s="118"/>
      <c r="F21" s="35"/>
      <c r="G21" s="118"/>
      <c r="H21" s="35"/>
      <c r="I21" s="37"/>
      <c r="J21" s="3571"/>
      <c r="K21" s="4566"/>
      <c r="L21" s="3571"/>
      <c r="M21" s="4566"/>
      <c r="N21" s="3571"/>
      <c r="O21" s="4566"/>
      <c r="P21" s="3571"/>
      <c r="Q21" s="4566"/>
      <c r="R21" s="3571"/>
      <c r="S21" s="4566"/>
      <c r="T21" s="3571"/>
      <c r="U21" s="4566"/>
      <c r="V21" s="3571"/>
      <c r="W21" s="4566"/>
      <c r="X21" s="3571"/>
      <c r="Y21" s="4566"/>
      <c r="Z21" s="3571"/>
      <c r="AA21" s="4566"/>
      <c r="AB21" s="3571"/>
      <c r="AC21" s="4566"/>
      <c r="AD21" s="3571"/>
      <c r="AE21" s="4566"/>
      <c r="AF21" s="3571"/>
      <c r="AG21" s="4566"/>
      <c r="AH21" s="3571"/>
      <c r="AI21" s="4566"/>
      <c r="AJ21" s="3571"/>
      <c r="AK21" s="4566"/>
      <c r="AL21" s="3571"/>
      <c r="AM21" s="4566"/>
      <c r="AN21" s="3571"/>
      <c r="AO21" s="4566"/>
      <c r="AP21" s="3571"/>
      <c r="AQ21" s="4518"/>
      <c r="AR21" s="117"/>
      <c r="AS21" s="1306"/>
      <c r="AT21" s="117"/>
      <c r="AU21" s="118"/>
      <c r="AV21" s="35"/>
      <c r="AW21" s="37"/>
      <c r="AX21" s="1234" t="str">
        <f t="shared" si="7"/>
        <v/>
      </c>
      <c r="AY21" s="1234"/>
      <c r="AZ21" s="1234"/>
      <c r="BA21" s="1234"/>
      <c r="BB21" s="1234"/>
      <c r="BC21" s="1234"/>
      <c r="BD21" s="1234"/>
      <c r="BE21" s="1234"/>
      <c r="BF21" s="1234"/>
      <c r="BG21" s="1234"/>
      <c r="BH21" s="1234"/>
      <c r="BI21" s="562"/>
      <c r="BJ21" s="562"/>
      <c r="BK21" s="562"/>
      <c r="BL21" s="562"/>
      <c r="BU21" s="562"/>
      <c r="BW21" s="3886"/>
      <c r="CA21" s="1235" t="str">
        <f t="shared" si="8"/>
        <v/>
      </c>
      <c r="CB21" s="1235" t="str">
        <f t="shared" si="9"/>
        <v/>
      </c>
      <c r="CC21" s="1235" t="str">
        <f t="shared" si="10"/>
        <v/>
      </c>
      <c r="CD21" s="1235" t="str">
        <f t="shared" si="11"/>
        <v/>
      </c>
      <c r="CE21" s="1235" t="str">
        <f t="shared" si="12"/>
        <v/>
      </c>
      <c r="CF21" s="1235" t="str">
        <f t="shared" si="13"/>
        <v/>
      </c>
      <c r="CG21" s="1235" t="str">
        <f t="shared" si="14"/>
        <v/>
      </c>
      <c r="CH21" s="1235" t="str">
        <f t="shared" si="15"/>
        <v/>
      </c>
      <c r="CI21" s="1235" t="str">
        <f t="shared" si="16"/>
        <v/>
      </c>
      <c r="CJ21" s="1235" t="str">
        <f t="shared" si="17"/>
        <v/>
      </c>
      <c r="CK21" s="1235" t="str">
        <f t="shared" si="18"/>
        <v/>
      </c>
      <c r="CL21" s="1235" t="str">
        <f t="shared" si="19"/>
        <v/>
      </c>
      <c r="CM21" s="1235" t="str">
        <f t="shared" si="20"/>
        <v/>
      </c>
      <c r="CN21" s="1235" t="str">
        <f t="shared" si="21"/>
        <v/>
      </c>
      <c r="CO21" s="1235" t="str">
        <f t="shared" si="22"/>
        <v/>
      </c>
      <c r="CP21" s="1235" t="str">
        <f t="shared" si="23"/>
        <v/>
      </c>
      <c r="CQ21" s="1235" t="str">
        <f t="shared" si="24"/>
        <v/>
      </c>
      <c r="CR21" s="1235" t="str">
        <f t="shared" si="25"/>
        <v/>
      </c>
      <c r="CS21" s="1235" t="str">
        <f t="shared" si="26"/>
        <v/>
      </c>
      <c r="CT21" s="1235" t="str">
        <f t="shared" si="27"/>
        <v/>
      </c>
      <c r="CU21" s="1235" t="str">
        <f t="shared" si="28"/>
        <v/>
      </c>
      <c r="CV21" s="1235" t="str">
        <f t="shared" si="29"/>
        <v/>
      </c>
      <c r="CW21" s="1235" t="str">
        <f t="shared" si="30"/>
        <v/>
      </c>
      <c r="CX21" s="1235" t="str">
        <f t="shared" si="31"/>
        <v/>
      </c>
      <c r="CY21" s="1235" t="str">
        <f t="shared" si="32"/>
        <v/>
      </c>
      <c r="CZ21" s="1235" t="str">
        <f t="shared" si="1"/>
        <v/>
      </c>
      <c r="DA21" s="4931">
        <f t="shared" si="2"/>
        <v>0</v>
      </c>
      <c r="DB21" s="4931">
        <f t="shared" si="3"/>
        <v>0</v>
      </c>
      <c r="DC21" s="4931">
        <f t="shared" si="4"/>
        <v>0</v>
      </c>
      <c r="DD21" s="4931">
        <f t="shared" si="5"/>
        <v>0</v>
      </c>
      <c r="DE21" s="4931">
        <f t="shared" si="6"/>
        <v>0</v>
      </c>
      <c r="DF21" s="4931">
        <f t="shared" si="33"/>
        <v>0</v>
      </c>
      <c r="DG21" s="4931">
        <f t="shared" si="34"/>
        <v>0</v>
      </c>
      <c r="DH21" s="4931">
        <f t="shared" si="35"/>
        <v>0</v>
      </c>
      <c r="DI21" s="4931">
        <f t="shared" si="36"/>
        <v>0</v>
      </c>
      <c r="DJ21" s="4931">
        <f t="shared" si="37"/>
        <v>0</v>
      </c>
      <c r="DK21" s="4931">
        <f t="shared" si="38"/>
        <v>0</v>
      </c>
      <c r="DL21" s="4931">
        <f t="shared" si="39"/>
        <v>0</v>
      </c>
      <c r="DM21" s="4931">
        <f t="shared" si="40"/>
        <v>0</v>
      </c>
      <c r="DN21" s="4931">
        <f t="shared" si="41"/>
        <v>0</v>
      </c>
      <c r="DO21" s="4931">
        <f t="shared" si="42"/>
        <v>0</v>
      </c>
      <c r="DP21" s="4931">
        <f t="shared" si="43"/>
        <v>0</v>
      </c>
      <c r="DQ21" s="4931">
        <f t="shared" si="44"/>
        <v>0</v>
      </c>
      <c r="DR21" s="4931">
        <f t="shared" si="45"/>
        <v>0</v>
      </c>
      <c r="DS21" s="4931">
        <f t="shared" si="46"/>
        <v>0</v>
      </c>
      <c r="DT21" s="4931">
        <f t="shared" si="47"/>
        <v>0</v>
      </c>
      <c r="DU21" s="4931">
        <f t="shared" si="48"/>
        <v>0</v>
      </c>
      <c r="DV21" s="4931">
        <f t="shared" si="49"/>
        <v>0</v>
      </c>
      <c r="DW21" s="4931">
        <f t="shared" si="50"/>
        <v>0</v>
      </c>
      <c r="DX21" s="4931">
        <f t="shared" si="51"/>
        <v>0</v>
      </c>
      <c r="DY21" s="4931">
        <f t="shared" si="52"/>
        <v>0</v>
      </c>
      <c r="DZ21" s="4931">
        <f t="shared" si="53"/>
        <v>0</v>
      </c>
    </row>
    <row r="22" spans="1:130" ht="18" customHeight="1" x14ac:dyDescent="0.35">
      <c r="A22" s="2572" t="s">
        <v>2607</v>
      </c>
      <c r="B22" s="475">
        <f>+P22+R22+T22+V22+X22+Z22+AB22+AD22+AF22+AH22+AJ22+AL22+AN22+AP22</f>
        <v>0</v>
      </c>
      <c r="C22" s="439">
        <f>+Q22+S22+U22+W22+Y22+AA22+AC22+AE22+AG22+AI22+AK22+AM22+AO22+AQ22</f>
        <v>0</v>
      </c>
      <c r="D22" s="3109"/>
      <c r="E22" s="1305"/>
      <c r="F22" s="38"/>
      <c r="G22" s="1305"/>
      <c r="H22" s="38"/>
      <c r="I22" s="1305"/>
      <c r="J22" s="38"/>
      <c r="K22" s="1305"/>
      <c r="L22" s="38"/>
      <c r="M22" s="39"/>
      <c r="N22" s="3109"/>
      <c r="O22" s="1305"/>
      <c r="P22" s="35"/>
      <c r="Q22" s="118"/>
      <c r="R22" s="35"/>
      <c r="S22" s="118"/>
      <c r="T22" s="35"/>
      <c r="U22" s="118"/>
      <c r="V22" s="35"/>
      <c r="W22" s="118"/>
      <c r="X22" s="35"/>
      <c r="Y22" s="118"/>
      <c r="Z22" s="35"/>
      <c r="AA22" s="118"/>
      <c r="AB22" s="35"/>
      <c r="AC22" s="118"/>
      <c r="AD22" s="35"/>
      <c r="AE22" s="118"/>
      <c r="AF22" s="35"/>
      <c r="AG22" s="118"/>
      <c r="AH22" s="35"/>
      <c r="AI22" s="118"/>
      <c r="AJ22" s="35"/>
      <c r="AK22" s="118"/>
      <c r="AL22" s="35"/>
      <c r="AM22" s="118"/>
      <c r="AN22" s="35"/>
      <c r="AO22" s="118"/>
      <c r="AP22" s="35"/>
      <c r="AQ22" s="1306"/>
      <c r="AR22" s="117"/>
      <c r="AS22" s="1306"/>
      <c r="AT22" s="117"/>
      <c r="AU22" s="118"/>
      <c r="AV22" s="35"/>
      <c r="AW22" s="37"/>
      <c r="AX22" s="1234" t="str">
        <f t="shared" si="7"/>
        <v/>
      </c>
      <c r="AY22" s="1234"/>
      <c r="AZ22" s="1234"/>
      <c r="BA22" s="1234"/>
      <c r="BB22" s="1234"/>
      <c r="BC22" s="1234"/>
      <c r="BD22" s="1234"/>
      <c r="BE22" s="1234"/>
      <c r="BF22" s="1234"/>
      <c r="BG22" s="1234"/>
      <c r="BH22" s="1234"/>
      <c r="BI22" s="562"/>
      <c r="BJ22" s="562"/>
      <c r="BK22" s="562"/>
      <c r="BL22" s="562"/>
      <c r="BU22" s="562"/>
      <c r="BW22" s="3886"/>
      <c r="CA22" s="1235" t="str">
        <f t="shared" si="8"/>
        <v/>
      </c>
      <c r="CB22" s="1235" t="str">
        <f t="shared" si="9"/>
        <v/>
      </c>
      <c r="CC22" s="1235" t="str">
        <f t="shared" si="10"/>
        <v/>
      </c>
      <c r="CD22" s="1235" t="str">
        <f t="shared" si="11"/>
        <v/>
      </c>
      <c r="CE22" s="1235" t="str">
        <f t="shared" si="12"/>
        <v/>
      </c>
      <c r="CF22" s="1235" t="str">
        <f t="shared" si="13"/>
        <v/>
      </c>
      <c r="CG22" s="1235" t="str">
        <f t="shared" si="14"/>
        <v/>
      </c>
      <c r="CH22" s="1235" t="str">
        <f t="shared" si="15"/>
        <v/>
      </c>
      <c r="CI22" s="1235" t="str">
        <f t="shared" si="16"/>
        <v/>
      </c>
      <c r="CJ22" s="1235" t="str">
        <f t="shared" si="17"/>
        <v/>
      </c>
      <c r="CK22" s="1235" t="str">
        <f t="shared" si="18"/>
        <v/>
      </c>
      <c r="CL22" s="1235" t="str">
        <f t="shared" si="19"/>
        <v/>
      </c>
      <c r="CM22" s="1235" t="str">
        <f t="shared" si="20"/>
        <v/>
      </c>
      <c r="CN22" s="1235" t="str">
        <f t="shared" si="21"/>
        <v/>
      </c>
      <c r="CO22" s="1235" t="str">
        <f t="shared" si="22"/>
        <v/>
      </c>
      <c r="CP22" s="1235" t="str">
        <f t="shared" si="23"/>
        <v/>
      </c>
      <c r="CQ22" s="1235" t="str">
        <f t="shared" si="24"/>
        <v/>
      </c>
      <c r="CR22" s="1235" t="str">
        <f t="shared" si="25"/>
        <v/>
      </c>
      <c r="CS22" s="1235" t="str">
        <f t="shared" si="26"/>
        <v/>
      </c>
      <c r="CT22" s="1235" t="str">
        <f t="shared" si="27"/>
        <v/>
      </c>
      <c r="CU22" s="1235" t="str">
        <f t="shared" si="28"/>
        <v/>
      </c>
      <c r="CV22" s="1235" t="str">
        <f t="shared" si="29"/>
        <v/>
      </c>
      <c r="CW22" s="1235" t="str">
        <f t="shared" si="30"/>
        <v/>
      </c>
      <c r="CX22" s="1235" t="str">
        <f t="shared" si="31"/>
        <v/>
      </c>
      <c r="CY22" s="1235" t="str">
        <f t="shared" si="32"/>
        <v/>
      </c>
      <c r="CZ22" s="1235" t="str">
        <f t="shared" si="1"/>
        <v/>
      </c>
      <c r="DA22" s="4931">
        <f t="shared" si="2"/>
        <v>0</v>
      </c>
      <c r="DB22" s="4931">
        <f t="shared" si="3"/>
        <v>0</v>
      </c>
      <c r="DC22" s="4931">
        <f t="shared" si="4"/>
        <v>0</v>
      </c>
      <c r="DD22" s="4931">
        <f t="shared" si="5"/>
        <v>0</v>
      </c>
      <c r="DE22" s="4931">
        <f t="shared" si="6"/>
        <v>0</v>
      </c>
      <c r="DF22" s="4931">
        <f t="shared" si="33"/>
        <v>0</v>
      </c>
      <c r="DG22" s="4931">
        <f t="shared" si="34"/>
        <v>0</v>
      </c>
      <c r="DH22" s="4931">
        <f t="shared" si="35"/>
        <v>0</v>
      </c>
      <c r="DI22" s="4931">
        <f t="shared" si="36"/>
        <v>0</v>
      </c>
      <c r="DJ22" s="4931">
        <f t="shared" si="37"/>
        <v>0</v>
      </c>
      <c r="DK22" s="4931">
        <f t="shared" si="38"/>
        <v>0</v>
      </c>
      <c r="DL22" s="4931">
        <f t="shared" si="39"/>
        <v>0</v>
      </c>
      <c r="DM22" s="4931">
        <f t="shared" si="40"/>
        <v>0</v>
      </c>
      <c r="DN22" s="4931">
        <f t="shared" si="41"/>
        <v>0</v>
      </c>
      <c r="DO22" s="4931">
        <f t="shared" si="42"/>
        <v>0</v>
      </c>
      <c r="DP22" s="4931">
        <f t="shared" si="43"/>
        <v>0</v>
      </c>
      <c r="DQ22" s="4931">
        <f t="shared" si="44"/>
        <v>0</v>
      </c>
      <c r="DR22" s="4931">
        <f t="shared" si="45"/>
        <v>0</v>
      </c>
      <c r="DS22" s="4931">
        <f t="shared" si="46"/>
        <v>0</v>
      </c>
      <c r="DT22" s="4931">
        <f t="shared" si="47"/>
        <v>0</v>
      </c>
      <c r="DU22" s="4931">
        <f t="shared" si="48"/>
        <v>0</v>
      </c>
      <c r="DV22" s="4931">
        <f t="shared" si="49"/>
        <v>0</v>
      </c>
      <c r="DW22" s="4931">
        <f t="shared" si="50"/>
        <v>0</v>
      </c>
      <c r="DX22" s="4931">
        <f t="shared" si="51"/>
        <v>0</v>
      </c>
      <c r="DY22" s="4931">
        <f t="shared" si="52"/>
        <v>0</v>
      </c>
      <c r="DZ22" s="4931">
        <f t="shared" si="53"/>
        <v>0</v>
      </c>
    </row>
    <row r="23" spans="1:130" ht="16.149999999999999" customHeight="1" x14ac:dyDescent="0.35">
      <c r="A23" s="509" t="s">
        <v>2608</v>
      </c>
      <c r="B23" s="475">
        <f>+N23+P23+R23+T23+V23+X23+Z23+AB23+AD23+AF23+AH23+AJ23+AL23+AN23+AP23</f>
        <v>0</v>
      </c>
      <c r="C23" s="439">
        <f>+O23+Q23+S23+U23+W23+Y23+AA23+AC23+AE23+AG23+AI23+AK23+AM23+AO23+AQ23</f>
        <v>0</v>
      </c>
      <c r="D23" s="4516"/>
      <c r="E23" s="4566"/>
      <c r="F23" s="3571"/>
      <c r="G23" s="4566"/>
      <c r="H23" s="3571"/>
      <c r="I23" s="3588"/>
      <c r="J23" s="4516"/>
      <c r="K23" s="4516"/>
      <c r="L23" s="3571"/>
      <c r="M23" s="3588"/>
      <c r="N23" s="117"/>
      <c r="O23" s="118"/>
      <c r="P23" s="35"/>
      <c r="Q23" s="118"/>
      <c r="R23" s="35"/>
      <c r="S23" s="118"/>
      <c r="T23" s="35"/>
      <c r="U23" s="118"/>
      <c r="V23" s="35"/>
      <c r="W23" s="118"/>
      <c r="X23" s="35"/>
      <c r="Y23" s="118"/>
      <c r="Z23" s="35"/>
      <c r="AA23" s="118"/>
      <c r="AB23" s="35"/>
      <c r="AC23" s="118"/>
      <c r="AD23" s="35"/>
      <c r="AE23" s="118"/>
      <c r="AF23" s="35"/>
      <c r="AG23" s="118"/>
      <c r="AH23" s="35"/>
      <c r="AI23" s="118"/>
      <c r="AJ23" s="35"/>
      <c r="AK23" s="118"/>
      <c r="AL23" s="35"/>
      <c r="AM23" s="118"/>
      <c r="AN23" s="35"/>
      <c r="AO23" s="37"/>
      <c r="AP23" s="35"/>
      <c r="AQ23" s="1306"/>
      <c r="AR23" s="117"/>
      <c r="AS23" s="1306"/>
      <c r="AT23" s="117"/>
      <c r="AU23" s="118"/>
      <c r="AV23" s="35"/>
      <c r="AW23" s="37"/>
      <c r="AX23" s="1234" t="str">
        <f t="shared" si="7"/>
        <v/>
      </c>
      <c r="AY23" s="1234"/>
      <c r="AZ23" s="1234"/>
      <c r="BA23" s="1234"/>
      <c r="BB23" s="1234"/>
      <c r="BC23" s="1234"/>
      <c r="BD23" s="1234"/>
      <c r="BE23" s="1234"/>
      <c r="BF23" s="1234"/>
      <c r="BG23" s="1234"/>
      <c r="BH23" s="1234"/>
      <c r="BI23" s="562"/>
      <c r="BJ23" s="562"/>
      <c r="BK23" s="562"/>
      <c r="BL23" s="562"/>
      <c r="BU23" s="562"/>
      <c r="BW23" s="3886"/>
      <c r="CA23" s="1235" t="str">
        <f t="shared" si="8"/>
        <v/>
      </c>
      <c r="CB23" s="1235" t="str">
        <f t="shared" si="9"/>
        <v/>
      </c>
      <c r="CC23" s="1235" t="str">
        <f t="shared" si="10"/>
        <v/>
      </c>
      <c r="CD23" s="1235" t="str">
        <f t="shared" si="11"/>
        <v/>
      </c>
      <c r="CE23" s="1235" t="str">
        <f t="shared" si="12"/>
        <v/>
      </c>
      <c r="CF23" s="1235" t="str">
        <f t="shared" si="13"/>
        <v/>
      </c>
      <c r="CG23" s="1235" t="str">
        <f t="shared" si="14"/>
        <v/>
      </c>
      <c r="CH23" s="1235" t="str">
        <f t="shared" si="15"/>
        <v/>
      </c>
      <c r="CI23" s="1235" t="str">
        <f t="shared" si="16"/>
        <v/>
      </c>
      <c r="CJ23" s="1235" t="str">
        <f t="shared" si="17"/>
        <v/>
      </c>
      <c r="CK23" s="1235" t="str">
        <f t="shared" si="18"/>
        <v/>
      </c>
      <c r="CL23" s="1235" t="str">
        <f t="shared" si="19"/>
        <v/>
      </c>
      <c r="CM23" s="1235" t="str">
        <f t="shared" si="20"/>
        <v/>
      </c>
      <c r="CN23" s="1235" t="str">
        <f t="shared" si="21"/>
        <v/>
      </c>
      <c r="CO23" s="1235" t="str">
        <f t="shared" si="22"/>
        <v/>
      </c>
      <c r="CP23" s="1235" t="str">
        <f t="shared" si="23"/>
        <v/>
      </c>
      <c r="CQ23" s="1235" t="str">
        <f t="shared" si="24"/>
        <v/>
      </c>
      <c r="CR23" s="1235" t="str">
        <f t="shared" si="25"/>
        <v/>
      </c>
      <c r="CS23" s="1235" t="str">
        <f t="shared" si="26"/>
        <v/>
      </c>
      <c r="CT23" s="1235" t="str">
        <f t="shared" si="27"/>
        <v/>
      </c>
      <c r="CU23" s="1235" t="str">
        <f t="shared" si="28"/>
        <v/>
      </c>
      <c r="CV23" s="1235" t="str">
        <f t="shared" si="29"/>
        <v/>
      </c>
      <c r="CW23" s="1235" t="str">
        <f t="shared" si="30"/>
        <v/>
      </c>
      <c r="CX23" s="1235" t="str">
        <f t="shared" si="31"/>
        <v/>
      </c>
      <c r="CY23" s="1235" t="str">
        <f t="shared" si="32"/>
        <v/>
      </c>
      <c r="CZ23" s="1235" t="str">
        <f t="shared" si="1"/>
        <v/>
      </c>
      <c r="DA23" s="4931">
        <f t="shared" si="2"/>
        <v>0</v>
      </c>
      <c r="DB23" s="4931">
        <f t="shared" si="3"/>
        <v>0</v>
      </c>
      <c r="DC23" s="4931">
        <f t="shared" si="4"/>
        <v>0</v>
      </c>
      <c r="DD23" s="4931">
        <f t="shared" si="5"/>
        <v>0</v>
      </c>
      <c r="DE23" s="4931">
        <f t="shared" si="6"/>
        <v>0</v>
      </c>
      <c r="DF23" s="4931">
        <f t="shared" si="33"/>
        <v>0</v>
      </c>
      <c r="DG23" s="4931">
        <f t="shared" si="34"/>
        <v>0</v>
      </c>
      <c r="DH23" s="4931">
        <f t="shared" si="35"/>
        <v>0</v>
      </c>
      <c r="DI23" s="4931">
        <f t="shared" si="36"/>
        <v>0</v>
      </c>
      <c r="DJ23" s="4931">
        <f t="shared" si="37"/>
        <v>0</v>
      </c>
      <c r="DK23" s="4931">
        <f t="shared" si="38"/>
        <v>0</v>
      </c>
      <c r="DL23" s="4931">
        <f t="shared" si="39"/>
        <v>0</v>
      </c>
      <c r="DM23" s="4931">
        <f t="shared" si="40"/>
        <v>0</v>
      </c>
      <c r="DN23" s="4931">
        <f t="shared" si="41"/>
        <v>0</v>
      </c>
      <c r="DO23" s="4931">
        <f t="shared" si="42"/>
        <v>0</v>
      </c>
      <c r="DP23" s="4931">
        <f t="shared" si="43"/>
        <v>0</v>
      </c>
      <c r="DQ23" s="4931">
        <f t="shared" si="44"/>
        <v>0</v>
      </c>
      <c r="DR23" s="4931">
        <f t="shared" si="45"/>
        <v>0</v>
      </c>
      <c r="DS23" s="4931">
        <f t="shared" si="46"/>
        <v>0</v>
      </c>
      <c r="DT23" s="4931">
        <f t="shared" si="47"/>
        <v>0</v>
      </c>
      <c r="DU23" s="4931">
        <f t="shared" si="48"/>
        <v>0</v>
      </c>
      <c r="DV23" s="4931">
        <f t="shared" si="49"/>
        <v>0</v>
      </c>
      <c r="DW23" s="4931">
        <f t="shared" si="50"/>
        <v>0</v>
      </c>
      <c r="DX23" s="4931">
        <f t="shared" si="51"/>
        <v>0</v>
      </c>
      <c r="DY23" s="4931">
        <f t="shared" si="52"/>
        <v>0</v>
      </c>
      <c r="DZ23" s="4931">
        <f t="shared" si="53"/>
        <v>0</v>
      </c>
    </row>
    <row r="24" spans="1:130" ht="16.149999999999999" customHeight="1" x14ac:dyDescent="0.35">
      <c r="A24" s="509" t="s">
        <v>2609</v>
      </c>
      <c r="B24" s="475">
        <f>+D24+F24+H24+J24+L24+N24+P24+R24+T24+V24+X24+Z24+AB24+AD24+AF24+AH24+AJ24+AL24+AN24+AP24</f>
        <v>0</v>
      </c>
      <c r="C24" s="439">
        <f>+E24+G24+I24+K24+M24+O24+Q24+S24+U24+W24+Y24+AA24+AC24+AE24+AG24+AI24+AK24+AM24+AO24+AQ24</f>
        <v>0</v>
      </c>
      <c r="D24" s="117"/>
      <c r="E24" s="118"/>
      <c r="F24" s="35"/>
      <c r="G24" s="118"/>
      <c r="H24" s="35"/>
      <c r="I24" s="37"/>
      <c r="J24" s="117"/>
      <c r="K24" s="117"/>
      <c r="L24" s="35"/>
      <c r="M24" s="37"/>
      <c r="N24" s="117"/>
      <c r="O24" s="118"/>
      <c r="P24" s="35"/>
      <c r="Q24" s="118"/>
      <c r="R24" s="35"/>
      <c r="S24" s="118"/>
      <c r="T24" s="35"/>
      <c r="U24" s="118"/>
      <c r="V24" s="35"/>
      <c r="W24" s="118"/>
      <c r="X24" s="35"/>
      <c r="Y24" s="118"/>
      <c r="Z24" s="35"/>
      <c r="AA24" s="118"/>
      <c r="AB24" s="35"/>
      <c r="AC24" s="118"/>
      <c r="AD24" s="35"/>
      <c r="AE24" s="118"/>
      <c r="AF24" s="35"/>
      <c r="AG24" s="118"/>
      <c r="AH24" s="35"/>
      <c r="AI24" s="118"/>
      <c r="AJ24" s="35"/>
      <c r="AK24" s="118"/>
      <c r="AL24" s="35"/>
      <c r="AM24" s="118"/>
      <c r="AN24" s="35"/>
      <c r="AO24" s="118"/>
      <c r="AP24" s="35"/>
      <c r="AQ24" s="1306"/>
      <c r="AR24" s="117"/>
      <c r="AS24" s="1306"/>
      <c r="AT24" s="117"/>
      <c r="AU24" s="118"/>
      <c r="AV24" s="35"/>
      <c r="AW24" s="37"/>
      <c r="AX24" s="1234" t="str">
        <f t="shared" si="7"/>
        <v/>
      </c>
      <c r="AY24" s="1234"/>
      <c r="AZ24" s="1234"/>
      <c r="BA24" s="1234"/>
      <c r="BB24" s="1234"/>
      <c r="BC24" s="1234"/>
      <c r="BD24" s="1234"/>
      <c r="BE24" s="1234"/>
      <c r="BF24" s="1234"/>
      <c r="BG24" s="1234"/>
      <c r="BH24" s="1234"/>
      <c r="BI24" s="562"/>
      <c r="BJ24" s="562"/>
      <c r="BK24" s="562"/>
      <c r="BL24" s="562"/>
      <c r="BU24" s="562"/>
      <c r="BW24" s="3886"/>
      <c r="CA24" s="1235" t="str">
        <f t="shared" si="8"/>
        <v/>
      </c>
      <c r="CB24" s="1235" t="str">
        <f t="shared" si="9"/>
        <v/>
      </c>
      <c r="CC24" s="1235" t="str">
        <f t="shared" si="10"/>
        <v/>
      </c>
      <c r="CD24" s="1235" t="str">
        <f t="shared" si="11"/>
        <v/>
      </c>
      <c r="CE24" s="1235" t="str">
        <f t="shared" si="12"/>
        <v/>
      </c>
      <c r="CF24" s="1235" t="str">
        <f t="shared" si="13"/>
        <v/>
      </c>
      <c r="CG24" s="1235" t="str">
        <f t="shared" si="14"/>
        <v/>
      </c>
      <c r="CH24" s="1235" t="str">
        <f t="shared" si="15"/>
        <v/>
      </c>
      <c r="CI24" s="1235" t="str">
        <f t="shared" si="16"/>
        <v/>
      </c>
      <c r="CJ24" s="1235" t="str">
        <f t="shared" si="17"/>
        <v/>
      </c>
      <c r="CK24" s="1235" t="str">
        <f t="shared" si="18"/>
        <v/>
      </c>
      <c r="CL24" s="1235" t="str">
        <f t="shared" si="19"/>
        <v/>
      </c>
      <c r="CM24" s="1235" t="str">
        <f t="shared" si="20"/>
        <v/>
      </c>
      <c r="CN24" s="1235" t="str">
        <f t="shared" si="21"/>
        <v/>
      </c>
      <c r="CO24" s="1235" t="str">
        <f t="shared" si="22"/>
        <v/>
      </c>
      <c r="CP24" s="1235" t="str">
        <f t="shared" si="23"/>
        <v/>
      </c>
      <c r="CQ24" s="1235" t="str">
        <f t="shared" si="24"/>
        <v/>
      </c>
      <c r="CR24" s="1235" t="str">
        <f t="shared" si="25"/>
        <v/>
      </c>
      <c r="CS24" s="1235" t="str">
        <f t="shared" si="26"/>
        <v/>
      </c>
      <c r="CT24" s="1235" t="str">
        <f t="shared" si="27"/>
        <v/>
      </c>
      <c r="CU24" s="1235" t="str">
        <f t="shared" si="28"/>
        <v/>
      </c>
      <c r="CV24" s="1235" t="str">
        <f t="shared" si="29"/>
        <v/>
      </c>
      <c r="CW24" s="1235" t="str">
        <f t="shared" si="30"/>
        <v/>
      </c>
      <c r="CX24" s="1235" t="str">
        <f t="shared" si="31"/>
        <v/>
      </c>
      <c r="CY24" s="1235" t="str">
        <f t="shared" si="32"/>
        <v/>
      </c>
      <c r="CZ24" s="1235" t="str">
        <f t="shared" si="1"/>
        <v/>
      </c>
      <c r="DA24" s="4931">
        <f t="shared" si="2"/>
        <v>0</v>
      </c>
      <c r="DB24" s="4931">
        <f t="shared" si="3"/>
        <v>0</v>
      </c>
      <c r="DC24" s="4931">
        <f t="shared" si="4"/>
        <v>0</v>
      </c>
      <c r="DD24" s="4931">
        <f t="shared" si="5"/>
        <v>0</v>
      </c>
      <c r="DE24" s="4931">
        <f t="shared" si="6"/>
        <v>0</v>
      </c>
      <c r="DF24" s="4931">
        <f t="shared" si="33"/>
        <v>0</v>
      </c>
      <c r="DG24" s="4931">
        <f t="shared" si="34"/>
        <v>0</v>
      </c>
      <c r="DH24" s="4931">
        <f t="shared" si="35"/>
        <v>0</v>
      </c>
      <c r="DI24" s="4931">
        <f t="shared" si="36"/>
        <v>0</v>
      </c>
      <c r="DJ24" s="4931">
        <f t="shared" si="37"/>
        <v>0</v>
      </c>
      <c r="DK24" s="4931">
        <f t="shared" si="38"/>
        <v>0</v>
      </c>
      <c r="DL24" s="4931">
        <f t="shared" si="39"/>
        <v>0</v>
      </c>
      <c r="DM24" s="4931">
        <f t="shared" si="40"/>
        <v>0</v>
      </c>
      <c r="DN24" s="4931">
        <f t="shared" si="41"/>
        <v>0</v>
      </c>
      <c r="DO24" s="4931">
        <f t="shared" si="42"/>
        <v>0</v>
      </c>
      <c r="DP24" s="4931">
        <f t="shared" si="43"/>
        <v>0</v>
      </c>
      <c r="DQ24" s="4931">
        <f t="shared" si="44"/>
        <v>0</v>
      </c>
      <c r="DR24" s="4931">
        <f t="shared" si="45"/>
        <v>0</v>
      </c>
      <c r="DS24" s="4931">
        <f t="shared" si="46"/>
        <v>0</v>
      </c>
      <c r="DT24" s="4931">
        <f t="shared" si="47"/>
        <v>0</v>
      </c>
      <c r="DU24" s="4931">
        <f t="shared" si="48"/>
        <v>0</v>
      </c>
      <c r="DV24" s="4931">
        <f t="shared" si="49"/>
        <v>0</v>
      </c>
      <c r="DW24" s="4931">
        <f t="shared" si="50"/>
        <v>0</v>
      </c>
      <c r="DX24" s="4931">
        <f t="shared" si="51"/>
        <v>0</v>
      </c>
      <c r="DY24" s="4931">
        <f t="shared" si="52"/>
        <v>0</v>
      </c>
      <c r="DZ24" s="4931">
        <f t="shared" si="53"/>
        <v>0</v>
      </c>
    </row>
    <row r="25" spans="1:130" ht="16.149999999999999" customHeight="1" x14ac:dyDescent="0.35">
      <c r="A25" s="509" t="s">
        <v>2610</v>
      </c>
      <c r="B25" s="475">
        <f>+P25+R25+T25+V25+X25+Z25+AB25+AD25+AF25+AH25+AJ25+AL25+AN25+AP25</f>
        <v>0</v>
      </c>
      <c r="C25" s="439">
        <f>+Q25+S25+U25+W25+Y25+AA25+AC25+AE25+AG25+AI25+AK25+AM25+AO25+AQ25</f>
        <v>0</v>
      </c>
      <c r="D25" s="3109"/>
      <c r="E25" s="1305"/>
      <c r="F25" s="38"/>
      <c r="G25" s="1305"/>
      <c r="H25" s="38"/>
      <c r="I25" s="1305"/>
      <c r="J25" s="38"/>
      <c r="K25" s="1305"/>
      <c r="L25" s="38"/>
      <c r="M25" s="39"/>
      <c r="N25" s="3109"/>
      <c r="O25" s="1305"/>
      <c r="P25" s="35"/>
      <c r="Q25" s="118"/>
      <c r="R25" s="35"/>
      <c r="S25" s="118"/>
      <c r="T25" s="35"/>
      <c r="U25" s="118"/>
      <c r="V25" s="35"/>
      <c r="W25" s="118"/>
      <c r="X25" s="35"/>
      <c r="Y25" s="118"/>
      <c r="Z25" s="35"/>
      <c r="AA25" s="118"/>
      <c r="AB25" s="35"/>
      <c r="AC25" s="118"/>
      <c r="AD25" s="35"/>
      <c r="AE25" s="118"/>
      <c r="AF25" s="35"/>
      <c r="AG25" s="118"/>
      <c r="AH25" s="35"/>
      <c r="AI25" s="118"/>
      <c r="AJ25" s="35"/>
      <c r="AK25" s="118"/>
      <c r="AL25" s="35"/>
      <c r="AM25" s="118"/>
      <c r="AN25" s="35"/>
      <c r="AO25" s="118"/>
      <c r="AP25" s="35"/>
      <c r="AQ25" s="1306"/>
      <c r="AR25" s="117"/>
      <c r="AS25" s="1306"/>
      <c r="AT25" s="117"/>
      <c r="AU25" s="118"/>
      <c r="AV25" s="35"/>
      <c r="AW25" s="37"/>
      <c r="AX25" s="1234" t="str">
        <f t="shared" si="7"/>
        <v/>
      </c>
      <c r="AY25" s="1234"/>
      <c r="AZ25" s="1234"/>
      <c r="BA25" s="1234"/>
      <c r="BB25" s="1234"/>
      <c r="BC25" s="1234"/>
      <c r="BD25" s="1234"/>
      <c r="BE25" s="1234"/>
      <c r="BF25" s="1234"/>
      <c r="BG25" s="1234"/>
      <c r="BH25" s="1234"/>
      <c r="BI25" s="562"/>
      <c r="BJ25" s="562"/>
      <c r="BK25" s="562"/>
      <c r="BL25" s="562"/>
      <c r="BU25" s="562"/>
      <c r="BW25" s="3886"/>
      <c r="CA25" s="1235" t="str">
        <f t="shared" si="8"/>
        <v/>
      </c>
      <c r="CB25" s="1235" t="str">
        <f t="shared" si="9"/>
        <v/>
      </c>
      <c r="CC25" s="1235" t="str">
        <f t="shared" si="10"/>
        <v/>
      </c>
      <c r="CD25" s="1235" t="str">
        <f t="shared" si="11"/>
        <v/>
      </c>
      <c r="CE25" s="1235" t="str">
        <f t="shared" si="12"/>
        <v/>
      </c>
      <c r="CF25" s="1235" t="str">
        <f t="shared" si="13"/>
        <v/>
      </c>
      <c r="CG25" s="1235" t="str">
        <f t="shared" si="14"/>
        <v/>
      </c>
      <c r="CH25" s="1235" t="str">
        <f t="shared" si="15"/>
        <v/>
      </c>
      <c r="CI25" s="1235" t="str">
        <f t="shared" si="16"/>
        <v/>
      </c>
      <c r="CJ25" s="1235" t="str">
        <f t="shared" si="17"/>
        <v/>
      </c>
      <c r="CK25" s="1235" t="str">
        <f t="shared" si="18"/>
        <v/>
      </c>
      <c r="CL25" s="1235" t="str">
        <f t="shared" si="19"/>
        <v/>
      </c>
      <c r="CM25" s="1235" t="str">
        <f t="shared" si="20"/>
        <v/>
      </c>
      <c r="CN25" s="1235" t="str">
        <f t="shared" si="21"/>
        <v/>
      </c>
      <c r="CO25" s="1235" t="str">
        <f t="shared" si="22"/>
        <v/>
      </c>
      <c r="CP25" s="1235" t="str">
        <f t="shared" si="23"/>
        <v/>
      </c>
      <c r="CQ25" s="1235" t="str">
        <f t="shared" si="24"/>
        <v/>
      </c>
      <c r="CR25" s="1235" t="str">
        <f t="shared" si="25"/>
        <v/>
      </c>
      <c r="CS25" s="1235" t="str">
        <f t="shared" si="26"/>
        <v/>
      </c>
      <c r="CT25" s="1235" t="str">
        <f t="shared" si="27"/>
        <v/>
      </c>
      <c r="CU25" s="1235" t="str">
        <f t="shared" si="28"/>
        <v/>
      </c>
      <c r="CV25" s="1235" t="str">
        <f t="shared" si="29"/>
        <v/>
      </c>
      <c r="CW25" s="1235" t="str">
        <f t="shared" si="30"/>
        <v/>
      </c>
      <c r="CX25" s="1235" t="str">
        <f t="shared" si="31"/>
        <v/>
      </c>
      <c r="CY25" s="1235" t="str">
        <f t="shared" si="32"/>
        <v/>
      </c>
      <c r="CZ25" s="1235" t="str">
        <f t="shared" si="1"/>
        <v/>
      </c>
      <c r="DA25" s="4931">
        <f t="shared" si="2"/>
        <v>0</v>
      </c>
      <c r="DB25" s="4931">
        <f t="shared" si="3"/>
        <v>0</v>
      </c>
      <c r="DC25" s="4931">
        <f t="shared" si="4"/>
        <v>0</v>
      </c>
      <c r="DD25" s="4931">
        <f t="shared" si="5"/>
        <v>0</v>
      </c>
      <c r="DE25" s="4931">
        <f t="shared" si="6"/>
        <v>0</v>
      </c>
      <c r="DF25" s="4931">
        <f t="shared" si="33"/>
        <v>0</v>
      </c>
      <c r="DG25" s="4931">
        <f t="shared" si="34"/>
        <v>0</v>
      </c>
      <c r="DH25" s="4931">
        <f t="shared" si="35"/>
        <v>0</v>
      </c>
      <c r="DI25" s="4931">
        <f t="shared" si="36"/>
        <v>0</v>
      </c>
      <c r="DJ25" s="4931">
        <f t="shared" si="37"/>
        <v>0</v>
      </c>
      <c r="DK25" s="4931">
        <f t="shared" si="38"/>
        <v>0</v>
      </c>
      <c r="DL25" s="4931">
        <f t="shared" si="39"/>
        <v>0</v>
      </c>
      <c r="DM25" s="4931">
        <f t="shared" si="40"/>
        <v>0</v>
      </c>
      <c r="DN25" s="4931">
        <f t="shared" si="41"/>
        <v>0</v>
      </c>
      <c r="DO25" s="4931">
        <f t="shared" si="42"/>
        <v>0</v>
      </c>
      <c r="DP25" s="4931">
        <f t="shared" si="43"/>
        <v>0</v>
      </c>
      <c r="DQ25" s="4931">
        <f t="shared" si="44"/>
        <v>0</v>
      </c>
      <c r="DR25" s="4931">
        <f t="shared" si="45"/>
        <v>0</v>
      </c>
      <c r="DS25" s="4931">
        <f t="shared" si="46"/>
        <v>0</v>
      </c>
      <c r="DT25" s="4931">
        <f t="shared" si="47"/>
        <v>0</v>
      </c>
      <c r="DU25" s="4931">
        <f t="shared" si="48"/>
        <v>0</v>
      </c>
      <c r="DV25" s="4931">
        <f t="shared" si="49"/>
        <v>0</v>
      </c>
      <c r="DW25" s="4931">
        <f t="shared" si="50"/>
        <v>0</v>
      </c>
      <c r="DX25" s="4931">
        <f t="shared" si="51"/>
        <v>0</v>
      </c>
      <c r="DY25" s="4931">
        <f t="shared" si="52"/>
        <v>0</v>
      </c>
      <c r="DZ25" s="4931">
        <f t="shared" si="53"/>
        <v>0</v>
      </c>
    </row>
    <row r="26" spans="1:130" ht="16.149999999999999" customHeight="1" x14ac:dyDescent="0.35">
      <c r="A26" s="509" t="s">
        <v>2611</v>
      </c>
      <c r="B26" s="475">
        <f>+P26+R26+T26+V26+X26+Z26+AB26+AD26+AF26+AH26</f>
        <v>0</v>
      </c>
      <c r="C26" s="439">
        <f>+Q26+S26+U26+W26+Y26+AA26+AC26+AE26+AG26+AI26</f>
        <v>0</v>
      </c>
      <c r="D26" s="3109"/>
      <c r="E26" s="1305"/>
      <c r="F26" s="38"/>
      <c r="G26" s="1305"/>
      <c r="H26" s="38"/>
      <c r="I26" s="1305"/>
      <c r="J26" s="38"/>
      <c r="K26" s="1305"/>
      <c r="L26" s="38"/>
      <c r="M26" s="39"/>
      <c r="N26" s="3109"/>
      <c r="O26" s="1305"/>
      <c r="P26" s="35"/>
      <c r="Q26" s="118"/>
      <c r="R26" s="35"/>
      <c r="S26" s="118"/>
      <c r="T26" s="35"/>
      <c r="U26" s="118"/>
      <c r="V26" s="35"/>
      <c r="W26" s="118"/>
      <c r="X26" s="35"/>
      <c r="Y26" s="118"/>
      <c r="Z26" s="35"/>
      <c r="AA26" s="118"/>
      <c r="AB26" s="35"/>
      <c r="AC26" s="118"/>
      <c r="AD26" s="35"/>
      <c r="AE26" s="118"/>
      <c r="AF26" s="35"/>
      <c r="AG26" s="118"/>
      <c r="AH26" s="35"/>
      <c r="AI26" s="118"/>
      <c r="AJ26" s="38"/>
      <c r="AK26" s="1305"/>
      <c r="AL26" s="38"/>
      <c r="AM26" s="1305"/>
      <c r="AN26" s="38"/>
      <c r="AO26" s="1305"/>
      <c r="AP26" s="38"/>
      <c r="AQ26" s="1386"/>
      <c r="AR26" s="117"/>
      <c r="AS26" s="1306"/>
      <c r="AT26" s="117"/>
      <c r="AU26" s="118"/>
      <c r="AV26" s="35"/>
      <c r="AW26" s="37"/>
      <c r="AX26" s="1234" t="str">
        <f t="shared" si="7"/>
        <v/>
      </c>
      <c r="AY26" s="1234"/>
      <c r="AZ26" s="1234"/>
      <c r="BA26" s="1234"/>
      <c r="BB26" s="1234"/>
      <c r="BC26" s="1234"/>
      <c r="BD26" s="1234"/>
      <c r="BE26" s="1234"/>
      <c r="BF26" s="1234"/>
      <c r="BG26" s="1234"/>
      <c r="BH26" s="1234"/>
      <c r="BI26" s="562"/>
      <c r="BJ26" s="562"/>
      <c r="BK26" s="562"/>
      <c r="BL26" s="562"/>
      <c r="BU26" s="562"/>
      <c r="BW26" s="3886"/>
      <c r="CA26" s="1235" t="str">
        <f t="shared" si="8"/>
        <v/>
      </c>
      <c r="CB26" s="1235" t="str">
        <f t="shared" si="9"/>
        <v/>
      </c>
      <c r="CC26" s="1235" t="str">
        <f t="shared" si="10"/>
        <v/>
      </c>
      <c r="CD26" s="1235" t="str">
        <f t="shared" si="11"/>
        <v/>
      </c>
      <c r="CE26" s="1235" t="str">
        <f t="shared" si="12"/>
        <v/>
      </c>
      <c r="CF26" s="1235" t="str">
        <f t="shared" si="13"/>
        <v/>
      </c>
      <c r="CG26" s="1235" t="str">
        <f t="shared" si="14"/>
        <v/>
      </c>
      <c r="CH26" s="1235" t="str">
        <f t="shared" si="15"/>
        <v/>
      </c>
      <c r="CI26" s="1235" t="str">
        <f t="shared" si="16"/>
        <v/>
      </c>
      <c r="CJ26" s="1235" t="str">
        <f t="shared" si="17"/>
        <v/>
      </c>
      <c r="CK26" s="1235" t="str">
        <f t="shared" si="18"/>
        <v/>
      </c>
      <c r="CL26" s="1235" t="str">
        <f t="shared" si="19"/>
        <v/>
      </c>
      <c r="CM26" s="1235" t="str">
        <f t="shared" si="20"/>
        <v/>
      </c>
      <c r="CN26" s="1235" t="str">
        <f t="shared" si="21"/>
        <v/>
      </c>
      <c r="CO26" s="1235" t="str">
        <f t="shared" si="22"/>
        <v/>
      </c>
      <c r="CP26" s="1235" t="str">
        <f t="shared" si="23"/>
        <v/>
      </c>
      <c r="CQ26" s="1235" t="str">
        <f t="shared" si="24"/>
        <v/>
      </c>
      <c r="CR26" s="1235" t="str">
        <f t="shared" si="25"/>
        <v/>
      </c>
      <c r="CS26" s="1235" t="str">
        <f t="shared" si="26"/>
        <v/>
      </c>
      <c r="CT26" s="1235" t="str">
        <f t="shared" si="27"/>
        <v/>
      </c>
      <c r="CU26" s="1235" t="str">
        <f t="shared" si="28"/>
        <v/>
      </c>
      <c r="CV26" s="1235" t="str">
        <f t="shared" si="29"/>
        <v/>
      </c>
      <c r="CW26" s="1235" t="str">
        <f t="shared" si="30"/>
        <v/>
      </c>
      <c r="CX26" s="1235" t="str">
        <f t="shared" si="31"/>
        <v/>
      </c>
      <c r="CY26" s="1235" t="str">
        <f t="shared" si="32"/>
        <v/>
      </c>
      <c r="CZ26" s="1235" t="str">
        <f t="shared" si="1"/>
        <v/>
      </c>
      <c r="DA26" s="4931">
        <f t="shared" si="2"/>
        <v>0</v>
      </c>
      <c r="DB26" s="4931">
        <f t="shared" si="3"/>
        <v>0</v>
      </c>
      <c r="DC26" s="4931">
        <f t="shared" si="4"/>
        <v>0</v>
      </c>
      <c r="DD26" s="4931">
        <f t="shared" si="5"/>
        <v>0</v>
      </c>
      <c r="DE26" s="4931">
        <f t="shared" si="6"/>
        <v>0</v>
      </c>
      <c r="DF26" s="4931">
        <f t="shared" si="33"/>
        <v>0</v>
      </c>
      <c r="DG26" s="4931">
        <f t="shared" si="34"/>
        <v>0</v>
      </c>
      <c r="DH26" s="4931">
        <f t="shared" si="35"/>
        <v>0</v>
      </c>
      <c r="DI26" s="4931">
        <f t="shared" si="36"/>
        <v>0</v>
      </c>
      <c r="DJ26" s="4931">
        <f t="shared" si="37"/>
        <v>0</v>
      </c>
      <c r="DK26" s="4931">
        <f t="shared" si="38"/>
        <v>0</v>
      </c>
      <c r="DL26" s="4931">
        <f t="shared" si="39"/>
        <v>0</v>
      </c>
      <c r="DM26" s="4931">
        <f t="shared" si="40"/>
        <v>0</v>
      </c>
      <c r="DN26" s="4931">
        <f t="shared" si="41"/>
        <v>0</v>
      </c>
      <c r="DO26" s="4931">
        <f t="shared" si="42"/>
        <v>0</v>
      </c>
      <c r="DP26" s="4931">
        <f t="shared" si="43"/>
        <v>0</v>
      </c>
      <c r="DQ26" s="4931">
        <f t="shared" si="44"/>
        <v>0</v>
      </c>
      <c r="DR26" s="4931">
        <f t="shared" si="45"/>
        <v>0</v>
      </c>
      <c r="DS26" s="4931">
        <f t="shared" si="46"/>
        <v>0</v>
      </c>
      <c r="DT26" s="4931">
        <f t="shared" si="47"/>
        <v>0</v>
      </c>
      <c r="DU26" s="4931">
        <f t="shared" si="48"/>
        <v>0</v>
      </c>
      <c r="DV26" s="4931">
        <f t="shared" si="49"/>
        <v>0</v>
      </c>
      <c r="DW26" s="4931">
        <f t="shared" si="50"/>
        <v>0</v>
      </c>
      <c r="DX26" s="4931">
        <f t="shared" si="51"/>
        <v>0</v>
      </c>
      <c r="DY26" s="4931">
        <f t="shared" si="52"/>
        <v>0</v>
      </c>
      <c r="DZ26" s="4931">
        <f t="shared" si="53"/>
        <v>0</v>
      </c>
    </row>
    <row r="27" spans="1:130" ht="16.149999999999999" customHeight="1" x14ac:dyDescent="0.35">
      <c r="A27" s="509" t="s">
        <v>2612</v>
      </c>
      <c r="B27" s="475">
        <f t="shared" ref="B27:C29" si="54">+D27+F27+H27+J27+L27+N27+P27+R27+T27+V27+X27+Z27+AB27+AD27+AF27+AH27+AJ27+AL27+AN27+AP27</f>
        <v>0</v>
      </c>
      <c r="C27" s="439">
        <f t="shared" si="54"/>
        <v>0</v>
      </c>
      <c r="D27" s="117"/>
      <c r="E27" s="118"/>
      <c r="F27" s="35"/>
      <c r="G27" s="118"/>
      <c r="H27" s="35"/>
      <c r="I27" s="37"/>
      <c r="J27" s="117"/>
      <c r="K27" s="117"/>
      <c r="L27" s="35"/>
      <c r="M27" s="37"/>
      <c r="N27" s="117"/>
      <c r="O27" s="118"/>
      <c r="P27" s="35"/>
      <c r="Q27" s="118"/>
      <c r="R27" s="35"/>
      <c r="S27" s="118"/>
      <c r="T27" s="35"/>
      <c r="U27" s="118"/>
      <c r="V27" s="35"/>
      <c r="W27" s="118"/>
      <c r="X27" s="35"/>
      <c r="Y27" s="118"/>
      <c r="Z27" s="35"/>
      <c r="AA27" s="118"/>
      <c r="AB27" s="35"/>
      <c r="AC27" s="118"/>
      <c r="AD27" s="35"/>
      <c r="AE27" s="118"/>
      <c r="AF27" s="35"/>
      <c r="AG27" s="118"/>
      <c r="AH27" s="35"/>
      <c r="AI27" s="118"/>
      <c r="AJ27" s="35"/>
      <c r="AK27" s="118"/>
      <c r="AL27" s="35"/>
      <c r="AM27" s="118"/>
      <c r="AN27" s="35"/>
      <c r="AO27" s="118"/>
      <c r="AP27" s="35"/>
      <c r="AQ27" s="1306"/>
      <c r="AR27" s="117"/>
      <c r="AS27" s="1306"/>
      <c r="AT27" s="117"/>
      <c r="AU27" s="118"/>
      <c r="AV27" s="35"/>
      <c r="AW27" s="37"/>
      <c r="AX27" s="1234" t="str">
        <f t="shared" si="7"/>
        <v/>
      </c>
      <c r="AY27" s="1234"/>
      <c r="AZ27" s="1234"/>
      <c r="BA27" s="1234"/>
      <c r="BB27" s="1234"/>
      <c r="BC27" s="1234"/>
      <c r="BD27" s="1234"/>
      <c r="BE27" s="1234"/>
      <c r="BF27" s="1234"/>
      <c r="BG27" s="1234"/>
      <c r="BH27" s="1234"/>
      <c r="BI27" s="562"/>
      <c r="BJ27" s="562"/>
      <c r="BK27" s="562"/>
      <c r="BL27" s="562"/>
      <c r="BU27" s="562"/>
      <c r="BW27" s="3886"/>
      <c r="CA27" s="1235" t="str">
        <f t="shared" si="8"/>
        <v/>
      </c>
      <c r="CB27" s="1235" t="str">
        <f t="shared" si="9"/>
        <v/>
      </c>
      <c r="CC27" s="1235" t="str">
        <f t="shared" si="10"/>
        <v/>
      </c>
      <c r="CD27" s="1235" t="str">
        <f t="shared" si="11"/>
        <v/>
      </c>
      <c r="CE27" s="1235" t="str">
        <f t="shared" si="12"/>
        <v/>
      </c>
      <c r="CF27" s="1235" t="str">
        <f t="shared" si="13"/>
        <v/>
      </c>
      <c r="CG27" s="1235" t="str">
        <f t="shared" si="14"/>
        <v/>
      </c>
      <c r="CH27" s="1235" t="str">
        <f t="shared" si="15"/>
        <v/>
      </c>
      <c r="CI27" s="1235" t="str">
        <f t="shared" si="16"/>
        <v/>
      </c>
      <c r="CJ27" s="1235" t="str">
        <f t="shared" si="17"/>
        <v/>
      </c>
      <c r="CK27" s="1235" t="str">
        <f t="shared" si="18"/>
        <v/>
      </c>
      <c r="CL27" s="1235" t="str">
        <f t="shared" si="19"/>
        <v/>
      </c>
      <c r="CM27" s="1235" t="str">
        <f t="shared" si="20"/>
        <v/>
      </c>
      <c r="CN27" s="1235" t="str">
        <f t="shared" si="21"/>
        <v/>
      </c>
      <c r="CO27" s="1235" t="str">
        <f t="shared" si="22"/>
        <v/>
      </c>
      <c r="CP27" s="1235" t="str">
        <f t="shared" si="23"/>
        <v/>
      </c>
      <c r="CQ27" s="1235" t="str">
        <f t="shared" si="24"/>
        <v/>
      </c>
      <c r="CR27" s="1235" t="str">
        <f t="shared" si="25"/>
        <v/>
      </c>
      <c r="CS27" s="1235" t="str">
        <f t="shared" si="26"/>
        <v/>
      </c>
      <c r="CT27" s="1235" t="str">
        <f t="shared" si="27"/>
        <v/>
      </c>
      <c r="CU27" s="1235" t="str">
        <f t="shared" si="28"/>
        <v/>
      </c>
      <c r="CV27" s="1235" t="str">
        <f t="shared" si="29"/>
        <v/>
      </c>
      <c r="CW27" s="1235" t="str">
        <f t="shared" si="30"/>
        <v/>
      </c>
      <c r="CX27" s="1235" t="str">
        <f t="shared" si="31"/>
        <v/>
      </c>
      <c r="CY27" s="1235" t="str">
        <f t="shared" si="32"/>
        <v/>
      </c>
      <c r="CZ27" s="1235" t="str">
        <f t="shared" si="1"/>
        <v/>
      </c>
      <c r="DA27" s="4931">
        <f t="shared" si="2"/>
        <v>0</v>
      </c>
      <c r="DB27" s="4931">
        <f t="shared" si="3"/>
        <v>0</v>
      </c>
      <c r="DC27" s="4931">
        <f t="shared" si="4"/>
        <v>0</v>
      </c>
      <c r="DD27" s="4931">
        <f t="shared" si="5"/>
        <v>0</v>
      </c>
      <c r="DE27" s="4931">
        <f t="shared" si="6"/>
        <v>0</v>
      </c>
      <c r="DF27" s="4931">
        <f t="shared" si="33"/>
        <v>0</v>
      </c>
      <c r="DG27" s="4931">
        <f t="shared" si="34"/>
        <v>0</v>
      </c>
      <c r="DH27" s="4931">
        <f t="shared" si="35"/>
        <v>0</v>
      </c>
      <c r="DI27" s="4931">
        <f t="shared" si="36"/>
        <v>0</v>
      </c>
      <c r="DJ27" s="4931">
        <f t="shared" si="37"/>
        <v>0</v>
      </c>
      <c r="DK27" s="4931">
        <f t="shared" si="38"/>
        <v>0</v>
      </c>
      <c r="DL27" s="4931">
        <f t="shared" si="39"/>
        <v>0</v>
      </c>
      <c r="DM27" s="4931">
        <f t="shared" si="40"/>
        <v>0</v>
      </c>
      <c r="DN27" s="4931">
        <f t="shared" si="41"/>
        <v>0</v>
      </c>
      <c r="DO27" s="4931">
        <f t="shared" si="42"/>
        <v>0</v>
      </c>
      <c r="DP27" s="4931">
        <f t="shared" si="43"/>
        <v>0</v>
      </c>
      <c r="DQ27" s="4931">
        <f t="shared" si="44"/>
        <v>0</v>
      </c>
      <c r="DR27" s="4931">
        <f t="shared" si="45"/>
        <v>0</v>
      </c>
      <c r="DS27" s="4931">
        <f t="shared" si="46"/>
        <v>0</v>
      </c>
      <c r="DT27" s="4931">
        <f t="shared" si="47"/>
        <v>0</v>
      </c>
      <c r="DU27" s="4931">
        <f t="shared" si="48"/>
        <v>0</v>
      </c>
      <c r="DV27" s="4931">
        <f t="shared" si="49"/>
        <v>0</v>
      </c>
      <c r="DW27" s="4931">
        <f t="shared" si="50"/>
        <v>0</v>
      </c>
      <c r="DX27" s="4931">
        <f t="shared" si="51"/>
        <v>0</v>
      </c>
      <c r="DY27" s="4931">
        <f t="shared" si="52"/>
        <v>0</v>
      </c>
      <c r="DZ27" s="4931">
        <f t="shared" si="53"/>
        <v>0</v>
      </c>
    </row>
    <row r="28" spans="1:130" ht="16.149999999999999" customHeight="1" x14ac:dyDescent="0.35">
      <c r="A28" s="509" t="s">
        <v>2613</v>
      </c>
      <c r="B28" s="475">
        <f t="shared" si="54"/>
        <v>0</v>
      </c>
      <c r="C28" s="439">
        <f t="shared" si="54"/>
        <v>0</v>
      </c>
      <c r="D28" s="117"/>
      <c r="E28" s="118"/>
      <c r="F28" s="35"/>
      <c r="G28" s="118"/>
      <c r="H28" s="35"/>
      <c r="I28" s="37"/>
      <c r="J28" s="117"/>
      <c r="K28" s="117"/>
      <c r="L28" s="35"/>
      <c r="M28" s="37"/>
      <c r="N28" s="117"/>
      <c r="O28" s="118"/>
      <c r="P28" s="35"/>
      <c r="Q28" s="118"/>
      <c r="R28" s="35"/>
      <c r="S28" s="118"/>
      <c r="T28" s="35"/>
      <c r="U28" s="118"/>
      <c r="V28" s="35"/>
      <c r="W28" s="118"/>
      <c r="X28" s="35"/>
      <c r="Y28" s="118"/>
      <c r="Z28" s="35"/>
      <c r="AA28" s="118"/>
      <c r="AB28" s="35"/>
      <c r="AC28" s="118"/>
      <c r="AD28" s="35"/>
      <c r="AE28" s="118"/>
      <c r="AF28" s="35"/>
      <c r="AG28" s="118"/>
      <c r="AH28" s="35"/>
      <c r="AI28" s="118"/>
      <c r="AJ28" s="35"/>
      <c r="AK28" s="118"/>
      <c r="AL28" s="35"/>
      <c r="AM28" s="118"/>
      <c r="AN28" s="35"/>
      <c r="AO28" s="118"/>
      <c r="AP28" s="35"/>
      <c r="AQ28" s="1306"/>
      <c r="AR28" s="117"/>
      <c r="AS28" s="1306"/>
      <c r="AT28" s="117"/>
      <c r="AU28" s="118"/>
      <c r="AV28" s="35"/>
      <c r="AW28" s="37"/>
      <c r="AX28" s="1234" t="str">
        <f t="shared" si="7"/>
        <v/>
      </c>
      <c r="AY28" s="1234"/>
      <c r="AZ28" s="1234"/>
      <c r="BA28" s="1234"/>
      <c r="BB28" s="1234"/>
      <c r="BC28" s="1234"/>
      <c r="BD28" s="1234"/>
      <c r="BE28" s="1234"/>
      <c r="BF28" s="1234"/>
      <c r="BG28" s="1234"/>
      <c r="BH28" s="1234"/>
      <c r="BI28" s="562"/>
      <c r="BJ28" s="562"/>
      <c r="BK28" s="562"/>
      <c r="BL28" s="562"/>
      <c r="BU28" s="562"/>
      <c r="BW28" s="3886"/>
      <c r="CA28" s="1235" t="str">
        <f t="shared" si="8"/>
        <v/>
      </c>
      <c r="CB28" s="1235" t="str">
        <f t="shared" si="9"/>
        <v/>
      </c>
      <c r="CC28" s="1235" t="str">
        <f t="shared" si="10"/>
        <v/>
      </c>
      <c r="CD28" s="1235" t="str">
        <f t="shared" si="11"/>
        <v/>
      </c>
      <c r="CE28" s="1235" t="str">
        <f t="shared" si="12"/>
        <v/>
      </c>
      <c r="CF28" s="1235" t="str">
        <f t="shared" si="13"/>
        <v/>
      </c>
      <c r="CG28" s="1235" t="str">
        <f t="shared" si="14"/>
        <v/>
      </c>
      <c r="CH28" s="1235" t="str">
        <f t="shared" si="15"/>
        <v/>
      </c>
      <c r="CI28" s="1235" t="str">
        <f t="shared" si="16"/>
        <v/>
      </c>
      <c r="CJ28" s="1235" t="str">
        <f t="shared" si="17"/>
        <v/>
      </c>
      <c r="CK28" s="1235" t="str">
        <f t="shared" si="18"/>
        <v/>
      </c>
      <c r="CL28" s="1235" t="str">
        <f t="shared" si="19"/>
        <v/>
      </c>
      <c r="CM28" s="1235" t="str">
        <f t="shared" si="20"/>
        <v/>
      </c>
      <c r="CN28" s="1235" t="str">
        <f t="shared" si="21"/>
        <v/>
      </c>
      <c r="CO28" s="1235" t="str">
        <f t="shared" si="22"/>
        <v/>
      </c>
      <c r="CP28" s="1235" t="str">
        <f t="shared" si="23"/>
        <v/>
      </c>
      <c r="CQ28" s="1235" t="str">
        <f t="shared" si="24"/>
        <v/>
      </c>
      <c r="CR28" s="1235" t="str">
        <f t="shared" si="25"/>
        <v/>
      </c>
      <c r="CS28" s="1235" t="str">
        <f t="shared" si="26"/>
        <v/>
      </c>
      <c r="CT28" s="1235" t="str">
        <f t="shared" si="27"/>
        <v/>
      </c>
      <c r="CU28" s="1235" t="str">
        <f t="shared" si="28"/>
        <v/>
      </c>
      <c r="CV28" s="1235" t="str">
        <f t="shared" si="29"/>
        <v/>
      </c>
      <c r="CW28" s="1235" t="str">
        <f t="shared" si="30"/>
        <v/>
      </c>
      <c r="CX28" s="1235" t="str">
        <f t="shared" si="31"/>
        <v/>
      </c>
      <c r="CY28" s="1235" t="str">
        <f t="shared" si="32"/>
        <v/>
      </c>
      <c r="CZ28" s="1235" t="str">
        <f t="shared" si="1"/>
        <v/>
      </c>
      <c r="DA28" s="4931">
        <f t="shared" si="2"/>
        <v>0</v>
      </c>
      <c r="DB28" s="4931">
        <f t="shared" si="3"/>
        <v>0</v>
      </c>
      <c r="DC28" s="4931">
        <f t="shared" si="4"/>
        <v>0</v>
      </c>
      <c r="DD28" s="4931">
        <f t="shared" si="5"/>
        <v>0</v>
      </c>
      <c r="DE28" s="4931">
        <f t="shared" si="6"/>
        <v>0</v>
      </c>
      <c r="DF28" s="4931">
        <f t="shared" si="33"/>
        <v>0</v>
      </c>
      <c r="DG28" s="4931">
        <f t="shared" si="34"/>
        <v>0</v>
      </c>
      <c r="DH28" s="4931">
        <f t="shared" si="35"/>
        <v>0</v>
      </c>
      <c r="DI28" s="4931">
        <f t="shared" si="36"/>
        <v>0</v>
      </c>
      <c r="DJ28" s="4931">
        <f t="shared" si="37"/>
        <v>0</v>
      </c>
      <c r="DK28" s="4931">
        <f t="shared" si="38"/>
        <v>0</v>
      </c>
      <c r="DL28" s="4931">
        <f t="shared" si="39"/>
        <v>0</v>
      </c>
      <c r="DM28" s="4931">
        <f t="shared" si="40"/>
        <v>0</v>
      </c>
      <c r="DN28" s="4931">
        <f t="shared" si="41"/>
        <v>0</v>
      </c>
      <c r="DO28" s="4931">
        <f t="shared" si="42"/>
        <v>0</v>
      </c>
      <c r="DP28" s="4931">
        <f t="shared" si="43"/>
        <v>0</v>
      </c>
      <c r="DQ28" s="4931">
        <f t="shared" si="44"/>
        <v>0</v>
      </c>
      <c r="DR28" s="4931">
        <f t="shared" si="45"/>
        <v>0</v>
      </c>
      <c r="DS28" s="4931">
        <f t="shared" si="46"/>
        <v>0</v>
      </c>
      <c r="DT28" s="4931">
        <f t="shared" si="47"/>
        <v>0</v>
      </c>
      <c r="DU28" s="4931">
        <f t="shared" si="48"/>
        <v>0</v>
      </c>
      <c r="DV28" s="4931">
        <f t="shared" si="49"/>
        <v>0</v>
      </c>
      <c r="DW28" s="4931">
        <f t="shared" si="50"/>
        <v>0</v>
      </c>
      <c r="DX28" s="4931">
        <f t="shared" si="51"/>
        <v>0</v>
      </c>
      <c r="DY28" s="4931">
        <f t="shared" si="52"/>
        <v>0</v>
      </c>
      <c r="DZ28" s="4931">
        <f t="shared" si="53"/>
        <v>0</v>
      </c>
    </row>
    <row r="29" spans="1:130" ht="16.149999999999999" customHeight="1" x14ac:dyDescent="0.35">
      <c r="A29" s="4932" t="s">
        <v>2614</v>
      </c>
      <c r="B29" s="2583">
        <f t="shared" si="54"/>
        <v>0</v>
      </c>
      <c r="C29" s="4933">
        <f t="shared" si="54"/>
        <v>0</v>
      </c>
      <c r="D29" s="1430"/>
      <c r="E29" s="1243"/>
      <c r="F29" s="84"/>
      <c r="G29" s="1243"/>
      <c r="H29" s="84"/>
      <c r="I29" s="83"/>
      <c r="J29" s="1430"/>
      <c r="K29" s="1430"/>
      <c r="L29" s="84"/>
      <c r="M29" s="83"/>
      <c r="N29" s="1430"/>
      <c r="O29" s="1243"/>
      <c r="P29" s="84"/>
      <c r="Q29" s="1243"/>
      <c r="R29" s="84"/>
      <c r="S29" s="1243"/>
      <c r="T29" s="84"/>
      <c r="U29" s="1243"/>
      <c r="V29" s="84"/>
      <c r="W29" s="1243"/>
      <c r="X29" s="84"/>
      <c r="Y29" s="1243"/>
      <c r="Z29" s="84"/>
      <c r="AA29" s="1243"/>
      <c r="AB29" s="84"/>
      <c r="AC29" s="1243"/>
      <c r="AD29" s="84"/>
      <c r="AE29" s="1243"/>
      <c r="AF29" s="84"/>
      <c r="AG29" s="1243"/>
      <c r="AH29" s="84"/>
      <c r="AI29" s="1243"/>
      <c r="AJ29" s="84"/>
      <c r="AK29" s="1243"/>
      <c r="AL29" s="84"/>
      <c r="AM29" s="1243"/>
      <c r="AN29" s="84"/>
      <c r="AO29" s="1243"/>
      <c r="AP29" s="84"/>
      <c r="AQ29" s="1351"/>
      <c r="AR29" s="1430"/>
      <c r="AS29" s="1351"/>
      <c r="AT29" s="1430"/>
      <c r="AU29" s="1243"/>
      <c r="AV29" s="84"/>
      <c r="AW29" s="83"/>
      <c r="AX29" s="1234" t="str">
        <f t="shared" si="7"/>
        <v/>
      </c>
      <c r="AY29" s="1234"/>
      <c r="AZ29" s="1234"/>
      <c r="BA29" s="1234"/>
      <c r="BB29" s="1234"/>
      <c r="BC29" s="1234"/>
      <c r="BD29" s="1234"/>
      <c r="BE29" s="1234"/>
      <c r="BF29" s="1234"/>
      <c r="BG29" s="1234"/>
      <c r="BH29" s="1234"/>
      <c r="BI29" s="562"/>
      <c r="BJ29" s="562"/>
      <c r="BK29" s="562"/>
      <c r="BL29" s="562"/>
      <c r="BU29" s="562"/>
      <c r="BW29" s="3886"/>
      <c r="CA29" s="1235" t="str">
        <f t="shared" si="8"/>
        <v/>
      </c>
      <c r="CB29" s="1235" t="str">
        <f t="shared" si="9"/>
        <v/>
      </c>
      <c r="CC29" s="1235" t="str">
        <f t="shared" si="10"/>
        <v/>
      </c>
      <c r="CD29" s="1235" t="str">
        <f t="shared" si="11"/>
        <v/>
      </c>
      <c r="CE29" s="1235" t="str">
        <f t="shared" si="12"/>
        <v/>
      </c>
      <c r="CF29" s="1235" t="str">
        <f t="shared" si="13"/>
        <v/>
      </c>
      <c r="CG29" s="1235" t="str">
        <f t="shared" si="14"/>
        <v/>
      </c>
      <c r="CH29" s="1235" t="str">
        <f t="shared" si="15"/>
        <v/>
      </c>
      <c r="CI29" s="1235" t="str">
        <f t="shared" si="16"/>
        <v/>
      </c>
      <c r="CJ29" s="1235" t="str">
        <f t="shared" si="17"/>
        <v/>
      </c>
      <c r="CK29" s="1235" t="str">
        <f t="shared" si="18"/>
        <v/>
      </c>
      <c r="CL29" s="1235" t="str">
        <f t="shared" si="19"/>
        <v/>
      </c>
      <c r="CM29" s="1235" t="str">
        <f t="shared" si="20"/>
        <v/>
      </c>
      <c r="CN29" s="1235" t="str">
        <f t="shared" si="21"/>
        <v/>
      </c>
      <c r="CO29" s="1235" t="str">
        <f t="shared" si="22"/>
        <v/>
      </c>
      <c r="CP29" s="1235" t="str">
        <f t="shared" si="23"/>
        <v/>
      </c>
      <c r="CQ29" s="1235" t="str">
        <f t="shared" si="24"/>
        <v/>
      </c>
      <c r="CR29" s="1235" t="str">
        <f t="shared" si="25"/>
        <v/>
      </c>
      <c r="CS29" s="1235" t="str">
        <f t="shared" si="26"/>
        <v/>
      </c>
      <c r="CT29" s="1235" t="str">
        <f t="shared" si="27"/>
        <v/>
      </c>
      <c r="CU29" s="1235" t="str">
        <f t="shared" si="28"/>
        <v/>
      </c>
      <c r="CV29" s="1235" t="str">
        <f t="shared" si="29"/>
        <v/>
      </c>
      <c r="CW29" s="1235" t="str">
        <f t="shared" si="30"/>
        <v/>
      </c>
      <c r="CX29" s="1235" t="str">
        <f t="shared" si="31"/>
        <v/>
      </c>
      <c r="CY29" s="1235" t="str">
        <f t="shared" si="32"/>
        <v/>
      </c>
      <c r="CZ29" s="1235" t="str">
        <f t="shared" si="1"/>
        <v/>
      </c>
      <c r="DA29" s="4931">
        <f t="shared" si="2"/>
        <v>0</v>
      </c>
      <c r="DB29" s="4931">
        <f t="shared" si="3"/>
        <v>0</v>
      </c>
      <c r="DC29" s="4931">
        <f t="shared" si="4"/>
        <v>0</v>
      </c>
      <c r="DD29" s="4931">
        <f t="shared" si="5"/>
        <v>0</v>
      </c>
      <c r="DE29" s="4931">
        <f t="shared" si="6"/>
        <v>0</v>
      </c>
      <c r="DF29" s="4931">
        <f t="shared" si="33"/>
        <v>0</v>
      </c>
      <c r="DG29" s="4931">
        <f t="shared" si="34"/>
        <v>0</v>
      </c>
      <c r="DH29" s="4931">
        <f t="shared" si="35"/>
        <v>0</v>
      </c>
      <c r="DI29" s="4931">
        <f t="shared" si="36"/>
        <v>0</v>
      </c>
      <c r="DJ29" s="4931">
        <f t="shared" si="37"/>
        <v>0</v>
      </c>
      <c r="DK29" s="4931">
        <f t="shared" si="38"/>
        <v>0</v>
      </c>
      <c r="DL29" s="4931">
        <f t="shared" si="39"/>
        <v>0</v>
      </c>
      <c r="DM29" s="4931">
        <f t="shared" si="40"/>
        <v>0</v>
      </c>
      <c r="DN29" s="4931">
        <f t="shared" si="41"/>
        <v>0</v>
      </c>
      <c r="DO29" s="4931">
        <f t="shared" si="42"/>
        <v>0</v>
      </c>
      <c r="DP29" s="4931">
        <f t="shared" si="43"/>
        <v>0</v>
      </c>
      <c r="DQ29" s="4931">
        <f t="shared" si="44"/>
        <v>0</v>
      </c>
      <c r="DR29" s="4931">
        <f t="shared" si="45"/>
        <v>0</v>
      </c>
      <c r="DS29" s="4931">
        <f t="shared" si="46"/>
        <v>0</v>
      </c>
      <c r="DT29" s="4931">
        <f t="shared" si="47"/>
        <v>0</v>
      </c>
      <c r="DU29" s="4931">
        <f t="shared" si="48"/>
        <v>0</v>
      </c>
      <c r="DV29" s="4931">
        <f t="shared" si="49"/>
        <v>0</v>
      </c>
      <c r="DW29" s="4931">
        <f t="shared" si="50"/>
        <v>0</v>
      </c>
      <c r="DX29" s="4931">
        <f t="shared" si="51"/>
        <v>0</v>
      </c>
      <c r="DY29" s="4931">
        <f t="shared" si="52"/>
        <v>0</v>
      </c>
      <c r="DZ29" s="4931">
        <f t="shared" si="53"/>
        <v>0</v>
      </c>
    </row>
    <row r="30" spans="1:130" ht="31.9" customHeight="1" x14ac:dyDescent="0.35">
      <c r="A30" s="4934" t="s">
        <v>2615</v>
      </c>
      <c r="B30" s="4902"/>
      <c r="C30" s="4902"/>
      <c r="D30" s="4902"/>
      <c r="E30" s="4902"/>
      <c r="F30" s="4902"/>
      <c r="G30" s="4902"/>
      <c r="H30" s="140"/>
      <c r="I30" s="140"/>
      <c r="J30" s="216"/>
      <c r="K30" s="216"/>
      <c r="L30" s="216"/>
      <c r="M30" s="216"/>
      <c r="N30" s="216"/>
      <c r="O30" s="216"/>
      <c r="P30" s="216"/>
      <c r="Q30" s="220"/>
      <c r="AX30" s="562"/>
      <c r="AY30" s="562"/>
      <c r="AZ30" s="562"/>
      <c r="BA30" s="562"/>
      <c r="BB30" s="562"/>
      <c r="BC30" s="562"/>
      <c r="BD30" s="562"/>
      <c r="BE30" s="562"/>
      <c r="BF30" s="562"/>
      <c r="BG30" s="562"/>
      <c r="BH30" s="562"/>
      <c r="BI30" s="562"/>
      <c r="BJ30" s="562"/>
      <c r="BK30" s="562"/>
      <c r="BL30" s="562"/>
      <c r="BM30" s="562"/>
      <c r="BT30" s="3894"/>
      <c r="BU30" s="3894"/>
      <c r="BV30" s="3886"/>
      <c r="BW30" s="3886"/>
    </row>
    <row r="31" spans="1:130" ht="31.9" customHeight="1" x14ac:dyDescent="0.35">
      <c r="A31" s="4935" t="s">
        <v>2589</v>
      </c>
      <c r="B31" s="2717" t="s">
        <v>36</v>
      </c>
      <c r="C31" s="4904"/>
      <c r="D31" s="4936" t="s">
        <v>2590</v>
      </c>
      <c r="E31" s="4937"/>
      <c r="F31" s="4937"/>
      <c r="G31" s="4937"/>
      <c r="H31" s="4937"/>
      <c r="I31" s="4937"/>
      <c r="J31" s="4937"/>
      <c r="K31" s="4937"/>
      <c r="L31" s="4937"/>
      <c r="M31" s="4937"/>
      <c r="N31" s="4937"/>
      <c r="O31" s="4937"/>
      <c r="P31" s="4937"/>
      <c r="Q31" s="4937"/>
      <c r="R31" s="4937"/>
      <c r="S31" s="4937"/>
      <c r="T31" s="4937"/>
      <c r="U31" s="4937"/>
      <c r="V31" s="4937"/>
      <c r="W31" s="4937"/>
      <c r="X31" s="4937"/>
      <c r="Y31" s="4937"/>
      <c r="Z31" s="4937"/>
      <c r="AA31" s="4937"/>
      <c r="AB31" s="4937"/>
      <c r="AC31" s="4937"/>
      <c r="AD31" s="4937"/>
      <c r="AE31" s="4937"/>
      <c r="AF31" s="4937"/>
      <c r="AG31" s="4937"/>
      <c r="AH31" s="4937"/>
      <c r="AI31" s="4937"/>
      <c r="AJ31" s="4937"/>
      <c r="AK31" s="4937"/>
      <c r="AL31" s="4937"/>
      <c r="AM31" s="4937"/>
      <c r="AN31" s="4937"/>
      <c r="AO31" s="4937"/>
      <c r="AP31" s="4937"/>
      <c r="AQ31" s="4938"/>
      <c r="AR31" s="4939" t="s">
        <v>2591</v>
      </c>
      <c r="AS31" s="4940"/>
      <c r="AT31" s="4539" t="s">
        <v>462</v>
      </c>
      <c r="AU31" s="4909"/>
      <c r="AV31" s="4941" t="s">
        <v>10</v>
      </c>
      <c r="AW31" s="4911" t="s">
        <v>11</v>
      </c>
      <c r="AX31" s="562"/>
      <c r="AY31" s="562"/>
      <c r="AZ31" s="562"/>
      <c r="BA31" s="562"/>
      <c r="BB31" s="562"/>
      <c r="BC31" s="562"/>
      <c r="BD31" s="562"/>
      <c r="BE31" s="562"/>
      <c r="BF31" s="562"/>
      <c r="BG31" s="562"/>
      <c r="BH31" s="562"/>
      <c r="BI31" s="562"/>
      <c r="BJ31" s="562"/>
      <c r="BK31" s="562"/>
      <c r="BL31" s="562"/>
      <c r="BU31" s="562"/>
      <c r="BV31" s="3886"/>
      <c r="BW31" s="3886"/>
    </row>
    <row r="32" spans="1:130" ht="16.149999999999999" customHeight="1" x14ac:dyDescent="0.35">
      <c r="A32" s="4912"/>
      <c r="B32" s="4913"/>
      <c r="C32" s="2138"/>
      <c r="D32" s="4942" t="s">
        <v>479</v>
      </c>
      <c r="E32" s="4939"/>
      <c r="F32" s="4942" t="s">
        <v>2592</v>
      </c>
      <c r="G32" s="4939"/>
      <c r="H32" s="4942" t="s">
        <v>2593</v>
      </c>
      <c r="I32" s="4943"/>
      <c r="J32" s="4939" t="s">
        <v>2378</v>
      </c>
      <c r="K32" s="4939"/>
      <c r="L32" s="4942" t="s">
        <v>2594</v>
      </c>
      <c r="M32" s="4939"/>
      <c r="N32" s="4942" t="s">
        <v>635</v>
      </c>
      <c r="O32" s="4939"/>
      <c r="P32" s="4942" t="s">
        <v>636</v>
      </c>
      <c r="Q32" s="4939"/>
      <c r="R32" s="4942" t="s">
        <v>637</v>
      </c>
      <c r="S32" s="4939"/>
      <c r="T32" s="4942" t="s">
        <v>815</v>
      </c>
      <c r="U32" s="4943"/>
      <c r="V32" s="4942" t="s">
        <v>816</v>
      </c>
      <c r="W32" s="4943"/>
      <c r="X32" s="4942" t="s">
        <v>817</v>
      </c>
      <c r="Y32" s="4943"/>
      <c r="Z32" s="4942" t="s">
        <v>818</v>
      </c>
      <c r="AA32" s="4943"/>
      <c r="AB32" s="4942" t="s">
        <v>819</v>
      </c>
      <c r="AC32" s="4943"/>
      <c r="AD32" s="4942" t="s">
        <v>820</v>
      </c>
      <c r="AE32" s="4943"/>
      <c r="AF32" s="4942" t="s">
        <v>821</v>
      </c>
      <c r="AG32" s="4943"/>
      <c r="AH32" s="4942" t="s">
        <v>822</v>
      </c>
      <c r="AI32" s="4943"/>
      <c r="AJ32" s="4942" t="s">
        <v>823</v>
      </c>
      <c r="AK32" s="4943"/>
      <c r="AL32" s="4942" t="s">
        <v>824</v>
      </c>
      <c r="AM32" s="4943"/>
      <c r="AN32" s="4942" t="s">
        <v>825</v>
      </c>
      <c r="AO32" s="4943"/>
      <c r="AP32" s="4942" t="s">
        <v>826</v>
      </c>
      <c r="AQ32" s="4940"/>
      <c r="AR32" s="4915" t="s">
        <v>34</v>
      </c>
      <c r="AS32" s="4916" t="s">
        <v>35</v>
      </c>
      <c r="AT32" s="4917"/>
      <c r="AU32" s="3727"/>
      <c r="AV32" s="1923"/>
      <c r="AW32" s="3473"/>
      <c r="AX32" s="562"/>
      <c r="AY32" s="562"/>
      <c r="AZ32" s="562"/>
      <c r="BA32" s="562"/>
      <c r="BB32" s="562"/>
      <c r="BC32" s="562"/>
      <c r="BD32" s="562"/>
      <c r="BE32" s="562"/>
      <c r="BF32" s="562"/>
      <c r="BG32" s="562"/>
      <c r="BH32" s="562"/>
      <c r="BI32" s="562"/>
      <c r="BJ32" s="562"/>
      <c r="BK32" s="562"/>
      <c r="BL32" s="562"/>
      <c r="BU32" s="562"/>
      <c r="BV32" s="3886"/>
      <c r="BW32" s="3886"/>
    </row>
    <row r="33" spans="1:130" ht="16.149999999999999" customHeight="1" x14ac:dyDescent="0.35">
      <c r="A33" s="3439"/>
      <c r="B33" s="4924" t="s">
        <v>2595</v>
      </c>
      <c r="C33" s="4944" t="s">
        <v>2596</v>
      </c>
      <c r="D33" s="4945" t="s">
        <v>2595</v>
      </c>
      <c r="E33" s="4946" t="s">
        <v>2596</v>
      </c>
      <c r="F33" s="4945" t="s">
        <v>2595</v>
      </c>
      <c r="G33" s="4946" t="s">
        <v>2596</v>
      </c>
      <c r="H33" s="4945" t="s">
        <v>2595</v>
      </c>
      <c r="I33" s="4944" t="s">
        <v>2596</v>
      </c>
      <c r="J33" s="4924" t="s">
        <v>2595</v>
      </c>
      <c r="K33" s="4946" t="s">
        <v>2596</v>
      </c>
      <c r="L33" s="4945" t="s">
        <v>2595</v>
      </c>
      <c r="M33" s="4946" t="s">
        <v>2596</v>
      </c>
      <c r="N33" s="4945" t="s">
        <v>2595</v>
      </c>
      <c r="O33" s="4946" t="s">
        <v>2596</v>
      </c>
      <c r="P33" s="4945" t="s">
        <v>2595</v>
      </c>
      <c r="Q33" s="4946" t="s">
        <v>2596</v>
      </c>
      <c r="R33" s="4945" t="s">
        <v>2595</v>
      </c>
      <c r="S33" s="4946" t="s">
        <v>2596</v>
      </c>
      <c r="T33" s="4945" t="s">
        <v>2595</v>
      </c>
      <c r="U33" s="4946" t="s">
        <v>2596</v>
      </c>
      <c r="V33" s="4945" t="s">
        <v>2595</v>
      </c>
      <c r="W33" s="4946" t="s">
        <v>2596</v>
      </c>
      <c r="X33" s="4945" t="s">
        <v>2595</v>
      </c>
      <c r="Y33" s="4946" t="s">
        <v>2596</v>
      </c>
      <c r="Z33" s="4945" t="s">
        <v>2595</v>
      </c>
      <c r="AA33" s="4946" t="s">
        <v>2596</v>
      </c>
      <c r="AB33" s="4945" t="s">
        <v>2595</v>
      </c>
      <c r="AC33" s="4946" t="s">
        <v>2596</v>
      </c>
      <c r="AD33" s="4945" t="s">
        <v>2595</v>
      </c>
      <c r="AE33" s="4946" t="s">
        <v>2596</v>
      </c>
      <c r="AF33" s="4945" t="s">
        <v>2595</v>
      </c>
      <c r="AG33" s="4946" t="s">
        <v>2596</v>
      </c>
      <c r="AH33" s="4945" t="s">
        <v>2595</v>
      </c>
      <c r="AI33" s="4946" t="s">
        <v>2596</v>
      </c>
      <c r="AJ33" s="4945" t="s">
        <v>2595</v>
      </c>
      <c r="AK33" s="4946" t="s">
        <v>2596</v>
      </c>
      <c r="AL33" s="4945" t="s">
        <v>2595</v>
      </c>
      <c r="AM33" s="4946" t="s">
        <v>2596</v>
      </c>
      <c r="AN33" s="4945" t="s">
        <v>2595</v>
      </c>
      <c r="AO33" s="4946" t="s">
        <v>2596</v>
      </c>
      <c r="AP33" s="4945" t="s">
        <v>2595</v>
      </c>
      <c r="AQ33" s="4947" t="s">
        <v>2596</v>
      </c>
      <c r="AR33" s="4927"/>
      <c r="AS33" s="4928"/>
      <c r="AT33" s="4929" t="s">
        <v>392</v>
      </c>
      <c r="AU33" s="1197" t="s">
        <v>393</v>
      </c>
      <c r="AV33" s="3220"/>
      <c r="AW33" s="2134"/>
      <c r="AX33" s="562"/>
      <c r="AY33" s="562"/>
      <c r="AZ33" s="562"/>
      <c r="BA33" s="562"/>
      <c r="BB33" s="562"/>
      <c r="BC33" s="562"/>
      <c r="BD33" s="562"/>
      <c r="BE33" s="562"/>
      <c r="BF33" s="562"/>
      <c r="BG33" s="562"/>
      <c r="BH33" s="562"/>
      <c r="BI33" s="562"/>
      <c r="BJ33" s="562"/>
      <c r="BK33" s="562"/>
      <c r="BL33" s="562"/>
      <c r="BU33" s="562"/>
      <c r="BV33" s="3886"/>
      <c r="BW33" s="3886"/>
    </row>
    <row r="34" spans="1:130" ht="16.149999999999999" customHeight="1" x14ac:dyDescent="0.35">
      <c r="A34" s="4646" t="s">
        <v>2597</v>
      </c>
      <c r="B34" s="3733">
        <f t="shared" ref="B34:C41" si="55">+N34+P34+R34+T34+V34+X34+Z34+AB34+AD34+AF34+AH34+AJ34+AL34+AN34+AP34</f>
        <v>0</v>
      </c>
      <c r="C34" s="4192">
        <f t="shared" si="55"/>
        <v>0</v>
      </c>
      <c r="D34" s="3109"/>
      <c r="E34" s="1305"/>
      <c r="F34" s="38"/>
      <c r="G34" s="1305"/>
      <c r="H34" s="38"/>
      <c r="I34" s="1305"/>
      <c r="J34" s="38"/>
      <c r="K34" s="1305"/>
      <c r="L34" s="38"/>
      <c r="M34" s="39"/>
      <c r="N34" s="117"/>
      <c r="O34" s="118"/>
      <c r="P34" s="35"/>
      <c r="Q34" s="118"/>
      <c r="R34" s="35"/>
      <c r="S34" s="118"/>
      <c r="T34" s="35"/>
      <c r="U34" s="118"/>
      <c r="V34" s="35"/>
      <c r="W34" s="118"/>
      <c r="X34" s="35"/>
      <c r="Y34" s="118"/>
      <c r="Z34" s="35"/>
      <c r="AA34" s="118"/>
      <c r="AB34" s="35"/>
      <c r="AC34" s="118"/>
      <c r="AD34" s="35"/>
      <c r="AE34" s="118"/>
      <c r="AF34" s="35"/>
      <c r="AG34" s="118"/>
      <c r="AH34" s="35"/>
      <c r="AI34" s="118"/>
      <c r="AJ34" s="35"/>
      <c r="AK34" s="118"/>
      <c r="AL34" s="35"/>
      <c r="AM34" s="118"/>
      <c r="AN34" s="35"/>
      <c r="AO34" s="118"/>
      <c r="AP34" s="35"/>
      <c r="AQ34" s="1306"/>
      <c r="AR34" s="4516"/>
      <c r="AS34" s="1306"/>
      <c r="AT34" s="117"/>
      <c r="AU34" s="118"/>
      <c r="AV34" s="35"/>
      <c r="AW34" s="37"/>
      <c r="AX34" s="1234" t="str">
        <f t="shared" ref="AX34:AX51" si="56">$CA34&amp;$CB34&amp;$CC34&amp;$CD34&amp;$CE34&amp;$CF34&amp;$CG34&amp;$CH34&amp;$CI34&amp;$CJ34&amp;$CK34&amp;$CL34&amp;$CM34&amp;$CN34&amp;$CO34&amp;$CP34&amp;$CQ34&amp;$CR34&amp;$CS34&amp;$CT34&amp;$CU34&amp;$CV34&amp;$CW34&amp;$CX34&amp;$CY34&amp;$CZ34</f>
        <v/>
      </c>
      <c r="AY34" s="1234"/>
      <c r="AZ34" s="1234"/>
      <c r="BA34" s="1234"/>
      <c r="BB34" s="1234"/>
      <c r="BC34" s="1234"/>
      <c r="BD34" s="1234"/>
      <c r="BE34" s="1234"/>
      <c r="BF34" s="1234"/>
      <c r="BG34" s="1234"/>
      <c r="BH34" s="1234"/>
      <c r="BI34" s="562"/>
      <c r="BJ34" s="562"/>
      <c r="BK34" s="562"/>
      <c r="BL34" s="562"/>
      <c r="BU34" s="3886"/>
      <c r="BV34" s="3886"/>
      <c r="BW34" s="3886"/>
      <c r="CA34" s="1235" t="str">
        <f t="shared" ref="CA34:CA51" si="57">IF(B34&lt;C34,"* El total de Reactivos NO DEBE ser superior al total de Procesados. ","")</f>
        <v/>
      </c>
      <c r="CB34" s="1235" t="str">
        <f t="shared" ref="CB34:CB51" si="58">IF(B34&lt;&gt;(AR34+ AS34),"* La suma de las columnas Sexo DEBE SER IGUAL a los Procesados. ","")</f>
        <v/>
      </c>
      <c r="CC34" s="1235" t="str">
        <f t="shared" ref="CC34:CC51" si="59">IF(B34&lt;(AT34+ AU34),"* La suma de las columna Trans NO DEBE ser superior al total de Procesados. ","")</f>
        <v/>
      </c>
      <c r="CD34" s="1235" t="str">
        <f t="shared" ref="CD34:CD51" si="60">IF(B34&lt;AV34,"* La columna Pueblos Originarios NO DEBE ser superior al total de Procesados. ","")</f>
        <v/>
      </c>
      <c r="CE34" s="1235" t="str">
        <f t="shared" ref="CE34:CE51" si="61">IF(B34&lt;AW34,"* La columna Migrantes NO DEBE ser superior al total de Procesados. ","")</f>
        <v/>
      </c>
      <c r="CF34" s="1235" t="str">
        <f>IF(D34&lt;E34,CONCATENATE("* El total de procesados debe ser mayor o igual al total de Reactivos en el grupo de edad ",$D$32),"")</f>
        <v/>
      </c>
      <c r="CG34" s="1235" t="str">
        <f>IF(F34&lt;G34,CONCATENATE("* El total de procesados debe ser mayor o igual al total de Reactivos en el grupo de edad ",$F$32),"")</f>
        <v/>
      </c>
      <c r="CH34" s="1235" t="str">
        <f>IF(H34&lt;I34,CONCATENATE("* El total de procesados debe ser mayor o igual al total de Reactivos en el grupo de edad ",$H$32),"")</f>
        <v/>
      </c>
      <c r="CI34" s="1235" t="str">
        <f>IF(J34&lt;K34,CONCATENATE("* El total de procesados debe ser mayor o igual al total de Reactivos en el grupo de edad ",$J$32),"")</f>
        <v/>
      </c>
      <c r="CJ34" s="1235" t="str">
        <f>IF(L34&lt;M34,CONCATENATE("* El total de procesados debe ser mayor o igual al total de Reactivos en el grupo de edad ",$L$32),"")</f>
        <v/>
      </c>
      <c r="CK34" s="1235" t="str">
        <f>IF(N34&lt;O34,CONCATENATE("* El total de procesados debe ser mayor o igual al total de Reactivos en el grupo de edad ",$N$32),"")</f>
        <v/>
      </c>
      <c r="CL34" s="1235" t="str">
        <f>IF(P34&lt;Q34,CONCATENATE("* El total de procesados debe ser mayor o igual al total de Reactivos en el grupo de edad ",$P$32),"")</f>
        <v/>
      </c>
      <c r="CM34" s="1235" t="str">
        <f>IF(R34&lt;S34,CONCATENATE("* El total de procesados debe ser mayor o igual al total de Reactivos en el grupo de edad ",$R$32),"")</f>
        <v/>
      </c>
      <c r="CN34" s="1235" t="str">
        <f>IF(T34&lt;U34,CONCATENATE("* El total de procesados debe ser mayor o igual al total de Reactivos en el grupo de edad ",$T$32),"")</f>
        <v/>
      </c>
      <c r="CO34" s="1235" t="str">
        <f>IF(V34&lt;W34,CONCATENATE("* El total de procesados debe ser mayor o igual al total de Reactivos en el grupo de edad ",$V$32),"")</f>
        <v/>
      </c>
      <c r="CP34" s="1235" t="str">
        <f>IF(X34&lt;Y34,CONCATENATE("* El total de procesados debe ser mayor o igual al total de Reactivos en el grupo de edad ",$X$32),"")</f>
        <v/>
      </c>
      <c r="CQ34" s="1235" t="str">
        <f>IF(Z34&lt;AA34,CONCATENATE("* El total de procesados debe ser mayor o igual al total de Reactivos en el grupo de edad ",$Z$32),"")</f>
        <v/>
      </c>
      <c r="CR34" s="1235" t="str">
        <f>IF(AB34&lt;AC34,CONCATENATE("* El total de procesados debe ser mayor o igual al total de Reactivos en el grupo de edad ",$AB$32),"")</f>
        <v/>
      </c>
      <c r="CS34" s="1235" t="str">
        <f>IF(AD34&lt;AE34,CONCATENATE("* El total de procesados debe ser mayor o igual al total de Reactivos en el grupo de edad ",$AD$32),"")</f>
        <v/>
      </c>
      <c r="CT34" s="1235" t="str">
        <f>IF(AF34&lt;AG34,CONCATENATE("* El total de procesados debe ser mayor o igual al total de Reactivos en el grupo de edad ",$AF$32),"")</f>
        <v/>
      </c>
      <c r="CU34" s="1235" t="str">
        <f>IF(AH34&lt;AI34,CONCATENATE("* El total de procesados debe ser mayor o igual al total de Reactivos en el grupo de edad ",$AH$32),"")</f>
        <v/>
      </c>
      <c r="CV34" s="1235" t="str">
        <f>IF(AJ34&lt;AK34,CONCATENATE("* El total de procesados debe ser mayor o igual al total de Reactivos en el grupo de edad ",$AJ$32),"")</f>
        <v/>
      </c>
      <c r="CW34" s="1235" t="str">
        <f>IF(AL34&lt;AM34,CONCATENATE("* El total de procesados debe ser mayor o igual al total de Reactivos en el grupo de edad ",$AL$32),"")</f>
        <v/>
      </c>
      <c r="CX34" s="1235" t="str">
        <f>IF(AN34&lt;AO34,CONCATENATE("* El total de procesados debe ser mayor o igual al total de Reactivos en el grupo de edad ",$AN$32),"")</f>
        <v/>
      </c>
      <c r="CY34" s="1235" t="str">
        <f>IF(AP34&lt;AQ34,CONCATENATE("* El total de procesados debe ser mayor o igual al total de Reactivos en el grupo de edad ",$AP$32),"")</f>
        <v/>
      </c>
      <c r="CZ34" s="1235" t="str">
        <f>IF(AND(B34&lt;&gt;0,OR(AT34="",AU34="",AV34="",AW34="")),"* No olvide digitar la columna Trans y/o Pueblos Originarios y/o Migrantes (Digite Cero si no tiene). ","")</f>
        <v/>
      </c>
      <c r="DA34" s="4931">
        <f>IF(B34&lt;   C34,1,0)</f>
        <v>0</v>
      </c>
      <c r="DB34" s="4931">
        <f>IF(B34&lt;&gt; AR34+AS34,1,0)</f>
        <v>0</v>
      </c>
      <c r="DC34" s="4931">
        <f>IF(B34&lt;  AT34+AU34,1,0)</f>
        <v>0</v>
      </c>
      <c r="DD34" s="4931">
        <f>IF(B34&lt;  AV34,1,0)</f>
        <v>0</v>
      </c>
      <c r="DE34" s="4931">
        <f>IF(B34&lt;  AW34,1,0)</f>
        <v>0</v>
      </c>
      <c r="DF34" s="4931">
        <f t="shared" ref="DF34:DF51" si="62">IF(D34&lt;E34,1,0)</f>
        <v>0</v>
      </c>
      <c r="DG34" s="4931">
        <f t="shared" ref="DG34:DG51" si="63">IF(F34&lt;G34,1,0)</f>
        <v>0</v>
      </c>
      <c r="DH34" s="4931">
        <f t="shared" ref="DH34:DH51" si="64">IF(H34&lt;I34,1,0)</f>
        <v>0</v>
      </c>
      <c r="DI34" s="4931">
        <f t="shared" ref="DI34:DI51" si="65">IF(J34&lt;K34,1,0)</f>
        <v>0</v>
      </c>
      <c r="DJ34" s="4931">
        <f t="shared" ref="DJ34:DJ51" si="66">IF(L34&lt;M34,1,0)</f>
        <v>0</v>
      </c>
      <c r="DK34" s="4931">
        <f t="shared" ref="DK34:DK51" si="67">IF(N34&lt;O34,1,0)</f>
        <v>0</v>
      </c>
      <c r="DL34" s="4931">
        <f t="shared" ref="DL34:DL51" si="68">IF(P34&lt;Q34,1,0)</f>
        <v>0</v>
      </c>
      <c r="DM34" s="4931">
        <f t="shared" ref="DM34:DM51" si="69">IF(R34&lt;S34,1,0)</f>
        <v>0</v>
      </c>
      <c r="DN34" s="4931">
        <f t="shared" ref="DN34:DN51" si="70">IF(T34&lt;U34,1,0)</f>
        <v>0</v>
      </c>
      <c r="DO34" s="4931">
        <f t="shared" ref="DO34:DO51" si="71">IF(V34&lt;W34,1,0)</f>
        <v>0</v>
      </c>
      <c r="DP34" s="4931">
        <f t="shared" ref="DP34:DP51" si="72">IF(X34&lt;Y34,1,0)</f>
        <v>0</v>
      </c>
      <c r="DQ34" s="4931">
        <f t="shared" ref="DQ34:DQ51" si="73">IF(Z34&lt;AA34,1,0)</f>
        <v>0</v>
      </c>
      <c r="DR34" s="4931">
        <f t="shared" ref="DR34:DR51" si="74">IF(AB34&lt;AC34,1,0)</f>
        <v>0</v>
      </c>
      <c r="DS34" s="4931">
        <f t="shared" ref="DS34:DS51" si="75">IF(AD34&lt;AE34,1,0)</f>
        <v>0</v>
      </c>
      <c r="DT34" s="4931">
        <f t="shared" ref="DT34:DT51" si="76">IF(AF34&lt;AG34,1,0)</f>
        <v>0</v>
      </c>
      <c r="DU34" s="4931">
        <f t="shared" ref="DU34:DU51" si="77">IF(AH34&lt;AI34,1,0)</f>
        <v>0</v>
      </c>
      <c r="DV34" s="4931">
        <f t="shared" ref="DV34:DV51" si="78">IF(AJ34&lt;AK34,1,0)</f>
        <v>0</v>
      </c>
      <c r="DW34" s="4931">
        <f t="shared" ref="DW34:DW51" si="79">IF(AL34&lt;AM34,1,0)</f>
        <v>0</v>
      </c>
      <c r="DX34" s="4931">
        <f t="shared" ref="DX34:DX51" si="80">IF(AN34&lt;AO34,1,0)</f>
        <v>0</v>
      </c>
      <c r="DY34" s="4931">
        <f t="shared" ref="DY34:DY51" si="81">IF(AP34&lt;AQ34,1,0)</f>
        <v>0</v>
      </c>
      <c r="DZ34" s="4931">
        <f t="shared" ref="DZ34:DZ51" si="82">IF(AND(B34&lt;&gt;0,OR(AT34="",AU34="",AV34="",AW34="")),1,0)</f>
        <v>0</v>
      </c>
    </row>
    <row r="35" spans="1:130" ht="16.149999999999999" customHeight="1" x14ac:dyDescent="0.35">
      <c r="A35" s="1155" t="s">
        <v>2598</v>
      </c>
      <c r="B35" s="475">
        <f t="shared" si="55"/>
        <v>0</v>
      </c>
      <c r="C35" s="439">
        <f t="shared" si="55"/>
        <v>0</v>
      </c>
      <c r="D35" s="3109"/>
      <c r="E35" s="1305"/>
      <c r="F35" s="38"/>
      <c r="G35" s="1305"/>
      <c r="H35" s="38"/>
      <c r="I35" s="1305"/>
      <c r="J35" s="38"/>
      <c r="K35" s="1305"/>
      <c r="L35" s="38"/>
      <c r="M35" s="39"/>
      <c r="N35" s="117"/>
      <c r="O35" s="118"/>
      <c r="P35" s="35"/>
      <c r="Q35" s="118"/>
      <c r="R35" s="35"/>
      <c r="S35" s="118"/>
      <c r="T35" s="35"/>
      <c r="U35" s="118"/>
      <c r="V35" s="35"/>
      <c r="W35" s="118"/>
      <c r="X35" s="35"/>
      <c r="Y35" s="118"/>
      <c r="Z35" s="35"/>
      <c r="AA35" s="118"/>
      <c r="AB35" s="35"/>
      <c r="AC35" s="118"/>
      <c r="AD35" s="35"/>
      <c r="AE35" s="118"/>
      <c r="AF35" s="35"/>
      <c r="AG35" s="118"/>
      <c r="AH35" s="35"/>
      <c r="AI35" s="118"/>
      <c r="AJ35" s="35"/>
      <c r="AK35" s="118"/>
      <c r="AL35" s="35"/>
      <c r="AM35" s="118"/>
      <c r="AN35" s="35"/>
      <c r="AO35" s="118"/>
      <c r="AP35" s="35"/>
      <c r="AQ35" s="1306"/>
      <c r="AR35" s="4516"/>
      <c r="AS35" s="1306"/>
      <c r="AT35" s="117"/>
      <c r="AU35" s="118"/>
      <c r="AV35" s="35"/>
      <c r="AW35" s="37"/>
      <c r="AX35" s="1234" t="str">
        <f t="shared" si="56"/>
        <v/>
      </c>
      <c r="AY35" s="1234"/>
      <c r="AZ35" s="1234"/>
      <c r="BA35" s="1234"/>
      <c r="BB35" s="1234"/>
      <c r="BC35" s="1234"/>
      <c r="BD35" s="1234"/>
      <c r="BE35" s="1234"/>
      <c r="BF35" s="1234"/>
      <c r="BG35" s="1234"/>
      <c r="BH35" s="1234"/>
      <c r="BI35" s="562"/>
      <c r="BJ35" s="562"/>
      <c r="BK35" s="562"/>
      <c r="BL35" s="562"/>
      <c r="BU35" s="3886"/>
      <c r="BV35" s="3886"/>
      <c r="BW35" s="3886"/>
      <c r="CA35" s="1235" t="str">
        <f t="shared" si="57"/>
        <v/>
      </c>
      <c r="CB35" s="1235" t="str">
        <f t="shared" si="58"/>
        <v/>
      </c>
      <c r="CC35" s="1235" t="str">
        <f t="shared" si="59"/>
        <v/>
      </c>
      <c r="CD35" s="1235" t="str">
        <f t="shared" si="60"/>
        <v/>
      </c>
      <c r="CE35" s="1235" t="str">
        <f t="shared" si="61"/>
        <v/>
      </c>
      <c r="CF35" s="1235" t="str">
        <f t="shared" ref="CF35:CF51" si="83">IF(D35&lt;E35,CONCATENATE("* El total de procesados debe ser mayor o igual al total de Reactivos en el grupo de edad ",$D$32),"")</f>
        <v/>
      </c>
      <c r="CG35" s="1235" t="str">
        <f t="shared" ref="CG35:CG51" si="84">IF(F35&lt;G35,CONCATENATE("* El total de procesados debe ser mayor o igual al total de Reactivos en el grupo de edad ",$F$32),"")</f>
        <v/>
      </c>
      <c r="CH35" s="1235" t="str">
        <f t="shared" ref="CH35:CH51" si="85">IF(H35&lt;I35,CONCATENATE("* El total de procesados debe ser mayor o igual al total de Reactivos en el grupo de edad ",$H$32),"")</f>
        <v/>
      </c>
      <c r="CI35" s="1235" t="str">
        <f t="shared" ref="CI35:CI51" si="86">IF(J35&lt;K35,CONCATENATE("* El total de procesados debe ser mayor o igual al total de Reactivos en el grupo de edad ",$J$32),"")</f>
        <v/>
      </c>
      <c r="CJ35" s="1235" t="str">
        <f t="shared" ref="CJ35:CJ51" si="87">IF(L35&lt;M35,CONCATENATE("* El total de procesados debe ser mayor o igual al total de Reactivos en el grupo de edad ",$L$32),"")</f>
        <v/>
      </c>
      <c r="CK35" s="1235" t="str">
        <f t="shared" ref="CK35:CK51" si="88">IF(N35&lt;O35,CONCATENATE("* El total de procesados debe ser mayor o igual al total de Reactivos en el grupo de edad ",$N$32),"")</f>
        <v/>
      </c>
      <c r="CL35" s="1235" t="str">
        <f t="shared" ref="CL35:CL51" si="89">IF(P35&lt;Q35,CONCATENATE("* El total de procesados debe ser mayor o igual al total de Reactivos en el grupo de edad ",$P$32),"")</f>
        <v/>
      </c>
      <c r="CM35" s="1235" t="str">
        <f t="shared" ref="CM35:CM51" si="90">IF(R35&lt;S35,CONCATENATE("* El total de procesados debe ser mayor o igual al total de Reactivos en el grupo de edad ",$R$32),"")</f>
        <v/>
      </c>
      <c r="CN35" s="1235" t="str">
        <f t="shared" ref="CN35:CN51" si="91">IF(T35&lt;U35,CONCATENATE("* El total de procesados debe ser mayor o igual al total de Reactivos en el grupo de edad ",$T$32),"")</f>
        <v/>
      </c>
      <c r="CO35" s="1235" t="str">
        <f t="shared" ref="CO35:CO51" si="92">IF(V35&lt;W35,CONCATENATE("* El total de procesados debe ser mayor o igual al total de Reactivos en el grupo de edad ",$V$32),"")</f>
        <v/>
      </c>
      <c r="CP35" s="1235" t="str">
        <f t="shared" ref="CP35:CP51" si="93">IF(X35&lt;Y35,CONCATENATE("* El total de procesados debe ser mayor o igual al total de Reactivos en el grupo de edad ",$X$32),"")</f>
        <v/>
      </c>
      <c r="CQ35" s="1235" t="str">
        <f t="shared" ref="CQ35:CQ51" si="94">IF(Z35&lt;AA35,CONCATENATE("* El total de procesados debe ser mayor o igual al total de Reactivos en el grupo de edad ",$Z$32),"")</f>
        <v/>
      </c>
      <c r="CR35" s="1235" t="str">
        <f t="shared" ref="CR35:CR51" si="95">IF(AB35&lt;AC35,CONCATENATE("* El total de procesados debe ser mayor o igual al total de Reactivos en el grupo de edad ",$AB$32),"")</f>
        <v/>
      </c>
      <c r="CS35" s="1235" t="str">
        <f t="shared" ref="CS35:CS51" si="96">IF(AD35&lt;AE35,CONCATENATE("* El total de procesados debe ser mayor o igual al total de Reactivos en el grupo de edad ",$AD$32),"")</f>
        <v/>
      </c>
      <c r="CT35" s="1235" t="str">
        <f t="shared" ref="CT35:CT51" si="97">IF(AF35&lt;AG35,CONCATENATE("* El total de procesados debe ser mayor o igual al total de Reactivos en el grupo de edad ",$AF$32),"")</f>
        <v/>
      </c>
      <c r="CU35" s="1235" t="str">
        <f t="shared" ref="CU35:CU51" si="98">IF(AH35&lt;AI35,CONCATENATE("* El total de procesados debe ser mayor o igual al total de Reactivos en el grupo de edad ",$AH$32),"")</f>
        <v/>
      </c>
      <c r="CV35" s="1235" t="str">
        <f t="shared" ref="CV35:CV51" si="99">IF(AJ35&lt;AK35,CONCATENATE("* El total de procesados debe ser mayor o igual al total de Reactivos en el grupo de edad ",$AJ$32),"")</f>
        <v/>
      </c>
      <c r="CW35" s="1235" t="str">
        <f t="shared" ref="CW35:CW51" si="100">IF(AL35&lt;AM35,CONCATENATE("* El total de procesados debe ser mayor o igual al total de Reactivos en el grupo de edad ",$AL$32),"")</f>
        <v/>
      </c>
      <c r="CX35" s="1235" t="str">
        <f t="shared" ref="CX35:CX51" si="101">IF(AN35&lt;AO35,CONCATENATE("* El total de procesados debe ser mayor o igual al total de Reactivos en el grupo de edad ",$AN$32),"")</f>
        <v/>
      </c>
      <c r="CY35" s="1235" t="str">
        <f t="shared" ref="CY35:CY51" si="102">IF(AP35&lt;AQ35,CONCATENATE("* El total de procesados debe ser mayor o igual al total de Reactivos en el grupo de edad ",$AP$32),"")</f>
        <v/>
      </c>
      <c r="CZ35" s="1235" t="str">
        <f t="shared" ref="CZ35:CZ51" si="103">IF(AND(B35&lt;&gt;0,OR(AT35="",AU35="",AV35="",AW35="")),"* No olvide digitar la columna Trans y/o Pueblos Originarios y/o Migrantes (Digite Cero si no tiene). ","")</f>
        <v/>
      </c>
      <c r="DA35" s="4931">
        <f t="shared" ref="DA35:DA51" si="104">IF(B35&lt;   C35,1,0)</f>
        <v>0</v>
      </c>
      <c r="DB35" s="4931">
        <f t="shared" ref="DB35:DB51" si="105">IF(B35&lt;&gt; AR35+AS35,1,0)</f>
        <v>0</v>
      </c>
      <c r="DC35" s="4931">
        <f t="shared" ref="DC35:DC51" si="106">IF(B35&lt;  AT35+AU35,1,0)</f>
        <v>0</v>
      </c>
      <c r="DD35" s="4931">
        <f t="shared" ref="DD35:DD51" si="107">IF(B35&lt;  AV35,1,0)</f>
        <v>0</v>
      </c>
      <c r="DE35" s="4931">
        <f t="shared" ref="DE35:DE51" si="108">IF(B35&lt;  AW35,1,0)</f>
        <v>0</v>
      </c>
      <c r="DF35" s="4931">
        <f t="shared" si="62"/>
        <v>0</v>
      </c>
      <c r="DG35" s="4931">
        <f t="shared" si="63"/>
        <v>0</v>
      </c>
      <c r="DH35" s="4931">
        <f t="shared" si="64"/>
        <v>0</v>
      </c>
      <c r="DI35" s="4931">
        <f t="shared" si="65"/>
        <v>0</v>
      </c>
      <c r="DJ35" s="4931">
        <f t="shared" si="66"/>
        <v>0</v>
      </c>
      <c r="DK35" s="4931">
        <f t="shared" si="67"/>
        <v>0</v>
      </c>
      <c r="DL35" s="4931">
        <f t="shared" si="68"/>
        <v>0</v>
      </c>
      <c r="DM35" s="4931">
        <f t="shared" si="69"/>
        <v>0</v>
      </c>
      <c r="DN35" s="4931">
        <f t="shared" si="70"/>
        <v>0</v>
      </c>
      <c r="DO35" s="4931">
        <f t="shared" si="71"/>
        <v>0</v>
      </c>
      <c r="DP35" s="4931">
        <f t="shared" si="72"/>
        <v>0</v>
      </c>
      <c r="DQ35" s="4931">
        <f t="shared" si="73"/>
        <v>0</v>
      </c>
      <c r="DR35" s="4931">
        <f t="shared" si="74"/>
        <v>0</v>
      </c>
      <c r="DS35" s="4931">
        <f t="shared" si="75"/>
        <v>0</v>
      </c>
      <c r="DT35" s="4931">
        <f t="shared" si="76"/>
        <v>0</v>
      </c>
      <c r="DU35" s="4931">
        <f t="shared" si="77"/>
        <v>0</v>
      </c>
      <c r="DV35" s="4931">
        <f t="shared" si="78"/>
        <v>0</v>
      </c>
      <c r="DW35" s="4931">
        <f t="shared" si="79"/>
        <v>0</v>
      </c>
      <c r="DX35" s="4931">
        <f t="shared" si="80"/>
        <v>0</v>
      </c>
      <c r="DY35" s="4931">
        <f t="shared" si="81"/>
        <v>0</v>
      </c>
      <c r="DZ35" s="4931">
        <f t="shared" si="82"/>
        <v>0</v>
      </c>
    </row>
    <row r="36" spans="1:130" ht="16.149999999999999" customHeight="1" x14ac:dyDescent="0.35">
      <c r="A36" s="1155" t="s">
        <v>2599</v>
      </c>
      <c r="B36" s="475">
        <f t="shared" si="55"/>
        <v>0</v>
      </c>
      <c r="C36" s="439">
        <f t="shared" si="55"/>
        <v>0</v>
      </c>
      <c r="D36" s="3109"/>
      <c r="E36" s="1305"/>
      <c r="F36" s="38"/>
      <c r="G36" s="1305"/>
      <c r="H36" s="38"/>
      <c r="I36" s="1305"/>
      <c r="J36" s="38"/>
      <c r="K36" s="1305"/>
      <c r="L36" s="38"/>
      <c r="M36" s="39"/>
      <c r="N36" s="117"/>
      <c r="O36" s="118"/>
      <c r="P36" s="35"/>
      <c r="Q36" s="118"/>
      <c r="R36" s="35"/>
      <c r="S36" s="118"/>
      <c r="T36" s="35"/>
      <c r="U36" s="118"/>
      <c r="V36" s="35"/>
      <c r="W36" s="118"/>
      <c r="X36" s="35"/>
      <c r="Y36" s="118"/>
      <c r="Z36" s="35"/>
      <c r="AA36" s="118"/>
      <c r="AB36" s="35"/>
      <c r="AC36" s="118"/>
      <c r="AD36" s="35"/>
      <c r="AE36" s="118"/>
      <c r="AF36" s="35"/>
      <c r="AG36" s="118"/>
      <c r="AH36" s="35"/>
      <c r="AI36" s="118"/>
      <c r="AJ36" s="35"/>
      <c r="AK36" s="118"/>
      <c r="AL36" s="35"/>
      <c r="AM36" s="118"/>
      <c r="AN36" s="35"/>
      <c r="AO36" s="118"/>
      <c r="AP36" s="35"/>
      <c r="AQ36" s="1306"/>
      <c r="AR36" s="4516"/>
      <c r="AS36" s="1306"/>
      <c r="AT36" s="117"/>
      <c r="AU36" s="118"/>
      <c r="AV36" s="35"/>
      <c r="AW36" s="37"/>
      <c r="AX36" s="1234" t="str">
        <f t="shared" si="56"/>
        <v/>
      </c>
      <c r="AY36" s="1234"/>
      <c r="AZ36" s="1234"/>
      <c r="BA36" s="1234"/>
      <c r="BB36" s="1234"/>
      <c r="BC36" s="1234"/>
      <c r="BD36" s="1234"/>
      <c r="BE36" s="1234"/>
      <c r="BF36" s="1234"/>
      <c r="BG36" s="1234"/>
      <c r="BH36" s="1234"/>
      <c r="BI36" s="562"/>
      <c r="BJ36" s="562"/>
      <c r="BK36" s="562"/>
      <c r="BL36" s="562"/>
      <c r="BU36" s="3886"/>
      <c r="BV36" s="3886"/>
      <c r="BW36" s="3886"/>
      <c r="CA36" s="1235" t="str">
        <f t="shared" si="57"/>
        <v/>
      </c>
      <c r="CB36" s="1235" t="str">
        <f t="shared" si="58"/>
        <v/>
      </c>
      <c r="CC36" s="1235" t="str">
        <f t="shared" si="59"/>
        <v/>
      </c>
      <c r="CD36" s="1235" t="str">
        <f t="shared" si="60"/>
        <v/>
      </c>
      <c r="CE36" s="1235" t="str">
        <f t="shared" si="61"/>
        <v/>
      </c>
      <c r="CF36" s="1235" t="str">
        <f t="shared" si="83"/>
        <v/>
      </c>
      <c r="CG36" s="1235" t="str">
        <f t="shared" si="84"/>
        <v/>
      </c>
      <c r="CH36" s="1235" t="str">
        <f t="shared" si="85"/>
        <v/>
      </c>
      <c r="CI36" s="1235" t="str">
        <f t="shared" si="86"/>
        <v/>
      </c>
      <c r="CJ36" s="1235" t="str">
        <f t="shared" si="87"/>
        <v/>
      </c>
      <c r="CK36" s="1235" t="str">
        <f t="shared" si="88"/>
        <v/>
      </c>
      <c r="CL36" s="1235" t="str">
        <f t="shared" si="89"/>
        <v/>
      </c>
      <c r="CM36" s="1235" t="str">
        <f t="shared" si="90"/>
        <v/>
      </c>
      <c r="CN36" s="1235" t="str">
        <f t="shared" si="91"/>
        <v/>
      </c>
      <c r="CO36" s="1235" t="str">
        <f t="shared" si="92"/>
        <v/>
      </c>
      <c r="CP36" s="1235" t="str">
        <f t="shared" si="93"/>
        <v/>
      </c>
      <c r="CQ36" s="1235" t="str">
        <f t="shared" si="94"/>
        <v/>
      </c>
      <c r="CR36" s="1235" t="str">
        <f t="shared" si="95"/>
        <v/>
      </c>
      <c r="CS36" s="1235" t="str">
        <f t="shared" si="96"/>
        <v/>
      </c>
      <c r="CT36" s="1235" t="str">
        <f t="shared" si="97"/>
        <v/>
      </c>
      <c r="CU36" s="1235" t="str">
        <f t="shared" si="98"/>
        <v/>
      </c>
      <c r="CV36" s="1235" t="str">
        <f t="shared" si="99"/>
        <v/>
      </c>
      <c r="CW36" s="1235" t="str">
        <f t="shared" si="100"/>
        <v/>
      </c>
      <c r="CX36" s="1235" t="str">
        <f t="shared" si="101"/>
        <v/>
      </c>
      <c r="CY36" s="1235" t="str">
        <f t="shared" si="102"/>
        <v/>
      </c>
      <c r="CZ36" s="1235" t="str">
        <f t="shared" si="103"/>
        <v/>
      </c>
      <c r="DA36" s="4931">
        <f t="shared" si="104"/>
        <v>0</v>
      </c>
      <c r="DB36" s="4931">
        <f t="shared" si="105"/>
        <v>0</v>
      </c>
      <c r="DC36" s="4931">
        <f t="shared" si="106"/>
        <v>0</v>
      </c>
      <c r="DD36" s="4931">
        <f t="shared" si="107"/>
        <v>0</v>
      </c>
      <c r="DE36" s="4931">
        <f t="shared" si="108"/>
        <v>0</v>
      </c>
      <c r="DF36" s="4931">
        <f t="shared" si="62"/>
        <v>0</v>
      </c>
      <c r="DG36" s="4931">
        <f t="shared" si="63"/>
        <v>0</v>
      </c>
      <c r="DH36" s="4931">
        <f t="shared" si="64"/>
        <v>0</v>
      </c>
      <c r="DI36" s="4931">
        <f t="shared" si="65"/>
        <v>0</v>
      </c>
      <c r="DJ36" s="4931">
        <f t="shared" si="66"/>
        <v>0</v>
      </c>
      <c r="DK36" s="4931">
        <f t="shared" si="67"/>
        <v>0</v>
      </c>
      <c r="DL36" s="4931">
        <f t="shared" si="68"/>
        <v>0</v>
      </c>
      <c r="DM36" s="4931">
        <f t="shared" si="69"/>
        <v>0</v>
      </c>
      <c r="DN36" s="4931">
        <f t="shared" si="70"/>
        <v>0</v>
      </c>
      <c r="DO36" s="4931">
        <f t="shared" si="71"/>
        <v>0</v>
      </c>
      <c r="DP36" s="4931">
        <f t="shared" si="72"/>
        <v>0</v>
      </c>
      <c r="DQ36" s="4931">
        <f t="shared" si="73"/>
        <v>0</v>
      </c>
      <c r="DR36" s="4931">
        <f t="shared" si="74"/>
        <v>0</v>
      </c>
      <c r="DS36" s="4931">
        <f t="shared" si="75"/>
        <v>0</v>
      </c>
      <c r="DT36" s="4931">
        <f t="shared" si="76"/>
        <v>0</v>
      </c>
      <c r="DU36" s="4931">
        <f t="shared" si="77"/>
        <v>0</v>
      </c>
      <c r="DV36" s="4931">
        <f t="shared" si="78"/>
        <v>0</v>
      </c>
      <c r="DW36" s="4931">
        <f t="shared" si="79"/>
        <v>0</v>
      </c>
      <c r="DX36" s="4931">
        <f t="shared" si="80"/>
        <v>0</v>
      </c>
      <c r="DY36" s="4931">
        <f t="shared" si="81"/>
        <v>0</v>
      </c>
      <c r="DZ36" s="4931">
        <f t="shared" si="82"/>
        <v>0</v>
      </c>
    </row>
    <row r="37" spans="1:130" ht="16.149999999999999" customHeight="1" x14ac:dyDescent="0.35">
      <c r="A37" s="1155" t="s">
        <v>2600</v>
      </c>
      <c r="B37" s="475">
        <f t="shared" si="55"/>
        <v>0</v>
      </c>
      <c r="C37" s="439">
        <f t="shared" si="55"/>
        <v>0</v>
      </c>
      <c r="D37" s="3109"/>
      <c r="E37" s="1305"/>
      <c r="F37" s="38"/>
      <c r="G37" s="1305"/>
      <c r="H37" s="38"/>
      <c r="I37" s="1305"/>
      <c r="J37" s="38"/>
      <c r="K37" s="1305"/>
      <c r="L37" s="38"/>
      <c r="M37" s="39"/>
      <c r="N37" s="117"/>
      <c r="O37" s="118"/>
      <c r="P37" s="35"/>
      <c r="Q37" s="118"/>
      <c r="R37" s="35"/>
      <c r="S37" s="118"/>
      <c r="T37" s="35"/>
      <c r="U37" s="118"/>
      <c r="V37" s="35"/>
      <c r="W37" s="118"/>
      <c r="X37" s="35"/>
      <c r="Y37" s="118"/>
      <c r="Z37" s="35"/>
      <c r="AA37" s="118"/>
      <c r="AB37" s="35"/>
      <c r="AC37" s="118"/>
      <c r="AD37" s="35"/>
      <c r="AE37" s="118"/>
      <c r="AF37" s="35"/>
      <c r="AG37" s="118"/>
      <c r="AH37" s="35"/>
      <c r="AI37" s="118"/>
      <c r="AJ37" s="35"/>
      <c r="AK37" s="118"/>
      <c r="AL37" s="35"/>
      <c r="AM37" s="118"/>
      <c r="AN37" s="35"/>
      <c r="AO37" s="118"/>
      <c r="AP37" s="35"/>
      <c r="AQ37" s="1306"/>
      <c r="AR37" s="4516"/>
      <c r="AS37" s="1306"/>
      <c r="AT37" s="117"/>
      <c r="AU37" s="118"/>
      <c r="AV37" s="35"/>
      <c r="AW37" s="37"/>
      <c r="AX37" s="1234" t="str">
        <f t="shared" si="56"/>
        <v/>
      </c>
      <c r="AY37" s="1234"/>
      <c r="AZ37" s="1234"/>
      <c r="BA37" s="1234"/>
      <c r="BB37" s="1234"/>
      <c r="BC37" s="1234"/>
      <c r="BD37" s="1234"/>
      <c r="BE37" s="1234"/>
      <c r="BF37" s="1234"/>
      <c r="BG37" s="1234"/>
      <c r="BH37" s="1234"/>
      <c r="BI37" s="562"/>
      <c r="BJ37" s="562"/>
      <c r="BK37" s="562"/>
      <c r="BL37" s="562"/>
      <c r="BU37" s="3886"/>
      <c r="BV37" s="3886"/>
      <c r="BW37" s="3886"/>
      <c r="CA37" s="1235" t="str">
        <f t="shared" si="57"/>
        <v/>
      </c>
      <c r="CB37" s="1235" t="str">
        <f t="shared" si="58"/>
        <v/>
      </c>
      <c r="CC37" s="1235" t="str">
        <f t="shared" si="59"/>
        <v/>
      </c>
      <c r="CD37" s="1235" t="str">
        <f t="shared" si="60"/>
        <v/>
      </c>
      <c r="CE37" s="1235" t="str">
        <f t="shared" si="61"/>
        <v/>
      </c>
      <c r="CF37" s="1235" t="str">
        <f t="shared" si="83"/>
        <v/>
      </c>
      <c r="CG37" s="1235" t="str">
        <f t="shared" si="84"/>
        <v/>
      </c>
      <c r="CH37" s="1235" t="str">
        <f t="shared" si="85"/>
        <v/>
      </c>
      <c r="CI37" s="1235" t="str">
        <f t="shared" si="86"/>
        <v/>
      </c>
      <c r="CJ37" s="1235" t="str">
        <f t="shared" si="87"/>
        <v/>
      </c>
      <c r="CK37" s="1235" t="str">
        <f t="shared" si="88"/>
        <v/>
      </c>
      <c r="CL37" s="1235" t="str">
        <f t="shared" si="89"/>
        <v/>
      </c>
      <c r="CM37" s="1235" t="str">
        <f t="shared" si="90"/>
        <v/>
      </c>
      <c r="CN37" s="1235" t="str">
        <f t="shared" si="91"/>
        <v/>
      </c>
      <c r="CO37" s="1235" t="str">
        <f t="shared" si="92"/>
        <v/>
      </c>
      <c r="CP37" s="1235" t="str">
        <f t="shared" si="93"/>
        <v/>
      </c>
      <c r="CQ37" s="1235" t="str">
        <f t="shared" si="94"/>
        <v/>
      </c>
      <c r="CR37" s="1235" t="str">
        <f t="shared" si="95"/>
        <v/>
      </c>
      <c r="CS37" s="1235" t="str">
        <f t="shared" si="96"/>
        <v/>
      </c>
      <c r="CT37" s="1235" t="str">
        <f t="shared" si="97"/>
        <v/>
      </c>
      <c r="CU37" s="1235" t="str">
        <f t="shared" si="98"/>
        <v/>
      </c>
      <c r="CV37" s="1235" t="str">
        <f t="shared" si="99"/>
        <v/>
      </c>
      <c r="CW37" s="1235" t="str">
        <f t="shared" si="100"/>
        <v/>
      </c>
      <c r="CX37" s="1235" t="str">
        <f t="shared" si="101"/>
        <v/>
      </c>
      <c r="CY37" s="1235" t="str">
        <f t="shared" si="102"/>
        <v/>
      </c>
      <c r="CZ37" s="1235" t="str">
        <f t="shared" si="103"/>
        <v/>
      </c>
      <c r="DA37" s="4931">
        <f t="shared" si="104"/>
        <v>0</v>
      </c>
      <c r="DB37" s="4931">
        <f t="shared" si="105"/>
        <v>0</v>
      </c>
      <c r="DC37" s="4931">
        <f t="shared" si="106"/>
        <v>0</v>
      </c>
      <c r="DD37" s="4931">
        <f t="shared" si="107"/>
        <v>0</v>
      </c>
      <c r="DE37" s="4931">
        <f t="shared" si="108"/>
        <v>0</v>
      </c>
      <c r="DF37" s="4931">
        <f t="shared" si="62"/>
        <v>0</v>
      </c>
      <c r="DG37" s="4931">
        <f t="shared" si="63"/>
        <v>0</v>
      </c>
      <c r="DH37" s="4931">
        <f t="shared" si="64"/>
        <v>0</v>
      </c>
      <c r="DI37" s="4931">
        <f t="shared" si="65"/>
        <v>0</v>
      </c>
      <c r="DJ37" s="4931">
        <f t="shared" si="66"/>
        <v>0</v>
      </c>
      <c r="DK37" s="4931">
        <f t="shared" si="67"/>
        <v>0</v>
      </c>
      <c r="DL37" s="4931">
        <f t="shared" si="68"/>
        <v>0</v>
      </c>
      <c r="DM37" s="4931">
        <f t="shared" si="69"/>
        <v>0</v>
      </c>
      <c r="DN37" s="4931">
        <f t="shared" si="70"/>
        <v>0</v>
      </c>
      <c r="DO37" s="4931">
        <f t="shared" si="71"/>
        <v>0</v>
      </c>
      <c r="DP37" s="4931">
        <f t="shared" si="72"/>
        <v>0</v>
      </c>
      <c r="DQ37" s="4931">
        <f t="shared" si="73"/>
        <v>0</v>
      </c>
      <c r="DR37" s="4931">
        <f t="shared" si="74"/>
        <v>0</v>
      </c>
      <c r="DS37" s="4931">
        <f t="shared" si="75"/>
        <v>0</v>
      </c>
      <c r="DT37" s="4931">
        <f t="shared" si="76"/>
        <v>0</v>
      </c>
      <c r="DU37" s="4931">
        <f t="shared" si="77"/>
        <v>0</v>
      </c>
      <c r="DV37" s="4931">
        <f t="shared" si="78"/>
        <v>0</v>
      </c>
      <c r="DW37" s="4931">
        <f t="shared" si="79"/>
        <v>0</v>
      </c>
      <c r="DX37" s="4931">
        <f t="shared" si="80"/>
        <v>0</v>
      </c>
      <c r="DY37" s="4931">
        <f t="shared" si="81"/>
        <v>0</v>
      </c>
      <c r="DZ37" s="4931">
        <f t="shared" si="82"/>
        <v>0</v>
      </c>
    </row>
    <row r="38" spans="1:130" ht="16.149999999999999" customHeight="1" x14ac:dyDescent="0.35">
      <c r="A38" s="774" t="s">
        <v>2601</v>
      </c>
      <c r="B38" s="475">
        <f t="shared" si="55"/>
        <v>0</v>
      </c>
      <c r="C38" s="439">
        <f t="shared" si="55"/>
        <v>0</v>
      </c>
      <c r="D38" s="3109"/>
      <c r="E38" s="1305"/>
      <c r="F38" s="38"/>
      <c r="G38" s="1305"/>
      <c r="H38" s="38"/>
      <c r="I38" s="1305"/>
      <c r="J38" s="38"/>
      <c r="K38" s="1305"/>
      <c r="L38" s="38"/>
      <c r="M38" s="39"/>
      <c r="N38" s="117"/>
      <c r="O38" s="118"/>
      <c r="P38" s="35"/>
      <c r="Q38" s="118"/>
      <c r="R38" s="35"/>
      <c r="S38" s="118"/>
      <c r="T38" s="35"/>
      <c r="U38" s="118"/>
      <c r="V38" s="35"/>
      <c r="W38" s="118"/>
      <c r="X38" s="35"/>
      <c r="Y38" s="118"/>
      <c r="Z38" s="35"/>
      <c r="AA38" s="118"/>
      <c r="AB38" s="35"/>
      <c r="AC38" s="118"/>
      <c r="AD38" s="35"/>
      <c r="AE38" s="118"/>
      <c r="AF38" s="35"/>
      <c r="AG38" s="118"/>
      <c r="AH38" s="35"/>
      <c r="AI38" s="118"/>
      <c r="AJ38" s="35"/>
      <c r="AK38" s="118"/>
      <c r="AL38" s="35"/>
      <c r="AM38" s="118"/>
      <c r="AN38" s="35"/>
      <c r="AO38" s="118"/>
      <c r="AP38" s="35"/>
      <c r="AQ38" s="1306"/>
      <c r="AR38" s="4516"/>
      <c r="AS38" s="1306"/>
      <c r="AT38" s="117"/>
      <c r="AU38" s="118"/>
      <c r="AV38" s="35"/>
      <c r="AW38" s="37"/>
      <c r="AX38" s="1234" t="str">
        <f t="shared" si="56"/>
        <v/>
      </c>
      <c r="AY38" s="1234"/>
      <c r="AZ38" s="1234"/>
      <c r="BA38" s="1234"/>
      <c r="BB38" s="1234"/>
      <c r="BC38" s="1234"/>
      <c r="BD38" s="1234"/>
      <c r="BE38" s="1234"/>
      <c r="BF38" s="1234"/>
      <c r="BG38" s="1234"/>
      <c r="BH38" s="1234"/>
      <c r="BI38" s="562"/>
      <c r="BJ38" s="562"/>
      <c r="BK38" s="562"/>
      <c r="BL38" s="562"/>
      <c r="BU38" s="3886"/>
      <c r="BV38" s="3886"/>
      <c r="BW38" s="3886"/>
      <c r="CA38" s="1235" t="str">
        <f t="shared" si="57"/>
        <v/>
      </c>
      <c r="CB38" s="1235" t="str">
        <f t="shared" si="58"/>
        <v/>
      </c>
      <c r="CC38" s="1235" t="str">
        <f t="shared" si="59"/>
        <v/>
      </c>
      <c r="CD38" s="1235" t="str">
        <f t="shared" si="60"/>
        <v/>
      </c>
      <c r="CE38" s="1235" t="str">
        <f t="shared" si="61"/>
        <v/>
      </c>
      <c r="CF38" s="1235" t="str">
        <f t="shared" si="83"/>
        <v/>
      </c>
      <c r="CG38" s="1235" t="str">
        <f t="shared" si="84"/>
        <v/>
      </c>
      <c r="CH38" s="1235" t="str">
        <f t="shared" si="85"/>
        <v/>
      </c>
      <c r="CI38" s="1235" t="str">
        <f t="shared" si="86"/>
        <v/>
      </c>
      <c r="CJ38" s="1235" t="str">
        <f t="shared" si="87"/>
        <v/>
      </c>
      <c r="CK38" s="1235" t="str">
        <f t="shared" si="88"/>
        <v/>
      </c>
      <c r="CL38" s="1235" t="str">
        <f t="shared" si="89"/>
        <v/>
      </c>
      <c r="CM38" s="1235" t="str">
        <f t="shared" si="90"/>
        <v/>
      </c>
      <c r="CN38" s="1235" t="str">
        <f t="shared" si="91"/>
        <v/>
      </c>
      <c r="CO38" s="1235" t="str">
        <f t="shared" si="92"/>
        <v/>
      </c>
      <c r="CP38" s="1235" t="str">
        <f t="shared" si="93"/>
        <v/>
      </c>
      <c r="CQ38" s="1235" t="str">
        <f t="shared" si="94"/>
        <v/>
      </c>
      <c r="CR38" s="1235" t="str">
        <f t="shared" si="95"/>
        <v/>
      </c>
      <c r="CS38" s="1235" t="str">
        <f t="shared" si="96"/>
        <v/>
      </c>
      <c r="CT38" s="1235" t="str">
        <f t="shared" si="97"/>
        <v/>
      </c>
      <c r="CU38" s="1235" t="str">
        <f t="shared" si="98"/>
        <v/>
      </c>
      <c r="CV38" s="1235" t="str">
        <f t="shared" si="99"/>
        <v/>
      </c>
      <c r="CW38" s="1235" t="str">
        <f t="shared" si="100"/>
        <v/>
      </c>
      <c r="CX38" s="1235" t="str">
        <f t="shared" si="101"/>
        <v/>
      </c>
      <c r="CY38" s="1235" t="str">
        <f t="shared" si="102"/>
        <v/>
      </c>
      <c r="CZ38" s="1235" t="str">
        <f t="shared" si="103"/>
        <v/>
      </c>
      <c r="DA38" s="4931">
        <f t="shared" si="104"/>
        <v>0</v>
      </c>
      <c r="DB38" s="4931">
        <f t="shared" si="105"/>
        <v>0</v>
      </c>
      <c r="DC38" s="4931">
        <f t="shared" si="106"/>
        <v>0</v>
      </c>
      <c r="DD38" s="4931">
        <f t="shared" si="107"/>
        <v>0</v>
      </c>
      <c r="DE38" s="4931">
        <f t="shared" si="108"/>
        <v>0</v>
      </c>
      <c r="DF38" s="4931">
        <f t="shared" si="62"/>
        <v>0</v>
      </c>
      <c r="DG38" s="4931">
        <f t="shared" si="63"/>
        <v>0</v>
      </c>
      <c r="DH38" s="4931">
        <f t="shared" si="64"/>
        <v>0</v>
      </c>
      <c r="DI38" s="4931">
        <f t="shared" si="65"/>
        <v>0</v>
      </c>
      <c r="DJ38" s="4931">
        <f t="shared" si="66"/>
        <v>0</v>
      </c>
      <c r="DK38" s="4931">
        <f t="shared" si="67"/>
        <v>0</v>
      </c>
      <c r="DL38" s="4931">
        <f t="shared" si="68"/>
        <v>0</v>
      </c>
      <c r="DM38" s="4931">
        <f t="shared" si="69"/>
        <v>0</v>
      </c>
      <c r="DN38" s="4931">
        <f t="shared" si="70"/>
        <v>0</v>
      </c>
      <c r="DO38" s="4931">
        <f t="shared" si="71"/>
        <v>0</v>
      </c>
      <c r="DP38" s="4931">
        <f t="shared" si="72"/>
        <v>0</v>
      </c>
      <c r="DQ38" s="4931">
        <f t="shared" si="73"/>
        <v>0</v>
      </c>
      <c r="DR38" s="4931">
        <f t="shared" si="74"/>
        <v>0</v>
      </c>
      <c r="DS38" s="4931">
        <f t="shared" si="75"/>
        <v>0</v>
      </c>
      <c r="DT38" s="4931">
        <f t="shared" si="76"/>
        <v>0</v>
      </c>
      <c r="DU38" s="4931">
        <f t="shared" si="77"/>
        <v>0</v>
      </c>
      <c r="DV38" s="4931">
        <f t="shared" si="78"/>
        <v>0</v>
      </c>
      <c r="DW38" s="4931">
        <f t="shared" si="79"/>
        <v>0</v>
      </c>
      <c r="DX38" s="4931">
        <f t="shared" si="80"/>
        <v>0</v>
      </c>
      <c r="DY38" s="4931">
        <f t="shared" si="81"/>
        <v>0</v>
      </c>
      <c r="DZ38" s="4931">
        <f t="shared" si="82"/>
        <v>0</v>
      </c>
    </row>
    <row r="39" spans="1:130" ht="21" customHeight="1" x14ac:dyDescent="0.35">
      <c r="A39" s="774" t="s">
        <v>2602</v>
      </c>
      <c r="B39" s="475">
        <f t="shared" si="55"/>
        <v>0</v>
      </c>
      <c r="C39" s="439">
        <f t="shared" si="55"/>
        <v>0</v>
      </c>
      <c r="D39" s="3109"/>
      <c r="E39" s="1305"/>
      <c r="F39" s="38"/>
      <c r="G39" s="1305"/>
      <c r="H39" s="38"/>
      <c r="I39" s="1305"/>
      <c r="J39" s="38"/>
      <c r="K39" s="1305"/>
      <c r="L39" s="38"/>
      <c r="M39" s="39"/>
      <c r="N39" s="117"/>
      <c r="O39" s="118"/>
      <c r="P39" s="35"/>
      <c r="Q39" s="118"/>
      <c r="R39" s="35"/>
      <c r="S39" s="118"/>
      <c r="T39" s="35"/>
      <c r="U39" s="118"/>
      <c r="V39" s="35"/>
      <c r="W39" s="118"/>
      <c r="X39" s="35"/>
      <c r="Y39" s="118"/>
      <c r="Z39" s="35"/>
      <c r="AA39" s="118"/>
      <c r="AB39" s="35"/>
      <c r="AC39" s="118"/>
      <c r="AD39" s="35"/>
      <c r="AE39" s="118"/>
      <c r="AF39" s="35"/>
      <c r="AG39" s="118"/>
      <c r="AH39" s="35"/>
      <c r="AI39" s="118"/>
      <c r="AJ39" s="35"/>
      <c r="AK39" s="118"/>
      <c r="AL39" s="35"/>
      <c r="AM39" s="118"/>
      <c r="AN39" s="35"/>
      <c r="AO39" s="118"/>
      <c r="AP39" s="35"/>
      <c r="AQ39" s="1306"/>
      <c r="AR39" s="117"/>
      <c r="AS39" s="1306"/>
      <c r="AT39" s="117"/>
      <c r="AU39" s="118"/>
      <c r="AV39" s="35"/>
      <c r="AW39" s="37"/>
      <c r="AX39" s="1234" t="str">
        <f t="shared" si="56"/>
        <v/>
      </c>
      <c r="AY39" s="1234"/>
      <c r="AZ39" s="1234"/>
      <c r="BA39" s="1234"/>
      <c r="BB39" s="1234"/>
      <c r="BC39" s="1234"/>
      <c r="BD39" s="1234"/>
      <c r="BE39" s="1234"/>
      <c r="BF39" s="1234"/>
      <c r="BG39" s="1234"/>
      <c r="BH39" s="1234"/>
      <c r="BI39" s="562"/>
      <c r="BJ39" s="562"/>
      <c r="BK39" s="562"/>
      <c r="BL39" s="562"/>
      <c r="BU39" s="3886"/>
      <c r="BV39" s="3886"/>
      <c r="BW39" s="3886"/>
      <c r="CA39" s="1235" t="str">
        <f t="shared" si="57"/>
        <v/>
      </c>
      <c r="CB39" s="1235" t="str">
        <f t="shared" si="58"/>
        <v/>
      </c>
      <c r="CC39" s="1235" t="str">
        <f t="shared" si="59"/>
        <v/>
      </c>
      <c r="CD39" s="1235" t="str">
        <f t="shared" si="60"/>
        <v/>
      </c>
      <c r="CE39" s="1235" t="str">
        <f t="shared" si="61"/>
        <v/>
      </c>
      <c r="CF39" s="1235" t="str">
        <f t="shared" si="83"/>
        <v/>
      </c>
      <c r="CG39" s="1235" t="str">
        <f t="shared" si="84"/>
        <v/>
      </c>
      <c r="CH39" s="1235" t="str">
        <f t="shared" si="85"/>
        <v/>
      </c>
      <c r="CI39" s="1235" t="str">
        <f t="shared" si="86"/>
        <v/>
      </c>
      <c r="CJ39" s="1235" t="str">
        <f t="shared" si="87"/>
        <v/>
      </c>
      <c r="CK39" s="1235" t="str">
        <f t="shared" si="88"/>
        <v/>
      </c>
      <c r="CL39" s="1235" t="str">
        <f t="shared" si="89"/>
        <v/>
      </c>
      <c r="CM39" s="1235" t="str">
        <f t="shared" si="90"/>
        <v/>
      </c>
      <c r="CN39" s="1235" t="str">
        <f t="shared" si="91"/>
        <v/>
      </c>
      <c r="CO39" s="1235" t="str">
        <f t="shared" si="92"/>
        <v/>
      </c>
      <c r="CP39" s="1235" t="str">
        <f t="shared" si="93"/>
        <v/>
      </c>
      <c r="CQ39" s="1235" t="str">
        <f t="shared" si="94"/>
        <v/>
      </c>
      <c r="CR39" s="1235" t="str">
        <f t="shared" si="95"/>
        <v/>
      </c>
      <c r="CS39" s="1235" t="str">
        <f t="shared" si="96"/>
        <v/>
      </c>
      <c r="CT39" s="1235" t="str">
        <f t="shared" si="97"/>
        <v/>
      </c>
      <c r="CU39" s="1235" t="str">
        <f t="shared" si="98"/>
        <v/>
      </c>
      <c r="CV39" s="1235" t="str">
        <f t="shared" si="99"/>
        <v/>
      </c>
      <c r="CW39" s="1235" t="str">
        <f t="shared" si="100"/>
        <v/>
      </c>
      <c r="CX39" s="1235" t="str">
        <f t="shared" si="101"/>
        <v/>
      </c>
      <c r="CY39" s="1235" t="str">
        <f t="shared" si="102"/>
        <v/>
      </c>
      <c r="CZ39" s="1235" t="str">
        <f t="shared" si="103"/>
        <v/>
      </c>
      <c r="DA39" s="4931">
        <f t="shared" si="104"/>
        <v>0</v>
      </c>
      <c r="DB39" s="4931">
        <f t="shared" si="105"/>
        <v>0</v>
      </c>
      <c r="DC39" s="4931">
        <f t="shared" si="106"/>
        <v>0</v>
      </c>
      <c r="DD39" s="4931">
        <f t="shared" si="107"/>
        <v>0</v>
      </c>
      <c r="DE39" s="4931">
        <f t="shared" si="108"/>
        <v>0</v>
      </c>
      <c r="DF39" s="4931">
        <f t="shared" si="62"/>
        <v>0</v>
      </c>
      <c r="DG39" s="4931">
        <f t="shared" si="63"/>
        <v>0</v>
      </c>
      <c r="DH39" s="4931">
        <f t="shared" si="64"/>
        <v>0</v>
      </c>
      <c r="DI39" s="4931">
        <f t="shared" si="65"/>
        <v>0</v>
      </c>
      <c r="DJ39" s="4931">
        <f t="shared" si="66"/>
        <v>0</v>
      </c>
      <c r="DK39" s="4931">
        <f t="shared" si="67"/>
        <v>0</v>
      </c>
      <c r="DL39" s="4931">
        <f t="shared" si="68"/>
        <v>0</v>
      </c>
      <c r="DM39" s="4931">
        <f t="shared" si="69"/>
        <v>0</v>
      </c>
      <c r="DN39" s="4931">
        <f t="shared" si="70"/>
        <v>0</v>
      </c>
      <c r="DO39" s="4931">
        <f t="shared" si="71"/>
        <v>0</v>
      </c>
      <c r="DP39" s="4931">
        <f t="shared" si="72"/>
        <v>0</v>
      </c>
      <c r="DQ39" s="4931">
        <f t="shared" si="73"/>
        <v>0</v>
      </c>
      <c r="DR39" s="4931">
        <f t="shared" si="74"/>
        <v>0</v>
      </c>
      <c r="DS39" s="4931">
        <f t="shared" si="75"/>
        <v>0</v>
      </c>
      <c r="DT39" s="4931">
        <f t="shared" si="76"/>
        <v>0</v>
      </c>
      <c r="DU39" s="4931">
        <f t="shared" si="77"/>
        <v>0</v>
      </c>
      <c r="DV39" s="4931">
        <f t="shared" si="78"/>
        <v>0</v>
      </c>
      <c r="DW39" s="4931">
        <f t="shared" si="79"/>
        <v>0</v>
      </c>
      <c r="DX39" s="4931">
        <f t="shared" si="80"/>
        <v>0</v>
      </c>
      <c r="DY39" s="4931">
        <f t="shared" si="81"/>
        <v>0</v>
      </c>
      <c r="DZ39" s="4931">
        <f t="shared" si="82"/>
        <v>0</v>
      </c>
    </row>
    <row r="40" spans="1:130" ht="27" customHeight="1" x14ac:dyDescent="0.35">
      <c r="A40" s="774" t="s">
        <v>2603</v>
      </c>
      <c r="B40" s="475">
        <f t="shared" si="55"/>
        <v>0</v>
      </c>
      <c r="C40" s="439">
        <f t="shared" si="55"/>
        <v>0</v>
      </c>
      <c r="D40" s="3109"/>
      <c r="E40" s="1305"/>
      <c r="F40" s="38"/>
      <c r="G40" s="1305"/>
      <c r="H40" s="38"/>
      <c r="I40" s="1305"/>
      <c r="J40" s="38"/>
      <c r="K40" s="1305"/>
      <c r="L40" s="38"/>
      <c r="M40" s="39"/>
      <c r="N40" s="117"/>
      <c r="O40" s="118"/>
      <c r="P40" s="35"/>
      <c r="Q40" s="118"/>
      <c r="R40" s="35"/>
      <c r="S40" s="118"/>
      <c r="T40" s="35"/>
      <c r="U40" s="118"/>
      <c r="V40" s="35"/>
      <c r="W40" s="118"/>
      <c r="X40" s="35"/>
      <c r="Y40" s="118"/>
      <c r="Z40" s="35"/>
      <c r="AA40" s="118"/>
      <c r="AB40" s="35"/>
      <c r="AC40" s="118"/>
      <c r="AD40" s="35"/>
      <c r="AE40" s="118"/>
      <c r="AF40" s="35"/>
      <c r="AG40" s="118"/>
      <c r="AH40" s="35"/>
      <c r="AI40" s="118"/>
      <c r="AJ40" s="35"/>
      <c r="AK40" s="118"/>
      <c r="AL40" s="35"/>
      <c r="AM40" s="118"/>
      <c r="AN40" s="35"/>
      <c r="AO40" s="118"/>
      <c r="AP40" s="35"/>
      <c r="AQ40" s="1306"/>
      <c r="AR40" s="4516"/>
      <c r="AS40" s="1306"/>
      <c r="AT40" s="117"/>
      <c r="AU40" s="118"/>
      <c r="AV40" s="35"/>
      <c r="AW40" s="37"/>
      <c r="AX40" s="1234" t="str">
        <f t="shared" si="56"/>
        <v/>
      </c>
      <c r="AY40" s="1234"/>
      <c r="AZ40" s="1234"/>
      <c r="BA40" s="1234"/>
      <c r="BB40" s="1234"/>
      <c r="BC40" s="1234"/>
      <c r="BD40" s="1234"/>
      <c r="BE40" s="1234"/>
      <c r="BF40" s="1234"/>
      <c r="BG40" s="1234"/>
      <c r="BH40" s="1234"/>
      <c r="BI40" s="562"/>
      <c r="BJ40" s="562"/>
      <c r="BK40" s="562"/>
      <c r="BL40" s="562"/>
      <c r="BU40" s="3886"/>
      <c r="BV40" s="3886"/>
      <c r="BW40" s="3886"/>
      <c r="CA40" s="1235" t="str">
        <f t="shared" si="57"/>
        <v/>
      </c>
      <c r="CB40" s="1235" t="str">
        <f t="shared" si="58"/>
        <v/>
      </c>
      <c r="CC40" s="1235" t="str">
        <f t="shared" si="59"/>
        <v/>
      </c>
      <c r="CD40" s="1235" t="str">
        <f t="shared" si="60"/>
        <v/>
      </c>
      <c r="CE40" s="1235" t="str">
        <f t="shared" si="61"/>
        <v/>
      </c>
      <c r="CF40" s="1235" t="str">
        <f t="shared" si="83"/>
        <v/>
      </c>
      <c r="CG40" s="1235" t="str">
        <f t="shared" si="84"/>
        <v/>
      </c>
      <c r="CH40" s="1235" t="str">
        <f t="shared" si="85"/>
        <v/>
      </c>
      <c r="CI40" s="1235" t="str">
        <f t="shared" si="86"/>
        <v/>
      </c>
      <c r="CJ40" s="1235" t="str">
        <f t="shared" si="87"/>
        <v/>
      </c>
      <c r="CK40" s="1235" t="str">
        <f t="shared" si="88"/>
        <v/>
      </c>
      <c r="CL40" s="1235" t="str">
        <f t="shared" si="89"/>
        <v/>
      </c>
      <c r="CM40" s="1235" t="str">
        <f t="shared" si="90"/>
        <v/>
      </c>
      <c r="CN40" s="1235" t="str">
        <f t="shared" si="91"/>
        <v/>
      </c>
      <c r="CO40" s="1235" t="str">
        <f t="shared" si="92"/>
        <v/>
      </c>
      <c r="CP40" s="1235" t="str">
        <f t="shared" si="93"/>
        <v/>
      </c>
      <c r="CQ40" s="1235" t="str">
        <f t="shared" si="94"/>
        <v/>
      </c>
      <c r="CR40" s="1235" t="str">
        <f t="shared" si="95"/>
        <v/>
      </c>
      <c r="CS40" s="1235" t="str">
        <f t="shared" si="96"/>
        <v/>
      </c>
      <c r="CT40" s="1235" t="str">
        <f t="shared" si="97"/>
        <v/>
      </c>
      <c r="CU40" s="1235" t="str">
        <f t="shared" si="98"/>
        <v/>
      </c>
      <c r="CV40" s="1235" t="str">
        <f t="shared" si="99"/>
        <v/>
      </c>
      <c r="CW40" s="1235" t="str">
        <f t="shared" si="100"/>
        <v/>
      </c>
      <c r="CX40" s="1235" t="str">
        <f t="shared" si="101"/>
        <v/>
      </c>
      <c r="CY40" s="1235" t="str">
        <f t="shared" si="102"/>
        <v/>
      </c>
      <c r="CZ40" s="1235" t="str">
        <f t="shared" si="103"/>
        <v/>
      </c>
      <c r="DA40" s="4931">
        <f t="shared" si="104"/>
        <v>0</v>
      </c>
      <c r="DB40" s="4931">
        <f t="shared" si="105"/>
        <v>0</v>
      </c>
      <c r="DC40" s="4931">
        <f t="shared" si="106"/>
        <v>0</v>
      </c>
      <c r="DD40" s="4931">
        <f t="shared" si="107"/>
        <v>0</v>
      </c>
      <c r="DE40" s="4931">
        <f t="shared" si="108"/>
        <v>0</v>
      </c>
      <c r="DF40" s="4931">
        <f t="shared" si="62"/>
        <v>0</v>
      </c>
      <c r="DG40" s="4931">
        <f t="shared" si="63"/>
        <v>0</v>
      </c>
      <c r="DH40" s="4931">
        <f t="shared" si="64"/>
        <v>0</v>
      </c>
      <c r="DI40" s="4931">
        <f t="shared" si="65"/>
        <v>0</v>
      </c>
      <c r="DJ40" s="4931">
        <f t="shared" si="66"/>
        <v>0</v>
      </c>
      <c r="DK40" s="4931">
        <f t="shared" si="67"/>
        <v>0</v>
      </c>
      <c r="DL40" s="4931">
        <f t="shared" si="68"/>
        <v>0</v>
      </c>
      <c r="DM40" s="4931">
        <f t="shared" si="69"/>
        <v>0</v>
      </c>
      <c r="DN40" s="4931">
        <f t="shared" si="70"/>
        <v>0</v>
      </c>
      <c r="DO40" s="4931">
        <f t="shared" si="71"/>
        <v>0</v>
      </c>
      <c r="DP40" s="4931">
        <f t="shared" si="72"/>
        <v>0</v>
      </c>
      <c r="DQ40" s="4931">
        <f t="shared" si="73"/>
        <v>0</v>
      </c>
      <c r="DR40" s="4931">
        <f t="shared" si="74"/>
        <v>0</v>
      </c>
      <c r="DS40" s="4931">
        <f t="shared" si="75"/>
        <v>0</v>
      </c>
      <c r="DT40" s="4931">
        <f t="shared" si="76"/>
        <v>0</v>
      </c>
      <c r="DU40" s="4931">
        <f t="shared" si="77"/>
        <v>0</v>
      </c>
      <c r="DV40" s="4931">
        <f t="shared" si="78"/>
        <v>0</v>
      </c>
      <c r="DW40" s="4931">
        <f t="shared" si="79"/>
        <v>0</v>
      </c>
      <c r="DX40" s="4931">
        <f t="shared" si="80"/>
        <v>0</v>
      </c>
      <c r="DY40" s="4931">
        <f t="shared" si="81"/>
        <v>0</v>
      </c>
      <c r="DZ40" s="4931">
        <f t="shared" si="82"/>
        <v>0</v>
      </c>
    </row>
    <row r="41" spans="1:130" ht="16.149999999999999" customHeight="1" x14ac:dyDescent="0.35">
      <c r="A41" s="1155" t="s">
        <v>2604</v>
      </c>
      <c r="B41" s="475">
        <f t="shared" si="55"/>
        <v>0</v>
      </c>
      <c r="C41" s="439">
        <f t="shared" si="55"/>
        <v>0</v>
      </c>
      <c r="D41" s="3109"/>
      <c r="E41" s="1305"/>
      <c r="F41" s="38"/>
      <c r="G41" s="1305"/>
      <c r="H41" s="38"/>
      <c r="I41" s="1305"/>
      <c r="J41" s="38"/>
      <c r="K41" s="1305"/>
      <c r="L41" s="38"/>
      <c r="M41" s="39"/>
      <c r="N41" s="117"/>
      <c r="O41" s="118"/>
      <c r="P41" s="35"/>
      <c r="Q41" s="118"/>
      <c r="R41" s="35"/>
      <c r="S41" s="118"/>
      <c r="T41" s="35"/>
      <c r="U41" s="118"/>
      <c r="V41" s="35"/>
      <c r="W41" s="118"/>
      <c r="X41" s="35"/>
      <c r="Y41" s="118"/>
      <c r="Z41" s="35"/>
      <c r="AA41" s="118"/>
      <c r="AB41" s="35"/>
      <c r="AC41" s="118"/>
      <c r="AD41" s="35"/>
      <c r="AE41" s="118"/>
      <c r="AF41" s="35"/>
      <c r="AG41" s="118"/>
      <c r="AH41" s="35"/>
      <c r="AI41" s="118"/>
      <c r="AJ41" s="35"/>
      <c r="AK41" s="118"/>
      <c r="AL41" s="35"/>
      <c r="AM41" s="118"/>
      <c r="AN41" s="35"/>
      <c r="AO41" s="118"/>
      <c r="AP41" s="35"/>
      <c r="AQ41" s="1306"/>
      <c r="AR41" s="4516"/>
      <c r="AS41" s="1306"/>
      <c r="AT41" s="117"/>
      <c r="AU41" s="118"/>
      <c r="AV41" s="35"/>
      <c r="AW41" s="37"/>
      <c r="AX41" s="1234" t="str">
        <f t="shared" si="56"/>
        <v/>
      </c>
      <c r="AY41" s="1234"/>
      <c r="AZ41" s="1234"/>
      <c r="BA41" s="1234"/>
      <c r="BB41" s="1234"/>
      <c r="BC41" s="1234"/>
      <c r="BD41" s="1234"/>
      <c r="BE41" s="1234"/>
      <c r="BF41" s="1234"/>
      <c r="BG41" s="1234"/>
      <c r="BH41" s="1234"/>
      <c r="BI41" s="562"/>
      <c r="BJ41" s="562"/>
      <c r="BK41" s="562"/>
      <c r="BL41" s="562"/>
      <c r="BU41" s="3886"/>
      <c r="BV41" s="3886"/>
      <c r="BW41" s="3886"/>
      <c r="CA41" s="1235" t="str">
        <f t="shared" si="57"/>
        <v/>
      </c>
      <c r="CB41" s="1235" t="str">
        <f t="shared" si="58"/>
        <v/>
      </c>
      <c r="CC41" s="1235" t="str">
        <f t="shared" si="59"/>
        <v/>
      </c>
      <c r="CD41" s="1235" t="str">
        <f t="shared" si="60"/>
        <v/>
      </c>
      <c r="CE41" s="1235" t="str">
        <f t="shared" si="61"/>
        <v/>
      </c>
      <c r="CF41" s="1235" t="str">
        <f t="shared" si="83"/>
        <v/>
      </c>
      <c r="CG41" s="1235" t="str">
        <f t="shared" si="84"/>
        <v/>
      </c>
      <c r="CH41" s="1235" t="str">
        <f t="shared" si="85"/>
        <v/>
      </c>
      <c r="CI41" s="1235" t="str">
        <f t="shared" si="86"/>
        <v/>
      </c>
      <c r="CJ41" s="1235" t="str">
        <f t="shared" si="87"/>
        <v/>
      </c>
      <c r="CK41" s="1235" t="str">
        <f t="shared" si="88"/>
        <v/>
      </c>
      <c r="CL41" s="1235" t="str">
        <f t="shared" si="89"/>
        <v/>
      </c>
      <c r="CM41" s="1235" t="str">
        <f t="shared" si="90"/>
        <v/>
      </c>
      <c r="CN41" s="1235" t="str">
        <f t="shared" si="91"/>
        <v/>
      </c>
      <c r="CO41" s="1235" t="str">
        <f t="shared" si="92"/>
        <v/>
      </c>
      <c r="CP41" s="1235" t="str">
        <f t="shared" si="93"/>
        <v/>
      </c>
      <c r="CQ41" s="1235" t="str">
        <f t="shared" si="94"/>
        <v/>
      </c>
      <c r="CR41" s="1235" t="str">
        <f t="shared" si="95"/>
        <v/>
      </c>
      <c r="CS41" s="1235" t="str">
        <f t="shared" si="96"/>
        <v/>
      </c>
      <c r="CT41" s="1235" t="str">
        <f t="shared" si="97"/>
        <v/>
      </c>
      <c r="CU41" s="1235" t="str">
        <f t="shared" si="98"/>
        <v/>
      </c>
      <c r="CV41" s="1235" t="str">
        <f t="shared" si="99"/>
        <v/>
      </c>
      <c r="CW41" s="1235" t="str">
        <f t="shared" si="100"/>
        <v/>
      </c>
      <c r="CX41" s="1235" t="str">
        <f t="shared" si="101"/>
        <v/>
      </c>
      <c r="CY41" s="1235" t="str">
        <f t="shared" si="102"/>
        <v/>
      </c>
      <c r="CZ41" s="1235" t="str">
        <f t="shared" si="103"/>
        <v/>
      </c>
      <c r="DA41" s="4931">
        <f t="shared" si="104"/>
        <v>0</v>
      </c>
      <c r="DB41" s="4931">
        <f t="shared" si="105"/>
        <v>0</v>
      </c>
      <c r="DC41" s="4931">
        <f t="shared" si="106"/>
        <v>0</v>
      </c>
      <c r="DD41" s="4931">
        <f t="shared" si="107"/>
        <v>0</v>
      </c>
      <c r="DE41" s="4931">
        <f t="shared" si="108"/>
        <v>0</v>
      </c>
      <c r="DF41" s="4931">
        <f t="shared" si="62"/>
        <v>0</v>
      </c>
      <c r="DG41" s="4931">
        <f t="shared" si="63"/>
        <v>0</v>
      </c>
      <c r="DH41" s="4931">
        <f t="shared" si="64"/>
        <v>0</v>
      </c>
      <c r="DI41" s="4931">
        <f t="shared" si="65"/>
        <v>0</v>
      </c>
      <c r="DJ41" s="4931">
        <f t="shared" si="66"/>
        <v>0</v>
      </c>
      <c r="DK41" s="4931">
        <f t="shared" si="67"/>
        <v>0</v>
      </c>
      <c r="DL41" s="4931">
        <f t="shared" si="68"/>
        <v>0</v>
      </c>
      <c r="DM41" s="4931">
        <f t="shared" si="69"/>
        <v>0</v>
      </c>
      <c r="DN41" s="4931">
        <f t="shared" si="70"/>
        <v>0</v>
      </c>
      <c r="DO41" s="4931">
        <f t="shared" si="71"/>
        <v>0</v>
      </c>
      <c r="DP41" s="4931">
        <f t="shared" si="72"/>
        <v>0</v>
      </c>
      <c r="DQ41" s="4931">
        <f t="shared" si="73"/>
        <v>0</v>
      </c>
      <c r="DR41" s="4931">
        <f t="shared" si="74"/>
        <v>0</v>
      </c>
      <c r="DS41" s="4931">
        <f t="shared" si="75"/>
        <v>0</v>
      </c>
      <c r="DT41" s="4931">
        <f t="shared" si="76"/>
        <v>0</v>
      </c>
      <c r="DU41" s="4931">
        <f t="shared" si="77"/>
        <v>0</v>
      </c>
      <c r="DV41" s="4931">
        <f t="shared" si="78"/>
        <v>0</v>
      </c>
      <c r="DW41" s="4931">
        <f t="shared" si="79"/>
        <v>0</v>
      </c>
      <c r="DX41" s="4931">
        <f t="shared" si="80"/>
        <v>0</v>
      </c>
      <c r="DY41" s="4931">
        <f t="shared" si="81"/>
        <v>0</v>
      </c>
      <c r="DZ41" s="4931">
        <f t="shared" si="82"/>
        <v>0</v>
      </c>
    </row>
    <row r="42" spans="1:130" ht="16.149999999999999" customHeight="1" x14ac:dyDescent="0.35">
      <c r="A42" s="1155" t="s">
        <v>2605</v>
      </c>
      <c r="B42" s="475">
        <f>+D42+F42+H42+J42+L42+N42+P42+R42+T42+V42+X42+Z42+AB42+AD42+AF42+AH42+AJ42+AL42+AN42+AP42</f>
        <v>0</v>
      </c>
      <c r="C42" s="439">
        <f>+E42+G42+I42+K42+M42+O42+Q42+S42+U42+W42+Y42+AA42+AC42+AE42+AG42+AI42+AK42+AM42+AO42+AQ42</f>
        <v>0</v>
      </c>
      <c r="D42" s="117"/>
      <c r="E42" s="118"/>
      <c r="F42" s="35"/>
      <c r="G42" s="118"/>
      <c r="H42" s="35"/>
      <c r="I42" s="37"/>
      <c r="J42" s="117"/>
      <c r="K42" s="117"/>
      <c r="L42" s="35"/>
      <c r="M42" s="37"/>
      <c r="N42" s="117"/>
      <c r="O42" s="118"/>
      <c r="P42" s="35"/>
      <c r="Q42" s="118"/>
      <c r="R42" s="35"/>
      <c r="S42" s="118"/>
      <c r="T42" s="35"/>
      <c r="U42" s="118"/>
      <c r="V42" s="35"/>
      <c r="W42" s="118"/>
      <c r="X42" s="35"/>
      <c r="Y42" s="118"/>
      <c r="Z42" s="35"/>
      <c r="AA42" s="118"/>
      <c r="AB42" s="35"/>
      <c r="AC42" s="118"/>
      <c r="AD42" s="35"/>
      <c r="AE42" s="118"/>
      <c r="AF42" s="35"/>
      <c r="AG42" s="118"/>
      <c r="AH42" s="35"/>
      <c r="AI42" s="118"/>
      <c r="AJ42" s="35"/>
      <c r="AK42" s="118"/>
      <c r="AL42" s="35"/>
      <c r="AM42" s="118"/>
      <c r="AN42" s="35"/>
      <c r="AO42" s="118"/>
      <c r="AP42" s="35"/>
      <c r="AQ42" s="1306"/>
      <c r="AR42" s="4516"/>
      <c r="AS42" s="1306"/>
      <c r="AT42" s="117"/>
      <c r="AU42" s="118"/>
      <c r="AV42" s="35"/>
      <c r="AW42" s="37"/>
      <c r="AX42" s="1234" t="str">
        <f t="shared" si="56"/>
        <v/>
      </c>
      <c r="AY42" s="1234"/>
      <c r="AZ42" s="1234"/>
      <c r="BA42" s="1234"/>
      <c r="BB42" s="1234"/>
      <c r="BC42" s="1234"/>
      <c r="BD42" s="1234"/>
      <c r="BE42" s="1234"/>
      <c r="BF42" s="1234"/>
      <c r="BG42" s="1234"/>
      <c r="BH42" s="1234"/>
      <c r="BI42" s="562"/>
      <c r="BJ42" s="562"/>
      <c r="BK42" s="562"/>
      <c r="BL42" s="562"/>
      <c r="BU42" s="3886"/>
      <c r="BV42" s="3886"/>
      <c r="BW42" s="3886"/>
      <c r="CA42" s="1235" t="str">
        <f t="shared" si="57"/>
        <v/>
      </c>
      <c r="CB42" s="1235" t="str">
        <f t="shared" si="58"/>
        <v/>
      </c>
      <c r="CC42" s="1235" t="str">
        <f t="shared" si="59"/>
        <v/>
      </c>
      <c r="CD42" s="1235" t="str">
        <f t="shared" si="60"/>
        <v/>
      </c>
      <c r="CE42" s="1235" t="str">
        <f t="shared" si="61"/>
        <v/>
      </c>
      <c r="CF42" s="1235" t="str">
        <f t="shared" si="83"/>
        <v/>
      </c>
      <c r="CG42" s="1235" t="str">
        <f t="shared" si="84"/>
        <v/>
      </c>
      <c r="CH42" s="1235" t="str">
        <f t="shared" si="85"/>
        <v/>
      </c>
      <c r="CI42" s="1235" t="str">
        <f t="shared" si="86"/>
        <v/>
      </c>
      <c r="CJ42" s="1235" t="str">
        <f t="shared" si="87"/>
        <v/>
      </c>
      <c r="CK42" s="1235" t="str">
        <f t="shared" si="88"/>
        <v/>
      </c>
      <c r="CL42" s="1235" t="str">
        <f t="shared" si="89"/>
        <v/>
      </c>
      <c r="CM42" s="1235" t="str">
        <f t="shared" si="90"/>
        <v/>
      </c>
      <c r="CN42" s="1235" t="str">
        <f t="shared" si="91"/>
        <v/>
      </c>
      <c r="CO42" s="1235" t="str">
        <f t="shared" si="92"/>
        <v/>
      </c>
      <c r="CP42" s="1235" t="str">
        <f t="shared" si="93"/>
        <v/>
      </c>
      <c r="CQ42" s="1235" t="str">
        <f t="shared" si="94"/>
        <v/>
      </c>
      <c r="CR42" s="1235" t="str">
        <f t="shared" si="95"/>
        <v/>
      </c>
      <c r="CS42" s="1235" t="str">
        <f t="shared" si="96"/>
        <v/>
      </c>
      <c r="CT42" s="1235" t="str">
        <f t="shared" si="97"/>
        <v/>
      </c>
      <c r="CU42" s="1235" t="str">
        <f t="shared" si="98"/>
        <v/>
      </c>
      <c r="CV42" s="1235" t="str">
        <f t="shared" si="99"/>
        <v/>
      </c>
      <c r="CW42" s="1235" t="str">
        <f t="shared" si="100"/>
        <v/>
      </c>
      <c r="CX42" s="1235" t="str">
        <f t="shared" si="101"/>
        <v/>
      </c>
      <c r="CY42" s="1235" t="str">
        <f t="shared" si="102"/>
        <v/>
      </c>
      <c r="CZ42" s="1235" t="str">
        <f t="shared" si="103"/>
        <v/>
      </c>
      <c r="DA42" s="4931">
        <f t="shared" si="104"/>
        <v>0</v>
      </c>
      <c r="DB42" s="4931">
        <f t="shared" si="105"/>
        <v>0</v>
      </c>
      <c r="DC42" s="4931">
        <f t="shared" si="106"/>
        <v>0</v>
      </c>
      <c r="DD42" s="4931">
        <f t="shared" si="107"/>
        <v>0</v>
      </c>
      <c r="DE42" s="4931">
        <f t="shared" si="108"/>
        <v>0</v>
      </c>
      <c r="DF42" s="4931">
        <f t="shared" si="62"/>
        <v>0</v>
      </c>
      <c r="DG42" s="4931">
        <f t="shared" si="63"/>
        <v>0</v>
      </c>
      <c r="DH42" s="4931">
        <f t="shared" si="64"/>
        <v>0</v>
      </c>
      <c r="DI42" s="4931">
        <f t="shared" si="65"/>
        <v>0</v>
      </c>
      <c r="DJ42" s="4931">
        <f t="shared" si="66"/>
        <v>0</v>
      </c>
      <c r="DK42" s="4931">
        <f t="shared" si="67"/>
        <v>0</v>
      </c>
      <c r="DL42" s="4931">
        <f t="shared" si="68"/>
        <v>0</v>
      </c>
      <c r="DM42" s="4931">
        <f t="shared" si="69"/>
        <v>0</v>
      </c>
      <c r="DN42" s="4931">
        <f t="shared" si="70"/>
        <v>0</v>
      </c>
      <c r="DO42" s="4931">
        <f t="shared" si="71"/>
        <v>0</v>
      </c>
      <c r="DP42" s="4931">
        <f t="shared" si="72"/>
        <v>0</v>
      </c>
      <c r="DQ42" s="4931">
        <f t="shared" si="73"/>
        <v>0</v>
      </c>
      <c r="DR42" s="4931">
        <f t="shared" si="74"/>
        <v>0</v>
      </c>
      <c r="DS42" s="4931">
        <f t="shared" si="75"/>
        <v>0</v>
      </c>
      <c r="DT42" s="4931">
        <f t="shared" si="76"/>
        <v>0</v>
      </c>
      <c r="DU42" s="4931">
        <f t="shared" si="77"/>
        <v>0</v>
      </c>
      <c r="DV42" s="4931">
        <f t="shared" si="78"/>
        <v>0</v>
      </c>
      <c r="DW42" s="4931">
        <f t="shared" si="79"/>
        <v>0</v>
      </c>
      <c r="DX42" s="4931">
        <f t="shared" si="80"/>
        <v>0</v>
      </c>
      <c r="DY42" s="4931">
        <f t="shared" si="81"/>
        <v>0</v>
      </c>
      <c r="DZ42" s="4931">
        <f t="shared" si="82"/>
        <v>0</v>
      </c>
    </row>
    <row r="43" spans="1:130" ht="24" customHeight="1" x14ac:dyDescent="0.35">
      <c r="A43" s="774" t="s">
        <v>2606</v>
      </c>
      <c r="B43" s="475">
        <f>+D43+F43+H43</f>
        <v>0</v>
      </c>
      <c r="C43" s="439">
        <f>+E43+G43+I43</f>
        <v>0</v>
      </c>
      <c r="D43" s="117"/>
      <c r="E43" s="118"/>
      <c r="F43" s="35"/>
      <c r="G43" s="118"/>
      <c r="H43" s="35"/>
      <c r="I43" s="37"/>
      <c r="J43" s="3571"/>
      <c r="K43" s="4566"/>
      <c r="L43" s="3571"/>
      <c r="M43" s="4566"/>
      <c r="N43" s="3571"/>
      <c r="O43" s="4566"/>
      <c r="P43" s="3571"/>
      <c r="Q43" s="4566"/>
      <c r="R43" s="3571"/>
      <c r="S43" s="4566"/>
      <c r="T43" s="3571"/>
      <c r="U43" s="4566"/>
      <c r="V43" s="3571"/>
      <c r="W43" s="4566"/>
      <c r="X43" s="3571"/>
      <c r="Y43" s="4566"/>
      <c r="Z43" s="3571"/>
      <c r="AA43" s="4566"/>
      <c r="AB43" s="3571"/>
      <c r="AC43" s="4566"/>
      <c r="AD43" s="3571"/>
      <c r="AE43" s="4566"/>
      <c r="AF43" s="3571"/>
      <c r="AG43" s="4566"/>
      <c r="AH43" s="3571"/>
      <c r="AI43" s="4566"/>
      <c r="AJ43" s="3571"/>
      <c r="AK43" s="4566"/>
      <c r="AL43" s="3571"/>
      <c r="AM43" s="4566"/>
      <c r="AN43" s="3571"/>
      <c r="AO43" s="4566"/>
      <c r="AP43" s="3571"/>
      <c r="AQ43" s="4518"/>
      <c r="AR43" s="117"/>
      <c r="AS43" s="1306"/>
      <c r="AT43" s="117"/>
      <c r="AU43" s="118"/>
      <c r="AV43" s="35"/>
      <c r="AW43" s="37"/>
      <c r="AX43" s="1234" t="str">
        <f t="shared" si="56"/>
        <v/>
      </c>
      <c r="AY43" s="1234"/>
      <c r="AZ43" s="1234"/>
      <c r="BA43" s="1234"/>
      <c r="BB43" s="1234"/>
      <c r="BC43" s="1234"/>
      <c r="BD43" s="1234"/>
      <c r="BE43" s="1234"/>
      <c r="BF43" s="1234"/>
      <c r="BG43" s="1234"/>
      <c r="BH43" s="1234"/>
      <c r="BI43" s="562"/>
      <c r="BJ43" s="562"/>
      <c r="BK43" s="562"/>
      <c r="BL43" s="562"/>
      <c r="BU43" s="3886"/>
      <c r="BV43" s="3886"/>
      <c r="BW43" s="3886"/>
      <c r="CA43" s="1235" t="str">
        <f t="shared" si="57"/>
        <v/>
      </c>
      <c r="CB43" s="1235" t="str">
        <f t="shared" si="58"/>
        <v/>
      </c>
      <c r="CC43" s="1235" t="str">
        <f t="shared" si="59"/>
        <v/>
      </c>
      <c r="CD43" s="1235" t="str">
        <f t="shared" si="60"/>
        <v/>
      </c>
      <c r="CE43" s="1235" t="str">
        <f t="shared" si="61"/>
        <v/>
      </c>
      <c r="CF43" s="1235" t="str">
        <f t="shared" si="83"/>
        <v/>
      </c>
      <c r="CG43" s="1235" t="str">
        <f t="shared" si="84"/>
        <v/>
      </c>
      <c r="CH43" s="1235" t="str">
        <f t="shared" si="85"/>
        <v/>
      </c>
      <c r="CI43" s="1235" t="str">
        <f t="shared" si="86"/>
        <v/>
      </c>
      <c r="CJ43" s="1235" t="str">
        <f t="shared" si="87"/>
        <v/>
      </c>
      <c r="CK43" s="1235" t="str">
        <f t="shared" si="88"/>
        <v/>
      </c>
      <c r="CL43" s="1235" t="str">
        <f t="shared" si="89"/>
        <v/>
      </c>
      <c r="CM43" s="1235" t="str">
        <f t="shared" si="90"/>
        <v/>
      </c>
      <c r="CN43" s="1235" t="str">
        <f t="shared" si="91"/>
        <v/>
      </c>
      <c r="CO43" s="1235" t="str">
        <f t="shared" si="92"/>
        <v/>
      </c>
      <c r="CP43" s="1235" t="str">
        <f t="shared" si="93"/>
        <v/>
      </c>
      <c r="CQ43" s="1235" t="str">
        <f t="shared" si="94"/>
        <v/>
      </c>
      <c r="CR43" s="1235" t="str">
        <f t="shared" si="95"/>
        <v/>
      </c>
      <c r="CS43" s="1235" t="str">
        <f t="shared" si="96"/>
        <v/>
      </c>
      <c r="CT43" s="1235" t="str">
        <f t="shared" si="97"/>
        <v/>
      </c>
      <c r="CU43" s="1235" t="str">
        <f t="shared" si="98"/>
        <v/>
      </c>
      <c r="CV43" s="1235" t="str">
        <f t="shared" si="99"/>
        <v/>
      </c>
      <c r="CW43" s="1235" t="str">
        <f t="shared" si="100"/>
        <v/>
      </c>
      <c r="CX43" s="1235" t="str">
        <f t="shared" si="101"/>
        <v/>
      </c>
      <c r="CY43" s="1235" t="str">
        <f t="shared" si="102"/>
        <v/>
      </c>
      <c r="CZ43" s="1235" t="str">
        <f t="shared" si="103"/>
        <v/>
      </c>
      <c r="DA43" s="4931">
        <f t="shared" si="104"/>
        <v>0</v>
      </c>
      <c r="DB43" s="4931">
        <f t="shared" si="105"/>
        <v>0</v>
      </c>
      <c r="DC43" s="4931">
        <f t="shared" si="106"/>
        <v>0</v>
      </c>
      <c r="DD43" s="4931">
        <f t="shared" si="107"/>
        <v>0</v>
      </c>
      <c r="DE43" s="4931">
        <f t="shared" si="108"/>
        <v>0</v>
      </c>
      <c r="DF43" s="4931">
        <f t="shared" si="62"/>
        <v>0</v>
      </c>
      <c r="DG43" s="4931">
        <f t="shared" si="63"/>
        <v>0</v>
      </c>
      <c r="DH43" s="4931">
        <f t="shared" si="64"/>
        <v>0</v>
      </c>
      <c r="DI43" s="4931">
        <f t="shared" si="65"/>
        <v>0</v>
      </c>
      <c r="DJ43" s="4931">
        <f t="shared" si="66"/>
        <v>0</v>
      </c>
      <c r="DK43" s="4931">
        <f t="shared" si="67"/>
        <v>0</v>
      </c>
      <c r="DL43" s="4931">
        <f t="shared" si="68"/>
        <v>0</v>
      </c>
      <c r="DM43" s="4931">
        <f t="shared" si="69"/>
        <v>0</v>
      </c>
      <c r="DN43" s="4931">
        <f t="shared" si="70"/>
        <v>0</v>
      </c>
      <c r="DO43" s="4931">
        <f t="shared" si="71"/>
        <v>0</v>
      </c>
      <c r="DP43" s="4931">
        <f t="shared" si="72"/>
        <v>0</v>
      </c>
      <c r="DQ43" s="4931">
        <f t="shared" si="73"/>
        <v>0</v>
      </c>
      <c r="DR43" s="4931">
        <f t="shared" si="74"/>
        <v>0</v>
      </c>
      <c r="DS43" s="4931">
        <f t="shared" si="75"/>
        <v>0</v>
      </c>
      <c r="DT43" s="4931">
        <f t="shared" si="76"/>
        <v>0</v>
      </c>
      <c r="DU43" s="4931">
        <f t="shared" si="77"/>
        <v>0</v>
      </c>
      <c r="DV43" s="4931">
        <f t="shared" si="78"/>
        <v>0</v>
      </c>
      <c r="DW43" s="4931">
        <f t="shared" si="79"/>
        <v>0</v>
      </c>
      <c r="DX43" s="4931">
        <f t="shared" si="80"/>
        <v>0</v>
      </c>
      <c r="DY43" s="4931">
        <f t="shared" si="81"/>
        <v>0</v>
      </c>
      <c r="DZ43" s="4931">
        <f t="shared" si="82"/>
        <v>0</v>
      </c>
    </row>
    <row r="44" spans="1:130" ht="15" customHeight="1" x14ac:dyDescent="0.35">
      <c r="A44" s="774" t="s">
        <v>2607</v>
      </c>
      <c r="B44" s="475">
        <f>+P44+R44+T44+V44+X44+Z44+AB44+AD44+AF44+AH44+AJ44+AL44+AN44+AP44</f>
        <v>0</v>
      </c>
      <c r="C44" s="439">
        <f>+Q44+S44+U44+W44+Y44+AA44+AC44+AE44+AG44+AI44+AK44+AM44+AO44+AQ44</f>
        <v>0</v>
      </c>
      <c r="D44" s="3109"/>
      <c r="E44" s="1305"/>
      <c r="F44" s="38"/>
      <c r="G44" s="1305"/>
      <c r="H44" s="38"/>
      <c r="I44" s="1305"/>
      <c r="J44" s="38"/>
      <c r="K44" s="1305"/>
      <c r="L44" s="38"/>
      <c r="M44" s="39"/>
      <c r="N44" s="3109"/>
      <c r="O44" s="1305"/>
      <c r="P44" s="35"/>
      <c r="Q44" s="118"/>
      <c r="R44" s="35"/>
      <c r="S44" s="118"/>
      <c r="T44" s="35"/>
      <c r="U44" s="118"/>
      <c r="V44" s="35"/>
      <c r="W44" s="118"/>
      <c r="X44" s="35"/>
      <c r="Y44" s="118"/>
      <c r="Z44" s="35"/>
      <c r="AA44" s="118"/>
      <c r="AB44" s="35"/>
      <c r="AC44" s="118"/>
      <c r="AD44" s="35"/>
      <c r="AE44" s="118"/>
      <c r="AF44" s="35"/>
      <c r="AG44" s="118"/>
      <c r="AH44" s="35"/>
      <c r="AI44" s="118"/>
      <c r="AJ44" s="35"/>
      <c r="AK44" s="118"/>
      <c r="AL44" s="35"/>
      <c r="AM44" s="118"/>
      <c r="AN44" s="35"/>
      <c r="AO44" s="118"/>
      <c r="AP44" s="35"/>
      <c r="AQ44" s="1306"/>
      <c r="AR44" s="117"/>
      <c r="AS44" s="1306"/>
      <c r="AT44" s="117"/>
      <c r="AU44" s="118"/>
      <c r="AV44" s="35"/>
      <c r="AW44" s="37"/>
      <c r="AX44" s="1234" t="str">
        <f t="shared" si="56"/>
        <v/>
      </c>
      <c r="AY44" s="1234"/>
      <c r="AZ44" s="1234"/>
      <c r="BA44" s="1234"/>
      <c r="BB44" s="1234"/>
      <c r="BC44" s="1234"/>
      <c r="BD44" s="1234"/>
      <c r="BE44" s="1234"/>
      <c r="BF44" s="1234"/>
      <c r="BG44" s="1234"/>
      <c r="BH44" s="1234"/>
      <c r="BI44" s="562"/>
      <c r="BJ44" s="562"/>
      <c r="BK44" s="562"/>
      <c r="BL44" s="562"/>
      <c r="BU44" s="3886"/>
      <c r="BV44" s="3886"/>
      <c r="BW44" s="3886"/>
      <c r="CA44" s="1235" t="str">
        <f t="shared" si="57"/>
        <v/>
      </c>
      <c r="CB44" s="1235" t="str">
        <f t="shared" si="58"/>
        <v/>
      </c>
      <c r="CC44" s="1235" t="str">
        <f t="shared" si="59"/>
        <v/>
      </c>
      <c r="CD44" s="1235" t="str">
        <f t="shared" si="60"/>
        <v/>
      </c>
      <c r="CE44" s="1235" t="str">
        <f t="shared" si="61"/>
        <v/>
      </c>
      <c r="CF44" s="1235" t="str">
        <f t="shared" si="83"/>
        <v/>
      </c>
      <c r="CG44" s="1235" t="str">
        <f t="shared" si="84"/>
        <v/>
      </c>
      <c r="CH44" s="1235" t="str">
        <f t="shared" si="85"/>
        <v/>
      </c>
      <c r="CI44" s="1235" t="str">
        <f t="shared" si="86"/>
        <v/>
      </c>
      <c r="CJ44" s="1235" t="str">
        <f t="shared" si="87"/>
        <v/>
      </c>
      <c r="CK44" s="1235" t="str">
        <f t="shared" si="88"/>
        <v/>
      </c>
      <c r="CL44" s="1235" t="str">
        <f t="shared" si="89"/>
        <v/>
      </c>
      <c r="CM44" s="1235" t="str">
        <f t="shared" si="90"/>
        <v/>
      </c>
      <c r="CN44" s="1235" t="str">
        <f t="shared" si="91"/>
        <v/>
      </c>
      <c r="CO44" s="1235" t="str">
        <f t="shared" si="92"/>
        <v/>
      </c>
      <c r="CP44" s="1235" t="str">
        <f t="shared" si="93"/>
        <v/>
      </c>
      <c r="CQ44" s="1235" t="str">
        <f t="shared" si="94"/>
        <v/>
      </c>
      <c r="CR44" s="1235" t="str">
        <f t="shared" si="95"/>
        <v/>
      </c>
      <c r="CS44" s="1235" t="str">
        <f t="shared" si="96"/>
        <v/>
      </c>
      <c r="CT44" s="1235" t="str">
        <f t="shared" si="97"/>
        <v/>
      </c>
      <c r="CU44" s="1235" t="str">
        <f t="shared" si="98"/>
        <v/>
      </c>
      <c r="CV44" s="1235" t="str">
        <f t="shared" si="99"/>
        <v/>
      </c>
      <c r="CW44" s="1235" t="str">
        <f t="shared" si="100"/>
        <v/>
      </c>
      <c r="CX44" s="1235" t="str">
        <f t="shared" si="101"/>
        <v/>
      </c>
      <c r="CY44" s="1235" t="str">
        <f t="shared" si="102"/>
        <v/>
      </c>
      <c r="CZ44" s="1235" t="str">
        <f t="shared" si="103"/>
        <v/>
      </c>
      <c r="DA44" s="4931">
        <f t="shared" si="104"/>
        <v>0</v>
      </c>
      <c r="DB44" s="4931">
        <f t="shared" si="105"/>
        <v>0</v>
      </c>
      <c r="DC44" s="4931">
        <f t="shared" si="106"/>
        <v>0</v>
      </c>
      <c r="DD44" s="4931">
        <f t="shared" si="107"/>
        <v>0</v>
      </c>
      <c r="DE44" s="4931">
        <f t="shared" si="108"/>
        <v>0</v>
      </c>
      <c r="DF44" s="4931">
        <f t="shared" si="62"/>
        <v>0</v>
      </c>
      <c r="DG44" s="4931">
        <f t="shared" si="63"/>
        <v>0</v>
      </c>
      <c r="DH44" s="4931">
        <f t="shared" si="64"/>
        <v>0</v>
      </c>
      <c r="DI44" s="4931">
        <f t="shared" si="65"/>
        <v>0</v>
      </c>
      <c r="DJ44" s="4931">
        <f t="shared" si="66"/>
        <v>0</v>
      </c>
      <c r="DK44" s="4931">
        <f t="shared" si="67"/>
        <v>0</v>
      </c>
      <c r="DL44" s="4931">
        <f t="shared" si="68"/>
        <v>0</v>
      </c>
      <c r="DM44" s="4931">
        <f t="shared" si="69"/>
        <v>0</v>
      </c>
      <c r="DN44" s="4931">
        <f t="shared" si="70"/>
        <v>0</v>
      </c>
      <c r="DO44" s="4931">
        <f t="shared" si="71"/>
        <v>0</v>
      </c>
      <c r="DP44" s="4931">
        <f t="shared" si="72"/>
        <v>0</v>
      </c>
      <c r="DQ44" s="4931">
        <f t="shared" si="73"/>
        <v>0</v>
      </c>
      <c r="DR44" s="4931">
        <f t="shared" si="74"/>
        <v>0</v>
      </c>
      <c r="DS44" s="4931">
        <f t="shared" si="75"/>
        <v>0</v>
      </c>
      <c r="DT44" s="4931">
        <f t="shared" si="76"/>
        <v>0</v>
      </c>
      <c r="DU44" s="4931">
        <f t="shared" si="77"/>
        <v>0</v>
      </c>
      <c r="DV44" s="4931">
        <f t="shared" si="78"/>
        <v>0</v>
      </c>
      <c r="DW44" s="4931">
        <f t="shared" si="79"/>
        <v>0</v>
      </c>
      <c r="DX44" s="4931">
        <f t="shared" si="80"/>
        <v>0</v>
      </c>
      <c r="DY44" s="4931">
        <f t="shared" si="81"/>
        <v>0</v>
      </c>
      <c r="DZ44" s="4931">
        <f t="shared" si="82"/>
        <v>0</v>
      </c>
    </row>
    <row r="45" spans="1:130" ht="16.149999999999999" customHeight="1" x14ac:dyDescent="0.35">
      <c r="A45" s="1155" t="s">
        <v>2608</v>
      </c>
      <c r="B45" s="475">
        <f>+N45+P45+R45+T45+V45+X45+Z45+AB45+AD45+AF45+AH45+AJ45+AL45+AN45+AP45</f>
        <v>0</v>
      </c>
      <c r="C45" s="439">
        <f>+O45+Q45+S45+U45+W45+Y45+AA45+AC45+AE45+AG45+AI45+AK45+AM45+AO45+AQ45</f>
        <v>0</v>
      </c>
      <c r="D45" s="4516"/>
      <c r="E45" s="4566"/>
      <c r="F45" s="3571"/>
      <c r="G45" s="4566"/>
      <c r="H45" s="3571"/>
      <c r="I45" s="3588"/>
      <c r="J45" s="4516"/>
      <c r="K45" s="4516"/>
      <c r="L45" s="3571"/>
      <c r="M45" s="3588"/>
      <c r="N45" s="117"/>
      <c r="O45" s="118"/>
      <c r="P45" s="35"/>
      <c r="Q45" s="118"/>
      <c r="R45" s="35"/>
      <c r="S45" s="118"/>
      <c r="T45" s="35"/>
      <c r="U45" s="118"/>
      <c r="V45" s="35"/>
      <c r="W45" s="118"/>
      <c r="X45" s="35"/>
      <c r="Y45" s="118"/>
      <c r="Z45" s="35"/>
      <c r="AA45" s="118"/>
      <c r="AB45" s="35"/>
      <c r="AC45" s="118"/>
      <c r="AD45" s="35"/>
      <c r="AE45" s="118"/>
      <c r="AF45" s="35"/>
      <c r="AG45" s="118"/>
      <c r="AH45" s="35"/>
      <c r="AI45" s="118"/>
      <c r="AJ45" s="35"/>
      <c r="AK45" s="118"/>
      <c r="AL45" s="35"/>
      <c r="AM45" s="118"/>
      <c r="AN45" s="35"/>
      <c r="AO45" s="118"/>
      <c r="AP45" s="35"/>
      <c r="AQ45" s="1306"/>
      <c r="AR45" s="117"/>
      <c r="AS45" s="1306"/>
      <c r="AT45" s="117"/>
      <c r="AU45" s="118"/>
      <c r="AV45" s="35"/>
      <c r="AW45" s="37"/>
      <c r="AX45" s="1234" t="str">
        <f t="shared" si="56"/>
        <v/>
      </c>
      <c r="AY45" s="1234"/>
      <c r="AZ45" s="1234"/>
      <c r="BA45" s="1234"/>
      <c r="BB45" s="1234"/>
      <c r="BC45" s="1234"/>
      <c r="BD45" s="1234"/>
      <c r="BE45" s="1234"/>
      <c r="BF45" s="1234"/>
      <c r="BG45" s="1234"/>
      <c r="BH45" s="1234"/>
      <c r="BI45" s="562"/>
      <c r="BJ45" s="562"/>
      <c r="BK45" s="562"/>
      <c r="BL45" s="562"/>
      <c r="BU45" s="3886"/>
      <c r="BV45" s="3886"/>
      <c r="BW45" s="3886"/>
      <c r="CA45" s="1235" t="str">
        <f t="shared" si="57"/>
        <v/>
      </c>
      <c r="CB45" s="1235" t="str">
        <f t="shared" si="58"/>
        <v/>
      </c>
      <c r="CC45" s="1235" t="str">
        <f t="shared" si="59"/>
        <v/>
      </c>
      <c r="CD45" s="1235" t="str">
        <f t="shared" si="60"/>
        <v/>
      </c>
      <c r="CE45" s="1235" t="str">
        <f t="shared" si="61"/>
        <v/>
      </c>
      <c r="CF45" s="1235" t="str">
        <f t="shared" si="83"/>
        <v/>
      </c>
      <c r="CG45" s="1235" t="str">
        <f t="shared" si="84"/>
        <v/>
      </c>
      <c r="CH45" s="1235" t="str">
        <f t="shared" si="85"/>
        <v/>
      </c>
      <c r="CI45" s="1235" t="str">
        <f t="shared" si="86"/>
        <v/>
      </c>
      <c r="CJ45" s="1235" t="str">
        <f t="shared" si="87"/>
        <v/>
      </c>
      <c r="CK45" s="1235" t="str">
        <f t="shared" si="88"/>
        <v/>
      </c>
      <c r="CL45" s="1235" t="str">
        <f t="shared" si="89"/>
        <v/>
      </c>
      <c r="CM45" s="1235" t="str">
        <f t="shared" si="90"/>
        <v/>
      </c>
      <c r="CN45" s="1235" t="str">
        <f t="shared" si="91"/>
        <v/>
      </c>
      <c r="CO45" s="1235" t="str">
        <f t="shared" si="92"/>
        <v/>
      </c>
      <c r="CP45" s="1235" t="str">
        <f t="shared" si="93"/>
        <v/>
      </c>
      <c r="CQ45" s="1235" t="str">
        <f t="shared" si="94"/>
        <v/>
      </c>
      <c r="CR45" s="1235" t="str">
        <f t="shared" si="95"/>
        <v/>
      </c>
      <c r="CS45" s="1235" t="str">
        <f t="shared" si="96"/>
        <v/>
      </c>
      <c r="CT45" s="1235" t="str">
        <f t="shared" si="97"/>
        <v/>
      </c>
      <c r="CU45" s="1235" t="str">
        <f t="shared" si="98"/>
        <v/>
      </c>
      <c r="CV45" s="1235" t="str">
        <f t="shared" si="99"/>
        <v/>
      </c>
      <c r="CW45" s="1235" t="str">
        <f t="shared" si="100"/>
        <v/>
      </c>
      <c r="CX45" s="1235" t="str">
        <f t="shared" si="101"/>
        <v/>
      </c>
      <c r="CY45" s="1235" t="str">
        <f t="shared" si="102"/>
        <v/>
      </c>
      <c r="CZ45" s="1235" t="str">
        <f t="shared" si="103"/>
        <v/>
      </c>
      <c r="DA45" s="4931">
        <f t="shared" si="104"/>
        <v>0</v>
      </c>
      <c r="DB45" s="4931">
        <f t="shared" si="105"/>
        <v>0</v>
      </c>
      <c r="DC45" s="4931">
        <f t="shared" si="106"/>
        <v>0</v>
      </c>
      <c r="DD45" s="4931">
        <f t="shared" si="107"/>
        <v>0</v>
      </c>
      <c r="DE45" s="4931">
        <f t="shared" si="108"/>
        <v>0</v>
      </c>
      <c r="DF45" s="4931">
        <f t="shared" si="62"/>
        <v>0</v>
      </c>
      <c r="DG45" s="4931">
        <f t="shared" si="63"/>
        <v>0</v>
      </c>
      <c r="DH45" s="4931">
        <f t="shared" si="64"/>
        <v>0</v>
      </c>
      <c r="DI45" s="4931">
        <f t="shared" si="65"/>
        <v>0</v>
      </c>
      <c r="DJ45" s="4931">
        <f t="shared" si="66"/>
        <v>0</v>
      </c>
      <c r="DK45" s="4931">
        <f t="shared" si="67"/>
        <v>0</v>
      </c>
      <c r="DL45" s="4931">
        <f t="shared" si="68"/>
        <v>0</v>
      </c>
      <c r="DM45" s="4931">
        <f t="shared" si="69"/>
        <v>0</v>
      </c>
      <c r="DN45" s="4931">
        <f t="shared" si="70"/>
        <v>0</v>
      </c>
      <c r="DO45" s="4931">
        <f t="shared" si="71"/>
        <v>0</v>
      </c>
      <c r="DP45" s="4931">
        <f t="shared" si="72"/>
        <v>0</v>
      </c>
      <c r="DQ45" s="4931">
        <f t="shared" si="73"/>
        <v>0</v>
      </c>
      <c r="DR45" s="4931">
        <f t="shared" si="74"/>
        <v>0</v>
      </c>
      <c r="DS45" s="4931">
        <f t="shared" si="75"/>
        <v>0</v>
      </c>
      <c r="DT45" s="4931">
        <f t="shared" si="76"/>
        <v>0</v>
      </c>
      <c r="DU45" s="4931">
        <f t="shared" si="77"/>
        <v>0</v>
      </c>
      <c r="DV45" s="4931">
        <f t="shared" si="78"/>
        <v>0</v>
      </c>
      <c r="DW45" s="4931">
        <f t="shared" si="79"/>
        <v>0</v>
      </c>
      <c r="DX45" s="4931">
        <f t="shared" si="80"/>
        <v>0</v>
      </c>
      <c r="DY45" s="4931">
        <f t="shared" si="81"/>
        <v>0</v>
      </c>
      <c r="DZ45" s="4931">
        <f t="shared" si="82"/>
        <v>0</v>
      </c>
    </row>
    <row r="46" spans="1:130" ht="16.149999999999999" customHeight="1" x14ac:dyDescent="0.35">
      <c r="A46" s="1155" t="s">
        <v>2609</v>
      </c>
      <c r="B46" s="475">
        <f>+D46+F46+H46+J46+L46+N46+P46+R46+T46+V46+X46+Z46+AB46+AD46+AF46+AH46+AJ46+AL46+AN46+AP46</f>
        <v>0</v>
      </c>
      <c r="C46" s="439">
        <f>+E46+G46+I46+K46+M46+O46+Q46+S46+U46+W46+Y46+AA46+AC46+AE46+AG46+AI46+AK46+AM46+AO46+AQ46</f>
        <v>0</v>
      </c>
      <c r="D46" s="117"/>
      <c r="E46" s="118"/>
      <c r="F46" s="35"/>
      <c r="G46" s="118"/>
      <c r="H46" s="35"/>
      <c r="I46" s="37"/>
      <c r="J46" s="117"/>
      <c r="K46" s="117"/>
      <c r="L46" s="35"/>
      <c r="M46" s="37"/>
      <c r="N46" s="117"/>
      <c r="O46" s="118"/>
      <c r="P46" s="35"/>
      <c r="Q46" s="118"/>
      <c r="R46" s="35"/>
      <c r="S46" s="118"/>
      <c r="T46" s="35"/>
      <c r="U46" s="118"/>
      <c r="V46" s="35"/>
      <c r="W46" s="118"/>
      <c r="X46" s="35"/>
      <c r="Y46" s="118"/>
      <c r="Z46" s="35"/>
      <c r="AA46" s="118"/>
      <c r="AB46" s="35"/>
      <c r="AC46" s="118"/>
      <c r="AD46" s="35"/>
      <c r="AE46" s="118"/>
      <c r="AF46" s="35"/>
      <c r="AG46" s="118"/>
      <c r="AH46" s="35"/>
      <c r="AI46" s="118"/>
      <c r="AJ46" s="35"/>
      <c r="AK46" s="118"/>
      <c r="AL46" s="35"/>
      <c r="AM46" s="118"/>
      <c r="AN46" s="35"/>
      <c r="AO46" s="118"/>
      <c r="AP46" s="35"/>
      <c r="AQ46" s="1306"/>
      <c r="AR46" s="117"/>
      <c r="AS46" s="1306"/>
      <c r="AT46" s="117"/>
      <c r="AU46" s="118"/>
      <c r="AV46" s="35"/>
      <c r="AW46" s="37"/>
      <c r="AX46" s="1234" t="str">
        <f t="shared" si="56"/>
        <v/>
      </c>
      <c r="AY46" s="1234"/>
      <c r="AZ46" s="1234"/>
      <c r="BA46" s="1234"/>
      <c r="BB46" s="1234"/>
      <c r="BC46" s="1234"/>
      <c r="BD46" s="1234"/>
      <c r="BE46" s="1234"/>
      <c r="BF46" s="1234"/>
      <c r="BG46" s="1234"/>
      <c r="BH46" s="1234"/>
      <c r="BI46" s="562"/>
      <c r="BJ46" s="562"/>
      <c r="BK46" s="562"/>
      <c r="BL46" s="562"/>
      <c r="BU46" s="3886"/>
      <c r="BV46" s="3886"/>
      <c r="BW46" s="3886"/>
      <c r="CA46" s="1235" t="str">
        <f t="shared" si="57"/>
        <v/>
      </c>
      <c r="CB46" s="1235" t="str">
        <f t="shared" si="58"/>
        <v/>
      </c>
      <c r="CC46" s="1235" t="str">
        <f t="shared" si="59"/>
        <v/>
      </c>
      <c r="CD46" s="1235" t="str">
        <f t="shared" si="60"/>
        <v/>
      </c>
      <c r="CE46" s="1235" t="str">
        <f t="shared" si="61"/>
        <v/>
      </c>
      <c r="CF46" s="1235" t="str">
        <f t="shared" si="83"/>
        <v/>
      </c>
      <c r="CG46" s="1235" t="str">
        <f t="shared" si="84"/>
        <v/>
      </c>
      <c r="CH46" s="1235" t="str">
        <f t="shared" si="85"/>
        <v/>
      </c>
      <c r="CI46" s="1235" t="str">
        <f t="shared" si="86"/>
        <v/>
      </c>
      <c r="CJ46" s="1235" t="str">
        <f t="shared" si="87"/>
        <v/>
      </c>
      <c r="CK46" s="1235" t="str">
        <f t="shared" si="88"/>
        <v/>
      </c>
      <c r="CL46" s="1235" t="str">
        <f t="shared" si="89"/>
        <v/>
      </c>
      <c r="CM46" s="1235" t="str">
        <f t="shared" si="90"/>
        <v/>
      </c>
      <c r="CN46" s="1235" t="str">
        <f t="shared" si="91"/>
        <v/>
      </c>
      <c r="CO46" s="1235" t="str">
        <f t="shared" si="92"/>
        <v/>
      </c>
      <c r="CP46" s="1235" t="str">
        <f t="shared" si="93"/>
        <v/>
      </c>
      <c r="CQ46" s="1235" t="str">
        <f t="shared" si="94"/>
        <v/>
      </c>
      <c r="CR46" s="1235" t="str">
        <f t="shared" si="95"/>
        <v/>
      </c>
      <c r="CS46" s="1235" t="str">
        <f t="shared" si="96"/>
        <v/>
      </c>
      <c r="CT46" s="1235" t="str">
        <f t="shared" si="97"/>
        <v/>
      </c>
      <c r="CU46" s="1235" t="str">
        <f t="shared" si="98"/>
        <v/>
      </c>
      <c r="CV46" s="1235" t="str">
        <f t="shared" si="99"/>
        <v/>
      </c>
      <c r="CW46" s="1235" t="str">
        <f t="shared" si="100"/>
        <v/>
      </c>
      <c r="CX46" s="1235" t="str">
        <f t="shared" si="101"/>
        <v/>
      </c>
      <c r="CY46" s="1235" t="str">
        <f t="shared" si="102"/>
        <v/>
      </c>
      <c r="CZ46" s="1235" t="str">
        <f t="shared" si="103"/>
        <v/>
      </c>
      <c r="DA46" s="4931">
        <f t="shared" si="104"/>
        <v>0</v>
      </c>
      <c r="DB46" s="4931">
        <f t="shared" si="105"/>
        <v>0</v>
      </c>
      <c r="DC46" s="4931">
        <f t="shared" si="106"/>
        <v>0</v>
      </c>
      <c r="DD46" s="4931">
        <f t="shared" si="107"/>
        <v>0</v>
      </c>
      <c r="DE46" s="4931">
        <f t="shared" si="108"/>
        <v>0</v>
      </c>
      <c r="DF46" s="4931">
        <f t="shared" si="62"/>
        <v>0</v>
      </c>
      <c r="DG46" s="4931">
        <f t="shared" si="63"/>
        <v>0</v>
      </c>
      <c r="DH46" s="4931">
        <f t="shared" si="64"/>
        <v>0</v>
      </c>
      <c r="DI46" s="4931">
        <f t="shared" si="65"/>
        <v>0</v>
      </c>
      <c r="DJ46" s="4931">
        <f t="shared" si="66"/>
        <v>0</v>
      </c>
      <c r="DK46" s="4931">
        <f t="shared" si="67"/>
        <v>0</v>
      </c>
      <c r="DL46" s="4931">
        <f t="shared" si="68"/>
        <v>0</v>
      </c>
      <c r="DM46" s="4931">
        <f t="shared" si="69"/>
        <v>0</v>
      </c>
      <c r="DN46" s="4931">
        <f t="shared" si="70"/>
        <v>0</v>
      </c>
      <c r="DO46" s="4931">
        <f t="shared" si="71"/>
        <v>0</v>
      </c>
      <c r="DP46" s="4931">
        <f t="shared" si="72"/>
        <v>0</v>
      </c>
      <c r="DQ46" s="4931">
        <f t="shared" si="73"/>
        <v>0</v>
      </c>
      <c r="DR46" s="4931">
        <f t="shared" si="74"/>
        <v>0</v>
      </c>
      <c r="DS46" s="4931">
        <f t="shared" si="75"/>
        <v>0</v>
      </c>
      <c r="DT46" s="4931">
        <f t="shared" si="76"/>
        <v>0</v>
      </c>
      <c r="DU46" s="4931">
        <f t="shared" si="77"/>
        <v>0</v>
      </c>
      <c r="DV46" s="4931">
        <f t="shared" si="78"/>
        <v>0</v>
      </c>
      <c r="DW46" s="4931">
        <f t="shared" si="79"/>
        <v>0</v>
      </c>
      <c r="DX46" s="4931">
        <f t="shared" si="80"/>
        <v>0</v>
      </c>
      <c r="DY46" s="4931">
        <f t="shared" si="81"/>
        <v>0</v>
      </c>
      <c r="DZ46" s="4931">
        <f t="shared" si="82"/>
        <v>0</v>
      </c>
    </row>
    <row r="47" spans="1:130" ht="16.149999999999999" customHeight="1" x14ac:dyDescent="0.35">
      <c r="A47" s="509" t="s">
        <v>2610</v>
      </c>
      <c r="B47" s="475">
        <f>+P47+R47+T47+V47+X47+Z47+AB47+AD47+AF47+AH47+AJ47+AL47+AN47+AP47</f>
        <v>0</v>
      </c>
      <c r="C47" s="439">
        <f>+Q47+S47+U47+W47+Y47+AA47+AC47+AE47+AG47+AI47+AK47+AM47+AO47+AQ47</f>
        <v>0</v>
      </c>
      <c r="D47" s="3109"/>
      <c r="E47" s="1305"/>
      <c r="F47" s="38"/>
      <c r="G47" s="1305"/>
      <c r="H47" s="38"/>
      <c r="I47" s="1305"/>
      <c r="J47" s="38"/>
      <c r="K47" s="1305"/>
      <c r="L47" s="38"/>
      <c r="M47" s="39"/>
      <c r="N47" s="3109"/>
      <c r="O47" s="1305"/>
      <c r="P47" s="35"/>
      <c r="Q47" s="118"/>
      <c r="R47" s="35"/>
      <c r="S47" s="118"/>
      <c r="T47" s="35"/>
      <c r="U47" s="118"/>
      <c r="V47" s="35"/>
      <c r="W47" s="118"/>
      <c r="X47" s="35"/>
      <c r="Y47" s="118"/>
      <c r="Z47" s="35"/>
      <c r="AA47" s="118"/>
      <c r="AB47" s="35"/>
      <c r="AC47" s="118"/>
      <c r="AD47" s="35"/>
      <c r="AE47" s="118"/>
      <c r="AF47" s="35"/>
      <c r="AG47" s="118"/>
      <c r="AH47" s="35"/>
      <c r="AI47" s="118"/>
      <c r="AJ47" s="35"/>
      <c r="AK47" s="118"/>
      <c r="AL47" s="35"/>
      <c r="AM47" s="118"/>
      <c r="AN47" s="35"/>
      <c r="AO47" s="118"/>
      <c r="AP47" s="35"/>
      <c r="AQ47" s="1306"/>
      <c r="AR47" s="117"/>
      <c r="AS47" s="1306"/>
      <c r="AT47" s="117"/>
      <c r="AU47" s="118"/>
      <c r="AV47" s="35"/>
      <c r="AW47" s="37"/>
      <c r="AX47" s="1234" t="str">
        <f t="shared" si="56"/>
        <v/>
      </c>
      <c r="AY47" s="1234"/>
      <c r="AZ47" s="1234"/>
      <c r="BA47" s="1234"/>
      <c r="BB47" s="1234"/>
      <c r="BC47" s="1234"/>
      <c r="BD47" s="1234"/>
      <c r="BE47" s="1234"/>
      <c r="BF47" s="1234"/>
      <c r="BG47" s="1234"/>
      <c r="BH47" s="1234"/>
      <c r="BI47" s="562"/>
      <c r="BJ47" s="562"/>
      <c r="BK47" s="562"/>
      <c r="BL47" s="562"/>
      <c r="BU47" s="3886"/>
      <c r="BV47" s="3886"/>
      <c r="BW47" s="3886"/>
      <c r="CA47" s="1235" t="str">
        <f t="shared" si="57"/>
        <v/>
      </c>
      <c r="CB47" s="1235" t="str">
        <f t="shared" si="58"/>
        <v/>
      </c>
      <c r="CC47" s="1235" t="str">
        <f t="shared" si="59"/>
        <v/>
      </c>
      <c r="CD47" s="1235" t="str">
        <f t="shared" si="60"/>
        <v/>
      </c>
      <c r="CE47" s="1235" t="str">
        <f t="shared" si="61"/>
        <v/>
      </c>
      <c r="CF47" s="1235" t="str">
        <f t="shared" si="83"/>
        <v/>
      </c>
      <c r="CG47" s="1235" t="str">
        <f t="shared" si="84"/>
        <v/>
      </c>
      <c r="CH47" s="1235" t="str">
        <f t="shared" si="85"/>
        <v/>
      </c>
      <c r="CI47" s="1235" t="str">
        <f t="shared" si="86"/>
        <v/>
      </c>
      <c r="CJ47" s="1235" t="str">
        <f t="shared" si="87"/>
        <v/>
      </c>
      <c r="CK47" s="1235" t="str">
        <f t="shared" si="88"/>
        <v/>
      </c>
      <c r="CL47" s="1235" t="str">
        <f t="shared" si="89"/>
        <v/>
      </c>
      <c r="CM47" s="1235" t="str">
        <f t="shared" si="90"/>
        <v/>
      </c>
      <c r="CN47" s="1235" t="str">
        <f t="shared" si="91"/>
        <v/>
      </c>
      <c r="CO47" s="1235" t="str">
        <f t="shared" si="92"/>
        <v/>
      </c>
      <c r="CP47" s="1235" t="str">
        <f t="shared" si="93"/>
        <v/>
      </c>
      <c r="CQ47" s="1235" t="str">
        <f t="shared" si="94"/>
        <v/>
      </c>
      <c r="CR47" s="1235" t="str">
        <f t="shared" si="95"/>
        <v/>
      </c>
      <c r="CS47" s="1235" t="str">
        <f t="shared" si="96"/>
        <v/>
      </c>
      <c r="CT47" s="1235" t="str">
        <f t="shared" si="97"/>
        <v/>
      </c>
      <c r="CU47" s="1235" t="str">
        <f t="shared" si="98"/>
        <v/>
      </c>
      <c r="CV47" s="1235" t="str">
        <f t="shared" si="99"/>
        <v/>
      </c>
      <c r="CW47" s="1235" t="str">
        <f t="shared" si="100"/>
        <v/>
      </c>
      <c r="CX47" s="1235" t="str">
        <f t="shared" si="101"/>
        <v/>
      </c>
      <c r="CY47" s="1235" t="str">
        <f t="shared" si="102"/>
        <v/>
      </c>
      <c r="CZ47" s="1235" t="str">
        <f t="shared" si="103"/>
        <v/>
      </c>
      <c r="DA47" s="4931">
        <f t="shared" si="104"/>
        <v>0</v>
      </c>
      <c r="DB47" s="4931">
        <f t="shared" si="105"/>
        <v>0</v>
      </c>
      <c r="DC47" s="4931">
        <f t="shared" si="106"/>
        <v>0</v>
      </c>
      <c r="DD47" s="4931">
        <f t="shared" si="107"/>
        <v>0</v>
      </c>
      <c r="DE47" s="4931">
        <f t="shared" si="108"/>
        <v>0</v>
      </c>
      <c r="DF47" s="4931">
        <f t="shared" si="62"/>
        <v>0</v>
      </c>
      <c r="DG47" s="4931">
        <f t="shared" si="63"/>
        <v>0</v>
      </c>
      <c r="DH47" s="4931">
        <f t="shared" si="64"/>
        <v>0</v>
      </c>
      <c r="DI47" s="4931">
        <f t="shared" si="65"/>
        <v>0</v>
      </c>
      <c r="DJ47" s="4931">
        <f t="shared" si="66"/>
        <v>0</v>
      </c>
      <c r="DK47" s="4931">
        <f t="shared" si="67"/>
        <v>0</v>
      </c>
      <c r="DL47" s="4931">
        <f t="shared" si="68"/>
        <v>0</v>
      </c>
      <c r="DM47" s="4931">
        <f t="shared" si="69"/>
        <v>0</v>
      </c>
      <c r="DN47" s="4931">
        <f t="shared" si="70"/>
        <v>0</v>
      </c>
      <c r="DO47" s="4931">
        <f t="shared" si="71"/>
        <v>0</v>
      </c>
      <c r="DP47" s="4931">
        <f t="shared" si="72"/>
        <v>0</v>
      </c>
      <c r="DQ47" s="4931">
        <f t="shared" si="73"/>
        <v>0</v>
      </c>
      <c r="DR47" s="4931">
        <f t="shared" si="74"/>
        <v>0</v>
      </c>
      <c r="DS47" s="4931">
        <f t="shared" si="75"/>
        <v>0</v>
      </c>
      <c r="DT47" s="4931">
        <f t="shared" si="76"/>
        <v>0</v>
      </c>
      <c r="DU47" s="4931">
        <f t="shared" si="77"/>
        <v>0</v>
      </c>
      <c r="DV47" s="4931">
        <f t="shared" si="78"/>
        <v>0</v>
      </c>
      <c r="DW47" s="4931">
        <f t="shared" si="79"/>
        <v>0</v>
      </c>
      <c r="DX47" s="4931">
        <f t="shared" si="80"/>
        <v>0</v>
      </c>
      <c r="DY47" s="4931">
        <f t="shared" si="81"/>
        <v>0</v>
      </c>
      <c r="DZ47" s="4931">
        <f t="shared" si="82"/>
        <v>0</v>
      </c>
    </row>
    <row r="48" spans="1:130" ht="16.149999999999999" customHeight="1" x14ac:dyDescent="0.35">
      <c r="A48" s="1155" t="s">
        <v>2611</v>
      </c>
      <c r="B48" s="475">
        <f>+P48+R48+T48+V48+X48+Z48+AB48+AD48+AF48+AH48</f>
        <v>0</v>
      </c>
      <c r="C48" s="439">
        <f>+Q48+S48+U48+W48+Y48+AA48+AC48+AE48+AG48+AI48</f>
        <v>0</v>
      </c>
      <c r="D48" s="3109"/>
      <c r="E48" s="1305"/>
      <c r="F48" s="38"/>
      <c r="G48" s="1305"/>
      <c r="H48" s="38"/>
      <c r="I48" s="1305"/>
      <c r="J48" s="38"/>
      <c r="K48" s="1305"/>
      <c r="L48" s="38"/>
      <c r="M48" s="39"/>
      <c r="N48" s="3109"/>
      <c r="O48" s="1305"/>
      <c r="P48" s="35"/>
      <c r="Q48" s="118"/>
      <c r="R48" s="35"/>
      <c r="S48" s="118"/>
      <c r="T48" s="35"/>
      <c r="U48" s="118"/>
      <c r="V48" s="35"/>
      <c r="W48" s="118"/>
      <c r="X48" s="35"/>
      <c r="Y48" s="118"/>
      <c r="Z48" s="35"/>
      <c r="AA48" s="118"/>
      <c r="AB48" s="35"/>
      <c r="AC48" s="118"/>
      <c r="AD48" s="35"/>
      <c r="AE48" s="118"/>
      <c r="AF48" s="35"/>
      <c r="AG48" s="118"/>
      <c r="AH48" s="35"/>
      <c r="AI48" s="118"/>
      <c r="AJ48" s="38"/>
      <c r="AK48" s="1305"/>
      <c r="AL48" s="38"/>
      <c r="AM48" s="1305"/>
      <c r="AN48" s="38"/>
      <c r="AO48" s="1305"/>
      <c r="AP48" s="38"/>
      <c r="AQ48" s="1386"/>
      <c r="AR48" s="117"/>
      <c r="AS48" s="1306"/>
      <c r="AT48" s="117"/>
      <c r="AU48" s="118"/>
      <c r="AV48" s="35"/>
      <c r="AW48" s="37"/>
      <c r="AX48" s="1234" t="str">
        <f t="shared" si="56"/>
        <v/>
      </c>
      <c r="AY48" s="1234"/>
      <c r="AZ48" s="1234"/>
      <c r="BA48" s="1234"/>
      <c r="BB48" s="1234"/>
      <c r="BC48" s="1234"/>
      <c r="BD48" s="1234"/>
      <c r="BE48" s="1234"/>
      <c r="BF48" s="1234"/>
      <c r="BG48" s="1234"/>
      <c r="BH48" s="1234"/>
      <c r="BI48" s="562"/>
      <c r="BJ48" s="562"/>
      <c r="BK48" s="562"/>
      <c r="BL48" s="562"/>
      <c r="BU48" s="3886"/>
      <c r="BV48" s="3886"/>
      <c r="BW48" s="3886"/>
      <c r="CA48" s="1235" t="str">
        <f t="shared" si="57"/>
        <v/>
      </c>
      <c r="CB48" s="1235" t="str">
        <f t="shared" si="58"/>
        <v/>
      </c>
      <c r="CC48" s="1235" t="str">
        <f t="shared" si="59"/>
        <v/>
      </c>
      <c r="CD48" s="1235" t="str">
        <f t="shared" si="60"/>
        <v/>
      </c>
      <c r="CE48" s="1235" t="str">
        <f t="shared" si="61"/>
        <v/>
      </c>
      <c r="CF48" s="1235" t="str">
        <f t="shared" si="83"/>
        <v/>
      </c>
      <c r="CG48" s="1235" t="str">
        <f t="shared" si="84"/>
        <v/>
      </c>
      <c r="CH48" s="1235" t="str">
        <f t="shared" si="85"/>
        <v/>
      </c>
      <c r="CI48" s="1235" t="str">
        <f t="shared" si="86"/>
        <v/>
      </c>
      <c r="CJ48" s="1235" t="str">
        <f t="shared" si="87"/>
        <v/>
      </c>
      <c r="CK48" s="1235" t="str">
        <f t="shared" si="88"/>
        <v/>
      </c>
      <c r="CL48" s="1235" t="str">
        <f t="shared" si="89"/>
        <v/>
      </c>
      <c r="CM48" s="1235" t="str">
        <f t="shared" si="90"/>
        <v/>
      </c>
      <c r="CN48" s="1235" t="str">
        <f t="shared" si="91"/>
        <v/>
      </c>
      <c r="CO48" s="1235" t="str">
        <f t="shared" si="92"/>
        <v/>
      </c>
      <c r="CP48" s="1235" t="str">
        <f t="shared" si="93"/>
        <v/>
      </c>
      <c r="CQ48" s="1235" t="str">
        <f t="shared" si="94"/>
        <v/>
      </c>
      <c r="CR48" s="1235" t="str">
        <f t="shared" si="95"/>
        <v/>
      </c>
      <c r="CS48" s="1235" t="str">
        <f t="shared" si="96"/>
        <v/>
      </c>
      <c r="CT48" s="1235" t="str">
        <f t="shared" si="97"/>
        <v/>
      </c>
      <c r="CU48" s="1235" t="str">
        <f t="shared" si="98"/>
        <v/>
      </c>
      <c r="CV48" s="1235" t="str">
        <f t="shared" si="99"/>
        <v/>
      </c>
      <c r="CW48" s="1235" t="str">
        <f t="shared" si="100"/>
        <v/>
      </c>
      <c r="CX48" s="1235" t="str">
        <f t="shared" si="101"/>
        <v/>
      </c>
      <c r="CY48" s="1235" t="str">
        <f t="shared" si="102"/>
        <v/>
      </c>
      <c r="CZ48" s="1235" t="str">
        <f t="shared" si="103"/>
        <v/>
      </c>
      <c r="DA48" s="4931">
        <f t="shared" si="104"/>
        <v>0</v>
      </c>
      <c r="DB48" s="4931">
        <f t="shared" si="105"/>
        <v>0</v>
      </c>
      <c r="DC48" s="4931">
        <f t="shared" si="106"/>
        <v>0</v>
      </c>
      <c r="DD48" s="4931">
        <f t="shared" si="107"/>
        <v>0</v>
      </c>
      <c r="DE48" s="4931">
        <f t="shared" si="108"/>
        <v>0</v>
      </c>
      <c r="DF48" s="4931">
        <f t="shared" si="62"/>
        <v>0</v>
      </c>
      <c r="DG48" s="4931">
        <f t="shared" si="63"/>
        <v>0</v>
      </c>
      <c r="DH48" s="4931">
        <f t="shared" si="64"/>
        <v>0</v>
      </c>
      <c r="DI48" s="4931">
        <f t="shared" si="65"/>
        <v>0</v>
      </c>
      <c r="DJ48" s="4931">
        <f t="shared" si="66"/>
        <v>0</v>
      </c>
      <c r="DK48" s="4931">
        <f t="shared" si="67"/>
        <v>0</v>
      </c>
      <c r="DL48" s="4931">
        <f t="shared" si="68"/>
        <v>0</v>
      </c>
      <c r="DM48" s="4931">
        <f t="shared" si="69"/>
        <v>0</v>
      </c>
      <c r="DN48" s="4931">
        <f t="shared" si="70"/>
        <v>0</v>
      </c>
      <c r="DO48" s="4931">
        <f t="shared" si="71"/>
        <v>0</v>
      </c>
      <c r="DP48" s="4931">
        <f t="shared" si="72"/>
        <v>0</v>
      </c>
      <c r="DQ48" s="4931">
        <f t="shared" si="73"/>
        <v>0</v>
      </c>
      <c r="DR48" s="4931">
        <f t="shared" si="74"/>
        <v>0</v>
      </c>
      <c r="DS48" s="4931">
        <f t="shared" si="75"/>
        <v>0</v>
      </c>
      <c r="DT48" s="4931">
        <f t="shared" si="76"/>
        <v>0</v>
      </c>
      <c r="DU48" s="4931">
        <f t="shared" si="77"/>
        <v>0</v>
      </c>
      <c r="DV48" s="4931">
        <f t="shared" si="78"/>
        <v>0</v>
      </c>
      <c r="DW48" s="4931">
        <f t="shared" si="79"/>
        <v>0</v>
      </c>
      <c r="DX48" s="4931">
        <f t="shared" si="80"/>
        <v>0</v>
      </c>
      <c r="DY48" s="4931">
        <f t="shared" si="81"/>
        <v>0</v>
      </c>
      <c r="DZ48" s="4931">
        <f t="shared" si="82"/>
        <v>0</v>
      </c>
    </row>
    <row r="49" spans="1:130" ht="16.149999999999999" customHeight="1" x14ac:dyDescent="0.35">
      <c r="A49" s="1155" t="s">
        <v>2612</v>
      </c>
      <c r="B49" s="475">
        <f t="shared" ref="B49:C51" si="109">+D49+F49+H49+J49+L49+N49+P49+R49+T49+V49+X49+Z49+AB49+AD49+AF49+AH49+AJ49+AL49+AN49+AP49</f>
        <v>0</v>
      </c>
      <c r="C49" s="439">
        <f t="shared" si="109"/>
        <v>0</v>
      </c>
      <c r="D49" s="117"/>
      <c r="E49" s="118"/>
      <c r="F49" s="35"/>
      <c r="G49" s="118"/>
      <c r="H49" s="35"/>
      <c r="I49" s="37"/>
      <c r="J49" s="117"/>
      <c r="K49" s="117"/>
      <c r="L49" s="35"/>
      <c r="M49" s="37"/>
      <c r="N49" s="117"/>
      <c r="O49" s="118"/>
      <c r="P49" s="35"/>
      <c r="Q49" s="118"/>
      <c r="R49" s="35"/>
      <c r="S49" s="118"/>
      <c r="T49" s="35"/>
      <c r="U49" s="118"/>
      <c r="V49" s="35"/>
      <c r="W49" s="118"/>
      <c r="X49" s="35"/>
      <c r="Y49" s="118"/>
      <c r="Z49" s="35"/>
      <c r="AA49" s="118"/>
      <c r="AB49" s="35"/>
      <c r="AC49" s="118"/>
      <c r="AD49" s="35"/>
      <c r="AE49" s="118"/>
      <c r="AF49" s="35"/>
      <c r="AG49" s="118"/>
      <c r="AH49" s="35"/>
      <c r="AI49" s="118"/>
      <c r="AJ49" s="35"/>
      <c r="AK49" s="118"/>
      <c r="AL49" s="35"/>
      <c r="AM49" s="118"/>
      <c r="AN49" s="35"/>
      <c r="AO49" s="118"/>
      <c r="AP49" s="35"/>
      <c r="AQ49" s="1306"/>
      <c r="AR49" s="117"/>
      <c r="AS49" s="1306"/>
      <c r="AT49" s="117"/>
      <c r="AU49" s="118"/>
      <c r="AV49" s="35"/>
      <c r="AW49" s="37"/>
      <c r="AX49" s="1234" t="str">
        <f t="shared" si="56"/>
        <v/>
      </c>
      <c r="AY49" s="1234"/>
      <c r="AZ49" s="1234"/>
      <c r="BA49" s="1234"/>
      <c r="BB49" s="1234"/>
      <c r="BC49" s="1234"/>
      <c r="BD49" s="1234"/>
      <c r="BE49" s="1234"/>
      <c r="BF49" s="1234"/>
      <c r="BG49" s="1234"/>
      <c r="BH49" s="1234"/>
      <c r="BI49" s="562"/>
      <c r="BJ49" s="562"/>
      <c r="BK49" s="562"/>
      <c r="BL49" s="562"/>
      <c r="BU49" s="3886"/>
      <c r="BV49" s="3886"/>
      <c r="BW49" s="3886"/>
      <c r="CA49" s="1235" t="str">
        <f t="shared" si="57"/>
        <v/>
      </c>
      <c r="CB49" s="1235" t="str">
        <f t="shared" si="58"/>
        <v/>
      </c>
      <c r="CC49" s="1235" t="str">
        <f t="shared" si="59"/>
        <v/>
      </c>
      <c r="CD49" s="1235" t="str">
        <f t="shared" si="60"/>
        <v/>
      </c>
      <c r="CE49" s="1235" t="str">
        <f t="shared" si="61"/>
        <v/>
      </c>
      <c r="CF49" s="1235" t="str">
        <f t="shared" si="83"/>
        <v/>
      </c>
      <c r="CG49" s="1235" t="str">
        <f t="shared" si="84"/>
        <v/>
      </c>
      <c r="CH49" s="1235" t="str">
        <f t="shared" si="85"/>
        <v/>
      </c>
      <c r="CI49" s="1235" t="str">
        <f t="shared" si="86"/>
        <v/>
      </c>
      <c r="CJ49" s="1235" t="str">
        <f t="shared" si="87"/>
        <v/>
      </c>
      <c r="CK49" s="1235" t="str">
        <f t="shared" si="88"/>
        <v/>
      </c>
      <c r="CL49" s="1235" t="str">
        <f t="shared" si="89"/>
        <v/>
      </c>
      <c r="CM49" s="1235" t="str">
        <f t="shared" si="90"/>
        <v/>
      </c>
      <c r="CN49" s="1235" t="str">
        <f t="shared" si="91"/>
        <v/>
      </c>
      <c r="CO49" s="1235" t="str">
        <f t="shared" si="92"/>
        <v/>
      </c>
      <c r="CP49" s="1235" t="str">
        <f t="shared" si="93"/>
        <v/>
      </c>
      <c r="CQ49" s="1235" t="str">
        <f t="shared" si="94"/>
        <v/>
      </c>
      <c r="CR49" s="1235" t="str">
        <f t="shared" si="95"/>
        <v/>
      </c>
      <c r="CS49" s="1235" t="str">
        <f t="shared" si="96"/>
        <v/>
      </c>
      <c r="CT49" s="1235" t="str">
        <f t="shared" si="97"/>
        <v/>
      </c>
      <c r="CU49" s="1235" t="str">
        <f t="shared" si="98"/>
        <v/>
      </c>
      <c r="CV49" s="1235" t="str">
        <f t="shared" si="99"/>
        <v/>
      </c>
      <c r="CW49" s="1235" t="str">
        <f t="shared" si="100"/>
        <v/>
      </c>
      <c r="CX49" s="1235" t="str">
        <f t="shared" si="101"/>
        <v/>
      </c>
      <c r="CY49" s="1235" t="str">
        <f t="shared" si="102"/>
        <v/>
      </c>
      <c r="CZ49" s="1235" t="str">
        <f t="shared" si="103"/>
        <v/>
      </c>
      <c r="DA49" s="4931">
        <f t="shared" si="104"/>
        <v>0</v>
      </c>
      <c r="DB49" s="4931">
        <f t="shared" si="105"/>
        <v>0</v>
      </c>
      <c r="DC49" s="4931">
        <f t="shared" si="106"/>
        <v>0</v>
      </c>
      <c r="DD49" s="4931">
        <f t="shared" si="107"/>
        <v>0</v>
      </c>
      <c r="DE49" s="4931">
        <f t="shared" si="108"/>
        <v>0</v>
      </c>
      <c r="DF49" s="4931">
        <f t="shared" si="62"/>
        <v>0</v>
      </c>
      <c r="DG49" s="4931">
        <f t="shared" si="63"/>
        <v>0</v>
      </c>
      <c r="DH49" s="4931">
        <f t="shared" si="64"/>
        <v>0</v>
      </c>
      <c r="DI49" s="4931">
        <f t="shared" si="65"/>
        <v>0</v>
      </c>
      <c r="DJ49" s="4931">
        <f t="shared" si="66"/>
        <v>0</v>
      </c>
      <c r="DK49" s="4931">
        <f t="shared" si="67"/>
        <v>0</v>
      </c>
      <c r="DL49" s="4931">
        <f t="shared" si="68"/>
        <v>0</v>
      </c>
      <c r="DM49" s="4931">
        <f t="shared" si="69"/>
        <v>0</v>
      </c>
      <c r="DN49" s="4931">
        <f t="shared" si="70"/>
        <v>0</v>
      </c>
      <c r="DO49" s="4931">
        <f t="shared" si="71"/>
        <v>0</v>
      </c>
      <c r="DP49" s="4931">
        <f t="shared" si="72"/>
        <v>0</v>
      </c>
      <c r="DQ49" s="4931">
        <f t="shared" si="73"/>
        <v>0</v>
      </c>
      <c r="DR49" s="4931">
        <f t="shared" si="74"/>
        <v>0</v>
      </c>
      <c r="DS49" s="4931">
        <f t="shared" si="75"/>
        <v>0</v>
      </c>
      <c r="DT49" s="4931">
        <f t="shared" si="76"/>
        <v>0</v>
      </c>
      <c r="DU49" s="4931">
        <f t="shared" si="77"/>
        <v>0</v>
      </c>
      <c r="DV49" s="4931">
        <f t="shared" si="78"/>
        <v>0</v>
      </c>
      <c r="DW49" s="4931">
        <f t="shared" si="79"/>
        <v>0</v>
      </c>
      <c r="DX49" s="4931">
        <f t="shared" si="80"/>
        <v>0</v>
      </c>
      <c r="DY49" s="4931">
        <f t="shared" si="81"/>
        <v>0</v>
      </c>
      <c r="DZ49" s="4931">
        <f t="shared" si="82"/>
        <v>0</v>
      </c>
    </row>
    <row r="50" spans="1:130" ht="16.149999999999999" customHeight="1" x14ac:dyDescent="0.35">
      <c r="A50" s="1155" t="s">
        <v>2613</v>
      </c>
      <c r="B50" s="475">
        <f t="shared" si="109"/>
        <v>0</v>
      </c>
      <c r="C50" s="439">
        <f t="shared" si="109"/>
        <v>0</v>
      </c>
      <c r="D50" s="117"/>
      <c r="E50" s="118"/>
      <c r="F50" s="35"/>
      <c r="G50" s="118"/>
      <c r="H50" s="35"/>
      <c r="I50" s="37"/>
      <c r="J50" s="117"/>
      <c r="K50" s="117"/>
      <c r="L50" s="35"/>
      <c r="M50" s="37"/>
      <c r="N50" s="117"/>
      <c r="O50" s="118"/>
      <c r="P50" s="35"/>
      <c r="Q50" s="118"/>
      <c r="R50" s="35"/>
      <c r="S50" s="118"/>
      <c r="T50" s="35"/>
      <c r="U50" s="118"/>
      <c r="V50" s="35"/>
      <c r="W50" s="118"/>
      <c r="X50" s="35"/>
      <c r="Y50" s="118"/>
      <c r="Z50" s="35"/>
      <c r="AA50" s="118"/>
      <c r="AB50" s="35"/>
      <c r="AC50" s="118"/>
      <c r="AD50" s="35"/>
      <c r="AE50" s="118"/>
      <c r="AF50" s="35"/>
      <c r="AG50" s="118"/>
      <c r="AH50" s="35"/>
      <c r="AI50" s="118"/>
      <c r="AJ50" s="35"/>
      <c r="AK50" s="118"/>
      <c r="AL50" s="35"/>
      <c r="AM50" s="118"/>
      <c r="AN50" s="35"/>
      <c r="AO50" s="118"/>
      <c r="AP50" s="35"/>
      <c r="AQ50" s="1306"/>
      <c r="AR50" s="117"/>
      <c r="AS50" s="1306"/>
      <c r="AT50" s="117"/>
      <c r="AU50" s="118"/>
      <c r="AV50" s="35"/>
      <c r="AW50" s="37"/>
      <c r="AX50" s="1234" t="str">
        <f t="shared" si="56"/>
        <v/>
      </c>
      <c r="AY50" s="1234"/>
      <c r="AZ50" s="1234"/>
      <c r="BA50" s="1234"/>
      <c r="BB50" s="1234"/>
      <c r="BC50" s="1234"/>
      <c r="BD50" s="1234"/>
      <c r="BE50" s="1234"/>
      <c r="BF50" s="1234"/>
      <c r="BG50" s="1234"/>
      <c r="BH50" s="1234"/>
      <c r="BI50" s="562"/>
      <c r="BJ50" s="562"/>
      <c r="BK50" s="562"/>
      <c r="BL50" s="562"/>
      <c r="BU50" s="3886"/>
      <c r="BV50" s="3886"/>
      <c r="BW50" s="3886"/>
      <c r="CA50" s="1235" t="str">
        <f t="shared" si="57"/>
        <v/>
      </c>
      <c r="CB50" s="1235" t="str">
        <f t="shared" si="58"/>
        <v/>
      </c>
      <c r="CC50" s="1235" t="str">
        <f t="shared" si="59"/>
        <v/>
      </c>
      <c r="CD50" s="1235" t="str">
        <f t="shared" si="60"/>
        <v/>
      </c>
      <c r="CE50" s="1235" t="str">
        <f t="shared" si="61"/>
        <v/>
      </c>
      <c r="CF50" s="1235" t="str">
        <f t="shared" si="83"/>
        <v/>
      </c>
      <c r="CG50" s="1235" t="str">
        <f t="shared" si="84"/>
        <v/>
      </c>
      <c r="CH50" s="1235" t="str">
        <f t="shared" si="85"/>
        <v/>
      </c>
      <c r="CI50" s="1235" t="str">
        <f t="shared" si="86"/>
        <v/>
      </c>
      <c r="CJ50" s="1235" t="str">
        <f t="shared" si="87"/>
        <v/>
      </c>
      <c r="CK50" s="1235" t="str">
        <f t="shared" si="88"/>
        <v/>
      </c>
      <c r="CL50" s="1235" t="str">
        <f t="shared" si="89"/>
        <v/>
      </c>
      <c r="CM50" s="1235" t="str">
        <f t="shared" si="90"/>
        <v/>
      </c>
      <c r="CN50" s="1235" t="str">
        <f t="shared" si="91"/>
        <v/>
      </c>
      <c r="CO50" s="1235" t="str">
        <f t="shared" si="92"/>
        <v/>
      </c>
      <c r="CP50" s="1235" t="str">
        <f t="shared" si="93"/>
        <v/>
      </c>
      <c r="CQ50" s="1235" t="str">
        <f t="shared" si="94"/>
        <v/>
      </c>
      <c r="CR50" s="1235" t="str">
        <f t="shared" si="95"/>
        <v/>
      </c>
      <c r="CS50" s="1235" t="str">
        <f t="shared" si="96"/>
        <v/>
      </c>
      <c r="CT50" s="1235" t="str">
        <f t="shared" si="97"/>
        <v/>
      </c>
      <c r="CU50" s="1235" t="str">
        <f t="shared" si="98"/>
        <v/>
      </c>
      <c r="CV50" s="1235" t="str">
        <f t="shared" si="99"/>
        <v/>
      </c>
      <c r="CW50" s="1235" t="str">
        <f t="shared" si="100"/>
        <v/>
      </c>
      <c r="CX50" s="1235" t="str">
        <f t="shared" si="101"/>
        <v/>
      </c>
      <c r="CY50" s="1235" t="str">
        <f t="shared" si="102"/>
        <v/>
      </c>
      <c r="CZ50" s="1235" t="str">
        <f t="shared" si="103"/>
        <v/>
      </c>
      <c r="DA50" s="4931">
        <f t="shared" si="104"/>
        <v>0</v>
      </c>
      <c r="DB50" s="4931">
        <f t="shared" si="105"/>
        <v>0</v>
      </c>
      <c r="DC50" s="4931">
        <f t="shared" si="106"/>
        <v>0</v>
      </c>
      <c r="DD50" s="4931">
        <f t="shared" si="107"/>
        <v>0</v>
      </c>
      <c r="DE50" s="4931">
        <f t="shared" si="108"/>
        <v>0</v>
      </c>
      <c r="DF50" s="4931">
        <f t="shared" si="62"/>
        <v>0</v>
      </c>
      <c r="DG50" s="4931">
        <f t="shared" si="63"/>
        <v>0</v>
      </c>
      <c r="DH50" s="4931">
        <f t="shared" si="64"/>
        <v>0</v>
      </c>
      <c r="DI50" s="4931">
        <f t="shared" si="65"/>
        <v>0</v>
      </c>
      <c r="DJ50" s="4931">
        <f t="shared" si="66"/>
        <v>0</v>
      </c>
      <c r="DK50" s="4931">
        <f t="shared" si="67"/>
        <v>0</v>
      </c>
      <c r="DL50" s="4931">
        <f t="shared" si="68"/>
        <v>0</v>
      </c>
      <c r="DM50" s="4931">
        <f t="shared" si="69"/>
        <v>0</v>
      </c>
      <c r="DN50" s="4931">
        <f t="shared" si="70"/>
        <v>0</v>
      </c>
      <c r="DO50" s="4931">
        <f t="shared" si="71"/>
        <v>0</v>
      </c>
      <c r="DP50" s="4931">
        <f t="shared" si="72"/>
        <v>0</v>
      </c>
      <c r="DQ50" s="4931">
        <f t="shared" si="73"/>
        <v>0</v>
      </c>
      <c r="DR50" s="4931">
        <f t="shared" si="74"/>
        <v>0</v>
      </c>
      <c r="DS50" s="4931">
        <f t="shared" si="75"/>
        <v>0</v>
      </c>
      <c r="DT50" s="4931">
        <f t="shared" si="76"/>
        <v>0</v>
      </c>
      <c r="DU50" s="4931">
        <f t="shared" si="77"/>
        <v>0</v>
      </c>
      <c r="DV50" s="4931">
        <f t="shared" si="78"/>
        <v>0</v>
      </c>
      <c r="DW50" s="4931">
        <f t="shared" si="79"/>
        <v>0</v>
      </c>
      <c r="DX50" s="4931">
        <f t="shared" si="80"/>
        <v>0</v>
      </c>
      <c r="DY50" s="4931">
        <f t="shared" si="81"/>
        <v>0</v>
      </c>
      <c r="DZ50" s="4931">
        <f t="shared" si="82"/>
        <v>0</v>
      </c>
    </row>
    <row r="51" spans="1:130" ht="16.149999999999999" customHeight="1" x14ac:dyDescent="0.35">
      <c r="A51" s="4933" t="s">
        <v>2614</v>
      </c>
      <c r="B51" s="2583">
        <f t="shared" si="109"/>
        <v>0</v>
      </c>
      <c r="C51" s="4933">
        <f t="shared" si="109"/>
        <v>0</v>
      </c>
      <c r="D51" s="1430"/>
      <c r="E51" s="1243"/>
      <c r="F51" s="84"/>
      <c r="G51" s="1243"/>
      <c r="H51" s="84"/>
      <c r="I51" s="83"/>
      <c r="J51" s="1430"/>
      <c r="K51" s="1430"/>
      <c r="L51" s="84"/>
      <c r="M51" s="83"/>
      <c r="N51" s="1430"/>
      <c r="O51" s="1243"/>
      <c r="P51" s="84"/>
      <c r="Q51" s="1243"/>
      <c r="R51" s="84"/>
      <c r="S51" s="1243"/>
      <c r="T51" s="84"/>
      <c r="U51" s="1243"/>
      <c r="V51" s="84"/>
      <c r="W51" s="1243"/>
      <c r="X51" s="84"/>
      <c r="Y51" s="1243"/>
      <c r="Z51" s="84"/>
      <c r="AA51" s="1243"/>
      <c r="AB51" s="84"/>
      <c r="AC51" s="1243"/>
      <c r="AD51" s="84"/>
      <c r="AE51" s="1243"/>
      <c r="AF51" s="84"/>
      <c r="AG51" s="1243"/>
      <c r="AH51" s="84"/>
      <c r="AI51" s="1243"/>
      <c r="AJ51" s="84"/>
      <c r="AK51" s="1243"/>
      <c r="AL51" s="84"/>
      <c r="AM51" s="1243"/>
      <c r="AN51" s="84"/>
      <c r="AO51" s="1243"/>
      <c r="AP51" s="84"/>
      <c r="AQ51" s="1351"/>
      <c r="AR51" s="1430"/>
      <c r="AS51" s="1351"/>
      <c r="AT51" s="1430"/>
      <c r="AU51" s="1243"/>
      <c r="AV51" s="84"/>
      <c r="AW51" s="83"/>
      <c r="AX51" s="1234" t="str">
        <f t="shared" si="56"/>
        <v/>
      </c>
      <c r="AY51" s="1234"/>
      <c r="AZ51" s="1234"/>
      <c r="BA51" s="1234"/>
      <c r="BB51" s="1234"/>
      <c r="BC51" s="1234"/>
      <c r="BD51" s="1234"/>
      <c r="BE51" s="1234"/>
      <c r="BF51" s="1234"/>
      <c r="BG51" s="1234"/>
      <c r="BH51" s="1234"/>
      <c r="BI51" s="562"/>
      <c r="BJ51" s="562"/>
      <c r="BK51" s="562"/>
      <c r="BL51" s="562"/>
      <c r="BU51" s="3886"/>
      <c r="BV51" s="3886"/>
      <c r="BW51" s="3886"/>
      <c r="CA51" s="1235" t="str">
        <f t="shared" si="57"/>
        <v/>
      </c>
      <c r="CB51" s="1235" t="str">
        <f t="shared" si="58"/>
        <v/>
      </c>
      <c r="CC51" s="1235" t="str">
        <f t="shared" si="59"/>
        <v/>
      </c>
      <c r="CD51" s="1235" t="str">
        <f t="shared" si="60"/>
        <v/>
      </c>
      <c r="CE51" s="1235" t="str">
        <f t="shared" si="61"/>
        <v/>
      </c>
      <c r="CF51" s="1235" t="str">
        <f t="shared" si="83"/>
        <v/>
      </c>
      <c r="CG51" s="1235" t="str">
        <f t="shared" si="84"/>
        <v/>
      </c>
      <c r="CH51" s="1235" t="str">
        <f t="shared" si="85"/>
        <v/>
      </c>
      <c r="CI51" s="1235" t="str">
        <f t="shared" si="86"/>
        <v/>
      </c>
      <c r="CJ51" s="1235" t="str">
        <f t="shared" si="87"/>
        <v/>
      </c>
      <c r="CK51" s="1235" t="str">
        <f t="shared" si="88"/>
        <v/>
      </c>
      <c r="CL51" s="1235" t="str">
        <f t="shared" si="89"/>
        <v/>
      </c>
      <c r="CM51" s="1235" t="str">
        <f t="shared" si="90"/>
        <v/>
      </c>
      <c r="CN51" s="1235" t="str">
        <f t="shared" si="91"/>
        <v/>
      </c>
      <c r="CO51" s="1235" t="str">
        <f t="shared" si="92"/>
        <v/>
      </c>
      <c r="CP51" s="1235" t="str">
        <f t="shared" si="93"/>
        <v/>
      </c>
      <c r="CQ51" s="1235" t="str">
        <f t="shared" si="94"/>
        <v/>
      </c>
      <c r="CR51" s="1235" t="str">
        <f t="shared" si="95"/>
        <v/>
      </c>
      <c r="CS51" s="1235" t="str">
        <f t="shared" si="96"/>
        <v/>
      </c>
      <c r="CT51" s="1235" t="str">
        <f t="shared" si="97"/>
        <v/>
      </c>
      <c r="CU51" s="1235" t="str">
        <f t="shared" si="98"/>
        <v/>
      </c>
      <c r="CV51" s="1235" t="str">
        <f t="shared" si="99"/>
        <v/>
      </c>
      <c r="CW51" s="1235" t="str">
        <f t="shared" si="100"/>
        <v/>
      </c>
      <c r="CX51" s="1235" t="str">
        <f t="shared" si="101"/>
        <v/>
      </c>
      <c r="CY51" s="1235" t="str">
        <f t="shared" si="102"/>
        <v/>
      </c>
      <c r="CZ51" s="1235" t="str">
        <f t="shared" si="103"/>
        <v/>
      </c>
      <c r="DA51" s="4931">
        <f t="shared" si="104"/>
        <v>0</v>
      </c>
      <c r="DB51" s="4931">
        <f t="shared" si="105"/>
        <v>0</v>
      </c>
      <c r="DC51" s="4931">
        <f t="shared" si="106"/>
        <v>0</v>
      </c>
      <c r="DD51" s="4931">
        <f t="shared" si="107"/>
        <v>0</v>
      </c>
      <c r="DE51" s="4931">
        <f t="shared" si="108"/>
        <v>0</v>
      </c>
      <c r="DF51" s="4931">
        <f t="shared" si="62"/>
        <v>0</v>
      </c>
      <c r="DG51" s="4931">
        <f t="shared" si="63"/>
        <v>0</v>
      </c>
      <c r="DH51" s="4931">
        <f t="shared" si="64"/>
        <v>0</v>
      </c>
      <c r="DI51" s="4931">
        <f t="shared" si="65"/>
        <v>0</v>
      </c>
      <c r="DJ51" s="4931">
        <f t="shared" si="66"/>
        <v>0</v>
      </c>
      <c r="DK51" s="4931">
        <f t="shared" si="67"/>
        <v>0</v>
      </c>
      <c r="DL51" s="4931">
        <f t="shared" si="68"/>
        <v>0</v>
      </c>
      <c r="DM51" s="4931">
        <f t="shared" si="69"/>
        <v>0</v>
      </c>
      <c r="DN51" s="4931">
        <f t="shared" si="70"/>
        <v>0</v>
      </c>
      <c r="DO51" s="4931">
        <f t="shared" si="71"/>
        <v>0</v>
      </c>
      <c r="DP51" s="4931">
        <f t="shared" si="72"/>
        <v>0</v>
      </c>
      <c r="DQ51" s="4931">
        <f t="shared" si="73"/>
        <v>0</v>
      </c>
      <c r="DR51" s="4931">
        <f t="shared" si="74"/>
        <v>0</v>
      </c>
      <c r="DS51" s="4931">
        <f t="shared" si="75"/>
        <v>0</v>
      </c>
      <c r="DT51" s="4931">
        <f t="shared" si="76"/>
        <v>0</v>
      </c>
      <c r="DU51" s="4931">
        <f t="shared" si="77"/>
        <v>0</v>
      </c>
      <c r="DV51" s="4931">
        <f t="shared" si="78"/>
        <v>0</v>
      </c>
      <c r="DW51" s="4931">
        <f t="shared" si="79"/>
        <v>0</v>
      </c>
      <c r="DX51" s="4931">
        <f t="shared" si="80"/>
        <v>0</v>
      </c>
      <c r="DY51" s="4931">
        <f t="shared" si="81"/>
        <v>0</v>
      </c>
      <c r="DZ51" s="4931">
        <f t="shared" si="82"/>
        <v>0</v>
      </c>
    </row>
    <row r="52" spans="1:130" ht="31.9" customHeight="1" x14ac:dyDescent="0.35">
      <c r="A52" s="4902" t="s">
        <v>2616</v>
      </c>
      <c r="B52" s="4902"/>
      <c r="C52" s="4902"/>
      <c r="D52" s="140"/>
      <c r="E52" s="140"/>
      <c r="F52" s="140"/>
      <c r="G52" s="140"/>
      <c r="I52" s="140"/>
      <c r="J52" s="216"/>
      <c r="K52" s="216"/>
      <c r="L52" s="216"/>
      <c r="M52" s="216"/>
      <c r="N52" s="216"/>
      <c r="O52" s="216"/>
      <c r="P52" s="216"/>
      <c r="Q52" s="220"/>
      <c r="AX52" s="562"/>
      <c r="AY52" s="562"/>
      <c r="AZ52" s="562"/>
      <c r="BA52" s="562"/>
      <c r="BB52" s="562"/>
      <c r="BC52" s="562"/>
      <c r="BD52" s="562"/>
      <c r="BE52" s="562"/>
      <c r="BF52" s="562"/>
      <c r="BG52" s="562"/>
      <c r="BH52" s="562"/>
      <c r="BI52" s="562"/>
      <c r="BJ52" s="562"/>
      <c r="BK52" s="562"/>
      <c r="BL52" s="562"/>
      <c r="BM52" s="562"/>
      <c r="BT52" s="3894"/>
      <c r="BU52" s="3894"/>
      <c r="BV52" s="3886"/>
      <c r="BW52" s="3886"/>
    </row>
    <row r="53" spans="1:130" ht="31.9" customHeight="1" x14ac:dyDescent="0.35">
      <c r="A53" s="4935" t="s">
        <v>2589</v>
      </c>
      <c r="B53" s="2717" t="s">
        <v>36</v>
      </c>
      <c r="C53" s="4904"/>
      <c r="D53" s="4936" t="s">
        <v>2590</v>
      </c>
      <c r="E53" s="4937"/>
      <c r="F53" s="4937"/>
      <c r="G53" s="4937"/>
      <c r="H53" s="4937"/>
      <c r="I53" s="4937"/>
      <c r="J53" s="4937"/>
      <c r="K53" s="4937"/>
      <c r="L53" s="4937"/>
      <c r="M53" s="4937"/>
      <c r="N53" s="4937"/>
      <c r="O53" s="4937"/>
      <c r="P53" s="4937"/>
      <c r="Q53" s="4937"/>
      <c r="R53" s="4937"/>
      <c r="S53" s="4937"/>
      <c r="T53" s="4937"/>
      <c r="U53" s="4937"/>
      <c r="V53" s="4937"/>
      <c r="W53" s="4937"/>
      <c r="X53" s="4937"/>
      <c r="Y53" s="4937"/>
      <c r="Z53" s="4937"/>
      <c r="AA53" s="4937"/>
      <c r="AB53" s="4937"/>
      <c r="AC53" s="4937"/>
      <c r="AD53" s="4937"/>
      <c r="AE53" s="4937"/>
      <c r="AF53" s="4937"/>
      <c r="AG53" s="4937"/>
      <c r="AH53" s="4937"/>
      <c r="AI53" s="4937"/>
      <c r="AJ53" s="4937"/>
      <c r="AK53" s="4937"/>
      <c r="AL53" s="4937"/>
      <c r="AM53" s="4937"/>
      <c r="AN53" s="4937"/>
      <c r="AO53" s="4937"/>
      <c r="AP53" s="4937"/>
      <c r="AQ53" s="4938"/>
      <c r="AR53" s="4939" t="s">
        <v>2591</v>
      </c>
      <c r="AS53" s="4940"/>
      <c r="AT53" s="4539" t="s">
        <v>462</v>
      </c>
      <c r="AU53" s="4909"/>
      <c r="AV53" s="4941" t="s">
        <v>10</v>
      </c>
      <c r="AW53" s="4911" t="s">
        <v>11</v>
      </c>
      <c r="AX53" s="562"/>
      <c r="AY53" s="562"/>
      <c r="AZ53" s="562"/>
      <c r="BA53" s="562"/>
      <c r="BB53" s="562"/>
      <c r="BC53" s="562"/>
      <c r="BD53" s="562"/>
      <c r="BE53" s="562"/>
      <c r="BF53" s="562"/>
      <c r="BG53" s="562"/>
      <c r="BH53" s="562"/>
      <c r="BI53" s="562"/>
      <c r="BJ53" s="562"/>
      <c r="BK53" s="562"/>
      <c r="BL53" s="562"/>
      <c r="BU53" s="562"/>
      <c r="BV53" s="3886"/>
      <c r="BW53" s="3886"/>
    </row>
    <row r="54" spans="1:130" ht="16.149999999999999" customHeight="1" x14ac:dyDescent="0.35">
      <c r="A54" s="4912"/>
      <c r="B54" s="4913"/>
      <c r="C54" s="2138"/>
      <c r="D54" s="4942" t="s">
        <v>479</v>
      </c>
      <c r="E54" s="4939"/>
      <c r="F54" s="4942" t="s">
        <v>2592</v>
      </c>
      <c r="G54" s="4939"/>
      <c r="H54" s="4942" t="s">
        <v>2593</v>
      </c>
      <c r="I54" s="4943"/>
      <c r="J54" s="4939" t="s">
        <v>2378</v>
      </c>
      <c r="K54" s="4939"/>
      <c r="L54" s="4942" t="s">
        <v>2594</v>
      </c>
      <c r="M54" s="4939"/>
      <c r="N54" s="4942" t="s">
        <v>635</v>
      </c>
      <c r="O54" s="4939"/>
      <c r="P54" s="4942" t="s">
        <v>636</v>
      </c>
      <c r="Q54" s="4939"/>
      <c r="R54" s="4942" t="s">
        <v>637</v>
      </c>
      <c r="S54" s="4939"/>
      <c r="T54" s="4942" t="s">
        <v>815</v>
      </c>
      <c r="U54" s="4943"/>
      <c r="V54" s="4942" t="s">
        <v>816</v>
      </c>
      <c r="W54" s="4943"/>
      <c r="X54" s="4942" t="s">
        <v>817</v>
      </c>
      <c r="Y54" s="4943"/>
      <c r="Z54" s="4942" t="s">
        <v>818</v>
      </c>
      <c r="AA54" s="4943"/>
      <c r="AB54" s="4942" t="s">
        <v>819</v>
      </c>
      <c r="AC54" s="4943"/>
      <c r="AD54" s="4942" t="s">
        <v>820</v>
      </c>
      <c r="AE54" s="4943"/>
      <c r="AF54" s="4942" t="s">
        <v>821</v>
      </c>
      <c r="AG54" s="4943"/>
      <c r="AH54" s="4942" t="s">
        <v>822</v>
      </c>
      <c r="AI54" s="4943"/>
      <c r="AJ54" s="4942" t="s">
        <v>823</v>
      </c>
      <c r="AK54" s="4943"/>
      <c r="AL54" s="4942" t="s">
        <v>824</v>
      </c>
      <c r="AM54" s="4943"/>
      <c r="AN54" s="4942" t="s">
        <v>825</v>
      </c>
      <c r="AO54" s="4943"/>
      <c r="AP54" s="4942" t="s">
        <v>826</v>
      </c>
      <c r="AQ54" s="4940"/>
      <c r="AR54" s="4915" t="s">
        <v>34</v>
      </c>
      <c r="AS54" s="4916" t="s">
        <v>35</v>
      </c>
      <c r="AT54" s="4917"/>
      <c r="AU54" s="3727"/>
      <c r="AV54" s="1923"/>
      <c r="AW54" s="3473"/>
      <c r="AX54" s="562"/>
      <c r="AY54" s="562"/>
      <c r="AZ54" s="562"/>
      <c r="BA54" s="562"/>
      <c r="BB54" s="562"/>
      <c r="BC54" s="562"/>
      <c r="BD54" s="562"/>
      <c r="BE54" s="562"/>
      <c r="BF54" s="562"/>
      <c r="BG54" s="562"/>
      <c r="BH54" s="562"/>
      <c r="BI54" s="562"/>
      <c r="BJ54" s="562"/>
      <c r="BK54" s="562"/>
      <c r="BL54" s="562"/>
      <c r="BU54" s="562"/>
    </row>
    <row r="55" spans="1:130" ht="16.149999999999999" customHeight="1" x14ac:dyDescent="0.35">
      <c r="A55" s="3439"/>
      <c r="B55" s="4924" t="s">
        <v>2595</v>
      </c>
      <c r="C55" s="4944" t="s">
        <v>2596</v>
      </c>
      <c r="D55" s="4945" t="s">
        <v>2595</v>
      </c>
      <c r="E55" s="4946" t="s">
        <v>2596</v>
      </c>
      <c r="F55" s="4945" t="s">
        <v>2595</v>
      </c>
      <c r="G55" s="4946" t="s">
        <v>2596</v>
      </c>
      <c r="H55" s="4945" t="s">
        <v>2595</v>
      </c>
      <c r="I55" s="4944" t="s">
        <v>2596</v>
      </c>
      <c r="J55" s="4924" t="s">
        <v>2595</v>
      </c>
      <c r="K55" s="4946" t="s">
        <v>2596</v>
      </c>
      <c r="L55" s="4945" t="s">
        <v>2595</v>
      </c>
      <c r="M55" s="4946" t="s">
        <v>2596</v>
      </c>
      <c r="N55" s="4945" t="s">
        <v>2595</v>
      </c>
      <c r="O55" s="4946" t="s">
        <v>2596</v>
      </c>
      <c r="P55" s="4945" t="s">
        <v>2595</v>
      </c>
      <c r="Q55" s="4946" t="s">
        <v>2596</v>
      </c>
      <c r="R55" s="4945" t="s">
        <v>2595</v>
      </c>
      <c r="S55" s="4946" t="s">
        <v>2596</v>
      </c>
      <c r="T55" s="4945" t="s">
        <v>2595</v>
      </c>
      <c r="U55" s="4946" t="s">
        <v>2596</v>
      </c>
      <c r="V55" s="4945" t="s">
        <v>2595</v>
      </c>
      <c r="W55" s="4946" t="s">
        <v>2596</v>
      </c>
      <c r="X55" s="4945" t="s">
        <v>2595</v>
      </c>
      <c r="Y55" s="4946" t="s">
        <v>2596</v>
      </c>
      <c r="Z55" s="4945" t="s">
        <v>2595</v>
      </c>
      <c r="AA55" s="4946" t="s">
        <v>2596</v>
      </c>
      <c r="AB55" s="4945" t="s">
        <v>2595</v>
      </c>
      <c r="AC55" s="4946" t="s">
        <v>2596</v>
      </c>
      <c r="AD55" s="4945" t="s">
        <v>2595</v>
      </c>
      <c r="AE55" s="4946" t="s">
        <v>2596</v>
      </c>
      <c r="AF55" s="4945" t="s">
        <v>2595</v>
      </c>
      <c r="AG55" s="4946" t="s">
        <v>2596</v>
      </c>
      <c r="AH55" s="4945" t="s">
        <v>2595</v>
      </c>
      <c r="AI55" s="4946" t="s">
        <v>2596</v>
      </c>
      <c r="AJ55" s="4945" t="s">
        <v>2595</v>
      </c>
      <c r="AK55" s="4946" t="s">
        <v>2596</v>
      </c>
      <c r="AL55" s="4945" t="s">
        <v>2595</v>
      </c>
      <c r="AM55" s="4946" t="s">
        <v>2596</v>
      </c>
      <c r="AN55" s="4945" t="s">
        <v>2595</v>
      </c>
      <c r="AO55" s="4946" t="s">
        <v>2596</v>
      </c>
      <c r="AP55" s="4945" t="s">
        <v>2595</v>
      </c>
      <c r="AQ55" s="4947" t="s">
        <v>2596</v>
      </c>
      <c r="AR55" s="4927"/>
      <c r="AS55" s="4928"/>
      <c r="AT55" s="4929" t="s">
        <v>392</v>
      </c>
      <c r="AU55" s="1197" t="s">
        <v>393</v>
      </c>
      <c r="AV55" s="3220"/>
      <c r="AW55" s="2134"/>
      <c r="AX55" s="562"/>
      <c r="AY55" s="562"/>
      <c r="AZ55" s="562"/>
      <c r="BA55" s="562"/>
      <c r="BB55" s="562"/>
      <c r="BC55" s="562"/>
      <c r="BD55" s="562"/>
      <c r="BE55" s="562"/>
      <c r="BF55" s="562"/>
      <c r="BG55" s="562"/>
      <c r="BH55" s="562"/>
      <c r="BI55" s="562"/>
      <c r="BJ55" s="562"/>
      <c r="BK55" s="562"/>
      <c r="BL55" s="562"/>
      <c r="BU55" s="562"/>
    </row>
    <row r="56" spans="1:130" ht="16.149999999999999" customHeight="1" x14ac:dyDescent="0.35">
      <c r="A56" s="4646" t="s">
        <v>2597</v>
      </c>
      <c r="B56" s="3733">
        <f t="shared" ref="B56:C63" si="110">+N56+P56+R56+T56+V56+X56+Z56+AB56+AD56+AF56+AH56+AJ56+AL56+AN56+AP56</f>
        <v>0</v>
      </c>
      <c r="C56" s="4192">
        <f t="shared" si="110"/>
        <v>0</v>
      </c>
      <c r="D56" s="3109"/>
      <c r="E56" s="1305"/>
      <c r="F56" s="38"/>
      <c r="G56" s="1305"/>
      <c r="H56" s="38"/>
      <c r="I56" s="1305"/>
      <c r="J56" s="38"/>
      <c r="K56" s="1305"/>
      <c r="L56" s="38"/>
      <c r="M56" s="39"/>
      <c r="N56" s="117"/>
      <c r="O56" s="118"/>
      <c r="P56" s="35"/>
      <c r="Q56" s="118"/>
      <c r="R56" s="35"/>
      <c r="S56" s="118"/>
      <c r="T56" s="35"/>
      <c r="U56" s="118"/>
      <c r="V56" s="35"/>
      <c r="W56" s="118"/>
      <c r="X56" s="35"/>
      <c r="Y56" s="118"/>
      <c r="Z56" s="35"/>
      <c r="AA56" s="118"/>
      <c r="AB56" s="35"/>
      <c r="AC56" s="118"/>
      <c r="AD56" s="35"/>
      <c r="AE56" s="118"/>
      <c r="AF56" s="35"/>
      <c r="AG56" s="118"/>
      <c r="AH56" s="35"/>
      <c r="AI56" s="118"/>
      <c r="AJ56" s="35"/>
      <c r="AK56" s="118"/>
      <c r="AL56" s="35"/>
      <c r="AM56" s="118"/>
      <c r="AN56" s="35"/>
      <c r="AO56" s="118"/>
      <c r="AP56" s="35"/>
      <c r="AQ56" s="1306"/>
      <c r="AR56" s="4516"/>
      <c r="AS56" s="1306"/>
      <c r="AT56" s="117"/>
      <c r="AU56" s="118"/>
      <c r="AV56" s="35"/>
      <c r="AW56" s="37"/>
      <c r="AX56" s="1234" t="str">
        <f t="shared" ref="AX56:AX73" si="111">$CA56&amp;$CB56&amp;$CC56&amp;$CD56&amp;$CE56&amp;$CF56&amp;$CG56&amp;$CH56&amp;$CI56&amp;$CJ56&amp;$CK56&amp;$CL56&amp;$CM56&amp;$CN56&amp;$CO56&amp;$CP56&amp;$CQ56&amp;$CR56&amp;$CS56&amp;$CT56&amp;$CU56&amp;$CV56&amp;$CW56&amp;$CX56&amp;$CY56&amp;$CZ56</f>
        <v/>
      </c>
      <c r="AY56" s="1234"/>
      <c r="AZ56" s="1234"/>
      <c r="BA56" s="1234"/>
      <c r="BB56" s="1234"/>
      <c r="BC56" s="1234"/>
      <c r="BD56" s="1234"/>
      <c r="BE56" s="1234"/>
      <c r="BF56" s="1234"/>
      <c r="BG56" s="1234"/>
      <c r="BH56" s="1234"/>
      <c r="BI56" s="562"/>
      <c r="BJ56" s="562"/>
      <c r="BK56" s="562"/>
      <c r="BL56" s="562"/>
      <c r="BU56" s="562"/>
      <c r="BW56" s="3886"/>
      <c r="CA56" s="1235" t="str">
        <f t="shared" ref="CA56:CA73" si="112">IF(B56&lt;C56,"* El total de Reactivos NO DEBE ser superior al total de Procesados. ","")</f>
        <v/>
      </c>
      <c r="CB56" s="1235" t="str">
        <f t="shared" ref="CB56:CB73" si="113">IF(B56&lt;&gt;(AR56+ AS56),"* La suma de las columnas Sexo DEBE SER IGUAL a los Procesados. ","")</f>
        <v/>
      </c>
      <c r="CC56" s="1235" t="str">
        <f t="shared" ref="CC56:CC73" si="114">IF(B56&lt;(AT56+ AU56),"* La suma de las columna Trans NO DEBE ser superior al total de Procesados. ","")</f>
        <v/>
      </c>
      <c r="CD56" s="1235" t="str">
        <f t="shared" ref="CD56:CD73" si="115">IF(B56&lt;AV56,"* La columna Pueblos Originarios NO DEBE ser superior al total de Procesados. ","")</f>
        <v/>
      </c>
      <c r="CE56" s="1235" t="str">
        <f t="shared" ref="CE56:CE73" si="116">IF(B56&lt;AW56,"* La columna Migrantes NO DEBE ser superior al total de Procesados. ","")</f>
        <v/>
      </c>
      <c r="CF56" s="1235" t="str">
        <f>IF(D56&lt;E56,CONCATENATE("* El total de procesados debe ser mayor o igual al total de Reactivos en el grupo de edad ",$D$54),"")</f>
        <v/>
      </c>
      <c r="CG56" s="1235" t="str">
        <f>IF(F56&lt;G56,CONCATENATE("* El total de procesados debe ser mayor o igual al total de Reactivos en el grupo de edad ",$F$54),"")</f>
        <v/>
      </c>
      <c r="CH56" s="1235" t="str">
        <f>IF(H56&lt;I56,CONCATENATE("* El total de procesados debe ser mayor o igual al total de Reactivos en el grupo de edad ",$H$54),"")</f>
        <v/>
      </c>
      <c r="CI56" s="1235" t="str">
        <f>IF(J56&lt;K56,CONCATENATE("* El total de procesados debe ser mayor o igual al total de Reactivos en el grupo de edad ",$J$54),"")</f>
        <v/>
      </c>
      <c r="CJ56" s="1235" t="str">
        <f>IF(L56&lt;M56,CONCATENATE("* El total de procesados debe ser mayor o igual al total de Reactivos en el grupo de edad ",$L$54),"")</f>
        <v/>
      </c>
      <c r="CK56" s="1235" t="str">
        <f>IF(N56&lt;O56,CONCATENATE("* El total de procesados debe ser mayor o igual al total de Reactivos en el grupo de edad ",$N$54),"")</f>
        <v/>
      </c>
      <c r="CL56" s="1235" t="str">
        <f>IF(P56&lt;Q56,CONCATENATE("* El total de procesados debe ser mayor o igual al total de Reactivos en el grupo de edad ",$P$54),"")</f>
        <v/>
      </c>
      <c r="CM56" s="1235" t="str">
        <f>IF(R56&lt;S56,CONCATENATE("* El total de procesados debe ser mayor o igual al total de Reactivos en el grupo de edad ",$R$54),"")</f>
        <v/>
      </c>
      <c r="CN56" s="1235" t="str">
        <f>IF(T56&lt;U56,CONCATENATE("* El total de procesados debe ser mayor o igual al total de Reactivos en el grupo de edad ",$T$54),"")</f>
        <v/>
      </c>
      <c r="CO56" s="1235" t="str">
        <f>IF(V56&lt;W56,CONCATENATE("* El total de procesados debe ser mayor o igual al total de Reactivos en el grupo de edad ",$V$54),"")</f>
        <v/>
      </c>
      <c r="CP56" s="1235" t="str">
        <f>IF(X56&lt;Y56,CONCATENATE("* El total de procesados debe ser mayor o igual al total de Reactivos en el grupo de edad ",$X$54),"")</f>
        <v/>
      </c>
      <c r="CQ56" s="1235" t="str">
        <f>IF(Z56&lt;AA56,CONCATENATE("* El total de procesados debe ser mayor o igual al total de Reactivos en el grupo de edad ",$Z$54),"")</f>
        <v/>
      </c>
      <c r="CR56" s="1235" t="str">
        <f>IF(AB56&lt;AC56,CONCATENATE("* El total de procesados debe ser mayor o igual al total de Reactivos en el grupo de edad ",$AB$54),"")</f>
        <v/>
      </c>
      <c r="CS56" s="1235" t="str">
        <f>IF(AD56&lt;AE56,CONCATENATE("* El total de procesados debe ser mayor o igual al total de Reactivos en el grupo de edad ",$AD$54),"")</f>
        <v/>
      </c>
      <c r="CT56" s="1235" t="str">
        <f>IF(AF56&lt;AG56,CONCATENATE("* El total de procesados debe ser mayor o igual al total de Reactivos en el grupo de edad ",$AF$54),"")</f>
        <v/>
      </c>
      <c r="CU56" s="1235" t="str">
        <f>IF(AH56&lt;AI56,CONCATENATE("* El total de procesados debe ser mayor o igual al total de Reactivos en el grupo de edad ",$AH$54),"")</f>
        <v/>
      </c>
      <c r="CV56" s="1235" t="str">
        <f>IF(AJ56&lt;AK56,CONCATENATE("* El total de procesados debe ser mayor o igual al total de Reactivos en el grupo de edad ",$AJ$54),"")</f>
        <v/>
      </c>
      <c r="CW56" s="1235" t="str">
        <f>IF(AL56&lt;AM56,CONCATENATE("* El total de procesados debe ser mayor o igual al total de Reactivos en el grupo de edad ",$AL$54),"")</f>
        <v/>
      </c>
      <c r="CX56" s="1235" t="str">
        <f>IF(AN56&lt;AO56,CONCATENATE("* El total de procesados debe ser mayor o igual al total de Reactivos en el grupo de edad ",$AN$54),"")</f>
        <v/>
      </c>
      <c r="CY56" s="1235" t="str">
        <f>IF(AP56&lt;AQ56,CONCATENATE("* El total de procesados debe ser mayor o igual al total de Reactivos en el grupo de edad ",$AP$54),"")</f>
        <v/>
      </c>
      <c r="CZ56" s="1235" t="str">
        <f t="shared" ref="CZ56:CZ73" si="117">IF(AND(B56&lt;&gt;0,OR(AT56="",AU56="",AV56="",AW56="")),"* No olvide digitar la columna Trans y/o Pueblos Originarios y/o Migrantes (Digite Cero si no tiene). ","")</f>
        <v/>
      </c>
      <c r="DA56" s="4931">
        <f t="shared" ref="DA56:DA73" si="118">IF(B56&lt;   C56,1,0)</f>
        <v>0</v>
      </c>
      <c r="DB56" s="4931">
        <f t="shared" ref="DB56:DB73" si="119">IF(B56&lt;&gt; AR56+AS56,1,0)</f>
        <v>0</v>
      </c>
      <c r="DC56" s="4931">
        <f t="shared" ref="DC56:DC73" si="120">IF(B56&lt;  AT56+AU56,1,0)</f>
        <v>0</v>
      </c>
      <c r="DD56" s="4931">
        <f t="shared" ref="DD56:DD73" si="121">IF(B56&lt;  AV56,1,0)</f>
        <v>0</v>
      </c>
      <c r="DE56" s="4931">
        <f t="shared" ref="DE56:DE73" si="122">IF(B56&lt;  AW56,1,0)</f>
        <v>0</v>
      </c>
      <c r="DF56" s="4931">
        <f t="shared" ref="DF56:DF73" si="123">IF(D56&lt;E56,1,0)</f>
        <v>0</v>
      </c>
      <c r="DG56" s="4931">
        <f t="shared" ref="DG56:DG73" si="124">IF(F56&lt;G56,1,0)</f>
        <v>0</v>
      </c>
      <c r="DH56" s="4931">
        <f t="shared" ref="DH56:DH73" si="125">IF(H56&lt;I56,1,0)</f>
        <v>0</v>
      </c>
      <c r="DI56" s="4931">
        <f t="shared" ref="DI56:DI73" si="126">IF(J56&lt;K56,1,0)</f>
        <v>0</v>
      </c>
      <c r="DJ56" s="4931">
        <f t="shared" ref="DJ56:DJ73" si="127">IF(L56&lt;M56,1,0)</f>
        <v>0</v>
      </c>
      <c r="DK56" s="4931">
        <f t="shared" ref="DK56:DK73" si="128">IF(N56&lt;O56,1,0)</f>
        <v>0</v>
      </c>
      <c r="DL56" s="4931">
        <f t="shared" ref="DL56:DL73" si="129">IF(P56&lt;Q56,1,0)</f>
        <v>0</v>
      </c>
      <c r="DM56" s="4931">
        <f t="shared" ref="DM56:DM73" si="130">IF(R56&lt;S56,1,0)</f>
        <v>0</v>
      </c>
      <c r="DN56" s="4931">
        <f t="shared" ref="DN56:DN73" si="131">IF(T56&lt;U56,1,0)</f>
        <v>0</v>
      </c>
      <c r="DO56" s="4931">
        <f t="shared" ref="DO56:DO73" si="132">IF(V56&lt;W56,1,0)</f>
        <v>0</v>
      </c>
      <c r="DP56" s="4931">
        <f t="shared" ref="DP56:DP73" si="133">IF(X56&lt;Y56,1,0)</f>
        <v>0</v>
      </c>
      <c r="DQ56" s="4931">
        <f t="shared" ref="DQ56:DQ73" si="134">IF(Z56&lt;AA56,1,0)</f>
        <v>0</v>
      </c>
      <c r="DR56" s="4931">
        <f t="shared" ref="DR56:DR73" si="135">IF(AB56&lt;AC56,1,0)</f>
        <v>0</v>
      </c>
      <c r="DS56" s="4931">
        <f t="shared" ref="DS56:DS73" si="136">IF(AD56&lt;AE56,1,0)</f>
        <v>0</v>
      </c>
      <c r="DT56" s="4931">
        <f t="shared" ref="DT56:DT73" si="137">IF(AF56&lt;AG56,1,0)</f>
        <v>0</v>
      </c>
      <c r="DU56" s="4931">
        <f t="shared" ref="DU56:DU73" si="138">IF(AH56&lt;AI56,1,0)</f>
        <v>0</v>
      </c>
      <c r="DV56" s="4931">
        <f t="shared" ref="DV56:DV73" si="139">IF(AJ56&lt;AK56,1,0)</f>
        <v>0</v>
      </c>
      <c r="DW56" s="4931">
        <f t="shared" ref="DW56:DW73" si="140">IF(AL56&lt;AM56,1,0)</f>
        <v>0</v>
      </c>
      <c r="DX56" s="4931">
        <f t="shared" ref="DX56:DX73" si="141">IF(AN56&lt;AO56,1,0)</f>
        <v>0</v>
      </c>
      <c r="DY56" s="4931">
        <f t="shared" ref="DY56:DY73" si="142">IF(AP56&lt;AQ56,1,0)</f>
        <v>0</v>
      </c>
      <c r="DZ56" s="4931">
        <f t="shared" ref="DZ56:DZ73" si="143">IF(AND(B56&lt;&gt;0,OR(AT56="",AU56="",AV56="",AW56="")),1,0)</f>
        <v>0</v>
      </c>
    </row>
    <row r="57" spans="1:130" ht="16.149999999999999" customHeight="1" x14ac:dyDescent="0.35">
      <c r="A57" s="1155" t="s">
        <v>2598</v>
      </c>
      <c r="B57" s="475">
        <f t="shared" si="110"/>
        <v>0</v>
      </c>
      <c r="C57" s="439">
        <f t="shared" si="110"/>
        <v>0</v>
      </c>
      <c r="D57" s="3109"/>
      <c r="E57" s="1305"/>
      <c r="F57" s="38"/>
      <c r="G57" s="1305"/>
      <c r="H57" s="38"/>
      <c r="I57" s="1305"/>
      <c r="J57" s="38"/>
      <c r="K57" s="1305"/>
      <c r="L57" s="38"/>
      <c r="M57" s="39"/>
      <c r="N57" s="117"/>
      <c r="O57" s="118"/>
      <c r="P57" s="35"/>
      <c r="Q57" s="118"/>
      <c r="R57" s="35"/>
      <c r="S57" s="118"/>
      <c r="T57" s="35"/>
      <c r="U57" s="118"/>
      <c r="V57" s="35"/>
      <c r="W57" s="118"/>
      <c r="X57" s="35"/>
      <c r="Y57" s="118"/>
      <c r="Z57" s="35"/>
      <c r="AA57" s="118"/>
      <c r="AB57" s="35"/>
      <c r="AC57" s="118"/>
      <c r="AD57" s="35"/>
      <c r="AE57" s="118"/>
      <c r="AF57" s="35"/>
      <c r="AG57" s="118"/>
      <c r="AH57" s="35"/>
      <c r="AI57" s="118"/>
      <c r="AJ57" s="35"/>
      <c r="AK57" s="118"/>
      <c r="AL57" s="35"/>
      <c r="AM57" s="118"/>
      <c r="AN57" s="35"/>
      <c r="AO57" s="118"/>
      <c r="AP57" s="35"/>
      <c r="AQ57" s="1306"/>
      <c r="AR57" s="4516"/>
      <c r="AS57" s="1306"/>
      <c r="AT57" s="117"/>
      <c r="AU57" s="118"/>
      <c r="AV57" s="35"/>
      <c r="AW57" s="37"/>
      <c r="AX57" s="1234" t="str">
        <f t="shared" si="111"/>
        <v/>
      </c>
      <c r="AY57" s="1234"/>
      <c r="AZ57" s="1234"/>
      <c r="BA57" s="1234"/>
      <c r="BB57" s="1234"/>
      <c r="BC57" s="1234"/>
      <c r="BD57" s="1234"/>
      <c r="BE57" s="1234"/>
      <c r="BF57" s="1234"/>
      <c r="BG57" s="1234"/>
      <c r="BH57" s="1234"/>
      <c r="BI57" s="562"/>
      <c r="BJ57" s="562"/>
      <c r="BK57" s="562"/>
      <c r="BL57" s="562"/>
      <c r="BU57" s="562"/>
      <c r="BW57" s="3886"/>
      <c r="CA57" s="1235" t="str">
        <f t="shared" si="112"/>
        <v/>
      </c>
      <c r="CB57" s="1235" t="str">
        <f t="shared" si="113"/>
        <v/>
      </c>
      <c r="CC57" s="1235" t="str">
        <f t="shared" si="114"/>
        <v/>
      </c>
      <c r="CD57" s="1235" t="str">
        <f t="shared" si="115"/>
        <v/>
      </c>
      <c r="CE57" s="1235" t="str">
        <f t="shared" si="116"/>
        <v/>
      </c>
      <c r="CF57" s="1235" t="str">
        <f t="shared" ref="CF57:CF73" si="144">IF(D57&lt;E57,CONCATENATE("* El total de procesados debe ser mayor o igual al total de Reactivos en el grupo de edad ",$D$54),"")</f>
        <v/>
      </c>
      <c r="CG57" s="1235" t="str">
        <f t="shared" ref="CG57:CG73" si="145">IF(F57&lt;G57,CONCATENATE("* El total de procesados debe ser mayor o igual al total de Reactivos en el grupo de edad ",$F$54),"")</f>
        <v/>
      </c>
      <c r="CH57" s="1235" t="str">
        <f t="shared" ref="CH57:CH73" si="146">IF(H57&lt;I57,CONCATENATE("* El total de procesados debe ser mayor o igual al total de Reactivos en el grupo de edad ",$H$54),"")</f>
        <v/>
      </c>
      <c r="CI57" s="1235" t="str">
        <f t="shared" ref="CI57:CI73" si="147">IF(J57&lt;K57,CONCATENATE("* El total de procesados debe ser mayor o igual al total de Reactivos en el grupo de edad ",$J$54),"")</f>
        <v/>
      </c>
      <c r="CJ57" s="1235" t="str">
        <f t="shared" ref="CJ57:CJ73" si="148">IF(L57&lt;M57,CONCATENATE("* El total de procesados debe ser mayor o igual al total de Reactivos en el grupo de edad ",$L$54),"")</f>
        <v/>
      </c>
      <c r="CK57" s="1235" t="str">
        <f t="shared" ref="CK57:CK73" si="149">IF(N57&lt;O57,CONCATENATE("* El total de procesados debe ser mayor o igual al total de Reactivos en el grupo de edad ",$N$54),"")</f>
        <v/>
      </c>
      <c r="CL57" s="1235" t="str">
        <f t="shared" ref="CL57:CL73" si="150">IF(P57&lt;Q57,CONCATENATE("* El total de procesados debe ser mayor o igual al total de Reactivos en el grupo de edad ",$P$54),"")</f>
        <v/>
      </c>
      <c r="CM57" s="1235" t="str">
        <f t="shared" ref="CM57:CM73" si="151">IF(R57&lt;S57,CONCATENATE("* El total de procesados debe ser mayor o igual al total de Reactivos en el grupo de edad ",$R$54),"")</f>
        <v/>
      </c>
      <c r="CN57" s="1235" t="str">
        <f t="shared" ref="CN57:CN73" si="152">IF(T57&lt;U57,CONCATENATE("* El total de procesados debe ser mayor o igual al total de Reactivos en el grupo de edad ",$T$54),"")</f>
        <v/>
      </c>
      <c r="CO57" s="1235" t="str">
        <f t="shared" ref="CO57:CO73" si="153">IF(V57&lt;W57,CONCATENATE("* El total de procesados debe ser mayor o igual al total de Reactivos en el grupo de edad ",$V$54),"")</f>
        <v/>
      </c>
      <c r="CP57" s="1235" t="str">
        <f t="shared" ref="CP57:CP73" si="154">IF(X57&lt;Y57,CONCATENATE("* El total de procesados debe ser mayor o igual al total de Reactivos en el grupo de edad ",$X$54),"")</f>
        <v/>
      </c>
      <c r="CQ57" s="1235" t="str">
        <f t="shared" ref="CQ57:CQ73" si="155">IF(Z57&lt;AA57,CONCATENATE("* El total de procesados debe ser mayor o igual al total de Reactivos en el grupo de edad ",$Z$54),"")</f>
        <v/>
      </c>
      <c r="CR57" s="1235" t="str">
        <f t="shared" ref="CR57:CR73" si="156">IF(AB57&lt;AC57,CONCATENATE("* El total de procesados debe ser mayor o igual al total de Reactivos en el grupo de edad ",$AB$54),"")</f>
        <v/>
      </c>
      <c r="CS57" s="1235" t="str">
        <f t="shared" ref="CS57:CS73" si="157">IF(AD57&lt;AE57,CONCATENATE("* El total de procesados debe ser mayor o igual al total de Reactivos en el grupo de edad ",$AD$54),"")</f>
        <v/>
      </c>
      <c r="CT57" s="1235" t="str">
        <f t="shared" ref="CT57:CT73" si="158">IF(AF57&lt;AG57,CONCATENATE("* El total de procesados debe ser mayor o igual al total de Reactivos en el grupo de edad ",$AF$54),"")</f>
        <v/>
      </c>
      <c r="CU57" s="1235" t="str">
        <f t="shared" ref="CU57:CU73" si="159">IF(AH57&lt;AI57,CONCATENATE("* El total de procesados debe ser mayor o igual al total de Reactivos en el grupo de edad ",$AH$54),"")</f>
        <v/>
      </c>
      <c r="CV57" s="1235" t="str">
        <f t="shared" ref="CV57:CV73" si="160">IF(AJ57&lt;AK57,CONCATENATE("* El total de procesados debe ser mayor o igual al total de Reactivos en el grupo de edad ",$AJ$54),"")</f>
        <v/>
      </c>
      <c r="CW57" s="1235" t="str">
        <f t="shared" ref="CW57:CW73" si="161">IF(AL57&lt;AM57,CONCATENATE("* El total de procesados debe ser mayor o igual al total de Reactivos en el grupo de edad ",$AL$54),"")</f>
        <v/>
      </c>
      <c r="CX57" s="1235" t="str">
        <f t="shared" ref="CX57:CX73" si="162">IF(AN57&lt;AO57,CONCATENATE("* El total de procesados debe ser mayor o igual al total de Reactivos en el grupo de edad ",$AN$54),"")</f>
        <v/>
      </c>
      <c r="CY57" s="1235" t="str">
        <f t="shared" ref="CY57:CY73" si="163">IF(AP57&lt;AQ57,CONCATENATE("* El total de procesados debe ser mayor o igual al total de Reactivos en el grupo de edad ",$AP$54),"")</f>
        <v/>
      </c>
      <c r="CZ57" s="1235" t="str">
        <f t="shared" si="117"/>
        <v/>
      </c>
      <c r="DA57" s="4931">
        <f t="shared" si="118"/>
        <v>0</v>
      </c>
      <c r="DB57" s="4931">
        <f t="shared" si="119"/>
        <v>0</v>
      </c>
      <c r="DC57" s="4931">
        <f t="shared" si="120"/>
        <v>0</v>
      </c>
      <c r="DD57" s="4931">
        <f t="shared" si="121"/>
        <v>0</v>
      </c>
      <c r="DE57" s="4931">
        <f t="shared" si="122"/>
        <v>0</v>
      </c>
      <c r="DF57" s="4931">
        <f t="shared" si="123"/>
        <v>0</v>
      </c>
      <c r="DG57" s="4931">
        <f t="shared" si="124"/>
        <v>0</v>
      </c>
      <c r="DH57" s="4931">
        <f t="shared" si="125"/>
        <v>0</v>
      </c>
      <c r="DI57" s="4931">
        <f t="shared" si="126"/>
        <v>0</v>
      </c>
      <c r="DJ57" s="4931">
        <f t="shared" si="127"/>
        <v>0</v>
      </c>
      <c r="DK57" s="4931">
        <f t="shared" si="128"/>
        <v>0</v>
      </c>
      <c r="DL57" s="4931">
        <f t="shared" si="129"/>
        <v>0</v>
      </c>
      <c r="DM57" s="4931">
        <f t="shared" si="130"/>
        <v>0</v>
      </c>
      <c r="DN57" s="4931">
        <f t="shared" si="131"/>
        <v>0</v>
      </c>
      <c r="DO57" s="4931">
        <f t="shared" si="132"/>
        <v>0</v>
      </c>
      <c r="DP57" s="4931">
        <f t="shared" si="133"/>
        <v>0</v>
      </c>
      <c r="DQ57" s="4931">
        <f t="shared" si="134"/>
        <v>0</v>
      </c>
      <c r="DR57" s="4931">
        <f t="shared" si="135"/>
        <v>0</v>
      </c>
      <c r="DS57" s="4931">
        <f t="shared" si="136"/>
        <v>0</v>
      </c>
      <c r="DT57" s="4931">
        <f t="shared" si="137"/>
        <v>0</v>
      </c>
      <c r="DU57" s="4931">
        <f t="shared" si="138"/>
        <v>0</v>
      </c>
      <c r="DV57" s="4931">
        <f t="shared" si="139"/>
        <v>0</v>
      </c>
      <c r="DW57" s="4931">
        <f t="shared" si="140"/>
        <v>0</v>
      </c>
      <c r="DX57" s="4931">
        <f t="shared" si="141"/>
        <v>0</v>
      </c>
      <c r="DY57" s="4931">
        <f t="shared" si="142"/>
        <v>0</v>
      </c>
      <c r="DZ57" s="4931">
        <f t="shared" si="143"/>
        <v>0</v>
      </c>
    </row>
    <row r="58" spans="1:130" ht="16.149999999999999" customHeight="1" x14ac:dyDescent="0.35">
      <c r="A58" s="1155" t="s">
        <v>2599</v>
      </c>
      <c r="B58" s="475">
        <f t="shared" si="110"/>
        <v>0</v>
      </c>
      <c r="C58" s="439">
        <f t="shared" si="110"/>
        <v>0</v>
      </c>
      <c r="D58" s="3109"/>
      <c r="E58" s="1305"/>
      <c r="F58" s="38"/>
      <c r="G58" s="1305"/>
      <c r="H58" s="38"/>
      <c r="I58" s="1305"/>
      <c r="J58" s="38"/>
      <c r="K58" s="1305"/>
      <c r="L58" s="38"/>
      <c r="M58" s="39"/>
      <c r="N58" s="117"/>
      <c r="O58" s="118"/>
      <c r="P58" s="35"/>
      <c r="Q58" s="118"/>
      <c r="R58" s="35"/>
      <c r="S58" s="118"/>
      <c r="T58" s="35"/>
      <c r="U58" s="118"/>
      <c r="V58" s="35"/>
      <c r="W58" s="118"/>
      <c r="X58" s="35"/>
      <c r="Y58" s="118"/>
      <c r="Z58" s="35"/>
      <c r="AA58" s="118"/>
      <c r="AB58" s="35"/>
      <c r="AC58" s="118"/>
      <c r="AD58" s="35"/>
      <c r="AE58" s="118"/>
      <c r="AF58" s="35"/>
      <c r="AG58" s="118"/>
      <c r="AH58" s="35"/>
      <c r="AI58" s="118"/>
      <c r="AJ58" s="35"/>
      <c r="AK58" s="118"/>
      <c r="AL58" s="35"/>
      <c r="AM58" s="118"/>
      <c r="AN58" s="35"/>
      <c r="AO58" s="118"/>
      <c r="AP58" s="35"/>
      <c r="AQ58" s="1306"/>
      <c r="AR58" s="4516"/>
      <c r="AS58" s="1306"/>
      <c r="AT58" s="117"/>
      <c r="AU58" s="118"/>
      <c r="AV58" s="35"/>
      <c r="AW58" s="37"/>
      <c r="AX58" s="1234" t="str">
        <f t="shared" si="111"/>
        <v/>
      </c>
      <c r="AY58" s="1234"/>
      <c r="AZ58" s="1234"/>
      <c r="BA58" s="1234"/>
      <c r="BB58" s="1234"/>
      <c r="BC58" s="1234"/>
      <c r="BD58" s="1234"/>
      <c r="BE58" s="1234"/>
      <c r="BF58" s="1234"/>
      <c r="BG58" s="1234"/>
      <c r="BH58" s="1234"/>
      <c r="BI58" s="562"/>
      <c r="BJ58" s="562"/>
      <c r="BK58" s="562"/>
      <c r="BL58" s="562"/>
      <c r="BU58" s="562"/>
      <c r="BW58" s="3886"/>
      <c r="CA58" s="1235" t="str">
        <f t="shared" si="112"/>
        <v/>
      </c>
      <c r="CB58" s="1235" t="str">
        <f t="shared" si="113"/>
        <v/>
      </c>
      <c r="CC58" s="1235" t="str">
        <f t="shared" si="114"/>
        <v/>
      </c>
      <c r="CD58" s="1235" t="str">
        <f t="shared" si="115"/>
        <v/>
      </c>
      <c r="CE58" s="1235" t="str">
        <f t="shared" si="116"/>
        <v/>
      </c>
      <c r="CF58" s="1235" t="str">
        <f t="shared" si="144"/>
        <v/>
      </c>
      <c r="CG58" s="1235" t="str">
        <f t="shared" si="145"/>
        <v/>
      </c>
      <c r="CH58" s="1235" t="str">
        <f t="shared" si="146"/>
        <v/>
      </c>
      <c r="CI58" s="1235" t="str">
        <f t="shared" si="147"/>
        <v/>
      </c>
      <c r="CJ58" s="1235" t="str">
        <f t="shared" si="148"/>
        <v/>
      </c>
      <c r="CK58" s="1235" t="str">
        <f t="shared" si="149"/>
        <v/>
      </c>
      <c r="CL58" s="1235" t="str">
        <f t="shared" si="150"/>
        <v/>
      </c>
      <c r="CM58" s="1235" t="str">
        <f t="shared" si="151"/>
        <v/>
      </c>
      <c r="CN58" s="1235" t="str">
        <f t="shared" si="152"/>
        <v/>
      </c>
      <c r="CO58" s="1235" t="str">
        <f t="shared" si="153"/>
        <v/>
      </c>
      <c r="CP58" s="1235" t="str">
        <f t="shared" si="154"/>
        <v/>
      </c>
      <c r="CQ58" s="1235" t="str">
        <f t="shared" si="155"/>
        <v/>
      </c>
      <c r="CR58" s="1235" t="str">
        <f t="shared" si="156"/>
        <v/>
      </c>
      <c r="CS58" s="1235" t="str">
        <f t="shared" si="157"/>
        <v/>
      </c>
      <c r="CT58" s="1235" t="str">
        <f t="shared" si="158"/>
        <v/>
      </c>
      <c r="CU58" s="1235" t="str">
        <f t="shared" si="159"/>
        <v/>
      </c>
      <c r="CV58" s="1235" t="str">
        <f t="shared" si="160"/>
        <v/>
      </c>
      <c r="CW58" s="1235" t="str">
        <f t="shared" si="161"/>
        <v/>
      </c>
      <c r="CX58" s="1235" t="str">
        <f t="shared" si="162"/>
        <v/>
      </c>
      <c r="CY58" s="1235" t="str">
        <f t="shared" si="163"/>
        <v/>
      </c>
      <c r="CZ58" s="1235" t="str">
        <f t="shared" si="117"/>
        <v/>
      </c>
      <c r="DA58" s="4931">
        <f t="shared" si="118"/>
        <v>0</v>
      </c>
      <c r="DB58" s="4931">
        <f t="shared" si="119"/>
        <v>0</v>
      </c>
      <c r="DC58" s="4931">
        <f t="shared" si="120"/>
        <v>0</v>
      </c>
      <c r="DD58" s="4931">
        <f t="shared" si="121"/>
        <v>0</v>
      </c>
      <c r="DE58" s="4931">
        <f t="shared" si="122"/>
        <v>0</v>
      </c>
      <c r="DF58" s="4931">
        <f t="shared" si="123"/>
        <v>0</v>
      </c>
      <c r="DG58" s="4931">
        <f t="shared" si="124"/>
        <v>0</v>
      </c>
      <c r="DH58" s="4931">
        <f t="shared" si="125"/>
        <v>0</v>
      </c>
      <c r="DI58" s="4931">
        <f t="shared" si="126"/>
        <v>0</v>
      </c>
      <c r="DJ58" s="4931">
        <f t="shared" si="127"/>
        <v>0</v>
      </c>
      <c r="DK58" s="4931">
        <f t="shared" si="128"/>
        <v>0</v>
      </c>
      <c r="DL58" s="4931">
        <f t="shared" si="129"/>
        <v>0</v>
      </c>
      <c r="DM58" s="4931">
        <f t="shared" si="130"/>
        <v>0</v>
      </c>
      <c r="DN58" s="4931">
        <f t="shared" si="131"/>
        <v>0</v>
      </c>
      <c r="DO58" s="4931">
        <f t="shared" si="132"/>
        <v>0</v>
      </c>
      <c r="DP58" s="4931">
        <f t="shared" si="133"/>
        <v>0</v>
      </c>
      <c r="DQ58" s="4931">
        <f t="shared" si="134"/>
        <v>0</v>
      </c>
      <c r="DR58" s="4931">
        <f t="shared" si="135"/>
        <v>0</v>
      </c>
      <c r="DS58" s="4931">
        <f t="shared" si="136"/>
        <v>0</v>
      </c>
      <c r="DT58" s="4931">
        <f t="shared" si="137"/>
        <v>0</v>
      </c>
      <c r="DU58" s="4931">
        <f t="shared" si="138"/>
        <v>0</v>
      </c>
      <c r="DV58" s="4931">
        <f t="shared" si="139"/>
        <v>0</v>
      </c>
      <c r="DW58" s="4931">
        <f t="shared" si="140"/>
        <v>0</v>
      </c>
      <c r="DX58" s="4931">
        <f t="shared" si="141"/>
        <v>0</v>
      </c>
      <c r="DY58" s="4931">
        <f t="shared" si="142"/>
        <v>0</v>
      </c>
      <c r="DZ58" s="4931">
        <f t="shared" si="143"/>
        <v>0</v>
      </c>
    </row>
    <row r="59" spans="1:130" ht="16.149999999999999" customHeight="1" x14ac:dyDescent="0.35">
      <c r="A59" s="1155" t="s">
        <v>2600</v>
      </c>
      <c r="B59" s="475">
        <f t="shared" si="110"/>
        <v>0</v>
      </c>
      <c r="C59" s="439">
        <f t="shared" si="110"/>
        <v>0</v>
      </c>
      <c r="D59" s="3109"/>
      <c r="E59" s="1305"/>
      <c r="F59" s="38"/>
      <c r="G59" s="1305"/>
      <c r="H59" s="38"/>
      <c r="I59" s="1305"/>
      <c r="J59" s="38"/>
      <c r="K59" s="1305"/>
      <c r="L59" s="38"/>
      <c r="M59" s="39"/>
      <c r="N59" s="117"/>
      <c r="O59" s="118"/>
      <c r="P59" s="35"/>
      <c r="Q59" s="118"/>
      <c r="R59" s="35"/>
      <c r="S59" s="118"/>
      <c r="T59" s="35"/>
      <c r="U59" s="118"/>
      <c r="V59" s="35"/>
      <c r="W59" s="118"/>
      <c r="X59" s="35"/>
      <c r="Y59" s="118"/>
      <c r="Z59" s="35"/>
      <c r="AA59" s="118"/>
      <c r="AB59" s="35"/>
      <c r="AC59" s="118"/>
      <c r="AD59" s="35"/>
      <c r="AE59" s="118"/>
      <c r="AF59" s="35"/>
      <c r="AG59" s="118"/>
      <c r="AH59" s="35"/>
      <c r="AI59" s="118"/>
      <c r="AJ59" s="35"/>
      <c r="AK59" s="118"/>
      <c r="AL59" s="35"/>
      <c r="AM59" s="118"/>
      <c r="AN59" s="35"/>
      <c r="AO59" s="118"/>
      <c r="AP59" s="35"/>
      <c r="AQ59" s="1306"/>
      <c r="AR59" s="4516"/>
      <c r="AS59" s="1306"/>
      <c r="AT59" s="117"/>
      <c r="AU59" s="118"/>
      <c r="AV59" s="35"/>
      <c r="AW59" s="37"/>
      <c r="AX59" s="1234" t="str">
        <f t="shared" si="111"/>
        <v/>
      </c>
      <c r="AY59" s="1234"/>
      <c r="AZ59" s="1234"/>
      <c r="BA59" s="1234"/>
      <c r="BB59" s="1234"/>
      <c r="BC59" s="1234"/>
      <c r="BD59" s="1234"/>
      <c r="BE59" s="1234"/>
      <c r="BF59" s="1234"/>
      <c r="BG59" s="1234"/>
      <c r="BH59" s="1234"/>
      <c r="BI59" s="562"/>
      <c r="BJ59" s="562"/>
      <c r="BK59" s="562"/>
      <c r="BL59" s="562"/>
      <c r="BU59" s="562"/>
      <c r="BW59" s="3886"/>
      <c r="CA59" s="1235" t="str">
        <f t="shared" si="112"/>
        <v/>
      </c>
      <c r="CB59" s="1235" t="str">
        <f t="shared" si="113"/>
        <v/>
      </c>
      <c r="CC59" s="1235" t="str">
        <f t="shared" si="114"/>
        <v/>
      </c>
      <c r="CD59" s="1235" t="str">
        <f t="shared" si="115"/>
        <v/>
      </c>
      <c r="CE59" s="1235" t="str">
        <f t="shared" si="116"/>
        <v/>
      </c>
      <c r="CF59" s="1235" t="str">
        <f t="shared" si="144"/>
        <v/>
      </c>
      <c r="CG59" s="1235" t="str">
        <f t="shared" si="145"/>
        <v/>
      </c>
      <c r="CH59" s="1235" t="str">
        <f t="shared" si="146"/>
        <v/>
      </c>
      <c r="CI59" s="1235" t="str">
        <f t="shared" si="147"/>
        <v/>
      </c>
      <c r="CJ59" s="1235" t="str">
        <f t="shared" si="148"/>
        <v/>
      </c>
      <c r="CK59" s="1235" t="str">
        <f t="shared" si="149"/>
        <v/>
      </c>
      <c r="CL59" s="1235" t="str">
        <f t="shared" si="150"/>
        <v/>
      </c>
      <c r="CM59" s="1235" t="str">
        <f t="shared" si="151"/>
        <v/>
      </c>
      <c r="CN59" s="1235" t="str">
        <f t="shared" si="152"/>
        <v/>
      </c>
      <c r="CO59" s="1235" t="str">
        <f t="shared" si="153"/>
        <v/>
      </c>
      <c r="CP59" s="1235" t="str">
        <f t="shared" si="154"/>
        <v/>
      </c>
      <c r="CQ59" s="1235" t="str">
        <f t="shared" si="155"/>
        <v/>
      </c>
      <c r="CR59" s="1235" t="str">
        <f t="shared" si="156"/>
        <v/>
      </c>
      <c r="CS59" s="1235" t="str">
        <f t="shared" si="157"/>
        <v/>
      </c>
      <c r="CT59" s="1235" t="str">
        <f t="shared" si="158"/>
        <v/>
      </c>
      <c r="CU59" s="1235" t="str">
        <f t="shared" si="159"/>
        <v/>
      </c>
      <c r="CV59" s="1235" t="str">
        <f t="shared" si="160"/>
        <v/>
      </c>
      <c r="CW59" s="1235" t="str">
        <f t="shared" si="161"/>
        <v/>
      </c>
      <c r="CX59" s="1235" t="str">
        <f t="shared" si="162"/>
        <v/>
      </c>
      <c r="CY59" s="1235" t="str">
        <f t="shared" si="163"/>
        <v/>
      </c>
      <c r="CZ59" s="1235" t="str">
        <f t="shared" si="117"/>
        <v/>
      </c>
      <c r="DA59" s="4931">
        <f t="shared" si="118"/>
        <v>0</v>
      </c>
      <c r="DB59" s="4931">
        <f t="shared" si="119"/>
        <v>0</v>
      </c>
      <c r="DC59" s="4931">
        <f t="shared" si="120"/>
        <v>0</v>
      </c>
      <c r="DD59" s="4931">
        <f t="shared" si="121"/>
        <v>0</v>
      </c>
      <c r="DE59" s="4931">
        <f t="shared" si="122"/>
        <v>0</v>
      </c>
      <c r="DF59" s="4931">
        <f t="shared" si="123"/>
        <v>0</v>
      </c>
      <c r="DG59" s="4931">
        <f t="shared" si="124"/>
        <v>0</v>
      </c>
      <c r="DH59" s="4931">
        <f t="shared" si="125"/>
        <v>0</v>
      </c>
      <c r="DI59" s="4931">
        <f t="shared" si="126"/>
        <v>0</v>
      </c>
      <c r="DJ59" s="4931">
        <f t="shared" si="127"/>
        <v>0</v>
      </c>
      <c r="DK59" s="4931">
        <f t="shared" si="128"/>
        <v>0</v>
      </c>
      <c r="DL59" s="4931">
        <f t="shared" si="129"/>
        <v>0</v>
      </c>
      <c r="DM59" s="4931">
        <f t="shared" si="130"/>
        <v>0</v>
      </c>
      <c r="DN59" s="4931">
        <f t="shared" si="131"/>
        <v>0</v>
      </c>
      <c r="DO59" s="4931">
        <f t="shared" si="132"/>
        <v>0</v>
      </c>
      <c r="DP59" s="4931">
        <f t="shared" si="133"/>
        <v>0</v>
      </c>
      <c r="DQ59" s="4931">
        <f t="shared" si="134"/>
        <v>0</v>
      </c>
      <c r="DR59" s="4931">
        <f t="shared" si="135"/>
        <v>0</v>
      </c>
      <c r="DS59" s="4931">
        <f t="shared" si="136"/>
        <v>0</v>
      </c>
      <c r="DT59" s="4931">
        <f t="shared" si="137"/>
        <v>0</v>
      </c>
      <c r="DU59" s="4931">
        <f t="shared" si="138"/>
        <v>0</v>
      </c>
      <c r="DV59" s="4931">
        <f t="shared" si="139"/>
        <v>0</v>
      </c>
      <c r="DW59" s="4931">
        <f t="shared" si="140"/>
        <v>0</v>
      </c>
      <c r="DX59" s="4931">
        <f t="shared" si="141"/>
        <v>0</v>
      </c>
      <c r="DY59" s="4931">
        <f t="shared" si="142"/>
        <v>0</v>
      </c>
      <c r="DZ59" s="4931">
        <f t="shared" si="143"/>
        <v>0</v>
      </c>
    </row>
    <row r="60" spans="1:130" ht="16.149999999999999" customHeight="1" x14ac:dyDescent="0.35">
      <c r="A60" s="774" t="s">
        <v>2601</v>
      </c>
      <c r="B60" s="475">
        <f t="shared" si="110"/>
        <v>0</v>
      </c>
      <c r="C60" s="439">
        <f t="shared" si="110"/>
        <v>0</v>
      </c>
      <c r="D60" s="3109"/>
      <c r="E60" s="1305"/>
      <c r="F60" s="38"/>
      <c r="G60" s="1305"/>
      <c r="H60" s="38"/>
      <c r="I60" s="1305"/>
      <c r="J60" s="38"/>
      <c r="K60" s="1305"/>
      <c r="L60" s="38"/>
      <c r="M60" s="39"/>
      <c r="N60" s="117"/>
      <c r="O60" s="118"/>
      <c r="P60" s="35"/>
      <c r="Q60" s="118"/>
      <c r="R60" s="35"/>
      <c r="S60" s="118"/>
      <c r="T60" s="35"/>
      <c r="U60" s="118"/>
      <c r="V60" s="35"/>
      <c r="W60" s="118"/>
      <c r="X60" s="35"/>
      <c r="Y60" s="118"/>
      <c r="Z60" s="35"/>
      <c r="AA60" s="118"/>
      <c r="AB60" s="35"/>
      <c r="AC60" s="118"/>
      <c r="AD60" s="35"/>
      <c r="AE60" s="118"/>
      <c r="AF60" s="35"/>
      <c r="AG60" s="118"/>
      <c r="AH60" s="35"/>
      <c r="AI60" s="118"/>
      <c r="AJ60" s="35"/>
      <c r="AK60" s="118"/>
      <c r="AL60" s="35"/>
      <c r="AM60" s="118"/>
      <c r="AN60" s="35"/>
      <c r="AO60" s="118"/>
      <c r="AP60" s="35"/>
      <c r="AQ60" s="1306"/>
      <c r="AR60" s="4516"/>
      <c r="AS60" s="1306"/>
      <c r="AT60" s="117"/>
      <c r="AU60" s="118"/>
      <c r="AV60" s="35"/>
      <c r="AW60" s="37"/>
      <c r="AX60" s="1234" t="str">
        <f t="shared" si="111"/>
        <v/>
      </c>
      <c r="AY60" s="1234"/>
      <c r="AZ60" s="1234"/>
      <c r="BA60" s="1234"/>
      <c r="BB60" s="1234"/>
      <c r="BC60" s="1234"/>
      <c r="BD60" s="1234"/>
      <c r="BE60" s="1234"/>
      <c r="BF60" s="1234"/>
      <c r="BG60" s="1234"/>
      <c r="BH60" s="1234"/>
      <c r="BI60" s="562"/>
      <c r="BJ60" s="562"/>
      <c r="BK60" s="562"/>
      <c r="BL60" s="562"/>
      <c r="BU60" s="562"/>
      <c r="BW60" s="3886"/>
      <c r="CA60" s="1235" t="str">
        <f t="shared" si="112"/>
        <v/>
      </c>
      <c r="CB60" s="1235" t="str">
        <f t="shared" si="113"/>
        <v/>
      </c>
      <c r="CC60" s="1235" t="str">
        <f t="shared" si="114"/>
        <v/>
      </c>
      <c r="CD60" s="1235" t="str">
        <f t="shared" si="115"/>
        <v/>
      </c>
      <c r="CE60" s="1235" t="str">
        <f t="shared" si="116"/>
        <v/>
      </c>
      <c r="CF60" s="1235" t="str">
        <f t="shared" si="144"/>
        <v/>
      </c>
      <c r="CG60" s="1235" t="str">
        <f t="shared" si="145"/>
        <v/>
      </c>
      <c r="CH60" s="1235" t="str">
        <f t="shared" si="146"/>
        <v/>
      </c>
      <c r="CI60" s="1235" t="str">
        <f t="shared" si="147"/>
        <v/>
      </c>
      <c r="CJ60" s="1235" t="str">
        <f t="shared" si="148"/>
        <v/>
      </c>
      <c r="CK60" s="1235" t="str">
        <f t="shared" si="149"/>
        <v/>
      </c>
      <c r="CL60" s="1235" t="str">
        <f t="shared" si="150"/>
        <v/>
      </c>
      <c r="CM60" s="1235" t="str">
        <f t="shared" si="151"/>
        <v/>
      </c>
      <c r="CN60" s="1235" t="str">
        <f t="shared" si="152"/>
        <v/>
      </c>
      <c r="CO60" s="1235" t="str">
        <f t="shared" si="153"/>
        <v/>
      </c>
      <c r="CP60" s="1235" t="str">
        <f t="shared" si="154"/>
        <v/>
      </c>
      <c r="CQ60" s="1235" t="str">
        <f t="shared" si="155"/>
        <v/>
      </c>
      <c r="CR60" s="1235" t="str">
        <f t="shared" si="156"/>
        <v/>
      </c>
      <c r="CS60" s="1235" t="str">
        <f t="shared" si="157"/>
        <v/>
      </c>
      <c r="CT60" s="1235" t="str">
        <f t="shared" si="158"/>
        <v/>
      </c>
      <c r="CU60" s="1235" t="str">
        <f t="shared" si="159"/>
        <v/>
      </c>
      <c r="CV60" s="1235" t="str">
        <f t="shared" si="160"/>
        <v/>
      </c>
      <c r="CW60" s="1235" t="str">
        <f t="shared" si="161"/>
        <v/>
      </c>
      <c r="CX60" s="1235" t="str">
        <f t="shared" si="162"/>
        <v/>
      </c>
      <c r="CY60" s="1235" t="str">
        <f t="shared" si="163"/>
        <v/>
      </c>
      <c r="CZ60" s="1235" t="str">
        <f t="shared" si="117"/>
        <v/>
      </c>
      <c r="DA60" s="4931">
        <f t="shared" si="118"/>
        <v>0</v>
      </c>
      <c r="DB60" s="4931">
        <f t="shared" si="119"/>
        <v>0</v>
      </c>
      <c r="DC60" s="4931">
        <f t="shared" si="120"/>
        <v>0</v>
      </c>
      <c r="DD60" s="4931">
        <f t="shared" si="121"/>
        <v>0</v>
      </c>
      <c r="DE60" s="4931">
        <f t="shared" si="122"/>
        <v>0</v>
      </c>
      <c r="DF60" s="4931">
        <f t="shared" si="123"/>
        <v>0</v>
      </c>
      <c r="DG60" s="4931">
        <f t="shared" si="124"/>
        <v>0</v>
      </c>
      <c r="DH60" s="4931">
        <f t="shared" si="125"/>
        <v>0</v>
      </c>
      <c r="DI60" s="4931">
        <f t="shared" si="126"/>
        <v>0</v>
      </c>
      <c r="DJ60" s="4931">
        <f t="shared" si="127"/>
        <v>0</v>
      </c>
      <c r="DK60" s="4931">
        <f t="shared" si="128"/>
        <v>0</v>
      </c>
      <c r="DL60" s="4931">
        <f t="shared" si="129"/>
        <v>0</v>
      </c>
      <c r="DM60" s="4931">
        <f t="shared" si="130"/>
        <v>0</v>
      </c>
      <c r="DN60" s="4931">
        <f t="shared" si="131"/>
        <v>0</v>
      </c>
      <c r="DO60" s="4931">
        <f t="shared" si="132"/>
        <v>0</v>
      </c>
      <c r="DP60" s="4931">
        <f t="shared" si="133"/>
        <v>0</v>
      </c>
      <c r="DQ60" s="4931">
        <f t="shared" si="134"/>
        <v>0</v>
      </c>
      <c r="DR60" s="4931">
        <f t="shared" si="135"/>
        <v>0</v>
      </c>
      <c r="DS60" s="4931">
        <f t="shared" si="136"/>
        <v>0</v>
      </c>
      <c r="DT60" s="4931">
        <f t="shared" si="137"/>
        <v>0</v>
      </c>
      <c r="DU60" s="4931">
        <f t="shared" si="138"/>
        <v>0</v>
      </c>
      <c r="DV60" s="4931">
        <f t="shared" si="139"/>
        <v>0</v>
      </c>
      <c r="DW60" s="4931">
        <f t="shared" si="140"/>
        <v>0</v>
      </c>
      <c r="DX60" s="4931">
        <f t="shared" si="141"/>
        <v>0</v>
      </c>
      <c r="DY60" s="4931">
        <f t="shared" si="142"/>
        <v>0</v>
      </c>
      <c r="DZ60" s="4931">
        <f t="shared" si="143"/>
        <v>0</v>
      </c>
    </row>
    <row r="61" spans="1:130" ht="19.5" customHeight="1" x14ac:dyDescent="0.35">
      <c r="A61" s="774" t="s">
        <v>2602</v>
      </c>
      <c r="B61" s="475">
        <f t="shared" si="110"/>
        <v>0</v>
      </c>
      <c r="C61" s="439">
        <f t="shared" si="110"/>
        <v>0</v>
      </c>
      <c r="D61" s="3109"/>
      <c r="E61" s="1305"/>
      <c r="F61" s="38"/>
      <c r="G61" s="1305"/>
      <c r="H61" s="38"/>
      <c r="I61" s="1305"/>
      <c r="J61" s="38"/>
      <c r="K61" s="1305"/>
      <c r="L61" s="38"/>
      <c r="M61" s="39"/>
      <c r="N61" s="117"/>
      <c r="O61" s="118"/>
      <c r="P61" s="35"/>
      <c r="Q61" s="118"/>
      <c r="R61" s="35"/>
      <c r="S61" s="118"/>
      <c r="T61" s="35"/>
      <c r="U61" s="118"/>
      <c r="V61" s="35"/>
      <c r="W61" s="118"/>
      <c r="X61" s="35"/>
      <c r="Y61" s="118"/>
      <c r="Z61" s="35"/>
      <c r="AA61" s="118"/>
      <c r="AB61" s="35"/>
      <c r="AC61" s="118"/>
      <c r="AD61" s="35"/>
      <c r="AE61" s="118"/>
      <c r="AF61" s="35"/>
      <c r="AG61" s="118"/>
      <c r="AH61" s="35"/>
      <c r="AI61" s="118"/>
      <c r="AJ61" s="35"/>
      <c r="AK61" s="118"/>
      <c r="AL61" s="35"/>
      <c r="AM61" s="118"/>
      <c r="AN61" s="35"/>
      <c r="AO61" s="118"/>
      <c r="AP61" s="35"/>
      <c r="AQ61" s="1306"/>
      <c r="AR61" s="117"/>
      <c r="AS61" s="1306"/>
      <c r="AT61" s="117"/>
      <c r="AU61" s="118"/>
      <c r="AV61" s="35"/>
      <c r="AW61" s="37"/>
      <c r="AX61" s="1234" t="str">
        <f t="shared" si="111"/>
        <v/>
      </c>
      <c r="AY61" s="1234"/>
      <c r="AZ61" s="1234"/>
      <c r="BA61" s="1234"/>
      <c r="BB61" s="1234"/>
      <c r="BC61" s="1234"/>
      <c r="BD61" s="1234"/>
      <c r="BE61" s="1234"/>
      <c r="BF61" s="1234"/>
      <c r="BG61" s="1234"/>
      <c r="BH61" s="1234"/>
      <c r="BI61" s="562"/>
      <c r="BJ61" s="562"/>
      <c r="BK61" s="562"/>
      <c r="BL61" s="562"/>
      <c r="BU61" s="562"/>
      <c r="BW61" s="3886"/>
      <c r="CA61" s="1235" t="str">
        <f t="shared" si="112"/>
        <v/>
      </c>
      <c r="CB61" s="1235" t="str">
        <f t="shared" si="113"/>
        <v/>
      </c>
      <c r="CC61" s="1235" t="str">
        <f t="shared" si="114"/>
        <v/>
      </c>
      <c r="CD61" s="1235" t="str">
        <f t="shared" si="115"/>
        <v/>
      </c>
      <c r="CE61" s="1235" t="str">
        <f t="shared" si="116"/>
        <v/>
      </c>
      <c r="CF61" s="1235" t="str">
        <f t="shared" si="144"/>
        <v/>
      </c>
      <c r="CG61" s="1235" t="str">
        <f t="shared" si="145"/>
        <v/>
      </c>
      <c r="CH61" s="1235" t="str">
        <f t="shared" si="146"/>
        <v/>
      </c>
      <c r="CI61" s="1235" t="str">
        <f t="shared" si="147"/>
        <v/>
      </c>
      <c r="CJ61" s="1235" t="str">
        <f t="shared" si="148"/>
        <v/>
      </c>
      <c r="CK61" s="1235" t="str">
        <f t="shared" si="149"/>
        <v/>
      </c>
      <c r="CL61" s="1235" t="str">
        <f t="shared" si="150"/>
        <v/>
      </c>
      <c r="CM61" s="1235" t="str">
        <f t="shared" si="151"/>
        <v/>
      </c>
      <c r="CN61" s="1235" t="str">
        <f t="shared" si="152"/>
        <v/>
      </c>
      <c r="CO61" s="1235" t="str">
        <f t="shared" si="153"/>
        <v/>
      </c>
      <c r="CP61" s="1235" t="str">
        <f t="shared" si="154"/>
        <v/>
      </c>
      <c r="CQ61" s="1235" t="str">
        <f t="shared" si="155"/>
        <v/>
      </c>
      <c r="CR61" s="1235" t="str">
        <f t="shared" si="156"/>
        <v/>
      </c>
      <c r="CS61" s="1235" t="str">
        <f t="shared" si="157"/>
        <v/>
      </c>
      <c r="CT61" s="1235" t="str">
        <f t="shared" si="158"/>
        <v/>
      </c>
      <c r="CU61" s="1235" t="str">
        <f t="shared" si="159"/>
        <v/>
      </c>
      <c r="CV61" s="1235" t="str">
        <f t="shared" si="160"/>
        <v/>
      </c>
      <c r="CW61" s="1235" t="str">
        <f t="shared" si="161"/>
        <v/>
      </c>
      <c r="CX61" s="1235" t="str">
        <f t="shared" si="162"/>
        <v/>
      </c>
      <c r="CY61" s="1235" t="str">
        <f t="shared" si="163"/>
        <v/>
      </c>
      <c r="CZ61" s="1235" t="str">
        <f t="shared" si="117"/>
        <v/>
      </c>
      <c r="DA61" s="4931">
        <f t="shared" si="118"/>
        <v>0</v>
      </c>
      <c r="DB61" s="4931">
        <f t="shared" si="119"/>
        <v>0</v>
      </c>
      <c r="DC61" s="4931">
        <f t="shared" si="120"/>
        <v>0</v>
      </c>
      <c r="DD61" s="4931">
        <f t="shared" si="121"/>
        <v>0</v>
      </c>
      <c r="DE61" s="4931">
        <f t="shared" si="122"/>
        <v>0</v>
      </c>
      <c r="DF61" s="4931">
        <f t="shared" si="123"/>
        <v>0</v>
      </c>
      <c r="DG61" s="4931">
        <f t="shared" si="124"/>
        <v>0</v>
      </c>
      <c r="DH61" s="4931">
        <f t="shared" si="125"/>
        <v>0</v>
      </c>
      <c r="DI61" s="4931">
        <f t="shared" si="126"/>
        <v>0</v>
      </c>
      <c r="DJ61" s="4931">
        <f t="shared" si="127"/>
        <v>0</v>
      </c>
      <c r="DK61" s="4931">
        <f t="shared" si="128"/>
        <v>0</v>
      </c>
      <c r="DL61" s="4931">
        <f t="shared" si="129"/>
        <v>0</v>
      </c>
      <c r="DM61" s="4931">
        <f t="shared" si="130"/>
        <v>0</v>
      </c>
      <c r="DN61" s="4931">
        <f t="shared" si="131"/>
        <v>0</v>
      </c>
      <c r="DO61" s="4931">
        <f t="shared" si="132"/>
        <v>0</v>
      </c>
      <c r="DP61" s="4931">
        <f t="shared" si="133"/>
        <v>0</v>
      </c>
      <c r="DQ61" s="4931">
        <f t="shared" si="134"/>
        <v>0</v>
      </c>
      <c r="DR61" s="4931">
        <f t="shared" si="135"/>
        <v>0</v>
      </c>
      <c r="DS61" s="4931">
        <f t="shared" si="136"/>
        <v>0</v>
      </c>
      <c r="DT61" s="4931">
        <f t="shared" si="137"/>
        <v>0</v>
      </c>
      <c r="DU61" s="4931">
        <f t="shared" si="138"/>
        <v>0</v>
      </c>
      <c r="DV61" s="4931">
        <f t="shared" si="139"/>
        <v>0</v>
      </c>
      <c r="DW61" s="4931">
        <f t="shared" si="140"/>
        <v>0</v>
      </c>
      <c r="DX61" s="4931">
        <f t="shared" si="141"/>
        <v>0</v>
      </c>
      <c r="DY61" s="4931">
        <f t="shared" si="142"/>
        <v>0</v>
      </c>
      <c r="DZ61" s="4931">
        <f t="shared" si="143"/>
        <v>0</v>
      </c>
    </row>
    <row r="62" spans="1:130" ht="24.75" customHeight="1" x14ac:dyDescent="0.35">
      <c r="A62" s="774" t="s">
        <v>2603</v>
      </c>
      <c r="B62" s="475">
        <f t="shared" si="110"/>
        <v>0</v>
      </c>
      <c r="C62" s="439">
        <f t="shared" si="110"/>
        <v>0</v>
      </c>
      <c r="D62" s="3109"/>
      <c r="E62" s="1305"/>
      <c r="F62" s="38"/>
      <c r="G62" s="1305"/>
      <c r="H62" s="38"/>
      <c r="I62" s="1305"/>
      <c r="J62" s="38"/>
      <c r="K62" s="1305"/>
      <c r="L62" s="38"/>
      <c r="M62" s="39"/>
      <c r="N62" s="117"/>
      <c r="O62" s="118"/>
      <c r="P62" s="35"/>
      <c r="Q62" s="118"/>
      <c r="R62" s="35"/>
      <c r="S62" s="118"/>
      <c r="T62" s="35"/>
      <c r="U62" s="118"/>
      <c r="V62" s="35"/>
      <c r="W62" s="118"/>
      <c r="X62" s="35"/>
      <c r="Y62" s="118"/>
      <c r="Z62" s="35"/>
      <c r="AA62" s="118"/>
      <c r="AB62" s="35"/>
      <c r="AC62" s="118"/>
      <c r="AD62" s="35"/>
      <c r="AE62" s="118"/>
      <c r="AF62" s="35"/>
      <c r="AG62" s="118"/>
      <c r="AH62" s="35"/>
      <c r="AI62" s="118"/>
      <c r="AJ62" s="35"/>
      <c r="AK62" s="118"/>
      <c r="AL62" s="35"/>
      <c r="AM62" s="118"/>
      <c r="AN62" s="35"/>
      <c r="AO62" s="118"/>
      <c r="AP62" s="35"/>
      <c r="AQ62" s="1306"/>
      <c r="AR62" s="4516"/>
      <c r="AS62" s="1306"/>
      <c r="AT62" s="117"/>
      <c r="AU62" s="118"/>
      <c r="AV62" s="35"/>
      <c r="AW62" s="37"/>
      <c r="AX62" s="1234" t="str">
        <f t="shared" si="111"/>
        <v/>
      </c>
      <c r="AY62" s="1234"/>
      <c r="AZ62" s="1234"/>
      <c r="BA62" s="1234"/>
      <c r="BB62" s="1234"/>
      <c r="BC62" s="1234"/>
      <c r="BD62" s="1234"/>
      <c r="BE62" s="1234"/>
      <c r="BF62" s="1234"/>
      <c r="BG62" s="1234"/>
      <c r="BH62" s="1234"/>
      <c r="BI62" s="562"/>
      <c r="BJ62" s="562"/>
      <c r="BK62" s="562"/>
      <c r="BL62" s="562"/>
      <c r="BU62" s="562"/>
      <c r="BW62" s="3886"/>
      <c r="CA62" s="1235" t="str">
        <f t="shared" si="112"/>
        <v/>
      </c>
      <c r="CB62" s="1235" t="str">
        <f t="shared" si="113"/>
        <v/>
      </c>
      <c r="CC62" s="1235" t="str">
        <f t="shared" si="114"/>
        <v/>
      </c>
      <c r="CD62" s="1235" t="str">
        <f t="shared" si="115"/>
        <v/>
      </c>
      <c r="CE62" s="1235" t="str">
        <f t="shared" si="116"/>
        <v/>
      </c>
      <c r="CF62" s="1235" t="str">
        <f t="shared" si="144"/>
        <v/>
      </c>
      <c r="CG62" s="1235" t="str">
        <f t="shared" si="145"/>
        <v/>
      </c>
      <c r="CH62" s="1235" t="str">
        <f t="shared" si="146"/>
        <v/>
      </c>
      <c r="CI62" s="1235" t="str">
        <f t="shared" si="147"/>
        <v/>
      </c>
      <c r="CJ62" s="1235" t="str">
        <f t="shared" si="148"/>
        <v/>
      </c>
      <c r="CK62" s="1235" t="str">
        <f t="shared" si="149"/>
        <v/>
      </c>
      <c r="CL62" s="1235" t="str">
        <f t="shared" si="150"/>
        <v/>
      </c>
      <c r="CM62" s="1235" t="str">
        <f t="shared" si="151"/>
        <v/>
      </c>
      <c r="CN62" s="1235" t="str">
        <f t="shared" si="152"/>
        <v/>
      </c>
      <c r="CO62" s="1235" t="str">
        <f t="shared" si="153"/>
        <v/>
      </c>
      <c r="CP62" s="1235" t="str">
        <f t="shared" si="154"/>
        <v/>
      </c>
      <c r="CQ62" s="1235" t="str">
        <f t="shared" si="155"/>
        <v/>
      </c>
      <c r="CR62" s="1235" t="str">
        <f t="shared" si="156"/>
        <v/>
      </c>
      <c r="CS62" s="1235" t="str">
        <f t="shared" si="157"/>
        <v/>
      </c>
      <c r="CT62" s="1235" t="str">
        <f t="shared" si="158"/>
        <v/>
      </c>
      <c r="CU62" s="1235" t="str">
        <f t="shared" si="159"/>
        <v/>
      </c>
      <c r="CV62" s="1235" t="str">
        <f t="shared" si="160"/>
        <v/>
      </c>
      <c r="CW62" s="1235" t="str">
        <f t="shared" si="161"/>
        <v/>
      </c>
      <c r="CX62" s="1235" t="str">
        <f t="shared" si="162"/>
        <v/>
      </c>
      <c r="CY62" s="1235" t="str">
        <f t="shared" si="163"/>
        <v/>
      </c>
      <c r="CZ62" s="1235" t="str">
        <f t="shared" si="117"/>
        <v/>
      </c>
      <c r="DA62" s="4931">
        <f t="shared" si="118"/>
        <v>0</v>
      </c>
      <c r="DB62" s="4931">
        <f t="shared" si="119"/>
        <v>0</v>
      </c>
      <c r="DC62" s="4931">
        <f t="shared" si="120"/>
        <v>0</v>
      </c>
      <c r="DD62" s="4931">
        <f t="shared" si="121"/>
        <v>0</v>
      </c>
      <c r="DE62" s="4931">
        <f t="shared" si="122"/>
        <v>0</v>
      </c>
      <c r="DF62" s="4931">
        <f t="shared" si="123"/>
        <v>0</v>
      </c>
      <c r="DG62" s="4931">
        <f t="shared" si="124"/>
        <v>0</v>
      </c>
      <c r="DH62" s="4931">
        <f t="shared" si="125"/>
        <v>0</v>
      </c>
      <c r="DI62" s="4931">
        <f t="shared" si="126"/>
        <v>0</v>
      </c>
      <c r="DJ62" s="4931">
        <f t="shared" si="127"/>
        <v>0</v>
      </c>
      <c r="DK62" s="4931">
        <f t="shared" si="128"/>
        <v>0</v>
      </c>
      <c r="DL62" s="4931">
        <f t="shared" si="129"/>
        <v>0</v>
      </c>
      <c r="DM62" s="4931">
        <f t="shared" si="130"/>
        <v>0</v>
      </c>
      <c r="DN62" s="4931">
        <f t="shared" si="131"/>
        <v>0</v>
      </c>
      <c r="DO62" s="4931">
        <f t="shared" si="132"/>
        <v>0</v>
      </c>
      <c r="DP62" s="4931">
        <f t="shared" si="133"/>
        <v>0</v>
      </c>
      <c r="DQ62" s="4931">
        <f t="shared" si="134"/>
        <v>0</v>
      </c>
      <c r="DR62" s="4931">
        <f t="shared" si="135"/>
        <v>0</v>
      </c>
      <c r="DS62" s="4931">
        <f t="shared" si="136"/>
        <v>0</v>
      </c>
      <c r="DT62" s="4931">
        <f t="shared" si="137"/>
        <v>0</v>
      </c>
      <c r="DU62" s="4931">
        <f t="shared" si="138"/>
        <v>0</v>
      </c>
      <c r="DV62" s="4931">
        <f t="shared" si="139"/>
        <v>0</v>
      </c>
      <c r="DW62" s="4931">
        <f t="shared" si="140"/>
        <v>0</v>
      </c>
      <c r="DX62" s="4931">
        <f t="shared" si="141"/>
        <v>0</v>
      </c>
      <c r="DY62" s="4931">
        <f t="shared" si="142"/>
        <v>0</v>
      </c>
      <c r="DZ62" s="4931">
        <f t="shared" si="143"/>
        <v>0</v>
      </c>
    </row>
    <row r="63" spans="1:130" ht="16.149999999999999" customHeight="1" x14ac:dyDescent="0.35">
      <c r="A63" s="1155" t="s">
        <v>2604</v>
      </c>
      <c r="B63" s="475">
        <f t="shared" si="110"/>
        <v>0</v>
      </c>
      <c r="C63" s="439">
        <f t="shared" si="110"/>
        <v>0</v>
      </c>
      <c r="D63" s="3109"/>
      <c r="E63" s="1305"/>
      <c r="F63" s="38"/>
      <c r="G63" s="1305"/>
      <c r="H63" s="38"/>
      <c r="I63" s="1305"/>
      <c r="J63" s="38"/>
      <c r="K63" s="1305"/>
      <c r="L63" s="38"/>
      <c r="M63" s="39"/>
      <c r="N63" s="117"/>
      <c r="O63" s="118"/>
      <c r="P63" s="35"/>
      <c r="Q63" s="118"/>
      <c r="R63" s="35"/>
      <c r="S63" s="118"/>
      <c r="T63" s="35"/>
      <c r="U63" s="118"/>
      <c r="V63" s="35"/>
      <c r="W63" s="118"/>
      <c r="X63" s="35"/>
      <c r="Y63" s="118"/>
      <c r="Z63" s="35"/>
      <c r="AA63" s="118"/>
      <c r="AB63" s="35"/>
      <c r="AC63" s="118"/>
      <c r="AD63" s="35"/>
      <c r="AE63" s="118"/>
      <c r="AF63" s="35"/>
      <c r="AG63" s="118"/>
      <c r="AH63" s="35"/>
      <c r="AI63" s="118"/>
      <c r="AJ63" s="35"/>
      <c r="AK63" s="118"/>
      <c r="AL63" s="35"/>
      <c r="AM63" s="118"/>
      <c r="AN63" s="35"/>
      <c r="AO63" s="118"/>
      <c r="AP63" s="35"/>
      <c r="AQ63" s="1306"/>
      <c r="AR63" s="4516"/>
      <c r="AS63" s="1306"/>
      <c r="AT63" s="117"/>
      <c r="AU63" s="118"/>
      <c r="AV63" s="35"/>
      <c r="AW63" s="37"/>
      <c r="AX63" s="1234" t="str">
        <f t="shared" si="111"/>
        <v/>
      </c>
      <c r="AY63" s="1234"/>
      <c r="AZ63" s="1234"/>
      <c r="BA63" s="1234"/>
      <c r="BB63" s="1234"/>
      <c r="BC63" s="1234"/>
      <c r="BD63" s="1234"/>
      <c r="BE63" s="1234"/>
      <c r="BF63" s="1234"/>
      <c r="BG63" s="1234"/>
      <c r="BH63" s="1234"/>
      <c r="BI63" s="562"/>
      <c r="BJ63" s="562"/>
      <c r="BK63" s="562"/>
      <c r="BL63" s="562"/>
      <c r="BU63" s="562"/>
      <c r="BW63" s="3886"/>
      <c r="CA63" s="1235" t="str">
        <f t="shared" si="112"/>
        <v/>
      </c>
      <c r="CB63" s="1235" t="str">
        <f t="shared" si="113"/>
        <v/>
      </c>
      <c r="CC63" s="1235" t="str">
        <f t="shared" si="114"/>
        <v/>
      </c>
      <c r="CD63" s="1235" t="str">
        <f t="shared" si="115"/>
        <v/>
      </c>
      <c r="CE63" s="1235" t="str">
        <f t="shared" si="116"/>
        <v/>
      </c>
      <c r="CF63" s="1235" t="str">
        <f t="shared" si="144"/>
        <v/>
      </c>
      <c r="CG63" s="1235" t="str">
        <f t="shared" si="145"/>
        <v/>
      </c>
      <c r="CH63" s="1235" t="str">
        <f t="shared" si="146"/>
        <v/>
      </c>
      <c r="CI63" s="1235" t="str">
        <f t="shared" si="147"/>
        <v/>
      </c>
      <c r="CJ63" s="1235" t="str">
        <f t="shared" si="148"/>
        <v/>
      </c>
      <c r="CK63" s="1235" t="str">
        <f t="shared" si="149"/>
        <v/>
      </c>
      <c r="CL63" s="1235" t="str">
        <f t="shared" si="150"/>
        <v/>
      </c>
      <c r="CM63" s="1235" t="str">
        <f t="shared" si="151"/>
        <v/>
      </c>
      <c r="CN63" s="1235" t="str">
        <f t="shared" si="152"/>
        <v/>
      </c>
      <c r="CO63" s="1235" t="str">
        <f t="shared" si="153"/>
        <v/>
      </c>
      <c r="CP63" s="1235" t="str">
        <f t="shared" si="154"/>
        <v/>
      </c>
      <c r="CQ63" s="1235" t="str">
        <f t="shared" si="155"/>
        <v/>
      </c>
      <c r="CR63" s="1235" t="str">
        <f t="shared" si="156"/>
        <v/>
      </c>
      <c r="CS63" s="1235" t="str">
        <f t="shared" si="157"/>
        <v/>
      </c>
      <c r="CT63" s="1235" t="str">
        <f t="shared" si="158"/>
        <v/>
      </c>
      <c r="CU63" s="1235" t="str">
        <f t="shared" si="159"/>
        <v/>
      </c>
      <c r="CV63" s="1235" t="str">
        <f t="shared" si="160"/>
        <v/>
      </c>
      <c r="CW63" s="1235" t="str">
        <f t="shared" si="161"/>
        <v/>
      </c>
      <c r="CX63" s="1235" t="str">
        <f t="shared" si="162"/>
        <v/>
      </c>
      <c r="CY63" s="1235" t="str">
        <f t="shared" si="163"/>
        <v/>
      </c>
      <c r="CZ63" s="1235" t="str">
        <f t="shared" si="117"/>
        <v/>
      </c>
      <c r="DA63" s="4931">
        <f t="shared" si="118"/>
        <v>0</v>
      </c>
      <c r="DB63" s="4931">
        <f t="shared" si="119"/>
        <v>0</v>
      </c>
      <c r="DC63" s="4931">
        <f t="shared" si="120"/>
        <v>0</v>
      </c>
      <c r="DD63" s="4931">
        <f t="shared" si="121"/>
        <v>0</v>
      </c>
      <c r="DE63" s="4931">
        <f t="shared" si="122"/>
        <v>0</v>
      </c>
      <c r="DF63" s="4931">
        <f t="shared" si="123"/>
        <v>0</v>
      </c>
      <c r="DG63" s="4931">
        <f t="shared" si="124"/>
        <v>0</v>
      </c>
      <c r="DH63" s="4931">
        <f t="shared" si="125"/>
        <v>0</v>
      </c>
      <c r="DI63" s="4931">
        <f t="shared" si="126"/>
        <v>0</v>
      </c>
      <c r="DJ63" s="4931">
        <f t="shared" si="127"/>
        <v>0</v>
      </c>
      <c r="DK63" s="4931">
        <f t="shared" si="128"/>
        <v>0</v>
      </c>
      <c r="DL63" s="4931">
        <f t="shared" si="129"/>
        <v>0</v>
      </c>
      <c r="DM63" s="4931">
        <f t="shared" si="130"/>
        <v>0</v>
      </c>
      <c r="DN63" s="4931">
        <f t="shared" si="131"/>
        <v>0</v>
      </c>
      <c r="DO63" s="4931">
        <f t="shared" si="132"/>
        <v>0</v>
      </c>
      <c r="DP63" s="4931">
        <f t="shared" si="133"/>
        <v>0</v>
      </c>
      <c r="DQ63" s="4931">
        <f t="shared" si="134"/>
        <v>0</v>
      </c>
      <c r="DR63" s="4931">
        <f t="shared" si="135"/>
        <v>0</v>
      </c>
      <c r="DS63" s="4931">
        <f t="shared" si="136"/>
        <v>0</v>
      </c>
      <c r="DT63" s="4931">
        <f t="shared" si="137"/>
        <v>0</v>
      </c>
      <c r="DU63" s="4931">
        <f t="shared" si="138"/>
        <v>0</v>
      </c>
      <c r="DV63" s="4931">
        <f t="shared" si="139"/>
        <v>0</v>
      </c>
      <c r="DW63" s="4931">
        <f t="shared" si="140"/>
        <v>0</v>
      </c>
      <c r="DX63" s="4931">
        <f t="shared" si="141"/>
        <v>0</v>
      </c>
      <c r="DY63" s="4931">
        <f t="shared" si="142"/>
        <v>0</v>
      </c>
      <c r="DZ63" s="4931">
        <f t="shared" si="143"/>
        <v>0</v>
      </c>
    </row>
    <row r="64" spans="1:130" ht="16.149999999999999" customHeight="1" x14ac:dyDescent="0.35">
      <c r="A64" s="1155" t="s">
        <v>2605</v>
      </c>
      <c r="B64" s="475">
        <f>+D64+F64+H64+J64+L64+N64+P64+R64+T64+V64+X64+Z64+AB64+AD64+AF64+AH64+AJ64+AL64+AN64+AP64</f>
        <v>0</v>
      </c>
      <c r="C64" s="439">
        <f>+E64+G64+I64+K64+M64+O64+Q64+S64+U64+W64+Y64+AA64+AC64+AE64+AG64+AI64+AK64+AM64+AO64+AQ64</f>
        <v>0</v>
      </c>
      <c r="D64" s="117"/>
      <c r="E64" s="118"/>
      <c r="F64" s="35"/>
      <c r="G64" s="118"/>
      <c r="H64" s="35"/>
      <c r="I64" s="37"/>
      <c r="J64" s="117"/>
      <c r="K64" s="117"/>
      <c r="L64" s="35"/>
      <c r="M64" s="37"/>
      <c r="N64" s="117"/>
      <c r="O64" s="118"/>
      <c r="P64" s="35"/>
      <c r="Q64" s="118"/>
      <c r="R64" s="35"/>
      <c r="S64" s="118"/>
      <c r="T64" s="35"/>
      <c r="U64" s="118"/>
      <c r="V64" s="35"/>
      <c r="W64" s="118"/>
      <c r="X64" s="35"/>
      <c r="Y64" s="118"/>
      <c r="Z64" s="35"/>
      <c r="AA64" s="118"/>
      <c r="AB64" s="35"/>
      <c r="AC64" s="118"/>
      <c r="AD64" s="35"/>
      <c r="AE64" s="118"/>
      <c r="AF64" s="35"/>
      <c r="AG64" s="118"/>
      <c r="AH64" s="35"/>
      <c r="AI64" s="118"/>
      <c r="AJ64" s="35"/>
      <c r="AK64" s="118"/>
      <c r="AL64" s="35"/>
      <c r="AM64" s="118"/>
      <c r="AN64" s="35"/>
      <c r="AO64" s="118"/>
      <c r="AP64" s="35"/>
      <c r="AQ64" s="1306"/>
      <c r="AR64" s="4516"/>
      <c r="AS64" s="1306"/>
      <c r="AT64" s="117"/>
      <c r="AU64" s="118"/>
      <c r="AV64" s="35"/>
      <c r="AW64" s="37"/>
      <c r="AX64" s="1234" t="str">
        <f t="shared" si="111"/>
        <v/>
      </c>
      <c r="AY64" s="1234"/>
      <c r="AZ64" s="1234"/>
      <c r="BA64" s="1234"/>
      <c r="BB64" s="1234"/>
      <c r="BC64" s="1234"/>
      <c r="BD64" s="1234"/>
      <c r="BE64" s="1234"/>
      <c r="BF64" s="1234"/>
      <c r="BG64" s="1234"/>
      <c r="BH64" s="1234"/>
      <c r="BI64" s="562"/>
      <c r="BJ64" s="562"/>
      <c r="BK64" s="562"/>
      <c r="BL64" s="562"/>
      <c r="BU64" s="562"/>
      <c r="BW64" s="3886"/>
      <c r="CA64" s="1235" t="str">
        <f t="shared" si="112"/>
        <v/>
      </c>
      <c r="CB64" s="1235" t="str">
        <f t="shared" si="113"/>
        <v/>
      </c>
      <c r="CC64" s="1235" t="str">
        <f t="shared" si="114"/>
        <v/>
      </c>
      <c r="CD64" s="1235" t="str">
        <f t="shared" si="115"/>
        <v/>
      </c>
      <c r="CE64" s="1235" t="str">
        <f t="shared" si="116"/>
        <v/>
      </c>
      <c r="CF64" s="1235" t="str">
        <f t="shared" si="144"/>
        <v/>
      </c>
      <c r="CG64" s="1235" t="str">
        <f t="shared" si="145"/>
        <v/>
      </c>
      <c r="CH64" s="1235" t="str">
        <f t="shared" si="146"/>
        <v/>
      </c>
      <c r="CI64" s="1235" t="str">
        <f t="shared" si="147"/>
        <v/>
      </c>
      <c r="CJ64" s="1235" t="str">
        <f t="shared" si="148"/>
        <v/>
      </c>
      <c r="CK64" s="1235" t="str">
        <f t="shared" si="149"/>
        <v/>
      </c>
      <c r="CL64" s="1235" t="str">
        <f t="shared" si="150"/>
        <v/>
      </c>
      <c r="CM64" s="1235" t="str">
        <f t="shared" si="151"/>
        <v/>
      </c>
      <c r="CN64" s="1235" t="str">
        <f t="shared" si="152"/>
        <v/>
      </c>
      <c r="CO64" s="1235" t="str">
        <f t="shared" si="153"/>
        <v/>
      </c>
      <c r="CP64" s="1235" t="str">
        <f t="shared" si="154"/>
        <v/>
      </c>
      <c r="CQ64" s="1235" t="str">
        <f t="shared" si="155"/>
        <v/>
      </c>
      <c r="CR64" s="1235" t="str">
        <f t="shared" si="156"/>
        <v/>
      </c>
      <c r="CS64" s="1235" t="str">
        <f t="shared" si="157"/>
        <v/>
      </c>
      <c r="CT64" s="1235" t="str">
        <f t="shared" si="158"/>
        <v/>
      </c>
      <c r="CU64" s="1235" t="str">
        <f t="shared" si="159"/>
        <v/>
      </c>
      <c r="CV64" s="1235" t="str">
        <f t="shared" si="160"/>
        <v/>
      </c>
      <c r="CW64" s="1235" t="str">
        <f t="shared" si="161"/>
        <v/>
      </c>
      <c r="CX64" s="1235" t="str">
        <f t="shared" si="162"/>
        <v/>
      </c>
      <c r="CY64" s="1235" t="str">
        <f t="shared" si="163"/>
        <v/>
      </c>
      <c r="CZ64" s="1235" t="str">
        <f t="shared" si="117"/>
        <v/>
      </c>
      <c r="DA64" s="4931">
        <f t="shared" si="118"/>
        <v>0</v>
      </c>
      <c r="DB64" s="4931">
        <f t="shared" si="119"/>
        <v>0</v>
      </c>
      <c r="DC64" s="4931">
        <f t="shared" si="120"/>
        <v>0</v>
      </c>
      <c r="DD64" s="4931">
        <f t="shared" si="121"/>
        <v>0</v>
      </c>
      <c r="DE64" s="4931">
        <f t="shared" si="122"/>
        <v>0</v>
      </c>
      <c r="DF64" s="4931">
        <f t="shared" si="123"/>
        <v>0</v>
      </c>
      <c r="DG64" s="4931">
        <f t="shared" si="124"/>
        <v>0</v>
      </c>
      <c r="DH64" s="4931">
        <f t="shared" si="125"/>
        <v>0</v>
      </c>
      <c r="DI64" s="4931">
        <f t="shared" si="126"/>
        <v>0</v>
      </c>
      <c r="DJ64" s="4931">
        <f t="shared" si="127"/>
        <v>0</v>
      </c>
      <c r="DK64" s="4931">
        <f t="shared" si="128"/>
        <v>0</v>
      </c>
      <c r="DL64" s="4931">
        <f t="shared" si="129"/>
        <v>0</v>
      </c>
      <c r="DM64" s="4931">
        <f t="shared" si="130"/>
        <v>0</v>
      </c>
      <c r="DN64" s="4931">
        <f t="shared" si="131"/>
        <v>0</v>
      </c>
      <c r="DO64" s="4931">
        <f t="shared" si="132"/>
        <v>0</v>
      </c>
      <c r="DP64" s="4931">
        <f t="shared" si="133"/>
        <v>0</v>
      </c>
      <c r="DQ64" s="4931">
        <f t="shared" si="134"/>
        <v>0</v>
      </c>
      <c r="DR64" s="4931">
        <f t="shared" si="135"/>
        <v>0</v>
      </c>
      <c r="DS64" s="4931">
        <f t="shared" si="136"/>
        <v>0</v>
      </c>
      <c r="DT64" s="4931">
        <f t="shared" si="137"/>
        <v>0</v>
      </c>
      <c r="DU64" s="4931">
        <f t="shared" si="138"/>
        <v>0</v>
      </c>
      <c r="DV64" s="4931">
        <f t="shared" si="139"/>
        <v>0</v>
      </c>
      <c r="DW64" s="4931">
        <f t="shared" si="140"/>
        <v>0</v>
      </c>
      <c r="DX64" s="4931">
        <f t="shared" si="141"/>
        <v>0</v>
      </c>
      <c r="DY64" s="4931">
        <f t="shared" si="142"/>
        <v>0</v>
      </c>
      <c r="DZ64" s="4931">
        <f t="shared" si="143"/>
        <v>0</v>
      </c>
    </row>
    <row r="65" spans="1:130" ht="24" customHeight="1" x14ac:dyDescent="0.35">
      <c r="A65" s="774" t="s">
        <v>2606</v>
      </c>
      <c r="B65" s="475">
        <f>+D65+F65+H65</f>
        <v>0</v>
      </c>
      <c r="C65" s="439">
        <f>+E65+G65+I65</f>
        <v>0</v>
      </c>
      <c r="D65" s="117"/>
      <c r="E65" s="118"/>
      <c r="F65" s="35"/>
      <c r="G65" s="118"/>
      <c r="H65" s="35"/>
      <c r="I65" s="37"/>
      <c r="J65" s="3571"/>
      <c r="K65" s="4566"/>
      <c r="L65" s="3571"/>
      <c r="M65" s="4566"/>
      <c r="N65" s="3571"/>
      <c r="O65" s="4566"/>
      <c r="P65" s="3571"/>
      <c r="Q65" s="4566"/>
      <c r="R65" s="3571"/>
      <c r="S65" s="4566"/>
      <c r="T65" s="3571"/>
      <c r="U65" s="4566"/>
      <c r="V65" s="3571"/>
      <c r="W65" s="4566"/>
      <c r="X65" s="3571"/>
      <c r="Y65" s="4566"/>
      <c r="Z65" s="3571"/>
      <c r="AA65" s="4566"/>
      <c r="AB65" s="3571"/>
      <c r="AC65" s="4566"/>
      <c r="AD65" s="3571"/>
      <c r="AE65" s="4566"/>
      <c r="AF65" s="3571"/>
      <c r="AG65" s="4566"/>
      <c r="AH65" s="3571"/>
      <c r="AI65" s="4566"/>
      <c r="AJ65" s="3571"/>
      <c r="AK65" s="4566"/>
      <c r="AL65" s="3571"/>
      <c r="AM65" s="4566"/>
      <c r="AN65" s="3571"/>
      <c r="AO65" s="4566"/>
      <c r="AP65" s="3571"/>
      <c r="AQ65" s="4518"/>
      <c r="AR65" s="117"/>
      <c r="AS65" s="1306"/>
      <c r="AT65" s="117"/>
      <c r="AU65" s="118"/>
      <c r="AV65" s="35"/>
      <c r="AW65" s="37"/>
      <c r="AX65" s="1234" t="str">
        <f t="shared" si="111"/>
        <v/>
      </c>
      <c r="AY65" s="1234"/>
      <c r="AZ65" s="1234"/>
      <c r="BA65" s="1234"/>
      <c r="BB65" s="1234"/>
      <c r="BC65" s="1234"/>
      <c r="BD65" s="1234"/>
      <c r="BE65" s="1234"/>
      <c r="BF65" s="1234"/>
      <c r="BG65" s="1234"/>
      <c r="BH65" s="1234"/>
      <c r="BI65" s="562"/>
      <c r="BJ65" s="562"/>
      <c r="BK65" s="562"/>
      <c r="BL65" s="562"/>
      <c r="BU65" s="562"/>
      <c r="BW65" s="3886"/>
      <c r="CA65" s="1235" t="str">
        <f t="shared" si="112"/>
        <v/>
      </c>
      <c r="CB65" s="1235" t="str">
        <f t="shared" si="113"/>
        <v/>
      </c>
      <c r="CC65" s="1235" t="str">
        <f t="shared" si="114"/>
        <v/>
      </c>
      <c r="CD65" s="1235" t="str">
        <f t="shared" si="115"/>
        <v/>
      </c>
      <c r="CE65" s="1235" t="str">
        <f t="shared" si="116"/>
        <v/>
      </c>
      <c r="CF65" s="1235" t="str">
        <f t="shared" si="144"/>
        <v/>
      </c>
      <c r="CG65" s="1235" t="str">
        <f t="shared" si="145"/>
        <v/>
      </c>
      <c r="CH65" s="1235" t="str">
        <f t="shared" si="146"/>
        <v/>
      </c>
      <c r="CI65" s="1235" t="str">
        <f t="shared" si="147"/>
        <v/>
      </c>
      <c r="CJ65" s="1235" t="str">
        <f t="shared" si="148"/>
        <v/>
      </c>
      <c r="CK65" s="1235" t="str">
        <f t="shared" si="149"/>
        <v/>
      </c>
      <c r="CL65" s="1235" t="str">
        <f t="shared" si="150"/>
        <v/>
      </c>
      <c r="CM65" s="1235" t="str">
        <f t="shared" si="151"/>
        <v/>
      </c>
      <c r="CN65" s="1235" t="str">
        <f t="shared" si="152"/>
        <v/>
      </c>
      <c r="CO65" s="1235" t="str">
        <f t="shared" si="153"/>
        <v/>
      </c>
      <c r="CP65" s="1235" t="str">
        <f t="shared" si="154"/>
        <v/>
      </c>
      <c r="CQ65" s="1235" t="str">
        <f t="shared" si="155"/>
        <v/>
      </c>
      <c r="CR65" s="1235" t="str">
        <f t="shared" si="156"/>
        <v/>
      </c>
      <c r="CS65" s="1235" t="str">
        <f t="shared" si="157"/>
        <v/>
      </c>
      <c r="CT65" s="1235" t="str">
        <f t="shared" si="158"/>
        <v/>
      </c>
      <c r="CU65" s="1235" t="str">
        <f t="shared" si="159"/>
        <v/>
      </c>
      <c r="CV65" s="1235" t="str">
        <f t="shared" si="160"/>
        <v/>
      </c>
      <c r="CW65" s="1235" t="str">
        <f t="shared" si="161"/>
        <v/>
      </c>
      <c r="CX65" s="1235" t="str">
        <f t="shared" si="162"/>
        <v/>
      </c>
      <c r="CY65" s="1235" t="str">
        <f t="shared" si="163"/>
        <v/>
      </c>
      <c r="CZ65" s="1235" t="str">
        <f t="shared" si="117"/>
        <v/>
      </c>
      <c r="DA65" s="4931">
        <f t="shared" si="118"/>
        <v>0</v>
      </c>
      <c r="DB65" s="4931">
        <f t="shared" si="119"/>
        <v>0</v>
      </c>
      <c r="DC65" s="4931">
        <f t="shared" si="120"/>
        <v>0</v>
      </c>
      <c r="DD65" s="4931">
        <f t="shared" si="121"/>
        <v>0</v>
      </c>
      <c r="DE65" s="4931">
        <f t="shared" si="122"/>
        <v>0</v>
      </c>
      <c r="DF65" s="4931">
        <f t="shared" si="123"/>
        <v>0</v>
      </c>
      <c r="DG65" s="4931">
        <f t="shared" si="124"/>
        <v>0</v>
      </c>
      <c r="DH65" s="4931">
        <f t="shared" si="125"/>
        <v>0</v>
      </c>
      <c r="DI65" s="4931">
        <f t="shared" si="126"/>
        <v>0</v>
      </c>
      <c r="DJ65" s="4931">
        <f t="shared" si="127"/>
        <v>0</v>
      </c>
      <c r="DK65" s="4931">
        <f t="shared" si="128"/>
        <v>0</v>
      </c>
      <c r="DL65" s="4931">
        <f t="shared" si="129"/>
        <v>0</v>
      </c>
      <c r="DM65" s="4931">
        <f t="shared" si="130"/>
        <v>0</v>
      </c>
      <c r="DN65" s="4931">
        <f t="shared" si="131"/>
        <v>0</v>
      </c>
      <c r="DO65" s="4931">
        <f t="shared" si="132"/>
        <v>0</v>
      </c>
      <c r="DP65" s="4931">
        <f t="shared" si="133"/>
        <v>0</v>
      </c>
      <c r="DQ65" s="4931">
        <f t="shared" si="134"/>
        <v>0</v>
      </c>
      <c r="DR65" s="4931">
        <f t="shared" si="135"/>
        <v>0</v>
      </c>
      <c r="DS65" s="4931">
        <f t="shared" si="136"/>
        <v>0</v>
      </c>
      <c r="DT65" s="4931">
        <f t="shared" si="137"/>
        <v>0</v>
      </c>
      <c r="DU65" s="4931">
        <f t="shared" si="138"/>
        <v>0</v>
      </c>
      <c r="DV65" s="4931">
        <f t="shared" si="139"/>
        <v>0</v>
      </c>
      <c r="DW65" s="4931">
        <f t="shared" si="140"/>
        <v>0</v>
      </c>
      <c r="DX65" s="4931">
        <f t="shared" si="141"/>
        <v>0</v>
      </c>
      <c r="DY65" s="4931">
        <f t="shared" si="142"/>
        <v>0</v>
      </c>
      <c r="DZ65" s="4931">
        <f t="shared" si="143"/>
        <v>0</v>
      </c>
    </row>
    <row r="66" spans="1:130" ht="18.75" customHeight="1" x14ac:dyDescent="0.35">
      <c r="A66" s="774" t="s">
        <v>2607</v>
      </c>
      <c r="B66" s="475">
        <f>+P66+R66+T66+V66+X66+Z66+AB66+AD66+AF66+AH66+AJ66+AL66+AN66+AP66</f>
        <v>0</v>
      </c>
      <c r="C66" s="439">
        <f>+Q66+S66+U66+W66+Y66+AA66+AC66+AE66+AG66+AI66+AK66+AM66+AO66+AQ66</f>
        <v>0</v>
      </c>
      <c r="D66" s="3109"/>
      <c r="E66" s="1305"/>
      <c r="F66" s="38"/>
      <c r="G66" s="1305"/>
      <c r="H66" s="38"/>
      <c r="I66" s="1305"/>
      <c r="J66" s="38"/>
      <c r="K66" s="1305"/>
      <c r="L66" s="38"/>
      <c r="M66" s="39"/>
      <c r="N66" s="3109"/>
      <c r="O66" s="1305"/>
      <c r="P66" s="35"/>
      <c r="Q66" s="118"/>
      <c r="R66" s="35"/>
      <c r="S66" s="118"/>
      <c r="T66" s="35"/>
      <c r="U66" s="118"/>
      <c r="V66" s="35"/>
      <c r="W66" s="118"/>
      <c r="X66" s="35"/>
      <c r="Y66" s="118"/>
      <c r="Z66" s="35"/>
      <c r="AA66" s="118"/>
      <c r="AB66" s="35"/>
      <c r="AC66" s="118"/>
      <c r="AD66" s="35"/>
      <c r="AE66" s="118"/>
      <c r="AF66" s="35"/>
      <c r="AG66" s="118"/>
      <c r="AH66" s="35"/>
      <c r="AI66" s="118"/>
      <c r="AJ66" s="35"/>
      <c r="AK66" s="118"/>
      <c r="AL66" s="35"/>
      <c r="AM66" s="118"/>
      <c r="AN66" s="35"/>
      <c r="AO66" s="118"/>
      <c r="AP66" s="35"/>
      <c r="AQ66" s="1306"/>
      <c r="AR66" s="117"/>
      <c r="AS66" s="1306"/>
      <c r="AT66" s="117"/>
      <c r="AU66" s="118"/>
      <c r="AV66" s="35"/>
      <c r="AW66" s="37"/>
      <c r="AX66" s="1234" t="str">
        <f t="shared" si="111"/>
        <v/>
      </c>
      <c r="AY66" s="1234"/>
      <c r="AZ66" s="1234"/>
      <c r="BA66" s="1234"/>
      <c r="BB66" s="1234"/>
      <c r="BC66" s="1234"/>
      <c r="BD66" s="1234"/>
      <c r="BE66" s="1234"/>
      <c r="BF66" s="1234"/>
      <c r="BG66" s="1234"/>
      <c r="BH66" s="1234"/>
      <c r="BI66" s="562"/>
      <c r="BJ66" s="562"/>
      <c r="BK66" s="562"/>
      <c r="BL66" s="562"/>
      <c r="BU66" s="562"/>
      <c r="BW66" s="3886"/>
      <c r="CA66" s="1235" t="str">
        <f t="shared" si="112"/>
        <v/>
      </c>
      <c r="CB66" s="1235" t="str">
        <f t="shared" si="113"/>
        <v/>
      </c>
      <c r="CC66" s="1235" t="str">
        <f t="shared" si="114"/>
        <v/>
      </c>
      <c r="CD66" s="1235" t="str">
        <f t="shared" si="115"/>
        <v/>
      </c>
      <c r="CE66" s="1235" t="str">
        <f t="shared" si="116"/>
        <v/>
      </c>
      <c r="CF66" s="1235" t="str">
        <f t="shared" si="144"/>
        <v/>
      </c>
      <c r="CG66" s="1235" t="str">
        <f t="shared" si="145"/>
        <v/>
      </c>
      <c r="CH66" s="1235" t="str">
        <f t="shared" si="146"/>
        <v/>
      </c>
      <c r="CI66" s="1235" t="str">
        <f t="shared" si="147"/>
        <v/>
      </c>
      <c r="CJ66" s="1235" t="str">
        <f t="shared" si="148"/>
        <v/>
      </c>
      <c r="CK66" s="1235" t="str">
        <f t="shared" si="149"/>
        <v/>
      </c>
      <c r="CL66" s="1235" t="str">
        <f t="shared" si="150"/>
        <v/>
      </c>
      <c r="CM66" s="1235" t="str">
        <f t="shared" si="151"/>
        <v/>
      </c>
      <c r="CN66" s="1235" t="str">
        <f t="shared" si="152"/>
        <v/>
      </c>
      <c r="CO66" s="1235" t="str">
        <f t="shared" si="153"/>
        <v/>
      </c>
      <c r="CP66" s="1235" t="str">
        <f t="shared" si="154"/>
        <v/>
      </c>
      <c r="CQ66" s="1235" t="str">
        <f t="shared" si="155"/>
        <v/>
      </c>
      <c r="CR66" s="1235" t="str">
        <f t="shared" si="156"/>
        <v/>
      </c>
      <c r="CS66" s="1235" t="str">
        <f t="shared" si="157"/>
        <v/>
      </c>
      <c r="CT66" s="1235" t="str">
        <f t="shared" si="158"/>
        <v/>
      </c>
      <c r="CU66" s="1235" t="str">
        <f t="shared" si="159"/>
        <v/>
      </c>
      <c r="CV66" s="1235" t="str">
        <f t="shared" si="160"/>
        <v/>
      </c>
      <c r="CW66" s="1235" t="str">
        <f t="shared" si="161"/>
        <v/>
      </c>
      <c r="CX66" s="1235" t="str">
        <f t="shared" si="162"/>
        <v/>
      </c>
      <c r="CY66" s="1235" t="str">
        <f t="shared" si="163"/>
        <v/>
      </c>
      <c r="CZ66" s="1235" t="str">
        <f t="shared" si="117"/>
        <v/>
      </c>
      <c r="DA66" s="4931">
        <f t="shared" si="118"/>
        <v>0</v>
      </c>
      <c r="DB66" s="4931">
        <f t="shared" si="119"/>
        <v>0</v>
      </c>
      <c r="DC66" s="4931">
        <f t="shared" si="120"/>
        <v>0</v>
      </c>
      <c r="DD66" s="4931">
        <f t="shared" si="121"/>
        <v>0</v>
      </c>
      <c r="DE66" s="4931">
        <f t="shared" si="122"/>
        <v>0</v>
      </c>
      <c r="DF66" s="4931">
        <f t="shared" si="123"/>
        <v>0</v>
      </c>
      <c r="DG66" s="4931">
        <f t="shared" si="124"/>
        <v>0</v>
      </c>
      <c r="DH66" s="4931">
        <f t="shared" si="125"/>
        <v>0</v>
      </c>
      <c r="DI66" s="4931">
        <f t="shared" si="126"/>
        <v>0</v>
      </c>
      <c r="DJ66" s="4931">
        <f t="shared" si="127"/>
        <v>0</v>
      </c>
      <c r="DK66" s="4931">
        <f t="shared" si="128"/>
        <v>0</v>
      </c>
      <c r="DL66" s="4931">
        <f t="shared" si="129"/>
        <v>0</v>
      </c>
      <c r="DM66" s="4931">
        <f t="shared" si="130"/>
        <v>0</v>
      </c>
      <c r="DN66" s="4931">
        <f t="shared" si="131"/>
        <v>0</v>
      </c>
      <c r="DO66" s="4931">
        <f t="shared" si="132"/>
        <v>0</v>
      </c>
      <c r="DP66" s="4931">
        <f t="shared" si="133"/>
        <v>0</v>
      </c>
      <c r="DQ66" s="4931">
        <f t="shared" si="134"/>
        <v>0</v>
      </c>
      <c r="DR66" s="4931">
        <f t="shared" si="135"/>
        <v>0</v>
      </c>
      <c r="DS66" s="4931">
        <f t="shared" si="136"/>
        <v>0</v>
      </c>
      <c r="DT66" s="4931">
        <f t="shared" si="137"/>
        <v>0</v>
      </c>
      <c r="DU66" s="4931">
        <f t="shared" si="138"/>
        <v>0</v>
      </c>
      <c r="DV66" s="4931">
        <f t="shared" si="139"/>
        <v>0</v>
      </c>
      <c r="DW66" s="4931">
        <f t="shared" si="140"/>
        <v>0</v>
      </c>
      <c r="DX66" s="4931">
        <f t="shared" si="141"/>
        <v>0</v>
      </c>
      <c r="DY66" s="4931">
        <f t="shared" si="142"/>
        <v>0</v>
      </c>
      <c r="DZ66" s="4931">
        <f t="shared" si="143"/>
        <v>0</v>
      </c>
    </row>
    <row r="67" spans="1:130" ht="16.149999999999999" customHeight="1" x14ac:dyDescent="0.35">
      <c r="A67" s="1155" t="s">
        <v>2608</v>
      </c>
      <c r="B67" s="475">
        <f>+N67+P67+R67+T67+V67+X67+Z67+AB67+AD67+AF67+AH67+AJ67+AL67+AN67+AP67</f>
        <v>0</v>
      </c>
      <c r="C67" s="439">
        <f>+O67+Q67+S67+U67+W67+Y67+AA67+AC67+AE67+AG67+AI67+AK67+AM67+AO67+AQ67</f>
        <v>0</v>
      </c>
      <c r="D67" s="4516"/>
      <c r="E67" s="4566"/>
      <c r="F67" s="3571"/>
      <c r="G67" s="4566"/>
      <c r="H67" s="3571"/>
      <c r="I67" s="3588"/>
      <c r="J67" s="4516"/>
      <c r="K67" s="4516"/>
      <c r="L67" s="3571"/>
      <c r="M67" s="3588"/>
      <c r="N67" s="117"/>
      <c r="O67" s="118"/>
      <c r="P67" s="35"/>
      <c r="Q67" s="118"/>
      <c r="R67" s="35"/>
      <c r="S67" s="118"/>
      <c r="T67" s="35"/>
      <c r="U67" s="118"/>
      <c r="V67" s="35"/>
      <c r="W67" s="118"/>
      <c r="X67" s="35"/>
      <c r="Y67" s="118"/>
      <c r="Z67" s="35"/>
      <c r="AA67" s="118"/>
      <c r="AB67" s="35"/>
      <c r="AC67" s="118"/>
      <c r="AD67" s="35"/>
      <c r="AE67" s="118"/>
      <c r="AF67" s="35"/>
      <c r="AG67" s="118"/>
      <c r="AH67" s="35"/>
      <c r="AI67" s="118"/>
      <c r="AJ67" s="35"/>
      <c r="AK67" s="118"/>
      <c r="AL67" s="35"/>
      <c r="AM67" s="118"/>
      <c r="AN67" s="35"/>
      <c r="AO67" s="118"/>
      <c r="AP67" s="35"/>
      <c r="AQ67" s="1306"/>
      <c r="AR67" s="117"/>
      <c r="AS67" s="1306"/>
      <c r="AT67" s="117"/>
      <c r="AU67" s="118"/>
      <c r="AV67" s="35"/>
      <c r="AW67" s="37"/>
      <c r="AX67" s="1234" t="str">
        <f t="shared" si="111"/>
        <v/>
      </c>
      <c r="AY67" s="1234"/>
      <c r="AZ67" s="1234"/>
      <c r="BA67" s="1234"/>
      <c r="BB67" s="1234"/>
      <c r="BC67" s="1234"/>
      <c r="BD67" s="1234"/>
      <c r="BE67" s="1234"/>
      <c r="BF67" s="1234"/>
      <c r="BG67" s="1234"/>
      <c r="BH67" s="1234"/>
      <c r="BI67" s="562"/>
      <c r="BJ67" s="562"/>
      <c r="BK67" s="562"/>
      <c r="BL67" s="562"/>
      <c r="BU67" s="562"/>
      <c r="BW67" s="3886"/>
      <c r="CA67" s="1235" t="str">
        <f t="shared" si="112"/>
        <v/>
      </c>
      <c r="CB67" s="1235" t="str">
        <f t="shared" si="113"/>
        <v/>
      </c>
      <c r="CC67" s="1235" t="str">
        <f t="shared" si="114"/>
        <v/>
      </c>
      <c r="CD67" s="1235" t="str">
        <f t="shared" si="115"/>
        <v/>
      </c>
      <c r="CE67" s="1235" t="str">
        <f t="shared" si="116"/>
        <v/>
      </c>
      <c r="CF67" s="1235" t="str">
        <f t="shared" si="144"/>
        <v/>
      </c>
      <c r="CG67" s="1235" t="str">
        <f t="shared" si="145"/>
        <v/>
      </c>
      <c r="CH67" s="1235" t="str">
        <f t="shared" si="146"/>
        <v/>
      </c>
      <c r="CI67" s="1235" t="str">
        <f t="shared" si="147"/>
        <v/>
      </c>
      <c r="CJ67" s="1235" t="str">
        <f t="shared" si="148"/>
        <v/>
      </c>
      <c r="CK67" s="1235" t="str">
        <f t="shared" si="149"/>
        <v/>
      </c>
      <c r="CL67" s="1235" t="str">
        <f t="shared" si="150"/>
        <v/>
      </c>
      <c r="CM67" s="1235" t="str">
        <f t="shared" si="151"/>
        <v/>
      </c>
      <c r="CN67" s="1235" t="str">
        <f t="shared" si="152"/>
        <v/>
      </c>
      <c r="CO67" s="1235" t="str">
        <f t="shared" si="153"/>
        <v/>
      </c>
      <c r="CP67" s="1235" t="str">
        <f t="shared" si="154"/>
        <v/>
      </c>
      <c r="CQ67" s="1235" t="str">
        <f t="shared" si="155"/>
        <v/>
      </c>
      <c r="CR67" s="1235" t="str">
        <f t="shared" si="156"/>
        <v/>
      </c>
      <c r="CS67" s="1235" t="str">
        <f t="shared" si="157"/>
        <v/>
      </c>
      <c r="CT67" s="1235" t="str">
        <f t="shared" si="158"/>
        <v/>
      </c>
      <c r="CU67" s="1235" t="str">
        <f t="shared" si="159"/>
        <v/>
      </c>
      <c r="CV67" s="1235" t="str">
        <f t="shared" si="160"/>
        <v/>
      </c>
      <c r="CW67" s="1235" t="str">
        <f t="shared" si="161"/>
        <v/>
      </c>
      <c r="CX67" s="1235" t="str">
        <f t="shared" si="162"/>
        <v/>
      </c>
      <c r="CY67" s="1235" t="str">
        <f t="shared" si="163"/>
        <v/>
      </c>
      <c r="CZ67" s="1235" t="str">
        <f t="shared" si="117"/>
        <v/>
      </c>
      <c r="DA67" s="4931">
        <f t="shared" si="118"/>
        <v>0</v>
      </c>
      <c r="DB67" s="4931">
        <f t="shared" si="119"/>
        <v>0</v>
      </c>
      <c r="DC67" s="4931">
        <f t="shared" si="120"/>
        <v>0</v>
      </c>
      <c r="DD67" s="4931">
        <f t="shared" si="121"/>
        <v>0</v>
      </c>
      <c r="DE67" s="4931">
        <f t="shared" si="122"/>
        <v>0</v>
      </c>
      <c r="DF67" s="4931">
        <f t="shared" si="123"/>
        <v>0</v>
      </c>
      <c r="DG67" s="4931">
        <f t="shared" si="124"/>
        <v>0</v>
      </c>
      <c r="DH67" s="4931">
        <f t="shared" si="125"/>
        <v>0</v>
      </c>
      <c r="DI67" s="4931">
        <f t="shared" si="126"/>
        <v>0</v>
      </c>
      <c r="DJ67" s="4931">
        <f t="shared" si="127"/>
        <v>0</v>
      </c>
      <c r="DK67" s="4931">
        <f t="shared" si="128"/>
        <v>0</v>
      </c>
      <c r="DL67" s="4931">
        <f t="shared" si="129"/>
        <v>0</v>
      </c>
      <c r="DM67" s="4931">
        <f t="shared" si="130"/>
        <v>0</v>
      </c>
      <c r="DN67" s="4931">
        <f t="shared" si="131"/>
        <v>0</v>
      </c>
      <c r="DO67" s="4931">
        <f t="shared" si="132"/>
        <v>0</v>
      </c>
      <c r="DP67" s="4931">
        <f t="shared" si="133"/>
        <v>0</v>
      </c>
      <c r="DQ67" s="4931">
        <f t="shared" si="134"/>
        <v>0</v>
      </c>
      <c r="DR67" s="4931">
        <f t="shared" si="135"/>
        <v>0</v>
      </c>
      <c r="DS67" s="4931">
        <f t="shared" si="136"/>
        <v>0</v>
      </c>
      <c r="DT67" s="4931">
        <f t="shared" si="137"/>
        <v>0</v>
      </c>
      <c r="DU67" s="4931">
        <f t="shared" si="138"/>
        <v>0</v>
      </c>
      <c r="DV67" s="4931">
        <f t="shared" si="139"/>
        <v>0</v>
      </c>
      <c r="DW67" s="4931">
        <f t="shared" si="140"/>
        <v>0</v>
      </c>
      <c r="DX67" s="4931">
        <f t="shared" si="141"/>
        <v>0</v>
      </c>
      <c r="DY67" s="4931">
        <f t="shared" si="142"/>
        <v>0</v>
      </c>
      <c r="DZ67" s="4931">
        <f t="shared" si="143"/>
        <v>0</v>
      </c>
    </row>
    <row r="68" spans="1:130" ht="16.149999999999999" customHeight="1" x14ac:dyDescent="0.35">
      <c r="A68" s="1155" t="s">
        <v>2609</v>
      </c>
      <c r="B68" s="475">
        <f>+D68+F68+H68+J68+L68+N68+P68+R68+T68+V68+X68+Z68+AB68+AD68+AF68+AH68+AJ68+AL68+AN68+AP68</f>
        <v>0</v>
      </c>
      <c r="C68" s="439">
        <f>+E68+G68+I68+K68+M68+O68+Q68+S68+U68+W68+Y68+AA68+AC68+AE68+AG68+AI68+AK68+AM68+AO68+AQ68</f>
        <v>0</v>
      </c>
      <c r="D68" s="117"/>
      <c r="E68" s="118"/>
      <c r="F68" s="35"/>
      <c r="G68" s="118"/>
      <c r="H68" s="35"/>
      <c r="I68" s="37"/>
      <c r="J68" s="117"/>
      <c r="K68" s="117"/>
      <c r="L68" s="35"/>
      <c r="M68" s="37"/>
      <c r="N68" s="117"/>
      <c r="O68" s="118"/>
      <c r="P68" s="35"/>
      <c r="Q68" s="118"/>
      <c r="R68" s="35"/>
      <c r="S68" s="118"/>
      <c r="T68" s="35"/>
      <c r="U68" s="118"/>
      <c r="V68" s="35"/>
      <c r="W68" s="118"/>
      <c r="X68" s="35"/>
      <c r="Y68" s="118"/>
      <c r="Z68" s="35"/>
      <c r="AA68" s="118"/>
      <c r="AB68" s="35"/>
      <c r="AC68" s="118"/>
      <c r="AD68" s="35"/>
      <c r="AE68" s="118"/>
      <c r="AF68" s="35"/>
      <c r="AG68" s="118"/>
      <c r="AH68" s="35"/>
      <c r="AI68" s="118"/>
      <c r="AJ68" s="35"/>
      <c r="AK68" s="118"/>
      <c r="AL68" s="35"/>
      <c r="AM68" s="118"/>
      <c r="AN68" s="35"/>
      <c r="AO68" s="118"/>
      <c r="AP68" s="35"/>
      <c r="AQ68" s="1306"/>
      <c r="AR68" s="117"/>
      <c r="AS68" s="1306"/>
      <c r="AT68" s="117"/>
      <c r="AU68" s="118"/>
      <c r="AV68" s="35"/>
      <c r="AW68" s="37"/>
      <c r="AX68" s="1234" t="str">
        <f t="shared" si="111"/>
        <v/>
      </c>
      <c r="AY68" s="1234"/>
      <c r="AZ68" s="1234"/>
      <c r="BA68" s="1234"/>
      <c r="BB68" s="1234"/>
      <c r="BC68" s="1234"/>
      <c r="BD68" s="1234"/>
      <c r="BE68" s="1234"/>
      <c r="BF68" s="1234"/>
      <c r="BG68" s="1234"/>
      <c r="BH68" s="1234"/>
      <c r="BI68" s="562"/>
      <c r="BJ68" s="562"/>
      <c r="BK68" s="562"/>
      <c r="BL68" s="562"/>
      <c r="BU68" s="562"/>
      <c r="BW68" s="3886"/>
      <c r="CA68" s="1235" t="str">
        <f t="shared" si="112"/>
        <v/>
      </c>
      <c r="CB68" s="1235" t="str">
        <f t="shared" si="113"/>
        <v/>
      </c>
      <c r="CC68" s="1235" t="str">
        <f t="shared" si="114"/>
        <v/>
      </c>
      <c r="CD68" s="1235" t="str">
        <f t="shared" si="115"/>
        <v/>
      </c>
      <c r="CE68" s="1235" t="str">
        <f t="shared" si="116"/>
        <v/>
      </c>
      <c r="CF68" s="1235" t="str">
        <f t="shared" si="144"/>
        <v/>
      </c>
      <c r="CG68" s="1235" t="str">
        <f t="shared" si="145"/>
        <v/>
      </c>
      <c r="CH68" s="1235" t="str">
        <f t="shared" si="146"/>
        <v/>
      </c>
      <c r="CI68" s="1235" t="str">
        <f t="shared" si="147"/>
        <v/>
      </c>
      <c r="CJ68" s="1235" t="str">
        <f t="shared" si="148"/>
        <v/>
      </c>
      <c r="CK68" s="1235" t="str">
        <f t="shared" si="149"/>
        <v/>
      </c>
      <c r="CL68" s="1235" t="str">
        <f t="shared" si="150"/>
        <v/>
      </c>
      <c r="CM68" s="1235" t="str">
        <f t="shared" si="151"/>
        <v/>
      </c>
      <c r="CN68" s="1235" t="str">
        <f t="shared" si="152"/>
        <v/>
      </c>
      <c r="CO68" s="1235" t="str">
        <f t="shared" si="153"/>
        <v/>
      </c>
      <c r="CP68" s="1235" t="str">
        <f t="shared" si="154"/>
        <v/>
      </c>
      <c r="CQ68" s="1235" t="str">
        <f t="shared" si="155"/>
        <v/>
      </c>
      <c r="CR68" s="1235" t="str">
        <f t="shared" si="156"/>
        <v/>
      </c>
      <c r="CS68" s="1235" t="str">
        <f t="shared" si="157"/>
        <v/>
      </c>
      <c r="CT68" s="1235" t="str">
        <f t="shared" si="158"/>
        <v/>
      </c>
      <c r="CU68" s="1235" t="str">
        <f t="shared" si="159"/>
        <v/>
      </c>
      <c r="CV68" s="1235" t="str">
        <f t="shared" si="160"/>
        <v/>
      </c>
      <c r="CW68" s="1235" t="str">
        <f t="shared" si="161"/>
        <v/>
      </c>
      <c r="CX68" s="1235" t="str">
        <f t="shared" si="162"/>
        <v/>
      </c>
      <c r="CY68" s="1235" t="str">
        <f t="shared" si="163"/>
        <v/>
      </c>
      <c r="CZ68" s="1235" t="str">
        <f t="shared" si="117"/>
        <v/>
      </c>
      <c r="DA68" s="4931">
        <f t="shared" si="118"/>
        <v>0</v>
      </c>
      <c r="DB68" s="4931">
        <f t="shared" si="119"/>
        <v>0</v>
      </c>
      <c r="DC68" s="4931">
        <f t="shared" si="120"/>
        <v>0</v>
      </c>
      <c r="DD68" s="4931">
        <f t="shared" si="121"/>
        <v>0</v>
      </c>
      <c r="DE68" s="4931">
        <f t="shared" si="122"/>
        <v>0</v>
      </c>
      <c r="DF68" s="4931">
        <f t="shared" si="123"/>
        <v>0</v>
      </c>
      <c r="DG68" s="4931">
        <f t="shared" si="124"/>
        <v>0</v>
      </c>
      <c r="DH68" s="4931">
        <f t="shared" si="125"/>
        <v>0</v>
      </c>
      <c r="DI68" s="4931">
        <f t="shared" si="126"/>
        <v>0</v>
      </c>
      <c r="DJ68" s="4931">
        <f t="shared" si="127"/>
        <v>0</v>
      </c>
      <c r="DK68" s="4931">
        <f t="shared" si="128"/>
        <v>0</v>
      </c>
      <c r="DL68" s="4931">
        <f t="shared" si="129"/>
        <v>0</v>
      </c>
      <c r="DM68" s="4931">
        <f t="shared" si="130"/>
        <v>0</v>
      </c>
      <c r="DN68" s="4931">
        <f t="shared" si="131"/>
        <v>0</v>
      </c>
      <c r="DO68" s="4931">
        <f t="shared" si="132"/>
        <v>0</v>
      </c>
      <c r="DP68" s="4931">
        <f t="shared" si="133"/>
        <v>0</v>
      </c>
      <c r="DQ68" s="4931">
        <f t="shared" si="134"/>
        <v>0</v>
      </c>
      <c r="DR68" s="4931">
        <f t="shared" si="135"/>
        <v>0</v>
      </c>
      <c r="DS68" s="4931">
        <f t="shared" si="136"/>
        <v>0</v>
      </c>
      <c r="DT68" s="4931">
        <f t="shared" si="137"/>
        <v>0</v>
      </c>
      <c r="DU68" s="4931">
        <f t="shared" si="138"/>
        <v>0</v>
      </c>
      <c r="DV68" s="4931">
        <f t="shared" si="139"/>
        <v>0</v>
      </c>
      <c r="DW68" s="4931">
        <f t="shared" si="140"/>
        <v>0</v>
      </c>
      <c r="DX68" s="4931">
        <f t="shared" si="141"/>
        <v>0</v>
      </c>
      <c r="DY68" s="4931">
        <f t="shared" si="142"/>
        <v>0</v>
      </c>
      <c r="DZ68" s="4931">
        <f t="shared" si="143"/>
        <v>0</v>
      </c>
    </row>
    <row r="69" spans="1:130" ht="16.149999999999999" customHeight="1" x14ac:dyDescent="0.35">
      <c r="A69" s="509" t="s">
        <v>2610</v>
      </c>
      <c r="B69" s="475">
        <f>+P69+R69+T69+V69+X69+Z69+AB69+AD69+AF69+AH69+AJ69+AL69+AN69+AP69</f>
        <v>0</v>
      </c>
      <c r="C69" s="439">
        <f>+Q69+S69+U69+W69+Y69+AA69+AC69+AE69+AG69+AI69+AK69+AM69+AO69+AQ69</f>
        <v>0</v>
      </c>
      <c r="D69" s="3109"/>
      <c r="E69" s="1305"/>
      <c r="F69" s="38"/>
      <c r="G69" s="1305"/>
      <c r="H69" s="38"/>
      <c r="I69" s="1305"/>
      <c r="J69" s="38"/>
      <c r="K69" s="1305"/>
      <c r="L69" s="38"/>
      <c r="M69" s="39"/>
      <c r="N69" s="3109"/>
      <c r="O69" s="1305"/>
      <c r="P69" s="35"/>
      <c r="Q69" s="118"/>
      <c r="R69" s="35"/>
      <c r="S69" s="118"/>
      <c r="T69" s="35"/>
      <c r="U69" s="118"/>
      <c r="V69" s="35"/>
      <c r="W69" s="118"/>
      <c r="X69" s="35"/>
      <c r="Y69" s="118"/>
      <c r="Z69" s="35"/>
      <c r="AA69" s="118"/>
      <c r="AB69" s="35"/>
      <c r="AC69" s="118"/>
      <c r="AD69" s="35"/>
      <c r="AE69" s="118"/>
      <c r="AF69" s="35"/>
      <c r="AG69" s="118"/>
      <c r="AH69" s="35"/>
      <c r="AI69" s="118"/>
      <c r="AJ69" s="35"/>
      <c r="AK69" s="118"/>
      <c r="AL69" s="35"/>
      <c r="AM69" s="118"/>
      <c r="AN69" s="35"/>
      <c r="AO69" s="118"/>
      <c r="AP69" s="35"/>
      <c r="AQ69" s="1306"/>
      <c r="AR69" s="117"/>
      <c r="AS69" s="1306"/>
      <c r="AT69" s="117"/>
      <c r="AU69" s="118"/>
      <c r="AV69" s="35"/>
      <c r="AW69" s="37"/>
      <c r="AX69" s="1234" t="str">
        <f t="shared" si="111"/>
        <v/>
      </c>
      <c r="AY69" s="1234"/>
      <c r="AZ69" s="1234"/>
      <c r="BA69" s="1234"/>
      <c r="BB69" s="1234"/>
      <c r="BC69" s="1234"/>
      <c r="BD69" s="1234"/>
      <c r="BE69" s="1234"/>
      <c r="BF69" s="1234"/>
      <c r="BG69" s="1234"/>
      <c r="BH69" s="1234"/>
      <c r="BI69" s="562"/>
      <c r="BJ69" s="562"/>
      <c r="BK69" s="562"/>
      <c r="BL69" s="562"/>
      <c r="BU69" s="562"/>
      <c r="BW69" s="3886"/>
      <c r="CA69" s="1235" t="str">
        <f t="shared" si="112"/>
        <v/>
      </c>
      <c r="CB69" s="1235" t="str">
        <f t="shared" si="113"/>
        <v/>
      </c>
      <c r="CC69" s="1235" t="str">
        <f t="shared" si="114"/>
        <v/>
      </c>
      <c r="CD69" s="1235" t="str">
        <f t="shared" si="115"/>
        <v/>
      </c>
      <c r="CE69" s="1235" t="str">
        <f t="shared" si="116"/>
        <v/>
      </c>
      <c r="CF69" s="1235" t="str">
        <f t="shared" si="144"/>
        <v/>
      </c>
      <c r="CG69" s="1235" t="str">
        <f t="shared" si="145"/>
        <v/>
      </c>
      <c r="CH69" s="1235" t="str">
        <f t="shared" si="146"/>
        <v/>
      </c>
      <c r="CI69" s="1235" t="str">
        <f t="shared" si="147"/>
        <v/>
      </c>
      <c r="CJ69" s="1235" t="str">
        <f t="shared" si="148"/>
        <v/>
      </c>
      <c r="CK69" s="1235" t="str">
        <f t="shared" si="149"/>
        <v/>
      </c>
      <c r="CL69" s="1235" t="str">
        <f t="shared" si="150"/>
        <v/>
      </c>
      <c r="CM69" s="1235" t="str">
        <f t="shared" si="151"/>
        <v/>
      </c>
      <c r="CN69" s="1235" t="str">
        <f t="shared" si="152"/>
        <v/>
      </c>
      <c r="CO69" s="1235" t="str">
        <f t="shared" si="153"/>
        <v/>
      </c>
      <c r="CP69" s="1235" t="str">
        <f t="shared" si="154"/>
        <v/>
      </c>
      <c r="CQ69" s="1235" t="str">
        <f t="shared" si="155"/>
        <v/>
      </c>
      <c r="CR69" s="1235" t="str">
        <f t="shared" si="156"/>
        <v/>
      </c>
      <c r="CS69" s="1235" t="str">
        <f t="shared" si="157"/>
        <v/>
      </c>
      <c r="CT69" s="1235" t="str">
        <f t="shared" si="158"/>
        <v/>
      </c>
      <c r="CU69" s="1235" t="str">
        <f t="shared" si="159"/>
        <v/>
      </c>
      <c r="CV69" s="1235" t="str">
        <f t="shared" si="160"/>
        <v/>
      </c>
      <c r="CW69" s="1235" t="str">
        <f t="shared" si="161"/>
        <v/>
      </c>
      <c r="CX69" s="1235" t="str">
        <f t="shared" si="162"/>
        <v/>
      </c>
      <c r="CY69" s="1235" t="str">
        <f t="shared" si="163"/>
        <v/>
      </c>
      <c r="CZ69" s="1235" t="str">
        <f t="shared" si="117"/>
        <v/>
      </c>
      <c r="DA69" s="4931">
        <f t="shared" si="118"/>
        <v>0</v>
      </c>
      <c r="DB69" s="4931">
        <f t="shared" si="119"/>
        <v>0</v>
      </c>
      <c r="DC69" s="4931">
        <f t="shared" si="120"/>
        <v>0</v>
      </c>
      <c r="DD69" s="4931">
        <f t="shared" si="121"/>
        <v>0</v>
      </c>
      <c r="DE69" s="4931">
        <f t="shared" si="122"/>
        <v>0</v>
      </c>
      <c r="DF69" s="4931">
        <f t="shared" si="123"/>
        <v>0</v>
      </c>
      <c r="DG69" s="4931">
        <f t="shared" si="124"/>
        <v>0</v>
      </c>
      <c r="DH69" s="4931">
        <f t="shared" si="125"/>
        <v>0</v>
      </c>
      <c r="DI69" s="4931">
        <f t="shared" si="126"/>
        <v>0</v>
      </c>
      <c r="DJ69" s="4931">
        <f t="shared" si="127"/>
        <v>0</v>
      </c>
      <c r="DK69" s="4931">
        <f t="shared" si="128"/>
        <v>0</v>
      </c>
      <c r="DL69" s="4931">
        <f t="shared" si="129"/>
        <v>0</v>
      </c>
      <c r="DM69" s="4931">
        <f t="shared" si="130"/>
        <v>0</v>
      </c>
      <c r="DN69" s="4931">
        <f t="shared" si="131"/>
        <v>0</v>
      </c>
      <c r="DO69" s="4931">
        <f t="shared" si="132"/>
        <v>0</v>
      </c>
      <c r="DP69" s="4931">
        <f t="shared" si="133"/>
        <v>0</v>
      </c>
      <c r="DQ69" s="4931">
        <f t="shared" si="134"/>
        <v>0</v>
      </c>
      <c r="DR69" s="4931">
        <f t="shared" si="135"/>
        <v>0</v>
      </c>
      <c r="DS69" s="4931">
        <f t="shared" si="136"/>
        <v>0</v>
      </c>
      <c r="DT69" s="4931">
        <f t="shared" si="137"/>
        <v>0</v>
      </c>
      <c r="DU69" s="4931">
        <f t="shared" si="138"/>
        <v>0</v>
      </c>
      <c r="DV69" s="4931">
        <f t="shared" si="139"/>
        <v>0</v>
      </c>
      <c r="DW69" s="4931">
        <f t="shared" si="140"/>
        <v>0</v>
      </c>
      <c r="DX69" s="4931">
        <f t="shared" si="141"/>
        <v>0</v>
      </c>
      <c r="DY69" s="4931">
        <f t="shared" si="142"/>
        <v>0</v>
      </c>
      <c r="DZ69" s="4931">
        <f t="shared" si="143"/>
        <v>0</v>
      </c>
    </row>
    <row r="70" spans="1:130" ht="16.149999999999999" customHeight="1" x14ac:dyDescent="0.35">
      <c r="A70" s="1155" t="s">
        <v>2611</v>
      </c>
      <c r="B70" s="475">
        <f>+P70+R70+T70+V70+X70+Z70+AB70+AD70+AF70+AH70</f>
        <v>0</v>
      </c>
      <c r="C70" s="439">
        <f>+Q70+S70+U70+W70+Y70+AA70+AC70+AE70+AG70+AI70</f>
        <v>0</v>
      </c>
      <c r="D70" s="3109"/>
      <c r="E70" s="1305"/>
      <c r="F70" s="38"/>
      <c r="G70" s="1305"/>
      <c r="H70" s="38"/>
      <c r="I70" s="1305"/>
      <c r="J70" s="38"/>
      <c r="K70" s="1305"/>
      <c r="L70" s="38"/>
      <c r="M70" s="39"/>
      <c r="N70" s="3109"/>
      <c r="O70" s="1305"/>
      <c r="P70" s="35"/>
      <c r="Q70" s="118"/>
      <c r="R70" s="35"/>
      <c r="S70" s="118"/>
      <c r="T70" s="35"/>
      <c r="U70" s="118"/>
      <c r="V70" s="35"/>
      <c r="W70" s="118"/>
      <c r="X70" s="35"/>
      <c r="Y70" s="118"/>
      <c r="Z70" s="35"/>
      <c r="AA70" s="118"/>
      <c r="AB70" s="35"/>
      <c r="AC70" s="118"/>
      <c r="AD70" s="35"/>
      <c r="AE70" s="118"/>
      <c r="AF70" s="35"/>
      <c r="AG70" s="118"/>
      <c r="AH70" s="35"/>
      <c r="AI70" s="118"/>
      <c r="AJ70" s="38"/>
      <c r="AK70" s="1305"/>
      <c r="AL70" s="38"/>
      <c r="AM70" s="1305"/>
      <c r="AN70" s="38"/>
      <c r="AO70" s="1305"/>
      <c r="AP70" s="38"/>
      <c r="AQ70" s="1386"/>
      <c r="AR70" s="117"/>
      <c r="AS70" s="1306"/>
      <c r="AT70" s="117"/>
      <c r="AU70" s="118"/>
      <c r="AV70" s="35"/>
      <c r="AW70" s="37"/>
      <c r="AX70" s="1234" t="str">
        <f t="shared" si="111"/>
        <v/>
      </c>
      <c r="AY70" s="1234"/>
      <c r="AZ70" s="1234"/>
      <c r="BA70" s="1234"/>
      <c r="BB70" s="1234"/>
      <c r="BC70" s="1234"/>
      <c r="BD70" s="1234"/>
      <c r="BE70" s="1234"/>
      <c r="BF70" s="1234"/>
      <c r="BG70" s="1234"/>
      <c r="BH70" s="1234"/>
      <c r="BI70" s="562"/>
      <c r="BJ70" s="562"/>
      <c r="BK70" s="562"/>
      <c r="BL70" s="562"/>
      <c r="BU70" s="562"/>
      <c r="BW70" s="3886"/>
      <c r="CA70" s="1235" t="str">
        <f t="shared" si="112"/>
        <v/>
      </c>
      <c r="CB70" s="1235" t="str">
        <f t="shared" si="113"/>
        <v/>
      </c>
      <c r="CC70" s="1235" t="str">
        <f t="shared" si="114"/>
        <v/>
      </c>
      <c r="CD70" s="1235" t="str">
        <f t="shared" si="115"/>
        <v/>
      </c>
      <c r="CE70" s="1235" t="str">
        <f t="shared" si="116"/>
        <v/>
      </c>
      <c r="CF70" s="1235" t="str">
        <f t="shared" si="144"/>
        <v/>
      </c>
      <c r="CG70" s="1235" t="str">
        <f t="shared" si="145"/>
        <v/>
      </c>
      <c r="CH70" s="1235" t="str">
        <f t="shared" si="146"/>
        <v/>
      </c>
      <c r="CI70" s="1235" t="str">
        <f t="shared" si="147"/>
        <v/>
      </c>
      <c r="CJ70" s="1235" t="str">
        <f t="shared" si="148"/>
        <v/>
      </c>
      <c r="CK70" s="1235" t="str">
        <f t="shared" si="149"/>
        <v/>
      </c>
      <c r="CL70" s="1235" t="str">
        <f t="shared" si="150"/>
        <v/>
      </c>
      <c r="CM70" s="1235" t="str">
        <f t="shared" si="151"/>
        <v/>
      </c>
      <c r="CN70" s="1235" t="str">
        <f t="shared" si="152"/>
        <v/>
      </c>
      <c r="CO70" s="1235" t="str">
        <f t="shared" si="153"/>
        <v/>
      </c>
      <c r="CP70" s="1235" t="str">
        <f t="shared" si="154"/>
        <v/>
      </c>
      <c r="CQ70" s="1235" t="str">
        <f t="shared" si="155"/>
        <v/>
      </c>
      <c r="CR70" s="1235" t="str">
        <f t="shared" si="156"/>
        <v/>
      </c>
      <c r="CS70" s="1235" t="str">
        <f t="shared" si="157"/>
        <v/>
      </c>
      <c r="CT70" s="1235" t="str">
        <f t="shared" si="158"/>
        <v/>
      </c>
      <c r="CU70" s="1235" t="str">
        <f t="shared" si="159"/>
        <v/>
      </c>
      <c r="CV70" s="1235" t="str">
        <f t="shared" si="160"/>
        <v/>
      </c>
      <c r="CW70" s="1235" t="str">
        <f t="shared" si="161"/>
        <v/>
      </c>
      <c r="CX70" s="1235" t="str">
        <f t="shared" si="162"/>
        <v/>
      </c>
      <c r="CY70" s="1235" t="str">
        <f t="shared" si="163"/>
        <v/>
      </c>
      <c r="CZ70" s="1235" t="str">
        <f t="shared" si="117"/>
        <v/>
      </c>
      <c r="DA70" s="4931">
        <f t="shared" si="118"/>
        <v>0</v>
      </c>
      <c r="DB70" s="4931">
        <f t="shared" si="119"/>
        <v>0</v>
      </c>
      <c r="DC70" s="4931">
        <f t="shared" si="120"/>
        <v>0</v>
      </c>
      <c r="DD70" s="4931">
        <f t="shared" si="121"/>
        <v>0</v>
      </c>
      <c r="DE70" s="4931">
        <f t="shared" si="122"/>
        <v>0</v>
      </c>
      <c r="DF70" s="4931">
        <f t="shared" si="123"/>
        <v>0</v>
      </c>
      <c r="DG70" s="4931">
        <f t="shared" si="124"/>
        <v>0</v>
      </c>
      <c r="DH70" s="4931">
        <f t="shared" si="125"/>
        <v>0</v>
      </c>
      <c r="DI70" s="4931">
        <f t="shared" si="126"/>
        <v>0</v>
      </c>
      <c r="DJ70" s="4931">
        <f t="shared" si="127"/>
        <v>0</v>
      </c>
      <c r="DK70" s="4931">
        <f t="shared" si="128"/>
        <v>0</v>
      </c>
      <c r="DL70" s="4931">
        <f t="shared" si="129"/>
        <v>0</v>
      </c>
      <c r="DM70" s="4931">
        <f t="shared" si="130"/>
        <v>0</v>
      </c>
      <c r="DN70" s="4931">
        <f t="shared" si="131"/>
        <v>0</v>
      </c>
      <c r="DO70" s="4931">
        <f t="shared" si="132"/>
        <v>0</v>
      </c>
      <c r="DP70" s="4931">
        <f t="shared" si="133"/>
        <v>0</v>
      </c>
      <c r="DQ70" s="4931">
        <f t="shared" si="134"/>
        <v>0</v>
      </c>
      <c r="DR70" s="4931">
        <f t="shared" si="135"/>
        <v>0</v>
      </c>
      <c r="DS70" s="4931">
        <f t="shared" si="136"/>
        <v>0</v>
      </c>
      <c r="DT70" s="4931">
        <f t="shared" si="137"/>
        <v>0</v>
      </c>
      <c r="DU70" s="4931">
        <f t="shared" si="138"/>
        <v>0</v>
      </c>
      <c r="DV70" s="4931">
        <f t="shared" si="139"/>
        <v>0</v>
      </c>
      <c r="DW70" s="4931">
        <f t="shared" si="140"/>
        <v>0</v>
      </c>
      <c r="DX70" s="4931">
        <f t="shared" si="141"/>
        <v>0</v>
      </c>
      <c r="DY70" s="4931">
        <f t="shared" si="142"/>
        <v>0</v>
      </c>
      <c r="DZ70" s="4931">
        <f t="shared" si="143"/>
        <v>0</v>
      </c>
    </row>
    <row r="71" spans="1:130" ht="16.149999999999999" customHeight="1" x14ac:dyDescent="0.35">
      <c r="A71" s="1155" t="s">
        <v>2612</v>
      </c>
      <c r="B71" s="475">
        <f t="shared" ref="B71:C73" si="164">+D71+F71+H71+J71+L71+N71+P71+R71+T71+V71+X71+Z71+AB71+AD71+AF71+AH71+AJ71+AL71+AN71+AP71</f>
        <v>0</v>
      </c>
      <c r="C71" s="439">
        <f t="shared" si="164"/>
        <v>0</v>
      </c>
      <c r="D71" s="117"/>
      <c r="E71" s="118"/>
      <c r="F71" s="35"/>
      <c r="G71" s="118"/>
      <c r="H71" s="35"/>
      <c r="I71" s="37"/>
      <c r="J71" s="117"/>
      <c r="K71" s="117"/>
      <c r="L71" s="35"/>
      <c r="M71" s="37"/>
      <c r="N71" s="117"/>
      <c r="O71" s="118"/>
      <c r="P71" s="35"/>
      <c r="Q71" s="118"/>
      <c r="R71" s="35"/>
      <c r="S71" s="118"/>
      <c r="T71" s="35"/>
      <c r="U71" s="118"/>
      <c r="V71" s="35"/>
      <c r="W71" s="118"/>
      <c r="X71" s="35"/>
      <c r="Y71" s="118"/>
      <c r="Z71" s="35"/>
      <c r="AA71" s="118"/>
      <c r="AB71" s="35"/>
      <c r="AC71" s="118"/>
      <c r="AD71" s="35"/>
      <c r="AE71" s="118"/>
      <c r="AF71" s="35"/>
      <c r="AG71" s="118"/>
      <c r="AH71" s="35"/>
      <c r="AI71" s="118"/>
      <c r="AJ71" s="35"/>
      <c r="AK71" s="118"/>
      <c r="AL71" s="35"/>
      <c r="AM71" s="118"/>
      <c r="AN71" s="35"/>
      <c r="AO71" s="118"/>
      <c r="AP71" s="35"/>
      <c r="AQ71" s="1306"/>
      <c r="AR71" s="117"/>
      <c r="AS71" s="1306"/>
      <c r="AT71" s="117"/>
      <c r="AU71" s="118"/>
      <c r="AV71" s="35"/>
      <c r="AW71" s="37"/>
      <c r="AX71" s="1234" t="str">
        <f t="shared" si="111"/>
        <v/>
      </c>
      <c r="AY71" s="1234"/>
      <c r="AZ71" s="1234"/>
      <c r="BA71" s="1234"/>
      <c r="BB71" s="1234"/>
      <c r="BC71" s="1234"/>
      <c r="BD71" s="1234"/>
      <c r="BE71" s="1234"/>
      <c r="BF71" s="1234"/>
      <c r="BG71" s="1234"/>
      <c r="BH71" s="1234"/>
      <c r="BI71" s="562"/>
      <c r="BJ71" s="562"/>
      <c r="BK71" s="562"/>
      <c r="BL71" s="562"/>
      <c r="BU71" s="562"/>
      <c r="BW71" s="3886"/>
      <c r="CA71" s="1235" t="str">
        <f t="shared" si="112"/>
        <v/>
      </c>
      <c r="CB71" s="1235" t="str">
        <f t="shared" si="113"/>
        <v/>
      </c>
      <c r="CC71" s="1235" t="str">
        <f t="shared" si="114"/>
        <v/>
      </c>
      <c r="CD71" s="1235" t="str">
        <f t="shared" si="115"/>
        <v/>
      </c>
      <c r="CE71" s="1235" t="str">
        <f t="shared" si="116"/>
        <v/>
      </c>
      <c r="CF71" s="1235" t="str">
        <f t="shared" si="144"/>
        <v/>
      </c>
      <c r="CG71" s="1235" t="str">
        <f t="shared" si="145"/>
        <v/>
      </c>
      <c r="CH71" s="1235" t="str">
        <f t="shared" si="146"/>
        <v/>
      </c>
      <c r="CI71" s="1235" t="str">
        <f t="shared" si="147"/>
        <v/>
      </c>
      <c r="CJ71" s="1235" t="str">
        <f t="shared" si="148"/>
        <v/>
      </c>
      <c r="CK71" s="1235" t="str">
        <f t="shared" si="149"/>
        <v/>
      </c>
      <c r="CL71" s="1235" t="str">
        <f t="shared" si="150"/>
        <v/>
      </c>
      <c r="CM71" s="1235" t="str">
        <f t="shared" si="151"/>
        <v/>
      </c>
      <c r="CN71" s="1235" t="str">
        <f t="shared" si="152"/>
        <v/>
      </c>
      <c r="CO71" s="1235" t="str">
        <f t="shared" si="153"/>
        <v/>
      </c>
      <c r="CP71" s="1235" t="str">
        <f t="shared" si="154"/>
        <v/>
      </c>
      <c r="CQ71" s="1235" t="str">
        <f t="shared" si="155"/>
        <v/>
      </c>
      <c r="CR71" s="1235" t="str">
        <f t="shared" si="156"/>
        <v/>
      </c>
      <c r="CS71" s="1235" t="str">
        <f t="shared" si="157"/>
        <v/>
      </c>
      <c r="CT71" s="1235" t="str">
        <f t="shared" si="158"/>
        <v/>
      </c>
      <c r="CU71" s="1235" t="str">
        <f t="shared" si="159"/>
        <v/>
      </c>
      <c r="CV71" s="1235" t="str">
        <f t="shared" si="160"/>
        <v/>
      </c>
      <c r="CW71" s="1235" t="str">
        <f t="shared" si="161"/>
        <v/>
      </c>
      <c r="CX71" s="1235" t="str">
        <f t="shared" si="162"/>
        <v/>
      </c>
      <c r="CY71" s="1235" t="str">
        <f t="shared" si="163"/>
        <v/>
      </c>
      <c r="CZ71" s="1235" t="str">
        <f t="shared" si="117"/>
        <v/>
      </c>
      <c r="DA71" s="4931">
        <f t="shared" si="118"/>
        <v>0</v>
      </c>
      <c r="DB71" s="4931">
        <f t="shared" si="119"/>
        <v>0</v>
      </c>
      <c r="DC71" s="4931">
        <f t="shared" si="120"/>
        <v>0</v>
      </c>
      <c r="DD71" s="4931">
        <f t="shared" si="121"/>
        <v>0</v>
      </c>
      <c r="DE71" s="4931">
        <f t="shared" si="122"/>
        <v>0</v>
      </c>
      <c r="DF71" s="4931">
        <f t="shared" si="123"/>
        <v>0</v>
      </c>
      <c r="DG71" s="4931">
        <f t="shared" si="124"/>
        <v>0</v>
      </c>
      <c r="DH71" s="4931">
        <f t="shared" si="125"/>
        <v>0</v>
      </c>
      <c r="DI71" s="4931">
        <f t="shared" si="126"/>
        <v>0</v>
      </c>
      <c r="DJ71" s="4931">
        <f t="shared" si="127"/>
        <v>0</v>
      </c>
      <c r="DK71" s="4931">
        <f t="shared" si="128"/>
        <v>0</v>
      </c>
      <c r="DL71" s="4931">
        <f t="shared" si="129"/>
        <v>0</v>
      </c>
      <c r="DM71" s="4931">
        <f t="shared" si="130"/>
        <v>0</v>
      </c>
      <c r="DN71" s="4931">
        <f t="shared" si="131"/>
        <v>0</v>
      </c>
      <c r="DO71" s="4931">
        <f t="shared" si="132"/>
        <v>0</v>
      </c>
      <c r="DP71" s="4931">
        <f t="shared" si="133"/>
        <v>0</v>
      </c>
      <c r="DQ71" s="4931">
        <f t="shared" si="134"/>
        <v>0</v>
      </c>
      <c r="DR71" s="4931">
        <f t="shared" si="135"/>
        <v>0</v>
      </c>
      <c r="DS71" s="4931">
        <f t="shared" si="136"/>
        <v>0</v>
      </c>
      <c r="DT71" s="4931">
        <f t="shared" si="137"/>
        <v>0</v>
      </c>
      <c r="DU71" s="4931">
        <f t="shared" si="138"/>
        <v>0</v>
      </c>
      <c r="DV71" s="4931">
        <f t="shared" si="139"/>
        <v>0</v>
      </c>
      <c r="DW71" s="4931">
        <f t="shared" si="140"/>
        <v>0</v>
      </c>
      <c r="DX71" s="4931">
        <f t="shared" si="141"/>
        <v>0</v>
      </c>
      <c r="DY71" s="4931">
        <f t="shared" si="142"/>
        <v>0</v>
      </c>
      <c r="DZ71" s="4931">
        <f t="shared" si="143"/>
        <v>0</v>
      </c>
    </row>
    <row r="72" spans="1:130" ht="16.149999999999999" customHeight="1" x14ac:dyDescent="0.35">
      <c r="A72" s="1155" t="s">
        <v>2613</v>
      </c>
      <c r="B72" s="475">
        <f t="shared" si="164"/>
        <v>0</v>
      </c>
      <c r="C72" s="439">
        <f t="shared" si="164"/>
        <v>0</v>
      </c>
      <c r="D72" s="117"/>
      <c r="E72" s="118"/>
      <c r="F72" s="35"/>
      <c r="G72" s="118"/>
      <c r="H72" s="35"/>
      <c r="I72" s="37"/>
      <c r="J72" s="117"/>
      <c r="K72" s="117"/>
      <c r="L72" s="35"/>
      <c r="M72" s="37"/>
      <c r="N72" s="117"/>
      <c r="O72" s="118"/>
      <c r="P72" s="35"/>
      <c r="Q72" s="118"/>
      <c r="R72" s="35"/>
      <c r="S72" s="118"/>
      <c r="T72" s="35"/>
      <c r="U72" s="118"/>
      <c r="V72" s="35"/>
      <c r="W72" s="118"/>
      <c r="X72" s="35"/>
      <c r="Y72" s="118"/>
      <c r="Z72" s="35"/>
      <c r="AA72" s="118"/>
      <c r="AB72" s="35"/>
      <c r="AC72" s="118"/>
      <c r="AD72" s="35"/>
      <c r="AE72" s="118"/>
      <c r="AF72" s="35"/>
      <c r="AG72" s="118"/>
      <c r="AH72" s="35"/>
      <c r="AI72" s="118"/>
      <c r="AJ72" s="35"/>
      <c r="AK72" s="118"/>
      <c r="AL72" s="35"/>
      <c r="AM72" s="118"/>
      <c r="AN72" s="35"/>
      <c r="AO72" s="118"/>
      <c r="AP72" s="35"/>
      <c r="AQ72" s="1306"/>
      <c r="AR72" s="117"/>
      <c r="AS72" s="1306"/>
      <c r="AT72" s="117"/>
      <c r="AU72" s="118"/>
      <c r="AV72" s="35"/>
      <c r="AW72" s="37"/>
      <c r="AX72" s="1234" t="str">
        <f t="shared" si="111"/>
        <v/>
      </c>
      <c r="AY72" s="1234"/>
      <c r="AZ72" s="1234"/>
      <c r="BA72" s="1234"/>
      <c r="BB72" s="1234"/>
      <c r="BC72" s="1234"/>
      <c r="BD72" s="1234"/>
      <c r="BE72" s="1234"/>
      <c r="BF72" s="1234"/>
      <c r="BG72" s="1234"/>
      <c r="BH72" s="1234"/>
      <c r="BI72" s="562"/>
      <c r="BJ72" s="562"/>
      <c r="BK72" s="562"/>
      <c r="BL72" s="562"/>
      <c r="BU72" s="562"/>
      <c r="BW72" s="3886"/>
      <c r="CA72" s="1235" t="str">
        <f t="shared" si="112"/>
        <v/>
      </c>
      <c r="CB72" s="1235" t="str">
        <f t="shared" si="113"/>
        <v/>
      </c>
      <c r="CC72" s="1235" t="str">
        <f t="shared" si="114"/>
        <v/>
      </c>
      <c r="CD72" s="1235" t="str">
        <f t="shared" si="115"/>
        <v/>
      </c>
      <c r="CE72" s="1235" t="str">
        <f t="shared" si="116"/>
        <v/>
      </c>
      <c r="CF72" s="1235" t="str">
        <f t="shared" si="144"/>
        <v/>
      </c>
      <c r="CG72" s="1235" t="str">
        <f t="shared" si="145"/>
        <v/>
      </c>
      <c r="CH72" s="1235" t="str">
        <f t="shared" si="146"/>
        <v/>
      </c>
      <c r="CI72" s="1235" t="str">
        <f t="shared" si="147"/>
        <v/>
      </c>
      <c r="CJ72" s="1235" t="str">
        <f t="shared" si="148"/>
        <v/>
      </c>
      <c r="CK72" s="1235" t="str">
        <f t="shared" si="149"/>
        <v/>
      </c>
      <c r="CL72" s="1235" t="str">
        <f t="shared" si="150"/>
        <v/>
      </c>
      <c r="CM72" s="1235" t="str">
        <f t="shared" si="151"/>
        <v/>
      </c>
      <c r="CN72" s="1235" t="str">
        <f t="shared" si="152"/>
        <v/>
      </c>
      <c r="CO72" s="1235" t="str">
        <f t="shared" si="153"/>
        <v/>
      </c>
      <c r="CP72" s="1235" t="str">
        <f t="shared" si="154"/>
        <v/>
      </c>
      <c r="CQ72" s="1235" t="str">
        <f t="shared" si="155"/>
        <v/>
      </c>
      <c r="CR72" s="1235" t="str">
        <f t="shared" si="156"/>
        <v/>
      </c>
      <c r="CS72" s="1235" t="str">
        <f t="shared" si="157"/>
        <v/>
      </c>
      <c r="CT72" s="1235" t="str">
        <f t="shared" si="158"/>
        <v/>
      </c>
      <c r="CU72" s="1235" t="str">
        <f t="shared" si="159"/>
        <v/>
      </c>
      <c r="CV72" s="1235" t="str">
        <f t="shared" si="160"/>
        <v/>
      </c>
      <c r="CW72" s="1235" t="str">
        <f t="shared" si="161"/>
        <v/>
      </c>
      <c r="CX72" s="1235" t="str">
        <f t="shared" si="162"/>
        <v/>
      </c>
      <c r="CY72" s="1235" t="str">
        <f t="shared" si="163"/>
        <v/>
      </c>
      <c r="CZ72" s="1235" t="str">
        <f t="shared" si="117"/>
        <v/>
      </c>
      <c r="DA72" s="4931">
        <f t="shared" si="118"/>
        <v>0</v>
      </c>
      <c r="DB72" s="4931">
        <f t="shared" si="119"/>
        <v>0</v>
      </c>
      <c r="DC72" s="4931">
        <f t="shared" si="120"/>
        <v>0</v>
      </c>
      <c r="DD72" s="4931">
        <f t="shared" si="121"/>
        <v>0</v>
      </c>
      <c r="DE72" s="4931">
        <f t="shared" si="122"/>
        <v>0</v>
      </c>
      <c r="DF72" s="4931">
        <f t="shared" si="123"/>
        <v>0</v>
      </c>
      <c r="DG72" s="4931">
        <f t="shared" si="124"/>
        <v>0</v>
      </c>
      <c r="DH72" s="4931">
        <f t="shared" si="125"/>
        <v>0</v>
      </c>
      <c r="DI72" s="4931">
        <f t="shared" si="126"/>
        <v>0</v>
      </c>
      <c r="DJ72" s="4931">
        <f t="shared" si="127"/>
        <v>0</v>
      </c>
      <c r="DK72" s="4931">
        <f t="shared" si="128"/>
        <v>0</v>
      </c>
      <c r="DL72" s="4931">
        <f t="shared" si="129"/>
        <v>0</v>
      </c>
      <c r="DM72" s="4931">
        <f t="shared" si="130"/>
        <v>0</v>
      </c>
      <c r="DN72" s="4931">
        <f t="shared" si="131"/>
        <v>0</v>
      </c>
      <c r="DO72" s="4931">
        <f t="shared" si="132"/>
        <v>0</v>
      </c>
      <c r="DP72" s="4931">
        <f t="shared" si="133"/>
        <v>0</v>
      </c>
      <c r="DQ72" s="4931">
        <f t="shared" si="134"/>
        <v>0</v>
      </c>
      <c r="DR72" s="4931">
        <f t="shared" si="135"/>
        <v>0</v>
      </c>
      <c r="DS72" s="4931">
        <f t="shared" si="136"/>
        <v>0</v>
      </c>
      <c r="DT72" s="4931">
        <f t="shared" si="137"/>
        <v>0</v>
      </c>
      <c r="DU72" s="4931">
        <f t="shared" si="138"/>
        <v>0</v>
      </c>
      <c r="DV72" s="4931">
        <f t="shared" si="139"/>
        <v>0</v>
      </c>
      <c r="DW72" s="4931">
        <f t="shared" si="140"/>
        <v>0</v>
      </c>
      <c r="DX72" s="4931">
        <f t="shared" si="141"/>
        <v>0</v>
      </c>
      <c r="DY72" s="4931">
        <f t="shared" si="142"/>
        <v>0</v>
      </c>
      <c r="DZ72" s="4931">
        <f t="shared" si="143"/>
        <v>0</v>
      </c>
    </row>
    <row r="73" spans="1:130" ht="16.149999999999999" customHeight="1" x14ac:dyDescent="0.35">
      <c r="A73" s="4933" t="s">
        <v>2614</v>
      </c>
      <c r="B73" s="2583">
        <f t="shared" si="164"/>
        <v>0</v>
      </c>
      <c r="C73" s="4933">
        <f t="shared" si="164"/>
        <v>0</v>
      </c>
      <c r="D73" s="1430"/>
      <c r="E73" s="1243"/>
      <c r="F73" s="84"/>
      <c r="G73" s="1243"/>
      <c r="H73" s="84"/>
      <c r="I73" s="83"/>
      <c r="J73" s="1430"/>
      <c r="K73" s="1430"/>
      <c r="L73" s="84"/>
      <c r="M73" s="83"/>
      <c r="N73" s="1430"/>
      <c r="O73" s="1243"/>
      <c r="P73" s="84"/>
      <c r="Q73" s="1243"/>
      <c r="R73" s="84"/>
      <c r="S73" s="1243"/>
      <c r="T73" s="84"/>
      <c r="U73" s="1243"/>
      <c r="V73" s="84"/>
      <c r="W73" s="1243"/>
      <c r="X73" s="84"/>
      <c r="Y73" s="1243"/>
      <c r="Z73" s="84"/>
      <c r="AA73" s="1243"/>
      <c r="AB73" s="84"/>
      <c r="AC73" s="1243"/>
      <c r="AD73" s="84"/>
      <c r="AE73" s="1243"/>
      <c r="AF73" s="84"/>
      <c r="AG73" s="1243"/>
      <c r="AH73" s="84"/>
      <c r="AI73" s="1243"/>
      <c r="AJ73" s="84"/>
      <c r="AK73" s="1243"/>
      <c r="AL73" s="84"/>
      <c r="AM73" s="1243"/>
      <c r="AN73" s="84"/>
      <c r="AO73" s="1243"/>
      <c r="AP73" s="84"/>
      <c r="AQ73" s="1351"/>
      <c r="AR73" s="1430"/>
      <c r="AS73" s="1351"/>
      <c r="AT73" s="1430"/>
      <c r="AU73" s="1243"/>
      <c r="AV73" s="84"/>
      <c r="AW73" s="83"/>
      <c r="AX73" s="1234" t="str">
        <f t="shared" si="111"/>
        <v/>
      </c>
      <c r="AY73" s="1234"/>
      <c r="AZ73" s="1234"/>
      <c r="BA73" s="1234"/>
      <c r="BB73" s="1234"/>
      <c r="BC73" s="1234"/>
      <c r="BD73" s="1234"/>
      <c r="BE73" s="1234"/>
      <c r="BF73" s="1234"/>
      <c r="BG73" s="1234"/>
      <c r="BH73" s="1234"/>
      <c r="BI73" s="562"/>
      <c r="BJ73" s="562"/>
      <c r="BK73" s="562"/>
      <c r="BL73" s="562"/>
      <c r="BU73" s="562"/>
      <c r="BW73" s="3886"/>
      <c r="CA73" s="1235" t="str">
        <f t="shared" si="112"/>
        <v/>
      </c>
      <c r="CB73" s="1235" t="str">
        <f t="shared" si="113"/>
        <v/>
      </c>
      <c r="CC73" s="1235" t="str">
        <f t="shared" si="114"/>
        <v/>
      </c>
      <c r="CD73" s="1235" t="str">
        <f t="shared" si="115"/>
        <v/>
      </c>
      <c r="CE73" s="1235" t="str">
        <f t="shared" si="116"/>
        <v/>
      </c>
      <c r="CF73" s="1235" t="str">
        <f t="shared" si="144"/>
        <v/>
      </c>
      <c r="CG73" s="1235" t="str">
        <f t="shared" si="145"/>
        <v/>
      </c>
      <c r="CH73" s="1235" t="str">
        <f t="shared" si="146"/>
        <v/>
      </c>
      <c r="CI73" s="1235" t="str">
        <f t="shared" si="147"/>
        <v/>
      </c>
      <c r="CJ73" s="1235" t="str">
        <f t="shared" si="148"/>
        <v/>
      </c>
      <c r="CK73" s="1235" t="str">
        <f t="shared" si="149"/>
        <v/>
      </c>
      <c r="CL73" s="1235" t="str">
        <f t="shared" si="150"/>
        <v/>
      </c>
      <c r="CM73" s="1235" t="str">
        <f t="shared" si="151"/>
        <v/>
      </c>
      <c r="CN73" s="1235" t="str">
        <f t="shared" si="152"/>
        <v/>
      </c>
      <c r="CO73" s="1235" t="str">
        <f t="shared" si="153"/>
        <v/>
      </c>
      <c r="CP73" s="1235" t="str">
        <f t="shared" si="154"/>
        <v/>
      </c>
      <c r="CQ73" s="1235" t="str">
        <f t="shared" si="155"/>
        <v/>
      </c>
      <c r="CR73" s="1235" t="str">
        <f t="shared" si="156"/>
        <v/>
      </c>
      <c r="CS73" s="1235" t="str">
        <f t="shared" si="157"/>
        <v/>
      </c>
      <c r="CT73" s="1235" t="str">
        <f t="shared" si="158"/>
        <v/>
      </c>
      <c r="CU73" s="1235" t="str">
        <f t="shared" si="159"/>
        <v/>
      </c>
      <c r="CV73" s="1235" t="str">
        <f t="shared" si="160"/>
        <v/>
      </c>
      <c r="CW73" s="1235" t="str">
        <f t="shared" si="161"/>
        <v/>
      </c>
      <c r="CX73" s="1235" t="str">
        <f t="shared" si="162"/>
        <v/>
      </c>
      <c r="CY73" s="1235" t="str">
        <f t="shared" si="163"/>
        <v/>
      </c>
      <c r="CZ73" s="1235" t="str">
        <f t="shared" si="117"/>
        <v/>
      </c>
      <c r="DA73" s="4931">
        <f t="shared" si="118"/>
        <v>0</v>
      </c>
      <c r="DB73" s="4931">
        <f t="shared" si="119"/>
        <v>0</v>
      </c>
      <c r="DC73" s="4931">
        <f t="shared" si="120"/>
        <v>0</v>
      </c>
      <c r="DD73" s="4931">
        <f t="shared" si="121"/>
        <v>0</v>
      </c>
      <c r="DE73" s="4931">
        <f t="shared" si="122"/>
        <v>0</v>
      </c>
      <c r="DF73" s="4931">
        <f t="shared" si="123"/>
        <v>0</v>
      </c>
      <c r="DG73" s="4931">
        <f t="shared" si="124"/>
        <v>0</v>
      </c>
      <c r="DH73" s="4931">
        <f t="shared" si="125"/>
        <v>0</v>
      </c>
      <c r="DI73" s="4931">
        <f t="shared" si="126"/>
        <v>0</v>
      </c>
      <c r="DJ73" s="4931">
        <f t="shared" si="127"/>
        <v>0</v>
      </c>
      <c r="DK73" s="4931">
        <f t="shared" si="128"/>
        <v>0</v>
      </c>
      <c r="DL73" s="4931">
        <f t="shared" si="129"/>
        <v>0</v>
      </c>
      <c r="DM73" s="4931">
        <f t="shared" si="130"/>
        <v>0</v>
      </c>
      <c r="DN73" s="4931">
        <f t="shared" si="131"/>
        <v>0</v>
      </c>
      <c r="DO73" s="4931">
        <f t="shared" si="132"/>
        <v>0</v>
      </c>
      <c r="DP73" s="4931">
        <f t="shared" si="133"/>
        <v>0</v>
      </c>
      <c r="DQ73" s="4931">
        <f t="shared" si="134"/>
        <v>0</v>
      </c>
      <c r="DR73" s="4931">
        <f t="shared" si="135"/>
        <v>0</v>
      </c>
      <c r="DS73" s="4931">
        <f t="shared" si="136"/>
        <v>0</v>
      </c>
      <c r="DT73" s="4931">
        <f t="shared" si="137"/>
        <v>0</v>
      </c>
      <c r="DU73" s="4931">
        <f t="shared" si="138"/>
        <v>0</v>
      </c>
      <c r="DV73" s="4931">
        <f t="shared" si="139"/>
        <v>0</v>
      </c>
      <c r="DW73" s="4931">
        <f t="shared" si="140"/>
        <v>0</v>
      </c>
      <c r="DX73" s="4931">
        <f t="shared" si="141"/>
        <v>0</v>
      </c>
      <c r="DY73" s="4931">
        <f t="shared" si="142"/>
        <v>0</v>
      </c>
      <c r="DZ73" s="4931">
        <f t="shared" si="143"/>
        <v>0</v>
      </c>
    </row>
    <row r="74" spans="1:130" ht="31.9" customHeight="1" x14ac:dyDescent="0.35">
      <c r="A74" s="4902" t="s">
        <v>2617</v>
      </c>
      <c r="B74" s="4902"/>
      <c r="C74" s="4902"/>
      <c r="D74" s="4902"/>
      <c r="E74" s="4902"/>
      <c r="F74" s="4902"/>
      <c r="G74" s="4902"/>
      <c r="I74" s="140"/>
      <c r="J74" s="216"/>
      <c r="K74" s="216"/>
      <c r="L74" s="216"/>
      <c r="M74" s="216"/>
      <c r="N74" s="216"/>
      <c r="O74" s="216"/>
      <c r="P74" s="216"/>
      <c r="Q74" s="220"/>
      <c r="AR74" s="3746" t="s">
        <v>2618</v>
      </c>
      <c r="AX74" s="562"/>
      <c r="AY74" s="562"/>
      <c r="AZ74" s="562"/>
      <c r="BA74" s="562"/>
      <c r="BB74" s="562"/>
      <c r="BC74" s="562"/>
      <c r="BD74" s="562"/>
      <c r="BE74" s="562"/>
      <c r="BF74" s="562"/>
      <c r="BG74" s="562"/>
      <c r="BH74" s="562"/>
      <c r="BI74" s="562"/>
      <c r="BJ74" s="562"/>
      <c r="BK74" s="562"/>
      <c r="BL74" s="562"/>
      <c r="BM74" s="562"/>
      <c r="BT74" s="3894"/>
      <c r="BU74" s="3894"/>
      <c r="BV74" s="3886"/>
      <c r="BW74" s="3886"/>
    </row>
    <row r="75" spans="1:130" ht="31.9" customHeight="1" x14ac:dyDescent="0.35">
      <c r="A75" s="4935" t="s">
        <v>2589</v>
      </c>
      <c r="B75" s="2717" t="s">
        <v>36</v>
      </c>
      <c r="C75" s="4904"/>
      <c r="D75" s="4936" t="s">
        <v>2590</v>
      </c>
      <c r="E75" s="4937"/>
      <c r="F75" s="4937"/>
      <c r="G75" s="4937"/>
      <c r="H75" s="4937"/>
      <c r="I75" s="4937"/>
      <c r="J75" s="4937"/>
      <c r="K75" s="4937"/>
      <c r="L75" s="4937"/>
      <c r="M75" s="4937"/>
      <c r="N75" s="4937"/>
      <c r="O75" s="4937"/>
      <c r="P75" s="4937"/>
      <c r="Q75" s="4937"/>
      <c r="R75" s="4937"/>
      <c r="S75" s="4937"/>
      <c r="T75" s="4937"/>
      <c r="U75" s="4937"/>
      <c r="V75" s="4937"/>
      <c r="W75" s="4937"/>
      <c r="X75" s="4937"/>
      <c r="Y75" s="4937"/>
      <c r="Z75" s="4937"/>
      <c r="AA75" s="4937"/>
      <c r="AB75" s="4937"/>
      <c r="AC75" s="4937"/>
      <c r="AD75" s="4937"/>
      <c r="AE75" s="4937"/>
      <c r="AF75" s="4937"/>
      <c r="AG75" s="4937"/>
      <c r="AH75" s="4937"/>
      <c r="AI75" s="4937"/>
      <c r="AJ75" s="4937"/>
      <c r="AK75" s="4937"/>
      <c r="AL75" s="4937"/>
      <c r="AM75" s="4937"/>
      <c r="AN75" s="4937"/>
      <c r="AO75" s="4937"/>
      <c r="AP75" s="4937"/>
      <c r="AQ75" s="4938"/>
      <c r="AR75" s="4939" t="s">
        <v>2591</v>
      </c>
      <c r="AS75" s="4940"/>
      <c r="AT75" s="4539" t="s">
        <v>462</v>
      </c>
      <c r="AU75" s="4909"/>
      <c r="AV75" s="4941" t="s">
        <v>10</v>
      </c>
      <c r="AW75" s="4911" t="s">
        <v>11</v>
      </c>
      <c r="AX75" s="562"/>
      <c r="AY75" s="562"/>
      <c r="AZ75" s="562"/>
      <c r="BA75" s="562"/>
      <c r="BB75" s="562"/>
      <c r="BC75" s="562"/>
      <c r="BD75" s="562"/>
      <c r="BE75" s="562"/>
      <c r="BF75" s="562"/>
      <c r="BG75" s="562"/>
      <c r="BH75" s="562"/>
      <c r="BI75" s="562"/>
      <c r="BJ75" s="562"/>
      <c r="BK75" s="562"/>
      <c r="BL75" s="562"/>
      <c r="BU75" s="562"/>
      <c r="BV75" s="3886"/>
      <c r="BW75" s="3886"/>
    </row>
    <row r="76" spans="1:130" ht="16.149999999999999" customHeight="1" x14ac:dyDescent="0.35">
      <c r="A76" s="4912"/>
      <c r="B76" s="4913"/>
      <c r="C76" s="2138"/>
      <c r="D76" s="4942" t="s">
        <v>479</v>
      </c>
      <c r="E76" s="4939"/>
      <c r="F76" s="4942" t="s">
        <v>2592</v>
      </c>
      <c r="G76" s="4939"/>
      <c r="H76" s="4942" t="s">
        <v>2593</v>
      </c>
      <c r="I76" s="4943"/>
      <c r="J76" s="4939" t="s">
        <v>2378</v>
      </c>
      <c r="K76" s="4939"/>
      <c r="L76" s="4942" t="s">
        <v>2594</v>
      </c>
      <c r="M76" s="4939"/>
      <c r="N76" s="4942" t="s">
        <v>635</v>
      </c>
      <c r="O76" s="4939"/>
      <c r="P76" s="4942" t="s">
        <v>636</v>
      </c>
      <c r="Q76" s="4939"/>
      <c r="R76" s="4942" t="s">
        <v>637</v>
      </c>
      <c r="S76" s="4939"/>
      <c r="T76" s="4942" t="s">
        <v>815</v>
      </c>
      <c r="U76" s="4943"/>
      <c r="V76" s="4942" t="s">
        <v>816</v>
      </c>
      <c r="W76" s="4943"/>
      <c r="X76" s="4942" t="s">
        <v>817</v>
      </c>
      <c r="Y76" s="4943"/>
      <c r="Z76" s="4942" t="s">
        <v>818</v>
      </c>
      <c r="AA76" s="4943"/>
      <c r="AB76" s="4942" t="s">
        <v>819</v>
      </c>
      <c r="AC76" s="4943"/>
      <c r="AD76" s="4942" t="s">
        <v>820</v>
      </c>
      <c r="AE76" s="4943"/>
      <c r="AF76" s="4942" t="s">
        <v>821</v>
      </c>
      <c r="AG76" s="4943"/>
      <c r="AH76" s="4942" t="s">
        <v>822</v>
      </c>
      <c r="AI76" s="4943"/>
      <c r="AJ76" s="4942" t="s">
        <v>823</v>
      </c>
      <c r="AK76" s="4943"/>
      <c r="AL76" s="4942" t="s">
        <v>824</v>
      </c>
      <c r="AM76" s="4943"/>
      <c r="AN76" s="4942" t="s">
        <v>825</v>
      </c>
      <c r="AO76" s="4943"/>
      <c r="AP76" s="4942" t="s">
        <v>826</v>
      </c>
      <c r="AQ76" s="4940"/>
      <c r="AR76" s="4915" t="s">
        <v>34</v>
      </c>
      <c r="AS76" s="4916" t="s">
        <v>35</v>
      </c>
      <c r="AT76" s="4917"/>
      <c r="AU76" s="3727"/>
      <c r="AV76" s="1923"/>
      <c r="AW76" s="3473"/>
      <c r="AX76" s="562"/>
      <c r="AY76" s="562"/>
      <c r="AZ76" s="562"/>
      <c r="BA76" s="562"/>
      <c r="BB76" s="562"/>
      <c r="BC76" s="562"/>
      <c r="BD76" s="562"/>
      <c r="BE76" s="562"/>
      <c r="BF76" s="562"/>
      <c r="BG76" s="562"/>
      <c r="BH76" s="562"/>
      <c r="BI76" s="562"/>
      <c r="BJ76" s="562"/>
      <c r="BK76" s="562"/>
      <c r="BL76" s="562"/>
      <c r="BU76" s="562"/>
      <c r="BV76" s="3886"/>
      <c r="BW76" s="3886"/>
    </row>
    <row r="77" spans="1:130" ht="16.149999999999999" customHeight="1" x14ac:dyDescent="0.35">
      <c r="A77" s="3439"/>
      <c r="B77" s="4924" t="s">
        <v>2595</v>
      </c>
      <c r="C77" s="4944" t="s">
        <v>2596</v>
      </c>
      <c r="D77" s="4945" t="s">
        <v>2595</v>
      </c>
      <c r="E77" s="4946" t="s">
        <v>2596</v>
      </c>
      <c r="F77" s="4945" t="s">
        <v>2595</v>
      </c>
      <c r="G77" s="4946" t="s">
        <v>2596</v>
      </c>
      <c r="H77" s="4945" t="s">
        <v>2595</v>
      </c>
      <c r="I77" s="4944" t="s">
        <v>2596</v>
      </c>
      <c r="J77" s="4924" t="s">
        <v>2595</v>
      </c>
      <c r="K77" s="4946" t="s">
        <v>2596</v>
      </c>
      <c r="L77" s="4945" t="s">
        <v>2595</v>
      </c>
      <c r="M77" s="4946" t="s">
        <v>2596</v>
      </c>
      <c r="N77" s="4945" t="s">
        <v>2595</v>
      </c>
      <c r="O77" s="4946" t="s">
        <v>2596</v>
      </c>
      <c r="P77" s="4945" t="s">
        <v>2595</v>
      </c>
      <c r="Q77" s="4946" t="s">
        <v>2596</v>
      </c>
      <c r="R77" s="4945" t="s">
        <v>2595</v>
      </c>
      <c r="S77" s="4946" t="s">
        <v>2596</v>
      </c>
      <c r="T77" s="4945" t="s">
        <v>2595</v>
      </c>
      <c r="U77" s="4946" t="s">
        <v>2596</v>
      </c>
      <c r="V77" s="4945" t="s">
        <v>2595</v>
      </c>
      <c r="W77" s="4946" t="s">
        <v>2596</v>
      </c>
      <c r="X77" s="4945" t="s">
        <v>2595</v>
      </c>
      <c r="Y77" s="4946" t="s">
        <v>2596</v>
      </c>
      <c r="Z77" s="4945" t="s">
        <v>2595</v>
      </c>
      <c r="AA77" s="4946" t="s">
        <v>2596</v>
      </c>
      <c r="AB77" s="4945" t="s">
        <v>2595</v>
      </c>
      <c r="AC77" s="4946" t="s">
        <v>2596</v>
      </c>
      <c r="AD77" s="4945" t="s">
        <v>2595</v>
      </c>
      <c r="AE77" s="4946" t="s">
        <v>2596</v>
      </c>
      <c r="AF77" s="4945" t="s">
        <v>2595</v>
      </c>
      <c r="AG77" s="4946" t="s">
        <v>2596</v>
      </c>
      <c r="AH77" s="4945" t="s">
        <v>2595</v>
      </c>
      <c r="AI77" s="4946" t="s">
        <v>2596</v>
      </c>
      <c r="AJ77" s="4945" t="s">
        <v>2595</v>
      </c>
      <c r="AK77" s="4946" t="s">
        <v>2596</v>
      </c>
      <c r="AL77" s="4945" t="s">
        <v>2595</v>
      </c>
      <c r="AM77" s="4946" t="s">
        <v>2596</v>
      </c>
      <c r="AN77" s="4945" t="s">
        <v>2595</v>
      </c>
      <c r="AO77" s="4946" t="s">
        <v>2596</v>
      </c>
      <c r="AP77" s="4945" t="s">
        <v>2595</v>
      </c>
      <c r="AQ77" s="4947" t="s">
        <v>2596</v>
      </c>
      <c r="AR77" s="4927"/>
      <c r="AS77" s="4928"/>
      <c r="AT77" s="4929" t="s">
        <v>392</v>
      </c>
      <c r="AU77" s="1197" t="s">
        <v>393</v>
      </c>
      <c r="AV77" s="3220"/>
      <c r="AW77" s="2134"/>
      <c r="AX77" s="562"/>
      <c r="AY77" s="562"/>
      <c r="AZ77" s="562"/>
      <c r="BA77" s="562"/>
      <c r="BB77" s="562"/>
      <c r="BC77" s="562"/>
      <c r="BD77" s="562"/>
      <c r="BE77" s="562"/>
      <c r="BF77" s="562"/>
      <c r="BG77" s="562"/>
      <c r="BH77" s="562"/>
      <c r="BI77" s="562"/>
      <c r="BJ77" s="562"/>
      <c r="BK77" s="562"/>
      <c r="BL77" s="562"/>
      <c r="BU77" s="562"/>
      <c r="BV77" s="3886"/>
      <c r="BW77" s="3886"/>
    </row>
    <row r="78" spans="1:130" ht="16.149999999999999" customHeight="1" x14ac:dyDescent="0.35">
      <c r="A78" s="4646" t="s">
        <v>2597</v>
      </c>
      <c r="B78" s="3733">
        <f t="shared" ref="B78:C85" si="165">+N78+P78+R78+T78+V78+X78+Z78+AB78+AD78+AF78+AH78+AJ78+AL78+AN78+AP78</f>
        <v>0</v>
      </c>
      <c r="C78" s="4192">
        <f t="shared" si="165"/>
        <v>0</v>
      </c>
      <c r="D78" s="3109"/>
      <c r="E78" s="1305"/>
      <c r="F78" s="38"/>
      <c r="G78" s="1305"/>
      <c r="H78" s="38"/>
      <c r="I78" s="1305"/>
      <c r="J78" s="38"/>
      <c r="K78" s="1305"/>
      <c r="L78" s="38"/>
      <c r="M78" s="39"/>
      <c r="N78" s="117"/>
      <c r="O78" s="118"/>
      <c r="P78" s="35"/>
      <c r="Q78" s="118"/>
      <c r="R78" s="35"/>
      <c r="S78" s="118"/>
      <c r="T78" s="35"/>
      <c r="U78" s="118"/>
      <c r="V78" s="35"/>
      <c r="W78" s="118"/>
      <c r="X78" s="35"/>
      <c r="Y78" s="118"/>
      <c r="Z78" s="35"/>
      <c r="AA78" s="118"/>
      <c r="AB78" s="35"/>
      <c r="AC78" s="118"/>
      <c r="AD78" s="35"/>
      <c r="AE78" s="118"/>
      <c r="AF78" s="35"/>
      <c r="AG78" s="118"/>
      <c r="AH78" s="35"/>
      <c r="AI78" s="118"/>
      <c r="AJ78" s="35"/>
      <c r="AK78" s="118"/>
      <c r="AL78" s="35"/>
      <c r="AM78" s="118"/>
      <c r="AN78" s="35"/>
      <c r="AO78" s="118"/>
      <c r="AP78" s="35"/>
      <c r="AQ78" s="1306"/>
      <c r="AR78" s="4516"/>
      <c r="AS78" s="1306"/>
      <c r="AT78" s="117"/>
      <c r="AU78" s="118"/>
      <c r="AV78" s="35"/>
      <c r="AW78" s="37"/>
      <c r="AX78" s="1234" t="str">
        <f t="shared" ref="AX78:AX95" si="166">$CA78&amp;$CB78&amp;$CC78&amp;$CD78&amp;$CE78&amp;$CF78&amp;$CG78&amp;$CH78&amp;$CI78&amp;$CJ78&amp;$CK78&amp;$CL78&amp;$CM78&amp;$CN78&amp;$CO78&amp;$CP78&amp;$CQ78&amp;$CR78&amp;$CS78&amp;$CT78&amp;$CU78&amp;$CV78&amp;$CW78&amp;$CX78&amp;$CY78&amp;$CZ78</f>
        <v/>
      </c>
      <c r="AY78" s="1234"/>
      <c r="AZ78" s="1234"/>
      <c r="BA78" s="1234"/>
      <c r="BB78" s="1234"/>
      <c r="BC78" s="1234"/>
      <c r="BD78" s="1234"/>
      <c r="BE78" s="1234"/>
      <c r="BF78" s="1234"/>
      <c r="BG78" s="1234"/>
      <c r="BH78" s="1234"/>
      <c r="BI78" s="562"/>
      <c r="BJ78" s="562"/>
      <c r="BK78" s="562"/>
      <c r="BL78" s="562"/>
      <c r="BU78" s="3886"/>
      <c r="BV78" s="3886"/>
      <c r="BW78" s="3886"/>
      <c r="CA78" s="1235" t="str">
        <f t="shared" ref="CA78:CA95" si="167">IF(B78&lt;C78,"* El total de Reactivos NO DEBE ser superior al total de Procesados. ","")</f>
        <v/>
      </c>
      <c r="CB78" s="1235" t="str">
        <f t="shared" ref="CB78:CB95" si="168">IF(B78&lt;&gt;(AR78+ AS78),"* La suma de las columnas Sexo DEBE SER IGUAL a los Procesados. ","")</f>
        <v/>
      </c>
      <c r="CC78" s="1235" t="str">
        <f t="shared" ref="CC78:CC95" si="169">IF(B78&lt;(AT78+ AU78),"* La suma de las columna Trans NO DEBE ser superior al total de Procesados. ","")</f>
        <v/>
      </c>
      <c r="CD78" s="1235" t="str">
        <f t="shared" ref="CD78:CD95" si="170">IF(B78&lt;AV78,"* La columna Pueblos Originarios NO DEBE ser superior al total de Procesados. ","")</f>
        <v/>
      </c>
      <c r="CE78" s="1235" t="str">
        <f t="shared" ref="CE78:CE95" si="171">IF(B78&lt;AW78,"* La columna Migrantes NO DEBE ser superior al total de Procesados. ","")</f>
        <v/>
      </c>
      <c r="CF78" s="1235" t="str">
        <f>IF(D78&lt;E78,CONCATENATE("* El total de procesados debe ser mayor o igual al total de Reactivos en el grupo de edad ",$D$76),"")</f>
        <v/>
      </c>
      <c r="CG78" s="1235" t="str">
        <f>IF(F78&lt;G78,CONCATENATE("* El total de procesados debe ser mayor o igual al total de Reactivos en el grupo de edad ",$F$76),"")</f>
        <v/>
      </c>
      <c r="CH78" s="1235" t="str">
        <f>IF(H78&lt;I78,CONCATENATE("* El total de procesados debe ser mayor o igual al total de Reactivos en el grupo de edad ",$H$76),"")</f>
        <v/>
      </c>
      <c r="CI78" s="1235" t="str">
        <f>IF(J78&lt;K78,CONCATENATE("* El total de procesados debe ser mayor o igual al total de Reactivos en el grupo de edad ",$J$76),"")</f>
        <v/>
      </c>
      <c r="CJ78" s="1235" t="str">
        <f>IF(L78&lt;M78,CONCATENATE("* El total de procesados debe ser mayor o igual al total de Reactivos en el grupo de edad ",$L$76),"")</f>
        <v/>
      </c>
      <c r="CK78" s="1235" t="str">
        <f>IF(N78&lt;O78,CONCATENATE("* El total de procesados debe ser mayor o igual al total de Reactivos en el grupo de edad ",$N$76),"")</f>
        <v/>
      </c>
      <c r="CL78" s="1235" t="str">
        <f>IF(P78&lt;Q78,CONCATENATE("* El total de procesados debe ser mayor o igual al total de Reactivos en el grupo de edad ",$P$76),"")</f>
        <v/>
      </c>
      <c r="CM78" s="1235" t="str">
        <f>IF(R78&lt;S78,CONCATENATE("* El total de procesados debe ser mayor o igual al total de Reactivos en el grupo de edad ",$R$76),"")</f>
        <v/>
      </c>
      <c r="CN78" s="1235" t="str">
        <f>IF(T78&lt;U78,CONCATENATE("* El total de procesados debe ser mayor o igual al total de Reactivos en el grupo de edad ",$T$76),"")</f>
        <v/>
      </c>
      <c r="CO78" s="1235" t="str">
        <f>IF(V78&lt;W78,CONCATENATE("* El total de procesados debe ser mayor o igual al total de Reactivos en el grupo de edad ",$V$76),"")</f>
        <v/>
      </c>
      <c r="CP78" s="1235" t="str">
        <f>IF(X78&lt;Y78,CONCATENATE("* El total de procesados debe ser mayor o igual al total de Reactivos en el grupo de edad ",$X$76),"")</f>
        <v/>
      </c>
      <c r="CQ78" s="1235" t="str">
        <f>IF(Z78&lt;AA78,CONCATENATE("* El total de procesados debe ser mayor o igual al total de Reactivos en el grupo de edad ",$Z$76),"")</f>
        <v/>
      </c>
      <c r="CR78" s="1235" t="str">
        <f>IF(AB78&lt;AC78,CONCATENATE("* El total de procesados debe ser mayor o igual al total de Reactivos en el grupo de edad ",$AB$76),"")</f>
        <v/>
      </c>
      <c r="CS78" s="1235" t="str">
        <f>IF(AD78&lt;AE78,CONCATENATE("* El total de procesados debe ser mayor o igual al total de Reactivos en el grupo de edad ",$AD$76),"")</f>
        <v/>
      </c>
      <c r="CT78" s="1235" t="str">
        <f>IF(AF78&lt;AG78,CONCATENATE("* El total de procesados debe ser mayor o igual al total de Reactivos en el grupo de edad ",$AF$76),"")</f>
        <v/>
      </c>
      <c r="CU78" s="1235" t="str">
        <f>IF(AH78&lt;AI78,CONCATENATE("* El total de procesados debe ser mayor o igual al total de Reactivos en el grupo de edad ",$AH$76),"")</f>
        <v/>
      </c>
      <c r="CV78" s="1235" t="str">
        <f>IF(AJ78&lt;AK78,CONCATENATE("* El total de procesados debe ser mayor o igual al total de Reactivos en el grupo de edad ",$AJ$76),"")</f>
        <v/>
      </c>
      <c r="CW78" s="1235" t="str">
        <f>IF(AL78&lt;AM78,CONCATENATE("* El total de procesados debe ser mayor o igual al total de Reactivos en el grupo de edad ",$AL$76),"")</f>
        <v/>
      </c>
      <c r="CX78" s="1235" t="str">
        <f>IF(AN78&lt;AO78,CONCATENATE("* El total de procesados debe ser mayor o igual al total de Reactivos en el grupo de edad ",$AN$76),"")</f>
        <v/>
      </c>
      <c r="CY78" s="1235" t="str">
        <f>IF(AP78&lt;AQ78,CONCATENATE("* El total de procesados debe ser mayor o igual al total de Reactivos en el grupo de edad ",$AP$76),"")</f>
        <v/>
      </c>
      <c r="CZ78" s="1235" t="str">
        <f t="shared" ref="CZ78:CZ95" si="172">IF(AND(B78&lt;&gt;0,OR(AT78="",AU78="",AV78="",AW78="")),"* No olvide digitar la columna Trans y/o Pueblos Originarios y/o Migrantes (Digite Cero si no tiene). ","")</f>
        <v/>
      </c>
      <c r="DA78" s="4931">
        <f t="shared" ref="DA78:DA95" si="173">IF(B78&lt;   C78,1,0)</f>
        <v>0</v>
      </c>
      <c r="DB78" s="4931">
        <f t="shared" ref="DB78:DB95" si="174">IF(B78&lt;&gt; AR78+AS78,1,0)</f>
        <v>0</v>
      </c>
      <c r="DC78" s="4931">
        <f t="shared" ref="DC78:DC95" si="175">IF(B78&lt;  AT78+AU78,1,0)</f>
        <v>0</v>
      </c>
      <c r="DD78" s="4931">
        <f t="shared" ref="DD78:DD95" si="176">IF(B78&lt;  AV78,1,0)</f>
        <v>0</v>
      </c>
      <c r="DE78" s="4931">
        <f t="shared" ref="DE78:DE95" si="177">IF(B78&lt;  AW78,1,0)</f>
        <v>0</v>
      </c>
      <c r="DF78" s="4931">
        <f t="shared" ref="DF78:DF95" si="178">IF(D78&lt;E78,1,0)</f>
        <v>0</v>
      </c>
      <c r="DG78" s="4931">
        <f t="shared" ref="DG78:DG95" si="179">IF(F78&lt;G78,1,0)</f>
        <v>0</v>
      </c>
      <c r="DH78" s="4931">
        <f t="shared" ref="DH78:DH95" si="180">IF(H78&lt;I78,1,0)</f>
        <v>0</v>
      </c>
      <c r="DI78" s="4931">
        <f t="shared" ref="DI78:DI95" si="181">IF(J78&lt;K78,1,0)</f>
        <v>0</v>
      </c>
      <c r="DJ78" s="4931">
        <f t="shared" ref="DJ78:DJ95" si="182">IF(L78&lt;M78,1,0)</f>
        <v>0</v>
      </c>
      <c r="DK78" s="4931">
        <f t="shared" ref="DK78:DK95" si="183">IF(N78&lt;O78,1,0)</f>
        <v>0</v>
      </c>
      <c r="DL78" s="4931">
        <f t="shared" ref="DL78:DL95" si="184">IF(P78&lt;Q78,1,0)</f>
        <v>0</v>
      </c>
      <c r="DM78" s="4931">
        <f t="shared" ref="DM78:DM95" si="185">IF(R78&lt;S78,1,0)</f>
        <v>0</v>
      </c>
      <c r="DN78" s="4931">
        <f t="shared" ref="DN78:DN95" si="186">IF(T78&lt;U78,1,0)</f>
        <v>0</v>
      </c>
      <c r="DO78" s="4931">
        <f t="shared" ref="DO78:DO95" si="187">IF(V78&lt;W78,1,0)</f>
        <v>0</v>
      </c>
      <c r="DP78" s="4931">
        <f t="shared" ref="DP78:DP95" si="188">IF(X78&lt;Y78,1,0)</f>
        <v>0</v>
      </c>
      <c r="DQ78" s="4931">
        <f t="shared" ref="DQ78:DQ95" si="189">IF(Z78&lt;AA78,1,0)</f>
        <v>0</v>
      </c>
      <c r="DR78" s="4931">
        <f t="shared" ref="DR78:DR95" si="190">IF(AB78&lt;AC78,1,0)</f>
        <v>0</v>
      </c>
      <c r="DS78" s="4931">
        <f t="shared" ref="DS78:DS95" si="191">IF(AD78&lt;AE78,1,0)</f>
        <v>0</v>
      </c>
      <c r="DT78" s="4931">
        <f t="shared" ref="DT78:DT95" si="192">IF(AF78&lt;AG78,1,0)</f>
        <v>0</v>
      </c>
      <c r="DU78" s="4931">
        <f t="shared" ref="DU78:DU95" si="193">IF(AH78&lt;AI78,1,0)</f>
        <v>0</v>
      </c>
      <c r="DV78" s="4931">
        <f t="shared" ref="DV78:DV95" si="194">IF(AJ78&lt;AK78,1,0)</f>
        <v>0</v>
      </c>
      <c r="DW78" s="4931">
        <f t="shared" ref="DW78:DW95" si="195">IF(AL78&lt;AM78,1,0)</f>
        <v>0</v>
      </c>
      <c r="DX78" s="4931">
        <f t="shared" ref="DX78:DX95" si="196">IF(AN78&lt;AO78,1,0)</f>
        <v>0</v>
      </c>
      <c r="DY78" s="4931">
        <f t="shared" ref="DY78:DY95" si="197">IF(AP78&lt;AQ78,1,0)</f>
        <v>0</v>
      </c>
      <c r="DZ78" s="4931">
        <f t="shared" ref="DZ78:DZ95" si="198">IF(AND(B78&lt;&gt;0,OR(AT78="",AU78="",AV78="",AW78="")),1,0)</f>
        <v>0</v>
      </c>
    </row>
    <row r="79" spans="1:130" ht="16.149999999999999" customHeight="1" x14ac:dyDescent="0.35">
      <c r="A79" s="1155" t="s">
        <v>2598</v>
      </c>
      <c r="B79" s="475">
        <f t="shared" si="165"/>
        <v>0</v>
      </c>
      <c r="C79" s="439">
        <f t="shared" si="165"/>
        <v>0</v>
      </c>
      <c r="D79" s="3109"/>
      <c r="E79" s="1305"/>
      <c r="F79" s="38"/>
      <c r="G79" s="1305"/>
      <c r="H79" s="38"/>
      <c r="I79" s="1305"/>
      <c r="J79" s="38"/>
      <c r="K79" s="1305"/>
      <c r="L79" s="38"/>
      <c r="M79" s="39"/>
      <c r="N79" s="117"/>
      <c r="O79" s="118"/>
      <c r="P79" s="35"/>
      <c r="Q79" s="118"/>
      <c r="R79" s="35"/>
      <c r="S79" s="118"/>
      <c r="T79" s="35"/>
      <c r="U79" s="118"/>
      <c r="V79" s="35"/>
      <c r="W79" s="118"/>
      <c r="X79" s="35"/>
      <c r="Y79" s="118"/>
      <c r="Z79" s="35"/>
      <c r="AA79" s="118"/>
      <c r="AB79" s="35"/>
      <c r="AC79" s="118"/>
      <c r="AD79" s="35"/>
      <c r="AE79" s="118"/>
      <c r="AF79" s="35"/>
      <c r="AG79" s="118"/>
      <c r="AH79" s="35"/>
      <c r="AI79" s="118"/>
      <c r="AJ79" s="35"/>
      <c r="AK79" s="118"/>
      <c r="AL79" s="35"/>
      <c r="AM79" s="118"/>
      <c r="AN79" s="35"/>
      <c r="AO79" s="118"/>
      <c r="AP79" s="35"/>
      <c r="AQ79" s="1306"/>
      <c r="AR79" s="4516"/>
      <c r="AS79" s="1306"/>
      <c r="AT79" s="117"/>
      <c r="AU79" s="118"/>
      <c r="AV79" s="35"/>
      <c r="AW79" s="37"/>
      <c r="AX79" s="1234" t="str">
        <f t="shared" si="166"/>
        <v/>
      </c>
      <c r="AY79" s="1234"/>
      <c r="AZ79" s="1234"/>
      <c r="BA79" s="1234"/>
      <c r="BB79" s="1234"/>
      <c r="BC79" s="1234"/>
      <c r="BD79" s="1234"/>
      <c r="BE79" s="1234"/>
      <c r="BF79" s="1234"/>
      <c r="BG79" s="1234"/>
      <c r="BH79" s="1234"/>
      <c r="BI79" s="562"/>
      <c r="BJ79" s="562"/>
      <c r="BK79" s="562"/>
      <c r="BL79" s="562"/>
      <c r="BU79" s="3886"/>
      <c r="BV79" s="3886"/>
      <c r="BW79" s="3886"/>
      <c r="CA79" s="1235" t="str">
        <f t="shared" si="167"/>
        <v/>
      </c>
      <c r="CB79" s="1235" t="str">
        <f t="shared" si="168"/>
        <v/>
      </c>
      <c r="CC79" s="1235" t="str">
        <f t="shared" si="169"/>
        <v/>
      </c>
      <c r="CD79" s="1235" t="str">
        <f t="shared" si="170"/>
        <v/>
      </c>
      <c r="CE79" s="1235" t="str">
        <f t="shared" si="171"/>
        <v/>
      </c>
      <c r="CF79" s="1235" t="str">
        <f t="shared" ref="CF79:CF95" si="199">IF(D79&lt;E79,CONCATENATE("* El total de procesados debe ser mayor o igual al total de Reactivos en el grupo de edad ",$D$76),"")</f>
        <v/>
      </c>
      <c r="CG79" s="1235" t="str">
        <f t="shared" ref="CG79:CG95" si="200">IF(F79&lt;G79,CONCATENATE("* El total de procesados debe ser mayor o igual al total de Reactivos en el grupo de edad ",$F$76),"")</f>
        <v/>
      </c>
      <c r="CH79" s="1235" t="str">
        <f t="shared" ref="CH79:CH95" si="201">IF(H79&lt;I79,CONCATENATE("* El total de procesados debe ser mayor o igual al total de Reactivos en el grupo de edad ",$H$76),"")</f>
        <v/>
      </c>
      <c r="CI79" s="1235" t="str">
        <f t="shared" ref="CI79:CI95" si="202">IF(J79&lt;K79,CONCATENATE("* El total de procesados debe ser mayor o igual al total de Reactivos en el grupo de edad ",$J$76),"")</f>
        <v/>
      </c>
      <c r="CJ79" s="1235" t="str">
        <f t="shared" ref="CJ79:CJ95" si="203">IF(L79&lt;M79,CONCATENATE("* El total de procesados debe ser mayor o igual al total de Reactivos en el grupo de edad ",$L$76),"")</f>
        <v/>
      </c>
      <c r="CK79" s="1235" t="str">
        <f t="shared" ref="CK79:CK95" si="204">IF(N79&lt;O79,CONCATENATE("* El total de procesados debe ser mayor o igual al total de Reactivos en el grupo de edad ",$N$76),"")</f>
        <v/>
      </c>
      <c r="CL79" s="1235" t="str">
        <f t="shared" ref="CL79:CL95" si="205">IF(P79&lt;Q79,CONCATENATE("* El total de procesados debe ser mayor o igual al total de Reactivos en el grupo de edad ",$P$76),"")</f>
        <v/>
      </c>
      <c r="CM79" s="1235" t="str">
        <f t="shared" ref="CM79:CM95" si="206">IF(R79&lt;S79,CONCATENATE("* El total de procesados debe ser mayor o igual al total de Reactivos en el grupo de edad ",$R$76),"")</f>
        <v/>
      </c>
      <c r="CN79" s="1235" t="str">
        <f t="shared" ref="CN79:CN95" si="207">IF(T79&lt;U79,CONCATENATE("* El total de procesados debe ser mayor o igual al total de Reactivos en el grupo de edad ",$T$76),"")</f>
        <v/>
      </c>
      <c r="CO79" s="1235" t="str">
        <f t="shared" ref="CO79:CO95" si="208">IF(V79&lt;W79,CONCATENATE("* El total de procesados debe ser mayor o igual al total de Reactivos en el grupo de edad ",$V$76),"")</f>
        <v/>
      </c>
      <c r="CP79" s="1235" t="str">
        <f t="shared" ref="CP79:CP95" si="209">IF(X79&lt;Y79,CONCATENATE("* El total de procesados debe ser mayor o igual al total de Reactivos en el grupo de edad ",$X$76),"")</f>
        <v/>
      </c>
      <c r="CQ79" s="1235" t="str">
        <f t="shared" ref="CQ79:CQ95" si="210">IF(Z79&lt;AA79,CONCATENATE("* El total de procesados debe ser mayor o igual al total de Reactivos en el grupo de edad ",$Z$76),"")</f>
        <v/>
      </c>
      <c r="CR79" s="1235" t="str">
        <f t="shared" ref="CR79:CR95" si="211">IF(AB79&lt;AC79,CONCATENATE("* El total de procesados debe ser mayor o igual al total de Reactivos en el grupo de edad ",$AB$76),"")</f>
        <v/>
      </c>
      <c r="CS79" s="1235" t="str">
        <f t="shared" ref="CS79:CS95" si="212">IF(AD79&lt;AE79,CONCATENATE("* El total de procesados debe ser mayor o igual al total de Reactivos en el grupo de edad ",$AD$76),"")</f>
        <v/>
      </c>
      <c r="CT79" s="1235" t="str">
        <f t="shared" ref="CT79:CT95" si="213">IF(AF79&lt;AG79,CONCATENATE("* El total de procesados debe ser mayor o igual al total de Reactivos en el grupo de edad ",$AF$76),"")</f>
        <v/>
      </c>
      <c r="CU79" s="1235" t="str">
        <f t="shared" ref="CU79:CU95" si="214">IF(AH79&lt;AI79,CONCATENATE("* El total de procesados debe ser mayor o igual al total de Reactivos en el grupo de edad ",$AH$76),"")</f>
        <v/>
      </c>
      <c r="CV79" s="1235" t="str">
        <f t="shared" ref="CV79:CV95" si="215">IF(AJ79&lt;AK79,CONCATENATE("* El total de procesados debe ser mayor o igual al total de Reactivos en el grupo de edad ",$AJ$76),"")</f>
        <v/>
      </c>
      <c r="CW79" s="1235" t="str">
        <f t="shared" ref="CW79:CW95" si="216">IF(AL79&lt;AM79,CONCATENATE("* El total de procesados debe ser mayor o igual al total de Reactivos en el grupo de edad ",$AL$76),"")</f>
        <v/>
      </c>
      <c r="CX79" s="1235" t="str">
        <f t="shared" ref="CX79:CX95" si="217">IF(AN79&lt;AO79,CONCATENATE("* El total de procesados debe ser mayor o igual al total de Reactivos en el grupo de edad ",$AN$76),"")</f>
        <v/>
      </c>
      <c r="CY79" s="1235" t="str">
        <f t="shared" ref="CY79:CY95" si="218">IF(AP79&lt;AQ79,CONCATENATE("* El total de procesados debe ser mayor o igual al total de Reactivos en el grupo de edad ",$AP$76),"")</f>
        <v/>
      </c>
      <c r="CZ79" s="1235" t="str">
        <f t="shared" si="172"/>
        <v/>
      </c>
      <c r="DA79" s="4931">
        <f t="shared" si="173"/>
        <v>0</v>
      </c>
      <c r="DB79" s="4931">
        <f t="shared" si="174"/>
        <v>0</v>
      </c>
      <c r="DC79" s="4931">
        <f t="shared" si="175"/>
        <v>0</v>
      </c>
      <c r="DD79" s="4931">
        <f t="shared" si="176"/>
        <v>0</v>
      </c>
      <c r="DE79" s="4931">
        <f t="shared" si="177"/>
        <v>0</v>
      </c>
      <c r="DF79" s="4931">
        <f t="shared" si="178"/>
        <v>0</v>
      </c>
      <c r="DG79" s="4931">
        <f t="shared" si="179"/>
        <v>0</v>
      </c>
      <c r="DH79" s="4931">
        <f t="shared" si="180"/>
        <v>0</v>
      </c>
      <c r="DI79" s="4931">
        <f t="shared" si="181"/>
        <v>0</v>
      </c>
      <c r="DJ79" s="4931">
        <f t="shared" si="182"/>
        <v>0</v>
      </c>
      <c r="DK79" s="4931">
        <f t="shared" si="183"/>
        <v>0</v>
      </c>
      <c r="DL79" s="4931">
        <f t="shared" si="184"/>
        <v>0</v>
      </c>
      <c r="DM79" s="4931">
        <f t="shared" si="185"/>
        <v>0</v>
      </c>
      <c r="DN79" s="4931">
        <f t="shared" si="186"/>
        <v>0</v>
      </c>
      <c r="DO79" s="4931">
        <f t="shared" si="187"/>
        <v>0</v>
      </c>
      <c r="DP79" s="4931">
        <f t="shared" si="188"/>
        <v>0</v>
      </c>
      <c r="DQ79" s="4931">
        <f t="shared" si="189"/>
        <v>0</v>
      </c>
      <c r="DR79" s="4931">
        <f t="shared" si="190"/>
        <v>0</v>
      </c>
      <c r="DS79" s="4931">
        <f t="shared" si="191"/>
        <v>0</v>
      </c>
      <c r="DT79" s="4931">
        <f t="shared" si="192"/>
        <v>0</v>
      </c>
      <c r="DU79" s="4931">
        <f t="shared" si="193"/>
        <v>0</v>
      </c>
      <c r="DV79" s="4931">
        <f t="shared" si="194"/>
        <v>0</v>
      </c>
      <c r="DW79" s="4931">
        <f t="shared" si="195"/>
        <v>0</v>
      </c>
      <c r="DX79" s="4931">
        <f t="shared" si="196"/>
        <v>0</v>
      </c>
      <c r="DY79" s="4931">
        <f t="shared" si="197"/>
        <v>0</v>
      </c>
      <c r="DZ79" s="4931">
        <f t="shared" si="198"/>
        <v>0</v>
      </c>
    </row>
    <row r="80" spans="1:130" ht="16.149999999999999" customHeight="1" x14ac:dyDescent="0.35">
      <c r="A80" s="1155" t="s">
        <v>2599</v>
      </c>
      <c r="B80" s="475">
        <f t="shared" si="165"/>
        <v>0</v>
      </c>
      <c r="C80" s="439">
        <f t="shared" si="165"/>
        <v>0</v>
      </c>
      <c r="D80" s="3109"/>
      <c r="E80" s="1305"/>
      <c r="F80" s="38"/>
      <c r="G80" s="1305"/>
      <c r="H80" s="38"/>
      <c r="I80" s="1305"/>
      <c r="J80" s="38"/>
      <c r="K80" s="1305"/>
      <c r="L80" s="38"/>
      <c r="M80" s="39"/>
      <c r="N80" s="117"/>
      <c r="O80" s="118"/>
      <c r="P80" s="35"/>
      <c r="Q80" s="118"/>
      <c r="R80" s="35"/>
      <c r="S80" s="118"/>
      <c r="T80" s="35"/>
      <c r="U80" s="118"/>
      <c r="V80" s="35"/>
      <c r="W80" s="118"/>
      <c r="X80" s="35"/>
      <c r="Y80" s="118"/>
      <c r="Z80" s="35"/>
      <c r="AA80" s="118"/>
      <c r="AB80" s="35"/>
      <c r="AC80" s="118"/>
      <c r="AD80" s="35"/>
      <c r="AE80" s="118"/>
      <c r="AF80" s="35"/>
      <c r="AG80" s="118"/>
      <c r="AH80" s="35"/>
      <c r="AI80" s="118"/>
      <c r="AJ80" s="35"/>
      <c r="AK80" s="118"/>
      <c r="AL80" s="35"/>
      <c r="AM80" s="118"/>
      <c r="AN80" s="35"/>
      <c r="AO80" s="118"/>
      <c r="AP80" s="35"/>
      <c r="AQ80" s="1306"/>
      <c r="AR80" s="4516"/>
      <c r="AS80" s="1306"/>
      <c r="AT80" s="117"/>
      <c r="AU80" s="118"/>
      <c r="AV80" s="35"/>
      <c r="AW80" s="37"/>
      <c r="AX80" s="1234" t="str">
        <f t="shared" si="166"/>
        <v/>
      </c>
      <c r="AY80" s="1234"/>
      <c r="AZ80" s="1234"/>
      <c r="BA80" s="1234"/>
      <c r="BB80" s="1234"/>
      <c r="BC80" s="1234"/>
      <c r="BD80" s="1234"/>
      <c r="BE80" s="1234"/>
      <c r="BF80" s="1234"/>
      <c r="BG80" s="1234"/>
      <c r="BH80" s="1234"/>
      <c r="BI80" s="562"/>
      <c r="BJ80" s="562"/>
      <c r="BK80" s="562"/>
      <c r="BL80" s="562"/>
      <c r="BU80" s="3886"/>
      <c r="BV80" s="3886"/>
      <c r="BW80" s="3886"/>
      <c r="CA80" s="1235" t="str">
        <f t="shared" si="167"/>
        <v/>
      </c>
      <c r="CB80" s="1235" t="str">
        <f t="shared" si="168"/>
        <v/>
      </c>
      <c r="CC80" s="1235" t="str">
        <f t="shared" si="169"/>
        <v/>
      </c>
      <c r="CD80" s="1235" t="str">
        <f t="shared" si="170"/>
        <v/>
      </c>
      <c r="CE80" s="1235" t="str">
        <f t="shared" si="171"/>
        <v/>
      </c>
      <c r="CF80" s="1235" t="str">
        <f t="shared" si="199"/>
        <v/>
      </c>
      <c r="CG80" s="1235" t="str">
        <f t="shared" si="200"/>
        <v/>
      </c>
      <c r="CH80" s="1235" t="str">
        <f t="shared" si="201"/>
        <v/>
      </c>
      <c r="CI80" s="1235" t="str">
        <f t="shared" si="202"/>
        <v/>
      </c>
      <c r="CJ80" s="1235" t="str">
        <f t="shared" si="203"/>
        <v/>
      </c>
      <c r="CK80" s="1235" t="str">
        <f t="shared" si="204"/>
        <v/>
      </c>
      <c r="CL80" s="1235" t="str">
        <f t="shared" si="205"/>
        <v/>
      </c>
      <c r="CM80" s="1235" t="str">
        <f t="shared" si="206"/>
        <v/>
      </c>
      <c r="CN80" s="1235" t="str">
        <f t="shared" si="207"/>
        <v/>
      </c>
      <c r="CO80" s="1235" t="str">
        <f t="shared" si="208"/>
        <v/>
      </c>
      <c r="CP80" s="1235" t="str">
        <f t="shared" si="209"/>
        <v/>
      </c>
      <c r="CQ80" s="1235" t="str">
        <f t="shared" si="210"/>
        <v/>
      </c>
      <c r="CR80" s="1235" t="str">
        <f t="shared" si="211"/>
        <v/>
      </c>
      <c r="CS80" s="1235" t="str">
        <f t="shared" si="212"/>
        <v/>
      </c>
      <c r="CT80" s="1235" t="str">
        <f t="shared" si="213"/>
        <v/>
      </c>
      <c r="CU80" s="1235" t="str">
        <f t="shared" si="214"/>
        <v/>
      </c>
      <c r="CV80" s="1235" t="str">
        <f t="shared" si="215"/>
        <v/>
      </c>
      <c r="CW80" s="1235" t="str">
        <f t="shared" si="216"/>
        <v/>
      </c>
      <c r="CX80" s="1235" t="str">
        <f t="shared" si="217"/>
        <v/>
      </c>
      <c r="CY80" s="1235" t="str">
        <f t="shared" si="218"/>
        <v/>
      </c>
      <c r="CZ80" s="1235" t="str">
        <f t="shared" si="172"/>
        <v/>
      </c>
      <c r="DA80" s="4931">
        <f t="shared" si="173"/>
        <v>0</v>
      </c>
      <c r="DB80" s="4931">
        <f t="shared" si="174"/>
        <v>0</v>
      </c>
      <c r="DC80" s="4931">
        <f t="shared" si="175"/>
        <v>0</v>
      </c>
      <c r="DD80" s="4931">
        <f t="shared" si="176"/>
        <v>0</v>
      </c>
      <c r="DE80" s="4931">
        <f t="shared" si="177"/>
        <v>0</v>
      </c>
      <c r="DF80" s="4931">
        <f t="shared" si="178"/>
        <v>0</v>
      </c>
      <c r="DG80" s="4931">
        <f t="shared" si="179"/>
        <v>0</v>
      </c>
      <c r="DH80" s="4931">
        <f t="shared" si="180"/>
        <v>0</v>
      </c>
      <c r="DI80" s="4931">
        <f t="shared" si="181"/>
        <v>0</v>
      </c>
      <c r="DJ80" s="4931">
        <f t="shared" si="182"/>
        <v>0</v>
      </c>
      <c r="DK80" s="4931">
        <f t="shared" si="183"/>
        <v>0</v>
      </c>
      <c r="DL80" s="4931">
        <f t="shared" si="184"/>
        <v>0</v>
      </c>
      <c r="DM80" s="4931">
        <f t="shared" si="185"/>
        <v>0</v>
      </c>
      <c r="DN80" s="4931">
        <f t="shared" si="186"/>
        <v>0</v>
      </c>
      <c r="DO80" s="4931">
        <f t="shared" si="187"/>
        <v>0</v>
      </c>
      <c r="DP80" s="4931">
        <f t="shared" si="188"/>
        <v>0</v>
      </c>
      <c r="DQ80" s="4931">
        <f t="shared" si="189"/>
        <v>0</v>
      </c>
      <c r="DR80" s="4931">
        <f t="shared" si="190"/>
        <v>0</v>
      </c>
      <c r="DS80" s="4931">
        <f t="shared" si="191"/>
        <v>0</v>
      </c>
      <c r="DT80" s="4931">
        <f t="shared" si="192"/>
        <v>0</v>
      </c>
      <c r="DU80" s="4931">
        <f t="shared" si="193"/>
        <v>0</v>
      </c>
      <c r="DV80" s="4931">
        <f t="shared" si="194"/>
        <v>0</v>
      </c>
      <c r="DW80" s="4931">
        <f t="shared" si="195"/>
        <v>0</v>
      </c>
      <c r="DX80" s="4931">
        <f t="shared" si="196"/>
        <v>0</v>
      </c>
      <c r="DY80" s="4931">
        <f t="shared" si="197"/>
        <v>0</v>
      </c>
      <c r="DZ80" s="4931">
        <f t="shared" si="198"/>
        <v>0</v>
      </c>
    </row>
    <row r="81" spans="1:130" ht="16.149999999999999" customHeight="1" x14ac:dyDescent="0.35">
      <c r="A81" s="1155" t="s">
        <v>2600</v>
      </c>
      <c r="B81" s="475">
        <f t="shared" si="165"/>
        <v>0</v>
      </c>
      <c r="C81" s="439">
        <f t="shared" si="165"/>
        <v>0</v>
      </c>
      <c r="D81" s="3109"/>
      <c r="E81" s="1305"/>
      <c r="F81" s="38"/>
      <c r="G81" s="1305"/>
      <c r="H81" s="38"/>
      <c r="I81" s="1305"/>
      <c r="J81" s="38"/>
      <c r="K81" s="1305"/>
      <c r="L81" s="38"/>
      <c r="M81" s="39"/>
      <c r="N81" s="117"/>
      <c r="O81" s="118"/>
      <c r="P81" s="35"/>
      <c r="Q81" s="118"/>
      <c r="R81" s="35"/>
      <c r="S81" s="118"/>
      <c r="T81" s="35"/>
      <c r="U81" s="118"/>
      <c r="V81" s="35"/>
      <c r="W81" s="118"/>
      <c r="X81" s="35"/>
      <c r="Y81" s="118"/>
      <c r="Z81" s="35"/>
      <c r="AA81" s="118"/>
      <c r="AB81" s="35"/>
      <c r="AC81" s="118"/>
      <c r="AD81" s="35"/>
      <c r="AE81" s="118"/>
      <c r="AF81" s="35"/>
      <c r="AG81" s="118"/>
      <c r="AH81" s="35"/>
      <c r="AI81" s="118"/>
      <c r="AJ81" s="35"/>
      <c r="AK81" s="118"/>
      <c r="AL81" s="35"/>
      <c r="AM81" s="118"/>
      <c r="AN81" s="35"/>
      <c r="AO81" s="118"/>
      <c r="AP81" s="35"/>
      <c r="AQ81" s="1306"/>
      <c r="AR81" s="4516"/>
      <c r="AS81" s="1306"/>
      <c r="AT81" s="117"/>
      <c r="AU81" s="118"/>
      <c r="AV81" s="35"/>
      <c r="AW81" s="37"/>
      <c r="AX81" s="1234" t="str">
        <f t="shared" si="166"/>
        <v/>
      </c>
      <c r="AY81" s="1234"/>
      <c r="AZ81" s="1234"/>
      <c r="BA81" s="1234"/>
      <c r="BB81" s="1234"/>
      <c r="BC81" s="1234"/>
      <c r="BD81" s="1234"/>
      <c r="BE81" s="1234"/>
      <c r="BF81" s="1234"/>
      <c r="BG81" s="1234"/>
      <c r="BH81" s="1234"/>
      <c r="BI81" s="562"/>
      <c r="BJ81" s="562"/>
      <c r="BK81" s="562"/>
      <c r="BL81" s="562"/>
      <c r="BU81" s="3886"/>
      <c r="BV81" s="3886"/>
      <c r="BW81" s="3886"/>
      <c r="CA81" s="1235" t="str">
        <f t="shared" si="167"/>
        <v/>
      </c>
      <c r="CB81" s="1235" t="str">
        <f t="shared" si="168"/>
        <v/>
      </c>
      <c r="CC81" s="1235" t="str">
        <f t="shared" si="169"/>
        <v/>
      </c>
      <c r="CD81" s="1235" t="str">
        <f t="shared" si="170"/>
        <v/>
      </c>
      <c r="CE81" s="1235" t="str">
        <f t="shared" si="171"/>
        <v/>
      </c>
      <c r="CF81" s="1235" t="str">
        <f t="shared" si="199"/>
        <v/>
      </c>
      <c r="CG81" s="1235" t="str">
        <f t="shared" si="200"/>
        <v/>
      </c>
      <c r="CH81" s="1235" t="str">
        <f t="shared" si="201"/>
        <v/>
      </c>
      <c r="CI81" s="1235" t="str">
        <f t="shared" si="202"/>
        <v/>
      </c>
      <c r="CJ81" s="1235" t="str">
        <f t="shared" si="203"/>
        <v/>
      </c>
      <c r="CK81" s="1235" t="str">
        <f t="shared" si="204"/>
        <v/>
      </c>
      <c r="CL81" s="1235" t="str">
        <f t="shared" si="205"/>
        <v/>
      </c>
      <c r="CM81" s="1235" t="str">
        <f t="shared" si="206"/>
        <v/>
      </c>
      <c r="CN81" s="1235" t="str">
        <f t="shared" si="207"/>
        <v/>
      </c>
      <c r="CO81" s="1235" t="str">
        <f t="shared" si="208"/>
        <v/>
      </c>
      <c r="CP81" s="1235" t="str">
        <f t="shared" si="209"/>
        <v/>
      </c>
      <c r="CQ81" s="1235" t="str">
        <f t="shared" si="210"/>
        <v/>
      </c>
      <c r="CR81" s="1235" t="str">
        <f t="shared" si="211"/>
        <v/>
      </c>
      <c r="CS81" s="1235" t="str">
        <f t="shared" si="212"/>
        <v/>
      </c>
      <c r="CT81" s="1235" t="str">
        <f t="shared" si="213"/>
        <v/>
      </c>
      <c r="CU81" s="1235" t="str">
        <f t="shared" si="214"/>
        <v/>
      </c>
      <c r="CV81" s="1235" t="str">
        <f t="shared" si="215"/>
        <v/>
      </c>
      <c r="CW81" s="1235" t="str">
        <f t="shared" si="216"/>
        <v/>
      </c>
      <c r="CX81" s="1235" t="str">
        <f t="shared" si="217"/>
        <v/>
      </c>
      <c r="CY81" s="1235" t="str">
        <f t="shared" si="218"/>
        <v/>
      </c>
      <c r="CZ81" s="1235" t="str">
        <f t="shared" si="172"/>
        <v/>
      </c>
      <c r="DA81" s="4931">
        <f t="shared" si="173"/>
        <v>0</v>
      </c>
      <c r="DB81" s="4931">
        <f t="shared" si="174"/>
        <v>0</v>
      </c>
      <c r="DC81" s="4931">
        <f t="shared" si="175"/>
        <v>0</v>
      </c>
      <c r="DD81" s="4931">
        <f t="shared" si="176"/>
        <v>0</v>
      </c>
      <c r="DE81" s="4931">
        <f t="shared" si="177"/>
        <v>0</v>
      </c>
      <c r="DF81" s="4931">
        <f t="shared" si="178"/>
        <v>0</v>
      </c>
      <c r="DG81" s="4931">
        <f t="shared" si="179"/>
        <v>0</v>
      </c>
      <c r="DH81" s="4931">
        <f t="shared" si="180"/>
        <v>0</v>
      </c>
      <c r="DI81" s="4931">
        <f t="shared" si="181"/>
        <v>0</v>
      </c>
      <c r="DJ81" s="4931">
        <f t="shared" si="182"/>
        <v>0</v>
      </c>
      <c r="DK81" s="4931">
        <f t="shared" si="183"/>
        <v>0</v>
      </c>
      <c r="DL81" s="4931">
        <f t="shared" si="184"/>
        <v>0</v>
      </c>
      <c r="DM81" s="4931">
        <f t="shared" si="185"/>
        <v>0</v>
      </c>
      <c r="DN81" s="4931">
        <f t="shared" si="186"/>
        <v>0</v>
      </c>
      <c r="DO81" s="4931">
        <f t="shared" si="187"/>
        <v>0</v>
      </c>
      <c r="DP81" s="4931">
        <f t="shared" si="188"/>
        <v>0</v>
      </c>
      <c r="DQ81" s="4931">
        <f t="shared" si="189"/>
        <v>0</v>
      </c>
      <c r="DR81" s="4931">
        <f t="shared" si="190"/>
        <v>0</v>
      </c>
      <c r="DS81" s="4931">
        <f t="shared" si="191"/>
        <v>0</v>
      </c>
      <c r="DT81" s="4931">
        <f t="shared" si="192"/>
        <v>0</v>
      </c>
      <c r="DU81" s="4931">
        <f t="shared" si="193"/>
        <v>0</v>
      </c>
      <c r="DV81" s="4931">
        <f t="shared" si="194"/>
        <v>0</v>
      </c>
      <c r="DW81" s="4931">
        <f t="shared" si="195"/>
        <v>0</v>
      </c>
      <c r="DX81" s="4931">
        <f t="shared" si="196"/>
        <v>0</v>
      </c>
      <c r="DY81" s="4931">
        <f t="shared" si="197"/>
        <v>0</v>
      </c>
      <c r="DZ81" s="4931">
        <f t="shared" si="198"/>
        <v>0</v>
      </c>
    </row>
    <row r="82" spans="1:130" ht="16.149999999999999" customHeight="1" x14ac:dyDescent="0.35">
      <c r="A82" s="774" t="s">
        <v>2601</v>
      </c>
      <c r="B82" s="475">
        <f t="shared" si="165"/>
        <v>0</v>
      </c>
      <c r="C82" s="439">
        <f t="shared" si="165"/>
        <v>0</v>
      </c>
      <c r="D82" s="3109"/>
      <c r="E82" s="1305"/>
      <c r="F82" s="38"/>
      <c r="G82" s="1305"/>
      <c r="H82" s="38"/>
      <c r="I82" s="1305"/>
      <c r="J82" s="38"/>
      <c r="K82" s="1305"/>
      <c r="L82" s="38"/>
      <c r="M82" s="39"/>
      <c r="N82" s="117"/>
      <c r="O82" s="118"/>
      <c r="P82" s="35"/>
      <c r="Q82" s="118"/>
      <c r="R82" s="35"/>
      <c r="S82" s="118"/>
      <c r="T82" s="35"/>
      <c r="U82" s="118"/>
      <c r="V82" s="35"/>
      <c r="W82" s="118"/>
      <c r="X82" s="35"/>
      <c r="Y82" s="118"/>
      <c r="Z82" s="35"/>
      <c r="AA82" s="118"/>
      <c r="AB82" s="35"/>
      <c r="AC82" s="118"/>
      <c r="AD82" s="35"/>
      <c r="AE82" s="118"/>
      <c r="AF82" s="35"/>
      <c r="AG82" s="118"/>
      <c r="AH82" s="35"/>
      <c r="AI82" s="118"/>
      <c r="AJ82" s="35"/>
      <c r="AK82" s="118"/>
      <c r="AL82" s="35"/>
      <c r="AM82" s="118"/>
      <c r="AN82" s="35"/>
      <c r="AO82" s="118"/>
      <c r="AP82" s="35"/>
      <c r="AQ82" s="1306"/>
      <c r="AR82" s="4516"/>
      <c r="AS82" s="1306"/>
      <c r="AT82" s="117"/>
      <c r="AU82" s="118"/>
      <c r="AV82" s="35"/>
      <c r="AW82" s="37"/>
      <c r="AX82" s="1234" t="str">
        <f t="shared" si="166"/>
        <v/>
      </c>
      <c r="AY82" s="1234"/>
      <c r="AZ82" s="1234"/>
      <c r="BA82" s="1234"/>
      <c r="BB82" s="1234"/>
      <c r="BC82" s="1234"/>
      <c r="BD82" s="1234"/>
      <c r="BE82" s="1234"/>
      <c r="BF82" s="1234"/>
      <c r="BG82" s="1234"/>
      <c r="BH82" s="1234"/>
      <c r="BI82" s="562"/>
      <c r="BJ82" s="562"/>
      <c r="BK82" s="562"/>
      <c r="BL82" s="562"/>
      <c r="BU82" s="3886"/>
      <c r="BV82" s="3886"/>
      <c r="BW82" s="3886"/>
      <c r="CA82" s="1235" t="str">
        <f t="shared" si="167"/>
        <v/>
      </c>
      <c r="CB82" s="1235" t="str">
        <f t="shared" si="168"/>
        <v/>
      </c>
      <c r="CC82" s="1235" t="str">
        <f t="shared" si="169"/>
        <v/>
      </c>
      <c r="CD82" s="1235" t="str">
        <f t="shared" si="170"/>
        <v/>
      </c>
      <c r="CE82" s="1235" t="str">
        <f t="shared" si="171"/>
        <v/>
      </c>
      <c r="CF82" s="1235" t="str">
        <f t="shared" si="199"/>
        <v/>
      </c>
      <c r="CG82" s="1235" t="str">
        <f t="shared" si="200"/>
        <v/>
      </c>
      <c r="CH82" s="1235" t="str">
        <f t="shared" si="201"/>
        <v/>
      </c>
      <c r="CI82" s="1235" t="str">
        <f t="shared" si="202"/>
        <v/>
      </c>
      <c r="CJ82" s="1235" t="str">
        <f t="shared" si="203"/>
        <v/>
      </c>
      <c r="CK82" s="1235" t="str">
        <f t="shared" si="204"/>
        <v/>
      </c>
      <c r="CL82" s="1235" t="str">
        <f t="shared" si="205"/>
        <v/>
      </c>
      <c r="CM82" s="1235" t="str">
        <f t="shared" si="206"/>
        <v/>
      </c>
      <c r="CN82" s="1235" t="str">
        <f t="shared" si="207"/>
        <v/>
      </c>
      <c r="CO82" s="1235" t="str">
        <f t="shared" si="208"/>
        <v/>
      </c>
      <c r="CP82" s="1235" t="str">
        <f t="shared" si="209"/>
        <v/>
      </c>
      <c r="CQ82" s="1235" t="str">
        <f t="shared" si="210"/>
        <v/>
      </c>
      <c r="CR82" s="1235" t="str">
        <f t="shared" si="211"/>
        <v/>
      </c>
      <c r="CS82" s="1235" t="str">
        <f t="shared" si="212"/>
        <v/>
      </c>
      <c r="CT82" s="1235" t="str">
        <f t="shared" si="213"/>
        <v/>
      </c>
      <c r="CU82" s="1235" t="str">
        <f t="shared" si="214"/>
        <v/>
      </c>
      <c r="CV82" s="1235" t="str">
        <f t="shared" si="215"/>
        <v/>
      </c>
      <c r="CW82" s="1235" t="str">
        <f t="shared" si="216"/>
        <v/>
      </c>
      <c r="CX82" s="1235" t="str">
        <f t="shared" si="217"/>
        <v/>
      </c>
      <c r="CY82" s="1235" t="str">
        <f t="shared" si="218"/>
        <v/>
      </c>
      <c r="CZ82" s="1235" t="str">
        <f t="shared" si="172"/>
        <v/>
      </c>
      <c r="DA82" s="4931">
        <f t="shared" si="173"/>
        <v>0</v>
      </c>
      <c r="DB82" s="4931">
        <f t="shared" si="174"/>
        <v>0</v>
      </c>
      <c r="DC82" s="4931">
        <f t="shared" si="175"/>
        <v>0</v>
      </c>
      <c r="DD82" s="4931">
        <f t="shared" si="176"/>
        <v>0</v>
      </c>
      <c r="DE82" s="4931">
        <f t="shared" si="177"/>
        <v>0</v>
      </c>
      <c r="DF82" s="4931">
        <f t="shared" si="178"/>
        <v>0</v>
      </c>
      <c r="DG82" s="4931">
        <f t="shared" si="179"/>
        <v>0</v>
      </c>
      <c r="DH82" s="4931">
        <f t="shared" si="180"/>
        <v>0</v>
      </c>
      <c r="DI82" s="4931">
        <f t="shared" si="181"/>
        <v>0</v>
      </c>
      <c r="DJ82" s="4931">
        <f t="shared" si="182"/>
        <v>0</v>
      </c>
      <c r="DK82" s="4931">
        <f t="shared" si="183"/>
        <v>0</v>
      </c>
      <c r="DL82" s="4931">
        <f t="shared" si="184"/>
        <v>0</v>
      </c>
      <c r="DM82" s="4931">
        <f t="shared" si="185"/>
        <v>0</v>
      </c>
      <c r="DN82" s="4931">
        <f t="shared" si="186"/>
        <v>0</v>
      </c>
      <c r="DO82" s="4931">
        <f t="shared" si="187"/>
        <v>0</v>
      </c>
      <c r="DP82" s="4931">
        <f t="shared" si="188"/>
        <v>0</v>
      </c>
      <c r="DQ82" s="4931">
        <f t="shared" si="189"/>
        <v>0</v>
      </c>
      <c r="DR82" s="4931">
        <f t="shared" si="190"/>
        <v>0</v>
      </c>
      <c r="DS82" s="4931">
        <f t="shared" si="191"/>
        <v>0</v>
      </c>
      <c r="DT82" s="4931">
        <f t="shared" si="192"/>
        <v>0</v>
      </c>
      <c r="DU82" s="4931">
        <f t="shared" si="193"/>
        <v>0</v>
      </c>
      <c r="DV82" s="4931">
        <f t="shared" si="194"/>
        <v>0</v>
      </c>
      <c r="DW82" s="4931">
        <f t="shared" si="195"/>
        <v>0</v>
      </c>
      <c r="DX82" s="4931">
        <f t="shared" si="196"/>
        <v>0</v>
      </c>
      <c r="DY82" s="4931">
        <f t="shared" si="197"/>
        <v>0</v>
      </c>
      <c r="DZ82" s="4931">
        <f t="shared" si="198"/>
        <v>0</v>
      </c>
    </row>
    <row r="83" spans="1:130" ht="16.5" customHeight="1" x14ac:dyDescent="0.35">
      <c r="A83" s="774" t="s">
        <v>2602</v>
      </c>
      <c r="B83" s="475">
        <f t="shared" si="165"/>
        <v>0</v>
      </c>
      <c r="C83" s="439">
        <f t="shared" si="165"/>
        <v>0</v>
      </c>
      <c r="D83" s="3109"/>
      <c r="E83" s="1305"/>
      <c r="F83" s="38"/>
      <c r="G83" s="1305"/>
      <c r="H83" s="38"/>
      <c r="I83" s="1305"/>
      <c r="J83" s="38"/>
      <c r="K83" s="1305"/>
      <c r="L83" s="38"/>
      <c r="M83" s="39"/>
      <c r="N83" s="117"/>
      <c r="O83" s="118"/>
      <c r="P83" s="35"/>
      <c r="Q83" s="118"/>
      <c r="R83" s="35"/>
      <c r="S83" s="118"/>
      <c r="T83" s="35"/>
      <c r="U83" s="118"/>
      <c r="V83" s="35"/>
      <c r="W83" s="118"/>
      <c r="X83" s="35"/>
      <c r="Y83" s="118"/>
      <c r="Z83" s="35"/>
      <c r="AA83" s="118"/>
      <c r="AB83" s="35"/>
      <c r="AC83" s="118"/>
      <c r="AD83" s="35"/>
      <c r="AE83" s="118"/>
      <c r="AF83" s="35"/>
      <c r="AG83" s="118"/>
      <c r="AH83" s="35"/>
      <c r="AI83" s="118"/>
      <c r="AJ83" s="35"/>
      <c r="AK83" s="118"/>
      <c r="AL83" s="35"/>
      <c r="AM83" s="118"/>
      <c r="AN83" s="35"/>
      <c r="AO83" s="118"/>
      <c r="AP83" s="35"/>
      <c r="AQ83" s="1306"/>
      <c r="AR83" s="117"/>
      <c r="AS83" s="1306"/>
      <c r="AT83" s="117"/>
      <c r="AU83" s="118"/>
      <c r="AV83" s="35"/>
      <c r="AW83" s="37"/>
      <c r="AX83" s="1234" t="str">
        <f t="shared" si="166"/>
        <v/>
      </c>
      <c r="AY83" s="1234"/>
      <c r="AZ83" s="1234"/>
      <c r="BA83" s="1234"/>
      <c r="BB83" s="1234"/>
      <c r="BC83" s="1234"/>
      <c r="BD83" s="1234"/>
      <c r="BE83" s="1234"/>
      <c r="BF83" s="1234"/>
      <c r="BG83" s="1234"/>
      <c r="BH83" s="1234"/>
      <c r="BI83" s="562"/>
      <c r="BJ83" s="562"/>
      <c r="BK83" s="562"/>
      <c r="BL83" s="562"/>
      <c r="BU83" s="3886"/>
      <c r="BV83" s="3886"/>
      <c r="BW83" s="3886"/>
      <c r="CA83" s="1235" t="str">
        <f t="shared" si="167"/>
        <v/>
      </c>
      <c r="CB83" s="1235" t="str">
        <f t="shared" si="168"/>
        <v/>
      </c>
      <c r="CC83" s="1235" t="str">
        <f t="shared" si="169"/>
        <v/>
      </c>
      <c r="CD83" s="1235" t="str">
        <f t="shared" si="170"/>
        <v/>
      </c>
      <c r="CE83" s="1235" t="str">
        <f t="shared" si="171"/>
        <v/>
      </c>
      <c r="CF83" s="1235" t="str">
        <f t="shared" si="199"/>
        <v/>
      </c>
      <c r="CG83" s="1235" t="str">
        <f t="shared" si="200"/>
        <v/>
      </c>
      <c r="CH83" s="1235" t="str">
        <f t="shared" si="201"/>
        <v/>
      </c>
      <c r="CI83" s="1235" t="str">
        <f t="shared" si="202"/>
        <v/>
      </c>
      <c r="CJ83" s="1235" t="str">
        <f t="shared" si="203"/>
        <v/>
      </c>
      <c r="CK83" s="1235" t="str">
        <f t="shared" si="204"/>
        <v/>
      </c>
      <c r="CL83" s="1235" t="str">
        <f t="shared" si="205"/>
        <v/>
      </c>
      <c r="CM83" s="1235" t="str">
        <f t="shared" si="206"/>
        <v/>
      </c>
      <c r="CN83" s="1235" t="str">
        <f t="shared" si="207"/>
        <v/>
      </c>
      <c r="CO83" s="1235" t="str">
        <f t="shared" si="208"/>
        <v/>
      </c>
      <c r="CP83" s="1235" t="str">
        <f t="shared" si="209"/>
        <v/>
      </c>
      <c r="CQ83" s="1235" t="str">
        <f t="shared" si="210"/>
        <v/>
      </c>
      <c r="CR83" s="1235" t="str">
        <f t="shared" si="211"/>
        <v/>
      </c>
      <c r="CS83" s="1235" t="str">
        <f t="shared" si="212"/>
        <v/>
      </c>
      <c r="CT83" s="1235" t="str">
        <f t="shared" si="213"/>
        <v/>
      </c>
      <c r="CU83" s="1235" t="str">
        <f t="shared" si="214"/>
        <v/>
      </c>
      <c r="CV83" s="1235" t="str">
        <f t="shared" si="215"/>
        <v/>
      </c>
      <c r="CW83" s="1235" t="str">
        <f t="shared" si="216"/>
        <v/>
      </c>
      <c r="CX83" s="1235" t="str">
        <f t="shared" si="217"/>
        <v/>
      </c>
      <c r="CY83" s="1235" t="str">
        <f t="shared" si="218"/>
        <v/>
      </c>
      <c r="CZ83" s="1235" t="str">
        <f t="shared" si="172"/>
        <v/>
      </c>
      <c r="DA83" s="4931">
        <f t="shared" si="173"/>
        <v>0</v>
      </c>
      <c r="DB83" s="4931">
        <f t="shared" si="174"/>
        <v>0</v>
      </c>
      <c r="DC83" s="4931">
        <f t="shared" si="175"/>
        <v>0</v>
      </c>
      <c r="DD83" s="4931">
        <f t="shared" si="176"/>
        <v>0</v>
      </c>
      <c r="DE83" s="4931">
        <f t="shared" si="177"/>
        <v>0</v>
      </c>
      <c r="DF83" s="4931">
        <f t="shared" si="178"/>
        <v>0</v>
      </c>
      <c r="DG83" s="4931">
        <f t="shared" si="179"/>
        <v>0</v>
      </c>
      <c r="DH83" s="4931">
        <f t="shared" si="180"/>
        <v>0</v>
      </c>
      <c r="DI83" s="4931">
        <f t="shared" si="181"/>
        <v>0</v>
      </c>
      <c r="DJ83" s="4931">
        <f t="shared" si="182"/>
        <v>0</v>
      </c>
      <c r="DK83" s="4931">
        <f t="shared" si="183"/>
        <v>0</v>
      </c>
      <c r="DL83" s="4931">
        <f t="shared" si="184"/>
        <v>0</v>
      </c>
      <c r="DM83" s="4931">
        <f t="shared" si="185"/>
        <v>0</v>
      </c>
      <c r="DN83" s="4931">
        <f t="shared" si="186"/>
        <v>0</v>
      </c>
      <c r="DO83" s="4931">
        <f t="shared" si="187"/>
        <v>0</v>
      </c>
      <c r="DP83" s="4931">
        <f t="shared" si="188"/>
        <v>0</v>
      </c>
      <c r="DQ83" s="4931">
        <f t="shared" si="189"/>
        <v>0</v>
      </c>
      <c r="DR83" s="4931">
        <f t="shared" si="190"/>
        <v>0</v>
      </c>
      <c r="DS83" s="4931">
        <f t="shared" si="191"/>
        <v>0</v>
      </c>
      <c r="DT83" s="4931">
        <f t="shared" si="192"/>
        <v>0</v>
      </c>
      <c r="DU83" s="4931">
        <f t="shared" si="193"/>
        <v>0</v>
      </c>
      <c r="DV83" s="4931">
        <f t="shared" si="194"/>
        <v>0</v>
      </c>
      <c r="DW83" s="4931">
        <f t="shared" si="195"/>
        <v>0</v>
      </c>
      <c r="DX83" s="4931">
        <f t="shared" si="196"/>
        <v>0</v>
      </c>
      <c r="DY83" s="4931">
        <f t="shared" si="197"/>
        <v>0</v>
      </c>
      <c r="DZ83" s="4931">
        <f t="shared" si="198"/>
        <v>0</v>
      </c>
    </row>
    <row r="84" spans="1:130" ht="27.75" customHeight="1" x14ac:dyDescent="0.35">
      <c r="A84" s="774" t="s">
        <v>2603</v>
      </c>
      <c r="B84" s="475">
        <f t="shared" si="165"/>
        <v>0</v>
      </c>
      <c r="C84" s="439">
        <f t="shared" si="165"/>
        <v>0</v>
      </c>
      <c r="D84" s="3109"/>
      <c r="E84" s="1305"/>
      <c r="F84" s="38"/>
      <c r="G84" s="1305"/>
      <c r="H84" s="38"/>
      <c r="I84" s="1305"/>
      <c r="J84" s="38"/>
      <c r="K84" s="1305"/>
      <c r="L84" s="38"/>
      <c r="M84" s="39"/>
      <c r="N84" s="117"/>
      <c r="O84" s="118"/>
      <c r="P84" s="35"/>
      <c r="Q84" s="118"/>
      <c r="R84" s="35"/>
      <c r="S84" s="118"/>
      <c r="T84" s="35"/>
      <c r="U84" s="118"/>
      <c r="V84" s="35"/>
      <c r="W84" s="118"/>
      <c r="X84" s="35"/>
      <c r="Y84" s="118"/>
      <c r="Z84" s="35"/>
      <c r="AA84" s="118"/>
      <c r="AB84" s="35"/>
      <c r="AC84" s="118"/>
      <c r="AD84" s="35"/>
      <c r="AE84" s="118"/>
      <c r="AF84" s="35"/>
      <c r="AG84" s="118"/>
      <c r="AH84" s="35"/>
      <c r="AI84" s="118"/>
      <c r="AJ84" s="35"/>
      <c r="AK84" s="118"/>
      <c r="AL84" s="35"/>
      <c r="AM84" s="118"/>
      <c r="AN84" s="35"/>
      <c r="AO84" s="118"/>
      <c r="AP84" s="35"/>
      <c r="AQ84" s="1306"/>
      <c r="AR84" s="4516"/>
      <c r="AS84" s="1306"/>
      <c r="AT84" s="117"/>
      <c r="AU84" s="118"/>
      <c r="AV84" s="35"/>
      <c r="AW84" s="37"/>
      <c r="AX84" s="1234" t="str">
        <f t="shared" si="166"/>
        <v/>
      </c>
      <c r="AY84" s="1234"/>
      <c r="AZ84" s="1234"/>
      <c r="BA84" s="1234"/>
      <c r="BB84" s="1234"/>
      <c r="BC84" s="1234"/>
      <c r="BD84" s="1234"/>
      <c r="BE84" s="1234"/>
      <c r="BF84" s="1234"/>
      <c r="BG84" s="1234"/>
      <c r="BH84" s="1234"/>
      <c r="BI84" s="562"/>
      <c r="BJ84" s="562"/>
      <c r="BK84" s="562"/>
      <c r="BL84" s="562"/>
      <c r="BU84" s="3886"/>
      <c r="BV84" s="3886"/>
      <c r="BW84" s="3886"/>
      <c r="CA84" s="1235" t="str">
        <f t="shared" si="167"/>
        <v/>
      </c>
      <c r="CB84" s="1235" t="str">
        <f t="shared" si="168"/>
        <v/>
      </c>
      <c r="CC84" s="1235" t="str">
        <f t="shared" si="169"/>
        <v/>
      </c>
      <c r="CD84" s="1235" t="str">
        <f t="shared" si="170"/>
        <v/>
      </c>
      <c r="CE84" s="1235" t="str">
        <f t="shared" si="171"/>
        <v/>
      </c>
      <c r="CF84" s="1235" t="str">
        <f t="shared" si="199"/>
        <v/>
      </c>
      <c r="CG84" s="1235" t="str">
        <f t="shared" si="200"/>
        <v/>
      </c>
      <c r="CH84" s="1235" t="str">
        <f t="shared" si="201"/>
        <v/>
      </c>
      <c r="CI84" s="1235" t="str">
        <f t="shared" si="202"/>
        <v/>
      </c>
      <c r="CJ84" s="1235" t="str">
        <f t="shared" si="203"/>
        <v/>
      </c>
      <c r="CK84" s="1235" t="str">
        <f t="shared" si="204"/>
        <v/>
      </c>
      <c r="CL84" s="1235" t="str">
        <f t="shared" si="205"/>
        <v/>
      </c>
      <c r="CM84" s="1235" t="str">
        <f t="shared" si="206"/>
        <v/>
      </c>
      <c r="CN84" s="1235" t="str">
        <f t="shared" si="207"/>
        <v/>
      </c>
      <c r="CO84" s="1235" t="str">
        <f t="shared" si="208"/>
        <v/>
      </c>
      <c r="CP84" s="1235" t="str">
        <f t="shared" si="209"/>
        <v/>
      </c>
      <c r="CQ84" s="1235" t="str">
        <f t="shared" si="210"/>
        <v/>
      </c>
      <c r="CR84" s="1235" t="str">
        <f t="shared" si="211"/>
        <v/>
      </c>
      <c r="CS84" s="1235" t="str">
        <f t="shared" si="212"/>
        <v/>
      </c>
      <c r="CT84" s="1235" t="str">
        <f t="shared" si="213"/>
        <v/>
      </c>
      <c r="CU84" s="1235" t="str">
        <f t="shared" si="214"/>
        <v/>
      </c>
      <c r="CV84" s="1235" t="str">
        <f t="shared" si="215"/>
        <v/>
      </c>
      <c r="CW84" s="1235" t="str">
        <f t="shared" si="216"/>
        <v/>
      </c>
      <c r="CX84" s="1235" t="str">
        <f t="shared" si="217"/>
        <v/>
      </c>
      <c r="CY84" s="1235" t="str">
        <f t="shared" si="218"/>
        <v/>
      </c>
      <c r="CZ84" s="1235" t="str">
        <f t="shared" si="172"/>
        <v/>
      </c>
      <c r="DA84" s="4931">
        <f t="shared" si="173"/>
        <v>0</v>
      </c>
      <c r="DB84" s="4931">
        <f t="shared" si="174"/>
        <v>0</v>
      </c>
      <c r="DC84" s="4931">
        <f t="shared" si="175"/>
        <v>0</v>
      </c>
      <c r="DD84" s="4931">
        <f t="shared" si="176"/>
        <v>0</v>
      </c>
      <c r="DE84" s="4931">
        <f t="shared" si="177"/>
        <v>0</v>
      </c>
      <c r="DF84" s="4931">
        <f t="shared" si="178"/>
        <v>0</v>
      </c>
      <c r="DG84" s="4931">
        <f t="shared" si="179"/>
        <v>0</v>
      </c>
      <c r="DH84" s="4931">
        <f t="shared" si="180"/>
        <v>0</v>
      </c>
      <c r="DI84" s="4931">
        <f t="shared" si="181"/>
        <v>0</v>
      </c>
      <c r="DJ84" s="4931">
        <f t="shared" si="182"/>
        <v>0</v>
      </c>
      <c r="DK84" s="4931">
        <f t="shared" si="183"/>
        <v>0</v>
      </c>
      <c r="DL84" s="4931">
        <f t="shared" si="184"/>
        <v>0</v>
      </c>
      <c r="DM84" s="4931">
        <f t="shared" si="185"/>
        <v>0</v>
      </c>
      <c r="DN84" s="4931">
        <f t="shared" si="186"/>
        <v>0</v>
      </c>
      <c r="DO84" s="4931">
        <f t="shared" si="187"/>
        <v>0</v>
      </c>
      <c r="DP84" s="4931">
        <f t="shared" si="188"/>
        <v>0</v>
      </c>
      <c r="DQ84" s="4931">
        <f t="shared" si="189"/>
        <v>0</v>
      </c>
      <c r="DR84" s="4931">
        <f t="shared" si="190"/>
        <v>0</v>
      </c>
      <c r="DS84" s="4931">
        <f t="shared" si="191"/>
        <v>0</v>
      </c>
      <c r="DT84" s="4931">
        <f t="shared" si="192"/>
        <v>0</v>
      </c>
      <c r="DU84" s="4931">
        <f t="shared" si="193"/>
        <v>0</v>
      </c>
      <c r="DV84" s="4931">
        <f t="shared" si="194"/>
        <v>0</v>
      </c>
      <c r="DW84" s="4931">
        <f t="shared" si="195"/>
        <v>0</v>
      </c>
      <c r="DX84" s="4931">
        <f t="shared" si="196"/>
        <v>0</v>
      </c>
      <c r="DY84" s="4931">
        <f t="shared" si="197"/>
        <v>0</v>
      </c>
      <c r="DZ84" s="4931">
        <f t="shared" si="198"/>
        <v>0</v>
      </c>
    </row>
    <row r="85" spans="1:130" ht="16.149999999999999" customHeight="1" x14ac:dyDescent="0.35">
      <c r="A85" s="1155" t="s">
        <v>2604</v>
      </c>
      <c r="B85" s="475">
        <f t="shared" si="165"/>
        <v>0</v>
      </c>
      <c r="C85" s="439">
        <f t="shared" si="165"/>
        <v>0</v>
      </c>
      <c r="D85" s="3109"/>
      <c r="E85" s="1305"/>
      <c r="F85" s="38"/>
      <c r="G85" s="1305"/>
      <c r="H85" s="38"/>
      <c r="I85" s="1305"/>
      <c r="J85" s="38"/>
      <c r="K85" s="1305"/>
      <c r="L85" s="38"/>
      <c r="M85" s="39"/>
      <c r="N85" s="117"/>
      <c r="O85" s="118"/>
      <c r="P85" s="35"/>
      <c r="Q85" s="118"/>
      <c r="R85" s="35"/>
      <c r="S85" s="118"/>
      <c r="T85" s="35"/>
      <c r="U85" s="118"/>
      <c r="V85" s="35"/>
      <c r="W85" s="118"/>
      <c r="X85" s="35"/>
      <c r="Y85" s="118"/>
      <c r="Z85" s="35"/>
      <c r="AA85" s="118"/>
      <c r="AB85" s="35"/>
      <c r="AC85" s="118"/>
      <c r="AD85" s="35"/>
      <c r="AE85" s="118"/>
      <c r="AF85" s="35"/>
      <c r="AG85" s="118"/>
      <c r="AH85" s="35"/>
      <c r="AI85" s="118"/>
      <c r="AJ85" s="35"/>
      <c r="AK85" s="118"/>
      <c r="AL85" s="35"/>
      <c r="AM85" s="118"/>
      <c r="AN85" s="35"/>
      <c r="AO85" s="118"/>
      <c r="AP85" s="35"/>
      <c r="AQ85" s="1306"/>
      <c r="AR85" s="4516"/>
      <c r="AS85" s="1306"/>
      <c r="AT85" s="117"/>
      <c r="AU85" s="118"/>
      <c r="AV85" s="35"/>
      <c r="AW85" s="37"/>
      <c r="AX85" s="1234" t="str">
        <f t="shared" si="166"/>
        <v/>
      </c>
      <c r="AY85" s="1234"/>
      <c r="AZ85" s="1234"/>
      <c r="BA85" s="1234"/>
      <c r="BB85" s="1234"/>
      <c r="BC85" s="1234"/>
      <c r="BD85" s="1234"/>
      <c r="BE85" s="1234"/>
      <c r="BF85" s="1234"/>
      <c r="BG85" s="1234"/>
      <c r="BH85" s="1234"/>
      <c r="BI85" s="562"/>
      <c r="BJ85" s="562"/>
      <c r="BK85" s="562"/>
      <c r="BL85" s="562"/>
      <c r="BU85" s="3886"/>
      <c r="BV85" s="3886"/>
      <c r="BW85" s="3886"/>
      <c r="CA85" s="1235" t="str">
        <f t="shared" si="167"/>
        <v/>
      </c>
      <c r="CB85" s="1235" t="str">
        <f t="shared" si="168"/>
        <v/>
      </c>
      <c r="CC85" s="1235" t="str">
        <f t="shared" si="169"/>
        <v/>
      </c>
      <c r="CD85" s="1235" t="str">
        <f t="shared" si="170"/>
        <v/>
      </c>
      <c r="CE85" s="1235" t="str">
        <f t="shared" si="171"/>
        <v/>
      </c>
      <c r="CF85" s="1235" t="str">
        <f t="shared" si="199"/>
        <v/>
      </c>
      <c r="CG85" s="1235" t="str">
        <f t="shared" si="200"/>
        <v/>
      </c>
      <c r="CH85" s="1235" t="str">
        <f t="shared" si="201"/>
        <v/>
      </c>
      <c r="CI85" s="1235" t="str">
        <f t="shared" si="202"/>
        <v/>
      </c>
      <c r="CJ85" s="1235" t="str">
        <f t="shared" si="203"/>
        <v/>
      </c>
      <c r="CK85" s="1235" t="str">
        <f t="shared" si="204"/>
        <v/>
      </c>
      <c r="CL85" s="1235" t="str">
        <f t="shared" si="205"/>
        <v/>
      </c>
      <c r="CM85" s="1235" t="str">
        <f t="shared" si="206"/>
        <v/>
      </c>
      <c r="CN85" s="1235" t="str">
        <f t="shared" si="207"/>
        <v/>
      </c>
      <c r="CO85" s="1235" t="str">
        <f t="shared" si="208"/>
        <v/>
      </c>
      <c r="CP85" s="1235" t="str">
        <f t="shared" si="209"/>
        <v/>
      </c>
      <c r="CQ85" s="1235" t="str">
        <f t="shared" si="210"/>
        <v/>
      </c>
      <c r="CR85" s="1235" t="str">
        <f t="shared" si="211"/>
        <v/>
      </c>
      <c r="CS85" s="1235" t="str">
        <f t="shared" si="212"/>
        <v/>
      </c>
      <c r="CT85" s="1235" t="str">
        <f t="shared" si="213"/>
        <v/>
      </c>
      <c r="CU85" s="1235" t="str">
        <f t="shared" si="214"/>
        <v/>
      </c>
      <c r="CV85" s="1235" t="str">
        <f t="shared" si="215"/>
        <v/>
      </c>
      <c r="CW85" s="1235" t="str">
        <f t="shared" si="216"/>
        <v/>
      </c>
      <c r="CX85" s="1235" t="str">
        <f t="shared" si="217"/>
        <v/>
      </c>
      <c r="CY85" s="1235" t="str">
        <f t="shared" si="218"/>
        <v/>
      </c>
      <c r="CZ85" s="1235" t="str">
        <f t="shared" si="172"/>
        <v/>
      </c>
      <c r="DA85" s="4931">
        <f t="shared" si="173"/>
        <v>0</v>
      </c>
      <c r="DB85" s="4931">
        <f t="shared" si="174"/>
        <v>0</v>
      </c>
      <c r="DC85" s="4931">
        <f t="shared" si="175"/>
        <v>0</v>
      </c>
      <c r="DD85" s="4931">
        <f t="shared" si="176"/>
        <v>0</v>
      </c>
      <c r="DE85" s="4931">
        <f t="shared" si="177"/>
        <v>0</v>
      </c>
      <c r="DF85" s="4931">
        <f t="shared" si="178"/>
        <v>0</v>
      </c>
      <c r="DG85" s="4931">
        <f t="shared" si="179"/>
        <v>0</v>
      </c>
      <c r="DH85" s="4931">
        <f t="shared" si="180"/>
        <v>0</v>
      </c>
      <c r="DI85" s="4931">
        <f t="shared" si="181"/>
        <v>0</v>
      </c>
      <c r="DJ85" s="4931">
        <f t="shared" si="182"/>
        <v>0</v>
      </c>
      <c r="DK85" s="4931">
        <f t="shared" si="183"/>
        <v>0</v>
      </c>
      <c r="DL85" s="4931">
        <f t="shared" si="184"/>
        <v>0</v>
      </c>
      <c r="DM85" s="4931">
        <f t="shared" si="185"/>
        <v>0</v>
      </c>
      <c r="DN85" s="4931">
        <f t="shared" si="186"/>
        <v>0</v>
      </c>
      <c r="DO85" s="4931">
        <f t="shared" si="187"/>
        <v>0</v>
      </c>
      <c r="DP85" s="4931">
        <f t="shared" si="188"/>
        <v>0</v>
      </c>
      <c r="DQ85" s="4931">
        <f t="shared" si="189"/>
        <v>0</v>
      </c>
      <c r="DR85" s="4931">
        <f t="shared" si="190"/>
        <v>0</v>
      </c>
      <c r="DS85" s="4931">
        <f t="shared" si="191"/>
        <v>0</v>
      </c>
      <c r="DT85" s="4931">
        <f t="shared" si="192"/>
        <v>0</v>
      </c>
      <c r="DU85" s="4931">
        <f t="shared" si="193"/>
        <v>0</v>
      </c>
      <c r="DV85" s="4931">
        <f t="shared" si="194"/>
        <v>0</v>
      </c>
      <c r="DW85" s="4931">
        <f t="shared" si="195"/>
        <v>0</v>
      </c>
      <c r="DX85" s="4931">
        <f t="shared" si="196"/>
        <v>0</v>
      </c>
      <c r="DY85" s="4931">
        <f t="shared" si="197"/>
        <v>0</v>
      </c>
      <c r="DZ85" s="4931">
        <f t="shared" si="198"/>
        <v>0</v>
      </c>
    </row>
    <row r="86" spans="1:130" ht="16.149999999999999" customHeight="1" x14ac:dyDescent="0.35">
      <c r="A86" s="1155" t="s">
        <v>2605</v>
      </c>
      <c r="B86" s="475">
        <f>+D86+F86+H86+J86+L86+N86+P86+R86+T86+V86+X86+Z86+AB86+AD86+AF86+AH86+AJ86+AL86+AN86+AP86</f>
        <v>0</v>
      </c>
      <c r="C86" s="439">
        <f>+E86+G86+I86+K86+M86+O86+Q86+S86+U86+W86+Y86+AA86+AC86+AE86+AG86+AI86+AK86+AM86+AO86+AQ86</f>
        <v>0</v>
      </c>
      <c r="D86" s="117"/>
      <c r="E86" s="118"/>
      <c r="F86" s="35"/>
      <c r="G86" s="118"/>
      <c r="H86" s="35"/>
      <c r="I86" s="37"/>
      <c r="J86" s="117"/>
      <c r="K86" s="117"/>
      <c r="L86" s="35"/>
      <c r="M86" s="37"/>
      <c r="N86" s="117"/>
      <c r="O86" s="118"/>
      <c r="P86" s="35"/>
      <c r="Q86" s="118"/>
      <c r="R86" s="35"/>
      <c r="S86" s="118"/>
      <c r="T86" s="35"/>
      <c r="U86" s="118"/>
      <c r="V86" s="35"/>
      <c r="W86" s="118"/>
      <c r="X86" s="35"/>
      <c r="Y86" s="118"/>
      <c r="Z86" s="35"/>
      <c r="AA86" s="118"/>
      <c r="AB86" s="35"/>
      <c r="AC86" s="118"/>
      <c r="AD86" s="35"/>
      <c r="AE86" s="118"/>
      <c r="AF86" s="35"/>
      <c r="AG86" s="118"/>
      <c r="AH86" s="35"/>
      <c r="AI86" s="118"/>
      <c r="AJ86" s="35"/>
      <c r="AK86" s="118"/>
      <c r="AL86" s="35"/>
      <c r="AM86" s="118"/>
      <c r="AN86" s="35"/>
      <c r="AO86" s="118"/>
      <c r="AP86" s="35"/>
      <c r="AQ86" s="1306"/>
      <c r="AR86" s="4516"/>
      <c r="AS86" s="1306"/>
      <c r="AT86" s="117"/>
      <c r="AU86" s="118"/>
      <c r="AV86" s="35"/>
      <c r="AW86" s="37"/>
      <c r="AX86" s="1234" t="str">
        <f t="shared" si="166"/>
        <v/>
      </c>
      <c r="AY86" s="1234"/>
      <c r="AZ86" s="1234"/>
      <c r="BA86" s="1234"/>
      <c r="BB86" s="1234"/>
      <c r="BC86" s="1234"/>
      <c r="BD86" s="1234"/>
      <c r="BE86" s="1234"/>
      <c r="BF86" s="1234"/>
      <c r="BG86" s="1234"/>
      <c r="BH86" s="1234"/>
      <c r="BI86" s="562"/>
      <c r="BJ86" s="562"/>
      <c r="BK86" s="562"/>
      <c r="BL86" s="562"/>
      <c r="BU86" s="3886"/>
      <c r="BV86" s="3886"/>
      <c r="BW86" s="3886"/>
      <c r="CA86" s="1235" t="str">
        <f t="shared" si="167"/>
        <v/>
      </c>
      <c r="CB86" s="1235" t="str">
        <f t="shared" si="168"/>
        <v/>
      </c>
      <c r="CC86" s="1235" t="str">
        <f t="shared" si="169"/>
        <v/>
      </c>
      <c r="CD86" s="1235" t="str">
        <f t="shared" si="170"/>
        <v/>
      </c>
      <c r="CE86" s="1235" t="str">
        <f t="shared" si="171"/>
        <v/>
      </c>
      <c r="CF86" s="1235" t="str">
        <f t="shared" si="199"/>
        <v/>
      </c>
      <c r="CG86" s="1235" t="str">
        <f t="shared" si="200"/>
        <v/>
      </c>
      <c r="CH86" s="1235" t="str">
        <f t="shared" si="201"/>
        <v/>
      </c>
      <c r="CI86" s="1235" t="str">
        <f t="shared" si="202"/>
        <v/>
      </c>
      <c r="CJ86" s="1235" t="str">
        <f t="shared" si="203"/>
        <v/>
      </c>
      <c r="CK86" s="1235" t="str">
        <f t="shared" si="204"/>
        <v/>
      </c>
      <c r="CL86" s="1235" t="str">
        <f t="shared" si="205"/>
        <v/>
      </c>
      <c r="CM86" s="1235" t="str">
        <f t="shared" si="206"/>
        <v/>
      </c>
      <c r="CN86" s="1235" t="str">
        <f t="shared" si="207"/>
        <v/>
      </c>
      <c r="CO86" s="1235" t="str">
        <f t="shared" si="208"/>
        <v/>
      </c>
      <c r="CP86" s="1235" t="str">
        <f t="shared" si="209"/>
        <v/>
      </c>
      <c r="CQ86" s="1235" t="str">
        <f t="shared" si="210"/>
        <v/>
      </c>
      <c r="CR86" s="1235" t="str">
        <f t="shared" si="211"/>
        <v/>
      </c>
      <c r="CS86" s="1235" t="str">
        <f t="shared" si="212"/>
        <v/>
      </c>
      <c r="CT86" s="1235" t="str">
        <f t="shared" si="213"/>
        <v/>
      </c>
      <c r="CU86" s="1235" t="str">
        <f t="shared" si="214"/>
        <v/>
      </c>
      <c r="CV86" s="1235" t="str">
        <f t="shared" si="215"/>
        <v/>
      </c>
      <c r="CW86" s="1235" t="str">
        <f t="shared" si="216"/>
        <v/>
      </c>
      <c r="CX86" s="1235" t="str">
        <f t="shared" si="217"/>
        <v/>
      </c>
      <c r="CY86" s="1235" t="str">
        <f t="shared" si="218"/>
        <v/>
      </c>
      <c r="CZ86" s="1235" t="str">
        <f t="shared" si="172"/>
        <v/>
      </c>
      <c r="DA86" s="4931">
        <f t="shared" si="173"/>
        <v>0</v>
      </c>
      <c r="DB86" s="4931">
        <f t="shared" si="174"/>
        <v>0</v>
      </c>
      <c r="DC86" s="4931">
        <f t="shared" si="175"/>
        <v>0</v>
      </c>
      <c r="DD86" s="4931">
        <f t="shared" si="176"/>
        <v>0</v>
      </c>
      <c r="DE86" s="4931">
        <f t="shared" si="177"/>
        <v>0</v>
      </c>
      <c r="DF86" s="4931">
        <f t="shared" si="178"/>
        <v>0</v>
      </c>
      <c r="DG86" s="4931">
        <f t="shared" si="179"/>
        <v>0</v>
      </c>
      <c r="DH86" s="4931">
        <f t="shared" si="180"/>
        <v>0</v>
      </c>
      <c r="DI86" s="4931">
        <f t="shared" si="181"/>
        <v>0</v>
      </c>
      <c r="DJ86" s="4931">
        <f t="shared" si="182"/>
        <v>0</v>
      </c>
      <c r="DK86" s="4931">
        <f t="shared" si="183"/>
        <v>0</v>
      </c>
      <c r="DL86" s="4931">
        <f t="shared" si="184"/>
        <v>0</v>
      </c>
      <c r="DM86" s="4931">
        <f t="shared" si="185"/>
        <v>0</v>
      </c>
      <c r="DN86" s="4931">
        <f t="shared" si="186"/>
        <v>0</v>
      </c>
      <c r="DO86" s="4931">
        <f t="shared" si="187"/>
        <v>0</v>
      </c>
      <c r="DP86" s="4931">
        <f t="shared" si="188"/>
        <v>0</v>
      </c>
      <c r="DQ86" s="4931">
        <f t="shared" si="189"/>
        <v>0</v>
      </c>
      <c r="DR86" s="4931">
        <f t="shared" si="190"/>
        <v>0</v>
      </c>
      <c r="DS86" s="4931">
        <f t="shared" si="191"/>
        <v>0</v>
      </c>
      <c r="DT86" s="4931">
        <f t="shared" si="192"/>
        <v>0</v>
      </c>
      <c r="DU86" s="4931">
        <f t="shared" si="193"/>
        <v>0</v>
      </c>
      <c r="DV86" s="4931">
        <f t="shared" si="194"/>
        <v>0</v>
      </c>
      <c r="DW86" s="4931">
        <f t="shared" si="195"/>
        <v>0</v>
      </c>
      <c r="DX86" s="4931">
        <f t="shared" si="196"/>
        <v>0</v>
      </c>
      <c r="DY86" s="4931">
        <f t="shared" si="197"/>
        <v>0</v>
      </c>
      <c r="DZ86" s="4931">
        <f t="shared" si="198"/>
        <v>0</v>
      </c>
    </row>
    <row r="87" spans="1:130" ht="24" customHeight="1" x14ac:dyDescent="0.35">
      <c r="A87" s="774" t="s">
        <v>2606</v>
      </c>
      <c r="B87" s="475">
        <f>+D87+F87+H87</f>
        <v>0</v>
      </c>
      <c r="C87" s="439">
        <f>+E87+G87+I87</f>
        <v>0</v>
      </c>
      <c r="D87" s="117"/>
      <c r="E87" s="118"/>
      <c r="F87" s="35"/>
      <c r="G87" s="118"/>
      <c r="H87" s="35"/>
      <c r="I87" s="37"/>
      <c r="J87" s="3571"/>
      <c r="K87" s="4566"/>
      <c r="L87" s="3571"/>
      <c r="M87" s="4566"/>
      <c r="N87" s="3571"/>
      <c r="O87" s="4566"/>
      <c r="P87" s="3571"/>
      <c r="Q87" s="4566"/>
      <c r="R87" s="3571"/>
      <c r="S87" s="4566"/>
      <c r="T87" s="3571"/>
      <c r="U87" s="4566"/>
      <c r="V87" s="3571"/>
      <c r="W87" s="4566"/>
      <c r="X87" s="3571"/>
      <c r="Y87" s="4566"/>
      <c r="Z87" s="3571"/>
      <c r="AA87" s="4566"/>
      <c r="AB87" s="3571"/>
      <c r="AC87" s="4566"/>
      <c r="AD87" s="3571"/>
      <c r="AE87" s="4566"/>
      <c r="AF87" s="3571"/>
      <c r="AG87" s="4566"/>
      <c r="AH87" s="3571"/>
      <c r="AI87" s="4566"/>
      <c r="AJ87" s="3571"/>
      <c r="AK87" s="4566"/>
      <c r="AL87" s="3571"/>
      <c r="AM87" s="4566"/>
      <c r="AN87" s="3571"/>
      <c r="AO87" s="4566"/>
      <c r="AP87" s="3571"/>
      <c r="AQ87" s="4518"/>
      <c r="AR87" s="117"/>
      <c r="AS87" s="1306"/>
      <c r="AT87" s="117"/>
      <c r="AU87" s="118"/>
      <c r="AV87" s="35"/>
      <c r="AW87" s="37"/>
      <c r="AX87" s="1234" t="str">
        <f t="shared" si="166"/>
        <v/>
      </c>
      <c r="AY87" s="1234"/>
      <c r="AZ87" s="1234"/>
      <c r="BA87" s="1234"/>
      <c r="BB87" s="1234"/>
      <c r="BC87" s="1234"/>
      <c r="BD87" s="1234"/>
      <c r="BE87" s="1234"/>
      <c r="BF87" s="1234"/>
      <c r="BG87" s="1234"/>
      <c r="BH87" s="1234"/>
      <c r="BI87" s="562"/>
      <c r="BJ87" s="562"/>
      <c r="BK87" s="562"/>
      <c r="BL87" s="562"/>
      <c r="BU87" s="3886"/>
      <c r="BV87" s="3886"/>
      <c r="BW87" s="3886"/>
      <c r="CA87" s="1235" t="str">
        <f t="shared" si="167"/>
        <v/>
      </c>
      <c r="CB87" s="1235" t="str">
        <f t="shared" si="168"/>
        <v/>
      </c>
      <c r="CC87" s="1235" t="str">
        <f t="shared" si="169"/>
        <v/>
      </c>
      <c r="CD87" s="1235" t="str">
        <f t="shared" si="170"/>
        <v/>
      </c>
      <c r="CE87" s="1235" t="str">
        <f t="shared" si="171"/>
        <v/>
      </c>
      <c r="CF87" s="1235" t="str">
        <f t="shared" si="199"/>
        <v/>
      </c>
      <c r="CG87" s="1235" t="str">
        <f t="shared" si="200"/>
        <v/>
      </c>
      <c r="CH87" s="1235" t="str">
        <f t="shared" si="201"/>
        <v/>
      </c>
      <c r="CI87" s="1235" t="str">
        <f t="shared" si="202"/>
        <v/>
      </c>
      <c r="CJ87" s="1235" t="str">
        <f t="shared" si="203"/>
        <v/>
      </c>
      <c r="CK87" s="1235" t="str">
        <f t="shared" si="204"/>
        <v/>
      </c>
      <c r="CL87" s="1235" t="str">
        <f t="shared" si="205"/>
        <v/>
      </c>
      <c r="CM87" s="1235" t="str">
        <f t="shared" si="206"/>
        <v/>
      </c>
      <c r="CN87" s="1235" t="str">
        <f t="shared" si="207"/>
        <v/>
      </c>
      <c r="CO87" s="1235" t="str">
        <f t="shared" si="208"/>
        <v/>
      </c>
      <c r="CP87" s="1235" t="str">
        <f t="shared" si="209"/>
        <v/>
      </c>
      <c r="CQ87" s="1235" t="str">
        <f t="shared" si="210"/>
        <v/>
      </c>
      <c r="CR87" s="1235" t="str">
        <f t="shared" si="211"/>
        <v/>
      </c>
      <c r="CS87" s="1235" t="str">
        <f t="shared" si="212"/>
        <v/>
      </c>
      <c r="CT87" s="1235" t="str">
        <f t="shared" si="213"/>
        <v/>
      </c>
      <c r="CU87" s="1235" t="str">
        <f t="shared" si="214"/>
        <v/>
      </c>
      <c r="CV87" s="1235" t="str">
        <f t="shared" si="215"/>
        <v/>
      </c>
      <c r="CW87" s="1235" t="str">
        <f t="shared" si="216"/>
        <v/>
      </c>
      <c r="CX87" s="1235" t="str">
        <f t="shared" si="217"/>
        <v/>
      </c>
      <c r="CY87" s="1235" t="str">
        <f t="shared" si="218"/>
        <v/>
      </c>
      <c r="CZ87" s="1235" t="str">
        <f t="shared" si="172"/>
        <v/>
      </c>
      <c r="DA87" s="4931">
        <f t="shared" si="173"/>
        <v>0</v>
      </c>
      <c r="DB87" s="4931">
        <f t="shared" si="174"/>
        <v>0</v>
      </c>
      <c r="DC87" s="4931">
        <f t="shared" si="175"/>
        <v>0</v>
      </c>
      <c r="DD87" s="4931">
        <f t="shared" si="176"/>
        <v>0</v>
      </c>
      <c r="DE87" s="4931">
        <f t="shared" si="177"/>
        <v>0</v>
      </c>
      <c r="DF87" s="4931">
        <f t="shared" si="178"/>
        <v>0</v>
      </c>
      <c r="DG87" s="4931">
        <f t="shared" si="179"/>
        <v>0</v>
      </c>
      <c r="DH87" s="4931">
        <f t="shared" si="180"/>
        <v>0</v>
      </c>
      <c r="DI87" s="4931">
        <f t="shared" si="181"/>
        <v>0</v>
      </c>
      <c r="DJ87" s="4931">
        <f t="shared" si="182"/>
        <v>0</v>
      </c>
      <c r="DK87" s="4931">
        <f t="shared" si="183"/>
        <v>0</v>
      </c>
      <c r="DL87" s="4931">
        <f t="shared" si="184"/>
        <v>0</v>
      </c>
      <c r="DM87" s="4931">
        <f t="shared" si="185"/>
        <v>0</v>
      </c>
      <c r="DN87" s="4931">
        <f t="shared" si="186"/>
        <v>0</v>
      </c>
      <c r="DO87" s="4931">
        <f t="shared" si="187"/>
        <v>0</v>
      </c>
      <c r="DP87" s="4931">
        <f t="shared" si="188"/>
        <v>0</v>
      </c>
      <c r="DQ87" s="4931">
        <f t="shared" si="189"/>
        <v>0</v>
      </c>
      <c r="DR87" s="4931">
        <f t="shared" si="190"/>
        <v>0</v>
      </c>
      <c r="DS87" s="4931">
        <f t="shared" si="191"/>
        <v>0</v>
      </c>
      <c r="DT87" s="4931">
        <f t="shared" si="192"/>
        <v>0</v>
      </c>
      <c r="DU87" s="4931">
        <f t="shared" si="193"/>
        <v>0</v>
      </c>
      <c r="DV87" s="4931">
        <f t="shared" si="194"/>
        <v>0</v>
      </c>
      <c r="DW87" s="4931">
        <f t="shared" si="195"/>
        <v>0</v>
      </c>
      <c r="DX87" s="4931">
        <f t="shared" si="196"/>
        <v>0</v>
      </c>
      <c r="DY87" s="4931">
        <f t="shared" si="197"/>
        <v>0</v>
      </c>
      <c r="DZ87" s="4931">
        <f t="shared" si="198"/>
        <v>0</v>
      </c>
    </row>
    <row r="88" spans="1:130" ht="18.75" customHeight="1" x14ac:dyDescent="0.35">
      <c r="A88" s="774" t="s">
        <v>2607</v>
      </c>
      <c r="B88" s="475">
        <f>+P88+R88+T88+V88+X88+Z88+AB88+AD88+AF88+AH88+AJ88+AL88+AN88+AP88</f>
        <v>0</v>
      </c>
      <c r="C88" s="439">
        <f>+Q88+S88+U88+W88+Y88+AA88+AC88+AE88+AG88+AI88+AK88+AM88+AO88+AQ88</f>
        <v>0</v>
      </c>
      <c r="D88" s="3109"/>
      <c r="E88" s="1305"/>
      <c r="F88" s="38"/>
      <c r="G88" s="1305"/>
      <c r="H88" s="38"/>
      <c r="I88" s="1305"/>
      <c r="J88" s="38"/>
      <c r="K88" s="1305"/>
      <c r="L88" s="38"/>
      <c r="M88" s="39"/>
      <c r="N88" s="3109"/>
      <c r="O88" s="1305"/>
      <c r="P88" s="35"/>
      <c r="Q88" s="118"/>
      <c r="R88" s="35"/>
      <c r="S88" s="118"/>
      <c r="T88" s="35"/>
      <c r="U88" s="118"/>
      <c r="V88" s="35"/>
      <c r="W88" s="118"/>
      <c r="X88" s="35"/>
      <c r="Y88" s="118"/>
      <c r="Z88" s="35"/>
      <c r="AA88" s="118"/>
      <c r="AB88" s="35"/>
      <c r="AC88" s="118"/>
      <c r="AD88" s="35"/>
      <c r="AE88" s="118"/>
      <c r="AF88" s="35"/>
      <c r="AG88" s="118"/>
      <c r="AH88" s="35"/>
      <c r="AI88" s="118"/>
      <c r="AJ88" s="35"/>
      <c r="AK88" s="118"/>
      <c r="AL88" s="35"/>
      <c r="AM88" s="118"/>
      <c r="AN88" s="35"/>
      <c r="AO88" s="118"/>
      <c r="AP88" s="35"/>
      <c r="AQ88" s="1306"/>
      <c r="AR88" s="117"/>
      <c r="AS88" s="1306"/>
      <c r="AT88" s="117"/>
      <c r="AU88" s="118"/>
      <c r="AV88" s="35"/>
      <c r="AW88" s="37"/>
      <c r="AX88" s="1234" t="str">
        <f t="shared" si="166"/>
        <v/>
      </c>
      <c r="AY88" s="1234"/>
      <c r="AZ88" s="1234"/>
      <c r="BA88" s="1234"/>
      <c r="BB88" s="1234"/>
      <c r="BC88" s="1234"/>
      <c r="BD88" s="1234"/>
      <c r="BE88" s="1234"/>
      <c r="BF88" s="1234"/>
      <c r="BG88" s="1234"/>
      <c r="BH88" s="1234"/>
      <c r="BI88" s="562"/>
      <c r="BJ88" s="562"/>
      <c r="BK88" s="562"/>
      <c r="BL88" s="562"/>
      <c r="BU88" s="3886"/>
      <c r="BV88" s="3886"/>
      <c r="BW88" s="3886"/>
      <c r="CA88" s="1235" t="str">
        <f t="shared" si="167"/>
        <v/>
      </c>
      <c r="CB88" s="1235" t="str">
        <f t="shared" si="168"/>
        <v/>
      </c>
      <c r="CC88" s="1235" t="str">
        <f t="shared" si="169"/>
        <v/>
      </c>
      <c r="CD88" s="1235" t="str">
        <f t="shared" si="170"/>
        <v/>
      </c>
      <c r="CE88" s="1235" t="str">
        <f t="shared" si="171"/>
        <v/>
      </c>
      <c r="CF88" s="1235" t="str">
        <f t="shared" si="199"/>
        <v/>
      </c>
      <c r="CG88" s="1235" t="str">
        <f t="shared" si="200"/>
        <v/>
      </c>
      <c r="CH88" s="1235" t="str">
        <f t="shared" si="201"/>
        <v/>
      </c>
      <c r="CI88" s="1235" t="str">
        <f t="shared" si="202"/>
        <v/>
      </c>
      <c r="CJ88" s="1235" t="str">
        <f t="shared" si="203"/>
        <v/>
      </c>
      <c r="CK88" s="1235" t="str">
        <f t="shared" si="204"/>
        <v/>
      </c>
      <c r="CL88" s="1235" t="str">
        <f t="shared" si="205"/>
        <v/>
      </c>
      <c r="CM88" s="1235" t="str">
        <f t="shared" si="206"/>
        <v/>
      </c>
      <c r="CN88" s="1235" t="str">
        <f t="shared" si="207"/>
        <v/>
      </c>
      <c r="CO88" s="1235" t="str">
        <f t="shared" si="208"/>
        <v/>
      </c>
      <c r="CP88" s="1235" t="str">
        <f t="shared" si="209"/>
        <v/>
      </c>
      <c r="CQ88" s="1235" t="str">
        <f t="shared" si="210"/>
        <v/>
      </c>
      <c r="CR88" s="1235" t="str">
        <f t="shared" si="211"/>
        <v/>
      </c>
      <c r="CS88" s="1235" t="str">
        <f t="shared" si="212"/>
        <v/>
      </c>
      <c r="CT88" s="1235" t="str">
        <f t="shared" si="213"/>
        <v/>
      </c>
      <c r="CU88" s="1235" t="str">
        <f t="shared" si="214"/>
        <v/>
      </c>
      <c r="CV88" s="1235" t="str">
        <f t="shared" si="215"/>
        <v/>
      </c>
      <c r="CW88" s="1235" t="str">
        <f t="shared" si="216"/>
        <v/>
      </c>
      <c r="CX88" s="1235" t="str">
        <f t="shared" si="217"/>
        <v/>
      </c>
      <c r="CY88" s="1235" t="str">
        <f t="shared" si="218"/>
        <v/>
      </c>
      <c r="CZ88" s="1235" t="str">
        <f t="shared" si="172"/>
        <v/>
      </c>
      <c r="DA88" s="4931">
        <f t="shared" si="173"/>
        <v>0</v>
      </c>
      <c r="DB88" s="4931">
        <f t="shared" si="174"/>
        <v>0</v>
      </c>
      <c r="DC88" s="4931">
        <f t="shared" si="175"/>
        <v>0</v>
      </c>
      <c r="DD88" s="4931">
        <f t="shared" si="176"/>
        <v>0</v>
      </c>
      <c r="DE88" s="4931">
        <f t="shared" si="177"/>
        <v>0</v>
      </c>
      <c r="DF88" s="4931">
        <f t="shared" si="178"/>
        <v>0</v>
      </c>
      <c r="DG88" s="4931">
        <f t="shared" si="179"/>
        <v>0</v>
      </c>
      <c r="DH88" s="4931">
        <f t="shared" si="180"/>
        <v>0</v>
      </c>
      <c r="DI88" s="4931">
        <f t="shared" si="181"/>
        <v>0</v>
      </c>
      <c r="DJ88" s="4931">
        <f t="shared" si="182"/>
        <v>0</v>
      </c>
      <c r="DK88" s="4931">
        <f t="shared" si="183"/>
        <v>0</v>
      </c>
      <c r="DL88" s="4931">
        <f t="shared" si="184"/>
        <v>0</v>
      </c>
      <c r="DM88" s="4931">
        <f t="shared" si="185"/>
        <v>0</v>
      </c>
      <c r="DN88" s="4931">
        <f t="shared" si="186"/>
        <v>0</v>
      </c>
      <c r="DO88" s="4931">
        <f t="shared" si="187"/>
        <v>0</v>
      </c>
      <c r="DP88" s="4931">
        <f t="shared" si="188"/>
        <v>0</v>
      </c>
      <c r="DQ88" s="4931">
        <f t="shared" si="189"/>
        <v>0</v>
      </c>
      <c r="DR88" s="4931">
        <f t="shared" si="190"/>
        <v>0</v>
      </c>
      <c r="DS88" s="4931">
        <f t="shared" si="191"/>
        <v>0</v>
      </c>
      <c r="DT88" s="4931">
        <f t="shared" si="192"/>
        <v>0</v>
      </c>
      <c r="DU88" s="4931">
        <f t="shared" si="193"/>
        <v>0</v>
      </c>
      <c r="DV88" s="4931">
        <f t="shared" si="194"/>
        <v>0</v>
      </c>
      <c r="DW88" s="4931">
        <f t="shared" si="195"/>
        <v>0</v>
      </c>
      <c r="DX88" s="4931">
        <f t="shared" si="196"/>
        <v>0</v>
      </c>
      <c r="DY88" s="4931">
        <f t="shared" si="197"/>
        <v>0</v>
      </c>
      <c r="DZ88" s="4931">
        <f t="shared" si="198"/>
        <v>0</v>
      </c>
    </row>
    <row r="89" spans="1:130" ht="16.149999999999999" customHeight="1" x14ac:dyDescent="0.35">
      <c r="A89" s="1155" t="s">
        <v>2608</v>
      </c>
      <c r="B89" s="475">
        <f>+N89+P89+R89+T89+V89+X89+Z89+AB89+AD89+AF89+AH89+AJ89+AL89+AN89+AP89</f>
        <v>0</v>
      </c>
      <c r="C89" s="439">
        <f>+O89+Q89+S89+U89+W89+Y89+AA89+AC89+AE89+AG89+AI89+AK89+AM89+AO89+AQ89</f>
        <v>0</v>
      </c>
      <c r="D89" s="4516"/>
      <c r="E89" s="4566"/>
      <c r="F89" s="3571"/>
      <c r="G89" s="4566"/>
      <c r="H89" s="3571"/>
      <c r="I89" s="3588"/>
      <c r="J89" s="4516"/>
      <c r="K89" s="4516"/>
      <c r="L89" s="3571"/>
      <c r="M89" s="3588"/>
      <c r="N89" s="117"/>
      <c r="O89" s="118"/>
      <c r="P89" s="35"/>
      <c r="Q89" s="118"/>
      <c r="R89" s="35"/>
      <c r="S89" s="118"/>
      <c r="T89" s="35"/>
      <c r="U89" s="118"/>
      <c r="V89" s="35"/>
      <c r="W89" s="118"/>
      <c r="X89" s="35"/>
      <c r="Y89" s="118"/>
      <c r="Z89" s="35"/>
      <c r="AA89" s="118"/>
      <c r="AB89" s="35"/>
      <c r="AC89" s="118"/>
      <c r="AD89" s="35"/>
      <c r="AE89" s="118"/>
      <c r="AF89" s="35"/>
      <c r="AG89" s="118"/>
      <c r="AH89" s="35"/>
      <c r="AI89" s="118"/>
      <c r="AJ89" s="35"/>
      <c r="AK89" s="118"/>
      <c r="AL89" s="35"/>
      <c r="AM89" s="118"/>
      <c r="AN89" s="35"/>
      <c r="AO89" s="118"/>
      <c r="AP89" s="35"/>
      <c r="AQ89" s="1306"/>
      <c r="AR89" s="117"/>
      <c r="AS89" s="1306"/>
      <c r="AT89" s="117"/>
      <c r="AU89" s="118"/>
      <c r="AV89" s="35"/>
      <c r="AW89" s="37"/>
      <c r="AX89" s="1234" t="str">
        <f t="shared" si="166"/>
        <v/>
      </c>
      <c r="AY89" s="1234"/>
      <c r="AZ89" s="1234"/>
      <c r="BA89" s="1234"/>
      <c r="BB89" s="1234"/>
      <c r="BC89" s="1234"/>
      <c r="BD89" s="1234"/>
      <c r="BE89" s="1234"/>
      <c r="BF89" s="1234"/>
      <c r="BG89" s="1234"/>
      <c r="BH89" s="1234"/>
      <c r="BI89" s="562"/>
      <c r="BJ89" s="562"/>
      <c r="BK89" s="562"/>
      <c r="BL89" s="562"/>
      <c r="BU89" s="3886"/>
      <c r="BV89" s="3886"/>
      <c r="BW89" s="3886"/>
      <c r="CA89" s="1235" t="str">
        <f t="shared" si="167"/>
        <v/>
      </c>
      <c r="CB89" s="1235" t="str">
        <f t="shared" si="168"/>
        <v/>
      </c>
      <c r="CC89" s="1235" t="str">
        <f t="shared" si="169"/>
        <v/>
      </c>
      <c r="CD89" s="1235" t="str">
        <f t="shared" si="170"/>
        <v/>
      </c>
      <c r="CE89" s="1235" t="str">
        <f t="shared" si="171"/>
        <v/>
      </c>
      <c r="CF89" s="1235" t="str">
        <f t="shared" si="199"/>
        <v/>
      </c>
      <c r="CG89" s="1235" t="str">
        <f t="shared" si="200"/>
        <v/>
      </c>
      <c r="CH89" s="1235" t="str">
        <f t="shared" si="201"/>
        <v/>
      </c>
      <c r="CI89" s="1235" t="str">
        <f t="shared" si="202"/>
        <v/>
      </c>
      <c r="CJ89" s="1235" t="str">
        <f t="shared" si="203"/>
        <v/>
      </c>
      <c r="CK89" s="1235" t="str">
        <f t="shared" si="204"/>
        <v/>
      </c>
      <c r="CL89" s="1235" t="str">
        <f t="shared" si="205"/>
        <v/>
      </c>
      <c r="CM89" s="1235" t="str">
        <f t="shared" si="206"/>
        <v/>
      </c>
      <c r="CN89" s="1235" t="str">
        <f t="shared" si="207"/>
        <v/>
      </c>
      <c r="CO89" s="1235" t="str">
        <f t="shared" si="208"/>
        <v/>
      </c>
      <c r="CP89" s="1235" t="str">
        <f t="shared" si="209"/>
        <v/>
      </c>
      <c r="CQ89" s="1235" t="str">
        <f t="shared" si="210"/>
        <v/>
      </c>
      <c r="CR89" s="1235" t="str">
        <f t="shared" si="211"/>
        <v/>
      </c>
      <c r="CS89" s="1235" t="str">
        <f t="shared" si="212"/>
        <v/>
      </c>
      <c r="CT89" s="1235" t="str">
        <f t="shared" si="213"/>
        <v/>
      </c>
      <c r="CU89" s="1235" t="str">
        <f t="shared" si="214"/>
        <v/>
      </c>
      <c r="CV89" s="1235" t="str">
        <f t="shared" si="215"/>
        <v/>
      </c>
      <c r="CW89" s="1235" t="str">
        <f t="shared" si="216"/>
        <v/>
      </c>
      <c r="CX89" s="1235" t="str">
        <f t="shared" si="217"/>
        <v/>
      </c>
      <c r="CY89" s="1235" t="str">
        <f t="shared" si="218"/>
        <v/>
      </c>
      <c r="CZ89" s="1235" t="str">
        <f t="shared" si="172"/>
        <v/>
      </c>
      <c r="DA89" s="4931">
        <f t="shared" si="173"/>
        <v>0</v>
      </c>
      <c r="DB89" s="4931">
        <f t="shared" si="174"/>
        <v>0</v>
      </c>
      <c r="DC89" s="4931">
        <f t="shared" si="175"/>
        <v>0</v>
      </c>
      <c r="DD89" s="4931">
        <f t="shared" si="176"/>
        <v>0</v>
      </c>
      <c r="DE89" s="4931">
        <f t="shared" si="177"/>
        <v>0</v>
      </c>
      <c r="DF89" s="4931">
        <f t="shared" si="178"/>
        <v>0</v>
      </c>
      <c r="DG89" s="4931">
        <f t="shared" si="179"/>
        <v>0</v>
      </c>
      <c r="DH89" s="4931">
        <f t="shared" si="180"/>
        <v>0</v>
      </c>
      <c r="DI89" s="4931">
        <f t="shared" si="181"/>
        <v>0</v>
      </c>
      <c r="DJ89" s="4931">
        <f t="shared" si="182"/>
        <v>0</v>
      </c>
      <c r="DK89" s="4931">
        <f t="shared" si="183"/>
        <v>0</v>
      </c>
      <c r="DL89" s="4931">
        <f t="shared" si="184"/>
        <v>0</v>
      </c>
      <c r="DM89" s="4931">
        <f t="shared" si="185"/>
        <v>0</v>
      </c>
      <c r="DN89" s="4931">
        <f t="shared" si="186"/>
        <v>0</v>
      </c>
      <c r="DO89" s="4931">
        <f t="shared" si="187"/>
        <v>0</v>
      </c>
      <c r="DP89" s="4931">
        <f t="shared" si="188"/>
        <v>0</v>
      </c>
      <c r="DQ89" s="4931">
        <f t="shared" si="189"/>
        <v>0</v>
      </c>
      <c r="DR89" s="4931">
        <f t="shared" si="190"/>
        <v>0</v>
      </c>
      <c r="DS89" s="4931">
        <f t="shared" si="191"/>
        <v>0</v>
      </c>
      <c r="DT89" s="4931">
        <f t="shared" si="192"/>
        <v>0</v>
      </c>
      <c r="DU89" s="4931">
        <f t="shared" si="193"/>
        <v>0</v>
      </c>
      <c r="DV89" s="4931">
        <f t="shared" si="194"/>
        <v>0</v>
      </c>
      <c r="DW89" s="4931">
        <f t="shared" si="195"/>
        <v>0</v>
      </c>
      <c r="DX89" s="4931">
        <f t="shared" si="196"/>
        <v>0</v>
      </c>
      <c r="DY89" s="4931">
        <f t="shared" si="197"/>
        <v>0</v>
      </c>
      <c r="DZ89" s="4931">
        <f t="shared" si="198"/>
        <v>0</v>
      </c>
    </row>
    <row r="90" spans="1:130" ht="16.149999999999999" customHeight="1" x14ac:dyDescent="0.35">
      <c r="A90" s="1155" t="s">
        <v>2609</v>
      </c>
      <c r="B90" s="475">
        <f>+D90+F90+H90+J90+L90+N90+P90+R90+T90+V90+X90+Z90+AB90+AD90+AF90+AH90+AJ90+AL90+AN90+AP90</f>
        <v>0</v>
      </c>
      <c r="C90" s="439">
        <f>+E90+G90+I90+K90+M90+O90+Q90+S90+U90+W90+Y90+AA90+AC90+AE90+AG90+AI90+AK90+AM90+AO90+AQ90</f>
        <v>0</v>
      </c>
      <c r="D90" s="117"/>
      <c r="E90" s="118"/>
      <c r="F90" s="35"/>
      <c r="G90" s="118"/>
      <c r="H90" s="35"/>
      <c r="I90" s="37"/>
      <c r="J90" s="117"/>
      <c r="K90" s="117"/>
      <c r="L90" s="35"/>
      <c r="M90" s="37"/>
      <c r="N90" s="117"/>
      <c r="O90" s="118"/>
      <c r="P90" s="35"/>
      <c r="Q90" s="118"/>
      <c r="R90" s="35"/>
      <c r="S90" s="118"/>
      <c r="T90" s="35"/>
      <c r="U90" s="118"/>
      <c r="V90" s="35"/>
      <c r="W90" s="118"/>
      <c r="X90" s="35"/>
      <c r="Y90" s="118"/>
      <c r="Z90" s="35"/>
      <c r="AA90" s="118"/>
      <c r="AB90" s="35"/>
      <c r="AC90" s="118"/>
      <c r="AD90" s="35"/>
      <c r="AE90" s="118"/>
      <c r="AF90" s="35"/>
      <c r="AG90" s="118"/>
      <c r="AH90" s="35"/>
      <c r="AI90" s="118"/>
      <c r="AJ90" s="35"/>
      <c r="AK90" s="118"/>
      <c r="AL90" s="35"/>
      <c r="AM90" s="118"/>
      <c r="AN90" s="35"/>
      <c r="AO90" s="118"/>
      <c r="AP90" s="35"/>
      <c r="AQ90" s="1306"/>
      <c r="AR90" s="117"/>
      <c r="AS90" s="1306"/>
      <c r="AT90" s="117"/>
      <c r="AU90" s="118"/>
      <c r="AV90" s="35"/>
      <c r="AW90" s="37"/>
      <c r="AX90" s="1234" t="str">
        <f t="shared" si="166"/>
        <v/>
      </c>
      <c r="AY90" s="1234"/>
      <c r="AZ90" s="1234"/>
      <c r="BA90" s="1234"/>
      <c r="BB90" s="1234"/>
      <c r="BC90" s="1234"/>
      <c r="BD90" s="1234"/>
      <c r="BE90" s="1234"/>
      <c r="BF90" s="1234"/>
      <c r="BG90" s="1234"/>
      <c r="BH90" s="1234"/>
      <c r="BI90" s="562"/>
      <c r="BJ90" s="562"/>
      <c r="BK90" s="562"/>
      <c r="BL90" s="562"/>
      <c r="BU90" s="3886"/>
      <c r="BV90" s="3886"/>
      <c r="BW90" s="3886"/>
      <c r="CA90" s="1235" t="str">
        <f t="shared" si="167"/>
        <v/>
      </c>
      <c r="CB90" s="1235" t="str">
        <f t="shared" si="168"/>
        <v/>
      </c>
      <c r="CC90" s="1235" t="str">
        <f t="shared" si="169"/>
        <v/>
      </c>
      <c r="CD90" s="1235" t="str">
        <f t="shared" si="170"/>
        <v/>
      </c>
      <c r="CE90" s="1235" t="str">
        <f t="shared" si="171"/>
        <v/>
      </c>
      <c r="CF90" s="1235" t="str">
        <f t="shared" si="199"/>
        <v/>
      </c>
      <c r="CG90" s="1235" t="str">
        <f t="shared" si="200"/>
        <v/>
      </c>
      <c r="CH90" s="1235" t="str">
        <f t="shared" si="201"/>
        <v/>
      </c>
      <c r="CI90" s="1235" t="str">
        <f t="shared" si="202"/>
        <v/>
      </c>
      <c r="CJ90" s="1235" t="str">
        <f t="shared" si="203"/>
        <v/>
      </c>
      <c r="CK90" s="1235" t="str">
        <f t="shared" si="204"/>
        <v/>
      </c>
      <c r="CL90" s="1235" t="str">
        <f t="shared" si="205"/>
        <v/>
      </c>
      <c r="CM90" s="1235" t="str">
        <f t="shared" si="206"/>
        <v/>
      </c>
      <c r="CN90" s="1235" t="str">
        <f t="shared" si="207"/>
        <v/>
      </c>
      <c r="CO90" s="1235" t="str">
        <f t="shared" si="208"/>
        <v/>
      </c>
      <c r="CP90" s="1235" t="str">
        <f t="shared" si="209"/>
        <v/>
      </c>
      <c r="CQ90" s="1235" t="str">
        <f t="shared" si="210"/>
        <v/>
      </c>
      <c r="CR90" s="1235" t="str">
        <f t="shared" si="211"/>
        <v/>
      </c>
      <c r="CS90" s="1235" t="str">
        <f t="shared" si="212"/>
        <v/>
      </c>
      <c r="CT90" s="1235" t="str">
        <f t="shared" si="213"/>
        <v/>
      </c>
      <c r="CU90" s="1235" t="str">
        <f t="shared" si="214"/>
        <v/>
      </c>
      <c r="CV90" s="1235" t="str">
        <f t="shared" si="215"/>
        <v/>
      </c>
      <c r="CW90" s="1235" t="str">
        <f t="shared" si="216"/>
        <v/>
      </c>
      <c r="CX90" s="1235" t="str">
        <f t="shared" si="217"/>
        <v/>
      </c>
      <c r="CY90" s="1235" t="str">
        <f t="shared" si="218"/>
        <v/>
      </c>
      <c r="CZ90" s="1235" t="str">
        <f t="shared" si="172"/>
        <v/>
      </c>
      <c r="DA90" s="4931">
        <f t="shared" si="173"/>
        <v>0</v>
      </c>
      <c r="DB90" s="4931">
        <f t="shared" si="174"/>
        <v>0</v>
      </c>
      <c r="DC90" s="4931">
        <f t="shared" si="175"/>
        <v>0</v>
      </c>
      <c r="DD90" s="4931">
        <f t="shared" si="176"/>
        <v>0</v>
      </c>
      <c r="DE90" s="4931">
        <f t="shared" si="177"/>
        <v>0</v>
      </c>
      <c r="DF90" s="4931">
        <f t="shared" si="178"/>
        <v>0</v>
      </c>
      <c r="DG90" s="4931">
        <f t="shared" si="179"/>
        <v>0</v>
      </c>
      <c r="DH90" s="4931">
        <f t="shared" si="180"/>
        <v>0</v>
      </c>
      <c r="DI90" s="4931">
        <f t="shared" si="181"/>
        <v>0</v>
      </c>
      <c r="DJ90" s="4931">
        <f t="shared" si="182"/>
        <v>0</v>
      </c>
      <c r="DK90" s="4931">
        <f t="shared" si="183"/>
        <v>0</v>
      </c>
      <c r="DL90" s="4931">
        <f t="shared" si="184"/>
        <v>0</v>
      </c>
      <c r="DM90" s="4931">
        <f t="shared" si="185"/>
        <v>0</v>
      </c>
      <c r="DN90" s="4931">
        <f t="shared" si="186"/>
        <v>0</v>
      </c>
      <c r="DO90" s="4931">
        <f t="shared" si="187"/>
        <v>0</v>
      </c>
      <c r="DP90" s="4931">
        <f t="shared" si="188"/>
        <v>0</v>
      </c>
      <c r="DQ90" s="4931">
        <f t="shared" si="189"/>
        <v>0</v>
      </c>
      <c r="DR90" s="4931">
        <f t="shared" si="190"/>
        <v>0</v>
      </c>
      <c r="DS90" s="4931">
        <f t="shared" si="191"/>
        <v>0</v>
      </c>
      <c r="DT90" s="4931">
        <f t="shared" si="192"/>
        <v>0</v>
      </c>
      <c r="DU90" s="4931">
        <f t="shared" si="193"/>
        <v>0</v>
      </c>
      <c r="DV90" s="4931">
        <f t="shared" si="194"/>
        <v>0</v>
      </c>
      <c r="DW90" s="4931">
        <f t="shared" si="195"/>
        <v>0</v>
      </c>
      <c r="DX90" s="4931">
        <f t="shared" si="196"/>
        <v>0</v>
      </c>
      <c r="DY90" s="4931">
        <f t="shared" si="197"/>
        <v>0</v>
      </c>
      <c r="DZ90" s="4931">
        <f t="shared" si="198"/>
        <v>0</v>
      </c>
    </row>
    <row r="91" spans="1:130" ht="16.149999999999999" customHeight="1" x14ac:dyDescent="0.35">
      <c r="A91" s="509" t="s">
        <v>2610</v>
      </c>
      <c r="B91" s="475">
        <f>+P91+R91+T91+V91+X91+Z91+AB91+AD91+AF91+AH91+AJ91+AL91+AN91+AP91</f>
        <v>0</v>
      </c>
      <c r="C91" s="439">
        <f>+Q91+S91+U91+W91+Y91+AA91+AC91+AE91+AG91+AI91+AK91+AM91+AO91+AQ91</f>
        <v>0</v>
      </c>
      <c r="D91" s="3109"/>
      <c r="E91" s="1305"/>
      <c r="F91" s="38"/>
      <c r="G91" s="1305"/>
      <c r="H91" s="38"/>
      <c r="I91" s="1305"/>
      <c r="J91" s="38"/>
      <c r="K91" s="1305"/>
      <c r="L91" s="38"/>
      <c r="M91" s="39"/>
      <c r="N91" s="3109"/>
      <c r="O91" s="1305"/>
      <c r="P91" s="35"/>
      <c r="Q91" s="118"/>
      <c r="R91" s="35"/>
      <c r="S91" s="118"/>
      <c r="T91" s="35"/>
      <c r="U91" s="118"/>
      <c r="V91" s="35"/>
      <c r="W91" s="118"/>
      <c r="X91" s="35"/>
      <c r="Y91" s="118"/>
      <c r="Z91" s="35"/>
      <c r="AA91" s="118"/>
      <c r="AB91" s="35"/>
      <c r="AC91" s="118"/>
      <c r="AD91" s="35"/>
      <c r="AE91" s="118"/>
      <c r="AF91" s="35"/>
      <c r="AG91" s="118"/>
      <c r="AH91" s="35"/>
      <c r="AI91" s="118"/>
      <c r="AJ91" s="35"/>
      <c r="AK91" s="118"/>
      <c r="AL91" s="35"/>
      <c r="AM91" s="118"/>
      <c r="AN91" s="35"/>
      <c r="AO91" s="118"/>
      <c r="AP91" s="35"/>
      <c r="AQ91" s="1306"/>
      <c r="AR91" s="117"/>
      <c r="AS91" s="1306"/>
      <c r="AT91" s="117"/>
      <c r="AU91" s="118"/>
      <c r="AV91" s="35"/>
      <c r="AW91" s="37"/>
      <c r="AX91" s="1234" t="str">
        <f t="shared" si="166"/>
        <v/>
      </c>
      <c r="AY91" s="1234"/>
      <c r="AZ91" s="1234"/>
      <c r="BA91" s="1234"/>
      <c r="BB91" s="1234"/>
      <c r="BC91" s="1234"/>
      <c r="BD91" s="1234"/>
      <c r="BE91" s="1234"/>
      <c r="BF91" s="1234"/>
      <c r="BG91" s="1234"/>
      <c r="BH91" s="1234"/>
      <c r="BI91" s="562"/>
      <c r="BJ91" s="562"/>
      <c r="BK91" s="562"/>
      <c r="BL91" s="562"/>
      <c r="BU91" s="3886"/>
      <c r="BV91" s="3886"/>
      <c r="BW91" s="3886"/>
      <c r="CA91" s="1235" t="str">
        <f t="shared" si="167"/>
        <v/>
      </c>
      <c r="CB91" s="1235" t="str">
        <f t="shared" si="168"/>
        <v/>
      </c>
      <c r="CC91" s="1235" t="str">
        <f t="shared" si="169"/>
        <v/>
      </c>
      <c r="CD91" s="1235" t="str">
        <f t="shared" si="170"/>
        <v/>
      </c>
      <c r="CE91" s="1235" t="str">
        <f t="shared" si="171"/>
        <v/>
      </c>
      <c r="CF91" s="1235" t="str">
        <f t="shared" si="199"/>
        <v/>
      </c>
      <c r="CG91" s="1235" t="str">
        <f t="shared" si="200"/>
        <v/>
      </c>
      <c r="CH91" s="1235" t="str">
        <f t="shared" si="201"/>
        <v/>
      </c>
      <c r="CI91" s="1235" t="str">
        <f t="shared" si="202"/>
        <v/>
      </c>
      <c r="CJ91" s="1235" t="str">
        <f t="shared" si="203"/>
        <v/>
      </c>
      <c r="CK91" s="1235" t="str">
        <f t="shared" si="204"/>
        <v/>
      </c>
      <c r="CL91" s="1235" t="str">
        <f t="shared" si="205"/>
        <v/>
      </c>
      <c r="CM91" s="1235" t="str">
        <f t="shared" si="206"/>
        <v/>
      </c>
      <c r="CN91" s="1235" t="str">
        <f t="shared" si="207"/>
        <v/>
      </c>
      <c r="CO91" s="1235" t="str">
        <f t="shared" si="208"/>
        <v/>
      </c>
      <c r="CP91" s="1235" t="str">
        <f t="shared" si="209"/>
        <v/>
      </c>
      <c r="CQ91" s="1235" t="str">
        <f t="shared" si="210"/>
        <v/>
      </c>
      <c r="CR91" s="1235" t="str">
        <f t="shared" si="211"/>
        <v/>
      </c>
      <c r="CS91" s="1235" t="str">
        <f t="shared" si="212"/>
        <v/>
      </c>
      <c r="CT91" s="1235" t="str">
        <f t="shared" si="213"/>
        <v/>
      </c>
      <c r="CU91" s="1235" t="str">
        <f t="shared" si="214"/>
        <v/>
      </c>
      <c r="CV91" s="1235" t="str">
        <f t="shared" si="215"/>
        <v/>
      </c>
      <c r="CW91" s="1235" t="str">
        <f t="shared" si="216"/>
        <v/>
      </c>
      <c r="CX91" s="1235" t="str">
        <f t="shared" si="217"/>
        <v/>
      </c>
      <c r="CY91" s="1235" t="str">
        <f t="shared" si="218"/>
        <v/>
      </c>
      <c r="CZ91" s="1235" t="str">
        <f t="shared" si="172"/>
        <v/>
      </c>
      <c r="DA91" s="4931">
        <f t="shared" si="173"/>
        <v>0</v>
      </c>
      <c r="DB91" s="4931">
        <f t="shared" si="174"/>
        <v>0</v>
      </c>
      <c r="DC91" s="4931">
        <f t="shared" si="175"/>
        <v>0</v>
      </c>
      <c r="DD91" s="4931">
        <f t="shared" si="176"/>
        <v>0</v>
      </c>
      <c r="DE91" s="4931">
        <f t="shared" si="177"/>
        <v>0</v>
      </c>
      <c r="DF91" s="4931">
        <f t="shared" si="178"/>
        <v>0</v>
      </c>
      <c r="DG91" s="4931">
        <f t="shared" si="179"/>
        <v>0</v>
      </c>
      <c r="DH91" s="4931">
        <f t="shared" si="180"/>
        <v>0</v>
      </c>
      <c r="DI91" s="4931">
        <f t="shared" si="181"/>
        <v>0</v>
      </c>
      <c r="DJ91" s="4931">
        <f t="shared" si="182"/>
        <v>0</v>
      </c>
      <c r="DK91" s="4931">
        <f t="shared" si="183"/>
        <v>0</v>
      </c>
      <c r="DL91" s="4931">
        <f t="shared" si="184"/>
        <v>0</v>
      </c>
      <c r="DM91" s="4931">
        <f t="shared" si="185"/>
        <v>0</v>
      </c>
      <c r="DN91" s="4931">
        <f t="shared" si="186"/>
        <v>0</v>
      </c>
      <c r="DO91" s="4931">
        <f t="shared" si="187"/>
        <v>0</v>
      </c>
      <c r="DP91" s="4931">
        <f t="shared" si="188"/>
        <v>0</v>
      </c>
      <c r="DQ91" s="4931">
        <f t="shared" si="189"/>
        <v>0</v>
      </c>
      <c r="DR91" s="4931">
        <f t="shared" si="190"/>
        <v>0</v>
      </c>
      <c r="DS91" s="4931">
        <f t="shared" si="191"/>
        <v>0</v>
      </c>
      <c r="DT91" s="4931">
        <f t="shared" si="192"/>
        <v>0</v>
      </c>
      <c r="DU91" s="4931">
        <f t="shared" si="193"/>
        <v>0</v>
      </c>
      <c r="DV91" s="4931">
        <f t="shared" si="194"/>
        <v>0</v>
      </c>
      <c r="DW91" s="4931">
        <f t="shared" si="195"/>
        <v>0</v>
      </c>
      <c r="DX91" s="4931">
        <f t="shared" si="196"/>
        <v>0</v>
      </c>
      <c r="DY91" s="4931">
        <f t="shared" si="197"/>
        <v>0</v>
      </c>
      <c r="DZ91" s="4931">
        <f t="shared" si="198"/>
        <v>0</v>
      </c>
    </row>
    <row r="92" spans="1:130" ht="16.149999999999999" customHeight="1" x14ac:dyDescent="0.35">
      <c r="A92" s="1155" t="s">
        <v>2611</v>
      </c>
      <c r="B92" s="475">
        <f>+P92+R92+T92+V92+X92+Z92+AB92+AD92+AF92+AH92</f>
        <v>0</v>
      </c>
      <c r="C92" s="439">
        <f>+Q92+S92+U92+W92+Y92+AA92+AC92+AE92+AG92+AI92</f>
        <v>0</v>
      </c>
      <c r="D92" s="3109"/>
      <c r="E92" s="1305"/>
      <c r="F92" s="38"/>
      <c r="G92" s="1305"/>
      <c r="H92" s="38"/>
      <c r="I92" s="1305"/>
      <c r="J92" s="38"/>
      <c r="K92" s="1305"/>
      <c r="L92" s="38"/>
      <c r="M92" s="39"/>
      <c r="N92" s="3109"/>
      <c r="O92" s="1305"/>
      <c r="P92" s="35"/>
      <c r="Q92" s="118"/>
      <c r="R92" s="35"/>
      <c r="S92" s="118"/>
      <c r="T92" s="35"/>
      <c r="U92" s="118"/>
      <c r="V92" s="35"/>
      <c r="W92" s="118"/>
      <c r="X92" s="35"/>
      <c r="Y92" s="118"/>
      <c r="Z92" s="35"/>
      <c r="AA92" s="118"/>
      <c r="AB92" s="35"/>
      <c r="AC92" s="118"/>
      <c r="AD92" s="35"/>
      <c r="AE92" s="118"/>
      <c r="AF92" s="35"/>
      <c r="AG92" s="118"/>
      <c r="AH92" s="35"/>
      <c r="AI92" s="118"/>
      <c r="AJ92" s="38"/>
      <c r="AK92" s="1305"/>
      <c r="AL92" s="38"/>
      <c r="AM92" s="1305"/>
      <c r="AN92" s="38"/>
      <c r="AO92" s="1305"/>
      <c r="AP92" s="38"/>
      <c r="AQ92" s="1386"/>
      <c r="AR92" s="117"/>
      <c r="AS92" s="1306"/>
      <c r="AT92" s="117"/>
      <c r="AU92" s="118"/>
      <c r="AV92" s="35"/>
      <c r="AW92" s="37"/>
      <c r="AX92" s="1234" t="str">
        <f t="shared" si="166"/>
        <v/>
      </c>
      <c r="AY92" s="1234"/>
      <c r="AZ92" s="1234"/>
      <c r="BA92" s="1234"/>
      <c r="BB92" s="1234"/>
      <c r="BC92" s="1234"/>
      <c r="BD92" s="1234"/>
      <c r="BE92" s="1234"/>
      <c r="BF92" s="1234"/>
      <c r="BG92" s="1234"/>
      <c r="BH92" s="1234"/>
      <c r="BI92" s="562"/>
      <c r="BJ92" s="562"/>
      <c r="BK92" s="562"/>
      <c r="BL92" s="562"/>
      <c r="BU92" s="3886"/>
      <c r="BV92" s="3886"/>
      <c r="BW92" s="3886"/>
      <c r="CA92" s="1235" t="str">
        <f t="shared" si="167"/>
        <v/>
      </c>
      <c r="CB92" s="1235" t="str">
        <f t="shared" si="168"/>
        <v/>
      </c>
      <c r="CC92" s="1235" t="str">
        <f t="shared" si="169"/>
        <v/>
      </c>
      <c r="CD92" s="1235" t="str">
        <f t="shared" si="170"/>
        <v/>
      </c>
      <c r="CE92" s="1235" t="str">
        <f t="shared" si="171"/>
        <v/>
      </c>
      <c r="CF92" s="1235" t="str">
        <f t="shared" si="199"/>
        <v/>
      </c>
      <c r="CG92" s="1235" t="str">
        <f t="shared" si="200"/>
        <v/>
      </c>
      <c r="CH92" s="1235" t="str">
        <f t="shared" si="201"/>
        <v/>
      </c>
      <c r="CI92" s="1235" t="str">
        <f t="shared" si="202"/>
        <v/>
      </c>
      <c r="CJ92" s="1235" t="str">
        <f t="shared" si="203"/>
        <v/>
      </c>
      <c r="CK92" s="1235" t="str">
        <f t="shared" si="204"/>
        <v/>
      </c>
      <c r="CL92" s="1235" t="str">
        <f t="shared" si="205"/>
        <v/>
      </c>
      <c r="CM92" s="1235" t="str">
        <f t="shared" si="206"/>
        <v/>
      </c>
      <c r="CN92" s="1235" t="str">
        <f t="shared" si="207"/>
        <v/>
      </c>
      <c r="CO92" s="1235" t="str">
        <f t="shared" si="208"/>
        <v/>
      </c>
      <c r="CP92" s="1235" t="str">
        <f t="shared" si="209"/>
        <v/>
      </c>
      <c r="CQ92" s="1235" t="str">
        <f t="shared" si="210"/>
        <v/>
      </c>
      <c r="CR92" s="1235" t="str">
        <f t="shared" si="211"/>
        <v/>
      </c>
      <c r="CS92" s="1235" t="str">
        <f t="shared" si="212"/>
        <v/>
      </c>
      <c r="CT92" s="1235" t="str">
        <f t="shared" si="213"/>
        <v/>
      </c>
      <c r="CU92" s="1235" t="str">
        <f t="shared" si="214"/>
        <v/>
      </c>
      <c r="CV92" s="1235" t="str">
        <f t="shared" si="215"/>
        <v/>
      </c>
      <c r="CW92" s="1235" t="str">
        <f t="shared" si="216"/>
        <v/>
      </c>
      <c r="CX92" s="1235" t="str">
        <f t="shared" si="217"/>
        <v/>
      </c>
      <c r="CY92" s="1235" t="str">
        <f t="shared" si="218"/>
        <v/>
      </c>
      <c r="CZ92" s="1235" t="str">
        <f t="shared" si="172"/>
        <v/>
      </c>
      <c r="DA92" s="4931">
        <f t="shared" si="173"/>
        <v>0</v>
      </c>
      <c r="DB92" s="4931">
        <f t="shared" si="174"/>
        <v>0</v>
      </c>
      <c r="DC92" s="4931">
        <f t="shared" si="175"/>
        <v>0</v>
      </c>
      <c r="DD92" s="4931">
        <f t="shared" si="176"/>
        <v>0</v>
      </c>
      <c r="DE92" s="4931">
        <f t="shared" si="177"/>
        <v>0</v>
      </c>
      <c r="DF92" s="4931">
        <f t="shared" si="178"/>
        <v>0</v>
      </c>
      <c r="DG92" s="4931">
        <f t="shared" si="179"/>
        <v>0</v>
      </c>
      <c r="DH92" s="4931">
        <f t="shared" si="180"/>
        <v>0</v>
      </c>
      <c r="DI92" s="4931">
        <f t="shared" si="181"/>
        <v>0</v>
      </c>
      <c r="DJ92" s="4931">
        <f t="shared" si="182"/>
        <v>0</v>
      </c>
      <c r="DK92" s="4931">
        <f t="shared" si="183"/>
        <v>0</v>
      </c>
      <c r="DL92" s="4931">
        <f t="shared" si="184"/>
        <v>0</v>
      </c>
      <c r="DM92" s="4931">
        <f t="shared" si="185"/>
        <v>0</v>
      </c>
      <c r="DN92" s="4931">
        <f t="shared" si="186"/>
        <v>0</v>
      </c>
      <c r="DO92" s="4931">
        <f t="shared" si="187"/>
        <v>0</v>
      </c>
      <c r="DP92" s="4931">
        <f t="shared" si="188"/>
        <v>0</v>
      </c>
      <c r="DQ92" s="4931">
        <f t="shared" si="189"/>
        <v>0</v>
      </c>
      <c r="DR92" s="4931">
        <f t="shared" si="190"/>
        <v>0</v>
      </c>
      <c r="DS92" s="4931">
        <f t="shared" si="191"/>
        <v>0</v>
      </c>
      <c r="DT92" s="4931">
        <f t="shared" si="192"/>
        <v>0</v>
      </c>
      <c r="DU92" s="4931">
        <f t="shared" si="193"/>
        <v>0</v>
      </c>
      <c r="DV92" s="4931">
        <f t="shared" si="194"/>
        <v>0</v>
      </c>
      <c r="DW92" s="4931">
        <f t="shared" si="195"/>
        <v>0</v>
      </c>
      <c r="DX92" s="4931">
        <f t="shared" si="196"/>
        <v>0</v>
      </c>
      <c r="DY92" s="4931">
        <f t="shared" si="197"/>
        <v>0</v>
      </c>
      <c r="DZ92" s="4931">
        <f t="shared" si="198"/>
        <v>0</v>
      </c>
    </row>
    <row r="93" spans="1:130" ht="16.149999999999999" customHeight="1" x14ac:dyDescent="0.35">
      <c r="A93" s="1155" t="s">
        <v>2612</v>
      </c>
      <c r="B93" s="475">
        <f t="shared" ref="B93:C95" si="219">+D93+F93+H93+J93+L93+N93+P93+R93+T93+V93+X93+Z93+AB93+AD93+AF93+AH93+AJ93+AL93+AN93+AP93</f>
        <v>0</v>
      </c>
      <c r="C93" s="439">
        <f t="shared" si="219"/>
        <v>0</v>
      </c>
      <c r="D93" s="117"/>
      <c r="E93" s="118"/>
      <c r="F93" s="35"/>
      <c r="G93" s="118"/>
      <c r="H93" s="35"/>
      <c r="I93" s="37"/>
      <c r="J93" s="117"/>
      <c r="K93" s="117"/>
      <c r="L93" s="35"/>
      <c r="M93" s="37"/>
      <c r="N93" s="117"/>
      <c r="O93" s="118"/>
      <c r="P93" s="35"/>
      <c r="Q93" s="118"/>
      <c r="R93" s="35"/>
      <c r="S93" s="118"/>
      <c r="T93" s="35"/>
      <c r="U93" s="118"/>
      <c r="V93" s="35"/>
      <c r="W93" s="118"/>
      <c r="X93" s="35"/>
      <c r="Y93" s="118"/>
      <c r="Z93" s="35"/>
      <c r="AA93" s="118"/>
      <c r="AB93" s="35"/>
      <c r="AC93" s="118"/>
      <c r="AD93" s="35"/>
      <c r="AE93" s="118"/>
      <c r="AF93" s="35"/>
      <c r="AG93" s="118"/>
      <c r="AH93" s="35"/>
      <c r="AI93" s="118"/>
      <c r="AJ93" s="35"/>
      <c r="AK93" s="118"/>
      <c r="AL93" s="35"/>
      <c r="AM93" s="118"/>
      <c r="AN93" s="35"/>
      <c r="AO93" s="118"/>
      <c r="AP93" s="35"/>
      <c r="AQ93" s="1306"/>
      <c r="AR93" s="117"/>
      <c r="AS93" s="1306"/>
      <c r="AT93" s="117"/>
      <c r="AU93" s="118"/>
      <c r="AV93" s="35"/>
      <c r="AW93" s="37"/>
      <c r="AX93" s="1234" t="str">
        <f t="shared" si="166"/>
        <v/>
      </c>
      <c r="AY93" s="1234"/>
      <c r="AZ93" s="1234"/>
      <c r="BA93" s="1234"/>
      <c r="BB93" s="1234"/>
      <c r="BC93" s="1234"/>
      <c r="BD93" s="1234"/>
      <c r="BE93" s="1234"/>
      <c r="BF93" s="1234"/>
      <c r="BG93" s="1234"/>
      <c r="BH93" s="1234"/>
      <c r="BI93" s="562"/>
      <c r="BJ93" s="562"/>
      <c r="BK93" s="562"/>
      <c r="BL93" s="562"/>
      <c r="BU93" s="3886"/>
      <c r="BV93" s="3886"/>
      <c r="BW93" s="3886"/>
      <c r="CA93" s="1235" t="str">
        <f t="shared" si="167"/>
        <v/>
      </c>
      <c r="CB93" s="1235" t="str">
        <f t="shared" si="168"/>
        <v/>
      </c>
      <c r="CC93" s="1235" t="str">
        <f t="shared" si="169"/>
        <v/>
      </c>
      <c r="CD93" s="1235" t="str">
        <f t="shared" si="170"/>
        <v/>
      </c>
      <c r="CE93" s="1235" t="str">
        <f t="shared" si="171"/>
        <v/>
      </c>
      <c r="CF93" s="1235" t="str">
        <f t="shared" si="199"/>
        <v/>
      </c>
      <c r="CG93" s="1235" t="str">
        <f t="shared" si="200"/>
        <v/>
      </c>
      <c r="CH93" s="1235" t="str">
        <f t="shared" si="201"/>
        <v/>
      </c>
      <c r="CI93" s="1235" t="str">
        <f t="shared" si="202"/>
        <v/>
      </c>
      <c r="CJ93" s="1235" t="str">
        <f t="shared" si="203"/>
        <v/>
      </c>
      <c r="CK93" s="1235" t="str">
        <f t="shared" si="204"/>
        <v/>
      </c>
      <c r="CL93" s="1235" t="str">
        <f t="shared" si="205"/>
        <v/>
      </c>
      <c r="CM93" s="1235" t="str">
        <f t="shared" si="206"/>
        <v/>
      </c>
      <c r="CN93" s="1235" t="str">
        <f t="shared" si="207"/>
        <v/>
      </c>
      <c r="CO93" s="1235" t="str">
        <f t="shared" si="208"/>
        <v/>
      </c>
      <c r="CP93" s="1235" t="str">
        <f t="shared" si="209"/>
        <v/>
      </c>
      <c r="CQ93" s="1235" t="str">
        <f t="shared" si="210"/>
        <v/>
      </c>
      <c r="CR93" s="1235" t="str">
        <f t="shared" si="211"/>
        <v/>
      </c>
      <c r="CS93" s="1235" t="str">
        <f t="shared" si="212"/>
        <v/>
      </c>
      <c r="CT93" s="1235" t="str">
        <f t="shared" si="213"/>
        <v/>
      </c>
      <c r="CU93" s="1235" t="str">
        <f t="shared" si="214"/>
        <v/>
      </c>
      <c r="CV93" s="1235" t="str">
        <f t="shared" si="215"/>
        <v/>
      </c>
      <c r="CW93" s="1235" t="str">
        <f t="shared" si="216"/>
        <v/>
      </c>
      <c r="CX93" s="1235" t="str">
        <f t="shared" si="217"/>
        <v/>
      </c>
      <c r="CY93" s="1235" t="str">
        <f t="shared" si="218"/>
        <v/>
      </c>
      <c r="CZ93" s="1235" t="str">
        <f t="shared" si="172"/>
        <v/>
      </c>
      <c r="DA93" s="4931">
        <f t="shared" si="173"/>
        <v>0</v>
      </c>
      <c r="DB93" s="4931">
        <f t="shared" si="174"/>
        <v>0</v>
      </c>
      <c r="DC93" s="4931">
        <f t="shared" si="175"/>
        <v>0</v>
      </c>
      <c r="DD93" s="4931">
        <f t="shared" si="176"/>
        <v>0</v>
      </c>
      <c r="DE93" s="4931">
        <f t="shared" si="177"/>
        <v>0</v>
      </c>
      <c r="DF93" s="4931">
        <f t="shared" si="178"/>
        <v>0</v>
      </c>
      <c r="DG93" s="4931">
        <f t="shared" si="179"/>
        <v>0</v>
      </c>
      <c r="DH93" s="4931">
        <f t="shared" si="180"/>
        <v>0</v>
      </c>
      <c r="DI93" s="4931">
        <f t="shared" si="181"/>
        <v>0</v>
      </c>
      <c r="DJ93" s="4931">
        <f t="shared" si="182"/>
        <v>0</v>
      </c>
      <c r="DK93" s="4931">
        <f t="shared" si="183"/>
        <v>0</v>
      </c>
      <c r="DL93" s="4931">
        <f t="shared" si="184"/>
        <v>0</v>
      </c>
      <c r="DM93" s="4931">
        <f t="shared" si="185"/>
        <v>0</v>
      </c>
      <c r="DN93" s="4931">
        <f t="shared" si="186"/>
        <v>0</v>
      </c>
      <c r="DO93" s="4931">
        <f t="shared" si="187"/>
        <v>0</v>
      </c>
      <c r="DP93" s="4931">
        <f t="shared" si="188"/>
        <v>0</v>
      </c>
      <c r="DQ93" s="4931">
        <f t="shared" si="189"/>
        <v>0</v>
      </c>
      <c r="DR93" s="4931">
        <f t="shared" si="190"/>
        <v>0</v>
      </c>
      <c r="DS93" s="4931">
        <f t="shared" si="191"/>
        <v>0</v>
      </c>
      <c r="DT93" s="4931">
        <f t="shared" si="192"/>
        <v>0</v>
      </c>
      <c r="DU93" s="4931">
        <f t="shared" si="193"/>
        <v>0</v>
      </c>
      <c r="DV93" s="4931">
        <f t="shared" si="194"/>
        <v>0</v>
      </c>
      <c r="DW93" s="4931">
        <f t="shared" si="195"/>
        <v>0</v>
      </c>
      <c r="DX93" s="4931">
        <f t="shared" si="196"/>
        <v>0</v>
      </c>
      <c r="DY93" s="4931">
        <f t="shared" si="197"/>
        <v>0</v>
      </c>
      <c r="DZ93" s="4931">
        <f t="shared" si="198"/>
        <v>0</v>
      </c>
    </row>
    <row r="94" spans="1:130" ht="16.149999999999999" customHeight="1" x14ac:dyDescent="0.35">
      <c r="A94" s="1155" t="s">
        <v>2613</v>
      </c>
      <c r="B94" s="475">
        <f t="shared" si="219"/>
        <v>0</v>
      </c>
      <c r="C94" s="439">
        <f t="shared" si="219"/>
        <v>0</v>
      </c>
      <c r="D94" s="117"/>
      <c r="E94" s="118"/>
      <c r="F94" s="35"/>
      <c r="G94" s="118"/>
      <c r="H94" s="35"/>
      <c r="I94" s="37"/>
      <c r="J94" s="117"/>
      <c r="K94" s="117"/>
      <c r="L94" s="35"/>
      <c r="M94" s="37"/>
      <c r="N94" s="117"/>
      <c r="O94" s="118"/>
      <c r="P94" s="35"/>
      <c r="Q94" s="118"/>
      <c r="R94" s="35"/>
      <c r="S94" s="118"/>
      <c r="T94" s="35"/>
      <c r="U94" s="118"/>
      <c r="V94" s="35"/>
      <c r="W94" s="118"/>
      <c r="X94" s="35"/>
      <c r="Y94" s="118"/>
      <c r="Z94" s="35"/>
      <c r="AA94" s="118"/>
      <c r="AB94" s="35"/>
      <c r="AC94" s="118"/>
      <c r="AD94" s="35"/>
      <c r="AE94" s="118"/>
      <c r="AF94" s="35"/>
      <c r="AG94" s="118"/>
      <c r="AH94" s="35"/>
      <c r="AI94" s="118"/>
      <c r="AJ94" s="35"/>
      <c r="AK94" s="118"/>
      <c r="AL94" s="35"/>
      <c r="AM94" s="118"/>
      <c r="AN94" s="35"/>
      <c r="AO94" s="118"/>
      <c r="AP94" s="35"/>
      <c r="AQ94" s="1306"/>
      <c r="AR94" s="117"/>
      <c r="AS94" s="1306"/>
      <c r="AT94" s="117"/>
      <c r="AU94" s="118"/>
      <c r="AV94" s="35"/>
      <c r="AW94" s="37"/>
      <c r="AX94" s="1234" t="str">
        <f t="shared" si="166"/>
        <v/>
      </c>
      <c r="AY94" s="1234"/>
      <c r="AZ94" s="1234"/>
      <c r="BA94" s="1234"/>
      <c r="BB94" s="1234"/>
      <c r="BC94" s="1234"/>
      <c r="BD94" s="1234"/>
      <c r="BE94" s="1234"/>
      <c r="BF94" s="1234"/>
      <c r="BG94" s="1234"/>
      <c r="BH94" s="1234"/>
      <c r="BI94" s="562"/>
      <c r="BJ94" s="562"/>
      <c r="BK94" s="562"/>
      <c r="BL94" s="562"/>
      <c r="BU94" s="3886"/>
      <c r="BV94" s="3886"/>
      <c r="BW94" s="3886"/>
      <c r="CA94" s="1235" t="str">
        <f t="shared" si="167"/>
        <v/>
      </c>
      <c r="CB94" s="1235" t="str">
        <f t="shared" si="168"/>
        <v/>
      </c>
      <c r="CC94" s="1235" t="str">
        <f t="shared" si="169"/>
        <v/>
      </c>
      <c r="CD94" s="1235" t="str">
        <f t="shared" si="170"/>
        <v/>
      </c>
      <c r="CE94" s="1235" t="str">
        <f t="shared" si="171"/>
        <v/>
      </c>
      <c r="CF94" s="1235" t="str">
        <f t="shared" si="199"/>
        <v/>
      </c>
      <c r="CG94" s="1235" t="str">
        <f t="shared" si="200"/>
        <v/>
      </c>
      <c r="CH94" s="1235" t="str">
        <f t="shared" si="201"/>
        <v/>
      </c>
      <c r="CI94" s="1235" t="str">
        <f t="shared" si="202"/>
        <v/>
      </c>
      <c r="CJ94" s="1235" t="str">
        <f t="shared" si="203"/>
        <v/>
      </c>
      <c r="CK94" s="1235" t="str">
        <f t="shared" si="204"/>
        <v/>
      </c>
      <c r="CL94" s="1235" t="str">
        <f t="shared" si="205"/>
        <v/>
      </c>
      <c r="CM94" s="1235" t="str">
        <f t="shared" si="206"/>
        <v/>
      </c>
      <c r="CN94" s="1235" t="str">
        <f t="shared" si="207"/>
        <v/>
      </c>
      <c r="CO94" s="1235" t="str">
        <f t="shared" si="208"/>
        <v/>
      </c>
      <c r="CP94" s="1235" t="str">
        <f t="shared" si="209"/>
        <v/>
      </c>
      <c r="CQ94" s="1235" t="str">
        <f t="shared" si="210"/>
        <v/>
      </c>
      <c r="CR94" s="1235" t="str">
        <f t="shared" si="211"/>
        <v/>
      </c>
      <c r="CS94" s="1235" t="str">
        <f t="shared" si="212"/>
        <v/>
      </c>
      <c r="CT94" s="1235" t="str">
        <f t="shared" si="213"/>
        <v/>
      </c>
      <c r="CU94" s="1235" t="str">
        <f t="shared" si="214"/>
        <v/>
      </c>
      <c r="CV94" s="1235" t="str">
        <f t="shared" si="215"/>
        <v/>
      </c>
      <c r="CW94" s="1235" t="str">
        <f t="shared" si="216"/>
        <v/>
      </c>
      <c r="CX94" s="1235" t="str">
        <f t="shared" si="217"/>
        <v/>
      </c>
      <c r="CY94" s="1235" t="str">
        <f t="shared" si="218"/>
        <v/>
      </c>
      <c r="CZ94" s="1235" t="str">
        <f t="shared" si="172"/>
        <v/>
      </c>
      <c r="DA94" s="4931">
        <f t="shared" si="173"/>
        <v>0</v>
      </c>
      <c r="DB94" s="4931">
        <f t="shared" si="174"/>
        <v>0</v>
      </c>
      <c r="DC94" s="4931">
        <f t="shared" si="175"/>
        <v>0</v>
      </c>
      <c r="DD94" s="4931">
        <f t="shared" si="176"/>
        <v>0</v>
      </c>
      <c r="DE94" s="4931">
        <f t="shared" si="177"/>
        <v>0</v>
      </c>
      <c r="DF94" s="4931">
        <f t="shared" si="178"/>
        <v>0</v>
      </c>
      <c r="DG94" s="4931">
        <f t="shared" si="179"/>
        <v>0</v>
      </c>
      <c r="DH94" s="4931">
        <f t="shared" si="180"/>
        <v>0</v>
      </c>
      <c r="DI94" s="4931">
        <f t="shared" si="181"/>
        <v>0</v>
      </c>
      <c r="DJ94" s="4931">
        <f t="shared" si="182"/>
        <v>0</v>
      </c>
      <c r="DK94" s="4931">
        <f t="shared" si="183"/>
        <v>0</v>
      </c>
      <c r="DL94" s="4931">
        <f t="shared" si="184"/>
        <v>0</v>
      </c>
      <c r="DM94" s="4931">
        <f t="shared" si="185"/>
        <v>0</v>
      </c>
      <c r="DN94" s="4931">
        <f t="shared" si="186"/>
        <v>0</v>
      </c>
      <c r="DO94" s="4931">
        <f t="shared" si="187"/>
        <v>0</v>
      </c>
      <c r="DP94" s="4931">
        <f t="shared" si="188"/>
        <v>0</v>
      </c>
      <c r="DQ94" s="4931">
        <f t="shared" si="189"/>
        <v>0</v>
      </c>
      <c r="DR94" s="4931">
        <f t="shared" si="190"/>
        <v>0</v>
      </c>
      <c r="DS94" s="4931">
        <f t="shared" si="191"/>
        <v>0</v>
      </c>
      <c r="DT94" s="4931">
        <f t="shared" si="192"/>
        <v>0</v>
      </c>
      <c r="DU94" s="4931">
        <f t="shared" si="193"/>
        <v>0</v>
      </c>
      <c r="DV94" s="4931">
        <f t="shared" si="194"/>
        <v>0</v>
      </c>
      <c r="DW94" s="4931">
        <f t="shared" si="195"/>
        <v>0</v>
      </c>
      <c r="DX94" s="4931">
        <f t="shared" si="196"/>
        <v>0</v>
      </c>
      <c r="DY94" s="4931">
        <f t="shared" si="197"/>
        <v>0</v>
      </c>
      <c r="DZ94" s="4931">
        <f t="shared" si="198"/>
        <v>0</v>
      </c>
    </row>
    <row r="95" spans="1:130" ht="16.149999999999999" customHeight="1" x14ac:dyDescent="0.35">
      <c r="A95" s="4933" t="s">
        <v>2614</v>
      </c>
      <c r="B95" s="2583">
        <f t="shared" si="219"/>
        <v>0</v>
      </c>
      <c r="C95" s="4933">
        <f t="shared" si="219"/>
        <v>0</v>
      </c>
      <c r="D95" s="1430"/>
      <c r="E95" s="1243"/>
      <c r="F95" s="84"/>
      <c r="G95" s="1243"/>
      <c r="H95" s="84"/>
      <c r="I95" s="83"/>
      <c r="J95" s="1430"/>
      <c r="K95" s="1430"/>
      <c r="L95" s="84"/>
      <c r="M95" s="83"/>
      <c r="N95" s="1430"/>
      <c r="O95" s="1243"/>
      <c r="P95" s="84"/>
      <c r="Q95" s="1243"/>
      <c r="R95" s="84"/>
      <c r="S95" s="1243"/>
      <c r="T95" s="84"/>
      <c r="U95" s="1243"/>
      <c r="V95" s="84"/>
      <c r="W95" s="1243"/>
      <c r="X95" s="84"/>
      <c r="Y95" s="1243"/>
      <c r="Z95" s="84"/>
      <c r="AA95" s="1243"/>
      <c r="AB95" s="84"/>
      <c r="AC95" s="1243"/>
      <c r="AD95" s="84"/>
      <c r="AE95" s="1243"/>
      <c r="AF95" s="84"/>
      <c r="AG95" s="1243"/>
      <c r="AH95" s="84"/>
      <c r="AI95" s="1243"/>
      <c r="AJ95" s="84"/>
      <c r="AK95" s="1243"/>
      <c r="AL95" s="84"/>
      <c r="AM95" s="1243"/>
      <c r="AN95" s="84"/>
      <c r="AO95" s="1243"/>
      <c r="AP95" s="84"/>
      <c r="AQ95" s="1351"/>
      <c r="AR95" s="1430"/>
      <c r="AS95" s="1351"/>
      <c r="AT95" s="1430"/>
      <c r="AU95" s="1243"/>
      <c r="AV95" s="84"/>
      <c r="AW95" s="83"/>
      <c r="AX95" s="1234" t="str">
        <f t="shared" si="166"/>
        <v/>
      </c>
      <c r="AY95" s="1234"/>
      <c r="AZ95" s="1234"/>
      <c r="BA95" s="1234"/>
      <c r="BB95" s="1234"/>
      <c r="BC95" s="1234"/>
      <c r="BD95" s="1234"/>
      <c r="BE95" s="1234"/>
      <c r="BF95" s="1234"/>
      <c r="BG95" s="1234"/>
      <c r="BH95" s="1234"/>
      <c r="BI95" s="562"/>
      <c r="BJ95" s="562"/>
      <c r="BK95" s="562"/>
      <c r="BL95" s="562"/>
      <c r="BU95" s="3886"/>
      <c r="BV95" s="3886"/>
      <c r="BW95" s="3886"/>
      <c r="CA95" s="1235" t="str">
        <f t="shared" si="167"/>
        <v/>
      </c>
      <c r="CB95" s="1235" t="str">
        <f t="shared" si="168"/>
        <v/>
      </c>
      <c r="CC95" s="1235" t="str">
        <f t="shared" si="169"/>
        <v/>
      </c>
      <c r="CD95" s="1235" t="str">
        <f t="shared" si="170"/>
        <v/>
      </c>
      <c r="CE95" s="1235" t="str">
        <f t="shared" si="171"/>
        <v/>
      </c>
      <c r="CF95" s="1235" t="str">
        <f t="shared" si="199"/>
        <v/>
      </c>
      <c r="CG95" s="1235" t="str">
        <f t="shared" si="200"/>
        <v/>
      </c>
      <c r="CH95" s="1235" t="str">
        <f t="shared" si="201"/>
        <v/>
      </c>
      <c r="CI95" s="1235" t="str">
        <f t="shared" si="202"/>
        <v/>
      </c>
      <c r="CJ95" s="1235" t="str">
        <f t="shared" si="203"/>
        <v/>
      </c>
      <c r="CK95" s="1235" t="str">
        <f t="shared" si="204"/>
        <v/>
      </c>
      <c r="CL95" s="1235" t="str">
        <f t="shared" si="205"/>
        <v/>
      </c>
      <c r="CM95" s="1235" t="str">
        <f t="shared" si="206"/>
        <v/>
      </c>
      <c r="CN95" s="1235" t="str">
        <f t="shared" si="207"/>
        <v/>
      </c>
      <c r="CO95" s="1235" t="str">
        <f t="shared" si="208"/>
        <v/>
      </c>
      <c r="CP95" s="1235" t="str">
        <f t="shared" si="209"/>
        <v/>
      </c>
      <c r="CQ95" s="1235" t="str">
        <f t="shared" si="210"/>
        <v/>
      </c>
      <c r="CR95" s="1235" t="str">
        <f t="shared" si="211"/>
        <v/>
      </c>
      <c r="CS95" s="1235" t="str">
        <f t="shared" si="212"/>
        <v/>
      </c>
      <c r="CT95" s="1235" t="str">
        <f t="shared" si="213"/>
        <v/>
      </c>
      <c r="CU95" s="1235" t="str">
        <f t="shared" si="214"/>
        <v/>
      </c>
      <c r="CV95" s="1235" t="str">
        <f t="shared" si="215"/>
        <v/>
      </c>
      <c r="CW95" s="1235" t="str">
        <f t="shared" si="216"/>
        <v/>
      </c>
      <c r="CX95" s="1235" t="str">
        <f t="shared" si="217"/>
        <v/>
      </c>
      <c r="CY95" s="1235" t="str">
        <f t="shared" si="218"/>
        <v/>
      </c>
      <c r="CZ95" s="1235" t="str">
        <f t="shared" si="172"/>
        <v/>
      </c>
      <c r="DA95" s="4931">
        <f t="shared" si="173"/>
        <v>0</v>
      </c>
      <c r="DB95" s="4931">
        <f t="shared" si="174"/>
        <v>0</v>
      </c>
      <c r="DC95" s="4931">
        <f t="shared" si="175"/>
        <v>0</v>
      </c>
      <c r="DD95" s="4931">
        <f t="shared" si="176"/>
        <v>0</v>
      </c>
      <c r="DE95" s="4931">
        <f t="shared" si="177"/>
        <v>0</v>
      </c>
      <c r="DF95" s="4931">
        <f t="shared" si="178"/>
        <v>0</v>
      </c>
      <c r="DG95" s="4931">
        <f t="shared" si="179"/>
        <v>0</v>
      </c>
      <c r="DH95" s="4931">
        <f t="shared" si="180"/>
        <v>0</v>
      </c>
      <c r="DI95" s="4931">
        <f t="shared" si="181"/>
        <v>0</v>
      </c>
      <c r="DJ95" s="4931">
        <f t="shared" si="182"/>
        <v>0</v>
      </c>
      <c r="DK95" s="4931">
        <f t="shared" si="183"/>
        <v>0</v>
      </c>
      <c r="DL95" s="4931">
        <f t="shared" si="184"/>
        <v>0</v>
      </c>
      <c r="DM95" s="4931">
        <f t="shared" si="185"/>
        <v>0</v>
      </c>
      <c r="DN95" s="4931">
        <f t="shared" si="186"/>
        <v>0</v>
      </c>
      <c r="DO95" s="4931">
        <f t="shared" si="187"/>
        <v>0</v>
      </c>
      <c r="DP95" s="4931">
        <f t="shared" si="188"/>
        <v>0</v>
      </c>
      <c r="DQ95" s="4931">
        <f t="shared" si="189"/>
        <v>0</v>
      </c>
      <c r="DR95" s="4931">
        <f t="shared" si="190"/>
        <v>0</v>
      </c>
      <c r="DS95" s="4931">
        <f t="shared" si="191"/>
        <v>0</v>
      </c>
      <c r="DT95" s="4931">
        <f t="shared" si="192"/>
        <v>0</v>
      </c>
      <c r="DU95" s="4931">
        <f t="shared" si="193"/>
        <v>0</v>
      </c>
      <c r="DV95" s="4931">
        <f t="shared" si="194"/>
        <v>0</v>
      </c>
      <c r="DW95" s="4931">
        <f t="shared" si="195"/>
        <v>0</v>
      </c>
      <c r="DX95" s="4931">
        <f t="shared" si="196"/>
        <v>0</v>
      </c>
      <c r="DY95" s="4931">
        <f t="shared" si="197"/>
        <v>0</v>
      </c>
      <c r="DZ95" s="4931">
        <f t="shared" si="198"/>
        <v>0</v>
      </c>
    </row>
    <row r="96" spans="1:130" ht="31.9" customHeight="1" x14ac:dyDescent="0.35">
      <c r="A96" s="4902" t="s">
        <v>2619</v>
      </c>
      <c r="B96" s="4902"/>
      <c r="C96" s="4902"/>
      <c r="D96" s="140"/>
      <c r="E96" s="140"/>
      <c r="F96" s="140"/>
      <c r="G96" s="140"/>
      <c r="H96" s="140"/>
      <c r="I96" s="140"/>
      <c r="J96" s="216"/>
      <c r="K96" s="216"/>
      <c r="L96" s="216"/>
      <c r="M96" s="216"/>
      <c r="N96" s="216"/>
      <c r="O96" s="216"/>
      <c r="P96" s="216"/>
      <c r="Q96" s="220"/>
      <c r="AX96" s="562"/>
      <c r="AY96" s="562"/>
      <c r="AZ96" s="562"/>
      <c r="BA96" s="562"/>
      <c r="BB96" s="562"/>
      <c r="BC96" s="562"/>
      <c r="BD96" s="562"/>
      <c r="BE96" s="562"/>
      <c r="BF96" s="562"/>
      <c r="BG96" s="562"/>
      <c r="BH96" s="562"/>
      <c r="BI96" s="562"/>
      <c r="BJ96" s="562"/>
      <c r="BK96" s="562"/>
      <c r="BL96" s="562"/>
      <c r="BM96" s="562"/>
      <c r="BT96" s="3894"/>
      <c r="BU96" s="3894"/>
      <c r="BV96" s="3886"/>
      <c r="BW96" s="3886"/>
    </row>
    <row r="97" spans="1:130" ht="31.9" customHeight="1" x14ac:dyDescent="0.35">
      <c r="A97" s="4935" t="s">
        <v>2589</v>
      </c>
      <c r="B97" s="2717" t="s">
        <v>36</v>
      </c>
      <c r="C97" s="4904"/>
      <c r="D97" s="4936" t="s">
        <v>2590</v>
      </c>
      <c r="E97" s="4937"/>
      <c r="F97" s="4937"/>
      <c r="G97" s="4937"/>
      <c r="H97" s="4937"/>
      <c r="I97" s="4937"/>
      <c r="J97" s="4937"/>
      <c r="K97" s="4937"/>
      <c r="L97" s="4937"/>
      <c r="M97" s="4937"/>
      <c r="N97" s="4937"/>
      <c r="O97" s="4937"/>
      <c r="P97" s="4937"/>
      <c r="Q97" s="4937"/>
      <c r="R97" s="4937"/>
      <c r="S97" s="4937"/>
      <c r="T97" s="4937"/>
      <c r="U97" s="4937"/>
      <c r="V97" s="4937"/>
      <c r="W97" s="4937"/>
      <c r="X97" s="4937"/>
      <c r="Y97" s="4937"/>
      <c r="Z97" s="4937"/>
      <c r="AA97" s="4937"/>
      <c r="AB97" s="4937"/>
      <c r="AC97" s="4937"/>
      <c r="AD97" s="4937"/>
      <c r="AE97" s="4937"/>
      <c r="AF97" s="4937"/>
      <c r="AG97" s="4937"/>
      <c r="AH97" s="4937"/>
      <c r="AI97" s="4937"/>
      <c r="AJ97" s="4937"/>
      <c r="AK97" s="4937"/>
      <c r="AL97" s="4937"/>
      <c r="AM97" s="4937"/>
      <c r="AN97" s="4937"/>
      <c r="AO97" s="4937"/>
      <c r="AP97" s="4937"/>
      <c r="AQ97" s="4938"/>
      <c r="AR97" s="4939" t="s">
        <v>2591</v>
      </c>
      <c r="AS97" s="4940"/>
      <c r="AT97" s="4539" t="s">
        <v>462</v>
      </c>
      <c r="AU97" s="4909"/>
      <c r="AV97" s="4941" t="s">
        <v>10</v>
      </c>
      <c r="AW97" s="4911" t="s">
        <v>11</v>
      </c>
      <c r="AX97" s="562"/>
      <c r="AY97" s="562"/>
      <c r="AZ97" s="562"/>
      <c r="BA97" s="562"/>
      <c r="BB97" s="562"/>
      <c r="BC97" s="562"/>
      <c r="BD97" s="562"/>
      <c r="BE97" s="562"/>
      <c r="BF97" s="562"/>
      <c r="BG97" s="562"/>
      <c r="BH97" s="562"/>
      <c r="BI97" s="562"/>
      <c r="BJ97" s="562"/>
      <c r="BK97" s="562"/>
      <c r="BL97" s="562"/>
      <c r="BU97" s="562"/>
      <c r="BV97" s="3886"/>
      <c r="BW97" s="3886"/>
    </row>
    <row r="98" spans="1:130" ht="16.149999999999999" customHeight="1" x14ac:dyDescent="0.35">
      <c r="A98" s="4912"/>
      <c r="B98" s="4913"/>
      <c r="C98" s="2138"/>
      <c r="D98" s="4942" t="s">
        <v>479</v>
      </c>
      <c r="E98" s="4939"/>
      <c r="F98" s="4942" t="s">
        <v>2592</v>
      </c>
      <c r="G98" s="4939"/>
      <c r="H98" s="4942" t="s">
        <v>2593</v>
      </c>
      <c r="I98" s="4943"/>
      <c r="J98" s="4939" t="s">
        <v>2378</v>
      </c>
      <c r="K98" s="4939"/>
      <c r="L98" s="4942" t="s">
        <v>2594</v>
      </c>
      <c r="M98" s="4939"/>
      <c r="N98" s="4942" t="s">
        <v>635</v>
      </c>
      <c r="O98" s="4939"/>
      <c r="P98" s="4942" t="s">
        <v>636</v>
      </c>
      <c r="Q98" s="4939"/>
      <c r="R98" s="4942" t="s">
        <v>637</v>
      </c>
      <c r="S98" s="4939"/>
      <c r="T98" s="4942" t="s">
        <v>815</v>
      </c>
      <c r="U98" s="4943"/>
      <c r="V98" s="4942" t="s">
        <v>816</v>
      </c>
      <c r="W98" s="4943"/>
      <c r="X98" s="4942" t="s">
        <v>817</v>
      </c>
      <c r="Y98" s="4943"/>
      <c r="Z98" s="4942" t="s">
        <v>818</v>
      </c>
      <c r="AA98" s="4943"/>
      <c r="AB98" s="4942" t="s">
        <v>819</v>
      </c>
      <c r="AC98" s="4943"/>
      <c r="AD98" s="4942" t="s">
        <v>820</v>
      </c>
      <c r="AE98" s="4943"/>
      <c r="AF98" s="4942" t="s">
        <v>821</v>
      </c>
      <c r="AG98" s="4943"/>
      <c r="AH98" s="4942" t="s">
        <v>822</v>
      </c>
      <c r="AI98" s="4943"/>
      <c r="AJ98" s="4942" t="s">
        <v>823</v>
      </c>
      <c r="AK98" s="4943"/>
      <c r="AL98" s="4942" t="s">
        <v>824</v>
      </c>
      <c r="AM98" s="4943"/>
      <c r="AN98" s="4942" t="s">
        <v>825</v>
      </c>
      <c r="AO98" s="4943"/>
      <c r="AP98" s="4942" t="s">
        <v>826</v>
      </c>
      <c r="AQ98" s="4940"/>
      <c r="AR98" s="4915" t="s">
        <v>34</v>
      </c>
      <c r="AS98" s="4916" t="s">
        <v>35</v>
      </c>
      <c r="AT98" s="4917"/>
      <c r="AU98" s="3727"/>
      <c r="AV98" s="1923"/>
      <c r="AW98" s="3473"/>
      <c r="AX98" s="562"/>
      <c r="AY98" s="562"/>
      <c r="AZ98" s="562"/>
      <c r="BA98" s="562"/>
      <c r="BB98" s="562"/>
      <c r="BC98" s="562"/>
      <c r="BD98" s="562"/>
      <c r="BE98" s="562"/>
      <c r="BF98" s="562"/>
      <c r="BG98" s="562"/>
      <c r="BH98" s="562"/>
      <c r="BI98" s="562"/>
      <c r="BJ98" s="562"/>
      <c r="BK98" s="562"/>
      <c r="BL98" s="562"/>
      <c r="BU98" s="562"/>
    </row>
    <row r="99" spans="1:130" ht="16.149999999999999" customHeight="1" x14ac:dyDescent="0.35">
      <c r="A99" s="3439"/>
      <c r="B99" s="4924" t="s">
        <v>2595</v>
      </c>
      <c r="C99" s="4944" t="s">
        <v>2596</v>
      </c>
      <c r="D99" s="4945" t="s">
        <v>2595</v>
      </c>
      <c r="E99" s="4946" t="s">
        <v>2596</v>
      </c>
      <c r="F99" s="4945" t="s">
        <v>2595</v>
      </c>
      <c r="G99" s="4946" t="s">
        <v>2596</v>
      </c>
      <c r="H99" s="4945" t="s">
        <v>2595</v>
      </c>
      <c r="I99" s="4944" t="s">
        <v>2596</v>
      </c>
      <c r="J99" s="4924" t="s">
        <v>2595</v>
      </c>
      <c r="K99" s="4946" t="s">
        <v>2596</v>
      </c>
      <c r="L99" s="4945" t="s">
        <v>2595</v>
      </c>
      <c r="M99" s="4946" t="s">
        <v>2596</v>
      </c>
      <c r="N99" s="4945" t="s">
        <v>2595</v>
      </c>
      <c r="O99" s="4946" t="s">
        <v>2596</v>
      </c>
      <c r="P99" s="4945" t="s">
        <v>2595</v>
      </c>
      <c r="Q99" s="4946" t="s">
        <v>2596</v>
      </c>
      <c r="R99" s="4945" t="s">
        <v>2595</v>
      </c>
      <c r="S99" s="4946" t="s">
        <v>2596</v>
      </c>
      <c r="T99" s="4945" t="s">
        <v>2595</v>
      </c>
      <c r="U99" s="4946" t="s">
        <v>2596</v>
      </c>
      <c r="V99" s="4945" t="s">
        <v>2595</v>
      </c>
      <c r="W99" s="4946" t="s">
        <v>2596</v>
      </c>
      <c r="X99" s="4945" t="s">
        <v>2595</v>
      </c>
      <c r="Y99" s="4946" t="s">
        <v>2596</v>
      </c>
      <c r="Z99" s="4945" t="s">
        <v>2595</v>
      </c>
      <c r="AA99" s="4946" t="s">
        <v>2596</v>
      </c>
      <c r="AB99" s="4945" t="s">
        <v>2595</v>
      </c>
      <c r="AC99" s="4946" t="s">
        <v>2596</v>
      </c>
      <c r="AD99" s="4945" t="s">
        <v>2595</v>
      </c>
      <c r="AE99" s="4946" t="s">
        <v>2596</v>
      </c>
      <c r="AF99" s="4945" t="s">
        <v>2595</v>
      </c>
      <c r="AG99" s="4946" t="s">
        <v>2596</v>
      </c>
      <c r="AH99" s="4945" t="s">
        <v>2595</v>
      </c>
      <c r="AI99" s="4946" t="s">
        <v>2596</v>
      </c>
      <c r="AJ99" s="4945" t="s">
        <v>2595</v>
      </c>
      <c r="AK99" s="4946" t="s">
        <v>2596</v>
      </c>
      <c r="AL99" s="4945" t="s">
        <v>2595</v>
      </c>
      <c r="AM99" s="4946" t="s">
        <v>2596</v>
      </c>
      <c r="AN99" s="4945" t="s">
        <v>2595</v>
      </c>
      <c r="AO99" s="4946" t="s">
        <v>2596</v>
      </c>
      <c r="AP99" s="4945" t="s">
        <v>2595</v>
      </c>
      <c r="AQ99" s="4947" t="s">
        <v>2596</v>
      </c>
      <c r="AR99" s="4927"/>
      <c r="AS99" s="4928"/>
      <c r="AT99" s="4929" t="s">
        <v>392</v>
      </c>
      <c r="AU99" s="1197" t="s">
        <v>393</v>
      </c>
      <c r="AV99" s="3220"/>
      <c r="AW99" s="2134"/>
      <c r="AX99" s="562"/>
      <c r="AY99" s="562"/>
      <c r="AZ99" s="562"/>
      <c r="BA99" s="562"/>
      <c r="BB99" s="562"/>
      <c r="BC99" s="562"/>
      <c r="BD99" s="562"/>
      <c r="BE99" s="562"/>
      <c r="BF99" s="562"/>
      <c r="BG99" s="562"/>
      <c r="BH99" s="562"/>
      <c r="BI99" s="562"/>
      <c r="BJ99" s="562"/>
      <c r="BK99" s="562"/>
      <c r="BL99" s="562"/>
      <c r="BU99" s="562"/>
    </row>
    <row r="100" spans="1:130" ht="16.149999999999999" customHeight="1" x14ac:dyDescent="0.35">
      <c r="A100" s="4646" t="s">
        <v>2597</v>
      </c>
      <c r="B100" s="3733">
        <f t="shared" ref="B100:C107" si="220">+N100+P100+R100+T100+V100+X100+Z100+AB100+AD100+AF100+AH100+AJ100+AL100+AN100+AP100</f>
        <v>0</v>
      </c>
      <c r="C100" s="4192">
        <f t="shared" si="220"/>
        <v>0</v>
      </c>
      <c r="D100" s="3109"/>
      <c r="E100" s="1305"/>
      <c r="F100" s="38"/>
      <c r="G100" s="1305"/>
      <c r="H100" s="38"/>
      <c r="I100" s="1305"/>
      <c r="J100" s="38"/>
      <c r="K100" s="1305"/>
      <c r="L100" s="38"/>
      <c r="M100" s="39"/>
      <c r="N100" s="117"/>
      <c r="O100" s="118"/>
      <c r="P100" s="35"/>
      <c r="Q100" s="118"/>
      <c r="R100" s="35"/>
      <c r="S100" s="118"/>
      <c r="T100" s="35"/>
      <c r="U100" s="118"/>
      <c r="V100" s="35"/>
      <c r="W100" s="118"/>
      <c r="X100" s="35"/>
      <c r="Y100" s="118"/>
      <c r="Z100" s="35"/>
      <c r="AA100" s="118"/>
      <c r="AB100" s="35"/>
      <c r="AC100" s="118"/>
      <c r="AD100" s="35"/>
      <c r="AE100" s="118"/>
      <c r="AF100" s="35"/>
      <c r="AG100" s="118"/>
      <c r="AH100" s="35"/>
      <c r="AI100" s="118"/>
      <c r="AJ100" s="35"/>
      <c r="AK100" s="118"/>
      <c r="AL100" s="35"/>
      <c r="AM100" s="118"/>
      <c r="AN100" s="35"/>
      <c r="AO100" s="118"/>
      <c r="AP100" s="35"/>
      <c r="AQ100" s="1306"/>
      <c r="AR100" s="4516"/>
      <c r="AS100" s="1306"/>
      <c r="AT100" s="117"/>
      <c r="AU100" s="118"/>
      <c r="AV100" s="35"/>
      <c r="AW100" s="37"/>
      <c r="AX100" s="1234" t="str">
        <f t="shared" ref="AX100:AX117" si="221">$CA100&amp;$CB100&amp;$CC100&amp;$CD100&amp;$CE100&amp;$CF100&amp;$CG100&amp;$CH100&amp;$CI100&amp;$CJ100&amp;$CK100&amp;$CL100&amp;$CM100&amp;$CN100&amp;$CO100&amp;$CP100&amp;$CQ100&amp;$CR100&amp;$CS100&amp;$CT100&amp;$CU100&amp;$CV100&amp;$CW100&amp;$CX100&amp;$CY100&amp;$CZ100</f>
        <v/>
      </c>
      <c r="AY100" s="1234"/>
      <c r="AZ100" s="1234"/>
      <c r="BA100" s="1234"/>
      <c r="BB100" s="1234"/>
      <c r="BC100" s="1234"/>
      <c r="BD100" s="1234"/>
      <c r="BE100" s="1234"/>
      <c r="BF100" s="1234"/>
      <c r="BG100" s="1234"/>
      <c r="BH100" s="1234"/>
      <c r="BI100" s="562"/>
      <c r="BJ100" s="562"/>
      <c r="BK100" s="562"/>
      <c r="BL100" s="562"/>
      <c r="BU100" s="562"/>
      <c r="BW100" s="3886"/>
      <c r="CA100" s="1235" t="str">
        <f t="shared" ref="CA100:CA117" si="222">IF(B100&lt;C100,"* El total de Reactivos NO DEBE ser superior al total de Procesados. ","")</f>
        <v/>
      </c>
      <c r="CB100" s="1235" t="str">
        <f t="shared" ref="CB100:CB117" si="223">IF(B100&lt;&gt;(AR100+ AS100),"* La suma de las columnas Sexo DEBE SER IGUAL a los Procesados. ","")</f>
        <v/>
      </c>
      <c r="CC100" s="1235" t="str">
        <f t="shared" ref="CC100:CC117" si="224">IF(B100&lt;(AT100+ AU100),"* La suma de las columna Trans NO DEBE ser superior al total de Procesados. ","")</f>
        <v/>
      </c>
      <c r="CD100" s="1235" t="str">
        <f t="shared" ref="CD100:CD117" si="225">IF(B100&lt;AV100,"* La columna Pueblos Originarios NO DEBE ser superior al total de Procesados. ","")</f>
        <v/>
      </c>
      <c r="CE100" s="1235" t="str">
        <f t="shared" ref="CE100:CE117" si="226">IF(B100&lt;AW100,"* La columna Migrantes NO DEBE ser superior al total de Procesados. ","")</f>
        <v/>
      </c>
      <c r="CF100" s="1235" t="str">
        <f>IF(D100&lt;E100,CONCATENATE("* El total de procesados debe ser mayor o igual al total de Reactivos en el grupo de edad ",$D$98),"")</f>
        <v/>
      </c>
      <c r="CG100" s="1235" t="str">
        <f>IF(F100&lt;G100,CONCATENATE("* El total de procesados debe ser mayor o igual al total de Reactivos en el grupo de edad ",$F$98),"")</f>
        <v/>
      </c>
      <c r="CH100" s="1235" t="str">
        <f>IF(H100&lt;I100,CONCATENATE("* El total de procesados debe ser mayor o igual al total de Reactivos en el grupo de edad ",$H$98),"")</f>
        <v/>
      </c>
      <c r="CI100" s="1235" t="str">
        <f>IF(J100&lt;K100,CONCATENATE("* El total de procesados debe ser mayor o igual al total de Reactivos en el grupo de edad ",$J$98),"")</f>
        <v/>
      </c>
      <c r="CJ100" s="1235" t="str">
        <f>IF(L100&lt;M100,CONCATENATE("* El total de procesados debe ser mayor o igual al total de Reactivos en el grupo de edad ",$L$98),"")</f>
        <v/>
      </c>
      <c r="CK100" s="1235" t="str">
        <f>IF(N100&lt;O100,CONCATENATE("* El total de procesados debe ser mayor o igual al total de Reactivos en el grupo de edad ",$N$98),"")</f>
        <v/>
      </c>
      <c r="CL100" s="1235" t="str">
        <f>IF(P100&lt;Q100,CONCATENATE("* El total de procesados debe ser mayor o igual al total de Reactivos en el grupo de edad ",$P$98),"")</f>
        <v/>
      </c>
      <c r="CM100" s="1235" t="str">
        <f>IF(R100&lt;S100,CONCATENATE("* El total de procesados debe ser mayor o igual al total de Reactivos en el grupo de edad ",$R$98),"")</f>
        <v/>
      </c>
      <c r="CN100" s="1235" t="str">
        <f>IF(T100&lt;U100,CONCATENATE("* El total de procesados debe ser mayor o igual al total de Reactivos en el grupo de edad ",$T$98),"")</f>
        <v/>
      </c>
      <c r="CO100" s="1235" t="str">
        <f>IF(V100&lt;W100,CONCATENATE("* El total de procesados debe ser mayor o igual al total de Reactivos en el grupo de edad ",$V$98),"")</f>
        <v/>
      </c>
      <c r="CP100" s="1235" t="str">
        <f>IF(X100&lt;Y100,CONCATENATE("* El total de procesados debe ser mayor o igual al total de Reactivos en el grupo de edad ",$X$98),"")</f>
        <v/>
      </c>
      <c r="CQ100" s="1235" t="str">
        <f>IF(Z100&lt;AA100,CONCATENATE("* El total de procesados debe ser mayor o igual al total de Reactivos en el grupo de edad ",$Z$98),"")</f>
        <v/>
      </c>
      <c r="CR100" s="1235" t="str">
        <f>IF(AB100&lt;AC100,CONCATENATE("* El total de procesados debe ser mayor o igual al total de Reactivos en el grupo de edad ",$AB$98),"")</f>
        <v/>
      </c>
      <c r="CS100" s="1235" t="str">
        <f>IF(AD100&lt;AE100,CONCATENATE("* El total de procesados debe ser mayor o igual al total de Reactivos en el grupo de edad ",$AD$98),"")</f>
        <v/>
      </c>
      <c r="CT100" s="1235" t="str">
        <f>IF(AF100&lt;AG100,CONCATENATE("* El total de procesados debe ser mayor o igual al total de Reactivos en el grupo de edad ",$AF$98),"")</f>
        <v/>
      </c>
      <c r="CU100" s="1235" t="str">
        <f>IF(AH100&lt;AI100,CONCATENATE("* El total de procesados debe ser mayor o igual al total de Reactivos en el grupo de edad ",$AH$98),"")</f>
        <v/>
      </c>
      <c r="CV100" s="1235" t="str">
        <f>IF(AJ100&lt;AK100,CONCATENATE("* El total de procesados debe ser mayor o igual al total de Reactivos en el grupo de edad ",$AJ$98),"")</f>
        <v/>
      </c>
      <c r="CW100" s="1235" t="str">
        <f>IF(AL100&lt;AM100,CONCATENATE("* El total de procesados debe ser mayor o igual al total de Reactivos en el grupo de edad ",$AL$98),"")</f>
        <v/>
      </c>
      <c r="CX100" s="1235" t="str">
        <f>IF(AN100&lt;AO100,CONCATENATE("* El total de procesados debe ser mayor o igual al total de Reactivos en el grupo de edad ",$AN$98),"")</f>
        <v/>
      </c>
      <c r="CY100" s="1235" t="str">
        <f>IF(AP100&lt;AQ100,CONCATENATE("* El total de procesados debe ser mayor o igual al total de Reactivos en el grupo de edad ",$AP$98),"")</f>
        <v/>
      </c>
      <c r="CZ100" s="1235" t="str">
        <f t="shared" ref="CZ100:CZ117" si="227">IF(AND(B100&lt;&gt;0,OR(AT100="",AU100="",AV100="",AW100="")),"* No olvide digitar la columna Trans y/o Pueblos Originarios y/o Migrantes (Digite Cero si no tiene). ","")</f>
        <v/>
      </c>
      <c r="DA100" s="4931">
        <f t="shared" ref="DA100:DA117" si="228">IF(B100&lt;   C100,1,0)</f>
        <v>0</v>
      </c>
      <c r="DB100" s="4931">
        <f t="shared" ref="DB100:DB117" si="229">IF(B100&lt;&gt; AR100+AS100,1,0)</f>
        <v>0</v>
      </c>
      <c r="DC100" s="4931">
        <f t="shared" ref="DC100:DC117" si="230">IF(B100&lt;  AT100+AU100,1,0)</f>
        <v>0</v>
      </c>
      <c r="DD100" s="4931">
        <f t="shared" ref="DD100:DD117" si="231">IF(B100&lt;  AV100,1,0)</f>
        <v>0</v>
      </c>
      <c r="DE100" s="4931">
        <f t="shared" ref="DE100:DE117" si="232">IF(B100&lt;  AW100,1,0)</f>
        <v>0</v>
      </c>
      <c r="DF100" s="4931">
        <f t="shared" ref="DF100:DF117" si="233">IF(D100&lt;E100,1,0)</f>
        <v>0</v>
      </c>
      <c r="DG100" s="4931">
        <f t="shared" ref="DG100:DG117" si="234">IF(F100&lt;G100,1,0)</f>
        <v>0</v>
      </c>
      <c r="DH100" s="4931">
        <f t="shared" ref="DH100:DH117" si="235">IF(H100&lt;I100,1,0)</f>
        <v>0</v>
      </c>
      <c r="DI100" s="4931">
        <f t="shared" ref="DI100:DI117" si="236">IF(J100&lt;K100,1,0)</f>
        <v>0</v>
      </c>
      <c r="DJ100" s="4931">
        <f t="shared" ref="DJ100:DJ117" si="237">IF(L100&lt;M100,1,0)</f>
        <v>0</v>
      </c>
      <c r="DK100" s="4931">
        <f t="shared" ref="DK100:DK117" si="238">IF(N100&lt;O100,1,0)</f>
        <v>0</v>
      </c>
      <c r="DL100" s="4931">
        <f t="shared" ref="DL100:DL117" si="239">IF(P100&lt;Q100,1,0)</f>
        <v>0</v>
      </c>
      <c r="DM100" s="4931">
        <f t="shared" ref="DM100:DM117" si="240">IF(R100&lt;S100,1,0)</f>
        <v>0</v>
      </c>
      <c r="DN100" s="4931">
        <f t="shared" ref="DN100:DN117" si="241">IF(T100&lt;U100,1,0)</f>
        <v>0</v>
      </c>
      <c r="DO100" s="4931">
        <f t="shared" ref="DO100:DO117" si="242">IF(V100&lt;W100,1,0)</f>
        <v>0</v>
      </c>
      <c r="DP100" s="4931">
        <f t="shared" ref="DP100:DP117" si="243">IF(X100&lt;Y100,1,0)</f>
        <v>0</v>
      </c>
      <c r="DQ100" s="4931">
        <f t="shared" ref="DQ100:DQ117" si="244">IF(Z100&lt;AA100,1,0)</f>
        <v>0</v>
      </c>
      <c r="DR100" s="4931">
        <f t="shared" ref="DR100:DR117" si="245">IF(AB100&lt;AC100,1,0)</f>
        <v>0</v>
      </c>
      <c r="DS100" s="4931">
        <f t="shared" ref="DS100:DS117" si="246">IF(AD100&lt;AE100,1,0)</f>
        <v>0</v>
      </c>
      <c r="DT100" s="4931">
        <f t="shared" ref="DT100:DT117" si="247">IF(AF100&lt;AG100,1,0)</f>
        <v>0</v>
      </c>
      <c r="DU100" s="4931">
        <f t="shared" ref="DU100:DU117" si="248">IF(AH100&lt;AI100,1,0)</f>
        <v>0</v>
      </c>
      <c r="DV100" s="4931">
        <f t="shared" ref="DV100:DV117" si="249">IF(AJ100&lt;AK100,1,0)</f>
        <v>0</v>
      </c>
      <c r="DW100" s="4931">
        <f t="shared" ref="DW100:DW117" si="250">IF(AL100&lt;AM100,1,0)</f>
        <v>0</v>
      </c>
      <c r="DX100" s="4931">
        <f t="shared" ref="DX100:DX117" si="251">IF(AN100&lt;AO100,1,0)</f>
        <v>0</v>
      </c>
      <c r="DY100" s="4931">
        <f t="shared" ref="DY100:DY117" si="252">IF(AP100&lt;AQ100,1,0)</f>
        <v>0</v>
      </c>
      <c r="DZ100" s="4931">
        <f t="shared" ref="DZ100:DZ117" si="253">IF(AND(B100&lt;&gt;0,OR(AT100="",AU100="",AV100="",AW100="")),1,0)</f>
        <v>0</v>
      </c>
    </row>
    <row r="101" spans="1:130" ht="16.149999999999999" customHeight="1" x14ac:dyDescent="0.35">
      <c r="A101" s="1155" t="s">
        <v>2598</v>
      </c>
      <c r="B101" s="475">
        <f t="shared" si="220"/>
        <v>0</v>
      </c>
      <c r="C101" s="439">
        <f t="shared" si="220"/>
        <v>0</v>
      </c>
      <c r="D101" s="3109"/>
      <c r="E101" s="1305"/>
      <c r="F101" s="38"/>
      <c r="G101" s="1305"/>
      <c r="H101" s="38"/>
      <c r="I101" s="1305"/>
      <c r="J101" s="38"/>
      <c r="K101" s="1305"/>
      <c r="L101" s="38"/>
      <c r="M101" s="39"/>
      <c r="N101" s="117"/>
      <c r="O101" s="118"/>
      <c r="P101" s="35"/>
      <c r="Q101" s="118"/>
      <c r="R101" s="35"/>
      <c r="S101" s="118"/>
      <c r="T101" s="35"/>
      <c r="U101" s="118"/>
      <c r="V101" s="35"/>
      <c r="W101" s="118"/>
      <c r="X101" s="35"/>
      <c r="Y101" s="118"/>
      <c r="Z101" s="35"/>
      <c r="AA101" s="118"/>
      <c r="AB101" s="35"/>
      <c r="AC101" s="118"/>
      <c r="AD101" s="35"/>
      <c r="AE101" s="118"/>
      <c r="AF101" s="35"/>
      <c r="AG101" s="118"/>
      <c r="AH101" s="35"/>
      <c r="AI101" s="118"/>
      <c r="AJ101" s="35"/>
      <c r="AK101" s="118"/>
      <c r="AL101" s="35"/>
      <c r="AM101" s="118"/>
      <c r="AN101" s="35"/>
      <c r="AO101" s="118"/>
      <c r="AP101" s="35"/>
      <c r="AQ101" s="1306"/>
      <c r="AR101" s="4516"/>
      <c r="AS101" s="1306"/>
      <c r="AT101" s="117"/>
      <c r="AU101" s="118"/>
      <c r="AV101" s="35"/>
      <c r="AW101" s="37"/>
      <c r="AX101" s="1234" t="str">
        <f t="shared" si="221"/>
        <v/>
      </c>
      <c r="AY101" s="1234"/>
      <c r="AZ101" s="1234"/>
      <c r="BA101" s="1234"/>
      <c r="BB101" s="1234"/>
      <c r="BC101" s="1234"/>
      <c r="BD101" s="1234"/>
      <c r="BE101" s="1234"/>
      <c r="BF101" s="1234"/>
      <c r="BG101" s="1234"/>
      <c r="BH101" s="1234"/>
      <c r="BI101" s="562"/>
      <c r="BJ101" s="562"/>
      <c r="BK101" s="562"/>
      <c r="BL101" s="562"/>
      <c r="BU101" s="562"/>
      <c r="BW101" s="3886"/>
      <c r="CA101" s="1235" t="str">
        <f t="shared" si="222"/>
        <v/>
      </c>
      <c r="CB101" s="1235" t="str">
        <f t="shared" si="223"/>
        <v/>
      </c>
      <c r="CC101" s="1235" t="str">
        <f t="shared" si="224"/>
        <v/>
      </c>
      <c r="CD101" s="1235" t="str">
        <f t="shared" si="225"/>
        <v/>
      </c>
      <c r="CE101" s="1235" t="str">
        <f t="shared" si="226"/>
        <v/>
      </c>
      <c r="CF101" s="1235" t="str">
        <f t="shared" ref="CF101:CF117" si="254">IF(D101&lt;E101,CONCATENATE("* El total de procesados debe ser mayor o igual al total de Reactivos en el grupo de edad ",$D$98),"")</f>
        <v/>
      </c>
      <c r="CG101" s="1235" t="str">
        <f t="shared" ref="CG101:CG117" si="255">IF(F101&lt;G101,CONCATENATE("* El total de procesados debe ser mayor o igual al total de Reactivos en el grupo de edad ",$F$98),"")</f>
        <v/>
      </c>
      <c r="CH101" s="1235" t="str">
        <f t="shared" ref="CH101:CH117" si="256">IF(H101&lt;I101,CONCATENATE("* El total de procesados debe ser mayor o igual al total de Reactivos en el grupo de edad ",$H$98),"")</f>
        <v/>
      </c>
      <c r="CI101" s="1235" t="str">
        <f t="shared" ref="CI101:CI117" si="257">IF(J101&lt;K101,CONCATENATE("* El total de procesados debe ser mayor o igual al total de Reactivos en el grupo de edad ",$J$98),"")</f>
        <v/>
      </c>
      <c r="CJ101" s="1235" t="str">
        <f t="shared" ref="CJ101:CJ117" si="258">IF(L101&lt;M101,CONCATENATE("* El total de procesados debe ser mayor o igual al total de Reactivos en el grupo de edad ",$L$98),"")</f>
        <v/>
      </c>
      <c r="CK101" s="1235" t="str">
        <f t="shared" ref="CK101:CK117" si="259">IF(N101&lt;O101,CONCATENATE("* El total de procesados debe ser mayor o igual al total de Reactivos en el grupo de edad ",$N$98),"")</f>
        <v/>
      </c>
      <c r="CL101" s="1235" t="str">
        <f t="shared" ref="CL101:CL117" si="260">IF(P101&lt;Q101,CONCATENATE("* El total de procesados debe ser mayor o igual al total de Reactivos en el grupo de edad ",$P$98),"")</f>
        <v/>
      </c>
      <c r="CM101" s="1235" t="str">
        <f t="shared" ref="CM101:CM117" si="261">IF(R101&lt;S101,CONCATENATE("* El total de procesados debe ser mayor o igual al total de Reactivos en el grupo de edad ",$R$98),"")</f>
        <v/>
      </c>
      <c r="CN101" s="1235" t="str">
        <f t="shared" ref="CN101:CN117" si="262">IF(T101&lt;U101,CONCATENATE("* El total de procesados debe ser mayor o igual al total de Reactivos en el grupo de edad ",$T$98),"")</f>
        <v/>
      </c>
      <c r="CO101" s="1235" t="str">
        <f t="shared" ref="CO101:CO117" si="263">IF(V101&lt;W101,CONCATENATE("* El total de procesados debe ser mayor o igual al total de Reactivos en el grupo de edad ",$V$98),"")</f>
        <v/>
      </c>
      <c r="CP101" s="1235" t="str">
        <f t="shared" ref="CP101:CP117" si="264">IF(X101&lt;Y101,CONCATENATE("* El total de procesados debe ser mayor o igual al total de Reactivos en el grupo de edad ",$X$98),"")</f>
        <v/>
      </c>
      <c r="CQ101" s="1235" t="str">
        <f t="shared" ref="CQ101:CQ117" si="265">IF(Z101&lt;AA101,CONCATENATE("* El total de procesados debe ser mayor o igual al total de Reactivos en el grupo de edad ",$Z$98),"")</f>
        <v/>
      </c>
      <c r="CR101" s="1235" t="str">
        <f t="shared" ref="CR101:CR117" si="266">IF(AB101&lt;AC101,CONCATENATE("* El total de procesados debe ser mayor o igual al total de Reactivos en el grupo de edad ",$AB$98),"")</f>
        <v/>
      </c>
      <c r="CS101" s="1235" t="str">
        <f t="shared" ref="CS101:CS117" si="267">IF(AD101&lt;AE101,CONCATENATE("* El total de procesados debe ser mayor o igual al total de Reactivos en el grupo de edad ",$AD$98),"")</f>
        <v/>
      </c>
      <c r="CT101" s="1235" t="str">
        <f t="shared" ref="CT101:CT117" si="268">IF(AF101&lt;AG101,CONCATENATE("* El total de procesados debe ser mayor o igual al total de Reactivos en el grupo de edad ",$AF$98),"")</f>
        <v/>
      </c>
      <c r="CU101" s="1235" t="str">
        <f t="shared" ref="CU101:CU117" si="269">IF(AH101&lt;AI101,CONCATENATE("* El total de procesados debe ser mayor o igual al total de Reactivos en el grupo de edad ",$AH$98),"")</f>
        <v/>
      </c>
      <c r="CV101" s="1235" t="str">
        <f t="shared" ref="CV101:CV117" si="270">IF(AJ101&lt;AK101,CONCATENATE("* El total de procesados debe ser mayor o igual al total de Reactivos en el grupo de edad ",$AJ$98),"")</f>
        <v/>
      </c>
      <c r="CW101" s="1235" t="str">
        <f t="shared" ref="CW101:CW117" si="271">IF(AL101&lt;AM101,CONCATENATE("* El total de procesados debe ser mayor o igual al total de Reactivos en el grupo de edad ",$AL$98),"")</f>
        <v/>
      </c>
      <c r="CX101" s="1235" t="str">
        <f t="shared" ref="CX101:CX117" si="272">IF(AN101&lt;AO101,CONCATENATE("* El total de procesados debe ser mayor o igual al total de Reactivos en el grupo de edad ",$AN$98),"")</f>
        <v/>
      </c>
      <c r="CY101" s="1235" t="str">
        <f t="shared" ref="CY101:CY117" si="273">IF(AP101&lt;AQ101,CONCATENATE("* El total de procesados debe ser mayor o igual al total de Reactivos en el grupo de edad ",$AP$98),"")</f>
        <v/>
      </c>
      <c r="CZ101" s="1235" t="str">
        <f t="shared" si="227"/>
        <v/>
      </c>
      <c r="DA101" s="4931">
        <f t="shared" si="228"/>
        <v>0</v>
      </c>
      <c r="DB101" s="4931">
        <f t="shared" si="229"/>
        <v>0</v>
      </c>
      <c r="DC101" s="4931">
        <f t="shared" si="230"/>
        <v>0</v>
      </c>
      <c r="DD101" s="4931">
        <f t="shared" si="231"/>
        <v>0</v>
      </c>
      <c r="DE101" s="4931">
        <f t="shared" si="232"/>
        <v>0</v>
      </c>
      <c r="DF101" s="4931">
        <f t="shared" si="233"/>
        <v>0</v>
      </c>
      <c r="DG101" s="4931">
        <f t="shared" si="234"/>
        <v>0</v>
      </c>
      <c r="DH101" s="4931">
        <f t="shared" si="235"/>
        <v>0</v>
      </c>
      <c r="DI101" s="4931">
        <f t="shared" si="236"/>
        <v>0</v>
      </c>
      <c r="DJ101" s="4931">
        <f t="shared" si="237"/>
        <v>0</v>
      </c>
      <c r="DK101" s="4931">
        <f t="shared" si="238"/>
        <v>0</v>
      </c>
      <c r="DL101" s="4931">
        <f t="shared" si="239"/>
        <v>0</v>
      </c>
      <c r="DM101" s="4931">
        <f t="shared" si="240"/>
        <v>0</v>
      </c>
      <c r="DN101" s="4931">
        <f t="shared" si="241"/>
        <v>0</v>
      </c>
      <c r="DO101" s="4931">
        <f t="shared" si="242"/>
        <v>0</v>
      </c>
      <c r="DP101" s="4931">
        <f t="shared" si="243"/>
        <v>0</v>
      </c>
      <c r="DQ101" s="4931">
        <f t="shared" si="244"/>
        <v>0</v>
      </c>
      <c r="DR101" s="4931">
        <f t="shared" si="245"/>
        <v>0</v>
      </c>
      <c r="DS101" s="4931">
        <f t="shared" si="246"/>
        <v>0</v>
      </c>
      <c r="DT101" s="4931">
        <f t="shared" si="247"/>
        <v>0</v>
      </c>
      <c r="DU101" s="4931">
        <f t="shared" si="248"/>
        <v>0</v>
      </c>
      <c r="DV101" s="4931">
        <f t="shared" si="249"/>
        <v>0</v>
      </c>
      <c r="DW101" s="4931">
        <f t="shared" si="250"/>
        <v>0</v>
      </c>
      <c r="DX101" s="4931">
        <f t="shared" si="251"/>
        <v>0</v>
      </c>
      <c r="DY101" s="4931">
        <f t="shared" si="252"/>
        <v>0</v>
      </c>
      <c r="DZ101" s="4931">
        <f t="shared" si="253"/>
        <v>0</v>
      </c>
    </row>
    <row r="102" spans="1:130" ht="16.149999999999999" customHeight="1" x14ac:dyDescent="0.35">
      <c r="A102" s="1155" t="s">
        <v>2599</v>
      </c>
      <c r="B102" s="475">
        <f t="shared" si="220"/>
        <v>0</v>
      </c>
      <c r="C102" s="439">
        <f t="shared" si="220"/>
        <v>0</v>
      </c>
      <c r="D102" s="3109"/>
      <c r="E102" s="1305"/>
      <c r="F102" s="38"/>
      <c r="G102" s="1305"/>
      <c r="H102" s="38"/>
      <c r="I102" s="1305"/>
      <c r="J102" s="38"/>
      <c r="K102" s="1305"/>
      <c r="L102" s="38"/>
      <c r="M102" s="39"/>
      <c r="N102" s="117"/>
      <c r="O102" s="118"/>
      <c r="P102" s="35"/>
      <c r="Q102" s="118"/>
      <c r="R102" s="35"/>
      <c r="S102" s="118"/>
      <c r="T102" s="35"/>
      <c r="U102" s="118"/>
      <c r="V102" s="35"/>
      <c r="W102" s="118"/>
      <c r="X102" s="35"/>
      <c r="Y102" s="118"/>
      <c r="Z102" s="35"/>
      <c r="AA102" s="118"/>
      <c r="AB102" s="35"/>
      <c r="AC102" s="118"/>
      <c r="AD102" s="35"/>
      <c r="AE102" s="118"/>
      <c r="AF102" s="35"/>
      <c r="AG102" s="118"/>
      <c r="AH102" s="35"/>
      <c r="AI102" s="118"/>
      <c r="AJ102" s="35"/>
      <c r="AK102" s="118"/>
      <c r="AL102" s="35"/>
      <c r="AM102" s="118"/>
      <c r="AN102" s="35"/>
      <c r="AO102" s="118"/>
      <c r="AP102" s="35"/>
      <c r="AQ102" s="1306"/>
      <c r="AR102" s="4516"/>
      <c r="AS102" s="1306"/>
      <c r="AT102" s="117"/>
      <c r="AU102" s="118"/>
      <c r="AV102" s="35"/>
      <c r="AW102" s="37"/>
      <c r="AX102" s="1234" t="str">
        <f t="shared" si="221"/>
        <v/>
      </c>
      <c r="AY102" s="1234"/>
      <c r="AZ102" s="1234"/>
      <c r="BA102" s="1234"/>
      <c r="BB102" s="1234"/>
      <c r="BC102" s="1234"/>
      <c r="BD102" s="1234"/>
      <c r="BE102" s="1234"/>
      <c r="BF102" s="1234"/>
      <c r="BG102" s="1234"/>
      <c r="BH102" s="1234"/>
      <c r="BI102" s="562"/>
      <c r="BJ102" s="562"/>
      <c r="BK102" s="562"/>
      <c r="BL102" s="562"/>
      <c r="BU102" s="562"/>
      <c r="BW102" s="3886"/>
      <c r="CA102" s="1235" t="str">
        <f t="shared" si="222"/>
        <v/>
      </c>
      <c r="CB102" s="1235" t="str">
        <f t="shared" si="223"/>
        <v/>
      </c>
      <c r="CC102" s="1235" t="str">
        <f t="shared" si="224"/>
        <v/>
      </c>
      <c r="CD102" s="1235" t="str">
        <f t="shared" si="225"/>
        <v/>
      </c>
      <c r="CE102" s="1235" t="str">
        <f t="shared" si="226"/>
        <v/>
      </c>
      <c r="CF102" s="1235" t="str">
        <f t="shared" si="254"/>
        <v/>
      </c>
      <c r="CG102" s="1235" t="str">
        <f t="shared" si="255"/>
        <v/>
      </c>
      <c r="CH102" s="1235" t="str">
        <f t="shared" si="256"/>
        <v/>
      </c>
      <c r="CI102" s="1235" t="str">
        <f t="shared" si="257"/>
        <v/>
      </c>
      <c r="CJ102" s="1235" t="str">
        <f t="shared" si="258"/>
        <v/>
      </c>
      <c r="CK102" s="1235" t="str">
        <f t="shared" si="259"/>
        <v/>
      </c>
      <c r="CL102" s="1235" t="str">
        <f t="shared" si="260"/>
        <v/>
      </c>
      <c r="CM102" s="1235" t="str">
        <f t="shared" si="261"/>
        <v/>
      </c>
      <c r="CN102" s="1235" t="str">
        <f t="shared" si="262"/>
        <v/>
      </c>
      <c r="CO102" s="1235" t="str">
        <f t="shared" si="263"/>
        <v/>
      </c>
      <c r="CP102" s="1235" t="str">
        <f t="shared" si="264"/>
        <v/>
      </c>
      <c r="CQ102" s="1235" t="str">
        <f t="shared" si="265"/>
        <v/>
      </c>
      <c r="CR102" s="1235" t="str">
        <f t="shared" si="266"/>
        <v/>
      </c>
      <c r="CS102" s="1235" t="str">
        <f t="shared" si="267"/>
        <v/>
      </c>
      <c r="CT102" s="1235" t="str">
        <f t="shared" si="268"/>
        <v/>
      </c>
      <c r="CU102" s="1235" t="str">
        <f t="shared" si="269"/>
        <v/>
      </c>
      <c r="CV102" s="1235" t="str">
        <f t="shared" si="270"/>
        <v/>
      </c>
      <c r="CW102" s="1235" t="str">
        <f t="shared" si="271"/>
        <v/>
      </c>
      <c r="CX102" s="1235" t="str">
        <f t="shared" si="272"/>
        <v/>
      </c>
      <c r="CY102" s="1235" t="str">
        <f t="shared" si="273"/>
        <v/>
      </c>
      <c r="CZ102" s="1235" t="str">
        <f t="shared" si="227"/>
        <v/>
      </c>
      <c r="DA102" s="4931">
        <f t="shared" si="228"/>
        <v>0</v>
      </c>
      <c r="DB102" s="4931">
        <f t="shared" si="229"/>
        <v>0</v>
      </c>
      <c r="DC102" s="4931">
        <f t="shared" si="230"/>
        <v>0</v>
      </c>
      <c r="DD102" s="4931">
        <f t="shared" si="231"/>
        <v>0</v>
      </c>
      <c r="DE102" s="4931">
        <f t="shared" si="232"/>
        <v>0</v>
      </c>
      <c r="DF102" s="4931">
        <f t="shared" si="233"/>
        <v>0</v>
      </c>
      <c r="DG102" s="4931">
        <f t="shared" si="234"/>
        <v>0</v>
      </c>
      <c r="DH102" s="4931">
        <f t="shared" si="235"/>
        <v>0</v>
      </c>
      <c r="DI102" s="4931">
        <f t="shared" si="236"/>
        <v>0</v>
      </c>
      <c r="DJ102" s="4931">
        <f t="shared" si="237"/>
        <v>0</v>
      </c>
      <c r="DK102" s="4931">
        <f t="shared" si="238"/>
        <v>0</v>
      </c>
      <c r="DL102" s="4931">
        <f t="shared" si="239"/>
        <v>0</v>
      </c>
      <c r="DM102" s="4931">
        <f t="shared" si="240"/>
        <v>0</v>
      </c>
      <c r="DN102" s="4931">
        <f t="shared" si="241"/>
        <v>0</v>
      </c>
      <c r="DO102" s="4931">
        <f t="shared" si="242"/>
        <v>0</v>
      </c>
      <c r="DP102" s="4931">
        <f t="shared" si="243"/>
        <v>0</v>
      </c>
      <c r="DQ102" s="4931">
        <f t="shared" si="244"/>
        <v>0</v>
      </c>
      <c r="DR102" s="4931">
        <f t="shared" si="245"/>
        <v>0</v>
      </c>
      <c r="DS102" s="4931">
        <f t="shared" si="246"/>
        <v>0</v>
      </c>
      <c r="DT102" s="4931">
        <f t="shared" si="247"/>
        <v>0</v>
      </c>
      <c r="DU102" s="4931">
        <f t="shared" si="248"/>
        <v>0</v>
      </c>
      <c r="DV102" s="4931">
        <f t="shared" si="249"/>
        <v>0</v>
      </c>
      <c r="DW102" s="4931">
        <f t="shared" si="250"/>
        <v>0</v>
      </c>
      <c r="DX102" s="4931">
        <f t="shared" si="251"/>
        <v>0</v>
      </c>
      <c r="DY102" s="4931">
        <f t="shared" si="252"/>
        <v>0</v>
      </c>
      <c r="DZ102" s="4931">
        <f t="shared" si="253"/>
        <v>0</v>
      </c>
    </row>
    <row r="103" spans="1:130" ht="16.149999999999999" customHeight="1" x14ac:dyDescent="0.35">
      <c r="A103" s="1155" t="s">
        <v>2600</v>
      </c>
      <c r="B103" s="475">
        <f t="shared" si="220"/>
        <v>0</v>
      </c>
      <c r="C103" s="439">
        <f t="shared" si="220"/>
        <v>0</v>
      </c>
      <c r="D103" s="3109"/>
      <c r="E103" s="1305"/>
      <c r="F103" s="38"/>
      <c r="G103" s="1305"/>
      <c r="H103" s="38"/>
      <c r="I103" s="1305"/>
      <c r="J103" s="38"/>
      <c r="K103" s="1305"/>
      <c r="L103" s="38"/>
      <c r="M103" s="39"/>
      <c r="N103" s="117"/>
      <c r="O103" s="118"/>
      <c r="P103" s="35"/>
      <c r="Q103" s="118"/>
      <c r="R103" s="35"/>
      <c r="S103" s="118"/>
      <c r="T103" s="35"/>
      <c r="U103" s="118"/>
      <c r="V103" s="35"/>
      <c r="W103" s="118"/>
      <c r="X103" s="35"/>
      <c r="Y103" s="118"/>
      <c r="Z103" s="35"/>
      <c r="AA103" s="118"/>
      <c r="AB103" s="35"/>
      <c r="AC103" s="118"/>
      <c r="AD103" s="35"/>
      <c r="AE103" s="118"/>
      <c r="AF103" s="35"/>
      <c r="AG103" s="118"/>
      <c r="AH103" s="35"/>
      <c r="AI103" s="118"/>
      <c r="AJ103" s="35"/>
      <c r="AK103" s="118"/>
      <c r="AL103" s="35"/>
      <c r="AM103" s="118"/>
      <c r="AN103" s="35"/>
      <c r="AO103" s="118"/>
      <c r="AP103" s="35"/>
      <c r="AQ103" s="1306"/>
      <c r="AR103" s="4516"/>
      <c r="AS103" s="1306"/>
      <c r="AT103" s="117"/>
      <c r="AU103" s="118"/>
      <c r="AV103" s="35"/>
      <c r="AW103" s="37"/>
      <c r="AX103" s="1234" t="str">
        <f t="shared" si="221"/>
        <v/>
      </c>
      <c r="AY103" s="1234"/>
      <c r="AZ103" s="1234"/>
      <c r="BA103" s="1234"/>
      <c r="BB103" s="1234"/>
      <c r="BC103" s="1234"/>
      <c r="BD103" s="1234"/>
      <c r="BE103" s="1234"/>
      <c r="BF103" s="1234"/>
      <c r="BG103" s="1234"/>
      <c r="BH103" s="1234"/>
      <c r="BI103" s="562"/>
      <c r="BJ103" s="562"/>
      <c r="BK103" s="562"/>
      <c r="BL103" s="562"/>
      <c r="BU103" s="562"/>
      <c r="BW103" s="3886"/>
      <c r="CA103" s="1235" t="str">
        <f t="shared" si="222"/>
        <v/>
      </c>
      <c r="CB103" s="1235" t="str">
        <f t="shared" si="223"/>
        <v/>
      </c>
      <c r="CC103" s="1235" t="str">
        <f t="shared" si="224"/>
        <v/>
      </c>
      <c r="CD103" s="1235" t="str">
        <f t="shared" si="225"/>
        <v/>
      </c>
      <c r="CE103" s="1235" t="str">
        <f t="shared" si="226"/>
        <v/>
      </c>
      <c r="CF103" s="1235" t="str">
        <f t="shared" si="254"/>
        <v/>
      </c>
      <c r="CG103" s="1235" t="str">
        <f t="shared" si="255"/>
        <v/>
      </c>
      <c r="CH103" s="1235" t="str">
        <f t="shared" si="256"/>
        <v/>
      </c>
      <c r="CI103" s="1235" t="str">
        <f t="shared" si="257"/>
        <v/>
      </c>
      <c r="CJ103" s="1235" t="str">
        <f t="shared" si="258"/>
        <v/>
      </c>
      <c r="CK103" s="1235" t="str">
        <f t="shared" si="259"/>
        <v/>
      </c>
      <c r="CL103" s="1235" t="str">
        <f t="shared" si="260"/>
        <v/>
      </c>
      <c r="CM103" s="1235" t="str">
        <f t="shared" si="261"/>
        <v/>
      </c>
      <c r="CN103" s="1235" t="str">
        <f t="shared" si="262"/>
        <v/>
      </c>
      <c r="CO103" s="1235" t="str">
        <f t="shared" si="263"/>
        <v/>
      </c>
      <c r="CP103" s="1235" t="str">
        <f t="shared" si="264"/>
        <v/>
      </c>
      <c r="CQ103" s="1235" t="str">
        <f t="shared" si="265"/>
        <v/>
      </c>
      <c r="CR103" s="1235" t="str">
        <f t="shared" si="266"/>
        <v/>
      </c>
      <c r="CS103" s="1235" t="str">
        <f t="shared" si="267"/>
        <v/>
      </c>
      <c r="CT103" s="1235" t="str">
        <f t="shared" si="268"/>
        <v/>
      </c>
      <c r="CU103" s="1235" t="str">
        <f t="shared" si="269"/>
        <v/>
      </c>
      <c r="CV103" s="1235" t="str">
        <f t="shared" si="270"/>
        <v/>
      </c>
      <c r="CW103" s="1235" t="str">
        <f t="shared" si="271"/>
        <v/>
      </c>
      <c r="CX103" s="1235" t="str">
        <f t="shared" si="272"/>
        <v/>
      </c>
      <c r="CY103" s="1235" t="str">
        <f t="shared" si="273"/>
        <v/>
      </c>
      <c r="CZ103" s="1235" t="str">
        <f t="shared" si="227"/>
        <v/>
      </c>
      <c r="DA103" s="4931">
        <f t="shared" si="228"/>
        <v>0</v>
      </c>
      <c r="DB103" s="4931">
        <f t="shared" si="229"/>
        <v>0</v>
      </c>
      <c r="DC103" s="4931">
        <f t="shared" si="230"/>
        <v>0</v>
      </c>
      <c r="DD103" s="4931">
        <f t="shared" si="231"/>
        <v>0</v>
      </c>
      <c r="DE103" s="4931">
        <f t="shared" si="232"/>
        <v>0</v>
      </c>
      <c r="DF103" s="4931">
        <f t="shared" si="233"/>
        <v>0</v>
      </c>
      <c r="DG103" s="4931">
        <f t="shared" si="234"/>
        <v>0</v>
      </c>
      <c r="DH103" s="4931">
        <f t="shared" si="235"/>
        <v>0</v>
      </c>
      <c r="DI103" s="4931">
        <f t="shared" si="236"/>
        <v>0</v>
      </c>
      <c r="DJ103" s="4931">
        <f t="shared" si="237"/>
        <v>0</v>
      </c>
      <c r="DK103" s="4931">
        <f t="shared" si="238"/>
        <v>0</v>
      </c>
      <c r="DL103" s="4931">
        <f t="shared" si="239"/>
        <v>0</v>
      </c>
      <c r="DM103" s="4931">
        <f t="shared" si="240"/>
        <v>0</v>
      </c>
      <c r="DN103" s="4931">
        <f t="shared" si="241"/>
        <v>0</v>
      </c>
      <c r="DO103" s="4931">
        <f t="shared" si="242"/>
        <v>0</v>
      </c>
      <c r="DP103" s="4931">
        <f t="shared" si="243"/>
        <v>0</v>
      </c>
      <c r="DQ103" s="4931">
        <f t="shared" si="244"/>
        <v>0</v>
      </c>
      <c r="DR103" s="4931">
        <f t="shared" si="245"/>
        <v>0</v>
      </c>
      <c r="DS103" s="4931">
        <f t="shared" si="246"/>
        <v>0</v>
      </c>
      <c r="DT103" s="4931">
        <f t="shared" si="247"/>
        <v>0</v>
      </c>
      <c r="DU103" s="4931">
        <f t="shared" si="248"/>
        <v>0</v>
      </c>
      <c r="DV103" s="4931">
        <f t="shared" si="249"/>
        <v>0</v>
      </c>
      <c r="DW103" s="4931">
        <f t="shared" si="250"/>
        <v>0</v>
      </c>
      <c r="DX103" s="4931">
        <f t="shared" si="251"/>
        <v>0</v>
      </c>
      <c r="DY103" s="4931">
        <f t="shared" si="252"/>
        <v>0</v>
      </c>
      <c r="DZ103" s="4931">
        <f t="shared" si="253"/>
        <v>0</v>
      </c>
    </row>
    <row r="104" spans="1:130" ht="16.149999999999999" customHeight="1" x14ac:dyDescent="0.35">
      <c r="A104" s="774" t="s">
        <v>2601</v>
      </c>
      <c r="B104" s="475">
        <f t="shared" si="220"/>
        <v>0</v>
      </c>
      <c r="C104" s="439">
        <f t="shared" si="220"/>
        <v>0</v>
      </c>
      <c r="D104" s="3109"/>
      <c r="E104" s="1305"/>
      <c r="F104" s="38"/>
      <c r="G104" s="1305"/>
      <c r="H104" s="38"/>
      <c r="I104" s="1305"/>
      <c r="J104" s="38"/>
      <c r="K104" s="1305"/>
      <c r="L104" s="38"/>
      <c r="M104" s="39"/>
      <c r="N104" s="117"/>
      <c r="O104" s="118"/>
      <c r="P104" s="35"/>
      <c r="Q104" s="118"/>
      <c r="R104" s="35"/>
      <c r="S104" s="118"/>
      <c r="T104" s="35"/>
      <c r="U104" s="118"/>
      <c r="V104" s="35"/>
      <c r="W104" s="118"/>
      <c r="X104" s="35"/>
      <c r="Y104" s="118"/>
      <c r="Z104" s="35"/>
      <c r="AA104" s="118"/>
      <c r="AB104" s="35"/>
      <c r="AC104" s="118"/>
      <c r="AD104" s="35"/>
      <c r="AE104" s="118"/>
      <c r="AF104" s="35"/>
      <c r="AG104" s="118"/>
      <c r="AH104" s="35"/>
      <c r="AI104" s="118"/>
      <c r="AJ104" s="35"/>
      <c r="AK104" s="118"/>
      <c r="AL104" s="35"/>
      <c r="AM104" s="118"/>
      <c r="AN104" s="35"/>
      <c r="AO104" s="118"/>
      <c r="AP104" s="35"/>
      <c r="AQ104" s="1306"/>
      <c r="AR104" s="4516"/>
      <c r="AS104" s="1306"/>
      <c r="AT104" s="117"/>
      <c r="AU104" s="118"/>
      <c r="AV104" s="35"/>
      <c r="AW104" s="37"/>
      <c r="AX104" s="1234" t="str">
        <f t="shared" si="221"/>
        <v/>
      </c>
      <c r="AY104" s="1234"/>
      <c r="AZ104" s="1234"/>
      <c r="BA104" s="1234"/>
      <c r="BB104" s="1234"/>
      <c r="BC104" s="1234"/>
      <c r="BD104" s="1234"/>
      <c r="BE104" s="1234"/>
      <c r="BF104" s="1234"/>
      <c r="BG104" s="1234"/>
      <c r="BH104" s="1234"/>
      <c r="BI104" s="562"/>
      <c r="BJ104" s="562"/>
      <c r="BK104" s="562"/>
      <c r="BL104" s="562"/>
      <c r="BU104" s="562"/>
      <c r="BW104" s="3886"/>
      <c r="CA104" s="1235" t="str">
        <f t="shared" si="222"/>
        <v/>
      </c>
      <c r="CB104" s="1235" t="str">
        <f t="shared" si="223"/>
        <v/>
      </c>
      <c r="CC104" s="1235" t="str">
        <f t="shared" si="224"/>
        <v/>
      </c>
      <c r="CD104" s="1235" t="str">
        <f t="shared" si="225"/>
        <v/>
      </c>
      <c r="CE104" s="1235" t="str">
        <f t="shared" si="226"/>
        <v/>
      </c>
      <c r="CF104" s="1235" t="str">
        <f t="shared" si="254"/>
        <v/>
      </c>
      <c r="CG104" s="1235" t="str">
        <f t="shared" si="255"/>
        <v/>
      </c>
      <c r="CH104" s="1235" t="str">
        <f t="shared" si="256"/>
        <v/>
      </c>
      <c r="CI104" s="1235" t="str">
        <f t="shared" si="257"/>
        <v/>
      </c>
      <c r="CJ104" s="1235" t="str">
        <f t="shared" si="258"/>
        <v/>
      </c>
      <c r="CK104" s="1235" t="str">
        <f t="shared" si="259"/>
        <v/>
      </c>
      <c r="CL104" s="1235" t="str">
        <f t="shared" si="260"/>
        <v/>
      </c>
      <c r="CM104" s="1235" t="str">
        <f t="shared" si="261"/>
        <v/>
      </c>
      <c r="CN104" s="1235" t="str">
        <f t="shared" si="262"/>
        <v/>
      </c>
      <c r="CO104" s="1235" t="str">
        <f t="shared" si="263"/>
        <v/>
      </c>
      <c r="CP104" s="1235" t="str">
        <f t="shared" si="264"/>
        <v/>
      </c>
      <c r="CQ104" s="1235" t="str">
        <f t="shared" si="265"/>
        <v/>
      </c>
      <c r="CR104" s="1235" t="str">
        <f t="shared" si="266"/>
        <v/>
      </c>
      <c r="CS104" s="1235" t="str">
        <f t="shared" si="267"/>
        <v/>
      </c>
      <c r="CT104" s="1235" t="str">
        <f t="shared" si="268"/>
        <v/>
      </c>
      <c r="CU104" s="1235" t="str">
        <f t="shared" si="269"/>
        <v/>
      </c>
      <c r="CV104" s="1235" t="str">
        <f t="shared" si="270"/>
        <v/>
      </c>
      <c r="CW104" s="1235" t="str">
        <f t="shared" si="271"/>
        <v/>
      </c>
      <c r="CX104" s="1235" t="str">
        <f t="shared" si="272"/>
        <v/>
      </c>
      <c r="CY104" s="1235" t="str">
        <f t="shared" si="273"/>
        <v/>
      </c>
      <c r="CZ104" s="1235" t="str">
        <f t="shared" si="227"/>
        <v/>
      </c>
      <c r="DA104" s="4931">
        <f t="shared" si="228"/>
        <v>0</v>
      </c>
      <c r="DB104" s="4931">
        <f t="shared" si="229"/>
        <v>0</v>
      </c>
      <c r="DC104" s="4931">
        <f t="shared" si="230"/>
        <v>0</v>
      </c>
      <c r="DD104" s="4931">
        <f t="shared" si="231"/>
        <v>0</v>
      </c>
      <c r="DE104" s="4931">
        <f t="shared" si="232"/>
        <v>0</v>
      </c>
      <c r="DF104" s="4931">
        <f t="shared" si="233"/>
        <v>0</v>
      </c>
      <c r="DG104" s="4931">
        <f t="shared" si="234"/>
        <v>0</v>
      </c>
      <c r="DH104" s="4931">
        <f t="shared" si="235"/>
        <v>0</v>
      </c>
      <c r="DI104" s="4931">
        <f t="shared" si="236"/>
        <v>0</v>
      </c>
      <c r="DJ104" s="4931">
        <f t="shared" si="237"/>
        <v>0</v>
      </c>
      <c r="DK104" s="4931">
        <f t="shared" si="238"/>
        <v>0</v>
      </c>
      <c r="DL104" s="4931">
        <f t="shared" si="239"/>
        <v>0</v>
      </c>
      <c r="DM104" s="4931">
        <f t="shared" si="240"/>
        <v>0</v>
      </c>
      <c r="DN104" s="4931">
        <f t="shared" si="241"/>
        <v>0</v>
      </c>
      <c r="DO104" s="4931">
        <f t="shared" si="242"/>
        <v>0</v>
      </c>
      <c r="DP104" s="4931">
        <f t="shared" si="243"/>
        <v>0</v>
      </c>
      <c r="DQ104" s="4931">
        <f t="shared" si="244"/>
        <v>0</v>
      </c>
      <c r="DR104" s="4931">
        <f t="shared" si="245"/>
        <v>0</v>
      </c>
      <c r="DS104" s="4931">
        <f t="shared" si="246"/>
        <v>0</v>
      </c>
      <c r="DT104" s="4931">
        <f t="shared" si="247"/>
        <v>0</v>
      </c>
      <c r="DU104" s="4931">
        <f t="shared" si="248"/>
        <v>0</v>
      </c>
      <c r="DV104" s="4931">
        <f t="shared" si="249"/>
        <v>0</v>
      </c>
      <c r="DW104" s="4931">
        <f t="shared" si="250"/>
        <v>0</v>
      </c>
      <c r="DX104" s="4931">
        <f t="shared" si="251"/>
        <v>0</v>
      </c>
      <c r="DY104" s="4931">
        <f t="shared" si="252"/>
        <v>0</v>
      </c>
      <c r="DZ104" s="4931">
        <f t="shared" si="253"/>
        <v>0</v>
      </c>
    </row>
    <row r="105" spans="1:130" ht="19.5" customHeight="1" x14ac:dyDescent="0.35">
      <c r="A105" s="774" t="s">
        <v>2602</v>
      </c>
      <c r="B105" s="475">
        <f t="shared" si="220"/>
        <v>0</v>
      </c>
      <c r="C105" s="439">
        <f t="shared" si="220"/>
        <v>0</v>
      </c>
      <c r="D105" s="3109"/>
      <c r="E105" s="1305"/>
      <c r="F105" s="38"/>
      <c r="G105" s="1305"/>
      <c r="H105" s="38"/>
      <c r="I105" s="1305"/>
      <c r="J105" s="38"/>
      <c r="K105" s="1305"/>
      <c r="L105" s="38"/>
      <c r="M105" s="39"/>
      <c r="N105" s="117"/>
      <c r="O105" s="118"/>
      <c r="P105" s="35"/>
      <c r="Q105" s="118"/>
      <c r="R105" s="35"/>
      <c r="S105" s="118"/>
      <c r="T105" s="35"/>
      <c r="U105" s="118"/>
      <c r="V105" s="35"/>
      <c r="W105" s="118"/>
      <c r="X105" s="35"/>
      <c r="Y105" s="118"/>
      <c r="Z105" s="35"/>
      <c r="AA105" s="118"/>
      <c r="AB105" s="35"/>
      <c r="AC105" s="118"/>
      <c r="AD105" s="35"/>
      <c r="AE105" s="118"/>
      <c r="AF105" s="35"/>
      <c r="AG105" s="118"/>
      <c r="AH105" s="35"/>
      <c r="AI105" s="118"/>
      <c r="AJ105" s="35"/>
      <c r="AK105" s="118"/>
      <c r="AL105" s="35"/>
      <c r="AM105" s="118"/>
      <c r="AN105" s="35"/>
      <c r="AO105" s="118"/>
      <c r="AP105" s="35"/>
      <c r="AQ105" s="1306"/>
      <c r="AR105" s="117"/>
      <c r="AS105" s="1306"/>
      <c r="AT105" s="117"/>
      <c r="AU105" s="118"/>
      <c r="AV105" s="35"/>
      <c r="AW105" s="37"/>
      <c r="AX105" s="1234" t="str">
        <f t="shared" si="221"/>
        <v/>
      </c>
      <c r="AY105" s="1234"/>
      <c r="AZ105" s="1234"/>
      <c r="BA105" s="1234"/>
      <c r="BB105" s="1234"/>
      <c r="BC105" s="1234"/>
      <c r="BD105" s="1234"/>
      <c r="BE105" s="1234"/>
      <c r="BF105" s="1234"/>
      <c r="BG105" s="1234"/>
      <c r="BH105" s="1234"/>
      <c r="BI105" s="562"/>
      <c r="BJ105" s="562"/>
      <c r="BK105" s="562"/>
      <c r="BL105" s="562"/>
      <c r="BU105" s="562"/>
      <c r="BW105" s="3886"/>
      <c r="CA105" s="1235" t="str">
        <f t="shared" si="222"/>
        <v/>
      </c>
      <c r="CB105" s="1235" t="str">
        <f t="shared" si="223"/>
        <v/>
      </c>
      <c r="CC105" s="1235" t="str">
        <f t="shared" si="224"/>
        <v/>
      </c>
      <c r="CD105" s="1235" t="str">
        <f t="shared" si="225"/>
        <v/>
      </c>
      <c r="CE105" s="1235" t="str">
        <f t="shared" si="226"/>
        <v/>
      </c>
      <c r="CF105" s="1235" t="str">
        <f t="shared" si="254"/>
        <v/>
      </c>
      <c r="CG105" s="1235" t="str">
        <f t="shared" si="255"/>
        <v/>
      </c>
      <c r="CH105" s="1235" t="str">
        <f t="shared" si="256"/>
        <v/>
      </c>
      <c r="CI105" s="1235" t="str">
        <f t="shared" si="257"/>
        <v/>
      </c>
      <c r="CJ105" s="1235" t="str">
        <f t="shared" si="258"/>
        <v/>
      </c>
      <c r="CK105" s="1235" t="str">
        <f t="shared" si="259"/>
        <v/>
      </c>
      <c r="CL105" s="1235" t="str">
        <f t="shared" si="260"/>
        <v/>
      </c>
      <c r="CM105" s="1235" t="str">
        <f t="shared" si="261"/>
        <v/>
      </c>
      <c r="CN105" s="1235" t="str">
        <f t="shared" si="262"/>
        <v/>
      </c>
      <c r="CO105" s="1235" t="str">
        <f t="shared" si="263"/>
        <v/>
      </c>
      <c r="CP105" s="1235" t="str">
        <f t="shared" si="264"/>
        <v/>
      </c>
      <c r="CQ105" s="1235" t="str">
        <f t="shared" si="265"/>
        <v/>
      </c>
      <c r="CR105" s="1235" t="str">
        <f t="shared" si="266"/>
        <v/>
      </c>
      <c r="CS105" s="1235" t="str">
        <f t="shared" si="267"/>
        <v/>
      </c>
      <c r="CT105" s="1235" t="str">
        <f t="shared" si="268"/>
        <v/>
      </c>
      <c r="CU105" s="1235" t="str">
        <f t="shared" si="269"/>
        <v/>
      </c>
      <c r="CV105" s="1235" t="str">
        <f t="shared" si="270"/>
        <v/>
      </c>
      <c r="CW105" s="1235" t="str">
        <f t="shared" si="271"/>
        <v/>
      </c>
      <c r="CX105" s="1235" t="str">
        <f t="shared" si="272"/>
        <v/>
      </c>
      <c r="CY105" s="1235" t="str">
        <f t="shared" si="273"/>
        <v/>
      </c>
      <c r="CZ105" s="1235" t="str">
        <f t="shared" si="227"/>
        <v/>
      </c>
      <c r="DA105" s="4931">
        <f t="shared" si="228"/>
        <v>0</v>
      </c>
      <c r="DB105" s="4931">
        <f t="shared" si="229"/>
        <v>0</v>
      </c>
      <c r="DC105" s="4931">
        <f t="shared" si="230"/>
        <v>0</v>
      </c>
      <c r="DD105" s="4931">
        <f t="shared" si="231"/>
        <v>0</v>
      </c>
      <c r="DE105" s="4931">
        <f t="shared" si="232"/>
        <v>0</v>
      </c>
      <c r="DF105" s="4931">
        <f t="shared" si="233"/>
        <v>0</v>
      </c>
      <c r="DG105" s="4931">
        <f t="shared" si="234"/>
        <v>0</v>
      </c>
      <c r="DH105" s="4931">
        <f t="shared" si="235"/>
        <v>0</v>
      </c>
      <c r="DI105" s="4931">
        <f t="shared" si="236"/>
        <v>0</v>
      </c>
      <c r="DJ105" s="4931">
        <f t="shared" si="237"/>
        <v>0</v>
      </c>
      <c r="DK105" s="4931">
        <f t="shared" si="238"/>
        <v>0</v>
      </c>
      <c r="DL105" s="4931">
        <f t="shared" si="239"/>
        <v>0</v>
      </c>
      <c r="DM105" s="4931">
        <f t="shared" si="240"/>
        <v>0</v>
      </c>
      <c r="DN105" s="4931">
        <f t="shared" si="241"/>
        <v>0</v>
      </c>
      <c r="DO105" s="4931">
        <f t="shared" si="242"/>
        <v>0</v>
      </c>
      <c r="DP105" s="4931">
        <f t="shared" si="243"/>
        <v>0</v>
      </c>
      <c r="DQ105" s="4931">
        <f t="shared" si="244"/>
        <v>0</v>
      </c>
      <c r="DR105" s="4931">
        <f t="shared" si="245"/>
        <v>0</v>
      </c>
      <c r="DS105" s="4931">
        <f t="shared" si="246"/>
        <v>0</v>
      </c>
      <c r="DT105" s="4931">
        <f t="shared" si="247"/>
        <v>0</v>
      </c>
      <c r="DU105" s="4931">
        <f t="shared" si="248"/>
        <v>0</v>
      </c>
      <c r="DV105" s="4931">
        <f t="shared" si="249"/>
        <v>0</v>
      </c>
      <c r="DW105" s="4931">
        <f t="shared" si="250"/>
        <v>0</v>
      </c>
      <c r="DX105" s="4931">
        <f t="shared" si="251"/>
        <v>0</v>
      </c>
      <c r="DY105" s="4931">
        <f t="shared" si="252"/>
        <v>0</v>
      </c>
      <c r="DZ105" s="4931">
        <f t="shared" si="253"/>
        <v>0</v>
      </c>
    </row>
    <row r="106" spans="1:130" ht="25.5" customHeight="1" x14ac:dyDescent="0.35">
      <c r="A106" s="774" t="s">
        <v>2603</v>
      </c>
      <c r="B106" s="475">
        <f t="shared" si="220"/>
        <v>0</v>
      </c>
      <c r="C106" s="439">
        <f t="shared" si="220"/>
        <v>0</v>
      </c>
      <c r="D106" s="3109"/>
      <c r="E106" s="1305"/>
      <c r="F106" s="38"/>
      <c r="G106" s="1305"/>
      <c r="H106" s="38"/>
      <c r="I106" s="1305"/>
      <c r="J106" s="38"/>
      <c r="K106" s="1305"/>
      <c r="L106" s="38"/>
      <c r="M106" s="39"/>
      <c r="N106" s="117"/>
      <c r="O106" s="118"/>
      <c r="P106" s="35"/>
      <c r="Q106" s="118"/>
      <c r="R106" s="35"/>
      <c r="S106" s="118"/>
      <c r="T106" s="35"/>
      <c r="U106" s="118"/>
      <c r="V106" s="35"/>
      <c r="W106" s="118"/>
      <c r="X106" s="35"/>
      <c r="Y106" s="118"/>
      <c r="Z106" s="35"/>
      <c r="AA106" s="118"/>
      <c r="AB106" s="35"/>
      <c r="AC106" s="118"/>
      <c r="AD106" s="35"/>
      <c r="AE106" s="118"/>
      <c r="AF106" s="35"/>
      <c r="AG106" s="118"/>
      <c r="AH106" s="35"/>
      <c r="AI106" s="118"/>
      <c r="AJ106" s="35"/>
      <c r="AK106" s="118"/>
      <c r="AL106" s="35"/>
      <c r="AM106" s="118"/>
      <c r="AN106" s="35"/>
      <c r="AO106" s="118"/>
      <c r="AP106" s="35"/>
      <c r="AQ106" s="1306"/>
      <c r="AR106" s="4516"/>
      <c r="AS106" s="1306"/>
      <c r="AT106" s="117"/>
      <c r="AU106" s="118"/>
      <c r="AV106" s="35"/>
      <c r="AW106" s="37"/>
      <c r="AX106" s="1234" t="str">
        <f t="shared" si="221"/>
        <v/>
      </c>
      <c r="AY106" s="1234"/>
      <c r="AZ106" s="1234"/>
      <c r="BA106" s="1234"/>
      <c r="BB106" s="1234"/>
      <c r="BC106" s="1234"/>
      <c r="BD106" s="1234"/>
      <c r="BE106" s="1234"/>
      <c r="BF106" s="1234"/>
      <c r="BG106" s="1234"/>
      <c r="BH106" s="1234"/>
      <c r="BI106" s="562"/>
      <c r="BJ106" s="562"/>
      <c r="BK106" s="562"/>
      <c r="BL106" s="562"/>
      <c r="BU106" s="562"/>
      <c r="BW106" s="3886"/>
      <c r="CA106" s="1235" t="str">
        <f t="shared" si="222"/>
        <v/>
      </c>
      <c r="CB106" s="1235" t="str">
        <f t="shared" si="223"/>
        <v/>
      </c>
      <c r="CC106" s="1235" t="str">
        <f t="shared" si="224"/>
        <v/>
      </c>
      <c r="CD106" s="1235" t="str">
        <f t="shared" si="225"/>
        <v/>
      </c>
      <c r="CE106" s="1235" t="str">
        <f t="shared" si="226"/>
        <v/>
      </c>
      <c r="CF106" s="1235" t="str">
        <f t="shared" si="254"/>
        <v/>
      </c>
      <c r="CG106" s="1235" t="str">
        <f t="shared" si="255"/>
        <v/>
      </c>
      <c r="CH106" s="1235" t="str">
        <f t="shared" si="256"/>
        <v/>
      </c>
      <c r="CI106" s="1235" t="str">
        <f t="shared" si="257"/>
        <v/>
      </c>
      <c r="CJ106" s="1235" t="str">
        <f t="shared" si="258"/>
        <v/>
      </c>
      <c r="CK106" s="1235" t="str">
        <f t="shared" si="259"/>
        <v/>
      </c>
      <c r="CL106" s="1235" t="str">
        <f t="shared" si="260"/>
        <v/>
      </c>
      <c r="CM106" s="1235" t="str">
        <f t="shared" si="261"/>
        <v/>
      </c>
      <c r="CN106" s="1235" t="str">
        <f t="shared" si="262"/>
        <v/>
      </c>
      <c r="CO106" s="1235" t="str">
        <f t="shared" si="263"/>
        <v/>
      </c>
      <c r="CP106" s="1235" t="str">
        <f t="shared" si="264"/>
        <v/>
      </c>
      <c r="CQ106" s="1235" t="str">
        <f t="shared" si="265"/>
        <v/>
      </c>
      <c r="CR106" s="1235" t="str">
        <f t="shared" si="266"/>
        <v/>
      </c>
      <c r="CS106" s="1235" t="str">
        <f t="shared" si="267"/>
        <v/>
      </c>
      <c r="CT106" s="1235" t="str">
        <f t="shared" si="268"/>
        <v/>
      </c>
      <c r="CU106" s="1235" t="str">
        <f t="shared" si="269"/>
        <v/>
      </c>
      <c r="CV106" s="1235" t="str">
        <f t="shared" si="270"/>
        <v/>
      </c>
      <c r="CW106" s="1235" t="str">
        <f t="shared" si="271"/>
        <v/>
      </c>
      <c r="CX106" s="1235" t="str">
        <f t="shared" si="272"/>
        <v/>
      </c>
      <c r="CY106" s="1235" t="str">
        <f t="shared" si="273"/>
        <v/>
      </c>
      <c r="CZ106" s="1235" t="str">
        <f t="shared" si="227"/>
        <v/>
      </c>
      <c r="DA106" s="4931">
        <f t="shared" si="228"/>
        <v>0</v>
      </c>
      <c r="DB106" s="4931">
        <f t="shared" si="229"/>
        <v>0</v>
      </c>
      <c r="DC106" s="4931">
        <f t="shared" si="230"/>
        <v>0</v>
      </c>
      <c r="DD106" s="4931">
        <f t="shared" si="231"/>
        <v>0</v>
      </c>
      <c r="DE106" s="4931">
        <f t="shared" si="232"/>
        <v>0</v>
      </c>
      <c r="DF106" s="4931">
        <f t="shared" si="233"/>
        <v>0</v>
      </c>
      <c r="DG106" s="4931">
        <f t="shared" si="234"/>
        <v>0</v>
      </c>
      <c r="DH106" s="4931">
        <f t="shared" si="235"/>
        <v>0</v>
      </c>
      <c r="DI106" s="4931">
        <f t="shared" si="236"/>
        <v>0</v>
      </c>
      <c r="DJ106" s="4931">
        <f t="shared" si="237"/>
        <v>0</v>
      </c>
      <c r="DK106" s="4931">
        <f t="shared" si="238"/>
        <v>0</v>
      </c>
      <c r="DL106" s="4931">
        <f t="shared" si="239"/>
        <v>0</v>
      </c>
      <c r="DM106" s="4931">
        <f t="shared" si="240"/>
        <v>0</v>
      </c>
      <c r="DN106" s="4931">
        <f t="shared" si="241"/>
        <v>0</v>
      </c>
      <c r="DO106" s="4931">
        <f t="shared" si="242"/>
        <v>0</v>
      </c>
      <c r="DP106" s="4931">
        <f t="shared" si="243"/>
        <v>0</v>
      </c>
      <c r="DQ106" s="4931">
        <f t="shared" si="244"/>
        <v>0</v>
      </c>
      <c r="DR106" s="4931">
        <f t="shared" si="245"/>
        <v>0</v>
      </c>
      <c r="DS106" s="4931">
        <f t="shared" si="246"/>
        <v>0</v>
      </c>
      <c r="DT106" s="4931">
        <f t="shared" si="247"/>
        <v>0</v>
      </c>
      <c r="DU106" s="4931">
        <f t="shared" si="248"/>
        <v>0</v>
      </c>
      <c r="DV106" s="4931">
        <f t="shared" si="249"/>
        <v>0</v>
      </c>
      <c r="DW106" s="4931">
        <f t="shared" si="250"/>
        <v>0</v>
      </c>
      <c r="DX106" s="4931">
        <f t="shared" si="251"/>
        <v>0</v>
      </c>
      <c r="DY106" s="4931">
        <f t="shared" si="252"/>
        <v>0</v>
      </c>
      <c r="DZ106" s="4931">
        <f t="shared" si="253"/>
        <v>0</v>
      </c>
    </row>
    <row r="107" spans="1:130" ht="16.149999999999999" customHeight="1" x14ac:dyDescent="0.35">
      <c r="A107" s="1155" t="s">
        <v>2604</v>
      </c>
      <c r="B107" s="475">
        <f t="shared" si="220"/>
        <v>0</v>
      </c>
      <c r="C107" s="439">
        <f t="shared" si="220"/>
        <v>0</v>
      </c>
      <c r="D107" s="3109"/>
      <c r="E107" s="1305"/>
      <c r="F107" s="38"/>
      <c r="G107" s="1305"/>
      <c r="H107" s="38"/>
      <c r="I107" s="1305"/>
      <c r="J107" s="38"/>
      <c r="K107" s="1305"/>
      <c r="L107" s="38"/>
      <c r="M107" s="39"/>
      <c r="N107" s="117"/>
      <c r="O107" s="118"/>
      <c r="P107" s="35"/>
      <c r="Q107" s="118"/>
      <c r="R107" s="35"/>
      <c r="S107" s="118"/>
      <c r="T107" s="35"/>
      <c r="U107" s="118"/>
      <c r="V107" s="35"/>
      <c r="W107" s="118"/>
      <c r="X107" s="35"/>
      <c r="Y107" s="118"/>
      <c r="Z107" s="35"/>
      <c r="AA107" s="118"/>
      <c r="AB107" s="35"/>
      <c r="AC107" s="118"/>
      <c r="AD107" s="35"/>
      <c r="AE107" s="118"/>
      <c r="AF107" s="35"/>
      <c r="AG107" s="118"/>
      <c r="AH107" s="35"/>
      <c r="AI107" s="118"/>
      <c r="AJ107" s="35"/>
      <c r="AK107" s="118"/>
      <c r="AL107" s="35"/>
      <c r="AM107" s="118"/>
      <c r="AN107" s="35"/>
      <c r="AO107" s="118"/>
      <c r="AP107" s="35"/>
      <c r="AQ107" s="1306"/>
      <c r="AR107" s="4516"/>
      <c r="AS107" s="1306"/>
      <c r="AT107" s="117"/>
      <c r="AU107" s="118"/>
      <c r="AV107" s="35"/>
      <c r="AW107" s="37"/>
      <c r="AX107" s="1234" t="str">
        <f t="shared" si="221"/>
        <v/>
      </c>
      <c r="AY107" s="1234"/>
      <c r="AZ107" s="1234"/>
      <c r="BA107" s="1234"/>
      <c r="BB107" s="1234"/>
      <c r="BC107" s="1234"/>
      <c r="BD107" s="1234"/>
      <c r="BE107" s="1234"/>
      <c r="BF107" s="1234"/>
      <c r="BG107" s="1234"/>
      <c r="BH107" s="1234"/>
      <c r="BI107" s="562"/>
      <c r="BJ107" s="562"/>
      <c r="BK107" s="562"/>
      <c r="BL107" s="562"/>
      <c r="BU107" s="562"/>
      <c r="BW107" s="3886"/>
      <c r="CA107" s="1235" t="str">
        <f t="shared" si="222"/>
        <v/>
      </c>
      <c r="CB107" s="1235" t="str">
        <f t="shared" si="223"/>
        <v/>
      </c>
      <c r="CC107" s="1235" t="str">
        <f t="shared" si="224"/>
        <v/>
      </c>
      <c r="CD107" s="1235" t="str">
        <f t="shared" si="225"/>
        <v/>
      </c>
      <c r="CE107" s="1235" t="str">
        <f t="shared" si="226"/>
        <v/>
      </c>
      <c r="CF107" s="1235" t="str">
        <f t="shared" si="254"/>
        <v/>
      </c>
      <c r="CG107" s="1235" t="str">
        <f t="shared" si="255"/>
        <v/>
      </c>
      <c r="CH107" s="1235" t="str">
        <f t="shared" si="256"/>
        <v/>
      </c>
      <c r="CI107" s="1235" t="str">
        <f t="shared" si="257"/>
        <v/>
      </c>
      <c r="CJ107" s="1235" t="str">
        <f t="shared" si="258"/>
        <v/>
      </c>
      <c r="CK107" s="1235" t="str">
        <f t="shared" si="259"/>
        <v/>
      </c>
      <c r="CL107" s="1235" t="str">
        <f t="shared" si="260"/>
        <v/>
      </c>
      <c r="CM107" s="1235" t="str">
        <f t="shared" si="261"/>
        <v/>
      </c>
      <c r="CN107" s="1235" t="str">
        <f t="shared" si="262"/>
        <v/>
      </c>
      <c r="CO107" s="1235" t="str">
        <f t="shared" si="263"/>
        <v/>
      </c>
      <c r="CP107" s="1235" t="str">
        <f t="shared" si="264"/>
        <v/>
      </c>
      <c r="CQ107" s="1235" t="str">
        <f t="shared" si="265"/>
        <v/>
      </c>
      <c r="CR107" s="1235" t="str">
        <f t="shared" si="266"/>
        <v/>
      </c>
      <c r="CS107" s="1235" t="str">
        <f t="shared" si="267"/>
        <v/>
      </c>
      <c r="CT107" s="1235" t="str">
        <f t="shared" si="268"/>
        <v/>
      </c>
      <c r="CU107" s="1235" t="str">
        <f t="shared" si="269"/>
        <v/>
      </c>
      <c r="CV107" s="1235" t="str">
        <f t="shared" si="270"/>
        <v/>
      </c>
      <c r="CW107" s="1235" t="str">
        <f t="shared" si="271"/>
        <v/>
      </c>
      <c r="CX107" s="1235" t="str">
        <f t="shared" si="272"/>
        <v/>
      </c>
      <c r="CY107" s="1235" t="str">
        <f t="shared" si="273"/>
        <v/>
      </c>
      <c r="CZ107" s="1235" t="str">
        <f t="shared" si="227"/>
        <v/>
      </c>
      <c r="DA107" s="4931">
        <f t="shared" si="228"/>
        <v>0</v>
      </c>
      <c r="DB107" s="4931">
        <f t="shared" si="229"/>
        <v>0</v>
      </c>
      <c r="DC107" s="4931">
        <f t="shared" si="230"/>
        <v>0</v>
      </c>
      <c r="DD107" s="4931">
        <f t="shared" si="231"/>
        <v>0</v>
      </c>
      <c r="DE107" s="4931">
        <f t="shared" si="232"/>
        <v>0</v>
      </c>
      <c r="DF107" s="4931">
        <f t="shared" si="233"/>
        <v>0</v>
      </c>
      <c r="DG107" s="4931">
        <f t="shared" si="234"/>
        <v>0</v>
      </c>
      <c r="DH107" s="4931">
        <f t="shared" si="235"/>
        <v>0</v>
      </c>
      <c r="DI107" s="4931">
        <f t="shared" si="236"/>
        <v>0</v>
      </c>
      <c r="DJ107" s="4931">
        <f t="shared" si="237"/>
        <v>0</v>
      </c>
      <c r="DK107" s="4931">
        <f t="shared" si="238"/>
        <v>0</v>
      </c>
      <c r="DL107" s="4931">
        <f t="shared" si="239"/>
        <v>0</v>
      </c>
      <c r="DM107" s="4931">
        <f t="shared" si="240"/>
        <v>0</v>
      </c>
      <c r="DN107" s="4931">
        <f t="shared" si="241"/>
        <v>0</v>
      </c>
      <c r="DO107" s="4931">
        <f t="shared" si="242"/>
        <v>0</v>
      </c>
      <c r="DP107" s="4931">
        <f t="shared" si="243"/>
        <v>0</v>
      </c>
      <c r="DQ107" s="4931">
        <f t="shared" si="244"/>
        <v>0</v>
      </c>
      <c r="DR107" s="4931">
        <f t="shared" si="245"/>
        <v>0</v>
      </c>
      <c r="DS107" s="4931">
        <f t="shared" si="246"/>
        <v>0</v>
      </c>
      <c r="DT107" s="4931">
        <f t="shared" si="247"/>
        <v>0</v>
      </c>
      <c r="DU107" s="4931">
        <f t="shared" si="248"/>
        <v>0</v>
      </c>
      <c r="DV107" s="4931">
        <f t="shared" si="249"/>
        <v>0</v>
      </c>
      <c r="DW107" s="4931">
        <f t="shared" si="250"/>
        <v>0</v>
      </c>
      <c r="DX107" s="4931">
        <f t="shared" si="251"/>
        <v>0</v>
      </c>
      <c r="DY107" s="4931">
        <f t="shared" si="252"/>
        <v>0</v>
      </c>
      <c r="DZ107" s="4931">
        <f t="shared" si="253"/>
        <v>0</v>
      </c>
    </row>
    <row r="108" spans="1:130" ht="16.149999999999999" customHeight="1" x14ac:dyDescent="0.35">
      <c r="A108" s="1155" t="s">
        <v>2605</v>
      </c>
      <c r="B108" s="475">
        <f>+D108+F108+H108+J108+L108+N108+P108+R108+T108+V108+X108+Z108+AB108+AD108+AF108+AH108+AJ108+AL108+AN108+AP108</f>
        <v>0</v>
      </c>
      <c r="C108" s="439">
        <f>+E108+G108+I108+K108+M108+O108+Q108+S108+U108+W108+Y108+AA108+AC108+AE108+AG108+AI108+AK108+AM108+AO108+AQ108</f>
        <v>0</v>
      </c>
      <c r="D108" s="117"/>
      <c r="E108" s="118"/>
      <c r="F108" s="35"/>
      <c r="G108" s="118"/>
      <c r="H108" s="35"/>
      <c r="I108" s="37"/>
      <c r="J108" s="117"/>
      <c r="K108" s="117"/>
      <c r="L108" s="35"/>
      <c r="M108" s="37"/>
      <c r="N108" s="117"/>
      <c r="O108" s="118"/>
      <c r="P108" s="35"/>
      <c r="Q108" s="118"/>
      <c r="R108" s="35"/>
      <c r="S108" s="118"/>
      <c r="T108" s="35"/>
      <c r="U108" s="118"/>
      <c r="V108" s="35"/>
      <c r="W108" s="118"/>
      <c r="X108" s="35"/>
      <c r="Y108" s="118"/>
      <c r="Z108" s="35"/>
      <c r="AA108" s="118"/>
      <c r="AB108" s="35"/>
      <c r="AC108" s="118"/>
      <c r="AD108" s="35"/>
      <c r="AE108" s="118"/>
      <c r="AF108" s="35"/>
      <c r="AG108" s="118"/>
      <c r="AH108" s="35"/>
      <c r="AI108" s="118"/>
      <c r="AJ108" s="35"/>
      <c r="AK108" s="118"/>
      <c r="AL108" s="35"/>
      <c r="AM108" s="118"/>
      <c r="AN108" s="35"/>
      <c r="AO108" s="118"/>
      <c r="AP108" s="35"/>
      <c r="AQ108" s="1306"/>
      <c r="AR108" s="4516"/>
      <c r="AS108" s="1306"/>
      <c r="AT108" s="117"/>
      <c r="AU108" s="118"/>
      <c r="AV108" s="35"/>
      <c r="AW108" s="37"/>
      <c r="AX108" s="1234" t="str">
        <f t="shared" si="221"/>
        <v/>
      </c>
      <c r="AY108" s="1234"/>
      <c r="AZ108" s="1234"/>
      <c r="BA108" s="1234"/>
      <c r="BB108" s="1234"/>
      <c r="BC108" s="1234"/>
      <c r="BD108" s="1234"/>
      <c r="BE108" s="1234"/>
      <c r="BF108" s="1234"/>
      <c r="BG108" s="1234"/>
      <c r="BH108" s="1234"/>
      <c r="BI108" s="562"/>
      <c r="BJ108" s="562"/>
      <c r="BK108" s="562"/>
      <c r="BL108" s="562"/>
      <c r="BU108" s="562"/>
      <c r="BW108" s="3886"/>
      <c r="CA108" s="1235" t="str">
        <f t="shared" si="222"/>
        <v/>
      </c>
      <c r="CB108" s="1235" t="str">
        <f t="shared" si="223"/>
        <v/>
      </c>
      <c r="CC108" s="1235" t="str">
        <f t="shared" si="224"/>
        <v/>
      </c>
      <c r="CD108" s="1235" t="str">
        <f t="shared" si="225"/>
        <v/>
      </c>
      <c r="CE108" s="1235" t="str">
        <f t="shared" si="226"/>
        <v/>
      </c>
      <c r="CF108" s="1235" t="str">
        <f t="shared" si="254"/>
        <v/>
      </c>
      <c r="CG108" s="1235" t="str">
        <f t="shared" si="255"/>
        <v/>
      </c>
      <c r="CH108" s="1235" t="str">
        <f t="shared" si="256"/>
        <v/>
      </c>
      <c r="CI108" s="1235" t="str">
        <f t="shared" si="257"/>
        <v/>
      </c>
      <c r="CJ108" s="1235" t="str">
        <f t="shared" si="258"/>
        <v/>
      </c>
      <c r="CK108" s="1235" t="str">
        <f t="shared" si="259"/>
        <v/>
      </c>
      <c r="CL108" s="1235" t="str">
        <f t="shared" si="260"/>
        <v/>
      </c>
      <c r="CM108" s="1235" t="str">
        <f t="shared" si="261"/>
        <v/>
      </c>
      <c r="CN108" s="1235" t="str">
        <f t="shared" si="262"/>
        <v/>
      </c>
      <c r="CO108" s="1235" t="str">
        <f t="shared" si="263"/>
        <v/>
      </c>
      <c r="CP108" s="1235" t="str">
        <f t="shared" si="264"/>
        <v/>
      </c>
      <c r="CQ108" s="1235" t="str">
        <f t="shared" si="265"/>
        <v/>
      </c>
      <c r="CR108" s="1235" t="str">
        <f t="shared" si="266"/>
        <v/>
      </c>
      <c r="CS108" s="1235" t="str">
        <f t="shared" si="267"/>
        <v/>
      </c>
      <c r="CT108" s="1235" t="str">
        <f t="shared" si="268"/>
        <v/>
      </c>
      <c r="CU108" s="1235" t="str">
        <f t="shared" si="269"/>
        <v/>
      </c>
      <c r="CV108" s="1235" t="str">
        <f t="shared" si="270"/>
        <v/>
      </c>
      <c r="CW108" s="1235" t="str">
        <f t="shared" si="271"/>
        <v/>
      </c>
      <c r="CX108" s="1235" t="str">
        <f t="shared" si="272"/>
        <v/>
      </c>
      <c r="CY108" s="1235" t="str">
        <f t="shared" si="273"/>
        <v/>
      </c>
      <c r="CZ108" s="1235" t="str">
        <f t="shared" si="227"/>
        <v/>
      </c>
      <c r="DA108" s="4931">
        <f t="shared" si="228"/>
        <v>0</v>
      </c>
      <c r="DB108" s="4931">
        <f t="shared" si="229"/>
        <v>0</v>
      </c>
      <c r="DC108" s="4931">
        <f t="shared" si="230"/>
        <v>0</v>
      </c>
      <c r="DD108" s="4931">
        <f t="shared" si="231"/>
        <v>0</v>
      </c>
      <c r="DE108" s="4931">
        <f t="shared" si="232"/>
        <v>0</v>
      </c>
      <c r="DF108" s="4931">
        <f t="shared" si="233"/>
        <v>0</v>
      </c>
      <c r="DG108" s="4931">
        <f t="shared" si="234"/>
        <v>0</v>
      </c>
      <c r="DH108" s="4931">
        <f t="shared" si="235"/>
        <v>0</v>
      </c>
      <c r="DI108" s="4931">
        <f t="shared" si="236"/>
        <v>0</v>
      </c>
      <c r="DJ108" s="4931">
        <f t="shared" si="237"/>
        <v>0</v>
      </c>
      <c r="DK108" s="4931">
        <f t="shared" si="238"/>
        <v>0</v>
      </c>
      <c r="DL108" s="4931">
        <f t="shared" si="239"/>
        <v>0</v>
      </c>
      <c r="DM108" s="4931">
        <f t="shared" si="240"/>
        <v>0</v>
      </c>
      <c r="DN108" s="4931">
        <f t="shared" si="241"/>
        <v>0</v>
      </c>
      <c r="DO108" s="4931">
        <f t="shared" si="242"/>
        <v>0</v>
      </c>
      <c r="DP108" s="4931">
        <f t="shared" si="243"/>
        <v>0</v>
      </c>
      <c r="DQ108" s="4931">
        <f t="shared" si="244"/>
        <v>0</v>
      </c>
      <c r="DR108" s="4931">
        <f t="shared" si="245"/>
        <v>0</v>
      </c>
      <c r="DS108" s="4931">
        <f t="shared" si="246"/>
        <v>0</v>
      </c>
      <c r="DT108" s="4931">
        <f t="shared" si="247"/>
        <v>0</v>
      </c>
      <c r="DU108" s="4931">
        <f t="shared" si="248"/>
        <v>0</v>
      </c>
      <c r="DV108" s="4931">
        <f t="shared" si="249"/>
        <v>0</v>
      </c>
      <c r="DW108" s="4931">
        <f t="shared" si="250"/>
        <v>0</v>
      </c>
      <c r="DX108" s="4931">
        <f t="shared" si="251"/>
        <v>0</v>
      </c>
      <c r="DY108" s="4931">
        <f t="shared" si="252"/>
        <v>0</v>
      </c>
      <c r="DZ108" s="4931">
        <f t="shared" si="253"/>
        <v>0</v>
      </c>
    </row>
    <row r="109" spans="1:130" ht="24" customHeight="1" x14ac:dyDescent="0.35">
      <c r="A109" s="774" t="s">
        <v>2606</v>
      </c>
      <c r="B109" s="475">
        <f>+D109+F109+H109</f>
        <v>0</v>
      </c>
      <c r="C109" s="439">
        <f>+E109+G109+I109</f>
        <v>0</v>
      </c>
      <c r="D109" s="117"/>
      <c r="E109" s="118"/>
      <c r="F109" s="35"/>
      <c r="G109" s="118"/>
      <c r="H109" s="35"/>
      <c r="I109" s="37"/>
      <c r="J109" s="3571"/>
      <c r="K109" s="4566"/>
      <c r="L109" s="3571"/>
      <c r="M109" s="4566"/>
      <c r="N109" s="3571"/>
      <c r="O109" s="4566"/>
      <c r="P109" s="3571"/>
      <c r="Q109" s="4566"/>
      <c r="R109" s="3571"/>
      <c r="S109" s="4566"/>
      <c r="T109" s="3571"/>
      <c r="U109" s="4566"/>
      <c r="V109" s="3571"/>
      <c r="W109" s="4566"/>
      <c r="X109" s="3571"/>
      <c r="Y109" s="4566"/>
      <c r="Z109" s="3571"/>
      <c r="AA109" s="4566"/>
      <c r="AB109" s="3571"/>
      <c r="AC109" s="4566"/>
      <c r="AD109" s="3571"/>
      <c r="AE109" s="4566"/>
      <c r="AF109" s="3571"/>
      <c r="AG109" s="4566"/>
      <c r="AH109" s="3571"/>
      <c r="AI109" s="4566"/>
      <c r="AJ109" s="3571"/>
      <c r="AK109" s="4566"/>
      <c r="AL109" s="3571"/>
      <c r="AM109" s="4566"/>
      <c r="AN109" s="3571"/>
      <c r="AO109" s="4566"/>
      <c r="AP109" s="3571"/>
      <c r="AQ109" s="4518"/>
      <c r="AR109" s="117"/>
      <c r="AS109" s="1306"/>
      <c r="AT109" s="117"/>
      <c r="AU109" s="118"/>
      <c r="AV109" s="35"/>
      <c r="AW109" s="37"/>
      <c r="AX109" s="1234" t="str">
        <f t="shared" si="221"/>
        <v/>
      </c>
      <c r="AY109" s="1234"/>
      <c r="AZ109" s="1234"/>
      <c r="BA109" s="1234"/>
      <c r="BB109" s="1234"/>
      <c r="BC109" s="1234"/>
      <c r="BD109" s="1234"/>
      <c r="BE109" s="1234"/>
      <c r="BF109" s="1234"/>
      <c r="BG109" s="1234"/>
      <c r="BH109" s="1234"/>
      <c r="BI109" s="562"/>
      <c r="BJ109" s="562"/>
      <c r="BK109" s="562"/>
      <c r="BL109" s="562"/>
      <c r="BU109" s="562"/>
      <c r="BW109" s="3886"/>
      <c r="CA109" s="1235" t="str">
        <f t="shared" si="222"/>
        <v/>
      </c>
      <c r="CB109" s="1235" t="str">
        <f t="shared" si="223"/>
        <v/>
      </c>
      <c r="CC109" s="1235" t="str">
        <f t="shared" si="224"/>
        <v/>
      </c>
      <c r="CD109" s="1235" t="str">
        <f t="shared" si="225"/>
        <v/>
      </c>
      <c r="CE109" s="1235" t="str">
        <f t="shared" si="226"/>
        <v/>
      </c>
      <c r="CF109" s="1235" t="str">
        <f t="shared" si="254"/>
        <v/>
      </c>
      <c r="CG109" s="1235" t="str">
        <f t="shared" si="255"/>
        <v/>
      </c>
      <c r="CH109" s="1235" t="str">
        <f t="shared" si="256"/>
        <v/>
      </c>
      <c r="CI109" s="1235" t="str">
        <f t="shared" si="257"/>
        <v/>
      </c>
      <c r="CJ109" s="1235" t="str">
        <f t="shared" si="258"/>
        <v/>
      </c>
      <c r="CK109" s="1235" t="str">
        <f t="shared" si="259"/>
        <v/>
      </c>
      <c r="CL109" s="1235" t="str">
        <f t="shared" si="260"/>
        <v/>
      </c>
      <c r="CM109" s="1235" t="str">
        <f t="shared" si="261"/>
        <v/>
      </c>
      <c r="CN109" s="1235" t="str">
        <f t="shared" si="262"/>
        <v/>
      </c>
      <c r="CO109" s="1235" t="str">
        <f t="shared" si="263"/>
        <v/>
      </c>
      <c r="CP109" s="1235" t="str">
        <f t="shared" si="264"/>
        <v/>
      </c>
      <c r="CQ109" s="1235" t="str">
        <f t="shared" si="265"/>
        <v/>
      </c>
      <c r="CR109" s="1235" t="str">
        <f t="shared" si="266"/>
        <v/>
      </c>
      <c r="CS109" s="1235" t="str">
        <f t="shared" si="267"/>
        <v/>
      </c>
      <c r="CT109" s="1235" t="str">
        <f t="shared" si="268"/>
        <v/>
      </c>
      <c r="CU109" s="1235" t="str">
        <f t="shared" si="269"/>
        <v/>
      </c>
      <c r="CV109" s="1235" t="str">
        <f t="shared" si="270"/>
        <v/>
      </c>
      <c r="CW109" s="1235" t="str">
        <f t="shared" si="271"/>
        <v/>
      </c>
      <c r="CX109" s="1235" t="str">
        <f t="shared" si="272"/>
        <v/>
      </c>
      <c r="CY109" s="1235" t="str">
        <f t="shared" si="273"/>
        <v/>
      </c>
      <c r="CZ109" s="1235" t="str">
        <f t="shared" si="227"/>
        <v/>
      </c>
      <c r="DA109" s="4931">
        <f t="shared" si="228"/>
        <v>0</v>
      </c>
      <c r="DB109" s="4931">
        <f t="shared" si="229"/>
        <v>0</v>
      </c>
      <c r="DC109" s="4931">
        <f t="shared" si="230"/>
        <v>0</v>
      </c>
      <c r="DD109" s="4931">
        <f t="shared" si="231"/>
        <v>0</v>
      </c>
      <c r="DE109" s="4931">
        <f t="shared" si="232"/>
        <v>0</v>
      </c>
      <c r="DF109" s="4931">
        <f t="shared" si="233"/>
        <v>0</v>
      </c>
      <c r="DG109" s="4931">
        <f t="shared" si="234"/>
        <v>0</v>
      </c>
      <c r="DH109" s="4931">
        <f t="shared" si="235"/>
        <v>0</v>
      </c>
      <c r="DI109" s="4931">
        <f t="shared" si="236"/>
        <v>0</v>
      </c>
      <c r="DJ109" s="4931">
        <f t="shared" si="237"/>
        <v>0</v>
      </c>
      <c r="DK109" s="4931">
        <f t="shared" si="238"/>
        <v>0</v>
      </c>
      <c r="DL109" s="4931">
        <f t="shared" si="239"/>
        <v>0</v>
      </c>
      <c r="DM109" s="4931">
        <f t="shared" si="240"/>
        <v>0</v>
      </c>
      <c r="DN109" s="4931">
        <f t="shared" si="241"/>
        <v>0</v>
      </c>
      <c r="DO109" s="4931">
        <f t="shared" si="242"/>
        <v>0</v>
      </c>
      <c r="DP109" s="4931">
        <f t="shared" si="243"/>
        <v>0</v>
      </c>
      <c r="DQ109" s="4931">
        <f t="shared" si="244"/>
        <v>0</v>
      </c>
      <c r="DR109" s="4931">
        <f t="shared" si="245"/>
        <v>0</v>
      </c>
      <c r="DS109" s="4931">
        <f t="shared" si="246"/>
        <v>0</v>
      </c>
      <c r="DT109" s="4931">
        <f t="shared" si="247"/>
        <v>0</v>
      </c>
      <c r="DU109" s="4931">
        <f t="shared" si="248"/>
        <v>0</v>
      </c>
      <c r="DV109" s="4931">
        <f t="shared" si="249"/>
        <v>0</v>
      </c>
      <c r="DW109" s="4931">
        <f t="shared" si="250"/>
        <v>0</v>
      </c>
      <c r="DX109" s="4931">
        <f t="shared" si="251"/>
        <v>0</v>
      </c>
      <c r="DY109" s="4931">
        <f t="shared" si="252"/>
        <v>0</v>
      </c>
      <c r="DZ109" s="4931">
        <f t="shared" si="253"/>
        <v>0</v>
      </c>
    </row>
    <row r="110" spans="1:130" ht="18" customHeight="1" x14ac:dyDescent="0.35">
      <c r="A110" s="774" t="s">
        <v>2607</v>
      </c>
      <c r="B110" s="475">
        <f>+P110+R110+T110+V110+X110+Z110+AB110+AD110+AF110+AH110+AJ110+AL110+AN110+AP110</f>
        <v>0</v>
      </c>
      <c r="C110" s="439">
        <f>+Q110+S110+U110+W110+Y110+AA110+AC110+AE110+AG110+AI110+AK110+AM110+AO110+AQ110</f>
        <v>0</v>
      </c>
      <c r="D110" s="3109"/>
      <c r="E110" s="1305"/>
      <c r="F110" s="38"/>
      <c r="G110" s="1305"/>
      <c r="H110" s="38"/>
      <c r="I110" s="1305"/>
      <c r="J110" s="38"/>
      <c r="K110" s="1305"/>
      <c r="L110" s="38"/>
      <c r="M110" s="39"/>
      <c r="N110" s="3109"/>
      <c r="O110" s="1305"/>
      <c r="P110" s="35"/>
      <c r="Q110" s="118"/>
      <c r="R110" s="35"/>
      <c r="S110" s="118"/>
      <c r="T110" s="35"/>
      <c r="U110" s="118"/>
      <c r="V110" s="35"/>
      <c r="W110" s="118"/>
      <c r="X110" s="35"/>
      <c r="Y110" s="118"/>
      <c r="Z110" s="35"/>
      <c r="AA110" s="118"/>
      <c r="AB110" s="35"/>
      <c r="AC110" s="118"/>
      <c r="AD110" s="35"/>
      <c r="AE110" s="118"/>
      <c r="AF110" s="35"/>
      <c r="AG110" s="118"/>
      <c r="AH110" s="35"/>
      <c r="AI110" s="118"/>
      <c r="AJ110" s="35"/>
      <c r="AK110" s="118"/>
      <c r="AL110" s="35"/>
      <c r="AM110" s="118"/>
      <c r="AN110" s="35"/>
      <c r="AO110" s="118"/>
      <c r="AP110" s="35"/>
      <c r="AQ110" s="1306"/>
      <c r="AR110" s="117"/>
      <c r="AS110" s="1306"/>
      <c r="AT110" s="117"/>
      <c r="AU110" s="118"/>
      <c r="AV110" s="35"/>
      <c r="AW110" s="37"/>
      <c r="AX110" s="1234" t="str">
        <f t="shared" si="221"/>
        <v/>
      </c>
      <c r="AY110" s="1234"/>
      <c r="AZ110" s="1234"/>
      <c r="BA110" s="1234"/>
      <c r="BB110" s="1234"/>
      <c r="BC110" s="1234"/>
      <c r="BD110" s="1234"/>
      <c r="BE110" s="1234"/>
      <c r="BF110" s="1234"/>
      <c r="BG110" s="1234"/>
      <c r="BH110" s="1234"/>
      <c r="BI110" s="562"/>
      <c r="BJ110" s="562"/>
      <c r="BK110" s="562"/>
      <c r="BL110" s="562"/>
      <c r="BU110" s="562"/>
      <c r="BW110" s="3886"/>
      <c r="CA110" s="1235" t="str">
        <f t="shared" si="222"/>
        <v/>
      </c>
      <c r="CB110" s="1235" t="str">
        <f t="shared" si="223"/>
        <v/>
      </c>
      <c r="CC110" s="1235" t="str">
        <f t="shared" si="224"/>
        <v/>
      </c>
      <c r="CD110" s="1235" t="str">
        <f t="shared" si="225"/>
        <v/>
      </c>
      <c r="CE110" s="1235" t="str">
        <f t="shared" si="226"/>
        <v/>
      </c>
      <c r="CF110" s="1235" t="str">
        <f t="shared" si="254"/>
        <v/>
      </c>
      <c r="CG110" s="1235" t="str">
        <f t="shared" si="255"/>
        <v/>
      </c>
      <c r="CH110" s="1235" t="str">
        <f t="shared" si="256"/>
        <v/>
      </c>
      <c r="CI110" s="1235" t="str">
        <f t="shared" si="257"/>
        <v/>
      </c>
      <c r="CJ110" s="1235" t="str">
        <f t="shared" si="258"/>
        <v/>
      </c>
      <c r="CK110" s="1235" t="str">
        <f t="shared" si="259"/>
        <v/>
      </c>
      <c r="CL110" s="1235" t="str">
        <f t="shared" si="260"/>
        <v/>
      </c>
      <c r="CM110" s="1235" t="str">
        <f t="shared" si="261"/>
        <v/>
      </c>
      <c r="CN110" s="1235" t="str">
        <f t="shared" si="262"/>
        <v/>
      </c>
      <c r="CO110" s="1235" t="str">
        <f t="shared" si="263"/>
        <v/>
      </c>
      <c r="CP110" s="1235" t="str">
        <f t="shared" si="264"/>
        <v/>
      </c>
      <c r="CQ110" s="1235" t="str">
        <f t="shared" si="265"/>
        <v/>
      </c>
      <c r="CR110" s="1235" t="str">
        <f t="shared" si="266"/>
        <v/>
      </c>
      <c r="CS110" s="1235" t="str">
        <f t="shared" si="267"/>
        <v/>
      </c>
      <c r="CT110" s="1235" t="str">
        <f t="shared" si="268"/>
        <v/>
      </c>
      <c r="CU110" s="1235" t="str">
        <f t="shared" si="269"/>
        <v/>
      </c>
      <c r="CV110" s="1235" t="str">
        <f t="shared" si="270"/>
        <v/>
      </c>
      <c r="CW110" s="1235" t="str">
        <f t="shared" si="271"/>
        <v/>
      </c>
      <c r="CX110" s="1235" t="str">
        <f t="shared" si="272"/>
        <v/>
      </c>
      <c r="CY110" s="1235" t="str">
        <f t="shared" si="273"/>
        <v/>
      </c>
      <c r="CZ110" s="1235" t="str">
        <f t="shared" si="227"/>
        <v/>
      </c>
      <c r="DA110" s="4931">
        <f t="shared" si="228"/>
        <v>0</v>
      </c>
      <c r="DB110" s="4931">
        <f t="shared" si="229"/>
        <v>0</v>
      </c>
      <c r="DC110" s="4931">
        <f t="shared" si="230"/>
        <v>0</v>
      </c>
      <c r="DD110" s="4931">
        <f t="shared" si="231"/>
        <v>0</v>
      </c>
      <c r="DE110" s="4931">
        <f t="shared" si="232"/>
        <v>0</v>
      </c>
      <c r="DF110" s="4931">
        <f t="shared" si="233"/>
        <v>0</v>
      </c>
      <c r="DG110" s="4931">
        <f t="shared" si="234"/>
        <v>0</v>
      </c>
      <c r="DH110" s="4931">
        <f t="shared" si="235"/>
        <v>0</v>
      </c>
      <c r="DI110" s="4931">
        <f t="shared" si="236"/>
        <v>0</v>
      </c>
      <c r="DJ110" s="4931">
        <f t="shared" si="237"/>
        <v>0</v>
      </c>
      <c r="DK110" s="4931">
        <f t="shared" si="238"/>
        <v>0</v>
      </c>
      <c r="DL110" s="4931">
        <f t="shared" si="239"/>
        <v>0</v>
      </c>
      <c r="DM110" s="4931">
        <f t="shared" si="240"/>
        <v>0</v>
      </c>
      <c r="DN110" s="4931">
        <f t="shared" si="241"/>
        <v>0</v>
      </c>
      <c r="DO110" s="4931">
        <f t="shared" si="242"/>
        <v>0</v>
      </c>
      <c r="DP110" s="4931">
        <f t="shared" si="243"/>
        <v>0</v>
      </c>
      <c r="DQ110" s="4931">
        <f t="shared" si="244"/>
        <v>0</v>
      </c>
      <c r="DR110" s="4931">
        <f t="shared" si="245"/>
        <v>0</v>
      </c>
      <c r="DS110" s="4931">
        <f t="shared" si="246"/>
        <v>0</v>
      </c>
      <c r="DT110" s="4931">
        <f t="shared" si="247"/>
        <v>0</v>
      </c>
      <c r="DU110" s="4931">
        <f t="shared" si="248"/>
        <v>0</v>
      </c>
      <c r="DV110" s="4931">
        <f t="shared" si="249"/>
        <v>0</v>
      </c>
      <c r="DW110" s="4931">
        <f t="shared" si="250"/>
        <v>0</v>
      </c>
      <c r="DX110" s="4931">
        <f t="shared" si="251"/>
        <v>0</v>
      </c>
      <c r="DY110" s="4931">
        <f t="shared" si="252"/>
        <v>0</v>
      </c>
      <c r="DZ110" s="4931">
        <f t="shared" si="253"/>
        <v>0</v>
      </c>
    </row>
    <row r="111" spans="1:130" ht="16.149999999999999" customHeight="1" x14ac:dyDescent="0.35">
      <c r="A111" s="1155" t="s">
        <v>2608</v>
      </c>
      <c r="B111" s="475">
        <f>+N111+P111+R111+T111+V111+X111+Z111+AB111+AD111+AF111+AH111+AJ111+AL111+AN111+AP111</f>
        <v>0</v>
      </c>
      <c r="C111" s="439">
        <f>+O111+Q111+S111+U111+W111+Y111+AA111+AC111+AE111+AG111+AI111+AK111+AM111+AO111+AQ111</f>
        <v>0</v>
      </c>
      <c r="D111" s="4516"/>
      <c r="E111" s="4566"/>
      <c r="F111" s="3571"/>
      <c r="G111" s="4566"/>
      <c r="H111" s="3571"/>
      <c r="I111" s="3588"/>
      <c r="J111" s="4516"/>
      <c r="K111" s="4516"/>
      <c r="L111" s="3571"/>
      <c r="M111" s="3588"/>
      <c r="N111" s="117"/>
      <c r="O111" s="118"/>
      <c r="P111" s="35"/>
      <c r="Q111" s="118"/>
      <c r="R111" s="35"/>
      <c r="S111" s="118"/>
      <c r="T111" s="35"/>
      <c r="U111" s="118"/>
      <c r="V111" s="35"/>
      <c r="W111" s="118"/>
      <c r="X111" s="35"/>
      <c r="Y111" s="118"/>
      <c r="Z111" s="35"/>
      <c r="AA111" s="118"/>
      <c r="AB111" s="35"/>
      <c r="AC111" s="118"/>
      <c r="AD111" s="35"/>
      <c r="AE111" s="118"/>
      <c r="AF111" s="35"/>
      <c r="AG111" s="118"/>
      <c r="AH111" s="35"/>
      <c r="AI111" s="118"/>
      <c r="AJ111" s="35"/>
      <c r="AK111" s="118"/>
      <c r="AL111" s="35"/>
      <c r="AM111" s="118"/>
      <c r="AN111" s="35"/>
      <c r="AO111" s="118"/>
      <c r="AP111" s="35"/>
      <c r="AQ111" s="1306"/>
      <c r="AR111" s="117"/>
      <c r="AS111" s="1306"/>
      <c r="AT111" s="117"/>
      <c r="AU111" s="118"/>
      <c r="AV111" s="35"/>
      <c r="AW111" s="37"/>
      <c r="AX111" s="1234" t="str">
        <f t="shared" si="221"/>
        <v/>
      </c>
      <c r="AY111" s="1234"/>
      <c r="AZ111" s="1234"/>
      <c r="BA111" s="1234"/>
      <c r="BB111" s="1234"/>
      <c r="BC111" s="1234"/>
      <c r="BD111" s="1234"/>
      <c r="BE111" s="1234"/>
      <c r="BF111" s="1234"/>
      <c r="BG111" s="1234"/>
      <c r="BH111" s="1234"/>
      <c r="BI111" s="562"/>
      <c r="BJ111" s="562"/>
      <c r="BK111" s="562"/>
      <c r="BL111" s="562"/>
      <c r="BU111" s="562"/>
      <c r="BW111" s="3886"/>
      <c r="CA111" s="1235" t="str">
        <f t="shared" si="222"/>
        <v/>
      </c>
      <c r="CB111" s="1235" t="str">
        <f t="shared" si="223"/>
        <v/>
      </c>
      <c r="CC111" s="1235" t="str">
        <f t="shared" si="224"/>
        <v/>
      </c>
      <c r="CD111" s="1235" t="str">
        <f t="shared" si="225"/>
        <v/>
      </c>
      <c r="CE111" s="1235" t="str">
        <f t="shared" si="226"/>
        <v/>
      </c>
      <c r="CF111" s="1235" t="str">
        <f t="shared" si="254"/>
        <v/>
      </c>
      <c r="CG111" s="1235" t="str">
        <f t="shared" si="255"/>
        <v/>
      </c>
      <c r="CH111" s="1235" t="str">
        <f t="shared" si="256"/>
        <v/>
      </c>
      <c r="CI111" s="1235" t="str">
        <f t="shared" si="257"/>
        <v/>
      </c>
      <c r="CJ111" s="1235" t="str">
        <f t="shared" si="258"/>
        <v/>
      </c>
      <c r="CK111" s="1235" t="str">
        <f t="shared" si="259"/>
        <v/>
      </c>
      <c r="CL111" s="1235" t="str">
        <f t="shared" si="260"/>
        <v/>
      </c>
      <c r="CM111" s="1235" t="str">
        <f t="shared" si="261"/>
        <v/>
      </c>
      <c r="CN111" s="1235" t="str">
        <f t="shared" si="262"/>
        <v/>
      </c>
      <c r="CO111" s="1235" t="str">
        <f t="shared" si="263"/>
        <v/>
      </c>
      <c r="CP111" s="1235" t="str">
        <f t="shared" si="264"/>
        <v/>
      </c>
      <c r="CQ111" s="1235" t="str">
        <f t="shared" si="265"/>
        <v/>
      </c>
      <c r="CR111" s="1235" t="str">
        <f t="shared" si="266"/>
        <v/>
      </c>
      <c r="CS111" s="1235" t="str">
        <f t="shared" si="267"/>
        <v/>
      </c>
      <c r="CT111" s="1235" t="str">
        <f t="shared" si="268"/>
        <v/>
      </c>
      <c r="CU111" s="1235" t="str">
        <f t="shared" si="269"/>
        <v/>
      </c>
      <c r="CV111" s="1235" t="str">
        <f t="shared" si="270"/>
        <v/>
      </c>
      <c r="CW111" s="1235" t="str">
        <f t="shared" si="271"/>
        <v/>
      </c>
      <c r="CX111" s="1235" t="str">
        <f t="shared" si="272"/>
        <v/>
      </c>
      <c r="CY111" s="1235" t="str">
        <f t="shared" si="273"/>
        <v/>
      </c>
      <c r="CZ111" s="1235" t="str">
        <f t="shared" si="227"/>
        <v/>
      </c>
      <c r="DA111" s="4931">
        <f t="shared" si="228"/>
        <v>0</v>
      </c>
      <c r="DB111" s="4931">
        <f t="shared" si="229"/>
        <v>0</v>
      </c>
      <c r="DC111" s="4931">
        <f t="shared" si="230"/>
        <v>0</v>
      </c>
      <c r="DD111" s="4931">
        <f t="shared" si="231"/>
        <v>0</v>
      </c>
      <c r="DE111" s="4931">
        <f t="shared" si="232"/>
        <v>0</v>
      </c>
      <c r="DF111" s="4931">
        <f t="shared" si="233"/>
        <v>0</v>
      </c>
      <c r="DG111" s="4931">
        <f t="shared" si="234"/>
        <v>0</v>
      </c>
      <c r="DH111" s="4931">
        <f t="shared" si="235"/>
        <v>0</v>
      </c>
      <c r="DI111" s="4931">
        <f t="shared" si="236"/>
        <v>0</v>
      </c>
      <c r="DJ111" s="4931">
        <f t="shared" si="237"/>
        <v>0</v>
      </c>
      <c r="DK111" s="4931">
        <f t="shared" si="238"/>
        <v>0</v>
      </c>
      <c r="DL111" s="4931">
        <f t="shared" si="239"/>
        <v>0</v>
      </c>
      <c r="DM111" s="4931">
        <f t="shared" si="240"/>
        <v>0</v>
      </c>
      <c r="DN111" s="4931">
        <f t="shared" si="241"/>
        <v>0</v>
      </c>
      <c r="DO111" s="4931">
        <f t="shared" si="242"/>
        <v>0</v>
      </c>
      <c r="DP111" s="4931">
        <f t="shared" si="243"/>
        <v>0</v>
      </c>
      <c r="DQ111" s="4931">
        <f t="shared" si="244"/>
        <v>0</v>
      </c>
      <c r="DR111" s="4931">
        <f t="shared" si="245"/>
        <v>0</v>
      </c>
      <c r="DS111" s="4931">
        <f t="shared" si="246"/>
        <v>0</v>
      </c>
      <c r="DT111" s="4931">
        <f t="shared" si="247"/>
        <v>0</v>
      </c>
      <c r="DU111" s="4931">
        <f t="shared" si="248"/>
        <v>0</v>
      </c>
      <c r="DV111" s="4931">
        <f t="shared" si="249"/>
        <v>0</v>
      </c>
      <c r="DW111" s="4931">
        <f t="shared" si="250"/>
        <v>0</v>
      </c>
      <c r="DX111" s="4931">
        <f t="shared" si="251"/>
        <v>0</v>
      </c>
      <c r="DY111" s="4931">
        <f t="shared" si="252"/>
        <v>0</v>
      </c>
      <c r="DZ111" s="4931">
        <f t="shared" si="253"/>
        <v>0</v>
      </c>
    </row>
    <row r="112" spans="1:130" ht="16.149999999999999" customHeight="1" x14ac:dyDescent="0.35">
      <c r="A112" s="1155" t="s">
        <v>2609</v>
      </c>
      <c r="B112" s="475">
        <f>+D112+F112+H112+J112+L112+N112+P112+R112+T112+V112+X112+Z112+AB112+AD112+AF112+AH112+AJ112+AL112+AN112+AP112</f>
        <v>0</v>
      </c>
      <c r="C112" s="439">
        <f>+E112+G112+I112+K112+M112+O112+Q112+S112+U112+W112+Y112+AA112+AC112+AE112+AG112+AI112+AK112+AM112+AO112+AQ112</f>
        <v>0</v>
      </c>
      <c r="D112" s="117"/>
      <c r="E112" s="118"/>
      <c r="F112" s="35"/>
      <c r="G112" s="118"/>
      <c r="H112" s="35"/>
      <c r="I112" s="37"/>
      <c r="J112" s="117"/>
      <c r="K112" s="117"/>
      <c r="L112" s="35"/>
      <c r="M112" s="37"/>
      <c r="N112" s="117"/>
      <c r="O112" s="118"/>
      <c r="P112" s="35"/>
      <c r="Q112" s="118"/>
      <c r="R112" s="35"/>
      <c r="S112" s="118"/>
      <c r="T112" s="35"/>
      <c r="U112" s="118"/>
      <c r="V112" s="35"/>
      <c r="W112" s="118"/>
      <c r="X112" s="35"/>
      <c r="Y112" s="118"/>
      <c r="Z112" s="35"/>
      <c r="AA112" s="118"/>
      <c r="AB112" s="35"/>
      <c r="AC112" s="118"/>
      <c r="AD112" s="35"/>
      <c r="AE112" s="118"/>
      <c r="AF112" s="35"/>
      <c r="AG112" s="118"/>
      <c r="AH112" s="35"/>
      <c r="AI112" s="118"/>
      <c r="AJ112" s="35"/>
      <c r="AK112" s="118"/>
      <c r="AL112" s="35"/>
      <c r="AM112" s="118"/>
      <c r="AN112" s="35"/>
      <c r="AO112" s="118"/>
      <c r="AP112" s="35"/>
      <c r="AQ112" s="1306"/>
      <c r="AR112" s="117"/>
      <c r="AS112" s="1306"/>
      <c r="AT112" s="117"/>
      <c r="AU112" s="118"/>
      <c r="AV112" s="35"/>
      <c r="AW112" s="37"/>
      <c r="AX112" s="1234" t="str">
        <f t="shared" si="221"/>
        <v/>
      </c>
      <c r="AY112" s="1234"/>
      <c r="AZ112" s="1234"/>
      <c r="BA112" s="1234"/>
      <c r="BB112" s="1234"/>
      <c r="BC112" s="1234"/>
      <c r="BD112" s="1234"/>
      <c r="BE112" s="1234"/>
      <c r="BF112" s="1234"/>
      <c r="BG112" s="1234"/>
      <c r="BH112" s="1234"/>
      <c r="BI112" s="562"/>
      <c r="BJ112" s="562"/>
      <c r="BK112" s="562"/>
      <c r="BL112" s="562"/>
      <c r="BU112" s="562"/>
      <c r="BW112" s="3886"/>
      <c r="CA112" s="1235" t="str">
        <f t="shared" si="222"/>
        <v/>
      </c>
      <c r="CB112" s="1235" t="str">
        <f t="shared" si="223"/>
        <v/>
      </c>
      <c r="CC112" s="1235" t="str">
        <f t="shared" si="224"/>
        <v/>
      </c>
      <c r="CD112" s="1235" t="str">
        <f t="shared" si="225"/>
        <v/>
      </c>
      <c r="CE112" s="1235" t="str">
        <f t="shared" si="226"/>
        <v/>
      </c>
      <c r="CF112" s="1235" t="str">
        <f t="shared" si="254"/>
        <v/>
      </c>
      <c r="CG112" s="1235" t="str">
        <f t="shared" si="255"/>
        <v/>
      </c>
      <c r="CH112" s="1235" t="str">
        <f t="shared" si="256"/>
        <v/>
      </c>
      <c r="CI112" s="1235" t="str">
        <f t="shared" si="257"/>
        <v/>
      </c>
      <c r="CJ112" s="1235" t="str">
        <f t="shared" si="258"/>
        <v/>
      </c>
      <c r="CK112" s="1235" t="str">
        <f t="shared" si="259"/>
        <v/>
      </c>
      <c r="CL112" s="1235" t="str">
        <f t="shared" si="260"/>
        <v/>
      </c>
      <c r="CM112" s="1235" t="str">
        <f t="shared" si="261"/>
        <v/>
      </c>
      <c r="CN112" s="1235" t="str">
        <f t="shared" si="262"/>
        <v/>
      </c>
      <c r="CO112" s="1235" t="str">
        <f t="shared" si="263"/>
        <v/>
      </c>
      <c r="CP112" s="1235" t="str">
        <f t="shared" si="264"/>
        <v/>
      </c>
      <c r="CQ112" s="1235" t="str">
        <f t="shared" si="265"/>
        <v/>
      </c>
      <c r="CR112" s="1235" t="str">
        <f t="shared" si="266"/>
        <v/>
      </c>
      <c r="CS112" s="1235" t="str">
        <f t="shared" si="267"/>
        <v/>
      </c>
      <c r="CT112" s="1235" t="str">
        <f t="shared" si="268"/>
        <v/>
      </c>
      <c r="CU112" s="1235" t="str">
        <f t="shared" si="269"/>
        <v/>
      </c>
      <c r="CV112" s="1235" t="str">
        <f t="shared" si="270"/>
        <v/>
      </c>
      <c r="CW112" s="1235" t="str">
        <f t="shared" si="271"/>
        <v/>
      </c>
      <c r="CX112" s="1235" t="str">
        <f t="shared" si="272"/>
        <v/>
      </c>
      <c r="CY112" s="1235" t="str">
        <f t="shared" si="273"/>
        <v/>
      </c>
      <c r="CZ112" s="1235" t="str">
        <f t="shared" si="227"/>
        <v/>
      </c>
      <c r="DA112" s="4931">
        <f t="shared" si="228"/>
        <v>0</v>
      </c>
      <c r="DB112" s="4931">
        <f t="shared" si="229"/>
        <v>0</v>
      </c>
      <c r="DC112" s="4931">
        <f t="shared" si="230"/>
        <v>0</v>
      </c>
      <c r="DD112" s="4931">
        <f t="shared" si="231"/>
        <v>0</v>
      </c>
      <c r="DE112" s="4931">
        <f t="shared" si="232"/>
        <v>0</v>
      </c>
      <c r="DF112" s="4931">
        <f t="shared" si="233"/>
        <v>0</v>
      </c>
      <c r="DG112" s="4931">
        <f t="shared" si="234"/>
        <v>0</v>
      </c>
      <c r="DH112" s="4931">
        <f t="shared" si="235"/>
        <v>0</v>
      </c>
      <c r="DI112" s="4931">
        <f t="shared" si="236"/>
        <v>0</v>
      </c>
      <c r="DJ112" s="4931">
        <f t="shared" si="237"/>
        <v>0</v>
      </c>
      <c r="DK112" s="4931">
        <f t="shared" si="238"/>
        <v>0</v>
      </c>
      <c r="DL112" s="4931">
        <f t="shared" si="239"/>
        <v>0</v>
      </c>
      <c r="DM112" s="4931">
        <f t="shared" si="240"/>
        <v>0</v>
      </c>
      <c r="DN112" s="4931">
        <f t="shared" si="241"/>
        <v>0</v>
      </c>
      <c r="DO112" s="4931">
        <f t="shared" si="242"/>
        <v>0</v>
      </c>
      <c r="DP112" s="4931">
        <f t="shared" si="243"/>
        <v>0</v>
      </c>
      <c r="DQ112" s="4931">
        <f t="shared" si="244"/>
        <v>0</v>
      </c>
      <c r="DR112" s="4931">
        <f t="shared" si="245"/>
        <v>0</v>
      </c>
      <c r="DS112" s="4931">
        <f t="shared" si="246"/>
        <v>0</v>
      </c>
      <c r="DT112" s="4931">
        <f t="shared" si="247"/>
        <v>0</v>
      </c>
      <c r="DU112" s="4931">
        <f t="shared" si="248"/>
        <v>0</v>
      </c>
      <c r="DV112" s="4931">
        <f t="shared" si="249"/>
        <v>0</v>
      </c>
      <c r="DW112" s="4931">
        <f t="shared" si="250"/>
        <v>0</v>
      </c>
      <c r="DX112" s="4931">
        <f t="shared" si="251"/>
        <v>0</v>
      </c>
      <c r="DY112" s="4931">
        <f t="shared" si="252"/>
        <v>0</v>
      </c>
      <c r="DZ112" s="4931">
        <f t="shared" si="253"/>
        <v>0</v>
      </c>
    </row>
    <row r="113" spans="1:130" ht="16.149999999999999" customHeight="1" x14ac:dyDescent="0.35">
      <c r="A113" s="509" t="s">
        <v>2610</v>
      </c>
      <c r="B113" s="475">
        <f>+P113+R113+T113+V113+X113+Z113+AB113+AD113+AF113+AH113+AJ113+AL113+AN113+AP113</f>
        <v>0</v>
      </c>
      <c r="C113" s="439">
        <f>+Q113+S113+U113+W113+Y113+AA113+AC113+AE113+AG113+AI113+AK113+AM113+AO113+AQ113</f>
        <v>0</v>
      </c>
      <c r="D113" s="3109"/>
      <c r="E113" s="1305"/>
      <c r="F113" s="38"/>
      <c r="G113" s="1305"/>
      <c r="H113" s="38"/>
      <c r="I113" s="1305"/>
      <c r="J113" s="38"/>
      <c r="K113" s="1305"/>
      <c r="L113" s="38"/>
      <c r="M113" s="39"/>
      <c r="N113" s="3109"/>
      <c r="O113" s="1305"/>
      <c r="P113" s="35"/>
      <c r="Q113" s="118"/>
      <c r="R113" s="35"/>
      <c r="S113" s="118"/>
      <c r="T113" s="35"/>
      <c r="U113" s="118"/>
      <c r="V113" s="35"/>
      <c r="W113" s="118"/>
      <c r="X113" s="35"/>
      <c r="Y113" s="118"/>
      <c r="Z113" s="35"/>
      <c r="AA113" s="118"/>
      <c r="AB113" s="35"/>
      <c r="AC113" s="118"/>
      <c r="AD113" s="35"/>
      <c r="AE113" s="118"/>
      <c r="AF113" s="35"/>
      <c r="AG113" s="118"/>
      <c r="AH113" s="35"/>
      <c r="AI113" s="118"/>
      <c r="AJ113" s="35"/>
      <c r="AK113" s="118"/>
      <c r="AL113" s="35"/>
      <c r="AM113" s="118"/>
      <c r="AN113" s="35"/>
      <c r="AO113" s="118"/>
      <c r="AP113" s="35"/>
      <c r="AQ113" s="1306"/>
      <c r="AR113" s="117"/>
      <c r="AS113" s="1306"/>
      <c r="AT113" s="117"/>
      <c r="AU113" s="118"/>
      <c r="AV113" s="35"/>
      <c r="AW113" s="37"/>
      <c r="AX113" s="1234" t="str">
        <f t="shared" si="221"/>
        <v/>
      </c>
      <c r="AY113" s="1234"/>
      <c r="AZ113" s="1234"/>
      <c r="BA113" s="1234"/>
      <c r="BB113" s="1234"/>
      <c r="BC113" s="1234"/>
      <c r="BD113" s="1234"/>
      <c r="BE113" s="1234"/>
      <c r="BF113" s="1234"/>
      <c r="BG113" s="1234"/>
      <c r="BH113" s="1234"/>
      <c r="BI113" s="562"/>
      <c r="BJ113" s="562"/>
      <c r="BK113" s="562"/>
      <c r="BL113" s="562"/>
      <c r="BU113" s="562"/>
      <c r="BW113" s="3886"/>
      <c r="CA113" s="1235" t="str">
        <f t="shared" si="222"/>
        <v/>
      </c>
      <c r="CB113" s="1235" t="str">
        <f t="shared" si="223"/>
        <v/>
      </c>
      <c r="CC113" s="1235" t="str">
        <f t="shared" si="224"/>
        <v/>
      </c>
      <c r="CD113" s="1235" t="str">
        <f t="shared" si="225"/>
        <v/>
      </c>
      <c r="CE113" s="1235" t="str">
        <f t="shared" si="226"/>
        <v/>
      </c>
      <c r="CF113" s="1235" t="str">
        <f t="shared" si="254"/>
        <v/>
      </c>
      <c r="CG113" s="1235" t="str">
        <f t="shared" si="255"/>
        <v/>
      </c>
      <c r="CH113" s="1235" t="str">
        <f t="shared" si="256"/>
        <v/>
      </c>
      <c r="CI113" s="1235" t="str">
        <f t="shared" si="257"/>
        <v/>
      </c>
      <c r="CJ113" s="1235" t="str">
        <f t="shared" si="258"/>
        <v/>
      </c>
      <c r="CK113" s="1235" t="str">
        <f t="shared" si="259"/>
        <v/>
      </c>
      <c r="CL113" s="1235" t="str">
        <f t="shared" si="260"/>
        <v/>
      </c>
      <c r="CM113" s="1235" t="str">
        <f t="shared" si="261"/>
        <v/>
      </c>
      <c r="CN113" s="1235" t="str">
        <f t="shared" si="262"/>
        <v/>
      </c>
      <c r="CO113" s="1235" t="str">
        <f t="shared" si="263"/>
        <v/>
      </c>
      <c r="CP113" s="1235" t="str">
        <f t="shared" si="264"/>
        <v/>
      </c>
      <c r="CQ113" s="1235" t="str">
        <f t="shared" si="265"/>
        <v/>
      </c>
      <c r="CR113" s="1235" t="str">
        <f t="shared" si="266"/>
        <v/>
      </c>
      <c r="CS113" s="1235" t="str">
        <f t="shared" si="267"/>
        <v/>
      </c>
      <c r="CT113" s="1235" t="str">
        <f t="shared" si="268"/>
        <v/>
      </c>
      <c r="CU113" s="1235" t="str">
        <f t="shared" si="269"/>
        <v/>
      </c>
      <c r="CV113" s="1235" t="str">
        <f t="shared" si="270"/>
        <v/>
      </c>
      <c r="CW113" s="1235" t="str">
        <f t="shared" si="271"/>
        <v/>
      </c>
      <c r="CX113" s="1235" t="str">
        <f t="shared" si="272"/>
        <v/>
      </c>
      <c r="CY113" s="1235" t="str">
        <f t="shared" si="273"/>
        <v/>
      </c>
      <c r="CZ113" s="1235" t="str">
        <f t="shared" si="227"/>
        <v/>
      </c>
      <c r="DA113" s="4931">
        <f t="shared" si="228"/>
        <v>0</v>
      </c>
      <c r="DB113" s="4931">
        <f t="shared" si="229"/>
        <v>0</v>
      </c>
      <c r="DC113" s="4931">
        <f t="shared" si="230"/>
        <v>0</v>
      </c>
      <c r="DD113" s="4931">
        <f t="shared" si="231"/>
        <v>0</v>
      </c>
      <c r="DE113" s="4931">
        <f t="shared" si="232"/>
        <v>0</v>
      </c>
      <c r="DF113" s="4931">
        <f t="shared" si="233"/>
        <v>0</v>
      </c>
      <c r="DG113" s="4931">
        <f t="shared" si="234"/>
        <v>0</v>
      </c>
      <c r="DH113" s="4931">
        <f t="shared" si="235"/>
        <v>0</v>
      </c>
      <c r="DI113" s="4931">
        <f t="shared" si="236"/>
        <v>0</v>
      </c>
      <c r="DJ113" s="4931">
        <f t="shared" si="237"/>
        <v>0</v>
      </c>
      <c r="DK113" s="4931">
        <f t="shared" si="238"/>
        <v>0</v>
      </c>
      <c r="DL113" s="4931">
        <f t="shared" si="239"/>
        <v>0</v>
      </c>
      <c r="DM113" s="4931">
        <f t="shared" si="240"/>
        <v>0</v>
      </c>
      <c r="DN113" s="4931">
        <f t="shared" si="241"/>
        <v>0</v>
      </c>
      <c r="DO113" s="4931">
        <f t="shared" si="242"/>
        <v>0</v>
      </c>
      <c r="DP113" s="4931">
        <f t="shared" si="243"/>
        <v>0</v>
      </c>
      <c r="DQ113" s="4931">
        <f t="shared" si="244"/>
        <v>0</v>
      </c>
      <c r="DR113" s="4931">
        <f t="shared" si="245"/>
        <v>0</v>
      </c>
      <c r="DS113" s="4931">
        <f t="shared" si="246"/>
        <v>0</v>
      </c>
      <c r="DT113" s="4931">
        <f t="shared" si="247"/>
        <v>0</v>
      </c>
      <c r="DU113" s="4931">
        <f t="shared" si="248"/>
        <v>0</v>
      </c>
      <c r="DV113" s="4931">
        <f t="shared" si="249"/>
        <v>0</v>
      </c>
      <c r="DW113" s="4931">
        <f t="shared" si="250"/>
        <v>0</v>
      </c>
      <c r="DX113" s="4931">
        <f t="shared" si="251"/>
        <v>0</v>
      </c>
      <c r="DY113" s="4931">
        <f t="shared" si="252"/>
        <v>0</v>
      </c>
      <c r="DZ113" s="4931">
        <f t="shared" si="253"/>
        <v>0</v>
      </c>
    </row>
    <row r="114" spans="1:130" ht="16.149999999999999" customHeight="1" x14ac:dyDescent="0.35">
      <c r="A114" s="1155" t="s">
        <v>2611</v>
      </c>
      <c r="B114" s="475">
        <f>+P114+R114+T114+V114+X114+Z114+AB114+AD114+AF114+AH114</f>
        <v>0</v>
      </c>
      <c r="C114" s="439">
        <f>+Q114+S114+U114+W114+Y114+AA114+AC114+AE114+AG114+AI114</f>
        <v>0</v>
      </c>
      <c r="D114" s="3109"/>
      <c r="E114" s="1305"/>
      <c r="F114" s="38"/>
      <c r="G114" s="1305"/>
      <c r="H114" s="38"/>
      <c r="I114" s="1305"/>
      <c r="J114" s="38"/>
      <c r="K114" s="1305"/>
      <c r="L114" s="38"/>
      <c r="M114" s="39"/>
      <c r="N114" s="3109"/>
      <c r="O114" s="1305"/>
      <c r="P114" s="35"/>
      <c r="Q114" s="118"/>
      <c r="R114" s="35"/>
      <c r="S114" s="118"/>
      <c r="T114" s="35"/>
      <c r="U114" s="118"/>
      <c r="V114" s="35"/>
      <c r="W114" s="118"/>
      <c r="X114" s="35"/>
      <c r="Y114" s="118"/>
      <c r="Z114" s="35"/>
      <c r="AA114" s="118"/>
      <c r="AB114" s="35"/>
      <c r="AC114" s="118"/>
      <c r="AD114" s="35"/>
      <c r="AE114" s="118"/>
      <c r="AF114" s="35"/>
      <c r="AG114" s="118"/>
      <c r="AH114" s="35"/>
      <c r="AI114" s="118"/>
      <c r="AJ114" s="38"/>
      <c r="AK114" s="1305"/>
      <c r="AL114" s="38"/>
      <c r="AM114" s="1305"/>
      <c r="AN114" s="38"/>
      <c r="AO114" s="1305"/>
      <c r="AP114" s="38"/>
      <c r="AQ114" s="1386"/>
      <c r="AR114" s="117"/>
      <c r="AS114" s="1306"/>
      <c r="AT114" s="117"/>
      <c r="AU114" s="118"/>
      <c r="AV114" s="35"/>
      <c r="AW114" s="37"/>
      <c r="AX114" s="1234" t="str">
        <f t="shared" si="221"/>
        <v/>
      </c>
      <c r="AY114" s="1234"/>
      <c r="AZ114" s="1234"/>
      <c r="BA114" s="1234"/>
      <c r="BB114" s="1234"/>
      <c r="BC114" s="1234"/>
      <c r="BD114" s="1234"/>
      <c r="BE114" s="1234"/>
      <c r="BF114" s="1234"/>
      <c r="BG114" s="1234"/>
      <c r="BH114" s="1234"/>
      <c r="BI114" s="562"/>
      <c r="BJ114" s="562"/>
      <c r="BK114" s="562"/>
      <c r="BL114" s="562"/>
      <c r="BU114" s="562"/>
      <c r="BW114" s="3886"/>
      <c r="CA114" s="1235" t="str">
        <f t="shared" si="222"/>
        <v/>
      </c>
      <c r="CB114" s="1235" t="str">
        <f t="shared" si="223"/>
        <v/>
      </c>
      <c r="CC114" s="1235" t="str">
        <f t="shared" si="224"/>
        <v/>
      </c>
      <c r="CD114" s="1235" t="str">
        <f t="shared" si="225"/>
        <v/>
      </c>
      <c r="CE114" s="1235" t="str">
        <f t="shared" si="226"/>
        <v/>
      </c>
      <c r="CF114" s="1235" t="str">
        <f t="shared" si="254"/>
        <v/>
      </c>
      <c r="CG114" s="1235" t="str">
        <f t="shared" si="255"/>
        <v/>
      </c>
      <c r="CH114" s="1235" t="str">
        <f t="shared" si="256"/>
        <v/>
      </c>
      <c r="CI114" s="1235" t="str">
        <f t="shared" si="257"/>
        <v/>
      </c>
      <c r="CJ114" s="1235" t="str">
        <f t="shared" si="258"/>
        <v/>
      </c>
      <c r="CK114" s="1235" t="str">
        <f t="shared" si="259"/>
        <v/>
      </c>
      <c r="CL114" s="1235" t="str">
        <f t="shared" si="260"/>
        <v/>
      </c>
      <c r="CM114" s="1235" t="str">
        <f t="shared" si="261"/>
        <v/>
      </c>
      <c r="CN114" s="1235" t="str">
        <f t="shared" si="262"/>
        <v/>
      </c>
      <c r="CO114" s="1235" t="str">
        <f t="shared" si="263"/>
        <v/>
      </c>
      <c r="CP114" s="1235" t="str">
        <f t="shared" si="264"/>
        <v/>
      </c>
      <c r="CQ114" s="1235" t="str">
        <f t="shared" si="265"/>
        <v/>
      </c>
      <c r="CR114" s="1235" t="str">
        <f t="shared" si="266"/>
        <v/>
      </c>
      <c r="CS114" s="1235" t="str">
        <f t="shared" si="267"/>
        <v/>
      </c>
      <c r="CT114" s="1235" t="str">
        <f t="shared" si="268"/>
        <v/>
      </c>
      <c r="CU114" s="1235" t="str">
        <f t="shared" si="269"/>
        <v/>
      </c>
      <c r="CV114" s="1235" t="str">
        <f t="shared" si="270"/>
        <v/>
      </c>
      <c r="CW114" s="1235" t="str">
        <f t="shared" si="271"/>
        <v/>
      </c>
      <c r="CX114" s="1235" t="str">
        <f t="shared" si="272"/>
        <v/>
      </c>
      <c r="CY114" s="1235" t="str">
        <f t="shared" si="273"/>
        <v/>
      </c>
      <c r="CZ114" s="1235" t="str">
        <f t="shared" si="227"/>
        <v/>
      </c>
      <c r="DA114" s="4931">
        <f t="shared" si="228"/>
        <v>0</v>
      </c>
      <c r="DB114" s="4931">
        <f t="shared" si="229"/>
        <v>0</v>
      </c>
      <c r="DC114" s="4931">
        <f t="shared" si="230"/>
        <v>0</v>
      </c>
      <c r="DD114" s="4931">
        <f t="shared" si="231"/>
        <v>0</v>
      </c>
      <c r="DE114" s="4931">
        <f t="shared" si="232"/>
        <v>0</v>
      </c>
      <c r="DF114" s="4931">
        <f t="shared" si="233"/>
        <v>0</v>
      </c>
      <c r="DG114" s="4931">
        <f t="shared" si="234"/>
        <v>0</v>
      </c>
      <c r="DH114" s="4931">
        <f t="shared" si="235"/>
        <v>0</v>
      </c>
      <c r="DI114" s="4931">
        <f t="shared" si="236"/>
        <v>0</v>
      </c>
      <c r="DJ114" s="4931">
        <f t="shared" si="237"/>
        <v>0</v>
      </c>
      <c r="DK114" s="4931">
        <f t="shared" si="238"/>
        <v>0</v>
      </c>
      <c r="DL114" s="4931">
        <f t="shared" si="239"/>
        <v>0</v>
      </c>
      <c r="DM114" s="4931">
        <f t="shared" si="240"/>
        <v>0</v>
      </c>
      <c r="DN114" s="4931">
        <f t="shared" si="241"/>
        <v>0</v>
      </c>
      <c r="DO114" s="4931">
        <f t="shared" si="242"/>
        <v>0</v>
      </c>
      <c r="DP114" s="4931">
        <f t="shared" si="243"/>
        <v>0</v>
      </c>
      <c r="DQ114" s="4931">
        <f t="shared" si="244"/>
        <v>0</v>
      </c>
      <c r="DR114" s="4931">
        <f t="shared" si="245"/>
        <v>0</v>
      </c>
      <c r="DS114" s="4931">
        <f t="shared" si="246"/>
        <v>0</v>
      </c>
      <c r="DT114" s="4931">
        <f t="shared" si="247"/>
        <v>0</v>
      </c>
      <c r="DU114" s="4931">
        <f t="shared" si="248"/>
        <v>0</v>
      </c>
      <c r="DV114" s="4931">
        <f t="shared" si="249"/>
        <v>0</v>
      </c>
      <c r="DW114" s="4931">
        <f t="shared" si="250"/>
        <v>0</v>
      </c>
      <c r="DX114" s="4931">
        <f t="shared" si="251"/>
        <v>0</v>
      </c>
      <c r="DY114" s="4931">
        <f t="shared" si="252"/>
        <v>0</v>
      </c>
      <c r="DZ114" s="4931">
        <f t="shared" si="253"/>
        <v>0</v>
      </c>
    </row>
    <row r="115" spans="1:130" ht="16.149999999999999" customHeight="1" x14ac:dyDescent="0.35">
      <c r="A115" s="1155" t="s">
        <v>2612</v>
      </c>
      <c r="B115" s="475">
        <f t="shared" ref="B115:C117" si="274">+D115+F115+H115+J115+L115+N115+P115+R115+T115+V115+X115+Z115+AB115+AD115+AF115+AH115+AJ115+AL115+AN115+AP115</f>
        <v>0</v>
      </c>
      <c r="C115" s="439">
        <f t="shared" si="274"/>
        <v>0</v>
      </c>
      <c r="D115" s="117"/>
      <c r="E115" s="118"/>
      <c r="F115" s="35"/>
      <c r="G115" s="118"/>
      <c r="H115" s="35"/>
      <c r="I115" s="37"/>
      <c r="J115" s="117"/>
      <c r="K115" s="117"/>
      <c r="L115" s="35"/>
      <c r="M115" s="37"/>
      <c r="N115" s="117"/>
      <c r="O115" s="118"/>
      <c r="P115" s="35"/>
      <c r="Q115" s="118"/>
      <c r="R115" s="35"/>
      <c r="S115" s="118"/>
      <c r="T115" s="35"/>
      <c r="U115" s="118"/>
      <c r="V115" s="35"/>
      <c r="W115" s="118"/>
      <c r="X115" s="35"/>
      <c r="Y115" s="118"/>
      <c r="Z115" s="35"/>
      <c r="AA115" s="118"/>
      <c r="AB115" s="35"/>
      <c r="AC115" s="118"/>
      <c r="AD115" s="35"/>
      <c r="AE115" s="118"/>
      <c r="AF115" s="35"/>
      <c r="AG115" s="118"/>
      <c r="AH115" s="35"/>
      <c r="AI115" s="118"/>
      <c r="AJ115" s="35"/>
      <c r="AK115" s="118"/>
      <c r="AL115" s="35"/>
      <c r="AM115" s="118"/>
      <c r="AN115" s="35"/>
      <c r="AO115" s="118"/>
      <c r="AP115" s="35"/>
      <c r="AQ115" s="1306"/>
      <c r="AR115" s="117"/>
      <c r="AS115" s="1306"/>
      <c r="AT115" s="117"/>
      <c r="AU115" s="118"/>
      <c r="AV115" s="35"/>
      <c r="AW115" s="37"/>
      <c r="AX115" s="1234" t="str">
        <f t="shared" si="221"/>
        <v/>
      </c>
      <c r="AY115" s="1234"/>
      <c r="AZ115" s="1234"/>
      <c r="BA115" s="1234"/>
      <c r="BB115" s="1234"/>
      <c r="BC115" s="1234"/>
      <c r="BD115" s="1234"/>
      <c r="BE115" s="1234"/>
      <c r="BF115" s="1234"/>
      <c r="BG115" s="1234"/>
      <c r="BH115" s="1234"/>
      <c r="BI115" s="562"/>
      <c r="BJ115" s="562"/>
      <c r="BK115" s="562"/>
      <c r="BL115" s="562"/>
      <c r="BU115" s="562"/>
      <c r="BW115" s="3886"/>
      <c r="CA115" s="1235" t="str">
        <f t="shared" si="222"/>
        <v/>
      </c>
      <c r="CB115" s="1235" t="str">
        <f t="shared" si="223"/>
        <v/>
      </c>
      <c r="CC115" s="1235" t="str">
        <f t="shared" si="224"/>
        <v/>
      </c>
      <c r="CD115" s="1235" t="str">
        <f t="shared" si="225"/>
        <v/>
      </c>
      <c r="CE115" s="1235" t="str">
        <f t="shared" si="226"/>
        <v/>
      </c>
      <c r="CF115" s="1235" t="str">
        <f t="shared" si="254"/>
        <v/>
      </c>
      <c r="CG115" s="1235" t="str">
        <f t="shared" si="255"/>
        <v/>
      </c>
      <c r="CH115" s="1235" t="str">
        <f t="shared" si="256"/>
        <v/>
      </c>
      <c r="CI115" s="1235" t="str">
        <f t="shared" si="257"/>
        <v/>
      </c>
      <c r="CJ115" s="1235" t="str">
        <f t="shared" si="258"/>
        <v/>
      </c>
      <c r="CK115" s="1235" t="str">
        <f t="shared" si="259"/>
        <v/>
      </c>
      <c r="CL115" s="1235" t="str">
        <f t="shared" si="260"/>
        <v/>
      </c>
      <c r="CM115" s="1235" t="str">
        <f t="shared" si="261"/>
        <v/>
      </c>
      <c r="CN115" s="1235" t="str">
        <f t="shared" si="262"/>
        <v/>
      </c>
      <c r="CO115" s="1235" t="str">
        <f t="shared" si="263"/>
        <v/>
      </c>
      <c r="CP115" s="1235" t="str">
        <f t="shared" si="264"/>
        <v/>
      </c>
      <c r="CQ115" s="1235" t="str">
        <f t="shared" si="265"/>
        <v/>
      </c>
      <c r="CR115" s="1235" t="str">
        <f t="shared" si="266"/>
        <v/>
      </c>
      <c r="CS115" s="1235" t="str">
        <f t="shared" si="267"/>
        <v/>
      </c>
      <c r="CT115" s="1235" t="str">
        <f t="shared" si="268"/>
        <v/>
      </c>
      <c r="CU115" s="1235" t="str">
        <f t="shared" si="269"/>
        <v/>
      </c>
      <c r="CV115" s="1235" t="str">
        <f t="shared" si="270"/>
        <v/>
      </c>
      <c r="CW115" s="1235" t="str">
        <f t="shared" si="271"/>
        <v/>
      </c>
      <c r="CX115" s="1235" t="str">
        <f t="shared" si="272"/>
        <v/>
      </c>
      <c r="CY115" s="1235" t="str">
        <f t="shared" si="273"/>
        <v/>
      </c>
      <c r="CZ115" s="1235" t="str">
        <f t="shared" si="227"/>
        <v/>
      </c>
      <c r="DA115" s="4931">
        <f t="shared" si="228"/>
        <v>0</v>
      </c>
      <c r="DB115" s="4931">
        <f t="shared" si="229"/>
        <v>0</v>
      </c>
      <c r="DC115" s="4931">
        <f t="shared" si="230"/>
        <v>0</v>
      </c>
      <c r="DD115" s="4931">
        <f t="shared" si="231"/>
        <v>0</v>
      </c>
      <c r="DE115" s="4931">
        <f t="shared" si="232"/>
        <v>0</v>
      </c>
      <c r="DF115" s="4931">
        <f t="shared" si="233"/>
        <v>0</v>
      </c>
      <c r="DG115" s="4931">
        <f t="shared" si="234"/>
        <v>0</v>
      </c>
      <c r="DH115" s="4931">
        <f t="shared" si="235"/>
        <v>0</v>
      </c>
      <c r="DI115" s="4931">
        <f t="shared" si="236"/>
        <v>0</v>
      </c>
      <c r="DJ115" s="4931">
        <f t="shared" si="237"/>
        <v>0</v>
      </c>
      <c r="DK115" s="4931">
        <f t="shared" si="238"/>
        <v>0</v>
      </c>
      <c r="DL115" s="4931">
        <f t="shared" si="239"/>
        <v>0</v>
      </c>
      <c r="DM115" s="4931">
        <f t="shared" si="240"/>
        <v>0</v>
      </c>
      <c r="DN115" s="4931">
        <f t="shared" si="241"/>
        <v>0</v>
      </c>
      <c r="DO115" s="4931">
        <f t="shared" si="242"/>
        <v>0</v>
      </c>
      <c r="DP115" s="4931">
        <f t="shared" si="243"/>
        <v>0</v>
      </c>
      <c r="DQ115" s="4931">
        <f t="shared" si="244"/>
        <v>0</v>
      </c>
      <c r="DR115" s="4931">
        <f t="shared" si="245"/>
        <v>0</v>
      </c>
      <c r="DS115" s="4931">
        <f t="shared" si="246"/>
        <v>0</v>
      </c>
      <c r="DT115" s="4931">
        <f t="shared" si="247"/>
        <v>0</v>
      </c>
      <c r="DU115" s="4931">
        <f t="shared" si="248"/>
        <v>0</v>
      </c>
      <c r="DV115" s="4931">
        <f t="shared" si="249"/>
        <v>0</v>
      </c>
      <c r="DW115" s="4931">
        <f t="shared" si="250"/>
        <v>0</v>
      </c>
      <c r="DX115" s="4931">
        <f t="shared" si="251"/>
        <v>0</v>
      </c>
      <c r="DY115" s="4931">
        <f t="shared" si="252"/>
        <v>0</v>
      </c>
      <c r="DZ115" s="4931">
        <f t="shared" si="253"/>
        <v>0</v>
      </c>
    </row>
    <row r="116" spans="1:130" ht="16.149999999999999" customHeight="1" x14ac:dyDescent="0.35">
      <c r="A116" s="1155" t="s">
        <v>2613</v>
      </c>
      <c r="B116" s="475">
        <f t="shared" si="274"/>
        <v>0</v>
      </c>
      <c r="C116" s="439">
        <f t="shared" si="274"/>
        <v>0</v>
      </c>
      <c r="D116" s="117"/>
      <c r="E116" s="118"/>
      <c r="F116" s="35"/>
      <c r="G116" s="118"/>
      <c r="H116" s="35"/>
      <c r="I116" s="37"/>
      <c r="J116" s="117"/>
      <c r="K116" s="117"/>
      <c r="L116" s="35"/>
      <c r="M116" s="37"/>
      <c r="N116" s="117"/>
      <c r="O116" s="118"/>
      <c r="P116" s="35"/>
      <c r="Q116" s="118"/>
      <c r="R116" s="35"/>
      <c r="S116" s="118"/>
      <c r="T116" s="35"/>
      <c r="U116" s="118"/>
      <c r="V116" s="35"/>
      <c r="W116" s="118"/>
      <c r="X116" s="35"/>
      <c r="Y116" s="118"/>
      <c r="Z116" s="35"/>
      <c r="AA116" s="118"/>
      <c r="AB116" s="35"/>
      <c r="AC116" s="118"/>
      <c r="AD116" s="35"/>
      <c r="AE116" s="118"/>
      <c r="AF116" s="35"/>
      <c r="AG116" s="118"/>
      <c r="AH116" s="35"/>
      <c r="AI116" s="118"/>
      <c r="AJ116" s="35"/>
      <c r="AK116" s="118"/>
      <c r="AL116" s="35"/>
      <c r="AM116" s="118"/>
      <c r="AN116" s="35"/>
      <c r="AO116" s="118"/>
      <c r="AP116" s="35"/>
      <c r="AQ116" s="1306"/>
      <c r="AR116" s="117"/>
      <c r="AS116" s="1306"/>
      <c r="AT116" s="117"/>
      <c r="AU116" s="118"/>
      <c r="AV116" s="35"/>
      <c r="AW116" s="37"/>
      <c r="AX116" s="1234" t="str">
        <f t="shared" si="221"/>
        <v/>
      </c>
      <c r="AY116" s="1234"/>
      <c r="AZ116" s="1234"/>
      <c r="BA116" s="1234"/>
      <c r="BB116" s="1234"/>
      <c r="BC116" s="1234"/>
      <c r="BD116" s="1234"/>
      <c r="BE116" s="1234"/>
      <c r="BF116" s="1234"/>
      <c r="BG116" s="1234"/>
      <c r="BH116" s="1234"/>
      <c r="BI116" s="562"/>
      <c r="BJ116" s="562"/>
      <c r="BK116" s="562"/>
      <c r="BL116" s="562"/>
      <c r="BU116" s="562"/>
      <c r="BW116" s="3886"/>
      <c r="CA116" s="1235" t="str">
        <f t="shared" si="222"/>
        <v/>
      </c>
      <c r="CB116" s="1235" t="str">
        <f t="shared" si="223"/>
        <v/>
      </c>
      <c r="CC116" s="1235" t="str">
        <f t="shared" si="224"/>
        <v/>
      </c>
      <c r="CD116" s="1235" t="str">
        <f t="shared" si="225"/>
        <v/>
      </c>
      <c r="CE116" s="1235" t="str">
        <f t="shared" si="226"/>
        <v/>
      </c>
      <c r="CF116" s="1235" t="str">
        <f t="shared" si="254"/>
        <v/>
      </c>
      <c r="CG116" s="1235" t="str">
        <f t="shared" si="255"/>
        <v/>
      </c>
      <c r="CH116" s="1235" t="str">
        <f t="shared" si="256"/>
        <v/>
      </c>
      <c r="CI116" s="1235" t="str">
        <f t="shared" si="257"/>
        <v/>
      </c>
      <c r="CJ116" s="1235" t="str">
        <f t="shared" si="258"/>
        <v/>
      </c>
      <c r="CK116" s="1235" t="str">
        <f t="shared" si="259"/>
        <v/>
      </c>
      <c r="CL116" s="1235" t="str">
        <f t="shared" si="260"/>
        <v/>
      </c>
      <c r="CM116" s="1235" t="str">
        <f t="shared" si="261"/>
        <v/>
      </c>
      <c r="CN116" s="1235" t="str">
        <f t="shared" si="262"/>
        <v/>
      </c>
      <c r="CO116" s="1235" t="str">
        <f t="shared" si="263"/>
        <v/>
      </c>
      <c r="CP116" s="1235" t="str">
        <f t="shared" si="264"/>
        <v/>
      </c>
      <c r="CQ116" s="1235" t="str">
        <f t="shared" si="265"/>
        <v/>
      </c>
      <c r="CR116" s="1235" t="str">
        <f t="shared" si="266"/>
        <v/>
      </c>
      <c r="CS116" s="1235" t="str">
        <f t="shared" si="267"/>
        <v/>
      </c>
      <c r="CT116" s="1235" t="str">
        <f t="shared" si="268"/>
        <v/>
      </c>
      <c r="CU116" s="1235" t="str">
        <f t="shared" si="269"/>
        <v/>
      </c>
      <c r="CV116" s="1235" t="str">
        <f t="shared" si="270"/>
        <v/>
      </c>
      <c r="CW116" s="1235" t="str">
        <f t="shared" si="271"/>
        <v/>
      </c>
      <c r="CX116" s="1235" t="str">
        <f t="shared" si="272"/>
        <v/>
      </c>
      <c r="CY116" s="1235" t="str">
        <f t="shared" si="273"/>
        <v/>
      </c>
      <c r="CZ116" s="1235" t="str">
        <f t="shared" si="227"/>
        <v/>
      </c>
      <c r="DA116" s="4931">
        <f t="shared" si="228"/>
        <v>0</v>
      </c>
      <c r="DB116" s="4931">
        <f t="shared" si="229"/>
        <v>0</v>
      </c>
      <c r="DC116" s="4931">
        <f t="shared" si="230"/>
        <v>0</v>
      </c>
      <c r="DD116" s="4931">
        <f t="shared" si="231"/>
        <v>0</v>
      </c>
      <c r="DE116" s="4931">
        <f t="shared" si="232"/>
        <v>0</v>
      </c>
      <c r="DF116" s="4931">
        <f t="shared" si="233"/>
        <v>0</v>
      </c>
      <c r="DG116" s="4931">
        <f t="shared" si="234"/>
        <v>0</v>
      </c>
      <c r="DH116" s="4931">
        <f t="shared" si="235"/>
        <v>0</v>
      </c>
      <c r="DI116" s="4931">
        <f t="shared" si="236"/>
        <v>0</v>
      </c>
      <c r="DJ116" s="4931">
        <f t="shared" si="237"/>
        <v>0</v>
      </c>
      <c r="DK116" s="4931">
        <f t="shared" si="238"/>
        <v>0</v>
      </c>
      <c r="DL116" s="4931">
        <f t="shared" si="239"/>
        <v>0</v>
      </c>
      <c r="DM116" s="4931">
        <f t="shared" si="240"/>
        <v>0</v>
      </c>
      <c r="DN116" s="4931">
        <f t="shared" si="241"/>
        <v>0</v>
      </c>
      <c r="DO116" s="4931">
        <f t="shared" si="242"/>
        <v>0</v>
      </c>
      <c r="DP116" s="4931">
        <f t="shared" si="243"/>
        <v>0</v>
      </c>
      <c r="DQ116" s="4931">
        <f t="shared" si="244"/>
        <v>0</v>
      </c>
      <c r="DR116" s="4931">
        <f t="shared" si="245"/>
        <v>0</v>
      </c>
      <c r="DS116" s="4931">
        <f t="shared" si="246"/>
        <v>0</v>
      </c>
      <c r="DT116" s="4931">
        <f t="shared" si="247"/>
        <v>0</v>
      </c>
      <c r="DU116" s="4931">
        <f t="shared" si="248"/>
        <v>0</v>
      </c>
      <c r="DV116" s="4931">
        <f t="shared" si="249"/>
        <v>0</v>
      </c>
      <c r="DW116" s="4931">
        <f t="shared" si="250"/>
        <v>0</v>
      </c>
      <c r="DX116" s="4931">
        <f t="shared" si="251"/>
        <v>0</v>
      </c>
      <c r="DY116" s="4931">
        <f t="shared" si="252"/>
        <v>0</v>
      </c>
      <c r="DZ116" s="4931">
        <f t="shared" si="253"/>
        <v>0</v>
      </c>
    </row>
    <row r="117" spans="1:130" ht="16.149999999999999" customHeight="1" x14ac:dyDescent="0.35">
      <c r="A117" s="4933" t="s">
        <v>2614</v>
      </c>
      <c r="B117" s="2583">
        <f t="shared" si="274"/>
        <v>0</v>
      </c>
      <c r="C117" s="4933">
        <f t="shared" si="274"/>
        <v>0</v>
      </c>
      <c r="D117" s="1430"/>
      <c r="E117" s="1243"/>
      <c r="F117" s="84"/>
      <c r="G117" s="1243"/>
      <c r="H117" s="84"/>
      <c r="I117" s="83"/>
      <c r="J117" s="1430"/>
      <c r="K117" s="1430"/>
      <c r="L117" s="84"/>
      <c r="M117" s="83"/>
      <c r="N117" s="1430"/>
      <c r="O117" s="1243"/>
      <c r="P117" s="84"/>
      <c r="Q117" s="1243"/>
      <c r="R117" s="84"/>
      <c r="S117" s="1243"/>
      <c r="T117" s="84"/>
      <c r="U117" s="1243"/>
      <c r="V117" s="84"/>
      <c r="W117" s="1243"/>
      <c r="X117" s="84"/>
      <c r="Y117" s="1243"/>
      <c r="Z117" s="84"/>
      <c r="AA117" s="1243"/>
      <c r="AB117" s="84"/>
      <c r="AC117" s="1243"/>
      <c r="AD117" s="84"/>
      <c r="AE117" s="1243"/>
      <c r="AF117" s="84"/>
      <c r="AG117" s="1243"/>
      <c r="AH117" s="84"/>
      <c r="AI117" s="1243"/>
      <c r="AJ117" s="84"/>
      <c r="AK117" s="1243"/>
      <c r="AL117" s="84"/>
      <c r="AM117" s="1243"/>
      <c r="AN117" s="84"/>
      <c r="AO117" s="1243"/>
      <c r="AP117" s="84"/>
      <c r="AQ117" s="1351"/>
      <c r="AR117" s="1430"/>
      <c r="AS117" s="1351"/>
      <c r="AT117" s="1430"/>
      <c r="AU117" s="1243"/>
      <c r="AV117" s="84"/>
      <c r="AW117" s="83"/>
      <c r="AX117" s="1234" t="str">
        <f t="shared" si="221"/>
        <v/>
      </c>
      <c r="AY117" s="1234"/>
      <c r="AZ117" s="1234"/>
      <c r="BA117" s="1234"/>
      <c r="BB117" s="1234"/>
      <c r="BC117" s="1234"/>
      <c r="BD117" s="1234"/>
      <c r="BE117" s="1234"/>
      <c r="BF117" s="1234"/>
      <c r="BG117" s="1234"/>
      <c r="BH117" s="1234"/>
      <c r="BI117" s="562"/>
      <c r="BJ117" s="562"/>
      <c r="BK117" s="562"/>
      <c r="BL117" s="562"/>
      <c r="BU117" s="562"/>
      <c r="BW117" s="3886"/>
      <c r="CA117" s="1235" t="str">
        <f t="shared" si="222"/>
        <v/>
      </c>
      <c r="CB117" s="1235" t="str">
        <f t="shared" si="223"/>
        <v/>
      </c>
      <c r="CC117" s="1235" t="str">
        <f t="shared" si="224"/>
        <v/>
      </c>
      <c r="CD117" s="1235" t="str">
        <f t="shared" si="225"/>
        <v/>
      </c>
      <c r="CE117" s="1235" t="str">
        <f t="shared" si="226"/>
        <v/>
      </c>
      <c r="CF117" s="1235" t="str">
        <f t="shared" si="254"/>
        <v/>
      </c>
      <c r="CG117" s="1235" t="str">
        <f t="shared" si="255"/>
        <v/>
      </c>
      <c r="CH117" s="1235" t="str">
        <f t="shared" si="256"/>
        <v/>
      </c>
      <c r="CI117" s="1235" t="str">
        <f t="shared" si="257"/>
        <v/>
      </c>
      <c r="CJ117" s="1235" t="str">
        <f t="shared" si="258"/>
        <v/>
      </c>
      <c r="CK117" s="1235" t="str">
        <f t="shared" si="259"/>
        <v/>
      </c>
      <c r="CL117" s="1235" t="str">
        <f t="shared" si="260"/>
        <v/>
      </c>
      <c r="CM117" s="1235" t="str">
        <f t="shared" si="261"/>
        <v/>
      </c>
      <c r="CN117" s="1235" t="str">
        <f t="shared" si="262"/>
        <v/>
      </c>
      <c r="CO117" s="1235" t="str">
        <f t="shared" si="263"/>
        <v/>
      </c>
      <c r="CP117" s="1235" t="str">
        <f t="shared" si="264"/>
        <v/>
      </c>
      <c r="CQ117" s="1235" t="str">
        <f t="shared" si="265"/>
        <v/>
      </c>
      <c r="CR117" s="1235" t="str">
        <f t="shared" si="266"/>
        <v/>
      </c>
      <c r="CS117" s="1235" t="str">
        <f t="shared" si="267"/>
        <v/>
      </c>
      <c r="CT117" s="1235" t="str">
        <f t="shared" si="268"/>
        <v/>
      </c>
      <c r="CU117" s="1235" t="str">
        <f t="shared" si="269"/>
        <v/>
      </c>
      <c r="CV117" s="1235" t="str">
        <f t="shared" si="270"/>
        <v/>
      </c>
      <c r="CW117" s="1235" t="str">
        <f t="shared" si="271"/>
        <v/>
      </c>
      <c r="CX117" s="1235" t="str">
        <f t="shared" si="272"/>
        <v/>
      </c>
      <c r="CY117" s="1235" t="str">
        <f t="shared" si="273"/>
        <v/>
      </c>
      <c r="CZ117" s="1235" t="str">
        <f t="shared" si="227"/>
        <v/>
      </c>
      <c r="DA117" s="4931">
        <f t="shared" si="228"/>
        <v>0</v>
      </c>
      <c r="DB117" s="4931">
        <f t="shared" si="229"/>
        <v>0</v>
      </c>
      <c r="DC117" s="4931">
        <f t="shared" si="230"/>
        <v>0</v>
      </c>
      <c r="DD117" s="4931">
        <f t="shared" si="231"/>
        <v>0</v>
      </c>
      <c r="DE117" s="4931">
        <f t="shared" si="232"/>
        <v>0</v>
      </c>
      <c r="DF117" s="4931">
        <f t="shared" si="233"/>
        <v>0</v>
      </c>
      <c r="DG117" s="4931">
        <f t="shared" si="234"/>
        <v>0</v>
      </c>
      <c r="DH117" s="4931">
        <f t="shared" si="235"/>
        <v>0</v>
      </c>
      <c r="DI117" s="4931">
        <f t="shared" si="236"/>
        <v>0</v>
      </c>
      <c r="DJ117" s="4931">
        <f t="shared" si="237"/>
        <v>0</v>
      </c>
      <c r="DK117" s="4931">
        <f t="shared" si="238"/>
        <v>0</v>
      </c>
      <c r="DL117" s="4931">
        <f t="shared" si="239"/>
        <v>0</v>
      </c>
      <c r="DM117" s="4931">
        <f t="shared" si="240"/>
        <v>0</v>
      </c>
      <c r="DN117" s="4931">
        <f t="shared" si="241"/>
        <v>0</v>
      </c>
      <c r="DO117" s="4931">
        <f t="shared" si="242"/>
        <v>0</v>
      </c>
      <c r="DP117" s="4931">
        <f t="shared" si="243"/>
        <v>0</v>
      </c>
      <c r="DQ117" s="4931">
        <f t="shared" si="244"/>
        <v>0</v>
      </c>
      <c r="DR117" s="4931">
        <f t="shared" si="245"/>
        <v>0</v>
      </c>
      <c r="DS117" s="4931">
        <f t="shared" si="246"/>
        <v>0</v>
      </c>
      <c r="DT117" s="4931">
        <f t="shared" si="247"/>
        <v>0</v>
      </c>
      <c r="DU117" s="4931">
        <f t="shared" si="248"/>
        <v>0</v>
      </c>
      <c r="DV117" s="4931">
        <f t="shared" si="249"/>
        <v>0</v>
      </c>
      <c r="DW117" s="4931">
        <f t="shared" si="250"/>
        <v>0</v>
      </c>
      <c r="DX117" s="4931">
        <f t="shared" si="251"/>
        <v>0</v>
      </c>
      <c r="DY117" s="4931">
        <f t="shared" si="252"/>
        <v>0</v>
      </c>
      <c r="DZ117" s="4931">
        <f t="shared" si="253"/>
        <v>0</v>
      </c>
    </row>
    <row r="118" spans="1:130" ht="31.9" customHeight="1" x14ac:dyDescent="0.35">
      <c r="A118" s="4902" t="s">
        <v>2620</v>
      </c>
      <c r="B118" s="4902"/>
      <c r="C118" s="4902"/>
      <c r="D118" s="4902"/>
      <c r="E118" s="4902"/>
      <c r="F118" s="4902"/>
      <c r="G118" s="4902"/>
      <c r="H118" s="140"/>
      <c r="I118" s="140"/>
      <c r="J118" s="216"/>
      <c r="K118" s="216"/>
      <c r="L118" s="216"/>
      <c r="M118" s="216"/>
      <c r="N118" s="216"/>
      <c r="O118" s="216"/>
      <c r="P118" s="216"/>
      <c r="Q118" s="220"/>
      <c r="AX118" s="562"/>
      <c r="AY118" s="562"/>
      <c r="AZ118" s="562"/>
      <c r="BA118" s="562"/>
      <c r="BB118" s="562"/>
      <c r="BC118" s="562"/>
      <c r="BD118" s="562"/>
      <c r="BE118" s="562"/>
      <c r="BF118" s="562"/>
      <c r="BG118" s="562"/>
      <c r="BH118" s="562"/>
      <c r="BI118" s="562"/>
      <c r="BJ118" s="562"/>
      <c r="BK118" s="562"/>
      <c r="BL118" s="562"/>
      <c r="BM118" s="562"/>
      <c r="BT118" s="3894"/>
      <c r="BU118" s="3894"/>
      <c r="BV118" s="3886"/>
      <c r="BW118" s="3886"/>
    </row>
    <row r="119" spans="1:130" ht="31.9" customHeight="1" x14ac:dyDescent="0.35">
      <c r="A119" s="4935" t="s">
        <v>2589</v>
      </c>
      <c r="B119" s="2717" t="s">
        <v>36</v>
      </c>
      <c r="C119" s="4904"/>
      <c r="D119" s="4936" t="s">
        <v>2590</v>
      </c>
      <c r="E119" s="4937"/>
      <c r="F119" s="4937"/>
      <c r="G119" s="4937"/>
      <c r="H119" s="4937"/>
      <c r="I119" s="4937"/>
      <c r="J119" s="4937"/>
      <c r="K119" s="4937"/>
      <c r="L119" s="4937"/>
      <c r="M119" s="4937"/>
      <c r="N119" s="4937"/>
      <c r="O119" s="4937"/>
      <c r="P119" s="4937"/>
      <c r="Q119" s="4937"/>
      <c r="R119" s="4937"/>
      <c r="S119" s="4937"/>
      <c r="T119" s="4937"/>
      <c r="U119" s="4937"/>
      <c r="V119" s="4937"/>
      <c r="W119" s="4937"/>
      <c r="X119" s="4937"/>
      <c r="Y119" s="4937"/>
      <c r="Z119" s="4937"/>
      <c r="AA119" s="4937"/>
      <c r="AB119" s="4937"/>
      <c r="AC119" s="4937"/>
      <c r="AD119" s="4937"/>
      <c r="AE119" s="4937"/>
      <c r="AF119" s="4937"/>
      <c r="AG119" s="4937"/>
      <c r="AH119" s="4937"/>
      <c r="AI119" s="4937"/>
      <c r="AJ119" s="4937"/>
      <c r="AK119" s="4937"/>
      <c r="AL119" s="4937"/>
      <c r="AM119" s="4937"/>
      <c r="AN119" s="4937"/>
      <c r="AO119" s="4937"/>
      <c r="AP119" s="4937"/>
      <c r="AQ119" s="4938"/>
      <c r="AR119" s="4939" t="s">
        <v>2591</v>
      </c>
      <c r="AS119" s="4940"/>
      <c r="AT119" s="4539" t="s">
        <v>462</v>
      </c>
      <c r="AU119" s="4909"/>
      <c r="AV119" s="4941" t="s">
        <v>10</v>
      </c>
      <c r="AW119" s="4911" t="s">
        <v>11</v>
      </c>
      <c r="AX119" s="562"/>
      <c r="AY119" s="562"/>
      <c r="AZ119" s="562"/>
      <c r="BA119" s="562"/>
      <c r="BB119" s="562"/>
      <c r="BC119" s="562"/>
      <c r="BD119" s="562"/>
      <c r="BE119" s="562"/>
      <c r="BF119" s="562"/>
      <c r="BG119" s="562"/>
      <c r="BH119" s="562"/>
      <c r="BI119" s="562"/>
      <c r="BJ119" s="562"/>
      <c r="BK119" s="562"/>
      <c r="BL119" s="562"/>
      <c r="BU119" s="562"/>
      <c r="BV119" s="3886"/>
      <c r="BW119" s="3886"/>
    </row>
    <row r="120" spans="1:130" ht="16.149999999999999" customHeight="1" x14ac:dyDescent="0.35">
      <c r="A120" s="4912"/>
      <c r="B120" s="4913"/>
      <c r="C120" s="2138"/>
      <c r="D120" s="4942" t="s">
        <v>479</v>
      </c>
      <c r="E120" s="4939"/>
      <c r="F120" s="4942" t="s">
        <v>2592</v>
      </c>
      <c r="G120" s="4939"/>
      <c r="H120" s="4942" t="s">
        <v>2593</v>
      </c>
      <c r="I120" s="4943"/>
      <c r="J120" s="4939" t="s">
        <v>2378</v>
      </c>
      <c r="K120" s="4939"/>
      <c r="L120" s="4942" t="s">
        <v>2594</v>
      </c>
      <c r="M120" s="4939"/>
      <c r="N120" s="4942" t="s">
        <v>635</v>
      </c>
      <c r="O120" s="4939"/>
      <c r="P120" s="4942" t="s">
        <v>636</v>
      </c>
      <c r="Q120" s="4939"/>
      <c r="R120" s="4942" t="s">
        <v>637</v>
      </c>
      <c r="S120" s="4939"/>
      <c r="T120" s="4942" t="s">
        <v>815</v>
      </c>
      <c r="U120" s="4943"/>
      <c r="V120" s="4942" t="s">
        <v>816</v>
      </c>
      <c r="W120" s="4943"/>
      <c r="X120" s="4942" t="s">
        <v>817</v>
      </c>
      <c r="Y120" s="4943"/>
      <c r="Z120" s="4942" t="s">
        <v>818</v>
      </c>
      <c r="AA120" s="4943"/>
      <c r="AB120" s="4942" t="s">
        <v>819</v>
      </c>
      <c r="AC120" s="4943"/>
      <c r="AD120" s="4942" t="s">
        <v>820</v>
      </c>
      <c r="AE120" s="4943"/>
      <c r="AF120" s="4942" t="s">
        <v>821</v>
      </c>
      <c r="AG120" s="4943"/>
      <c r="AH120" s="4942" t="s">
        <v>822</v>
      </c>
      <c r="AI120" s="4943"/>
      <c r="AJ120" s="4942" t="s">
        <v>823</v>
      </c>
      <c r="AK120" s="4943"/>
      <c r="AL120" s="4942" t="s">
        <v>824</v>
      </c>
      <c r="AM120" s="4943"/>
      <c r="AN120" s="4942" t="s">
        <v>825</v>
      </c>
      <c r="AO120" s="4943"/>
      <c r="AP120" s="4942" t="s">
        <v>826</v>
      </c>
      <c r="AQ120" s="4940"/>
      <c r="AR120" s="4915" t="s">
        <v>34</v>
      </c>
      <c r="AS120" s="4916" t="s">
        <v>35</v>
      </c>
      <c r="AT120" s="4917"/>
      <c r="AU120" s="3727"/>
      <c r="AV120" s="1923"/>
      <c r="AW120" s="3473"/>
      <c r="AX120" s="562"/>
      <c r="AY120" s="562"/>
      <c r="AZ120" s="562"/>
      <c r="BA120" s="562"/>
      <c r="BB120" s="562"/>
      <c r="BC120" s="562"/>
      <c r="BD120" s="562"/>
      <c r="BE120" s="562"/>
      <c r="BF120" s="562"/>
      <c r="BG120" s="562"/>
      <c r="BH120" s="562"/>
      <c r="BI120" s="562"/>
      <c r="BJ120" s="562"/>
      <c r="BK120" s="562"/>
      <c r="BL120" s="562"/>
      <c r="BU120" s="562"/>
      <c r="BV120" s="3886"/>
      <c r="BW120" s="3886"/>
    </row>
    <row r="121" spans="1:130" ht="16.149999999999999" customHeight="1" x14ac:dyDescent="0.35">
      <c r="A121" s="3439"/>
      <c r="B121" s="4924" t="s">
        <v>2595</v>
      </c>
      <c r="C121" s="4944" t="s">
        <v>2596</v>
      </c>
      <c r="D121" s="4945" t="s">
        <v>2595</v>
      </c>
      <c r="E121" s="4946" t="s">
        <v>2596</v>
      </c>
      <c r="F121" s="4945" t="s">
        <v>2595</v>
      </c>
      <c r="G121" s="4946" t="s">
        <v>2596</v>
      </c>
      <c r="H121" s="4945" t="s">
        <v>2595</v>
      </c>
      <c r="I121" s="4944" t="s">
        <v>2596</v>
      </c>
      <c r="J121" s="4924" t="s">
        <v>2595</v>
      </c>
      <c r="K121" s="4946" t="s">
        <v>2596</v>
      </c>
      <c r="L121" s="4945" t="s">
        <v>2595</v>
      </c>
      <c r="M121" s="4946" t="s">
        <v>2596</v>
      </c>
      <c r="N121" s="4945" t="s">
        <v>2595</v>
      </c>
      <c r="O121" s="4946" t="s">
        <v>2596</v>
      </c>
      <c r="P121" s="4945" t="s">
        <v>2595</v>
      </c>
      <c r="Q121" s="4946" t="s">
        <v>2596</v>
      </c>
      <c r="R121" s="4945" t="s">
        <v>2595</v>
      </c>
      <c r="S121" s="4946" t="s">
        <v>2596</v>
      </c>
      <c r="T121" s="4945" t="s">
        <v>2595</v>
      </c>
      <c r="U121" s="4946" t="s">
        <v>2596</v>
      </c>
      <c r="V121" s="4945" t="s">
        <v>2595</v>
      </c>
      <c r="W121" s="4946" t="s">
        <v>2596</v>
      </c>
      <c r="X121" s="4945" t="s">
        <v>2595</v>
      </c>
      <c r="Y121" s="4946" t="s">
        <v>2596</v>
      </c>
      <c r="Z121" s="4945" t="s">
        <v>2595</v>
      </c>
      <c r="AA121" s="4946" t="s">
        <v>2596</v>
      </c>
      <c r="AB121" s="4945" t="s">
        <v>2595</v>
      </c>
      <c r="AC121" s="4946" t="s">
        <v>2596</v>
      </c>
      <c r="AD121" s="4945" t="s">
        <v>2595</v>
      </c>
      <c r="AE121" s="4946" t="s">
        <v>2596</v>
      </c>
      <c r="AF121" s="4945" t="s">
        <v>2595</v>
      </c>
      <c r="AG121" s="4946" t="s">
        <v>2596</v>
      </c>
      <c r="AH121" s="4945" t="s">
        <v>2595</v>
      </c>
      <c r="AI121" s="4946" t="s">
        <v>2596</v>
      </c>
      <c r="AJ121" s="4945" t="s">
        <v>2595</v>
      </c>
      <c r="AK121" s="4946" t="s">
        <v>2596</v>
      </c>
      <c r="AL121" s="4945" t="s">
        <v>2595</v>
      </c>
      <c r="AM121" s="4946" t="s">
        <v>2596</v>
      </c>
      <c r="AN121" s="4945" t="s">
        <v>2595</v>
      </c>
      <c r="AO121" s="4946" t="s">
        <v>2596</v>
      </c>
      <c r="AP121" s="4945" t="s">
        <v>2595</v>
      </c>
      <c r="AQ121" s="4947" t="s">
        <v>2596</v>
      </c>
      <c r="AR121" s="4927"/>
      <c r="AS121" s="4928"/>
      <c r="AT121" s="4929" t="s">
        <v>392</v>
      </c>
      <c r="AU121" s="1197" t="s">
        <v>393</v>
      </c>
      <c r="AV121" s="3220"/>
      <c r="AW121" s="2134"/>
      <c r="AX121" s="562"/>
      <c r="AY121" s="562"/>
      <c r="AZ121" s="562"/>
      <c r="BA121" s="562"/>
      <c r="BB121" s="562"/>
      <c r="BC121" s="562"/>
      <c r="BD121" s="562"/>
      <c r="BE121" s="562"/>
      <c r="BF121" s="562"/>
      <c r="BG121" s="562"/>
      <c r="BH121" s="562"/>
      <c r="BI121" s="562"/>
      <c r="BJ121" s="562"/>
      <c r="BK121" s="562"/>
      <c r="BL121" s="562"/>
      <c r="BU121" s="562"/>
      <c r="BV121" s="3886"/>
      <c r="BW121" s="3886"/>
    </row>
    <row r="122" spans="1:130" ht="16.149999999999999" customHeight="1" x14ac:dyDescent="0.35">
      <c r="A122" s="4646" t="s">
        <v>2597</v>
      </c>
      <c r="B122" s="3733">
        <f t="shared" ref="B122:C129" si="275">+N122+P122+R122+T122+V122+X122+Z122+AB122+AD122+AF122+AH122+AJ122+AL122+AN122+AP122</f>
        <v>0</v>
      </c>
      <c r="C122" s="4192">
        <f t="shared" si="275"/>
        <v>0</v>
      </c>
      <c r="D122" s="3109"/>
      <c r="E122" s="1305"/>
      <c r="F122" s="38"/>
      <c r="G122" s="1305"/>
      <c r="H122" s="38"/>
      <c r="I122" s="1305"/>
      <c r="J122" s="38"/>
      <c r="K122" s="1305"/>
      <c r="L122" s="38"/>
      <c r="M122" s="39"/>
      <c r="N122" s="117"/>
      <c r="O122" s="118"/>
      <c r="P122" s="35"/>
      <c r="Q122" s="118"/>
      <c r="R122" s="35"/>
      <c r="S122" s="118"/>
      <c r="T122" s="35"/>
      <c r="U122" s="118"/>
      <c r="V122" s="35"/>
      <c r="W122" s="118"/>
      <c r="X122" s="35"/>
      <c r="Y122" s="118"/>
      <c r="Z122" s="35"/>
      <c r="AA122" s="118"/>
      <c r="AB122" s="35"/>
      <c r="AC122" s="118"/>
      <c r="AD122" s="35"/>
      <c r="AE122" s="118"/>
      <c r="AF122" s="35"/>
      <c r="AG122" s="118"/>
      <c r="AH122" s="35"/>
      <c r="AI122" s="118"/>
      <c r="AJ122" s="35"/>
      <c r="AK122" s="118"/>
      <c r="AL122" s="35"/>
      <c r="AM122" s="118"/>
      <c r="AN122" s="35"/>
      <c r="AO122" s="118"/>
      <c r="AP122" s="35"/>
      <c r="AQ122" s="1306"/>
      <c r="AR122" s="4516"/>
      <c r="AS122" s="1306"/>
      <c r="AT122" s="117"/>
      <c r="AU122" s="118"/>
      <c r="AV122" s="35"/>
      <c r="AW122" s="37"/>
      <c r="AX122" s="1234" t="str">
        <f t="shared" ref="AX122:AX139" si="276">$CA122&amp;$CB122&amp;$CC122&amp;$CD122&amp;$CE122&amp;$CF122&amp;$CG122&amp;$CH122&amp;$CI122&amp;$CJ122&amp;$CK122&amp;$CL122&amp;$CM122&amp;$CN122&amp;$CO122&amp;$CP122&amp;$CQ122&amp;$CR122&amp;$CS122&amp;$CT122&amp;$CU122&amp;$CV122&amp;$CW122&amp;$CX122&amp;$CY122&amp;$CZ122</f>
        <v/>
      </c>
      <c r="AY122" s="1234"/>
      <c r="AZ122" s="1234"/>
      <c r="BA122" s="1234"/>
      <c r="BB122" s="1234"/>
      <c r="BC122" s="1234"/>
      <c r="BD122" s="1234"/>
      <c r="BE122" s="1234"/>
      <c r="BF122" s="1234"/>
      <c r="BG122" s="1234"/>
      <c r="BH122" s="1234"/>
      <c r="BI122" s="562"/>
      <c r="BJ122" s="562"/>
      <c r="BK122" s="562"/>
      <c r="BL122" s="562"/>
      <c r="BU122" s="3886"/>
      <c r="BV122" s="3886"/>
      <c r="BW122" s="3886"/>
      <c r="CA122" s="1235" t="str">
        <f t="shared" ref="CA122:CA139" si="277">IF(B122&lt;C122,"* El total de Reactivos NO DEBE ser superior al total de Procesados. ","")</f>
        <v/>
      </c>
      <c r="CB122" s="1235" t="str">
        <f t="shared" ref="CB122:CB138" si="278">IF(B122&lt;&gt;(AR122+ AS122),"* La suma de las columnas Sexo DEBE SER IGUAL a los Procesados. ","")</f>
        <v/>
      </c>
      <c r="CC122" s="1235" t="str">
        <f t="shared" ref="CC122:CC139" si="279">IF(B122&lt;(AT122+ AU122),"* La suma de las columna Trans NO DEBE ser superior al total de Procesados. ","")</f>
        <v/>
      </c>
      <c r="CD122" s="1235" t="str">
        <f t="shared" ref="CD122:CD139" si="280">IF(B122&lt;AV122,"* La columna Pueblos Originarios NO DEBE ser superior al total de Procesados. ","")</f>
        <v/>
      </c>
      <c r="CE122" s="1235" t="str">
        <f t="shared" ref="CE122:CE139" si="281">IF(B122&lt;AW122,"* La columna Migrantes NO DEBE ser superior al total de Procesados. ","")</f>
        <v/>
      </c>
      <c r="CF122" s="1235" t="str">
        <f>IF(D122&lt;E122,CONCATENATE("* El total de procesados debe ser mayor o igual al total de Reactivos en el grupo de edad ",$D$120),"")</f>
        <v/>
      </c>
      <c r="CG122" s="1235" t="str">
        <f>IF(F122&lt;G122,CONCATENATE("* El total de procesados debe ser mayor o igual al total de Reactivos en el grupo de edad ",$F$120),"")</f>
        <v/>
      </c>
      <c r="CH122" s="1235" t="str">
        <f>IF(H122&lt;I122,CONCATENATE("* El total de procesados debe ser mayor o igual al total de Reactivos en el grupo de edad ",$H$120),"")</f>
        <v/>
      </c>
      <c r="CI122" s="1235" t="str">
        <f>IF(J122&lt;K122,CONCATENATE("* El total de procesados debe ser mayor o igual al total de Reactivos en el grupo de edad ",$J$120),"")</f>
        <v/>
      </c>
      <c r="CJ122" s="1235" t="str">
        <f>IF(L122&lt;M122,CONCATENATE("* El total de procesados debe ser mayor o igual al total de Reactivos en el grupo de edad ",$L$120),"")</f>
        <v/>
      </c>
      <c r="CK122" s="1235" t="str">
        <f>IF(N122&lt;O122,CONCATENATE("* El total de procesados debe ser mayor o igual al total de Reactivos en el grupo de edad ",$N$120),"")</f>
        <v/>
      </c>
      <c r="CL122" s="1235" t="str">
        <f>IF(P122&lt;Q122,CONCATENATE("* El total de procesados debe ser mayor o igual al total de Reactivos en el grupo de edad ",$P$120),"")</f>
        <v/>
      </c>
      <c r="CM122" s="1235" t="str">
        <f>IF(R122&lt;S122,CONCATENATE("* El total de procesados debe ser mayor o igual al total de Reactivos en el grupo de edad ",$R$120),"")</f>
        <v/>
      </c>
      <c r="CN122" s="1235" t="str">
        <f>IF(T122&lt;U122,CONCATENATE("* El total de procesados debe ser mayor o igual al total de Reactivos en el grupo de edad ",$T$120),"")</f>
        <v/>
      </c>
      <c r="CO122" s="1235" t="str">
        <f>IF(V122&lt;W122,CONCATENATE("* El total de procesados debe ser mayor o igual al total de Reactivos en el grupo de edad ",$V$120),"")</f>
        <v/>
      </c>
      <c r="CP122" s="1235" t="str">
        <f>IF(X122&lt;Y122,CONCATENATE("* El total de procesados debe ser mayor o igual al total de Reactivos en el grupo de edad ",$X$120),"")</f>
        <v/>
      </c>
      <c r="CQ122" s="1235" t="str">
        <f>IF(Z122&lt;AA122,CONCATENATE("* El total de procesados debe ser mayor o igual al total de Reactivos en el grupo de edad ",$Z$120),"")</f>
        <v/>
      </c>
      <c r="CR122" s="1235" t="str">
        <f>IF(AB122&lt;AC122,CONCATENATE("* El total de procesados debe ser mayor o igual al total de Reactivos en el grupo de edad ",$AB$120),"")</f>
        <v/>
      </c>
      <c r="CS122" s="1235" t="str">
        <f>IF(AD122&lt;AE122,CONCATENATE("* El total de procesados debe ser mayor o igual al total de Reactivos en el grupo de edad ",$AD$120),"")</f>
        <v/>
      </c>
      <c r="CT122" s="1235" t="str">
        <f>IF(AF122&lt;AG122,CONCATENATE("* El total de procesados debe ser mayor o igual al total de Reactivos en el grupo de edad ",$AF$120),"")</f>
        <v/>
      </c>
      <c r="CU122" s="1235" t="str">
        <f>IF(AH122&lt;AI122,CONCATENATE("* El total de procesados debe ser mayor o igual al total de Reactivos en el grupo de edad ",$AH$120),"")</f>
        <v/>
      </c>
      <c r="CV122" s="1235" t="str">
        <f>IF(AJ122&lt;AK122,CONCATENATE("* El total de procesados debe ser mayor o igual al total de Reactivos en el grupo de edad ",$AJ$120),"")</f>
        <v/>
      </c>
      <c r="CW122" s="1235" t="str">
        <f>IF(AL122&lt;AM122,CONCATENATE("* El total de procesados debe ser mayor o igual al total de Reactivos en el grupo de edad ",$AL$120),"")</f>
        <v/>
      </c>
      <c r="CX122" s="1235" t="str">
        <f>IF(AN122&lt;AO122,CONCATENATE("* El total de procesados debe ser mayor o igual al total de Reactivos en el grupo de edad ",$AN$120),"")</f>
        <v/>
      </c>
      <c r="CY122" s="1235" t="str">
        <f>IF(AP122&lt;AQ122,CONCATENATE("* El total de procesados debe ser mayor o igual al total de Reactivos en el grupo de edad ",$AP$120),"")</f>
        <v/>
      </c>
      <c r="CZ122" s="1235" t="str">
        <f t="shared" ref="CZ122:CZ139" si="282">IF(AND(B122&lt;&gt;0,OR(AT122="",AU122="",AV122="",AW122="")),"* No olvide digitar la columna Trans y/o Pueblos Originarios y/o Migrantes (Digite Cero si no tiene). ","")</f>
        <v/>
      </c>
      <c r="DA122" s="4931">
        <f t="shared" ref="DA122:DA139" si="283">IF(B122&lt;   C122,1,0)</f>
        <v>0</v>
      </c>
      <c r="DB122" s="4931">
        <f t="shared" ref="DB122:DB139" si="284">IF(B122&lt;&gt; AR122+AS122,1,0)</f>
        <v>0</v>
      </c>
      <c r="DC122" s="4931">
        <f t="shared" ref="DC122:DC139" si="285">IF(B122&lt;  AT122+AU122,1,0)</f>
        <v>0</v>
      </c>
      <c r="DD122" s="4931">
        <f t="shared" ref="DD122:DD139" si="286">IF(B122&lt;  AV122,1,0)</f>
        <v>0</v>
      </c>
      <c r="DE122" s="4931">
        <f t="shared" ref="DE122:DE139" si="287">IF(B122&lt;  AW122,1,0)</f>
        <v>0</v>
      </c>
      <c r="DF122" s="4931">
        <f t="shared" ref="DF122:DF139" si="288">IF(D122&lt;E122,1,0)</f>
        <v>0</v>
      </c>
      <c r="DG122" s="4931">
        <f t="shared" ref="DG122:DG139" si="289">IF(F122&lt;G122,1,0)</f>
        <v>0</v>
      </c>
      <c r="DH122" s="4931">
        <f t="shared" ref="DH122:DH139" si="290">IF(H122&lt;I122,1,0)</f>
        <v>0</v>
      </c>
      <c r="DI122" s="4931">
        <f t="shared" ref="DI122:DI139" si="291">IF(J122&lt;K122,1,0)</f>
        <v>0</v>
      </c>
      <c r="DJ122" s="4931">
        <f t="shared" ref="DJ122:DJ139" si="292">IF(L122&lt;M122,1,0)</f>
        <v>0</v>
      </c>
      <c r="DK122" s="4931">
        <f t="shared" ref="DK122:DK139" si="293">IF(N122&lt;O122,1,0)</f>
        <v>0</v>
      </c>
      <c r="DL122" s="4931">
        <f t="shared" ref="DL122:DL139" si="294">IF(P122&lt;Q122,1,0)</f>
        <v>0</v>
      </c>
      <c r="DM122" s="4931">
        <f t="shared" ref="DM122:DM139" si="295">IF(R122&lt;S122,1,0)</f>
        <v>0</v>
      </c>
      <c r="DN122" s="4931">
        <f t="shared" ref="DN122:DN139" si="296">IF(T122&lt;U122,1,0)</f>
        <v>0</v>
      </c>
      <c r="DO122" s="4931">
        <f t="shared" ref="DO122:DO139" si="297">IF(V122&lt;W122,1,0)</f>
        <v>0</v>
      </c>
      <c r="DP122" s="4931">
        <f t="shared" ref="DP122:DP139" si="298">IF(X122&lt;Y122,1,0)</f>
        <v>0</v>
      </c>
      <c r="DQ122" s="4931">
        <f t="shared" ref="DQ122:DQ139" si="299">IF(Z122&lt;AA122,1,0)</f>
        <v>0</v>
      </c>
      <c r="DR122" s="4931">
        <f t="shared" ref="DR122:DR139" si="300">IF(AB122&lt;AC122,1,0)</f>
        <v>0</v>
      </c>
      <c r="DS122" s="4931">
        <f t="shared" ref="DS122:DS139" si="301">IF(AD122&lt;AE122,1,0)</f>
        <v>0</v>
      </c>
      <c r="DT122" s="4931">
        <f t="shared" ref="DT122:DT139" si="302">IF(AF122&lt;AG122,1,0)</f>
        <v>0</v>
      </c>
      <c r="DU122" s="4931">
        <f t="shared" ref="DU122:DU139" si="303">IF(AH122&lt;AI122,1,0)</f>
        <v>0</v>
      </c>
      <c r="DV122" s="4931">
        <f t="shared" ref="DV122:DV139" si="304">IF(AJ122&lt;AK122,1,0)</f>
        <v>0</v>
      </c>
      <c r="DW122" s="4931">
        <f t="shared" ref="DW122:DW139" si="305">IF(AL122&lt;AM122,1,0)</f>
        <v>0</v>
      </c>
      <c r="DX122" s="4931">
        <f t="shared" ref="DX122:DX139" si="306">IF(AN122&lt;AO122,1,0)</f>
        <v>0</v>
      </c>
      <c r="DY122" s="4931">
        <f t="shared" ref="DY122:DY139" si="307">IF(AP122&lt;AQ122,1,0)</f>
        <v>0</v>
      </c>
      <c r="DZ122" s="4931">
        <f t="shared" ref="DZ122:DZ139" si="308">IF(AND(B122&lt;&gt;0,OR(AT122="",AU122="",AV122="",AW122="")),1,0)</f>
        <v>0</v>
      </c>
    </row>
    <row r="123" spans="1:130" ht="16.149999999999999" customHeight="1" x14ac:dyDescent="0.35">
      <c r="A123" s="1155" t="s">
        <v>2598</v>
      </c>
      <c r="B123" s="475">
        <f t="shared" si="275"/>
        <v>0</v>
      </c>
      <c r="C123" s="439">
        <f t="shared" si="275"/>
        <v>0</v>
      </c>
      <c r="D123" s="3109"/>
      <c r="E123" s="1305"/>
      <c r="F123" s="38"/>
      <c r="G123" s="1305"/>
      <c r="H123" s="38"/>
      <c r="I123" s="1305"/>
      <c r="J123" s="38"/>
      <c r="K123" s="1305"/>
      <c r="L123" s="38"/>
      <c r="M123" s="39"/>
      <c r="N123" s="117"/>
      <c r="O123" s="118"/>
      <c r="P123" s="35"/>
      <c r="Q123" s="118"/>
      <c r="R123" s="35"/>
      <c r="S123" s="118"/>
      <c r="T123" s="35"/>
      <c r="U123" s="118"/>
      <c r="V123" s="35"/>
      <c r="W123" s="118"/>
      <c r="X123" s="35"/>
      <c r="Y123" s="118"/>
      <c r="Z123" s="35"/>
      <c r="AA123" s="118"/>
      <c r="AB123" s="35"/>
      <c r="AC123" s="118"/>
      <c r="AD123" s="35"/>
      <c r="AE123" s="118"/>
      <c r="AF123" s="35"/>
      <c r="AG123" s="118"/>
      <c r="AH123" s="35"/>
      <c r="AI123" s="118"/>
      <c r="AJ123" s="35"/>
      <c r="AK123" s="118"/>
      <c r="AL123" s="35"/>
      <c r="AM123" s="118"/>
      <c r="AN123" s="35"/>
      <c r="AO123" s="118"/>
      <c r="AP123" s="35"/>
      <c r="AQ123" s="1306"/>
      <c r="AR123" s="4516"/>
      <c r="AS123" s="1306"/>
      <c r="AT123" s="117"/>
      <c r="AU123" s="118"/>
      <c r="AV123" s="35"/>
      <c r="AW123" s="37"/>
      <c r="AX123" s="1234" t="str">
        <f t="shared" si="276"/>
        <v/>
      </c>
      <c r="AY123" s="1234"/>
      <c r="AZ123" s="1234"/>
      <c r="BA123" s="1234"/>
      <c r="BB123" s="1234"/>
      <c r="BC123" s="1234"/>
      <c r="BD123" s="1234"/>
      <c r="BE123" s="1234"/>
      <c r="BF123" s="1234"/>
      <c r="BG123" s="1234"/>
      <c r="BH123" s="1234"/>
      <c r="BI123" s="562"/>
      <c r="BJ123" s="562"/>
      <c r="BK123" s="562"/>
      <c r="BL123" s="562"/>
      <c r="BU123" s="3886"/>
      <c r="BV123" s="3886"/>
      <c r="BW123" s="3886"/>
      <c r="CA123" s="1235" t="str">
        <f t="shared" si="277"/>
        <v/>
      </c>
      <c r="CB123" s="1235" t="str">
        <f t="shared" si="278"/>
        <v/>
      </c>
      <c r="CC123" s="1235" t="str">
        <f t="shared" si="279"/>
        <v/>
      </c>
      <c r="CD123" s="1235" t="str">
        <f t="shared" si="280"/>
        <v/>
      </c>
      <c r="CE123" s="1235" t="str">
        <f t="shared" si="281"/>
        <v/>
      </c>
      <c r="CF123" s="1235" t="str">
        <f t="shared" ref="CF123:CF139" si="309">IF(D123&lt;E123,CONCATENATE("* El total de procesados debe ser mayor o igual al total de Reactivos en el grupo de edad ",$D$120),"")</f>
        <v/>
      </c>
      <c r="CG123" s="1235" t="str">
        <f t="shared" ref="CG123:CG139" si="310">IF(F123&lt;G123,CONCATENATE("* El total de procesados debe ser mayor o igual al total de Reactivos en el grupo de edad ",$F$120),"")</f>
        <v/>
      </c>
      <c r="CH123" s="1235" t="str">
        <f t="shared" ref="CH123:CH139" si="311">IF(H123&lt;I123,CONCATENATE("* El total de procesados debe ser mayor o igual al total de Reactivos en el grupo de edad ",$H$120),"")</f>
        <v/>
      </c>
      <c r="CI123" s="1235" t="str">
        <f t="shared" ref="CI123:CI139" si="312">IF(J123&lt;K123,CONCATENATE("* El total de procesados debe ser mayor o igual al total de Reactivos en el grupo de edad ",$J$120),"")</f>
        <v/>
      </c>
      <c r="CJ123" s="1235" t="str">
        <f t="shared" ref="CJ123:CJ139" si="313">IF(L123&lt;M123,CONCATENATE("* El total de procesados debe ser mayor o igual al total de Reactivos en el grupo de edad ",$L$120),"")</f>
        <v/>
      </c>
      <c r="CK123" s="1235" t="str">
        <f t="shared" ref="CK123:CK139" si="314">IF(N123&lt;O123,CONCATENATE("* El total de procesados debe ser mayor o igual al total de Reactivos en el grupo de edad ",$N$120),"")</f>
        <v/>
      </c>
      <c r="CL123" s="1235" t="str">
        <f t="shared" ref="CL123:CL139" si="315">IF(P123&lt;Q123,CONCATENATE("* El total de procesados debe ser mayor o igual al total de Reactivos en el grupo de edad ",$P$120),"")</f>
        <v/>
      </c>
      <c r="CM123" s="1235" t="str">
        <f t="shared" ref="CM123:CM139" si="316">IF(R123&lt;S123,CONCATENATE("* El total de procesados debe ser mayor o igual al total de Reactivos en el grupo de edad ",$R$120),"")</f>
        <v/>
      </c>
      <c r="CN123" s="1235" t="str">
        <f t="shared" ref="CN123:CN139" si="317">IF(T123&lt;U123,CONCATENATE("* El total de procesados debe ser mayor o igual al total de Reactivos en el grupo de edad ",$T$120),"")</f>
        <v/>
      </c>
      <c r="CO123" s="1235" t="str">
        <f t="shared" ref="CO123:CO139" si="318">IF(V123&lt;W123,CONCATENATE("* El total de procesados debe ser mayor o igual al total de Reactivos en el grupo de edad ",$V$120),"")</f>
        <v/>
      </c>
      <c r="CP123" s="1235" t="str">
        <f t="shared" ref="CP123:CP139" si="319">IF(X123&lt;Y123,CONCATENATE("* El total de procesados debe ser mayor o igual al total de Reactivos en el grupo de edad ",$X$120),"")</f>
        <v/>
      </c>
      <c r="CQ123" s="1235" t="str">
        <f t="shared" ref="CQ123:CQ139" si="320">IF(Z123&lt;AA123,CONCATENATE("* El total de procesados debe ser mayor o igual al total de Reactivos en el grupo de edad ",$Z$120),"")</f>
        <v/>
      </c>
      <c r="CR123" s="1235" t="str">
        <f t="shared" ref="CR123:CR139" si="321">IF(AB123&lt;AC123,CONCATENATE("* El total de procesados debe ser mayor o igual al total de Reactivos en el grupo de edad ",$AB$120),"")</f>
        <v/>
      </c>
      <c r="CS123" s="1235" t="str">
        <f t="shared" ref="CS123:CS139" si="322">IF(AD123&lt;AE123,CONCATENATE("* El total de procesados debe ser mayor o igual al total de Reactivos en el grupo de edad ",$AD$120),"")</f>
        <v/>
      </c>
      <c r="CT123" s="1235" t="str">
        <f t="shared" ref="CT123:CT139" si="323">IF(AF123&lt;AG123,CONCATENATE("* El total de procesados debe ser mayor o igual al total de Reactivos en el grupo de edad ",$AF$120),"")</f>
        <v/>
      </c>
      <c r="CU123" s="1235" t="str">
        <f t="shared" ref="CU123:CU139" si="324">IF(AH123&lt;AI123,CONCATENATE("* El total de procesados debe ser mayor o igual al total de Reactivos en el grupo de edad ",$AH$120),"")</f>
        <v/>
      </c>
      <c r="CV123" s="1235" t="str">
        <f t="shared" ref="CV123:CV139" si="325">IF(AJ123&lt;AK123,CONCATENATE("* El total de procesados debe ser mayor o igual al total de Reactivos en el grupo de edad ",$AJ$120),"")</f>
        <v/>
      </c>
      <c r="CW123" s="1235" t="str">
        <f t="shared" ref="CW123:CW139" si="326">IF(AL123&lt;AM123,CONCATENATE("* El total de procesados debe ser mayor o igual al total de Reactivos en el grupo de edad ",$AL$120),"")</f>
        <v/>
      </c>
      <c r="CX123" s="1235" t="str">
        <f t="shared" ref="CX123:CX139" si="327">IF(AN123&lt;AO123,CONCATENATE("* El total de procesados debe ser mayor o igual al total de Reactivos en el grupo de edad ",$AN$120),"")</f>
        <v/>
      </c>
      <c r="CY123" s="1235" t="str">
        <f t="shared" ref="CY123:CY139" si="328">IF(AP123&lt;AQ123,CONCATENATE("* El total de procesados debe ser mayor o igual al total de Reactivos en el grupo de edad ",$AP$120),"")</f>
        <v/>
      </c>
      <c r="CZ123" s="1235" t="str">
        <f t="shared" si="282"/>
        <v/>
      </c>
      <c r="DA123" s="4931">
        <f t="shared" si="283"/>
        <v>0</v>
      </c>
      <c r="DB123" s="4931">
        <f t="shared" si="284"/>
        <v>0</v>
      </c>
      <c r="DC123" s="4931">
        <f t="shared" si="285"/>
        <v>0</v>
      </c>
      <c r="DD123" s="4931">
        <f t="shared" si="286"/>
        <v>0</v>
      </c>
      <c r="DE123" s="4931">
        <f t="shared" si="287"/>
        <v>0</v>
      </c>
      <c r="DF123" s="4931">
        <f t="shared" si="288"/>
        <v>0</v>
      </c>
      <c r="DG123" s="4931">
        <f t="shared" si="289"/>
        <v>0</v>
      </c>
      <c r="DH123" s="4931">
        <f t="shared" si="290"/>
        <v>0</v>
      </c>
      <c r="DI123" s="4931">
        <f t="shared" si="291"/>
        <v>0</v>
      </c>
      <c r="DJ123" s="4931">
        <f t="shared" si="292"/>
        <v>0</v>
      </c>
      <c r="DK123" s="4931">
        <f t="shared" si="293"/>
        <v>0</v>
      </c>
      <c r="DL123" s="4931">
        <f t="shared" si="294"/>
        <v>0</v>
      </c>
      <c r="DM123" s="4931">
        <f t="shared" si="295"/>
        <v>0</v>
      </c>
      <c r="DN123" s="4931">
        <f t="shared" si="296"/>
        <v>0</v>
      </c>
      <c r="DO123" s="4931">
        <f t="shared" si="297"/>
        <v>0</v>
      </c>
      <c r="DP123" s="4931">
        <f t="shared" si="298"/>
        <v>0</v>
      </c>
      <c r="DQ123" s="4931">
        <f t="shared" si="299"/>
        <v>0</v>
      </c>
      <c r="DR123" s="4931">
        <f t="shared" si="300"/>
        <v>0</v>
      </c>
      <c r="DS123" s="4931">
        <f t="shared" si="301"/>
        <v>0</v>
      </c>
      <c r="DT123" s="4931">
        <f t="shared" si="302"/>
        <v>0</v>
      </c>
      <c r="DU123" s="4931">
        <f t="shared" si="303"/>
        <v>0</v>
      </c>
      <c r="DV123" s="4931">
        <f t="shared" si="304"/>
        <v>0</v>
      </c>
      <c r="DW123" s="4931">
        <f t="shared" si="305"/>
        <v>0</v>
      </c>
      <c r="DX123" s="4931">
        <f t="shared" si="306"/>
        <v>0</v>
      </c>
      <c r="DY123" s="4931">
        <f t="shared" si="307"/>
        <v>0</v>
      </c>
      <c r="DZ123" s="4931">
        <f t="shared" si="308"/>
        <v>0</v>
      </c>
    </row>
    <row r="124" spans="1:130" ht="16.149999999999999" customHeight="1" x14ac:dyDescent="0.35">
      <c r="A124" s="1155" t="s">
        <v>2599</v>
      </c>
      <c r="B124" s="475">
        <f t="shared" si="275"/>
        <v>0</v>
      </c>
      <c r="C124" s="439">
        <f t="shared" si="275"/>
        <v>0</v>
      </c>
      <c r="D124" s="3109"/>
      <c r="E124" s="1305"/>
      <c r="F124" s="38"/>
      <c r="G124" s="1305"/>
      <c r="H124" s="38"/>
      <c r="I124" s="1305"/>
      <c r="J124" s="38"/>
      <c r="K124" s="1305"/>
      <c r="L124" s="38"/>
      <c r="M124" s="39"/>
      <c r="N124" s="117"/>
      <c r="O124" s="118"/>
      <c r="P124" s="35"/>
      <c r="Q124" s="118"/>
      <c r="R124" s="35"/>
      <c r="S124" s="118"/>
      <c r="T124" s="35"/>
      <c r="U124" s="118"/>
      <c r="V124" s="35"/>
      <c r="W124" s="118"/>
      <c r="X124" s="35"/>
      <c r="Y124" s="118"/>
      <c r="Z124" s="35"/>
      <c r="AA124" s="118"/>
      <c r="AB124" s="35"/>
      <c r="AC124" s="118"/>
      <c r="AD124" s="35"/>
      <c r="AE124" s="118"/>
      <c r="AF124" s="35"/>
      <c r="AG124" s="118"/>
      <c r="AH124" s="35"/>
      <c r="AI124" s="118"/>
      <c r="AJ124" s="35"/>
      <c r="AK124" s="118"/>
      <c r="AL124" s="35"/>
      <c r="AM124" s="118"/>
      <c r="AN124" s="35"/>
      <c r="AO124" s="118"/>
      <c r="AP124" s="35"/>
      <c r="AQ124" s="1306"/>
      <c r="AR124" s="4516"/>
      <c r="AS124" s="1306"/>
      <c r="AT124" s="117"/>
      <c r="AU124" s="118"/>
      <c r="AV124" s="35"/>
      <c r="AW124" s="37"/>
      <c r="AX124" s="1234" t="str">
        <f t="shared" si="276"/>
        <v/>
      </c>
      <c r="AY124" s="1234"/>
      <c r="AZ124" s="1234"/>
      <c r="BA124" s="1234"/>
      <c r="BB124" s="1234"/>
      <c r="BC124" s="1234"/>
      <c r="BD124" s="1234"/>
      <c r="BE124" s="1234"/>
      <c r="BF124" s="1234"/>
      <c r="BG124" s="1234"/>
      <c r="BH124" s="1234"/>
      <c r="BI124" s="562"/>
      <c r="BJ124" s="562"/>
      <c r="BK124" s="562"/>
      <c r="BL124" s="562"/>
      <c r="BU124" s="3886"/>
      <c r="BV124" s="3886"/>
      <c r="BW124" s="3886"/>
      <c r="CA124" s="1235" t="str">
        <f t="shared" si="277"/>
        <v/>
      </c>
      <c r="CB124" s="1235" t="str">
        <f t="shared" si="278"/>
        <v/>
      </c>
      <c r="CC124" s="1235" t="str">
        <f t="shared" si="279"/>
        <v/>
      </c>
      <c r="CD124" s="1235" t="str">
        <f t="shared" si="280"/>
        <v/>
      </c>
      <c r="CE124" s="1235" t="str">
        <f t="shared" si="281"/>
        <v/>
      </c>
      <c r="CF124" s="1235" t="str">
        <f t="shared" si="309"/>
        <v/>
      </c>
      <c r="CG124" s="1235" t="str">
        <f t="shared" si="310"/>
        <v/>
      </c>
      <c r="CH124" s="1235" t="str">
        <f t="shared" si="311"/>
        <v/>
      </c>
      <c r="CI124" s="1235" t="str">
        <f t="shared" si="312"/>
        <v/>
      </c>
      <c r="CJ124" s="1235" t="str">
        <f t="shared" si="313"/>
        <v/>
      </c>
      <c r="CK124" s="1235" t="str">
        <f t="shared" si="314"/>
        <v/>
      </c>
      <c r="CL124" s="1235" t="str">
        <f t="shared" si="315"/>
        <v/>
      </c>
      <c r="CM124" s="1235" t="str">
        <f t="shared" si="316"/>
        <v/>
      </c>
      <c r="CN124" s="1235" t="str">
        <f t="shared" si="317"/>
        <v/>
      </c>
      <c r="CO124" s="1235" t="str">
        <f t="shared" si="318"/>
        <v/>
      </c>
      <c r="CP124" s="1235" t="str">
        <f t="shared" si="319"/>
        <v/>
      </c>
      <c r="CQ124" s="1235" t="str">
        <f t="shared" si="320"/>
        <v/>
      </c>
      <c r="CR124" s="1235" t="str">
        <f t="shared" si="321"/>
        <v/>
      </c>
      <c r="CS124" s="1235" t="str">
        <f t="shared" si="322"/>
        <v/>
      </c>
      <c r="CT124" s="1235" t="str">
        <f t="shared" si="323"/>
        <v/>
      </c>
      <c r="CU124" s="1235" t="str">
        <f t="shared" si="324"/>
        <v/>
      </c>
      <c r="CV124" s="1235" t="str">
        <f t="shared" si="325"/>
        <v/>
      </c>
      <c r="CW124" s="1235" t="str">
        <f t="shared" si="326"/>
        <v/>
      </c>
      <c r="CX124" s="1235" t="str">
        <f t="shared" si="327"/>
        <v/>
      </c>
      <c r="CY124" s="1235" t="str">
        <f t="shared" si="328"/>
        <v/>
      </c>
      <c r="CZ124" s="1235" t="str">
        <f t="shared" si="282"/>
        <v/>
      </c>
      <c r="DA124" s="4931">
        <f t="shared" si="283"/>
        <v>0</v>
      </c>
      <c r="DB124" s="4931">
        <f t="shared" si="284"/>
        <v>0</v>
      </c>
      <c r="DC124" s="4931">
        <f t="shared" si="285"/>
        <v>0</v>
      </c>
      <c r="DD124" s="4931">
        <f t="shared" si="286"/>
        <v>0</v>
      </c>
      <c r="DE124" s="4931">
        <f t="shared" si="287"/>
        <v>0</v>
      </c>
      <c r="DF124" s="4931">
        <f t="shared" si="288"/>
        <v>0</v>
      </c>
      <c r="DG124" s="4931">
        <f t="shared" si="289"/>
        <v>0</v>
      </c>
      <c r="DH124" s="4931">
        <f t="shared" si="290"/>
        <v>0</v>
      </c>
      <c r="DI124" s="4931">
        <f t="shared" si="291"/>
        <v>0</v>
      </c>
      <c r="DJ124" s="4931">
        <f t="shared" si="292"/>
        <v>0</v>
      </c>
      <c r="DK124" s="4931">
        <f t="shared" si="293"/>
        <v>0</v>
      </c>
      <c r="DL124" s="4931">
        <f t="shared" si="294"/>
        <v>0</v>
      </c>
      <c r="DM124" s="4931">
        <f t="shared" si="295"/>
        <v>0</v>
      </c>
      <c r="DN124" s="4931">
        <f t="shared" si="296"/>
        <v>0</v>
      </c>
      <c r="DO124" s="4931">
        <f t="shared" si="297"/>
        <v>0</v>
      </c>
      <c r="DP124" s="4931">
        <f t="shared" si="298"/>
        <v>0</v>
      </c>
      <c r="DQ124" s="4931">
        <f t="shared" si="299"/>
        <v>0</v>
      </c>
      <c r="DR124" s="4931">
        <f t="shared" si="300"/>
        <v>0</v>
      </c>
      <c r="DS124" s="4931">
        <f t="shared" si="301"/>
        <v>0</v>
      </c>
      <c r="DT124" s="4931">
        <f t="shared" si="302"/>
        <v>0</v>
      </c>
      <c r="DU124" s="4931">
        <f t="shared" si="303"/>
        <v>0</v>
      </c>
      <c r="DV124" s="4931">
        <f t="shared" si="304"/>
        <v>0</v>
      </c>
      <c r="DW124" s="4931">
        <f t="shared" si="305"/>
        <v>0</v>
      </c>
      <c r="DX124" s="4931">
        <f t="shared" si="306"/>
        <v>0</v>
      </c>
      <c r="DY124" s="4931">
        <f t="shared" si="307"/>
        <v>0</v>
      </c>
      <c r="DZ124" s="4931">
        <f t="shared" si="308"/>
        <v>0</v>
      </c>
    </row>
    <row r="125" spans="1:130" ht="16.149999999999999" customHeight="1" x14ac:dyDescent="0.35">
      <c r="A125" s="1155" t="s">
        <v>2600</v>
      </c>
      <c r="B125" s="475">
        <f t="shared" si="275"/>
        <v>0</v>
      </c>
      <c r="C125" s="439">
        <f t="shared" si="275"/>
        <v>0</v>
      </c>
      <c r="D125" s="3109"/>
      <c r="E125" s="1305"/>
      <c r="F125" s="38"/>
      <c r="G125" s="1305"/>
      <c r="H125" s="38"/>
      <c r="I125" s="1305"/>
      <c r="J125" s="38"/>
      <c r="K125" s="1305"/>
      <c r="L125" s="38"/>
      <c r="M125" s="39"/>
      <c r="N125" s="117"/>
      <c r="O125" s="118"/>
      <c r="P125" s="35"/>
      <c r="Q125" s="118"/>
      <c r="R125" s="35"/>
      <c r="S125" s="118"/>
      <c r="T125" s="35"/>
      <c r="U125" s="118"/>
      <c r="V125" s="35"/>
      <c r="W125" s="118"/>
      <c r="X125" s="35"/>
      <c r="Y125" s="118"/>
      <c r="Z125" s="35"/>
      <c r="AA125" s="118"/>
      <c r="AB125" s="35"/>
      <c r="AC125" s="118"/>
      <c r="AD125" s="35"/>
      <c r="AE125" s="118"/>
      <c r="AF125" s="35"/>
      <c r="AG125" s="118"/>
      <c r="AH125" s="35"/>
      <c r="AI125" s="118"/>
      <c r="AJ125" s="35"/>
      <c r="AK125" s="118"/>
      <c r="AL125" s="35"/>
      <c r="AM125" s="118"/>
      <c r="AN125" s="35"/>
      <c r="AO125" s="118"/>
      <c r="AP125" s="35"/>
      <c r="AQ125" s="1306"/>
      <c r="AR125" s="4516"/>
      <c r="AS125" s="1306"/>
      <c r="AT125" s="117"/>
      <c r="AU125" s="118"/>
      <c r="AV125" s="35"/>
      <c r="AW125" s="37"/>
      <c r="AX125" s="1234" t="str">
        <f t="shared" si="276"/>
        <v/>
      </c>
      <c r="AY125" s="1234"/>
      <c r="AZ125" s="1234"/>
      <c r="BA125" s="1234"/>
      <c r="BB125" s="1234"/>
      <c r="BC125" s="1234"/>
      <c r="BD125" s="1234"/>
      <c r="BE125" s="1234"/>
      <c r="BF125" s="1234"/>
      <c r="BG125" s="1234"/>
      <c r="BH125" s="1234"/>
      <c r="BI125" s="562"/>
      <c r="BJ125" s="562"/>
      <c r="BK125" s="562"/>
      <c r="BL125" s="562"/>
      <c r="BU125" s="3886"/>
      <c r="BV125" s="3886"/>
      <c r="BW125" s="3886"/>
      <c r="CA125" s="1235" t="str">
        <f t="shared" si="277"/>
        <v/>
      </c>
      <c r="CB125" s="1235" t="str">
        <f t="shared" si="278"/>
        <v/>
      </c>
      <c r="CC125" s="1235" t="str">
        <f t="shared" si="279"/>
        <v/>
      </c>
      <c r="CD125" s="1235" t="str">
        <f t="shared" si="280"/>
        <v/>
      </c>
      <c r="CE125" s="1235" t="str">
        <f t="shared" si="281"/>
        <v/>
      </c>
      <c r="CF125" s="1235" t="str">
        <f t="shared" si="309"/>
        <v/>
      </c>
      <c r="CG125" s="1235" t="str">
        <f t="shared" si="310"/>
        <v/>
      </c>
      <c r="CH125" s="1235" t="str">
        <f t="shared" si="311"/>
        <v/>
      </c>
      <c r="CI125" s="1235" t="str">
        <f t="shared" si="312"/>
        <v/>
      </c>
      <c r="CJ125" s="1235" t="str">
        <f t="shared" si="313"/>
        <v/>
      </c>
      <c r="CK125" s="1235" t="str">
        <f t="shared" si="314"/>
        <v/>
      </c>
      <c r="CL125" s="1235" t="str">
        <f t="shared" si="315"/>
        <v/>
      </c>
      <c r="CM125" s="1235" t="str">
        <f t="shared" si="316"/>
        <v/>
      </c>
      <c r="CN125" s="1235" t="str">
        <f t="shared" si="317"/>
        <v/>
      </c>
      <c r="CO125" s="1235" t="str">
        <f t="shared" si="318"/>
        <v/>
      </c>
      <c r="CP125" s="1235" t="str">
        <f t="shared" si="319"/>
        <v/>
      </c>
      <c r="CQ125" s="1235" t="str">
        <f t="shared" si="320"/>
        <v/>
      </c>
      <c r="CR125" s="1235" t="str">
        <f t="shared" si="321"/>
        <v/>
      </c>
      <c r="CS125" s="1235" t="str">
        <f t="shared" si="322"/>
        <v/>
      </c>
      <c r="CT125" s="1235" t="str">
        <f t="shared" si="323"/>
        <v/>
      </c>
      <c r="CU125" s="1235" t="str">
        <f t="shared" si="324"/>
        <v/>
      </c>
      <c r="CV125" s="1235" t="str">
        <f t="shared" si="325"/>
        <v/>
      </c>
      <c r="CW125" s="1235" t="str">
        <f t="shared" si="326"/>
        <v/>
      </c>
      <c r="CX125" s="1235" t="str">
        <f t="shared" si="327"/>
        <v/>
      </c>
      <c r="CY125" s="1235" t="str">
        <f t="shared" si="328"/>
        <v/>
      </c>
      <c r="CZ125" s="1235" t="str">
        <f t="shared" si="282"/>
        <v/>
      </c>
      <c r="DA125" s="4931">
        <f t="shared" si="283"/>
        <v>0</v>
      </c>
      <c r="DB125" s="4931">
        <f t="shared" si="284"/>
        <v>0</v>
      </c>
      <c r="DC125" s="4931">
        <f t="shared" si="285"/>
        <v>0</v>
      </c>
      <c r="DD125" s="4931">
        <f t="shared" si="286"/>
        <v>0</v>
      </c>
      <c r="DE125" s="4931">
        <f t="shared" si="287"/>
        <v>0</v>
      </c>
      <c r="DF125" s="4931">
        <f t="shared" si="288"/>
        <v>0</v>
      </c>
      <c r="DG125" s="4931">
        <f t="shared" si="289"/>
        <v>0</v>
      </c>
      <c r="DH125" s="4931">
        <f t="shared" si="290"/>
        <v>0</v>
      </c>
      <c r="DI125" s="4931">
        <f t="shared" si="291"/>
        <v>0</v>
      </c>
      <c r="DJ125" s="4931">
        <f t="shared" si="292"/>
        <v>0</v>
      </c>
      <c r="DK125" s="4931">
        <f t="shared" si="293"/>
        <v>0</v>
      </c>
      <c r="DL125" s="4931">
        <f t="shared" si="294"/>
        <v>0</v>
      </c>
      <c r="DM125" s="4931">
        <f t="shared" si="295"/>
        <v>0</v>
      </c>
      <c r="DN125" s="4931">
        <f t="shared" si="296"/>
        <v>0</v>
      </c>
      <c r="DO125" s="4931">
        <f t="shared" si="297"/>
        <v>0</v>
      </c>
      <c r="DP125" s="4931">
        <f t="shared" si="298"/>
        <v>0</v>
      </c>
      <c r="DQ125" s="4931">
        <f t="shared" si="299"/>
        <v>0</v>
      </c>
      <c r="DR125" s="4931">
        <f t="shared" si="300"/>
        <v>0</v>
      </c>
      <c r="DS125" s="4931">
        <f t="shared" si="301"/>
        <v>0</v>
      </c>
      <c r="DT125" s="4931">
        <f t="shared" si="302"/>
        <v>0</v>
      </c>
      <c r="DU125" s="4931">
        <f t="shared" si="303"/>
        <v>0</v>
      </c>
      <c r="DV125" s="4931">
        <f t="shared" si="304"/>
        <v>0</v>
      </c>
      <c r="DW125" s="4931">
        <f t="shared" si="305"/>
        <v>0</v>
      </c>
      <c r="DX125" s="4931">
        <f t="shared" si="306"/>
        <v>0</v>
      </c>
      <c r="DY125" s="4931">
        <f t="shared" si="307"/>
        <v>0</v>
      </c>
      <c r="DZ125" s="4931">
        <f t="shared" si="308"/>
        <v>0</v>
      </c>
    </row>
    <row r="126" spans="1:130" ht="16.149999999999999" customHeight="1" x14ac:dyDescent="0.35">
      <c r="A126" s="774" t="s">
        <v>2601</v>
      </c>
      <c r="B126" s="475">
        <f t="shared" si="275"/>
        <v>0</v>
      </c>
      <c r="C126" s="439">
        <f t="shared" si="275"/>
        <v>0</v>
      </c>
      <c r="D126" s="3109"/>
      <c r="E126" s="1305"/>
      <c r="F126" s="38"/>
      <c r="G126" s="1305"/>
      <c r="H126" s="38"/>
      <c r="I126" s="1305"/>
      <c r="J126" s="38"/>
      <c r="K126" s="1305"/>
      <c r="L126" s="38"/>
      <c r="M126" s="39"/>
      <c r="N126" s="117"/>
      <c r="O126" s="118"/>
      <c r="P126" s="35"/>
      <c r="Q126" s="118"/>
      <c r="R126" s="35"/>
      <c r="S126" s="118"/>
      <c r="T126" s="35"/>
      <c r="U126" s="118"/>
      <c r="V126" s="35"/>
      <c r="W126" s="118"/>
      <c r="X126" s="35"/>
      <c r="Y126" s="118"/>
      <c r="Z126" s="35"/>
      <c r="AA126" s="118"/>
      <c r="AB126" s="35"/>
      <c r="AC126" s="118"/>
      <c r="AD126" s="35"/>
      <c r="AE126" s="118"/>
      <c r="AF126" s="35"/>
      <c r="AG126" s="118"/>
      <c r="AH126" s="35"/>
      <c r="AI126" s="118"/>
      <c r="AJ126" s="35"/>
      <c r="AK126" s="118"/>
      <c r="AL126" s="35"/>
      <c r="AM126" s="118"/>
      <c r="AN126" s="35"/>
      <c r="AO126" s="118"/>
      <c r="AP126" s="35"/>
      <c r="AQ126" s="1306"/>
      <c r="AR126" s="4516"/>
      <c r="AS126" s="1306"/>
      <c r="AT126" s="117"/>
      <c r="AU126" s="118"/>
      <c r="AV126" s="35"/>
      <c r="AW126" s="37"/>
      <c r="AX126" s="1234" t="str">
        <f t="shared" si="276"/>
        <v/>
      </c>
      <c r="AY126" s="1234"/>
      <c r="AZ126" s="1234"/>
      <c r="BA126" s="1234"/>
      <c r="BB126" s="1234"/>
      <c r="BC126" s="1234"/>
      <c r="BD126" s="1234"/>
      <c r="BE126" s="1234"/>
      <c r="BF126" s="1234"/>
      <c r="BG126" s="1234"/>
      <c r="BH126" s="1234"/>
      <c r="BI126" s="562"/>
      <c r="BJ126" s="562"/>
      <c r="BK126" s="562"/>
      <c r="BL126" s="562"/>
      <c r="BU126" s="3886"/>
      <c r="BV126" s="3886"/>
      <c r="BW126" s="3886"/>
      <c r="CA126" s="1235" t="str">
        <f t="shared" si="277"/>
        <v/>
      </c>
      <c r="CB126" s="1235" t="str">
        <f t="shared" si="278"/>
        <v/>
      </c>
      <c r="CC126" s="1235" t="str">
        <f t="shared" si="279"/>
        <v/>
      </c>
      <c r="CD126" s="1235" t="str">
        <f t="shared" si="280"/>
        <v/>
      </c>
      <c r="CE126" s="1235" t="str">
        <f t="shared" si="281"/>
        <v/>
      </c>
      <c r="CF126" s="1235" t="str">
        <f t="shared" si="309"/>
        <v/>
      </c>
      <c r="CG126" s="1235" t="str">
        <f t="shared" si="310"/>
        <v/>
      </c>
      <c r="CH126" s="1235" t="str">
        <f t="shared" si="311"/>
        <v/>
      </c>
      <c r="CI126" s="1235" t="str">
        <f t="shared" si="312"/>
        <v/>
      </c>
      <c r="CJ126" s="1235" t="str">
        <f t="shared" si="313"/>
        <v/>
      </c>
      <c r="CK126" s="1235" t="str">
        <f t="shared" si="314"/>
        <v/>
      </c>
      <c r="CL126" s="1235" t="str">
        <f t="shared" si="315"/>
        <v/>
      </c>
      <c r="CM126" s="1235" t="str">
        <f t="shared" si="316"/>
        <v/>
      </c>
      <c r="CN126" s="1235" t="str">
        <f t="shared" si="317"/>
        <v/>
      </c>
      <c r="CO126" s="1235" t="str">
        <f t="shared" si="318"/>
        <v/>
      </c>
      <c r="CP126" s="1235" t="str">
        <f t="shared" si="319"/>
        <v/>
      </c>
      <c r="CQ126" s="1235" t="str">
        <f t="shared" si="320"/>
        <v/>
      </c>
      <c r="CR126" s="1235" t="str">
        <f t="shared" si="321"/>
        <v/>
      </c>
      <c r="CS126" s="1235" t="str">
        <f t="shared" si="322"/>
        <v/>
      </c>
      <c r="CT126" s="1235" t="str">
        <f t="shared" si="323"/>
        <v/>
      </c>
      <c r="CU126" s="1235" t="str">
        <f t="shared" si="324"/>
        <v/>
      </c>
      <c r="CV126" s="1235" t="str">
        <f t="shared" si="325"/>
        <v/>
      </c>
      <c r="CW126" s="1235" t="str">
        <f t="shared" si="326"/>
        <v/>
      </c>
      <c r="CX126" s="1235" t="str">
        <f t="shared" si="327"/>
        <v/>
      </c>
      <c r="CY126" s="1235" t="str">
        <f t="shared" si="328"/>
        <v/>
      </c>
      <c r="CZ126" s="1235" t="str">
        <f t="shared" si="282"/>
        <v/>
      </c>
      <c r="DA126" s="4931">
        <f t="shared" si="283"/>
        <v>0</v>
      </c>
      <c r="DB126" s="4931">
        <f t="shared" si="284"/>
        <v>0</v>
      </c>
      <c r="DC126" s="4931">
        <f t="shared" si="285"/>
        <v>0</v>
      </c>
      <c r="DD126" s="4931">
        <f t="shared" si="286"/>
        <v>0</v>
      </c>
      <c r="DE126" s="4931">
        <f t="shared" si="287"/>
        <v>0</v>
      </c>
      <c r="DF126" s="4931">
        <f t="shared" si="288"/>
        <v>0</v>
      </c>
      <c r="DG126" s="4931">
        <f t="shared" si="289"/>
        <v>0</v>
      </c>
      <c r="DH126" s="4931">
        <f t="shared" si="290"/>
        <v>0</v>
      </c>
      <c r="DI126" s="4931">
        <f t="shared" si="291"/>
        <v>0</v>
      </c>
      <c r="DJ126" s="4931">
        <f t="shared" si="292"/>
        <v>0</v>
      </c>
      <c r="DK126" s="4931">
        <f t="shared" si="293"/>
        <v>0</v>
      </c>
      <c r="DL126" s="4931">
        <f t="shared" si="294"/>
        <v>0</v>
      </c>
      <c r="DM126" s="4931">
        <f t="shared" si="295"/>
        <v>0</v>
      </c>
      <c r="DN126" s="4931">
        <f t="shared" si="296"/>
        <v>0</v>
      </c>
      <c r="DO126" s="4931">
        <f t="shared" si="297"/>
        <v>0</v>
      </c>
      <c r="DP126" s="4931">
        <f t="shared" si="298"/>
        <v>0</v>
      </c>
      <c r="DQ126" s="4931">
        <f t="shared" si="299"/>
        <v>0</v>
      </c>
      <c r="DR126" s="4931">
        <f t="shared" si="300"/>
        <v>0</v>
      </c>
      <c r="DS126" s="4931">
        <f t="shared" si="301"/>
        <v>0</v>
      </c>
      <c r="DT126" s="4931">
        <f t="shared" si="302"/>
        <v>0</v>
      </c>
      <c r="DU126" s="4931">
        <f t="shared" si="303"/>
        <v>0</v>
      </c>
      <c r="DV126" s="4931">
        <f t="shared" si="304"/>
        <v>0</v>
      </c>
      <c r="DW126" s="4931">
        <f t="shared" si="305"/>
        <v>0</v>
      </c>
      <c r="DX126" s="4931">
        <f t="shared" si="306"/>
        <v>0</v>
      </c>
      <c r="DY126" s="4931">
        <f t="shared" si="307"/>
        <v>0</v>
      </c>
      <c r="DZ126" s="4931">
        <f t="shared" si="308"/>
        <v>0</v>
      </c>
    </row>
    <row r="127" spans="1:130" ht="21" customHeight="1" x14ac:dyDescent="0.35">
      <c r="A127" s="774" t="s">
        <v>2602</v>
      </c>
      <c r="B127" s="475">
        <f t="shared" si="275"/>
        <v>0</v>
      </c>
      <c r="C127" s="439">
        <f t="shared" si="275"/>
        <v>0</v>
      </c>
      <c r="D127" s="3109"/>
      <c r="E127" s="1305"/>
      <c r="F127" s="38"/>
      <c r="G127" s="1305"/>
      <c r="H127" s="38"/>
      <c r="I127" s="1305"/>
      <c r="J127" s="38"/>
      <c r="K127" s="1305"/>
      <c r="L127" s="38"/>
      <c r="M127" s="39"/>
      <c r="N127" s="117"/>
      <c r="O127" s="118"/>
      <c r="P127" s="35"/>
      <c r="Q127" s="118"/>
      <c r="R127" s="35"/>
      <c r="S127" s="118"/>
      <c r="T127" s="35"/>
      <c r="U127" s="118"/>
      <c r="V127" s="35"/>
      <c r="W127" s="118"/>
      <c r="X127" s="35"/>
      <c r="Y127" s="118"/>
      <c r="Z127" s="35"/>
      <c r="AA127" s="118"/>
      <c r="AB127" s="35"/>
      <c r="AC127" s="118"/>
      <c r="AD127" s="35"/>
      <c r="AE127" s="118"/>
      <c r="AF127" s="35"/>
      <c r="AG127" s="118"/>
      <c r="AH127" s="35"/>
      <c r="AI127" s="118"/>
      <c r="AJ127" s="35"/>
      <c r="AK127" s="118"/>
      <c r="AL127" s="35"/>
      <c r="AM127" s="118"/>
      <c r="AN127" s="35"/>
      <c r="AO127" s="118"/>
      <c r="AP127" s="35"/>
      <c r="AQ127" s="1306"/>
      <c r="AR127" s="117"/>
      <c r="AS127" s="1306"/>
      <c r="AT127" s="117"/>
      <c r="AU127" s="118"/>
      <c r="AV127" s="35"/>
      <c r="AW127" s="37"/>
      <c r="AX127" s="1234" t="str">
        <f t="shared" si="276"/>
        <v/>
      </c>
      <c r="AY127" s="1234"/>
      <c r="AZ127" s="1234"/>
      <c r="BA127" s="1234"/>
      <c r="BB127" s="1234"/>
      <c r="BC127" s="1234"/>
      <c r="BD127" s="1234"/>
      <c r="BE127" s="1234"/>
      <c r="BF127" s="1234"/>
      <c r="BG127" s="1234"/>
      <c r="BH127" s="1234"/>
      <c r="BI127" s="562"/>
      <c r="BJ127" s="562"/>
      <c r="BK127" s="562"/>
      <c r="BL127" s="562"/>
      <c r="BU127" s="3886"/>
      <c r="BV127" s="3886"/>
      <c r="BW127" s="3886"/>
      <c r="CA127" s="1235" t="str">
        <f t="shared" si="277"/>
        <v/>
      </c>
      <c r="CB127" s="1235" t="str">
        <f t="shared" si="278"/>
        <v/>
      </c>
      <c r="CC127" s="1235" t="str">
        <f t="shared" si="279"/>
        <v/>
      </c>
      <c r="CD127" s="1235" t="str">
        <f t="shared" si="280"/>
        <v/>
      </c>
      <c r="CE127" s="1235" t="str">
        <f t="shared" si="281"/>
        <v/>
      </c>
      <c r="CF127" s="1235" t="str">
        <f t="shared" si="309"/>
        <v/>
      </c>
      <c r="CG127" s="1235" t="str">
        <f t="shared" si="310"/>
        <v/>
      </c>
      <c r="CH127" s="1235" t="str">
        <f t="shared" si="311"/>
        <v/>
      </c>
      <c r="CI127" s="1235" t="str">
        <f t="shared" si="312"/>
        <v/>
      </c>
      <c r="CJ127" s="1235" t="str">
        <f t="shared" si="313"/>
        <v/>
      </c>
      <c r="CK127" s="1235" t="str">
        <f t="shared" si="314"/>
        <v/>
      </c>
      <c r="CL127" s="1235" t="str">
        <f t="shared" si="315"/>
        <v/>
      </c>
      <c r="CM127" s="1235" t="str">
        <f t="shared" si="316"/>
        <v/>
      </c>
      <c r="CN127" s="1235" t="str">
        <f t="shared" si="317"/>
        <v/>
      </c>
      <c r="CO127" s="1235" t="str">
        <f t="shared" si="318"/>
        <v/>
      </c>
      <c r="CP127" s="1235" t="str">
        <f t="shared" si="319"/>
        <v/>
      </c>
      <c r="CQ127" s="1235" t="str">
        <f t="shared" si="320"/>
        <v/>
      </c>
      <c r="CR127" s="1235" t="str">
        <f t="shared" si="321"/>
        <v/>
      </c>
      <c r="CS127" s="1235" t="str">
        <f t="shared" si="322"/>
        <v/>
      </c>
      <c r="CT127" s="1235" t="str">
        <f t="shared" si="323"/>
        <v/>
      </c>
      <c r="CU127" s="1235" t="str">
        <f t="shared" si="324"/>
        <v/>
      </c>
      <c r="CV127" s="1235" t="str">
        <f t="shared" si="325"/>
        <v/>
      </c>
      <c r="CW127" s="1235" t="str">
        <f t="shared" si="326"/>
        <v/>
      </c>
      <c r="CX127" s="1235" t="str">
        <f t="shared" si="327"/>
        <v/>
      </c>
      <c r="CY127" s="1235" t="str">
        <f t="shared" si="328"/>
        <v/>
      </c>
      <c r="CZ127" s="1235" t="str">
        <f t="shared" si="282"/>
        <v/>
      </c>
      <c r="DA127" s="4931">
        <f t="shared" si="283"/>
        <v>0</v>
      </c>
      <c r="DB127" s="4931">
        <f t="shared" si="284"/>
        <v>0</v>
      </c>
      <c r="DC127" s="4931">
        <f t="shared" si="285"/>
        <v>0</v>
      </c>
      <c r="DD127" s="4931">
        <f t="shared" si="286"/>
        <v>0</v>
      </c>
      <c r="DE127" s="4931">
        <f t="shared" si="287"/>
        <v>0</v>
      </c>
      <c r="DF127" s="4931">
        <f t="shared" si="288"/>
        <v>0</v>
      </c>
      <c r="DG127" s="4931">
        <f t="shared" si="289"/>
        <v>0</v>
      </c>
      <c r="DH127" s="4931">
        <f t="shared" si="290"/>
        <v>0</v>
      </c>
      <c r="DI127" s="4931">
        <f t="shared" si="291"/>
        <v>0</v>
      </c>
      <c r="DJ127" s="4931">
        <f t="shared" si="292"/>
        <v>0</v>
      </c>
      <c r="DK127" s="4931">
        <f t="shared" si="293"/>
        <v>0</v>
      </c>
      <c r="DL127" s="4931">
        <f t="shared" si="294"/>
        <v>0</v>
      </c>
      <c r="DM127" s="4931">
        <f t="shared" si="295"/>
        <v>0</v>
      </c>
      <c r="DN127" s="4931">
        <f t="shared" si="296"/>
        <v>0</v>
      </c>
      <c r="DO127" s="4931">
        <f t="shared" si="297"/>
        <v>0</v>
      </c>
      <c r="DP127" s="4931">
        <f t="shared" si="298"/>
        <v>0</v>
      </c>
      <c r="DQ127" s="4931">
        <f t="shared" si="299"/>
        <v>0</v>
      </c>
      <c r="DR127" s="4931">
        <f t="shared" si="300"/>
        <v>0</v>
      </c>
      <c r="DS127" s="4931">
        <f t="shared" si="301"/>
        <v>0</v>
      </c>
      <c r="DT127" s="4931">
        <f t="shared" si="302"/>
        <v>0</v>
      </c>
      <c r="DU127" s="4931">
        <f t="shared" si="303"/>
        <v>0</v>
      </c>
      <c r="DV127" s="4931">
        <f t="shared" si="304"/>
        <v>0</v>
      </c>
      <c r="DW127" s="4931">
        <f t="shared" si="305"/>
        <v>0</v>
      </c>
      <c r="DX127" s="4931">
        <f t="shared" si="306"/>
        <v>0</v>
      </c>
      <c r="DY127" s="4931">
        <f t="shared" si="307"/>
        <v>0</v>
      </c>
      <c r="DZ127" s="4931">
        <f t="shared" si="308"/>
        <v>0</v>
      </c>
    </row>
    <row r="128" spans="1:130" ht="26.25" customHeight="1" x14ac:dyDescent="0.35">
      <c r="A128" s="774" t="s">
        <v>2603</v>
      </c>
      <c r="B128" s="475">
        <f t="shared" si="275"/>
        <v>0</v>
      </c>
      <c r="C128" s="439">
        <f t="shared" si="275"/>
        <v>0</v>
      </c>
      <c r="D128" s="3109"/>
      <c r="E128" s="1305"/>
      <c r="F128" s="38"/>
      <c r="G128" s="1305"/>
      <c r="H128" s="38"/>
      <c r="I128" s="1305"/>
      <c r="J128" s="38"/>
      <c r="K128" s="1305"/>
      <c r="L128" s="38"/>
      <c r="M128" s="39"/>
      <c r="N128" s="117"/>
      <c r="O128" s="118"/>
      <c r="P128" s="35"/>
      <c r="Q128" s="118"/>
      <c r="R128" s="35"/>
      <c r="S128" s="118"/>
      <c r="T128" s="35"/>
      <c r="U128" s="118"/>
      <c r="V128" s="35"/>
      <c r="W128" s="118"/>
      <c r="X128" s="35"/>
      <c r="Y128" s="118"/>
      <c r="Z128" s="35"/>
      <c r="AA128" s="118"/>
      <c r="AB128" s="35"/>
      <c r="AC128" s="118"/>
      <c r="AD128" s="35"/>
      <c r="AE128" s="118"/>
      <c r="AF128" s="35"/>
      <c r="AG128" s="118"/>
      <c r="AH128" s="35"/>
      <c r="AI128" s="118"/>
      <c r="AJ128" s="35"/>
      <c r="AK128" s="118"/>
      <c r="AL128" s="35"/>
      <c r="AM128" s="118"/>
      <c r="AN128" s="35"/>
      <c r="AO128" s="118"/>
      <c r="AP128" s="35"/>
      <c r="AQ128" s="1306"/>
      <c r="AR128" s="4516"/>
      <c r="AS128" s="1306"/>
      <c r="AT128" s="117"/>
      <c r="AU128" s="118"/>
      <c r="AV128" s="35"/>
      <c r="AW128" s="37"/>
      <c r="AX128" s="1234" t="str">
        <f t="shared" si="276"/>
        <v/>
      </c>
      <c r="AY128" s="1234"/>
      <c r="AZ128" s="1234"/>
      <c r="BA128" s="1234"/>
      <c r="BB128" s="1234"/>
      <c r="BC128" s="1234"/>
      <c r="BD128" s="1234"/>
      <c r="BE128" s="1234"/>
      <c r="BF128" s="1234"/>
      <c r="BG128" s="1234"/>
      <c r="BH128" s="1234"/>
      <c r="BI128" s="562"/>
      <c r="BJ128" s="562"/>
      <c r="BK128" s="562"/>
      <c r="BL128" s="562"/>
      <c r="BU128" s="3886"/>
      <c r="BV128" s="3886"/>
      <c r="BW128" s="3886"/>
      <c r="CA128" s="1235" t="str">
        <f t="shared" si="277"/>
        <v/>
      </c>
      <c r="CB128" s="1235" t="str">
        <f t="shared" si="278"/>
        <v/>
      </c>
      <c r="CC128" s="1235" t="str">
        <f t="shared" si="279"/>
        <v/>
      </c>
      <c r="CD128" s="1235" t="str">
        <f t="shared" si="280"/>
        <v/>
      </c>
      <c r="CE128" s="1235" t="str">
        <f t="shared" si="281"/>
        <v/>
      </c>
      <c r="CF128" s="1235" t="str">
        <f t="shared" si="309"/>
        <v/>
      </c>
      <c r="CG128" s="1235" t="str">
        <f t="shared" si="310"/>
        <v/>
      </c>
      <c r="CH128" s="1235" t="str">
        <f t="shared" si="311"/>
        <v/>
      </c>
      <c r="CI128" s="1235" t="str">
        <f t="shared" si="312"/>
        <v/>
      </c>
      <c r="CJ128" s="1235" t="str">
        <f t="shared" si="313"/>
        <v/>
      </c>
      <c r="CK128" s="1235" t="str">
        <f t="shared" si="314"/>
        <v/>
      </c>
      <c r="CL128" s="1235" t="str">
        <f t="shared" si="315"/>
        <v/>
      </c>
      <c r="CM128" s="1235" t="str">
        <f t="shared" si="316"/>
        <v/>
      </c>
      <c r="CN128" s="1235" t="str">
        <f t="shared" si="317"/>
        <v/>
      </c>
      <c r="CO128" s="1235" t="str">
        <f t="shared" si="318"/>
        <v/>
      </c>
      <c r="CP128" s="1235" t="str">
        <f t="shared" si="319"/>
        <v/>
      </c>
      <c r="CQ128" s="1235" t="str">
        <f t="shared" si="320"/>
        <v/>
      </c>
      <c r="CR128" s="1235" t="str">
        <f t="shared" si="321"/>
        <v/>
      </c>
      <c r="CS128" s="1235" t="str">
        <f t="shared" si="322"/>
        <v/>
      </c>
      <c r="CT128" s="1235" t="str">
        <f t="shared" si="323"/>
        <v/>
      </c>
      <c r="CU128" s="1235" t="str">
        <f t="shared" si="324"/>
        <v/>
      </c>
      <c r="CV128" s="1235" t="str">
        <f t="shared" si="325"/>
        <v/>
      </c>
      <c r="CW128" s="1235" t="str">
        <f t="shared" si="326"/>
        <v/>
      </c>
      <c r="CX128" s="1235" t="str">
        <f t="shared" si="327"/>
        <v/>
      </c>
      <c r="CY128" s="1235" t="str">
        <f t="shared" si="328"/>
        <v/>
      </c>
      <c r="CZ128" s="1235" t="str">
        <f t="shared" si="282"/>
        <v/>
      </c>
      <c r="DA128" s="4931">
        <f t="shared" si="283"/>
        <v>0</v>
      </c>
      <c r="DB128" s="4931">
        <f t="shared" si="284"/>
        <v>0</v>
      </c>
      <c r="DC128" s="4931">
        <f t="shared" si="285"/>
        <v>0</v>
      </c>
      <c r="DD128" s="4931">
        <f t="shared" si="286"/>
        <v>0</v>
      </c>
      <c r="DE128" s="4931">
        <f t="shared" si="287"/>
        <v>0</v>
      </c>
      <c r="DF128" s="4931">
        <f t="shared" si="288"/>
        <v>0</v>
      </c>
      <c r="DG128" s="4931">
        <f t="shared" si="289"/>
        <v>0</v>
      </c>
      <c r="DH128" s="4931">
        <f t="shared" si="290"/>
        <v>0</v>
      </c>
      <c r="DI128" s="4931">
        <f t="shared" si="291"/>
        <v>0</v>
      </c>
      <c r="DJ128" s="4931">
        <f t="shared" si="292"/>
        <v>0</v>
      </c>
      <c r="DK128" s="4931">
        <f t="shared" si="293"/>
        <v>0</v>
      </c>
      <c r="DL128" s="4931">
        <f t="shared" si="294"/>
        <v>0</v>
      </c>
      <c r="DM128" s="4931">
        <f t="shared" si="295"/>
        <v>0</v>
      </c>
      <c r="DN128" s="4931">
        <f t="shared" si="296"/>
        <v>0</v>
      </c>
      <c r="DO128" s="4931">
        <f t="shared" si="297"/>
        <v>0</v>
      </c>
      <c r="DP128" s="4931">
        <f t="shared" si="298"/>
        <v>0</v>
      </c>
      <c r="DQ128" s="4931">
        <f t="shared" si="299"/>
        <v>0</v>
      </c>
      <c r="DR128" s="4931">
        <f t="shared" si="300"/>
        <v>0</v>
      </c>
      <c r="DS128" s="4931">
        <f t="shared" si="301"/>
        <v>0</v>
      </c>
      <c r="DT128" s="4931">
        <f t="shared" si="302"/>
        <v>0</v>
      </c>
      <c r="DU128" s="4931">
        <f t="shared" si="303"/>
        <v>0</v>
      </c>
      <c r="DV128" s="4931">
        <f t="shared" si="304"/>
        <v>0</v>
      </c>
      <c r="DW128" s="4931">
        <f t="shared" si="305"/>
        <v>0</v>
      </c>
      <c r="DX128" s="4931">
        <f t="shared" si="306"/>
        <v>0</v>
      </c>
      <c r="DY128" s="4931">
        <f t="shared" si="307"/>
        <v>0</v>
      </c>
      <c r="DZ128" s="4931">
        <f t="shared" si="308"/>
        <v>0</v>
      </c>
    </row>
    <row r="129" spans="1:130" ht="16.149999999999999" customHeight="1" x14ac:dyDescent="0.35">
      <c r="A129" s="1155" t="s">
        <v>2604</v>
      </c>
      <c r="B129" s="475">
        <f t="shared" si="275"/>
        <v>0</v>
      </c>
      <c r="C129" s="439">
        <f t="shared" si="275"/>
        <v>0</v>
      </c>
      <c r="D129" s="3109"/>
      <c r="E129" s="1305"/>
      <c r="F129" s="38"/>
      <c r="G129" s="1305"/>
      <c r="H129" s="38"/>
      <c r="I129" s="1305"/>
      <c r="J129" s="38"/>
      <c r="K129" s="1305"/>
      <c r="L129" s="38"/>
      <c r="M129" s="39"/>
      <c r="N129" s="117"/>
      <c r="O129" s="118"/>
      <c r="P129" s="35"/>
      <c r="Q129" s="118"/>
      <c r="R129" s="35"/>
      <c r="S129" s="118"/>
      <c r="T129" s="35"/>
      <c r="U129" s="118"/>
      <c r="V129" s="35"/>
      <c r="W129" s="118"/>
      <c r="X129" s="35"/>
      <c r="Y129" s="118"/>
      <c r="Z129" s="35"/>
      <c r="AA129" s="118"/>
      <c r="AB129" s="35"/>
      <c r="AC129" s="118"/>
      <c r="AD129" s="35"/>
      <c r="AE129" s="118"/>
      <c r="AF129" s="35"/>
      <c r="AG129" s="118"/>
      <c r="AH129" s="35"/>
      <c r="AI129" s="118"/>
      <c r="AJ129" s="35"/>
      <c r="AK129" s="118"/>
      <c r="AL129" s="35"/>
      <c r="AM129" s="118"/>
      <c r="AN129" s="35"/>
      <c r="AO129" s="118"/>
      <c r="AP129" s="35"/>
      <c r="AQ129" s="1306"/>
      <c r="AR129" s="4516"/>
      <c r="AS129" s="1306"/>
      <c r="AT129" s="117"/>
      <c r="AU129" s="118"/>
      <c r="AV129" s="35"/>
      <c r="AW129" s="37"/>
      <c r="AX129" s="1234" t="str">
        <f t="shared" si="276"/>
        <v/>
      </c>
      <c r="AY129" s="1234"/>
      <c r="AZ129" s="1234"/>
      <c r="BA129" s="1234"/>
      <c r="BB129" s="1234"/>
      <c r="BC129" s="1234"/>
      <c r="BD129" s="1234"/>
      <c r="BE129" s="1234"/>
      <c r="BF129" s="1234"/>
      <c r="BG129" s="1234"/>
      <c r="BH129" s="1234"/>
      <c r="BI129" s="562"/>
      <c r="BJ129" s="562"/>
      <c r="BK129" s="562"/>
      <c r="BL129" s="562"/>
      <c r="BU129" s="3886"/>
      <c r="BV129" s="3886"/>
      <c r="BW129" s="3886"/>
      <c r="CA129" s="1235" t="str">
        <f t="shared" si="277"/>
        <v/>
      </c>
      <c r="CB129" s="1235" t="str">
        <f t="shared" si="278"/>
        <v/>
      </c>
      <c r="CC129" s="1235" t="str">
        <f t="shared" si="279"/>
        <v/>
      </c>
      <c r="CD129" s="1235" t="str">
        <f t="shared" si="280"/>
        <v/>
      </c>
      <c r="CE129" s="1235" t="str">
        <f t="shared" si="281"/>
        <v/>
      </c>
      <c r="CF129" s="1235" t="str">
        <f t="shared" si="309"/>
        <v/>
      </c>
      <c r="CG129" s="1235" t="str">
        <f t="shared" si="310"/>
        <v/>
      </c>
      <c r="CH129" s="1235" t="str">
        <f t="shared" si="311"/>
        <v/>
      </c>
      <c r="CI129" s="1235" t="str">
        <f t="shared" si="312"/>
        <v/>
      </c>
      <c r="CJ129" s="1235" t="str">
        <f t="shared" si="313"/>
        <v/>
      </c>
      <c r="CK129" s="1235" t="str">
        <f t="shared" si="314"/>
        <v/>
      </c>
      <c r="CL129" s="1235" t="str">
        <f t="shared" si="315"/>
        <v/>
      </c>
      <c r="CM129" s="1235" t="str">
        <f t="shared" si="316"/>
        <v/>
      </c>
      <c r="CN129" s="1235" t="str">
        <f t="shared" si="317"/>
        <v/>
      </c>
      <c r="CO129" s="1235" t="str">
        <f t="shared" si="318"/>
        <v/>
      </c>
      <c r="CP129" s="1235" t="str">
        <f t="shared" si="319"/>
        <v/>
      </c>
      <c r="CQ129" s="1235" t="str">
        <f t="shared" si="320"/>
        <v/>
      </c>
      <c r="CR129" s="1235" t="str">
        <f t="shared" si="321"/>
        <v/>
      </c>
      <c r="CS129" s="1235" t="str">
        <f t="shared" si="322"/>
        <v/>
      </c>
      <c r="CT129" s="1235" t="str">
        <f t="shared" si="323"/>
        <v/>
      </c>
      <c r="CU129" s="1235" t="str">
        <f t="shared" si="324"/>
        <v/>
      </c>
      <c r="CV129" s="1235" t="str">
        <f t="shared" si="325"/>
        <v/>
      </c>
      <c r="CW129" s="1235" t="str">
        <f t="shared" si="326"/>
        <v/>
      </c>
      <c r="CX129" s="1235" t="str">
        <f t="shared" si="327"/>
        <v/>
      </c>
      <c r="CY129" s="1235" t="str">
        <f t="shared" si="328"/>
        <v/>
      </c>
      <c r="CZ129" s="1235" t="str">
        <f t="shared" si="282"/>
        <v/>
      </c>
      <c r="DA129" s="4931">
        <f t="shared" si="283"/>
        <v>0</v>
      </c>
      <c r="DB129" s="4931">
        <f t="shared" si="284"/>
        <v>0</v>
      </c>
      <c r="DC129" s="4931">
        <f t="shared" si="285"/>
        <v>0</v>
      </c>
      <c r="DD129" s="4931">
        <f t="shared" si="286"/>
        <v>0</v>
      </c>
      <c r="DE129" s="4931">
        <f t="shared" si="287"/>
        <v>0</v>
      </c>
      <c r="DF129" s="4931">
        <f t="shared" si="288"/>
        <v>0</v>
      </c>
      <c r="DG129" s="4931">
        <f t="shared" si="289"/>
        <v>0</v>
      </c>
      <c r="DH129" s="4931">
        <f t="shared" si="290"/>
        <v>0</v>
      </c>
      <c r="DI129" s="4931">
        <f t="shared" si="291"/>
        <v>0</v>
      </c>
      <c r="DJ129" s="4931">
        <f t="shared" si="292"/>
        <v>0</v>
      </c>
      <c r="DK129" s="4931">
        <f t="shared" si="293"/>
        <v>0</v>
      </c>
      <c r="DL129" s="4931">
        <f t="shared" si="294"/>
        <v>0</v>
      </c>
      <c r="DM129" s="4931">
        <f t="shared" si="295"/>
        <v>0</v>
      </c>
      <c r="DN129" s="4931">
        <f t="shared" si="296"/>
        <v>0</v>
      </c>
      <c r="DO129" s="4931">
        <f t="shared" si="297"/>
        <v>0</v>
      </c>
      <c r="DP129" s="4931">
        <f t="shared" si="298"/>
        <v>0</v>
      </c>
      <c r="DQ129" s="4931">
        <f t="shared" si="299"/>
        <v>0</v>
      </c>
      <c r="DR129" s="4931">
        <f t="shared" si="300"/>
        <v>0</v>
      </c>
      <c r="DS129" s="4931">
        <f t="shared" si="301"/>
        <v>0</v>
      </c>
      <c r="DT129" s="4931">
        <f t="shared" si="302"/>
        <v>0</v>
      </c>
      <c r="DU129" s="4931">
        <f t="shared" si="303"/>
        <v>0</v>
      </c>
      <c r="DV129" s="4931">
        <f t="shared" si="304"/>
        <v>0</v>
      </c>
      <c r="DW129" s="4931">
        <f t="shared" si="305"/>
        <v>0</v>
      </c>
      <c r="DX129" s="4931">
        <f t="shared" si="306"/>
        <v>0</v>
      </c>
      <c r="DY129" s="4931">
        <f t="shared" si="307"/>
        <v>0</v>
      </c>
      <c r="DZ129" s="4931">
        <f t="shared" si="308"/>
        <v>0</v>
      </c>
    </row>
    <row r="130" spans="1:130" ht="16.149999999999999" customHeight="1" x14ac:dyDescent="0.35">
      <c r="A130" s="1155" t="s">
        <v>2605</v>
      </c>
      <c r="B130" s="475">
        <f>+D130+F130+H130+J130+L130+N130+P130+R130+T130+V130+X130+Z130+AB130+AD130+AF130+AH130+AJ130+AL130+AN130+AP130</f>
        <v>0</v>
      </c>
      <c r="C130" s="439">
        <f>+E130+G130+I130+K130+M130+O130+Q130+S130+U130+W130+Y130+AA130+AC130+AE130+AG130+AI130+AK130+AM130+AO130+AQ130</f>
        <v>0</v>
      </c>
      <c r="D130" s="117"/>
      <c r="E130" s="118"/>
      <c r="F130" s="35"/>
      <c r="G130" s="118"/>
      <c r="H130" s="35"/>
      <c r="I130" s="37"/>
      <c r="J130" s="117"/>
      <c r="K130" s="117"/>
      <c r="L130" s="35"/>
      <c r="M130" s="37"/>
      <c r="N130" s="117"/>
      <c r="O130" s="118"/>
      <c r="P130" s="35"/>
      <c r="Q130" s="118"/>
      <c r="R130" s="35"/>
      <c r="S130" s="118"/>
      <c r="T130" s="35"/>
      <c r="U130" s="118"/>
      <c r="V130" s="35"/>
      <c r="W130" s="118"/>
      <c r="X130" s="35"/>
      <c r="Y130" s="118"/>
      <c r="Z130" s="35"/>
      <c r="AA130" s="118"/>
      <c r="AB130" s="35"/>
      <c r="AC130" s="118"/>
      <c r="AD130" s="35"/>
      <c r="AE130" s="118"/>
      <c r="AF130" s="35"/>
      <c r="AG130" s="118"/>
      <c r="AH130" s="35"/>
      <c r="AI130" s="118"/>
      <c r="AJ130" s="35"/>
      <c r="AK130" s="118"/>
      <c r="AL130" s="35"/>
      <c r="AM130" s="118"/>
      <c r="AN130" s="35"/>
      <c r="AO130" s="118"/>
      <c r="AP130" s="35"/>
      <c r="AQ130" s="1306"/>
      <c r="AR130" s="4516"/>
      <c r="AS130" s="1306"/>
      <c r="AT130" s="117"/>
      <c r="AU130" s="118"/>
      <c r="AV130" s="35"/>
      <c r="AW130" s="37"/>
      <c r="AX130" s="1234" t="str">
        <f t="shared" si="276"/>
        <v/>
      </c>
      <c r="AY130" s="1234"/>
      <c r="AZ130" s="1234"/>
      <c r="BA130" s="1234"/>
      <c r="BB130" s="1234"/>
      <c r="BC130" s="1234"/>
      <c r="BD130" s="1234"/>
      <c r="BE130" s="1234"/>
      <c r="BF130" s="1234"/>
      <c r="BG130" s="1234"/>
      <c r="BH130" s="1234"/>
      <c r="BI130" s="562"/>
      <c r="BJ130" s="562"/>
      <c r="BK130" s="562"/>
      <c r="BL130" s="562"/>
      <c r="BU130" s="3886"/>
      <c r="BV130" s="3886"/>
      <c r="BW130" s="3886"/>
      <c r="CA130" s="1235" t="str">
        <f t="shared" si="277"/>
        <v/>
      </c>
      <c r="CB130" s="1235" t="str">
        <f t="shared" si="278"/>
        <v/>
      </c>
      <c r="CC130" s="1235" t="str">
        <f t="shared" si="279"/>
        <v/>
      </c>
      <c r="CD130" s="1235" t="str">
        <f t="shared" si="280"/>
        <v/>
      </c>
      <c r="CE130" s="1235" t="str">
        <f t="shared" si="281"/>
        <v/>
      </c>
      <c r="CF130" s="1235" t="str">
        <f t="shared" si="309"/>
        <v/>
      </c>
      <c r="CG130" s="1235" t="str">
        <f t="shared" si="310"/>
        <v/>
      </c>
      <c r="CH130" s="1235" t="str">
        <f t="shared" si="311"/>
        <v/>
      </c>
      <c r="CI130" s="1235" t="str">
        <f t="shared" si="312"/>
        <v/>
      </c>
      <c r="CJ130" s="1235" t="str">
        <f t="shared" si="313"/>
        <v/>
      </c>
      <c r="CK130" s="1235" t="str">
        <f t="shared" si="314"/>
        <v/>
      </c>
      <c r="CL130" s="1235" t="str">
        <f t="shared" si="315"/>
        <v/>
      </c>
      <c r="CM130" s="1235" t="str">
        <f t="shared" si="316"/>
        <v/>
      </c>
      <c r="CN130" s="1235" t="str">
        <f t="shared" si="317"/>
        <v/>
      </c>
      <c r="CO130" s="1235" t="str">
        <f t="shared" si="318"/>
        <v/>
      </c>
      <c r="CP130" s="1235" t="str">
        <f t="shared" si="319"/>
        <v/>
      </c>
      <c r="CQ130" s="1235" t="str">
        <f t="shared" si="320"/>
        <v/>
      </c>
      <c r="CR130" s="1235" t="str">
        <f t="shared" si="321"/>
        <v/>
      </c>
      <c r="CS130" s="1235" t="str">
        <f t="shared" si="322"/>
        <v/>
      </c>
      <c r="CT130" s="1235" t="str">
        <f t="shared" si="323"/>
        <v/>
      </c>
      <c r="CU130" s="1235" t="str">
        <f t="shared" si="324"/>
        <v/>
      </c>
      <c r="CV130" s="1235" t="str">
        <f t="shared" si="325"/>
        <v/>
      </c>
      <c r="CW130" s="1235" t="str">
        <f t="shared" si="326"/>
        <v/>
      </c>
      <c r="CX130" s="1235" t="str">
        <f t="shared" si="327"/>
        <v/>
      </c>
      <c r="CY130" s="1235" t="str">
        <f t="shared" si="328"/>
        <v/>
      </c>
      <c r="CZ130" s="1235" t="str">
        <f t="shared" si="282"/>
        <v/>
      </c>
      <c r="DA130" s="4931">
        <f t="shared" si="283"/>
        <v>0</v>
      </c>
      <c r="DB130" s="4931">
        <f t="shared" si="284"/>
        <v>0</v>
      </c>
      <c r="DC130" s="4931">
        <f t="shared" si="285"/>
        <v>0</v>
      </c>
      <c r="DD130" s="4931">
        <f t="shared" si="286"/>
        <v>0</v>
      </c>
      <c r="DE130" s="4931">
        <f t="shared" si="287"/>
        <v>0</v>
      </c>
      <c r="DF130" s="4931">
        <f t="shared" si="288"/>
        <v>0</v>
      </c>
      <c r="DG130" s="4931">
        <f t="shared" si="289"/>
        <v>0</v>
      </c>
      <c r="DH130" s="4931">
        <f t="shared" si="290"/>
        <v>0</v>
      </c>
      <c r="DI130" s="4931">
        <f t="shared" si="291"/>
        <v>0</v>
      </c>
      <c r="DJ130" s="4931">
        <f t="shared" si="292"/>
        <v>0</v>
      </c>
      <c r="DK130" s="4931">
        <f t="shared" si="293"/>
        <v>0</v>
      </c>
      <c r="DL130" s="4931">
        <f t="shared" si="294"/>
        <v>0</v>
      </c>
      <c r="DM130" s="4931">
        <f t="shared" si="295"/>
        <v>0</v>
      </c>
      <c r="DN130" s="4931">
        <f t="shared" si="296"/>
        <v>0</v>
      </c>
      <c r="DO130" s="4931">
        <f t="shared" si="297"/>
        <v>0</v>
      </c>
      <c r="DP130" s="4931">
        <f t="shared" si="298"/>
        <v>0</v>
      </c>
      <c r="DQ130" s="4931">
        <f t="shared" si="299"/>
        <v>0</v>
      </c>
      <c r="DR130" s="4931">
        <f t="shared" si="300"/>
        <v>0</v>
      </c>
      <c r="DS130" s="4931">
        <f t="shared" si="301"/>
        <v>0</v>
      </c>
      <c r="DT130" s="4931">
        <f t="shared" si="302"/>
        <v>0</v>
      </c>
      <c r="DU130" s="4931">
        <f t="shared" si="303"/>
        <v>0</v>
      </c>
      <c r="DV130" s="4931">
        <f t="shared" si="304"/>
        <v>0</v>
      </c>
      <c r="DW130" s="4931">
        <f t="shared" si="305"/>
        <v>0</v>
      </c>
      <c r="DX130" s="4931">
        <f t="shared" si="306"/>
        <v>0</v>
      </c>
      <c r="DY130" s="4931">
        <f t="shared" si="307"/>
        <v>0</v>
      </c>
      <c r="DZ130" s="4931">
        <f t="shared" si="308"/>
        <v>0</v>
      </c>
    </row>
    <row r="131" spans="1:130" ht="24" customHeight="1" x14ac:dyDescent="0.35">
      <c r="A131" s="774" t="s">
        <v>2606</v>
      </c>
      <c r="B131" s="475">
        <f>+D131+F131+H131</f>
        <v>0</v>
      </c>
      <c r="C131" s="439">
        <f>+E131+G131+I131</f>
        <v>0</v>
      </c>
      <c r="D131" s="117"/>
      <c r="E131" s="118"/>
      <c r="F131" s="35"/>
      <c r="G131" s="118"/>
      <c r="H131" s="35"/>
      <c r="I131" s="37"/>
      <c r="J131" s="3571"/>
      <c r="K131" s="4566"/>
      <c r="L131" s="3571"/>
      <c r="M131" s="4566"/>
      <c r="N131" s="3571"/>
      <c r="O131" s="4566"/>
      <c r="P131" s="3571"/>
      <c r="Q131" s="4566"/>
      <c r="R131" s="3571"/>
      <c r="S131" s="4566"/>
      <c r="T131" s="3571"/>
      <c r="U131" s="4566"/>
      <c r="V131" s="3571"/>
      <c r="W131" s="4566"/>
      <c r="X131" s="3571"/>
      <c r="Y131" s="4566"/>
      <c r="Z131" s="3571"/>
      <c r="AA131" s="4566"/>
      <c r="AB131" s="3571"/>
      <c r="AC131" s="4566"/>
      <c r="AD131" s="3571"/>
      <c r="AE131" s="4566"/>
      <c r="AF131" s="3571"/>
      <c r="AG131" s="4566"/>
      <c r="AH131" s="3571"/>
      <c r="AI131" s="4566"/>
      <c r="AJ131" s="3571"/>
      <c r="AK131" s="4566"/>
      <c r="AL131" s="3571"/>
      <c r="AM131" s="4566"/>
      <c r="AN131" s="3571"/>
      <c r="AO131" s="4566"/>
      <c r="AP131" s="3571"/>
      <c r="AQ131" s="4518"/>
      <c r="AR131" s="117"/>
      <c r="AS131" s="1306"/>
      <c r="AT131" s="117"/>
      <c r="AU131" s="118"/>
      <c r="AV131" s="35"/>
      <c r="AW131" s="37"/>
      <c r="AX131" s="1234" t="str">
        <f t="shared" si="276"/>
        <v/>
      </c>
      <c r="AY131" s="1234"/>
      <c r="AZ131" s="1234"/>
      <c r="BA131" s="1234"/>
      <c r="BB131" s="1234"/>
      <c r="BC131" s="1234"/>
      <c r="BD131" s="1234"/>
      <c r="BE131" s="1234"/>
      <c r="BF131" s="1234"/>
      <c r="BG131" s="1234"/>
      <c r="BH131" s="1234"/>
      <c r="BI131" s="562"/>
      <c r="BJ131" s="562"/>
      <c r="BK131" s="562"/>
      <c r="BL131" s="562"/>
      <c r="BU131" s="3886"/>
      <c r="BV131" s="3886"/>
      <c r="BW131" s="3886"/>
      <c r="CA131" s="1235" t="str">
        <f t="shared" si="277"/>
        <v/>
      </c>
      <c r="CB131" s="1235" t="str">
        <f t="shared" si="278"/>
        <v/>
      </c>
      <c r="CC131" s="1235" t="str">
        <f t="shared" si="279"/>
        <v/>
      </c>
      <c r="CD131" s="1235" t="str">
        <f t="shared" si="280"/>
        <v/>
      </c>
      <c r="CE131" s="1235" t="str">
        <f t="shared" si="281"/>
        <v/>
      </c>
      <c r="CF131" s="1235" t="str">
        <f t="shared" si="309"/>
        <v/>
      </c>
      <c r="CG131" s="1235" t="str">
        <f t="shared" si="310"/>
        <v/>
      </c>
      <c r="CH131" s="1235" t="str">
        <f t="shared" si="311"/>
        <v/>
      </c>
      <c r="CI131" s="1235" t="str">
        <f t="shared" si="312"/>
        <v/>
      </c>
      <c r="CJ131" s="1235" t="str">
        <f t="shared" si="313"/>
        <v/>
      </c>
      <c r="CK131" s="1235" t="str">
        <f t="shared" si="314"/>
        <v/>
      </c>
      <c r="CL131" s="1235" t="str">
        <f t="shared" si="315"/>
        <v/>
      </c>
      <c r="CM131" s="1235" t="str">
        <f t="shared" si="316"/>
        <v/>
      </c>
      <c r="CN131" s="1235" t="str">
        <f t="shared" si="317"/>
        <v/>
      </c>
      <c r="CO131" s="1235" t="str">
        <f t="shared" si="318"/>
        <v/>
      </c>
      <c r="CP131" s="1235" t="str">
        <f t="shared" si="319"/>
        <v/>
      </c>
      <c r="CQ131" s="1235" t="str">
        <f t="shared" si="320"/>
        <v/>
      </c>
      <c r="CR131" s="1235" t="str">
        <f t="shared" si="321"/>
        <v/>
      </c>
      <c r="CS131" s="1235" t="str">
        <f t="shared" si="322"/>
        <v/>
      </c>
      <c r="CT131" s="1235" t="str">
        <f t="shared" si="323"/>
        <v/>
      </c>
      <c r="CU131" s="1235" t="str">
        <f t="shared" si="324"/>
        <v/>
      </c>
      <c r="CV131" s="1235" t="str">
        <f t="shared" si="325"/>
        <v/>
      </c>
      <c r="CW131" s="1235" t="str">
        <f t="shared" si="326"/>
        <v/>
      </c>
      <c r="CX131" s="1235" t="str">
        <f t="shared" si="327"/>
        <v/>
      </c>
      <c r="CY131" s="1235" t="str">
        <f t="shared" si="328"/>
        <v/>
      </c>
      <c r="CZ131" s="1235" t="str">
        <f t="shared" si="282"/>
        <v/>
      </c>
      <c r="DA131" s="4931">
        <f t="shared" si="283"/>
        <v>0</v>
      </c>
      <c r="DB131" s="4931">
        <f t="shared" si="284"/>
        <v>0</v>
      </c>
      <c r="DC131" s="4931">
        <f t="shared" si="285"/>
        <v>0</v>
      </c>
      <c r="DD131" s="4931">
        <f t="shared" si="286"/>
        <v>0</v>
      </c>
      <c r="DE131" s="4931">
        <f t="shared" si="287"/>
        <v>0</v>
      </c>
      <c r="DF131" s="4931">
        <f t="shared" si="288"/>
        <v>0</v>
      </c>
      <c r="DG131" s="4931">
        <f t="shared" si="289"/>
        <v>0</v>
      </c>
      <c r="DH131" s="4931">
        <f t="shared" si="290"/>
        <v>0</v>
      </c>
      <c r="DI131" s="4931">
        <f t="shared" si="291"/>
        <v>0</v>
      </c>
      <c r="DJ131" s="4931">
        <f t="shared" si="292"/>
        <v>0</v>
      </c>
      <c r="DK131" s="4931">
        <f t="shared" si="293"/>
        <v>0</v>
      </c>
      <c r="DL131" s="4931">
        <f t="shared" si="294"/>
        <v>0</v>
      </c>
      <c r="DM131" s="4931">
        <f t="shared" si="295"/>
        <v>0</v>
      </c>
      <c r="DN131" s="4931">
        <f t="shared" si="296"/>
        <v>0</v>
      </c>
      <c r="DO131" s="4931">
        <f t="shared" si="297"/>
        <v>0</v>
      </c>
      <c r="DP131" s="4931">
        <f t="shared" si="298"/>
        <v>0</v>
      </c>
      <c r="DQ131" s="4931">
        <f t="shared" si="299"/>
        <v>0</v>
      </c>
      <c r="DR131" s="4931">
        <f t="shared" si="300"/>
        <v>0</v>
      </c>
      <c r="DS131" s="4931">
        <f t="shared" si="301"/>
        <v>0</v>
      </c>
      <c r="DT131" s="4931">
        <f t="shared" si="302"/>
        <v>0</v>
      </c>
      <c r="DU131" s="4931">
        <f t="shared" si="303"/>
        <v>0</v>
      </c>
      <c r="DV131" s="4931">
        <f t="shared" si="304"/>
        <v>0</v>
      </c>
      <c r="DW131" s="4931">
        <f t="shared" si="305"/>
        <v>0</v>
      </c>
      <c r="DX131" s="4931">
        <f t="shared" si="306"/>
        <v>0</v>
      </c>
      <c r="DY131" s="4931">
        <f t="shared" si="307"/>
        <v>0</v>
      </c>
      <c r="DZ131" s="4931">
        <f t="shared" si="308"/>
        <v>0</v>
      </c>
    </row>
    <row r="132" spans="1:130" ht="20.25" customHeight="1" x14ac:dyDescent="0.35">
      <c r="A132" s="774" t="s">
        <v>2607</v>
      </c>
      <c r="B132" s="475">
        <f>+P132+R132+T132+V132+X132+Z132+AB132+AD132+AF132+AH132+AJ132+AL132+AN132+AP132</f>
        <v>0</v>
      </c>
      <c r="C132" s="439">
        <f>+Q132+S132+U132+W132+Y132+AA132+AC132+AE132+AG132+AI132+AK132+AM132+AO132+AQ132</f>
        <v>0</v>
      </c>
      <c r="D132" s="3109"/>
      <c r="E132" s="1305"/>
      <c r="F132" s="38"/>
      <c r="G132" s="1305"/>
      <c r="H132" s="38"/>
      <c r="I132" s="1305"/>
      <c r="J132" s="38"/>
      <c r="K132" s="1305"/>
      <c r="L132" s="38"/>
      <c r="M132" s="39"/>
      <c r="N132" s="3109"/>
      <c r="O132" s="1305"/>
      <c r="P132" s="35"/>
      <c r="Q132" s="118"/>
      <c r="R132" s="35"/>
      <c r="S132" s="118"/>
      <c r="T132" s="35"/>
      <c r="U132" s="118"/>
      <c r="V132" s="35"/>
      <c r="W132" s="118"/>
      <c r="X132" s="35"/>
      <c r="Y132" s="118"/>
      <c r="Z132" s="35"/>
      <c r="AA132" s="118"/>
      <c r="AB132" s="35"/>
      <c r="AC132" s="118"/>
      <c r="AD132" s="35"/>
      <c r="AE132" s="118"/>
      <c r="AF132" s="35"/>
      <c r="AG132" s="118"/>
      <c r="AH132" s="35"/>
      <c r="AI132" s="118"/>
      <c r="AJ132" s="35"/>
      <c r="AK132" s="118"/>
      <c r="AL132" s="35"/>
      <c r="AM132" s="118"/>
      <c r="AN132" s="35"/>
      <c r="AO132" s="118"/>
      <c r="AP132" s="35"/>
      <c r="AQ132" s="1306"/>
      <c r="AR132" s="117"/>
      <c r="AS132" s="1306"/>
      <c r="AT132" s="117"/>
      <c r="AU132" s="118"/>
      <c r="AV132" s="35"/>
      <c r="AW132" s="37"/>
      <c r="AX132" s="1234" t="str">
        <f t="shared" si="276"/>
        <v/>
      </c>
      <c r="AY132" s="1234"/>
      <c r="AZ132" s="1234"/>
      <c r="BA132" s="1234"/>
      <c r="BB132" s="1234"/>
      <c r="BC132" s="1234"/>
      <c r="BD132" s="1234"/>
      <c r="BE132" s="1234"/>
      <c r="BF132" s="1234"/>
      <c r="BG132" s="1234"/>
      <c r="BH132" s="1234"/>
      <c r="BI132" s="562"/>
      <c r="BJ132" s="562"/>
      <c r="BK132" s="562"/>
      <c r="BL132" s="562"/>
      <c r="BU132" s="3886"/>
      <c r="BV132" s="3886"/>
      <c r="BW132" s="3886"/>
      <c r="CA132" s="1235" t="str">
        <f t="shared" si="277"/>
        <v/>
      </c>
      <c r="CB132" s="1235" t="str">
        <f t="shared" si="278"/>
        <v/>
      </c>
      <c r="CC132" s="1235" t="str">
        <f t="shared" si="279"/>
        <v/>
      </c>
      <c r="CD132" s="1235" t="str">
        <f t="shared" si="280"/>
        <v/>
      </c>
      <c r="CE132" s="1235" t="str">
        <f t="shared" si="281"/>
        <v/>
      </c>
      <c r="CF132" s="1235" t="str">
        <f t="shared" si="309"/>
        <v/>
      </c>
      <c r="CG132" s="1235" t="str">
        <f t="shared" si="310"/>
        <v/>
      </c>
      <c r="CH132" s="1235" t="str">
        <f t="shared" si="311"/>
        <v/>
      </c>
      <c r="CI132" s="1235" t="str">
        <f t="shared" si="312"/>
        <v/>
      </c>
      <c r="CJ132" s="1235" t="str">
        <f t="shared" si="313"/>
        <v/>
      </c>
      <c r="CK132" s="1235" t="str">
        <f t="shared" si="314"/>
        <v/>
      </c>
      <c r="CL132" s="1235" t="str">
        <f t="shared" si="315"/>
        <v/>
      </c>
      <c r="CM132" s="1235" t="str">
        <f t="shared" si="316"/>
        <v/>
      </c>
      <c r="CN132" s="1235" t="str">
        <f t="shared" si="317"/>
        <v/>
      </c>
      <c r="CO132" s="1235" t="str">
        <f t="shared" si="318"/>
        <v/>
      </c>
      <c r="CP132" s="1235" t="str">
        <f t="shared" si="319"/>
        <v/>
      </c>
      <c r="CQ132" s="1235" t="str">
        <f t="shared" si="320"/>
        <v/>
      </c>
      <c r="CR132" s="1235" t="str">
        <f t="shared" si="321"/>
        <v/>
      </c>
      <c r="CS132" s="1235" t="str">
        <f t="shared" si="322"/>
        <v/>
      </c>
      <c r="CT132" s="1235" t="str">
        <f t="shared" si="323"/>
        <v/>
      </c>
      <c r="CU132" s="1235" t="str">
        <f t="shared" si="324"/>
        <v/>
      </c>
      <c r="CV132" s="1235" t="str">
        <f t="shared" si="325"/>
        <v/>
      </c>
      <c r="CW132" s="1235" t="str">
        <f t="shared" si="326"/>
        <v/>
      </c>
      <c r="CX132" s="1235" t="str">
        <f t="shared" si="327"/>
        <v/>
      </c>
      <c r="CY132" s="1235" t="str">
        <f t="shared" si="328"/>
        <v/>
      </c>
      <c r="CZ132" s="1235" t="str">
        <f t="shared" si="282"/>
        <v/>
      </c>
      <c r="DA132" s="4931">
        <f t="shared" si="283"/>
        <v>0</v>
      </c>
      <c r="DB132" s="4931">
        <f t="shared" si="284"/>
        <v>0</v>
      </c>
      <c r="DC132" s="4931">
        <f t="shared" si="285"/>
        <v>0</v>
      </c>
      <c r="DD132" s="4931">
        <f t="shared" si="286"/>
        <v>0</v>
      </c>
      <c r="DE132" s="4931">
        <f t="shared" si="287"/>
        <v>0</v>
      </c>
      <c r="DF132" s="4931">
        <f t="shared" si="288"/>
        <v>0</v>
      </c>
      <c r="DG132" s="4931">
        <f t="shared" si="289"/>
        <v>0</v>
      </c>
      <c r="DH132" s="4931">
        <f t="shared" si="290"/>
        <v>0</v>
      </c>
      <c r="DI132" s="4931">
        <f t="shared" si="291"/>
        <v>0</v>
      </c>
      <c r="DJ132" s="4931">
        <f t="shared" si="292"/>
        <v>0</v>
      </c>
      <c r="DK132" s="4931">
        <f t="shared" si="293"/>
        <v>0</v>
      </c>
      <c r="DL132" s="4931">
        <f t="shared" si="294"/>
        <v>0</v>
      </c>
      <c r="DM132" s="4931">
        <f t="shared" si="295"/>
        <v>0</v>
      </c>
      <c r="DN132" s="4931">
        <f t="shared" si="296"/>
        <v>0</v>
      </c>
      <c r="DO132" s="4931">
        <f t="shared" si="297"/>
        <v>0</v>
      </c>
      <c r="DP132" s="4931">
        <f t="shared" si="298"/>
        <v>0</v>
      </c>
      <c r="DQ132" s="4931">
        <f t="shared" si="299"/>
        <v>0</v>
      </c>
      <c r="DR132" s="4931">
        <f t="shared" si="300"/>
        <v>0</v>
      </c>
      <c r="DS132" s="4931">
        <f t="shared" si="301"/>
        <v>0</v>
      </c>
      <c r="DT132" s="4931">
        <f t="shared" si="302"/>
        <v>0</v>
      </c>
      <c r="DU132" s="4931">
        <f t="shared" si="303"/>
        <v>0</v>
      </c>
      <c r="DV132" s="4931">
        <f t="shared" si="304"/>
        <v>0</v>
      </c>
      <c r="DW132" s="4931">
        <f t="shared" si="305"/>
        <v>0</v>
      </c>
      <c r="DX132" s="4931">
        <f t="shared" si="306"/>
        <v>0</v>
      </c>
      <c r="DY132" s="4931">
        <f t="shared" si="307"/>
        <v>0</v>
      </c>
      <c r="DZ132" s="4931">
        <f t="shared" si="308"/>
        <v>0</v>
      </c>
    </row>
    <row r="133" spans="1:130" ht="16.149999999999999" customHeight="1" x14ac:dyDescent="0.35">
      <c r="A133" s="1155" t="s">
        <v>2608</v>
      </c>
      <c r="B133" s="475">
        <f>+N133+P133+R133+T133+V133+X133+Z133+AB133+AD133+AF133+AH133+AJ133+AL133+AN133+AP133</f>
        <v>0</v>
      </c>
      <c r="C133" s="439">
        <f>+O133+Q133+S133+U133+W133+Y133+AA133+AC133+AE133+AG133+AI133+AK133+AM133+AO133+AQ133</f>
        <v>0</v>
      </c>
      <c r="D133" s="4516"/>
      <c r="E133" s="4566"/>
      <c r="F133" s="3571"/>
      <c r="G133" s="4566"/>
      <c r="H133" s="3571"/>
      <c r="I133" s="3588"/>
      <c r="J133" s="4516"/>
      <c r="K133" s="4516"/>
      <c r="L133" s="3571"/>
      <c r="M133" s="3588"/>
      <c r="N133" s="117"/>
      <c r="O133" s="118"/>
      <c r="P133" s="35"/>
      <c r="Q133" s="118"/>
      <c r="R133" s="35"/>
      <c r="S133" s="118"/>
      <c r="T133" s="35"/>
      <c r="U133" s="118"/>
      <c r="V133" s="35"/>
      <c r="W133" s="118"/>
      <c r="X133" s="35"/>
      <c r="Y133" s="118"/>
      <c r="Z133" s="35"/>
      <c r="AA133" s="118"/>
      <c r="AB133" s="35"/>
      <c r="AC133" s="118"/>
      <c r="AD133" s="35"/>
      <c r="AE133" s="118"/>
      <c r="AF133" s="35"/>
      <c r="AG133" s="118"/>
      <c r="AH133" s="35"/>
      <c r="AI133" s="118"/>
      <c r="AJ133" s="35"/>
      <c r="AK133" s="118"/>
      <c r="AL133" s="35"/>
      <c r="AM133" s="118"/>
      <c r="AN133" s="35"/>
      <c r="AO133" s="118"/>
      <c r="AP133" s="35"/>
      <c r="AQ133" s="1306"/>
      <c r="AR133" s="117"/>
      <c r="AS133" s="1306"/>
      <c r="AT133" s="117"/>
      <c r="AU133" s="118"/>
      <c r="AV133" s="35"/>
      <c r="AW133" s="37"/>
      <c r="AX133" s="1234" t="str">
        <f t="shared" si="276"/>
        <v/>
      </c>
      <c r="AY133" s="1234"/>
      <c r="AZ133" s="1234"/>
      <c r="BA133" s="1234"/>
      <c r="BB133" s="1234"/>
      <c r="BC133" s="1234"/>
      <c r="BD133" s="1234"/>
      <c r="BE133" s="1234"/>
      <c r="BF133" s="1234"/>
      <c r="BG133" s="1234"/>
      <c r="BH133" s="1234"/>
      <c r="BI133" s="562"/>
      <c r="BJ133" s="562"/>
      <c r="BK133" s="562"/>
      <c r="BL133" s="562"/>
      <c r="BU133" s="3886"/>
      <c r="BV133" s="3886"/>
      <c r="BW133" s="3886"/>
      <c r="CA133" s="1235" t="str">
        <f t="shared" si="277"/>
        <v/>
      </c>
      <c r="CB133" s="1235" t="str">
        <f t="shared" si="278"/>
        <v/>
      </c>
      <c r="CC133" s="1235" t="str">
        <f t="shared" si="279"/>
        <v/>
      </c>
      <c r="CD133" s="1235" t="str">
        <f t="shared" si="280"/>
        <v/>
      </c>
      <c r="CE133" s="1235" t="str">
        <f t="shared" si="281"/>
        <v/>
      </c>
      <c r="CF133" s="1235" t="str">
        <f t="shared" si="309"/>
        <v/>
      </c>
      <c r="CG133" s="1235" t="str">
        <f t="shared" si="310"/>
        <v/>
      </c>
      <c r="CH133" s="1235" t="str">
        <f t="shared" si="311"/>
        <v/>
      </c>
      <c r="CI133" s="1235" t="str">
        <f t="shared" si="312"/>
        <v/>
      </c>
      <c r="CJ133" s="1235" t="str">
        <f t="shared" si="313"/>
        <v/>
      </c>
      <c r="CK133" s="1235" t="str">
        <f t="shared" si="314"/>
        <v/>
      </c>
      <c r="CL133" s="1235" t="str">
        <f t="shared" si="315"/>
        <v/>
      </c>
      <c r="CM133" s="1235" t="str">
        <f t="shared" si="316"/>
        <v/>
      </c>
      <c r="CN133" s="1235" t="str">
        <f t="shared" si="317"/>
        <v/>
      </c>
      <c r="CO133" s="1235" t="str">
        <f t="shared" si="318"/>
        <v/>
      </c>
      <c r="CP133" s="1235" t="str">
        <f t="shared" si="319"/>
        <v/>
      </c>
      <c r="CQ133" s="1235" t="str">
        <f t="shared" si="320"/>
        <v/>
      </c>
      <c r="CR133" s="1235" t="str">
        <f t="shared" si="321"/>
        <v/>
      </c>
      <c r="CS133" s="1235" t="str">
        <f t="shared" si="322"/>
        <v/>
      </c>
      <c r="CT133" s="1235" t="str">
        <f t="shared" si="323"/>
        <v/>
      </c>
      <c r="CU133" s="1235" t="str">
        <f t="shared" si="324"/>
        <v/>
      </c>
      <c r="CV133" s="1235" t="str">
        <f t="shared" si="325"/>
        <v/>
      </c>
      <c r="CW133" s="1235" t="str">
        <f t="shared" si="326"/>
        <v/>
      </c>
      <c r="CX133" s="1235" t="str">
        <f t="shared" si="327"/>
        <v/>
      </c>
      <c r="CY133" s="1235" t="str">
        <f t="shared" si="328"/>
        <v/>
      </c>
      <c r="CZ133" s="1235" t="str">
        <f t="shared" si="282"/>
        <v/>
      </c>
      <c r="DA133" s="4931">
        <f t="shared" si="283"/>
        <v>0</v>
      </c>
      <c r="DB133" s="4931">
        <f t="shared" si="284"/>
        <v>0</v>
      </c>
      <c r="DC133" s="4931">
        <f t="shared" si="285"/>
        <v>0</v>
      </c>
      <c r="DD133" s="4931">
        <f t="shared" si="286"/>
        <v>0</v>
      </c>
      <c r="DE133" s="4931">
        <f t="shared" si="287"/>
        <v>0</v>
      </c>
      <c r="DF133" s="4931">
        <f t="shared" si="288"/>
        <v>0</v>
      </c>
      <c r="DG133" s="4931">
        <f t="shared" si="289"/>
        <v>0</v>
      </c>
      <c r="DH133" s="4931">
        <f t="shared" si="290"/>
        <v>0</v>
      </c>
      <c r="DI133" s="4931">
        <f t="shared" si="291"/>
        <v>0</v>
      </c>
      <c r="DJ133" s="4931">
        <f t="shared" si="292"/>
        <v>0</v>
      </c>
      <c r="DK133" s="4931">
        <f t="shared" si="293"/>
        <v>0</v>
      </c>
      <c r="DL133" s="4931">
        <f t="shared" si="294"/>
        <v>0</v>
      </c>
      <c r="DM133" s="4931">
        <f t="shared" si="295"/>
        <v>0</v>
      </c>
      <c r="DN133" s="4931">
        <f t="shared" si="296"/>
        <v>0</v>
      </c>
      <c r="DO133" s="4931">
        <f t="shared" si="297"/>
        <v>0</v>
      </c>
      <c r="DP133" s="4931">
        <f t="shared" si="298"/>
        <v>0</v>
      </c>
      <c r="DQ133" s="4931">
        <f t="shared" si="299"/>
        <v>0</v>
      </c>
      <c r="DR133" s="4931">
        <f t="shared" si="300"/>
        <v>0</v>
      </c>
      <c r="DS133" s="4931">
        <f t="shared" si="301"/>
        <v>0</v>
      </c>
      <c r="DT133" s="4931">
        <f t="shared" si="302"/>
        <v>0</v>
      </c>
      <c r="DU133" s="4931">
        <f t="shared" si="303"/>
        <v>0</v>
      </c>
      <c r="DV133" s="4931">
        <f t="shared" si="304"/>
        <v>0</v>
      </c>
      <c r="DW133" s="4931">
        <f t="shared" si="305"/>
        <v>0</v>
      </c>
      <c r="DX133" s="4931">
        <f t="shared" si="306"/>
        <v>0</v>
      </c>
      <c r="DY133" s="4931">
        <f t="shared" si="307"/>
        <v>0</v>
      </c>
      <c r="DZ133" s="4931">
        <f t="shared" si="308"/>
        <v>0</v>
      </c>
    </row>
    <row r="134" spans="1:130" ht="16.149999999999999" customHeight="1" x14ac:dyDescent="0.35">
      <c r="A134" s="1155" t="s">
        <v>2609</v>
      </c>
      <c r="B134" s="475">
        <f>+D134+F134+H134+J134+L134+N134+P134+R134+T134+V134+X134+Z134+AB134+AD134+AF134+AH134+AJ134+AL134+AN134+AP134</f>
        <v>0</v>
      </c>
      <c r="C134" s="439">
        <f>+E134+G134+I134+K134+M134+O134+Q134+S134+U134+W134+Y134+AA134+AC134+AE134+AG134+AI134+AK134+AM134+AO134+AQ134</f>
        <v>0</v>
      </c>
      <c r="D134" s="117"/>
      <c r="E134" s="118"/>
      <c r="F134" s="35"/>
      <c r="G134" s="118"/>
      <c r="H134" s="35"/>
      <c r="I134" s="37"/>
      <c r="J134" s="117"/>
      <c r="K134" s="117"/>
      <c r="L134" s="35"/>
      <c r="M134" s="37"/>
      <c r="N134" s="117"/>
      <c r="O134" s="118"/>
      <c r="P134" s="35"/>
      <c r="Q134" s="118"/>
      <c r="R134" s="35"/>
      <c r="S134" s="118"/>
      <c r="T134" s="35"/>
      <c r="U134" s="118"/>
      <c r="V134" s="35"/>
      <c r="W134" s="118"/>
      <c r="X134" s="35"/>
      <c r="Y134" s="118"/>
      <c r="Z134" s="35"/>
      <c r="AA134" s="118"/>
      <c r="AB134" s="35"/>
      <c r="AC134" s="118"/>
      <c r="AD134" s="35"/>
      <c r="AE134" s="118"/>
      <c r="AF134" s="35"/>
      <c r="AG134" s="118"/>
      <c r="AH134" s="35"/>
      <c r="AI134" s="118"/>
      <c r="AJ134" s="35"/>
      <c r="AK134" s="118"/>
      <c r="AL134" s="35"/>
      <c r="AM134" s="118"/>
      <c r="AN134" s="35"/>
      <c r="AO134" s="118"/>
      <c r="AP134" s="35"/>
      <c r="AQ134" s="1306"/>
      <c r="AR134" s="117"/>
      <c r="AS134" s="1306"/>
      <c r="AT134" s="117"/>
      <c r="AU134" s="118"/>
      <c r="AV134" s="35"/>
      <c r="AW134" s="37"/>
      <c r="AX134" s="1234" t="str">
        <f t="shared" si="276"/>
        <v/>
      </c>
      <c r="AY134" s="1234"/>
      <c r="AZ134" s="1234"/>
      <c r="BA134" s="1234"/>
      <c r="BB134" s="1234"/>
      <c r="BC134" s="1234"/>
      <c r="BD134" s="1234"/>
      <c r="BE134" s="1234"/>
      <c r="BF134" s="1234"/>
      <c r="BG134" s="1234"/>
      <c r="BH134" s="1234"/>
      <c r="BI134" s="562"/>
      <c r="BJ134" s="562"/>
      <c r="BK134" s="562"/>
      <c r="BL134" s="562"/>
      <c r="BU134" s="3886"/>
      <c r="BV134" s="3886"/>
      <c r="BW134" s="3886"/>
      <c r="CA134" s="1235" t="str">
        <f t="shared" si="277"/>
        <v/>
      </c>
      <c r="CB134" s="1235" t="str">
        <f t="shared" si="278"/>
        <v/>
      </c>
      <c r="CC134" s="1235" t="str">
        <f t="shared" si="279"/>
        <v/>
      </c>
      <c r="CD134" s="1235" t="str">
        <f t="shared" si="280"/>
        <v/>
      </c>
      <c r="CE134" s="1235" t="str">
        <f t="shared" si="281"/>
        <v/>
      </c>
      <c r="CF134" s="1235" t="str">
        <f t="shared" si="309"/>
        <v/>
      </c>
      <c r="CG134" s="1235" t="str">
        <f t="shared" si="310"/>
        <v/>
      </c>
      <c r="CH134" s="1235" t="str">
        <f t="shared" si="311"/>
        <v/>
      </c>
      <c r="CI134" s="1235" t="str">
        <f t="shared" si="312"/>
        <v/>
      </c>
      <c r="CJ134" s="1235" t="str">
        <f t="shared" si="313"/>
        <v/>
      </c>
      <c r="CK134" s="1235" t="str">
        <f t="shared" si="314"/>
        <v/>
      </c>
      <c r="CL134" s="1235" t="str">
        <f t="shared" si="315"/>
        <v/>
      </c>
      <c r="CM134" s="1235" t="str">
        <f t="shared" si="316"/>
        <v/>
      </c>
      <c r="CN134" s="1235" t="str">
        <f t="shared" si="317"/>
        <v/>
      </c>
      <c r="CO134" s="1235" t="str">
        <f t="shared" si="318"/>
        <v/>
      </c>
      <c r="CP134" s="1235" t="str">
        <f t="shared" si="319"/>
        <v/>
      </c>
      <c r="CQ134" s="1235" t="str">
        <f t="shared" si="320"/>
        <v/>
      </c>
      <c r="CR134" s="1235" t="str">
        <f t="shared" si="321"/>
        <v/>
      </c>
      <c r="CS134" s="1235" t="str">
        <f t="shared" si="322"/>
        <v/>
      </c>
      <c r="CT134" s="1235" t="str">
        <f t="shared" si="323"/>
        <v/>
      </c>
      <c r="CU134" s="1235" t="str">
        <f t="shared" si="324"/>
        <v/>
      </c>
      <c r="CV134" s="1235" t="str">
        <f t="shared" si="325"/>
        <v/>
      </c>
      <c r="CW134" s="1235" t="str">
        <f t="shared" si="326"/>
        <v/>
      </c>
      <c r="CX134" s="1235" t="str">
        <f t="shared" si="327"/>
        <v/>
      </c>
      <c r="CY134" s="1235" t="str">
        <f t="shared" si="328"/>
        <v/>
      </c>
      <c r="CZ134" s="1235" t="str">
        <f t="shared" si="282"/>
        <v/>
      </c>
      <c r="DA134" s="4931">
        <f t="shared" si="283"/>
        <v>0</v>
      </c>
      <c r="DB134" s="4931">
        <f t="shared" si="284"/>
        <v>0</v>
      </c>
      <c r="DC134" s="4931">
        <f t="shared" si="285"/>
        <v>0</v>
      </c>
      <c r="DD134" s="4931">
        <f t="shared" si="286"/>
        <v>0</v>
      </c>
      <c r="DE134" s="4931">
        <f t="shared" si="287"/>
        <v>0</v>
      </c>
      <c r="DF134" s="4931">
        <f t="shared" si="288"/>
        <v>0</v>
      </c>
      <c r="DG134" s="4931">
        <f t="shared" si="289"/>
        <v>0</v>
      </c>
      <c r="DH134" s="4931">
        <f t="shared" si="290"/>
        <v>0</v>
      </c>
      <c r="DI134" s="4931">
        <f t="shared" si="291"/>
        <v>0</v>
      </c>
      <c r="DJ134" s="4931">
        <f t="shared" si="292"/>
        <v>0</v>
      </c>
      <c r="DK134" s="4931">
        <f t="shared" si="293"/>
        <v>0</v>
      </c>
      <c r="DL134" s="4931">
        <f t="shared" si="294"/>
        <v>0</v>
      </c>
      <c r="DM134" s="4931">
        <f t="shared" si="295"/>
        <v>0</v>
      </c>
      <c r="DN134" s="4931">
        <f t="shared" si="296"/>
        <v>0</v>
      </c>
      <c r="DO134" s="4931">
        <f t="shared" si="297"/>
        <v>0</v>
      </c>
      <c r="DP134" s="4931">
        <f t="shared" si="298"/>
        <v>0</v>
      </c>
      <c r="DQ134" s="4931">
        <f t="shared" si="299"/>
        <v>0</v>
      </c>
      <c r="DR134" s="4931">
        <f t="shared" si="300"/>
        <v>0</v>
      </c>
      <c r="DS134" s="4931">
        <f t="shared" si="301"/>
        <v>0</v>
      </c>
      <c r="DT134" s="4931">
        <f t="shared" si="302"/>
        <v>0</v>
      </c>
      <c r="DU134" s="4931">
        <f t="shared" si="303"/>
        <v>0</v>
      </c>
      <c r="DV134" s="4931">
        <f t="shared" si="304"/>
        <v>0</v>
      </c>
      <c r="DW134" s="4931">
        <f t="shared" si="305"/>
        <v>0</v>
      </c>
      <c r="DX134" s="4931">
        <f t="shared" si="306"/>
        <v>0</v>
      </c>
      <c r="DY134" s="4931">
        <f t="shared" si="307"/>
        <v>0</v>
      </c>
      <c r="DZ134" s="4931">
        <f t="shared" si="308"/>
        <v>0</v>
      </c>
    </row>
    <row r="135" spans="1:130" ht="16.149999999999999" customHeight="1" x14ac:dyDescent="0.35">
      <c r="A135" s="509" t="s">
        <v>2610</v>
      </c>
      <c r="B135" s="475">
        <f>+P135+R135+T135+V135+X135+Z135+AB135+AD135+AF135+AH135+AJ135+AL135+AN135+AP135</f>
        <v>0</v>
      </c>
      <c r="C135" s="439">
        <f>+Q135+S135+U135+W135+Y135+AA135+AC135+AE135+AG135+AI135+AK135+AM135+AO135+AQ135</f>
        <v>0</v>
      </c>
      <c r="D135" s="3109"/>
      <c r="E135" s="1305"/>
      <c r="F135" s="38"/>
      <c r="G135" s="1305"/>
      <c r="H135" s="38"/>
      <c r="I135" s="1305"/>
      <c r="J135" s="38"/>
      <c r="K135" s="1305"/>
      <c r="L135" s="38"/>
      <c r="M135" s="39"/>
      <c r="N135" s="3109"/>
      <c r="O135" s="1305"/>
      <c r="P135" s="35"/>
      <c r="Q135" s="118"/>
      <c r="R135" s="35"/>
      <c r="S135" s="118"/>
      <c r="T135" s="35"/>
      <c r="U135" s="118"/>
      <c r="V135" s="35"/>
      <c r="W135" s="118"/>
      <c r="X135" s="35"/>
      <c r="Y135" s="118"/>
      <c r="Z135" s="35"/>
      <c r="AA135" s="118"/>
      <c r="AB135" s="35"/>
      <c r="AC135" s="118"/>
      <c r="AD135" s="35"/>
      <c r="AE135" s="118"/>
      <c r="AF135" s="35"/>
      <c r="AG135" s="118"/>
      <c r="AH135" s="35"/>
      <c r="AI135" s="118"/>
      <c r="AJ135" s="35"/>
      <c r="AK135" s="118"/>
      <c r="AL135" s="35"/>
      <c r="AM135" s="118"/>
      <c r="AN135" s="35"/>
      <c r="AO135" s="118"/>
      <c r="AP135" s="35"/>
      <c r="AQ135" s="1306"/>
      <c r="AR135" s="117"/>
      <c r="AS135" s="1306"/>
      <c r="AT135" s="117"/>
      <c r="AU135" s="118"/>
      <c r="AV135" s="35"/>
      <c r="AW135" s="37"/>
      <c r="AX135" s="1234" t="str">
        <f t="shared" si="276"/>
        <v/>
      </c>
      <c r="AY135" s="1234"/>
      <c r="AZ135" s="1234"/>
      <c r="BA135" s="1234"/>
      <c r="BB135" s="1234"/>
      <c r="BC135" s="1234"/>
      <c r="BD135" s="1234"/>
      <c r="BE135" s="1234"/>
      <c r="BF135" s="1234"/>
      <c r="BG135" s="1234"/>
      <c r="BH135" s="1234"/>
      <c r="BI135" s="562"/>
      <c r="BJ135" s="562"/>
      <c r="BK135" s="562"/>
      <c r="BL135" s="562"/>
      <c r="BU135" s="3886"/>
      <c r="BV135" s="3886"/>
      <c r="BW135" s="3886"/>
      <c r="CA135" s="1235" t="str">
        <f t="shared" si="277"/>
        <v/>
      </c>
      <c r="CB135" s="1235" t="str">
        <f t="shared" si="278"/>
        <v/>
      </c>
      <c r="CC135" s="1235" t="str">
        <f t="shared" si="279"/>
        <v/>
      </c>
      <c r="CD135" s="1235" t="str">
        <f t="shared" si="280"/>
        <v/>
      </c>
      <c r="CE135" s="1235" t="str">
        <f t="shared" si="281"/>
        <v/>
      </c>
      <c r="CF135" s="1235" t="str">
        <f t="shared" si="309"/>
        <v/>
      </c>
      <c r="CG135" s="1235" t="str">
        <f t="shared" si="310"/>
        <v/>
      </c>
      <c r="CH135" s="1235" t="str">
        <f t="shared" si="311"/>
        <v/>
      </c>
      <c r="CI135" s="1235" t="str">
        <f t="shared" si="312"/>
        <v/>
      </c>
      <c r="CJ135" s="1235" t="str">
        <f t="shared" si="313"/>
        <v/>
      </c>
      <c r="CK135" s="1235" t="str">
        <f t="shared" si="314"/>
        <v/>
      </c>
      <c r="CL135" s="1235" t="str">
        <f t="shared" si="315"/>
        <v/>
      </c>
      <c r="CM135" s="1235" t="str">
        <f t="shared" si="316"/>
        <v/>
      </c>
      <c r="CN135" s="1235" t="str">
        <f t="shared" si="317"/>
        <v/>
      </c>
      <c r="CO135" s="1235" t="str">
        <f t="shared" si="318"/>
        <v/>
      </c>
      <c r="CP135" s="1235" t="str">
        <f t="shared" si="319"/>
        <v/>
      </c>
      <c r="CQ135" s="1235" t="str">
        <f t="shared" si="320"/>
        <v/>
      </c>
      <c r="CR135" s="1235" t="str">
        <f t="shared" si="321"/>
        <v/>
      </c>
      <c r="CS135" s="1235" t="str">
        <f t="shared" si="322"/>
        <v/>
      </c>
      <c r="CT135" s="1235" t="str">
        <f t="shared" si="323"/>
        <v/>
      </c>
      <c r="CU135" s="1235" t="str">
        <f t="shared" si="324"/>
        <v/>
      </c>
      <c r="CV135" s="1235" t="str">
        <f t="shared" si="325"/>
        <v/>
      </c>
      <c r="CW135" s="1235" t="str">
        <f t="shared" si="326"/>
        <v/>
      </c>
      <c r="CX135" s="1235" t="str">
        <f t="shared" si="327"/>
        <v/>
      </c>
      <c r="CY135" s="1235" t="str">
        <f t="shared" si="328"/>
        <v/>
      </c>
      <c r="CZ135" s="1235" t="str">
        <f t="shared" si="282"/>
        <v/>
      </c>
      <c r="DA135" s="4931">
        <f t="shared" si="283"/>
        <v>0</v>
      </c>
      <c r="DB135" s="4931">
        <f t="shared" si="284"/>
        <v>0</v>
      </c>
      <c r="DC135" s="4931">
        <f t="shared" si="285"/>
        <v>0</v>
      </c>
      <c r="DD135" s="4931">
        <f t="shared" si="286"/>
        <v>0</v>
      </c>
      <c r="DE135" s="4931">
        <f t="shared" si="287"/>
        <v>0</v>
      </c>
      <c r="DF135" s="4931">
        <f t="shared" si="288"/>
        <v>0</v>
      </c>
      <c r="DG135" s="4931">
        <f t="shared" si="289"/>
        <v>0</v>
      </c>
      <c r="DH135" s="4931">
        <f t="shared" si="290"/>
        <v>0</v>
      </c>
      <c r="DI135" s="4931">
        <f t="shared" si="291"/>
        <v>0</v>
      </c>
      <c r="DJ135" s="4931">
        <f t="shared" si="292"/>
        <v>0</v>
      </c>
      <c r="DK135" s="4931">
        <f t="shared" si="293"/>
        <v>0</v>
      </c>
      <c r="DL135" s="4931">
        <f t="shared" si="294"/>
        <v>0</v>
      </c>
      <c r="DM135" s="4931">
        <f t="shared" si="295"/>
        <v>0</v>
      </c>
      <c r="DN135" s="4931">
        <f t="shared" si="296"/>
        <v>0</v>
      </c>
      <c r="DO135" s="4931">
        <f t="shared" si="297"/>
        <v>0</v>
      </c>
      <c r="DP135" s="4931">
        <f t="shared" si="298"/>
        <v>0</v>
      </c>
      <c r="DQ135" s="4931">
        <f t="shared" si="299"/>
        <v>0</v>
      </c>
      <c r="DR135" s="4931">
        <f t="shared" si="300"/>
        <v>0</v>
      </c>
      <c r="DS135" s="4931">
        <f t="shared" si="301"/>
        <v>0</v>
      </c>
      <c r="DT135" s="4931">
        <f t="shared" si="302"/>
        <v>0</v>
      </c>
      <c r="DU135" s="4931">
        <f t="shared" si="303"/>
        <v>0</v>
      </c>
      <c r="DV135" s="4931">
        <f t="shared" si="304"/>
        <v>0</v>
      </c>
      <c r="DW135" s="4931">
        <f t="shared" si="305"/>
        <v>0</v>
      </c>
      <c r="DX135" s="4931">
        <f t="shared" si="306"/>
        <v>0</v>
      </c>
      <c r="DY135" s="4931">
        <f t="shared" si="307"/>
        <v>0</v>
      </c>
      <c r="DZ135" s="4931">
        <f t="shared" si="308"/>
        <v>0</v>
      </c>
    </row>
    <row r="136" spans="1:130" ht="16.149999999999999" customHeight="1" x14ac:dyDescent="0.35">
      <c r="A136" s="1155" t="s">
        <v>2611</v>
      </c>
      <c r="B136" s="475">
        <f>+P136+R136+T136+V136+X136+Z136+AB136+AD136+AF136+AH136</f>
        <v>0</v>
      </c>
      <c r="C136" s="439">
        <f>+Q136+S136+U136+W136+Y136+AA136+AC136+AE136+AG136+AI136</f>
        <v>0</v>
      </c>
      <c r="D136" s="3109"/>
      <c r="E136" s="1305"/>
      <c r="F136" s="38"/>
      <c r="G136" s="1305"/>
      <c r="H136" s="38"/>
      <c r="I136" s="1305"/>
      <c r="J136" s="38"/>
      <c r="K136" s="1305"/>
      <c r="L136" s="38"/>
      <c r="M136" s="39"/>
      <c r="N136" s="3109"/>
      <c r="O136" s="1305"/>
      <c r="P136" s="35"/>
      <c r="Q136" s="118"/>
      <c r="R136" s="35"/>
      <c r="S136" s="118"/>
      <c r="T136" s="35"/>
      <c r="U136" s="118"/>
      <c r="V136" s="35"/>
      <c r="W136" s="118"/>
      <c r="X136" s="35"/>
      <c r="Y136" s="118"/>
      <c r="Z136" s="35"/>
      <c r="AA136" s="118"/>
      <c r="AB136" s="35"/>
      <c r="AC136" s="118"/>
      <c r="AD136" s="35"/>
      <c r="AE136" s="118"/>
      <c r="AF136" s="35"/>
      <c r="AG136" s="118"/>
      <c r="AH136" s="35"/>
      <c r="AI136" s="118"/>
      <c r="AJ136" s="38"/>
      <c r="AK136" s="1305"/>
      <c r="AL136" s="38"/>
      <c r="AM136" s="1305"/>
      <c r="AN136" s="38"/>
      <c r="AO136" s="1305"/>
      <c r="AP136" s="38"/>
      <c r="AQ136" s="1386"/>
      <c r="AR136" s="117"/>
      <c r="AS136" s="1306"/>
      <c r="AT136" s="117"/>
      <c r="AU136" s="118"/>
      <c r="AV136" s="35"/>
      <c r="AW136" s="37"/>
      <c r="AX136" s="1234" t="str">
        <f t="shared" si="276"/>
        <v/>
      </c>
      <c r="AY136" s="1234"/>
      <c r="AZ136" s="1234"/>
      <c r="BA136" s="1234"/>
      <c r="BB136" s="1234"/>
      <c r="BC136" s="1234"/>
      <c r="BD136" s="1234"/>
      <c r="BE136" s="1234"/>
      <c r="BF136" s="1234"/>
      <c r="BG136" s="1234"/>
      <c r="BH136" s="1234"/>
      <c r="BI136" s="562"/>
      <c r="BJ136" s="562"/>
      <c r="BK136" s="562"/>
      <c r="BL136" s="562"/>
      <c r="BU136" s="3886"/>
      <c r="BV136" s="3886"/>
      <c r="BW136" s="3886"/>
      <c r="CA136" s="1235" t="str">
        <f t="shared" si="277"/>
        <v/>
      </c>
      <c r="CB136" s="1235" t="str">
        <f t="shared" si="278"/>
        <v/>
      </c>
      <c r="CC136" s="1235" t="str">
        <f t="shared" si="279"/>
        <v/>
      </c>
      <c r="CD136" s="1235" t="str">
        <f t="shared" si="280"/>
        <v/>
      </c>
      <c r="CE136" s="1235" t="str">
        <f t="shared" si="281"/>
        <v/>
      </c>
      <c r="CF136" s="1235" t="str">
        <f t="shared" si="309"/>
        <v/>
      </c>
      <c r="CG136" s="1235" t="str">
        <f t="shared" si="310"/>
        <v/>
      </c>
      <c r="CH136" s="1235" t="str">
        <f t="shared" si="311"/>
        <v/>
      </c>
      <c r="CI136" s="1235" t="str">
        <f t="shared" si="312"/>
        <v/>
      </c>
      <c r="CJ136" s="1235" t="str">
        <f t="shared" si="313"/>
        <v/>
      </c>
      <c r="CK136" s="1235" t="str">
        <f t="shared" si="314"/>
        <v/>
      </c>
      <c r="CL136" s="1235" t="str">
        <f t="shared" si="315"/>
        <v/>
      </c>
      <c r="CM136" s="1235" t="str">
        <f t="shared" si="316"/>
        <v/>
      </c>
      <c r="CN136" s="1235" t="str">
        <f t="shared" si="317"/>
        <v/>
      </c>
      <c r="CO136" s="1235" t="str">
        <f t="shared" si="318"/>
        <v/>
      </c>
      <c r="CP136" s="1235" t="str">
        <f t="shared" si="319"/>
        <v/>
      </c>
      <c r="CQ136" s="1235" t="str">
        <f t="shared" si="320"/>
        <v/>
      </c>
      <c r="CR136" s="1235" t="str">
        <f t="shared" si="321"/>
        <v/>
      </c>
      <c r="CS136" s="1235" t="str">
        <f t="shared" si="322"/>
        <v/>
      </c>
      <c r="CT136" s="1235" t="str">
        <f t="shared" si="323"/>
        <v/>
      </c>
      <c r="CU136" s="1235" t="str">
        <f t="shared" si="324"/>
        <v/>
      </c>
      <c r="CV136" s="1235" t="str">
        <f t="shared" si="325"/>
        <v/>
      </c>
      <c r="CW136" s="1235" t="str">
        <f t="shared" si="326"/>
        <v/>
      </c>
      <c r="CX136" s="1235" t="str">
        <f t="shared" si="327"/>
        <v/>
      </c>
      <c r="CY136" s="1235" t="str">
        <f t="shared" si="328"/>
        <v/>
      </c>
      <c r="CZ136" s="1235" t="str">
        <f t="shared" si="282"/>
        <v/>
      </c>
      <c r="DA136" s="4931">
        <f t="shared" si="283"/>
        <v>0</v>
      </c>
      <c r="DB136" s="4931">
        <f t="shared" si="284"/>
        <v>0</v>
      </c>
      <c r="DC136" s="4931">
        <f t="shared" si="285"/>
        <v>0</v>
      </c>
      <c r="DD136" s="4931">
        <f t="shared" si="286"/>
        <v>0</v>
      </c>
      <c r="DE136" s="4931">
        <f t="shared" si="287"/>
        <v>0</v>
      </c>
      <c r="DF136" s="4931">
        <f t="shared" si="288"/>
        <v>0</v>
      </c>
      <c r="DG136" s="4931">
        <f t="shared" si="289"/>
        <v>0</v>
      </c>
      <c r="DH136" s="4931">
        <f t="shared" si="290"/>
        <v>0</v>
      </c>
      <c r="DI136" s="4931">
        <f t="shared" si="291"/>
        <v>0</v>
      </c>
      <c r="DJ136" s="4931">
        <f t="shared" si="292"/>
        <v>0</v>
      </c>
      <c r="DK136" s="4931">
        <f t="shared" si="293"/>
        <v>0</v>
      </c>
      <c r="DL136" s="4931">
        <f t="shared" si="294"/>
        <v>0</v>
      </c>
      <c r="DM136" s="4931">
        <f t="shared" si="295"/>
        <v>0</v>
      </c>
      <c r="DN136" s="4931">
        <f t="shared" si="296"/>
        <v>0</v>
      </c>
      <c r="DO136" s="4931">
        <f t="shared" si="297"/>
        <v>0</v>
      </c>
      <c r="DP136" s="4931">
        <f t="shared" si="298"/>
        <v>0</v>
      </c>
      <c r="DQ136" s="4931">
        <f t="shared" si="299"/>
        <v>0</v>
      </c>
      <c r="DR136" s="4931">
        <f t="shared" si="300"/>
        <v>0</v>
      </c>
      <c r="DS136" s="4931">
        <f t="shared" si="301"/>
        <v>0</v>
      </c>
      <c r="DT136" s="4931">
        <f t="shared" si="302"/>
        <v>0</v>
      </c>
      <c r="DU136" s="4931">
        <f t="shared" si="303"/>
        <v>0</v>
      </c>
      <c r="DV136" s="4931">
        <f t="shared" si="304"/>
        <v>0</v>
      </c>
      <c r="DW136" s="4931">
        <f t="shared" si="305"/>
        <v>0</v>
      </c>
      <c r="DX136" s="4931">
        <f t="shared" si="306"/>
        <v>0</v>
      </c>
      <c r="DY136" s="4931">
        <f t="shared" si="307"/>
        <v>0</v>
      </c>
      <c r="DZ136" s="4931">
        <f t="shared" si="308"/>
        <v>0</v>
      </c>
    </row>
    <row r="137" spans="1:130" ht="16.149999999999999" customHeight="1" x14ac:dyDescent="0.35">
      <c r="A137" s="1155" t="s">
        <v>2612</v>
      </c>
      <c r="B137" s="475">
        <f t="shared" ref="B137:C139" si="329">+D137+F137+H137+J137+L137+N137+P137+R137+T137+V137+X137+Z137+AB137+AD137+AF137+AH137+AJ137+AL137+AN137+AP137</f>
        <v>0</v>
      </c>
      <c r="C137" s="439">
        <f t="shared" si="329"/>
        <v>0</v>
      </c>
      <c r="D137" s="117"/>
      <c r="E137" s="118"/>
      <c r="F137" s="35"/>
      <c r="G137" s="118"/>
      <c r="H137" s="35"/>
      <c r="I137" s="37"/>
      <c r="J137" s="117"/>
      <c r="K137" s="117"/>
      <c r="L137" s="35"/>
      <c r="M137" s="37"/>
      <c r="N137" s="117"/>
      <c r="O137" s="118"/>
      <c r="P137" s="35"/>
      <c r="Q137" s="118"/>
      <c r="R137" s="35"/>
      <c r="S137" s="118"/>
      <c r="T137" s="35"/>
      <c r="U137" s="118"/>
      <c r="V137" s="35"/>
      <c r="W137" s="118"/>
      <c r="X137" s="35"/>
      <c r="Y137" s="118"/>
      <c r="Z137" s="35"/>
      <c r="AA137" s="118"/>
      <c r="AB137" s="35"/>
      <c r="AC137" s="118"/>
      <c r="AD137" s="35"/>
      <c r="AE137" s="118"/>
      <c r="AF137" s="35"/>
      <c r="AG137" s="118"/>
      <c r="AH137" s="35"/>
      <c r="AI137" s="118"/>
      <c r="AJ137" s="35"/>
      <c r="AK137" s="118"/>
      <c r="AL137" s="35"/>
      <c r="AM137" s="118"/>
      <c r="AN137" s="35"/>
      <c r="AO137" s="118"/>
      <c r="AP137" s="35"/>
      <c r="AQ137" s="1306"/>
      <c r="AR137" s="117"/>
      <c r="AS137" s="1306"/>
      <c r="AT137" s="117"/>
      <c r="AU137" s="118"/>
      <c r="AV137" s="35"/>
      <c r="AW137" s="37"/>
      <c r="AX137" s="1234" t="str">
        <f t="shared" si="276"/>
        <v/>
      </c>
      <c r="AY137" s="1234"/>
      <c r="AZ137" s="1234"/>
      <c r="BA137" s="1234"/>
      <c r="BB137" s="1234"/>
      <c r="BC137" s="1234"/>
      <c r="BD137" s="1234"/>
      <c r="BE137" s="1234"/>
      <c r="BF137" s="1234"/>
      <c r="BG137" s="1234"/>
      <c r="BH137" s="1234"/>
      <c r="BI137" s="562"/>
      <c r="BJ137" s="562"/>
      <c r="BK137" s="562"/>
      <c r="BL137" s="562"/>
      <c r="BU137" s="3886"/>
      <c r="BV137" s="3886"/>
      <c r="BW137" s="3886"/>
      <c r="CA137" s="1235" t="str">
        <f t="shared" si="277"/>
        <v/>
      </c>
      <c r="CB137" s="1235" t="str">
        <f t="shared" si="278"/>
        <v/>
      </c>
      <c r="CC137" s="1235" t="str">
        <f t="shared" si="279"/>
        <v/>
      </c>
      <c r="CD137" s="1235" t="str">
        <f t="shared" si="280"/>
        <v/>
      </c>
      <c r="CE137" s="1235" t="str">
        <f t="shared" si="281"/>
        <v/>
      </c>
      <c r="CF137" s="1235" t="str">
        <f t="shared" si="309"/>
        <v/>
      </c>
      <c r="CG137" s="1235" t="str">
        <f t="shared" si="310"/>
        <v/>
      </c>
      <c r="CH137" s="1235" t="str">
        <f t="shared" si="311"/>
        <v/>
      </c>
      <c r="CI137" s="1235" t="str">
        <f t="shared" si="312"/>
        <v/>
      </c>
      <c r="CJ137" s="1235" t="str">
        <f t="shared" si="313"/>
        <v/>
      </c>
      <c r="CK137" s="1235" t="str">
        <f t="shared" si="314"/>
        <v/>
      </c>
      <c r="CL137" s="1235" t="str">
        <f t="shared" si="315"/>
        <v/>
      </c>
      <c r="CM137" s="1235" t="str">
        <f t="shared" si="316"/>
        <v/>
      </c>
      <c r="CN137" s="1235" t="str">
        <f t="shared" si="317"/>
        <v/>
      </c>
      <c r="CO137" s="1235" t="str">
        <f t="shared" si="318"/>
        <v/>
      </c>
      <c r="CP137" s="1235" t="str">
        <f t="shared" si="319"/>
        <v/>
      </c>
      <c r="CQ137" s="1235" t="str">
        <f t="shared" si="320"/>
        <v/>
      </c>
      <c r="CR137" s="1235" t="str">
        <f t="shared" si="321"/>
        <v/>
      </c>
      <c r="CS137" s="1235" t="str">
        <f t="shared" si="322"/>
        <v/>
      </c>
      <c r="CT137" s="1235" t="str">
        <f t="shared" si="323"/>
        <v/>
      </c>
      <c r="CU137" s="1235" t="str">
        <f t="shared" si="324"/>
        <v/>
      </c>
      <c r="CV137" s="1235" t="str">
        <f t="shared" si="325"/>
        <v/>
      </c>
      <c r="CW137" s="1235" t="str">
        <f t="shared" si="326"/>
        <v/>
      </c>
      <c r="CX137" s="1235" t="str">
        <f t="shared" si="327"/>
        <v/>
      </c>
      <c r="CY137" s="1235" t="str">
        <f t="shared" si="328"/>
        <v/>
      </c>
      <c r="CZ137" s="1235" t="str">
        <f t="shared" si="282"/>
        <v/>
      </c>
      <c r="DA137" s="4931">
        <f t="shared" si="283"/>
        <v>0</v>
      </c>
      <c r="DB137" s="4931">
        <f t="shared" si="284"/>
        <v>0</v>
      </c>
      <c r="DC137" s="4931">
        <f t="shared" si="285"/>
        <v>0</v>
      </c>
      <c r="DD137" s="4931">
        <f t="shared" si="286"/>
        <v>0</v>
      </c>
      <c r="DE137" s="4931">
        <f t="shared" si="287"/>
        <v>0</v>
      </c>
      <c r="DF137" s="4931">
        <f t="shared" si="288"/>
        <v>0</v>
      </c>
      <c r="DG137" s="4931">
        <f t="shared" si="289"/>
        <v>0</v>
      </c>
      <c r="DH137" s="4931">
        <f t="shared" si="290"/>
        <v>0</v>
      </c>
      <c r="DI137" s="4931">
        <f t="shared" si="291"/>
        <v>0</v>
      </c>
      <c r="DJ137" s="4931">
        <f t="shared" si="292"/>
        <v>0</v>
      </c>
      <c r="DK137" s="4931">
        <f t="shared" si="293"/>
        <v>0</v>
      </c>
      <c r="DL137" s="4931">
        <f t="shared" si="294"/>
        <v>0</v>
      </c>
      <c r="DM137" s="4931">
        <f t="shared" si="295"/>
        <v>0</v>
      </c>
      <c r="DN137" s="4931">
        <f t="shared" si="296"/>
        <v>0</v>
      </c>
      <c r="DO137" s="4931">
        <f t="shared" si="297"/>
        <v>0</v>
      </c>
      <c r="DP137" s="4931">
        <f t="shared" si="298"/>
        <v>0</v>
      </c>
      <c r="DQ137" s="4931">
        <f t="shared" si="299"/>
        <v>0</v>
      </c>
      <c r="DR137" s="4931">
        <f t="shared" si="300"/>
        <v>0</v>
      </c>
      <c r="DS137" s="4931">
        <f t="shared" si="301"/>
        <v>0</v>
      </c>
      <c r="DT137" s="4931">
        <f t="shared" si="302"/>
        <v>0</v>
      </c>
      <c r="DU137" s="4931">
        <f t="shared" si="303"/>
        <v>0</v>
      </c>
      <c r="DV137" s="4931">
        <f t="shared" si="304"/>
        <v>0</v>
      </c>
      <c r="DW137" s="4931">
        <f t="shared" si="305"/>
        <v>0</v>
      </c>
      <c r="DX137" s="4931">
        <f t="shared" si="306"/>
        <v>0</v>
      </c>
      <c r="DY137" s="4931">
        <f t="shared" si="307"/>
        <v>0</v>
      </c>
      <c r="DZ137" s="4931">
        <f t="shared" si="308"/>
        <v>0</v>
      </c>
    </row>
    <row r="138" spans="1:130" ht="16.149999999999999" customHeight="1" x14ac:dyDescent="0.35">
      <c r="A138" s="1155" t="s">
        <v>2613</v>
      </c>
      <c r="B138" s="475">
        <f t="shared" si="329"/>
        <v>0</v>
      </c>
      <c r="C138" s="439">
        <f t="shared" si="329"/>
        <v>0</v>
      </c>
      <c r="D138" s="117"/>
      <c r="E138" s="118"/>
      <c r="F138" s="35"/>
      <c r="G138" s="118"/>
      <c r="H138" s="35"/>
      <c r="I138" s="37"/>
      <c r="J138" s="117"/>
      <c r="K138" s="117"/>
      <c r="L138" s="35"/>
      <c r="M138" s="37"/>
      <c r="N138" s="117"/>
      <c r="O138" s="118"/>
      <c r="P138" s="35"/>
      <c r="Q138" s="118"/>
      <c r="R138" s="35"/>
      <c r="S138" s="118"/>
      <c r="T138" s="35"/>
      <c r="U138" s="118"/>
      <c r="V138" s="35"/>
      <c r="W138" s="118"/>
      <c r="X138" s="35"/>
      <c r="Y138" s="118"/>
      <c r="Z138" s="35"/>
      <c r="AA138" s="118"/>
      <c r="AB138" s="35"/>
      <c r="AC138" s="118"/>
      <c r="AD138" s="35"/>
      <c r="AE138" s="118"/>
      <c r="AF138" s="35"/>
      <c r="AG138" s="118"/>
      <c r="AH138" s="35"/>
      <c r="AI138" s="118"/>
      <c r="AJ138" s="35"/>
      <c r="AK138" s="118"/>
      <c r="AL138" s="35"/>
      <c r="AM138" s="118"/>
      <c r="AN138" s="35"/>
      <c r="AO138" s="118"/>
      <c r="AP138" s="35"/>
      <c r="AQ138" s="1306"/>
      <c r="AR138" s="117"/>
      <c r="AS138" s="1306"/>
      <c r="AT138" s="117"/>
      <c r="AU138" s="118"/>
      <c r="AV138" s="35"/>
      <c r="AW138" s="37"/>
      <c r="AX138" s="1234" t="str">
        <f t="shared" si="276"/>
        <v/>
      </c>
      <c r="AY138" s="1234"/>
      <c r="AZ138" s="1234"/>
      <c r="BA138" s="1234"/>
      <c r="BB138" s="1234"/>
      <c r="BC138" s="1234"/>
      <c r="BD138" s="1234"/>
      <c r="BE138" s="1234"/>
      <c r="BF138" s="1234"/>
      <c r="BG138" s="1234"/>
      <c r="BH138" s="1234"/>
      <c r="BI138" s="562"/>
      <c r="BJ138" s="562"/>
      <c r="BK138" s="562"/>
      <c r="BL138" s="562"/>
      <c r="BU138" s="3886"/>
      <c r="BV138" s="3886"/>
      <c r="BW138" s="3886"/>
      <c r="CA138" s="1235" t="str">
        <f t="shared" si="277"/>
        <v/>
      </c>
      <c r="CB138" s="1235" t="str">
        <f t="shared" si="278"/>
        <v/>
      </c>
      <c r="CC138" s="1235" t="str">
        <f t="shared" si="279"/>
        <v/>
      </c>
      <c r="CD138" s="1235" t="str">
        <f t="shared" si="280"/>
        <v/>
      </c>
      <c r="CE138" s="1235" t="str">
        <f t="shared" si="281"/>
        <v/>
      </c>
      <c r="CF138" s="1235" t="str">
        <f t="shared" si="309"/>
        <v/>
      </c>
      <c r="CG138" s="1235" t="str">
        <f t="shared" si="310"/>
        <v/>
      </c>
      <c r="CH138" s="1235" t="str">
        <f t="shared" si="311"/>
        <v/>
      </c>
      <c r="CI138" s="1235" t="str">
        <f t="shared" si="312"/>
        <v/>
      </c>
      <c r="CJ138" s="1235" t="str">
        <f t="shared" si="313"/>
        <v/>
      </c>
      <c r="CK138" s="1235" t="str">
        <f t="shared" si="314"/>
        <v/>
      </c>
      <c r="CL138" s="1235" t="str">
        <f t="shared" si="315"/>
        <v/>
      </c>
      <c r="CM138" s="1235" t="str">
        <f t="shared" si="316"/>
        <v/>
      </c>
      <c r="CN138" s="1235" t="str">
        <f t="shared" si="317"/>
        <v/>
      </c>
      <c r="CO138" s="1235" t="str">
        <f t="shared" si="318"/>
        <v/>
      </c>
      <c r="CP138" s="1235" t="str">
        <f t="shared" si="319"/>
        <v/>
      </c>
      <c r="CQ138" s="1235" t="str">
        <f t="shared" si="320"/>
        <v/>
      </c>
      <c r="CR138" s="1235" t="str">
        <f t="shared" si="321"/>
        <v/>
      </c>
      <c r="CS138" s="1235" t="str">
        <f t="shared" si="322"/>
        <v/>
      </c>
      <c r="CT138" s="1235" t="str">
        <f t="shared" si="323"/>
        <v/>
      </c>
      <c r="CU138" s="1235" t="str">
        <f t="shared" si="324"/>
        <v/>
      </c>
      <c r="CV138" s="1235" t="str">
        <f t="shared" si="325"/>
        <v/>
      </c>
      <c r="CW138" s="1235" t="str">
        <f t="shared" si="326"/>
        <v/>
      </c>
      <c r="CX138" s="1235" t="str">
        <f t="shared" si="327"/>
        <v/>
      </c>
      <c r="CY138" s="1235" t="str">
        <f t="shared" si="328"/>
        <v/>
      </c>
      <c r="CZ138" s="1235" t="str">
        <f t="shared" si="282"/>
        <v/>
      </c>
      <c r="DA138" s="4931">
        <f t="shared" si="283"/>
        <v>0</v>
      </c>
      <c r="DB138" s="4931">
        <f t="shared" si="284"/>
        <v>0</v>
      </c>
      <c r="DC138" s="4931">
        <f t="shared" si="285"/>
        <v>0</v>
      </c>
      <c r="DD138" s="4931">
        <f t="shared" si="286"/>
        <v>0</v>
      </c>
      <c r="DE138" s="4931">
        <f t="shared" si="287"/>
        <v>0</v>
      </c>
      <c r="DF138" s="4931">
        <f t="shared" si="288"/>
        <v>0</v>
      </c>
      <c r="DG138" s="4931">
        <f t="shared" si="289"/>
        <v>0</v>
      </c>
      <c r="DH138" s="4931">
        <f t="shared" si="290"/>
        <v>0</v>
      </c>
      <c r="DI138" s="4931">
        <f t="shared" si="291"/>
        <v>0</v>
      </c>
      <c r="DJ138" s="4931">
        <f t="shared" si="292"/>
        <v>0</v>
      </c>
      <c r="DK138" s="4931">
        <f t="shared" si="293"/>
        <v>0</v>
      </c>
      <c r="DL138" s="4931">
        <f t="shared" si="294"/>
        <v>0</v>
      </c>
      <c r="DM138" s="4931">
        <f t="shared" si="295"/>
        <v>0</v>
      </c>
      <c r="DN138" s="4931">
        <f t="shared" si="296"/>
        <v>0</v>
      </c>
      <c r="DO138" s="4931">
        <f t="shared" si="297"/>
        <v>0</v>
      </c>
      <c r="DP138" s="4931">
        <f t="shared" si="298"/>
        <v>0</v>
      </c>
      <c r="DQ138" s="4931">
        <f t="shared" si="299"/>
        <v>0</v>
      </c>
      <c r="DR138" s="4931">
        <f t="shared" si="300"/>
        <v>0</v>
      </c>
      <c r="DS138" s="4931">
        <f t="shared" si="301"/>
        <v>0</v>
      </c>
      <c r="DT138" s="4931">
        <f t="shared" si="302"/>
        <v>0</v>
      </c>
      <c r="DU138" s="4931">
        <f t="shared" si="303"/>
        <v>0</v>
      </c>
      <c r="DV138" s="4931">
        <f t="shared" si="304"/>
        <v>0</v>
      </c>
      <c r="DW138" s="4931">
        <f t="shared" si="305"/>
        <v>0</v>
      </c>
      <c r="DX138" s="4931">
        <f t="shared" si="306"/>
        <v>0</v>
      </c>
      <c r="DY138" s="4931">
        <f t="shared" si="307"/>
        <v>0</v>
      </c>
      <c r="DZ138" s="4931">
        <f t="shared" si="308"/>
        <v>0</v>
      </c>
    </row>
    <row r="139" spans="1:130" ht="16.149999999999999" customHeight="1" x14ac:dyDescent="0.35">
      <c r="A139" s="4933" t="s">
        <v>2614</v>
      </c>
      <c r="B139" s="2583">
        <f t="shared" si="329"/>
        <v>0</v>
      </c>
      <c r="C139" s="4933">
        <f t="shared" si="329"/>
        <v>0</v>
      </c>
      <c r="D139" s="1430"/>
      <c r="E139" s="1243"/>
      <c r="F139" s="84"/>
      <c r="G139" s="1243"/>
      <c r="H139" s="84"/>
      <c r="I139" s="83"/>
      <c r="J139" s="1430"/>
      <c r="K139" s="1430"/>
      <c r="L139" s="84"/>
      <c r="M139" s="83"/>
      <c r="N139" s="1430"/>
      <c r="O139" s="1243"/>
      <c r="P139" s="84"/>
      <c r="Q139" s="1243"/>
      <c r="R139" s="84"/>
      <c r="S139" s="1243"/>
      <c r="T139" s="84"/>
      <c r="U139" s="1243"/>
      <c r="V139" s="84"/>
      <c r="W139" s="1243"/>
      <c r="X139" s="84"/>
      <c r="Y139" s="1243"/>
      <c r="Z139" s="84"/>
      <c r="AA139" s="1243"/>
      <c r="AB139" s="84"/>
      <c r="AC139" s="1243"/>
      <c r="AD139" s="84"/>
      <c r="AE139" s="1243"/>
      <c r="AF139" s="84"/>
      <c r="AG139" s="1243"/>
      <c r="AH139" s="84"/>
      <c r="AI139" s="1243"/>
      <c r="AJ139" s="84"/>
      <c r="AK139" s="1243"/>
      <c r="AL139" s="84"/>
      <c r="AM139" s="1243"/>
      <c r="AN139" s="84"/>
      <c r="AO139" s="1243"/>
      <c r="AP139" s="84"/>
      <c r="AQ139" s="1351"/>
      <c r="AR139" s="1430"/>
      <c r="AS139" s="1351"/>
      <c r="AT139" s="1430"/>
      <c r="AU139" s="1243"/>
      <c r="AV139" s="84"/>
      <c r="AW139" s="83"/>
      <c r="AX139" s="1234" t="str">
        <f t="shared" si="276"/>
        <v/>
      </c>
      <c r="AY139" s="1234"/>
      <c r="AZ139" s="1234"/>
      <c r="BA139" s="1234"/>
      <c r="BB139" s="1234"/>
      <c r="BC139" s="1234"/>
      <c r="BD139" s="1234"/>
      <c r="BE139" s="1234"/>
      <c r="BF139" s="1234"/>
      <c r="BG139" s="1234"/>
      <c r="BH139" s="1234"/>
      <c r="BI139" s="562"/>
      <c r="BJ139" s="562"/>
      <c r="BK139" s="562"/>
      <c r="BL139" s="562"/>
      <c r="BU139" s="3886"/>
      <c r="BV139" s="3886"/>
      <c r="BW139" s="3886"/>
      <c r="CA139" s="1235" t="str">
        <f t="shared" si="277"/>
        <v/>
      </c>
      <c r="CB139" s="1235" t="str">
        <f>IF(B139&lt;&gt;(AR139+ AS139),"* La suma de las columnas Sexo DEBE SER IGUAL a los Procesados. ","")</f>
        <v/>
      </c>
      <c r="CC139" s="1235" t="str">
        <f t="shared" si="279"/>
        <v/>
      </c>
      <c r="CD139" s="1235" t="str">
        <f t="shared" si="280"/>
        <v/>
      </c>
      <c r="CE139" s="1235" t="str">
        <f t="shared" si="281"/>
        <v/>
      </c>
      <c r="CF139" s="1235" t="str">
        <f t="shared" si="309"/>
        <v/>
      </c>
      <c r="CG139" s="1235" t="str">
        <f t="shared" si="310"/>
        <v/>
      </c>
      <c r="CH139" s="1235" t="str">
        <f t="shared" si="311"/>
        <v/>
      </c>
      <c r="CI139" s="1235" t="str">
        <f t="shared" si="312"/>
        <v/>
      </c>
      <c r="CJ139" s="1235" t="str">
        <f t="shared" si="313"/>
        <v/>
      </c>
      <c r="CK139" s="1235" t="str">
        <f t="shared" si="314"/>
        <v/>
      </c>
      <c r="CL139" s="1235" t="str">
        <f t="shared" si="315"/>
        <v/>
      </c>
      <c r="CM139" s="1235" t="str">
        <f t="shared" si="316"/>
        <v/>
      </c>
      <c r="CN139" s="1235" t="str">
        <f t="shared" si="317"/>
        <v/>
      </c>
      <c r="CO139" s="1235" t="str">
        <f t="shared" si="318"/>
        <v/>
      </c>
      <c r="CP139" s="1235" t="str">
        <f t="shared" si="319"/>
        <v/>
      </c>
      <c r="CQ139" s="1235" t="str">
        <f t="shared" si="320"/>
        <v/>
      </c>
      <c r="CR139" s="1235" t="str">
        <f t="shared" si="321"/>
        <v/>
      </c>
      <c r="CS139" s="1235" t="str">
        <f t="shared" si="322"/>
        <v/>
      </c>
      <c r="CT139" s="1235" t="str">
        <f t="shared" si="323"/>
        <v/>
      </c>
      <c r="CU139" s="1235" t="str">
        <f t="shared" si="324"/>
        <v/>
      </c>
      <c r="CV139" s="1235" t="str">
        <f t="shared" si="325"/>
        <v/>
      </c>
      <c r="CW139" s="1235" t="str">
        <f t="shared" si="326"/>
        <v/>
      </c>
      <c r="CX139" s="1235" t="str">
        <f t="shared" si="327"/>
        <v/>
      </c>
      <c r="CY139" s="1235" t="str">
        <f t="shared" si="328"/>
        <v/>
      </c>
      <c r="CZ139" s="1235" t="str">
        <f t="shared" si="282"/>
        <v/>
      </c>
      <c r="DA139" s="4931">
        <f t="shared" si="283"/>
        <v>0</v>
      </c>
      <c r="DB139" s="4931">
        <f t="shared" si="284"/>
        <v>0</v>
      </c>
      <c r="DC139" s="4931">
        <f t="shared" si="285"/>
        <v>0</v>
      </c>
      <c r="DD139" s="4931">
        <f t="shared" si="286"/>
        <v>0</v>
      </c>
      <c r="DE139" s="4931">
        <f t="shared" si="287"/>
        <v>0</v>
      </c>
      <c r="DF139" s="4931">
        <f t="shared" si="288"/>
        <v>0</v>
      </c>
      <c r="DG139" s="4931">
        <f t="shared" si="289"/>
        <v>0</v>
      </c>
      <c r="DH139" s="4931">
        <f t="shared" si="290"/>
        <v>0</v>
      </c>
      <c r="DI139" s="4931">
        <f t="shared" si="291"/>
        <v>0</v>
      </c>
      <c r="DJ139" s="4931">
        <f t="shared" si="292"/>
        <v>0</v>
      </c>
      <c r="DK139" s="4931">
        <f t="shared" si="293"/>
        <v>0</v>
      </c>
      <c r="DL139" s="4931">
        <f t="shared" si="294"/>
        <v>0</v>
      </c>
      <c r="DM139" s="4931">
        <f t="shared" si="295"/>
        <v>0</v>
      </c>
      <c r="DN139" s="4931">
        <f t="shared" si="296"/>
        <v>0</v>
      </c>
      <c r="DO139" s="4931">
        <f t="shared" si="297"/>
        <v>0</v>
      </c>
      <c r="DP139" s="4931">
        <f t="shared" si="298"/>
        <v>0</v>
      </c>
      <c r="DQ139" s="4931">
        <f t="shared" si="299"/>
        <v>0</v>
      </c>
      <c r="DR139" s="4931">
        <f t="shared" si="300"/>
        <v>0</v>
      </c>
      <c r="DS139" s="4931">
        <f t="shared" si="301"/>
        <v>0</v>
      </c>
      <c r="DT139" s="4931">
        <f t="shared" si="302"/>
        <v>0</v>
      </c>
      <c r="DU139" s="4931">
        <f t="shared" si="303"/>
        <v>0</v>
      </c>
      <c r="DV139" s="4931">
        <f t="shared" si="304"/>
        <v>0</v>
      </c>
      <c r="DW139" s="4931">
        <f t="shared" si="305"/>
        <v>0</v>
      </c>
      <c r="DX139" s="4931">
        <f t="shared" si="306"/>
        <v>0</v>
      </c>
      <c r="DY139" s="4931">
        <f t="shared" si="307"/>
        <v>0</v>
      </c>
      <c r="DZ139" s="4931">
        <f t="shared" si="308"/>
        <v>0</v>
      </c>
    </row>
    <row r="140" spans="1:130" ht="31.9" customHeight="1" x14ac:dyDescent="0.35">
      <c r="A140" s="4948" t="s">
        <v>2621</v>
      </c>
      <c r="B140" s="4948"/>
      <c r="C140" s="4948"/>
      <c r="D140" s="4948"/>
      <c r="E140" s="4948"/>
      <c r="F140" s="4948"/>
      <c r="G140" s="4948"/>
      <c r="H140" s="4948"/>
      <c r="I140" s="4948"/>
      <c r="J140" s="4948"/>
      <c r="K140" s="4948"/>
      <c r="L140" s="4948"/>
      <c r="M140" s="4948"/>
      <c r="N140" s="4948"/>
      <c r="O140" s="4948"/>
      <c r="P140" s="4948"/>
      <c r="Q140" s="4949"/>
      <c r="R140" s="220"/>
      <c r="S140" s="220"/>
      <c r="T140" s="220"/>
      <c r="U140" s="220"/>
      <c r="V140" s="220"/>
      <c r="W140" s="220"/>
      <c r="X140" s="220"/>
      <c r="Y140" s="220"/>
      <c r="Z140" s="220"/>
      <c r="AA140" s="220"/>
      <c r="AB140" s="220"/>
      <c r="AC140" s="221"/>
      <c r="AD140" s="3744"/>
      <c r="AE140" s="221"/>
      <c r="AF140" s="221"/>
      <c r="AG140" s="220"/>
      <c r="AH140" s="220"/>
      <c r="AX140" s="562"/>
      <c r="AY140" s="562"/>
      <c r="AZ140" s="562"/>
      <c r="BA140" s="562"/>
      <c r="BB140" s="562"/>
      <c r="BC140" s="562"/>
      <c r="BD140" s="562"/>
      <c r="BE140" s="562"/>
      <c r="BF140" s="562"/>
      <c r="BG140" s="562"/>
      <c r="BH140" s="562"/>
      <c r="BI140" s="562"/>
      <c r="BJ140" s="562"/>
      <c r="BK140" s="562"/>
      <c r="BL140" s="562"/>
      <c r="BM140" s="562"/>
    </row>
    <row r="141" spans="1:130" ht="16.149999999999999" customHeight="1" x14ac:dyDescent="0.35">
      <c r="A141" s="4941" t="s">
        <v>2622</v>
      </c>
      <c r="B141" s="4911"/>
      <c r="C141" s="4936" t="s">
        <v>2623</v>
      </c>
      <c r="D141" s="4937"/>
      <c r="E141" s="4950"/>
      <c r="F141" s="4951" t="s">
        <v>2624</v>
      </c>
      <c r="G141" s="4951"/>
      <c r="H141" s="4951"/>
      <c r="I141" s="4951" t="s">
        <v>2625</v>
      </c>
      <c r="J141" s="4951"/>
      <c r="K141" s="4951"/>
      <c r="L141" s="4951" t="s">
        <v>2626</v>
      </c>
      <c r="M141" s="4951"/>
      <c r="N141" s="4951"/>
      <c r="O141" s="4936" t="s">
        <v>258</v>
      </c>
      <c r="P141" s="4950"/>
      <c r="Q141" s="4952"/>
      <c r="AX141" s="562"/>
      <c r="AY141" s="562"/>
      <c r="AZ141" s="562"/>
      <c r="BA141" s="562"/>
      <c r="BB141" s="562"/>
      <c r="BC141" s="562"/>
      <c r="BD141" s="562"/>
      <c r="BE141" s="562"/>
      <c r="BF141" s="562"/>
      <c r="BG141" s="562"/>
      <c r="BH141" s="562"/>
      <c r="BI141" s="562"/>
      <c r="BJ141" s="562"/>
      <c r="BK141" s="562"/>
      <c r="BL141" s="562"/>
      <c r="BM141" s="562"/>
    </row>
    <row r="142" spans="1:130" ht="16.149999999999999" customHeight="1" x14ac:dyDescent="0.35">
      <c r="A142" s="3220"/>
      <c r="B142" s="2134"/>
      <c r="C142" s="4945" t="s">
        <v>2595</v>
      </c>
      <c r="D142" s="4946" t="s">
        <v>2596</v>
      </c>
      <c r="E142" s="4953" t="s">
        <v>2627</v>
      </c>
      <c r="F142" s="4945" t="s">
        <v>2595</v>
      </c>
      <c r="G142" s="4946" t="s">
        <v>2596</v>
      </c>
      <c r="H142" s="4953" t="s">
        <v>2627</v>
      </c>
      <c r="I142" s="4945" t="s">
        <v>2595</v>
      </c>
      <c r="J142" s="4946" t="s">
        <v>2596</v>
      </c>
      <c r="K142" s="4953" t="s">
        <v>2627</v>
      </c>
      <c r="L142" s="4945" t="s">
        <v>2595</v>
      </c>
      <c r="M142" s="4946" t="s">
        <v>2596</v>
      </c>
      <c r="N142" s="4953" t="s">
        <v>2627</v>
      </c>
      <c r="O142" s="4945" t="s">
        <v>2595</v>
      </c>
      <c r="P142" s="4944" t="s">
        <v>2596</v>
      </c>
      <c r="Q142" s="209"/>
      <c r="R142" s="562"/>
      <c r="S142" s="562"/>
      <c r="T142" s="562"/>
      <c r="U142" s="562"/>
      <c r="V142" s="562"/>
      <c r="W142" s="562"/>
      <c r="X142" s="562"/>
      <c r="Y142" s="562"/>
      <c r="Z142" s="562"/>
      <c r="AA142" s="562"/>
      <c r="AB142" s="562"/>
      <c r="AC142" s="562"/>
      <c r="AD142" s="562"/>
      <c r="AX142" s="562"/>
      <c r="AY142" s="562"/>
      <c r="AZ142" s="562"/>
      <c r="BA142" s="562"/>
      <c r="BB142" s="562"/>
      <c r="BC142" s="562"/>
      <c r="BD142" s="562"/>
      <c r="BE142" s="562"/>
      <c r="BF142" s="562"/>
      <c r="BG142" s="562"/>
      <c r="BH142" s="562"/>
      <c r="BI142" s="562"/>
      <c r="BJ142" s="562"/>
      <c r="BK142" s="562"/>
      <c r="BL142" s="562"/>
      <c r="BM142" s="562"/>
      <c r="DA142" s="4931"/>
      <c r="DB142" s="4931"/>
      <c r="DC142" s="4931"/>
      <c r="DD142" s="4931"/>
      <c r="DE142" s="4931"/>
      <c r="DF142" s="4931"/>
    </row>
    <row r="143" spans="1:130" ht="18" customHeight="1" x14ac:dyDescent="0.35">
      <c r="A143" s="4954" t="s">
        <v>2628</v>
      </c>
      <c r="B143" s="4955"/>
      <c r="C143" s="4956"/>
      <c r="D143" s="4957"/>
      <c r="E143" s="3593"/>
      <c r="F143" s="4956"/>
      <c r="G143" s="4957"/>
      <c r="H143" s="3593"/>
      <c r="I143" s="4956"/>
      <c r="J143" s="4957"/>
      <c r="K143" s="3593"/>
      <c r="L143" s="4956"/>
      <c r="M143" s="4957"/>
      <c r="N143" s="3593"/>
      <c r="O143" s="4956"/>
      <c r="P143" s="4958"/>
      <c r="Q143" s="1797" t="str">
        <f>CA143&amp;CB143&amp;CC143&amp;CD143&amp;CE143</f>
        <v/>
      </c>
      <c r="R143" s="1234"/>
      <c r="S143" s="1234"/>
      <c r="T143" s="1234"/>
      <c r="U143" s="1234"/>
      <c r="V143" s="1234"/>
      <c r="W143" s="1234"/>
      <c r="X143" s="1234"/>
      <c r="Y143" s="1234"/>
      <c r="Z143" s="1234"/>
      <c r="AA143" s="1234"/>
      <c r="AB143" s="1234"/>
      <c r="AC143" s="562"/>
      <c r="AD143" s="562"/>
      <c r="AX143" s="562"/>
      <c r="AY143" s="562"/>
      <c r="AZ143" s="562"/>
      <c r="BA143" s="562"/>
      <c r="BB143" s="562"/>
      <c r="BC143" s="562"/>
      <c r="BD143" s="562"/>
      <c r="BE143" s="562"/>
      <c r="BF143" s="562"/>
      <c r="BG143" s="562"/>
      <c r="BH143" s="562"/>
      <c r="BI143" s="562"/>
      <c r="BJ143" s="562"/>
      <c r="BK143" s="562"/>
      <c r="BL143" s="562"/>
      <c r="BM143" s="562"/>
      <c r="CA143" s="1235" t="str">
        <f>IF(C143&gt;=D143,"","* Los exámenes Reactivos de Hepatitis B NO DEBEN ser mayor a los exámenes Procesados. ")</f>
        <v/>
      </c>
      <c r="CB143" s="1235" t="str">
        <f>IF(F143&gt;=G143,"","* Los exámenes Reactivos de Hepatitis C NO DEBEN ser mayor a los exámenes Procesados. ")</f>
        <v/>
      </c>
      <c r="CC143" s="1235" t="str">
        <f>IF(I143&gt;=J143,"","* Los exámenes Reactivos de CHAGAS NO DEBEN ser mayor a los exámenes Procesados. ")</f>
        <v/>
      </c>
      <c r="CD143" s="1235" t="str">
        <f>IF(L143&gt;=M143,"","* Los exámenes Reactivos de HTLV1 NO DEBEN ser mayor a los exámenes Procesados. ")</f>
        <v/>
      </c>
      <c r="CE143" s="1235" t="str">
        <f>IF(O143&gt;=P143,"","* Los exámenes Reactivos de SIFILIS NO DEBEN ser mayor a los exámenes Procesados. ")</f>
        <v/>
      </c>
      <c r="DA143" s="4931">
        <f>IF(C143&gt;=D143,0,1)</f>
        <v>0</v>
      </c>
      <c r="DB143" s="4931">
        <f>IF(F143&gt;=G143,0,1)</f>
        <v>0</v>
      </c>
      <c r="DC143" s="4931">
        <f>IF(I143&gt;=J143,0,1)</f>
        <v>0</v>
      </c>
      <c r="DD143" s="4931">
        <f>IF(L143&gt;=M143,0,1)</f>
        <v>0</v>
      </c>
      <c r="DE143" s="4931">
        <f>IF(O143&gt;=P143,0,1)</f>
        <v>0</v>
      </c>
      <c r="DF143" s="4931"/>
    </row>
    <row r="144" spans="1:130" ht="19.5" customHeight="1" x14ac:dyDescent="0.35">
      <c r="A144" s="4959" t="s">
        <v>2629</v>
      </c>
      <c r="B144" s="4960" t="s">
        <v>2630</v>
      </c>
      <c r="C144" s="3342"/>
      <c r="D144" s="110"/>
      <c r="E144" s="3344"/>
      <c r="F144" s="3342"/>
      <c r="G144" s="110"/>
      <c r="H144" s="3344"/>
      <c r="I144" s="3342"/>
      <c r="J144" s="110"/>
      <c r="K144" s="3344"/>
      <c r="L144" s="3342"/>
      <c r="M144" s="110"/>
      <c r="N144" s="3344"/>
      <c r="O144" s="3342"/>
      <c r="P144" s="29"/>
      <c r="Q144" s="1797" t="str">
        <f>CA144&amp;CB144&amp;CC144&amp;CD144&amp;CE144</f>
        <v/>
      </c>
      <c r="R144" s="1234"/>
      <c r="S144" s="1234"/>
      <c r="T144" s="1234"/>
      <c r="U144" s="1234"/>
      <c r="V144" s="1234"/>
      <c r="W144" s="1234"/>
      <c r="X144" s="1234"/>
      <c r="Y144" s="1234"/>
      <c r="Z144" s="1234"/>
      <c r="AA144" s="1234"/>
      <c r="AB144" s="1234"/>
      <c r="AC144" s="562"/>
      <c r="AD144" s="562"/>
      <c r="AX144" s="562"/>
      <c r="AY144" s="562"/>
      <c r="AZ144" s="562"/>
      <c r="BA144" s="562"/>
      <c r="BB144" s="562"/>
      <c r="BC144" s="562"/>
      <c r="BD144" s="562"/>
      <c r="BE144" s="562"/>
      <c r="BF144" s="562"/>
      <c r="BG144" s="562"/>
      <c r="BH144" s="562"/>
      <c r="BI144" s="562"/>
      <c r="BJ144" s="562"/>
      <c r="BK144" s="562"/>
      <c r="BL144" s="562"/>
      <c r="BM144" s="562"/>
      <c r="CA144" s="1235" t="str">
        <f>IF(C144&gt;=D144,"","* Los exámenes Reactivos de Hepatitis B NO DEBEN ser mayor a los exámenes Procesados. ")</f>
        <v/>
      </c>
      <c r="CB144" s="1235" t="str">
        <f>IF(F144&gt;=G144,"","* Los exámenes Reactivos de Hepatitis C NO DEBEN ser mayor a los exámenes Procesados. ")</f>
        <v/>
      </c>
      <c r="CC144" s="1235" t="str">
        <f>IF(I144&gt;=J144,"","* Los exámenes Reactivos de CHAGAS NO DEBEN ser mayor a los exámenes Procesados. ")</f>
        <v/>
      </c>
      <c r="CD144" s="1235" t="str">
        <f>IF(L144&gt;=M144,"","* Los exámenes Reactivos de HTLV1 NO DEBEN ser mayor a los exámenes Procesados. ")</f>
        <v/>
      </c>
      <c r="CE144" s="1235" t="str">
        <f>IF(O144&gt;=P144,"","* Los exámenes Reactivos de SIFILIS NO DEBEN ser mayor a los exámenes Procesados. ")</f>
        <v/>
      </c>
      <c r="DA144" s="4931">
        <f>IF(C144&gt;=D144,0,1)</f>
        <v>0</v>
      </c>
      <c r="DB144" s="4931">
        <f>IF(F144&gt;=G144,0,1)</f>
        <v>0</v>
      </c>
      <c r="DC144" s="4931">
        <f>IF(I144&gt;=J144,0,1)</f>
        <v>0</v>
      </c>
      <c r="DD144" s="4931">
        <f>IF(L144&gt;=M144,0,1)</f>
        <v>0</v>
      </c>
      <c r="DE144" s="4931">
        <f>IF(O144&gt;=P144,0,1)</f>
        <v>0</v>
      </c>
      <c r="DF144" s="4931"/>
    </row>
    <row r="145" spans="1:130" ht="19.5" customHeight="1" x14ac:dyDescent="0.35">
      <c r="A145" s="3121"/>
      <c r="B145" s="154" t="s">
        <v>2631</v>
      </c>
      <c r="C145" s="55"/>
      <c r="D145" s="1227"/>
      <c r="E145" s="327"/>
      <c r="F145" s="55"/>
      <c r="G145" s="1227"/>
      <c r="H145" s="327"/>
      <c r="I145" s="55"/>
      <c r="J145" s="1227"/>
      <c r="K145" s="327"/>
      <c r="L145" s="55"/>
      <c r="M145" s="1227"/>
      <c r="N145" s="327"/>
      <c r="O145" s="55"/>
      <c r="P145" s="1881"/>
      <c r="Q145" s="1797" t="str">
        <f>CA145&amp;CB145&amp;CC145&amp;CD145&amp;CE145</f>
        <v/>
      </c>
      <c r="R145" s="1234"/>
      <c r="S145" s="1234"/>
      <c r="T145" s="1234"/>
      <c r="U145" s="1234"/>
      <c r="V145" s="1234"/>
      <c r="W145" s="1234"/>
      <c r="X145" s="1234"/>
      <c r="Y145" s="1234"/>
      <c r="Z145" s="1234"/>
      <c r="AA145" s="1234"/>
      <c r="AB145" s="1234"/>
      <c r="AC145" s="562"/>
      <c r="AD145" s="562"/>
      <c r="AX145" s="562"/>
      <c r="AY145" s="562"/>
      <c r="AZ145" s="562"/>
      <c r="BA145" s="562"/>
      <c r="BB145" s="562"/>
      <c r="BC145" s="562"/>
      <c r="BD145" s="562"/>
      <c r="BE145" s="562"/>
      <c r="BF145" s="562"/>
      <c r="BG145" s="562"/>
      <c r="BH145" s="562"/>
      <c r="BI145" s="562"/>
      <c r="BJ145" s="562"/>
      <c r="BK145" s="562"/>
      <c r="BL145" s="562"/>
      <c r="BM145" s="562"/>
      <c r="CA145" s="1235" t="str">
        <f>IF(C145&gt;=D145,"","* Los exámenes Reactivos de Hepatitis B NO DEBEN ser mayor a los exámenes Procesados. ")</f>
        <v/>
      </c>
      <c r="CB145" s="1235" t="str">
        <f>IF(F145&gt;=G145,"","* Los exámenes Reactivos de Hepatitis C NO DEBEN ser mayor a los exámenes Procesados. ")</f>
        <v/>
      </c>
      <c r="CC145" s="1235" t="str">
        <f>IF(I145&gt;=J145,"","* Los exámenes Reactivos de CHAGAS NO DEBEN ser mayor a los exámenes Procesados. ")</f>
        <v/>
      </c>
      <c r="CD145" s="1235" t="str">
        <f>IF(L145&gt;=M145,"","* Los exámenes Reactivos de HTLV1 NO DEBEN ser mayor a los exámenes Procesados. ")</f>
        <v/>
      </c>
      <c r="CE145" s="1235" t="str">
        <f>IF(O145&gt;=P145,"","* Los exámenes Reactivos de SIFILIS NO DEBEN ser mayor a los exámenes Procesados. ")</f>
        <v/>
      </c>
      <c r="DA145" s="4931">
        <f>IF(C145&gt;=D145,0,1)</f>
        <v>0</v>
      </c>
      <c r="DB145" s="4931">
        <f>IF(F145&gt;=G145,0,1)</f>
        <v>0</v>
      </c>
      <c r="DC145" s="4931">
        <f>IF(I145&gt;=J145,0,1)</f>
        <v>0</v>
      </c>
      <c r="DD145" s="4931">
        <f>IF(L145&gt;=M145,0,1)</f>
        <v>0</v>
      </c>
      <c r="DE145" s="4931">
        <f>IF(O145&gt;=P145,0,1)</f>
        <v>0</v>
      </c>
      <c r="DF145" s="4931"/>
    </row>
    <row r="146" spans="1:130" ht="15.75" customHeight="1" x14ac:dyDescent="0.35">
      <c r="A146" s="3124"/>
      <c r="B146" s="4961" t="s">
        <v>2632</v>
      </c>
      <c r="C146" s="3102"/>
      <c r="D146" s="4962"/>
      <c r="E146" s="336"/>
      <c r="F146" s="3102"/>
      <c r="G146" s="4962"/>
      <c r="H146" s="336"/>
      <c r="I146" s="3102"/>
      <c r="J146" s="4962"/>
      <c r="K146" s="336"/>
      <c r="L146" s="3102"/>
      <c r="M146" s="4962"/>
      <c r="N146" s="336"/>
      <c r="O146" s="3102"/>
      <c r="P146" s="4963"/>
      <c r="Q146" s="1797" t="str">
        <f>CA146&amp;CB146&amp;CC146&amp;CD146&amp;CE146</f>
        <v/>
      </c>
      <c r="R146" s="1234"/>
      <c r="S146" s="1234"/>
      <c r="T146" s="1234"/>
      <c r="U146" s="1234"/>
      <c r="V146" s="1234"/>
      <c r="W146" s="1234"/>
      <c r="X146" s="1234"/>
      <c r="Y146" s="1234"/>
      <c r="Z146" s="1234"/>
      <c r="AA146" s="1234"/>
      <c r="AB146" s="1234"/>
      <c r="AC146" s="562"/>
      <c r="AD146" s="562"/>
      <c r="AX146" s="562"/>
      <c r="AY146" s="562"/>
      <c r="AZ146" s="562"/>
      <c r="BA146" s="562"/>
      <c r="BB146" s="562"/>
      <c r="BC146" s="562"/>
      <c r="BD146" s="562"/>
      <c r="BE146" s="562"/>
      <c r="BF146" s="562"/>
      <c r="BG146" s="562"/>
      <c r="BH146" s="562"/>
      <c r="BI146" s="562"/>
      <c r="BJ146" s="562"/>
      <c r="BK146" s="562"/>
      <c r="BL146" s="562"/>
      <c r="BM146" s="562"/>
      <c r="CA146" s="1235" t="str">
        <f>IF(C146&gt;=D146,"","* Los exámenes Reactivos de Hepatitis B NO DEBEN ser mayor a los exámenes Procesados. ")</f>
        <v/>
      </c>
      <c r="CB146" s="1235" t="str">
        <f>IF(F146&gt;=G146,"","* Los exámenes Reactivos de Hepatitis C NO DEBEN ser mayor a los exámenes Procesados. ")</f>
        <v/>
      </c>
      <c r="CC146" s="1235" t="str">
        <f>IF(I146&gt;=J146,"","* Los exámenes Reactivos de CHAGAS NO DEBEN ser mayor a los exámenes Procesados. ")</f>
        <v/>
      </c>
      <c r="CD146" s="1235" t="str">
        <f>IF(L146&gt;=M146,"","* Los exámenes Reactivos de HTLV1 NO DEBEN ser mayor a los exámenes Procesados. ")</f>
        <v/>
      </c>
      <c r="CE146" s="1235" t="str">
        <f>IF(O146&gt;=P146,"","* Los exámenes Reactivos de SIFILIS NO DEBEN ser mayor a los exámenes Procesados. ")</f>
        <v/>
      </c>
      <c r="DA146" s="4931">
        <f>IF(C146&gt;=D146,0,1)</f>
        <v>0</v>
      </c>
      <c r="DB146" s="4931">
        <f>IF(F146&gt;=G146,0,1)</f>
        <v>0</v>
      </c>
      <c r="DC146" s="4931">
        <f>IF(I146&gt;=J146,0,1)</f>
        <v>0</v>
      </c>
      <c r="DD146" s="4931">
        <f>IF(L146&gt;=M146,0,1)</f>
        <v>0</v>
      </c>
      <c r="DE146" s="4931">
        <f>IF(O146&gt;=P146,0,1)</f>
        <v>0</v>
      </c>
      <c r="DF146" s="4931"/>
    </row>
    <row r="147" spans="1:130" ht="15" customHeight="1" x14ac:dyDescent="0.35">
      <c r="A147" s="4964" t="s">
        <v>2612</v>
      </c>
      <c r="B147" s="4965"/>
      <c r="C147" s="3102"/>
      <c r="D147" s="4962"/>
      <c r="E147" s="336"/>
      <c r="F147" s="3102"/>
      <c r="G147" s="4962"/>
      <c r="H147" s="336"/>
      <c r="I147" s="3102"/>
      <c r="J147" s="4962"/>
      <c r="K147" s="336"/>
      <c r="L147" s="3102"/>
      <c r="M147" s="4962"/>
      <c r="N147" s="336"/>
      <c r="O147" s="3102"/>
      <c r="P147" s="4963"/>
      <c r="Q147" s="1797" t="str">
        <f>CA147&amp;CB147&amp;CC147&amp;CD147&amp;CE147</f>
        <v/>
      </c>
      <c r="R147" s="1234"/>
      <c r="S147" s="1234"/>
      <c r="T147" s="1234"/>
      <c r="U147" s="1234"/>
      <c r="V147" s="1234"/>
      <c r="W147" s="1234"/>
      <c r="X147" s="1234"/>
      <c r="Y147" s="1234"/>
      <c r="Z147" s="1234"/>
      <c r="AA147" s="1234"/>
      <c r="AB147" s="1234"/>
      <c r="AC147" s="562"/>
      <c r="AD147" s="562"/>
      <c r="AX147" s="562"/>
      <c r="AY147" s="562"/>
      <c r="AZ147" s="562"/>
      <c r="BA147" s="562"/>
      <c r="BB147" s="562"/>
      <c r="BC147" s="562"/>
      <c r="BD147" s="562"/>
      <c r="BE147" s="562"/>
      <c r="BF147" s="562"/>
      <c r="BG147" s="562"/>
      <c r="BH147" s="562"/>
      <c r="BI147" s="562"/>
      <c r="BJ147" s="562"/>
      <c r="BK147" s="562"/>
      <c r="BL147" s="562"/>
      <c r="BM147" s="562"/>
      <c r="CA147" s="1235" t="str">
        <f>IF(C147&gt;=D147,"","* Los exámenes Reactivos de Hepatitis B NO DEBEN ser mayor a los exámenes Procesados. ")</f>
        <v/>
      </c>
      <c r="CB147" s="1235" t="str">
        <f>IF(F147&gt;=G147,"","* Los exámenes Reactivos de Hepatitis C NO DEBEN ser mayor a los exámenes Procesados. ")</f>
        <v/>
      </c>
      <c r="CC147" s="1235" t="str">
        <f>IF(I147&gt;=J147,"","* Los exámenes Reactivos de CHAGAS NO DEBEN ser mayor a los exámenes Procesados. ")</f>
        <v/>
      </c>
      <c r="CD147" s="1235" t="str">
        <f>IF(L147&gt;=M147,"","* Los exámenes Reactivos de HTLV1 NO DEBEN ser mayor a los exámenes Procesados. ")</f>
        <v/>
      </c>
      <c r="CE147" s="1235" t="str">
        <f>IF(O147&gt;=P147,"","* Los exámenes Reactivos de SIFILIS NO DEBEN ser mayor a los exámenes Procesados. ")</f>
        <v/>
      </c>
      <c r="DA147" s="4931">
        <f>IF(C147&gt;=D147,0,1)</f>
        <v>0</v>
      </c>
      <c r="DB147" s="4931">
        <f>IF(F147&gt;=G147,0,1)</f>
        <v>0</v>
      </c>
      <c r="DC147" s="4931">
        <f>IF(I147&gt;=J147,0,1)</f>
        <v>0</v>
      </c>
      <c r="DD147" s="4931">
        <f>IF(L147&gt;=M147,0,1)</f>
        <v>0</v>
      </c>
      <c r="DE147" s="4931">
        <f>IF(O147&gt;=P147,0,1)</f>
        <v>0</v>
      </c>
      <c r="DF147" s="4931"/>
    </row>
    <row r="148" spans="1:130" ht="31.9" customHeight="1" x14ac:dyDescent="0.35">
      <c r="A148" s="4949" t="s">
        <v>2633</v>
      </c>
      <c r="B148" s="4949"/>
      <c r="C148" s="4949"/>
      <c r="D148" s="4949"/>
      <c r="E148" s="4949"/>
      <c r="F148" s="4949"/>
      <c r="G148" s="4949"/>
      <c r="H148" s="4949"/>
      <c r="I148" s="4949"/>
      <c r="J148" s="4949"/>
      <c r="K148" s="4949"/>
      <c r="L148" s="4949"/>
      <c r="M148" s="4949"/>
      <c r="N148" s="4949"/>
      <c r="O148" s="4949"/>
      <c r="P148" s="4949"/>
      <c r="Q148" s="4949"/>
      <c r="R148" s="4949"/>
      <c r="AX148" s="562"/>
      <c r="AY148" s="562"/>
      <c r="AZ148" s="562"/>
      <c r="BA148" s="562"/>
      <c r="BB148" s="562"/>
      <c r="BC148" s="562"/>
      <c r="BD148" s="562"/>
      <c r="BE148" s="562"/>
      <c r="BF148" s="562"/>
      <c r="BG148" s="562"/>
      <c r="BH148" s="562"/>
      <c r="BI148" s="562"/>
      <c r="BJ148" s="562"/>
      <c r="BK148" s="562"/>
      <c r="BL148" s="562"/>
      <c r="BM148" s="562"/>
      <c r="CA148" s="1235"/>
      <c r="CB148" s="1235"/>
      <c r="CC148" s="1235"/>
      <c r="CD148" s="1235"/>
      <c r="CE148" s="1235"/>
      <c r="DA148" s="4931"/>
      <c r="DB148" s="4931"/>
      <c r="DC148" s="4931"/>
      <c r="DD148" s="4931"/>
      <c r="DE148" s="4931"/>
      <c r="DF148" s="4931"/>
    </row>
    <row r="149" spans="1:130" ht="16.149999999999999" customHeight="1" x14ac:dyDescent="0.35">
      <c r="A149" s="4941" t="s">
        <v>2622</v>
      </c>
      <c r="B149" s="4911"/>
      <c r="C149" s="4936" t="s">
        <v>2623</v>
      </c>
      <c r="D149" s="4937"/>
      <c r="E149" s="4950"/>
      <c r="F149" s="4951" t="s">
        <v>2624</v>
      </c>
      <c r="G149" s="4951"/>
      <c r="H149" s="4951"/>
      <c r="I149" s="4951" t="s">
        <v>2625</v>
      </c>
      <c r="J149" s="4951"/>
      <c r="K149" s="4951"/>
      <c r="L149" s="4951" t="s">
        <v>2626</v>
      </c>
      <c r="M149" s="4951"/>
      <c r="N149" s="4951"/>
      <c r="O149" s="4936" t="s">
        <v>258</v>
      </c>
      <c r="P149" s="4950"/>
      <c r="Q149" s="220"/>
      <c r="CA149" s="1235"/>
      <c r="CB149" s="1235"/>
      <c r="CC149" s="1235"/>
      <c r="CD149" s="1235"/>
      <c r="CE149" s="1235"/>
      <c r="DA149" s="4931"/>
      <c r="DB149" s="4931"/>
      <c r="DC149" s="4931"/>
      <c r="DD149" s="4931"/>
      <c r="DE149" s="4931"/>
      <c r="DF149" s="4931"/>
    </row>
    <row r="150" spans="1:130" ht="16.149999999999999" customHeight="1" x14ac:dyDescent="0.35">
      <c r="A150" s="3220"/>
      <c r="B150" s="2134"/>
      <c r="C150" s="4945" t="s">
        <v>2595</v>
      </c>
      <c r="D150" s="4946" t="s">
        <v>2596</v>
      </c>
      <c r="E150" s="4953" t="s">
        <v>2627</v>
      </c>
      <c r="F150" s="4945" t="s">
        <v>2595</v>
      </c>
      <c r="G150" s="4946" t="s">
        <v>2596</v>
      </c>
      <c r="H150" s="4953" t="s">
        <v>2627</v>
      </c>
      <c r="I150" s="4945" t="s">
        <v>2595</v>
      </c>
      <c r="J150" s="4946" t="s">
        <v>2596</v>
      </c>
      <c r="K150" s="4953" t="s">
        <v>2627</v>
      </c>
      <c r="L150" s="4945" t="s">
        <v>2595</v>
      </c>
      <c r="M150" s="4946" t="s">
        <v>2596</v>
      </c>
      <c r="N150" s="4953" t="s">
        <v>2627</v>
      </c>
      <c r="O150" s="4945" t="s">
        <v>2595</v>
      </c>
      <c r="P150" s="4944" t="s">
        <v>2596</v>
      </c>
      <c r="Q150" s="220"/>
      <c r="CA150" s="1235"/>
      <c r="CB150" s="1235"/>
      <c r="CC150" s="1235"/>
      <c r="CD150" s="1235"/>
      <c r="CE150" s="1235"/>
      <c r="DA150" s="4931"/>
      <c r="DB150" s="4931"/>
      <c r="DC150" s="4931"/>
      <c r="DD150" s="4931"/>
      <c r="DE150" s="4931"/>
      <c r="DF150" s="4931"/>
    </row>
    <row r="151" spans="1:130" ht="18.75" customHeight="1" x14ac:dyDescent="0.35">
      <c r="A151" s="4954" t="s">
        <v>2628</v>
      </c>
      <c r="B151" s="4955"/>
      <c r="C151" s="4956"/>
      <c r="D151" s="4957"/>
      <c r="E151" s="3593"/>
      <c r="F151" s="4956"/>
      <c r="G151" s="4957"/>
      <c r="H151" s="3593"/>
      <c r="I151" s="4956"/>
      <c r="J151" s="4957"/>
      <c r="K151" s="3593"/>
      <c r="L151" s="4956"/>
      <c r="M151" s="4957"/>
      <c r="N151" s="3593"/>
      <c r="O151" s="4956"/>
      <c r="P151" s="4958"/>
      <c r="Q151" s="1797" t="str">
        <f>CA151&amp;CB151&amp;CC151&amp;CD151&amp;CE151</f>
        <v/>
      </c>
      <c r="R151" s="1234"/>
      <c r="S151" s="1234"/>
      <c r="T151" s="1234"/>
      <c r="U151" s="1234"/>
      <c r="V151" s="1234"/>
      <c r="W151" s="1234"/>
      <c r="X151" s="1234"/>
      <c r="Y151" s="1234"/>
      <c r="Z151" s="1234"/>
      <c r="AA151" s="1234"/>
      <c r="AB151" s="1234"/>
      <c r="AC151" s="562"/>
      <c r="AD151" s="562"/>
      <c r="CA151" s="1235" t="str">
        <f>IF(C151&gt;=D151,"","* Los exámenes Reactivos de Hepatitis B NO DEBEN ser mayor a los exámenes Procesados. ")</f>
        <v/>
      </c>
      <c r="CB151" s="1235" t="str">
        <f>IF(F151&gt;=G151,"","* Los exámenes Reactivos de Hepatitis C NO DEBEN ser mayor a los exámenes Procesados. ")</f>
        <v/>
      </c>
      <c r="CC151" s="1235" t="str">
        <f>IF(I151&gt;=J151,"","* Los exámenes Reactivos de CHAGAS NO DEBEN ser mayor a los exámenes Procesados. ")</f>
        <v/>
      </c>
      <c r="CD151" s="1235" t="str">
        <f>IF(L151&gt;=M151,"","* Los exámenes Reactivos de HTLV1 NO DEBEN ser mayor a los exámenes Procesados. ")</f>
        <v/>
      </c>
      <c r="CE151" s="1235" t="str">
        <f>IF(O151&gt;=P151,"","* Los exámenes Reactivos de SIFILIS NO DEBEN ser mayor a los exámenes Procesados. ")</f>
        <v/>
      </c>
      <c r="DA151" s="4931">
        <f>IF(C151&gt;=D151,0,1)</f>
        <v>0</v>
      </c>
      <c r="DB151" s="4931">
        <f>IF(F151&gt;=G151,0,1)</f>
        <v>0</v>
      </c>
      <c r="DC151" s="4931">
        <f>IF(I151&gt;=J151,0,1)</f>
        <v>0</v>
      </c>
      <c r="DD151" s="4931">
        <f>IF(L151&gt;=M151,0,1)</f>
        <v>0</v>
      </c>
      <c r="DE151" s="4931">
        <f>IF(O151&gt;=P151,0,1)</f>
        <v>0</v>
      </c>
      <c r="DF151" s="4931"/>
    </row>
    <row r="152" spans="1:130" ht="17.25" customHeight="1" x14ac:dyDescent="0.35">
      <c r="A152" s="4959" t="s">
        <v>2629</v>
      </c>
      <c r="B152" s="4966" t="s">
        <v>2630</v>
      </c>
      <c r="C152" s="3342"/>
      <c r="D152" s="110"/>
      <c r="E152" s="3344"/>
      <c r="F152" s="3342"/>
      <c r="G152" s="110"/>
      <c r="H152" s="3344"/>
      <c r="I152" s="3342"/>
      <c r="J152" s="110"/>
      <c r="K152" s="3344"/>
      <c r="L152" s="3342"/>
      <c r="M152" s="110"/>
      <c r="N152" s="3344"/>
      <c r="O152" s="3342"/>
      <c r="P152" s="29"/>
      <c r="Q152" s="1797" t="str">
        <f>CA152&amp;CB152&amp;CC152&amp;CD152&amp;CE152</f>
        <v/>
      </c>
      <c r="R152" s="1234"/>
      <c r="S152" s="1234"/>
      <c r="T152" s="1234"/>
      <c r="U152" s="1234"/>
      <c r="V152" s="1234"/>
      <c r="W152" s="1234"/>
      <c r="X152" s="1234"/>
      <c r="Y152" s="1234"/>
      <c r="Z152" s="1234"/>
      <c r="AA152" s="1234"/>
      <c r="AB152" s="1234"/>
      <c r="AC152" s="562"/>
      <c r="AD152" s="562"/>
      <c r="CA152" s="1235" t="str">
        <f>IF(C152&gt;=D152,"","* Los exámenes Reactivos de Hepatitis B NO DEBEN ser mayor a los exámenes Procesados. ")</f>
        <v/>
      </c>
      <c r="CB152" s="1235" t="str">
        <f>IF(F152&gt;=G152,"","* Los exámenes Reactivos de Hepatitis C NO DEBEN ser mayor a los exámenes Procesados. ")</f>
        <v/>
      </c>
      <c r="CC152" s="1235" t="str">
        <f>IF(I152&gt;=J152,"","* Los exámenes Reactivos de CHAGAS NO DEBEN ser mayor a los exámenes Procesados. ")</f>
        <v/>
      </c>
      <c r="CD152" s="1235" t="str">
        <f>IF(L152&gt;=M152,"","* Los exámenes Reactivos de HTLV1 NO DEBEN ser mayor a los exámenes Procesados. ")</f>
        <v/>
      </c>
      <c r="CE152" s="1235" t="str">
        <f>IF(O152&gt;=P152,"","* Los exámenes Reactivos de SIFILIS NO DEBEN ser mayor a los exámenes Procesados. ")</f>
        <v/>
      </c>
      <c r="DA152" s="4931">
        <f>IF(C152&gt;=D152,0,1)</f>
        <v>0</v>
      </c>
      <c r="DB152" s="4931">
        <f>IF(F152&gt;=G152,0,1)</f>
        <v>0</v>
      </c>
      <c r="DC152" s="4931">
        <f>IF(I152&gt;=J152,0,1)</f>
        <v>0</v>
      </c>
      <c r="DD152" s="4931">
        <f>IF(L152&gt;=M152,0,1)</f>
        <v>0</v>
      </c>
      <c r="DE152" s="4931">
        <f>IF(O152&gt;=P152,0,1)</f>
        <v>0</v>
      </c>
      <c r="DF152" s="4931"/>
    </row>
    <row r="153" spans="1:130" ht="17.25" customHeight="1" x14ac:dyDescent="0.35">
      <c r="A153" s="3121"/>
      <c r="B153" s="4967" t="s">
        <v>2631</v>
      </c>
      <c r="C153" s="55"/>
      <c r="D153" s="1227"/>
      <c r="E153" s="327"/>
      <c r="F153" s="55"/>
      <c r="G153" s="1227"/>
      <c r="H153" s="327"/>
      <c r="I153" s="55"/>
      <c r="J153" s="1227"/>
      <c r="K153" s="327"/>
      <c r="L153" s="55"/>
      <c r="M153" s="1227"/>
      <c r="N153" s="327"/>
      <c r="O153" s="55"/>
      <c r="P153" s="1881"/>
      <c r="Q153" s="1797" t="str">
        <f>CA153&amp;CB153&amp;CC153&amp;CD153&amp;CE153</f>
        <v/>
      </c>
      <c r="R153" s="1234"/>
      <c r="S153" s="1234"/>
      <c r="T153" s="1234"/>
      <c r="U153" s="1234"/>
      <c r="V153" s="1234"/>
      <c r="W153" s="1234"/>
      <c r="X153" s="1234"/>
      <c r="Y153" s="1234"/>
      <c r="Z153" s="1234"/>
      <c r="AA153" s="1234"/>
      <c r="AB153" s="1234"/>
      <c r="AC153" s="562"/>
      <c r="AD153" s="562"/>
      <c r="CA153" s="1235" t="str">
        <f>IF(C153&gt;=D153,"","* Los exámenes Reactivos de Hepatitis B NO DEBEN ser mayor a los exámenes Procesados. ")</f>
        <v/>
      </c>
      <c r="CB153" s="1235" t="str">
        <f>IF(F153&gt;=G153,"","* Los exámenes Reactivos de Hepatitis C NO DEBEN ser mayor a los exámenes Procesados. ")</f>
        <v/>
      </c>
      <c r="CC153" s="1235" t="str">
        <f>IF(I153&gt;=J153,"","* Los exámenes Reactivos de CHAGAS NO DEBEN ser mayor a los exámenes Procesados. ")</f>
        <v/>
      </c>
      <c r="CD153" s="1235" t="str">
        <f>IF(L153&gt;=M153,"","* Los exámenes Reactivos de HTLV1 NO DEBEN ser mayor a los exámenes Procesados. ")</f>
        <v/>
      </c>
      <c r="CE153" s="1235" t="str">
        <f>IF(O153&gt;=P153,"","* Los exámenes Reactivos de SIFILIS NO DEBEN ser mayor a los exámenes Procesados. ")</f>
        <v/>
      </c>
      <c r="DA153" s="4931">
        <f>IF(C153&gt;=D153,0,1)</f>
        <v>0</v>
      </c>
      <c r="DB153" s="4931">
        <f>IF(F153&gt;=G153,0,1)</f>
        <v>0</v>
      </c>
      <c r="DC153" s="4931">
        <f>IF(I153&gt;=J153,0,1)</f>
        <v>0</v>
      </c>
      <c r="DD153" s="4931">
        <f>IF(L153&gt;=M153,0,1)</f>
        <v>0</v>
      </c>
      <c r="DE153" s="4931">
        <f>IF(O153&gt;=P153,0,1)</f>
        <v>0</v>
      </c>
      <c r="DF153" s="4931"/>
    </row>
    <row r="154" spans="1:130" ht="17.25" customHeight="1" x14ac:dyDescent="0.35">
      <c r="A154" s="3124"/>
      <c r="B154" s="223" t="s">
        <v>2632</v>
      </c>
      <c r="C154" s="3102"/>
      <c r="D154" s="4962"/>
      <c r="E154" s="336"/>
      <c r="F154" s="3102"/>
      <c r="G154" s="4962"/>
      <c r="H154" s="336"/>
      <c r="I154" s="3102"/>
      <c r="J154" s="4962"/>
      <c r="K154" s="336"/>
      <c r="L154" s="3102"/>
      <c r="M154" s="4962"/>
      <c r="N154" s="336"/>
      <c r="O154" s="3102"/>
      <c r="P154" s="4963"/>
      <c r="Q154" s="1797" t="str">
        <f>CA154&amp;CB154&amp;CC154&amp;CD154&amp;CE154</f>
        <v/>
      </c>
      <c r="R154" s="1234"/>
      <c r="S154" s="1234"/>
      <c r="T154" s="1234"/>
      <c r="U154" s="1234"/>
      <c r="V154" s="1234"/>
      <c r="W154" s="1234"/>
      <c r="X154" s="1234"/>
      <c r="Y154" s="1234"/>
      <c r="Z154" s="1234"/>
      <c r="AA154" s="1234"/>
      <c r="AB154" s="1234"/>
      <c r="AC154" s="562"/>
      <c r="AD154" s="562"/>
      <c r="CA154" s="1235" t="str">
        <f>IF(C154&gt;=D154,"","* Los exámenes Reactivos de Hepatitis B NO DEBEN ser mayor a los exámenes Procesados. ")</f>
        <v/>
      </c>
      <c r="CB154" s="1235" t="str">
        <f>IF(F154&gt;=G154,"","* Los exámenes Reactivos de Hepatitis C NO DEBEN ser mayor a los exámenes Procesados. ")</f>
        <v/>
      </c>
      <c r="CC154" s="1235" t="str">
        <f>IF(I154&gt;=J154,"","* Los exámenes Reactivos de CHAGAS NO DEBEN ser mayor a los exámenes Procesados. ")</f>
        <v/>
      </c>
      <c r="CD154" s="1235" t="str">
        <f>IF(L154&gt;=M154,"","* Los exámenes Reactivos de HTLV1 NO DEBEN ser mayor a los exámenes Procesados. ")</f>
        <v/>
      </c>
      <c r="CE154" s="1235" t="str">
        <f>IF(O154&gt;=P154,"","* Los exámenes Reactivos de SIFILIS NO DEBEN ser mayor a los exámenes Procesados. ")</f>
        <v/>
      </c>
      <c r="DA154" s="4931">
        <f>IF(C154&gt;=D154,0,1)</f>
        <v>0</v>
      </c>
      <c r="DB154" s="4931">
        <f>IF(F154&gt;=G154,0,1)</f>
        <v>0</v>
      </c>
      <c r="DC154" s="4931">
        <f>IF(I154&gt;=J154,0,1)</f>
        <v>0</v>
      </c>
      <c r="DD154" s="4931">
        <f>IF(L154&gt;=M154,0,1)</f>
        <v>0</v>
      </c>
      <c r="DE154" s="4931">
        <f>IF(O154&gt;=P154,0,1)</f>
        <v>0</v>
      </c>
      <c r="DF154" s="4931"/>
    </row>
    <row r="155" spans="1:130" ht="21" customHeight="1" x14ac:dyDescent="0.35">
      <c r="A155" s="4964" t="s">
        <v>2634</v>
      </c>
      <c r="B155" s="4965"/>
      <c r="C155" s="3102"/>
      <c r="D155" s="4962"/>
      <c r="E155" s="336"/>
      <c r="F155" s="3102"/>
      <c r="G155" s="4962"/>
      <c r="H155" s="336"/>
      <c r="I155" s="3102"/>
      <c r="J155" s="4962"/>
      <c r="K155" s="336"/>
      <c r="L155" s="3102"/>
      <c r="M155" s="4962"/>
      <c r="N155" s="336"/>
      <c r="O155" s="3102"/>
      <c r="P155" s="4963"/>
      <c r="Q155" s="1797" t="str">
        <f>CA155&amp;CB155&amp;CC155&amp;CD155&amp;CE155</f>
        <v/>
      </c>
      <c r="R155" s="1234"/>
      <c r="S155" s="1234"/>
      <c r="T155" s="1234"/>
      <c r="U155" s="1234"/>
      <c r="V155" s="1234"/>
      <c r="W155" s="1234"/>
      <c r="X155" s="1234"/>
      <c r="Y155" s="1234"/>
      <c r="Z155" s="1234"/>
      <c r="AA155" s="1234"/>
      <c r="AB155" s="1234"/>
      <c r="AC155" s="562"/>
      <c r="AD155" s="562"/>
      <c r="CA155" s="1235" t="str">
        <f>IF(C155&gt;=D155,"","* Los exámenes Reactivos de Hepatitis B NO DEBEN ser mayor a los exámenes Procesados. ")</f>
        <v/>
      </c>
      <c r="CB155" s="1235" t="str">
        <f>IF(F155&gt;=G155,"","* Los exámenes Reactivos de Hepatitis C NO DEBEN ser mayor a los exámenes Procesados. ")</f>
        <v/>
      </c>
      <c r="CC155" s="1235" t="str">
        <f>IF(I155&gt;=J155,"","* Los exámenes Reactivos de CHAGAS NO DEBEN ser mayor a los exámenes Procesados. ")</f>
        <v/>
      </c>
      <c r="CD155" s="1235" t="str">
        <f>IF(L155&gt;=M155,"","* Los exámenes Reactivos de HTLV1 NO DEBEN ser mayor a los exámenes Procesados. ")</f>
        <v/>
      </c>
      <c r="CE155" s="1235" t="str">
        <f>IF(O155&gt;=P155,"","* Los exámenes Reactivos de SIFILIS NO DEBEN ser mayor a los exámenes Procesados. ")</f>
        <v/>
      </c>
      <c r="DA155" s="4931">
        <f>IF(C155&gt;=D155,0,1)</f>
        <v>0</v>
      </c>
      <c r="DB155" s="4931">
        <f>IF(F155&gt;=G155,0,1)</f>
        <v>0</v>
      </c>
      <c r="DC155" s="4931">
        <f>IF(I155&gt;=J155,0,1)</f>
        <v>0</v>
      </c>
      <c r="DD155" s="4931">
        <f>IF(L155&gt;=M155,0,1)</f>
        <v>0</v>
      </c>
      <c r="DE155" s="4931">
        <f>IF(O155&gt;=P155,0,1)</f>
        <v>0</v>
      </c>
      <c r="DF155" s="4931"/>
    </row>
    <row r="156" spans="1:130" ht="31.9" customHeight="1" x14ac:dyDescent="0.35">
      <c r="A156" s="4948" t="s">
        <v>2635</v>
      </c>
      <c r="B156" s="4948"/>
      <c r="C156" s="4948"/>
      <c r="D156" s="4948"/>
      <c r="E156" s="4948"/>
      <c r="F156" s="4948"/>
      <c r="G156" s="4948"/>
      <c r="H156" s="4948"/>
      <c r="I156" s="4948"/>
      <c r="J156" s="4948"/>
      <c r="K156" s="4948"/>
      <c r="L156" s="4948"/>
      <c r="M156" s="4948"/>
      <c r="N156" s="4948"/>
      <c r="O156" s="4948"/>
      <c r="P156" s="4948"/>
      <c r="Q156" s="4949"/>
      <c r="R156" s="220"/>
      <c r="S156" s="220"/>
      <c r="T156" s="220"/>
      <c r="U156" s="220"/>
      <c r="V156" s="220"/>
      <c r="W156" s="220"/>
      <c r="X156" s="220"/>
      <c r="Y156" s="220"/>
      <c r="Z156" s="220"/>
      <c r="AA156" s="220"/>
      <c r="AB156" s="220"/>
      <c r="AC156" s="220"/>
      <c r="AD156" s="220"/>
      <c r="AE156" s="220"/>
      <c r="AF156" s="220"/>
      <c r="AG156" s="220"/>
      <c r="AH156" s="220"/>
      <c r="AI156" s="220"/>
      <c r="AJ156" s="220"/>
      <c r="AS156" s="562"/>
      <c r="AT156" s="521"/>
      <c r="AU156" s="521"/>
      <c r="AV156" s="521"/>
      <c r="AW156" s="521"/>
      <c r="AX156" s="521"/>
      <c r="AY156" s="521"/>
      <c r="AZ156" s="562"/>
      <c r="BA156" s="562"/>
      <c r="BB156" s="562"/>
      <c r="BC156" s="562"/>
      <c r="BD156" s="562"/>
      <c r="BE156" s="562"/>
      <c r="BF156" s="562"/>
      <c r="BG156" s="562"/>
      <c r="BH156" s="562"/>
      <c r="BI156" s="562"/>
      <c r="BJ156" s="562"/>
      <c r="BK156" s="562"/>
      <c r="BL156" s="562"/>
      <c r="BM156" s="562"/>
      <c r="BN156" s="562"/>
      <c r="BO156" s="562"/>
    </row>
    <row r="157" spans="1:130" ht="31.9" customHeight="1" x14ac:dyDescent="0.35">
      <c r="A157" s="2424" t="s">
        <v>2622</v>
      </c>
      <c r="B157" s="4911"/>
      <c r="C157" s="2717" t="s">
        <v>36</v>
      </c>
      <c r="D157" s="4904"/>
      <c r="E157" s="4936" t="s">
        <v>2636</v>
      </c>
      <c r="F157" s="4937"/>
      <c r="G157" s="4937"/>
      <c r="H157" s="4937"/>
      <c r="I157" s="4937"/>
      <c r="J157" s="4937"/>
      <c r="K157" s="4937"/>
      <c r="L157" s="4937"/>
      <c r="M157" s="4937"/>
      <c r="N157" s="4937"/>
      <c r="O157" s="4937"/>
      <c r="P157" s="4937"/>
      <c r="Q157" s="4937"/>
      <c r="R157" s="4937"/>
      <c r="S157" s="4937"/>
      <c r="T157" s="4937"/>
      <c r="U157" s="4937"/>
      <c r="V157" s="4937"/>
      <c r="W157" s="4937"/>
      <c r="X157" s="4937"/>
      <c r="Y157" s="4937"/>
      <c r="Z157" s="4937"/>
      <c r="AA157" s="4937"/>
      <c r="AB157" s="4937"/>
      <c r="AC157" s="4937"/>
      <c r="AD157" s="4937"/>
      <c r="AE157" s="4937"/>
      <c r="AF157" s="4937"/>
      <c r="AG157" s="4937"/>
      <c r="AH157" s="4937"/>
      <c r="AI157" s="4937"/>
      <c r="AJ157" s="4938"/>
      <c r="AK157" s="4968" t="s">
        <v>1639</v>
      </c>
      <c r="AL157" s="4968"/>
      <c r="AM157" s="4968"/>
      <c r="AN157" s="4969"/>
      <c r="AO157" s="4970" t="s">
        <v>462</v>
      </c>
      <c r="AP157" s="4968"/>
      <c r="AQ157" s="4968"/>
      <c r="AR157" s="4969"/>
      <c r="AS157" s="4971" t="s">
        <v>2637</v>
      </c>
      <c r="AT157" s="4972"/>
      <c r="AU157" s="4971" t="s">
        <v>11</v>
      </c>
      <c r="AV157" s="4909"/>
      <c r="AW157" s="4941" t="s">
        <v>2638</v>
      </c>
      <c r="AX157" s="4911"/>
      <c r="AY157" s="562"/>
      <c r="AZ157" s="562"/>
      <c r="BA157" s="562"/>
      <c r="BB157" s="562"/>
      <c r="BC157" s="562"/>
      <c r="BD157" s="562"/>
      <c r="BE157" s="562"/>
      <c r="BF157" s="562"/>
      <c r="BG157" s="562"/>
      <c r="BH157" s="562"/>
      <c r="BI157" s="562"/>
      <c r="BJ157" s="562"/>
      <c r="BK157" s="562"/>
      <c r="BR157" s="562"/>
      <c r="BS157" s="562"/>
      <c r="BT157" s="562"/>
      <c r="BU157" s="3886"/>
    </row>
    <row r="158" spans="1:130" ht="16.149999999999999" customHeight="1" x14ac:dyDescent="0.35">
      <c r="A158" s="1924"/>
      <c r="B158" s="3473"/>
      <c r="C158" s="4913"/>
      <c r="D158" s="2138"/>
      <c r="E158" s="4942" t="s">
        <v>2639</v>
      </c>
      <c r="F158" s="4939"/>
      <c r="G158" s="4942" t="s">
        <v>2593</v>
      </c>
      <c r="H158" s="4939"/>
      <c r="I158" s="4942" t="s">
        <v>2640</v>
      </c>
      <c r="J158" s="4939"/>
      <c r="K158" s="4936" t="s">
        <v>17</v>
      </c>
      <c r="L158" s="4950"/>
      <c r="M158" s="4936" t="s">
        <v>18</v>
      </c>
      <c r="N158" s="4950"/>
      <c r="O158" s="4936" t="s">
        <v>19</v>
      </c>
      <c r="P158" s="4950"/>
      <c r="Q158" s="4936" t="s">
        <v>20</v>
      </c>
      <c r="R158" s="4950"/>
      <c r="S158" s="4936" t="s">
        <v>98</v>
      </c>
      <c r="T158" s="4950"/>
      <c r="U158" s="4936" t="s">
        <v>99</v>
      </c>
      <c r="V158" s="4950"/>
      <c r="W158" s="4936" t="s">
        <v>207</v>
      </c>
      <c r="X158" s="4950"/>
      <c r="Y158" s="4936" t="s">
        <v>208</v>
      </c>
      <c r="Z158" s="4950"/>
      <c r="AA158" s="4936" t="s">
        <v>209</v>
      </c>
      <c r="AB158" s="4950"/>
      <c r="AC158" s="4936" t="s">
        <v>210</v>
      </c>
      <c r="AD158" s="4950"/>
      <c r="AE158" s="4936" t="s">
        <v>211</v>
      </c>
      <c r="AF158" s="4950"/>
      <c r="AG158" s="4936" t="s">
        <v>212</v>
      </c>
      <c r="AH158" s="4950"/>
      <c r="AI158" s="4936" t="s">
        <v>2641</v>
      </c>
      <c r="AJ158" s="4938"/>
      <c r="AK158" s="4973" t="s">
        <v>34</v>
      </c>
      <c r="AL158" s="4974"/>
      <c r="AM158" s="4973" t="s">
        <v>35</v>
      </c>
      <c r="AN158" s="4975"/>
      <c r="AO158" s="4976" t="s">
        <v>393</v>
      </c>
      <c r="AP158" s="4974"/>
      <c r="AQ158" s="4973" t="s">
        <v>392</v>
      </c>
      <c r="AR158" s="4975"/>
      <c r="AS158" s="4977"/>
      <c r="AT158" s="4978"/>
      <c r="AU158" s="4979"/>
      <c r="AV158" s="3319"/>
      <c r="AW158" s="3220"/>
      <c r="AX158" s="2134"/>
      <c r="AY158" s="562"/>
      <c r="AZ158" s="562"/>
      <c r="BA158" s="562"/>
      <c r="BB158" s="562"/>
      <c r="BC158" s="562"/>
      <c r="BD158" s="562"/>
      <c r="BE158" s="562"/>
      <c r="BF158" s="562"/>
      <c r="BG158" s="562"/>
      <c r="BH158" s="562"/>
      <c r="BI158" s="562"/>
      <c r="BJ158" s="562"/>
      <c r="BQ158" s="562"/>
      <c r="BR158" s="562"/>
      <c r="BS158" s="562"/>
      <c r="BT158" s="3886"/>
      <c r="BU158" s="3886"/>
    </row>
    <row r="159" spans="1:130" ht="32.25" customHeight="1" x14ac:dyDescent="0.35">
      <c r="A159" s="4980"/>
      <c r="B159" s="2134"/>
      <c r="C159" s="4945" t="s">
        <v>2595</v>
      </c>
      <c r="D159" s="4946" t="s">
        <v>2642</v>
      </c>
      <c r="E159" s="4945" t="s">
        <v>2595</v>
      </c>
      <c r="F159" s="4946" t="s">
        <v>2642</v>
      </c>
      <c r="G159" s="4945" t="s">
        <v>2595</v>
      </c>
      <c r="H159" s="4946" t="s">
        <v>2642</v>
      </c>
      <c r="I159" s="4945" t="s">
        <v>2595</v>
      </c>
      <c r="J159" s="4946" t="s">
        <v>2642</v>
      </c>
      <c r="K159" s="4945" t="s">
        <v>2595</v>
      </c>
      <c r="L159" s="4946" t="s">
        <v>2642</v>
      </c>
      <c r="M159" s="4945" t="s">
        <v>2595</v>
      </c>
      <c r="N159" s="4946" t="s">
        <v>2642</v>
      </c>
      <c r="O159" s="4945" t="s">
        <v>2595</v>
      </c>
      <c r="P159" s="4946" t="s">
        <v>2642</v>
      </c>
      <c r="Q159" s="4945" t="s">
        <v>2595</v>
      </c>
      <c r="R159" s="4946" t="s">
        <v>2642</v>
      </c>
      <c r="S159" s="4945" t="s">
        <v>2595</v>
      </c>
      <c r="T159" s="4946" t="s">
        <v>2642</v>
      </c>
      <c r="U159" s="4945" t="s">
        <v>2595</v>
      </c>
      <c r="V159" s="4946" t="s">
        <v>2642</v>
      </c>
      <c r="W159" s="4945" t="s">
        <v>2595</v>
      </c>
      <c r="X159" s="4946" t="s">
        <v>2642</v>
      </c>
      <c r="Y159" s="4945" t="s">
        <v>2595</v>
      </c>
      <c r="Z159" s="4946" t="s">
        <v>2642</v>
      </c>
      <c r="AA159" s="4945" t="s">
        <v>2595</v>
      </c>
      <c r="AB159" s="4946" t="s">
        <v>2642</v>
      </c>
      <c r="AC159" s="4945" t="s">
        <v>2595</v>
      </c>
      <c r="AD159" s="4946" t="s">
        <v>2642</v>
      </c>
      <c r="AE159" s="4945" t="s">
        <v>2595</v>
      </c>
      <c r="AF159" s="4946" t="s">
        <v>2642</v>
      </c>
      <c r="AG159" s="4945" t="s">
        <v>2595</v>
      </c>
      <c r="AH159" s="4946" t="s">
        <v>2642</v>
      </c>
      <c r="AI159" s="4945" t="s">
        <v>2595</v>
      </c>
      <c r="AJ159" s="4947" t="s">
        <v>2642</v>
      </c>
      <c r="AK159" s="4924" t="s">
        <v>2595</v>
      </c>
      <c r="AL159" s="4946" t="s">
        <v>2642</v>
      </c>
      <c r="AM159" s="4945" t="s">
        <v>2595</v>
      </c>
      <c r="AN159" s="4946" t="s">
        <v>2642</v>
      </c>
      <c r="AO159" s="4981" t="s">
        <v>2595</v>
      </c>
      <c r="AP159" s="4946" t="s">
        <v>2642</v>
      </c>
      <c r="AQ159" s="4945" t="s">
        <v>2595</v>
      </c>
      <c r="AR159" s="4946" t="s">
        <v>2642</v>
      </c>
      <c r="AS159" s="4981" t="s">
        <v>2595</v>
      </c>
      <c r="AT159" s="4946" t="s">
        <v>2642</v>
      </c>
      <c r="AU159" s="4981" t="s">
        <v>2595</v>
      </c>
      <c r="AV159" s="4944" t="s">
        <v>2642</v>
      </c>
      <c r="AW159" s="4981" t="s">
        <v>2595</v>
      </c>
      <c r="AX159" s="4944" t="s">
        <v>2642</v>
      </c>
      <c r="AY159" s="562"/>
      <c r="AZ159" s="562"/>
      <c r="BA159" s="562"/>
      <c r="BB159" s="562"/>
      <c r="BC159" s="562"/>
      <c r="BD159" s="562"/>
      <c r="BE159" s="562"/>
      <c r="BF159" s="562"/>
      <c r="BG159" s="562"/>
      <c r="BH159" s="562"/>
      <c r="BI159" s="562"/>
      <c r="BJ159" s="562"/>
      <c r="BQ159" s="562"/>
      <c r="BR159" s="562"/>
      <c r="BS159" s="562"/>
      <c r="BT159" s="3886"/>
      <c r="BU159" s="3886"/>
    </row>
    <row r="160" spans="1:130" ht="16.149999999999999" customHeight="1" x14ac:dyDescent="0.35">
      <c r="A160" s="4982" t="s">
        <v>2643</v>
      </c>
      <c r="B160" s="4983"/>
      <c r="C160" s="3733">
        <f t="shared" ref="C160:D162" si="330">+M160+O160+Q160+S160+U160+W160+Y160+AA160+AC160+AE160</f>
        <v>0</v>
      </c>
      <c r="D160" s="4190">
        <f t="shared" si="330"/>
        <v>0</v>
      </c>
      <c r="E160" s="4623"/>
      <c r="F160" s="1228"/>
      <c r="G160" s="4623"/>
      <c r="H160" s="1228"/>
      <c r="I160" s="4623"/>
      <c r="J160" s="1228"/>
      <c r="K160" s="4623"/>
      <c r="L160" s="1228"/>
      <c r="M160" s="3342"/>
      <c r="N160" s="110"/>
      <c r="O160" s="3342"/>
      <c r="P160" s="110"/>
      <c r="Q160" s="3342"/>
      <c r="R160" s="110"/>
      <c r="S160" s="3342"/>
      <c r="T160" s="110"/>
      <c r="U160" s="3342"/>
      <c r="V160" s="110"/>
      <c r="W160" s="3342"/>
      <c r="X160" s="110"/>
      <c r="Y160" s="3342"/>
      <c r="Z160" s="110"/>
      <c r="AA160" s="3342"/>
      <c r="AB160" s="110"/>
      <c r="AC160" s="3342"/>
      <c r="AD160" s="110"/>
      <c r="AE160" s="3342"/>
      <c r="AF160" s="110"/>
      <c r="AG160" s="4623"/>
      <c r="AH160" s="1264"/>
      <c r="AI160" s="4623"/>
      <c r="AJ160" s="4984"/>
      <c r="AK160" s="4985"/>
      <c r="AL160" s="4593"/>
      <c r="AM160" s="55"/>
      <c r="AN160" s="1252"/>
      <c r="AO160" s="1426"/>
      <c r="AP160" s="36"/>
      <c r="AQ160" s="117"/>
      <c r="AR160" s="1844"/>
      <c r="AS160" s="1426"/>
      <c r="AT160" s="1844"/>
      <c r="AU160" s="1426"/>
      <c r="AV160" s="36"/>
      <c r="AW160" s="1426"/>
      <c r="AX160" s="36"/>
      <c r="AY160" s="1234" t="str">
        <f t="shared" ref="AY160:AY182" si="331">$CA160&amp;$CB160&amp;$CC160&amp;$CD160&amp;$CE160&amp;$CF160&amp;$CG160&amp;$CH160&amp;$CI160&amp;$CJ160&amp;$CK160&amp;$CL160&amp;$CM160&amp;$CN160&amp;$CO160&amp;$CP160&amp;$CQ160&amp;$CR160&amp;$CS160&amp;$CT160&amp;$CU160&amp;$CV160&amp;$CW160&amp;$CX160&amp;$CY160&amp;$CZ160</f>
        <v/>
      </c>
      <c r="AZ160" s="1234"/>
      <c r="BA160" s="1234"/>
      <c r="BB160" s="1234"/>
      <c r="BC160" s="1234"/>
      <c r="BD160" s="1234"/>
      <c r="BE160" s="1234"/>
      <c r="BF160" s="1234"/>
      <c r="BG160" s="562"/>
      <c r="BH160" s="562"/>
      <c r="BI160" s="562"/>
      <c r="BJ160" s="562"/>
      <c r="BQ160" s="562"/>
      <c r="BR160" s="562"/>
      <c r="BS160" s="562"/>
      <c r="BT160" s="3886"/>
      <c r="BU160" s="3886"/>
      <c r="CA160" s="1235" t="str">
        <f>IF(DA160=1," * El total de exámenes confirmados positivos por ISP NO DEBE SUPERAR el total de exámenes procesados. ","")</f>
        <v/>
      </c>
      <c r="CB160" s="1235" t="str">
        <f>IF(DB160=1," * La suma de exámenes procesados por sexo DEBE SER IGUAL al total de Procesados. ","")</f>
        <v/>
      </c>
      <c r="CC160" s="1235" t="str">
        <f>IF(DC160=1," * La suma de exámenes Confirmados positivos por ISP por sexo DEBE SER IGUAL al total de Procesados. ","")</f>
        <v/>
      </c>
      <c r="CD160" s="1235" t="str">
        <f>IF(DD160=1," * La suma de exámenes procesados Trans NO PUEDE Superar al total de Procesados. ","")</f>
        <v/>
      </c>
      <c r="CE160" s="1235" t="str">
        <f>IF(DE160=1," * La suma de exámenes confirmados positivos por ISP Trans NO PUEDE Superar al total de Procesados. ","")</f>
        <v/>
      </c>
      <c r="CF160" s="1235" t="str">
        <f>IF(DF160=1," * Los exámenes procesados de personas pertenecientes a Pueblos originarios NO PUEDE Superar al total de Procesados. ","")</f>
        <v/>
      </c>
      <c r="CG160" s="1235" t="str">
        <f>IF(DG160=1," * Los exámenes confirmados positivos por ISP de personas pertenecientes a Pueblos originarios NO PUEDE Superar al total de Procesados. ","")</f>
        <v/>
      </c>
      <c r="CH160" s="1235" t="str">
        <f>IF(DH160=1," * Los exámenes procesados de personas pertenecientes a Pueblos migrantes NO PUEDE Superar al total de Procesados. ","")</f>
        <v/>
      </c>
      <c r="CI160" s="1235" t="str">
        <f>IF(DI160=1," * Los exámenes confirmados positivos por ISP de personas pertenecientes a Pueblos Migrantes NO PUEDE Superar al total de Procesados. ","")</f>
        <v/>
      </c>
      <c r="CJ160" s="1235"/>
      <c r="CK160" s="1235"/>
      <c r="CL160" s="1235"/>
      <c r="CM160" s="1235"/>
      <c r="CN160" s="1235"/>
      <c r="CO160" s="1235"/>
      <c r="CP160" s="1235"/>
      <c r="CQ160" s="1235"/>
      <c r="CR160" s="1235"/>
      <c r="CS160" s="1235"/>
      <c r="CT160" s="1235"/>
      <c r="CU160" s="1235"/>
      <c r="CV160" s="1235"/>
      <c r="CW160" s="1235" t="str">
        <f>IF(DW160=1,"* No olvide digitar la columna Procesados Trans y/o Pueblos Originarios y/o Migrantes (Digite Cero si no tiene). ","")</f>
        <v/>
      </c>
      <c r="CX160" s="1235" t="str">
        <f>IF(DX160=1,"* No olvide digitar la columna Confirmados Trans y/o Pueblos Originarios y/o Migrantes (Digite Cero si no tiene). ","")</f>
        <v/>
      </c>
      <c r="CY160" s="1235"/>
      <c r="CZ160" s="1235"/>
      <c r="DA160" s="4931">
        <f>IF(C160&lt;D160,1,0)</f>
        <v>0</v>
      </c>
      <c r="DB160" s="4931">
        <f>IF(C160&lt;&gt;(AK160+AM160),1,0)</f>
        <v>0</v>
      </c>
      <c r="DC160" s="4931">
        <f>IF(D160&lt;&gt;(AL160+AN160),1,0)</f>
        <v>0</v>
      </c>
      <c r="DD160" s="4931">
        <f>IF(C160&lt;(AO160+AQ160),1,0)</f>
        <v>0</v>
      </c>
      <c r="DE160" s="4931">
        <f>IF(D160&lt;(AP160+AR160),1,0)</f>
        <v>0</v>
      </c>
      <c r="DF160" s="4931">
        <f>IF($C160&lt;AS160,1,0)</f>
        <v>0</v>
      </c>
      <c r="DG160" s="4931">
        <f>IF($D160&lt;AT160,1,0)</f>
        <v>0</v>
      </c>
      <c r="DH160" s="4931">
        <f>IF($C160&lt;AU160,1,0)</f>
        <v>0</v>
      </c>
      <c r="DI160" s="4931">
        <f>IF($D160&lt;AV160,1,0)</f>
        <v>0</v>
      </c>
      <c r="DJ160" s="4931"/>
      <c r="DK160" s="4931"/>
      <c r="DL160" s="4931"/>
      <c r="DM160" s="4931"/>
      <c r="DN160" s="4931"/>
      <c r="DO160" s="4931"/>
      <c r="DP160" s="4931"/>
      <c r="DQ160" s="4931"/>
      <c r="DR160" s="4931"/>
      <c r="DS160" s="4931"/>
      <c r="DT160" s="4931"/>
      <c r="DU160" s="4931"/>
      <c r="DV160" s="4931"/>
      <c r="DW160" s="4931">
        <f>IF(AND(C160&lt;&gt;0,OR(AO160="",AQ160="",AS160="",AU160="")),1,0)</f>
        <v>0</v>
      </c>
      <c r="DX160" s="4931">
        <f>IF(AND(D160&lt;&gt;0,OR(AP160="",AR160="",AT160="",AV160="")),1,0)</f>
        <v>0</v>
      </c>
      <c r="DY160" s="4931"/>
      <c r="DZ160" s="4931"/>
    </row>
    <row r="161" spans="1:130" ht="16.149999999999999" customHeight="1" x14ac:dyDescent="0.35">
      <c r="A161" s="4986" t="s">
        <v>2644</v>
      </c>
      <c r="B161" s="4987"/>
      <c r="C161" s="475">
        <f t="shared" si="330"/>
        <v>0</v>
      </c>
      <c r="D161" s="4211">
        <f t="shared" si="330"/>
        <v>0</v>
      </c>
      <c r="E161" s="38"/>
      <c r="F161" s="1305"/>
      <c r="G161" s="38"/>
      <c r="H161" s="1305"/>
      <c r="I161" s="38"/>
      <c r="J161" s="1305"/>
      <c r="K161" s="38"/>
      <c r="L161" s="1305"/>
      <c r="M161" s="55"/>
      <c r="N161" s="1227"/>
      <c r="O161" s="55"/>
      <c r="P161" s="1227"/>
      <c r="Q161" s="55"/>
      <c r="R161" s="1227"/>
      <c r="S161" s="55"/>
      <c r="T161" s="1227"/>
      <c r="U161" s="55"/>
      <c r="V161" s="1227"/>
      <c r="W161" s="55"/>
      <c r="X161" s="1227"/>
      <c r="Y161" s="55"/>
      <c r="Z161" s="1227"/>
      <c r="AA161" s="55"/>
      <c r="AB161" s="1227"/>
      <c r="AC161" s="55"/>
      <c r="AD161" s="1227"/>
      <c r="AE161" s="55"/>
      <c r="AF161" s="1227"/>
      <c r="AG161" s="38"/>
      <c r="AH161" s="39"/>
      <c r="AI161" s="38"/>
      <c r="AJ161" s="1386"/>
      <c r="AK161" s="4516"/>
      <c r="AL161" s="3572"/>
      <c r="AM161" s="35"/>
      <c r="AN161" s="1844"/>
      <c r="AO161" s="1426"/>
      <c r="AP161" s="36"/>
      <c r="AQ161" s="117"/>
      <c r="AR161" s="1844"/>
      <c r="AS161" s="1426"/>
      <c r="AT161" s="1844"/>
      <c r="AU161" s="1426"/>
      <c r="AV161" s="36"/>
      <c r="AW161" s="1426"/>
      <c r="AX161" s="36"/>
      <c r="AY161" s="1234" t="str">
        <f t="shared" si="331"/>
        <v/>
      </c>
      <c r="AZ161" s="1234"/>
      <c r="BA161" s="1234"/>
      <c r="BB161" s="1234"/>
      <c r="BC161" s="1234"/>
      <c r="BD161" s="1234"/>
      <c r="BE161" s="1234"/>
      <c r="BF161" s="1234"/>
      <c r="BG161" s="562"/>
      <c r="BH161" s="562"/>
      <c r="BI161" s="562"/>
      <c r="BJ161" s="562"/>
      <c r="BQ161" s="562"/>
      <c r="BR161" s="562"/>
      <c r="BS161" s="562"/>
      <c r="BT161" s="3886"/>
      <c r="BU161" s="3886"/>
      <c r="CA161" s="1235" t="str">
        <f t="shared" ref="CA161:CA182" si="332">IF(DA161=1," * El total de exámenes confirmados positivos por ISP NO DEBE SUPERAR el total de exámenes procesados. ","")</f>
        <v/>
      </c>
      <c r="CB161" s="1235" t="str">
        <f t="shared" ref="CB161:CB182" si="333">IF(DB161=1," * La suma de exámenes procesados por sexo DEBE SER IGUAL al total de Procesados. ","")</f>
        <v/>
      </c>
      <c r="CC161" s="1235" t="str">
        <f t="shared" ref="CC161:CC182" si="334">IF(DC161=1," * La suma de exámenes Confirmados positivos por ISP por sexo DEBE SER IGUAL al total de Procesados. ","")</f>
        <v/>
      </c>
      <c r="CD161" s="1235" t="str">
        <f t="shared" ref="CD161:CD182" si="335">IF(DD161=1," * La suma de exámenes procesados Trans NO PUEDE Superar al total de Procesados. ","")</f>
        <v/>
      </c>
      <c r="CE161" s="1235" t="str">
        <f t="shared" ref="CE161:CE182" si="336">IF(DE161=1," * La suma de exámenes confirmados positivos por ISP Trans NO PUEDE Superar al total de Procesados. ","")</f>
        <v/>
      </c>
      <c r="CF161" s="1235" t="str">
        <f t="shared" ref="CF161:CF182" si="337">IF(DF161=1," * Los exámenes procesados de personas pertenecientes a Pueblos originarios NO PUEDE Superar al total de Procesados. ","")</f>
        <v/>
      </c>
      <c r="CG161" s="1235" t="str">
        <f t="shared" ref="CG161:CG182" si="338">IF(DG161=1," * Los exámenes confirmados positivos por ISP de personas pertenecientes a Pueblos originarios NO PUEDE Superar al total de Procesados. ","")</f>
        <v/>
      </c>
      <c r="CH161" s="1235" t="str">
        <f t="shared" ref="CH161:CH182" si="339">IF(DH161=1," * Los exámenes procesados de personas pertenecientes a Pueblos migrantes NO PUEDE Superar al total de Procesados. ","")</f>
        <v/>
      </c>
      <c r="CI161" s="1235" t="str">
        <f t="shared" ref="CI161:CI182" si="340">IF(DI161=1," * Los exámenes confirmados positivos por ISP de personas pertenecientes a Pueblos Migrantes NO PUEDE Superar al total de Procesados. ","")</f>
        <v/>
      </c>
      <c r="CJ161" s="1235"/>
      <c r="CK161" s="1235"/>
      <c r="CL161" s="1235"/>
      <c r="CM161" s="1235"/>
      <c r="CN161" s="1235"/>
      <c r="CO161" s="1235"/>
      <c r="CP161" s="1235"/>
      <c r="CQ161" s="1235"/>
      <c r="CR161" s="1235"/>
      <c r="CS161" s="1235"/>
      <c r="CT161" s="1235"/>
      <c r="CU161" s="1235"/>
      <c r="CV161" s="1235"/>
      <c r="CW161" s="1235" t="str">
        <f t="shared" ref="CW161:CW182" si="341">IF(DW161=1,"* No olvide digitar la columna Procesados Trans y/o Pueblos Originarios y/o Migrantes (Digite Cero si no tiene). ","")</f>
        <v/>
      </c>
      <c r="CX161" s="1235" t="str">
        <f t="shared" ref="CX161:CX182" si="342">IF(DX161=1,"* No olvide digitar la columna Confirmados Trans y/o Pueblos Originarios y/o Migrantes (Digite Cero si no tiene). ","")</f>
        <v/>
      </c>
      <c r="CY161" s="1235"/>
      <c r="CZ161" s="1235"/>
      <c r="DA161" s="4931">
        <f t="shared" ref="DA161:DA182" si="343">IF(C161&lt;D161,1,0)</f>
        <v>0</v>
      </c>
      <c r="DB161" s="4931">
        <f t="shared" ref="DB161:DC182" si="344">IF(C161&lt;&gt;(AK161+AM161),1,0)</f>
        <v>0</v>
      </c>
      <c r="DC161" s="4931">
        <f t="shared" si="344"/>
        <v>0</v>
      </c>
      <c r="DD161" s="4931">
        <f t="shared" ref="DD161:DE182" si="345">IF(C161&lt;(AO161+AQ161),1,0)</f>
        <v>0</v>
      </c>
      <c r="DE161" s="4931">
        <f t="shared" si="345"/>
        <v>0</v>
      </c>
      <c r="DF161" s="4931">
        <f t="shared" ref="DF161:DF182" si="346">IF($C161&lt;AS161,1,0)</f>
        <v>0</v>
      </c>
      <c r="DG161" s="4931">
        <f t="shared" ref="DG161:DG182" si="347">IF($D161&lt;AT161,1,0)</f>
        <v>0</v>
      </c>
      <c r="DH161" s="4931">
        <f t="shared" ref="DH161:DH182" si="348">IF($C161&lt;AU161,1,0)</f>
        <v>0</v>
      </c>
      <c r="DI161" s="4931">
        <f t="shared" ref="DI161:DI182" si="349">IF($D161&lt;AV161,1,0)</f>
        <v>0</v>
      </c>
      <c r="DJ161" s="4931"/>
      <c r="DK161" s="4931"/>
      <c r="DL161" s="4931"/>
      <c r="DM161" s="4931"/>
      <c r="DN161" s="4931"/>
      <c r="DO161" s="4931"/>
      <c r="DP161" s="4931"/>
      <c r="DQ161" s="4931"/>
      <c r="DR161" s="4931"/>
      <c r="DS161" s="4931"/>
      <c r="DT161" s="4931"/>
      <c r="DU161" s="4931"/>
      <c r="DV161" s="4931"/>
      <c r="DW161" s="4931">
        <f t="shared" ref="DW161:DX176" si="350">IF(AND(C161&lt;&gt;0,OR(AO161="",AQ161="",AS161="",AU161="")),1,0)</f>
        <v>0</v>
      </c>
      <c r="DX161" s="4931">
        <f t="shared" si="350"/>
        <v>0</v>
      </c>
      <c r="DY161" s="4931"/>
      <c r="DZ161" s="4931"/>
    </row>
    <row r="162" spans="1:130" ht="16.149999999999999" customHeight="1" x14ac:dyDescent="0.35">
      <c r="A162" s="4986" t="s">
        <v>2645</v>
      </c>
      <c r="B162" s="4987"/>
      <c r="C162" s="475">
        <f t="shared" si="330"/>
        <v>0</v>
      </c>
      <c r="D162" s="4211">
        <f t="shared" si="330"/>
        <v>0</v>
      </c>
      <c r="E162" s="38"/>
      <c r="F162" s="1305"/>
      <c r="G162" s="38"/>
      <c r="H162" s="1305"/>
      <c r="I162" s="38"/>
      <c r="J162" s="1305"/>
      <c r="K162" s="38"/>
      <c r="L162" s="1305"/>
      <c r="M162" s="35"/>
      <c r="N162" s="118"/>
      <c r="O162" s="35"/>
      <c r="P162" s="118"/>
      <c r="Q162" s="35"/>
      <c r="R162" s="118"/>
      <c r="S162" s="35"/>
      <c r="T162" s="118"/>
      <c r="U162" s="35"/>
      <c r="V162" s="118"/>
      <c r="W162" s="35"/>
      <c r="X162" s="118"/>
      <c r="Y162" s="35"/>
      <c r="Z162" s="118"/>
      <c r="AA162" s="35"/>
      <c r="AB162" s="118"/>
      <c r="AC162" s="35"/>
      <c r="AD162" s="118"/>
      <c r="AE162" s="35"/>
      <c r="AF162" s="118"/>
      <c r="AG162" s="38"/>
      <c r="AH162" s="39"/>
      <c r="AI162" s="38"/>
      <c r="AJ162" s="1386"/>
      <c r="AK162" s="4516"/>
      <c r="AL162" s="3572"/>
      <c r="AM162" s="35"/>
      <c r="AN162" s="1844"/>
      <c r="AO162" s="1426"/>
      <c r="AP162" s="36"/>
      <c r="AQ162" s="117"/>
      <c r="AR162" s="1844"/>
      <c r="AS162" s="1426"/>
      <c r="AT162" s="1844"/>
      <c r="AU162" s="1426"/>
      <c r="AV162" s="36"/>
      <c r="AW162" s="1426"/>
      <c r="AX162" s="36"/>
      <c r="AY162" s="1234" t="str">
        <f t="shared" si="331"/>
        <v/>
      </c>
      <c r="AZ162" s="1234"/>
      <c r="BA162" s="1234"/>
      <c r="BB162" s="1234"/>
      <c r="BC162" s="1234"/>
      <c r="BD162" s="1234"/>
      <c r="BE162" s="1234"/>
      <c r="BF162" s="1234"/>
      <c r="BG162" s="562"/>
      <c r="BH162" s="562"/>
      <c r="BI162" s="562"/>
      <c r="BJ162" s="562"/>
      <c r="BQ162" s="562"/>
      <c r="BR162" s="562"/>
      <c r="BS162" s="562"/>
      <c r="BT162" s="3886"/>
      <c r="BU162" s="3886"/>
      <c r="CA162" s="1235" t="str">
        <f t="shared" si="332"/>
        <v/>
      </c>
      <c r="CB162" s="1235" t="str">
        <f t="shared" si="333"/>
        <v/>
      </c>
      <c r="CC162" s="1235" t="str">
        <f t="shared" si="334"/>
        <v/>
      </c>
      <c r="CD162" s="1235" t="str">
        <f t="shared" si="335"/>
        <v/>
      </c>
      <c r="CE162" s="1235" t="str">
        <f t="shared" si="336"/>
        <v/>
      </c>
      <c r="CF162" s="1235" t="str">
        <f t="shared" si="337"/>
        <v/>
      </c>
      <c r="CG162" s="1235" t="str">
        <f t="shared" si="338"/>
        <v/>
      </c>
      <c r="CH162" s="1235" t="str">
        <f t="shared" si="339"/>
        <v/>
      </c>
      <c r="CI162" s="1235" t="str">
        <f t="shared" si="340"/>
        <v/>
      </c>
      <c r="CJ162" s="1235"/>
      <c r="CK162" s="1235"/>
      <c r="CL162" s="1235"/>
      <c r="CM162" s="1235"/>
      <c r="CN162" s="1235"/>
      <c r="CO162" s="1235"/>
      <c r="CP162" s="1235"/>
      <c r="CQ162" s="1235"/>
      <c r="CR162" s="1235"/>
      <c r="CS162" s="1235"/>
      <c r="CT162" s="1235"/>
      <c r="CU162" s="1235"/>
      <c r="CV162" s="1235"/>
      <c r="CW162" s="1235" t="str">
        <f t="shared" si="341"/>
        <v/>
      </c>
      <c r="CX162" s="1235" t="str">
        <f t="shared" si="342"/>
        <v/>
      </c>
      <c r="CY162" s="1235"/>
      <c r="CZ162" s="1235"/>
      <c r="DA162" s="4931">
        <f t="shared" si="343"/>
        <v>0</v>
      </c>
      <c r="DB162" s="4931">
        <f t="shared" si="344"/>
        <v>0</v>
      </c>
      <c r="DC162" s="4931">
        <f t="shared" si="344"/>
        <v>0</v>
      </c>
      <c r="DD162" s="4931">
        <f t="shared" si="345"/>
        <v>0</v>
      </c>
      <c r="DE162" s="4931">
        <f t="shared" si="345"/>
        <v>0</v>
      </c>
      <c r="DF162" s="4931">
        <f t="shared" si="346"/>
        <v>0</v>
      </c>
      <c r="DG162" s="4931">
        <f t="shared" si="347"/>
        <v>0</v>
      </c>
      <c r="DH162" s="4931">
        <f t="shared" si="348"/>
        <v>0</v>
      </c>
      <c r="DI162" s="4931">
        <f t="shared" si="349"/>
        <v>0</v>
      </c>
      <c r="DJ162" s="4931"/>
      <c r="DK162" s="4931"/>
      <c r="DL162" s="4931"/>
      <c r="DM162" s="4931"/>
      <c r="DN162" s="4931"/>
      <c r="DO162" s="4931"/>
      <c r="DP162" s="4931"/>
      <c r="DQ162" s="4931"/>
      <c r="DR162" s="4931"/>
      <c r="DS162" s="4931"/>
      <c r="DT162" s="4931"/>
      <c r="DU162" s="4931"/>
      <c r="DV162" s="4931"/>
      <c r="DW162" s="4931">
        <f t="shared" si="350"/>
        <v>0</v>
      </c>
      <c r="DX162" s="4931">
        <f t="shared" si="350"/>
        <v>0</v>
      </c>
      <c r="DY162" s="4931"/>
      <c r="DZ162" s="4931"/>
    </row>
    <row r="163" spans="1:130" ht="16.149999999999999" customHeight="1" x14ac:dyDescent="0.35">
      <c r="A163" s="4986" t="s">
        <v>2607</v>
      </c>
      <c r="B163" s="4987"/>
      <c r="C163" s="475">
        <f>+O163+Q163+S163+U163+W163+Y163+AA163+AC163+AE163+AG163+AI163</f>
        <v>0</v>
      </c>
      <c r="D163" s="4510">
        <f>+P163+R163+T163+V163+X163+Z163+AB163+AD163+AF163+AH163+AJ163</f>
        <v>0</v>
      </c>
      <c r="E163" s="38"/>
      <c r="F163" s="1305"/>
      <c r="G163" s="38"/>
      <c r="H163" s="1305"/>
      <c r="I163" s="38"/>
      <c r="J163" s="1305"/>
      <c r="K163" s="38"/>
      <c r="L163" s="1305"/>
      <c r="M163" s="38"/>
      <c r="N163" s="1305"/>
      <c r="O163" s="35"/>
      <c r="P163" s="118"/>
      <c r="Q163" s="35"/>
      <c r="R163" s="118"/>
      <c r="S163" s="35"/>
      <c r="T163" s="118"/>
      <c r="U163" s="35"/>
      <c r="V163" s="118"/>
      <c r="W163" s="35"/>
      <c r="X163" s="118"/>
      <c r="Y163" s="35"/>
      <c r="Z163" s="118"/>
      <c r="AA163" s="35"/>
      <c r="AB163" s="118"/>
      <c r="AC163" s="35"/>
      <c r="AD163" s="118"/>
      <c r="AE163" s="35"/>
      <c r="AF163" s="118"/>
      <c r="AG163" s="35"/>
      <c r="AH163" s="118"/>
      <c r="AI163" s="35"/>
      <c r="AJ163" s="118"/>
      <c r="AK163" s="1426"/>
      <c r="AL163" s="36"/>
      <c r="AM163" s="35"/>
      <c r="AN163" s="1844"/>
      <c r="AO163" s="1426"/>
      <c r="AP163" s="36"/>
      <c r="AQ163" s="117"/>
      <c r="AR163" s="1844"/>
      <c r="AS163" s="1426"/>
      <c r="AT163" s="1844"/>
      <c r="AU163" s="1426"/>
      <c r="AV163" s="36"/>
      <c r="AW163" s="1426"/>
      <c r="AX163" s="36"/>
      <c r="AY163" s="1234" t="str">
        <f t="shared" si="331"/>
        <v/>
      </c>
      <c r="AZ163" s="1234"/>
      <c r="BA163" s="1234"/>
      <c r="BB163" s="1234"/>
      <c r="BC163" s="1234"/>
      <c r="BD163" s="1234"/>
      <c r="BE163" s="1234"/>
      <c r="BF163" s="1234"/>
      <c r="BG163" s="562"/>
      <c r="BH163" s="562"/>
      <c r="BI163" s="562"/>
      <c r="BJ163" s="562"/>
      <c r="BQ163" s="562"/>
      <c r="BR163" s="562"/>
      <c r="BS163" s="562"/>
      <c r="BT163" s="3886"/>
      <c r="BU163" s="3886"/>
      <c r="CA163" s="1235" t="str">
        <f t="shared" si="332"/>
        <v/>
      </c>
      <c r="CB163" s="1235" t="str">
        <f t="shared" si="333"/>
        <v/>
      </c>
      <c r="CC163" s="1235" t="str">
        <f t="shared" si="334"/>
        <v/>
      </c>
      <c r="CD163" s="1235" t="str">
        <f t="shared" si="335"/>
        <v/>
      </c>
      <c r="CE163" s="1235" t="str">
        <f t="shared" si="336"/>
        <v/>
      </c>
      <c r="CF163" s="1235" t="str">
        <f t="shared" si="337"/>
        <v/>
      </c>
      <c r="CG163" s="1235" t="str">
        <f t="shared" si="338"/>
        <v/>
      </c>
      <c r="CH163" s="1235" t="str">
        <f t="shared" si="339"/>
        <v/>
      </c>
      <c r="CI163" s="1235" t="str">
        <f t="shared" si="340"/>
        <v/>
      </c>
      <c r="CJ163" s="1235"/>
      <c r="CK163" s="1235"/>
      <c r="CL163" s="1235"/>
      <c r="CM163" s="1235"/>
      <c r="CN163" s="1235"/>
      <c r="CO163" s="1235"/>
      <c r="CP163" s="1235"/>
      <c r="CQ163" s="1235"/>
      <c r="CR163" s="1235"/>
      <c r="CS163" s="1235"/>
      <c r="CT163" s="1235"/>
      <c r="CU163" s="1235"/>
      <c r="CV163" s="1235"/>
      <c r="CW163" s="1235" t="str">
        <f t="shared" si="341"/>
        <v/>
      </c>
      <c r="CX163" s="1235" t="str">
        <f t="shared" si="342"/>
        <v/>
      </c>
      <c r="CY163" s="1235"/>
      <c r="CZ163" s="1235"/>
      <c r="DA163" s="4931">
        <f t="shared" si="343"/>
        <v>0</v>
      </c>
      <c r="DB163" s="4931">
        <f t="shared" si="344"/>
        <v>0</v>
      </c>
      <c r="DC163" s="4931">
        <f t="shared" si="344"/>
        <v>0</v>
      </c>
      <c r="DD163" s="4931">
        <f t="shared" si="345"/>
        <v>0</v>
      </c>
      <c r="DE163" s="4931">
        <f t="shared" si="345"/>
        <v>0</v>
      </c>
      <c r="DF163" s="4931">
        <f t="shared" si="346"/>
        <v>0</v>
      </c>
      <c r="DG163" s="4931">
        <f t="shared" si="347"/>
        <v>0</v>
      </c>
      <c r="DH163" s="4931">
        <f t="shared" si="348"/>
        <v>0</v>
      </c>
      <c r="DI163" s="4931">
        <f t="shared" si="349"/>
        <v>0</v>
      </c>
      <c r="DJ163" s="4931"/>
      <c r="DK163" s="4931"/>
      <c r="DL163" s="4931"/>
      <c r="DM163" s="4931"/>
      <c r="DN163" s="4931"/>
      <c r="DO163" s="4931"/>
      <c r="DP163" s="4931"/>
      <c r="DQ163" s="4931"/>
      <c r="DR163" s="4931"/>
      <c r="DS163" s="4931"/>
      <c r="DT163" s="4931"/>
      <c r="DU163" s="4931"/>
      <c r="DV163" s="4931"/>
      <c r="DW163" s="4931">
        <f t="shared" si="350"/>
        <v>0</v>
      </c>
      <c r="DX163" s="4931">
        <f t="shared" si="350"/>
        <v>0</v>
      </c>
    </row>
    <row r="164" spans="1:130" ht="16.149999999999999" customHeight="1" x14ac:dyDescent="0.35">
      <c r="A164" s="4986" t="s">
        <v>2613</v>
      </c>
      <c r="B164" s="4987"/>
      <c r="C164" s="475">
        <f>+E164+G164+I164+K164+M164+O164+Q164+S164+U164+W164+Y164+AA164+AC164+AE164+AG164+AI164</f>
        <v>0</v>
      </c>
      <c r="D164" s="4510">
        <f>+F164+H164+J164+L164+N164+P164+R164+T164+V164+X164+Z164+AB164+AD164+AF164+AH164+AJ164</f>
        <v>0</v>
      </c>
      <c r="E164" s="35"/>
      <c r="F164" s="118"/>
      <c r="G164" s="35"/>
      <c r="H164" s="118"/>
      <c r="I164" s="35"/>
      <c r="J164" s="118"/>
      <c r="K164" s="35"/>
      <c r="L164" s="118"/>
      <c r="M164" s="35"/>
      <c r="N164" s="118"/>
      <c r="O164" s="35"/>
      <c r="P164" s="118"/>
      <c r="Q164" s="35"/>
      <c r="R164" s="118"/>
      <c r="S164" s="35"/>
      <c r="T164" s="118"/>
      <c r="U164" s="35"/>
      <c r="V164" s="118"/>
      <c r="W164" s="35"/>
      <c r="X164" s="118"/>
      <c r="Y164" s="35"/>
      <c r="Z164" s="118"/>
      <c r="AA164" s="35"/>
      <c r="AB164" s="118"/>
      <c r="AC164" s="35"/>
      <c r="AD164" s="118"/>
      <c r="AE164" s="35"/>
      <c r="AF164" s="118"/>
      <c r="AG164" s="35"/>
      <c r="AH164" s="118"/>
      <c r="AI164" s="35"/>
      <c r="AJ164" s="118"/>
      <c r="AK164" s="4715"/>
      <c r="AL164" s="41"/>
      <c r="AM164" s="1660"/>
      <c r="AN164" s="1844"/>
      <c r="AO164" s="1426"/>
      <c r="AP164" s="36"/>
      <c r="AQ164" s="117"/>
      <c r="AR164" s="1844"/>
      <c r="AS164" s="1426"/>
      <c r="AT164" s="1844"/>
      <c r="AU164" s="1426"/>
      <c r="AV164" s="36"/>
      <c r="AW164" s="1426"/>
      <c r="AX164" s="36"/>
      <c r="AY164" s="1234" t="str">
        <f t="shared" si="331"/>
        <v/>
      </c>
      <c r="AZ164" s="1234"/>
      <c r="BA164" s="1234"/>
      <c r="BB164" s="1234"/>
      <c r="BC164" s="1234"/>
      <c r="BD164" s="1234"/>
      <c r="BE164" s="1234"/>
      <c r="BF164" s="1234"/>
      <c r="BG164" s="562"/>
      <c r="BH164" s="562"/>
      <c r="BI164" s="562"/>
      <c r="BJ164" s="562"/>
      <c r="BQ164" s="562"/>
      <c r="BR164" s="562"/>
      <c r="BS164" s="562"/>
      <c r="BT164" s="3886"/>
      <c r="BU164" s="3886"/>
      <c r="CA164" s="1235" t="str">
        <f t="shared" si="332"/>
        <v/>
      </c>
      <c r="CB164" s="1235" t="str">
        <f t="shared" si="333"/>
        <v/>
      </c>
      <c r="CC164" s="1235" t="str">
        <f t="shared" si="334"/>
        <v/>
      </c>
      <c r="CD164" s="1235" t="str">
        <f t="shared" si="335"/>
        <v/>
      </c>
      <c r="CE164" s="1235" t="str">
        <f t="shared" si="336"/>
        <v/>
      </c>
      <c r="CF164" s="1235" t="str">
        <f t="shared" si="337"/>
        <v/>
      </c>
      <c r="CG164" s="1235" t="str">
        <f t="shared" si="338"/>
        <v/>
      </c>
      <c r="CH164" s="1235" t="str">
        <f t="shared" si="339"/>
        <v/>
      </c>
      <c r="CI164" s="1235" t="str">
        <f t="shared" si="340"/>
        <v/>
      </c>
      <c r="CJ164" s="1235"/>
      <c r="CK164" s="1235"/>
      <c r="CL164" s="1235"/>
      <c r="CM164" s="1235"/>
      <c r="CN164" s="1235"/>
      <c r="CO164" s="1235"/>
      <c r="CP164" s="1235"/>
      <c r="CQ164" s="1235"/>
      <c r="CR164" s="1235"/>
      <c r="CS164" s="1235"/>
      <c r="CT164" s="1235"/>
      <c r="CU164" s="1235"/>
      <c r="CV164" s="1235"/>
      <c r="CW164" s="1235" t="str">
        <f t="shared" si="341"/>
        <v/>
      </c>
      <c r="CX164" s="1235" t="str">
        <f t="shared" si="342"/>
        <v/>
      </c>
      <c r="CY164" s="1235"/>
      <c r="CZ164" s="1235"/>
      <c r="DA164" s="4931">
        <f t="shared" si="343"/>
        <v>0</v>
      </c>
      <c r="DB164" s="4931">
        <f t="shared" si="344"/>
        <v>0</v>
      </c>
      <c r="DC164" s="4931">
        <f t="shared" si="344"/>
        <v>0</v>
      </c>
      <c r="DD164" s="4931">
        <f t="shared" si="345"/>
        <v>0</v>
      </c>
      <c r="DE164" s="4931">
        <f t="shared" si="345"/>
        <v>0</v>
      </c>
      <c r="DF164" s="4931">
        <f t="shared" si="346"/>
        <v>0</v>
      </c>
      <c r="DG164" s="4931">
        <f t="shared" si="347"/>
        <v>0</v>
      </c>
      <c r="DH164" s="4931">
        <f t="shared" si="348"/>
        <v>0</v>
      </c>
      <c r="DI164" s="4931">
        <f t="shared" si="349"/>
        <v>0</v>
      </c>
      <c r="DJ164" s="4931"/>
      <c r="DK164" s="4931"/>
      <c r="DL164" s="4931"/>
      <c r="DM164" s="4931"/>
      <c r="DN164" s="4931"/>
      <c r="DO164" s="4931"/>
      <c r="DP164" s="4931"/>
      <c r="DQ164" s="4931"/>
      <c r="DR164" s="4931"/>
      <c r="DS164" s="4931"/>
      <c r="DT164" s="4931"/>
      <c r="DU164" s="4931"/>
      <c r="DV164" s="4931"/>
      <c r="DW164" s="4931">
        <f t="shared" si="350"/>
        <v>0</v>
      </c>
      <c r="DX164" s="4931">
        <f t="shared" si="350"/>
        <v>0</v>
      </c>
    </row>
    <row r="165" spans="1:130" ht="16.149999999999999" customHeight="1" x14ac:dyDescent="0.35">
      <c r="A165" s="4986" t="s">
        <v>2646</v>
      </c>
      <c r="B165" s="4987"/>
      <c r="C165" s="475">
        <f>+E165+G165+I165+K165+M165+O165+Q165+S165+U165+W165+Y165+AA165+AC165+AE165+AG165+AI165</f>
        <v>0</v>
      </c>
      <c r="D165" s="4211">
        <f>+F165+H165+J165+L165+N165+P165+R165+T165+V165+X165+Z165+AB165+AD165+AF165+AH165+AJ165</f>
        <v>0</v>
      </c>
      <c r="E165" s="35"/>
      <c r="F165" s="118"/>
      <c r="G165" s="35"/>
      <c r="H165" s="118"/>
      <c r="I165" s="35"/>
      <c r="J165" s="118"/>
      <c r="K165" s="35"/>
      <c r="L165" s="118"/>
      <c r="M165" s="35"/>
      <c r="N165" s="118"/>
      <c r="O165" s="35"/>
      <c r="P165" s="118"/>
      <c r="Q165" s="35"/>
      <c r="R165" s="118"/>
      <c r="S165" s="35"/>
      <c r="T165" s="118"/>
      <c r="U165" s="35"/>
      <c r="V165" s="118"/>
      <c r="W165" s="35"/>
      <c r="X165" s="118"/>
      <c r="Y165" s="35"/>
      <c r="Z165" s="118"/>
      <c r="AA165" s="35"/>
      <c r="AB165" s="118"/>
      <c r="AC165" s="35"/>
      <c r="AD165" s="118"/>
      <c r="AE165" s="35"/>
      <c r="AF165" s="118"/>
      <c r="AG165" s="35"/>
      <c r="AH165" s="118"/>
      <c r="AI165" s="35"/>
      <c r="AJ165" s="118"/>
      <c r="AK165" s="1426"/>
      <c r="AL165" s="36"/>
      <c r="AM165" s="35"/>
      <c r="AN165" s="1844"/>
      <c r="AO165" s="1426"/>
      <c r="AP165" s="36"/>
      <c r="AQ165" s="117"/>
      <c r="AR165" s="1844"/>
      <c r="AS165" s="1426"/>
      <c r="AT165" s="1844"/>
      <c r="AU165" s="1426"/>
      <c r="AV165" s="36"/>
      <c r="AW165" s="1426"/>
      <c r="AX165" s="36"/>
      <c r="AY165" s="1234" t="str">
        <f t="shared" si="331"/>
        <v/>
      </c>
      <c r="AZ165" s="1234"/>
      <c r="BA165" s="1234"/>
      <c r="BB165" s="1234"/>
      <c r="BC165" s="1234"/>
      <c r="BD165" s="1234"/>
      <c r="BE165" s="1234"/>
      <c r="BF165" s="1234"/>
      <c r="BG165" s="562"/>
      <c r="BH165" s="562"/>
      <c r="BI165" s="562"/>
      <c r="BJ165" s="562"/>
      <c r="BQ165" s="562"/>
      <c r="BR165" s="562"/>
      <c r="BS165" s="562"/>
      <c r="BT165" s="3886"/>
      <c r="BU165" s="3886"/>
      <c r="CA165" s="1235" t="str">
        <f t="shared" si="332"/>
        <v/>
      </c>
      <c r="CB165" s="1235" t="str">
        <f t="shared" si="333"/>
        <v/>
      </c>
      <c r="CC165" s="1235" t="str">
        <f t="shared" si="334"/>
        <v/>
      </c>
      <c r="CD165" s="1235" t="str">
        <f t="shared" si="335"/>
        <v/>
      </c>
      <c r="CE165" s="1235" t="str">
        <f t="shared" si="336"/>
        <v/>
      </c>
      <c r="CF165" s="1235" t="str">
        <f t="shared" si="337"/>
        <v/>
      </c>
      <c r="CG165" s="1235" t="str">
        <f t="shared" si="338"/>
        <v/>
      </c>
      <c r="CH165" s="1235" t="str">
        <f t="shared" si="339"/>
        <v/>
      </c>
      <c r="CI165" s="1235" t="str">
        <f t="shared" si="340"/>
        <v/>
      </c>
      <c r="CJ165" s="1235"/>
      <c r="CK165" s="1235"/>
      <c r="CL165" s="1235"/>
      <c r="CM165" s="1235"/>
      <c r="CN165" s="1235"/>
      <c r="CO165" s="1235"/>
      <c r="CP165" s="1235"/>
      <c r="CQ165" s="1235"/>
      <c r="CR165" s="1235"/>
      <c r="CS165" s="1235"/>
      <c r="CT165" s="1235"/>
      <c r="CU165" s="1235"/>
      <c r="CV165" s="1235"/>
      <c r="CW165" s="1235" t="str">
        <f t="shared" si="341"/>
        <v/>
      </c>
      <c r="CX165" s="1235" t="str">
        <f t="shared" si="342"/>
        <v/>
      </c>
      <c r="CY165" s="1235"/>
      <c r="CZ165" s="1235"/>
      <c r="DA165" s="4931">
        <f t="shared" si="343"/>
        <v>0</v>
      </c>
      <c r="DB165" s="4931">
        <f t="shared" si="344"/>
        <v>0</v>
      </c>
      <c r="DC165" s="4931">
        <f t="shared" si="344"/>
        <v>0</v>
      </c>
      <c r="DD165" s="4931">
        <f t="shared" si="345"/>
        <v>0</v>
      </c>
      <c r="DE165" s="4931">
        <f t="shared" si="345"/>
        <v>0</v>
      </c>
      <c r="DF165" s="4931">
        <f t="shared" si="346"/>
        <v>0</v>
      </c>
      <c r="DG165" s="4931">
        <f t="shared" si="347"/>
        <v>0</v>
      </c>
      <c r="DH165" s="4931">
        <f t="shared" si="348"/>
        <v>0</v>
      </c>
      <c r="DI165" s="4931">
        <f t="shared" si="349"/>
        <v>0</v>
      </c>
      <c r="DJ165" s="4931"/>
      <c r="DK165" s="4931"/>
      <c r="DL165" s="4931"/>
      <c r="DM165" s="4931"/>
      <c r="DN165" s="4931"/>
      <c r="DO165" s="4931"/>
      <c r="DP165" s="4931"/>
      <c r="DQ165" s="4931"/>
      <c r="DR165" s="4931"/>
      <c r="DS165" s="4931"/>
      <c r="DT165" s="4931"/>
      <c r="DU165" s="4931"/>
      <c r="DV165" s="4931"/>
      <c r="DW165" s="4931">
        <f t="shared" si="350"/>
        <v>0</v>
      </c>
      <c r="DX165" s="4931">
        <f t="shared" si="350"/>
        <v>0</v>
      </c>
    </row>
    <row r="166" spans="1:130" ht="17.25" customHeight="1" x14ac:dyDescent="0.35">
      <c r="A166" s="4988" t="s">
        <v>2647</v>
      </c>
      <c r="B166" s="4989"/>
      <c r="C166" s="475">
        <f>+O166+Q166+S166+U166+W166+Y166+AA166+AC166+AE166+AG166+AI166</f>
        <v>0</v>
      </c>
      <c r="D166" s="4211">
        <f>+P166+R166+T166+V166+X166+Z166+AB166+AD166+AF166+AH166+AJ166</f>
        <v>0</v>
      </c>
      <c r="E166" s="38"/>
      <c r="F166" s="1305"/>
      <c r="G166" s="38"/>
      <c r="H166" s="1305"/>
      <c r="I166" s="38"/>
      <c r="J166" s="1305"/>
      <c r="K166" s="38"/>
      <c r="L166" s="1305"/>
      <c r="M166" s="38"/>
      <c r="N166" s="1305"/>
      <c r="O166" s="35"/>
      <c r="P166" s="118"/>
      <c r="Q166" s="35"/>
      <c r="R166" s="118"/>
      <c r="S166" s="35"/>
      <c r="T166" s="118"/>
      <c r="U166" s="35"/>
      <c r="V166" s="118"/>
      <c r="W166" s="35"/>
      <c r="X166" s="118"/>
      <c r="Y166" s="35"/>
      <c r="Z166" s="118"/>
      <c r="AA166" s="35"/>
      <c r="AB166" s="118"/>
      <c r="AC166" s="35"/>
      <c r="AD166" s="118"/>
      <c r="AE166" s="35"/>
      <c r="AF166" s="118"/>
      <c r="AG166" s="35"/>
      <c r="AH166" s="118"/>
      <c r="AI166" s="35"/>
      <c r="AJ166" s="118"/>
      <c r="AK166" s="1426"/>
      <c r="AL166" s="36"/>
      <c r="AM166" s="35"/>
      <c r="AN166" s="1844"/>
      <c r="AO166" s="1426"/>
      <c r="AP166" s="36"/>
      <c r="AQ166" s="117"/>
      <c r="AR166" s="1844"/>
      <c r="AS166" s="1426"/>
      <c r="AT166" s="1844"/>
      <c r="AU166" s="1426"/>
      <c r="AV166" s="36"/>
      <c r="AW166" s="1426"/>
      <c r="AX166" s="36"/>
      <c r="AY166" s="1234" t="str">
        <f t="shared" si="331"/>
        <v/>
      </c>
      <c r="AZ166" s="1234"/>
      <c r="BA166" s="1234"/>
      <c r="BB166" s="1234"/>
      <c r="BC166" s="1234"/>
      <c r="BD166" s="1234"/>
      <c r="BE166" s="1234"/>
      <c r="BF166" s="1234"/>
      <c r="BG166" s="562"/>
      <c r="BH166" s="562"/>
      <c r="BI166" s="562"/>
      <c r="BJ166" s="562"/>
      <c r="BQ166" s="562"/>
      <c r="BR166" s="562"/>
      <c r="BS166" s="562"/>
      <c r="BT166" s="3886"/>
      <c r="BU166" s="3886"/>
      <c r="CA166" s="1235" t="str">
        <f t="shared" si="332"/>
        <v/>
      </c>
      <c r="CB166" s="1235" t="str">
        <f t="shared" si="333"/>
        <v/>
      </c>
      <c r="CC166" s="1235" t="str">
        <f t="shared" si="334"/>
        <v/>
      </c>
      <c r="CD166" s="1235" t="str">
        <f t="shared" si="335"/>
        <v/>
      </c>
      <c r="CE166" s="1235" t="str">
        <f t="shared" si="336"/>
        <v/>
      </c>
      <c r="CF166" s="1235" t="str">
        <f t="shared" si="337"/>
        <v/>
      </c>
      <c r="CG166" s="1235" t="str">
        <f t="shared" si="338"/>
        <v/>
      </c>
      <c r="CH166" s="1235" t="str">
        <f t="shared" si="339"/>
        <v/>
      </c>
      <c r="CI166" s="1235" t="str">
        <f t="shared" si="340"/>
        <v/>
      </c>
      <c r="CJ166" s="1235"/>
      <c r="CK166" s="1235"/>
      <c r="CL166" s="1235"/>
      <c r="CM166" s="1235"/>
      <c r="CN166" s="1235"/>
      <c r="CO166" s="1235"/>
      <c r="CP166" s="1235"/>
      <c r="CQ166" s="1235"/>
      <c r="CR166" s="1235"/>
      <c r="CS166" s="1235"/>
      <c r="CT166" s="1235"/>
      <c r="CU166" s="1235"/>
      <c r="CV166" s="1235"/>
      <c r="CW166" s="1235" t="str">
        <f t="shared" si="341"/>
        <v/>
      </c>
      <c r="CX166" s="1235" t="str">
        <f t="shared" si="342"/>
        <v/>
      </c>
      <c r="CY166" s="1235"/>
      <c r="CZ166" s="1235"/>
      <c r="DA166" s="4931">
        <f t="shared" si="343"/>
        <v>0</v>
      </c>
      <c r="DB166" s="4931">
        <f t="shared" si="344"/>
        <v>0</v>
      </c>
      <c r="DC166" s="4931">
        <f t="shared" si="344"/>
        <v>0</v>
      </c>
      <c r="DD166" s="4931">
        <f t="shared" si="345"/>
        <v>0</v>
      </c>
      <c r="DE166" s="4931">
        <f t="shared" si="345"/>
        <v>0</v>
      </c>
      <c r="DF166" s="4931">
        <f t="shared" si="346"/>
        <v>0</v>
      </c>
      <c r="DG166" s="4931">
        <f t="shared" si="347"/>
        <v>0</v>
      </c>
      <c r="DH166" s="4931">
        <f t="shared" si="348"/>
        <v>0</v>
      </c>
      <c r="DI166" s="4931">
        <f t="shared" si="349"/>
        <v>0</v>
      </c>
      <c r="DJ166" s="4931"/>
      <c r="DK166" s="4931"/>
      <c r="DL166" s="4931"/>
      <c r="DM166" s="4931"/>
      <c r="DN166" s="4931"/>
      <c r="DO166" s="4931"/>
      <c r="DP166" s="4931"/>
      <c r="DQ166" s="4931"/>
      <c r="DR166" s="4931"/>
      <c r="DS166" s="4931"/>
      <c r="DT166" s="4931"/>
      <c r="DU166" s="4931"/>
      <c r="DV166" s="4931"/>
      <c r="DW166" s="4931">
        <f t="shared" si="350"/>
        <v>0</v>
      </c>
      <c r="DX166" s="4931">
        <f t="shared" si="350"/>
        <v>0</v>
      </c>
    </row>
    <row r="167" spans="1:130" ht="16.149999999999999" customHeight="1" x14ac:dyDescent="0.35">
      <c r="A167" s="4986" t="s">
        <v>2610</v>
      </c>
      <c r="B167" s="4987"/>
      <c r="C167" s="475">
        <f>+O167+Q167+S167+U167+W167+Y167+AA167+AC167+AE167+AG167+AI167</f>
        <v>0</v>
      </c>
      <c r="D167" s="4211">
        <f>+P167+R167+T167+V167+X167+Z167+AB167+AD167+AF167+AH167+AJ167</f>
        <v>0</v>
      </c>
      <c r="E167" s="38"/>
      <c r="F167" s="1305"/>
      <c r="G167" s="38"/>
      <c r="H167" s="1305"/>
      <c r="I167" s="38"/>
      <c r="J167" s="1305"/>
      <c r="K167" s="38"/>
      <c r="L167" s="1305"/>
      <c r="M167" s="38"/>
      <c r="N167" s="1305"/>
      <c r="O167" s="35"/>
      <c r="P167" s="118"/>
      <c r="Q167" s="35"/>
      <c r="R167" s="118"/>
      <c r="S167" s="35"/>
      <c r="T167" s="118"/>
      <c r="U167" s="35"/>
      <c r="V167" s="118"/>
      <c r="W167" s="35"/>
      <c r="X167" s="118"/>
      <c r="Y167" s="35"/>
      <c r="Z167" s="118"/>
      <c r="AA167" s="35"/>
      <c r="AB167" s="118"/>
      <c r="AC167" s="35"/>
      <c r="AD167" s="118"/>
      <c r="AE167" s="35"/>
      <c r="AF167" s="118"/>
      <c r="AG167" s="35"/>
      <c r="AH167" s="118"/>
      <c r="AI167" s="35"/>
      <c r="AJ167" s="118"/>
      <c r="AK167" s="1426"/>
      <c r="AL167" s="36"/>
      <c r="AM167" s="35"/>
      <c r="AN167" s="1844"/>
      <c r="AO167" s="1426"/>
      <c r="AP167" s="36"/>
      <c r="AQ167" s="117"/>
      <c r="AR167" s="1844"/>
      <c r="AS167" s="1426"/>
      <c r="AT167" s="1844"/>
      <c r="AU167" s="1426"/>
      <c r="AV167" s="36"/>
      <c r="AW167" s="1426"/>
      <c r="AX167" s="36"/>
      <c r="AY167" s="1234" t="str">
        <f t="shared" si="331"/>
        <v/>
      </c>
      <c r="AZ167" s="1234"/>
      <c r="BA167" s="1234"/>
      <c r="BB167" s="1234"/>
      <c r="BC167" s="1234"/>
      <c r="BD167" s="1234"/>
      <c r="BE167" s="1234"/>
      <c r="BF167" s="1234"/>
      <c r="BG167" s="562"/>
      <c r="BH167" s="562"/>
      <c r="BI167" s="562"/>
      <c r="BJ167" s="562"/>
      <c r="BQ167" s="562"/>
      <c r="BR167" s="562"/>
      <c r="BS167" s="562"/>
      <c r="BT167" s="3886"/>
      <c r="BU167" s="3886"/>
      <c r="CA167" s="1235" t="str">
        <f t="shared" si="332"/>
        <v/>
      </c>
      <c r="CB167" s="1235" t="str">
        <f t="shared" si="333"/>
        <v/>
      </c>
      <c r="CC167" s="1235" t="str">
        <f t="shared" si="334"/>
        <v/>
      </c>
      <c r="CD167" s="1235" t="str">
        <f t="shared" si="335"/>
        <v/>
      </c>
      <c r="CE167" s="1235" t="str">
        <f t="shared" si="336"/>
        <v/>
      </c>
      <c r="CF167" s="1235" t="str">
        <f t="shared" si="337"/>
        <v/>
      </c>
      <c r="CG167" s="1235" t="str">
        <f t="shared" si="338"/>
        <v/>
      </c>
      <c r="CH167" s="1235" t="str">
        <f t="shared" si="339"/>
        <v/>
      </c>
      <c r="CI167" s="1235" t="str">
        <f t="shared" si="340"/>
        <v/>
      </c>
      <c r="CJ167" s="1235"/>
      <c r="CK167" s="1235"/>
      <c r="CL167" s="1235"/>
      <c r="CM167" s="1235"/>
      <c r="CN167" s="1235"/>
      <c r="CO167" s="1235"/>
      <c r="CP167" s="1235"/>
      <c r="CQ167" s="1235"/>
      <c r="CR167" s="1235"/>
      <c r="CS167" s="1235"/>
      <c r="CT167" s="1235"/>
      <c r="CU167" s="1235"/>
      <c r="CV167" s="1235"/>
      <c r="CW167" s="1235" t="str">
        <f t="shared" si="341"/>
        <v/>
      </c>
      <c r="CX167" s="1235" t="str">
        <f t="shared" si="342"/>
        <v/>
      </c>
      <c r="CY167" s="1235"/>
      <c r="CZ167" s="1235"/>
      <c r="DA167" s="4931">
        <f t="shared" si="343"/>
        <v>0</v>
      </c>
      <c r="DB167" s="4931">
        <f t="shared" si="344"/>
        <v>0</v>
      </c>
      <c r="DC167" s="4931">
        <f t="shared" si="344"/>
        <v>0</v>
      </c>
      <c r="DD167" s="4931">
        <f t="shared" si="345"/>
        <v>0</v>
      </c>
      <c r="DE167" s="4931">
        <f t="shared" si="345"/>
        <v>0</v>
      </c>
      <c r="DF167" s="4931">
        <f t="shared" si="346"/>
        <v>0</v>
      </c>
      <c r="DG167" s="4931">
        <f t="shared" si="347"/>
        <v>0</v>
      </c>
      <c r="DH167" s="4931">
        <f t="shared" si="348"/>
        <v>0</v>
      </c>
      <c r="DI167" s="4931">
        <f t="shared" si="349"/>
        <v>0</v>
      </c>
      <c r="DJ167" s="4931"/>
      <c r="DK167" s="4931"/>
      <c r="DL167" s="4931"/>
      <c r="DM167" s="4931"/>
      <c r="DN167" s="4931"/>
      <c r="DO167" s="4931"/>
      <c r="DP167" s="4931"/>
      <c r="DQ167" s="4931"/>
      <c r="DR167" s="4931"/>
      <c r="DS167" s="4931"/>
      <c r="DT167" s="4931"/>
      <c r="DU167" s="4931"/>
      <c r="DV167" s="4931"/>
      <c r="DW167" s="4931">
        <f t="shared" si="350"/>
        <v>0</v>
      </c>
      <c r="DX167" s="4931">
        <f t="shared" si="350"/>
        <v>0</v>
      </c>
    </row>
    <row r="168" spans="1:130" ht="16.149999999999999" customHeight="1" x14ac:dyDescent="0.35">
      <c r="A168" s="4990" t="s">
        <v>2648</v>
      </c>
      <c r="B168" s="4991"/>
      <c r="C168" s="517">
        <f>+E168+G168+I168+K168+M168+O168+Q168+S168+U168+W168+Y168+AA168+AC168+AE168+AG168+AI168</f>
        <v>0</v>
      </c>
      <c r="D168" s="4992">
        <f>+F168+H168+J168+L168+N168+P168+R168+T168+V168+X168+Z168+AB168+AD168+AF168+AH168+AJ168</f>
        <v>0</v>
      </c>
      <c r="E168" s="67"/>
      <c r="F168" s="123"/>
      <c r="G168" s="67"/>
      <c r="H168" s="123"/>
      <c r="I168" s="67"/>
      <c r="J168" s="123"/>
      <c r="K168" s="67"/>
      <c r="L168" s="123"/>
      <c r="M168" s="67"/>
      <c r="N168" s="123"/>
      <c r="O168" s="67"/>
      <c r="P168" s="123"/>
      <c r="Q168" s="67"/>
      <c r="R168" s="123"/>
      <c r="S168" s="67"/>
      <c r="T168" s="123"/>
      <c r="U168" s="67"/>
      <c r="V168" s="123"/>
      <c r="W168" s="67"/>
      <c r="X168" s="123"/>
      <c r="Y168" s="67"/>
      <c r="Z168" s="123"/>
      <c r="AA168" s="67"/>
      <c r="AB168" s="123"/>
      <c r="AC168" s="67"/>
      <c r="AD168" s="123"/>
      <c r="AE168" s="67"/>
      <c r="AF168" s="123"/>
      <c r="AG168" s="67"/>
      <c r="AH168" s="123"/>
      <c r="AI168" s="67"/>
      <c r="AJ168" s="123"/>
      <c r="AK168" s="4993"/>
      <c r="AL168" s="70"/>
      <c r="AM168" s="67"/>
      <c r="AN168" s="4994"/>
      <c r="AO168" s="4993"/>
      <c r="AP168" s="70"/>
      <c r="AQ168" s="2774"/>
      <c r="AR168" s="4994"/>
      <c r="AS168" s="1431"/>
      <c r="AT168" s="1246"/>
      <c r="AU168" s="4993"/>
      <c r="AV168" s="70"/>
      <c r="AW168" s="4993"/>
      <c r="AX168" s="70"/>
      <c r="AY168" s="1234" t="str">
        <f t="shared" si="331"/>
        <v/>
      </c>
      <c r="AZ168" s="1234"/>
      <c r="BA168" s="1234"/>
      <c r="BB168" s="1234"/>
      <c r="BC168" s="1234"/>
      <c r="BD168" s="1234"/>
      <c r="BE168" s="1234"/>
      <c r="BF168" s="1234"/>
      <c r="BG168" s="562"/>
      <c r="BH168" s="562"/>
      <c r="BI168" s="562"/>
      <c r="BJ168" s="562"/>
      <c r="BQ168" s="562"/>
      <c r="BR168" s="562"/>
      <c r="BS168" s="562"/>
      <c r="BT168" s="3886"/>
      <c r="BU168" s="3886"/>
      <c r="CA168" s="1235" t="str">
        <f t="shared" si="332"/>
        <v/>
      </c>
      <c r="CB168" s="1235" t="str">
        <f t="shared" si="333"/>
        <v/>
      </c>
      <c r="CC168" s="1235" t="str">
        <f t="shared" si="334"/>
        <v/>
      </c>
      <c r="CD168" s="1235" t="str">
        <f t="shared" si="335"/>
        <v/>
      </c>
      <c r="CE168" s="1235" t="str">
        <f t="shared" si="336"/>
        <v/>
      </c>
      <c r="CF168" s="1235" t="str">
        <f t="shared" si="337"/>
        <v/>
      </c>
      <c r="CG168" s="1235" t="str">
        <f t="shared" si="338"/>
        <v/>
      </c>
      <c r="CH168" s="1235" t="str">
        <f t="shared" si="339"/>
        <v/>
      </c>
      <c r="CI168" s="1235" t="str">
        <f t="shared" si="340"/>
        <v/>
      </c>
      <c r="CJ168" s="1235"/>
      <c r="CK168" s="1235"/>
      <c r="CL168" s="1235"/>
      <c r="CM168" s="1235"/>
      <c r="CN168" s="1235"/>
      <c r="CO168" s="1235"/>
      <c r="CP168" s="1235"/>
      <c r="CQ168" s="1235"/>
      <c r="CR168" s="1235"/>
      <c r="CS168" s="1235"/>
      <c r="CT168" s="1235"/>
      <c r="CU168" s="1235"/>
      <c r="CV168" s="1235"/>
      <c r="CW168" s="1235" t="str">
        <f t="shared" si="341"/>
        <v/>
      </c>
      <c r="CX168" s="1235" t="str">
        <f t="shared" si="342"/>
        <v/>
      </c>
      <c r="CY168" s="1235"/>
      <c r="CZ168" s="1235"/>
      <c r="DA168" s="4931">
        <f t="shared" si="343"/>
        <v>0</v>
      </c>
      <c r="DB168" s="4931">
        <f t="shared" si="344"/>
        <v>0</v>
      </c>
      <c r="DC168" s="4931">
        <f t="shared" si="344"/>
        <v>0</v>
      </c>
      <c r="DD168" s="4931">
        <f t="shared" si="345"/>
        <v>0</v>
      </c>
      <c r="DE168" s="4931">
        <f t="shared" si="345"/>
        <v>0</v>
      </c>
      <c r="DF168" s="4931">
        <f t="shared" si="346"/>
        <v>0</v>
      </c>
      <c r="DG168" s="4931">
        <f t="shared" si="347"/>
        <v>0</v>
      </c>
      <c r="DH168" s="4931">
        <f t="shared" si="348"/>
        <v>0</v>
      </c>
      <c r="DI168" s="4931">
        <f t="shared" si="349"/>
        <v>0</v>
      </c>
      <c r="DJ168" s="4931"/>
      <c r="DK168" s="4931"/>
      <c r="DL168" s="4931"/>
      <c r="DM168" s="4931"/>
      <c r="DN168" s="4931"/>
      <c r="DO168" s="4931"/>
      <c r="DP168" s="4931"/>
      <c r="DQ168" s="4931"/>
      <c r="DR168" s="4931"/>
      <c r="DS168" s="4931"/>
      <c r="DT168" s="4931"/>
      <c r="DU168" s="4931"/>
      <c r="DV168" s="4931"/>
      <c r="DW168" s="4931">
        <f t="shared" si="350"/>
        <v>0</v>
      </c>
      <c r="DX168" s="4931">
        <f t="shared" si="350"/>
        <v>0</v>
      </c>
    </row>
    <row r="169" spans="1:130" ht="18.75" customHeight="1" x14ac:dyDescent="0.35">
      <c r="A169" s="4995" t="s">
        <v>2611</v>
      </c>
      <c r="B169" s="4996" t="s">
        <v>2630</v>
      </c>
      <c r="C169" s="502">
        <f t="shared" ref="C169:D171" si="351">+O169+Q169+S169+U169+W169+Y169+AA169+AC169+AE169+AG169</f>
        <v>0</v>
      </c>
      <c r="D169" s="4190">
        <f t="shared" si="351"/>
        <v>0</v>
      </c>
      <c r="E169" s="4623"/>
      <c r="F169" s="1228"/>
      <c r="G169" s="4623"/>
      <c r="H169" s="1228"/>
      <c r="I169" s="4623"/>
      <c r="J169" s="1228"/>
      <c r="K169" s="4623"/>
      <c r="L169" s="1228"/>
      <c r="M169" s="4623"/>
      <c r="N169" s="1228"/>
      <c r="O169" s="3342"/>
      <c r="P169" s="110"/>
      <c r="Q169" s="3342"/>
      <c r="R169" s="110"/>
      <c r="S169" s="3342"/>
      <c r="T169" s="110"/>
      <c r="U169" s="3342"/>
      <c r="V169" s="110"/>
      <c r="W169" s="3342"/>
      <c r="X169" s="110"/>
      <c r="Y169" s="3342"/>
      <c r="Z169" s="110"/>
      <c r="AA169" s="3342"/>
      <c r="AB169" s="110"/>
      <c r="AC169" s="3342"/>
      <c r="AD169" s="110"/>
      <c r="AE169" s="3342"/>
      <c r="AF169" s="110"/>
      <c r="AG169" s="3342"/>
      <c r="AH169" s="110"/>
      <c r="AI169" s="4997"/>
      <c r="AJ169" s="4998"/>
      <c r="AK169" s="4668"/>
      <c r="AL169" s="3344"/>
      <c r="AM169" s="3342"/>
      <c r="AN169" s="4999"/>
      <c r="AO169" s="4668"/>
      <c r="AP169" s="3344"/>
      <c r="AQ169" s="3447"/>
      <c r="AR169" s="4999"/>
      <c r="AS169" s="5000"/>
      <c r="AT169" s="1252"/>
      <c r="AU169" s="3447"/>
      <c r="AV169" s="4999"/>
      <c r="AW169" s="5001"/>
      <c r="AX169" s="3566"/>
      <c r="AY169" s="1234" t="str">
        <f t="shared" si="331"/>
        <v/>
      </c>
      <c r="AZ169" s="1234"/>
      <c r="BA169" s="1234"/>
      <c r="BB169" s="1234"/>
      <c r="BC169" s="1234"/>
      <c r="BD169" s="1234"/>
      <c r="BE169" s="1234"/>
      <c r="BF169" s="1234"/>
      <c r="BG169" s="562"/>
      <c r="BH169" s="562"/>
      <c r="BI169" s="562"/>
      <c r="BJ169" s="562"/>
      <c r="BQ169" s="562"/>
      <c r="BR169" s="562"/>
      <c r="BS169" s="562"/>
      <c r="BT169" s="3886"/>
      <c r="BU169" s="3886"/>
      <c r="CA169" s="1235" t="str">
        <f t="shared" si="332"/>
        <v/>
      </c>
      <c r="CB169" s="1235" t="str">
        <f t="shared" si="333"/>
        <v/>
      </c>
      <c r="CC169" s="1235" t="str">
        <f t="shared" si="334"/>
        <v/>
      </c>
      <c r="CD169" s="1235" t="str">
        <f t="shared" si="335"/>
        <v/>
      </c>
      <c r="CE169" s="1235" t="str">
        <f t="shared" si="336"/>
        <v/>
      </c>
      <c r="CF169" s="1235" t="str">
        <f t="shared" si="337"/>
        <v/>
      </c>
      <c r="CG169" s="1235" t="str">
        <f t="shared" si="338"/>
        <v/>
      </c>
      <c r="CH169" s="1235" t="str">
        <f t="shared" si="339"/>
        <v/>
      </c>
      <c r="CI169" s="1235" t="str">
        <f t="shared" si="340"/>
        <v/>
      </c>
      <c r="CJ169" s="1235"/>
      <c r="CK169" s="1235"/>
      <c r="CL169" s="1235"/>
      <c r="CM169" s="1235"/>
      <c r="CN169" s="1235"/>
      <c r="CO169" s="1235"/>
      <c r="CP169" s="1235"/>
      <c r="CQ169" s="1235"/>
      <c r="CR169" s="1235"/>
      <c r="CS169" s="1235"/>
      <c r="CT169" s="1235"/>
      <c r="CU169" s="1235"/>
      <c r="CV169" s="1235"/>
      <c r="CW169" s="1235" t="str">
        <f t="shared" si="341"/>
        <v/>
      </c>
      <c r="CX169" s="1235" t="str">
        <f t="shared" si="342"/>
        <v/>
      </c>
      <c r="CY169" s="1235"/>
      <c r="CZ169" s="1235"/>
      <c r="DA169" s="4931">
        <f t="shared" si="343"/>
        <v>0</v>
      </c>
      <c r="DB169" s="4931">
        <f t="shared" si="344"/>
        <v>0</v>
      </c>
      <c r="DC169" s="4931">
        <f t="shared" si="344"/>
        <v>0</v>
      </c>
      <c r="DD169" s="4931">
        <f t="shared" si="345"/>
        <v>0</v>
      </c>
      <c r="DE169" s="4931">
        <f t="shared" si="345"/>
        <v>0</v>
      </c>
      <c r="DF169" s="4931">
        <f t="shared" si="346"/>
        <v>0</v>
      </c>
      <c r="DG169" s="4931">
        <f t="shared" si="347"/>
        <v>0</v>
      </c>
      <c r="DH169" s="4931">
        <f t="shared" si="348"/>
        <v>0</v>
      </c>
      <c r="DI169" s="4931">
        <f t="shared" si="349"/>
        <v>0</v>
      </c>
      <c r="DJ169" s="4931"/>
      <c r="DK169" s="4931"/>
      <c r="DL169" s="4931"/>
      <c r="DM169" s="4931"/>
      <c r="DN169" s="4931"/>
      <c r="DO169" s="4931"/>
      <c r="DP169" s="4931"/>
      <c r="DQ169" s="4931"/>
      <c r="DR169" s="4931"/>
      <c r="DS169" s="4931"/>
      <c r="DT169" s="4931"/>
      <c r="DU169" s="4931"/>
      <c r="DV169" s="4931"/>
      <c r="DW169" s="4931">
        <f t="shared" si="350"/>
        <v>0</v>
      </c>
      <c r="DX169" s="4931">
        <f t="shared" si="350"/>
        <v>0</v>
      </c>
    </row>
    <row r="170" spans="1:130" ht="18.75" customHeight="1" x14ac:dyDescent="0.35">
      <c r="A170" s="5002"/>
      <c r="B170" s="154" t="s">
        <v>2631</v>
      </c>
      <c r="C170" s="475">
        <f t="shared" si="351"/>
        <v>0</v>
      </c>
      <c r="D170" s="4211">
        <f t="shared" si="351"/>
        <v>0</v>
      </c>
      <c r="E170" s="38"/>
      <c r="F170" s="1305"/>
      <c r="G170" s="38"/>
      <c r="H170" s="1305"/>
      <c r="I170" s="38"/>
      <c r="J170" s="1305"/>
      <c r="K170" s="38"/>
      <c r="L170" s="1305"/>
      <c r="M170" s="38"/>
      <c r="N170" s="1305"/>
      <c r="O170" s="35"/>
      <c r="P170" s="118"/>
      <c r="Q170" s="35"/>
      <c r="R170" s="118"/>
      <c r="S170" s="35"/>
      <c r="T170" s="118"/>
      <c r="U170" s="35"/>
      <c r="V170" s="118"/>
      <c r="W170" s="35"/>
      <c r="X170" s="118"/>
      <c r="Y170" s="35"/>
      <c r="Z170" s="118"/>
      <c r="AA170" s="35"/>
      <c r="AB170" s="118"/>
      <c r="AC170" s="35"/>
      <c r="AD170" s="118"/>
      <c r="AE170" s="35"/>
      <c r="AF170" s="118"/>
      <c r="AG170" s="35"/>
      <c r="AH170" s="118"/>
      <c r="AI170" s="38"/>
      <c r="AJ170" s="39"/>
      <c r="AK170" s="1426"/>
      <c r="AL170" s="36"/>
      <c r="AM170" s="35"/>
      <c r="AN170" s="1844"/>
      <c r="AO170" s="1426"/>
      <c r="AP170" s="36"/>
      <c r="AQ170" s="117"/>
      <c r="AR170" s="1844"/>
      <c r="AS170" s="1426"/>
      <c r="AT170" s="1844"/>
      <c r="AU170" s="117"/>
      <c r="AV170" s="1844"/>
      <c r="AW170" s="5003"/>
      <c r="AX170" s="3572"/>
      <c r="AY170" s="1234" t="str">
        <f t="shared" si="331"/>
        <v/>
      </c>
      <c r="AZ170" s="1234"/>
      <c r="BA170" s="1234"/>
      <c r="BB170" s="1234"/>
      <c r="BC170" s="1234"/>
      <c r="BD170" s="1234"/>
      <c r="BE170" s="1234"/>
      <c r="BF170" s="1234"/>
      <c r="BG170" s="562"/>
      <c r="BH170" s="562"/>
      <c r="BI170" s="562"/>
      <c r="BJ170" s="562"/>
      <c r="BQ170" s="562"/>
      <c r="BR170" s="562"/>
      <c r="BS170" s="562"/>
      <c r="BT170" s="3886"/>
      <c r="BU170" s="3886"/>
      <c r="CA170" s="1235" t="str">
        <f t="shared" si="332"/>
        <v/>
      </c>
      <c r="CB170" s="1235" t="str">
        <f t="shared" si="333"/>
        <v/>
      </c>
      <c r="CC170" s="1235" t="str">
        <f t="shared" si="334"/>
        <v/>
      </c>
      <c r="CD170" s="1235" t="str">
        <f t="shared" si="335"/>
        <v/>
      </c>
      <c r="CE170" s="1235" t="str">
        <f t="shared" si="336"/>
        <v/>
      </c>
      <c r="CF170" s="1235" t="str">
        <f t="shared" si="337"/>
        <v/>
      </c>
      <c r="CG170" s="1235" t="str">
        <f t="shared" si="338"/>
        <v/>
      </c>
      <c r="CH170" s="1235" t="str">
        <f t="shared" si="339"/>
        <v/>
      </c>
      <c r="CI170" s="1235" t="str">
        <f t="shared" si="340"/>
        <v/>
      </c>
      <c r="CJ170" s="1235"/>
      <c r="CK170" s="1235"/>
      <c r="CL170" s="1235"/>
      <c r="CM170" s="1235"/>
      <c r="CN170" s="1235"/>
      <c r="CO170" s="1235"/>
      <c r="CP170" s="1235"/>
      <c r="CQ170" s="1235"/>
      <c r="CR170" s="1235"/>
      <c r="CS170" s="1235"/>
      <c r="CT170" s="1235"/>
      <c r="CU170" s="1235"/>
      <c r="CV170" s="1235"/>
      <c r="CW170" s="1235" t="str">
        <f t="shared" si="341"/>
        <v/>
      </c>
      <c r="CX170" s="1235" t="str">
        <f t="shared" si="342"/>
        <v/>
      </c>
      <c r="CY170" s="1235"/>
      <c r="CZ170" s="1235"/>
      <c r="DA170" s="4931">
        <f t="shared" si="343"/>
        <v>0</v>
      </c>
      <c r="DB170" s="4931">
        <f t="shared" si="344"/>
        <v>0</v>
      </c>
      <c r="DC170" s="4931">
        <f t="shared" si="344"/>
        <v>0</v>
      </c>
      <c r="DD170" s="4931">
        <f t="shared" si="345"/>
        <v>0</v>
      </c>
      <c r="DE170" s="4931">
        <f t="shared" si="345"/>
        <v>0</v>
      </c>
      <c r="DF170" s="4931">
        <f t="shared" si="346"/>
        <v>0</v>
      </c>
      <c r="DG170" s="4931">
        <f t="shared" si="347"/>
        <v>0</v>
      </c>
      <c r="DH170" s="4931">
        <f t="shared" si="348"/>
        <v>0</v>
      </c>
      <c r="DI170" s="4931">
        <f t="shared" si="349"/>
        <v>0</v>
      </c>
      <c r="DJ170" s="4931"/>
      <c r="DK170" s="4931"/>
      <c r="DL170" s="4931"/>
      <c r="DM170" s="4931"/>
      <c r="DN170" s="4931"/>
      <c r="DO170" s="4931"/>
      <c r="DP170" s="4931"/>
      <c r="DQ170" s="4931"/>
      <c r="DR170" s="4931"/>
      <c r="DS170" s="4931"/>
      <c r="DT170" s="4931"/>
      <c r="DU170" s="4931"/>
      <c r="DV170" s="4931"/>
      <c r="DW170" s="4931">
        <f t="shared" si="350"/>
        <v>0</v>
      </c>
      <c r="DX170" s="4931">
        <f t="shared" si="350"/>
        <v>0</v>
      </c>
    </row>
    <row r="171" spans="1:130" ht="18.75" customHeight="1" x14ac:dyDescent="0.35">
      <c r="A171" s="5004"/>
      <c r="B171" s="223" t="s">
        <v>2632</v>
      </c>
      <c r="C171" s="517">
        <f t="shared" si="351"/>
        <v>0</v>
      </c>
      <c r="D171" s="4201">
        <f t="shared" si="351"/>
        <v>0</v>
      </c>
      <c r="E171" s="1241"/>
      <c r="F171" s="1244"/>
      <c r="G171" s="1241"/>
      <c r="H171" s="1244"/>
      <c r="I171" s="1241"/>
      <c r="J171" s="1244"/>
      <c r="K171" s="1241"/>
      <c r="L171" s="1244"/>
      <c r="M171" s="1241"/>
      <c r="N171" s="1244"/>
      <c r="O171" s="84"/>
      <c r="P171" s="1243"/>
      <c r="Q171" s="84"/>
      <c r="R171" s="1243"/>
      <c r="S171" s="84"/>
      <c r="T171" s="1243"/>
      <c r="U171" s="84"/>
      <c r="V171" s="1243"/>
      <c r="W171" s="84"/>
      <c r="X171" s="1243"/>
      <c r="Y171" s="84"/>
      <c r="Z171" s="1243"/>
      <c r="AA171" s="84"/>
      <c r="AB171" s="1243"/>
      <c r="AC171" s="84"/>
      <c r="AD171" s="1243"/>
      <c r="AE171" s="84"/>
      <c r="AF171" s="1243"/>
      <c r="AG171" s="84"/>
      <c r="AH171" s="1243"/>
      <c r="AI171" s="1241"/>
      <c r="AJ171" s="1391"/>
      <c r="AK171" s="1431"/>
      <c r="AL171" s="85"/>
      <c r="AM171" s="84"/>
      <c r="AN171" s="1246"/>
      <c r="AO171" s="1431"/>
      <c r="AP171" s="85"/>
      <c r="AQ171" s="1430"/>
      <c r="AR171" s="1246"/>
      <c r="AS171" s="1431"/>
      <c r="AT171" s="1246"/>
      <c r="AU171" s="1430"/>
      <c r="AV171" s="1246"/>
      <c r="AW171" s="5005"/>
      <c r="AX171" s="1262"/>
      <c r="AY171" s="1234" t="str">
        <f t="shared" si="331"/>
        <v/>
      </c>
      <c r="AZ171" s="1234"/>
      <c r="BA171" s="1234"/>
      <c r="BB171" s="1234"/>
      <c r="BC171" s="1234"/>
      <c r="BD171" s="1234"/>
      <c r="BE171" s="1234"/>
      <c r="BF171" s="1234"/>
      <c r="BG171" s="562"/>
      <c r="BH171" s="562"/>
      <c r="BI171" s="562"/>
      <c r="BJ171" s="562"/>
      <c r="BQ171" s="562"/>
      <c r="BR171" s="562"/>
      <c r="BS171" s="562"/>
      <c r="BT171" s="3886"/>
      <c r="BU171" s="3886"/>
      <c r="CA171" s="1235" t="str">
        <f t="shared" si="332"/>
        <v/>
      </c>
      <c r="CB171" s="1235" t="str">
        <f t="shared" si="333"/>
        <v/>
      </c>
      <c r="CC171" s="1235" t="str">
        <f t="shared" si="334"/>
        <v/>
      </c>
      <c r="CD171" s="1235" t="str">
        <f t="shared" si="335"/>
        <v/>
      </c>
      <c r="CE171" s="1235" t="str">
        <f t="shared" si="336"/>
        <v/>
      </c>
      <c r="CF171" s="1235" t="str">
        <f t="shared" si="337"/>
        <v/>
      </c>
      <c r="CG171" s="1235" t="str">
        <f t="shared" si="338"/>
        <v/>
      </c>
      <c r="CH171" s="1235" t="str">
        <f t="shared" si="339"/>
        <v/>
      </c>
      <c r="CI171" s="1235" t="str">
        <f t="shared" si="340"/>
        <v/>
      </c>
      <c r="CJ171" s="1235"/>
      <c r="CK171" s="1235"/>
      <c r="CL171" s="1235"/>
      <c r="CM171" s="1235"/>
      <c r="CN171" s="1235"/>
      <c r="CO171" s="1235"/>
      <c r="CP171" s="1235"/>
      <c r="CQ171" s="1235"/>
      <c r="CR171" s="1235"/>
      <c r="CS171" s="1235"/>
      <c r="CT171" s="1235"/>
      <c r="CU171" s="1235"/>
      <c r="CV171" s="1235"/>
      <c r="CW171" s="1235" t="str">
        <f t="shared" si="341"/>
        <v/>
      </c>
      <c r="CX171" s="1235" t="str">
        <f t="shared" si="342"/>
        <v/>
      </c>
      <c r="CY171" s="1235"/>
      <c r="CZ171" s="1235"/>
      <c r="DA171" s="4931">
        <f t="shared" si="343"/>
        <v>0</v>
      </c>
      <c r="DB171" s="4931">
        <f t="shared" si="344"/>
        <v>0</v>
      </c>
      <c r="DC171" s="4931">
        <f t="shared" si="344"/>
        <v>0</v>
      </c>
      <c r="DD171" s="4931">
        <f t="shared" si="345"/>
        <v>0</v>
      </c>
      <c r="DE171" s="4931">
        <f t="shared" si="345"/>
        <v>0</v>
      </c>
      <c r="DF171" s="4931">
        <f t="shared" si="346"/>
        <v>0</v>
      </c>
      <c r="DG171" s="4931">
        <f t="shared" si="347"/>
        <v>0</v>
      </c>
      <c r="DH171" s="4931">
        <f t="shared" si="348"/>
        <v>0</v>
      </c>
      <c r="DI171" s="4931">
        <f t="shared" si="349"/>
        <v>0</v>
      </c>
      <c r="DJ171" s="4931"/>
      <c r="DK171" s="4931"/>
      <c r="DL171" s="4931"/>
      <c r="DM171" s="4931"/>
      <c r="DN171" s="4931"/>
      <c r="DO171" s="4931"/>
      <c r="DP171" s="4931"/>
      <c r="DQ171" s="4931"/>
      <c r="DR171" s="4931"/>
      <c r="DS171" s="4931"/>
      <c r="DT171" s="4931"/>
      <c r="DU171" s="4931"/>
      <c r="DV171" s="4931"/>
      <c r="DW171" s="4931">
        <f t="shared" si="350"/>
        <v>0</v>
      </c>
      <c r="DX171" s="4931">
        <f t="shared" si="350"/>
        <v>0</v>
      </c>
    </row>
    <row r="172" spans="1:130" ht="16.149999999999999" customHeight="1" x14ac:dyDescent="0.35">
      <c r="A172" s="4982" t="s">
        <v>2612</v>
      </c>
      <c r="B172" s="4983"/>
      <c r="C172" s="502">
        <f t="shared" ref="C172:D174" si="352">+E172+G172+I172+K172+M172+O172+Q172+S172+U172+W172+Y172+AA172+AC172+AE172+AG172+AI172</f>
        <v>0</v>
      </c>
      <c r="D172" s="4211">
        <f t="shared" si="352"/>
        <v>0</v>
      </c>
      <c r="E172" s="55"/>
      <c r="F172" s="1227"/>
      <c r="G172" s="55"/>
      <c r="H172" s="1227"/>
      <c r="I172" s="55"/>
      <c r="J172" s="1227"/>
      <c r="K172" s="55"/>
      <c r="L172" s="1227"/>
      <c r="M172" s="1276"/>
      <c r="N172" s="1259"/>
      <c r="O172" s="1276"/>
      <c r="P172" s="1259"/>
      <c r="Q172" s="1276"/>
      <c r="R172" s="1259"/>
      <c r="S172" s="1276"/>
      <c r="T172" s="1259"/>
      <c r="U172" s="1276"/>
      <c r="V172" s="1259"/>
      <c r="W172" s="1276"/>
      <c r="X172" s="1259"/>
      <c r="Y172" s="1276"/>
      <c r="Z172" s="1259"/>
      <c r="AA172" s="1276"/>
      <c r="AB172" s="1259"/>
      <c r="AC172" s="1276"/>
      <c r="AD172" s="3707"/>
      <c r="AE172" s="1276"/>
      <c r="AF172" s="3707"/>
      <c r="AG172" s="4956"/>
      <c r="AH172" s="4958"/>
      <c r="AI172" s="1276"/>
      <c r="AJ172" s="1259"/>
      <c r="AK172" s="5000"/>
      <c r="AL172" s="327"/>
      <c r="AM172" s="55"/>
      <c r="AN172" s="1252"/>
      <c r="AO172" s="5000"/>
      <c r="AP172" s="327"/>
      <c r="AQ172" s="1403"/>
      <c r="AR172" s="1252"/>
      <c r="AS172" s="5000"/>
      <c r="AT172" s="1252"/>
      <c r="AU172" s="5000"/>
      <c r="AV172" s="327"/>
      <c r="AW172" s="5000"/>
      <c r="AX172" s="327"/>
      <c r="AY172" s="1234" t="str">
        <f t="shared" si="331"/>
        <v/>
      </c>
      <c r="AZ172" s="1234"/>
      <c r="BA172" s="1234"/>
      <c r="BB172" s="1234"/>
      <c r="BC172" s="1234"/>
      <c r="BD172" s="1234"/>
      <c r="BE172" s="1234"/>
      <c r="BF172" s="1234"/>
      <c r="BG172" s="562"/>
      <c r="BH172" s="562"/>
      <c r="BI172" s="562"/>
      <c r="BJ172" s="562"/>
      <c r="BQ172" s="562"/>
      <c r="BR172" s="562"/>
      <c r="BS172" s="562"/>
      <c r="BT172" s="3886"/>
      <c r="BU172" s="3886"/>
      <c r="CA172" s="1235" t="str">
        <f t="shared" si="332"/>
        <v/>
      </c>
      <c r="CB172" s="1235" t="str">
        <f t="shared" si="333"/>
        <v/>
      </c>
      <c r="CC172" s="1235" t="str">
        <f t="shared" si="334"/>
        <v/>
      </c>
      <c r="CD172" s="1235" t="str">
        <f t="shared" si="335"/>
        <v/>
      </c>
      <c r="CE172" s="1235" t="str">
        <f t="shared" si="336"/>
        <v/>
      </c>
      <c r="CF172" s="1235" t="str">
        <f t="shared" si="337"/>
        <v/>
      </c>
      <c r="CG172" s="1235" t="str">
        <f t="shared" si="338"/>
        <v/>
      </c>
      <c r="CH172" s="1235" t="str">
        <f t="shared" si="339"/>
        <v/>
      </c>
      <c r="CI172" s="1235" t="str">
        <f t="shared" si="340"/>
        <v/>
      </c>
      <c r="CJ172" s="1235"/>
      <c r="CK172" s="1235"/>
      <c r="CL172" s="1235"/>
      <c r="CM172" s="1235"/>
      <c r="CN172" s="1235"/>
      <c r="CO172" s="1235"/>
      <c r="CP172" s="1235"/>
      <c r="CQ172" s="1235"/>
      <c r="CR172" s="1235"/>
      <c r="CS172" s="1235"/>
      <c r="CT172" s="1235"/>
      <c r="CU172" s="1235"/>
      <c r="CV172" s="1235"/>
      <c r="CW172" s="1235" t="str">
        <f t="shared" si="341"/>
        <v/>
      </c>
      <c r="CX172" s="1235" t="str">
        <f t="shared" si="342"/>
        <v/>
      </c>
      <c r="CY172" s="1235"/>
      <c r="CZ172" s="1235"/>
      <c r="DA172" s="4931">
        <f t="shared" si="343"/>
        <v>0</v>
      </c>
      <c r="DB172" s="4931">
        <f t="shared" si="344"/>
        <v>0</v>
      </c>
      <c r="DC172" s="4931">
        <f t="shared" si="344"/>
        <v>0</v>
      </c>
      <c r="DD172" s="4931">
        <f t="shared" si="345"/>
        <v>0</v>
      </c>
      <c r="DE172" s="4931">
        <f t="shared" si="345"/>
        <v>0</v>
      </c>
      <c r="DF172" s="4931">
        <f t="shared" si="346"/>
        <v>0</v>
      </c>
      <c r="DG172" s="4931">
        <f t="shared" si="347"/>
        <v>0</v>
      </c>
      <c r="DH172" s="4931">
        <f t="shared" si="348"/>
        <v>0</v>
      </c>
      <c r="DI172" s="4931">
        <f t="shared" si="349"/>
        <v>0</v>
      </c>
      <c r="DJ172" s="4931"/>
      <c r="DK172" s="4931"/>
      <c r="DL172" s="4931"/>
      <c r="DM172" s="4931"/>
      <c r="DN172" s="4931"/>
      <c r="DO172" s="4931"/>
      <c r="DP172" s="4931"/>
      <c r="DQ172" s="4931"/>
      <c r="DR172" s="4931"/>
      <c r="DS172" s="4931"/>
      <c r="DT172" s="4931"/>
      <c r="DU172" s="4931"/>
      <c r="DV172" s="4931"/>
      <c r="DW172" s="4931">
        <f t="shared" si="350"/>
        <v>0</v>
      </c>
      <c r="DX172" s="4931">
        <f t="shared" si="350"/>
        <v>0</v>
      </c>
    </row>
    <row r="173" spans="1:130" ht="16.149999999999999" customHeight="1" x14ac:dyDescent="0.35">
      <c r="A173" s="4986" t="s">
        <v>2649</v>
      </c>
      <c r="B173" s="4987"/>
      <c r="C173" s="475">
        <f t="shared" si="352"/>
        <v>0</v>
      </c>
      <c r="D173" s="4510">
        <f t="shared" si="352"/>
        <v>0</v>
      </c>
      <c r="E173" s="35"/>
      <c r="F173" s="118"/>
      <c r="G173" s="35"/>
      <c r="H173" s="118"/>
      <c r="I173" s="35"/>
      <c r="J173" s="118"/>
      <c r="K173" s="35"/>
      <c r="L173" s="118"/>
      <c r="M173" s="35"/>
      <c r="N173" s="118"/>
      <c r="O173" s="67"/>
      <c r="P173" s="123"/>
      <c r="Q173" s="67"/>
      <c r="R173" s="123"/>
      <c r="S173" s="67"/>
      <c r="T173" s="123"/>
      <c r="U173" s="67"/>
      <c r="V173" s="123"/>
      <c r="W173" s="67"/>
      <c r="X173" s="123"/>
      <c r="Y173" s="67"/>
      <c r="Z173" s="123"/>
      <c r="AA173" s="67"/>
      <c r="AB173" s="123"/>
      <c r="AC173" s="67"/>
      <c r="AD173" s="2890"/>
      <c r="AE173" s="67"/>
      <c r="AF173" s="2890"/>
      <c r="AG173" s="67"/>
      <c r="AH173" s="61"/>
      <c r="AI173" s="67"/>
      <c r="AJ173" s="123"/>
      <c r="AK173" s="4993"/>
      <c r="AL173" s="70"/>
      <c r="AM173" s="67"/>
      <c r="AN173" s="4994"/>
      <c r="AO173" s="4993"/>
      <c r="AP173" s="70"/>
      <c r="AQ173" s="2774"/>
      <c r="AR173" s="4994"/>
      <c r="AS173" s="4993"/>
      <c r="AT173" s="4994"/>
      <c r="AU173" s="4993"/>
      <c r="AV173" s="70"/>
      <c r="AW173" s="4993"/>
      <c r="AX173" s="70"/>
      <c r="AY173" s="1234" t="str">
        <f t="shared" si="331"/>
        <v/>
      </c>
      <c r="AZ173" s="1234"/>
      <c r="BA173" s="1234"/>
      <c r="BB173" s="1234"/>
      <c r="BC173" s="1234"/>
      <c r="BD173" s="1234"/>
      <c r="BE173" s="1234"/>
      <c r="BF173" s="1234"/>
      <c r="BG173" s="562"/>
      <c r="BH173" s="562"/>
      <c r="BI173" s="562"/>
      <c r="BJ173" s="562"/>
      <c r="BQ173" s="562"/>
      <c r="BR173" s="562"/>
      <c r="BS173" s="562"/>
      <c r="BT173" s="3886"/>
      <c r="BU173" s="3886"/>
      <c r="CA173" s="1235" t="str">
        <f t="shared" si="332"/>
        <v/>
      </c>
      <c r="CB173" s="1235" t="str">
        <f t="shared" si="333"/>
        <v/>
      </c>
      <c r="CC173" s="1235" t="str">
        <f t="shared" si="334"/>
        <v/>
      </c>
      <c r="CD173" s="1235" t="str">
        <f t="shared" si="335"/>
        <v/>
      </c>
      <c r="CE173" s="1235" t="str">
        <f t="shared" si="336"/>
        <v/>
      </c>
      <c r="CF173" s="1235" t="str">
        <f t="shared" si="337"/>
        <v/>
      </c>
      <c r="CG173" s="1235" t="str">
        <f t="shared" si="338"/>
        <v/>
      </c>
      <c r="CH173" s="1235" t="str">
        <f t="shared" si="339"/>
        <v/>
      </c>
      <c r="CI173" s="1235" t="str">
        <f t="shared" si="340"/>
        <v/>
      </c>
      <c r="CJ173" s="1235"/>
      <c r="CK173" s="1235"/>
      <c r="CL173" s="1235"/>
      <c r="CM173" s="1235"/>
      <c r="CN173" s="1235"/>
      <c r="CO173" s="1235"/>
      <c r="CP173" s="1235"/>
      <c r="CQ173" s="1235"/>
      <c r="CR173" s="1235"/>
      <c r="CS173" s="1235"/>
      <c r="CT173" s="1235"/>
      <c r="CU173" s="1235"/>
      <c r="CV173" s="1235"/>
      <c r="CW173" s="1235" t="str">
        <f t="shared" si="341"/>
        <v/>
      </c>
      <c r="CX173" s="1235" t="str">
        <f t="shared" si="342"/>
        <v/>
      </c>
      <c r="CY173" s="1235"/>
      <c r="CZ173" s="1235"/>
      <c r="DA173" s="4931">
        <f t="shared" si="343"/>
        <v>0</v>
      </c>
      <c r="DB173" s="4931">
        <f t="shared" si="344"/>
        <v>0</v>
      </c>
      <c r="DC173" s="4931">
        <f t="shared" si="344"/>
        <v>0</v>
      </c>
      <c r="DD173" s="4931">
        <f t="shared" si="345"/>
        <v>0</v>
      </c>
      <c r="DE173" s="4931">
        <f t="shared" si="345"/>
        <v>0</v>
      </c>
      <c r="DF173" s="4931">
        <f t="shared" si="346"/>
        <v>0</v>
      </c>
      <c r="DG173" s="4931">
        <f t="shared" si="347"/>
        <v>0</v>
      </c>
      <c r="DH173" s="4931">
        <f t="shared" si="348"/>
        <v>0</v>
      </c>
      <c r="DI173" s="4931">
        <f t="shared" si="349"/>
        <v>0</v>
      </c>
      <c r="DJ173" s="4931"/>
      <c r="DK173" s="4931"/>
      <c r="DL173" s="4931"/>
      <c r="DM173" s="4931"/>
      <c r="DN173" s="4931"/>
      <c r="DO173" s="4931"/>
      <c r="DP173" s="4931"/>
      <c r="DQ173" s="4931"/>
      <c r="DR173" s="4931"/>
      <c r="DS173" s="4931"/>
      <c r="DT173" s="4931"/>
      <c r="DU173" s="4931"/>
      <c r="DV173" s="4931"/>
      <c r="DW173" s="4931">
        <f t="shared" si="350"/>
        <v>0</v>
      </c>
      <c r="DX173" s="4931">
        <f t="shared" si="350"/>
        <v>0</v>
      </c>
    </row>
    <row r="174" spans="1:130" ht="16.149999999999999" customHeight="1" x14ac:dyDescent="0.35">
      <c r="A174" s="4986" t="s">
        <v>2614</v>
      </c>
      <c r="B174" s="4987"/>
      <c r="C174" s="475">
        <f t="shared" si="352"/>
        <v>0</v>
      </c>
      <c r="D174" s="4510">
        <f>+F174+H174+J174+L174+N174+P174+R174+T174+V174+X174+Z174+AB174+AD174+AF174+AH174+AJ174</f>
        <v>0</v>
      </c>
      <c r="E174" s="35"/>
      <c r="F174" s="118"/>
      <c r="G174" s="35"/>
      <c r="H174" s="118"/>
      <c r="I174" s="35"/>
      <c r="J174" s="118"/>
      <c r="K174" s="35"/>
      <c r="L174" s="118"/>
      <c r="M174" s="35"/>
      <c r="N174" s="118"/>
      <c r="O174" s="67"/>
      <c r="P174" s="123"/>
      <c r="Q174" s="67"/>
      <c r="R174" s="123"/>
      <c r="S174" s="67"/>
      <c r="T174" s="123"/>
      <c r="U174" s="67"/>
      <c r="V174" s="123"/>
      <c r="W174" s="67"/>
      <c r="X174" s="123"/>
      <c r="Y174" s="67"/>
      <c r="Z174" s="123"/>
      <c r="AA174" s="67"/>
      <c r="AB174" s="123"/>
      <c r="AC174" s="67"/>
      <c r="AD174" s="2890"/>
      <c r="AE174" s="67"/>
      <c r="AF174" s="2890"/>
      <c r="AG174" s="67"/>
      <c r="AH174" s="61"/>
      <c r="AI174" s="67"/>
      <c r="AJ174" s="123"/>
      <c r="AK174" s="4993"/>
      <c r="AL174" s="70"/>
      <c r="AM174" s="67"/>
      <c r="AN174" s="4994"/>
      <c r="AO174" s="4993"/>
      <c r="AP174" s="70"/>
      <c r="AQ174" s="2774"/>
      <c r="AR174" s="4994"/>
      <c r="AS174" s="4993"/>
      <c r="AT174" s="4994"/>
      <c r="AU174" s="4993"/>
      <c r="AV174" s="70"/>
      <c r="AW174" s="4993"/>
      <c r="AX174" s="70"/>
      <c r="AY174" s="1234" t="str">
        <f t="shared" si="331"/>
        <v/>
      </c>
      <c r="AZ174" s="1234"/>
      <c r="BA174" s="1234"/>
      <c r="BB174" s="1234"/>
      <c r="BC174" s="1234"/>
      <c r="BD174" s="1234"/>
      <c r="BE174" s="1234"/>
      <c r="BF174" s="1234"/>
      <c r="BG174" s="562"/>
      <c r="BH174" s="562"/>
      <c r="BI174" s="562"/>
      <c r="BJ174" s="562"/>
      <c r="BQ174" s="562"/>
      <c r="BR174" s="562"/>
      <c r="BS174" s="562"/>
      <c r="BT174" s="3886"/>
      <c r="BU174" s="3886"/>
      <c r="CA174" s="1235" t="str">
        <f t="shared" si="332"/>
        <v/>
      </c>
      <c r="CB174" s="1235" t="str">
        <f t="shared" si="333"/>
        <v/>
      </c>
      <c r="CC174" s="1235" t="str">
        <f t="shared" si="334"/>
        <v/>
      </c>
      <c r="CD174" s="1235" t="str">
        <f t="shared" si="335"/>
        <v/>
      </c>
      <c r="CE174" s="1235" t="str">
        <f t="shared" si="336"/>
        <v/>
      </c>
      <c r="CF174" s="1235" t="str">
        <f t="shared" si="337"/>
        <v/>
      </c>
      <c r="CG174" s="1235" t="str">
        <f t="shared" si="338"/>
        <v/>
      </c>
      <c r="CH174" s="1235" t="str">
        <f t="shared" si="339"/>
        <v/>
      </c>
      <c r="CI174" s="1235" t="str">
        <f t="shared" si="340"/>
        <v/>
      </c>
      <c r="CJ174" s="1235"/>
      <c r="CK174" s="1235"/>
      <c r="CL174" s="1235"/>
      <c r="CM174" s="1235"/>
      <c r="CN174" s="1235"/>
      <c r="CO174" s="1235"/>
      <c r="CP174" s="1235"/>
      <c r="CQ174" s="1235"/>
      <c r="CR174" s="1235"/>
      <c r="CS174" s="1235"/>
      <c r="CT174" s="1235"/>
      <c r="CU174" s="1235"/>
      <c r="CV174" s="1235"/>
      <c r="CW174" s="1235" t="str">
        <f t="shared" si="341"/>
        <v/>
      </c>
      <c r="CX174" s="1235" t="str">
        <f t="shared" si="342"/>
        <v/>
      </c>
      <c r="CY174" s="1235"/>
      <c r="CZ174" s="1235"/>
      <c r="DA174" s="4931">
        <f t="shared" si="343"/>
        <v>0</v>
      </c>
      <c r="DB174" s="4931">
        <f t="shared" si="344"/>
        <v>0</v>
      </c>
      <c r="DC174" s="4931">
        <f t="shared" si="344"/>
        <v>0</v>
      </c>
      <c r="DD174" s="4931">
        <f t="shared" si="345"/>
        <v>0</v>
      </c>
      <c r="DE174" s="4931">
        <f t="shared" si="345"/>
        <v>0</v>
      </c>
      <c r="DF174" s="4931">
        <f t="shared" si="346"/>
        <v>0</v>
      </c>
      <c r="DG174" s="4931">
        <f t="shared" si="347"/>
        <v>0</v>
      </c>
      <c r="DH174" s="4931">
        <f t="shared" si="348"/>
        <v>0</v>
      </c>
      <c r="DI174" s="4931">
        <f t="shared" si="349"/>
        <v>0</v>
      </c>
      <c r="DJ174" s="4931"/>
      <c r="DK174" s="4931"/>
      <c r="DL174" s="4931"/>
      <c r="DM174" s="4931"/>
      <c r="DN174" s="4931"/>
      <c r="DO174" s="4931"/>
      <c r="DP174" s="4931"/>
      <c r="DQ174" s="4931"/>
      <c r="DR174" s="4931"/>
      <c r="DS174" s="4931"/>
      <c r="DT174" s="4931"/>
      <c r="DU174" s="4931"/>
      <c r="DV174" s="4931"/>
      <c r="DW174" s="4931">
        <f t="shared" si="350"/>
        <v>0</v>
      </c>
      <c r="DX174" s="4931">
        <f t="shared" si="350"/>
        <v>0</v>
      </c>
    </row>
    <row r="175" spans="1:130" ht="16.149999999999999" customHeight="1" x14ac:dyDescent="0.35">
      <c r="A175" s="4986" t="s">
        <v>2650</v>
      </c>
      <c r="B175" s="4987"/>
      <c r="C175" s="475">
        <f t="shared" ref="C175:D177" si="353">+O175+Q175+S175+U175+W175+Y175+AA175+AC175+AE175+AG175+AI175</f>
        <v>0</v>
      </c>
      <c r="D175" s="5006">
        <f t="shared" si="353"/>
        <v>0</v>
      </c>
      <c r="E175" s="38"/>
      <c r="F175" s="1305"/>
      <c r="G175" s="38"/>
      <c r="H175" s="1305"/>
      <c r="I175" s="38"/>
      <c r="J175" s="1305"/>
      <c r="K175" s="38"/>
      <c r="L175" s="1305"/>
      <c r="M175" s="38"/>
      <c r="N175" s="1305"/>
      <c r="O175" s="67"/>
      <c r="P175" s="123"/>
      <c r="Q175" s="67"/>
      <c r="R175" s="123"/>
      <c r="S175" s="67"/>
      <c r="T175" s="123"/>
      <c r="U175" s="67"/>
      <c r="V175" s="123"/>
      <c r="W175" s="67"/>
      <c r="X175" s="123"/>
      <c r="Y175" s="67"/>
      <c r="Z175" s="123"/>
      <c r="AA175" s="67"/>
      <c r="AB175" s="123"/>
      <c r="AC175" s="67"/>
      <c r="AD175" s="2890"/>
      <c r="AE175" s="67"/>
      <c r="AF175" s="2890"/>
      <c r="AG175" s="67"/>
      <c r="AH175" s="61"/>
      <c r="AI175" s="67"/>
      <c r="AJ175" s="123"/>
      <c r="AK175" s="4993"/>
      <c r="AL175" s="70"/>
      <c r="AM175" s="67"/>
      <c r="AN175" s="4994"/>
      <c r="AO175" s="4993"/>
      <c r="AP175" s="70"/>
      <c r="AQ175" s="2774"/>
      <c r="AR175" s="4994"/>
      <c r="AS175" s="4993"/>
      <c r="AT175" s="4994"/>
      <c r="AU175" s="4993"/>
      <c r="AV175" s="70"/>
      <c r="AW175" s="4993"/>
      <c r="AX175" s="70"/>
      <c r="AY175" s="1234" t="str">
        <f t="shared" si="331"/>
        <v/>
      </c>
      <c r="AZ175" s="1234"/>
      <c r="BA175" s="1234"/>
      <c r="BB175" s="1234"/>
      <c r="BC175" s="1234"/>
      <c r="BD175" s="1234"/>
      <c r="BE175" s="1234"/>
      <c r="BF175" s="1234"/>
      <c r="BG175" s="562"/>
      <c r="BH175" s="562"/>
      <c r="BI175" s="562"/>
      <c r="BJ175" s="562"/>
      <c r="BQ175" s="562"/>
      <c r="BR175" s="562"/>
      <c r="BS175" s="562"/>
      <c r="BT175" s="3886"/>
      <c r="BU175" s="3886"/>
      <c r="CA175" s="1235" t="str">
        <f t="shared" si="332"/>
        <v/>
      </c>
      <c r="CB175" s="1235" t="str">
        <f t="shared" si="333"/>
        <v/>
      </c>
      <c r="CC175" s="1235" t="str">
        <f t="shared" si="334"/>
        <v/>
      </c>
      <c r="CD175" s="1235" t="str">
        <f t="shared" si="335"/>
        <v/>
      </c>
      <c r="CE175" s="1235" t="str">
        <f t="shared" si="336"/>
        <v/>
      </c>
      <c r="CF175" s="1235" t="str">
        <f t="shared" si="337"/>
        <v/>
      </c>
      <c r="CG175" s="1235" t="str">
        <f t="shared" si="338"/>
        <v/>
      </c>
      <c r="CH175" s="1235" t="str">
        <f t="shared" si="339"/>
        <v/>
      </c>
      <c r="CI175" s="1235" t="str">
        <f t="shared" si="340"/>
        <v/>
      </c>
      <c r="CJ175" s="1235"/>
      <c r="CK175" s="1235"/>
      <c r="CL175" s="1235"/>
      <c r="CM175" s="1235"/>
      <c r="CN175" s="1235"/>
      <c r="CO175" s="1235"/>
      <c r="CP175" s="1235"/>
      <c r="CQ175" s="1235"/>
      <c r="CR175" s="1235"/>
      <c r="CS175" s="1235"/>
      <c r="CT175" s="1235"/>
      <c r="CU175" s="1235"/>
      <c r="CV175" s="1235"/>
      <c r="CW175" s="1235" t="str">
        <f t="shared" si="341"/>
        <v/>
      </c>
      <c r="CX175" s="1235" t="str">
        <f t="shared" si="342"/>
        <v/>
      </c>
      <c r="CY175" s="1235"/>
      <c r="CZ175" s="1235"/>
      <c r="DA175" s="4931">
        <f t="shared" si="343"/>
        <v>0</v>
      </c>
      <c r="DB175" s="4931">
        <f t="shared" si="344"/>
        <v>0</v>
      </c>
      <c r="DC175" s="4931">
        <f t="shared" si="344"/>
        <v>0</v>
      </c>
      <c r="DD175" s="4931">
        <f t="shared" si="345"/>
        <v>0</v>
      </c>
      <c r="DE175" s="4931">
        <f t="shared" si="345"/>
        <v>0</v>
      </c>
      <c r="DF175" s="4931">
        <f t="shared" si="346"/>
        <v>0</v>
      </c>
      <c r="DG175" s="4931">
        <f t="shared" si="347"/>
        <v>0</v>
      </c>
      <c r="DH175" s="4931">
        <f t="shared" si="348"/>
        <v>0</v>
      </c>
      <c r="DI175" s="4931">
        <f t="shared" si="349"/>
        <v>0</v>
      </c>
      <c r="DJ175" s="4931"/>
      <c r="DK175" s="4931"/>
      <c r="DL175" s="4931"/>
      <c r="DM175" s="4931"/>
      <c r="DN175" s="4931"/>
      <c r="DO175" s="4931"/>
      <c r="DP175" s="4931"/>
      <c r="DQ175" s="4931"/>
      <c r="DR175" s="4931"/>
      <c r="DS175" s="4931"/>
      <c r="DT175" s="4931"/>
      <c r="DU175" s="4931"/>
      <c r="DV175" s="4931"/>
      <c r="DW175" s="4931">
        <f t="shared" si="350"/>
        <v>0</v>
      </c>
      <c r="DX175" s="4931">
        <f t="shared" si="350"/>
        <v>0</v>
      </c>
    </row>
    <row r="176" spans="1:130" ht="16.149999999999999" customHeight="1" x14ac:dyDescent="0.35">
      <c r="A176" s="4986" t="s">
        <v>2651</v>
      </c>
      <c r="B176" s="4987"/>
      <c r="C176" s="475">
        <f t="shared" si="353"/>
        <v>0</v>
      </c>
      <c r="D176" s="5006">
        <f t="shared" si="353"/>
        <v>0</v>
      </c>
      <c r="E176" s="38"/>
      <c r="F176" s="1305"/>
      <c r="G176" s="38"/>
      <c r="H176" s="1305"/>
      <c r="I176" s="38"/>
      <c r="J176" s="1305"/>
      <c r="K176" s="38"/>
      <c r="L176" s="1305"/>
      <c r="M176" s="38"/>
      <c r="N176" s="1305"/>
      <c r="O176" s="67"/>
      <c r="P176" s="123"/>
      <c r="Q176" s="67"/>
      <c r="R176" s="123"/>
      <c r="S176" s="67"/>
      <c r="T176" s="123"/>
      <c r="U176" s="67"/>
      <c r="V176" s="123"/>
      <c r="W176" s="67"/>
      <c r="X176" s="123"/>
      <c r="Y176" s="67"/>
      <c r="Z176" s="123"/>
      <c r="AA176" s="67"/>
      <c r="AB176" s="123"/>
      <c r="AC176" s="67"/>
      <c r="AD176" s="2890"/>
      <c r="AE176" s="67"/>
      <c r="AF176" s="2890"/>
      <c r="AG176" s="35"/>
      <c r="AH176" s="70"/>
      <c r="AI176" s="35"/>
      <c r="AJ176" s="2774"/>
      <c r="AK176" s="4993"/>
      <c r="AL176" s="70"/>
      <c r="AM176" s="67"/>
      <c r="AN176" s="4994"/>
      <c r="AO176" s="4993"/>
      <c r="AP176" s="70"/>
      <c r="AQ176" s="2774"/>
      <c r="AR176" s="4994"/>
      <c r="AS176" s="4993"/>
      <c r="AT176" s="4994"/>
      <c r="AU176" s="4993"/>
      <c r="AV176" s="70"/>
      <c r="AW176" s="4993"/>
      <c r="AX176" s="70"/>
      <c r="AY176" s="1234" t="str">
        <f t="shared" si="331"/>
        <v/>
      </c>
      <c r="AZ176" s="1234"/>
      <c r="BA176" s="1234"/>
      <c r="BB176" s="1234"/>
      <c r="BC176" s="1234"/>
      <c r="BD176" s="1234"/>
      <c r="BE176" s="1234"/>
      <c r="BF176" s="1234"/>
      <c r="BG176" s="562"/>
      <c r="BH176" s="562"/>
      <c r="BI176" s="562"/>
      <c r="BJ176" s="562"/>
      <c r="BQ176" s="562"/>
      <c r="BR176" s="562"/>
      <c r="BS176" s="562"/>
      <c r="BT176" s="3886"/>
      <c r="BU176" s="3886"/>
      <c r="CA176" s="1235" t="str">
        <f t="shared" si="332"/>
        <v/>
      </c>
      <c r="CB176" s="1235" t="str">
        <f t="shared" si="333"/>
        <v/>
      </c>
      <c r="CC176" s="1235" t="str">
        <f t="shared" si="334"/>
        <v/>
      </c>
      <c r="CD176" s="1235" t="str">
        <f t="shared" si="335"/>
        <v/>
      </c>
      <c r="CE176" s="1235" t="str">
        <f t="shared" si="336"/>
        <v/>
      </c>
      <c r="CF176" s="1235" t="str">
        <f t="shared" si="337"/>
        <v/>
      </c>
      <c r="CG176" s="1235" t="str">
        <f t="shared" si="338"/>
        <v/>
      </c>
      <c r="CH176" s="1235" t="str">
        <f t="shared" si="339"/>
        <v/>
      </c>
      <c r="CI176" s="1235" t="str">
        <f t="shared" si="340"/>
        <v/>
      </c>
      <c r="CJ176" s="1235"/>
      <c r="CK176" s="1235"/>
      <c r="CL176" s="1235"/>
      <c r="CM176" s="1235"/>
      <c r="CN176" s="1235"/>
      <c r="CO176" s="1235"/>
      <c r="CP176" s="1235"/>
      <c r="CQ176" s="1235"/>
      <c r="CR176" s="1235"/>
      <c r="CS176" s="1235"/>
      <c r="CT176" s="1235"/>
      <c r="CU176" s="1235"/>
      <c r="CV176" s="1235"/>
      <c r="CW176" s="1235" t="str">
        <f t="shared" si="341"/>
        <v/>
      </c>
      <c r="CX176" s="1235" t="str">
        <f t="shared" si="342"/>
        <v/>
      </c>
      <c r="CY176" s="1235"/>
      <c r="CZ176" s="1235"/>
      <c r="DA176" s="4931">
        <f t="shared" si="343"/>
        <v>0</v>
      </c>
      <c r="DB176" s="4931">
        <f t="shared" si="344"/>
        <v>0</v>
      </c>
      <c r="DC176" s="4931">
        <f t="shared" si="344"/>
        <v>0</v>
      </c>
      <c r="DD176" s="4931">
        <f t="shared" si="345"/>
        <v>0</v>
      </c>
      <c r="DE176" s="4931">
        <f t="shared" si="345"/>
        <v>0</v>
      </c>
      <c r="DF176" s="4931">
        <f t="shared" si="346"/>
        <v>0</v>
      </c>
      <c r="DG176" s="4931">
        <f t="shared" si="347"/>
        <v>0</v>
      </c>
      <c r="DH176" s="4931">
        <f t="shared" si="348"/>
        <v>0</v>
      </c>
      <c r="DI176" s="4931">
        <f t="shared" si="349"/>
        <v>0</v>
      </c>
      <c r="DJ176" s="4931"/>
      <c r="DK176" s="4931"/>
      <c r="DL176" s="4931"/>
      <c r="DM176" s="4931"/>
      <c r="DN176" s="4931"/>
      <c r="DO176" s="4931"/>
      <c r="DP176" s="4931"/>
      <c r="DQ176" s="4931"/>
      <c r="DR176" s="4931"/>
      <c r="DS176" s="4931"/>
      <c r="DT176" s="4931"/>
      <c r="DU176" s="4931"/>
      <c r="DV176" s="4931"/>
      <c r="DW176" s="4931">
        <f t="shared" si="350"/>
        <v>0</v>
      </c>
      <c r="DX176" s="4931">
        <f t="shared" si="350"/>
        <v>0</v>
      </c>
    </row>
    <row r="177" spans="1:128" ht="16.149999999999999" customHeight="1" x14ac:dyDescent="0.35">
      <c r="A177" s="5007" t="s">
        <v>2652</v>
      </c>
      <c r="B177" s="5008"/>
      <c r="C177" s="475">
        <f t="shared" si="353"/>
        <v>0</v>
      </c>
      <c r="D177" s="5006">
        <f t="shared" si="353"/>
        <v>0</v>
      </c>
      <c r="E177" s="38"/>
      <c r="F177" s="1305"/>
      <c r="G177" s="38"/>
      <c r="H177" s="1305"/>
      <c r="I177" s="38"/>
      <c r="J177" s="1305"/>
      <c r="K177" s="38"/>
      <c r="L177" s="1305"/>
      <c r="M177" s="38"/>
      <c r="N177" s="1305"/>
      <c r="O177" s="67"/>
      <c r="P177" s="123"/>
      <c r="Q177" s="67"/>
      <c r="R177" s="123"/>
      <c r="S177" s="67"/>
      <c r="T177" s="123"/>
      <c r="U177" s="67"/>
      <c r="V177" s="123"/>
      <c r="W177" s="67"/>
      <c r="X177" s="123"/>
      <c r="Y177" s="67"/>
      <c r="Z177" s="123"/>
      <c r="AA177" s="67"/>
      <c r="AB177" s="123"/>
      <c r="AC177" s="67"/>
      <c r="AD177" s="2890"/>
      <c r="AE177" s="67"/>
      <c r="AF177" s="2890"/>
      <c r="AG177" s="67"/>
      <c r="AH177" s="61"/>
      <c r="AI177" s="67"/>
      <c r="AJ177" s="123"/>
      <c r="AK177" s="4993"/>
      <c r="AL177" s="70"/>
      <c r="AM177" s="67"/>
      <c r="AN177" s="4994"/>
      <c r="AO177" s="4993"/>
      <c r="AP177" s="70"/>
      <c r="AQ177" s="2774"/>
      <c r="AR177" s="4994"/>
      <c r="AS177" s="4993"/>
      <c r="AT177" s="4994"/>
      <c r="AU177" s="4993"/>
      <c r="AV177" s="70"/>
      <c r="AW177" s="4993"/>
      <c r="AX177" s="70"/>
      <c r="AY177" s="1234" t="str">
        <f t="shared" si="331"/>
        <v/>
      </c>
      <c r="AZ177" s="1234"/>
      <c r="BA177" s="1234"/>
      <c r="BB177" s="1234"/>
      <c r="BC177" s="1234"/>
      <c r="BD177" s="1234"/>
      <c r="BE177" s="1234"/>
      <c r="BF177" s="1234"/>
      <c r="BG177" s="562"/>
      <c r="BH177" s="562"/>
      <c r="BI177" s="562"/>
      <c r="BJ177" s="562"/>
      <c r="BQ177" s="562"/>
      <c r="BR177" s="562"/>
      <c r="BS177" s="562"/>
      <c r="BT177" s="3886"/>
      <c r="BU177" s="3886"/>
      <c r="CA177" s="1235" t="str">
        <f t="shared" si="332"/>
        <v/>
      </c>
      <c r="CB177" s="1235" t="str">
        <f t="shared" si="333"/>
        <v/>
      </c>
      <c r="CC177" s="1235" t="str">
        <f t="shared" si="334"/>
        <v/>
      </c>
      <c r="CD177" s="1235" t="str">
        <f t="shared" si="335"/>
        <v/>
      </c>
      <c r="CE177" s="1235" t="str">
        <f t="shared" si="336"/>
        <v/>
      </c>
      <c r="CF177" s="1235" t="str">
        <f t="shared" si="337"/>
        <v/>
      </c>
      <c r="CG177" s="1235" t="str">
        <f t="shared" si="338"/>
        <v/>
      </c>
      <c r="CH177" s="1235" t="str">
        <f t="shared" si="339"/>
        <v/>
      </c>
      <c r="CI177" s="1235" t="str">
        <f t="shared" si="340"/>
        <v/>
      </c>
      <c r="CJ177" s="1235"/>
      <c r="CK177" s="1235"/>
      <c r="CL177" s="1235"/>
      <c r="CM177" s="1235"/>
      <c r="CN177" s="1235"/>
      <c r="CO177" s="1235"/>
      <c r="CP177" s="1235"/>
      <c r="CQ177" s="1235"/>
      <c r="CR177" s="1235"/>
      <c r="CS177" s="1235"/>
      <c r="CT177" s="1235"/>
      <c r="CU177" s="1235"/>
      <c r="CV177" s="1235"/>
      <c r="CW177" s="1235" t="str">
        <f t="shared" si="341"/>
        <v/>
      </c>
      <c r="CX177" s="1235" t="str">
        <f t="shared" si="342"/>
        <v/>
      </c>
      <c r="CY177" s="1235"/>
      <c r="CZ177" s="1235"/>
      <c r="DA177" s="4931">
        <f t="shared" si="343"/>
        <v>0</v>
      </c>
      <c r="DB177" s="4931">
        <f t="shared" si="344"/>
        <v>0</v>
      </c>
      <c r="DC177" s="4931">
        <f t="shared" si="344"/>
        <v>0</v>
      </c>
      <c r="DD177" s="4931">
        <f t="shared" si="345"/>
        <v>0</v>
      </c>
      <c r="DE177" s="4931">
        <f t="shared" si="345"/>
        <v>0</v>
      </c>
      <c r="DF177" s="4931">
        <f t="shared" si="346"/>
        <v>0</v>
      </c>
      <c r="DG177" s="4931">
        <f t="shared" si="347"/>
        <v>0</v>
      </c>
      <c r="DH177" s="4931">
        <f t="shared" si="348"/>
        <v>0</v>
      </c>
      <c r="DI177" s="4931">
        <f t="shared" si="349"/>
        <v>0</v>
      </c>
      <c r="DJ177" s="4931"/>
      <c r="DK177" s="4931"/>
      <c r="DL177" s="4931"/>
      <c r="DM177" s="4931"/>
      <c r="DN177" s="4931"/>
      <c r="DO177" s="4931"/>
      <c r="DP177" s="4931"/>
      <c r="DQ177" s="4931"/>
      <c r="DR177" s="4931"/>
      <c r="DS177" s="4931"/>
      <c r="DT177" s="4931"/>
      <c r="DU177" s="4931"/>
      <c r="DV177" s="4931"/>
      <c r="DW177" s="4931">
        <f t="shared" ref="DW177:DX182" si="354">IF(AND(C177&lt;&gt;0,OR(AO177="",AQ177="",AS177="",AU177="")),1,0)</f>
        <v>0</v>
      </c>
      <c r="DX177" s="4931">
        <f t="shared" si="354"/>
        <v>0</v>
      </c>
    </row>
    <row r="178" spans="1:128" ht="16.149999999999999" customHeight="1" x14ac:dyDescent="0.35">
      <c r="A178" s="4986" t="s">
        <v>2653</v>
      </c>
      <c r="B178" s="4987"/>
      <c r="C178" s="475">
        <f t="shared" ref="C178:D182" si="355">+E178+G178+I178+K178+M178+O178+Q178+S178+U178+W178+Y178+AA178+AC178+AE178+AG178+AI178</f>
        <v>0</v>
      </c>
      <c r="D178" s="5006">
        <f t="shared" si="355"/>
        <v>0</v>
      </c>
      <c r="E178" s="67"/>
      <c r="F178" s="123"/>
      <c r="G178" s="67"/>
      <c r="H178" s="123"/>
      <c r="I178" s="67"/>
      <c r="J178" s="123"/>
      <c r="K178" s="67"/>
      <c r="L178" s="123"/>
      <c r="M178" s="67"/>
      <c r="N178" s="123"/>
      <c r="O178" s="67"/>
      <c r="P178" s="123"/>
      <c r="Q178" s="67"/>
      <c r="R178" s="123"/>
      <c r="S178" s="67"/>
      <c r="T178" s="123"/>
      <c r="U178" s="67"/>
      <c r="V178" s="123"/>
      <c r="W178" s="67"/>
      <c r="X178" s="123"/>
      <c r="Y178" s="67"/>
      <c r="Z178" s="123"/>
      <c r="AA178" s="67"/>
      <c r="AB178" s="123"/>
      <c r="AC178" s="67"/>
      <c r="AD178" s="2890"/>
      <c r="AE178" s="67"/>
      <c r="AF178" s="2890"/>
      <c r="AG178" s="67"/>
      <c r="AH178" s="61"/>
      <c r="AI178" s="67"/>
      <c r="AJ178" s="123"/>
      <c r="AK178" s="4993"/>
      <c r="AL178" s="70"/>
      <c r="AM178" s="67"/>
      <c r="AN178" s="4994"/>
      <c r="AO178" s="4993"/>
      <c r="AP178" s="70"/>
      <c r="AQ178" s="2774"/>
      <c r="AR178" s="4994"/>
      <c r="AS178" s="4993"/>
      <c r="AT178" s="4994"/>
      <c r="AU178" s="4993"/>
      <c r="AV178" s="70"/>
      <c r="AW178" s="4993"/>
      <c r="AX178" s="70"/>
      <c r="AY178" s="1234" t="str">
        <f t="shared" si="331"/>
        <v/>
      </c>
      <c r="AZ178" s="1234"/>
      <c r="BA178" s="1234"/>
      <c r="BB178" s="1234"/>
      <c r="BC178" s="1234"/>
      <c r="BD178" s="1234"/>
      <c r="BE178" s="1234"/>
      <c r="BF178" s="1234"/>
      <c r="BG178" s="562"/>
      <c r="BH178" s="562"/>
      <c r="BI178" s="562"/>
      <c r="BJ178" s="562"/>
      <c r="BQ178" s="562"/>
      <c r="BR178" s="562"/>
      <c r="BS178" s="562"/>
      <c r="BT178" s="3886"/>
      <c r="BU178" s="3886"/>
      <c r="CA178" s="1235" t="str">
        <f t="shared" si="332"/>
        <v/>
      </c>
      <c r="CB178" s="1235" t="str">
        <f t="shared" si="333"/>
        <v/>
      </c>
      <c r="CC178" s="1235" t="str">
        <f t="shared" si="334"/>
        <v/>
      </c>
      <c r="CD178" s="1235" t="str">
        <f t="shared" si="335"/>
        <v/>
      </c>
      <c r="CE178" s="1235" t="str">
        <f t="shared" si="336"/>
        <v/>
      </c>
      <c r="CF178" s="1235" t="str">
        <f t="shared" si="337"/>
        <v/>
      </c>
      <c r="CG178" s="1235" t="str">
        <f t="shared" si="338"/>
        <v/>
      </c>
      <c r="CH178" s="1235" t="str">
        <f t="shared" si="339"/>
        <v/>
      </c>
      <c r="CI178" s="1235" t="str">
        <f t="shared" si="340"/>
        <v/>
      </c>
      <c r="CJ178" s="1235"/>
      <c r="CK178" s="1235"/>
      <c r="CL178" s="1235"/>
      <c r="CM178" s="1235"/>
      <c r="CN178" s="1235"/>
      <c r="CO178" s="1235"/>
      <c r="CP178" s="1235"/>
      <c r="CQ178" s="1235"/>
      <c r="CR178" s="1235"/>
      <c r="CS178" s="1235"/>
      <c r="CT178" s="1235"/>
      <c r="CU178" s="1235"/>
      <c r="CV178" s="1235"/>
      <c r="CW178" s="1235" t="str">
        <f t="shared" si="341"/>
        <v/>
      </c>
      <c r="CX178" s="1235" t="str">
        <f t="shared" si="342"/>
        <v/>
      </c>
      <c r="CY178" s="1235"/>
      <c r="CZ178" s="1235"/>
      <c r="DA178" s="4931">
        <f t="shared" si="343"/>
        <v>0</v>
      </c>
      <c r="DB178" s="4931">
        <f t="shared" si="344"/>
        <v>0</v>
      </c>
      <c r="DC178" s="4931">
        <f t="shared" si="344"/>
        <v>0</v>
      </c>
      <c r="DD178" s="4931">
        <f t="shared" si="345"/>
        <v>0</v>
      </c>
      <c r="DE178" s="4931">
        <f t="shared" si="345"/>
        <v>0</v>
      </c>
      <c r="DF178" s="4931">
        <f t="shared" si="346"/>
        <v>0</v>
      </c>
      <c r="DG178" s="4931">
        <f t="shared" si="347"/>
        <v>0</v>
      </c>
      <c r="DH178" s="4931">
        <f t="shared" si="348"/>
        <v>0</v>
      </c>
      <c r="DI178" s="4931">
        <f t="shared" si="349"/>
        <v>0</v>
      </c>
      <c r="DJ178" s="4931"/>
      <c r="DK178" s="4931"/>
      <c r="DL178" s="4931"/>
      <c r="DM178" s="4931"/>
      <c r="DN178" s="4931"/>
      <c r="DO178" s="4931"/>
      <c r="DP178" s="4931"/>
      <c r="DQ178" s="4931"/>
      <c r="DR178" s="4931"/>
      <c r="DS178" s="4931"/>
      <c r="DT178" s="4931"/>
      <c r="DU178" s="4931"/>
      <c r="DV178" s="4931"/>
      <c r="DW178" s="4931">
        <f t="shared" si="354"/>
        <v>0</v>
      </c>
      <c r="DX178" s="4931">
        <f t="shared" si="354"/>
        <v>0</v>
      </c>
    </row>
    <row r="179" spans="1:128" ht="16.149999999999999" customHeight="1" x14ac:dyDescent="0.35">
      <c r="A179" s="4986" t="s">
        <v>2654</v>
      </c>
      <c r="B179" s="4987"/>
      <c r="C179" s="475">
        <f t="shared" si="355"/>
        <v>0</v>
      </c>
      <c r="D179" s="5006">
        <f t="shared" si="355"/>
        <v>0</v>
      </c>
      <c r="E179" s="67"/>
      <c r="F179" s="123"/>
      <c r="G179" s="67"/>
      <c r="H179" s="123"/>
      <c r="I179" s="67"/>
      <c r="J179" s="123"/>
      <c r="K179" s="67"/>
      <c r="L179" s="123"/>
      <c r="M179" s="67"/>
      <c r="N179" s="123"/>
      <c r="O179" s="67"/>
      <c r="P179" s="123"/>
      <c r="Q179" s="67"/>
      <c r="R179" s="123"/>
      <c r="S179" s="67"/>
      <c r="T179" s="123"/>
      <c r="U179" s="67"/>
      <c r="V179" s="123"/>
      <c r="W179" s="67"/>
      <c r="X179" s="123"/>
      <c r="Y179" s="67"/>
      <c r="Z179" s="123"/>
      <c r="AA179" s="67"/>
      <c r="AB179" s="123"/>
      <c r="AC179" s="67"/>
      <c r="AD179" s="2890"/>
      <c r="AE179" s="67"/>
      <c r="AF179" s="2890"/>
      <c r="AG179" s="67"/>
      <c r="AH179" s="61"/>
      <c r="AI179" s="67"/>
      <c r="AJ179" s="123"/>
      <c r="AK179" s="4993"/>
      <c r="AL179" s="70"/>
      <c r="AM179" s="67"/>
      <c r="AN179" s="4994"/>
      <c r="AO179" s="4993"/>
      <c r="AP179" s="70"/>
      <c r="AQ179" s="2774"/>
      <c r="AR179" s="4994"/>
      <c r="AS179" s="4993"/>
      <c r="AT179" s="4994"/>
      <c r="AU179" s="4993"/>
      <c r="AV179" s="70"/>
      <c r="AW179" s="4993"/>
      <c r="AX179" s="70"/>
      <c r="AY179" s="1234" t="str">
        <f t="shared" si="331"/>
        <v/>
      </c>
      <c r="AZ179" s="1234"/>
      <c r="BA179" s="1234"/>
      <c r="BB179" s="1234"/>
      <c r="BC179" s="1234"/>
      <c r="BD179" s="1234"/>
      <c r="BE179" s="1234"/>
      <c r="BF179" s="1234"/>
      <c r="BG179" s="562"/>
      <c r="BH179" s="562"/>
      <c r="BI179" s="562"/>
      <c r="BJ179" s="562"/>
      <c r="BQ179" s="562"/>
      <c r="BR179" s="562"/>
      <c r="BS179" s="562"/>
      <c r="BT179" s="3886"/>
      <c r="BU179" s="3886"/>
      <c r="CA179" s="1235" t="str">
        <f t="shared" si="332"/>
        <v/>
      </c>
      <c r="CB179" s="1235" t="str">
        <f t="shared" si="333"/>
        <v/>
      </c>
      <c r="CC179" s="1235" t="str">
        <f t="shared" si="334"/>
        <v/>
      </c>
      <c r="CD179" s="1235" t="str">
        <f t="shared" si="335"/>
        <v/>
      </c>
      <c r="CE179" s="1235" t="str">
        <f t="shared" si="336"/>
        <v/>
      </c>
      <c r="CF179" s="1235" t="str">
        <f t="shared" si="337"/>
        <v/>
      </c>
      <c r="CG179" s="1235" t="str">
        <f t="shared" si="338"/>
        <v/>
      </c>
      <c r="CH179" s="1235" t="str">
        <f t="shared" si="339"/>
        <v/>
      </c>
      <c r="CI179" s="1235" t="str">
        <f t="shared" si="340"/>
        <v/>
      </c>
      <c r="CJ179" s="1235"/>
      <c r="CK179" s="1235"/>
      <c r="CL179" s="1235"/>
      <c r="CM179" s="1235"/>
      <c r="CN179" s="1235"/>
      <c r="CO179" s="1235"/>
      <c r="CP179" s="1235"/>
      <c r="CQ179" s="1235"/>
      <c r="CR179" s="1235"/>
      <c r="CS179" s="1235"/>
      <c r="CT179" s="1235"/>
      <c r="CU179" s="1235"/>
      <c r="CV179" s="1235"/>
      <c r="CW179" s="1235" t="str">
        <f t="shared" si="341"/>
        <v/>
      </c>
      <c r="CX179" s="1235" t="str">
        <f t="shared" si="342"/>
        <v/>
      </c>
      <c r="CY179" s="1235"/>
      <c r="CZ179" s="1235"/>
      <c r="DA179" s="4931">
        <f t="shared" si="343"/>
        <v>0</v>
      </c>
      <c r="DB179" s="4931">
        <f t="shared" si="344"/>
        <v>0</v>
      </c>
      <c r="DC179" s="4931">
        <f t="shared" si="344"/>
        <v>0</v>
      </c>
      <c r="DD179" s="4931">
        <f t="shared" si="345"/>
        <v>0</v>
      </c>
      <c r="DE179" s="4931">
        <f t="shared" si="345"/>
        <v>0</v>
      </c>
      <c r="DF179" s="4931">
        <f t="shared" si="346"/>
        <v>0</v>
      </c>
      <c r="DG179" s="4931">
        <f t="shared" si="347"/>
        <v>0</v>
      </c>
      <c r="DH179" s="4931">
        <f t="shared" si="348"/>
        <v>0</v>
      </c>
      <c r="DI179" s="4931">
        <f t="shared" si="349"/>
        <v>0</v>
      </c>
      <c r="DJ179" s="4931"/>
      <c r="DK179" s="4931"/>
      <c r="DL179" s="4931"/>
      <c r="DM179" s="4931"/>
      <c r="DN179" s="4931"/>
      <c r="DO179" s="4931"/>
      <c r="DP179" s="4931"/>
      <c r="DQ179" s="4931"/>
      <c r="DR179" s="4931"/>
      <c r="DS179" s="4931"/>
      <c r="DT179" s="4931"/>
      <c r="DU179" s="4931"/>
      <c r="DV179" s="4931"/>
      <c r="DW179" s="4931">
        <f t="shared" si="354"/>
        <v>0</v>
      </c>
      <c r="DX179" s="4931">
        <f t="shared" si="354"/>
        <v>0</v>
      </c>
    </row>
    <row r="180" spans="1:128" ht="16.149999999999999" customHeight="1" x14ac:dyDescent="0.35">
      <c r="A180" s="4986" t="s">
        <v>2655</v>
      </c>
      <c r="B180" s="4987"/>
      <c r="C180" s="475">
        <f t="shared" si="355"/>
        <v>0</v>
      </c>
      <c r="D180" s="5006">
        <f t="shared" si="355"/>
        <v>0</v>
      </c>
      <c r="E180" s="67"/>
      <c r="F180" s="123"/>
      <c r="G180" s="67"/>
      <c r="H180" s="123"/>
      <c r="I180" s="67"/>
      <c r="J180" s="123"/>
      <c r="K180" s="67"/>
      <c r="L180" s="123"/>
      <c r="M180" s="67"/>
      <c r="N180" s="123"/>
      <c r="O180" s="67"/>
      <c r="P180" s="123"/>
      <c r="Q180" s="67"/>
      <c r="R180" s="123"/>
      <c r="S180" s="67"/>
      <c r="T180" s="123"/>
      <c r="U180" s="67"/>
      <c r="V180" s="123"/>
      <c r="W180" s="67"/>
      <c r="X180" s="123"/>
      <c r="Y180" s="67"/>
      <c r="Z180" s="123"/>
      <c r="AA180" s="67"/>
      <c r="AB180" s="123"/>
      <c r="AC180" s="67"/>
      <c r="AD180" s="2890"/>
      <c r="AE180" s="67"/>
      <c r="AF180" s="2890"/>
      <c r="AG180" s="67"/>
      <c r="AH180" s="61"/>
      <c r="AI180" s="67"/>
      <c r="AJ180" s="123"/>
      <c r="AK180" s="4993"/>
      <c r="AL180" s="70"/>
      <c r="AM180" s="67"/>
      <c r="AN180" s="4994"/>
      <c r="AO180" s="4993"/>
      <c r="AP180" s="70"/>
      <c r="AQ180" s="2774"/>
      <c r="AR180" s="4994"/>
      <c r="AS180" s="4993"/>
      <c r="AT180" s="4994"/>
      <c r="AU180" s="4993"/>
      <c r="AV180" s="70"/>
      <c r="AW180" s="4993"/>
      <c r="AX180" s="70"/>
      <c r="AY180" s="1234" t="str">
        <f t="shared" si="331"/>
        <v/>
      </c>
      <c r="AZ180" s="1234"/>
      <c r="BA180" s="1234"/>
      <c r="BB180" s="1234"/>
      <c r="BC180" s="1234"/>
      <c r="BD180" s="1234"/>
      <c r="BE180" s="1234"/>
      <c r="BF180" s="1234"/>
      <c r="BG180" s="562"/>
      <c r="BH180" s="562"/>
      <c r="BI180" s="562"/>
      <c r="BJ180" s="562"/>
      <c r="BQ180" s="562"/>
      <c r="BR180" s="562"/>
      <c r="BS180" s="562"/>
      <c r="BT180" s="3886"/>
      <c r="BU180" s="3886"/>
      <c r="CA180" s="1235" t="str">
        <f t="shared" si="332"/>
        <v/>
      </c>
      <c r="CB180" s="1235" t="str">
        <f t="shared" si="333"/>
        <v/>
      </c>
      <c r="CC180" s="1235" t="str">
        <f t="shared" si="334"/>
        <v/>
      </c>
      <c r="CD180" s="1235" t="str">
        <f t="shared" si="335"/>
        <v/>
      </c>
      <c r="CE180" s="1235" t="str">
        <f t="shared" si="336"/>
        <v/>
      </c>
      <c r="CF180" s="1235" t="str">
        <f t="shared" si="337"/>
        <v/>
      </c>
      <c r="CG180" s="1235" t="str">
        <f t="shared" si="338"/>
        <v/>
      </c>
      <c r="CH180" s="1235" t="str">
        <f t="shared" si="339"/>
        <v/>
      </c>
      <c r="CI180" s="1235" t="str">
        <f t="shared" si="340"/>
        <v/>
      </c>
      <c r="CJ180" s="1235"/>
      <c r="CK180" s="1235"/>
      <c r="CL180" s="1235"/>
      <c r="CM180" s="1235"/>
      <c r="CN180" s="1235"/>
      <c r="CO180" s="1235"/>
      <c r="CP180" s="1235"/>
      <c r="CQ180" s="1235"/>
      <c r="CR180" s="1235"/>
      <c r="CS180" s="1235"/>
      <c r="CT180" s="1235"/>
      <c r="CU180" s="1235"/>
      <c r="CV180" s="1235"/>
      <c r="CW180" s="1235" t="str">
        <f t="shared" si="341"/>
        <v/>
      </c>
      <c r="CX180" s="1235" t="str">
        <f t="shared" si="342"/>
        <v/>
      </c>
      <c r="CY180" s="1235"/>
      <c r="CZ180" s="1235"/>
      <c r="DA180" s="4931">
        <f t="shared" si="343"/>
        <v>0</v>
      </c>
      <c r="DB180" s="4931">
        <f t="shared" si="344"/>
        <v>0</v>
      </c>
      <c r="DC180" s="4931">
        <f t="shared" si="344"/>
        <v>0</v>
      </c>
      <c r="DD180" s="4931">
        <f t="shared" si="345"/>
        <v>0</v>
      </c>
      <c r="DE180" s="4931">
        <f t="shared" si="345"/>
        <v>0</v>
      </c>
      <c r="DF180" s="4931">
        <f t="shared" si="346"/>
        <v>0</v>
      </c>
      <c r="DG180" s="4931">
        <f t="shared" si="347"/>
        <v>0</v>
      </c>
      <c r="DH180" s="4931">
        <f t="shared" si="348"/>
        <v>0</v>
      </c>
      <c r="DI180" s="4931">
        <f t="shared" si="349"/>
        <v>0</v>
      </c>
      <c r="DJ180" s="4931"/>
      <c r="DK180" s="4931"/>
      <c r="DL180" s="4931"/>
      <c r="DM180" s="4931"/>
      <c r="DN180" s="4931"/>
      <c r="DO180" s="4931"/>
      <c r="DP180" s="4931"/>
      <c r="DQ180" s="4931"/>
      <c r="DR180" s="4931"/>
      <c r="DS180" s="4931"/>
      <c r="DT180" s="4931"/>
      <c r="DU180" s="4931"/>
      <c r="DV180" s="4931"/>
      <c r="DW180" s="4931">
        <f t="shared" si="354"/>
        <v>0</v>
      </c>
      <c r="DX180" s="4931">
        <f t="shared" si="354"/>
        <v>0</v>
      </c>
    </row>
    <row r="181" spans="1:128" ht="16.149999999999999" customHeight="1" x14ac:dyDescent="0.35">
      <c r="A181" s="4986" t="s">
        <v>2656</v>
      </c>
      <c r="B181" s="4987"/>
      <c r="C181" s="475">
        <f t="shared" si="355"/>
        <v>0</v>
      </c>
      <c r="D181" s="5006">
        <f t="shared" si="355"/>
        <v>0</v>
      </c>
      <c r="E181" s="67"/>
      <c r="F181" s="123"/>
      <c r="G181" s="67"/>
      <c r="H181" s="123"/>
      <c r="I181" s="67"/>
      <c r="J181" s="123"/>
      <c r="K181" s="67"/>
      <c r="L181" s="123"/>
      <c r="M181" s="67"/>
      <c r="N181" s="123"/>
      <c r="O181" s="67"/>
      <c r="P181" s="123"/>
      <c r="Q181" s="67"/>
      <c r="R181" s="123"/>
      <c r="S181" s="67"/>
      <c r="T181" s="123"/>
      <c r="U181" s="67"/>
      <c r="V181" s="123"/>
      <c r="W181" s="67"/>
      <c r="X181" s="123"/>
      <c r="Y181" s="67"/>
      <c r="Z181" s="123"/>
      <c r="AA181" s="67"/>
      <c r="AB181" s="123"/>
      <c r="AC181" s="67"/>
      <c r="AD181" s="2890"/>
      <c r="AE181" s="67"/>
      <c r="AF181" s="2890"/>
      <c r="AG181" s="67"/>
      <c r="AH181" s="61"/>
      <c r="AI181" s="67"/>
      <c r="AJ181" s="123"/>
      <c r="AK181" s="4993"/>
      <c r="AL181" s="70"/>
      <c r="AM181" s="67"/>
      <c r="AN181" s="4994"/>
      <c r="AO181" s="4993"/>
      <c r="AP181" s="70"/>
      <c r="AQ181" s="2774"/>
      <c r="AR181" s="4994"/>
      <c r="AS181" s="4993"/>
      <c r="AT181" s="4994"/>
      <c r="AU181" s="4993"/>
      <c r="AV181" s="70"/>
      <c r="AW181" s="4993"/>
      <c r="AX181" s="70"/>
      <c r="AY181" s="1234" t="str">
        <f t="shared" si="331"/>
        <v/>
      </c>
      <c r="AZ181" s="1234"/>
      <c r="BA181" s="1234"/>
      <c r="BB181" s="1234"/>
      <c r="BC181" s="1234"/>
      <c r="BD181" s="1234"/>
      <c r="BE181" s="1234"/>
      <c r="BF181" s="1234"/>
      <c r="BG181" s="562"/>
      <c r="BH181" s="562"/>
      <c r="BI181" s="562"/>
      <c r="BJ181" s="562"/>
      <c r="BQ181" s="562"/>
      <c r="BR181" s="562"/>
      <c r="BS181" s="562"/>
      <c r="BT181" s="3886"/>
      <c r="BU181" s="3886"/>
      <c r="CA181" s="1235" t="str">
        <f t="shared" si="332"/>
        <v/>
      </c>
      <c r="CB181" s="1235" t="str">
        <f t="shared" si="333"/>
        <v/>
      </c>
      <c r="CC181" s="1235" t="str">
        <f t="shared" si="334"/>
        <v/>
      </c>
      <c r="CD181" s="1235" t="str">
        <f t="shared" si="335"/>
        <v/>
      </c>
      <c r="CE181" s="1235" t="str">
        <f t="shared" si="336"/>
        <v/>
      </c>
      <c r="CF181" s="1235" t="str">
        <f t="shared" si="337"/>
        <v/>
      </c>
      <c r="CG181" s="1235" t="str">
        <f t="shared" si="338"/>
        <v/>
      </c>
      <c r="CH181" s="1235" t="str">
        <f t="shared" si="339"/>
        <v/>
      </c>
      <c r="CI181" s="1235" t="str">
        <f t="shared" si="340"/>
        <v/>
      </c>
      <c r="CJ181" s="1235"/>
      <c r="CK181" s="1235"/>
      <c r="CL181" s="1235"/>
      <c r="CM181" s="1235"/>
      <c r="CN181" s="1235"/>
      <c r="CO181" s="1235"/>
      <c r="CP181" s="1235"/>
      <c r="CQ181" s="1235"/>
      <c r="CR181" s="1235"/>
      <c r="CS181" s="1235"/>
      <c r="CT181" s="1235"/>
      <c r="CU181" s="1235"/>
      <c r="CV181" s="1235"/>
      <c r="CW181" s="1235" t="str">
        <f t="shared" si="341"/>
        <v/>
      </c>
      <c r="CX181" s="1235" t="str">
        <f t="shared" si="342"/>
        <v/>
      </c>
      <c r="CY181" s="1235"/>
      <c r="CZ181" s="1235"/>
      <c r="DA181" s="4931">
        <f t="shared" si="343"/>
        <v>0</v>
      </c>
      <c r="DB181" s="4931">
        <f t="shared" si="344"/>
        <v>0</v>
      </c>
      <c r="DC181" s="4931">
        <f t="shared" si="344"/>
        <v>0</v>
      </c>
      <c r="DD181" s="4931">
        <f t="shared" si="345"/>
        <v>0</v>
      </c>
      <c r="DE181" s="4931">
        <f t="shared" si="345"/>
        <v>0</v>
      </c>
      <c r="DF181" s="4931">
        <f t="shared" si="346"/>
        <v>0</v>
      </c>
      <c r="DG181" s="4931">
        <f t="shared" si="347"/>
        <v>0</v>
      </c>
      <c r="DH181" s="4931">
        <f t="shared" si="348"/>
        <v>0</v>
      </c>
      <c r="DI181" s="4931">
        <f t="shared" si="349"/>
        <v>0</v>
      </c>
      <c r="DJ181" s="4931"/>
      <c r="DK181" s="4931"/>
      <c r="DL181" s="4931"/>
      <c r="DM181" s="4931"/>
      <c r="DN181" s="4931"/>
      <c r="DO181" s="4931"/>
      <c r="DP181" s="4931"/>
      <c r="DQ181" s="4931"/>
      <c r="DR181" s="4931"/>
      <c r="DS181" s="4931"/>
      <c r="DT181" s="4931"/>
      <c r="DU181" s="4931"/>
      <c r="DV181" s="4931"/>
      <c r="DW181" s="4931">
        <f t="shared" si="354"/>
        <v>0</v>
      </c>
      <c r="DX181" s="4931">
        <f t="shared" si="354"/>
        <v>0</v>
      </c>
    </row>
    <row r="182" spans="1:128" ht="16.149999999999999" customHeight="1" x14ac:dyDescent="0.35">
      <c r="A182" s="5009" t="s">
        <v>2657</v>
      </c>
      <c r="B182" s="5010"/>
      <c r="C182" s="517">
        <f t="shared" si="355"/>
        <v>0</v>
      </c>
      <c r="D182" s="4201">
        <f t="shared" si="355"/>
        <v>0</v>
      </c>
      <c r="E182" s="84"/>
      <c r="F182" s="1243"/>
      <c r="G182" s="84"/>
      <c r="H182" s="1243"/>
      <c r="I182" s="84"/>
      <c r="J182" s="1243"/>
      <c r="K182" s="84"/>
      <c r="L182" s="1243"/>
      <c r="M182" s="84"/>
      <c r="N182" s="83"/>
      <c r="O182" s="84"/>
      <c r="P182" s="1243"/>
      <c r="Q182" s="84"/>
      <c r="R182" s="1243"/>
      <c r="S182" s="84"/>
      <c r="T182" s="1243"/>
      <c r="U182" s="84"/>
      <c r="V182" s="1243"/>
      <c r="W182" s="84"/>
      <c r="X182" s="1243"/>
      <c r="Y182" s="84"/>
      <c r="Z182" s="1243"/>
      <c r="AA182" s="84"/>
      <c r="AB182" s="1243"/>
      <c r="AC182" s="84"/>
      <c r="AD182" s="2892"/>
      <c r="AE182" s="84"/>
      <c r="AF182" s="2892"/>
      <c r="AG182" s="84"/>
      <c r="AH182" s="83"/>
      <c r="AI182" s="84"/>
      <c r="AJ182" s="1243"/>
      <c r="AK182" s="1431"/>
      <c r="AL182" s="85"/>
      <c r="AM182" s="84"/>
      <c r="AN182" s="1246"/>
      <c r="AO182" s="1431"/>
      <c r="AP182" s="85"/>
      <c r="AQ182" s="1430"/>
      <c r="AR182" s="1246"/>
      <c r="AS182" s="1431"/>
      <c r="AT182" s="1246"/>
      <c r="AU182" s="1431"/>
      <c r="AV182" s="85"/>
      <c r="AW182" s="1431"/>
      <c r="AX182" s="85"/>
      <c r="AY182" s="1234" t="str">
        <f t="shared" si="331"/>
        <v/>
      </c>
      <c r="AZ182" s="1234"/>
      <c r="BA182" s="1234"/>
      <c r="BB182" s="1234"/>
      <c r="BC182" s="1234"/>
      <c r="BD182" s="1234"/>
      <c r="BE182" s="1234"/>
      <c r="BF182" s="1234"/>
      <c r="BG182" s="562"/>
      <c r="BH182" s="562"/>
      <c r="BI182" s="562"/>
      <c r="BJ182" s="562"/>
      <c r="BQ182" s="562"/>
      <c r="BR182" s="562"/>
      <c r="BS182" s="562"/>
      <c r="BT182" s="3886"/>
      <c r="BU182" s="3886"/>
      <c r="CA182" s="1235" t="str">
        <f t="shared" si="332"/>
        <v/>
      </c>
      <c r="CB182" s="1235" t="str">
        <f t="shared" si="333"/>
        <v/>
      </c>
      <c r="CC182" s="1235" t="str">
        <f t="shared" si="334"/>
        <v/>
      </c>
      <c r="CD182" s="1235" t="str">
        <f t="shared" si="335"/>
        <v/>
      </c>
      <c r="CE182" s="1235" t="str">
        <f t="shared" si="336"/>
        <v/>
      </c>
      <c r="CF182" s="1235" t="str">
        <f t="shared" si="337"/>
        <v/>
      </c>
      <c r="CG182" s="1235" t="str">
        <f t="shared" si="338"/>
        <v/>
      </c>
      <c r="CH182" s="1235" t="str">
        <f t="shared" si="339"/>
        <v/>
      </c>
      <c r="CI182" s="1235" t="str">
        <f t="shared" si="340"/>
        <v/>
      </c>
      <c r="CJ182" s="1235"/>
      <c r="CK182" s="1235"/>
      <c r="CL182" s="1235"/>
      <c r="CM182" s="1235"/>
      <c r="CN182" s="1235"/>
      <c r="CO182" s="1235"/>
      <c r="CP182" s="1235"/>
      <c r="CQ182" s="1235"/>
      <c r="CR182" s="1235"/>
      <c r="CS182" s="1235"/>
      <c r="CT182" s="1235"/>
      <c r="CU182" s="1235"/>
      <c r="CV182" s="1235"/>
      <c r="CW182" s="1235" t="str">
        <f t="shared" si="341"/>
        <v/>
      </c>
      <c r="CX182" s="1235" t="str">
        <f t="shared" si="342"/>
        <v/>
      </c>
      <c r="CY182" s="1235"/>
      <c r="CZ182" s="1235"/>
      <c r="DA182" s="4931">
        <f t="shared" si="343"/>
        <v>0</v>
      </c>
      <c r="DB182" s="4931">
        <f t="shared" si="344"/>
        <v>0</v>
      </c>
      <c r="DC182" s="4931">
        <f t="shared" si="344"/>
        <v>0</v>
      </c>
      <c r="DD182" s="4931">
        <f t="shared" si="345"/>
        <v>0</v>
      </c>
      <c r="DE182" s="4931">
        <f t="shared" si="345"/>
        <v>0</v>
      </c>
      <c r="DF182" s="4931">
        <f t="shared" si="346"/>
        <v>0</v>
      </c>
      <c r="DG182" s="4931">
        <f t="shared" si="347"/>
        <v>0</v>
      </c>
      <c r="DH182" s="4931">
        <f t="shared" si="348"/>
        <v>0</v>
      </c>
      <c r="DI182" s="4931">
        <f t="shared" si="349"/>
        <v>0</v>
      </c>
      <c r="DJ182" s="4931"/>
      <c r="DK182" s="4931"/>
      <c r="DL182" s="4931"/>
      <c r="DM182" s="4931"/>
      <c r="DN182" s="4931"/>
      <c r="DO182" s="4931"/>
      <c r="DP182" s="4931"/>
      <c r="DQ182" s="4931"/>
      <c r="DR182" s="4931"/>
      <c r="DS182" s="4931"/>
      <c r="DT182" s="4931"/>
      <c r="DU182" s="4931"/>
      <c r="DV182" s="4931"/>
      <c r="DW182" s="4931">
        <f t="shared" si="354"/>
        <v>0</v>
      </c>
      <c r="DX182" s="4931">
        <f t="shared" si="354"/>
        <v>0</v>
      </c>
    </row>
    <row r="183" spans="1:128" ht="31.9" customHeight="1" x14ac:dyDescent="0.35">
      <c r="A183" s="4948" t="s">
        <v>2658</v>
      </c>
      <c r="B183" s="4948"/>
      <c r="C183" s="4948"/>
      <c r="D183" s="4948"/>
      <c r="E183" s="4948"/>
      <c r="F183" s="4948"/>
      <c r="G183" s="4948"/>
      <c r="H183" s="4948"/>
      <c r="I183" s="4948"/>
      <c r="J183" s="4948"/>
      <c r="K183" s="4948"/>
      <c r="L183" s="4948"/>
      <c r="M183" s="4948"/>
      <c r="N183" s="4948"/>
      <c r="O183" s="4948"/>
      <c r="P183" s="4948"/>
      <c r="Q183" s="4949"/>
      <c r="R183" s="220"/>
      <c r="S183" s="220"/>
      <c r="T183" s="220"/>
      <c r="U183" s="220"/>
      <c r="V183" s="220"/>
      <c r="W183" s="220"/>
      <c r="X183" s="220"/>
      <c r="Y183" s="220"/>
      <c r="Z183" s="220"/>
      <c r="AA183" s="220"/>
      <c r="AB183" s="220"/>
      <c r="AC183" s="220"/>
      <c r="AD183" s="220"/>
      <c r="AE183" s="220"/>
      <c r="AF183" s="220"/>
      <c r="AG183" s="220"/>
      <c r="AH183" s="220"/>
      <c r="AI183" s="220"/>
      <c r="AJ183" s="220"/>
      <c r="AK183" s="220"/>
      <c r="AS183" s="562"/>
      <c r="AT183" s="562"/>
      <c r="AU183" s="562"/>
      <c r="AV183" s="562"/>
      <c r="AW183" s="562"/>
      <c r="AX183" s="562"/>
      <c r="AY183" s="1473"/>
      <c r="AZ183" s="562"/>
      <c r="BA183" s="562"/>
      <c r="BB183" s="562"/>
      <c r="BC183" s="562"/>
      <c r="BD183" s="562"/>
      <c r="BE183" s="562"/>
      <c r="BF183" s="562"/>
      <c r="BG183" s="562"/>
      <c r="BH183" s="562"/>
      <c r="BI183" s="562"/>
      <c r="BJ183" s="562"/>
      <c r="BK183" s="562"/>
      <c r="BL183" s="562"/>
      <c r="BM183" s="562"/>
      <c r="BN183" s="562"/>
      <c r="BO183" s="562"/>
    </row>
    <row r="184" spans="1:128" ht="31.9" customHeight="1" x14ac:dyDescent="0.35">
      <c r="A184" s="2424" t="s">
        <v>2622</v>
      </c>
      <c r="B184" s="4911"/>
      <c r="C184" s="2717" t="s">
        <v>36</v>
      </c>
      <c r="D184" s="4904"/>
      <c r="E184" s="4936" t="s">
        <v>2636</v>
      </c>
      <c r="F184" s="4937"/>
      <c r="G184" s="4937"/>
      <c r="H184" s="4937"/>
      <c r="I184" s="4937"/>
      <c r="J184" s="4937"/>
      <c r="K184" s="4937"/>
      <c r="L184" s="4937"/>
      <c r="M184" s="4937"/>
      <c r="N184" s="4937"/>
      <c r="O184" s="4937"/>
      <c r="P184" s="4937"/>
      <c r="Q184" s="4937"/>
      <c r="R184" s="4937"/>
      <c r="S184" s="4937"/>
      <c r="T184" s="4937"/>
      <c r="U184" s="4937"/>
      <c r="V184" s="4937"/>
      <c r="W184" s="4937"/>
      <c r="X184" s="4937"/>
      <c r="Y184" s="4937"/>
      <c r="Z184" s="4937"/>
      <c r="AA184" s="4937"/>
      <c r="AB184" s="4937"/>
      <c r="AC184" s="4937"/>
      <c r="AD184" s="4937"/>
      <c r="AE184" s="4937"/>
      <c r="AF184" s="4937"/>
      <c r="AG184" s="4937"/>
      <c r="AH184" s="4937"/>
      <c r="AI184" s="4937"/>
      <c r="AJ184" s="4938"/>
      <c r="AK184" s="4968" t="s">
        <v>1639</v>
      </c>
      <c r="AL184" s="4968"/>
      <c r="AM184" s="4968"/>
      <c r="AN184" s="4969"/>
      <c r="AO184" s="4970" t="s">
        <v>462</v>
      </c>
      <c r="AP184" s="4968"/>
      <c r="AQ184" s="4968"/>
      <c r="AR184" s="4969"/>
      <c r="AS184" s="4971" t="s">
        <v>2637</v>
      </c>
      <c r="AT184" s="4972"/>
      <c r="AU184" s="4971" t="s">
        <v>11</v>
      </c>
      <c r="AV184" s="4972"/>
      <c r="AW184" s="2424" t="s">
        <v>2638</v>
      </c>
      <c r="AX184" s="4911"/>
      <c r="AY184" s="562"/>
      <c r="AZ184" s="562"/>
      <c r="BA184" s="562"/>
      <c r="BB184" s="562"/>
      <c r="BC184" s="562"/>
      <c r="BD184" s="562"/>
      <c r="BE184" s="562"/>
      <c r="BF184" s="562"/>
      <c r="BG184" s="562"/>
      <c r="BH184" s="562"/>
      <c r="BI184" s="562"/>
      <c r="BJ184" s="562"/>
      <c r="BK184" s="562"/>
      <c r="BR184" s="562"/>
      <c r="BS184" s="562"/>
      <c r="BT184" s="562"/>
      <c r="BU184" s="3886"/>
    </row>
    <row r="185" spans="1:128" ht="16.149999999999999" customHeight="1" x14ac:dyDescent="0.35">
      <c r="A185" s="1924"/>
      <c r="B185" s="3473"/>
      <c r="C185" s="4913"/>
      <c r="D185" s="2138"/>
      <c r="E185" s="4942" t="s">
        <v>2639</v>
      </c>
      <c r="F185" s="4939"/>
      <c r="G185" s="4942" t="s">
        <v>2593</v>
      </c>
      <c r="H185" s="4939"/>
      <c r="I185" s="4942" t="s">
        <v>2640</v>
      </c>
      <c r="J185" s="4939"/>
      <c r="K185" s="4936" t="s">
        <v>17</v>
      </c>
      <c r="L185" s="4950"/>
      <c r="M185" s="4936" t="s">
        <v>18</v>
      </c>
      <c r="N185" s="4950"/>
      <c r="O185" s="4936" t="s">
        <v>19</v>
      </c>
      <c r="P185" s="4950"/>
      <c r="Q185" s="4936" t="s">
        <v>20</v>
      </c>
      <c r="R185" s="4950"/>
      <c r="S185" s="4936" t="s">
        <v>98</v>
      </c>
      <c r="T185" s="4950"/>
      <c r="U185" s="4936" t="s">
        <v>99</v>
      </c>
      <c r="V185" s="4950"/>
      <c r="W185" s="4936" t="s">
        <v>207</v>
      </c>
      <c r="X185" s="4950"/>
      <c r="Y185" s="4936" t="s">
        <v>208</v>
      </c>
      <c r="Z185" s="4950"/>
      <c r="AA185" s="4936" t="s">
        <v>209</v>
      </c>
      <c r="AB185" s="4950"/>
      <c r="AC185" s="4936" t="s">
        <v>210</v>
      </c>
      <c r="AD185" s="4950"/>
      <c r="AE185" s="4936" t="s">
        <v>211</v>
      </c>
      <c r="AF185" s="4950"/>
      <c r="AG185" s="4936" t="s">
        <v>212</v>
      </c>
      <c r="AH185" s="4950"/>
      <c r="AI185" s="4936" t="s">
        <v>2641</v>
      </c>
      <c r="AJ185" s="4938"/>
      <c r="AK185" s="4973" t="s">
        <v>34</v>
      </c>
      <c r="AL185" s="4974"/>
      <c r="AM185" s="4973" t="s">
        <v>35</v>
      </c>
      <c r="AN185" s="4975"/>
      <c r="AO185" s="4976" t="s">
        <v>393</v>
      </c>
      <c r="AP185" s="4974"/>
      <c r="AQ185" s="4973" t="s">
        <v>392</v>
      </c>
      <c r="AR185" s="4975"/>
      <c r="AS185" s="4977"/>
      <c r="AT185" s="4978"/>
      <c r="AU185" s="4977"/>
      <c r="AV185" s="4978"/>
      <c r="AW185" s="4980"/>
      <c r="AX185" s="2134"/>
      <c r="AY185" s="562"/>
      <c r="AZ185" s="562"/>
      <c r="BA185" s="562"/>
      <c r="BB185" s="562"/>
      <c r="BC185" s="562"/>
      <c r="BD185" s="562"/>
      <c r="BE185" s="562"/>
      <c r="BF185" s="562"/>
      <c r="BG185" s="562"/>
      <c r="BH185" s="562"/>
      <c r="BI185" s="562"/>
      <c r="BJ185" s="562"/>
      <c r="BK185" s="562"/>
      <c r="BR185" s="562"/>
      <c r="BS185" s="562"/>
      <c r="BT185" s="562"/>
      <c r="BU185" s="3886"/>
    </row>
    <row r="186" spans="1:128" ht="40.5" customHeight="1" x14ac:dyDescent="0.35">
      <c r="A186" s="4980"/>
      <c r="B186" s="2134"/>
      <c r="C186" s="4945" t="s">
        <v>2595</v>
      </c>
      <c r="D186" s="4944" t="s">
        <v>2642</v>
      </c>
      <c r="E186" s="4945" t="s">
        <v>2595</v>
      </c>
      <c r="F186" s="4944" t="s">
        <v>2642</v>
      </c>
      <c r="G186" s="4945" t="s">
        <v>2595</v>
      </c>
      <c r="H186" s="4944" t="s">
        <v>2642</v>
      </c>
      <c r="I186" s="4945" t="s">
        <v>2595</v>
      </c>
      <c r="J186" s="4944" t="s">
        <v>2642</v>
      </c>
      <c r="K186" s="4945" t="s">
        <v>2595</v>
      </c>
      <c r="L186" s="4944" t="s">
        <v>2642</v>
      </c>
      <c r="M186" s="4945" t="s">
        <v>2595</v>
      </c>
      <c r="N186" s="4944" t="s">
        <v>2642</v>
      </c>
      <c r="O186" s="4945" t="s">
        <v>2595</v>
      </c>
      <c r="P186" s="4944" t="s">
        <v>2642</v>
      </c>
      <c r="Q186" s="4945" t="s">
        <v>2595</v>
      </c>
      <c r="R186" s="4944" t="s">
        <v>2642</v>
      </c>
      <c r="S186" s="4945" t="s">
        <v>2595</v>
      </c>
      <c r="T186" s="4944" t="s">
        <v>2642</v>
      </c>
      <c r="U186" s="4945" t="s">
        <v>2595</v>
      </c>
      <c r="V186" s="4944" t="s">
        <v>2642</v>
      </c>
      <c r="W186" s="4945" t="s">
        <v>2595</v>
      </c>
      <c r="X186" s="4944" t="s">
        <v>2642</v>
      </c>
      <c r="Y186" s="4945" t="s">
        <v>2595</v>
      </c>
      <c r="Z186" s="4944" t="s">
        <v>2642</v>
      </c>
      <c r="AA186" s="4945" t="s">
        <v>2595</v>
      </c>
      <c r="AB186" s="4944" t="s">
        <v>2642</v>
      </c>
      <c r="AC186" s="4945" t="s">
        <v>2595</v>
      </c>
      <c r="AD186" s="4944" t="s">
        <v>2642</v>
      </c>
      <c r="AE186" s="4945" t="s">
        <v>2595</v>
      </c>
      <c r="AF186" s="4944" t="s">
        <v>2642</v>
      </c>
      <c r="AG186" s="4945" t="s">
        <v>2595</v>
      </c>
      <c r="AH186" s="4944" t="s">
        <v>2642</v>
      </c>
      <c r="AI186" s="4945" t="s">
        <v>2595</v>
      </c>
      <c r="AJ186" s="4947" t="s">
        <v>2642</v>
      </c>
      <c r="AK186" s="4924" t="s">
        <v>2595</v>
      </c>
      <c r="AL186" s="4944" t="s">
        <v>2642</v>
      </c>
      <c r="AM186" s="4945" t="s">
        <v>2595</v>
      </c>
      <c r="AN186" s="4944" t="s">
        <v>2642</v>
      </c>
      <c r="AO186" s="4981" t="s">
        <v>2595</v>
      </c>
      <c r="AP186" s="4944" t="s">
        <v>2642</v>
      </c>
      <c r="AQ186" s="4945" t="s">
        <v>2595</v>
      </c>
      <c r="AR186" s="4944" t="s">
        <v>2642</v>
      </c>
      <c r="AS186" s="4981" t="s">
        <v>2595</v>
      </c>
      <c r="AT186" s="4944" t="s">
        <v>2642</v>
      </c>
      <c r="AU186" s="4981" t="s">
        <v>2595</v>
      </c>
      <c r="AV186" s="4944" t="s">
        <v>2642</v>
      </c>
      <c r="AW186" s="4981" t="s">
        <v>2595</v>
      </c>
      <c r="AX186" s="4944" t="s">
        <v>2642</v>
      </c>
      <c r="AY186" s="562"/>
      <c r="AZ186" s="562"/>
      <c r="BA186" s="562"/>
      <c r="BB186" s="562"/>
      <c r="BC186" s="562"/>
      <c r="BD186" s="562"/>
      <c r="BE186" s="562"/>
      <c r="BF186" s="562"/>
      <c r="BG186" s="562"/>
      <c r="BH186" s="562"/>
      <c r="BI186" s="562"/>
      <c r="BJ186" s="562"/>
      <c r="BK186" s="562"/>
      <c r="BR186" s="562"/>
      <c r="BS186" s="562"/>
      <c r="BT186" s="562"/>
      <c r="BU186" s="3886"/>
    </row>
    <row r="187" spans="1:128" ht="16.149999999999999" customHeight="1" x14ac:dyDescent="0.35">
      <c r="A187" s="4982" t="s">
        <v>2643</v>
      </c>
      <c r="B187" s="4983"/>
      <c r="C187" s="3733">
        <f t="shared" ref="C187:D189" si="356">+M187+O187+Q187+S187+U187+W187+Y187+AA187+AC187+AE187</f>
        <v>0</v>
      </c>
      <c r="D187" s="4190">
        <f t="shared" si="356"/>
        <v>0</v>
      </c>
      <c r="E187" s="4623"/>
      <c r="F187" s="1228"/>
      <c r="G187" s="4623"/>
      <c r="H187" s="1228"/>
      <c r="I187" s="4623"/>
      <c r="J187" s="1228"/>
      <c r="K187" s="4623"/>
      <c r="L187" s="1228"/>
      <c r="M187" s="3342"/>
      <c r="N187" s="110"/>
      <c r="O187" s="3342"/>
      <c r="P187" s="110"/>
      <c r="Q187" s="3342"/>
      <c r="R187" s="110"/>
      <c r="S187" s="3342"/>
      <c r="T187" s="110"/>
      <c r="U187" s="3342"/>
      <c r="V187" s="110"/>
      <c r="W187" s="3342"/>
      <c r="X187" s="110"/>
      <c r="Y187" s="3342"/>
      <c r="Z187" s="110"/>
      <c r="AA187" s="3342"/>
      <c r="AB187" s="110"/>
      <c r="AC187" s="3342"/>
      <c r="AD187" s="110"/>
      <c r="AE187" s="3342"/>
      <c r="AF187" s="110"/>
      <c r="AG187" s="4623"/>
      <c r="AH187" s="1264"/>
      <c r="AI187" s="4623"/>
      <c r="AJ187" s="4984"/>
      <c r="AK187" s="4985"/>
      <c r="AL187" s="4593"/>
      <c r="AM187" s="55"/>
      <c r="AN187" s="1252"/>
      <c r="AO187" s="1426"/>
      <c r="AP187" s="36"/>
      <c r="AQ187" s="117"/>
      <c r="AR187" s="1844"/>
      <c r="AS187" s="1426"/>
      <c r="AT187" s="1844"/>
      <c r="AU187" s="1426"/>
      <c r="AV187" s="36"/>
      <c r="AW187" s="1426"/>
      <c r="AX187" s="36"/>
      <c r="AY187" s="1234" t="str">
        <f t="shared" ref="AY187:AY209" si="357">$CA187&amp;$CB187&amp;$CC187&amp;$CD187&amp;$CE187&amp;$CF187&amp;$CG187&amp;$CH187&amp;$CI187&amp;$CJ187&amp;$CK187&amp;$CL187&amp;$CM187&amp;$CN187&amp;$CO187&amp;$CP187&amp;$CQ187&amp;$CR187&amp;$CS187&amp;$CT187&amp;$CU187&amp;$CV187&amp;$CW187&amp;$CX187&amp;$CY187&amp;$CZ187</f>
        <v/>
      </c>
      <c r="AZ187" s="1234"/>
      <c r="BA187" s="1234"/>
      <c r="BB187" s="1234"/>
      <c r="BC187" s="1234"/>
      <c r="BD187" s="1234"/>
      <c r="BE187" s="1234"/>
      <c r="BF187" s="1234"/>
      <c r="BG187" s="1234"/>
      <c r="BH187" s="562"/>
      <c r="BI187" s="562"/>
      <c r="BJ187" s="562"/>
      <c r="BK187" s="562"/>
      <c r="BR187" s="562"/>
      <c r="BS187" s="562"/>
      <c r="BT187" s="562"/>
      <c r="BU187" s="3886"/>
      <c r="CA187" s="1235" t="str">
        <f>IF(DA187=1," * El total de exámenes confirmados positivos por ISP NO DEBE SUPERAR el total de exámenes procesados. ","")</f>
        <v/>
      </c>
      <c r="CB187" s="1235" t="str">
        <f>IF(DB187=1," * La suma de exámenes procesados por sexo DEBE SER IGUAL al total de Procesados. ","")</f>
        <v/>
      </c>
      <c r="CC187" s="1235" t="str">
        <f>IF(DC187=1," * La suma de exámenes Confirmados positivos por ISP por sexo DEBE SER IGUAL al total de Procesados. ","")</f>
        <v/>
      </c>
      <c r="CD187" s="1235" t="str">
        <f>IF(DD187=1," * La suma de exámenes procesados Trans NO PUEDE Superar al total de Procesados. ","")</f>
        <v/>
      </c>
      <c r="CE187" s="1235" t="str">
        <f>IF(DE187=1," * La suma de exámenes confirmados positivos por ISP Trans NO PUEDE Superar al total de Procesados. ","")</f>
        <v/>
      </c>
      <c r="CF187" s="1235" t="str">
        <f>IF(DF187=1," * Los exámenes procesados de personas pertenecientes a Pueblos originarios NO PUEDE Superar al total de Procesados. ","")</f>
        <v/>
      </c>
      <c r="CG187" s="1235" t="str">
        <f>IF(DG187=1," * Los exámenes confirmados positivos por ISP de personas pertenecientes a Pueblos originarios NO PUEDE Superar al total de Procesados. ","")</f>
        <v/>
      </c>
      <c r="CH187" s="1235" t="str">
        <f>IF(DH187=1," * Los exámenes procesados de personas pertenecientes a Pueblos migrantes NO PUEDE Superar al total de Procesados. ","")</f>
        <v/>
      </c>
      <c r="CI187" s="1235" t="str">
        <f>IF(DI187=1," * Los exámenes confirmados positivos por ISP de personas pertenecientes a Pueblos Migrantes NO PUEDE Superar al total de Procesados. ","")</f>
        <v/>
      </c>
      <c r="CJ187" s="1235"/>
      <c r="CK187" s="1235"/>
      <c r="CL187" s="1235"/>
      <c r="CM187" s="1235"/>
      <c r="CN187" s="1235"/>
      <c r="CO187" s="1235"/>
      <c r="CP187" s="1235"/>
      <c r="CQ187" s="1235"/>
      <c r="CR187" s="1235"/>
      <c r="CS187" s="1235"/>
      <c r="CT187" s="1235"/>
      <c r="CU187" s="1235"/>
      <c r="CV187" s="1235"/>
      <c r="CW187" s="1235" t="str">
        <f t="shared" ref="CW187:CW209" si="358">IF(DW187=1,"* No olvide digitar la columna Procesados Trans y/o Pueblos Originarios y/o Migrantes (Digite Cero si no tiene). ","")</f>
        <v/>
      </c>
      <c r="CX187" s="1235" t="str">
        <f t="shared" ref="CX187:CX209" si="359">IF(DX187=1,"* No olvide digitar la columna Confirmados Trans y/o Pueblos Originarios y/o Migrantes (Digite Cero si no tiene). ","")</f>
        <v/>
      </c>
      <c r="CY187" s="1235"/>
      <c r="CZ187" s="1235"/>
      <c r="DA187" s="4931">
        <f>IF(C187&lt;D187,1,0)</f>
        <v>0</v>
      </c>
      <c r="DB187" s="4931">
        <f>IF(C187&lt;&gt;(AK187+AM187),1,0)</f>
        <v>0</v>
      </c>
      <c r="DC187" s="4931">
        <f>IF(D187&lt;&gt;(AL187+AN187),1,0)</f>
        <v>0</v>
      </c>
      <c r="DD187" s="4931">
        <f>IF(C187&lt;(AO187+AQ187),1,0)</f>
        <v>0</v>
      </c>
      <c r="DE187" s="4931">
        <f>IF(D187&lt;(AP187+AR187),1,0)</f>
        <v>0</v>
      </c>
      <c r="DF187" s="4931">
        <f>IF($C187&lt;AS187,1,0)</f>
        <v>0</v>
      </c>
      <c r="DG187" s="4931">
        <f>IF($D187&lt;AT187,1,0)</f>
        <v>0</v>
      </c>
      <c r="DH187" s="4931">
        <f>IF($C187&lt;AU187,1,0)</f>
        <v>0</v>
      </c>
      <c r="DI187" s="4931">
        <f>IF($D187&lt;AV187,1,0)</f>
        <v>0</v>
      </c>
      <c r="DJ187" s="4931"/>
      <c r="DK187" s="4931"/>
      <c r="DL187" s="4931"/>
      <c r="DM187" s="4931"/>
      <c r="DN187" s="4931"/>
      <c r="DO187" s="4931"/>
      <c r="DP187" s="4931"/>
      <c r="DQ187" s="4931"/>
      <c r="DR187" s="4931"/>
      <c r="DS187" s="4931"/>
      <c r="DT187" s="4931"/>
      <c r="DU187" s="4931"/>
      <c r="DV187" s="4931"/>
      <c r="DW187" s="4931">
        <f t="shared" ref="DW187:DX202" si="360">IF(AND(C187&lt;&gt;0,OR(AO187="",AQ187="",AS187="",AU187="")),1,0)</f>
        <v>0</v>
      </c>
      <c r="DX187" s="4931">
        <f t="shared" si="360"/>
        <v>0</v>
      </c>
    </row>
    <row r="188" spans="1:128" ht="16.149999999999999" customHeight="1" x14ac:dyDescent="0.35">
      <c r="A188" s="4986" t="s">
        <v>2644</v>
      </c>
      <c r="B188" s="4987"/>
      <c r="C188" s="475">
        <f t="shared" si="356"/>
        <v>0</v>
      </c>
      <c r="D188" s="4211">
        <f t="shared" si="356"/>
        <v>0</v>
      </c>
      <c r="E188" s="38"/>
      <c r="F188" s="1305"/>
      <c r="G188" s="38"/>
      <c r="H188" s="1305"/>
      <c r="I188" s="38"/>
      <c r="J188" s="1305"/>
      <c r="K188" s="38"/>
      <c r="L188" s="1305"/>
      <c r="M188" s="55"/>
      <c r="N188" s="1227"/>
      <c r="O188" s="55"/>
      <c r="P188" s="1227"/>
      <c r="Q188" s="55"/>
      <c r="R188" s="1227"/>
      <c r="S188" s="55"/>
      <c r="T188" s="1227"/>
      <c r="U188" s="55"/>
      <c r="V188" s="1227"/>
      <c r="W188" s="55"/>
      <c r="X188" s="1227"/>
      <c r="Y188" s="55"/>
      <c r="Z188" s="1227"/>
      <c r="AA188" s="55"/>
      <c r="AB188" s="1227"/>
      <c r="AC188" s="55"/>
      <c r="AD188" s="1227"/>
      <c r="AE188" s="55"/>
      <c r="AF188" s="1227"/>
      <c r="AG188" s="38"/>
      <c r="AH188" s="39"/>
      <c r="AI188" s="38"/>
      <c r="AJ188" s="1386"/>
      <c r="AK188" s="4516"/>
      <c r="AL188" s="3572"/>
      <c r="AM188" s="35"/>
      <c r="AN188" s="1844"/>
      <c r="AO188" s="1426"/>
      <c r="AP188" s="36"/>
      <c r="AQ188" s="117"/>
      <c r="AR188" s="1844"/>
      <c r="AS188" s="1426"/>
      <c r="AT188" s="1844"/>
      <c r="AU188" s="1426"/>
      <c r="AV188" s="36"/>
      <c r="AW188" s="1426"/>
      <c r="AX188" s="36"/>
      <c r="AY188" s="1234" t="str">
        <f t="shared" si="357"/>
        <v/>
      </c>
      <c r="AZ188" s="1234"/>
      <c r="BA188" s="1234"/>
      <c r="BB188" s="1234"/>
      <c r="BC188" s="1234"/>
      <c r="BD188" s="1234"/>
      <c r="BE188" s="1234"/>
      <c r="BF188" s="1234"/>
      <c r="BG188" s="1234"/>
      <c r="BH188" s="562"/>
      <c r="BI188" s="562"/>
      <c r="BJ188" s="562"/>
      <c r="BK188" s="562"/>
      <c r="BR188" s="562"/>
      <c r="BS188" s="562"/>
      <c r="BT188" s="562"/>
      <c r="BU188" s="3886"/>
      <c r="CA188" s="1235" t="str">
        <f t="shared" ref="CA188:CA208" si="361">IF(DA188=1," * El total de exámenes confirmados positivos por ISP NO DEBE SUPERAR el total de exámenes procesados. ","")</f>
        <v/>
      </c>
      <c r="CB188" s="1235" t="str">
        <f t="shared" ref="CB188:CB208" si="362">IF(DB188=1," * La suma de exámenes procesados por sexo DEBE SER IGUAL al total de Procesados. ","")</f>
        <v/>
      </c>
      <c r="CC188" s="1235" t="str">
        <f t="shared" ref="CC188:CC208" si="363">IF(DC188=1," * La suma de exámenes Confirmados positivos por ISP por sexo DEBE SER IGUAL al total de Procesados. ","")</f>
        <v/>
      </c>
      <c r="CD188" s="1235" t="str">
        <f t="shared" ref="CD188:CD208" si="364">IF(DD188=1," * La suma de exámenes procesados Trans NO PUEDE Superar al total de Procesados. ","")</f>
        <v/>
      </c>
      <c r="CE188" s="1235" t="str">
        <f t="shared" ref="CE188:CE208" si="365">IF(DE188=1," * La suma de exámenes confirmados positivos por ISP Trans NO PUEDE Superar al total de Procesados. ","")</f>
        <v/>
      </c>
      <c r="CF188" s="1235" t="str">
        <f t="shared" ref="CF188:CF208" si="366">IF(DF188=1," * Los exámenes procesados de personas pertenecientes a Pueblos originarios NO PUEDE Superar al total de Procesados. ","")</f>
        <v/>
      </c>
      <c r="CG188" s="1235" t="str">
        <f t="shared" ref="CG188:CG208" si="367">IF(DG188=1," * Los exámenes confirmados positivos por ISP de personas pertenecientes a Pueblos originarios NO PUEDE Superar al total de Procesados. ","")</f>
        <v/>
      </c>
      <c r="CH188" s="1235" t="str">
        <f t="shared" ref="CH188:CH208" si="368">IF(DH188=1," * Los exámenes procesados de personas pertenecientes a Pueblos migrantes NO PUEDE Superar al total de Procesados. ","")</f>
        <v/>
      </c>
      <c r="CI188" s="1235" t="str">
        <f t="shared" ref="CI188:CI208" si="369">IF(DI188=1," * Los exámenes confirmados positivos por ISP de personas pertenecientes a Pueblos Migrantes NO PUEDE Superar al total de Procesados. ","")</f>
        <v/>
      </c>
      <c r="CJ188" s="1235"/>
      <c r="CK188" s="1235"/>
      <c r="CL188" s="1235"/>
      <c r="CM188" s="1235"/>
      <c r="CN188" s="1235"/>
      <c r="CO188" s="1235"/>
      <c r="CP188" s="1235"/>
      <c r="CQ188" s="1235"/>
      <c r="CR188" s="1235"/>
      <c r="CS188" s="1235"/>
      <c r="CT188" s="1235"/>
      <c r="CU188" s="1235"/>
      <c r="CV188" s="1235"/>
      <c r="CW188" s="1235" t="str">
        <f t="shared" si="358"/>
        <v/>
      </c>
      <c r="CX188" s="1235" t="str">
        <f t="shared" si="359"/>
        <v/>
      </c>
      <c r="CY188" s="1235"/>
      <c r="CZ188" s="1235"/>
      <c r="DA188" s="4931">
        <f t="shared" ref="DA188:DA209" si="370">IF(C188&lt;D188,1,0)</f>
        <v>0</v>
      </c>
      <c r="DB188" s="4931">
        <f t="shared" ref="DB188:DC209" si="371">IF(C188&lt;&gt;(AK188+AM188),1,0)</f>
        <v>0</v>
      </c>
      <c r="DC188" s="4931">
        <f t="shared" si="371"/>
        <v>0</v>
      </c>
      <c r="DD188" s="4931">
        <f t="shared" ref="DD188:DE209" si="372">IF(C188&lt;(AO188+AQ188),1,0)</f>
        <v>0</v>
      </c>
      <c r="DE188" s="4931">
        <f t="shared" si="372"/>
        <v>0</v>
      </c>
      <c r="DF188" s="4931">
        <f t="shared" ref="DF188:DF209" si="373">IF($C188&lt;AS188,1,0)</f>
        <v>0</v>
      </c>
      <c r="DG188" s="4931">
        <f t="shared" ref="DG188:DG209" si="374">IF($D188&lt;AT188,1,0)</f>
        <v>0</v>
      </c>
      <c r="DH188" s="4931">
        <f t="shared" ref="DH188:DH209" si="375">IF($C188&lt;AU188,1,0)</f>
        <v>0</v>
      </c>
      <c r="DI188" s="4931">
        <f t="shared" ref="DI188:DI209" si="376">IF($D188&lt;AV188,1,0)</f>
        <v>0</v>
      </c>
      <c r="DJ188" s="4931"/>
      <c r="DK188" s="4931"/>
      <c r="DL188" s="4931"/>
      <c r="DM188" s="4931"/>
      <c r="DN188" s="4931"/>
      <c r="DO188" s="4931"/>
      <c r="DP188" s="4931"/>
      <c r="DQ188" s="4931"/>
      <c r="DR188" s="4931"/>
      <c r="DS188" s="4931"/>
      <c r="DT188" s="4931"/>
      <c r="DU188" s="4931"/>
      <c r="DV188" s="4931"/>
      <c r="DW188" s="4931">
        <f t="shared" si="360"/>
        <v>0</v>
      </c>
      <c r="DX188" s="4931">
        <f t="shared" si="360"/>
        <v>0</v>
      </c>
    </row>
    <row r="189" spans="1:128" ht="16.149999999999999" customHeight="1" x14ac:dyDescent="0.35">
      <c r="A189" s="4986" t="s">
        <v>2645</v>
      </c>
      <c r="B189" s="4987"/>
      <c r="C189" s="475">
        <f t="shared" si="356"/>
        <v>0</v>
      </c>
      <c r="D189" s="4211">
        <f t="shared" si="356"/>
        <v>0</v>
      </c>
      <c r="E189" s="38"/>
      <c r="F189" s="1305"/>
      <c r="G189" s="38"/>
      <c r="H189" s="1305"/>
      <c r="I189" s="38"/>
      <c r="J189" s="1305"/>
      <c r="K189" s="38"/>
      <c r="L189" s="1305"/>
      <c r="M189" s="35"/>
      <c r="N189" s="118"/>
      <c r="O189" s="35"/>
      <c r="P189" s="118"/>
      <c r="Q189" s="35"/>
      <c r="R189" s="118"/>
      <c r="S189" s="35"/>
      <c r="T189" s="118"/>
      <c r="U189" s="35"/>
      <c r="V189" s="118"/>
      <c r="W189" s="35"/>
      <c r="X189" s="118"/>
      <c r="Y189" s="35"/>
      <c r="Z189" s="118"/>
      <c r="AA189" s="35"/>
      <c r="AB189" s="118"/>
      <c r="AC189" s="35"/>
      <c r="AD189" s="118"/>
      <c r="AE189" s="35"/>
      <c r="AF189" s="118"/>
      <c r="AG189" s="38"/>
      <c r="AH189" s="39"/>
      <c r="AI189" s="38"/>
      <c r="AJ189" s="1386"/>
      <c r="AK189" s="4516"/>
      <c r="AL189" s="3572"/>
      <c r="AM189" s="35"/>
      <c r="AN189" s="1844"/>
      <c r="AO189" s="1426"/>
      <c r="AP189" s="36"/>
      <c r="AQ189" s="117"/>
      <c r="AR189" s="1844"/>
      <c r="AS189" s="1426"/>
      <c r="AT189" s="1844"/>
      <c r="AU189" s="1426"/>
      <c r="AV189" s="36"/>
      <c r="AW189" s="1426"/>
      <c r="AX189" s="36"/>
      <c r="AY189" s="1234" t="str">
        <f t="shared" si="357"/>
        <v/>
      </c>
      <c r="AZ189" s="1234"/>
      <c r="BA189" s="1234"/>
      <c r="BB189" s="1234"/>
      <c r="BC189" s="1234"/>
      <c r="BD189" s="1234"/>
      <c r="BE189" s="1234"/>
      <c r="BF189" s="1234"/>
      <c r="BG189" s="1234"/>
      <c r="BH189" s="562"/>
      <c r="BI189" s="562"/>
      <c r="BJ189" s="562"/>
      <c r="BK189" s="562"/>
      <c r="BR189" s="562"/>
      <c r="BS189" s="562"/>
      <c r="BT189" s="562"/>
      <c r="BU189" s="3886"/>
      <c r="CA189" s="1235" t="str">
        <f t="shared" si="361"/>
        <v/>
      </c>
      <c r="CB189" s="1235" t="str">
        <f t="shared" si="362"/>
        <v/>
      </c>
      <c r="CC189" s="1235" t="str">
        <f t="shared" si="363"/>
        <v/>
      </c>
      <c r="CD189" s="1235" t="str">
        <f t="shared" si="364"/>
        <v/>
      </c>
      <c r="CE189" s="1235" t="str">
        <f t="shared" si="365"/>
        <v/>
      </c>
      <c r="CF189" s="1235" t="str">
        <f t="shared" si="366"/>
        <v/>
      </c>
      <c r="CG189" s="1235" t="str">
        <f t="shared" si="367"/>
        <v/>
      </c>
      <c r="CH189" s="1235" t="str">
        <f t="shared" si="368"/>
        <v/>
      </c>
      <c r="CI189" s="1235" t="str">
        <f t="shared" si="369"/>
        <v/>
      </c>
      <c r="CJ189" s="1235"/>
      <c r="CK189" s="1235"/>
      <c r="CL189" s="1235"/>
      <c r="CM189" s="1235"/>
      <c r="CN189" s="1235"/>
      <c r="CO189" s="1235"/>
      <c r="CP189" s="1235"/>
      <c r="CQ189" s="1235"/>
      <c r="CR189" s="1235"/>
      <c r="CS189" s="1235"/>
      <c r="CT189" s="1235"/>
      <c r="CU189" s="1235"/>
      <c r="CV189" s="1235"/>
      <c r="CW189" s="1235" t="str">
        <f t="shared" si="358"/>
        <v/>
      </c>
      <c r="CX189" s="1235" t="str">
        <f t="shared" si="359"/>
        <v/>
      </c>
      <c r="CY189" s="1235"/>
      <c r="CZ189" s="1235"/>
      <c r="DA189" s="4931">
        <f t="shared" si="370"/>
        <v>0</v>
      </c>
      <c r="DB189" s="4931">
        <f t="shared" si="371"/>
        <v>0</v>
      </c>
      <c r="DC189" s="4931">
        <f t="shared" si="371"/>
        <v>0</v>
      </c>
      <c r="DD189" s="4931">
        <f t="shared" si="372"/>
        <v>0</v>
      </c>
      <c r="DE189" s="4931">
        <f t="shared" si="372"/>
        <v>0</v>
      </c>
      <c r="DF189" s="4931">
        <f t="shared" si="373"/>
        <v>0</v>
      </c>
      <c r="DG189" s="4931">
        <f t="shared" si="374"/>
        <v>0</v>
      </c>
      <c r="DH189" s="4931">
        <f t="shared" si="375"/>
        <v>0</v>
      </c>
      <c r="DI189" s="4931">
        <f t="shared" si="376"/>
        <v>0</v>
      </c>
      <c r="DJ189" s="4931"/>
      <c r="DK189" s="4931"/>
      <c r="DL189" s="4931"/>
      <c r="DM189" s="4931"/>
      <c r="DN189" s="4931"/>
      <c r="DO189" s="4931"/>
      <c r="DP189" s="4931"/>
      <c r="DQ189" s="4931"/>
      <c r="DR189" s="4931"/>
      <c r="DS189" s="4931"/>
      <c r="DT189" s="4931"/>
      <c r="DU189" s="4931"/>
      <c r="DV189" s="4931"/>
      <c r="DW189" s="4931">
        <f t="shared" si="360"/>
        <v>0</v>
      </c>
      <c r="DX189" s="4931">
        <f t="shared" si="360"/>
        <v>0</v>
      </c>
    </row>
    <row r="190" spans="1:128" ht="16.149999999999999" customHeight="1" x14ac:dyDescent="0.35">
      <c r="A190" s="4986" t="s">
        <v>2607</v>
      </c>
      <c r="B190" s="4987"/>
      <c r="C190" s="475">
        <f>+O190+Q190+S190+U190+W190+Y190+AA190+AC190+AE190+AG190+AI190</f>
        <v>0</v>
      </c>
      <c r="D190" s="4510">
        <f>+P190+R190+T190+V190+X190+Z190+AB190+AD190+AF190+AH190+AJ190</f>
        <v>0</v>
      </c>
      <c r="E190" s="38"/>
      <c r="F190" s="1305"/>
      <c r="G190" s="38"/>
      <c r="H190" s="1305"/>
      <c r="I190" s="38"/>
      <c r="J190" s="1305"/>
      <c r="K190" s="38"/>
      <c r="L190" s="1305"/>
      <c r="M190" s="38"/>
      <c r="N190" s="1305"/>
      <c r="O190" s="35"/>
      <c r="P190" s="118"/>
      <c r="Q190" s="35"/>
      <c r="R190" s="118"/>
      <c r="S190" s="35"/>
      <c r="T190" s="118"/>
      <c r="U190" s="35"/>
      <c r="V190" s="118"/>
      <c r="W190" s="35"/>
      <c r="X190" s="118"/>
      <c r="Y190" s="35"/>
      <c r="Z190" s="118"/>
      <c r="AA190" s="35"/>
      <c r="AB190" s="118"/>
      <c r="AC190" s="35"/>
      <c r="AD190" s="118"/>
      <c r="AE190" s="35"/>
      <c r="AF190" s="118"/>
      <c r="AG190" s="35"/>
      <c r="AH190" s="118"/>
      <c r="AI190" s="35"/>
      <c r="AJ190" s="1306"/>
      <c r="AK190" s="117"/>
      <c r="AL190" s="36"/>
      <c r="AM190" s="35"/>
      <c r="AN190" s="1844"/>
      <c r="AO190" s="1426"/>
      <c r="AP190" s="36"/>
      <c r="AQ190" s="117"/>
      <c r="AR190" s="1844"/>
      <c r="AS190" s="1426"/>
      <c r="AT190" s="1844"/>
      <c r="AU190" s="1426"/>
      <c r="AV190" s="36"/>
      <c r="AW190" s="1426"/>
      <c r="AX190" s="36"/>
      <c r="AY190" s="1234" t="str">
        <f t="shared" si="357"/>
        <v/>
      </c>
      <c r="AZ190" s="1234"/>
      <c r="BA190" s="1234"/>
      <c r="BB190" s="1234"/>
      <c r="BC190" s="1234"/>
      <c r="BD190" s="1234"/>
      <c r="BE190" s="1234"/>
      <c r="BF190" s="1234"/>
      <c r="BG190" s="1234"/>
      <c r="BH190" s="562"/>
      <c r="BI190" s="562"/>
      <c r="BJ190" s="562"/>
      <c r="BK190" s="562"/>
      <c r="BR190" s="562"/>
      <c r="BS190" s="562"/>
      <c r="BT190" s="562"/>
      <c r="BU190" s="3886"/>
      <c r="CA190" s="1235" t="str">
        <f t="shared" si="361"/>
        <v/>
      </c>
      <c r="CB190" s="1235" t="str">
        <f t="shared" si="362"/>
        <v/>
      </c>
      <c r="CC190" s="1235" t="str">
        <f t="shared" si="363"/>
        <v/>
      </c>
      <c r="CD190" s="1235" t="str">
        <f t="shared" si="364"/>
        <v/>
      </c>
      <c r="CE190" s="1235" t="str">
        <f t="shared" si="365"/>
        <v/>
      </c>
      <c r="CF190" s="1235" t="str">
        <f t="shared" si="366"/>
        <v/>
      </c>
      <c r="CG190" s="1235" t="str">
        <f t="shared" si="367"/>
        <v/>
      </c>
      <c r="CH190" s="1235" t="str">
        <f t="shared" si="368"/>
        <v/>
      </c>
      <c r="CI190" s="1235" t="str">
        <f t="shared" si="369"/>
        <v/>
      </c>
      <c r="CJ190" s="1235"/>
      <c r="CK190" s="1235"/>
      <c r="CL190" s="1235"/>
      <c r="CM190" s="1235"/>
      <c r="CN190" s="1235"/>
      <c r="CO190" s="1235"/>
      <c r="CP190" s="1235"/>
      <c r="CQ190" s="1235"/>
      <c r="CR190" s="1235"/>
      <c r="CS190" s="1235"/>
      <c r="CT190" s="1235"/>
      <c r="CU190" s="1235"/>
      <c r="CV190" s="1235"/>
      <c r="CW190" s="1235" t="str">
        <f t="shared" si="358"/>
        <v/>
      </c>
      <c r="CX190" s="1235" t="str">
        <f t="shared" si="359"/>
        <v/>
      </c>
      <c r="CY190" s="1235"/>
      <c r="CZ190" s="1235"/>
      <c r="DA190" s="4931">
        <f t="shared" si="370"/>
        <v>0</v>
      </c>
      <c r="DB190" s="4931">
        <f t="shared" si="371"/>
        <v>0</v>
      </c>
      <c r="DC190" s="4931">
        <f t="shared" si="371"/>
        <v>0</v>
      </c>
      <c r="DD190" s="4931">
        <f t="shared" si="372"/>
        <v>0</v>
      </c>
      <c r="DE190" s="4931">
        <f t="shared" si="372"/>
        <v>0</v>
      </c>
      <c r="DF190" s="4931">
        <f t="shared" si="373"/>
        <v>0</v>
      </c>
      <c r="DG190" s="4931">
        <f t="shared" si="374"/>
        <v>0</v>
      </c>
      <c r="DH190" s="4931">
        <f t="shared" si="375"/>
        <v>0</v>
      </c>
      <c r="DI190" s="4931">
        <f t="shared" si="376"/>
        <v>0</v>
      </c>
      <c r="DJ190" s="4931"/>
      <c r="DK190" s="4931"/>
      <c r="DL190" s="4931"/>
      <c r="DM190" s="4931"/>
      <c r="DN190" s="4931"/>
      <c r="DO190" s="4931"/>
      <c r="DP190" s="4931"/>
      <c r="DQ190" s="4931"/>
      <c r="DR190" s="4931"/>
      <c r="DS190" s="4931"/>
      <c r="DT190" s="4931"/>
      <c r="DU190" s="4931"/>
      <c r="DV190" s="4931"/>
      <c r="DW190" s="4931">
        <f t="shared" si="360"/>
        <v>0</v>
      </c>
      <c r="DX190" s="4931">
        <f t="shared" si="360"/>
        <v>0</v>
      </c>
    </row>
    <row r="191" spans="1:128" ht="16.149999999999999" customHeight="1" x14ac:dyDescent="0.35">
      <c r="A191" s="4986" t="s">
        <v>2613</v>
      </c>
      <c r="B191" s="4987"/>
      <c r="C191" s="475">
        <f>+E191+G191+I191+K191+M191+O191+Q191+S191+U191+W191+Y191+AA191+AC191+AE191+AG191+AI191</f>
        <v>0</v>
      </c>
      <c r="D191" s="4510">
        <f>+F191+H191+J191+L191+N191+P191+R191+T191+V191+X191+Z191+AB191+AD191+AF191+AH191+AJ191</f>
        <v>0</v>
      </c>
      <c r="E191" s="35"/>
      <c r="F191" s="118"/>
      <c r="G191" s="35"/>
      <c r="H191" s="118"/>
      <c r="I191" s="35"/>
      <c r="J191" s="118"/>
      <c r="K191" s="35"/>
      <c r="L191" s="118"/>
      <c r="M191" s="35"/>
      <c r="N191" s="118"/>
      <c r="O191" s="35"/>
      <c r="P191" s="118"/>
      <c r="Q191" s="35"/>
      <c r="R191" s="118"/>
      <c r="S191" s="35"/>
      <c r="T191" s="118"/>
      <c r="U191" s="35"/>
      <c r="V191" s="118"/>
      <c r="W191" s="35"/>
      <c r="X191" s="118"/>
      <c r="Y191" s="35"/>
      <c r="Z191" s="118"/>
      <c r="AA191" s="35"/>
      <c r="AB191" s="118"/>
      <c r="AC191" s="35"/>
      <c r="AD191" s="118"/>
      <c r="AE191" s="35"/>
      <c r="AF191" s="118"/>
      <c r="AG191" s="35"/>
      <c r="AH191" s="118"/>
      <c r="AI191" s="35"/>
      <c r="AJ191" s="1306"/>
      <c r="AK191" s="1663"/>
      <c r="AL191" s="41"/>
      <c r="AM191" s="1660"/>
      <c r="AN191" s="1844"/>
      <c r="AO191" s="1426"/>
      <c r="AP191" s="36"/>
      <c r="AQ191" s="117"/>
      <c r="AR191" s="1844"/>
      <c r="AS191" s="1426"/>
      <c r="AT191" s="1844"/>
      <c r="AU191" s="1426"/>
      <c r="AV191" s="36"/>
      <c r="AW191" s="1426"/>
      <c r="AX191" s="36"/>
      <c r="AY191" s="1234" t="str">
        <f t="shared" si="357"/>
        <v/>
      </c>
      <c r="AZ191" s="1234"/>
      <c r="BA191" s="1234"/>
      <c r="BB191" s="1234"/>
      <c r="BC191" s="1234"/>
      <c r="BD191" s="1234"/>
      <c r="BE191" s="1234"/>
      <c r="BF191" s="1234"/>
      <c r="BG191" s="1234"/>
      <c r="BH191" s="562"/>
      <c r="BI191" s="562"/>
      <c r="BJ191" s="562"/>
      <c r="BK191" s="562"/>
      <c r="BR191" s="562"/>
      <c r="BS191" s="562"/>
      <c r="BT191" s="562"/>
      <c r="BU191" s="3886"/>
      <c r="CA191" s="1235" t="str">
        <f t="shared" si="361"/>
        <v/>
      </c>
      <c r="CB191" s="1235" t="str">
        <f t="shared" si="362"/>
        <v/>
      </c>
      <c r="CC191" s="1235" t="str">
        <f t="shared" si="363"/>
        <v/>
      </c>
      <c r="CD191" s="1235" t="str">
        <f t="shared" si="364"/>
        <v/>
      </c>
      <c r="CE191" s="1235" t="str">
        <f t="shared" si="365"/>
        <v/>
      </c>
      <c r="CF191" s="1235" t="str">
        <f t="shared" si="366"/>
        <v/>
      </c>
      <c r="CG191" s="1235" t="str">
        <f t="shared" si="367"/>
        <v/>
      </c>
      <c r="CH191" s="1235" t="str">
        <f t="shared" si="368"/>
        <v/>
      </c>
      <c r="CI191" s="1235" t="str">
        <f t="shared" si="369"/>
        <v/>
      </c>
      <c r="CJ191" s="1235"/>
      <c r="CK191" s="1235"/>
      <c r="CL191" s="1235"/>
      <c r="CM191" s="1235"/>
      <c r="CN191" s="1235"/>
      <c r="CO191" s="1235"/>
      <c r="CP191" s="1235"/>
      <c r="CQ191" s="1235"/>
      <c r="CR191" s="1235"/>
      <c r="CS191" s="1235"/>
      <c r="CT191" s="1235"/>
      <c r="CU191" s="1235"/>
      <c r="CV191" s="1235"/>
      <c r="CW191" s="1235" t="str">
        <f t="shared" si="358"/>
        <v/>
      </c>
      <c r="CX191" s="1235" t="str">
        <f t="shared" si="359"/>
        <v/>
      </c>
      <c r="CY191" s="1235"/>
      <c r="CZ191" s="1235"/>
      <c r="DA191" s="4931">
        <f t="shared" si="370"/>
        <v>0</v>
      </c>
      <c r="DB191" s="4931">
        <f t="shared" si="371"/>
        <v>0</v>
      </c>
      <c r="DC191" s="4931">
        <f t="shared" si="371"/>
        <v>0</v>
      </c>
      <c r="DD191" s="4931">
        <f t="shared" si="372"/>
        <v>0</v>
      </c>
      <c r="DE191" s="4931">
        <f t="shared" si="372"/>
        <v>0</v>
      </c>
      <c r="DF191" s="4931">
        <f t="shared" si="373"/>
        <v>0</v>
      </c>
      <c r="DG191" s="4931">
        <f t="shared" si="374"/>
        <v>0</v>
      </c>
      <c r="DH191" s="4931">
        <f t="shared" si="375"/>
        <v>0</v>
      </c>
      <c r="DI191" s="4931">
        <f t="shared" si="376"/>
        <v>0</v>
      </c>
      <c r="DJ191" s="4931"/>
      <c r="DK191" s="4931"/>
      <c r="DL191" s="4931"/>
      <c r="DM191" s="4931"/>
      <c r="DN191" s="4931"/>
      <c r="DO191" s="4931"/>
      <c r="DP191" s="4931"/>
      <c r="DQ191" s="4931"/>
      <c r="DR191" s="4931"/>
      <c r="DS191" s="4931"/>
      <c r="DT191" s="4931"/>
      <c r="DU191" s="4931"/>
      <c r="DV191" s="4931"/>
      <c r="DW191" s="4931">
        <f t="shared" si="360"/>
        <v>0</v>
      </c>
      <c r="DX191" s="4931">
        <f t="shared" si="360"/>
        <v>0</v>
      </c>
    </row>
    <row r="192" spans="1:128" ht="16.5" customHeight="1" x14ac:dyDescent="0.35">
      <c r="A192" s="4986" t="s">
        <v>2646</v>
      </c>
      <c r="B192" s="4987"/>
      <c r="C192" s="475">
        <f>+E192+G192+I192+K192+M192+O192+Q192+S192+U192+W192+Y192+AA192+AC192+AE192+AG192+AI192</f>
        <v>0</v>
      </c>
      <c r="D192" s="4211">
        <f>+F192+H192+J192+L192+N192+P192+R192+T192+V192+X192+Z192+AB192+AD192+AF192+AH192+AJ192</f>
        <v>0</v>
      </c>
      <c r="E192" s="35"/>
      <c r="F192" s="118"/>
      <c r="G192" s="35"/>
      <c r="H192" s="118"/>
      <c r="I192" s="35"/>
      <c r="J192" s="118"/>
      <c r="K192" s="35"/>
      <c r="L192" s="118"/>
      <c r="M192" s="35"/>
      <c r="N192" s="118"/>
      <c r="O192" s="35"/>
      <c r="P192" s="118"/>
      <c r="Q192" s="35"/>
      <c r="R192" s="118"/>
      <c r="S192" s="35"/>
      <c r="T192" s="118"/>
      <c r="U192" s="35"/>
      <c r="V192" s="118"/>
      <c r="W192" s="35"/>
      <c r="X192" s="118"/>
      <c r="Y192" s="35"/>
      <c r="Z192" s="118"/>
      <c r="AA192" s="35"/>
      <c r="AB192" s="118"/>
      <c r="AC192" s="35"/>
      <c r="AD192" s="118"/>
      <c r="AE192" s="35"/>
      <c r="AF192" s="118"/>
      <c r="AG192" s="35"/>
      <c r="AH192" s="118"/>
      <c r="AI192" s="35"/>
      <c r="AJ192" s="118"/>
      <c r="AK192" s="1426"/>
      <c r="AL192" s="36"/>
      <c r="AM192" s="35"/>
      <c r="AN192" s="1844"/>
      <c r="AO192" s="1426"/>
      <c r="AP192" s="36"/>
      <c r="AQ192" s="117"/>
      <c r="AR192" s="1844"/>
      <c r="AS192" s="1426"/>
      <c r="AT192" s="1844"/>
      <c r="AU192" s="1426"/>
      <c r="AV192" s="36"/>
      <c r="AW192" s="1426"/>
      <c r="AX192" s="36"/>
      <c r="AY192" s="1234" t="str">
        <f t="shared" si="357"/>
        <v/>
      </c>
      <c r="AZ192" s="1234"/>
      <c r="BA192" s="1234"/>
      <c r="BB192" s="1234"/>
      <c r="BC192" s="1234"/>
      <c r="BD192" s="1234"/>
      <c r="BE192" s="1234"/>
      <c r="BF192" s="1234"/>
      <c r="BG192" s="1234"/>
      <c r="BH192" s="562"/>
      <c r="BI192" s="562"/>
      <c r="BJ192" s="562"/>
      <c r="BK192" s="562"/>
      <c r="BR192" s="562"/>
      <c r="BS192" s="562"/>
      <c r="BT192" s="562"/>
      <c r="BU192" s="3886"/>
      <c r="CA192" s="1235" t="str">
        <f t="shared" si="361"/>
        <v/>
      </c>
      <c r="CB192" s="1235" t="str">
        <f t="shared" si="362"/>
        <v/>
      </c>
      <c r="CC192" s="1235" t="str">
        <f t="shared" si="363"/>
        <v/>
      </c>
      <c r="CD192" s="1235" t="str">
        <f t="shared" si="364"/>
        <v/>
      </c>
      <c r="CE192" s="1235" t="str">
        <f t="shared" si="365"/>
        <v/>
      </c>
      <c r="CF192" s="1235" t="str">
        <f t="shared" si="366"/>
        <v/>
      </c>
      <c r="CG192" s="1235" t="str">
        <f t="shared" si="367"/>
        <v/>
      </c>
      <c r="CH192" s="1235" t="str">
        <f t="shared" si="368"/>
        <v/>
      </c>
      <c r="CI192" s="1235" t="str">
        <f t="shared" si="369"/>
        <v/>
      </c>
      <c r="CJ192" s="1235"/>
      <c r="CK192" s="1235"/>
      <c r="CL192" s="1235"/>
      <c r="CM192" s="1235"/>
      <c r="CN192" s="1235"/>
      <c r="CO192" s="1235"/>
      <c r="CP192" s="1235"/>
      <c r="CQ192" s="1235"/>
      <c r="CR192" s="1235"/>
      <c r="CS192" s="1235"/>
      <c r="CT192" s="1235"/>
      <c r="CU192" s="1235"/>
      <c r="CV192" s="1235"/>
      <c r="CW192" s="1235" t="str">
        <f t="shared" si="358"/>
        <v/>
      </c>
      <c r="CX192" s="1235" t="str">
        <f t="shared" si="359"/>
        <v/>
      </c>
      <c r="CY192" s="1235"/>
      <c r="CZ192" s="1235"/>
      <c r="DA192" s="4931">
        <f t="shared" si="370"/>
        <v>0</v>
      </c>
      <c r="DB192" s="4931">
        <f t="shared" si="371"/>
        <v>0</v>
      </c>
      <c r="DC192" s="4931">
        <f t="shared" si="371"/>
        <v>0</v>
      </c>
      <c r="DD192" s="4931">
        <f t="shared" si="372"/>
        <v>0</v>
      </c>
      <c r="DE192" s="4931">
        <f t="shared" si="372"/>
        <v>0</v>
      </c>
      <c r="DF192" s="4931">
        <f t="shared" si="373"/>
        <v>0</v>
      </c>
      <c r="DG192" s="4931">
        <f t="shared" si="374"/>
        <v>0</v>
      </c>
      <c r="DH192" s="4931">
        <f t="shared" si="375"/>
        <v>0</v>
      </c>
      <c r="DI192" s="4931">
        <f t="shared" si="376"/>
        <v>0</v>
      </c>
      <c r="DJ192" s="4931"/>
      <c r="DK192" s="4931"/>
      <c r="DL192" s="4931"/>
      <c r="DM192" s="4931"/>
      <c r="DN192" s="4931"/>
      <c r="DO192" s="4931"/>
      <c r="DP192" s="4931"/>
      <c r="DQ192" s="4931"/>
      <c r="DR192" s="4931"/>
      <c r="DS192" s="4931"/>
      <c r="DT192" s="4931"/>
      <c r="DU192" s="4931"/>
      <c r="DV192" s="4931"/>
      <c r="DW192" s="4931">
        <f t="shared" si="360"/>
        <v>0</v>
      </c>
      <c r="DX192" s="4931">
        <f t="shared" si="360"/>
        <v>0</v>
      </c>
    </row>
    <row r="193" spans="1:128" ht="16.5" customHeight="1" x14ac:dyDescent="0.35">
      <c r="A193" s="4988" t="s">
        <v>2647</v>
      </c>
      <c r="B193" s="4989"/>
      <c r="C193" s="475">
        <f>+O193+Q193+S193+U193+W193+Y193+AA193+AC193+AE193+AG193+AI193</f>
        <v>0</v>
      </c>
      <c r="D193" s="4211">
        <f>+P193+R193+T193+V193+X193+Z193+AB193+AD193+AF193+AH193+AJ193</f>
        <v>0</v>
      </c>
      <c r="E193" s="38"/>
      <c r="F193" s="1305"/>
      <c r="G193" s="38"/>
      <c r="H193" s="1305"/>
      <c r="I193" s="38"/>
      <c r="J193" s="1305"/>
      <c r="K193" s="38"/>
      <c r="L193" s="1305"/>
      <c r="M193" s="38"/>
      <c r="N193" s="1305"/>
      <c r="O193" s="35"/>
      <c r="P193" s="118"/>
      <c r="Q193" s="35"/>
      <c r="R193" s="118"/>
      <c r="S193" s="35"/>
      <c r="T193" s="118"/>
      <c r="U193" s="35"/>
      <c r="V193" s="118"/>
      <c r="W193" s="35"/>
      <c r="X193" s="118"/>
      <c r="Y193" s="35"/>
      <c r="Z193" s="118"/>
      <c r="AA193" s="35"/>
      <c r="AB193" s="118"/>
      <c r="AC193" s="35"/>
      <c r="AD193" s="118"/>
      <c r="AE193" s="35"/>
      <c r="AF193" s="118"/>
      <c r="AG193" s="35"/>
      <c r="AH193" s="118"/>
      <c r="AI193" s="35"/>
      <c r="AJ193" s="118"/>
      <c r="AK193" s="1426"/>
      <c r="AL193" s="36"/>
      <c r="AM193" s="35"/>
      <c r="AN193" s="1844"/>
      <c r="AO193" s="1426"/>
      <c r="AP193" s="36"/>
      <c r="AQ193" s="117"/>
      <c r="AR193" s="1844"/>
      <c r="AS193" s="1426"/>
      <c r="AT193" s="1844"/>
      <c r="AU193" s="1426"/>
      <c r="AV193" s="36"/>
      <c r="AW193" s="1426"/>
      <c r="AX193" s="36"/>
      <c r="AY193" s="1234" t="str">
        <f t="shared" si="357"/>
        <v/>
      </c>
      <c r="AZ193" s="1234"/>
      <c r="BA193" s="1234"/>
      <c r="BB193" s="1234"/>
      <c r="BC193" s="1234"/>
      <c r="BD193" s="1234"/>
      <c r="BE193" s="1234"/>
      <c r="BF193" s="1234"/>
      <c r="BG193" s="1234"/>
      <c r="BH193" s="562"/>
      <c r="BI193" s="562"/>
      <c r="BJ193" s="562"/>
      <c r="BK193" s="562"/>
      <c r="BR193" s="562"/>
      <c r="BS193" s="562"/>
      <c r="BT193" s="562"/>
      <c r="BU193" s="3886"/>
      <c r="CA193" s="1235" t="str">
        <f t="shared" si="361"/>
        <v/>
      </c>
      <c r="CB193" s="1235" t="str">
        <f t="shared" si="362"/>
        <v/>
      </c>
      <c r="CC193" s="1235" t="str">
        <f t="shared" si="363"/>
        <v/>
      </c>
      <c r="CD193" s="1235" t="str">
        <f t="shared" si="364"/>
        <v/>
      </c>
      <c r="CE193" s="1235" t="str">
        <f t="shared" si="365"/>
        <v/>
      </c>
      <c r="CF193" s="1235" t="str">
        <f t="shared" si="366"/>
        <v/>
      </c>
      <c r="CG193" s="1235" t="str">
        <f t="shared" si="367"/>
        <v/>
      </c>
      <c r="CH193" s="1235" t="str">
        <f t="shared" si="368"/>
        <v/>
      </c>
      <c r="CI193" s="1235" t="str">
        <f t="shared" si="369"/>
        <v/>
      </c>
      <c r="CJ193" s="1235"/>
      <c r="CK193" s="1235"/>
      <c r="CL193" s="1235"/>
      <c r="CM193" s="1235"/>
      <c r="CN193" s="1235"/>
      <c r="CO193" s="1235"/>
      <c r="CP193" s="1235"/>
      <c r="CQ193" s="1235"/>
      <c r="CR193" s="1235"/>
      <c r="CS193" s="1235"/>
      <c r="CT193" s="1235"/>
      <c r="CU193" s="1235"/>
      <c r="CV193" s="1235"/>
      <c r="CW193" s="1235" t="str">
        <f t="shared" si="358"/>
        <v/>
      </c>
      <c r="CX193" s="1235" t="str">
        <f t="shared" si="359"/>
        <v/>
      </c>
      <c r="CY193" s="1235"/>
      <c r="CZ193" s="1235"/>
      <c r="DA193" s="4931">
        <f t="shared" si="370"/>
        <v>0</v>
      </c>
      <c r="DB193" s="4931">
        <f t="shared" si="371"/>
        <v>0</v>
      </c>
      <c r="DC193" s="4931">
        <f t="shared" si="371"/>
        <v>0</v>
      </c>
      <c r="DD193" s="4931">
        <f t="shared" si="372"/>
        <v>0</v>
      </c>
      <c r="DE193" s="4931">
        <f t="shared" si="372"/>
        <v>0</v>
      </c>
      <c r="DF193" s="4931">
        <f t="shared" si="373"/>
        <v>0</v>
      </c>
      <c r="DG193" s="4931">
        <f t="shared" si="374"/>
        <v>0</v>
      </c>
      <c r="DH193" s="4931">
        <f t="shared" si="375"/>
        <v>0</v>
      </c>
      <c r="DI193" s="4931">
        <f t="shared" si="376"/>
        <v>0</v>
      </c>
      <c r="DJ193" s="4931"/>
      <c r="DK193" s="4931"/>
      <c r="DL193" s="4931"/>
      <c r="DM193" s="4931"/>
      <c r="DN193" s="4931"/>
      <c r="DO193" s="4931"/>
      <c r="DP193" s="4931"/>
      <c r="DQ193" s="4931"/>
      <c r="DR193" s="4931"/>
      <c r="DS193" s="4931"/>
      <c r="DT193" s="4931"/>
      <c r="DU193" s="4931"/>
      <c r="DV193" s="4931"/>
      <c r="DW193" s="4931">
        <f t="shared" si="360"/>
        <v>0</v>
      </c>
      <c r="DX193" s="4931">
        <f t="shared" si="360"/>
        <v>0</v>
      </c>
    </row>
    <row r="194" spans="1:128" ht="16.149999999999999" customHeight="1" x14ac:dyDescent="0.35">
      <c r="A194" s="4986" t="s">
        <v>2610</v>
      </c>
      <c r="B194" s="4987"/>
      <c r="C194" s="475">
        <f>+O194+Q194+S194+U194+W194+Y194+AA194+AC194+AE194+AG194+AI194</f>
        <v>0</v>
      </c>
      <c r="D194" s="4211">
        <f>+P194+R194+T194+V194+X194+Z194+AB194+AD194+AF194+AH194+AJ194</f>
        <v>0</v>
      </c>
      <c r="E194" s="38"/>
      <c r="F194" s="1305"/>
      <c r="G194" s="38"/>
      <c r="H194" s="1305"/>
      <c r="I194" s="38"/>
      <c r="J194" s="1305"/>
      <c r="K194" s="38"/>
      <c r="L194" s="1305"/>
      <c r="M194" s="38"/>
      <c r="N194" s="1305"/>
      <c r="O194" s="35"/>
      <c r="P194" s="118"/>
      <c r="Q194" s="35"/>
      <c r="R194" s="118"/>
      <c r="S194" s="35"/>
      <c r="T194" s="118"/>
      <c r="U194" s="35"/>
      <c r="V194" s="118"/>
      <c r="W194" s="35"/>
      <c r="X194" s="118"/>
      <c r="Y194" s="35"/>
      <c r="Z194" s="118"/>
      <c r="AA194" s="35"/>
      <c r="AB194" s="118"/>
      <c r="AC194" s="35"/>
      <c r="AD194" s="118"/>
      <c r="AE194" s="35"/>
      <c r="AF194" s="118"/>
      <c r="AG194" s="35"/>
      <c r="AH194" s="118"/>
      <c r="AI194" s="35"/>
      <c r="AJ194" s="118"/>
      <c r="AK194" s="1426"/>
      <c r="AL194" s="36"/>
      <c r="AM194" s="35"/>
      <c r="AN194" s="1844"/>
      <c r="AO194" s="1426"/>
      <c r="AP194" s="36"/>
      <c r="AQ194" s="117"/>
      <c r="AR194" s="1844"/>
      <c r="AS194" s="1426"/>
      <c r="AT194" s="1844"/>
      <c r="AU194" s="1426"/>
      <c r="AV194" s="36"/>
      <c r="AW194" s="1426"/>
      <c r="AX194" s="36"/>
      <c r="AY194" s="1234" t="str">
        <f t="shared" si="357"/>
        <v/>
      </c>
      <c r="AZ194" s="1234"/>
      <c r="BA194" s="1234"/>
      <c r="BB194" s="1234"/>
      <c r="BC194" s="1234"/>
      <c r="BD194" s="1234"/>
      <c r="BE194" s="1234"/>
      <c r="BF194" s="1234"/>
      <c r="BG194" s="1234"/>
      <c r="BH194" s="562"/>
      <c r="BI194" s="562"/>
      <c r="BJ194" s="562"/>
      <c r="BK194" s="562"/>
      <c r="BR194" s="562"/>
      <c r="BS194" s="562"/>
      <c r="BT194" s="562"/>
      <c r="BU194" s="3886"/>
      <c r="CA194" s="1235" t="str">
        <f t="shared" si="361"/>
        <v/>
      </c>
      <c r="CB194" s="1235" t="str">
        <f t="shared" si="362"/>
        <v/>
      </c>
      <c r="CC194" s="1235" t="str">
        <f t="shared" si="363"/>
        <v/>
      </c>
      <c r="CD194" s="1235" t="str">
        <f t="shared" si="364"/>
        <v/>
      </c>
      <c r="CE194" s="1235" t="str">
        <f t="shared" si="365"/>
        <v/>
      </c>
      <c r="CF194" s="1235" t="str">
        <f t="shared" si="366"/>
        <v/>
      </c>
      <c r="CG194" s="1235" t="str">
        <f t="shared" si="367"/>
        <v/>
      </c>
      <c r="CH194" s="1235" t="str">
        <f t="shared" si="368"/>
        <v/>
      </c>
      <c r="CI194" s="1235" t="str">
        <f t="shared" si="369"/>
        <v/>
      </c>
      <c r="CJ194" s="1235"/>
      <c r="CK194" s="1235"/>
      <c r="CL194" s="1235"/>
      <c r="CM194" s="1235"/>
      <c r="CN194" s="1235"/>
      <c r="CO194" s="1235"/>
      <c r="CP194" s="1235"/>
      <c r="CQ194" s="1235"/>
      <c r="CR194" s="1235"/>
      <c r="CS194" s="1235"/>
      <c r="CT194" s="1235"/>
      <c r="CU194" s="1235"/>
      <c r="CV194" s="1235"/>
      <c r="CW194" s="1235" t="str">
        <f t="shared" si="358"/>
        <v/>
      </c>
      <c r="CX194" s="1235" t="str">
        <f t="shared" si="359"/>
        <v/>
      </c>
      <c r="CY194" s="1235"/>
      <c r="CZ194" s="1235"/>
      <c r="DA194" s="4931">
        <f t="shared" si="370"/>
        <v>0</v>
      </c>
      <c r="DB194" s="4931">
        <f t="shared" si="371"/>
        <v>0</v>
      </c>
      <c r="DC194" s="4931">
        <f t="shared" si="371"/>
        <v>0</v>
      </c>
      <c r="DD194" s="4931">
        <f t="shared" si="372"/>
        <v>0</v>
      </c>
      <c r="DE194" s="4931">
        <f t="shared" si="372"/>
        <v>0</v>
      </c>
      <c r="DF194" s="4931">
        <f t="shared" si="373"/>
        <v>0</v>
      </c>
      <c r="DG194" s="4931">
        <f t="shared" si="374"/>
        <v>0</v>
      </c>
      <c r="DH194" s="4931">
        <f t="shared" si="375"/>
        <v>0</v>
      </c>
      <c r="DI194" s="4931">
        <f t="shared" si="376"/>
        <v>0</v>
      </c>
      <c r="DJ194" s="4931"/>
      <c r="DK194" s="4931"/>
      <c r="DL194" s="4931"/>
      <c r="DM194" s="4931"/>
      <c r="DN194" s="4931"/>
      <c r="DO194" s="4931"/>
      <c r="DP194" s="4931"/>
      <c r="DQ194" s="4931"/>
      <c r="DR194" s="4931"/>
      <c r="DS194" s="4931"/>
      <c r="DT194" s="4931"/>
      <c r="DU194" s="4931"/>
      <c r="DV194" s="4931"/>
      <c r="DW194" s="4931">
        <f t="shared" si="360"/>
        <v>0</v>
      </c>
      <c r="DX194" s="4931">
        <f t="shared" si="360"/>
        <v>0</v>
      </c>
    </row>
    <row r="195" spans="1:128" ht="16.149999999999999" customHeight="1" x14ac:dyDescent="0.35">
      <c r="A195" s="4990" t="s">
        <v>2648</v>
      </c>
      <c r="B195" s="4991"/>
      <c r="C195" s="517">
        <f>+E195+G195+I195+K195+M195+O195+Q195+S195+U195+W195+Y195+AA195+AC195+AE195+AG195+AI195</f>
        <v>0</v>
      </c>
      <c r="D195" s="4992">
        <f>+F195+H195+J195+L195+N195+P195+R195+T195+V195+X195+Z195+AB195+AD195+AF195+AH195+AJ195</f>
        <v>0</v>
      </c>
      <c r="E195" s="67"/>
      <c r="F195" s="123"/>
      <c r="G195" s="67"/>
      <c r="H195" s="123"/>
      <c r="I195" s="67"/>
      <c r="J195" s="123"/>
      <c r="K195" s="67"/>
      <c r="L195" s="123"/>
      <c r="M195" s="67"/>
      <c r="N195" s="123"/>
      <c r="O195" s="67"/>
      <c r="P195" s="123"/>
      <c r="Q195" s="67"/>
      <c r="R195" s="123"/>
      <c r="S195" s="67"/>
      <c r="T195" s="123"/>
      <c r="U195" s="67"/>
      <c r="V195" s="123"/>
      <c r="W195" s="67"/>
      <c r="X195" s="123"/>
      <c r="Y195" s="67"/>
      <c r="Z195" s="123"/>
      <c r="AA195" s="67"/>
      <c r="AB195" s="123"/>
      <c r="AC195" s="67"/>
      <c r="AD195" s="123"/>
      <c r="AE195" s="67"/>
      <c r="AF195" s="123"/>
      <c r="AG195" s="67"/>
      <c r="AH195" s="123"/>
      <c r="AI195" s="67"/>
      <c r="AJ195" s="123"/>
      <c r="AK195" s="4993"/>
      <c r="AL195" s="70"/>
      <c r="AM195" s="67"/>
      <c r="AN195" s="4994"/>
      <c r="AO195" s="4993"/>
      <c r="AP195" s="70"/>
      <c r="AQ195" s="2774"/>
      <c r="AR195" s="4994"/>
      <c r="AS195" s="4993"/>
      <c r="AT195" s="4994"/>
      <c r="AU195" s="4993"/>
      <c r="AV195" s="70"/>
      <c r="AW195" s="4993"/>
      <c r="AX195" s="70"/>
      <c r="AY195" s="1234" t="str">
        <f t="shared" si="357"/>
        <v/>
      </c>
      <c r="AZ195" s="1234"/>
      <c r="BA195" s="1234"/>
      <c r="BB195" s="1234"/>
      <c r="BC195" s="1234"/>
      <c r="BD195" s="1234"/>
      <c r="BE195" s="1234"/>
      <c r="BF195" s="1234"/>
      <c r="BG195" s="1234"/>
      <c r="BH195" s="562"/>
      <c r="BI195" s="562"/>
      <c r="BJ195" s="562"/>
      <c r="BK195" s="562"/>
      <c r="BR195" s="562"/>
      <c r="BS195" s="562"/>
      <c r="BT195" s="562"/>
      <c r="BU195" s="3886"/>
      <c r="CA195" s="1235" t="str">
        <f t="shared" si="361"/>
        <v/>
      </c>
      <c r="CB195" s="1235" t="str">
        <f t="shared" si="362"/>
        <v/>
      </c>
      <c r="CC195" s="1235" t="str">
        <f t="shared" si="363"/>
        <v/>
      </c>
      <c r="CD195" s="1235" t="str">
        <f t="shared" si="364"/>
        <v/>
      </c>
      <c r="CE195" s="1235" t="str">
        <f t="shared" si="365"/>
        <v/>
      </c>
      <c r="CF195" s="1235" t="str">
        <f t="shared" si="366"/>
        <v/>
      </c>
      <c r="CG195" s="1235" t="str">
        <f t="shared" si="367"/>
        <v/>
      </c>
      <c r="CH195" s="1235" t="str">
        <f t="shared" si="368"/>
        <v/>
      </c>
      <c r="CI195" s="1235" t="str">
        <f t="shared" si="369"/>
        <v/>
      </c>
      <c r="CJ195" s="1235"/>
      <c r="CK195" s="1235"/>
      <c r="CL195" s="1235"/>
      <c r="CM195" s="1235"/>
      <c r="CN195" s="1235"/>
      <c r="CO195" s="1235"/>
      <c r="CP195" s="1235"/>
      <c r="CQ195" s="1235"/>
      <c r="CR195" s="1235"/>
      <c r="CS195" s="1235"/>
      <c r="CT195" s="1235"/>
      <c r="CU195" s="1235"/>
      <c r="CV195" s="1235"/>
      <c r="CW195" s="1235" t="str">
        <f t="shared" si="358"/>
        <v/>
      </c>
      <c r="CX195" s="1235" t="str">
        <f t="shared" si="359"/>
        <v/>
      </c>
      <c r="CY195" s="1235"/>
      <c r="CZ195" s="1235"/>
      <c r="DA195" s="4931">
        <f t="shared" si="370"/>
        <v>0</v>
      </c>
      <c r="DB195" s="4931">
        <f t="shared" si="371"/>
        <v>0</v>
      </c>
      <c r="DC195" s="4931">
        <f t="shared" si="371"/>
        <v>0</v>
      </c>
      <c r="DD195" s="4931">
        <f t="shared" si="372"/>
        <v>0</v>
      </c>
      <c r="DE195" s="4931">
        <f t="shared" si="372"/>
        <v>0</v>
      </c>
      <c r="DF195" s="4931">
        <f t="shared" si="373"/>
        <v>0</v>
      </c>
      <c r="DG195" s="4931">
        <f t="shared" si="374"/>
        <v>0</v>
      </c>
      <c r="DH195" s="4931">
        <f t="shared" si="375"/>
        <v>0</v>
      </c>
      <c r="DI195" s="4931">
        <f t="shared" si="376"/>
        <v>0</v>
      </c>
      <c r="DJ195" s="4931"/>
      <c r="DK195" s="4931"/>
      <c r="DL195" s="4931"/>
      <c r="DM195" s="4931"/>
      <c r="DN195" s="4931"/>
      <c r="DO195" s="4931"/>
      <c r="DP195" s="4931"/>
      <c r="DQ195" s="4931"/>
      <c r="DR195" s="4931"/>
      <c r="DS195" s="4931"/>
      <c r="DT195" s="4931"/>
      <c r="DU195" s="4931"/>
      <c r="DV195" s="4931"/>
      <c r="DW195" s="4931">
        <f t="shared" si="360"/>
        <v>0</v>
      </c>
      <c r="DX195" s="4931">
        <f t="shared" si="360"/>
        <v>0</v>
      </c>
    </row>
    <row r="196" spans="1:128" ht="21" customHeight="1" x14ac:dyDescent="0.35">
      <c r="A196" s="4995" t="s">
        <v>2611</v>
      </c>
      <c r="B196" s="4996" t="s">
        <v>2630</v>
      </c>
      <c r="C196" s="502">
        <f t="shared" ref="C196:D198" si="377">+O196+Q196+S196+U196+W196+Y196+AA196+AC196+AE196+AG196</f>
        <v>0</v>
      </c>
      <c r="D196" s="4190">
        <f t="shared" si="377"/>
        <v>0</v>
      </c>
      <c r="E196" s="4623"/>
      <c r="F196" s="1228"/>
      <c r="G196" s="4623"/>
      <c r="H196" s="1228"/>
      <c r="I196" s="4623"/>
      <c r="J196" s="1228"/>
      <c r="K196" s="4623"/>
      <c r="L196" s="1228"/>
      <c r="M196" s="4623"/>
      <c r="N196" s="1228"/>
      <c r="O196" s="3342"/>
      <c r="P196" s="110"/>
      <c r="Q196" s="3342"/>
      <c r="R196" s="110"/>
      <c r="S196" s="3342"/>
      <c r="T196" s="110"/>
      <c r="U196" s="3342"/>
      <c r="V196" s="110"/>
      <c r="W196" s="3342"/>
      <c r="X196" s="110"/>
      <c r="Y196" s="3342"/>
      <c r="Z196" s="110"/>
      <c r="AA196" s="3342"/>
      <c r="AB196" s="110"/>
      <c r="AC196" s="3342"/>
      <c r="AD196" s="110"/>
      <c r="AE196" s="3342"/>
      <c r="AF196" s="110"/>
      <c r="AG196" s="3342"/>
      <c r="AH196" s="110"/>
      <c r="AI196" s="3565"/>
      <c r="AJ196" s="4562"/>
      <c r="AK196" s="4668"/>
      <c r="AL196" s="3344"/>
      <c r="AM196" s="3342"/>
      <c r="AN196" s="4999"/>
      <c r="AO196" s="4668"/>
      <c r="AP196" s="3344"/>
      <c r="AQ196" s="3447"/>
      <c r="AR196" s="4999"/>
      <c r="AS196" s="3447"/>
      <c r="AT196" s="4999"/>
      <c r="AU196" s="3447"/>
      <c r="AV196" s="4999"/>
      <c r="AW196" s="5001"/>
      <c r="AX196" s="3566"/>
      <c r="AY196" s="1234" t="str">
        <f t="shared" si="357"/>
        <v/>
      </c>
      <c r="AZ196" s="1234"/>
      <c r="BA196" s="1234"/>
      <c r="BB196" s="1234"/>
      <c r="BC196" s="1234"/>
      <c r="BD196" s="1234"/>
      <c r="BE196" s="1234"/>
      <c r="BF196" s="1234"/>
      <c r="BG196" s="1234"/>
      <c r="BH196" s="562"/>
      <c r="BI196" s="562"/>
      <c r="BJ196" s="562"/>
      <c r="BK196" s="562"/>
      <c r="BR196" s="562"/>
      <c r="BS196" s="562"/>
      <c r="BT196" s="562"/>
      <c r="BU196" s="3886"/>
      <c r="CA196" s="1235" t="str">
        <f t="shared" si="361"/>
        <v/>
      </c>
      <c r="CB196" s="1235" t="str">
        <f t="shared" si="362"/>
        <v/>
      </c>
      <c r="CC196" s="1235" t="str">
        <f t="shared" si="363"/>
        <v/>
      </c>
      <c r="CD196" s="1235" t="str">
        <f t="shared" si="364"/>
        <v/>
      </c>
      <c r="CE196" s="1235" t="str">
        <f t="shared" si="365"/>
        <v/>
      </c>
      <c r="CF196" s="1235" t="str">
        <f t="shared" si="366"/>
        <v/>
      </c>
      <c r="CG196" s="1235" t="str">
        <f t="shared" si="367"/>
        <v/>
      </c>
      <c r="CH196" s="1235" t="str">
        <f t="shared" si="368"/>
        <v/>
      </c>
      <c r="CI196" s="1235" t="str">
        <f t="shared" si="369"/>
        <v/>
      </c>
      <c r="CJ196" s="1235"/>
      <c r="CK196" s="1235"/>
      <c r="CL196" s="1235"/>
      <c r="CM196" s="1235"/>
      <c r="CN196" s="1235"/>
      <c r="CO196" s="1235"/>
      <c r="CP196" s="1235"/>
      <c r="CQ196" s="1235"/>
      <c r="CR196" s="1235"/>
      <c r="CS196" s="1235"/>
      <c r="CT196" s="1235"/>
      <c r="CU196" s="1235"/>
      <c r="CV196" s="1235"/>
      <c r="CW196" s="1235" t="str">
        <f t="shared" si="358"/>
        <v/>
      </c>
      <c r="CX196" s="1235" t="str">
        <f t="shared" si="359"/>
        <v/>
      </c>
      <c r="CY196" s="1235"/>
      <c r="CZ196" s="1235"/>
      <c r="DA196" s="4931">
        <f t="shared" si="370"/>
        <v>0</v>
      </c>
      <c r="DB196" s="4931">
        <f t="shared" si="371"/>
        <v>0</v>
      </c>
      <c r="DC196" s="4931">
        <f t="shared" si="371"/>
        <v>0</v>
      </c>
      <c r="DD196" s="4931">
        <f t="shared" si="372"/>
        <v>0</v>
      </c>
      <c r="DE196" s="4931">
        <f t="shared" si="372"/>
        <v>0</v>
      </c>
      <c r="DF196" s="4931">
        <f t="shared" si="373"/>
        <v>0</v>
      </c>
      <c r="DG196" s="4931">
        <f t="shared" si="374"/>
        <v>0</v>
      </c>
      <c r="DH196" s="4931">
        <f t="shared" si="375"/>
        <v>0</v>
      </c>
      <c r="DI196" s="4931">
        <f t="shared" si="376"/>
        <v>0</v>
      </c>
      <c r="DJ196" s="4931"/>
      <c r="DK196" s="4931"/>
      <c r="DL196" s="4931"/>
      <c r="DM196" s="4931"/>
      <c r="DN196" s="4931"/>
      <c r="DO196" s="4931"/>
      <c r="DP196" s="4931"/>
      <c r="DQ196" s="4931"/>
      <c r="DR196" s="4931"/>
      <c r="DS196" s="4931"/>
      <c r="DT196" s="4931"/>
      <c r="DU196" s="4931"/>
      <c r="DV196" s="4931"/>
      <c r="DW196" s="4931">
        <f t="shared" si="360"/>
        <v>0</v>
      </c>
      <c r="DX196" s="4931">
        <f t="shared" si="360"/>
        <v>0</v>
      </c>
    </row>
    <row r="197" spans="1:128" ht="19.5" customHeight="1" x14ac:dyDescent="0.35">
      <c r="A197" s="5002"/>
      <c r="B197" s="154" t="s">
        <v>2631</v>
      </c>
      <c r="C197" s="475">
        <f t="shared" si="377"/>
        <v>0</v>
      </c>
      <c r="D197" s="4211">
        <f t="shared" si="377"/>
        <v>0</v>
      </c>
      <c r="E197" s="38"/>
      <c r="F197" s="1305"/>
      <c r="G197" s="38"/>
      <c r="H197" s="1305"/>
      <c r="I197" s="38"/>
      <c r="J197" s="1305"/>
      <c r="K197" s="38"/>
      <c r="L197" s="1305"/>
      <c r="M197" s="38"/>
      <c r="N197" s="1305"/>
      <c r="O197" s="35"/>
      <c r="P197" s="118"/>
      <c r="Q197" s="35"/>
      <c r="R197" s="118"/>
      <c r="S197" s="35"/>
      <c r="T197" s="118"/>
      <c r="U197" s="35"/>
      <c r="V197" s="118"/>
      <c r="W197" s="35"/>
      <c r="X197" s="118"/>
      <c r="Y197" s="35"/>
      <c r="Z197" s="118"/>
      <c r="AA197" s="35"/>
      <c r="AB197" s="118"/>
      <c r="AC197" s="35"/>
      <c r="AD197" s="118"/>
      <c r="AE197" s="35"/>
      <c r="AF197" s="118"/>
      <c r="AG197" s="35"/>
      <c r="AH197" s="118"/>
      <c r="AI197" s="3571"/>
      <c r="AJ197" s="4566"/>
      <c r="AK197" s="1426"/>
      <c r="AL197" s="36"/>
      <c r="AM197" s="35"/>
      <c r="AN197" s="1844"/>
      <c r="AO197" s="1426"/>
      <c r="AP197" s="36"/>
      <c r="AQ197" s="117"/>
      <c r="AR197" s="1844"/>
      <c r="AS197" s="117"/>
      <c r="AT197" s="1844"/>
      <c r="AU197" s="117"/>
      <c r="AV197" s="1844"/>
      <c r="AW197" s="5003"/>
      <c r="AX197" s="3572"/>
      <c r="AY197" s="1234" t="str">
        <f t="shared" si="357"/>
        <v/>
      </c>
      <c r="AZ197" s="1234"/>
      <c r="BA197" s="1234"/>
      <c r="BB197" s="1234"/>
      <c r="BC197" s="1234"/>
      <c r="BD197" s="1234"/>
      <c r="BE197" s="1234"/>
      <c r="BF197" s="1234"/>
      <c r="BG197" s="1234"/>
      <c r="BH197" s="562"/>
      <c r="BI197" s="562"/>
      <c r="BJ197" s="562"/>
      <c r="BK197" s="562"/>
      <c r="BR197" s="562"/>
      <c r="BS197" s="562"/>
      <c r="BT197" s="562"/>
      <c r="BU197" s="3886"/>
      <c r="CA197" s="1235" t="str">
        <f t="shared" si="361"/>
        <v/>
      </c>
      <c r="CB197" s="1235" t="str">
        <f t="shared" si="362"/>
        <v/>
      </c>
      <c r="CC197" s="1235" t="str">
        <f t="shared" si="363"/>
        <v/>
      </c>
      <c r="CD197" s="1235" t="str">
        <f t="shared" si="364"/>
        <v/>
      </c>
      <c r="CE197" s="1235" t="str">
        <f t="shared" si="365"/>
        <v/>
      </c>
      <c r="CF197" s="1235" t="str">
        <f t="shared" si="366"/>
        <v/>
      </c>
      <c r="CG197" s="1235" t="str">
        <f t="shared" si="367"/>
        <v/>
      </c>
      <c r="CH197" s="1235" t="str">
        <f t="shared" si="368"/>
        <v/>
      </c>
      <c r="CI197" s="1235" t="str">
        <f t="shared" si="369"/>
        <v/>
      </c>
      <c r="CJ197" s="1235"/>
      <c r="CK197" s="1235"/>
      <c r="CL197" s="1235"/>
      <c r="CM197" s="1235"/>
      <c r="CN197" s="1235"/>
      <c r="CO197" s="1235"/>
      <c r="CP197" s="1235"/>
      <c r="CQ197" s="1235"/>
      <c r="CR197" s="1235"/>
      <c r="CS197" s="1235"/>
      <c r="CT197" s="1235"/>
      <c r="CU197" s="1235"/>
      <c r="CV197" s="1235"/>
      <c r="CW197" s="1235" t="str">
        <f t="shared" si="358"/>
        <v/>
      </c>
      <c r="CX197" s="1235" t="str">
        <f t="shared" si="359"/>
        <v/>
      </c>
      <c r="CY197" s="1235"/>
      <c r="CZ197" s="1235"/>
      <c r="DA197" s="4931">
        <f t="shared" si="370"/>
        <v>0</v>
      </c>
      <c r="DB197" s="4931">
        <f t="shared" si="371"/>
        <v>0</v>
      </c>
      <c r="DC197" s="4931">
        <f t="shared" si="371"/>
        <v>0</v>
      </c>
      <c r="DD197" s="4931">
        <f t="shared" si="372"/>
        <v>0</v>
      </c>
      <c r="DE197" s="4931">
        <f t="shared" si="372"/>
        <v>0</v>
      </c>
      <c r="DF197" s="4931">
        <f t="shared" si="373"/>
        <v>0</v>
      </c>
      <c r="DG197" s="4931">
        <f t="shared" si="374"/>
        <v>0</v>
      </c>
      <c r="DH197" s="4931">
        <f t="shared" si="375"/>
        <v>0</v>
      </c>
      <c r="DI197" s="4931">
        <f t="shared" si="376"/>
        <v>0</v>
      </c>
      <c r="DJ197" s="4931"/>
      <c r="DK197" s="4931"/>
      <c r="DL197" s="4931"/>
      <c r="DM197" s="4931"/>
      <c r="DN197" s="4931"/>
      <c r="DO197" s="4931"/>
      <c r="DP197" s="4931"/>
      <c r="DQ197" s="4931"/>
      <c r="DR197" s="4931"/>
      <c r="DS197" s="4931"/>
      <c r="DT197" s="4931"/>
      <c r="DU197" s="4931"/>
      <c r="DV197" s="4931"/>
      <c r="DW197" s="4931">
        <f t="shared" si="360"/>
        <v>0</v>
      </c>
      <c r="DX197" s="4931">
        <f t="shared" si="360"/>
        <v>0</v>
      </c>
    </row>
    <row r="198" spans="1:128" ht="19.5" customHeight="1" x14ac:dyDescent="0.35">
      <c r="A198" s="5004"/>
      <c r="B198" s="223" t="s">
        <v>2632</v>
      </c>
      <c r="C198" s="517">
        <f t="shared" si="377"/>
        <v>0</v>
      </c>
      <c r="D198" s="4201">
        <f t="shared" si="377"/>
        <v>0</v>
      </c>
      <c r="E198" s="1241"/>
      <c r="F198" s="1244"/>
      <c r="G198" s="1241"/>
      <c r="H198" s="1244"/>
      <c r="I198" s="1241"/>
      <c r="J198" s="1244"/>
      <c r="K198" s="1241"/>
      <c r="L198" s="1244"/>
      <c r="M198" s="1241"/>
      <c r="N198" s="1244"/>
      <c r="O198" s="84"/>
      <c r="P198" s="1243"/>
      <c r="Q198" s="84"/>
      <c r="R198" s="1243"/>
      <c r="S198" s="84"/>
      <c r="T198" s="1243"/>
      <c r="U198" s="84"/>
      <c r="V198" s="1243"/>
      <c r="W198" s="84"/>
      <c r="X198" s="1243"/>
      <c r="Y198" s="84"/>
      <c r="Z198" s="1243"/>
      <c r="AA198" s="84"/>
      <c r="AB198" s="1243"/>
      <c r="AC198" s="84"/>
      <c r="AD198" s="1243"/>
      <c r="AE198" s="84"/>
      <c r="AF198" s="1243"/>
      <c r="AG198" s="84"/>
      <c r="AH198" s="1243"/>
      <c r="AI198" s="4583"/>
      <c r="AJ198" s="4582"/>
      <c r="AK198" s="1431"/>
      <c r="AL198" s="85"/>
      <c r="AM198" s="84"/>
      <c r="AN198" s="1246"/>
      <c r="AO198" s="1431"/>
      <c r="AP198" s="85"/>
      <c r="AQ198" s="1430"/>
      <c r="AR198" s="1246"/>
      <c r="AS198" s="1430"/>
      <c r="AT198" s="1246"/>
      <c r="AU198" s="1430"/>
      <c r="AV198" s="1246"/>
      <c r="AW198" s="5005"/>
      <c r="AX198" s="1262"/>
      <c r="AY198" s="1234" t="str">
        <f t="shared" si="357"/>
        <v/>
      </c>
      <c r="AZ198" s="1234"/>
      <c r="BA198" s="1234"/>
      <c r="BB198" s="1234"/>
      <c r="BC198" s="1234"/>
      <c r="BD198" s="1234"/>
      <c r="BE198" s="1234"/>
      <c r="BF198" s="1234"/>
      <c r="BG198" s="1234"/>
      <c r="BH198" s="562"/>
      <c r="BI198" s="562"/>
      <c r="BJ198" s="562"/>
      <c r="BK198" s="562"/>
      <c r="BR198" s="562"/>
      <c r="BS198" s="562"/>
      <c r="BT198" s="562"/>
      <c r="BU198" s="3886"/>
      <c r="CA198" s="1235" t="str">
        <f t="shared" si="361"/>
        <v/>
      </c>
      <c r="CB198" s="1235" t="str">
        <f t="shared" si="362"/>
        <v/>
      </c>
      <c r="CC198" s="1235" t="str">
        <f t="shared" si="363"/>
        <v/>
      </c>
      <c r="CD198" s="1235" t="str">
        <f t="shared" si="364"/>
        <v/>
      </c>
      <c r="CE198" s="1235" t="str">
        <f t="shared" si="365"/>
        <v/>
      </c>
      <c r="CF198" s="1235" t="str">
        <f t="shared" si="366"/>
        <v/>
      </c>
      <c r="CG198" s="1235" t="str">
        <f t="shared" si="367"/>
        <v/>
      </c>
      <c r="CH198" s="1235" t="str">
        <f t="shared" si="368"/>
        <v/>
      </c>
      <c r="CI198" s="1235" t="str">
        <f t="shared" si="369"/>
        <v/>
      </c>
      <c r="CJ198" s="1235"/>
      <c r="CK198" s="1235"/>
      <c r="CL198" s="1235"/>
      <c r="CM198" s="1235"/>
      <c r="CN198" s="1235"/>
      <c r="CO198" s="1235"/>
      <c r="CP198" s="1235"/>
      <c r="CQ198" s="1235"/>
      <c r="CR198" s="1235"/>
      <c r="CS198" s="1235"/>
      <c r="CT198" s="1235"/>
      <c r="CU198" s="1235"/>
      <c r="CV198" s="1235"/>
      <c r="CW198" s="1235" t="str">
        <f t="shared" si="358"/>
        <v/>
      </c>
      <c r="CX198" s="1235" t="str">
        <f t="shared" si="359"/>
        <v/>
      </c>
      <c r="CY198" s="1235"/>
      <c r="CZ198" s="1235"/>
      <c r="DA198" s="4931">
        <f t="shared" si="370"/>
        <v>0</v>
      </c>
      <c r="DB198" s="4931">
        <f t="shared" si="371"/>
        <v>0</v>
      </c>
      <c r="DC198" s="4931">
        <f t="shared" si="371"/>
        <v>0</v>
      </c>
      <c r="DD198" s="4931">
        <f t="shared" si="372"/>
        <v>0</v>
      </c>
      <c r="DE198" s="4931">
        <f t="shared" si="372"/>
        <v>0</v>
      </c>
      <c r="DF198" s="4931">
        <f t="shared" si="373"/>
        <v>0</v>
      </c>
      <c r="DG198" s="4931">
        <f t="shared" si="374"/>
        <v>0</v>
      </c>
      <c r="DH198" s="4931">
        <f t="shared" si="375"/>
        <v>0</v>
      </c>
      <c r="DI198" s="4931">
        <f t="shared" si="376"/>
        <v>0</v>
      </c>
      <c r="DJ198" s="4931"/>
      <c r="DK198" s="4931"/>
      <c r="DL198" s="4931"/>
      <c r="DM198" s="4931"/>
      <c r="DN198" s="4931"/>
      <c r="DO198" s="4931"/>
      <c r="DP198" s="4931"/>
      <c r="DQ198" s="4931"/>
      <c r="DR198" s="4931"/>
      <c r="DS198" s="4931"/>
      <c r="DT198" s="4931"/>
      <c r="DU198" s="4931"/>
      <c r="DV198" s="4931"/>
      <c r="DW198" s="4931">
        <f t="shared" si="360"/>
        <v>0</v>
      </c>
      <c r="DX198" s="4931">
        <f t="shared" si="360"/>
        <v>0</v>
      </c>
    </row>
    <row r="199" spans="1:128" ht="16.149999999999999" customHeight="1" x14ac:dyDescent="0.35">
      <c r="A199" s="4982" t="s">
        <v>2612</v>
      </c>
      <c r="B199" s="4983"/>
      <c r="C199" s="502">
        <f t="shared" ref="C199:D201" si="378">+E199+G199+I199+K199+M199+O199+Q199+S199+U199+W199+Y199+AA199+AC199+AE199+AG199+AI199</f>
        <v>0</v>
      </c>
      <c r="D199" s="4211">
        <f t="shared" si="378"/>
        <v>0</v>
      </c>
      <c r="E199" s="55"/>
      <c r="F199" s="1227"/>
      <c r="G199" s="55"/>
      <c r="H199" s="1227"/>
      <c r="I199" s="55"/>
      <c r="J199" s="1227"/>
      <c r="K199" s="55"/>
      <c r="L199" s="1227"/>
      <c r="M199" s="1276"/>
      <c r="N199" s="1259"/>
      <c r="O199" s="1276"/>
      <c r="P199" s="1259"/>
      <c r="Q199" s="1276"/>
      <c r="R199" s="1259"/>
      <c r="S199" s="1276"/>
      <c r="T199" s="1259"/>
      <c r="U199" s="1276"/>
      <c r="V199" s="1259"/>
      <c r="W199" s="1276"/>
      <c r="X199" s="1259"/>
      <c r="Y199" s="1276"/>
      <c r="Z199" s="1259"/>
      <c r="AA199" s="1276"/>
      <c r="AB199" s="1259"/>
      <c r="AC199" s="1276"/>
      <c r="AD199" s="3707"/>
      <c r="AE199" s="1276"/>
      <c r="AF199" s="3707"/>
      <c r="AG199" s="4956"/>
      <c r="AH199" s="4958"/>
      <c r="AI199" s="1276"/>
      <c r="AJ199" s="1259"/>
      <c r="AK199" s="5000"/>
      <c r="AL199" s="327"/>
      <c r="AM199" s="55"/>
      <c r="AN199" s="1252"/>
      <c r="AO199" s="5000"/>
      <c r="AP199" s="327"/>
      <c r="AQ199" s="1403"/>
      <c r="AR199" s="1252"/>
      <c r="AS199" s="5000"/>
      <c r="AT199" s="1252"/>
      <c r="AU199" s="5000"/>
      <c r="AV199" s="327"/>
      <c r="AW199" s="5000"/>
      <c r="AX199" s="327"/>
      <c r="AY199" s="1234" t="str">
        <f t="shared" si="357"/>
        <v/>
      </c>
      <c r="AZ199" s="1234"/>
      <c r="BA199" s="1234"/>
      <c r="BB199" s="1234"/>
      <c r="BC199" s="1234"/>
      <c r="BD199" s="1234"/>
      <c r="BE199" s="1234"/>
      <c r="BF199" s="1234"/>
      <c r="BG199" s="1234"/>
      <c r="BH199" s="562"/>
      <c r="BI199" s="562"/>
      <c r="BJ199" s="562"/>
      <c r="BK199" s="562"/>
      <c r="BR199" s="562"/>
      <c r="BS199" s="562"/>
      <c r="BT199" s="562"/>
      <c r="BU199" s="3886"/>
      <c r="CA199" s="1235" t="str">
        <f t="shared" si="361"/>
        <v/>
      </c>
      <c r="CB199" s="1235" t="str">
        <f t="shared" si="362"/>
        <v/>
      </c>
      <c r="CC199" s="1235" t="str">
        <f t="shared" si="363"/>
        <v/>
      </c>
      <c r="CD199" s="1235" t="str">
        <f t="shared" si="364"/>
        <v/>
      </c>
      <c r="CE199" s="1235" t="str">
        <f t="shared" si="365"/>
        <v/>
      </c>
      <c r="CF199" s="1235" t="str">
        <f t="shared" si="366"/>
        <v/>
      </c>
      <c r="CG199" s="1235" t="str">
        <f t="shared" si="367"/>
        <v/>
      </c>
      <c r="CH199" s="1235" t="str">
        <f t="shared" si="368"/>
        <v/>
      </c>
      <c r="CI199" s="1235" t="str">
        <f t="shared" si="369"/>
        <v/>
      </c>
      <c r="CJ199" s="1235"/>
      <c r="CK199" s="1235"/>
      <c r="CL199" s="1235"/>
      <c r="CM199" s="1235"/>
      <c r="CN199" s="1235"/>
      <c r="CO199" s="1235"/>
      <c r="CP199" s="1235"/>
      <c r="CQ199" s="1235"/>
      <c r="CR199" s="1235"/>
      <c r="CS199" s="1235"/>
      <c r="CT199" s="1235"/>
      <c r="CU199" s="1235"/>
      <c r="CV199" s="1235"/>
      <c r="CW199" s="1235" t="str">
        <f t="shared" si="358"/>
        <v/>
      </c>
      <c r="CX199" s="1235" t="str">
        <f t="shared" si="359"/>
        <v/>
      </c>
      <c r="CY199" s="1235"/>
      <c r="CZ199" s="1235"/>
      <c r="DA199" s="4931">
        <f t="shared" si="370"/>
        <v>0</v>
      </c>
      <c r="DB199" s="4931">
        <f t="shared" si="371"/>
        <v>0</v>
      </c>
      <c r="DC199" s="4931">
        <f t="shared" si="371"/>
        <v>0</v>
      </c>
      <c r="DD199" s="4931">
        <f t="shared" si="372"/>
        <v>0</v>
      </c>
      <c r="DE199" s="4931">
        <f t="shared" si="372"/>
        <v>0</v>
      </c>
      <c r="DF199" s="4931">
        <f t="shared" si="373"/>
        <v>0</v>
      </c>
      <c r="DG199" s="4931">
        <f t="shared" si="374"/>
        <v>0</v>
      </c>
      <c r="DH199" s="4931">
        <f t="shared" si="375"/>
        <v>0</v>
      </c>
      <c r="DI199" s="4931">
        <f t="shared" si="376"/>
        <v>0</v>
      </c>
      <c r="DJ199" s="4931"/>
      <c r="DK199" s="4931"/>
      <c r="DL199" s="4931"/>
      <c r="DM199" s="4931"/>
      <c r="DN199" s="4931"/>
      <c r="DO199" s="4931"/>
      <c r="DP199" s="4931"/>
      <c r="DQ199" s="4931"/>
      <c r="DR199" s="4931"/>
      <c r="DS199" s="4931"/>
      <c r="DT199" s="4931"/>
      <c r="DU199" s="4931"/>
      <c r="DV199" s="4931"/>
      <c r="DW199" s="4931">
        <f t="shared" si="360"/>
        <v>0</v>
      </c>
      <c r="DX199" s="4931">
        <f t="shared" si="360"/>
        <v>0</v>
      </c>
    </row>
    <row r="200" spans="1:128" ht="16.149999999999999" customHeight="1" x14ac:dyDescent="0.35">
      <c r="A200" s="4986" t="s">
        <v>2649</v>
      </c>
      <c r="B200" s="4987"/>
      <c r="C200" s="475">
        <f t="shared" si="378"/>
        <v>0</v>
      </c>
      <c r="D200" s="4510">
        <f t="shared" si="378"/>
        <v>0</v>
      </c>
      <c r="E200" s="35"/>
      <c r="F200" s="118"/>
      <c r="G200" s="35"/>
      <c r="H200" s="118"/>
      <c r="I200" s="35"/>
      <c r="J200" s="118"/>
      <c r="K200" s="35"/>
      <c r="L200" s="118"/>
      <c r="M200" s="35"/>
      <c r="N200" s="118"/>
      <c r="O200" s="67"/>
      <c r="P200" s="123"/>
      <c r="Q200" s="67"/>
      <c r="R200" s="123"/>
      <c r="S200" s="67"/>
      <c r="T200" s="123"/>
      <c r="U200" s="67"/>
      <c r="V200" s="123"/>
      <c r="W200" s="67"/>
      <c r="X200" s="123"/>
      <c r="Y200" s="67"/>
      <c r="Z200" s="123"/>
      <c r="AA200" s="67"/>
      <c r="AB200" s="123"/>
      <c r="AC200" s="67"/>
      <c r="AD200" s="2890"/>
      <c r="AE200" s="67"/>
      <c r="AF200" s="2890"/>
      <c r="AG200" s="67"/>
      <c r="AH200" s="61"/>
      <c r="AI200" s="67"/>
      <c r="AJ200" s="123"/>
      <c r="AK200" s="4993"/>
      <c r="AL200" s="70"/>
      <c r="AM200" s="67"/>
      <c r="AN200" s="4994"/>
      <c r="AO200" s="4993"/>
      <c r="AP200" s="70"/>
      <c r="AQ200" s="2774"/>
      <c r="AR200" s="4994"/>
      <c r="AS200" s="4993"/>
      <c r="AT200" s="4994"/>
      <c r="AU200" s="4993"/>
      <c r="AV200" s="70"/>
      <c r="AW200" s="4993"/>
      <c r="AX200" s="70"/>
      <c r="AY200" s="1234" t="str">
        <f t="shared" si="357"/>
        <v/>
      </c>
      <c r="AZ200" s="1234"/>
      <c r="BA200" s="1234"/>
      <c r="BB200" s="1234"/>
      <c r="BC200" s="1234"/>
      <c r="BD200" s="1234"/>
      <c r="BE200" s="1234"/>
      <c r="BF200" s="1234"/>
      <c r="BG200" s="1234"/>
      <c r="BH200" s="562"/>
      <c r="BI200" s="562"/>
      <c r="BJ200" s="562"/>
      <c r="BK200" s="562"/>
      <c r="BR200" s="562"/>
      <c r="BS200" s="562"/>
      <c r="BT200" s="562"/>
      <c r="BU200" s="3886"/>
      <c r="CA200" s="1235" t="str">
        <f t="shared" si="361"/>
        <v/>
      </c>
      <c r="CB200" s="1235" t="str">
        <f t="shared" si="362"/>
        <v/>
      </c>
      <c r="CC200" s="1235" t="str">
        <f t="shared" si="363"/>
        <v/>
      </c>
      <c r="CD200" s="1235" t="str">
        <f t="shared" si="364"/>
        <v/>
      </c>
      <c r="CE200" s="1235" t="str">
        <f t="shared" si="365"/>
        <v/>
      </c>
      <c r="CF200" s="1235" t="str">
        <f t="shared" si="366"/>
        <v/>
      </c>
      <c r="CG200" s="1235" t="str">
        <f t="shared" si="367"/>
        <v/>
      </c>
      <c r="CH200" s="1235" t="str">
        <f t="shared" si="368"/>
        <v/>
      </c>
      <c r="CI200" s="1235" t="str">
        <f t="shared" si="369"/>
        <v/>
      </c>
      <c r="CJ200" s="1235"/>
      <c r="CK200" s="1235"/>
      <c r="CL200" s="1235"/>
      <c r="CM200" s="1235"/>
      <c r="CN200" s="1235"/>
      <c r="CO200" s="1235"/>
      <c r="CP200" s="1235"/>
      <c r="CQ200" s="1235"/>
      <c r="CR200" s="1235"/>
      <c r="CS200" s="1235"/>
      <c r="CT200" s="1235"/>
      <c r="CU200" s="1235"/>
      <c r="CV200" s="1235"/>
      <c r="CW200" s="1235" t="str">
        <f t="shared" si="358"/>
        <v/>
      </c>
      <c r="CX200" s="1235" t="str">
        <f t="shared" si="359"/>
        <v/>
      </c>
      <c r="CY200" s="1235"/>
      <c r="CZ200" s="1235"/>
      <c r="DA200" s="4931">
        <f t="shared" si="370"/>
        <v>0</v>
      </c>
      <c r="DB200" s="4931">
        <f t="shared" si="371"/>
        <v>0</v>
      </c>
      <c r="DC200" s="4931">
        <f t="shared" si="371"/>
        <v>0</v>
      </c>
      <c r="DD200" s="4931">
        <f t="shared" si="372"/>
        <v>0</v>
      </c>
      <c r="DE200" s="4931">
        <f t="shared" si="372"/>
        <v>0</v>
      </c>
      <c r="DF200" s="4931">
        <f t="shared" si="373"/>
        <v>0</v>
      </c>
      <c r="DG200" s="4931">
        <f t="shared" si="374"/>
        <v>0</v>
      </c>
      <c r="DH200" s="4931">
        <f t="shared" si="375"/>
        <v>0</v>
      </c>
      <c r="DI200" s="4931">
        <f t="shared" si="376"/>
        <v>0</v>
      </c>
      <c r="DJ200" s="4931"/>
      <c r="DK200" s="4931"/>
      <c r="DL200" s="4931"/>
      <c r="DM200" s="4931"/>
      <c r="DN200" s="4931"/>
      <c r="DO200" s="4931"/>
      <c r="DP200" s="4931"/>
      <c r="DQ200" s="4931"/>
      <c r="DR200" s="4931"/>
      <c r="DS200" s="4931"/>
      <c r="DT200" s="4931"/>
      <c r="DU200" s="4931"/>
      <c r="DV200" s="4931"/>
      <c r="DW200" s="4931">
        <f t="shared" si="360"/>
        <v>0</v>
      </c>
      <c r="DX200" s="4931">
        <f t="shared" si="360"/>
        <v>0</v>
      </c>
    </row>
    <row r="201" spans="1:128" ht="16.149999999999999" customHeight="1" x14ac:dyDescent="0.35">
      <c r="A201" s="4986" t="s">
        <v>2614</v>
      </c>
      <c r="B201" s="4987"/>
      <c r="C201" s="475">
        <f t="shared" si="378"/>
        <v>0</v>
      </c>
      <c r="D201" s="4510">
        <f t="shared" si="378"/>
        <v>0</v>
      </c>
      <c r="E201" s="35"/>
      <c r="F201" s="118"/>
      <c r="G201" s="35"/>
      <c r="H201" s="118"/>
      <c r="I201" s="35"/>
      <c r="J201" s="118"/>
      <c r="K201" s="35"/>
      <c r="L201" s="118"/>
      <c r="M201" s="35"/>
      <c r="N201" s="118"/>
      <c r="O201" s="67"/>
      <c r="P201" s="123"/>
      <c r="Q201" s="67"/>
      <c r="R201" s="123"/>
      <c r="S201" s="67"/>
      <c r="T201" s="123"/>
      <c r="U201" s="67"/>
      <c r="V201" s="123"/>
      <c r="W201" s="67"/>
      <c r="X201" s="123"/>
      <c r="Y201" s="67"/>
      <c r="Z201" s="123"/>
      <c r="AA201" s="67"/>
      <c r="AB201" s="123"/>
      <c r="AC201" s="67"/>
      <c r="AD201" s="2890"/>
      <c r="AE201" s="67"/>
      <c r="AF201" s="2890"/>
      <c r="AG201" s="67"/>
      <c r="AH201" s="61"/>
      <c r="AI201" s="67"/>
      <c r="AJ201" s="123"/>
      <c r="AK201" s="4993"/>
      <c r="AL201" s="70"/>
      <c r="AM201" s="67"/>
      <c r="AN201" s="4994"/>
      <c r="AO201" s="4993"/>
      <c r="AP201" s="70"/>
      <c r="AQ201" s="2774"/>
      <c r="AR201" s="4994"/>
      <c r="AS201" s="4993"/>
      <c r="AT201" s="4994"/>
      <c r="AU201" s="4993"/>
      <c r="AV201" s="70"/>
      <c r="AW201" s="4993"/>
      <c r="AX201" s="70"/>
      <c r="AY201" s="1234" t="str">
        <f t="shared" si="357"/>
        <v/>
      </c>
      <c r="AZ201" s="1234"/>
      <c r="BA201" s="1234"/>
      <c r="BB201" s="1234"/>
      <c r="BC201" s="1234"/>
      <c r="BD201" s="1234"/>
      <c r="BE201" s="1234"/>
      <c r="BF201" s="1234"/>
      <c r="BG201" s="1234"/>
      <c r="BH201" s="562"/>
      <c r="BI201" s="562"/>
      <c r="BJ201" s="562"/>
      <c r="BK201" s="562"/>
      <c r="BR201" s="562"/>
      <c r="BS201" s="562"/>
      <c r="BT201" s="562"/>
      <c r="BU201" s="3886"/>
      <c r="CA201" s="1235" t="str">
        <f t="shared" si="361"/>
        <v/>
      </c>
      <c r="CB201" s="1235" t="str">
        <f t="shared" si="362"/>
        <v/>
      </c>
      <c r="CC201" s="1235" t="str">
        <f t="shared" si="363"/>
        <v/>
      </c>
      <c r="CD201" s="1235" t="str">
        <f t="shared" si="364"/>
        <v/>
      </c>
      <c r="CE201" s="1235" t="str">
        <f t="shared" si="365"/>
        <v/>
      </c>
      <c r="CF201" s="1235" t="str">
        <f t="shared" si="366"/>
        <v/>
      </c>
      <c r="CG201" s="1235" t="str">
        <f t="shared" si="367"/>
        <v/>
      </c>
      <c r="CH201" s="1235" t="str">
        <f t="shared" si="368"/>
        <v/>
      </c>
      <c r="CI201" s="1235" t="str">
        <f t="shared" si="369"/>
        <v/>
      </c>
      <c r="CJ201" s="1235"/>
      <c r="CK201" s="1235"/>
      <c r="CL201" s="1235"/>
      <c r="CM201" s="1235"/>
      <c r="CN201" s="1235"/>
      <c r="CO201" s="1235"/>
      <c r="CP201" s="1235"/>
      <c r="CQ201" s="1235"/>
      <c r="CR201" s="1235"/>
      <c r="CS201" s="1235"/>
      <c r="CT201" s="1235"/>
      <c r="CU201" s="1235"/>
      <c r="CV201" s="1235"/>
      <c r="CW201" s="1235" t="str">
        <f t="shared" si="358"/>
        <v/>
      </c>
      <c r="CX201" s="1235" t="str">
        <f t="shared" si="359"/>
        <v/>
      </c>
      <c r="CY201" s="1235"/>
      <c r="CZ201" s="1235"/>
      <c r="DA201" s="4931">
        <f t="shared" si="370"/>
        <v>0</v>
      </c>
      <c r="DB201" s="4931">
        <f t="shared" si="371"/>
        <v>0</v>
      </c>
      <c r="DC201" s="4931">
        <f t="shared" si="371"/>
        <v>0</v>
      </c>
      <c r="DD201" s="4931">
        <f t="shared" si="372"/>
        <v>0</v>
      </c>
      <c r="DE201" s="4931">
        <f t="shared" si="372"/>
        <v>0</v>
      </c>
      <c r="DF201" s="4931">
        <f t="shared" si="373"/>
        <v>0</v>
      </c>
      <c r="DG201" s="4931">
        <f t="shared" si="374"/>
        <v>0</v>
      </c>
      <c r="DH201" s="4931">
        <f t="shared" si="375"/>
        <v>0</v>
      </c>
      <c r="DI201" s="4931">
        <f t="shared" si="376"/>
        <v>0</v>
      </c>
      <c r="DJ201" s="4931"/>
      <c r="DK201" s="4931"/>
      <c r="DL201" s="4931"/>
      <c r="DM201" s="4931"/>
      <c r="DN201" s="4931"/>
      <c r="DO201" s="4931"/>
      <c r="DP201" s="4931"/>
      <c r="DQ201" s="4931"/>
      <c r="DR201" s="4931"/>
      <c r="DS201" s="4931"/>
      <c r="DT201" s="4931"/>
      <c r="DU201" s="4931"/>
      <c r="DV201" s="4931"/>
      <c r="DW201" s="4931">
        <f t="shared" si="360"/>
        <v>0</v>
      </c>
      <c r="DX201" s="4931">
        <f t="shared" si="360"/>
        <v>0</v>
      </c>
    </row>
    <row r="202" spans="1:128" ht="16.149999999999999" customHeight="1" x14ac:dyDescent="0.35">
      <c r="A202" s="4986" t="s">
        <v>2650</v>
      </c>
      <c r="B202" s="4987"/>
      <c r="C202" s="475">
        <f t="shared" ref="C202:D204" si="379">+O202+Q202+S202+U202+W202+Y202+AA202+AC202+AE202+AG202+AI202</f>
        <v>0</v>
      </c>
      <c r="D202" s="5006">
        <f>+P202+R202+T202+V202+X202+Z202+AB202+AD202+AF202+AH202+AJ202</f>
        <v>0</v>
      </c>
      <c r="E202" s="38"/>
      <c r="F202" s="1305"/>
      <c r="G202" s="38"/>
      <c r="H202" s="1305"/>
      <c r="I202" s="38"/>
      <c r="J202" s="1305"/>
      <c r="K202" s="38"/>
      <c r="L202" s="1305"/>
      <c r="M202" s="38"/>
      <c r="N202" s="1305"/>
      <c r="O202" s="67"/>
      <c r="P202" s="123"/>
      <c r="Q202" s="67"/>
      <c r="R202" s="123"/>
      <c r="S202" s="67"/>
      <c r="T202" s="123"/>
      <c r="U202" s="67"/>
      <c r="V202" s="123"/>
      <c r="W202" s="67"/>
      <c r="X202" s="123"/>
      <c r="Y202" s="67"/>
      <c r="Z202" s="123"/>
      <c r="AA202" s="67"/>
      <c r="AB202" s="123"/>
      <c r="AC202" s="67"/>
      <c r="AD202" s="2890"/>
      <c r="AE202" s="67"/>
      <c r="AF202" s="2890"/>
      <c r="AG202" s="67"/>
      <c r="AH202" s="61"/>
      <c r="AI202" s="67"/>
      <c r="AJ202" s="123"/>
      <c r="AK202" s="4993"/>
      <c r="AL202" s="70"/>
      <c r="AM202" s="67"/>
      <c r="AN202" s="4994"/>
      <c r="AO202" s="4993"/>
      <c r="AP202" s="70"/>
      <c r="AQ202" s="2774"/>
      <c r="AR202" s="4994"/>
      <c r="AS202" s="4993"/>
      <c r="AT202" s="4994"/>
      <c r="AU202" s="4993"/>
      <c r="AV202" s="70"/>
      <c r="AW202" s="4993"/>
      <c r="AX202" s="70"/>
      <c r="AY202" s="1234" t="str">
        <f t="shared" si="357"/>
        <v/>
      </c>
      <c r="AZ202" s="1234"/>
      <c r="BA202" s="1234"/>
      <c r="BB202" s="1234"/>
      <c r="BC202" s="1234"/>
      <c r="BD202" s="1234"/>
      <c r="BE202" s="1234"/>
      <c r="BF202" s="1234"/>
      <c r="BG202" s="1234"/>
      <c r="BH202" s="562"/>
      <c r="BI202" s="562"/>
      <c r="BJ202" s="562"/>
      <c r="BK202" s="562"/>
      <c r="BR202" s="562"/>
      <c r="BS202" s="562"/>
      <c r="BT202" s="562"/>
      <c r="BU202" s="3886"/>
      <c r="CA202" s="1235" t="str">
        <f t="shared" si="361"/>
        <v/>
      </c>
      <c r="CB202" s="1235" t="str">
        <f t="shared" si="362"/>
        <v/>
      </c>
      <c r="CC202" s="1235" t="str">
        <f t="shared" si="363"/>
        <v/>
      </c>
      <c r="CD202" s="1235" t="str">
        <f t="shared" si="364"/>
        <v/>
      </c>
      <c r="CE202" s="1235" t="str">
        <f t="shared" si="365"/>
        <v/>
      </c>
      <c r="CF202" s="1235" t="str">
        <f t="shared" si="366"/>
        <v/>
      </c>
      <c r="CG202" s="1235" t="str">
        <f t="shared" si="367"/>
        <v/>
      </c>
      <c r="CH202" s="1235" t="str">
        <f t="shared" si="368"/>
        <v/>
      </c>
      <c r="CI202" s="1235" t="str">
        <f t="shared" si="369"/>
        <v/>
      </c>
      <c r="CJ202" s="1235"/>
      <c r="CK202" s="1235"/>
      <c r="CL202" s="1235"/>
      <c r="CM202" s="1235"/>
      <c r="CN202" s="1235"/>
      <c r="CO202" s="1235"/>
      <c r="CP202" s="1235"/>
      <c r="CQ202" s="1235"/>
      <c r="CR202" s="1235"/>
      <c r="CS202" s="1235"/>
      <c r="CT202" s="1235"/>
      <c r="CU202" s="1235"/>
      <c r="CV202" s="1235"/>
      <c r="CW202" s="1235" t="str">
        <f t="shared" si="358"/>
        <v/>
      </c>
      <c r="CX202" s="1235" t="str">
        <f t="shared" si="359"/>
        <v/>
      </c>
      <c r="CY202" s="1235"/>
      <c r="CZ202" s="1235"/>
      <c r="DA202" s="4931">
        <f t="shared" si="370"/>
        <v>0</v>
      </c>
      <c r="DB202" s="4931">
        <f t="shared" si="371"/>
        <v>0</v>
      </c>
      <c r="DC202" s="4931">
        <f t="shared" si="371"/>
        <v>0</v>
      </c>
      <c r="DD202" s="4931">
        <f t="shared" si="372"/>
        <v>0</v>
      </c>
      <c r="DE202" s="4931">
        <f t="shared" si="372"/>
        <v>0</v>
      </c>
      <c r="DF202" s="4931">
        <f t="shared" si="373"/>
        <v>0</v>
      </c>
      <c r="DG202" s="4931">
        <f t="shared" si="374"/>
        <v>0</v>
      </c>
      <c r="DH202" s="4931">
        <f t="shared" si="375"/>
        <v>0</v>
      </c>
      <c r="DI202" s="4931">
        <f t="shared" si="376"/>
        <v>0</v>
      </c>
      <c r="DJ202" s="4931"/>
      <c r="DK202" s="4931"/>
      <c r="DL202" s="4931"/>
      <c r="DM202" s="4931"/>
      <c r="DN202" s="4931"/>
      <c r="DO202" s="4931"/>
      <c r="DP202" s="4931"/>
      <c r="DQ202" s="4931"/>
      <c r="DR202" s="4931"/>
      <c r="DS202" s="4931"/>
      <c r="DT202" s="4931"/>
      <c r="DU202" s="4931"/>
      <c r="DV202" s="4931"/>
      <c r="DW202" s="4931">
        <f t="shared" si="360"/>
        <v>0</v>
      </c>
      <c r="DX202" s="4931">
        <f t="shared" si="360"/>
        <v>0</v>
      </c>
    </row>
    <row r="203" spans="1:128" ht="16.149999999999999" customHeight="1" x14ac:dyDescent="0.35">
      <c r="A203" s="4986" t="s">
        <v>2651</v>
      </c>
      <c r="B203" s="4987"/>
      <c r="C203" s="475">
        <f>+O203+Q203+S203+U203+W203+Y203+AA203+AC203+AE203+AG203+AI203</f>
        <v>0</v>
      </c>
      <c r="D203" s="5006">
        <f>+P203+R203+T203+V203+X203+Z203+AB203+AD203+AF203+AH203+AJ203</f>
        <v>0</v>
      </c>
      <c r="E203" s="38"/>
      <c r="F203" s="1305"/>
      <c r="G203" s="38"/>
      <c r="H203" s="1305"/>
      <c r="I203" s="38"/>
      <c r="J203" s="1305"/>
      <c r="K203" s="38"/>
      <c r="L203" s="1305"/>
      <c r="M203" s="38"/>
      <c r="N203" s="1305"/>
      <c r="O203" s="67"/>
      <c r="P203" s="123"/>
      <c r="Q203" s="67"/>
      <c r="R203" s="123"/>
      <c r="S203" s="67"/>
      <c r="T203" s="123"/>
      <c r="U203" s="67"/>
      <c r="V203" s="123"/>
      <c r="W203" s="67"/>
      <c r="X203" s="123"/>
      <c r="Y203" s="67"/>
      <c r="Z203" s="123"/>
      <c r="AA203" s="67"/>
      <c r="AB203" s="123"/>
      <c r="AC203" s="67"/>
      <c r="AD203" s="2890"/>
      <c r="AE203" s="67"/>
      <c r="AF203" s="2890"/>
      <c r="AG203" s="35"/>
      <c r="AH203" s="70"/>
      <c r="AI203" s="35"/>
      <c r="AJ203" s="2774"/>
      <c r="AK203" s="4993"/>
      <c r="AL203" s="70"/>
      <c r="AM203" s="67"/>
      <c r="AN203" s="4994"/>
      <c r="AO203" s="4993"/>
      <c r="AP203" s="70"/>
      <c r="AQ203" s="2774"/>
      <c r="AR203" s="4994"/>
      <c r="AS203" s="4993"/>
      <c r="AT203" s="4994"/>
      <c r="AU203" s="4993"/>
      <c r="AV203" s="70"/>
      <c r="AW203" s="4993"/>
      <c r="AX203" s="70"/>
      <c r="AY203" s="1234" t="str">
        <f t="shared" si="357"/>
        <v/>
      </c>
      <c r="AZ203" s="1234"/>
      <c r="BA203" s="1234"/>
      <c r="BB203" s="1234"/>
      <c r="BC203" s="1234"/>
      <c r="BD203" s="1234"/>
      <c r="BE203" s="1234"/>
      <c r="BF203" s="1234"/>
      <c r="BG203" s="1234"/>
      <c r="BH203" s="562"/>
      <c r="BI203" s="562"/>
      <c r="BJ203" s="562"/>
      <c r="BK203" s="562"/>
      <c r="BR203" s="562"/>
      <c r="BS203" s="562"/>
      <c r="BT203" s="562"/>
      <c r="BU203" s="3886"/>
      <c r="CA203" s="1235" t="str">
        <f t="shared" si="361"/>
        <v/>
      </c>
      <c r="CB203" s="1235" t="str">
        <f t="shared" si="362"/>
        <v/>
      </c>
      <c r="CC203" s="1235" t="str">
        <f t="shared" si="363"/>
        <v/>
      </c>
      <c r="CD203" s="1235" t="str">
        <f t="shared" si="364"/>
        <v/>
      </c>
      <c r="CE203" s="1235" t="str">
        <f t="shared" si="365"/>
        <v/>
      </c>
      <c r="CF203" s="1235" t="str">
        <f t="shared" si="366"/>
        <v/>
      </c>
      <c r="CG203" s="1235" t="str">
        <f t="shared" si="367"/>
        <v/>
      </c>
      <c r="CH203" s="1235" t="str">
        <f t="shared" si="368"/>
        <v/>
      </c>
      <c r="CI203" s="1235" t="str">
        <f t="shared" si="369"/>
        <v/>
      </c>
      <c r="CJ203" s="1235"/>
      <c r="CK203" s="1235"/>
      <c r="CL203" s="1235"/>
      <c r="CM203" s="1235"/>
      <c r="CN203" s="1235"/>
      <c r="CO203" s="1235"/>
      <c r="CP203" s="1235"/>
      <c r="CQ203" s="1235"/>
      <c r="CR203" s="1235"/>
      <c r="CS203" s="1235"/>
      <c r="CT203" s="1235"/>
      <c r="CU203" s="1235"/>
      <c r="CV203" s="1235"/>
      <c r="CW203" s="1235" t="str">
        <f t="shared" si="358"/>
        <v/>
      </c>
      <c r="CX203" s="1235" t="str">
        <f t="shared" si="359"/>
        <v/>
      </c>
      <c r="CY203" s="1235"/>
      <c r="CZ203" s="1235"/>
      <c r="DA203" s="4931">
        <f t="shared" si="370"/>
        <v>0</v>
      </c>
      <c r="DB203" s="4931">
        <f t="shared" si="371"/>
        <v>0</v>
      </c>
      <c r="DC203" s="4931">
        <f t="shared" si="371"/>
        <v>0</v>
      </c>
      <c r="DD203" s="4931">
        <f t="shared" si="372"/>
        <v>0</v>
      </c>
      <c r="DE203" s="4931">
        <f t="shared" si="372"/>
        <v>0</v>
      </c>
      <c r="DF203" s="4931">
        <f t="shared" si="373"/>
        <v>0</v>
      </c>
      <c r="DG203" s="4931">
        <f t="shared" si="374"/>
        <v>0</v>
      </c>
      <c r="DH203" s="4931">
        <f t="shared" si="375"/>
        <v>0</v>
      </c>
      <c r="DI203" s="4931">
        <f t="shared" si="376"/>
        <v>0</v>
      </c>
      <c r="DJ203" s="4931"/>
      <c r="DK203" s="4931"/>
      <c r="DL203" s="4931"/>
      <c r="DM203" s="4931"/>
      <c r="DN203" s="4931"/>
      <c r="DO203" s="4931"/>
      <c r="DP203" s="4931"/>
      <c r="DQ203" s="4931"/>
      <c r="DR203" s="4931"/>
      <c r="DS203" s="4931"/>
      <c r="DT203" s="4931"/>
      <c r="DU203" s="4931"/>
      <c r="DV203" s="4931"/>
      <c r="DW203" s="4931">
        <f t="shared" ref="DW203:DX209" si="380">IF(AND(C203&lt;&gt;0,OR(AO203="",AQ203="",AS203="",AU203="")),1,0)</f>
        <v>0</v>
      </c>
      <c r="DX203" s="4931">
        <f t="shared" si="380"/>
        <v>0</v>
      </c>
    </row>
    <row r="204" spans="1:128" ht="16.5" customHeight="1" x14ac:dyDescent="0.35">
      <c r="A204" s="5007" t="s">
        <v>2652</v>
      </c>
      <c r="B204" s="5008"/>
      <c r="C204" s="475">
        <f t="shared" si="379"/>
        <v>0</v>
      </c>
      <c r="D204" s="5006">
        <f t="shared" si="379"/>
        <v>0</v>
      </c>
      <c r="E204" s="38"/>
      <c r="F204" s="1305"/>
      <c r="G204" s="38"/>
      <c r="H204" s="1305"/>
      <c r="I204" s="38"/>
      <c r="J204" s="1305"/>
      <c r="K204" s="38"/>
      <c r="L204" s="1305"/>
      <c r="M204" s="38"/>
      <c r="N204" s="1305"/>
      <c r="O204" s="67"/>
      <c r="P204" s="123"/>
      <c r="Q204" s="67"/>
      <c r="R204" s="123"/>
      <c r="S204" s="67"/>
      <c r="T204" s="123"/>
      <c r="U204" s="67"/>
      <c r="V204" s="123"/>
      <c r="W204" s="67"/>
      <c r="X204" s="123"/>
      <c r="Y204" s="67"/>
      <c r="Z204" s="123"/>
      <c r="AA204" s="67"/>
      <c r="AB204" s="123"/>
      <c r="AC204" s="67"/>
      <c r="AD204" s="2890"/>
      <c r="AE204" s="67"/>
      <c r="AF204" s="2890"/>
      <c r="AG204" s="67"/>
      <c r="AH204" s="61"/>
      <c r="AI204" s="67"/>
      <c r="AJ204" s="123"/>
      <c r="AK204" s="4993"/>
      <c r="AL204" s="70"/>
      <c r="AM204" s="67"/>
      <c r="AN204" s="4994"/>
      <c r="AO204" s="4993"/>
      <c r="AP204" s="70"/>
      <c r="AQ204" s="2774"/>
      <c r="AR204" s="4994"/>
      <c r="AS204" s="4993"/>
      <c r="AT204" s="4994"/>
      <c r="AU204" s="4993"/>
      <c r="AV204" s="70"/>
      <c r="AW204" s="4993"/>
      <c r="AX204" s="70"/>
      <c r="AY204" s="1234" t="str">
        <f t="shared" si="357"/>
        <v/>
      </c>
      <c r="AZ204" s="1234"/>
      <c r="BA204" s="1234"/>
      <c r="BB204" s="1234"/>
      <c r="BC204" s="1234"/>
      <c r="BD204" s="1234"/>
      <c r="BE204" s="1234"/>
      <c r="BF204" s="1234"/>
      <c r="BG204" s="1234"/>
      <c r="BH204" s="562"/>
      <c r="BI204" s="562"/>
      <c r="BJ204" s="562"/>
      <c r="BK204" s="562"/>
      <c r="BR204" s="562"/>
      <c r="BS204" s="562"/>
      <c r="BT204" s="562"/>
      <c r="BU204" s="3886"/>
      <c r="CA204" s="1235" t="str">
        <f t="shared" si="361"/>
        <v/>
      </c>
      <c r="CB204" s="1235" t="str">
        <f t="shared" si="362"/>
        <v/>
      </c>
      <c r="CC204" s="1235" t="str">
        <f t="shared" si="363"/>
        <v/>
      </c>
      <c r="CD204" s="1235" t="str">
        <f t="shared" si="364"/>
        <v/>
      </c>
      <c r="CE204" s="1235" t="str">
        <f t="shared" si="365"/>
        <v/>
      </c>
      <c r="CF204" s="1235" t="str">
        <f t="shared" si="366"/>
        <v/>
      </c>
      <c r="CG204" s="1235" t="str">
        <f t="shared" si="367"/>
        <v/>
      </c>
      <c r="CH204" s="1235" t="str">
        <f t="shared" si="368"/>
        <v/>
      </c>
      <c r="CI204" s="1235" t="str">
        <f t="shared" si="369"/>
        <v/>
      </c>
      <c r="CJ204" s="1235"/>
      <c r="CK204" s="1235"/>
      <c r="CL204" s="1235"/>
      <c r="CM204" s="1235"/>
      <c r="CN204" s="1235"/>
      <c r="CO204" s="1235"/>
      <c r="CP204" s="1235"/>
      <c r="CQ204" s="1235"/>
      <c r="CR204" s="1235"/>
      <c r="CS204" s="1235"/>
      <c r="CT204" s="1235"/>
      <c r="CU204" s="1235"/>
      <c r="CV204" s="1235"/>
      <c r="CW204" s="1235" t="str">
        <f t="shared" si="358"/>
        <v/>
      </c>
      <c r="CX204" s="1235" t="str">
        <f t="shared" si="359"/>
        <v/>
      </c>
      <c r="CY204" s="1235"/>
      <c r="CZ204" s="1235"/>
      <c r="DA204" s="4931">
        <f t="shared" si="370"/>
        <v>0</v>
      </c>
      <c r="DB204" s="4931">
        <f t="shared" si="371"/>
        <v>0</v>
      </c>
      <c r="DC204" s="4931">
        <f t="shared" si="371"/>
        <v>0</v>
      </c>
      <c r="DD204" s="4931">
        <f t="shared" si="372"/>
        <v>0</v>
      </c>
      <c r="DE204" s="4931">
        <f t="shared" si="372"/>
        <v>0</v>
      </c>
      <c r="DF204" s="4931">
        <f t="shared" si="373"/>
        <v>0</v>
      </c>
      <c r="DG204" s="4931">
        <f t="shared" si="374"/>
        <v>0</v>
      </c>
      <c r="DH204" s="4931">
        <f t="shared" si="375"/>
        <v>0</v>
      </c>
      <c r="DI204" s="4931">
        <f t="shared" si="376"/>
        <v>0</v>
      </c>
      <c r="DJ204" s="4931"/>
      <c r="DK204" s="4931"/>
      <c r="DL204" s="4931"/>
      <c r="DM204" s="4931"/>
      <c r="DN204" s="4931"/>
      <c r="DO204" s="4931"/>
      <c r="DP204" s="4931"/>
      <c r="DQ204" s="4931"/>
      <c r="DR204" s="4931"/>
      <c r="DS204" s="4931"/>
      <c r="DT204" s="4931"/>
      <c r="DU204" s="4931"/>
      <c r="DV204" s="4931"/>
      <c r="DW204" s="4931">
        <f t="shared" si="380"/>
        <v>0</v>
      </c>
      <c r="DX204" s="4931">
        <f t="shared" si="380"/>
        <v>0</v>
      </c>
    </row>
    <row r="205" spans="1:128" ht="16.149999999999999" customHeight="1" x14ac:dyDescent="0.35">
      <c r="A205" s="4986" t="s">
        <v>2653</v>
      </c>
      <c r="B205" s="4987"/>
      <c r="C205" s="475">
        <f t="shared" ref="C205:D209" si="381">+E205+G205+I205+K205+M205+O205+Q205+S205+U205+W205+Y205+AA205+AC205+AE205+AG205+AI205</f>
        <v>0</v>
      </c>
      <c r="D205" s="5006">
        <f t="shared" si="381"/>
        <v>0</v>
      </c>
      <c r="E205" s="67"/>
      <c r="F205" s="123"/>
      <c r="G205" s="67"/>
      <c r="H205" s="123"/>
      <c r="I205" s="67"/>
      <c r="J205" s="123"/>
      <c r="K205" s="67"/>
      <c r="L205" s="123"/>
      <c r="M205" s="67"/>
      <c r="N205" s="123"/>
      <c r="O205" s="67"/>
      <c r="P205" s="123"/>
      <c r="Q205" s="67"/>
      <c r="R205" s="123"/>
      <c r="S205" s="67"/>
      <c r="T205" s="123"/>
      <c r="U205" s="67"/>
      <c r="V205" s="123"/>
      <c r="W205" s="67"/>
      <c r="X205" s="123"/>
      <c r="Y205" s="67"/>
      <c r="Z205" s="123"/>
      <c r="AA205" s="67"/>
      <c r="AB205" s="123"/>
      <c r="AC205" s="67"/>
      <c r="AD205" s="2890"/>
      <c r="AE205" s="67"/>
      <c r="AF205" s="2890"/>
      <c r="AG205" s="67"/>
      <c r="AH205" s="61"/>
      <c r="AI205" s="67"/>
      <c r="AJ205" s="123"/>
      <c r="AK205" s="4993"/>
      <c r="AL205" s="70"/>
      <c r="AM205" s="67"/>
      <c r="AN205" s="4994"/>
      <c r="AO205" s="4993"/>
      <c r="AP205" s="70"/>
      <c r="AQ205" s="2774"/>
      <c r="AR205" s="4994"/>
      <c r="AS205" s="4993"/>
      <c r="AT205" s="4994"/>
      <c r="AU205" s="4993"/>
      <c r="AV205" s="70"/>
      <c r="AW205" s="4993"/>
      <c r="AX205" s="70"/>
      <c r="AY205" s="1234" t="str">
        <f t="shared" si="357"/>
        <v/>
      </c>
      <c r="AZ205" s="1234"/>
      <c r="BA205" s="1234"/>
      <c r="BB205" s="1234"/>
      <c r="BC205" s="1234"/>
      <c r="BD205" s="1234"/>
      <c r="BE205" s="1234"/>
      <c r="BF205" s="1234"/>
      <c r="BG205" s="1234"/>
      <c r="BH205" s="562"/>
      <c r="BI205" s="562"/>
      <c r="BJ205" s="562"/>
      <c r="BK205" s="562"/>
      <c r="BR205" s="562"/>
      <c r="BS205" s="562"/>
      <c r="BT205" s="562"/>
      <c r="BU205" s="3886"/>
      <c r="CA205" s="1235" t="str">
        <f t="shared" si="361"/>
        <v/>
      </c>
      <c r="CB205" s="1235" t="str">
        <f t="shared" si="362"/>
        <v/>
      </c>
      <c r="CC205" s="1235" t="str">
        <f t="shared" si="363"/>
        <v/>
      </c>
      <c r="CD205" s="1235" t="str">
        <f t="shared" si="364"/>
        <v/>
      </c>
      <c r="CE205" s="1235" t="str">
        <f t="shared" si="365"/>
        <v/>
      </c>
      <c r="CF205" s="1235" t="str">
        <f t="shared" si="366"/>
        <v/>
      </c>
      <c r="CG205" s="1235" t="str">
        <f t="shared" si="367"/>
        <v/>
      </c>
      <c r="CH205" s="1235" t="str">
        <f t="shared" si="368"/>
        <v/>
      </c>
      <c r="CI205" s="1235" t="str">
        <f t="shared" si="369"/>
        <v/>
      </c>
      <c r="CJ205" s="1235"/>
      <c r="CK205" s="1235"/>
      <c r="CL205" s="1235"/>
      <c r="CM205" s="1235"/>
      <c r="CN205" s="1235"/>
      <c r="CO205" s="1235"/>
      <c r="CP205" s="1235"/>
      <c r="CQ205" s="1235"/>
      <c r="CR205" s="1235"/>
      <c r="CS205" s="1235"/>
      <c r="CT205" s="1235"/>
      <c r="CU205" s="1235"/>
      <c r="CV205" s="1235"/>
      <c r="CW205" s="1235" t="str">
        <f t="shared" si="358"/>
        <v/>
      </c>
      <c r="CX205" s="1235" t="str">
        <f t="shared" si="359"/>
        <v/>
      </c>
      <c r="CY205" s="1235"/>
      <c r="CZ205" s="1235"/>
      <c r="DA205" s="4931">
        <f t="shared" si="370"/>
        <v>0</v>
      </c>
      <c r="DB205" s="4931">
        <f t="shared" si="371"/>
        <v>0</v>
      </c>
      <c r="DC205" s="4931">
        <f t="shared" si="371"/>
        <v>0</v>
      </c>
      <c r="DD205" s="4931">
        <f t="shared" si="372"/>
        <v>0</v>
      </c>
      <c r="DE205" s="4931">
        <f t="shared" si="372"/>
        <v>0</v>
      </c>
      <c r="DF205" s="4931">
        <f t="shared" si="373"/>
        <v>0</v>
      </c>
      <c r="DG205" s="4931">
        <f t="shared" si="374"/>
        <v>0</v>
      </c>
      <c r="DH205" s="4931">
        <f t="shared" si="375"/>
        <v>0</v>
      </c>
      <c r="DI205" s="4931">
        <f t="shared" si="376"/>
        <v>0</v>
      </c>
      <c r="DJ205" s="4931"/>
      <c r="DK205" s="4931"/>
      <c r="DL205" s="4931"/>
      <c r="DM205" s="4931"/>
      <c r="DN205" s="4931"/>
      <c r="DO205" s="4931"/>
      <c r="DP205" s="4931"/>
      <c r="DQ205" s="4931"/>
      <c r="DR205" s="4931"/>
      <c r="DS205" s="4931"/>
      <c r="DT205" s="4931"/>
      <c r="DU205" s="4931"/>
      <c r="DV205" s="4931"/>
      <c r="DW205" s="4931">
        <f t="shared" si="380"/>
        <v>0</v>
      </c>
      <c r="DX205" s="4931">
        <f t="shared" si="380"/>
        <v>0</v>
      </c>
    </row>
    <row r="206" spans="1:128" ht="16.149999999999999" customHeight="1" x14ac:dyDescent="0.35">
      <c r="A206" s="4986" t="s">
        <v>2654</v>
      </c>
      <c r="B206" s="4987"/>
      <c r="C206" s="475">
        <f t="shared" si="381"/>
        <v>0</v>
      </c>
      <c r="D206" s="5006">
        <f t="shared" si="381"/>
        <v>0</v>
      </c>
      <c r="E206" s="67"/>
      <c r="F206" s="123"/>
      <c r="G206" s="67"/>
      <c r="H206" s="123"/>
      <c r="I206" s="67"/>
      <c r="J206" s="123"/>
      <c r="K206" s="67"/>
      <c r="L206" s="123"/>
      <c r="M206" s="67"/>
      <c r="N206" s="123"/>
      <c r="O206" s="67"/>
      <c r="P206" s="123"/>
      <c r="Q206" s="67"/>
      <c r="R206" s="123"/>
      <c r="S206" s="67"/>
      <c r="T206" s="123"/>
      <c r="U206" s="67"/>
      <c r="V206" s="123"/>
      <c r="W206" s="67"/>
      <c r="X206" s="123"/>
      <c r="Y206" s="67"/>
      <c r="Z206" s="123"/>
      <c r="AA206" s="67"/>
      <c r="AB206" s="123"/>
      <c r="AC206" s="67"/>
      <c r="AD206" s="2890"/>
      <c r="AE206" s="67"/>
      <c r="AF206" s="2890"/>
      <c r="AG206" s="67"/>
      <c r="AH206" s="61"/>
      <c r="AI206" s="67"/>
      <c r="AJ206" s="123"/>
      <c r="AK206" s="4993"/>
      <c r="AL206" s="70"/>
      <c r="AM206" s="67"/>
      <c r="AN206" s="4994"/>
      <c r="AO206" s="4993"/>
      <c r="AP206" s="70"/>
      <c r="AQ206" s="2774"/>
      <c r="AR206" s="4994"/>
      <c r="AS206" s="4993"/>
      <c r="AT206" s="4994"/>
      <c r="AU206" s="4993"/>
      <c r="AV206" s="70"/>
      <c r="AW206" s="4993"/>
      <c r="AX206" s="70"/>
      <c r="AY206" s="1234" t="str">
        <f t="shared" si="357"/>
        <v/>
      </c>
      <c r="AZ206" s="1234"/>
      <c r="BA206" s="1234"/>
      <c r="BB206" s="1234"/>
      <c r="BC206" s="1234"/>
      <c r="BD206" s="1234"/>
      <c r="BE206" s="1234"/>
      <c r="BF206" s="1234"/>
      <c r="BG206" s="1234"/>
      <c r="BH206" s="562"/>
      <c r="BI206" s="562"/>
      <c r="BJ206" s="562"/>
      <c r="BK206" s="562"/>
      <c r="BR206" s="562"/>
      <c r="BS206" s="562"/>
      <c r="BT206" s="562"/>
      <c r="BU206" s="3886"/>
      <c r="CA206" s="1235" t="str">
        <f t="shared" si="361"/>
        <v/>
      </c>
      <c r="CB206" s="1235" t="str">
        <f t="shared" si="362"/>
        <v/>
      </c>
      <c r="CC206" s="1235" t="str">
        <f t="shared" si="363"/>
        <v/>
      </c>
      <c r="CD206" s="1235" t="str">
        <f t="shared" si="364"/>
        <v/>
      </c>
      <c r="CE206" s="1235" t="str">
        <f t="shared" si="365"/>
        <v/>
      </c>
      <c r="CF206" s="1235" t="str">
        <f t="shared" si="366"/>
        <v/>
      </c>
      <c r="CG206" s="1235" t="str">
        <f t="shared" si="367"/>
        <v/>
      </c>
      <c r="CH206" s="1235" t="str">
        <f t="shared" si="368"/>
        <v/>
      </c>
      <c r="CI206" s="1235" t="str">
        <f t="shared" si="369"/>
        <v/>
      </c>
      <c r="CJ206" s="1235"/>
      <c r="CK206" s="1235"/>
      <c r="CL206" s="1235"/>
      <c r="CM206" s="1235"/>
      <c r="CN206" s="1235"/>
      <c r="CO206" s="1235"/>
      <c r="CP206" s="1235"/>
      <c r="CQ206" s="1235"/>
      <c r="CR206" s="1235"/>
      <c r="CS206" s="1235"/>
      <c r="CT206" s="1235"/>
      <c r="CU206" s="1235"/>
      <c r="CV206" s="1235"/>
      <c r="CW206" s="1235" t="str">
        <f t="shared" si="358"/>
        <v/>
      </c>
      <c r="CX206" s="1235" t="str">
        <f t="shared" si="359"/>
        <v/>
      </c>
      <c r="CY206" s="1235"/>
      <c r="CZ206" s="1235"/>
      <c r="DA206" s="4931">
        <f t="shared" si="370"/>
        <v>0</v>
      </c>
      <c r="DB206" s="4931">
        <f t="shared" si="371"/>
        <v>0</v>
      </c>
      <c r="DC206" s="4931">
        <f t="shared" si="371"/>
        <v>0</v>
      </c>
      <c r="DD206" s="4931">
        <f t="shared" si="372"/>
        <v>0</v>
      </c>
      <c r="DE206" s="4931">
        <f t="shared" si="372"/>
        <v>0</v>
      </c>
      <c r="DF206" s="4931">
        <f t="shared" si="373"/>
        <v>0</v>
      </c>
      <c r="DG206" s="4931">
        <f t="shared" si="374"/>
        <v>0</v>
      </c>
      <c r="DH206" s="4931">
        <f t="shared" si="375"/>
        <v>0</v>
      </c>
      <c r="DI206" s="4931">
        <f t="shared" si="376"/>
        <v>0</v>
      </c>
      <c r="DJ206" s="4931"/>
      <c r="DK206" s="4931"/>
      <c r="DL206" s="4931"/>
      <c r="DM206" s="4931"/>
      <c r="DN206" s="4931"/>
      <c r="DO206" s="4931"/>
      <c r="DP206" s="4931"/>
      <c r="DQ206" s="4931"/>
      <c r="DR206" s="4931"/>
      <c r="DS206" s="4931"/>
      <c r="DT206" s="4931"/>
      <c r="DU206" s="4931"/>
      <c r="DV206" s="4931"/>
      <c r="DW206" s="4931">
        <f t="shared" si="380"/>
        <v>0</v>
      </c>
      <c r="DX206" s="4931">
        <f t="shared" si="380"/>
        <v>0</v>
      </c>
    </row>
    <row r="207" spans="1:128" ht="16.149999999999999" customHeight="1" x14ac:dyDescent="0.35">
      <c r="A207" s="4986" t="s">
        <v>2655</v>
      </c>
      <c r="B207" s="4987"/>
      <c r="C207" s="475">
        <f t="shared" si="381"/>
        <v>0</v>
      </c>
      <c r="D207" s="5006">
        <f t="shared" si="381"/>
        <v>0</v>
      </c>
      <c r="E207" s="67"/>
      <c r="F207" s="123"/>
      <c r="G207" s="67"/>
      <c r="H207" s="123"/>
      <c r="I207" s="67"/>
      <c r="J207" s="123"/>
      <c r="K207" s="67"/>
      <c r="L207" s="123"/>
      <c r="M207" s="67"/>
      <c r="N207" s="123"/>
      <c r="O207" s="67"/>
      <c r="P207" s="123"/>
      <c r="Q207" s="67"/>
      <c r="R207" s="123"/>
      <c r="S207" s="67"/>
      <c r="T207" s="123"/>
      <c r="U207" s="67"/>
      <c r="V207" s="123"/>
      <c r="W207" s="67"/>
      <c r="X207" s="123"/>
      <c r="Y207" s="67"/>
      <c r="Z207" s="123"/>
      <c r="AA207" s="67"/>
      <c r="AB207" s="123"/>
      <c r="AC207" s="67"/>
      <c r="AD207" s="2890"/>
      <c r="AE207" s="67"/>
      <c r="AF207" s="2890"/>
      <c r="AG207" s="67"/>
      <c r="AH207" s="61"/>
      <c r="AI207" s="67"/>
      <c r="AJ207" s="123"/>
      <c r="AK207" s="4993"/>
      <c r="AL207" s="70"/>
      <c r="AM207" s="67"/>
      <c r="AN207" s="4994"/>
      <c r="AO207" s="4993"/>
      <c r="AP207" s="70"/>
      <c r="AQ207" s="2774"/>
      <c r="AR207" s="4994"/>
      <c r="AS207" s="4993"/>
      <c r="AT207" s="4994"/>
      <c r="AU207" s="4993"/>
      <c r="AV207" s="70"/>
      <c r="AW207" s="4993"/>
      <c r="AX207" s="70"/>
      <c r="AY207" s="1234" t="str">
        <f t="shared" si="357"/>
        <v/>
      </c>
      <c r="AZ207" s="1234"/>
      <c r="BA207" s="1234"/>
      <c r="BB207" s="1234"/>
      <c r="BC207" s="1234"/>
      <c r="BD207" s="1234"/>
      <c r="BE207" s="1234"/>
      <c r="BF207" s="1234"/>
      <c r="BG207" s="1234"/>
      <c r="BH207" s="562"/>
      <c r="BI207" s="562"/>
      <c r="BJ207" s="562"/>
      <c r="BK207" s="562"/>
      <c r="BR207" s="562"/>
      <c r="BS207" s="562"/>
      <c r="BT207" s="562"/>
      <c r="BU207" s="3886"/>
      <c r="CA207" s="1235" t="str">
        <f t="shared" si="361"/>
        <v/>
      </c>
      <c r="CB207" s="1235" t="str">
        <f t="shared" si="362"/>
        <v/>
      </c>
      <c r="CC207" s="1235" t="str">
        <f t="shared" si="363"/>
        <v/>
      </c>
      <c r="CD207" s="1235" t="str">
        <f t="shared" si="364"/>
        <v/>
      </c>
      <c r="CE207" s="1235" t="str">
        <f t="shared" si="365"/>
        <v/>
      </c>
      <c r="CF207" s="1235" t="str">
        <f t="shared" si="366"/>
        <v/>
      </c>
      <c r="CG207" s="1235" t="str">
        <f t="shared" si="367"/>
        <v/>
      </c>
      <c r="CH207" s="1235" t="str">
        <f t="shared" si="368"/>
        <v/>
      </c>
      <c r="CI207" s="1235" t="str">
        <f t="shared" si="369"/>
        <v/>
      </c>
      <c r="CJ207" s="1235"/>
      <c r="CK207" s="1235"/>
      <c r="CL207" s="1235"/>
      <c r="CM207" s="1235"/>
      <c r="CN207" s="1235"/>
      <c r="CO207" s="1235"/>
      <c r="CP207" s="1235"/>
      <c r="CQ207" s="1235"/>
      <c r="CR207" s="1235"/>
      <c r="CS207" s="1235"/>
      <c r="CT207" s="1235"/>
      <c r="CU207" s="1235"/>
      <c r="CV207" s="1235"/>
      <c r="CW207" s="1235" t="str">
        <f t="shared" si="358"/>
        <v/>
      </c>
      <c r="CX207" s="1235" t="str">
        <f t="shared" si="359"/>
        <v/>
      </c>
      <c r="CY207" s="1235"/>
      <c r="CZ207" s="1235"/>
      <c r="DA207" s="4931">
        <f t="shared" si="370"/>
        <v>0</v>
      </c>
      <c r="DB207" s="4931">
        <f t="shared" si="371"/>
        <v>0</v>
      </c>
      <c r="DC207" s="4931">
        <f t="shared" si="371"/>
        <v>0</v>
      </c>
      <c r="DD207" s="4931">
        <f t="shared" si="372"/>
        <v>0</v>
      </c>
      <c r="DE207" s="4931">
        <f t="shared" si="372"/>
        <v>0</v>
      </c>
      <c r="DF207" s="4931">
        <f t="shared" si="373"/>
        <v>0</v>
      </c>
      <c r="DG207" s="4931">
        <f t="shared" si="374"/>
        <v>0</v>
      </c>
      <c r="DH207" s="4931">
        <f t="shared" si="375"/>
        <v>0</v>
      </c>
      <c r="DI207" s="4931">
        <f t="shared" si="376"/>
        <v>0</v>
      </c>
      <c r="DJ207" s="4931"/>
      <c r="DK207" s="4931"/>
      <c r="DL207" s="4931"/>
      <c r="DM207" s="4931"/>
      <c r="DN207" s="4931"/>
      <c r="DO207" s="4931"/>
      <c r="DP207" s="4931"/>
      <c r="DQ207" s="4931"/>
      <c r="DR207" s="4931"/>
      <c r="DS207" s="4931"/>
      <c r="DT207" s="4931"/>
      <c r="DU207" s="4931"/>
      <c r="DV207" s="4931"/>
      <c r="DW207" s="4931">
        <f t="shared" si="380"/>
        <v>0</v>
      </c>
      <c r="DX207" s="4931">
        <f t="shared" si="380"/>
        <v>0</v>
      </c>
    </row>
    <row r="208" spans="1:128" ht="16.149999999999999" customHeight="1" x14ac:dyDescent="0.35">
      <c r="A208" s="4986" t="s">
        <v>2656</v>
      </c>
      <c r="B208" s="4987"/>
      <c r="C208" s="475">
        <f t="shared" si="381"/>
        <v>0</v>
      </c>
      <c r="D208" s="5006">
        <f t="shared" si="381"/>
        <v>0</v>
      </c>
      <c r="E208" s="67"/>
      <c r="F208" s="123"/>
      <c r="G208" s="67"/>
      <c r="H208" s="123"/>
      <c r="I208" s="67"/>
      <c r="J208" s="123"/>
      <c r="K208" s="67"/>
      <c r="L208" s="123"/>
      <c r="M208" s="67"/>
      <c r="N208" s="123"/>
      <c r="O208" s="67"/>
      <c r="P208" s="123"/>
      <c r="Q208" s="67"/>
      <c r="R208" s="123"/>
      <c r="S208" s="67"/>
      <c r="T208" s="123"/>
      <c r="U208" s="67"/>
      <c r="V208" s="123"/>
      <c r="W208" s="67"/>
      <c r="X208" s="123"/>
      <c r="Y208" s="67"/>
      <c r="Z208" s="123"/>
      <c r="AA208" s="67"/>
      <c r="AB208" s="123"/>
      <c r="AC208" s="67"/>
      <c r="AD208" s="2890"/>
      <c r="AE208" s="67"/>
      <c r="AF208" s="2890"/>
      <c r="AG208" s="67"/>
      <c r="AH208" s="61"/>
      <c r="AI208" s="67"/>
      <c r="AJ208" s="123"/>
      <c r="AK208" s="4993"/>
      <c r="AL208" s="70"/>
      <c r="AM208" s="67"/>
      <c r="AN208" s="4994"/>
      <c r="AO208" s="4993"/>
      <c r="AP208" s="70"/>
      <c r="AQ208" s="2774"/>
      <c r="AR208" s="4994"/>
      <c r="AS208" s="4993"/>
      <c r="AT208" s="4994"/>
      <c r="AU208" s="4993"/>
      <c r="AV208" s="70"/>
      <c r="AW208" s="4993"/>
      <c r="AX208" s="70"/>
      <c r="AY208" s="1234" t="str">
        <f t="shared" si="357"/>
        <v/>
      </c>
      <c r="AZ208" s="1234"/>
      <c r="BA208" s="1234"/>
      <c r="BB208" s="1234"/>
      <c r="BC208" s="1234"/>
      <c r="BD208" s="1234"/>
      <c r="BE208" s="1234"/>
      <c r="BF208" s="1234"/>
      <c r="BG208" s="1234"/>
      <c r="BH208" s="562"/>
      <c r="BI208" s="562"/>
      <c r="BJ208" s="562"/>
      <c r="BK208" s="562"/>
      <c r="BR208" s="562"/>
      <c r="BS208" s="562"/>
      <c r="BT208" s="562"/>
      <c r="BU208" s="3886"/>
      <c r="CA208" s="1235" t="str">
        <f t="shared" si="361"/>
        <v/>
      </c>
      <c r="CB208" s="1235" t="str">
        <f t="shared" si="362"/>
        <v/>
      </c>
      <c r="CC208" s="1235" t="str">
        <f t="shared" si="363"/>
        <v/>
      </c>
      <c r="CD208" s="1235" t="str">
        <f t="shared" si="364"/>
        <v/>
      </c>
      <c r="CE208" s="1235" t="str">
        <f t="shared" si="365"/>
        <v/>
      </c>
      <c r="CF208" s="1235" t="str">
        <f t="shared" si="366"/>
        <v/>
      </c>
      <c r="CG208" s="1235" t="str">
        <f t="shared" si="367"/>
        <v/>
      </c>
      <c r="CH208" s="1235" t="str">
        <f t="shared" si="368"/>
        <v/>
      </c>
      <c r="CI208" s="1235" t="str">
        <f t="shared" si="369"/>
        <v/>
      </c>
      <c r="CJ208" s="1235"/>
      <c r="CK208" s="1235"/>
      <c r="CL208" s="1235"/>
      <c r="CM208" s="1235"/>
      <c r="CN208" s="1235"/>
      <c r="CO208" s="1235"/>
      <c r="CP208" s="1235"/>
      <c r="CQ208" s="1235"/>
      <c r="CR208" s="1235"/>
      <c r="CS208" s="1235"/>
      <c r="CT208" s="1235"/>
      <c r="CU208" s="1235"/>
      <c r="CV208" s="1235"/>
      <c r="CW208" s="1235" t="str">
        <f t="shared" si="358"/>
        <v/>
      </c>
      <c r="CX208" s="1235" t="str">
        <f t="shared" si="359"/>
        <v/>
      </c>
      <c r="CY208" s="1235"/>
      <c r="CZ208" s="1235"/>
      <c r="DA208" s="4931">
        <f t="shared" si="370"/>
        <v>0</v>
      </c>
      <c r="DB208" s="4931">
        <f t="shared" si="371"/>
        <v>0</v>
      </c>
      <c r="DC208" s="4931">
        <f t="shared" si="371"/>
        <v>0</v>
      </c>
      <c r="DD208" s="4931">
        <f t="shared" si="372"/>
        <v>0</v>
      </c>
      <c r="DE208" s="4931">
        <f t="shared" si="372"/>
        <v>0</v>
      </c>
      <c r="DF208" s="4931">
        <f t="shared" si="373"/>
        <v>0</v>
      </c>
      <c r="DG208" s="4931">
        <f t="shared" si="374"/>
        <v>0</v>
      </c>
      <c r="DH208" s="4931">
        <f t="shared" si="375"/>
        <v>0</v>
      </c>
      <c r="DI208" s="4931">
        <f t="shared" si="376"/>
        <v>0</v>
      </c>
      <c r="DJ208" s="4931"/>
      <c r="DK208" s="4931"/>
      <c r="DL208" s="4931"/>
      <c r="DM208" s="4931"/>
      <c r="DN208" s="4931"/>
      <c r="DO208" s="4931"/>
      <c r="DP208" s="4931"/>
      <c r="DQ208" s="4931"/>
      <c r="DR208" s="4931"/>
      <c r="DS208" s="4931"/>
      <c r="DT208" s="4931"/>
      <c r="DU208" s="4931"/>
      <c r="DV208" s="4931"/>
      <c r="DW208" s="4931">
        <f t="shared" si="380"/>
        <v>0</v>
      </c>
      <c r="DX208" s="4931">
        <f t="shared" si="380"/>
        <v>0</v>
      </c>
    </row>
    <row r="209" spans="1:130" ht="16.149999999999999" customHeight="1" x14ac:dyDescent="0.35">
      <c r="A209" s="5009" t="s">
        <v>2657</v>
      </c>
      <c r="B209" s="5010"/>
      <c r="C209" s="517">
        <f t="shared" si="381"/>
        <v>0</v>
      </c>
      <c r="D209" s="4201">
        <f t="shared" si="381"/>
        <v>0</v>
      </c>
      <c r="E209" s="84"/>
      <c r="F209" s="1243"/>
      <c r="G209" s="84"/>
      <c r="H209" s="1243"/>
      <c r="I209" s="84"/>
      <c r="J209" s="1243"/>
      <c r="K209" s="84"/>
      <c r="L209" s="1243"/>
      <c r="M209" s="84"/>
      <c r="N209" s="83"/>
      <c r="O209" s="84"/>
      <c r="P209" s="1243"/>
      <c r="Q209" s="84"/>
      <c r="R209" s="1243"/>
      <c r="S209" s="84"/>
      <c r="T209" s="1243"/>
      <c r="U209" s="84"/>
      <c r="V209" s="1243"/>
      <c r="W209" s="84"/>
      <c r="X209" s="1243"/>
      <c r="Y209" s="84"/>
      <c r="Z209" s="1243"/>
      <c r="AA209" s="84"/>
      <c r="AB209" s="1243"/>
      <c r="AC209" s="84"/>
      <c r="AD209" s="2892"/>
      <c r="AE209" s="84"/>
      <c r="AF209" s="2892"/>
      <c r="AG209" s="84"/>
      <c r="AH209" s="83"/>
      <c r="AI209" s="84"/>
      <c r="AJ209" s="1243"/>
      <c r="AK209" s="1431"/>
      <c r="AL209" s="85"/>
      <c r="AM209" s="84"/>
      <c r="AN209" s="1246"/>
      <c r="AO209" s="1431"/>
      <c r="AP209" s="85"/>
      <c r="AQ209" s="1430"/>
      <c r="AR209" s="1246"/>
      <c r="AS209" s="1431"/>
      <c r="AT209" s="1246"/>
      <c r="AU209" s="1431"/>
      <c r="AV209" s="85"/>
      <c r="AW209" s="1431"/>
      <c r="AX209" s="85"/>
      <c r="AY209" s="1234" t="str">
        <f t="shared" si="357"/>
        <v/>
      </c>
      <c r="AZ209" s="1234"/>
      <c r="BA209" s="1234"/>
      <c r="BB209" s="1234"/>
      <c r="BC209" s="1234"/>
      <c r="BD209" s="1234"/>
      <c r="BE209" s="1234"/>
      <c r="BF209" s="1234"/>
      <c r="BG209" s="1234"/>
      <c r="BH209" s="562"/>
      <c r="BI209" s="562"/>
      <c r="BJ209" s="562"/>
      <c r="BK209" s="562"/>
      <c r="BR209" s="562"/>
      <c r="BS209" s="562"/>
      <c r="BT209" s="562"/>
      <c r="BU209" s="3886"/>
      <c r="CA209" s="1235" t="str">
        <f>IF(DA209=1," * El total de exámenes confirmados positivos por ISP NO DEBE SUPERAR el total de exámenes procesados. ","")</f>
        <v/>
      </c>
      <c r="CB209" s="1235" t="str">
        <f>IF(DB209=1," * La suma de exámenes procesados por sexo DEBE SER IGUAL al total de Procesados. ","")</f>
        <v/>
      </c>
      <c r="CC209" s="1235" t="str">
        <f>IF(DC209=1," * La suma de exámenes Confirmados positivos por ISP por sexo DEBE SER IGUAL al total de Procesados. ","")</f>
        <v/>
      </c>
      <c r="CD209" s="1235" t="str">
        <f>IF(DD209=1," * La suma de exámenes procesados Trans NO PUEDE Superar al total de Procesados. ","")</f>
        <v/>
      </c>
      <c r="CE209" s="1235" t="str">
        <f>IF(DE209=1," * La suma de exámenes confirmados positivos por ISP Trans NO PUEDE Superar al total de Procesados. ","")</f>
        <v/>
      </c>
      <c r="CF209" s="1235" t="str">
        <f>IF(DF209=1," * Los exámenes procesados de personas pertenecientes a Pueblos originarios NO PUEDE Superar al total de Procesados. ","")</f>
        <v/>
      </c>
      <c r="CG209" s="1235" t="str">
        <f>IF(DG209=1," * Los exámenes confirmados positivos por ISP de personas pertenecientes a Pueblos originarios NO PUEDE Superar al total de Procesados. ","")</f>
        <v/>
      </c>
      <c r="CH209" s="1235" t="str">
        <f>IF(DH209=1," * Los exámenes procesados de personas pertenecientes a Pueblos migrantes NO PUEDE Superar al total de Procesados. ","")</f>
        <v/>
      </c>
      <c r="CI209" s="1235" t="str">
        <f>IF(DI209=1," * Los exámenes confirmados positivos por ISP de personas pertenecientes a Pueblos Migrantes NO PUEDE Superar al total de Procesados. ","")</f>
        <v/>
      </c>
      <c r="CJ209" s="1235"/>
      <c r="CK209" s="1235"/>
      <c r="CL209" s="1235"/>
      <c r="CM209" s="1235"/>
      <c r="CN209" s="1235"/>
      <c r="CO209" s="1235"/>
      <c r="CP209" s="1235"/>
      <c r="CQ209" s="1235"/>
      <c r="CR209" s="1235"/>
      <c r="CS209" s="1235"/>
      <c r="CT209" s="1235"/>
      <c r="CU209" s="1235"/>
      <c r="CV209" s="1235"/>
      <c r="CW209" s="1235" t="str">
        <f t="shared" si="358"/>
        <v/>
      </c>
      <c r="CX209" s="1235" t="str">
        <f t="shared" si="359"/>
        <v/>
      </c>
      <c r="CY209" s="1235"/>
      <c r="CZ209" s="1235"/>
      <c r="DA209" s="4931">
        <f t="shared" si="370"/>
        <v>0</v>
      </c>
      <c r="DB209" s="4931">
        <f t="shared" si="371"/>
        <v>0</v>
      </c>
      <c r="DC209" s="4931">
        <f t="shared" si="371"/>
        <v>0</v>
      </c>
      <c r="DD209" s="4931">
        <f t="shared" si="372"/>
        <v>0</v>
      </c>
      <c r="DE209" s="4931">
        <f t="shared" si="372"/>
        <v>0</v>
      </c>
      <c r="DF209" s="4931">
        <f t="shared" si="373"/>
        <v>0</v>
      </c>
      <c r="DG209" s="4931">
        <f t="shared" si="374"/>
        <v>0</v>
      </c>
      <c r="DH209" s="4931">
        <f t="shared" si="375"/>
        <v>0</v>
      </c>
      <c r="DI209" s="4931">
        <f t="shared" si="376"/>
        <v>0</v>
      </c>
      <c r="DJ209" s="4931"/>
      <c r="DK209" s="4931"/>
      <c r="DL209" s="4931"/>
      <c r="DM209" s="4931"/>
      <c r="DN209" s="4931"/>
      <c r="DO209" s="4931"/>
      <c r="DP209" s="4931"/>
      <c r="DQ209" s="4931"/>
      <c r="DR209" s="4931"/>
      <c r="DS209" s="4931"/>
      <c r="DT209" s="4931"/>
      <c r="DU209" s="4931"/>
      <c r="DV209" s="4931"/>
      <c r="DW209" s="4931">
        <f t="shared" si="380"/>
        <v>0</v>
      </c>
      <c r="DX209" s="4931">
        <f t="shared" si="380"/>
        <v>0</v>
      </c>
    </row>
    <row r="210" spans="1:130" ht="31.9" customHeight="1" x14ac:dyDescent="0.35">
      <c r="A210" s="2901" t="s">
        <v>2659</v>
      </c>
      <c r="P210" s="1473"/>
      <c r="AL210" s="5011"/>
      <c r="AM210" s="5011"/>
      <c r="AP210" s="1473"/>
      <c r="AR210" s="562"/>
      <c r="AS210" s="562"/>
      <c r="AT210" s="562"/>
      <c r="AU210" s="562"/>
      <c r="AV210" s="562"/>
      <c r="AW210" s="562"/>
      <c r="AX210" s="562"/>
      <c r="AY210" s="562"/>
      <c r="AZ210" s="562"/>
      <c r="BA210" s="562"/>
      <c r="BB210" s="562"/>
      <c r="BC210" s="562"/>
      <c r="BD210" s="562"/>
      <c r="BE210" s="562"/>
      <c r="BF210" s="562"/>
      <c r="BG210" s="562"/>
    </row>
    <row r="211" spans="1:130" ht="25.15" customHeight="1" x14ac:dyDescent="0.35">
      <c r="A211" s="5012" t="s">
        <v>2622</v>
      </c>
      <c r="B211" s="5013" t="s">
        <v>36</v>
      </c>
      <c r="C211" s="5013"/>
      <c r="D211" s="5013" t="s">
        <v>2636</v>
      </c>
      <c r="E211" s="5013"/>
      <c r="F211" s="5013"/>
      <c r="G211" s="5013"/>
      <c r="H211" s="5013"/>
      <c r="I211" s="5013"/>
      <c r="J211" s="5013"/>
      <c r="K211" s="5013"/>
      <c r="L211" s="5013"/>
      <c r="M211" s="5013"/>
      <c r="N211" s="5013"/>
      <c r="O211" s="5013"/>
      <c r="P211" s="5013"/>
      <c r="Q211" s="5013"/>
      <c r="R211" s="5013"/>
      <c r="S211" s="5013"/>
      <c r="T211" s="5013"/>
      <c r="U211" s="5013"/>
      <c r="V211" s="5013"/>
      <c r="W211" s="5013"/>
      <c r="X211" s="5013"/>
      <c r="Y211" s="5013"/>
      <c r="Z211" s="5013"/>
      <c r="AA211" s="5013"/>
      <c r="AB211" s="5013"/>
      <c r="AC211" s="5013"/>
      <c r="AD211" s="5013"/>
      <c r="AE211" s="5013"/>
      <c r="AF211" s="5013"/>
      <c r="AG211" s="5013"/>
      <c r="AH211" s="5013"/>
      <c r="AI211" s="5013"/>
      <c r="AJ211" s="5013"/>
      <c r="AK211" s="5014"/>
      <c r="AL211" s="4974" t="s">
        <v>2591</v>
      </c>
      <c r="AM211" s="5015"/>
      <c r="AN211" s="4939" t="s">
        <v>462</v>
      </c>
      <c r="AO211" s="4943"/>
      <c r="AP211" s="5016" t="s">
        <v>10</v>
      </c>
      <c r="AQ211" s="5016" t="s">
        <v>11</v>
      </c>
      <c r="AR211" s="562"/>
      <c r="AS211" s="562"/>
      <c r="AT211" s="562"/>
      <c r="AU211" s="562"/>
      <c r="AV211" s="562"/>
      <c r="AW211" s="562"/>
      <c r="AX211" s="562"/>
      <c r="AY211" s="562"/>
      <c r="AZ211" s="562"/>
      <c r="BA211" s="562"/>
      <c r="BB211" s="562"/>
      <c r="BC211" s="562"/>
      <c r="BD211" s="562"/>
      <c r="BE211" s="562"/>
      <c r="BF211" s="562"/>
      <c r="BG211" s="562"/>
    </row>
    <row r="212" spans="1:130" ht="16.149999999999999" customHeight="1" x14ac:dyDescent="0.35">
      <c r="A212" s="5017"/>
      <c r="B212" s="5013"/>
      <c r="C212" s="5013"/>
      <c r="D212" s="5013" t="s">
        <v>96</v>
      </c>
      <c r="E212" s="5013"/>
      <c r="F212" s="5013" t="s">
        <v>17</v>
      </c>
      <c r="G212" s="5013"/>
      <c r="H212" s="5013" t="s">
        <v>18</v>
      </c>
      <c r="I212" s="5013"/>
      <c r="J212" s="5013" t="s">
        <v>19</v>
      </c>
      <c r="K212" s="5013"/>
      <c r="L212" s="5013" t="s">
        <v>20</v>
      </c>
      <c r="M212" s="5013"/>
      <c r="N212" s="5013" t="s">
        <v>98</v>
      </c>
      <c r="O212" s="5013"/>
      <c r="P212" s="5013" t="s">
        <v>99</v>
      </c>
      <c r="Q212" s="5013"/>
      <c r="R212" s="5013" t="s">
        <v>207</v>
      </c>
      <c r="S212" s="5013"/>
      <c r="T212" s="5013" t="s">
        <v>208</v>
      </c>
      <c r="U212" s="5013"/>
      <c r="V212" s="5013" t="s">
        <v>209</v>
      </c>
      <c r="W212" s="5013"/>
      <c r="X212" s="5013" t="s">
        <v>210</v>
      </c>
      <c r="Y212" s="5013"/>
      <c r="Z212" s="5013" t="s">
        <v>211</v>
      </c>
      <c r="AA212" s="5013"/>
      <c r="AB212" s="5013" t="s">
        <v>212</v>
      </c>
      <c r="AC212" s="5013"/>
      <c r="AD212" s="5013" t="s">
        <v>213</v>
      </c>
      <c r="AE212" s="5013"/>
      <c r="AF212" s="5013" t="s">
        <v>214</v>
      </c>
      <c r="AG212" s="5013"/>
      <c r="AH212" s="5013" t="s">
        <v>215</v>
      </c>
      <c r="AI212" s="5013"/>
      <c r="AJ212" s="5013" t="s">
        <v>32</v>
      </c>
      <c r="AK212" s="5014"/>
      <c r="AL212" s="5018" t="s">
        <v>34</v>
      </c>
      <c r="AM212" s="4975" t="s">
        <v>35</v>
      </c>
      <c r="AN212" s="4915" t="s">
        <v>392</v>
      </c>
      <c r="AO212" s="3473" t="s">
        <v>393</v>
      </c>
      <c r="AP212" s="5016"/>
      <c r="AQ212" s="5016"/>
      <c r="AR212" s="562"/>
      <c r="AS212" s="562"/>
      <c r="AT212" s="562"/>
      <c r="AU212" s="562"/>
      <c r="AV212" s="562"/>
      <c r="AW212" s="562"/>
      <c r="AX212" s="562"/>
      <c r="AY212" s="562"/>
      <c r="AZ212" s="562"/>
      <c r="BA212" s="562"/>
      <c r="BB212" s="562"/>
      <c r="BC212" s="562"/>
      <c r="BD212" s="562"/>
      <c r="BE212" s="562"/>
      <c r="BF212" s="562"/>
      <c r="BG212" s="562"/>
    </row>
    <row r="213" spans="1:130" ht="16.149999999999999" customHeight="1" x14ac:dyDescent="0.35">
      <c r="A213" s="5019"/>
      <c r="B213" s="5020" t="s">
        <v>2595</v>
      </c>
      <c r="C213" s="5021" t="s">
        <v>2596</v>
      </c>
      <c r="D213" s="5022" t="s">
        <v>2595</v>
      </c>
      <c r="E213" s="5023" t="s">
        <v>2596</v>
      </c>
      <c r="F213" s="5022" t="s">
        <v>2595</v>
      </c>
      <c r="G213" s="5023" t="s">
        <v>2596</v>
      </c>
      <c r="H213" s="5022" t="s">
        <v>2595</v>
      </c>
      <c r="I213" s="5023" t="s">
        <v>2596</v>
      </c>
      <c r="J213" s="5022" t="s">
        <v>2595</v>
      </c>
      <c r="K213" s="5023" t="s">
        <v>2596</v>
      </c>
      <c r="L213" s="5022" t="s">
        <v>2595</v>
      </c>
      <c r="M213" s="5023" t="s">
        <v>2596</v>
      </c>
      <c r="N213" s="5022" t="s">
        <v>2595</v>
      </c>
      <c r="O213" s="5023" t="s">
        <v>2596</v>
      </c>
      <c r="P213" s="5022" t="s">
        <v>2595</v>
      </c>
      <c r="Q213" s="5023" t="s">
        <v>2596</v>
      </c>
      <c r="R213" s="5022" t="s">
        <v>2595</v>
      </c>
      <c r="S213" s="5023" t="s">
        <v>2596</v>
      </c>
      <c r="T213" s="5022" t="s">
        <v>2595</v>
      </c>
      <c r="U213" s="5023" t="s">
        <v>2596</v>
      </c>
      <c r="V213" s="5022" t="s">
        <v>2595</v>
      </c>
      <c r="W213" s="5023" t="s">
        <v>2596</v>
      </c>
      <c r="X213" s="5022" t="s">
        <v>2595</v>
      </c>
      <c r="Y213" s="5023" t="s">
        <v>2596</v>
      </c>
      <c r="Z213" s="5022" t="s">
        <v>2595</v>
      </c>
      <c r="AA213" s="5023" t="s">
        <v>2596</v>
      </c>
      <c r="AB213" s="5022" t="s">
        <v>2595</v>
      </c>
      <c r="AC213" s="5023" t="s">
        <v>2596</v>
      </c>
      <c r="AD213" s="5022" t="s">
        <v>2595</v>
      </c>
      <c r="AE213" s="5023" t="s">
        <v>2596</v>
      </c>
      <c r="AF213" s="5022" t="s">
        <v>2595</v>
      </c>
      <c r="AG213" s="5023" t="s">
        <v>2596</v>
      </c>
      <c r="AH213" s="5022" t="s">
        <v>2595</v>
      </c>
      <c r="AI213" s="5023" t="s">
        <v>2596</v>
      </c>
      <c r="AJ213" s="5022" t="s">
        <v>2595</v>
      </c>
      <c r="AK213" s="5024" t="s">
        <v>2596</v>
      </c>
      <c r="AL213" s="5018"/>
      <c r="AM213" s="4975"/>
      <c r="AN213" s="4927"/>
      <c r="AO213" s="2134"/>
      <c r="AP213" s="5016"/>
      <c r="AQ213" s="5016"/>
      <c r="AR213" s="562"/>
      <c r="AS213" s="562"/>
      <c r="AT213" s="562"/>
      <c r="AU213" s="562"/>
      <c r="AV213" s="562"/>
      <c r="AW213" s="562"/>
      <c r="AX213" s="562"/>
      <c r="AY213" s="562"/>
      <c r="AZ213" s="562"/>
      <c r="BA213" s="562"/>
      <c r="BB213" s="562"/>
      <c r="BC213" s="562"/>
      <c r="BD213" s="562"/>
      <c r="BE213" s="562"/>
      <c r="BF213" s="562"/>
      <c r="BG213" s="562"/>
    </row>
    <row r="214" spans="1:130" ht="16.149999999999999" customHeight="1" x14ac:dyDescent="0.35">
      <c r="A214" s="5025" t="s">
        <v>2660</v>
      </c>
      <c r="B214" s="3733">
        <f>SUM(D214+F214+H214+J214+L214+N214+P214+R214+T214+V214+X214+Z214+AB214+AD214+AF214+AH214+AJ214)</f>
        <v>0</v>
      </c>
      <c r="C214" s="4192">
        <f t="shared" ref="B214:C220" si="382">SUM(E214+G214+I214+K214+M214+O214+Q214+S214+U214+W214+Y214+AA214+AC214+AE214+AG214+AI214+AK214)</f>
        <v>0</v>
      </c>
      <c r="D214" s="4516"/>
      <c r="E214" s="4566"/>
      <c r="F214" s="3571"/>
      <c r="G214" s="4566"/>
      <c r="H214" s="35"/>
      <c r="I214" s="118"/>
      <c r="J214" s="35"/>
      <c r="K214" s="118"/>
      <c r="L214" s="35"/>
      <c r="M214" s="118"/>
      <c r="N214" s="35"/>
      <c r="O214" s="118"/>
      <c r="P214" s="35"/>
      <c r="Q214" s="118"/>
      <c r="R214" s="35"/>
      <c r="S214" s="118"/>
      <c r="T214" s="35"/>
      <c r="U214" s="118"/>
      <c r="V214" s="35"/>
      <c r="W214" s="118"/>
      <c r="X214" s="35"/>
      <c r="Y214" s="118"/>
      <c r="Z214" s="3571"/>
      <c r="AA214" s="4566"/>
      <c r="AB214" s="3571"/>
      <c r="AC214" s="4566"/>
      <c r="AD214" s="3571"/>
      <c r="AE214" s="4566"/>
      <c r="AF214" s="3571"/>
      <c r="AG214" s="4566"/>
      <c r="AH214" s="3571"/>
      <c r="AI214" s="4566"/>
      <c r="AJ214" s="3571"/>
      <c r="AK214" s="4518"/>
      <c r="AL214" s="4516"/>
      <c r="AM214" s="1343"/>
      <c r="AN214" s="3447"/>
      <c r="AO214" s="36"/>
      <c r="AP214" s="35"/>
      <c r="AQ214" s="324"/>
      <c r="AR214" s="2840"/>
      <c r="AS214" s="1234"/>
      <c r="AT214" s="1234"/>
      <c r="AU214" s="1234"/>
      <c r="AV214" s="1234"/>
      <c r="AW214" s="1234"/>
      <c r="AX214" s="1234"/>
      <c r="AY214" s="1234"/>
      <c r="AZ214" s="1234"/>
      <c r="BA214" s="1234"/>
      <c r="BB214" s="1234"/>
      <c r="BC214" s="1234"/>
      <c r="BD214" s="562"/>
      <c r="BE214" s="562"/>
      <c r="BF214" s="562"/>
      <c r="BG214" s="562"/>
      <c r="CA214" s="4899" t="str">
        <f t="shared" ref="CA214:CA220" si="383">IF(B214&lt;   C214,"* El total de Reactivos NO DEBE ser superior al total de Procesados. ","")</f>
        <v/>
      </c>
      <c r="CB214" s="4899" t="str">
        <f t="shared" ref="CB214:CB220" si="384">IF(B214&lt;&gt; AL214+ AM214,"* La suma de las columnas Sexo DEBE SER IGUAL a los Procesados. ","")</f>
        <v/>
      </c>
      <c r="CC214" s="4899" t="str">
        <f t="shared" ref="CC214:CC220" si="385">IF(B214&lt;  AN214+ AO214,"* La suma de las columna Trans NO DEBE ser superior al total de Procesados. ","")</f>
        <v/>
      </c>
      <c r="CD214" s="4899" t="str">
        <f t="shared" ref="CD214:CD220" si="386">IF(B214&lt;  AP214,"* La columna Pueblos Originarios NO DEBE ser superior al total de Procesados. ","")</f>
        <v/>
      </c>
      <c r="CE214" s="4899" t="str">
        <f t="shared" ref="CE214:CE220" si="387">IF(B214&lt;  AQ214,"* La columna Migrantes NO DEBE ser superior al total de Procesados. ","")</f>
        <v/>
      </c>
      <c r="CF214" s="4899" t="str">
        <f>IF(D214&lt;E214,"* Los exömenes Reactivos de  a_os NO DEBEN ser mayor a los Exömenes Procesados de la misma edad. ","")</f>
        <v/>
      </c>
      <c r="CG214" s="4899" t="str">
        <f>IF(F214&lt;G214,"* Los exömenes Reactivos de  a_os NO DEBEN ser mayor a los Exömenes Procesados de la misma edad. ","")</f>
        <v/>
      </c>
      <c r="CH214" s="4899" t="str">
        <f>IF(H214&lt;I214,"* Los exömenes Reactivos de  a_os NO DEBEN ser mayor a los Exömenes Procesados de la misma edad. ","")</f>
        <v/>
      </c>
      <c r="CI214" s="4899" t="str">
        <f>IF(J214&lt;K214,"* Los exömenes Reactivos de  a_os NO DEBEN ser mayor a los Exömenes Procesados de la misma edad. ","")</f>
        <v/>
      </c>
      <c r="CJ214" s="4899" t="str">
        <f>IF(L214&lt;M214,"* Los exömenes Reactivos de  a_os NO DEBEN ser mayor a los Exömenes Procesados de la misma edad. ","")</f>
        <v/>
      </c>
      <c r="CK214" s="4899" t="str">
        <f>IF(N214&lt;O214,"* Los exömenes Reactivos de  a_os NO DEBEN ser mayor a los Exömenes Procesados de la misma edad. ","")</f>
        <v/>
      </c>
      <c r="CL214" s="4899" t="str">
        <f>IF(P214&lt;Q214,"* Los exömenes Reactivos de  a_os NO DEBEN ser mayor a los Exömenes Procesados de la misma edad. ","")</f>
        <v/>
      </c>
      <c r="CM214" s="4899" t="str">
        <f>IF(R214&lt;S214,"* Los exömenes Reactivos de  a_os NO DEBEN ser mayor a los Exömenes Procesados de la misma edad. ","")</f>
        <v/>
      </c>
      <c r="CN214" s="4899" t="str">
        <f>IF(T214&lt;U214,"* Los exömenes Reactivos de  a_os NO DEBEN ser mayor a los Exömenes Procesados de la misma edad. ","")</f>
        <v/>
      </c>
      <c r="CO214" s="4899" t="str">
        <f>IF(V214&lt;W214,"* Los exömenes Reactivos de  a_os NO DEBEN ser mayor a los Exömenes Procesados de la misma edad. ","")</f>
        <v/>
      </c>
      <c r="CP214" s="4899" t="str">
        <f>IF(X214&lt;Y214,"* Los exömenes Reactivos de  a_os NO DEBEN ser mayor a los Exömenes Procesados de la misma edad. ","")</f>
        <v/>
      </c>
      <c r="CQ214" s="4899" t="str">
        <f>IF(Z214&lt;AA214,"* Los exömenes Reactivos de  a_os NO DEBEN ser mayor a los Exömenes Procesados de la misma edad. ","")</f>
        <v/>
      </c>
      <c r="CR214" s="4899" t="str">
        <f>IF(AB214&lt;AC214,"* Los exömenes Reactivos de  a_os NO DEBEN ser mayor a los Exömenes Procesados de la misma edad. ","")</f>
        <v/>
      </c>
      <c r="CS214" s="4899" t="str">
        <f>IF(AD214&lt;AE214,"* Los exömenes Reactivos de  a_os NO DEBEN ser mayor a los Exömenes Procesados de la misma edad. ","")</f>
        <v/>
      </c>
      <c r="CT214" s="4899" t="str">
        <f>IF(AF214&lt;AG214,"* Los exömenes Reactivos de  a_os NO DEBEN ser mayor a los Exömenes Procesados de la misma edad. ","")</f>
        <v/>
      </c>
      <c r="CU214" s="4899" t="str">
        <f>IF(AH214&lt;AI214,"* Los exömenes Reactivos de  a_os NO DEBEN ser mayor a los Exömenes Procesados de la misma edad. ","")</f>
        <v/>
      </c>
      <c r="CV214" s="4899" t="str">
        <f>IF(AJ214&lt;AK214,"* Los exömenes Reactivos de  a_os NO DEBEN ser mayor a los Exömenes Procesados de la misma edad. ","")</f>
        <v/>
      </c>
      <c r="DA214" s="4900">
        <f t="shared" ref="DA214:DA220" si="388">IF(B214&lt;   C214,1,0)</f>
        <v>0</v>
      </c>
      <c r="DB214" s="4900">
        <f t="shared" ref="DB214:DB220" si="389">IF(B214&lt;&gt; AL214+AM214,1,0)</f>
        <v>0</v>
      </c>
      <c r="DC214" s="4900">
        <f t="shared" ref="DC214:DC220" si="390">IF(B214&lt;  AN214+AO214,1,0)</f>
        <v>0</v>
      </c>
      <c r="DD214" s="4900">
        <f t="shared" ref="DD214:DD220" si="391">IF(B214&lt;  AP214,1,0)</f>
        <v>0</v>
      </c>
      <c r="DE214" s="4900">
        <f t="shared" ref="DE214:DE220" si="392">IF(B214&lt;  AQ214,1,0)</f>
        <v>0</v>
      </c>
      <c r="DF214" s="4900">
        <f t="shared" ref="DF214:DF220" si="393">IF(D214&lt;E214,1,0)</f>
        <v>0</v>
      </c>
      <c r="DG214" s="4900">
        <f t="shared" ref="DG214:DG220" si="394">IF(F214&lt;G214,1,0)</f>
        <v>0</v>
      </c>
      <c r="DH214" s="4900">
        <f t="shared" ref="DH214:DH220" si="395">IF(H214&lt;I214,1,0)</f>
        <v>0</v>
      </c>
      <c r="DI214" s="4900">
        <f t="shared" ref="DI214:DI220" si="396">IF(J214&lt;K214,1,0)</f>
        <v>0</v>
      </c>
      <c r="DJ214" s="4900">
        <f t="shared" ref="DJ214:DJ220" si="397">IF(L214&lt;M214,1,0)</f>
        <v>0</v>
      </c>
      <c r="DK214" s="4900">
        <f t="shared" ref="DK214:DK220" si="398">IF(N214&lt;O214,1,0)</f>
        <v>0</v>
      </c>
      <c r="DL214" s="4900">
        <f t="shared" ref="DL214:DL220" si="399">IF(P214&lt;Q214,1,0)</f>
        <v>0</v>
      </c>
      <c r="DM214" s="4900">
        <f t="shared" ref="DM214:DM220" si="400">IF(R214&lt;S214,1,0)</f>
        <v>0</v>
      </c>
      <c r="DN214" s="4900">
        <f t="shared" ref="DN214:DN220" si="401">IF(T214&lt;U214,1,0)</f>
        <v>0</v>
      </c>
      <c r="DO214" s="4900">
        <f t="shared" ref="DO214:DO220" si="402">IF(V214&lt;W214,1,0)</f>
        <v>0</v>
      </c>
      <c r="DP214" s="4900">
        <f t="shared" ref="DP214:DP220" si="403">IF(X214&lt;Y214,1,0)</f>
        <v>0</v>
      </c>
      <c r="DQ214" s="4900">
        <f t="shared" ref="DQ214:DQ220" si="404">IF(Z214&lt;AA214,1,0)</f>
        <v>0</v>
      </c>
      <c r="DR214" s="4900">
        <f t="shared" ref="DR214:DR220" si="405">IF(AB214&lt;AC214,1,0)</f>
        <v>0</v>
      </c>
      <c r="DS214" s="4900">
        <f t="shared" ref="DS214:DS220" si="406">IF(AD214&lt;AE214,1,0)</f>
        <v>0</v>
      </c>
      <c r="DT214" s="4900">
        <f t="shared" ref="DT214:DT220" si="407">IF(AF214&lt;AG214,1,0)</f>
        <v>0</v>
      </c>
      <c r="DU214" s="4900">
        <f t="shared" ref="DU214:DU220" si="408">IF(AH214&lt;AI214,1,0)</f>
        <v>0</v>
      </c>
      <c r="DV214" s="4900">
        <f t="shared" ref="DV214:DV220" si="409">IF(AJ214&lt;AK214,1,0)</f>
        <v>0</v>
      </c>
      <c r="DZ214" s="4900">
        <v>0</v>
      </c>
    </row>
    <row r="215" spans="1:130" ht="16.149999999999999" customHeight="1" x14ac:dyDescent="0.35">
      <c r="A215" s="5025" t="s">
        <v>2661</v>
      </c>
      <c r="B215" s="475">
        <f t="shared" si="382"/>
        <v>0</v>
      </c>
      <c r="C215" s="439">
        <f t="shared" si="382"/>
        <v>0</v>
      </c>
      <c r="D215" s="4516"/>
      <c r="E215" s="4566"/>
      <c r="F215" s="3571"/>
      <c r="G215" s="4566"/>
      <c r="H215" s="3571"/>
      <c r="I215" s="4566"/>
      <c r="J215" s="35"/>
      <c r="K215" s="118"/>
      <c r="L215" s="35"/>
      <c r="M215" s="118"/>
      <c r="N215" s="35"/>
      <c r="O215" s="118"/>
      <c r="P215" s="35"/>
      <c r="Q215" s="118"/>
      <c r="R215" s="35"/>
      <c r="S215" s="118"/>
      <c r="T215" s="35"/>
      <c r="U215" s="118"/>
      <c r="V215" s="35"/>
      <c r="W215" s="118"/>
      <c r="X215" s="35"/>
      <c r="Y215" s="118"/>
      <c r="Z215" s="35"/>
      <c r="AA215" s="118"/>
      <c r="AB215" s="35"/>
      <c r="AC215" s="118"/>
      <c r="AD215" s="35"/>
      <c r="AE215" s="118"/>
      <c r="AF215" s="35"/>
      <c r="AG215" s="118"/>
      <c r="AH215" s="35"/>
      <c r="AI215" s="118"/>
      <c r="AJ215" s="35"/>
      <c r="AK215" s="1306"/>
      <c r="AL215" s="117"/>
      <c r="AM215" s="1306"/>
      <c r="AN215" s="117"/>
      <c r="AO215" s="36"/>
      <c r="AP215" s="35"/>
      <c r="AQ215" s="324"/>
      <c r="AR215" s="5026"/>
      <c r="AS215" s="1234"/>
      <c r="AT215" s="1234"/>
      <c r="AU215" s="1234"/>
      <c r="AV215" s="1234"/>
      <c r="AW215" s="1234"/>
      <c r="AX215" s="1234"/>
      <c r="AY215" s="1234"/>
      <c r="AZ215" s="1234"/>
      <c r="BA215" s="1234"/>
      <c r="BB215" s="1234"/>
      <c r="BC215" s="1234"/>
      <c r="BD215" s="562"/>
      <c r="BE215" s="562"/>
      <c r="BF215" s="562"/>
      <c r="BG215" s="562"/>
      <c r="CA215" s="4899" t="str">
        <f t="shared" si="383"/>
        <v/>
      </c>
      <c r="CB215" s="4899" t="str">
        <f t="shared" si="384"/>
        <v/>
      </c>
      <c r="CC215" s="4899" t="str">
        <f t="shared" si="385"/>
        <v/>
      </c>
      <c r="CD215" s="4899" t="str">
        <f t="shared" si="386"/>
        <v/>
      </c>
      <c r="CE215" s="4899" t="str">
        <f t="shared" si="387"/>
        <v/>
      </c>
      <c r="CF215" s="4899" t="str">
        <f>IF(D215&lt;E215,"* Los exömenes Reactivos de  a_os NO DEBEN ser mayor a los Exömenes Procesados de la misma edad. ","")</f>
        <v/>
      </c>
      <c r="CG215" s="4899" t="str">
        <f>IF(F215&lt;G215,"* Los exömenes Reactivos de  a_os NO DEBEN ser mayor a los Exömenes Procesados de la misma edad. ","")</f>
        <v/>
      </c>
      <c r="CH215" s="4899" t="str">
        <f>IF(H215&lt;I215,"* Los exömenes Reactivos de  a_os NO DEBEN ser mayor a los Exömenes Procesados de la misma edad. ","")</f>
        <v/>
      </c>
      <c r="CI215" s="4899" t="str">
        <f>IF(J215&lt;K215,"* Los exömenes Reactivos de  a_os NO DEBEN ser mayor a los Exömenes Procesados de la misma edad. ","")</f>
        <v/>
      </c>
      <c r="CJ215" s="4899" t="str">
        <f>IF(L215&lt;M215,"* Los exömenes Reactivos de  a_os NO DEBEN ser mayor a los Exömenes Procesados de la misma edad. ","")</f>
        <v/>
      </c>
      <c r="CK215" s="4899" t="str">
        <f>IF(N215&lt;O215,"* Los exömenes Reactivos de  a_os NO DEBEN ser mayor a los Exömenes Procesados de la misma edad. ","")</f>
        <v/>
      </c>
      <c r="CL215" s="4899" t="str">
        <f>IF(P215&lt;Q215,"* Los exömenes Reactivos de  a_os NO DEBEN ser mayor a los Exömenes Procesados de la misma edad. ","")</f>
        <v/>
      </c>
      <c r="CM215" s="4899" t="str">
        <f>IF(R215&lt;S215,"* Los exömenes Reactivos de  a_os NO DEBEN ser mayor a los Exömenes Procesados de la misma edad. ","")</f>
        <v/>
      </c>
      <c r="CN215" s="4899" t="str">
        <f>IF(T215&lt;U215,"* Los exömenes Reactivos de  a_os NO DEBEN ser mayor a los Exömenes Procesados de la misma edad. ","")</f>
        <v/>
      </c>
      <c r="CO215" s="4899" t="str">
        <f>IF(V215&lt;W215,"* Los exömenes Reactivos de  a_os NO DEBEN ser mayor a los Exömenes Procesados de la misma edad. ","")</f>
        <v/>
      </c>
      <c r="CP215" s="4899" t="str">
        <f>IF(X215&lt;Y215,"* Los exömenes Reactivos de  a_os NO DEBEN ser mayor a los Exömenes Procesados de la misma edad. ","")</f>
        <v/>
      </c>
      <c r="CQ215" s="4899" t="str">
        <f>IF(Z215&lt;AA215,"* Los exömenes Reactivos de  a_os NO DEBEN ser mayor a los Exömenes Procesados de la misma edad. ","")</f>
        <v/>
      </c>
      <c r="CR215" s="4899" t="str">
        <f>IF(AB215&lt;AC215,"* Los exömenes Reactivos de  a_os NO DEBEN ser mayor a los Exömenes Procesados de la misma edad. ","")</f>
        <v/>
      </c>
      <c r="CS215" s="4899" t="str">
        <f>IF(AD215&lt;AE215,"* Los exömenes Reactivos de  a_os NO DEBEN ser mayor a los Exömenes Procesados de la misma edad. ","")</f>
        <v/>
      </c>
      <c r="CT215" s="4899" t="str">
        <f>IF(AF215&lt;AG215,"* Los exömenes Reactivos de  a_os NO DEBEN ser mayor a los Exömenes Procesados de la misma edad. ","")</f>
        <v/>
      </c>
      <c r="CU215" s="4899" t="str">
        <f>IF(AH215&lt;AI215,"* Los exömenes Reactivos de  a_os NO DEBEN ser mayor a los Exömenes Procesados de la misma edad. ","")</f>
        <v/>
      </c>
      <c r="CV215" s="4899" t="str">
        <f>IF(AJ215&lt;AK215,"* Los exömenes Reactivos de  a_os NO DEBEN ser mayor a los Exömenes Procesados de la misma edad. ","")</f>
        <v/>
      </c>
      <c r="DA215" s="4900">
        <f t="shared" si="388"/>
        <v>0</v>
      </c>
      <c r="DB215" s="4900">
        <f t="shared" si="389"/>
        <v>0</v>
      </c>
      <c r="DC215" s="4900">
        <f t="shared" si="390"/>
        <v>0</v>
      </c>
      <c r="DD215" s="4900">
        <f t="shared" si="391"/>
        <v>0</v>
      </c>
      <c r="DE215" s="4900">
        <f t="shared" si="392"/>
        <v>0</v>
      </c>
      <c r="DF215" s="4900">
        <f t="shared" si="393"/>
        <v>0</v>
      </c>
      <c r="DG215" s="4900">
        <f t="shared" si="394"/>
        <v>0</v>
      </c>
      <c r="DH215" s="4900">
        <f t="shared" si="395"/>
        <v>0</v>
      </c>
      <c r="DI215" s="4900">
        <f t="shared" si="396"/>
        <v>0</v>
      </c>
      <c r="DJ215" s="4900">
        <f t="shared" si="397"/>
        <v>0</v>
      </c>
      <c r="DK215" s="4900">
        <f t="shared" si="398"/>
        <v>0</v>
      </c>
      <c r="DL215" s="4900">
        <f t="shared" si="399"/>
        <v>0</v>
      </c>
      <c r="DM215" s="4900">
        <f t="shared" si="400"/>
        <v>0</v>
      </c>
      <c r="DN215" s="4900">
        <f t="shared" si="401"/>
        <v>0</v>
      </c>
      <c r="DO215" s="4900">
        <f t="shared" si="402"/>
        <v>0</v>
      </c>
      <c r="DP215" s="4900">
        <f t="shared" si="403"/>
        <v>0</v>
      </c>
      <c r="DQ215" s="4900">
        <f t="shared" si="404"/>
        <v>0</v>
      </c>
      <c r="DR215" s="4900">
        <f t="shared" si="405"/>
        <v>0</v>
      </c>
      <c r="DS215" s="4900">
        <f t="shared" si="406"/>
        <v>0</v>
      </c>
      <c r="DT215" s="4900">
        <f t="shared" si="407"/>
        <v>0</v>
      </c>
      <c r="DU215" s="4900">
        <f t="shared" si="408"/>
        <v>0</v>
      </c>
      <c r="DV215" s="4900">
        <f t="shared" si="409"/>
        <v>0</v>
      </c>
      <c r="DZ215" s="4900">
        <v>0</v>
      </c>
    </row>
    <row r="216" spans="1:130" ht="16.149999999999999" customHeight="1" x14ac:dyDescent="0.35">
      <c r="A216" s="5025" t="s">
        <v>2662</v>
      </c>
      <c r="B216" s="475">
        <f t="shared" si="382"/>
        <v>0</v>
      </c>
      <c r="C216" s="439">
        <f t="shared" si="382"/>
        <v>0</v>
      </c>
      <c r="D216" s="117"/>
      <c r="E216" s="118"/>
      <c r="F216" s="35"/>
      <c r="G216" s="118"/>
      <c r="H216" s="35"/>
      <c r="I216" s="118"/>
      <c r="J216" s="35"/>
      <c r="K216" s="118"/>
      <c r="L216" s="35"/>
      <c r="M216" s="118"/>
      <c r="N216" s="35"/>
      <c r="O216" s="118"/>
      <c r="P216" s="35"/>
      <c r="Q216" s="118"/>
      <c r="R216" s="35"/>
      <c r="S216" s="118"/>
      <c r="T216" s="35"/>
      <c r="U216" s="118"/>
      <c r="V216" s="35"/>
      <c r="W216" s="118"/>
      <c r="X216" s="35"/>
      <c r="Y216" s="118"/>
      <c r="Z216" s="35"/>
      <c r="AA216" s="118"/>
      <c r="AB216" s="35"/>
      <c r="AC216" s="118"/>
      <c r="AD216" s="35"/>
      <c r="AE216" s="118"/>
      <c r="AF216" s="35"/>
      <c r="AG216" s="118"/>
      <c r="AH216" s="35"/>
      <c r="AI216" s="118"/>
      <c r="AJ216" s="35"/>
      <c r="AK216" s="1306"/>
      <c r="AL216" s="117"/>
      <c r="AM216" s="1306"/>
      <c r="AN216" s="117"/>
      <c r="AO216" s="36"/>
      <c r="AP216" s="35"/>
      <c r="AQ216" s="324"/>
      <c r="AR216" s="5026"/>
      <c r="AS216" s="1234"/>
      <c r="AT216" s="1234"/>
      <c r="AU216" s="1234"/>
      <c r="AV216" s="1234"/>
      <c r="AW216" s="1234"/>
      <c r="AX216" s="1234"/>
      <c r="AY216" s="1234"/>
      <c r="AZ216" s="1234"/>
      <c r="BA216" s="1234"/>
      <c r="BB216" s="1234"/>
      <c r="BC216" s="1234"/>
      <c r="BD216" s="562"/>
      <c r="BE216" s="562"/>
      <c r="BF216" s="562"/>
      <c r="BG216" s="562"/>
      <c r="CA216" s="4899" t="str">
        <f t="shared" si="383"/>
        <v/>
      </c>
      <c r="CB216" s="4899" t="str">
        <f t="shared" si="384"/>
        <v/>
      </c>
      <c r="CC216" s="4899" t="str">
        <f t="shared" si="385"/>
        <v/>
      </c>
      <c r="CD216" s="4899" t="str">
        <f t="shared" si="386"/>
        <v/>
      </c>
      <c r="CE216" s="4899" t="str">
        <f t="shared" si="387"/>
        <v/>
      </c>
      <c r="CF216" s="4899" t="str">
        <f>IF(D216&lt;E216,"* Los exámenes Reactivos de 0 a 4 años años NO DEBEN ser mayor a los Exámenes Procesados de la misma edad. ","")</f>
        <v/>
      </c>
      <c r="CG216" s="4899" t="str">
        <f>IF(F216&lt;G216,"* Los exámenes Reactivos de 5 a 9 años años NO DEBEN ser mayor a los Exámenes Procesados de la misma edad. ","")</f>
        <v/>
      </c>
      <c r="CH216" s="4899" t="str">
        <f>IF(H216&lt;I216,"* Los exámenes Reactivos de 10 a 14 años años NO DEBEN ser mayor a los Exámenes Procesados de la misma edad. ","")</f>
        <v/>
      </c>
      <c r="CI216" s="4899" t="str">
        <f>IF(J216&lt;K216,"* Los exámenes Reactivos de 15 a 19 años años NO DEBEN ser mayor a los Exámenes Procesados de la misma edad. ","")</f>
        <v/>
      </c>
      <c r="CJ216" s="4899" t="str">
        <f>IF(L216&lt;M216,"* Los exámenes Reactivos de 20 a 24 años años NO DEBEN ser mayor a los Exámenes Procesados de la misma edad. ","")</f>
        <v/>
      </c>
      <c r="CK216" s="4899" t="str">
        <f>IF(N216&lt;O216,"* Los exámenes Reactivos de 25 a 29 años años NO DEBEN ser mayor a los Exámenes Procesados de la misma edad. ","")</f>
        <v/>
      </c>
      <c r="CL216" s="4899" t="str">
        <f>IF(P216&lt;Q216,"* Los exámenes Reactivos de 30 a 34 años años NO DEBEN ser mayor a los Exámenes Procesados de la misma edad. ","")</f>
        <v/>
      </c>
      <c r="CM216" s="4899" t="str">
        <f>IF(R216&lt;S216,"* Los exámenes Reactivos de 35 a 39 años años NO DEBEN ser mayor a los Exámenes Procesados de la misma edad. ","")</f>
        <v/>
      </c>
      <c r="CN216" s="4899" t="str">
        <f>IF(T216&lt;U216,"* Los exámenes Reactivos de 40 a 44 años años NO DEBEN ser mayor a los Exámenes Procesados de la misma edad. ","")</f>
        <v/>
      </c>
      <c r="CO216" s="4899" t="str">
        <f>IF(V216&lt;W216,"* Los exámenes Reactivos de 45 a 49 años años NO DEBEN ser mayor a los Exámenes Procesados de la misma edad. ","")</f>
        <v/>
      </c>
      <c r="CP216" s="4899" t="str">
        <f>IF(X216&lt;Y216,"* Los exámenes Reactivos de 50 a 54 años años NO DEBEN ser mayor a los Exámenes Procesados de la misma edad. ","")</f>
        <v/>
      </c>
      <c r="CQ216" s="4899" t="str">
        <f>IF(Z216&lt;AA216,"* Los exámenes Reactivos de 55 a 59 años años NO DEBEN ser mayor a los Exámenes Procesados de la misma edad. ","")</f>
        <v/>
      </c>
      <c r="CR216" s="4899" t="str">
        <f>IF(AB216&lt;AC216,"* Los exámenes Reactivos de 60 a 64 años años NO DEBEN ser mayor a los Exámenes Procesados de la misma edad. ","")</f>
        <v/>
      </c>
      <c r="CS216" s="4899" t="str">
        <f>IF(AD216&lt;AE216,"* Los exámenes Reactivos de 65 a 69 años años NO DEBEN ser mayor a los Exámenes Procesados de la misma edad. ","")</f>
        <v/>
      </c>
      <c r="CT216" s="4899" t="str">
        <f>IF(AF216&lt;AG216,"* Los exámenes Reactivos de 70 a 74 años años NO DEBEN ser mayor a los Exámenes Procesados de la misma edad. ","")</f>
        <v/>
      </c>
      <c r="CU216" s="4899" t="str">
        <f>IF(AH216&lt;AI216,"* Los exámenes Reactivos de 75 a 79 años años NO DEBEN ser mayor a los Exámenes Procesados de la misma edad. ","")</f>
        <v/>
      </c>
      <c r="CV216" s="4899" t="str">
        <f>IF(AJ216&lt;AK216,"* Los exámenes Reactivos de 80 y más años años NO DEBEN ser mayor a los Exámenes Procesados de la misma edad. ","")</f>
        <v/>
      </c>
      <c r="DA216" s="4900">
        <f t="shared" si="388"/>
        <v>0</v>
      </c>
      <c r="DB216" s="4900">
        <f t="shared" si="389"/>
        <v>0</v>
      </c>
      <c r="DC216" s="4900">
        <f t="shared" si="390"/>
        <v>0</v>
      </c>
      <c r="DD216" s="4900">
        <f t="shared" si="391"/>
        <v>0</v>
      </c>
      <c r="DE216" s="4900">
        <f t="shared" si="392"/>
        <v>0</v>
      </c>
      <c r="DF216" s="4900">
        <f t="shared" si="393"/>
        <v>0</v>
      </c>
      <c r="DG216" s="4900">
        <f t="shared" si="394"/>
        <v>0</v>
      </c>
      <c r="DH216" s="4900">
        <f t="shared" si="395"/>
        <v>0</v>
      </c>
      <c r="DI216" s="4900">
        <f t="shared" si="396"/>
        <v>0</v>
      </c>
      <c r="DJ216" s="4900">
        <f t="shared" si="397"/>
        <v>0</v>
      </c>
      <c r="DK216" s="4900">
        <f t="shared" si="398"/>
        <v>0</v>
      </c>
      <c r="DL216" s="4900">
        <f t="shared" si="399"/>
        <v>0</v>
      </c>
      <c r="DM216" s="4900">
        <f t="shared" si="400"/>
        <v>0</v>
      </c>
      <c r="DN216" s="4900">
        <f t="shared" si="401"/>
        <v>0</v>
      </c>
      <c r="DO216" s="4900">
        <f t="shared" si="402"/>
        <v>0</v>
      </c>
      <c r="DP216" s="4900">
        <f t="shared" si="403"/>
        <v>0</v>
      </c>
      <c r="DQ216" s="4900">
        <f t="shared" si="404"/>
        <v>0</v>
      </c>
      <c r="DR216" s="4900">
        <f t="shared" si="405"/>
        <v>0</v>
      </c>
      <c r="DS216" s="4900">
        <f t="shared" si="406"/>
        <v>0</v>
      </c>
      <c r="DT216" s="4900">
        <f t="shared" si="407"/>
        <v>0</v>
      </c>
      <c r="DU216" s="4900">
        <f t="shared" si="408"/>
        <v>0</v>
      </c>
      <c r="DV216" s="4900">
        <f t="shared" si="409"/>
        <v>0</v>
      </c>
      <c r="DZ216" s="4900">
        <v>0</v>
      </c>
    </row>
    <row r="217" spans="1:130" ht="16.149999999999999" customHeight="1" x14ac:dyDescent="0.35">
      <c r="A217" s="5025" t="s">
        <v>2663</v>
      </c>
      <c r="B217" s="475">
        <f t="shared" si="382"/>
        <v>0</v>
      </c>
      <c r="C217" s="439">
        <f>SUM(E217+G217+I217+K217+M217+O217+Q217+S217+U217+W217+Y217+AA217+AC217+AE217+AG217+AI217+AK217)</f>
        <v>0</v>
      </c>
      <c r="D217" s="117"/>
      <c r="E217" s="118"/>
      <c r="F217" s="35"/>
      <c r="G217" s="118"/>
      <c r="H217" s="35"/>
      <c r="I217" s="118"/>
      <c r="J217" s="35"/>
      <c r="K217" s="118"/>
      <c r="L217" s="35"/>
      <c r="M217" s="118"/>
      <c r="N217" s="35"/>
      <c r="O217" s="118"/>
      <c r="P217" s="35"/>
      <c r="Q217" s="118"/>
      <c r="R217" s="35"/>
      <c r="S217" s="118"/>
      <c r="T217" s="35"/>
      <c r="U217" s="118"/>
      <c r="V217" s="35"/>
      <c r="W217" s="118"/>
      <c r="X217" s="35"/>
      <c r="Y217" s="118"/>
      <c r="Z217" s="35"/>
      <c r="AA217" s="118"/>
      <c r="AB217" s="35"/>
      <c r="AC217" s="118"/>
      <c r="AD217" s="35"/>
      <c r="AE217" s="118"/>
      <c r="AF217" s="35"/>
      <c r="AG217" s="118"/>
      <c r="AH217" s="35"/>
      <c r="AI217" s="118"/>
      <c r="AJ217" s="35"/>
      <c r="AK217" s="1306"/>
      <c r="AL217" s="117"/>
      <c r="AM217" s="1306"/>
      <c r="AN217" s="117"/>
      <c r="AO217" s="36"/>
      <c r="AP217" s="35"/>
      <c r="AQ217" s="324"/>
      <c r="AR217" s="5026"/>
      <c r="AS217" s="1234"/>
      <c r="AT217" s="1234"/>
      <c r="AU217" s="1234"/>
      <c r="AV217" s="1234"/>
      <c r="AW217" s="1234"/>
      <c r="AX217" s="1234"/>
      <c r="AY217" s="1234"/>
      <c r="AZ217" s="1234"/>
      <c r="BA217" s="1234"/>
      <c r="BB217" s="1234"/>
      <c r="BC217" s="1234"/>
      <c r="BD217" s="562"/>
      <c r="BE217" s="562"/>
      <c r="BF217" s="562"/>
      <c r="BG217" s="562"/>
      <c r="CA217" s="4899" t="str">
        <f t="shared" si="383"/>
        <v/>
      </c>
      <c r="CB217" s="4899" t="str">
        <f t="shared" si="384"/>
        <v/>
      </c>
      <c r="CC217" s="4899" t="str">
        <f t="shared" si="385"/>
        <v/>
      </c>
      <c r="CD217" s="4899" t="str">
        <f t="shared" si="386"/>
        <v/>
      </c>
      <c r="CE217" s="4899" t="str">
        <f t="shared" si="387"/>
        <v/>
      </c>
      <c r="CF217" s="4899" t="str">
        <f>IF(D217&lt;E217,"* Los exámenes Reactivos de 0 a 4 años años NO DEBEN ser mayor a los Exámenes Procesados de la misma edad. ","")</f>
        <v/>
      </c>
      <c r="CG217" s="4899" t="str">
        <f>IF(F217&lt;G217,"* Los exámenes Reactivos de 5 a 9 años años NO DEBEN ser mayor a los Exámenes Procesados de la misma edad. ","")</f>
        <v/>
      </c>
      <c r="CH217" s="4899" t="str">
        <f>IF(H217&lt;I217,"* Los exámenes Reactivos de 10 a 14 años años NO DEBEN ser mayor a los Exámenes Procesados de la misma edad. ","")</f>
        <v/>
      </c>
      <c r="CI217" s="4899" t="str">
        <f>IF(J217&lt;K217,"* Los exámenes Reactivos de 15 a 19 años años NO DEBEN ser mayor a los Exámenes Procesados de la misma edad. ","")</f>
        <v/>
      </c>
      <c r="CJ217" s="4899" t="str">
        <f>IF(L217&lt;M217,"* Los exámenes Reactivos de 20 a 24 años años NO DEBEN ser mayor a los Exámenes Procesados de la misma edad. ","")</f>
        <v/>
      </c>
      <c r="CK217" s="4899" t="str">
        <f>IF(N217&lt;O217,"* Los exámenes Reactivos de 25 a 29 años años NO DEBEN ser mayor a los Exámenes Procesados de la misma edad. ","")</f>
        <v/>
      </c>
      <c r="CL217" s="4899" t="str">
        <f>IF(P217&lt;Q217,"* Los exámenes Reactivos de 30 a 34 años años NO DEBEN ser mayor a los Exámenes Procesados de la misma edad. ","")</f>
        <v/>
      </c>
      <c r="CM217" s="4899" t="str">
        <f>IF(R217&lt;S217,"* Los exámenes Reactivos de 35 a 39 años años NO DEBEN ser mayor a los Exámenes Procesados de la misma edad. ","")</f>
        <v/>
      </c>
      <c r="CN217" s="4899" t="str">
        <f>IF(T217&lt;U217,"* Los exámenes Reactivos de 40 a 44 años años NO DEBEN ser mayor a los Exámenes Procesados de la misma edad. ","")</f>
        <v/>
      </c>
      <c r="CO217" s="4899" t="str">
        <f>IF(V217&lt;W217,"* Los exámenes Reactivos de 45 a 49 años años NO DEBEN ser mayor a los Exámenes Procesados de la misma edad. ","")</f>
        <v/>
      </c>
      <c r="CP217" s="4899" t="str">
        <f>IF(X217&lt;Y217,"* Los exámenes Reactivos de 50 a 54 años años NO DEBEN ser mayor a los Exámenes Procesados de la misma edad. ","")</f>
        <v/>
      </c>
      <c r="CQ217" s="4899" t="str">
        <f>IF(Z217&lt;AA217,"* Los exámenes Reactivos de 55 a 59 años años NO DEBEN ser mayor a los Exámenes Procesados de la misma edad. ","")</f>
        <v/>
      </c>
      <c r="CR217" s="4899" t="str">
        <f>IF(AB217&lt;AC217,"* Los exámenes Reactivos de 60 a 64 años años NO DEBEN ser mayor a los Exámenes Procesados de la misma edad. ","")</f>
        <v/>
      </c>
      <c r="CS217" s="4899" t="str">
        <f>IF(AD217&lt;AE217,"* Los exámenes Reactivos de 65 a 69 años años NO DEBEN ser mayor a los Exámenes Procesados de la misma edad. ","")</f>
        <v/>
      </c>
      <c r="CT217" s="4899" t="str">
        <f>IF(AF217&lt;AG217,"* Los exámenes Reactivos de 70 a 74 años años NO DEBEN ser mayor a los Exámenes Procesados de la misma edad. ","")</f>
        <v/>
      </c>
      <c r="CU217" s="4899" t="str">
        <f>IF(AH217&lt;AI217,"* Los exámenes Reactivos de 75 a 79 años años NO DEBEN ser mayor a los Exámenes Procesados de la misma edad. ","")</f>
        <v/>
      </c>
      <c r="CV217" s="4899" t="str">
        <f>IF(AJ217&lt;AK217,"* Los exámenes Reactivos de 80 y más años años NO DEBEN ser mayor a los Exámenes Procesados de la misma edad. ","")</f>
        <v/>
      </c>
      <c r="DA217" s="4900">
        <f t="shared" si="388"/>
        <v>0</v>
      </c>
      <c r="DB217" s="4900">
        <f t="shared" si="389"/>
        <v>0</v>
      </c>
      <c r="DC217" s="4900">
        <f t="shared" si="390"/>
        <v>0</v>
      </c>
      <c r="DD217" s="4900">
        <f t="shared" si="391"/>
        <v>0</v>
      </c>
      <c r="DE217" s="4900">
        <f t="shared" si="392"/>
        <v>0</v>
      </c>
      <c r="DF217" s="4900">
        <f t="shared" si="393"/>
        <v>0</v>
      </c>
      <c r="DG217" s="4900">
        <f t="shared" si="394"/>
        <v>0</v>
      </c>
      <c r="DH217" s="4900">
        <f t="shared" si="395"/>
        <v>0</v>
      </c>
      <c r="DI217" s="4900">
        <f t="shared" si="396"/>
        <v>0</v>
      </c>
      <c r="DJ217" s="4900">
        <f t="shared" si="397"/>
        <v>0</v>
      </c>
      <c r="DK217" s="4900">
        <f t="shared" si="398"/>
        <v>0</v>
      </c>
      <c r="DL217" s="4900">
        <f t="shared" si="399"/>
        <v>0</v>
      </c>
      <c r="DM217" s="4900">
        <f t="shared" si="400"/>
        <v>0</v>
      </c>
      <c r="DN217" s="4900">
        <f t="shared" si="401"/>
        <v>0</v>
      </c>
      <c r="DO217" s="4900">
        <f t="shared" si="402"/>
        <v>0</v>
      </c>
      <c r="DP217" s="4900">
        <f t="shared" si="403"/>
        <v>0</v>
      </c>
      <c r="DQ217" s="4900">
        <f t="shared" si="404"/>
        <v>0</v>
      </c>
      <c r="DR217" s="4900">
        <f t="shared" si="405"/>
        <v>0</v>
      </c>
      <c r="DS217" s="4900">
        <f t="shared" si="406"/>
        <v>0</v>
      </c>
      <c r="DT217" s="4900">
        <f t="shared" si="407"/>
        <v>0</v>
      </c>
      <c r="DU217" s="4900">
        <f t="shared" si="408"/>
        <v>0</v>
      </c>
      <c r="DV217" s="4900">
        <f t="shared" si="409"/>
        <v>0</v>
      </c>
      <c r="DZ217" s="4900">
        <v>0</v>
      </c>
    </row>
    <row r="218" spans="1:130" ht="26.25" customHeight="1" x14ac:dyDescent="0.35">
      <c r="A218" s="5027" t="s">
        <v>2664</v>
      </c>
      <c r="B218" s="475">
        <f t="shared" si="382"/>
        <v>0</v>
      </c>
      <c r="C218" s="439">
        <f>SUM(E218+G218+I218+K218+M218+O218+Q218+S218+U218+W218+Y218+AA218+AC218+AE218+AG218+AI218+AK218)</f>
        <v>0</v>
      </c>
      <c r="D218" s="117"/>
      <c r="E218" s="118"/>
      <c r="F218" s="35"/>
      <c r="G218" s="118"/>
      <c r="H218" s="35"/>
      <c r="I218" s="118"/>
      <c r="J218" s="35"/>
      <c r="K218" s="118"/>
      <c r="L218" s="35"/>
      <c r="M218" s="118"/>
      <c r="N218" s="35"/>
      <c r="O218" s="118"/>
      <c r="P218" s="35"/>
      <c r="Q218" s="118"/>
      <c r="R218" s="35"/>
      <c r="S218" s="118"/>
      <c r="T218" s="35"/>
      <c r="U218" s="118"/>
      <c r="V218" s="35"/>
      <c r="W218" s="118"/>
      <c r="X218" s="35"/>
      <c r="Y218" s="118"/>
      <c r="Z218" s="35"/>
      <c r="AA218" s="118"/>
      <c r="AB218" s="35"/>
      <c r="AC218" s="118"/>
      <c r="AD218" s="35"/>
      <c r="AE218" s="118"/>
      <c r="AF218" s="35"/>
      <c r="AG218" s="118"/>
      <c r="AH218" s="35"/>
      <c r="AI218" s="118"/>
      <c r="AJ218" s="35"/>
      <c r="AK218" s="1306"/>
      <c r="AL218" s="117"/>
      <c r="AM218" s="1306"/>
      <c r="AN218" s="117"/>
      <c r="AO218" s="36"/>
      <c r="AP218" s="35"/>
      <c r="AQ218" s="324"/>
      <c r="AR218" s="5026"/>
      <c r="AS218" s="1234"/>
      <c r="AT218" s="1234"/>
      <c r="AU218" s="1234"/>
      <c r="AV218" s="1234"/>
      <c r="AW218" s="1234"/>
      <c r="AX218" s="1234"/>
      <c r="AY218" s="1234"/>
      <c r="AZ218" s="1234"/>
      <c r="BA218" s="1234"/>
      <c r="BB218" s="1234"/>
      <c r="BC218" s="1234"/>
      <c r="BD218" s="562"/>
      <c r="BE218" s="562"/>
      <c r="BF218" s="562"/>
      <c r="BG218" s="562"/>
      <c r="CA218" s="4899" t="str">
        <f t="shared" si="383"/>
        <v/>
      </c>
      <c r="CB218" s="4899" t="str">
        <f t="shared" si="384"/>
        <v/>
      </c>
      <c r="CC218" s="4899" t="str">
        <f t="shared" si="385"/>
        <v/>
      </c>
      <c r="CD218" s="4899" t="str">
        <f t="shared" si="386"/>
        <v/>
      </c>
      <c r="CE218" s="4899" t="str">
        <f t="shared" si="387"/>
        <v/>
      </c>
      <c r="CF218" s="4899" t="str">
        <f>IF(D218&lt;E218,"* Los exámenes Reactivos de 0 a 4 años años NO DEBEN ser mayor a los Exámenes Procesados de la misma edad. ","")</f>
        <v/>
      </c>
      <c r="CG218" s="4899" t="str">
        <f>IF(F218&lt;G218,"* Los exámenes Reactivos de 5 a 9 años años NO DEBEN ser mayor a los Exámenes Procesados de la misma edad. ","")</f>
        <v/>
      </c>
      <c r="CH218" s="4899" t="str">
        <f>IF(H218&lt;I218,"* Los exámenes Reactivos de 10 a 14 años años NO DEBEN ser mayor a los Exámenes Procesados de la misma edad. ","")</f>
        <v/>
      </c>
      <c r="CI218" s="4899" t="str">
        <f>IF(J218&lt;K218,"* Los exámenes Reactivos de 15 a 19 años años NO DEBEN ser mayor a los Exámenes Procesados de la misma edad. ","")</f>
        <v/>
      </c>
      <c r="CJ218" s="4899" t="str">
        <f>IF(L218&lt;M218,"* Los exámenes Reactivos de 20 a 24 años años NO DEBEN ser mayor a los Exámenes Procesados de la misma edad. ","")</f>
        <v/>
      </c>
      <c r="CK218" s="4899" t="str">
        <f>IF(N218&lt;O218,"* Los exámenes Reactivos de 25 a 29 años años NO DEBEN ser mayor a los Exámenes Procesados de la misma edad. ","")</f>
        <v/>
      </c>
      <c r="CL218" s="4899" t="str">
        <f>IF(P218&lt;Q218,"* Los exámenes Reactivos de 30 a 34 años años NO DEBEN ser mayor a los Exámenes Procesados de la misma edad. ","")</f>
        <v/>
      </c>
      <c r="CM218" s="4899" t="str">
        <f>IF(R218&lt;S218,"* Los exámenes Reactivos de 35 a 39 años años NO DEBEN ser mayor a los Exámenes Procesados de la misma edad. ","")</f>
        <v/>
      </c>
      <c r="CN218" s="4899" t="str">
        <f>IF(T218&lt;U218,"* Los exámenes Reactivos de 40 a 44 años años NO DEBEN ser mayor a los Exámenes Procesados de la misma edad. ","")</f>
        <v/>
      </c>
      <c r="CO218" s="4899" t="str">
        <f>IF(V218&lt;W218,"* Los exámenes Reactivos de 45 a 49 años años NO DEBEN ser mayor a los Exámenes Procesados de la misma edad. ","")</f>
        <v/>
      </c>
      <c r="CP218" s="4899" t="str">
        <f>IF(X218&lt;Y218,"* Los exámenes Reactivos de 50 a 54 años años NO DEBEN ser mayor a los Exámenes Procesados de la misma edad. ","")</f>
        <v/>
      </c>
      <c r="CQ218" s="4899" t="str">
        <f>IF(Z218&lt;AA218,"* Los exámenes Reactivos de 55 a 59 años años NO DEBEN ser mayor a los Exámenes Procesados de la misma edad. ","")</f>
        <v/>
      </c>
      <c r="CR218" s="4899" t="str">
        <f>IF(AB218&lt;AC218,"* Los exámenes Reactivos de 60 a 64 años años NO DEBEN ser mayor a los Exámenes Procesados de la misma edad. ","")</f>
        <v/>
      </c>
      <c r="CS218" s="4899" t="str">
        <f>IF(AD218&lt;AE218,"* Los exámenes Reactivos de 65 a 69 años años NO DEBEN ser mayor a los Exámenes Procesados de la misma edad. ","")</f>
        <v/>
      </c>
      <c r="CT218" s="4899" t="str">
        <f>IF(AF218&lt;AG218,"* Los exámenes Reactivos de 70 a 74 años años NO DEBEN ser mayor a los Exámenes Procesados de la misma edad. ","")</f>
        <v/>
      </c>
      <c r="CU218" s="4899" t="str">
        <f>IF(AH218&lt;AI218,"* Los exámenes Reactivos de 75 a 79 años años NO DEBEN ser mayor a los Exámenes Procesados de la misma edad. ","")</f>
        <v/>
      </c>
      <c r="CV218" s="4899" t="str">
        <f>IF(AJ218&lt;AK218,"* Los exámenes Reactivos de 80 y más años años NO DEBEN ser mayor a los Exámenes Procesados de la misma edad. ","")</f>
        <v/>
      </c>
      <c r="DA218" s="4900">
        <f t="shared" si="388"/>
        <v>0</v>
      </c>
      <c r="DB218" s="4900">
        <f t="shared" si="389"/>
        <v>0</v>
      </c>
      <c r="DC218" s="4900">
        <f t="shared" si="390"/>
        <v>0</v>
      </c>
      <c r="DD218" s="4900">
        <f t="shared" si="391"/>
        <v>0</v>
      </c>
      <c r="DE218" s="4900">
        <f t="shared" si="392"/>
        <v>0</v>
      </c>
      <c r="DF218" s="4900">
        <f t="shared" si="393"/>
        <v>0</v>
      </c>
      <c r="DG218" s="4900">
        <f t="shared" si="394"/>
        <v>0</v>
      </c>
      <c r="DH218" s="4900">
        <f t="shared" si="395"/>
        <v>0</v>
      </c>
      <c r="DI218" s="4900">
        <f t="shared" si="396"/>
        <v>0</v>
      </c>
      <c r="DJ218" s="4900">
        <f t="shared" si="397"/>
        <v>0</v>
      </c>
      <c r="DK218" s="4900">
        <f t="shared" si="398"/>
        <v>0</v>
      </c>
      <c r="DL218" s="4900">
        <f t="shared" si="399"/>
        <v>0</v>
      </c>
      <c r="DM218" s="4900">
        <f t="shared" si="400"/>
        <v>0</v>
      </c>
      <c r="DN218" s="4900">
        <f t="shared" si="401"/>
        <v>0</v>
      </c>
      <c r="DO218" s="4900">
        <f t="shared" si="402"/>
        <v>0</v>
      </c>
      <c r="DP218" s="4900">
        <f t="shared" si="403"/>
        <v>0</v>
      </c>
      <c r="DQ218" s="4900">
        <f t="shared" si="404"/>
        <v>0</v>
      </c>
      <c r="DR218" s="4900">
        <f t="shared" si="405"/>
        <v>0</v>
      </c>
      <c r="DS218" s="4900">
        <f t="shared" si="406"/>
        <v>0</v>
      </c>
      <c r="DT218" s="4900">
        <f t="shared" si="407"/>
        <v>0</v>
      </c>
      <c r="DU218" s="4900">
        <f t="shared" si="408"/>
        <v>0</v>
      </c>
      <c r="DV218" s="4900">
        <f t="shared" si="409"/>
        <v>0</v>
      </c>
      <c r="DZ218" s="4900">
        <v>0</v>
      </c>
    </row>
    <row r="219" spans="1:130" ht="16.149999999999999" customHeight="1" x14ac:dyDescent="0.35">
      <c r="A219" s="5025" t="s">
        <v>2665</v>
      </c>
      <c r="B219" s="475">
        <f t="shared" si="382"/>
        <v>0</v>
      </c>
      <c r="C219" s="439">
        <f t="shared" si="382"/>
        <v>0</v>
      </c>
      <c r="D219" s="117"/>
      <c r="E219" s="118"/>
      <c r="F219" s="35"/>
      <c r="G219" s="118"/>
      <c r="H219" s="35"/>
      <c r="I219" s="118"/>
      <c r="J219" s="35"/>
      <c r="K219" s="118"/>
      <c r="L219" s="35"/>
      <c r="M219" s="118"/>
      <c r="N219" s="35"/>
      <c r="O219" s="118"/>
      <c r="P219" s="35"/>
      <c r="Q219" s="118"/>
      <c r="R219" s="35"/>
      <c r="S219" s="118"/>
      <c r="T219" s="35"/>
      <c r="U219" s="118"/>
      <c r="V219" s="35"/>
      <c r="W219" s="118"/>
      <c r="X219" s="35"/>
      <c r="Y219" s="118"/>
      <c r="Z219" s="35"/>
      <c r="AA219" s="118"/>
      <c r="AB219" s="35"/>
      <c r="AC219" s="118"/>
      <c r="AD219" s="35"/>
      <c r="AE219" s="118"/>
      <c r="AF219" s="35"/>
      <c r="AG219" s="118"/>
      <c r="AH219" s="35"/>
      <c r="AI219" s="118"/>
      <c r="AJ219" s="35"/>
      <c r="AK219" s="1306"/>
      <c r="AL219" s="117"/>
      <c r="AM219" s="1306"/>
      <c r="AN219" s="117"/>
      <c r="AO219" s="36"/>
      <c r="AP219" s="35"/>
      <c r="AQ219" s="324"/>
      <c r="AR219" s="5026"/>
      <c r="AS219" s="1234"/>
      <c r="AT219" s="1234"/>
      <c r="AU219" s="1234"/>
      <c r="AV219" s="1234"/>
      <c r="AW219" s="1234"/>
      <c r="AX219" s="1234"/>
      <c r="AY219" s="1234"/>
      <c r="AZ219" s="1234"/>
      <c r="BA219" s="1234"/>
      <c r="BB219" s="1234"/>
      <c r="BC219" s="1234"/>
      <c r="BD219" s="562"/>
      <c r="BE219" s="562"/>
      <c r="BF219" s="562"/>
      <c r="BG219" s="562"/>
      <c r="CA219" s="4899" t="str">
        <f t="shared" si="383"/>
        <v/>
      </c>
      <c r="CB219" s="4899" t="str">
        <f t="shared" si="384"/>
        <v/>
      </c>
      <c r="CC219" s="4899" t="str">
        <f t="shared" si="385"/>
        <v/>
      </c>
      <c r="CD219" s="4899" t="str">
        <f t="shared" si="386"/>
        <v/>
      </c>
      <c r="CE219" s="4899" t="str">
        <f t="shared" si="387"/>
        <v/>
      </c>
      <c r="CF219" s="4899" t="str">
        <f>IF(D219&lt;E219,"* Los exámenes Reactivos de 0 a 4 años años NO DEBEN ser mayor a los Exámenes Procesados de la misma edad. ","")</f>
        <v/>
      </c>
      <c r="CG219" s="4899" t="str">
        <f>IF(F219&lt;G219,"* Los exámenes Reactivos de 5 a 9 años años NO DEBEN ser mayor a los Exámenes Procesados de la misma edad. ","")</f>
        <v/>
      </c>
      <c r="CH219" s="4899" t="str">
        <f>IF(H219&lt;I219,"* Los exámenes Reactivos de 10 a 14 años años NO DEBEN ser mayor a los Exámenes Procesados de la misma edad. ","")</f>
        <v/>
      </c>
      <c r="CI219" s="4899" t="str">
        <f>IF(J219&lt;K219,"* Los exámenes Reactivos de 15 a 19 años años NO DEBEN ser mayor a los Exámenes Procesados de la misma edad. ","")</f>
        <v/>
      </c>
      <c r="CJ219" s="4899" t="str">
        <f>IF(L219&lt;M219,"* Los exámenes Reactivos de 20 a 24 años años NO DEBEN ser mayor a los Exámenes Procesados de la misma edad. ","")</f>
        <v/>
      </c>
      <c r="CK219" s="4899" t="str">
        <f>IF(N219&lt;O219,"* Los exámenes Reactivos de 25 a 29 años años NO DEBEN ser mayor a los Exámenes Procesados de la misma edad. ","")</f>
        <v/>
      </c>
      <c r="CL219" s="4899" t="str">
        <f>IF(P219&lt;Q219,"* Los exámenes Reactivos de 30 a 34 años años NO DEBEN ser mayor a los Exámenes Procesados de la misma edad. ","")</f>
        <v/>
      </c>
      <c r="CM219" s="4899" t="str">
        <f>IF(R219&lt;S219,"* Los exámenes Reactivos de 35 a 39 años años NO DEBEN ser mayor a los Exámenes Procesados de la misma edad. ","")</f>
        <v/>
      </c>
      <c r="CN219" s="4899" t="str">
        <f>IF(T219&lt;U219,"* Los exámenes Reactivos de 40 a 44 años años NO DEBEN ser mayor a los Exámenes Procesados de la misma edad. ","")</f>
        <v/>
      </c>
      <c r="CO219" s="4899" t="str">
        <f>IF(V219&lt;W219,"* Los exámenes Reactivos de 45 a 49 años años NO DEBEN ser mayor a los Exámenes Procesados de la misma edad. ","")</f>
        <v/>
      </c>
      <c r="CP219" s="4899" t="str">
        <f>IF(X219&lt;Y219,"* Los exámenes Reactivos de 50 a 54 años años NO DEBEN ser mayor a los Exámenes Procesados de la misma edad. ","")</f>
        <v/>
      </c>
      <c r="CQ219" s="4899" t="str">
        <f>IF(Z219&lt;AA219,"* Los exámenes Reactivos de 55 a 59 años años NO DEBEN ser mayor a los Exámenes Procesados de la misma edad. ","")</f>
        <v/>
      </c>
      <c r="CR219" s="4899" t="str">
        <f>IF(AB219&lt;AC219,"* Los exámenes Reactivos de 60 a 64 años años NO DEBEN ser mayor a los Exámenes Procesados de la misma edad. ","")</f>
        <v/>
      </c>
      <c r="CS219" s="4899" t="str">
        <f>IF(AD219&lt;AE219,"* Los exámenes Reactivos de 65 a 69 años años NO DEBEN ser mayor a los Exámenes Procesados de la misma edad. ","")</f>
        <v/>
      </c>
      <c r="CT219" s="4899" t="str">
        <f>IF(AF219&lt;AG219,"* Los exámenes Reactivos de 70 a 74 años años NO DEBEN ser mayor a los Exámenes Procesados de la misma edad. ","")</f>
        <v/>
      </c>
      <c r="CU219" s="4899" t="str">
        <f>IF(AH219&lt;AI219,"* Los exámenes Reactivos de 75 a 79 años años NO DEBEN ser mayor a los Exámenes Procesados de la misma edad. ","")</f>
        <v/>
      </c>
      <c r="CV219" s="4899" t="str">
        <f>IF(AJ219&lt;AK219,"* Los exámenes Reactivos de 80 y más años años NO DEBEN ser mayor a los Exámenes Procesados de la misma edad. ","")</f>
        <v/>
      </c>
      <c r="DA219" s="4900">
        <f t="shared" si="388"/>
        <v>0</v>
      </c>
      <c r="DB219" s="4900">
        <f t="shared" si="389"/>
        <v>0</v>
      </c>
      <c r="DC219" s="4900">
        <f t="shared" si="390"/>
        <v>0</v>
      </c>
      <c r="DD219" s="4900">
        <f t="shared" si="391"/>
        <v>0</v>
      </c>
      <c r="DE219" s="4900">
        <f t="shared" si="392"/>
        <v>0</v>
      </c>
      <c r="DF219" s="4900">
        <f t="shared" si="393"/>
        <v>0</v>
      </c>
      <c r="DG219" s="4900">
        <f t="shared" si="394"/>
        <v>0</v>
      </c>
      <c r="DH219" s="4900">
        <f t="shared" si="395"/>
        <v>0</v>
      </c>
      <c r="DI219" s="4900">
        <f t="shared" si="396"/>
        <v>0</v>
      </c>
      <c r="DJ219" s="4900">
        <f t="shared" si="397"/>
        <v>0</v>
      </c>
      <c r="DK219" s="4900">
        <f t="shared" si="398"/>
        <v>0</v>
      </c>
      <c r="DL219" s="4900">
        <f t="shared" si="399"/>
        <v>0</v>
      </c>
      <c r="DM219" s="4900">
        <f t="shared" si="400"/>
        <v>0</v>
      </c>
      <c r="DN219" s="4900">
        <f t="shared" si="401"/>
        <v>0</v>
      </c>
      <c r="DO219" s="4900">
        <f t="shared" si="402"/>
        <v>0</v>
      </c>
      <c r="DP219" s="4900">
        <f t="shared" si="403"/>
        <v>0</v>
      </c>
      <c r="DQ219" s="4900">
        <f t="shared" si="404"/>
        <v>0</v>
      </c>
      <c r="DR219" s="4900">
        <f t="shared" si="405"/>
        <v>0</v>
      </c>
      <c r="DS219" s="4900">
        <f t="shared" si="406"/>
        <v>0</v>
      </c>
      <c r="DT219" s="4900">
        <f t="shared" si="407"/>
        <v>0</v>
      </c>
      <c r="DU219" s="4900">
        <f t="shared" si="408"/>
        <v>0</v>
      </c>
      <c r="DV219" s="4900">
        <f t="shared" si="409"/>
        <v>0</v>
      </c>
      <c r="DZ219" s="4900">
        <v>0</v>
      </c>
    </row>
    <row r="220" spans="1:130" ht="16.149999999999999" customHeight="1" x14ac:dyDescent="0.35">
      <c r="A220" s="5028" t="s">
        <v>1812</v>
      </c>
      <c r="B220" s="2583">
        <f t="shared" si="382"/>
        <v>0</v>
      </c>
      <c r="C220" s="4933">
        <f t="shared" si="382"/>
        <v>0</v>
      </c>
      <c r="D220" s="1430"/>
      <c r="E220" s="1243"/>
      <c r="F220" s="84"/>
      <c r="G220" s="1243"/>
      <c r="H220" s="84"/>
      <c r="I220" s="1243"/>
      <c r="J220" s="84"/>
      <c r="K220" s="1243"/>
      <c r="L220" s="84"/>
      <c r="M220" s="1243"/>
      <c r="N220" s="84"/>
      <c r="O220" s="1243"/>
      <c r="P220" s="84"/>
      <c r="Q220" s="1243"/>
      <c r="R220" s="84"/>
      <c r="S220" s="1243"/>
      <c r="T220" s="84"/>
      <c r="U220" s="1243"/>
      <c r="V220" s="84"/>
      <c r="W220" s="1243"/>
      <c r="X220" s="84"/>
      <c r="Y220" s="1243"/>
      <c r="Z220" s="84"/>
      <c r="AA220" s="1243"/>
      <c r="AB220" s="84"/>
      <c r="AC220" s="1243"/>
      <c r="AD220" s="84"/>
      <c r="AE220" s="1243"/>
      <c r="AF220" s="84"/>
      <c r="AG220" s="1243"/>
      <c r="AH220" s="84"/>
      <c r="AI220" s="1243"/>
      <c r="AJ220" s="84"/>
      <c r="AK220" s="1351"/>
      <c r="AL220" s="1430"/>
      <c r="AM220" s="1351"/>
      <c r="AN220" s="1430"/>
      <c r="AO220" s="85"/>
      <c r="AP220" s="84"/>
      <c r="AQ220" s="195"/>
      <c r="AR220" s="5026"/>
      <c r="AS220" s="1234"/>
      <c r="AT220" s="1234"/>
      <c r="AU220" s="1234"/>
      <c r="AV220" s="1234"/>
      <c r="AW220" s="1234"/>
      <c r="AX220" s="1234"/>
      <c r="AY220" s="1234"/>
      <c r="AZ220" s="1234"/>
      <c r="BA220" s="1234"/>
      <c r="BB220" s="1234"/>
      <c r="BC220" s="1234"/>
      <c r="BD220" s="562"/>
      <c r="BE220" s="562"/>
      <c r="BF220" s="562"/>
      <c r="BG220" s="562"/>
      <c r="CA220" s="4899" t="str">
        <f t="shared" si="383"/>
        <v/>
      </c>
      <c r="CB220" s="4899" t="str">
        <f t="shared" si="384"/>
        <v/>
      </c>
      <c r="CC220" s="4899" t="str">
        <f t="shared" si="385"/>
        <v/>
      </c>
      <c r="CD220" s="4899" t="str">
        <f t="shared" si="386"/>
        <v/>
      </c>
      <c r="CE220" s="4899" t="str">
        <f t="shared" si="387"/>
        <v/>
      </c>
      <c r="CF220" s="4899" t="str">
        <f>IF(D220&lt;E220,"* Los exámenes Reactivos de 0 a 4 años años NO DEBEN ser mayor a los Exámenes Procesados de la misma edad. ","")</f>
        <v/>
      </c>
      <c r="CG220" s="4899" t="str">
        <f>IF(F220&lt;G220,"* Los exámenes Reactivos de 5 a 9 años años NO DEBEN ser mayor a los Exámenes Procesados de la misma edad. ","")</f>
        <v/>
      </c>
      <c r="CH220" s="4899" t="str">
        <f>IF(H220&lt;I220,"* Los exámenes Reactivos de 10 a 14 años años NO DEBEN ser mayor a los Exámenes Procesados de la misma edad. ","")</f>
        <v/>
      </c>
      <c r="CI220" s="4899" t="str">
        <f>IF(J220&lt;K220,"* Los exámenes Reactivos de 15 a 19 años años NO DEBEN ser mayor a los Exámenes Procesados de la misma edad. ","")</f>
        <v/>
      </c>
      <c r="CJ220" s="4899" t="str">
        <f>IF(L220&lt;M220,"* Los exámenes Reactivos de 20 a 24 años años NO DEBEN ser mayor a los Exámenes Procesados de la misma edad. ","")</f>
        <v/>
      </c>
      <c r="CK220" s="4899" t="str">
        <f>IF(N220&lt;O220,"* Los exámenes Reactivos de 25 a 29 años años NO DEBEN ser mayor a los Exámenes Procesados de la misma edad. ","")</f>
        <v/>
      </c>
      <c r="CL220" s="4899" t="str">
        <f>IF(P220&lt;Q220,"* Los exámenes Reactivos de 30 a 34 años años NO DEBEN ser mayor a los Exámenes Procesados de la misma edad. ","")</f>
        <v/>
      </c>
      <c r="CM220" s="4899" t="str">
        <f>IF(R220&lt;S220,"* Los exámenes Reactivos de 35 a 39 años años NO DEBEN ser mayor a los Exámenes Procesados de la misma edad. ","")</f>
        <v/>
      </c>
      <c r="CN220" s="4899" t="str">
        <f>IF(T220&lt;U220,"* Los exámenes Reactivos de 40 a 44 años años NO DEBEN ser mayor a los Exámenes Procesados de la misma edad. ","")</f>
        <v/>
      </c>
      <c r="CO220" s="4899" t="str">
        <f>IF(V220&lt;W220,"* Los exámenes Reactivos de 45 a 49 años años NO DEBEN ser mayor a los Exámenes Procesados de la misma edad. ","")</f>
        <v/>
      </c>
      <c r="CP220" s="4899" t="str">
        <f>IF(X220&lt;Y220,"* Los exámenes Reactivos de 50 a 54 años años NO DEBEN ser mayor a los Exámenes Procesados de la misma edad. ","")</f>
        <v/>
      </c>
      <c r="CQ220" s="4899" t="str">
        <f>IF(Z220&lt;AA220,"* Los exámenes Reactivos de 55 a 59 años años NO DEBEN ser mayor a los Exámenes Procesados de la misma edad. ","")</f>
        <v/>
      </c>
      <c r="CR220" s="4899" t="str">
        <f>IF(AB220&lt;AC220,"* Los exámenes Reactivos de 60 a 64 años años NO DEBEN ser mayor a los Exámenes Procesados de la misma edad. ","")</f>
        <v/>
      </c>
      <c r="CS220" s="4899" t="str">
        <f>IF(AD220&lt;AE220,"* Los exámenes Reactivos de 65 a 69 años años NO DEBEN ser mayor a los Exámenes Procesados de la misma edad. ","")</f>
        <v/>
      </c>
      <c r="CT220" s="4899" t="str">
        <f>IF(AF220&lt;AG220,"* Los exámenes Reactivos de 70 a 74 años años NO DEBEN ser mayor a los Exámenes Procesados de la misma edad. ","")</f>
        <v/>
      </c>
      <c r="CU220" s="4899" t="str">
        <f>IF(AH220&lt;AI220,"* Los exámenes Reactivos de 75 a 79 años años NO DEBEN ser mayor a los Exámenes Procesados de la misma edad. ","")</f>
        <v/>
      </c>
      <c r="CV220" s="4899" t="str">
        <f>IF(AJ220&lt;AK220,"* Los exámenes Reactivos de 80 y más años años NO DEBEN ser mayor a los Exámenes Procesados de la misma edad. ","")</f>
        <v/>
      </c>
      <c r="DA220" s="4900">
        <f t="shared" si="388"/>
        <v>0</v>
      </c>
      <c r="DB220" s="4900">
        <f t="shared" si="389"/>
        <v>0</v>
      </c>
      <c r="DC220" s="4900">
        <f t="shared" si="390"/>
        <v>0</v>
      </c>
      <c r="DD220" s="4900">
        <f t="shared" si="391"/>
        <v>0</v>
      </c>
      <c r="DE220" s="4900">
        <f t="shared" si="392"/>
        <v>0</v>
      </c>
      <c r="DF220" s="4900">
        <f t="shared" si="393"/>
        <v>0</v>
      </c>
      <c r="DG220" s="4900">
        <f t="shared" si="394"/>
        <v>0</v>
      </c>
      <c r="DH220" s="4900">
        <f t="shared" si="395"/>
        <v>0</v>
      </c>
      <c r="DI220" s="4900">
        <f t="shared" si="396"/>
        <v>0</v>
      </c>
      <c r="DJ220" s="4900">
        <f t="shared" si="397"/>
        <v>0</v>
      </c>
      <c r="DK220" s="4900">
        <f t="shared" si="398"/>
        <v>0</v>
      </c>
      <c r="DL220" s="4900">
        <f t="shared" si="399"/>
        <v>0</v>
      </c>
      <c r="DM220" s="4900">
        <f t="shared" si="400"/>
        <v>0</v>
      </c>
      <c r="DN220" s="4900">
        <f t="shared" si="401"/>
        <v>0</v>
      </c>
      <c r="DO220" s="4900">
        <f t="shared" si="402"/>
        <v>0</v>
      </c>
      <c r="DP220" s="4900">
        <f t="shared" si="403"/>
        <v>0</v>
      </c>
      <c r="DQ220" s="4900">
        <f t="shared" si="404"/>
        <v>0</v>
      </c>
      <c r="DR220" s="4900">
        <f t="shared" si="405"/>
        <v>0</v>
      </c>
      <c r="DS220" s="4900">
        <f t="shared" si="406"/>
        <v>0</v>
      </c>
      <c r="DT220" s="4900">
        <f t="shared" si="407"/>
        <v>0</v>
      </c>
      <c r="DU220" s="4900">
        <f t="shared" si="408"/>
        <v>0</v>
      </c>
      <c r="DV220" s="4900">
        <f t="shared" si="409"/>
        <v>0</v>
      </c>
      <c r="DZ220" s="4900">
        <v>0</v>
      </c>
    </row>
    <row r="221" spans="1:130" ht="31.9" customHeight="1" x14ac:dyDescent="0.35">
      <c r="A221" s="2901" t="s">
        <v>2666</v>
      </c>
      <c r="P221" s="1473"/>
      <c r="AP221" s="1473"/>
      <c r="AR221" s="562"/>
      <c r="AS221" s="562"/>
      <c r="AT221" s="562"/>
      <c r="AU221" s="562"/>
      <c r="AV221" s="562"/>
      <c r="AW221" s="562"/>
      <c r="AX221" s="562"/>
      <c r="AY221" s="562"/>
      <c r="AZ221" s="562"/>
      <c r="BA221" s="562"/>
      <c r="BB221" s="562"/>
      <c r="BC221" s="562"/>
      <c r="BD221" s="562"/>
      <c r="BE221" s="562"/>
      <c r="BF221" s="562"/>
      <c r="BG221" s="562"/>
    </row>
    <row r="222" spans="1:130" ht="25.15" customHeight="1" x14ac:dyDescent="0.35">
      <c r="A222" s="5012" t="s">
        <v>2622</v>
      </c>
      <c r="B222" s="5013" t="s">
        <v>36</v>
      </c>
      <c r="C222" s="5013"/>
      <c r="D222" s="5013" t="s">
        <v>2636</v>
      </c>
      <c r="E222" s="5013"/>
      <c r="F222" s="5013"/>
      <c r="G222" s="5013"/>
      <c r="H222" s="5013"/>
      <c r="I222" s="5013"/>
      <c r="J222" s="5013"/>
      <c r="K222" s="5013"/>
      <c r="L222" s="5013"/>
      <c r="M222" s="5013"/>
      <c r="N222" s="5013"/>
      <c r="O222" s="5013"/>
      <c r="P222" s="5013"/>
      <c r="Q222" s="5013"/>
      <c r="R222" s="5013"/>
      <c r="S222" s="5013"/>
      <c r="T222" s="5013"/>
      <c r="U222" s="5013"/>
      <c r="V222" s="5013"/>
      <c r="W222" s="5013"/>
      <c r="X222" s="5013"/>
      <c r="Y222" s="5013"/>
      <c r="Z222" s="5013"/>
      <c r="AA222" s="5013"/>
      <c r="AB222" s="5013"/>
      <c r="AC222" s="5013"/>
      <c r="AD222" s="5013"/>
      <c r="AE222" s="5013"/>
      <c r="AF222" s="5013"/>
      <c r="AG222" s="5013"/>
      <c r="AH222" s="5013"/>
      <c r="AI222" s="5013"/>
      <c r="AJ222" s="5013"/>
      <c r="AK222" s="5014"/>
      <c r="AL222" s="3288" t="s">
        <v>2591</v>
      </c>
      <c r="AM222" s="5029"/>
      <c r="AN222" s="4939" t="s">
        <v>462</v>
      </c>
      <c r="AO222" s="4943"/>
      <c r="AP222" s="5016" t="s">
        <v>10</v>
      </c>
      <c r="AQ222" s="5016" t="s">
        <v>11</v>
      </c>
      <c r="AR222" s="562"/>
      <c r="AS222" s="562"/>
      <c r="AT222" s="562"/>
      <c r="AU222" s="562"/>
      <c r="AV222" s="562"/>
      <c r="AW222" s="562"/>
      <c r="AX222" s="562"/>
      <c r="AY222" s="562"/>
      <c r="AZ222" s="562"/>
      <c r="BA222" s="562"/>
      <c r="BB222" s="562"/>
      <c r="BC222" s="562"/>
      <c r="BD222" s="562"/>
      <c r="BE222" s="562"/>
      <c r="BF222" s="562"/>
      <c r="BG222" s="562"/>
    </row>
    <row r="223" spans="1:130" ht="16.149999999999999" customHeight="1" x14ac:dyDescent="0.35">
      <c r="A223" s="5017"/>
      <c r="B223" s="5013"/>
      <c r="C223" s="5013"/>
      <c r="D223" s="5013" t="s">
        <v>96</v>
      </c>
      <c r="E223" s="5013"/>
      <c r="F223" s="5013" t="s">
        <v>17</v>
      </c>
      <c r="G223" s="5013"/>
      <c r="H223" s="5013" t="s">
        <v>18</v>
      </c>
      <c r="I223" s="5013"/>
      <c r="J223" s="5013" t="s">
        <v>19</v>
      </c>
      <c r="K223" s="5013"/>
      <c r="L223" s="5013" t="s">
        <v>20</v>
      </c>
      <c r="M223" s="5013"/>
      <c r="N223" s="5013" t="s">
        <v>98</v>
      </c>
      <c r="O223" s="5013"/>
      <c r="P223" s="5013" t="s">
        <v>99</v>
      </c>
      <c r="Q223" s="5013"/>
      <c r="R223" s="5013" t="s">
        <v>207</v>
      </c>
      <c r="S223" s="5013"/>
      <c r="T223" s="5013" t="s">
        <v>208</v>
      </c>
      <c r="U223" s="5013"/>
      <c r="V223" s="5013" t="s">
        <v>209</v>
      </c>
      <c r="W223" s="5013"/>
      <c r="X223" s="5013" t="s">
        <v>210</v>
      </c>
      <c r="Y223" s="5013"/>
      <c r="Z223" s="5013" t="s">
        <v>211</v>
      </c>
      <c r="AA223" s="5013"/>
      <c r="AB223" s="5013" t="s">
        <v>212</v>
      </c>
      <c r="AC223" s="5013"/>
      <c r="AD223" s="5013" t="s">
        <v>213</v>
      </c>
      <c r="AE223" s="5013"/>
      <c r="AF223" s="5013" t="s">
        <v>214</v>
      </c>
      <c r="AG223" s="5013"/>
      <c r="AH223" s="5013" t="s">
        <v>215</v>
      </c>
      <c r="AI223" s="5013"/>
      <c r="AJ223" s="5013" t="s">
        <v>32</v>
      </c>
      <c r="AK223" s="5014"/>
      <c r="AL223" s="5030" t="s">
        <v>34</v>
      </c>
      <c r="AM223" s="5031" t="s">
        <v>35</v>
      </c>
      <c r="AN223" s="4915" t="s">
        <v>392</v>
      </c>
      <c r="AO223" s="3473" t="s">
        <v>393</v>
      </c>
      <c r="AP223" s="5016"/>
      <c r="AQ223" s="5016"/>
      <c r="AR223" s="562"/>
      <c r="AS223" s="562"/>
      <c r="AT223" s="562"/>
      <c r="AU223" s="562"/>
      <c r="AV223" s="562"/>
      <c r="AW223" s="562"/>
      <c r="AX223" s="562"/>
      <c r="AY223" s="562"/>
      <c r="AZ223" s="562"/>
      <c r="BA223" s="562"/>
      <c r="BB223" s="562"/>
      <c r="BC223" s="562"/>
      <c r="BD223" s="562"/>
      <c r="BE223" s="562"/>
      <c r="BF223" s="562"/>
      <c r="BG223" s="562"/>
    </row>
    <row r="224" spans="1:130" ht="16.149999999999999" customHeight="1" x14ac:dyDescent="0.35">
      <c r="A224" s="5019"/>
      <c r="B224" s="5020" t="s">
        <v>2595</v>
      </c>
      <c r="C224" s="5021" t="s">
        <v>2596</v>
      </c>
      <c r="D224" s="5022" t="s">
        <v>2595</v>
      </c>
      <c r="E224" s="5023" t="s">
        <v>2596</v>
      </c>
      <c r="F224" s="5022" t="s">
        <v>2595</v>
      </c>
      <c r="G224" s="5023" t="s">
        <v>2596</v>
      </c>
      <c r="H224" s="5022" t="s">
        <v>2595</v>
      </c>
      <c r="I224" s="5023" t="s">
        <v>2596</v>
      </c>
      <c r="J224" s="5022" t="s">
        <v>2595</v>
      </c>
      <c r="K224" s="5023" t="s">
        <v>2596</v>
      </c>
      <c r="L224" s="5022" t="s">
        <v>2595</v>
      </c>
      <c r="M224" s="5023" t="s">
        <v>2596</v>
      </c>
      <c r="N224" s="5022" t="s">
        <v>2595</v>
      </c>
      <c r="O224" s="5023" t="s">
        <v>2596</v>
      </c>
      <c r="P224" s="5022" t="s">
        <v>2595</v>
      </c>
      <c r="Q224" s="5023" t="s">
        <v>2596</v>
      </c>
      <c r="R224" s="5022" t="s">
        <v>2595</v>
      </c>
      <c r="S224" s="5023" t="s">
        <v>2596</v>
      </c>
      <c r="T224" s="5022" t="s">
        <v>2595</v>
      </c>
      <c r="U224" s="5023" t="s">
        <v>2596</v>
      </c>
      <c r="V224" s="5022" t="s">
        <v>2595</v>
      </c>
      <c r="W224" s="5023" t="s">
        <v>2596</v>
      </c>
      <c r="X224" s="5022" t="s">
        <v>2595</v>
      </c>
      <c r="Y224" s="5023" t="s">
        <v>2596</v>
      </c>
      <c r="Z224" s="5022" t="s">
        <v>2595</v>
      </c>
      <c r="AA224" s="5023" t="s">
        <v>2596</v>
      </c>
      <c r="AB224" s="5022" t="s">
        <v>2595</v>
      </c>
      <c r="AC224" s="5023" t="s">
        <v>2596</v>
      </c>
      <c r="AD224" s="5022" t="s">
        <v>2595</v>
      </c>
      <c r="AE224" s="5023" t="s">
        <v>2596</v>
      </c>
      <c r="AF224" s="5022" t="s">
        <v>2595</v>
      </c>
      <c r="AG224" s="5023" t="s">
        <v>2596</v>
      </c>
      <c r="AH224" s="5022" t="s">
        <v>2595</v>
      </c>
      <c r="AI224" s="5023" t="s">
        <v>2596</v>
      </c>
      <c r="AJ224" s="5022" t="s">
        <v>2595</v>
      </c>
      <c r="AK224" s="5024" t="s">
        <v>2596</v>
      </c>
      <c r="AL224" s="5032"/>
      <c r="AM224" s="5033"/>
      <c r="AN224" s="4927"/>
      <c r="AO224" s="2134"/>
      <c r="AP224" s="5016"/>
      <c r="AQ224" s="5016"/>
      <c r="AR224" s="562"/>
      <c r="AS224" s="562"/>
      <c r="AT224" s="562"/>
      <c r="AU224" s="562"/>
      <c r="AV224" s="562"/>
      <c r="AW224" s="562"/>
      <c r="AX224" s="562"/>
      <c r="AY224" s="562"/>
      <c r="AZ224" s="562"/>
      <c r="BA224" s="562"/>
      <c r="BB224" s="562"/>
      <c r="BC224" s="562"/>
      <c r="BD224" s="562"/>
      <c r="BE224" s="562"/>
      <c r="BF224" s="562"/>
      <c r="BG224" s="562"/>
    </row>
    <row r="225" spans="1:130" ht="16.149999999999999" customHeight="1" x14ac:dyDescent="0.35">
      <c r="A225" s="5025" t="s">
        <v>2660</v>
      </c>
      <c r="B225" s="3733">
        <f t="shared" ref="B225:C231" si="410">SUM(D225+F225+H225+J225+L225+N225+P225+R225+T225+V225+X225+Z225+AB225+AD225+AF225+AH225+AJ225)</f>
        <v>0</v>
      </c>
      <c r="C225" s="4192">
        <f t="shared" si="410"/>
        <v>0</v>
      </c>
      <c r="D225" s="4516"/>
      <c r="E225" s="4566"/>
      <c r="F225" s="3571"/>
      <c r="G225" s="4566"/>
      <c r="H225" s="35"/>
      <c r="I225" s="118"/>
      <c r="J225" s="35"/>
      <c r="K225" s="118"/>
      <c r="L225" s="35"/>
      <c r="M225" s="118"/>
      <c r="N225" s="35"/>
      <c r="O225" s="118"/>
      <c r="P225" s="35"/>
      <c r="Q225" s="118"/>
      <c r="R225" s="35"/>
      <c r="S225" s="118"/>
      <c r="T225" s="35"/>
      <c r="U225" s="118"/>
      <c r="V225" s="35"/>
      <c r="W225" s="118"/>
      <c r="X225" s="35"/>
      <c r="Y225" s="118"/>
      <c r="Z225" s="3571"/>
      <c r="AA225" s="4566"/>
      <c r="AB225" s="3571"/>
      <c r="AC225" s="4566"/>
      <c r="AD225" s="3571"/>
      <c r="AE225" s="4566"/>
      <c r="AF225" s="3571"/>
      <c r="AG225" s="4566"/>
      <c r="AH225" s="3571"/>
      <c r="AI225" s="4566"/>
      <c r="AJ225" s="3571"/>
      <c r="AK225" s="4518"/>
      <c r="AL225" s="4516"/>
      <c r="AM225" s="1343"/>
      <c r="AN225" s="3447"/>
      <c r="AO225" s="36"/>
      <c r="AP225" s="35"/>
      <c r="AQ225" s="324"/>
      <c r="AR225" s="5026"/>
      <c r="AS225" s="1234"/>
      <c r="AT225" s="1234"/>
      <c r="AU225" s="1234"/>
      <c r="AV225" s="1234"/>
      <c r="AW225" s="1234"/>
      <c r="AX225" s="1234"/>
      <c r="AY225" s="1234"/>
      <c r="AZ225" s="1234"/>
      <c r="BA225" s="1234"/>
      <c r="BB225" s="1234"/>
      <c r="BC225" s="1234"/>
      <c r="BD225" s="562"/>
      <c r="BE225" s="562"/>
      <c r="BF225" s="562"/>
      <c r="BG225" s="562"/>
      <c r="CA225" s="4899" t="str">
        <f t="shared" ref="CA225:CA231" si="411">IF(B225&lt;   C225,"* El total de Reactivos NO DEBE ser superior al total de Procesados. ","")</f>
        <v/>
      </c>
      <c r="CB225" s="4899" t="str">
        <f t="shared" ref="CB225:CB231" si="412">IF(B225&lt;&gt; AL225+ AM225,"* La suma de las columnas Sexo DEBE SER IGUAL a los Procesados. ","")</f>
        <v/>
      </c>
      <c r="CC225" s="4899" t="str">
        <f t="shared" ref="CC225:CC231" si="413">IF(B225&lt;  AN225+ AO225,"* La suma de las columna Trans NO DEBE ser superior al total de Procesados. ","")</f>
        <v/>
      </c>
      <c r="CD225" s="4899" t="str">
        <f t="shared" ref="CD225:CD231" si="414">IF(B225&lt;  AP225,"* La columna Pueblos Originarios NO DEBE ser superior al total de Procesados. ","")</f>
        <v/>
      </c>
      <c r="CE225" s="4899" t="str">
        <f t="shared" ref="CE225:CE231" si="415">IF(B225&lt;  AQ225,"* La columna Migrantes NO DEBE ser superior al total de Procesados. ","")</f>
        <v/>
      </c>
      <c r="CF225" s="4899" t="str">
        <f>IF(D225&lt;E225,"* Los exömenes Reactivos de  a_os NO DEBEN ser mayor a los Exömenes Procesados de la misma edad. ","")</f>
        <v/>
      </c>
      <c r="CG225" s="4899" t="str">
        <f>IF(F225&lt;G225,"* Los exömenes Reactivos de  a_os NO DEBEN ser mayor a los Exömenes Procesados de la misma edad. ","")</f>
        <v/>
      </c>
      <c r="CH225" s="4899" t="str">
        <f>IF(H225&lt;I225,"* Los exömenes Reactivos de  a_os NO DEBEN ser mayor a los Exömenes Procesados de la misma edad. ","")</f>
        <v/>
      </c>
      <c r="CI225" s="4899" t="str">
        <f>IF(J225&lt;K225,"* Los exömenes Reactivos de  a_os NO DEBEN ser mayor a los Exömenes Procesados de la misma edad. ","")</f>
        <v/>
      </c>
      <c r="CJ225" s="4899" t="str">
        <f>IF(L225&lt;M225,"* Los exömenes Reactivos de  a_os NO DEBEN ser mayor a los Exömenes Procesados de la misma edad. ","")</f>
        <v/>
      </c>
      <c r="CK225" s="4899" t="str">
        <f>IF(N225&lt;O225,"* Los exömenes Reactivos de  a_os NO DEBEN ser mayor a los Exömenes Procesados de la misma edad. ","")</f>
        <v/>
      </c>
      <c r="CL225" s="4899" t="str">
        <f>IF(P225&lt;Q225,"* Los exömenes Reactivos de  a_os NO DEBEN ser mayor a los Exömenes Procesados de la misma edad. ","")</f>
        <v/>
      </c>
      <c r="CM225" s="4899" t="str">
        <f>IF(R225&lt;S225,"* Los exömenes Reactivos de  a_os NO DEBEN ser mayor a los Exömenes Procesados de la misma edad. ","")</f>
        <v/>
      </c>
      <c r="CN225" s="4899" t="str">
        <f>IF(T225&lt;U225,"* Los exömenes Reactivos de  a_os NO DEBEN ser mayor a los Exömenes Procesados de la misma edad. ","")</f>
        <v/>
      </c>
      <c r="CO225" s="4899" t="str">
        <f>IF(V225&lt;W225,"* Los exömenes Reactivos de  a_os NO DEBEN ser mayor a los Exömenes Procesados de la misma edad. ","")</f>
        <v/>
      </c>
      <c r="CP225" s="4899" t="str">
        <f>IF(X225&lt;Y225,"* Los exömenes Reactivos de  a_os NO DEBEN ser mayor a los Exömenes Procesados de la misma edad. ","")</f>
        <v/>
      </c>
      <c r="CQ225" s="4899" t="str">
        <f>IF(Z225&lt;AA225,"* Los exömenes Reactivos de  a_os NO DEBEN ser mayor a los Exömenes Procesados de la misma edad. ","")</f>
        <v/>
      </c>
      <c r="CR225" s="4899" t="str">
        <f>IF(AB225&lt;AC225,"* Los exömenes Reactivos de  a_os NO DEBEN ser mayor a los Exömenes Procesados de la misma edad. ","")</f>
        <v/>
      </c>
      <c r="CS225" s="4899" t="str">
        <f>IF(AD225&lt;AE225,"* Los exömenes Reactivos de  a_os NO DEBEN ser mayor a los Exömenes Procesados de la misma edad. ","")</f>
        <v/>
      </c>
      <c r="CT225" s="4899" t="str">
        <f>IF(AF225&lt;AG225,"* Los exömenes Reactivos de  a_os NO DEBEN ser mayor a los Exömenes Procesados de la misma edad. ","")</f>
        <v/>
      </c>
      <c r="CU225" s="4899" t="str">
        <f>IF(AH225&lt;AI225,"* Los exömenes Reactivos de  a_os NO DEBEN ser mayor a los Exömenes Procesados de la misma edad. ","")</f>
        <v/>
      </c>
      <c r="CV225" s="4899" t="str">
        <f>IF(AJ225&lt;AK225,"* Los exömenes Reactivos de  a_os NO DEBEN ser mayor a los Exömenes Procesados de la misma edad. ","")</f>
        <v/>
      </c>
      <c r="DF225" s="4900">
        <f t="shared" ref="DF225:DF231" si="416">IF(D225&lt;E225,1,0)</f>
        <v>0</v>
      </c>
      <c r="DG225" s="4900">
        <f t="shared" ref="DG225:DG231" si="417">IF(F225&lt;G225,1,0)</f>
        <v>0</v>
      </c>
      <c r="DH225" s="4900">
        <f t="shared" ref="DH225:DH231" si="418">IF(H225&lt;I225,1,0)</f>
        <v>0</v>
      </c>
      <c r="DI225" s="4900">
        <f t="shared" ref="DI225:DI231" si="419">IF(J225&lt;K225,1,0)</f>
        <v>0</v>
      </c>
      <c r="DJ225" s="4900">
        <f t="shared" ref="DJ225:DJ231" si="420">IF(L225&lt;M225,1,0)</f>
        <v>0</v>
      </c>
      <c r="DK225" s="4900">
        <f t="shared" ref="DK225:DK231" si="421">IF(N225&lt;O225,1,0)</f>
        <v>0</v>
      </c>
      <c r="DL225" s="4900">
        <f t="shared" ref="DL225:DL231" si="422">IF(P225&lt;Q225,1,0)</f>
        <v>0</v>
      </c>
      <c r="DM225" s="4900">
        <f t="shared" ref="DM225:DM231" si="423">IF(R225&lt;S225,1,0)</f>
        <v>0</v>
      </c>
      <c r="DN225" s="4900">
        <f t="shared" ref="DN225:DN231" si="424">IF(T225&lt;U225,1,0)</f>
        <v>0</v>
      </c>
      <c r="DO225" s="4900">
        <f t="shared" ref="DO225:DO231" si="425">IF(V225&lt;W225,1,0)</f>
        <v>0</v>
      </c>
      <c r="DP225" s="4900">
        <f t="shared" ref="DP225:DP231" si="426">IF(X225&lt;Y225,1,0)</f>
        <v>0</v>
      </c>
      <c r="DQ225" s="4900">
        <f t="shared" ref="DQ225:DQ231" si="427">IF(Z225&lt;AA225,1,0)</f>
        <v>0</v>
      </c>
      <c r="DR225" s="4900">
        <f t="shared" ref="DR225:DR231" si="428">IF(AB225&lt;AC225,1,0)</f>
        <v>0</v>
      </c>
      <c r="DS225" s="4900">
        <f t="shared" ref="DS225:DS231" si="429">IF(AD225&lt;AE225,1,0)</f>
        <v>0</v>
      </c>
      <c r="DT225" s="4900">
        <f t="shared" ref="DT225:DT231" si="430">IF(AF225&lt;AG225,1,0)</f>
        <v>0</v>
      </c>
      <c r="DU225" s="4900">
        <f t="shared" ref="DU225:DU231" si="431">IF(AH225&lt;AI225,1,0)</f>
        <v>0</v>
      </c>
      <c r="DV225" s="4900">
        <f t="shared" ref="DV225:DV231" si="432">IF(AJ225&lt;AK225,1,0)</f>
        <v>0</v>
      </c>
      <c r="DZ225" s="4900">
        <v>0</v>
      </c>
    </row>
    <row r="226" spans="1:130" ht="16.149999999999999" customHeight="1" x14ac:dyDescent="0.35">
      <c r="A226" s="5025" t="s">
        <v>2661</v>
      </c>
      <c r="B226" s="475">
        <f t="shared" si="410"/>
        <v>0</v>
      </c>
      <c r="C226" s="439">
        <f t="shared" si="410"/>
        <v>0</v>
      </c>
      <c r="D226" s="4516"/>
      <c r="E226" s="4566"/>
      <c r="F226" s="3571"/>
      <c r="G226" s="4566"/>
      <c r="H226" s="3571"/>
      <c r="I226" s="4566"/>
      <c r="J226" s="35"/>
      <c r="K226" s="118"/>
      <c r="L226" s="35"/>
      <c r="M226" s="118"/>
      <c r="N226" s="35"/>
      <c r="O226" s="118"/>
      <c r="P226" s="35"/>
      <c r="Q226" s="118"/>
      <c r="R226" s="35"/>
      <c r="S226" s="118"/>
      <c r="T226" s="35"/>
      <c r="U226" s="118"/>
      <c r="V226" s="35"/>
      <c r="W226" s="118"/>
      <c r="X226" s="35"/>
      <c r="Y226" s="118"/>
      <c r="Z226" s="35"/>
      <c r="AA226" s="118"/>
      <c r="AB226" s="35"/>
      <c r="AC226" s="118"/>
      <c r="AD226" s="35"/>
      <c r="AE226" s="118"/>
      <c r="AF226" s="35"/>
      <c r="AG226" s="118"/>
      <c r="AH226" s="35"/>
      <c r="AI226" s="118"/>
      <c r="AJ226" s="35"/>
      <c r="AK226" s="1306"/>
      <c r="AL226" s="117"/>
      <c r="AM226" s="1306"/>
      <c r="AN226" s="117"/>
      <c r="AO226" s="36"/>
      <c r="AP226" s="35"/>
      <c r="AQ226" s="324"/>
      <c r="AR226" s="5026"/>
      <c r="AS226" s="1234"/>
      <c r="AT226" s="1234"/>
      <c r="AU226" s="1234"/>
      <c r="AV226" s="1234"/>
      <c r="AW226" s="1234"/>
      <c r="AX226" s="1234"/>
      <c r="AY226" s="1234"/>
      <c r="AZ226" s="1234"/>
      <c r="BA226" s="1234"/>
      <c r="BB226" s="1234"/>
      <c r="BC226" s="1234"/>
      <c r="BD226" s="562"/>
      <c r="BE226" s="562"/>
      <c r="BF226" s="562"/>
      <c r="BG226" s="562"/>
      <c r="CA226" s="4899" t="str">
        <f t="shared" si="411"/>
        <v/>
      </c>
      <c r="CB226" s="4899" t="str">
        <f t="shared" si="412"/>
        <v/>
      </c>
      <c r="CC226" s="4899" t="str">
        <f t="shared" si="413"/>
        <v/>
      </c>
      <c r="CD226" s="4899" t="str">
        <f t="shared" si="414"/>
        <v/>
      </c>
      <c r="CE226" s="4899" t="str">
        <f t="shared" si="415"/>
        <v/>
      </c>
      <c r="CF226" s="4899" t="str">
        <f>IF(D226&lt;E226,"* Los exömenes Reactivos de  a_os NO DEBEN ser mayor a los Exömenes Procesados de la misma edad. ","")</f>
        <v/>
      </c>
      <c r="CG226" s="4899" t="str">
        <f>IF(F226&lt;G226,"* Los exömenes Reactivos de  a_os NO DEBEN ser mayor a los Exömenes Procesados de la misma edad. ","")</f>
        <v/>
      </c>
      <c r="CH226" s="4899" t="str">
        <f>IF(H226&lt;I226,"* Los exömenes Reactivos de  a_os NO DEBEN ser mayor a los Exömenes Procesados de la misma edad. ","")</f>
        <v/>
      </c>
      <c r="CI226" s="4899" t="str">
        <f>IF(J226&lt;K226,"* Los exömenes Reactivos de  a_os NO DEBEN ser mayor a los Exömenes Procesados de la misma edad. ","")</f>
        <v/>
      </c>
      <c r="CJ226" s="4899" t="str">
        <f>IF(L226&lt;M226,"* Los exömenes Reactivos de  a_os NO DEBEN ser mayor a los Exömenes Procesados de la misma edad. ","")</f>
        <v/>
      </c>
      <c r="CK226" s="4899" t="str">
        <f>IF(N226&lt;O226,"* Los exömenes Reactivos de  a_os NO DEBEN ser mayor a los Exömenes Procesados de la misma edad. ","")</f>
        <v/>
      </c>
      <c r="CL226" s="4899" t="str">
        <f>IF(P226&lt;Q226,"* Los exömenes Reactivos de  a_os NO DEBEN ser mayor a los Exömenes Procesados de la misma edad. ","")</f>
        <v/>
      </c>
      <c r="CM226" s="4899" t="str">
        <f>IF(R226&lt;S226,"* Los exömenes Reactivos de  a_os NO DEBEN ser mayor a los Exömenes Procesados de la misma edad. ","")</f>
        <v/>
      </c>
      <c r="CN226" s="4899" t="str">
        <f>IF(T226&lt;U226,"* Los exömenes Reactivos de  a_os NO DEBEN ser mayor a los Exömenes Procesados de la misma edad. ","")</f>
        <v/>
      </c>
      <c r="CO226" s="4899" t="str">
        <f>IF(V226&lt;W226,"* Los exömenes Reactivos de  a_os NO DEBEN ser mayor a los Exömenes Procesados de la misma edad. ","")</f>
        <v/>
      </c>
      <c r="CP226" s="4899" t="str">
        <f>IF(X226&lt;Y226,"* Los exömenes Reactivos de  a_os NO DEBEN ser mayor a los Exömenes Procesados de la misma edad. ","")</f>
        <v/>
      </c>
      <c r="CQ226" s="4899" t="str">
        <f>IF(Z226&lt;AA226,"* Los exömenes Reactivos de  a_os NO DEBEN ser mayor a los Exömenes Procesados de la misma edad. ","")</f>
        <v/>
      </c>
      <c r="CR226" s="4899" t="str">
        <f>IF(AB226&lt;AC226,"* Los exömenes Reactivos de  a_os NO DEBEN ser mayor a los Exömenes Procesados de la misma edad. ","")</f>
        <v/>
      </c>
      <c r="CS226" s="4899" t="str">
        <f>IF(AD226&lt;AE226,"* Los exömenes Reactivos de  a_os NO DEBEN ser mayor a los Exömenes Procesados de la misma edad. ","")</f>
        <v/>
      </c>
      <c r="CT226" s="4899" t="str">
        <f>IF(AF226&lt;AG226,"* Los exömenes Reactivos de  a_os NO DEBEN ser mayor a los Exömenes Procesados de la misma edad. ","")</f>
        <v/>
      </c>
      <c r="CU226" s="4899" t="str">
        <f>IF(AH226&lt;AI226,"* Los exömenes Reactivos de  a_os NO DEBEN ser mayor a los Exömenes Procesados de la misma edad. ","")</f>
        <v/>
      </c>
      <c r="CV226" s="4899" t="str">
        <f>IF(AJ226&lt;AK226,"* Los exömenes Reactivos de  a_os NO DEBEN ser mayor a los Exömenes Procesados de la misma edad. ","")</f>
        <v/>
      </c>
      <c r="DF226" s="4900">
        <f t="shared" si="416"/>
        <v>0</v>
      </c>
      <c r="DG226" s="4900">
        <f t="shared" si="417"/>
        <v>0</v>
      </c>
      <c r="DH226" s="4900">
        <f t="shared" si="418"/>
        <v>0</v>
      </c>
      <c r="DI226" s="4900">
        <f t="shared" si="419"/>
        <v>0</v>
      </c>
      <c r="DJ226" s="4900">
        <f t="shared" si="420"/>
        <v>0</v>
      </c>
      <c r="DK226" s="4900">
        <f t="shared" si="421"/>
        <v>0</v>
      </c>
      <c r="DL226" s="4900">
        <f t="shared" si="422"/>
        <v>0</v>
      </c>
      <c r="DM226" s="4900">
        <f t="shared" si="423"/>
        <v>0</v>
      </c>
      <c r="DN226" s="4900">
        <f t="shared" si="424"/>
        <v>0</v>
      </c>
      <c r="DO226" s="4900">
        <f t="shared" si="425"/>
        <v>0</v>
      </c>
      <c r="DP226" s="4900">
        <f t="shared" si="426"/>
        <v>0</v>
      </c>
      <c r="DQ226" s="4900">
        <f t="shared" si="427"/>
        <v>0</v>
      </c>
      <c r="DR226" s="4900">
        <f t="shared" si="428"/>
        <v>0</v>
      </c>
      <c r="DS226" s="4900">
        <f t="shared" si="429"/>
        <v>0</v>
      </c>
      <c r="DT226" s="4900">
        <f t="shared" si="430"/>
        <v>0</v>
      </c>
      <c r="DU226" s="4900">
        <f t="shared" si="431"/>
        <v>0</v>
      </c>
      <c r="DV226" s="4900">
        <f t="shared" si="432"/>
        <v>0</v>
      </c>
      <c r="DZ226" s="4900">
        <v>0</v>
      </c>
    </row>
    <row r="227" spans="1:130" ht="16.149999999999999" customHeight="1" x14ac:dyDescent="0.35">
      <c r="A227" s="5025" t="s">
        <v>2662</v>
      </c>
      <c r="B227" s="475">
        <f t="shared" si="410"/>
        <v>0</v>
      </c>
      <c r="C227" s="439">
        <f t="shared" si="410"/>
        <v>0</v>
      </c>
      <c r="D227" s="117"/>
      <c r="E227" s="118"/>
      <c r="F227" s="35"/>
      <c r="G227" s="118"/>
      <c r="H227" s="35"/>
      <c r="I227" s="118"/>
      <c r="J227" s="35"/>
      <c r="K227" s="118"/>
      <c r="L227" s="35"/>
      <c r="M227" s="118"/>
      <c r="N227" s="35"/>
      <c r="O227" s="118"/>
      <c r="P227" s="35"/>
      <c r="Q227" s="118"/>
      <c r="R227" s="35"/>
      <c r="S227" s="118"/>
      <c r="T227" s="35"/>
      <c r="U227" s="118"/>
      <c r="V227" s="35"/>
      <c r="W227" s="118"/>
      <c r="X227" s="35"/>
      <c r="Y227" s="118"/>
      <c r="Z227" s="35"/>
      <c r="AA227" s="118"/>
      <c r="AB227" s="35"/>
      <c r="AC227" s="118"/>
      <c r="AD227" s="35"/>
      <c r="AE227" s="118"/>
      <c r="AF227" s="35"/>
      <c r="AG227" s="118"/>
      <c r="AH227" s="35"/>
      <c r="AI227" s="118"/>
      <c r="AJ227" s="35"/>
      <c r="AK227" s="1306"/>
      <c r="AL227" s="117"/>
      <c r="AM227" s="1306"/>
      <c r="AN227" s="117"/>
      <c r="AO227" s="36"/>
      <c r="AP227" s="35"/>
      <c r="AQ227" s="324"/>
      <c r="AR227" s="5026"/>
      <c r="AS227" s="1234"/>
      <c r="AT227" s="1234"/>
      <c r="AU227" s="1234"/>
      <c r="AV227" s="1234"/>
      <c r="AW227" s="1234"/>
      <c r="AX227" s="1234"/>
      <c r="AY227" s="1234"/>
      <c r="AZ227" s="1234"/>
      <c r="BA227" s="1234"/>
      <c r="BB227" s="1234"/>
      <c r="BC227" s="1234"/>
      <c r="BD227" s="562"/>
      <c r="BE227" s="562"/>
      <c r="BF227" s="562"/>
      <c r="BG227" s="562"/>
      <c r="CA227" s="4899" t="str">
        <f t="shared" si="411"/>
        <v/>
      </c>
      <c r="CB227" s="4899" t="str">
        <f t="shared" si="412"/>
        <v/>
      </c>
      <c r="CC227" s="4899" t="str">
        <f t="shared" si="413"/>
        <v/>
      </c>
      <c r="CD227" s="4899" t="str">
        <f t="shared" si="414"/>
        <v/>
      </c>
      <c r="CE227" s="4899" t="str">
        <f t="shared" si="415"/>
        <v/>
      </c>
      <c r="CF227" s="4899" t="str">
        <f>IF(D227&lt;E227,"* Los exámenes Reactivos de 0 a 4 años años NO DEBEN ser mayor a los Exámenes Procesados de la misma edad. ","")</f>
        <v/>
      </c>
      <c r="CG227" s="4899" t="str">
        <f>IF(F227&lt;G227,"* Los exámenes Reactivos de 5 a 9 años años NO DEBEN ser mayor a los Exámenes Procesados de la misma edad. ","")</f>
        <v/>
      </c>
      <c r="CH227" s="4899" t="str">
        <f>IF(H227&lt;I227,"* Los exámenes Reactivos de 10 a 14 años años NO DEBEN ser mayor a los Exámenes Procesados de la misma edad. ","")</f>
        <v/>
      </c>
      <c r="CI227" s="4899" t="str">
        <f>IF(J227&lt;K227,"* Los exámenes Reactivos de 15 a 19 años años NO DEBEN ser mayor a los Exámenes Procesados de la misma edad. ","")</f>
        <v/>
      </c>
      <c r="CJ227" s="4899" t="str">
        <f>IF(L227&lt;M227,"* Los exámenes Reactivos de 20 a 24 años años NO DEBEN ser mayor a los Exámenes Procesados de la misma edad. ","")</f>
        <v/>
      </c>
      <c r="CK227" s="4899" t="str">
        <f>IF(N227&lt;O227,"* Los exámenes Reactivos de 25 a 29 años años NO DEBEN ser mayor a los Exámenes Procesados de la misma edad. ","")</f>
        <v/>
      </c>
      <c r="CL227" s="4899" t="str">
        <f>IF(P227&lt;Q227,"* Los exámenes Reactivos de 30 a 34 años años NO DEBEN ser mayor a los Exámenes Procesados de la misma edad. ","")</f>
        <v/>
      </c>
      <c r="CM227" s="4899" t="str">
        <f>IF(R227&lt;S227,"* Los exámenes Reactivos de 35 a 39 años años NO DEBEN ser mayor a los Exámenes Procesados de la misma edad. ","")</f>
        <v/>
      </c>
      <c r="CN227" s="4899" t="str">
        <f>IF(T227&lt;U227,"* Los exámenes Reactivos de 40 a 44 años años NO DEBEN ser mayor a los Exámenes Procesados de la misma edad. ","")</f>
        <v/>
      </c>
      <c r="CO227" s="4899" t="str">
        <f>IF(V227&lt;W227,"* Los exámenes Reactivos de 45 a 49 años años NO DEBEN ser mayor a los Exámenes Procesados de la misma edad. ","")</f>
        <v/>
      </c>
      <c r="CP227" s="4899" t="str">
        <f>IF(X227&lt;Y227,"* Los exámenes Reactivos de 50 a 54 años años NO DEBEN ser mayor a los Exámenes Procesados de la misma edad. ","")</f>
        <v/>
      </c>
      <c r="CQ227" s="4899" t="str">
        <f>IF(Z227&lt;AA227,"* Los exámenes Reactivos de 55 a 59 años años NO DEBEN ser mayor a los Exámenes Procesados de la misma edad. ","")</f>
        <v/>
      </c>
      <c r="CR227" s="4899" t="str">
        <f>IF(AB227&lt;AC227,"* Los exámenes Reactivos de 60 a 64 años años NO DEBEN ser mayor a los Exámenes Procesados de la misma edad. ","")</f>
        <v/>
      </c>
      <c r="CS227" s="4899" t="str">
        <f>IF(AD227&lt;AE227,"* Los exámenes Reactivos de 65 a 69 años años NO DEBEN ser mayor a los Exámenes Procesados de la misma edad. ","")</f>
        <v/>
      </c>
      <c r="CT227" s="4899" t="str">
        <f>IF(AF227&lt;AG227,"* Los exámenes Reactivos de 70 a 74 años años NO DEBEN ser mayor a los Exámenes Procesados de la misma edad. ","")</f>
        <v/>
      </c>
      <c r="CU227" s="4899" t="str">
        <f>IF(AH227&lt;AI227,"* Los exámenes Reactivos de 75 a 79 años años NO DEBEN ser mayor a los Exámenes Procesados de la misma edad. ","")</f>
        <v/>
      </c>
      <c r="CV227" s="4899" t="str">
        <f>IF(AJ227&lt;AK227,"* Los exámenes Reactivos de 80 y más años años NO DEBEN ser mayor a los Exámenes Procesados de la misma edad. ","")</f>
        <v/>
      </c>
      <c r="DF227" s="4900">
        <f t="shared" si="416"/>
        <v>0</v>
      </c>
      <c r="DG227" s="4900">
        <f t="shared" si="417"/>
        <v>0</v>
      </c>
      <c r="DH227" s="4900">
        <f t="shared" si="418"/>
        <v>0</v>
      </c>
      <c r="DI227" s="4900">
        <f t="shared" si="419"/>
        <v>0</v>
      </c>
      <c r="DJ227" s="4900">
        <f t="shared" si="420"/>
        <v>0</v>
      </c>
      <c r="DK227" s="4900">
        <f t="shared" si="421"/>
        <v>0</v>
      </c>
      <c r="DL227" s="4900">
        <f t="shared" si="422"/>
        <v>0</v>
      </c>
      <c r="DM227" s="4900">
        <f t="shared" si="423"/>
        <v>0</v>
      </c>
      <c r="DN227" s="4900">
        <f t="shared" si="424"/>
        <v>0</v>
      </c>
      <c r="DO227" s="4900">
        <f t="shared" si="425"/>
        <v>0</v>
      </c>
      <c r="DP227" s="4900">
        <f t="shared" si="426"/>
        <v>0</v>
      </c>
      <c r="DQ227" s="4900">
        <f t="shared" si="427"/>
        <v>0</v>
      </c>
      <c r="DR227" s="4900">
        <f t="shared" si="428"/>
        <v>0</v>
      </c>
      <c r="DS227" s="4900">
        <f t="shared" si="429"/>
        <v>0</v>
      </c>
      <c r="DT227" s="4900">
        <f t="shared" si="430"/>
        <v>0</v>
      </c>
      <c r="DU227" s="4900">
        <f t="shared" si="431"/>
        <v>0</v>
      </c>
      <c r="DV227" s="4900">
        <f t="shared" si="432"/>
        <v>0</v>
      </c>
      <c r="DZ227" s="4900">
        <v>0</v>
      </c>
    </row>
    <row r="228" spans="1:130" ht="16.149999999999999" customHeight="1" x14ac:dyDescent="0.35">
      <c r="A228" s="5025" t="s">
        <v>2663</v>
      </c>
      <c r="B228" s="475">
        <f t="shared" si="410"/>
        <v>0</v>
      </c>
      <c r="C228" s="439">
        <f t="shared" si="410"/>
        <v>0</v>
      </c>
      <c r="D228" s="117"/>
      <c r="E228" s="118"/>
      <c r="F228" s="35"/>
      <c r="G228" s="118"/>
      <c r="H228" s="35"/>
      <c r="I228" s="118"/>
      <c r="J228" s="35"/>
      <c r="K228" s="118"/>
      <c r="L228" s="35"/>
      <c r="M228" s="118"/>
      <c r="N228" s="35"/>
      <c r="O228" s="118"/>
      <c r="P228" s="35"/>
      <c r="Q228" s="118"/>
      <c r="R228" s="35"/>
      <c r="S228" s="118"/>
      <c r="T228" s="35"/>
      <c r="U228" s="118"/>
      <c r="V228" s="35"/>
      <c r="W228" s="118"/>
      <c r="X228" s="35"/>
      <c r="Y228" s="118"/>
      <c r="Z228" s="35"/>
      <c r="AA228" s="118"/>
      <c r="AB228" s="35"/>
      <c r="AC228" s="118"/>
      <c r="AD228" s="35"/>
      <c r="AE228" s="118"/>
      <c r="AF228" s="35"/>
      <c r="AG228" s="118"/>
      <c r="AH228" s="35"/>
      <c r="AI228" s="118"/>
      <c r="AJ228" s="35"/>
      <c r="AK228" s="1306"/>
      <c r="AL228" s="117"/>
      <c r="AM228" s="1306"/>
      <c r="AN228" s="117"/>
      <c r="AO228" s="36"/>
      <c r="AP228" s="35"/>
      <c r="AQ228" s="324"/>
      <c r="AR228" s="5026"/>
      <c r="AS228" s="1234"/>
      <c r="AT228" s="1234"/>
      <c r="AU228" s="1234"/>
      <c r="AV228" s="1234"/>
      <c r="AW228" s="1234"/>
      <c r="AX228" s="1234"/>
      <c r="AY228" s="1234"/>
      <c r="AZ228" s="1234"/>
      <c r="BA228" s="1234"/>
      <c r="BB228" s="1234"/>
      <c r="BC228" s="1234"/>
      <c r="BD228" s="562"/>
      <c r="BE228" s="562"/>
      <c r="BF228" s="562"/>
      <c r="BG228" s="562"/>
      <c r="CA228" s="4899" t="str">
        <f t="shared" si="411"/>
        <v/>
      </c>
      <c r="CB228" s="4899" t="str">
        <f t="shared" si="412"/>
        <v/>
      </c>
      <c r="CC228" s="4899" t="str">
        <f t="shared" si="413"/>
        <v/>
      </c>
      <c r="CD228" s="4899" t="str">
        <f t="shared" si="414"/>
        <v/>
      </c>
      <c r="CE228" s="4899" t="str">
        <f t="shared" si="415"/>
        <v/>
      </c>
      <c r="CF228" s="4899" t="str">
        <f>IF(D228&lt;E228,"* Los exámenes Reactivos de 0 a 4 años años NO DEBEN ser mayor a los Exámenes Procesados de la misma edad. ","")</f>
        <v/>
      </c>
      <c r="CG228" s="4899" t="str">
        <f>IF(F228&lt;G228,"* Los exámenes Reactivos de 5 a 9 años años NO DEBEN ser mayor a los Exámenes Procesados de la misma edad. ","")</f>
        <v/>
      </c>
      <c r="CH228" s="4899" t="str">
        <f>IF(H228&lt;I228,"* Los exámenes Reactivos de 10 a 14 años años NO DEBEN ser mayor a los Exámenes Procesados de la misma edad. ","")</f>
        <v/>
      </c>
      <c r="CI228" s="4899" t="str">
        <f>IF(J228&lt;K228,"* Los exámenes Reactivos de 15 a 19 años años NO DEBEN ser mayor a los Exámenes Procesados de la misma edad. ","")</f>
        <v/>
      </c>
      <c r="CJ228" s="4899" t="str">
        <f>IF(L228&lt;M228,"* Los exámenes Reactivos de 20 a 24 años años NO DEBEN ser mayor a los Exámenes Procesados de la misma edad. ","")</f>
        <v/>
      </c>
      <c r="CK228" s="4899" t="str">
        <f>IF(N228&lt;O228,"* Los exámenes Reactivos de 25 a 29 años años NO DEBEN ser mayor a los Exámenes Procesados de la misma edad. ","")</f>
        <v/>
      </c>
      <c r="CL228" s="4899" t="str">
        <f>IF(P228&lt;Q228,"* Los exámenes Reactivos de 30 a 34 años años NO DEBEN ser mayor a los Exámenes Procesados de la misma edad. ","")</f>
        <v/>
      </c>
      <c r="CM228" s="4899" t="str">
        <f>IF(R228&lt;S228,"* Los exámenes Reactivos de 35 a 39 años años NO DEBEN ser mayor a los Exámenes Procesados de la misma edad. ","")</f>
        <v/>
      </c>
      <c r="CN228" s="4899" t="str">
        <f>IF(T228&lt;U228,"* Los exámenes Reactivos de 40 a 44 años años NO DEBEN ser mayor a los Exámenes Procesados de la misma edad. ","")</f>
        <v/>
      </c>
      <c r="CO228" s="4899" t="str">
        <f>IF(V228&lt;W228,"* Los exámenes Reactivos de 45 a 49 años años NO DEBEN ser mayor a los Exámenes Procesados de la misma edad. ","")</f>
        <v/>
      </c>
      <c r="CP228" s="4899" t="str">
        <f>IF(X228&lt;Y228,"* Los exámenes Reactivos de 50 a 54 años años NO DEBEN ser mayor a los Exámenes Procesados de la misma edad. ","")</f>
        <v/>
      </c>
      <c r="CQ228" s="4899" t="str">
        <f>IF(Z228&lt;AA228,"* Los exámenes Reactivos de 55 a 59 años años NO DEBEN ser mayor a los Exámenes Procesados de la misma edad. ","")</f>
        <v/>
      </c>
      <c r="CR228" s="4899" t="str">
        <f>IF(AB228&lt;AC228,"* Los exámenes Reactivos de 60 a 64 años años NO DEBEN ser mayor a los Exámenes Procesados de la misma edad. ","")</f>
        <v/>
      </c>
      <c r="CS228" s="4899" t="str">
        <f>IF(AD228&lt;AE228,"* Los exámenes Reactivos de 65 a 69 años años NO DEBEN ser mayor a los Exámenes Procesados de la misma edad. ","")</f>
        <v/>
      </c>
      <c r="CT228" s="4899" t="str">
        <f>IF(AF228&lt;AG228,"* Los exámenes Reactivos de 70 a 74 años años NO DEBEN ser mayor a los Exámenes Procesados de la misma edad. ","")</f>
        <v/>
      </c>
      <c r="CU228" s="4899" t="str">
        <f>IF(AH228&lt;AI228,"* Los exámenes Reactivos de 75 a 79 años años NO DEBEN ser mayor a los Exámenes Procesados de la misma edad. ","")</f>
        <v/>
      </c>
      <c r="CV228" s="4899" t="str">
        <f>IF(AJ228&lt;AK228,"* Los exámenes Reactivos de 80 y más años años NO DEBEN ser mayor a los Exámenes Procesados de la misma edad. ","")</f>
        <v/>
      </c>
      <c r="DF228" s="4900">
        <f t="shared" si="416"/>
        <v>0</v>
      </c>
      <c r="DG228" s="4900">
        <f t="shared" si="417"/>
        <v>0</v>
      </c>
      <c r="DH228" s="4900">
        <f t="shared" si="418"/>
        <v>0</v>
      </c>
      <c r="DI228" s="4900">
        <f t="shared" si="419"/>
        <v>0</v>
      </c>
      <c r="DJ228" s="4900">
        <f t="shared" si="420"/>
        <v>0</v>
      </c>
      <c r="DK228" s="4900">
        <f t="shared" si="421"/>
        <v>0</v>
      </c>
      <c r="DL228" s="4900">
        <f t="shared" si="422"/>
        <v>0</v>
      </c>
      <c r="DM228" s="4900">
        <f t="shared" si="423"/>
        <v>0</v>
      </c>
      <c r="DN228" s="4900">
        <f t="shared" si="424"/>
        <v>0</v>
      </c>
      <c r="DO228" s="4900">
        <f t="shared" si="425"/>
        <v>0</v>
      </c>
      <c r="DP228" s="4900">
        <f t="shared" si="426"/>
        <v>0</v>
      </c>
      <c r="DQ228" s="4900">
        <f t="shared" si="427"/>
        <v>0</v>
      </c>
      <c r="DR228" s="4900">
        <f t="shared" si="428"/>
        <v>0</v>
      </c>
      <c r="DS228" s="4900">
        <f t="shared" si="429"/>
        <v>0</v>
      </c>
      <c r="DT228" s="4900">
        <f t="shared" si="430"/>
        <v>0</v>
      </c>
      <c r="DU228" s="4900">
        <f t="shared" si="431"/>
        <v>0</v>
      </c>
      <c r="DV228" s="4900">
        <f t="shared" si="432"/>
        <v>0</v>
      </c>
      <c r="DZ228" s="4900">
        <v>0</v>
      </c>
    </row>
    <row r="229" spans="1:130" ht="27.75" customHeight="1" x14ac:dyDescent="0.35">
      <c r="A229" s="5027" t="s">
        <v>2664</v>
      </c>
      <c r="B229" s="475">
        <f t="shared" si="410"/>
        <v>0</v>
      </c>
      <c r="C229" s="439">
        <f t="shared" si="410"/>
        <v>0</v>
      </c>
      <c r="D229" s="117"/>
      <c r="E229" s="118"/>
      <c r="F229" s="35"/>
      <c r="G229" s="118"/>
      <c r="H229" s="35"/>
      <c r="I229" s="118"/>
      <c r="J229" s="35"/>
      <c r="K229" s="118"/>
      <c r="L229" s="35"/>
      <c r="M229" s="118"/>
      <c r="N229" s="35"/>
      <c r="O229" s="118"/>
      <c r="P229" s="35"/>
      <c r="Q229" s="118"/>
      <c r="R229" s="35"/>
      <c r="S229" s="118"/>
      <c r="T229" s="35"/>
      <c r="U229" s="118"/>
      <c r="V229" s="35"/>
      <c r="W229" s="118"/>
      <c r="X229" s="35"/>
      <c r="Y229" s="118"/>
      <c r="Z229" s="35"/>
      <c r="AA229" s="118"/>
      <c r="AB229" s="35"/>
      <c r="AC229" s="118"/>
      <c r="AD229" s="35"/>
      <c r="AE229" s="118"/>
      <c r="AF229" s="35"/>
      <c r="AG229" s="118"/>
      <c r="AH229" s="35"/>
      <c r="AI229" s="118"/>
      <c r="AJ229" s="35"/>
      <c r="AK229" s="1306"/>
      <c r="AL229" s="117"/>
      <c r="AM229" s="1306"/>
      <c r="AN229" s="117"/>
      <c r="AO229" s="36"/>
      <c r="AP229" s="35"/>
      <c r="AQ229" s="324"/>
      <c r="AR229" s="5026"/>
      <c r="AS229" s="1234"/>
      <c r="AT229" s="1234"/>
      <c r="AU229" s="1234"/>
      <c r="AV229" s="1234"/>
      <c r="AW229" s="1234"/>
      <c r="AX229" s="1234"/>
      <c r="AY229" s="1234"/>
      <c r="AZ229" s="1234"/>
      <c r="BA229" s="1234"/>
      <c r="BB229" s="1234"/>
      <c r="BC229" s="1234"/>
      <c r="BD229" s="562"/>
      <c r="BE229" s="562"/>
      <c r="BF229" s="562"/>
      <c r="BG229" s="562"/>
      <c r="CA229" s="4899" t="str">
        <f t="shared" si="411"/>
        <v/>
      </c>
      <c r="CB229" s="4899" t="str">
        <f t="shared" si="412"/>
        <v/>
      </c>
      <c r="CC229" s="4899" t="str">
        <f t="shared" si="413"/>
        <v/>
      </c>
      <c r="CD229" s="4899" t="str">
        <f t="shared" si="414"/>
        <v/>
      </c>
      <c r="CE229" s="4899" t="str">
        <f t="shared" si="415"/>
        <v/>
      </c>
      <c r="CF229" s="4899" t="str">
        <f>IF(D229&lt;E229,"* Los exámenes Reactivos de 0 a 4 años años NO DEBEN ser mayor a los Exámenes Procesados de la misma edad. ","")</f>
        <v/>
      </c>
      <c r="CG229" s="4899" t="str">
        <f>IF(F229&lt;G229,"* Los exámenes Reactivos de 5 a 9 años años NO DEBEN ser mayor a los Exámenes Procesados de la misma edad. ","")</f>
        <v/>
      </c>
      <c r="CH229" s="4899" t="str">
        <f>IF(H229&lt;I229,"* Los exámenes Reactivos de 10 a 14 años años NO DEBEN ser mayor a los Exámenes Procesados de la misma edad. ","")</f>
        <v/>
      </c>
      <c r="CI229" s="4899" t="str">
        <f>IF(J229&lt;K229,"* Los exámenes Reactivos de 15 a 19 años años NO DEBEN ser mayor a los Exámenes Procesados de la misma edad. ","")</f>
        <v/>
      </c>
      <c r="CJ229" s="4899" t="str">
        <f>IF(L229&lt;M229,"* Los exámenes Reactivos de 20 a 24 años años NO DEBEN ser mayor a los Exámenes Procesados de la misma edad. ","")</f>
        <v/>
      </c>
      <c r="CK229" s="4899" t="str">
        <f>IF(N229&lt;O229,"* Los exámenes Reactivos de 25 a 29 años años NO DEBEN ser mayor a los Exámenes Procesados de la misma edad. ","")</f>
        <v/>
      </c>
      <c r="CL229" s="4899" t="str">
        <f>IF(P229&lt;Q229,"* Los exámenes Reactivos de 30 a 34 años años NO DEBEN ser mayor a los Exámenes Procesados de la misma edad. ","")</f>
        <v/>
      </c>
      <c r="CM229" s="4899" t="str">
        <f>IF(R229&lt;S229,"* Los exámenes Reactivos de 35 a 39 años años NO DEBEN ser mayor a los Exámenes Procesados de la misma edad. ","")</f>
        <v/>
      </c>
      <c r="CN229" s="4899" t="str">
        <f>IF(T229&lt;U229,"* Los exámenes Reactivos de 40 a 44 años años NO DEBEN ser mayor a los Exámenes Procesados de la misma edad. ","")</f>
        <v/>
      </c>
      <c r="CO229" s="4899" t="str">
        <f>IF(V229&lt;W229,"* Los exámenes Reactivos de 45 a 49 años años NO DEBEN ser mayor a los Exámenes Procesados de la misma edad. ","")</f>
        <v/>
      </c>
      <c r="CP229" s="4899" t="str">
        <f>IF(X229&lt;Y229,"* Los exámenes Reactivos de 50 a 54 años años NO DEBEN ser mayor a los Exámenes Procesados de la misma edad. ","")</f>
        <v/>
      </c>
      <c r="CQ229" s="4899" t="str">
        <f>IF(Z229&lt;AA229,"* Los exámenes Reactivos de 55 a 59 años años NO DEBEN ser mayor a los Exámenes Procesados de la misma edad. ","")</f>
        <v/>
      </c>
      <c r="CR229" s="4899" t="str">
        <f>IF(AB229&lt;AC229,"* Los exámenes Reactivos de 60 a 64 años años NO DEBEN ser mayor a los Exámenes Procesados de la misma edad. ","")</f>
        <v/>
      </c>
      <c r="CS229" s="4899" t="str">
        <f>IF(AD229&lt;AE229,"* Los exámenes Reactivos de 65 a 69 años años NO DEBEN ser mayor a los Exámenes Procesados de la misma edad. ","")</f>
        <v/>
      </c>
      <c r="CT229" s="4899" t="str">
        <f>IF(AF229&lt;AG229,"* Los exámenes Reactivos de 70 a 74 años años NO DEBEN ser mayor a los Exámenes Procesados de la misma edad. ","")</f>
        <v/>
      </c>
      <c r="CU229" s="4899" t="str">
        <f>IF(AH229&lt;AI229,"* Los exámenes Reactivos de 75 a 79 años años NO DEBEN ser mayor a los Exámenes Procesados de la misma edad. ","")</f>
        <v/>
      </c>
      <c r="CV229" s="4899" t="str">
        <f>IF(AJ229&lt;AK229,"* Los exámenes Reactivos de 80 y más años años NO DEBEN ser mayor a los Exámenes Procesados de la misma edad. ","")</f>
        <v/>
      </c>
      <c r="DF229" s="4900">
        <f t="shared" si="416"/>
        <v>0</v>
      </c>
      <c r="DG229" s="4900">
        <f t="shared" si="417"/>
        <v>0</v>
      </c>
      <c r="DH229" s="4900">
        <f t="shared" si="418"/>
        <v>0</v>
      </c>
      <c r="DI229" s="4900">
        <f t="shared" si="419"/>
        <v>0</v>
      </c>
      <c r="DJ229" s="4900">
        <f t="shared" si="420"/>
        <v>0</v>
      </c>
      <c r="DK229" s="4900">
        <f t="shared" si="421"/>
        <v>0</v>
      </c>
      <c r="DL229" s="4900">
        <f t="shared" si="422"/>
        <v>0</v>
      </c>
      <c r="DM229" s="4900">
        <f t="shared" si="423"/>
        <v>0</v>
      </c>
      <c r="DN229" s="4900">
        <f t="shared" si="424"/>
        <v>0</v>
      </c>
      <c r="DO229" s="4900">
        <f t="shared" si="425"/>
        <v>0</v>
      </c>
      <c r="DP229" s="4900">
        <f t="shared" si="426"/>
        <v>0</v>
      </c>
      <c r="DQ229" s="4900">
        <f t="shared" si="427"/>
        <v>0</v>
      </c>
      <c r="DR229" s="4900">
        <f t="shared" si="428"/>
        <v>0</v>
      </c>
      <c r="DS229" s="4900">
        <f t="shared" si="429"/>
        <v>0</v>
      </c>
      <c r="DT229" s="4900">
        <f t="shared" si="430"/>
        <v>0</v>
      </c>
      <c r="DU229" s="4900">
        <f t="shared" si="431"/>
        <v>0</v>
      </c>
      <c r="DV229" s="4900">
        <f t="shared" si="432"/>
        <v>0</v>
      </c>
      <c r="DZ229" s="4900">
        <v>0</v>
      </c>
    </row>
    <row r="230" spans="1:130" ht="16.149999999999999" customHeight="1" x14ac:dyDescent="0.35">
      <c r="A230" s="5025" t="s">
        <v>2665</v>
      </c>
      <c r="B230" s="475">
        <f t="shared" si="410"/>
        <v>0</v>
      </c>
      <c r="C230" s="439">
        <f t="shared" si="410"/>
        <v>0</v>
      </c>
      <c r="D230" s="117"/>
      <c r="E230" s="118"/>
      <c r="F230" s="35"/>
      <c r="G230" s="118"/>
      <c r="H230" s="35"/>
      <c r="I230" s="118"/>
      <c r="J230" s="35"/>
      <c r="K230" s="118"/>
      <c r="L230" s="35"/>
      <c r="M230" s="118"/>
      <c r="N230" s="35"/>
      <c r="O230" s="118"/>
      <c r="P230" s="35"/>
      <c r="Q230" s="118"/>
      <c r="R230" s="35"/>
      <c r="S230" s="118"/>
      <c r="T230" s="35"/>
      <c r="U230" s="118"/>
      <c r="V230" s="35"/>
      <c r="W230" s="118"/>
      <c r="X230" s="35"/>
      <c r="Y230" s="118"/>
      <c r="Z230" s="35"/>
      <c r="AA230" s="118"/>
      <c r="AB230" s="35"/>
      <c r="AC230" s="118"/>
      <c r="AD230" s="35"/>
      <c r="AE230" s="118"/>
      <c r="AF230" s="35"/>
      <c r="AG230" s="118"/>
      <c r="AH230" s="35"/>
      <c r="AI230" s="118"/>
      <c r="AJ230" s="35"/>
      <c r="AK230" s="1306"/>
      <c r="AL230" s="117"/>
      <c r="AM230" s="1306"/>
      <c r="AN230" s="117"/>
      <c r="AO230" s="36"/>
      <c r="AP230" s="35"/>
      <c r="AQ230" s="324"/>
      <c r="AR230" s="5026"/>
      <c r="AS230" s="1234"/>
      <c r="AT230" s="1234"/>
      <c r="AU230" s="1234"/>
      <c r="AV230" s="1234"/>
      <c r="AW230" s="1234"/>
      <c r="AX230" s="1234"/>
      <c r="AY230" s="1234"/>
      <c r="AZ230" s="1234"/>
      <c r="BA230" s="1234"/>
      <c r="BB230" s="1234"/>
      <c r="BC230" s="1234"/>
      <c r="BD230" s="562"/>
      <c r="BE230" s="562"/>
      <c r="BF230" s="562"/>
      <c r="BG230" s="562"/>
      <c r="CA230" s="4899" t="str">
        <f t="shared" si="411"/>
        <v/>
      </c>
      <c r="CB230" s="4899" t="str">
        <f t="shared" si="412"/>
        <v/>
      </c>
      <c r="CC230" s="4899" t="str">
        <f t="shared" si="413"/>
        <v/>
      </c>
      <c r="CD230" s="4899" t="str">
        <f t="shared" si="414"/>
        <v/>
      </c>
      <c r="CE230" s="4899" t="str">
        <f t="shared" si="415"/>
        <v/>
      </c>
      <c r="CF230" s="4899" t="str">
        <f>IF(D230&lt;E230,"* Los exámenes Reactivos de 0 a 4 años años NO DEBEN ser mayor a los Exámenes Procesados de la misma edad. ","")</f>
        <v/>
      </c>
      <c r="CG230" s="4899" t="str">
        <f>IF(F230&lt;G230,"* Los exámenes Reactivos de 5 a 9 años años NO DEBEN ser mayor a los Exámenes Procesados de la misma edad. ","")</f>
        <v/>
      </c>
      <c r="CH230" s="4899" t="str">
        <f>IF(H230&lt;I230,"* Los exámenes Reactivos de 10 a 14 años años NO DEBEN ser mayor a los Exámenes Procesados de la misma edad. ","")</f>
        <v/>
      </c>
      <c r="CI230" s="4899" t="str">
        <f>IF(J230&lt;K230,"* Los exámenes Reactivos de 15 a 19 años años NO DEBEN ser mayor a los Exámenes Procesados de la misma edad. ","")</f>
        <v/>
      </c>
      <c r="CJ230" s="4899" t="str">
        <f>IF(L230&lt;M230,"* Los exámenes Reactivos de 20 a 24 años años NO DEBEN ser mayor a los Exámenes Procesados de la misma edad. ","")</f>
        <v/>
      </c>
      <c r="CK230" s="4899" t="str">
        <f>IF(N230&lt;O230,"* Los exámenes Reactivos de 25 a 29 años años NO DEBEN ser mayor a los Exámenes Procesados de la misma edad. ","")</f>
        <v/>
      </c>
      <c r="CL230" s="4899" t="str">
        <f>IF(P230&lt;Q230,"* Los exámenes Reactivos de 30 a 34 años años NO DEBEN ser mayor a los Exámenes Procesados de la misma edad. ","")</f>
        <v/>
      </c>
      <c r="CM230" s="4899" t="str">
        <f>IF(R230&lt;S230,"* Los exámenes Reactivos de 35 a 39 años años NO DEBEN ser mayor a los Exámenes Procesados de la misma edad. ","")</f>
        <v/>
      </c>
      <c r="CN230" s="4899" t="str">
        <f>IF(T230&lt;U230,"* Los exámenes Reactivos de 40 a 44 años años NO DEBEN ser mayor a los Exámenes Procesados de la misma edad. ","")</f>
        <v/>
      </c>
      <c r="CO230" s="4899" t="str">
        <f>IF(V230&lt;W230,"* Los exámenes Reactivos de 45 a 49 años años NO DEBEN ser mayor a los Exámenes Procesados de la misma edad. ","")</f>
        <v/>
      </c>
      <c r="CP230" s="4899" t="str">
        <f>IF(X230&lt;Y230,"* Los exámenes Reactivos de 50 a 54 años años NO DEBEN ser mayor a los Exámenes Procesados de la misma edad. ","")</f>
        <v/>
      </c>
      <c r="CQ230" s="4899" t="str">
        <f>IF(Z230&lt;AA230,"* Los exámenes Reactivos de 55 a 59 años años NO DEBEN ser mayor a los Exámenes Procesados de la misma edad. ","")</f>
        <v/>
      </c>
      <c r="CR230" s="4899" t="str">
        <f>IF(AB230&lt;AC230,"* Los exámenes Reactivos de 60 a 64 años años NO DEBEN ser mayor a los Exámenes Procesados de la misma edad. ","")</f>
        <v/>
      </c>
      <c r="CS230" s="4899" t="str">
        <f>IF(AD230&lt;AE230,"* Los exámenes Reactivos de 65 a 69 años años NO DEBEN ser mayor a los Exámenes Procesados de la misma edad. ","")</f>
        <v/>
      </c>
      <c r="CT230" s="4899" t="str">
        <f>IF(AF230&lt;AG230,"* Los exámenes Reactivos de 70 a 74 años años NO DEBEN ser mayor a los Exámenes Procesados de la misma edad. ","")</f>
        <v/>
      </c>
      <c r="CU230" s="4899" t="str">
        <f>IF(AH230&lt;AI230,"* Los exámenes Reactivos de 75 a 79 años años NO DEBEN ser mayor a los Exámenes Procesados de la misma edad. ","")</f>
        <v/>
      </c>
      <c r="CV230" s="4899" t="str">
        <f>IF(AJ230&lt;AK230,"* Los exámenes Reactivos de 80 y más años años NO DEBEN ser mayor a los Exámenes Procesados de la misma edad. ","")</f>
        <v/>
      </c>
      <c r="DF230" s="4900">
        <f t="shared" si="416"/>
        <v>0</v>
      </c>
      <c r="DG230" s="4900">
        <f t="shared" si="417"/>
        <v>0</v>
      </c>
      <c r="DH230" s="4900">
        <f t="shared" si="418"/>
        <v>0</v>
      </c>
      <c r="DI230" s="4900">
        <f t="shared" si="419"/>
        <v>0</v>
      </c>
      <c r="DJ230" s="4900">
        <f t="shared" si="420"/>
        <v>0</v>
      </c>
      <c r="DK230" s="4900">
        <f t="shared" si="421"/>
        <v>0</v>
      </c>
      <c r="DL230" s="4900">
        <f t="shared" si="422"/>
        <v>0</v>
      </c>
      <c r="DM230" s="4900">
        <f t="shared" si="423"/>
        <v>0</v>
      </c>
      <c r="DN230" s="4900">
        <f t="shared" si="424"/>
        <v>0</v>
      </c>
      <c r="DO230" s="4900">
        <f t="shared" si="425"/>
        <v>0</v>
      </c>
      <c r="DP230" s="4900">
        <f t="shared" si="426"/>
        <v>0</v>
      </c>
      <c r="DQ230" s="4900">
        <f t="shared" si="427"/>
        <v>0</v>
      </c>
      <c r="DR230" s="4900">
        <f t="shared" si="428"/>
        <v>0</v>
      </c>
      <c r="DS230" s="4900">
        <f t="shared" si="429"/>
        <v>0</v>
      </c>
      <c r="DT230" s="4900">
        <f t="shared" si="430"/>
        <v>0</v>
      </c>
      <c r="DU230" s="4900">
        <f t="shared" si="431"/>
        <v>0</v>
      </c>
      <c r="DV230" s="4900">
        <f t="shared" si="432"/>
        <v>0</v>
      </c>
      <c r="DZ230" s="4900">
        <v>0</v>
      </c>
    </row>
    <row r="231" spans="1:130" ht="16.149999999999999" customHeight="1" x14ac:dyDescent="0.35">
      <c r="A231" s="5028" t="s">
        <v>1812</v>
      </c>
      <c r="B231" s="2583">
        <f t="shared" si="410"/>
        <v>0</v>
      </c>
      <c r="C231" s="4933">
        <f t="shared" si="410"/>
        <v>0</v>
      </c>
      <c r="D231" s="1430"/>
      <c r="E231" s="1243"/>
      <c r="F231" s="84"/>
      <c r="G231" s="1243"/>
      <c r="H231" s="84"/>
      <c r="I231" s="1243"/>
      <c r="J231" s="84"/>
      <c r="K231" s="1243"/>
      <c r="L231" s="84"/>
      <c r="M231" s="1243"/>
      <c r="N231" s="84"/>
      <c r="O231" s="1243"/>
      <c r="P231" s="84"/>
      <c r="Q231" s="1243"/>
      <c r="R231" s="84"/>
      <c r="S231" s="1243"/>
      <c r="T231" s="84"/>
      <c r="U231" s="1243"/>
      <c r="V231" s="84"/>
      <c r="W231" s="1243"/>
      <c r="X231" s="84"/>
      <c r="Y231" s="1243"/>
      <c r="Z231" s="84"/>
      <c r="AA231" s="1243"/>
      <c r="AB231" s="84"/>
      <c r="AC231" s="1243"/>
      <c r="AD231" s="84"/>
      <c r="AE231" s="1243"/>
      <c r="AF231" s="84"/>
      <c r="AG231" s="1243"/>
      <c r="AH231" s="84"/>
      <c r="AI231" s="1243"/>
      <c r="AJ231" s="84"/>
      <c r="AK231" s="1351"/>
      <c r="AL231" s="1430"/>
      <c r="AM231" s="1351"/>
      <c r="AN231" s="1430"/>
      <c r="AO231" s="85"/>
      <c r="AP231" s="84"/>
      <c r="AQ231" s="195"/>
      <c r="AR231" s="5026"/>
      <c r="AS231" s="1234"/>
      <c r="AT231" s="1234"/>
      <c r="AU231" s="1234"/>
      <c r="AV231" s="1234"/>
      <c r="AW231" s="1234"/>
      <c r="AX231" s="1234"/>
      <c r="AY231" s="1234"/>
      <c r="AZ231" s="1234"/>
      <c r="BA231" s="1234"/>
      <c r="BB231" s="1234"/>
      <c r="BC231" s="1234"/>
      <c r="BD231" s="562"/>
      <c r="BE231" s="562"/>
      <c r="BF231" s="562"/>
      <c r="BG231" s="562"/>
      <c r="CA231" s="4899" t="str">
        <f t="shared" si="411"/>
        <v/>
      </c>
      <c r="CB231" s="4899" t="str">
        <f t="shared" si="412"/>
        <v/>
      </c>
      <c r="CC231" s="4899" t="str">
        <f t="shared" si="413"/>
        <v/>
      </c>
      <c r="CD231" s="4899" t="str">
        <f t="shared" si="414"/>
        <v/>
      </c>
      <c r="CE231" s="4899" t="str">
        <f t="shared" si="415"/>
        <v/>
      </c>
      <c r="CF231" s="4899" t="str">
        <f>IF(D231&lt;E231,"* Los exámenes Reactivos de 0 a 4 años años NO DEBEN ser mayor a los Exámenes Procesados de la misma edad. ","")</f>
        <v/>
      </c>
      <c r="CG231" s="4899" t="str">
        <f>IF(F231&lt;G231,"* Los exámenes Reactivos de 5 a 9 años años NO DEBEN ser mayor a los Exámenes Procesados de la misma edad. ","")</f>
        <v/>
      </c>
      <c r="CH231" s="4899" t="str">
        <f>IF(H231&lt;I231,"* Los exámenes Reactivos de 10 a 14 años años NO DEBEN ser mayor a los Exámenes Procesados de la misma edad. ","")</f>
        <v/>
      </c>
      <c r="CI231" s="4899" t="str">
        <f>IF(J231&lt;K231,"* Los exámenes Reactivos de 15 a 19 años años NO DEBEN ser mayor a los Exámenes Procesados de la misma edad. ","")</f>
        <v/>
      </c>
      <c r="CJ231" s="4899" t="str">
        <f>IF(L231&lt;M231,"* Los exámenes Reactivos de 20 a 24 años años NO DEBEN ser mayor a los Exámenes Procesados de la misma edad. ","")</f>
        <v/>
      </c>
      <c r="CK231" s="4899" t="str">
        <f>IF(N231&lt;O231,"* Los exámenes Reactivos de 25 a 29 años años NO DEBEN ser mayor a los Exámenes Procesados de la misma edad. ","")</f>
        <v/>
      </c>
      <c r="CL231" s="4899" t="str">
        <f>IF(P231&lt;Q231,"* Los exámenes Reactivos de 30 a 34 años años NO DEBEN ser mayor a los Exámenes Procesados de la misma edad. ","")</f>
        <v/>
      </c>
      <c r="CM231" s="4899" t="str">
        <f>IF(R231&lt;S231,"* Los exámenes Reactivos de 35 a 39 años años NO DEBEN ser mayor a los Exámenes Procesados de la misma edad. ","")</f>
        <v/>
      </c>
      <c r="CN231" s="4899" t="str">
        <f>IF(T231&lt;U231,"* Los exámenes Reactivos de 40 a 44 años años NO DEBEN ser mayor a los Exámenes Procesados de la misma edad. ","")</f>
        <v/>
      </c>
      <c r="CO231" s="4899" t="str">
        <f>IF(V231&lt;W231,"* Los exámenes Reactivos de 45 a 49 años años NO DEBEN ser mayor a los Exámenes Procesados de la misma edad. ","")</f>
        <v/>
      </c>
      <c r="CP231" s="4899" t="str">
        <f>IF(X231&lt;Y231,"* Los exámenes Reactivos de 50 a 54 años años NO DEBEN ser mayor a los Exámenes Procesados de la misma edad. ","")</f>
        <v/>
      </c>
      <c r="CQ231" s="4899" t="str">
        <f>IF(Z231&lt;AA231,"* Los exámenes Reactivos de 55 a 59 años años NO DEBEN ser mayor a los Exámenes Procesados de la misma edad. ","")</f>
        <v/>
      </c>
      <c r="CR231" s="4899" t="str">
        <f>IF(AB231&lt;AC231,"* Los exámenes Reactivos de 60 a 64 años años NO DEBEN ser mayor a los Exámenes Procesados de la misma edad. ","")</f>
        <v/>
      </c>
      <c r="CS231" s="4899" t="str">
        <f>IF(AD231&lt;AE231,"* Los exámenes Reactivos de 65 a 69 años años NO DEBEN ser mayor a los Exámenes Procesados de la misma edad. ","")</f>
        <v/>
      </c>
      <c r="CT231" s="4899" t="str">
        <f>IF(AF231&lt;AG231,"* Los exámenes Reactivos de 70 a 74 años años NO DEBEN ser mayor a los Exámenes Procesados de la misma edad. ","")</f>
        <v/>
      </c>
      <c r="CU231" s="4899" t="str">
        <f>IF(AH231&lt;AI231,"* Los exámenes Reactivos de 75 a 79 años años NO DEBEN ser mayor a los Exámenes Procesados de la misma edad. ","")</f>
        <v/>
      </c>
      <c r="CV231" s="4899" t="str">
        <f>IF(AJ231&lt;AK231,"* Los exámenes Reactivos de 80 y más años años NO DEBEN ser mayor a los Exámenes Procesados de la misma edad. ","")</f>
        <v/>
      </c>
      <c r="DF231" s="4900">
        <f t="shared" si="416"/>
        <v>0</v>
      </c>
      <c r="DG231" s="4900">
        <f t="shared" si="417"/>
        <v>0</v>
      </c>
      <c r="DH231" s="4900">
        <f t="shared" si="418"/>
        <v>0</v>
      </c>
      <c r="DI231" s="4900">
        <f t="shared" si="419"/>
        <v>0</v>
      </c>
      <c r="DJ231" s="4900">
        <f t="shared" si="420"/>
        <v>0</v>
      </c>
      <c r="DK231" s="4900">
        <f t="shared" si="421"/>
        <v>0</v>
      </c>
      <c r="DL231" s="4900">
        <f t="shared" si="422"/>
        <v>0</v>
      </c>
      <c r="DM231" s="4900">
        <f t="shared" si="423"/>
        <v>0</v>
      </c>
      <c r="DN231" s="4900">
        <f t="shared" si="424"/>
        <v>0</v>
      </c>
      <c r="DO231" s="4900">
        <f t="shared" si="425"/>
        <v>0</v>
      </c>
      <c r="DP231" s="4900">
        <f t="shared" si="426"/>
        <v>0</v>
      </c>
      <c r="DQ231" s="4900">
        <f t="shared" si="427"/>
        <v>0</v>
      </c>
      <c r="DR231" s="4900">
        <f t="shared" si="428"/>
        <v>0</v>
      </c>
      <c r="DS231" s="4900">
        <f t="shared" si="429"/>
        <v>0</v>
      </c>
      <c r="DT231" s="4900">
        <f t="shared" si="430"/>
        <v>0</v>
      </c>
      <c r="DU231" s="4900">
        <f t="shared" si="431"/>
        <v>0</v>
      </c>
      <c r="DV231" s="4900">
        <f t="shared" si="432"/>
        <v>0</v>
      </c>
      <c r="DZ231" s="4900">
        <v>0</v>
      </c>
    </row>
    <row r="232" spans="1:130" ht="27" customHeight="1" x14ac:dyDescent="0.35">
      <c r="A232" s="2901" t="s">
        <v>2667</v>
      </c>
      <c r="B232" s="1473"/>
      <c r="C232" s="1473"/>
      <c r="D232" s="1473"/>
      <c r="E232" s="1473"/>
      <c r="F232" s="1473"/>
      <c r="G232" s="1473"/>
      <c r="H232" s="1473"/>
      <c r="I232" s="1473"/>
      <c r="J232" s="1234"/>
      <c r="K232" s="1234"/>
      <c r="L232" s="1234"/>
      <c r="M232" s="1234"/>
      <c r="N232" s="1234"/>
      <c r="O232" s="1234"/>
      <c r="P232" s="1234"/>
      <c r="Q232" s="1234"/>
      <c r="R232" s="1234"/>
      <c r="S232" s="1234"/>
      <c r="T232" s="1234"/>
      <c r="U232" s="1234"/>
      <c r="V232" s="1234"/>
      <c r="W232" s="1234"/>
      <c r="X232" s="1234"/>
      <c r="Y232" s="1234"/>
      <c r="Z232" s="1234"/>
      <c r="AA232" s="1234"/>
      <c r="AB232" s="1234"/>
      <c r="AC232" s="1234"/>
      <c r="AD232" s="1234"/>
      <c r="AE232" s="1234"/>
      <c r="AF232" s="1234"/>
      <c r="AG232" s="1234"/>
      <c r="AH232" s="1234"/>
      <c r="AI232" s="1234"/>
      <c r="AJ232" s="1234"/>
      <c r="AK232" s="1234"/>
      <c r="AL232" s="1234"/>
      <c r="AM232" s="1234"/>
      <c r="AN232" s="1234"/>
      <c r="AO232" s="1234"/>
      <c r="AP232" s="1234"/>
      <c r="AQ232" s="1234"/>
      <c r="AR232" s="1234"/>
      <c r="AS232" s="562"/>
      <c r="AT232" s="562"/>
      <c r="AU232" s="562"/>
      <c r="AV232" s="562"/>
      <c r="AW232" s="562"/>
      <c r="AX232" s="562"/>
      <c r="AY232" s="562"/>
      <c r="AZ232" s="562"/>
      <c r="BA232" s="562"/>
      <c r="BB232" s="562"/>
      <c r="BC232" s="562"/>
      <c r="BD232" s="562"/>
      <c r="BE232" s="562"/>
      <c r="BF232" s="562"/>
      <c r="BG232" s="562"/>
    </row>
    <row r="233" spans="1:130" ht="15" customHeight="1" x14ac:dyDescent="0.35">
      <c r="A233" s="5034" t="s">
        <v>2668</v>
      </c>
      <c r="B233" s="5035"/>
      <c r="C233" s="3093" t="s">
        <v>36</v>
      </c>
      <c r="D233" s="5036"/>
      <c r="E233" s="5037"/>
      <c r="F233" s="5038"/>
      <c r="G233" s="5038"/>
      <c r="H233" s="5038"/>
      <c r="I233" s="5038"/>
      <c r="J233" s="5038"/>
      <c r="K233" s="5038"/>
      <c r="L233" s="5038"/>
      <c r="M233" s="5038"/>
      <c r="N233" s="5038"/>
      <c r="O233" s="5038"/>
      <c r="P233" s="5038"/>
      <c r="Q233" s="5038"/>
      <c r="R233" s="5038"/>
      <c r="S233" s="5038"/>
      <c r="T233" s="5038"/>
      <c r="U233" s="5038"/>
      <c r="V233" s="5038"/>
      <c r="W233" s="5038"/>
      <c r="X233" s="5038"/>
      <c r="Y233" s="5038"/>
      <c r="Z233" s="5038"/>
      <c r="AA233" s="5038"/>
      <c r="AB233" s="5038"/>
      <c r="AC233" s="5038"/>
      <c r="AD233" s="5038"/>
      <c r="AE233" s="5038"/>
      <c r="AF233" s="5038"/>
      <c r="AG233" s="5038"/>
      <c r="AH233" s="5038"/>
      <c r="AI233" s="5038"/>
      <c r="AJ233" s="5039"/>
      <c r="AK233" s="4970" t="s">
        <v>1639</v>
      </c>
      <c r="AL233" s="4968"/>
      <c r="AM233" s="4968"/>
      <c r="AN233" s="4969"/>
      <c r="AO233" s="4970" t="s">
        <v>462</v>
      </c>
      <c r="AP233" s="4968"/>
      <c r="AQ233" s="4968"/>
      <c r="AR233" s="4969"/>
      <c r="AS233" s="5040" t="s">
        <v>2637</v>
      </c>
      <c r="AT233" s="5041"/>
      <c r="AU233" s="5040" t="s">
        <v>11</v>
      </c>
      <c r="AV233" s="5041"/>
      <c r="AW233" s="2424" t="s">
        <v>2638</v>
      </c>
      <c r="AX233" s="4911"/>
      <c r="AY233" s="562"/>
      <c r="AZ233" s="562"/>
      <c r="BA233" s="562"/>
      <c r="BB233" s="562"/>
      <c r="BC233" s="562"/>
      <c r="BD233" s="562"/>
      <c r="BE233" s="562"/>
      <c r="BF233" s="562"/>
      <c r="BG233" s="562"/>
    </row>
    <row r="234" spans="1:130" ht="21.75" customHeight="1" x14ac:dyDescent="0.35">
      <c r="A234" s="5042"/>
      <c r="B234" s="5043"/>
      <c r="C234" s="5044"/>
      <c r="D234" s="5045"/>
      <c r="E234" s="4942" t="s">
        <v>2639</v>
      </c>
      <c r="F234" s="4939"/>
      <c r="G234" s="4942" t="s">
        <v>2593</v>
      </c>
      <c r="H234" s="4939"/>
      <c r="I234" s="4942" t="s">
        <v>2640</v>
      </c>
      <c r="J234" s="4939"/>
      <c r="K234" s="4936" t="s">
        <v>17</v>
      </c>
      <c r="L234" s="4950"/>
      <c r="M234" s="4936" t="s">
        <v>18</v>
      </c>
      <c r="N234" s="4950"/>
      <c r="O234" s="4936" t="s">
        <v>19</v>
      </c>
      <c r="P234" s="4950"/>
      <c r="Q234" s="4936" t="s">
        <v>20</v>
      </c>
      <c r="R234" s="4950"/>
      <c r="S234" s="4936" t="s">
        <v>98</v>
      </c>
      <c r="T234" s="4950"/>
      <c r="U234" s="4936" t="s">
        <v>99</v>
      </c>
      <c r="V234" s="4950"/>
      <c r="W234" s="4937" t="s">
        <v>207</v>
      </c>
      <c r="X234" s="4950"/>
      <c r="Y234" s="4937" t="s">
        <v>208</v>
      </c>
      <c r="Z234" s="4950"/>
      <c r="AA234" s="4937" t="s">
        <v>209</v>
      </c>
      <c r="AB234" s="4950"/>
      <c r="AC234" s="4936" t="s">
        <v>210</v>
      </c>
      <c r="AD234" s="4950"/>
      <c r="AE234" s="4937" t="s">
        <v>211</v>
      </c>
      <c r="AF234" s="4950"/>
      <c r="AG234" s="4937" t="s">
        <v>212</v>
      </c>
      <c r="AH234" s="4950"/>
      <c r="AI234" s="4937" t="s">
        <v>2669</v>
      </c>
      <c r="AJ234" s="4938"/>
      <c r="AK234" s="4976" t="s">
        <v>34</v>
      </c>
      <c r="AL234" s="4974"/>
      <c r="AM234" s="4973" t="s">
        <v>35</v>
      </c>
      <c r="AN234" s="4975"/>
      <c r="AO234" s="4976" t="s">
        <v>393</v>
      </c>
      <c r="AP234" s="4974"/>
      <c r="AQ234" s="4973" t="s">
        <v>392</v>
      </c>
      <c r="AR234" s="4975"/>
      <c r="AS234" s="5046"/>
      <c r="AT234" s="5047"/>
      <c r="AU234" s="5046"/>
      <c r="AV234" s="5047"/>
      <c r="AW234" s="4980"/>
      <c r="AX234" s="2134"/>
      <c r="AY234" s="562"/>
      <c r="AZ234" s="562"/>
      <c r="BA234" s="562"/>
      <c r="BB234" s="562"/>
      <c r="BC234" s="562"/>
      <c r="BD234" s="562"/>
      <c r="BE234" s="562"/>
      <c r="BF234" s="562"/>
      <c r="BG234" s="562"/>
    </row>
    <row r="235" spans="1:130" ht="39" customHeight="1" x14ac:dyDescent="0.35">
      <c r="A235" s="5048"/>
      <c r="B235" s="5049"/>
      <c r="C235" s="4924" t="s">
        <v>2595</v>
      </c>
      <c r="D235" s="4944" t="s">
        <v>2642</v>
      </c>
      <c r="E235" s="4945" t="s">
        <v>2595</v>
      </c>
      <c r="F235" s="4944" t="s">
        <v>2642</v>
      </c>
      <c r="G235" s="4945" t="s">
        <v>2595</v>
      </c>
      <c r="H235" s="4944" t="s">
        <v>2642</v>
      </c>
      <c r="I235" s="4924" t="s">
        <v>2595</v>
      </c>
      <c r="J235" s="4944" t="s">
        <v>2642</v>
      </c>
      <c r="K235" s="4924" t="s">
        <v>2595</v>
      </c>
      <c r="L235" s="4944" t="s">
        <v>2642</v>
      </c>
      <c r="M235" s="4945" t="s">
        <v>2595</v>
      </c>
      <c r="N235" s="4944" t="s">
        <v>2642</v>
      </c>
      <c r="O235" s="4945" t="s">
        <v>2595</v>
      </c>
      <c r="P235" s="4944" t="s">
        <v>2642</v>
      </c>
      <c r="Q235" s="4945" t="s">
        <v>2595</v>
      </c>
      <c r="R235" s="4944" t="s">
        <v>2642</v>
      </c>
      <c r="S235" s="4945" t="s">
        <v>2595</v>
      </c>
      <c r="T235" s="4944" t="s">
        <v>2642</v>
      </c>
      <c r="U235" s="4945" t="s">
        <v>2595</v>
      </c>
      <c r="V235" s="4944" t="s">
        <v>2642</v>
      </c>
      <c r="W235" s="4924" t="s">
        <v>2595</v>
      </c>
      <c r="X235" s="4944" t="s">
        <v>2642</v>
      </c>
      <c r="Y235" s="4924" t="s">
        <v>2595</v>
      </c>
      <c r="Z235" s="4944" t="s">
        <v>2642</v>
      </c>
      <c r="AA235" s="4924" t="s">
        <v>2595</v>
      </c>
      <c r="AB235" s="4944" t="s">
        <v>2642</v>
      </c>
      <c r="AC235" s="4945" t="s">
        <v>2595</v>
      </c>
      <c r="AD235" s="4944" t="s">
        <v>2642</v>
      </c>
      <c r="AE235" s="4924" t="s">
        <v>2595</v>
      </c>
      <c r="AF235" s="4944" t="s">
        <v>2642</v>
      </c>
      <c r="AG235" s="4924" t="s">
        <v>2595</v>
      </c>
      <c r="AH235" s="4944" t="s">
        <v>2642</v>
      </c>
      <c r="AI235" s="4924" t="s">
        <v>2595</v>
      </c>
      <c r="AJ235" s="4944" t="s">
        <v>2642</v>
      </c>
      <c r="AK235" s="4981" t="s">
        <v>2595</v>
      </c>
      <c r="AL235" s="4944" t="s">
        <v>2642</v>
      </c>
      <c r="AM235" s="4924" t="s">
        <v>2595</v>
      </c>
      <c r="AN235" s="4944" t="s">
        <v>2642</v>
      </c>
      <c r="AO235" s="4981" t="s">
        <v>2595</v>
      </c>
      <c r="AP235" s="4944" t="s">
        <v>2642</v>
      </c>
      <c r="AQ235" s="4924" t="s">
        <v>2595</v>
      </c>
      <c r="AR235" s="4944" t="s">
        <v>2642</v>
      </c>
      <c r="AS235" s="4981" t="s">
        <v>2595</v>
      </c>
      <c r="AT235" s="4944" t="s">
        <v>2642</v>
      </c>
      <c r="AU235" s="4981" t="s">
        <v>2595</v>
      </c>
      <c r="AV235" s="4944" t="s">
        <v>2642</v>
      </c>
      <c r="AW235" s="4981" t="s">
        <v>2595</v>
      </c>
      <c r="AX235" s="4944" t="s">
        <v>2642</v>
      </c>
      <c r="AY235" s="562"/>
      <c r="AZ235" s="562"/>
      <c r="BA235" s="562"/>
      <c r="BB235" s="562"/>
      <c r="BC235" s="562"/>
      <c r="BD235" s="562"/>
      <c r="BE235" s="562"/>
      <c r="BF235" s="562"/>
      <c r="BG235" s="562"/>
    </row>
    <row r="236" spans="1:130" ht="18" customHeight="1" x14ac:dyDescent="0.35">
      <c r="A236" s="4935" t="s">
        <v>2670</v>
      </c>
      <c r="B236" s="4646" t="s">
        <v>2643</v>
      </c>
      <c r="C236" s="5050"/>
      <c r="D236" s="5051"/>
      <c r="E236" s="5052"/>
      <c r="F236" s="5053"/>
      <c r="G236" s="5054"/>
      <c r="H236" s="5053"/>
      <c r="I236" s="5054"/>
      <c r="J236" s="5053"/>
      <c r="K236" s="5054"/>
      <c r="L236" s="5053"/>
      <c r="M236" s="117"/>
      <c r="N236" s="36"/>
      <c r="O236" s="118"/>
      <c r="P236" s="36"/>
      <c r="Q236" s="35"/>
      <c r="R236" s="36"/>
      <c r="S236" s="35"/>
      <c r="T236" s="36"/>
      <c r="U236" s="35"/>
      <c r="V236" s="36"/>
      <c r="W236" s="117"/>
      <c r="X236" s="36"/>
      <c r="Y236" s="117"/>
      <c r="Z236" s="36"/>
      <c r="AA236" s="117"/>
      <c r="AB236" s="36"/>
      <c r="AC236" s="35"/>
      <c r="AD236" s="36"/>
      <c r="AE236" s="4516"/>
      <c r="AF236" s="3572"/>
      <c r="AG236" s="4516"/>
      <c r="AH236" s="3572"/>
      <c r="AI236" s="4516"/>
      <c r="AJ236" s="5055"/>
      <c r="AK236" s="5003"/>
      <c r="AL236" s="3572"/>
      <c r="AM236" s="117"/>
      <c r="AN236" s="1844"/>
      <c r="AO236" s="1426"/>
      <c r="AP236" s="36"/>
      <c r="AQ236" s="117"/>
      <c r="AR236" s="1844"/>
      <c r="AS236" s="1426"/>
      <c r="AT236" s="1844"/>
      <c r="AU236" s="1426"/>
      <c r="AV236" s="36"/>
      <c r="AW236" s="1426"/>
      <c r="AX236" s="36"/>
      <c r="AY236" s="1234" t="str">
        <f t="shared" ref="AY236:AY258" si="433">$CA236&amp;$CB236&amp;$CC236&amp;$CD236&amp;$CE236&amp;$CF236&amp;$CG236&amp;$CH236&amp;$CI236&amp;$CJ236&amp;$CK236&amp;$CL236&amp;$CM236&amp;$CN236&amp;$CO236&amp;$CP236&amp;$CQ236&amp;$CR236&amp;$CS236&amp;$CT236&amp;$CU236&amp;$CV236&amp;$CW236&amp;$CX236&amp;$CY236&amp;$CZ236</f>
        <v/>
      </c>
      <c r="AZ236" s="562"/>
      <c r="BA236" s="562"/>
      <c r="BB236" s="562"/>
      <c r="BC236" s="562"/>
      <c r="BD236" s="562"/>
      <c r="BE236" s="562"/>
      <c r="BF236" s="562"/>
      <c r="BG236" s="562"/>
      <c r="CA236" s="1235" t="str">
        <f t="shared" ref="CA236:CA258" si="434">IF(DA236=1,"* El total de Confirmados Positivos por ISP NO DEBE ser mayor que el total de Procesados. ","")</f>
        <v/>
      </c>
      <c r="CB236" s="1235" t="str">
        <f t="shared" ref="CB236:CB258" si="435">IF((AK236+AM236)&lt;&gt;C236,"* El Total de Procesados por sexo DEBE ser igual al Total de Procesados. ",IF((AL236+AN236)&lt;&gt;D236,"* El Total de Confirmados por sexo DEBE ser igual al Total de Confirmados. ",""))</f>
        <v/>
      </c>
      <c r="CC236" s="1235" t="str">
        <f t="shared" ref="CC236:CC258" si="436">IF((AO236+AQ236)&gt;C236,"* El Total de Procesados Trans NO DEBE ser mayor al Total de Procesados. ",IF((AP236+AR236)&gt;D236,"* El Total de Confirmados Trans NO DEBE ser mayor al Total de Confirmados. ",""))</f>
        <v/>
      </c>
      <c r="CD236" s="1235" t="str">
        <f t="shared" ref="CD236:CD258" si="437">IF(AS236&gt;C236,"* El Total de Pueblos Originarios Procesados NO DEBE ser mayor al Total de Procesados. ",IF(AT236&gt;D236,"* El Total de Pueblos Originarios Confirmados NO DEBE ser mayor al Total de Confirmados. ",""))</f>
        <v/>
      </c>
      <c r="CE236" s="1235" t="str">
        <f t="shared" ref="CE236:CE258" si="438">IF(AU236&gt;C236,"* El Total de Migrantes Procesados NO DEBE ser mayor al Total de Procesados. ",IF(AV236&gt;D236,"* El Total deMigrantes Confirmados NO DEBE ser mayor al Total de Confirmados. ",""))</f>
        <v/>
      </c>
      <c r="CF236" s="1235" t="str">
        <f t="shared" ref="CF236:CF258" si="439">IF((M236+O236)&lt;AW236,"* El Total de Procesados de 14-18 años NO DEBE ser mayor al Total de Procesados registrados en los grupos de edad 10 a 14 y 15 a 19 años. ",IF((N236+P236)&lt;AX236,"* El Total de Confirmados de 14-18 años NO DEBE ser mayor al Total de Confirmados registrados en los grupos de edad 10 a 14 y 15 a 19 años. ",""))</f>
        <v/>
      </c>
      <c r="CG236" s="1235" t="str">
        <f t="shared" ref="CG236:CG258" si="440">IF(DG236=1,CONCATENATE("* Los exámenes positivos de ",$E$158," NO DEBEN ser mayor a los exámenes procesados de la misma edad. "),"")</f>
        <v/>
      </c>
      <c r="CH236" s="1235" t="str">
        <f t="shared" ref="CH236:CH258" si="441">IF(DH236=1,CONCATENATE("* Los exámenes positivos de ",$G$158," NO DEBEN ser mayor a los exámenes procesados de la misma edad. "),"")</f>
        <v/>
      </c>
      <c r="CI236" s="1235" t="str">
        <f t="shared" ref="CI236:CI258" si="442">IF(DI236=1,CONCATENATE("* Los exámenes positivos de ",$I$158," NO DEBEN ser mayor a los exámenes procesados de la misma edad. "),"")</f>
        <v/>
      </c>
      <c r="CJ236" s="1235" t="str">
        <f t="shared" ref="CJ236:CJ258" si="443">IF(DJ236=1,CONCATENATE("* Los exámenes positivos de ",$K$158," NO DEBEN ser mayor a los exámenes procesados de la misma edad. "),"")</f>
        <v/>
      </c>
      <c r="CK236" s="1235" t="str">
        <f t="shared" ref="CK236:CK258" si="444">IF(DK236=1,CONCATENATE("* Los exámenes positivos de ",$M$158," NO DEBEN ser mayor a los exámenes procesados de la misma edad. "),"")</f>
        <v/>
      </c>
      <c r="CL236" s="1235" t="str">
        <f t="shared" ref="CL236:CL258" si="445">IF(DL236=1,CONCATENATE("* Los exámenes positivos de ",$O$158," NO DEBEN ser mayor a los exámenes procesados de la misma edad. "),"")</f>
        <v/>
      </c>
      <c r="CM236" s="1235" t="str">
        <f t="shared" ref="CM236:CM258" si="446">IF(DM236=1,CONCATENATE("* Los exámenes positivos de ",$Q$158," NO DEBEN ser mayor a los exámenes procesados de la misma edad. "),"")</f>
        <v/>
      </c>
      <c r="CN236" s="1235" t="str">
        <f t="shared" ref="CN236:CN258" si="447">IF(DN236=1,CONCATENATE("* Los exámenes positivos de ",$S$158," NO DEBEN ser mayor a los exámenes procesados de la misma edad. "),"")</f>
        <v/>
      </c>
      <c r="CO236" s="1235" t="str">
        <f t="shared" ref="CO236:CO258" si="448">IF(DO236=1,CONCATENATE("* Los exámenes positivos de ",$U$158," NO DEBEN ser mayor a los exámenes procesados de la misma edad. "),"")</f>
        <v/>
      </c>
      <c r="CP236" s="1235" t="str">
        <f t="shared" ref="CP236:CP258" si="449">IF(DP236=1,CONCATENATE("* Los exámenes positivos de ",$W$158," NO DEBEN ser mayor a los exámenes procesados de la misma edad. "),"")</f>
        <v/>
      </c>
      <c r="CQ236" s="1235" t="str">
        <f t="shared" ref="CQ236:CQ258" si="450">IF(DQ236=1,CONCATENATE("* Los exámenes positivos de ",$Y$158," NO DEBEN ser mayor a los exámenes procesados de la misma edad. "),"")</f>
        <v/>
      </c>
      <c r="CR236" s="1235" t="str">
        <f t="shared" ref="CR236:CR258" si="451">IF(DR236=1,CONCATENATE("* Los exámenes positivos de ",$AA$158," NO DEBEN ser mayor a los exámenes procesados de la misma edad. "),"")</f>
        <v/>
      </c>
      <c r="CS236" s="1235" t="str">
        <f t="shared" ref="CS236:CS258" si="452">IF(DS236=1,CONCATENATE("* Los exámenes positivos de ",$AC$158," NO DEBEN ser mayor a los exámenes procesados de la misma edad. "),"")</f>
        <v/>
      </c>
      <c r="CT236" s="1235" t="str">
        <f t="shared" ref="CT236:CT258" si="453">IF(DT236=1,CONCATENATE("* Los exámenes positivos de ",$AE$158," NO DEBEN ser mayor a los exámenes procesados de la misma edad. "),"")</f>
        <v/>
      </c>
      <c r="CU236" s="1235" t="str">
        <f t="shared" ref="CU236:CU258" si="454">IF(DU236=1,CONCATENATE("* Los exámenes positivos de ",$AG$158," NO DEBEN ser mayor a los exámenes procesados de la misma edad. "),"")</f>
        <v/>
      </c>
      <c r="CV236" s="1235" t="str">
        <f t="shared" ref="CV236:CV258" si="455">IF(DV236=1,CONCATENATE("* Los exámenes positivos de ",$AI$158," NO DEBEN ser mayor a los exámenes procesados de la misma edad. "),"")</f>
        <v/>
      </c>
      <c r="CW236" s="1235" t="str">
        <f t="shared" ref="CW236:CW258" si="456">IF(DW236=1,"* No olvide digitar la columna Procesados Trans y/o Pueblos Originarios y/o Migrantes (Digite Cero si no tiene). ","")</f>
        <v/>
      </c>
      <c r="CX236" s="1235" t="str">
        <f t="shared" ref="CX236:CX258" si="457">IF(DX236=1,"* No olvide digitar la columna Confirmados Trans y/o Pueblos Originarios y/o Migrantes (Digite Cero si no tiene). ","")</f>
        <v/>
      </c>
      <c r="CY236" s="1235"/>
      <c r="CZ236" s="1235"/>
      <c r="DA236" s="4931">
        <f t="shared" ref="DA236:DA258" si="458">IF(C236&lt;D236,1,0)</f>
        <v>0</v>
      </c>
      <c r="DB236" s="4931">
        <f t="shared" ref="DB236:DB258" si="459">IF(OR((AK236+AM236)&lt;&gt;C236,(AL236+AN236)&lt;&gt;D236),1,0)</f>
        <v>0</v>
      </c>
      <c r="DC236" s="4931">
        <f t="shared" ref="DC236:DC258" si="460">IF(OR((AO236+AQ236)&gt;C236,(AP236+AR236)&gt;D236),1,0)</f>
        <v>0</v>
      </c>
      <c r="DD236" s="4931">
        <f t="shared" ref="DD236:DD258" si="461">IF(OR(AS236&gt;C236,AT236&gt;D236),1,0)</f>
        <v>0</v>
      </c>
      <c r="DE236" s="4931">
        <f t="shared" ref="DE236:DE258" si="462">IF(OR(AV236&gt;D236,AU236&gt;C236),1,0)</f>
        <v>0</v>
      </c>
      <c r="DF236" s="4931">
        <f t="shared" ref="DF236:DF258" si="463">IF(OR((M236+O236)&lt;AW236,(N236+P236)&lt;AX236),1,0)</f>
        <v>0</v>
      </c>
      <c r="DG236" s="4931">
        <f t="shared" ref="DG236:DG258" si="464">IF(E236&lt;F236,1,0)</f>
        <v>0</v>
      </c>
      <c r="DH236" s="4931">
        <f t="shared" ref="DH236:DH258" si="465">IF(G236&lt;H236,1,0)</f>
        <v>0</v>
      </c>
      <c r="DI236" s="4931">
        <f t="shared" ref="DI236:DI258" si="466">IF(I236&lt;J236,1,0)</f>
        <v>0</v>
      </c>
      <c r="DJ236" s="4931">
        <f t="shared" ref="DJ236:DJ258" si="467">IF(K236&lt;L236,1,0)</f>
        <v>0</v>
      </c>
      <c r="DK236" s="4931">
        <f t="shared" ref="DK236:DK258" si="468">IF(M236&lt;N236,1,0)</f>
        <v>0</v>
      </c>
      <c r="DL236" s="4931">
        <f t="shared" ref="DL236:DL258" si="469">IF(O236&lt;P236,1,0)</f>
        <v>0</v>
      </c>
      <c r="DM236" s="4931">
        <f t="shared" ref="DM236:DM258" si="470">IF(Q236&lt;R236,1,0)</f>
        <v>0</v>
      </c>
      <c r="DN236" s="4931">
        <f t="shared" ref="DN236:DN258" si="471">IF(S236&lt;T236,1,0)</f>
        <v>0</v>
      </c>
      <c r="DO236" s="4931">
        <f t="shared" ref="DO236:DO258" si="472">IF(U236&lt;V236,1,0)</f>
        <v>0</v>
      </c>
      <c r="DP236" s="4931">
        <f t="shared" ref="DP236:DP258" si="473">IF(W236&lt;X236,1,0)</f>
        <v>0</v>
      </c>
      <c r="DQ236" s="4931">
        <f t="shared" ref="DQ236:DQ258" si="474">IF(Y236&lt;Z236,1,0)</f>
        <v>0</v>
      </c>
      <c r="DR236" s="4931">
        <f t="shared" ref="DR236:DR258" si="475">IF(AA236&lt;AB236,1,0)</f>
        <v>0</v>
      </c>
      <c r="DS236" s="4931">
        <f t="shared" ref="DS236:DS258" si="476">IF(AC236&lt;AD236,1,0)</f>
        <v>0</v>
      </c>
      <c r="DT236" s="4931">
        <f t="shared" ref="DT236:DT258" si="477">IF(AE236&lt;AF236,1,0)</f>
        <v>0</v>
      </c>
      <c r="DU236" s="4931">
        <f t="shared" ref="DU236:DU258" si="478">IF(AG236&lt;AH236,1,0)</f>
        <v>0</v>
      </c>
      <c r="DV236" s="4931">
        <f t="shared" ref="DV236:DV258" si="479">IF(AI236&lt;AJ236,1,0)</f>
        <v>0</v>
      </c>
      <c r="DW236" s="4931">
        <f t="shared" ref="DW236:DX251" si="480">IF(AND(C236&lt;&gt;0,OR(AO236="",AQ236="",AS236="",AU236="")),1,0)</f>
        <v>0</v>
      </c>
      <c r="DX236" s="4931">
        <f t="shared" si="480"/>
        <v>0</v>
      </c>
    </row>
    <row r="237" spans="1:130" ht="18" customHeight="1" x14ac:dyDescent="0.35">
      <c r="A237" s="4912"/>
      <c r="B237" s="1155" t="s">
        <v>2644</v>
      </c>
      <c r="C237" s="5056"/>
      <c r="D237" s="5057"/>
      <c r="E237" s="5058"/>
      <c r="F237" s="5059"/>
      <c r="G237" s="5060"/>
      <c r="H237" s="5059"/>
      <c r="I237" s="5060"/>
      <c r="J237" s="5059"/>
      <c r="K237" s="5060"/>
      <c r="L237" s="5059"/>
      <c r="M237" s="117"/>
      <c r="N237" s="36"/>
      <c r="O237" s="118"/>
      <c r="P237" s="36"/>
      <c r="Q237" s="35"/>
      <c r="R237" s="36"/>
      <c r="S237" s="35"/>
      <c r="T237" s="36"/>
      <c r="U237" s="35"/>
      <c r="V237" s="36"/>
      <c r="W237" s="117"/>
      <c r="X237" s="36"/>
      <c r="Y237" s="117"/>
      <c r="Z237" s="36"/>
      <c r="AA237" s="117"/>
      <c r="AB237" s="36"/>
      <c r="AC237" s="35"/>
      <c r="AD237" s="36"/>
      <c r="AE237" s="4516"/>
      <c r="AF237" s="3572"/>
      <c r="AG237" s="4516"/>
      <c r="AH237" s="3572"/>
      <c r="AI237" s="4516"/>
      <c r="AJ237" s="5055"/>
      <c r="AK237" s="5003"/>
      <c r="AL237" s="3572"/>
      <c r="AM237" s="117"/>
      <c r="AN237" s="1844"/>
      <c r="AO237" s="1426"/>
      <c r="AP237" s="36"/>
      <c r="AQ237" s="117"/>
      <c r="AR237" s="1844"/>
      <c r="AS237" s="1426"/>
      <c r="AT237" s="1844"/>
      <c r="AU237" s="1426"/>
      <c r="AV237" s="36"/>
      <c r="AW237" s="1426"/>
      <c r="AX237" s="36"/>
      <c r="AY237" s="1234" t="str">
        <f t="shared" si="433"/>
        <v/>
      </c>
      <c r="AZ237" s="562"/>
      <c r="BA237" s="562"/>
      <c r="BB237" s="562"/>
      <c r="BC237" s="562"/>
      <c r="BD237" s="562"/>
      <c r="BE237" s="562"/>
      <c r="BF237" s="562"/>
      <c r="BG237" s="562"/>
      <c r="CA237" s="1235" t="str">
        <f t="shared" si="434"/>
        <v/>
      </c>
      <c r="CB237" s="1235" t="str">
        <f t="shared" si="435"/>
        <v/>
      </c>
      <c r="CC237" s="1235" t="str">
        <f t="shared" si="436"/>
        <v/>
      </c>
      <c r="CD237" s="1235" t="str">
        <f t="shared" si="437"/>
        <v/>
      </c>
      <c r="CE237" s="1235" t="str">
        <f t="shared" si="438"/>
        <v/>
      </c>
      <c r="CF237" s="1235" t="str">
        <f t="shared" si="439"/>
        <v/>
      </c>
      <c r="CG237" s="1235" t="str">
        <f t="shared" si="440"/>
        <v/>
      </c>
      <c r="CH237" s="1235" t="str">
        <f t="shared" si="441"/>
        <v/>
      </c>
      <c r="CI237" s="1235" t="str">
        <f t="shared" si="442"/>
        <v/>
      </c>
      <c r="CJ237" s="1235" t="str">
        <f t="shared" si="443"/>
        <v/>
      </c>
      <c r="CK237" s="1235" t="str">
        <f t="shared" si="444"/>
        <v/>
      </c>
      <c r="CL237" s="1235" t="str">
        <f t="shared" si="445"/>
        <v/>
      </c>
      <c r="CM237" s="1235" t="str">
        <f t="shared" si="446"/>
        <v/>
      </c>
      <c r="CN237" s="1235" t="str">
        <f t="shared" si="447"/>
        <v/>
      </c>
      <c r="CO237" s="1235" t="str">
        <f t="shared" si="448"/>
        <v/>
      </c>
      <c r="CP237" s="1235" t="str">
        <f t="shared" si="449"/>
        <v/>
      </c>
      <c r="CQ237" s="1235" t="str">
        <f t="shared" si="450"/>
        <v/>
      </c>
      <c r="CR237" s="1235" t="str">
        <f t="shared" si="451"/>
        <v/>
      </c>
      <c r="CS237" s="1235" t="str">
        <f t="shared" si="452"/>
        <v/>
      </c>
      <c r="CT237" s="1235" t="str">
        <f t="shared" si="453"/>
        <v/>
      </c>
      <c r="CU237" s="1235" t="str">
        <f t="shared" si="454"/>
        <v/>
      </c>
      <c r="CV237" s="1235" t="str">
        <f t="shared" si="455"/>
        <v/>
      </c>
      <c r="CW237" s="1235" t="str">
        <f t="shared" si="456"/>
        <v/>
      </c>
      <c r="CX237" s="1235" t="str">
        <f t="shared" si="457"/>
        <v/>
      </c>
      <c r="CY237" s="1235"/>
      <c r="CZ237" s="1235"/>
      <c r="DA237" s="4931">
        <f t="shared" si="458"/>
        <v>0</v>
      </c>
      <c r="DB237" s="4931">
        <f t="shared" si="459"/>
        <v>0</v>
      </c>
      <c r="DC237" s="4931">
        <f t="shared" si="460"/>
        <v>0</v>
      </c>
      <c r="DD237" s="4931">
        <f t="shared" si="461"/>
        <v>0</v>
      </c>
      <c r="DE237" s="4931">
        <f t="shared" si="462"/>
        <v>0</v>
      </c>
      <c r="DF237" s="4931">
        <f t="shared" si="463"/>
        <v>0</v>
      </c>
      <c r="DG237" s="4931">
        <f t="shared" si="464"/>
        <v>0</v>
      </c>
      <c r="DH237" s="4931">
        <f t="shared" si="465"/>
        <v>0</v>
      </c>
      <c r="DI237" s="4931">
        <f t="shared" si="466"/>
        <v>0</v>
      </c>
      <c r="DJ237" s="4931">
        <f t="shared" si="467"/>
        <v>0</v>
      </c>
      <c r="DK237" s="4931">
        <f t="shared" si="468"/>
        <v>0</v>
      </c>
      <c r="DL237" s="4931">
        <f t="shared" si="469"/>
        <v>0</v>
      </c>
      <c r="DM237" s="4931">
        <f t="shared" si="470"/>
        <v>0</v>
      </c>
      <c r="DN237" s="4931">
        <f t="shared" si="471"/>
        <v>0</v>
      </c>
      <c r="DO237" s="4931">
        <f t="shared" si="472"/>
        <v>0</v>
      </c>
      <c r="DP237" s="4931">
        <f t="shared" si="473"/>
        <v>0</v>
      </c>
      <c r="DQ237" s="4931">
        <f t="shared" si="474"/>
        <v>0</v>
      </c>
      <c r="DR237" s="4931">
        <f t="shared" si="475"/>
        <v>0</v>
      </c>
      <c r="DS237" s="4931">
        <f t="shared" si="476"/>
        <v>0</v>
      </c>
      <c r="DT237" s="4931">
        <f t="shared" si="477"/>
        <v>0</v>
      </c>
      <c r="DU237" s="4931">
        <f t="shared" si="478"/>
        <v>0</v>
      </c>
      <c r="DV237" s="4931">
        <f t="shared" si="479"/>
        <v>0</v>
      </c>
      <c r="DW237" s="4931">
        <f t="shared" si="480"/>
        <v>0</v>
      </c>
      <c r="DX237" s="4931">
        <f t="shared" si="480"/>
        <v>0</v>
      </c>
    </row>
    <row r="238" spans="1:130" ht="27.75" customHeight="1" x14ac:dyDescent="0.35">
      <c r="A238" s="4912"/>
      <c r="B238" s="774" t="s">
        <v>2645</v>
      </c>
      <c r="C238" s="5056"/>
      <c r="D238" s="5057"/>
      <c r="E238" s="5058"/>
      <c r="F238" s="5059"/>
      <c r="G238" s="5060"/>
      <c r="H238" s="5059"/>
      <c r="I238" s="5060"/>
      <c r="J238" s="5059"/>
      <c r="K238" s="5060"/>
      <c r="L238" s="5059"/>
      <c r="M238" s="5061"/>
      <c r="N238" s="5062"/>
      <c r="O238" s="118"/>
      <c r="P238" s="36"/>
      <c r="Q238" s="35"/>
      <c r="R238" s="36"/>
      <c r="S238" s="35"/>
      <c r="T238" s="36"/>
      <c r="U238" s="35"/>
      <c r="V238" s="36"/>
      <c r="W238" s="117"/>
      <c r="X238" s="36"/>
      <c r="Y238" s="117"/>
      <c r="Z238" s="36"/>
      <c r="AA238" s="117"/>
      <c r="AB238" s="36"/>
      <c r="AC238" s="35"/>
      <c r="AD238" s="36"/>
      <c r="AE238" s="4516"/>
      <c r="AF238" s="3572"/>
      <c r="AG238" s="4516"/>
      <c r="AH238" s="3572"/>
      <c r="AI238" s="4516"/>
      <c r="AJ238" s="5055"/>
      <c r="AK238" s="5003"/>
      <c r="AL238" s="3572"/>
      <c r="AM238" s="117"/>
      <c r="AN238" s="1844"/>
      <c r="AO238" s="1426"/>
      <c r="AP238" s="36"/>
      <c r="AQ238" s="117"/>
      <c r="AR238" s="1844"/>
      <c r="AS238" s="1426"/>
      <c r="AT238" s="1844"/>
      <c r="AU238" s="1426"/>
      <c r="AV238" s="36"/>
      <c r="AW238" s="1426"/>
      <c r="AX238" s="36"/>
      <c r="AY238" s="1234" t="str">
        <f t="shared" si="433"/>
        <v/>
      </c>
      <c r="CA238" s="1235" t="str">
        <f t="shared" si="434"/>
        <v/>
      </c>
      <c r="CB238" s="1235" t="str">
        <f t="shared" si="435"/>
        <v/>
      </c>
      <c r="CC238" s="1235" t="str">
        <f t="shared" si="436"/>
        <v/>
      </c>
      <c r="CD238" s="1235" t="str">
        <f t="shared" si="437"/>
        <v/>
      </c>
      <c r="CE238" s="1235" t="str">
        <f t="shared" si="438"/>
        <v/>
      </c>
      <c r="CF238" s="1235" t="str">
        <f t="shared" si="439"/>
        <v/>
      </c>
      <c r="CG238" s="1235" t="str">
        <f t="shared" si="440"/>
        <v/>
      </c>
      <c r="CH238" s="1235" t="str">
        <f t="shared" si="441"/>
        <v/>
      </c>
      <c r="CI238" s="1235" t="str">
        <f t="shared" si="442"/>
        <v/>
      </c>
      <c r="CJ238" s="1235" t="str">
        <f t="shared" si="443"/>
        <v/>
      </c>
      <c r="CK238" s="1235" t="str">
        <f t="shared" si="444"/>
        <v/>
      </c>
      <c r="CL238" s="1235" t="str">
        <f t="shared" si="445"/>
        <v/>
      </c>
      <c r="CM238" s="1235" t="str">
        <f t="shared" si="446"/>
        <v/>
      </c>
      <c r="CN238" s="1235" t="str">
        <f t="shared" si="447"/>
        <v/>
      </c>
      <c r="CO238" s="1235" t="str">
        <f t="shared" si="448"/>
        <v/>
      </c>
      <c r="CP238" s="1235" t="str">
        <f t="shared" si="449"/>
        <v/>
      </c>
      <c r="CQ238" s="1235" t="str">
        <f t="shared" si="450"/>
        <v/>
      </c>
      <c r="CR238" s="1235" t="str">
        <f t="shared" si="451"/>
        <v/>
      </c>
      <c r="CS238" s="1235" t="str">
        <f t="shared" si="452"/>
        <v/>
      </c>
      <c r="CT238" s="1235" t="str">
        <f t="shared" si="453"/>
        <v/>
      </c>
      <c r="CU238" s="1235" t="str">
        <f t="shared" si="454"/>
        <v/>
      </c>
      <c r="CV238" s="1235" t="str">
        <f t="shared" si="455"/>
        <v/>
      </c>
      <c r="CW238" s="1235" t="str">
        <f t="shared" si="456"/>
        <v/>
      </c>
      <c r="CX238" s="1235" t="str">
        <f t="shared" si="457"/>
        <v/>
      </c>
      <c r="CY238" s="1235"/>
      <c r="CZ238" s="1235"/>
      <c r="DA238" s="4931">
        <f t="shared" si="458"/>
        <v>0</v>
      </c>
      <c r="DB238" s="4931">
        <f t="shared" si="459"/>
        <v>0</v>
      </c>
      <c r="DC238" s="4931">
        <f t="shared" si="460"/>
        <v>0</v>
      </c>
      <c r="DD238" s="4931">
        <f t="shared" si="461"/>
        <v>0</v>
      </c>
      <c r="DE238" s="4931">
        <f t="shared" si="462"/>
        <v>0</v>
      </c>
      <c r="DF238" s="4931">
        <f t="shared" si="463"/>
        <v>0</v>
      </c>
      <c r="DG238" s="4931">
        <f t="shared" si="464"/>
        <v>0</v>
      </c>
      <c r="DH238" s="4931">
        <f t="shared" si="465"/>
        <v>0</v>
      </c>
      <c r="DI238" s="4931">
        <f t="shared" si="466"/>
        <v>0</v>
      </c>
      <c r="DJ238" s="4931">
        <f t="shared" si="467"/>
        <v>0</v>
      </c>
      <c r="DK238" s="4931">
        <f t="shared" si="468"/>
        <v>0</v>
      </c>
      <c r="DL238" s="4931">
        <f t="shared" si="469"/>
        <v>0</v>
      </c>
      <c r="DM238" s="4931">
        <f t="shared" si="470"/>
        <v>0</v>
      </c>
      <c r="DN238" s="4931">
        <f t="shared" si="471"/>
        <v>0</v>
      </c>
      <c r="DO238" s="4931">
        <f t="shared" si="472"/>
        <v>0</v>
      </c>
      <c r="DP238" s="4931">
        <f t="shared" si="473"/>
        <v>0</v>
      </c>
      <c r="DQ238" s="4931">
        <f t="shared" si="474"/>
        <v>0</v>
      </c>
      <c r="DR238" s="4931">
        <f t="shared" si="475"/>
        <v>0</v>
      </c>
      <c r="DS238" s="4931">
        <f t="shared" si="476"/>
        <v>0</v>
      </c>
      <c r="DT238" s="4931">
        <f t="shared" si="477"/>
        <v>0</v>
      </c>
      <c r="DU238" s="4931">
        <f t="shared" si="478"/>
        <v>0</v>
      </c>
      <c r="DV238" s="4931">
        <f t="shared" si="479"/>
        <v>0</v>
      </c>
      <c r="DW238" s="4931">
        <f t="shared" si="480"/>
        <v>0</v>
      </c>
      <c r="DX238" s="4931">
        <f t="shared" si="480"/>
        <v>0</v>
      </c>
    </row>
    <row r="239" spans="1:130" ht="28.5" customHeight="1" x14ac:dyDescent="0.35">
      <c r="A239" s="4912"/>
      <c r="B239" s="774" t="s">
        <v>2607</v>
      </c>
      <c r="C239" s="5056"/>
      <c r="D239" s="5057"/>
      <c r="E239" s="5058"/>
      <c r="F239" s="5059"/>
      <c r="G239" s="5060"/>
      <c r="H239" s="5059"/>
      <c r="I239" s="5060"/>
      <c r="J239" s="5059"/>
      <c r="K239" s="5060"/>
      <c r="L239" s="5059"/>
      <c r="M239" s="5063"/>
      <c r="N239" s="5064"/>
      <c r="O239" s="117"/>
      <c r="P239" s="36"/>
      <c r="Q239" s="35"/>
      <c r="R239" s="36"/>
      <c r="S239" s="35"/>
      <c r="T239" s="36"/>
      <c r="U239" s="35"/>
      <c r="V239" s="36"/>
      <c r="W239" s="117"/>
      <c r="X239" s="36"/>
      <c r="Y239" s="117"/>
      <c r="Z239" s="36"/>
      <c r="AA239" s="117"/>
      <c r="AB239" s="36"/>
      <c r="AC239" s="35"/>
      <c r="AD239" s="36"/>
      <c r="AE239" s="117"/>
      <c r="AF239" s="36"/>
      <c r="AG239" s="117"/>
      <c r="AH239" s="36"/>
      <c r="AI239" s="117"/>
      <c r="AJ239" s="1844"/>
      <c r="AK239" s="1426"/>
      <c r="AL239" s="36"/>
      <c r="AM239" s="117"/>
      <c r="AN239" s="1844"/>
      <c r="AO239" s="1426"/>
      <c r="AP239" s="36"/>
      <c r="AQ239" s="117"/>
      <c r="AR239" s="1844"/>
      <c r="AS239" s="1426"/>
      <c r="AT239" s="1844"/>
      <c r="AU239" s="1426"/>
      <c r="AV239" s="36"/>
      <c r="AW239" s="1426"/>
      <c r="AX239" s="36"/>
      <c r="AY239" s="1234" t="str">
        <f t="shared" si="433"/>
        <v/>
      </c>
      <c r="CA239" s="1235" t="str">
        <f t="shared" si="434"/>
        <v/>
      </c>
      <c r="CB239" s="1235" t="str">
        <f t="shared" si="435"/>
        <v/>
      </c>
      <c r="CC239" s="1235" t="str">
        <f t="shared" si="436"/>
        <v/>
      </c>
      <c r="CD239" s="1235" t="str">
        <f t="shared" si="437"/>
        <v/>
      </c>
      <c r="CE239" s="1235" t="str">
        <f t="shared" si="438"/>
        <v/>
      </c>
      <c r="CF239" s="1235" t="str">
        <f t="shared" si="439"/>
        <v/>
      </c>
      <c r="CG239" s="1235" t="str">
        <f t="shared" si="440"/>
        <v/>
      </c>
      <c r="CH239" s="1235" t="str">
        <f t="shared" si="441"/>
        <v/>
      </c>
      <c r="CI239" s="1235" t="str">
        <f t="shared" si="442"/>
        <v/>
      </c>
      <c r="CJ239" s="1235" t="str">
        <f t="shared" si="443"/>
        <v/>
      </c>
      <c r="CK239" s="1235" t="str">
        <f t="shared" si="444"/>
        <v/>
      </c>
      <c r="CL239" s="1235" t="str">
        <f t="shared" si="445"/>
        <v/>
      </c>
      <c r="CM239" s="1235" t="str">
        <f t="shared" si="446"/>
        <v/>
      </c>
      <c r="CN239" s="1235" t="str">
        <f t="shared" si="447"/>
        <v/>
      </c>
      <c r="CO239" s="1235" t="str">
        <f t="shared" si="448"/>
        <v/>
      </c>
      <c r="CP239" s="1235" t="str">
        <f t="shared" si="449"/>
        <v/>
      </c>
      <c r="CQ239" s="1235" t="str">
        <f t="shared" si="450"/>
        <v/>
      </c>
      <c r="CR239" s="1235" t="str">
        <f t="shared" si="451"/>
        <v/>
      </c>
      <c r="CS239" s="1235" t="str">
        <f t="shared" si="452"/>
        <v/>
      </c>
      <c r="CT239" s="1235" t="str">
        <f t="shared" si="453"/>
        <v/>
      </c>
      <c r="CU239" s="1235" t="str">
        <f t="shared" si="454"/>
        <v/>
      </c>
      <c r="CV239" s="1235" t="str">
        <f t="shared" si="455"/>
        <v/>
      </c>
      <c r="CW239" s="1235" t="str">
        <f t="shared" si="456"/>
        <v/>
      </c>
      <c r="CX239" s="1235" t="str">
        <f t="shared" si="457"/>
        <v/>
      </c>
      <c r="CY239" s="1235"/>
      <c r="CZ239" s="1235"/>
      <c r="DA239" s="4931">
        <f t="shared" si="458"/>
        <v>0</v>
      </c>
      <c r="DB239" s="4931">
        <f t="shared" si="459"/>
        <v>0</v>
      </c>
      <c r="DC239" s="4931">
        <f t="shared" si="460"/>
        <v>0</v>
      </c>
      <c r="DD239" s="4931">
        <f t="shared" si="461"/>
        <v>0</v>
      </c>
      <c r="DE239" s="4931">
        <f t="shared" si="462"/>
        <v>0</v>
      </c>
      <c r="DF239" s="4931">
        <f t="shared" si="463"/>
        <v>0</v>
      </c>
      <c r="DG239" s="4931">
        <f t="shared" si="464"/>
        <v>0</v>
      </c>
      <c r="DH239" s="4931">
        <f t="shared" si="465"/>
        <v>0</v>
      </c>
      <c r="DI239" s="4931">
        <f t="shared" si="466"/>
        <v>0</v>
      </c>
      <c r="DJ239" s="4931">
        <f t="shared" si="467"/>
        <v>0</v>
      </c>
      <c r="DK239" s="4931">
        <f t="shared" si="468"/>
        <v>0</v>
      </c>
      <c r="DL239" s="4931">
        <f t="shared" si="469"/>
        <v>0</v>
      </c>
      <c r="DM239" s="4931">
        <f t="shared" si="470"/>
        <v>0</v>
      </c>
      <c r="DN239" s="4931">
        <f t="shared" si="471"/>
        <v>0</v>
      </c>
      <c r="DO239" s="4931">
        <f t="shared" si="472"/>
        <v>0</v>
      </c>
      <c r="DP239" s="4931">
        <f t="shared" si="473"/>
        <v>0</v>
      </c>
      <c r="DQ239" s="4931">
        <f t="shared" si="474"/>
        <v>0</v>
      </c>
      <c r="DR239" s="4931">
        <f t="shared" si="475"/>
        <v>0</v>
      </c>
      <c r="DS239" s="4931">
        <f t="shared" si="476"/>
        <v>0</v>
      </c>
      <c r="DT239" s="4931">
        <f t="shared" si="477"/>
        <v>0</v>
      </c>
      <c r="DU239" s="4931">
        <f t="shared" si="478"/>
        <v>0</v>
      </c>
      <c r="DV239" s="4931">
        <f t="shared" si="479"/>
        <v>0</v>
      </c>
      <c r="DW239" s="4931">
        <f t="shared" si="480"/>
        <v>0</v>
      </c>
      <c r="DX239" s="4931">
        <f t="shared" si="480"/>
        <v>0</v>
      </c>
    </row>
    <row r="240" spans="1:130" ht="18" customHeight="1" x14ac:dyDescent="0.35">
      <c r="A240" s="4912"/>
      <c r="B240" s="1155" t="s">
        <v>2646</v>
      </c>
      <c r="C240" s="5056"/>
      <c r="D240" s="5065"/>
      <c r="E240" s="1403"/>
      <c r="F240" s="327"/>
      <c r="G240" s="1403"/>
      <c r="H240" s="327"/>
      <c r="I240" s="1403"/>
      <c r="J240" s="327"/>
      <c r="K240" s="1403"/>
      <c r="L240" s="327"/>
      <c r="M240" s="1403"/>
      <c r="N240" s="327"/>
      <c r="O240" s="118"/>
      <c r="P240" s="36"/>
      <c r="Q240" s="35"/>
      <c r="R240" s="36"/>
      <c r="S240" s="35"/>
      <c r="T240" s="36"/>
      <c r="U240" s="35"/>
      <c r="V240" s="36"/>
      <c r="W240" s="117"/>
      <c r="X240" s="36"/>
      <c r="Y240" s="117"/>
      <c r="Z240" s="36"/>
      <c r="AA240" s="117"/>
      <c r="AB240" s="36"/>
      <c r="AC240" s="35"/>
      <c r="AD240" s="36"/>
      <c r="AE240" s="117"/>
      <c r="AF240" s="36"/>
      <c r="AG240" s="117"/>
      <c r="AH240" s="36"/>
      <c r="AI240" s="117"/>
      <c r="AJ240" s="1844"/>
      <c r="AK240" s="1426"/>
      <c r="AL240" s="36"/>
      <c r="AM240" s="117"/>
      <c r="AN240" s="1844"/>
      <c r="AO240" s="1426"/>
      <c r="AP240" s="36"/>
      <c r="AQ240" s="117"/>
      <c r="AR240" s="1844"/>
      <c r="AS240" s="1426"/>
      <c r="AT240" s="1844"/>
      <c r="AU240" s="1426"/>
      <c r="AV240" s="36"/>
      <c r="AW240" s="1426"/>
      <c r="AX240" s="36"/>
      <c r="AY240" s="1234" t="str">
        <f t="shared" si="433"/>
        <v/>
      </c>
      <c r="CA240" s="1235" t="str">
        <f t="shared" si="434"/>
        <v/>
      </c>
      <c r="CB240" s="1235" t="str">
        <f t="shared" si="435"/>
        <v/>
      </c>
      <c r="CC240" s="1235" t="str">
        <f t="shared" si="436"/>
        <v/>
      </c>
      <c r="CD240" s="1235" t="str">
        <f t="shared" si="437"/>
        <v/>
      </c>
      <c r="CE240" s="1235" t="str">
        <f t="shared" si="438"/>
        <v/>
      </c>
      <c r="CF240" s="1235" t="str">
        <f t="shared" si="439"/>
        <v/>
      </c>
      <c r="CG240" s="1235" t="str">
        <f t="shared" si="440"/>
        <v/>
      </c>
      <c r="CH240" s="1235" t="str">
        <f t="shared" si="441"/>
        <v/>
      </c>
      <c r="CI240" s="1235" t="str">
        <f t="shared" si="442"/>
        <v/>
      </c>
      <c r="CJ240" s="1235" t="str">
        <f t="shared" si="443"/>
        <v/>
      </c>
      <c r="CK240" s="1235" t="str">
        <f t="shared" si="444"/>
        <v/>
      </c>
      <c r="CL240" s="1235" t="str">
        <f t="shared" si="445"/>
        <v/>
      </c>
      <c r="CM240" s="1235" t="str">
        <f t="shared" si="446"/>
        <v/>
      </c>
      <c r="CN240" s="1235" t="str">
        <f t="shared" si="447"/>
        <v/>
      </c>
      <c r="CO240" s="1235" t="str">
        <f t="shared" si="448"/>
        <v/>
      </c>
      <c r="CP240" s="1235" t="str">
        <f t="shared" si="449"/>
        <v/>
      </c>
      <c r="CQ240" s="1235" t="str">
        <f t="shared" si="450"/>
        <v/>
      </c>
      <c r="CR240" s="1235" t="str">
        <f t="shared" si="451"/>
        <v/>
      </c>
      <c r="CS240" s="1235" t="str">
        <f t="shared" si="452"/>
        <v/>
      </c>
      <c r="CT240" s="1235" t="str">
        <f t="shared" si="453"/>
        <v/>
      </c>
      <c r="CU240" s="1235" t="str">
        <f t="shared" si="454"/>
        <v/>
      </c>
      <c r="CV240" s="1235" t="str">
        <f t="shared" si="455"/>
        <v/>
      </c>
      <c r="CW240" s="1235" t="str">
        <f t="shared" si="456"/>
        <v/>
      </c>
      <c r="CX240" s="1235" t="str">
        <f t="shared" si="457"/>
        <v/>
      </c>
      <c r="CY240" s="1235"/>
      <c r="CZ240" s="1235"/>
      <c r="DA240" s="4931">
        <f t="shared" si="458"/>
        <v>0</v>
      </c>
      <c r="DB240" s="4931">
        <f t="shared" si="459"/>
        <v>0</v>
      </c>
      <c r="DC240" s="4931">
        <f t="shared" si="460"/>
        <v>0</v>
      </c>
      <c r="DD240" s="4931">
        <f t="shared" si="461"/>
        <v>0</v>
      </c>
      <c r="DE240" s="4931">
        <f t="shared" si="462"/>
        <v>0</v>
      </c>
      <c r="DF240" s="4931">
        <f t="shared" si="463"/>
        <v>0</v>
      </c>
      <c r="DG240" s="4931">
        <f t="shared" si="464"/>
        <v>0</v>
      </c>
      <c r="DH240" s="4931">
        <f t="shared" si="465"/>
        <v>0</v>
      </c>
      <c r="DI240" s="4931">
        <f t="shared" si="466"/>
        <v>0</v>
      </c>
      <c r="DJ240" s="4931">
        <f t="shared" si="467"/>
        <v>0</v>
      </c>
      <c r="DK240" s="4931">
        <f t="shared" si="468"/>
        <v>0</v>
      </c>
      <c r="DL240" s="4931">
        <f t="shared" si="469"/>
        <v>0</v>
      </c>
      <c r="DM240" s="4931">
        <f t="shared" si="470"/>
        <v>0</v>
      </c>
      <c r="DN240" s="4931">
        <f t="shared" si="471"/>
        <v>0</v>
      </c>
      <c r="DO240" s="4931">
        <f t="shared" si="472"/>
        <v>0</v>
      </c>
      <c r="DP240" s="4931">
        <f t="shared" si="473"/>
        <v>0</v>
      </c>
      <c r="DQ240" s="4931">
        <f t="shared" si="474"/>
        <v>0</v>
      </c>
      <c r="DR240" s="4931">
        <f t="shared" si="475"/>
        <v>0</v>
      </c>
      <c r="DS240" s="4931">
        <f t="shared" si="476"/>
        <v>0</v>
      </c>
      <c r="DT240" s="4931">
        <f t="shared" si="477"/>
        <v>0</v>
      </c>
      <c r="DU240" s="4931">
        <f t="shared" si="478"/>
        <v>0</v>
      </c>
      <c r="DV240" s="4931">
        <f t="shared" si="479"/>
        <v>0</v>
      </c>
      <c r="DW240" s="4931">
        <f t="shared" si="480"/>
        <v>0</v>
      </c>
      <c r="DX240" s="4931">
        <f t="shared" si="480"/>
        <v>0</v>
      </c>
    </row>
    <row r="241" spans="1:128" ht="35.25" customHeight="1" x14ac:dyDescent="0.35">
      <c r="A241" s="4912"/>
      <c r="B241" s="774" t="s">
        <v>2647</v>
      </c>
      <c r="C241" s="5066"/>
      <c r="D241" s="5057"/>
      <c r="E241" s="5058"/>
      <c r="F241" s="5059"/>
      <c r="G241" s="5060"/>
      <c r="H241" s="5059"/>
      <c r="I241" s="5060"/>
      <c r="J241" s="5059"/>
      <c r="K241" s="5060"/>
      <c r="L241" s="5059"/>
      <c r="M241" s="35"/>
      <c r="N241" s="36"/>
      <c r="O241" s="117"/>
      <c r="P241" s="36"/>
      <c r="Q241" s="35"/>
      <c r="R241" s="36"/>
      <c r="S241" s="35"/>
      <c r="T241" s="36"/>
      <c r="U241" s="35"/>
      <c r="V241" s="36"/>
      <c r="W241" s="117"/>
      <c r="X241" s="36"/>
      <c r="Y241" s="117"/>
      <c r="Z241" s="36"/>
      <c r="AA241" s="117"/>
      <c r="AB241" s="36"/>
      <c r="AC241" s="35"/>
      <c r="AD241" s="36"/>
      <c r="AE241" s="117"/>
      <c r="AF241" s="36"/>
      <c r="AG241" s="117"/>
      <c r="AH241" s="36"/>
      <c r="AI241" s="117"/>
      <c r="AJ241" s="1844"/>
      <c r="AK241" s="1426"/>
      <c r="AL241" s="36"/>
      <c r="AM241" s="117"/>
      <c r="AN241" s="1844"/>
      <c r="AO241" s="1426"/>
      <c r="AP241" s="36"/>
      <c r="AQ241" s="117"/>
      <c r="AR241" s="1844"/>
      <c r="AS241" s="1426"/>
      <c r="AT241" s="1844"/>
      <c r="AU241" s="1426"/>
      <c r="AV241" s="36"/>
      <c r="AW241" s="1426"/>
      <c r="AX241" s="36"/>
      <c r="AY241" s="1234" t="str">
        <f t="shared" si="433"/>
        <v/>
      </c>
      <c r="CA241" s="1235" t="str">
        <f t="shared" si="434"/>
        <v/>
      </c>
      <c r="CB241" s="1235" t="str">
        <f t="shared" si="435"/>
        <v/>
      </c>
      <c r="CC241" s="1235" t="str">
        <f t="shared" si="436"/>
        <v/>
      </c>
      <c r="CD241" s="1235" t="str">
        <f t="shared" si="437"/>
        <v/>
      </c>
      <c r="CE241" s="1235" t="str">
        <f t="shared" si="438"/>
        <v/>
      </c>
      <c r="CF241" s="1235" t="str">
        <f t="shared" si="439"/>
        <v/>
      </c>
      <c r="CG241" s="1235" t="str">
        <f t="shared" si="440"/>
        <v/>
      </c>
      <c r="CH241" s="1235" t="str">
        <f t="shared" si="441"/>
        <v/>
      </c>
      <c r="CI241" s="1235" t="str">
        <f t="shared" si="442"/>
        <v/>
      </c>
      <c r="CJ241" s="1235" t="str">
        <f t="shared" si="443"/>
        <v/>
      </c>
      <c r="CK241" s="1235" t="str">
        <f t="shared" si="444"/>
        <v/>
      </c>
      <c r="CL241" s="1235" t="str">
        <f t="shared" si="445"/>
        <v/>
      </c>
      <c r="CM241" s="1235" t="str">
        <f t="shared" si="446"/>
        <v/>
      </c>
      <c r="CN241" s="1235" t="str">
        <f t="shared" si="447"/>
        <v/>
      </c>
      <c r="CO241" s="1235" t="str">
        <f t="shared" si="448"/>
        <v/>
      </c>
      <c r="CP241" s="1235" t="str">
        <f t="shared" si="449"/>
        <v/>
      </c>
      <c r="CQ241" s="1235" t="str">
        <f t="shared" si="450"/>
        <v/>
      </c>
      <c r="CR241" s="1235" t="str">
        <f t="shared" si="451"/>
        <v/>
      </c>
      <c r="CS241" s="1235" t="str">
        <f t="shared" si="452"/>
        <v/>
      </c>
      <c r="CT241" s="1235" t="str">
        <f t="shared" si="453"/>
        <v/>
      </c>
      <c r="CU241" s="1235" t="str">
        <f t="shared" si="454"/>
        <v/>
      </c>
      <c r="CV241" s="1235" t="str">
        <f t="shared" si="455"/>
        <v/>
      </c>
      <c r="CW241" s="1235" t="str">
        <f t="shared" si="456"/>
        <v/>
      </c>
      <c r="CX241" s="1235" t="str">
        <f t="shared" si="457"/>
        <v/>
      </c>
      <c r="CY241" s="1235"/>
      <c r="CZ241" s="1235"/>
      <c r="DA241" s="4931">
        <f t="shared" si="458"/>
        <v>0</v>
      </c>
      <c r="DB241" s="4931">
        <f t="shared" si="459"/>
        <v>0</v>
      </c>
      <c r="DC241" s="4931">
        <f t="shared" si="460"/>
        <v>0</v>
      </c>
      <c r="DD241" s="4931">
        <f t="shared" si="461"/>
        <v>0</v>
      </c>
      <c r="DE241" s="4931">
        <f t="shared" si="462"/>
        <v>0</v>
      </c>
      <c r="DF241" s="4931">
        <f t="shared" si="463"/>
        <v>0</v>
      </c>
      <c r="DG241" s="4931">
        <f t="shared" si="464"/>
        <v>0</v>
      </c>
      <c r="DH241" s="4931">
        <f t="shared" si="465"/>
        <v>0</v>
      </c>
      <c r="DI241" s="4931">
        <f t="shared" si="466"/>
        <v>0</v>
      </c>
      <c r="DJ241" s="4931">
        <f t="shared" si="467"/>
        <v>0</v>
      </c>
      <c r="DK241" s="4931">
        <f t="shared" si="468"/>
        <v>0</v>
      </c>
      <c r="DL241" s="4931">
        <f t="shared" si="469"/>
        <v>0</v>
      </c>
      <c r="DM241" s="4931">
        <f t="shared" si="470"/>
        <v>0</v>
      </c>
      <c r="DN241" s="4931">
        <f t="shared" si="471"/>
        <v>0</v>
      </c>
      <c r="DO241" s="4931">
        <f t="shared" si="472"/>
        <v>0</v>
      </c>
      <c r="DP241" s="4931">
        <f t="shared" si="473"/>
        <v>0</v>
      </c>
      <c r="DQ241" s="4931">
        <f t="shared" si="474"/>
        <v>0</v>
      </c>
      <c r="DR241" s="4931">
        <f t="shared" si="475"/>
        <v>0</v>
      </c>
      <c r="DS241" s="4931">
        <f t="shared" si="476"/>
        <v>0</v>
      </c>
      <c r="DT241" s="4931">
        <f t="shared" si="477"/>
        <v>0</v>
      </c>
      <c r="DU241" s="4931">
        <f t="shared" si="478"/>
        <v>0</v>
      </c>
      <c r="DV241" s="4931">
        <f t="shared" si="479"/>
        <v>0</v>
      </c>
      <c r="DW241" s="4931">
        <f t="shared" si="480"/>
        <v>0</v>
      </c>
      <c r="DX241" s="4931">
        <f t="shared" si="480"/>
        <v>0</v>
      </c>
    </row>
    <row r="242" spans="1:128" ht="18" customHeight="1" x14ac:dyDescent="0.35">
      <c r="A242" s="4912"/>
      <c r="B242" s="1155" t="s">
        <v>2610</v>
      </c>
      <c r="C242" s="5056"/>
      <c r="D242" s="5057"/>
      <c r="E242" s="5058"/>
      <c r="F242" s="5059"/>
      <c r="G242" s="5060"/>
      <c r="H242" s="5059"/>
      <c r="I242" s="5060"/>
      <c r="J242" s="5059"/>
      <c r="K242" s="5060"/>
      <c r="L242" s="5059"/>
      <c r="M242" s="5067"/>
      <c r="N242" s="5068"/>
      <c r="O242" s="117"/>
      <c r="P242" s="36"/>
      <c r="Q242" s="35"/>
      <c r="R242" s="36"/>
      <c r="S242" s="35"/>
      <c r="T242" s="36"/>
      <c r="U242" s="35"/>
      <c r="V242" s="36"/>
      <c r="W242" s="117"/>
      <c r="X242" s="36"/>
      <c r="Y242" s="117"/>
      <c r="Z242" s="36"/>
      <c r="AA242" s="117"/>
      <c r="AB242" s="36"/>
      <c r="AC242" s="35"/>
      <c r="AD242" s="36"/>
      <c r="AE242" s="117"/>
      <c r="AF242" s="36"/>
      <c r="AG242" s="117"/>
      <c r="AH242" s="36"/>
      <c r="AI242" s="117"/>
      <c r="AJ242" s="1844"/>
      <c r="AK242" s="1426"/>
      <c r="AL242" s="36"/>
      <c r="AM242" s="117"/>
      <c r="AN242" s="1844"/>
      <c r="AO242" s="1426"/>
      <c r="AP242" s="36"/>
      <c r="AQ242" s="117"/>
      <c r="AR242" s="1844"/>
      <c r="AS242" s="1426"/>
      <c r="AT242" s="1844"/>
      <c r="AU242" s="1426"/>
      <c r="AV242" s="36"/>
      <c r="AW242" s="1426"/>
      <c r="AX242" s="36"/>
      <c r="AY242" s="1234" t="str">
        <f t="shared" si="433"/>
        <v/>
      </c>
      <c r="CA242" s="1235" t="str">
        <f t="shared" si="434"/>
        <v/>
      </c>
      <c r="CB242" s="1235" t="str">
        <f t="shared" si="435"/>
        <v/>
      </c>
      <c r="CC242" s="1235" t="str">
        <f t="shared" si="436"/>
        <v/>
      </c>
      <c r="CD242" s="1235" t="str">
        <f t="shared" si="437"/>
        <v/>
      </c>
      <c r="CE242" s="1235" t="str">
        <f t="shared" si="438"/>
        <v/>
      </c>
      <c r="CF242" s="1235" t="str">
        <f t="shared" si="439"/>
        <v/>
      </c>
      <c r="CG242" s="1235" t="str">
        <f t="shared" si="440"/>
        <v/>
      </c>
      <c r="CH242" s="1235" t="str">
        <f t="shared" si="441"/>
        <v/>
      </c>
      <c r="CI242" s="1235" t="str">
        <f t="shared" si="442"/>
        <v/>
      </c>
      <c r="CJ242" s="1235" t="str">
        <f t="shared" si="443"/>
        <v/>
      </c>
      <c r="CK242" s="1235" t="str">
        <f t="shared" si="444"/>
        <v/>
      </c>
      <c r="CL242" s="1235" t="str">
        <f t="shared" si="445"/>
        <v/>
      </c>
      <c r="CM242" s="1235" t="str">
        <f t="shared" si="446"/>
        <v/>
      </c>
      <c r="CN242" s="1235" t="str">
        <f t="shared" si="447"/>
        <v/>
      </c>
      <c r="CO242" s="1235" t="str">
        <f t="shared" si="448"/>
        <v/>
      </c>
      <c r="CP242" s="1235" t="str">
        <f t="shared" si="449"/>
        <v/>
      </c>
      <c r="CQ242" s="1235" t="str">
        <f t="shared" si="450"/>
        <v/>
      </c>
      <c r="CR242" s="1235" t="str">
        <f t="shared" si="451"/>
        <v/>
      </c>
      <c r="CS242" s="1235" t="str">
        <f t="shared" si="452"/>
        <v/>
      </c>
      <c r="CT242" s="1235" t="str">
        <f t="shared" si="453"/>
        <v/>
      </c>
      <c r="CU242" s="1235" t="str">
        <f t="shared" si="454"/>
        <v/>
      </c>
      <c r="CV242" s="1235" t="str">
        <f t="shared" si="455"/>
        <v/>
      </c>
      <c r="CW242" s="1235" t="str">
        <f t="shared" si="456"/>
        <v/>
      </c>
      <c r="CX242" s="1235" t="str">
        <f t="shared" si="457"/>
        <v/>
      </c>
      <c r="CY242" s="1235"/>
      <c r="CZ242" s="1235"/>
      <c r="DA242" s="4931">
        <f t="shared" si="458"/>
        <v>0</v>
      </c>
      <c r="DB242" s="4931">
        <f t="shared" si="459"/>
        <v>0</v>
      </c>
      <c r="DC242" s="4931">
        <f t="shared" si="460"/>
        <v>0</v>
      </c>
      <c r="DD242" s="4931">
        <f t="shared" si="461"/>
        <v>0</v>
      </c>
      <c r="DE242" s="4931">
        <f t="shared" si="462"/>
        <v>0</v>
      </c>
      <c r="DF242" s="4931">
        <f t="shared" si="463"/>
        <v>0</v>
      </c>
      <c r="DG242" s="4931">
        <f t="shared" si="464"/>
        <v>0</v>
      </c>
      <c r="DH242" s="4931">
        <f t="shared" si="465"/>
        <v>0</v>
      </c>
      <c r="DI242" s="4931">
        <f t="shared" si="466"/>
        <v>0</v>
      </c>
      <c r="DJ242" s="4931">
        <f t="shared" si="467"/>
        <v>0</v>
      </c>
      <c r="DK242" s="4931">
        <f t="shared" si="468"/>
        <v>0</v>
      </c>
      <c r="DL242" s="4931">
        <f t="shared" si="469"/>
        <v>0</v>
      </c>
      <c r="DM242" s="4931">
        <f t="shared" si="470"/>
        <v>0</v>
      </c>
      <c r="DN242" s="4931">
        <f t="shared" si="471"/>
        <v>0</v>
      </c>
      <c r="DO242" s="4931">
        <f t="shared" si="472"/>
        <v>0</v>
      </c>
      <c r="DP242" s="4931">
        <f t="shared" si="473"/>
        <v>0</v>
      </c>
      <c r="DQ242" s="4931">
        <f t="shared" si="474"/>
        <v>0</v>
      </c>
      <c r="DR242" s="4931">
        <f t="shared" si="475"/>
        <v>0</v>
      </c>
      <c r="DS242" s="4931">
        <f t="shared" si="476"/>
        <v>0</v>
      </c>
      <c r="DT242" s="4931">
        <f t="shared" si="477"/>
        <v>0</v>
      </c>
      <c r="DU242" s="4931">
        <f t="shared" si="478"/>
        <v>0</v>
      </c>
      <c r="DV242" s="4931">
        <f t="shared" si="479"/>
        <v>0</v>
      </c>
      <c r="DW242" s="4931">
        <f t="shared" si="480"/>
        <v>0</v>
      </c>
      <c r="DX242" s="4931">
        <f t="shared" si="480"/>
        <v>0</v>
      </c>
    </row>
    <row r="243" spans="1:128" ht="27.75" customHeight="1" x14ac:dyDescent="0.35">
      <c r="A243" s="4912"/>
      <c r="B243" s="774" t="s">
        <v>2648</v>
      </c>
      <c r="C243" s="5056"/>
      <c r="D243" s="5065"/>
      <c r="E243" s="1403"/>
      <c r="F243" s="327"/>
      <c r="G243" s="1403"/>
      <c r="H243" s="327"/>
      <c r="I243" s="1403"/>
      <c r="J243" s="327"/>
      <c r="K243" s="1403"/>
      <c r="L243" s="327"/>
      <c r="M243" s="35"/>
      <c r="N243" s="36"/>
      <c r="O243" s="117"/>
      <c r="P243" s="36"/>
      <c r="Q243" s="35"/>
      <c r="R243" s="36"/>
      <c r="S243" s="35"/>
      <c r="T243" s="36"/>
      <c r="U243" s="35"/>
      <c r="V243" s="36"/>
      <c r="W243" s="117"/>
      <c r="X243" s="36"/>
      <c r="Y243" s="117"/>
      <c r="Z243" s="36"/>
      <c r="AA243" s="117"/>
      <c r="AB243" s="36"/>
      <c r="AC243" s="35"/>
      <c r="AD243" s="36"/>
      <c r="AE243" s="117"/>
      <c r="AF243" s="36"/>
      <c r="AG243" s="117"/>
      <c r="AH243" s="36"/>
      <c r="AI243" s="117"/>
      <c r="AJ243" s="1844"/>
      <c r="AK243" s="1426"/>
      <c r="AL243" s="36"/>
      <c r="AM243" s="117"/>
      <c r="AN243" s="1844"/>
      <c r="AO243" s="1426"/>
      <c r="AP243" s="36"/>
      <c r="AQ243" s="117"/>
      <c r="AR243" s="1844"/>
      <c r="AS243" s="1426"/>
      <c r="AT243" s="1844"/>
      <c r="AU243" s="1426"/>
      <c r="AV243" s="36"/>
      <c r="AW243" s="1426"/>
      <c r="AX243" s="36"/>
      <c r="AY243" s="1234" t="str">
        <f t="shared" si="433"/>
        <v/>
      </c>
      <c r="CA243" s="1235" t="str">
        <f t="shared" si="434"/>
        <v/>
      </c>
      <c r="CB243" s="1235" t="str">
        <f t="shared" si="435"/>
        <v/>
      </c>
      <c r="CC243" s="1235" t="str">
        <f t="shared" si="436"/>
        <v/>
      </c>
      <c r="CD243" s="1235" t="str">
        <f t="shared" si="437"/>
        <v/>
      </c>
      <c r="CE243" s="1235" t="str">
        <f t="shared" si="438"/>
        <v/>
      </c>
      <c r="CF243" s="1235" t="str">
        <f t="shared" si="439"/>
        <v/>
      </c>
      <c r="CG243" s="1235" t="str">
        <f t="shared" si="440"/>
        <v/>
      </c>
      <c r="CH243" s="1235" t="str">
        <f t="shared" si="441"/>
        <v/>
      </c>
      <c r="CI243" s="1235" t="str">
        <f t="shared" si="442"/>
        <v/>
      </c>
      <c r="CJ243" s="1235" t="str">
        <f t="shared" si="443"/>
        <v/>
      </c>
      <c r="CK243" s="1235" t="str">
        <f t="shared" si="444"/>
        <v/>
      </c>
      <c r="CL243" s="1235" t="str">
        <f t="shared" si="445"/>
        <v/>
      </c>
      <c r="CM243" s="1235" t="str">
        <f t="shared" si="446"/>
        <v/>
      </c>
      <c r="CN243" s="1235" t="str">
        <f t="shared" si="447"/>
        <v/>
      </c>
      <c r="CO243" s="1235" t="str">
        <f t="shared" si="448"/>
        <v/>
      </c>
      <c r="CP243" s="1235" t="str">
        <f t="shared" si="449"/>
        <v/>
      </c>
      <c r="CQ243" s="1235" t="str">
        <f t="shared" si="450"/>
        <v/>
      </c>
      <c r="CR243" s="1235" t="str">
        <f t="shared" si="451"/>
        <v/>
      </c>
      <c r="CS243" s="1235" t="str">
        <f t="shared" si="452"/>
        <v/>
      </c>
      <c r="CT243" s="1235" t="str">
        <f t="shared" si="453"/>
        <v/>
      </c>
      <c r="CU243" s="1235" t="str">
        <f t="shared" si="454"/>
        <v/>
      </c>
      <c r="CV243" s="1235" t="str">
        <f t="shared" si="455"/>
        <v/>
      </c>
      <c r="CW243" s="1235" t="str">
        <f t="shared" si="456"/>
        <v/>
      </c>
      <c r="CX243" s="1235" t="str">
        <f t="shared" si="457"/>
        <v/>
      </c>
      <c r="CY243" s="1235"/>
      <c r="CZ243" s="1235"/>
      <c r="DA243" s="4931">
        <f t="shared" si="458"/>
        <v>0</v>
      </c>
      <c r="DB243" s="4931">
        <f t="shared" si="459"/>
        <v>0</v>
      </c>
      <c r="DC243" s="4931">
        <f t="shared" si="460"/>
        <v>0</v>
      </c>
      <c r="DD243" s="4931">
        <f t="shared" si="461"/>
        <v>0</v>
      </c>
      <c r="DE243" s="4931">
        <f t="shared" si="462"/>
        <v>0</v>
      </c>
      <c r="DF243" s="4931">
        <f t="shared" si="463"/>
        <v>0</v>
      </c>
      <c r="DG243" s="4931">
        <f t="shared" si="464"/>
        <v>0</v>
      </c>
      <c r="DH243" s="4931">
        <f t="shared" si="465"/>
        <v>0</v>
      </c>
      <c r="DI243" s="4931">
        <f t="shared" si="466"/>
        <v>0</v>
      </c>
      <c r="DJ243" s="4931">
        <f t="shared" si="467"/>
        <v>0</v>
      </c>
      <c r="DK243" s="4931">
        <f t="shared" si="468"/>
        <v>0</v>
      </c>
      <c r="DL243" s="4931">
        <f t="shared" si="469"/>
        <v>0</v>
      </c>
      <c r="DM243" s="4931">
        <f t="shared" si="470"/>
        <v>0</v>
      </c>
      <c r="DN243" s="4931">
        <f t="shared" si="471"/>
        <v>0</v>
      </c>
      <c r="DO243" s="4931">
        <f t="shared" si="472"/>
        <v>0</v>
      </c>
      <c r="DP243" s="4931">
        <f t="shared" si="473"/>
        <v>0</v>
      </c>
      <c r="DQ243" s="4931">
        <f t="shared" si="474"/>
        <v>0</v>
      </c>
      <c r="DR243" s="4931">
        <f t="shared" si="475"/>
        <v>0</v>
      </c>
      <c r="DS243" s="4931">
        <f t="shared" si="476"/>
        <v>0</v>
      </c>
      <c r="DT243" s="4931">
        <f t="shared" si="477"/>
        <v>0</v>
      </c>
      <c r="DU243" s="4931">
        <f t="shared" si="478"/>
        <v>0</v>
      </c>
      <c r="DV243" s="4931">
        <f t="shared" si="479"/>
        <v>0</v>
      </c>
      <c r="DW243" s="4931">
        <f t="shared" si="480"/>
        <v>0</v>
      </c>
      <c r="DX243" s="4931">
        <f t="shared" si="480"/>
        <v>0</v>
      </c>
    </row>
    <row r="244" spans="1:128" ht="18" customHeight="1" x14ac:dyDescent="0.35">
      <c r="A244" s="4912"/>
      <c r="B244" s="1155" t="s">
        <v>2612</v>
      </c>
      <c r="C244" s="5056"/>
      <c r="D244" s="5065"/>
      <c r="E244" s="5058"/>
      <c r="F244" s="5059"/>
      <c r="G244" s="5060"/>
      <c r="H244" s="5059"/>
      <c r="I244" s="5060"/>
      <c r="J244" s="5059"/>
      <c r="K244" s="5060"/>
      <c r="L244" s="5059"/>
      <c r="M244" s="117"/>
      <c r="N244" s="36"/>
      <c r="O244" s="118"/>
      <c r="P244" s="36"/>
      <c r="Q244" s="35"/>
      <c r="R244" s="36"/>
      <c r="S244" s="35"/>
      <c r="T244" s="36"/>
      <c r="U244" s="35"/>
      <c r="V244" s="36"/>
      <c r="W244" s="117"/>
      <c r="X244" s="36"/>
      <c r="Y244" s="117"/>
      <c r="Z244" s="36"/>
      <c r="AA244" s="117"/>
      <c r="AB244" s="36"/>
      <c r="AC244" s="35"/>
      <c r="AD244" s="36"/>
      <c r="AE244" s="117"/>
      <c r="AF244" s="36"/>
      <c r="AG244" s="117"/>
      <c r="AH244" s="36"/>
      <c r="AI244" s="117"/>
      <c r="AJ244" s="1844"/>
      <c r="AK244" s="1426"/>
      <c r="AL244" s="36"/>
      <c r="AM244" s="117"/>
      <c r="AN244" s="1844"/>
      <c r="AO244" s="1426"/>
      <c r="AP244" s="36"/>
      <c r="AQ244" s="117"/>
      <c r="AR244" s="1844"/>
      <c r="AS244" s="1426"/>
      <c r="AT244" s="1844"/>
      <c r="AU244" s="1426"/>
      <c r="AV244" s="36"/>
      <c r="AW244" s="1426"/>
      <c r="AX244" s="36"/>
      <c r="AY244" s="1234" t="str">
        <f t="shared" si="433"/>
        <v/>
      </c>
      <c r="CA244" s="1235" t="str">
        <f t="shared" si="434"/>
        <v/>
      </c>
      <c r="CB244" s="1235" t="str">
        <f t="shared" si="435"/>
        <v/>
      </c>
      <c r="CC244" s="1235" t="str">
        <f t="shared" si="436"/>
        <v/>
      </c>
      <c r="CD244" s="1235" t="str">
        <f t="shared" si="437"/>
        <v/>
      </c>
      <c r="CE244" s="1235" t="str">
        <f t="shared" si="438"/>
        <v/>
      </c>
      <c r="CF244" s="1235" t="str">
        <f t="shared" si="439"/>
        <v/>
      </c>
      <c r="CG244" s="1235" t="str">
        <f t="shared" si="440"/>
        <v/>
      </c>
      <c r="CH244" s="1235" t="str">
        <f t="shared" si="441"/>
        <v/>
      </c>
      <c r="CI244" s="1235" t="str">
        <f t="shared" si="442"/>
        <v/>
      </c>
      <c r="CJ244" s="1235" t="str">
        <f t="shared" si="443"/>
        <v/>
      </c>
      <c r="CK244" s="1235" t="str">
        <f t="shared" si="444"/>
        <v/>
      </c>
      <c r="CL244" s="1235" t="str">
        <f t="shared" si="445"/>
        <v/>
      </c>
      <c r="CM244" s="1235" t="str">
        <f t="shared" si="446"/>
        <v/>
      </c>
      <c r="CN244" s="1235" t="str">
        <f t="shared" si="447"/>
        <v/>
      </c>
      <c r="CO244" s="1235" t="str">
        <f t="shared" si="448"/>
        <v/>
      </c>
      <c r="CP244" s="1235" t="str">
        <f t="shared" si="449"/>
        <v/>
      </c>
      <c r="CQ244" s="1235" t="str">
        <f t="shared" si="450"/>
        <v/>
      </c>
      <c r="CR244" s="1235" t="str">
        <f t="shared" si="451"/>
        <v/>
      </c>
      <c r="CS244" s="1235" t="str">
        <f t="shared" si="452"/>
        <v/>
      </c>
      <c r="CT244" s="1235" t="str">
        <f t="shared" si="453"/>
        <v/>
      </c>
      <c r="CU244" s="1235" t="str">
        <f t="shared" si="454"/>
        <v/>
      </c>
      <c r="CV244" s="1235" t="str">
        <f t="shared" si="455"/>
        <v/>
      </c>
      <c r="CW244" s="1235" t="str">
        <f t="shared" si="456"/>
        <v/>
      </c>
      <c r="CX244" s="1235" t="str">
        <f t="shared" si="457"/>
        <v/>
      </c>
      <c r="CY244" s="1235"/>
      <c r="CZ244" s="1235"/>
      <c r="DA244" s="4931">
        <f t="shared" si="458"/>
        <v>0</v>
      </c>
      <c r="DB244" s="4931">
        <f t="shared" si="459"/>
        <v>0</v>
      </c>
      <c r="DC244" s="4931">
        <f t="shared" si="460"/>
        <v>0</v>
      </c>
      <c r="DD244" s="4931">
        <f t="shared" si="461"/>
        <v>0</v>
      </c>
      <c r="DE244" s="4931">
        <f t="shared" si="462"/>
        <v>0</v>
      </c>
      <c r="DF244" s="4931">
        <f t="shared" si="463"/>
        <v>0</v>
      </c>
      <c r="DG244" s="4931">
        <f t="shared" si="464"/>
        <v>0</v>
      </c>
      <c r="DH244" s="4931">
        <f t="shared" si="465"/>
        <v>0</v>
      </c>
      <c r="DI244" s="4931">
        <f t="shared" si="466"/>
        <v>0</v>
      </c>
      <c r="DJ244" s="4931">
        <f t="shared" si="467"/>
        <v>0</v>
      </c>
      <c r="DK244" s="4931">
        <f t="shared" si="468"/>
        <v>0</v>
      </c>
      <c r="DL244" s="4931">
        <f t="shared" si="469"/>
        <v>0</v>
      </c>
      <c r="DM244" s="4931">
        <f t="shared" si="470"/>
        <v>0</v>
      </c>
      <c r="DN244" s="4931">
        <f t="shared" si="471"/>
        <v>0</v>
      </c>
      <c r="DO244" s="4931">
        <f t="shared" si="472"/>
        <v>0</v>
      </c>
      <c r="DP244" s="4931">
        <f t="shared" si="473"/>
        <v>0</v>
      </c>
      <c r="DQ244" s="4931">
        <f t="shared" si="474"/>
        <v>0</v>
      </c>
      <c r="DR244" s="4931">
        <f t="shared" si="475"/>
        <v>0</v>
      </c>
      <c r="DS244" s="4931">
        <f t="shared" si="476"/>
        <v>0</v>
      </c>
      <c r="DT244" s="4931">
        <f t="shared" si="477"/>
        <v>0</v>
      </c>
      <c r="DU244" s="4931">
        <f t="shared" si="478"/>
        <v>0</v>
      </c>
      <c r="DV244" s="4931">
        <f t="shared" si="479"/>
        <v>0</v>
      </c>
      <c r="DW244" s="4931">
        <f t="shared" si="480"/>
        <v>0</v>
      </c>
      <c r="DX244" s="4931">
        <f t="shared" si="480"/>
        <v>0</v>
      </c>
    </row>
    <row r="245" spans="1:128" x14ac:dyDescent="0.35">
      <c r="A245" s="4912"/>
      <c r="B245" s="1155" t="s">
        <v>2649</v>
      </c>
      <c r="C245" s="5056"/>
      <c r="D245" s="5065"/>
      <c r="E245" s="5058"/>
      <c r="F245" s="5059"/>
      <c r="G245" s="5060"/>
      <c r="H245" s="5059"/>
      <c r="I245" s="5060"/>
      <c r="J245" s="5059"/>
      <c r="K245" s="5060"/>
      <c r="L245" s="5059"/>
      <c r="M245" s="117"/>
      <c r="N245" s="36"/>
      <c r="O245" s="117"/>
      <c r="P245" s="36"/>
      <c r="Q245" s="35"/>
      <c r="R245" s="36"/>
      <c r="S245" s="35"/>
      <c r="T245" s="36"/>
      <c r="U245" s="35"/>
      <c r="V245" s="36"/>
      <c r="W245" s="117"/>
      <c r="X245" s="36"/>
      <c r="Y245" s="117"/>
      <c r="Z245" s="36"/>
      <c r="AA245" s="117"/>
      <c r="AB245" s="36"/>
      <c r="AC245" s="35"/>
      <c r="AD245" s="36"/>
      <c r="AE245" s="117"/>
      <c r="AF245" s="36"/>
      <c r="AG245" s="117"/>
      <c r="AH245" s="36"/>
      <c r="AI245" s="117"/>
      <c r="AJ245" s="1844"/>
      <c r="AK245" s="1426"/>
      <c r="AL245" s="36"/>
      <c r="AM245" s="117"/>
      <c r="AN245" s="1844"/>
      <c r="AO245" s="1426"/>
      <c r="AP245" s="36"/>
      <c r="AQ245" s="117"/>
      <c r="AR245" s="1844"/>
      <c r="AS245" s="1426"/>
      <c r="AT245" s="1844"/>
      <c r="AU245" s="1426"/>
      <c r="AV245" s="36"/>
      <c r="AW245" s="1426"/>
      <c r="AX245" s="36"/>
      <c r="AY245" s="1234" t="str">
        <f t="shared" si="433"/>
        <v/>
      </c>
      <c r="CA245" s="1235" t="str">
        <f t="shared" si="434"/>
        <v/>
      </c>
      <c r="CB245" s="1235" t="str">
        <f t="shared" si="435"/>
        <v/>
      </c>
      <c r="CC245" s="1235" t="str">
        <f t="shared" si="436"/>
        <v/>
      </c>
      <c r="CD245" s="1235" t="str">
        <f t="shared" si="437"/>
        <v/>
      </c>
      <c r="CE245" s="1235" t="str">
        <f t="shared" si="438"/>
        <v/>
      </c>
      <c r="CF245" s="1235" t="str">
        <f t="shared" si="439"/>
        <v/>
      </c>
      <c r="CG245" s="1235" t="str">
        <f t="shared" si="440"/>
        <v/>
      </c>
      <c r="CH245" s="1235" t="str">
        <f t="shared" si="441"/>
        <v/>
      </c>
      <c r="CI245" s="1235" t="str">
        <f t="shared" si="442"/>
        <v/>
      </c>
      <c r="CJ245" s="1235" t="str">
        <f t="shared" si="443"/>
        <v/>
      </c>
      <c r="CK245" s="1235" t="str">
        <f t="shared" si="444"/>
        <v/>
      </c>
      <c r="CL245" s="1235" t="str">
        <f t="shared" si="445"/>
        <v/>
      </c>
      <c r="CM245" s="1235" t="str">
        <f t="shared" si="446"/>
        <v/>
      </c>
      <c r="CN245" s="1235" t="str">
        <f t="shared" si="447"/>
        <v/>
      </c>
      <c r="CO245" s="1235" t="str">
        <f t="shared" si="448"/>
        <v/>
      </c>
      <c r="CP245" s="1235" t="str">
        <f t="shared" si="449"/>
        <v/>
      </c>
      <c r="CQ245" s="1235" t="str">
        <f t="shared" si="450"/>
        <v/>
      </c>
      <c r="CR245" s="1235" t="str">
        <f t="shared" si="451"/>
        <v/>
      </c>
      <c r="CS245" s="1235" t="str">
        <f t="shared" si="452"/>
        <v/>
      </c>
      <c r="CT245" s="1235" t="str">
        <f t="shared" si="453"/>
        <v/>
      </c>
      <c r="CU245" s="1235" t="str">
        <f t="shared" si="454"/>
        <v/>
      </c>
      <c r="CV245" s="1235" t="str">
        <f t="shared" si="455"/>
        <v/>
      </c>
      <c r="CW245" s="1235" t="str">
        <f t="shared" si="456"/>
        <v/>
      </c>
      <c r="CX245" s="1235" t="str">
        <f t="shared" si="457"/>
        <v/>
      </c>
      <c r="CY245" s="1235"/>
      <c r="CZ245" s="1235"/>
      <c r="DA245" s="4931">
        <f t="shared" si="458"/>
        <v>0</v>
      </c>
      <c r="DB245" s="4931">
        <f t="shared" si="459"/>
        <v>0</v>
      </c>
      <c r="DC245" s="4931">
        <f t="shared" si="460"/>
        <v>0</v>
      </c>
      <c r="DD245" s="4931">
        <f t="shared" si="461"/>
        <v>0</v>
      </c>
      <c r="DE245" s="4931">
        <f t="shared" si="462"/>
        <v>0</v>
      </c>
      <c r="DF245" s="4931">
        <f t="shared" si="463"/>
        <v>0</v>
      </c>
      <c r="DG245" s="4931">
        <f t="shared" si="464"/>
        <v>0</v>
      </c>
      <c r="DH245" s="4931">
        <f t="shared" si="465"/>
        <v>0</v>
      </c>
      <c r="DI245" s="4931">
        <f t="shared" si="466"/>
        <v>0</v>
      </c>
      <c r="DJ245" s="4931">
        <f t="shared" si="467"/>
        <v>0</v>
      </c>
      <c r="DK245" s="4931">
        <f t="shared" si="468"/>
        <v>0</v>
      </c>
      <c r="DL245" s="4931">
        <f t="shared" si="469"/>
        <v>0</v>
      </c>
      <c r="DM245" s="4931">
        <f t="shared" si="470"/>
        <v>0</v>
      </c>
      <c r="DN245" s="4931">
        <f t="shared" si="471"/>
        <v>0</v>
      </c>
      <c r="DO245" s="4931">
        <f t="shared" si="472"/>
        <v>0</v>
      </c>
      <c r="DP245" s="4931">
        <f t="shared" si="473"/>
        <v>0</v>
      </c>
      <c r="DQ245" s="4931">
        <f t="shared" si="474"/>
        <v>0</v>
      </c>
      <c r="DR245" s="4931">
        <f t="shared" si="475"/>
        <v>0</v>
      </c>
      <c r="DS245" s="4931">
        <f t="shared" si="476"/>
        <v>0</v>
      </c>
      <c r="DT245" s="4931">
        <f t="shared" si="477"/>
        <v>0</v>
      </c>
      <c r="DU245" s="4931">
        <f t="shared" si="478"/>
        <v>0</v>
      </c>
      <c r="DV245" s="4931">
        <f t="shared" si="479"/>
        <v>0</v>
      </c>
      <c r="DW245" s="4931">
        <f t="shared" si="480"/>
        <v>0</v>
      </c>
      <c r="DX245" s="4931">
        <f t="shared" si="480"/>
        <v>0</v>
      </c>
    </row>
    <row r="246" spans="1:128" ht="15" customHeight="1" x14ac:dyDescent="0.35">
      <c r="A246" s="4912"/>
      <c r="B246" s="1155" t="s">
        <v>2614</v>
      </c>
      <c r="C246" s="5056"/>
      <c r="D246" s="5065"/>
      <c r="E246" s="1403"/>
      <c r="F246" s="327"/>
      <c r="G246" s="1403"/>
      <c r="H246" s="327"/>
      <c r="I246" s="1403"/>
      <c r="J246" s="327"/>
      <c r="K246" s="1403"/>
      <c r="L246" s="327"/>
      <c r="M246" s="117"/>
      <c r="N246" s="36"/>
      <c r="O246" s="117"/>
      <c r="P246" s="36"/>
      <c r="Q246" s="35"/>
      <c r="R246" s="36"/>
      <c r="S246" s="35"/>
      <c r="T246" s="36"/>
      <c r="U246" s="35"/>
      <c r="V246" s="36"/>
      <c r="W246" s="117"/>
      <c r="X246" s="36"/>
      <c r="Y246" s="117"/>
      <c r="Z246" s="36"/>
      <c r="AA246" s="117"/>
      <c r="AB246" s="36"/>
      <c r="AC246" s="35"/>
      <c r="AD246" s="36"/>
      <c r="AE246" s="117"/>
      <c r="AF246" s="36"/>
      <c r="AG246" s="117"/>
      <c r="AH246" s="36"/>
      <c r="AI246" s="117"/>
      <c r="AJ246" s="1844"/>
      <c r="AK246" s="1426"/>
      <c r="AL246" s="36"/>
      <c r="AM246" s="117"/>
      <c r="AN246" s="1844"/>
      <c r="AO246" s="1426"/>
      <c r="AP246" s="36"/>
      <c r="AQ246" s="117"/>
      <c r="AR246" s="1844"/>
      <c r="AS246" s="1426"/>
      <c r="AT246" s="1844"/>
      <c r="AU246" s="1426"/>
      <c r="AV246" s="36"/>
      <c r="AW246" s="1426"/>
      <c r="AX246" s="36"/>
      <c r="AY246" s="1234" t="str">
        <f t="shared" si="433"/>
        <v/>
      </c>
      <c r="CA246" s="1235" t="str">
        <f t="shared" si="434"/>
        <v/>
      </c>
      <c r="CB246" s="1235" t="str">
        <f t="shared" si="435"/>
        <v/>
      </c>
      <c r="CC246" s="1235" t="str">
        <f t="shared" si="436"/>
        <v/>
      </c>
      <c r="CD246" s="1235" t="str">
        <f t="shared" si="437"/>
        <v/>
      </c>
      <c r="CE246" s="1235" t="str">
        <f t="shared" si="438"/>
        <v/>
      </c>
      <c r="CF246" s="1235" t="str">
        <f t="shared" si="439"/>
        <v/>
      </c>
      <c r="CG246" s="1235" t="str">
        <f t="shared" si="440"/>
        <v/>
      </c>
      <c r="CH246" s="1235" t="str">
        <f t="shared" si="441"/>
        <v/>
      </c>
      <c r="CI246" s="1235" t="str">
        <f t="shared" si="442"/>
        <v/>
      </c>
      <c r="CJ246" s="1235" t="str">
        <f t="shared" si="443"/>
        <v/>
      </c>
      <c r="CK246" s="1235" t="str">
        <f t="shared" si="444"/>
        <v/>
      </c>
      <c r="CL246" s="1235" t="str">
        <f t="shared" si="445"/>
        <v/>
      </c>
      <c r="CM246" s="1235" t="str">
        <f t="shared" si="446"/>
        <v/>
      </c>
      <c r="CN246" s="1235" t="str">
        <f t="shared" si="447"/>
        <v/>
      </c>
      <c r="CO246" s="1235" t="str">
        <f t="shared" si="448"/>
        <v/>
      </c>
      <c r="CP246" s="1235" t="str">
        <f t="shared" si="449"/>
        <v/>
      </c>
      <c r="CQ246" s="1235" t="str">
        <f t="shared" si="450"/>
        <v/>
      </c>
      <c r="CR246" s="1235" t="str">
        <f t="shared" si="451"/>
        <v/>
      </c>
      <c r="CS246" s="1235" t="str">
        <f t="shared" si="452"/>
        <v/>
      </c>
      <c r="CT246" s="1235" t="str">
        <f t="shared" si="453"/>
        <v/>
      </c>
      <c r="CU246" s="1235" t="str">
        <f t="shared" si="454"/>
        <v/>
      </c>
      <c r="CV246" s="1235" t="str">
        <f t="shared" si="455"/>
        <v/>
      </c>
      <c r="CW246" s="1235" t="str">
        <f t="shared" si="456"/>
        <v/>
      </c>
      <c r="CX246" s="1235" t="str">
        <f t="shared" si="457"/>
        <v/>
      </c>
      <c r="CY246" s="1235"/>
      <c r="CZ246" s="1235"/>
      <c r="DA246" s="4931">
        <f t="shared" si="458"/>
        <v>0</v>
      </c>
      <c r="DB246" s="4931">
        <f t="shared" si="459"/>
        <v>0</v>
      </c>
      <c r="DC246" s="4931">
        <f t="shared" si="460"/>
        <v>0</v>
      </c>
      <c r="DD246" s="4931">
        <f t="shared" si="461"/>
        <v>0</v>
      </c>
      <c r="DE246" s="4931">
        <f t="shared" si="462"/>
        <v>0</v>
      </c>
      <c r="DF246" s="4931">
        <f t="shared" si="463"/>
        <v>0</v>
      </c>
      <c r="DG246" s="4931">
        <f t="shared" si="464"/>
        <v>0</v>
      </c>
      <c r="DH246" s="4931">
        <f t="shared" si="465"/>
        <v>0</v>
      </c>
      <c r="DI246" s="4931">
        <f t="shared" si="466"/>
        <v>0</v>
      </c>
      <c r="DJ246" s="4931">
        <f t="shared" si="467"/>
        <v>0</v>
      </c>
      <c r="DK246" s="4931">
        <f t="shared" si="468"/>
        <v>0</v>
      </c>
      <c r="DL246" s="4931">
        <f t="shared" si="469"/>
        <v>0</v>
      </c>
      <c r="DM246" s="4931">
        <f t="shared" si="470"/>
        <v>0</v>
      </c>
      <c r="DN246" s="4931">
        <f t="shared" si="471"/>
        <v>0</v>
      </c>
      <c r="DO246" s="4931">
        <f t="shared" si="472"/>
        <v>0</v>
      </c>
      <c r="DP246" s="4931">
        <f t="shared" si="473"/>
        <v>0</v>
      </c>
      <c r="DQ246" s="4931">
        <f t="shared" si="474"/>
        <v>0</v>
      </c>
      <c r="DR246" s="4931">
        <f t="shared" si="475"/>
        <v>0</v>
      </c>
      <c r="DS246" s="4931">
        <f t="shared" si="476"/>
        <v>0</v>
      </c>
      <c r="DT246" s="4931">
        <f t="shared" si="477"/>
        <v>0</v>
      </c>
      <c r="DU246" s="4931">
        <f t="shared" si="478"/>
        <v>0</v>
      </c>
      <c r="DV246" s="4931">
        <f t="shared" si="479"/>
        <v>0</v>
      </c>
      <c r="DW246" s="4931">
        <f t="shared" si="480"/>
        <v>0</v>
      </c>
      <c r="DX246" s="4931">
        <f t="shared" si="480"/>
        <v>0</v>
      </c>
    </row>
    <row r="247" spans="1:128" x14ac:dyDescent="0.35">
      <c r="A247" s="4912"/>
      <c r="B247" s="1155" t="s">
        <v>2650</v>
      </c>
      <c r="C247" s="5056"/>
      <c r="D247" s="5057"/>
      <c r="E247" s="5058"/>
      <c r="F247" s="5059"/>
      <c r="G247" s="5060"/>
      <c r="H247" s="5059"/>
      <c r="I247" s="5060"/>
      <c r="J247" s="5059"/>
      <c r="K247" s="5060"/>
      <c r="L247" s="5059"/>
      <c r="M247" s="5060"/>
      <c r="N247" s="5059"/>
      <c r="O247" s="117"/>
      <c r="P247" s="36"/>
      <c r="Q247" s="35"/>
      <c r="R247" s="36"/>
      <c r="S247" s="35"/>
      <c r="T247" s="36"/>
      <c r="U247" s="35"/>
      <c r="V247" s="36"/>
      <c r="W247" s="117"/>
      <c r="X247" s="36"/>
      <c r="Y247" s="117"/>
      <c r="Z247" s="36"/>
      <c r="AA247" s="117"/>
      <c r="AB247" s="36"/>
      <c r="AC247" s="35"/>
      <c r="AD247" s="36"/>
      <c r="AE247" s="117"/>
      <c r="AF247" s="36"/>
      <c r="AG247" s="117"/>
      <c r="AH247" s="36"/>
      <c r="AI247" s="117"/>
      <c r="AJ247" s="1844"/>
      <c r="AK247" s="1426"/>
      <c r="AL247" s="36"/>
      <c r="AM247" s="117"/>
      <c r="AN247" s="1844"/>
      <c r="AO247" s="1426"/>
      <c r="AP247" s="36"/>
      <c r="AQ247" s="117"/>
      <c r="AR247" s="1844"/>
      <c r="AS247" s="1426"/>
      <c r="AT247" s="1844"/>
      <c r="AU247" s="1426"/>
      <c r="AV247" s="36"/>
      <c r="AW247" s="1426"/>
      <c r="AX247" s="36"/>
      <c r="AY247" s="1234" t="str">
        <f t="shared" si="433"/>
        <v/>
      </c>
      <c r="CA247" s="1235" t="str">
        <f t="shared" si="434"/>
        <v/>
      </c>
      <c r="CB247" s="1235" t="str">
        <f t="shared" si="435"/>
        <v/>
      </c>
      <c r="CC247" s="1235" t="str">
        <f t="shared" si="436"/>
        <v/>
      </c>
      <c r="CD247" s="1235" t="str">
        <f t="shared" si="437"/>
        <v/>
      </c>
      <c r="CE247" s="1235" t="str">
        <f t="shared" si="438"/>
        <v/>
      </c>
      <c r="CF247" s="1235" t="str">
        <f t="shared" si="439"/>
        <v/>
      </c>
      <c r="CG247" s="1235" t="str">
        <f t="shared" si="440"/>
        <v/>
      </c>
      <c r="CH247" s="1235" t="str">
        <f t="shared" si="441"/>
        <v/>
      </c>
      <c r="CI247" s="1235" t="str">
        <f t="shared" si="442"/>
        <v/>
      </c>
      <c r="CJ247" s="1235" t="str">
        <f t="shared" si="443"/>
        <v/>
      </c>
      <c r="CK247" s="1235" t="str">
        <f t="shared" si="444"/>
        <v/>
      </c>
      <c r="CL247" s="1235" t="str">
        <f t="shared" si="445"/>
        <v/>
      </c>
      <c r="CM247" s="1235" t="str">
        <f t="shared" si="446"/>
        <v/>
      </c>
      <c r="CN247" s="1235" t="str">
        <f t="shared" si="447"/>
        <v/>
      </c>
      <c r="CO247" s="1235" t="str">
        <f t="shared" si="448"/>
        <v/>
      </c>
      <c r="CP247" s="1235" t="str">
        <f t="shared" si="449"/>
        <v/>
      </c>
      <c r="CQ247" s="1235" t="str">
        <f t="shared" si="450"/>
        <v/>
      </c>
      <c r="CR247" s="1235" t="str">
        <f t="shared" si="451"/>
        <v/>
      </c>
      <c r="CS247" s="1235" t="str">
        <f t="shared" si="452"/>
        <v/>
      </c>
      <c r="CT247" s="1235" t="str">
        <f t="shared" si="453"/>
        <v/>
      </c>
      <c r="CU247" s="1235" t="str">
        <f t="shared" si="454"/>
        <v/>
      </c>
      <c r="CV247" s="1235" t="str">
        <f t="shared" si="455"/>
        <v/>
      </c>
      <c r="CW247" s="1235" t="str">
        <f t="shared" si="456"/>
        <v/>
      </c>
      <c r="CX247" s="1235" t="str">
        <f t="shared" si="457"/>
        <v/>
      </c>
      <c r="CY247" s="1235"/>
      <c r="CZ247" s="1235"/>
      <c r="DA247" s="4931">
        <f t="shared" si="458"/>
        <v>0</v>
      </c>
      <c r="DB247" s="4931">
        <f t="shared" si="459"/>
        <v>0</v>
      </c>
      <c r="DC247" s="4931">
        <f t="shared" si="460"/>
        <v>0</v>
      </c>
      <c r="DD247" s="4931">
        <f t="shared" si="461"/>
        <v>0</v>
      </c>
      <c r="DE247" s="4931">
        <f t="shared" si="462"/>
        <v>0</v>
      </c>
      <c r="DF247" s="4931">
        <f t="shared" si="463"/>
        <v>0</v>
      </c>
      <c r="DG247" s="4931">
        <f t="shared" si="464"/>
        <v>0</v>
      </c>
      <c r="DH247" s="4931">
        <f t="shared" si="465"/>
        <v>0</v>
      </c>
      <c r="DI247" s="4931">
        <f t="shared" si="466"/>
        <v>0</v>
      </c>
      <c r="DJ247" s="4931">
        <f t="shared" si="467"/>
        <v>0</v>
      </c>
      <c r="DK247" s="4931">
        <f t="shared" si="468"/>
        <v>0</v>
      </c>
      <c r="DL247" s="4931">
        <f t="shared" si="469"/>
        <v>0</v>
      </c>
      <c r="DM247" s="4931">
        <f t="shared" si="470"/>
        <v>0</v>
      </c>
      <c r="DN247" s="4931">
        <f t="shared" si="471"/>
        <v>0</v>
      </c>
      <c r="DO247" s="4931">
        <f t="shared" si="472"/>
        <v>0</v>
      </c>
      <c r="DP247" s="4931">
        <f t="shared" si="473"/>
        <v>0</v>
      </c>
      <c r="DQ247" s="4931">
        <f t="shared" si="474"/>
        <v>0</v>
      </c>
      <c r="DR247" s="4931">
        <f t="shared" si="475"/>
        <v>0</v>
      </c>
      <c r="DS247" s="4931">
        <f t="shared" si="476"/>
        <v>0</v>
      </c>
      <c r="DT247" s="4931">
        <f t="shared" si="477"/>
        <v>0</v>
      </c>
      <c r="DU247" s="4931">
        <f t="shared" si="478"/>
        <v>0</v>
      </c>
      <c r="DV247" s="4931">
        <f t="shared" si="479"/>
        <v>0</v>
      </c>
      <c r="DW247" s="4931">
        <f t="shared" si="480"/>
        <v>0</v>
      </c>
      <c r="DX247" s="4931">
        <f t="shared" si="480"/>
        <v>0</v>
      </c>
    </row>
    <row r="248" spans="1:128" ht="18.649999999999999" customHeight="1" x14ac:dyDescent="0.35">
      <c r="A248" s="4912"/>
      <c r="B248" s="1155" t="s">
        <v>2651</v>
      </c>
      <c r="C248" s="5056"/>
      <c r="D248" s="5065"/>
      <c r="E248" s="5058"/>
      <c r="F248" s="5069"/>
      <c r="G248" s="5060"/>
      <c r="H248" s="5059"/>
      <c r="I248" s="5060"/>
      <c r="J248" s="5059"/>
      <c r="K248" s="5060"/>
      <c r="L248" s="5059"/>
      <c r="M248" s="35"/>
      <c r="N248" s="36"/>
      <c r="O248" s="117"/>
      <c r="P248" s="36"/>
      <c r="Q248" s="35"/>
      <c r="R248" s="36"/>
      <c r="S248" s="35"/>
      <c r="T248" s="36"/>
      <c r="U248" s="35"/>
      <c r="V248" s="36"/>
      <c r="W248" s="117"/>
      <c r="X248" s="36"/>
      <c r="Y248" s="117"/>
      <c r="Z248" s="36"/>
      <c r="AA248" s="117"/>
      <c r="AB248" s="36"/>
      <c r="AC248" s="35"/>
      <c r="AD248" s="36"/>
      <c r="AE248" s="117"/>
      <c r="AF248" s="36"/>
      <c r="AG248" s="117"/>
      <c r="AH248" s="36"/>
      <c r="AI248" s="117"/>
      <c r="AJ248" s="1844"/>
      <c r="AK248" s="1426"/>
      <c r="AL248" s="36"/>
      <c r="AM248" s="117"/>
      <c r="AN248" s="1844"/>
      <c r="AO248" s="1426"/>
      <c r="AP248" s="36"/>
      <c r="AQ248" s="117"/>
      <c r="AR248" s="1844"/>
      <c r="AS248" s="1426"/>
      <c r="AT248" s="1844"/>
      <c r="AU248" s="1426"/>
      <c r="AV248" s="36"/>
      <c r="AW248" s="1426"/>
      <c r="AX248" s="36"/>
      <c r="AY248" s="1234" t="str">
        <f t="shared" si="433"/>
        <v/>
      </c>
      <c r="CA248" s="1235" t="str">
        <f t="shared" si="434"/>
        <v/>
      </c>
      <c r="CB248" s="1235" t="str">
        <f t="shared" si="435"/>
        <v/>
      </c>
      <c r="CC248" s="1235" t="str">
        <f t="shared" si="436"/>
        <v/>
      </c>
      <c r="CD248" s="1235" t="str">
        <f t="shared" si="437"/>
        <v/>
      </c>
      <c r="CE248" s="1235" t="str">
        <f t="shared" si="438"/>
        <v/>
      </c>
      <c r="CF248" s="1235" t="str">
        <f t="shared" si="439"/>
        <v/>
      </c>
      <c r="CG248" s="1235" t="str">
        <f t="shared" si="440"/>
        <v/>
      </c>
      <c r="CH248" s="1235" t="str">
        <f t="shared" si="441"/>
        <v/>
      </c>
      <c r="CI248" s="1235" t="str">
        <f t="shared" si="442"/>
        <v/>
      </c>
      <c r="CJ248" s="1235" t="str">
        <f t="shared" si="443"/>
        <v/>
      </c>
      <c r="CK248" s="1235" t="str">
        <f t="shared" si="444"/>
        <v/>
      </c>
      <c r="CL248" s="1235" t="str">
        <f t="shared" si="445"/>
        <v/>
      </c>
      <c r="CM248" s="1235" t="str">
        <f t="shared" si="446"/>
        <v/>
      </c>
      <c r="CN248" s="1235" t="str">
        <f t="shared" si="447"/>
        <v/>
      </c>
      <c r="CO248" s="1235" t="str">
        <f t="shared" si="448"/>
        <v/>
      </c>
      <c r="CP248" s="1235" t="str">
        <f t="shared" si="449"/>
        <v/>
      </c>
      <c r="CQ248" s="1235" t="str">
        <f t="shared" si="450"/>
        <v/>
      </c>
      <c r="CR248" s="1235" t="str">
        <f t="shared" si="451"/>
        <v/>
      </c>
      <c r="CS248" s="1235" t="str">
        <f t="shared" si="452"/>
        <v/>
      </c>
      <c r="CT248" s="1235" t="str">
        <f t="shared" si="453"/>
        <v/>
      </c>
      <c r="CU248" s="1235" t="str">
        <f t="shared" si="454"/>
        <v/>
      </c>
      <c r="CV248" s="1235" t="str">
        <f t="shared" si="455"/>
        <v/>
      </c>
      <c r="CW248" s="1235" t="str">
        <f t="shared" si="456"/>
        <v/>
      </c>
      <c r="CX248" s="1235" t="str">
        <f t="shared" si="457"/>
        <v/>
      </c>
      <c r="CY248" s="1235"/>
      <c r="CZ248" s="1235"/>
      <c r="DA248" s="4931">
        <f t="shared" si="458"/>
        <v>0</v>
      </c>
      <c r="DB248" s="4931">
        <f t="shared" si="459"/>
        <v>0</v>
      </c>
      <c r="DC248" s="4931">
        <f t="shared" si="460"/>
        <v>0</v>
      </c>
      <c r="DD248" s="4931">
        <f t="shared" si="461"/>
        <v>0</v>
      </c>
      <c r="DE248" s="4931">
        <f t="shared" si="462"/>
        <v>0</v>
      </c>
      <c r="DF248" s="4931">
        <f t="shared" si="463"/>
        <v>0</v>
      </c>
      <c r="DG248" s="4931">
        <f t="shared" si="464"/>
        <v>0</v>
      </c>
      <c r="DH248" s="4931">
        <f t="shared" si="465"/>
        <v>0</v>
      </c>
      <c r="DI248" s="4931">
        <f t="shared" si="466"/>
        <v>0</v>
      </c>
      <c r="DJ248" s="4931">
        <f t="shared" si="467"/>
        <v>0</v>
      </c>
      <c r="DK248" s="4931">
        <f t="shared" si="468"/>
        <v>0</v>
      </c>
      <c r="DL248" s="4931">
        <f t="shared" si="469"/>
        <v>0</v>
      </c>
      <c r="DM248" s="4931">
        <f t="shared" si="470"/>
        <v>0</v>
      </c>
      <c r="DN248" s="4931">
        <f t="shared" si="471"/>
        <v>0</v>
      </c>
      <c r="DO248" s="4931">
        <f t="shared" si="472"/>
        <v>0</v>
      </c>
      <c r="DP248" s="4931">
        <f t="shared" si="473"/>
        <v>0</v>
      </c>
      <c r="DQ248" s="4931">
        <f t="shared" si="474"/>
        <v>0</v>
      </c>
      <c r="DR248" s="4931">
        <f t="shared" si="475"/>
        <v>0</v>
      </c>
      <c r="DS248" s="4931">
        <f t="shared" si="476"/>
        <v>0</v>
      </c>
      <c r="DT248" s="4931">
        <f t="shared" si="477"/>
        <v>0</v>
      </c>
      <c r="DU248" s="4931">
        <f t="shared" si="478"/>
        <v>0</v>
      </c>
      <c r="DV248" s="4931">
        <f t="shared" si="479"/>
        <v>0</v>
      </c>
      <c r="DW248" s="4931">
        <f t="shared" si="480"/>
        <v>0</v>
      </c>
      <c r="DX248" s="4931">
        <f t="shared" si="480"/>
        <v>0</v>
      </c>
    </row>
    <row r="249" spans="1:128" ht="33" customHeight="1" x14ac:dyDescent="0.35">
      <c r="A249" s="4912"/>
      <c r="B249" s="774" t="s">
        <v>2652</v>
      </c>
      <c r="C249" s="5056"/>
      <c r="D249" s="5057"/>
      <c r="E249" s="5058"/>
      <c r="F249" s="5059"/>
      <c r="G249" s="5060"/>
      <c r="H249" s="5069"/>
      <c r="I249" s="5060"/>
      <c r="J249" s="5059"/>
      <c r="K249" s="5060"/>
      <c r="L249" s="5059"/>
      <c r="M249" s="5067"/>
      <c r="N249" s="5068"/>
      <c r="O249" s="117"/>
      <c r="P249" s="36"/>
      <c r="Q249" s="35"/>
      <c r="R249" s="36"/>
      <c r="S249" s="35"/>
      <c r="T249" s="36"/>
      <c r="U249" s="35"/>
      <c r="V249" s="36"/>
      <c r="W249" s="117"/>
      <c r="X249" s="36"/>
      <c r="Y249" s="117"/>
      <c r="Z249" s="36"/>
      <c r="AA249" s="117"/>
      <c r="AB249" s="36"/>
      <c r="AC249" s="35"/>
      <c r="AD249" s="36"/>
      <c r="AE249" s="117"/>
      <c r="AF249" s="36"/>
      <c r="AG249" s="117"/>
      <c r="AH249" s="36"/>
      <c r="AI249" s="117"/>
      <c r="AJ249" s="1844"/>
      <c r="AK249" s="1426"/>
      <c r="AL249" s="36"/>
      <c r="AM249" s="117"/>
      <c r="AN249" s="1844"/>
      <c r="AO249" s="1426"/>
      <c r="AP249" s="36"/>
      <c r="AQ249" s="117"/>
      <c r="AR249" s="1844"/>
      <c r="AS249" s="1426"/>
      <c r="AT249" s="1844"/>
      <c r="AU249" s="1426"/>
      <c r="AV249" s="36"/>
      <c r="AW249" s="1426"/>
      <c r="AX249" s="36"/>
      <c r="AY249" s="1234" t="str">
        <f t="shared" si="433"/>
        <v/>
      </c>
      <c r="CA249" s="1235" t="str">
        <f t="shared" si="434"/>
        <v/>
      </c>
      <c r="CB249" s="1235" t="str">
        <f t="shared" si="435"/>
        <v/>
      </c>
      <c r="CC249" s="1235" t="str">
        <f t="shared" si="436"/>
        <v/>
      </c>
      <c r="CD249" s="1235" t="str">
        <f t="shared" si="437"/>
        <v/>
      </c>
      <c r="CE249" s="1235" t="str">
        <f t="shared" si="438"/>
        <v/>
      </c>
      <c r="CF249" s="1235" t="str">
        <f t="shared" si="439"/>
        <v/>
      </c>
      <c r="CG249" s="1235" t="str">
        <f t="shared" si="440"/>
        <v/>
      </c>
      <c r="CH249" s="1235" t="str">
        <f t="shared" si="441"/>
        <v/>
      </c>
      <c r="CI249" s="1235" t="str">
        <f t="shared" si="442"/>
        <v/>
      </c>
      <c r="CJ249" s="1235" t="str">
        <f t="shared" si="443"/>
        <v/>
      </c>
      <c r="CK249" s="1235" t="str">
        <f t="shared" si="444"/>
        <v/>
      </c>
      <c r="CL249" s="1235" t="str">
        <f t="shared" si="445"/>
        <v/>
      </c>
      <c r="CM249" s="1235" t="str">
        <f t="shared" si="446"/>
        <v/>
      </c>
      <c r="CN249" s="1235" t="str">
        <f t="shared" si="447"/>
        <v/>
      </c>
      <c r="CO249" s="1235" t="str">
        <f t="shared" si="448"/>
        <v/>
      </c>
      <c r="CP249" s="1235" t="str">
        <f t="shared" si="449"/>
        <v/>
      </c>
      <c r="CQ249" s="1235" t="str">
        <f t="shared" si="450"/>
        <v/>
      </c>
      <c r="CR249" s="1235" t="str">
        <f t="shared" si="451"/>
        <v/>
      </c>
      <c r="CS249" s="1235" t="str">
        <f t="shared" si="452"/>
        <v/>
      </c>
      <c r="CT249" s="1235" t="str">
        <f t="shared" si="453"/>
        <v/>
      </c>
      <c r="CU249" s="1235" t="str">
        <f t="shared" si="454"/>
        <v/>
      </c>
      <c r="CV249" s="1235" t="str">
        <f t="shared" si="455"/>
        <v/>
      </c>
      <c r="CW249" s="1235" t="str">
        <f t="shared" si="456"/>
        <v/>
      </c>
      <c r="CX249" s="1235" t="str">
        <f t="shared" si="457"/>
        <v/>
      </c>
      <c r="CY249" s="1235"/>
      <c r="CZ249" s="1235"/>
      <c r="DA249" s="4931">
        <f t="shared" si="458"/>
        <v>0</v>
      </c>
      <c r="DB249" s="4931">
        <f t="shared" si="459"/>
        <v>0</v>
      </c>
      <c r="DC249" s="4931">
        <f t="shared" si="460"/>
        <v>0</v>
      </c>
      <c r="DD249" s="4931">
        <f t="shared" si="461"/>
        <v>0</v>
      </c>
      <c r="DE249" s="4931">
        <f t="shared" si="462"/>
        <v>0</v>
      </c>
      <c r="DF249" s="4931">
        <f t="shared" si="463"/>
        <v>0</v>
      </c>
      <c r="DG249" s="4931">
        <f t="shared" si="464"/>
        <v>0</v>
      </c>
      <c r="DH249" s="4931">
        <f t="shared" si="465"/>
        <v>0</v>
      </c>
      <c r="DI249" s="4931">
        <f t="shared" si="466"/>
        <v>0</v>
      </c>
      <c r="DJ249" s="4931">
        <f t="shared" si="467"/>
        <v>0</v>
      </c>
      <c r="DK249" s="4931">
        <f t="shared" si="468"/>
        <v>0</v>
      </c>
      <c r="DL249" s="4931">
        <f t="shared" si="469"/>
        <v>0</v>
      </c>
      <c r="DM249" s="4931">
        <f t="shared" si="470"/>
        <v>0</v>
      </c>
      <c r="DN249" s="4931">
        <f t="shared" si="471"/>
        <v>0</v>
      </c>
      <c r="DO249" s="4931">
        <f t="shared" si="472"/>
        <v>0</v>
      </c>
      <c r="DP249" s="4931">
        <f t="shared" si="473"/>
        <v>0</v>
      </c>
      <c r="DQ249" s="4931">
        <f t="shared" si="474"/>
        <v>0</v>
      </c>
      <c r="DR249" s="4931">
        <f t="shared" si="475"/>
        <v>0</v>
      </c>
      <c r="DS249" s="4931">
        <f t="shared" si="476"/>
        <v>0</v>
      </c>
      <c r="DT249" s="4931">
        <f t="shared" si="477"/>
        <v>0</v>
      </c>
      <c r="DU249" s="4931">
        <f t="shared" si="478"/>
        <v>0</v>
      </c>
      <c r="DV249" s="4931">
        <f t="shared" si="479"/>
        <v>0</v>
      </c>
      <c r="DW249" s="4931">
        <f t="shared" si="480"/>
        <v>0</v>
      </c>
      <c r="DX249" s="4931">
        <f t="shared" si="480"/>
        <v>0</v>
      </c>
    </row>
    <row r="250" spans="1:128" ht="31.5" customHeight="1" x14ac:dyDescent="0.35">
      <c r="A250" s="4912"/>
      <c r="B250" s="774" t="s">
        <v>2653</v>
      </c>
      <c r="C250" s="5056"/>
      <c r="D250" s="5065"/>
      <c r="E250" s="5058"/>
      <c r="F250" s="5059"/>
      <c r="G250" s="5060"/>
      <c r="H250" s="5059"/>
      <c r="I250" s="5060"/>
      <c r="J250" s="5069"/>
      <c r="K250" s="5060"/>
      <c r="L250" s="5059"/>
      <c r="M250" s="1403"/>
      <c r="N250" s="1881"/>
      <c r="O250" s="117"/>
      <c r="P250" s="37"/>
      <c r="Q250" s="35"/>
      <c r="R250" s="37"/>
      <c r="S250" s="35"/>
      <c r="T250" s="37"/>
      <c r="U250" s="35"/>
      <c r="V250" s="37"/>
      <c r="W250" s="117"/>
      <c r="X250" s="37"/>
      <c r="Y250" s="117"/>
      <c r="Z250" s="37"/>
      <c r="AA250" s="117"/>
      <c r="AB250" s="37"/>
      <c r="AC250" s="35"/>
      <c r="AD250" s="37"/>
      <c r="AE250" s="117"/>
      <c r="AF250" s="37"/>
      <c r="AG250" s="117"/>
      <c r="AH250" s="37"/>
      <c r="AI250" s="117"/>
      <c r="AJ250" s="1306"/>
      <c r="AK250" s="1426"/>
      <c r="AL250" s="37"/>
      <c r="AM250" s="117"/>
      <c r="AN250" s="1306"/>
      <c r="AO250" s="1426"/>
      <c r="AP250" s="37"/>
      <c r="AQ250" s="117"/>
      <c r="AR250" s="1306"/>
      <c r="AS250" s="1426"/>
      <c r="AT250" s="1306"/>
      <c r="AU250" s="1426"/>
      <c r="AV250" s="37"/>
      <c r="AW250" s="1426"/>
      <c r="AX250" s="37"/>
      <c r="AY250" s="1234" t="str">
        <f t="shared" si="433"/>
        <v/>
      </c>
      <c r="CA250" s="1235" t="str">
        <f t="shared" si="434"/>
        <v/>
      </c>
      <c r="CB250" s="1235" t="str">
        <f t="shared" si="435"/>
        <v/>
      </c>
      <c r="CC250" s="1235" t="str">
        <f t="shared" si="436"/>
        <v/>
      </c>
      <c r="CD250" s="1235" t="str">
        <f t="shared" si="437"/>
        <v/>
      </c>
      <c r="CE250" s="1235" t="str">
        <f t="shared" si="438"/>
        <v/>
      </c>
      <c r="CF250" s="1235" t="str">
        <f t="shared" si="439"/>
        <v/>
      </c>
      <c r="CG250" s="1235" t="str">
        <f t="shared" si="440"/>
        <v/>
      </c>
      <c r="CH250" s="1235" t="str">
        <f t="shared" si="441"/>
        <v/>
      </c>
      <c r="CI250" s="1235" t="str">
        <f t="shared" si="442"/>
        <v/>
      </c>
      <c r="CJ250" s="1235" t="str">
        <f t="shared" si="443"/>
        <v/>
      </c>
      <c r="CK250" s="1235" t="str">
        <f t="shared" si="444"/>
        <v/>
      </c>
      <c r="CL250" s="1235" t="str">
        <f t="shared" si="445"/>
        <v/>
      </c>
      <c r="CM250" s="1235" t="str">
        <f t="shared" si="446"/>
        <v/>
      </c>
      <c r="CN250" s="1235" t="str">
        <f t="shared" si="447"/>
        <v/>
      </c>
      <c r="CO250" s="1235" t="str">
        <f t="shared" si="448"/>
        <v/>
      </c>
      <c r="CP250" s="1235" t="str">
        <f t="shared" si="449"/>
        <v/>
      </c>
      <c r="CQ250" s="1235" t="str">
        <f t="shared" si="450"/>
        <v/>
      </c>
      <c r="CR250" s="1235" t="str">
        <f t="shared" si="451"/>
        <v/>
      </c>
      <c r="CS250" s="1235" t="str">
        <f t="shared" si="452"/>
        <v/>
      </c>
      <c r="CT250" s="1235" t="str">
        <f t="shared" si="453"/>
        <v/>
      </c>
      <c r="CU250" s="1235" t="str">
        <f t="shared" si="454"/>
        <v/>
      </c>
      <c r="CV250" s="1235" t="str">
        <f t="shared" si="455"/>
        <v/>
      </c>
      <c r="CW250" s="1235" t="str">
        <f t="shared" si="456"/>
        <v/>
      </c>
      <c r="CX250" s="1235" t="str">
        <f t="shared" si="457"/>
        <v/>
      </c>
      <c r="CY250" s="1235"/>
      <c r="CZ250" s="1235"/>
      <c r="DA250" s="4931">
        <f t="shared" si="458"/>
        <v>0</v>
      </c>
      <c r="DB250" s="4931">
        <f t="shared" si="459"/>
        <v>0</v>
      </c>
      <c r="DC250" s="4931">
        <f t="shared" si="460"/>
        <v>0</v>
      </c>
      <c r="DD250" s="4931">
        <f t="shared" si="461"/>
        <v>0</v>
      </c>
      <c r="DE250" s="4931">
        <f t="shared" si="462"/>
        <v>0</v>
      </c>
      <c r="DF250" s="4931">
        <f t="shared" si="463"/>
        <v>0</v>
      </c>
      <c r="DG250" s="4931">
        <f t="shared" si="464"/>
        <v>0</v>
      </c>
      <c r="DH250" s="4931">
        <f t="shared" si="465"/>
        <v>0</v>
      </c>
      <c r="DI250" s="4931">
        <f t="shared" si="466"/>
        <v>0</v>
      </c>
      <c r="DJ250" s="4931">
        <f t="shared" si="467"/>
        <v>0</v>
      </c>
      <c r="DK250" s="4931">
        <f t="shared" si="468"/>
        <v>0</v>
      </c>
      <c r="DL250" s="4931">
        <f t="shared" si="469"/>
        <v>0</v>
      </c>
      <c r="DM250" s="4931">
        <f t="shared" si="470"/>
        <v>0</v>
      </c>
      <c r="DN250" s="4931">
        <f t="shared" si="471"/>
        <v>0</v>
      </c>
      <c r="DO250" s="4931">
        <f t="shared" si="472"/>
        <v>0</v>
      </c>
      <c r="DP250" s="4931">
        <f t="shared" si="473"/>
        <v>0</v>
      </c>
      <c r="DQ250" s="4931">
        <f t="shared" si="474"/>
        <v>0</v>
      </c>
      <c r="DR250" s="4931">
        <f t="shared" si="475"/>
        <v>0</v>
      </c>
      <c r="DS250" s="4931">
        <f t="shared" si="476"/>
        <v>0</v>
      </c>
      <c r="DT250" s="4931">
        <f t="shared" si="477"/>
        <v>0</v>
      </c>
      <c r="DU250" s="4931">
        <f t="shared" si="478"/>
        <v>0</v>
      </c>
      <c r="DV250" s="4931">
        <f t="shared" si="479"/>
        <v>0</v>
      </c>
      <c r="DW250" s="4931">
        <f t="shared" si="480"/>
        <v>0</v>
      </c>
      <c r="DX250" s="4931">
        <f t="shared" si="480"/>
        <v>0</v>
      </c>
    </row>
    <row r="251" spans="1:128" ht="28.9" customHeight="1" x14ac:dyDescent="0.35">
      <c r="A251" s="4912"/>
      <c r="B251" s="774" t="s">
        <v>2654</v>
      </c>
      <c r="C251" s="5056"/>
      <c r="D251" s="5065"/>
      <c r="E251" s="5058"/>
      <c r="F251" s="5059"/>
      <c r="G251" s="5060"/>
      <c r="H251" s="5059"/>
      <c r="I251" s="5060"/>
      <c r="J251" s="5059"/>
      <c r="K251" s="5060"/>
      <c r="L251" s="5059"/>
      <c r="M251" s="117"/>
      <c r="N251" s="37"/>
      <c r="O251" s="117"/>
      <c r="P251" s="37"/>
      <c r="Q251" s="35"/>
      <c r="R251" s="37"/>
      <c r="S251" s="35"/>
      <c r="T251" s="37"/>
      <c r="U251" s="35"/>
      <c r="V251" s="37"/>
      <c r="W251" s="117"/>
      <c r="X251" s="37"/>
      <c r="Y251" s="117"/>
      <c r="Z251" s="37"/>
      <c r="AA251" s="117"/>
      <c r="AB251" s="37"/>
      <c r="AC251" s="35"/>
      <c r="AD251" s="37"/>
      <c r="AE251" s="117"/>
      <c r="AF251" s="37"/>
      <c r="AG251" s="117"/>
      <c r="AH251" s="37"/>
      <c r="AI251" s="117"/>
      <c r="AJ251" s="1306"/>
      <c r="AK251" s="1426"/>
      <c r="AL251" s="37"/>
      <c r="AM251" s="117"/>
      <c r="AN251" s="1306"/>
      <c r="AO251" s="1426"/>
      <c r="AP251" s="37"/>
      <c r="AQ251" s="117"/>
      <c r="AR251" s="1306"/>
      <c r="AS251" s="1426"/>
      <c r="AT251" s="1306"/>
      <c r="AU251" s="1426"/>
      <c r="AV251" s="37"/>
      <c r="AW251" s="1426"/>
      <c r="AX251" s="37"/>
      <c r="AY251" s="1234" t="str">
        <f t="shared" si="433"/>
        <v/>
      </c>
      <c r="CA251" s="1235" t="str">
        <f t="shared" si="434"/>
        <v/>
      </c>
      <c r="CB251" s="1235" t="str">
        <f t="shared" si="435"/>
        <v/>
      </c>
      <c r="CC251" s="1235" t="str">
        <f t="shared" si="436"/>
        <v/>
      </c>
      <c r="CD251" s="1235" t="str">
        <f t="shared" si="437"/>
        <v/>
      </c>
      <c r="CE251" s="1235" t="str">
        <f t="shared" si="438"/>
        <v/>
      </c>
      <c r="CF251" s="1235" t="str">
        <f t="shared" si="439"/>
        <v/>
      </c>
      <c r="CG251" s="1235" t="str">
        <f t="shared" si="440"/>
        <v/>
      </c>
      <c r="CH251" s="1235" t="str">
        <f t="shared" si="441"/>
        <v/>
      </c>
      <c r="CI251" s="1235" t="str">
        <f t="shared" si="442"/>
        <v/>
      </c>
      <c r="CJ251" s="1235" t="str">
        <f t="shared" si="443"/>
        <v/>
      </c>
      <c r="CK251" s="1235" t="str">
        <f t="shared" si="444"/>
        <v/>
      </c>
      <c r="CL251" s="1235" t="str">
        <f t="shared" si="445"/>
        <v/>
      </c>
      <c r="CM251" s="1235" t="str">
        <f t="shared" si="446"/>
        <v/>
      </c>
      <c r="CN251" s="1235" t="str">
        <f t="shared" si="447"/>
        <v/>
      </c>
      <c r="CO251" s="1235" t="str">
        <f t="shared" si="448"/>
        <v/>
      </c>
      <c r="CP251" s="1235" t="str">
        <f t="shared" si="449"/>
        <v/>
      </c>
      <c r="CQ251" s="1235" t="str">
        <f t="shared" si="450"/>
        <v/>
      </c>
      <c r="CR251" s="1235" t="str">
        <f t="shared" si="451"/>
        <v/>
      </c>
      <c r="CS251" s="1235" t="str">
        <f t="shared" si="452"/>
        <v/>
      </c>
      <c r="CT251" s="1235" t="str">
        <f t="shared" si="453"/>
        <v/>
      </c>
      <c r="CU251" s="1235" t="str">
        <f t="shared" si="454"/>
        <v/>
      </c>
      <c r="CV251" s="1235" t="str">
        <f t="shared" si="455"/>
        <v/>
      </c>
      <c r="CW251" s="1235" t="str">
        <f t="shared" si="456"/>
        <v/>
      </c>
      <c r="CX251" s="1235" t="str">
        <f t="shared" si="457"/>
        <v/>
      </c>
      <c r="CY251" s="1235"/>
      <c r="CZ251" s="1235"/>
      <c r="DA251" s="4931">
        <f t="shared" si="458"/>
        <v>0</v>
      </c>
      <c r="DB251" s="4931">
        <f t="shared" si="459"/>
        <v>0</v>
      </c>
      <c r="DC251" s="4931">
        <f t="shared" si="460"/>
        <v>0</v>
      </c>
      <c r="DD251" s="4931">
        <f t="shared" si="461"/>
        <v>0</v>
      </c>
      <c r="DE251" s="4931">
        <f t="shared" si="462"/>
        <v>0</v>
      </c>
      <c r="DF251" s="4931">
        <f t="shared" si="463"/>
        <v>0</v>
      </c>
      <c r="DG251" s="4931">
        <f t="shared" si="464"/>
        <v>0</v>
      </c>
      <c r="DH251" s="4931">
        <f t="shared" si="465"/>
        <v>0</v>
      </c>
      <c r="DI251" s="4931">
        <f t="shared" si="466"/>
        <v>0</v>
      </c>
      <c r="DJ251" s="4931">
        <f t="shared" si="467"/>
        <v>0</v>
      </c>
      <c r="DK251" s="4931">
        <f t="shared" si="468"/>
        <v>0</v>
      </c>
      <c r="DL251" s="4931">
        <f t="shared" si="469"/>
        <v>0</v>
      </c>
      <c r="DM251" s="4931">
        <f t="shared" si="470"/>
        <v>0</v>
      </c>
      <c r="DN251" s="4931">
        <f t="shared" si="471"/>
        <v>0</v>
      </c>
      <c r="DO251" s="4931">
        <f t="shared" si="472"/>
        <v>0</v>
      </c>
      <c r="DP251" s="4931">
        <f t="shared" si="473"/>
        <v>0</v>
      </c>
      <c r="DQ251" s="4931">
        <f t="shared" si="474"/>
        <v>0</v>
      </c>
      <c r="DR251" s="4931">
        <f t="shared" si="475"/>
        <v>0</v>
      </c>
      <c r="DS251" s="4931">
        <f t="shared" si="476"/>
        <v>0</v>
      </c>
      <c r="DT251" s="4931">
        <f t="shared" si="477"/>
        <v>0</v>
      </c>
      <c r="DU251" s="4931">
        <f t="shared" si="478"/>
        <v>0</v>
      </c>
      <c r="DV251" s="4931">
        <f t="shared" si="479"/>
        <v>0</v>
      </c>
      <c r="DW251" s="4931">
        <f t="shared" si="480"/>
        <v>0</v>
      </c>
      <c r="DX251" s="4931">
        <f t="shared" si="480"/>
        <v>0</v>
      </c>
    </row>
    <row r="252" spans="1:128" ht="30.65" customHeight="1" x14ac:dyDescent="0.35">
      <c r="A252" s="4912"/>
      <c r="B252" s="774" t="s">
        <v>2655</v>
      </c>
      <c r="C252" s="5056"/>
      <c r="D252" s="5065"/>
      <c r="E252" s="5058"/>
      <c r="F252" s="5059"/>
      <c r="G252" s="5060"/>
      <c r="H252" s="5059"/>
      <c r="I252" s="5060"/>
      <c r="J252" s="5059"/>
      <c r="K252" s="5060"/>
      <c r="L252" s="5059"/>
      <c r="M252" s="117"/>
      <c r="N252" s="37"/>
      <c r="O252" s="117"/>
      <c r="P252" s="37"/>
      <c r="Q252" s="35"/>
      <c r="R252" s="37"/>
      <c r="S252" s="35"/>
      <c r="T252" s="37"/>
      <c r="U252" s="35"/>
      <c r="V252" s="37"/>
      <c r="W252" s="117"/>
      <c r="X252" s="37"/>
      <c r="Y252" s="117"/>
      <c r="Z252" s="37"/>
      <c r="AA252" s="117"/>
      <c r="AB252" s="37"/>
      <c r="AC252" s="35"/>
      <c r="AD252" s="37"/>
      <c r="AE252" s="117"/>
      <c r="AF252" s="37"/>
      <c r="AG252" s="117"/>
      <c r="AH252" s="37"/>
      <c r="AI252" s="117"/>
      <c r="AJ252" s="1306"/>
      <c r="AK252" s="1426"/>
      <c r="AL252" s="37"/>
      <c r="AM252" s="117"/>
      <c r="AN252" s="1306"/>
      <c r="AO252" s="1426"/>
      <c r="AP252" s="37"/>
      <c r="AQ252" s="117"/>
      <c r="AR252" s="1306"/>
      <c r="AS252" s="1426"/>
      <c r="AT252" s="1306"/>
      <c r="AU252" s="1426"/>
      <c r="AV252" s="37"/>
      <c r="AW252" s="1426"/>
      <c r="AX252" s="37"/>
      <c r="AY252" s="1234" t="str">
        <f t="shared" si="433"/>
        <v/>
      </c>
      <c r="CA252" s="1235" t="str">
        <f t="shared" si="434"/>
        <v/>
      </c>
      <c r="CB252" s="1235" t="str">
        <f t="shared" si="435"/>
        <v/>
      </c>
      <c r="CC252" s="1235" t="str">
        <f t="shared" si="436"/>
        <v/>
      </c>
      <c r="CD252" s="1235" t="str">
        <f t="shared" si="437"/>
        <v/>
      </c>
      <c r="CE252" s="1235" t="str">
        <f t="shared" si="438"/>
        <v/>
      </c>
      <c r="CF252" s="1235" t="str">
        <f t="shared" si="439"/>
        <v/>
      </c>
      <c r="CG252" s="1235" t="str">
        <f t="shared" si="440"/>
        <v/>
      </c>
      <c r="CH252" s="1235" t="str">
        <f t="shared" si="441"/>
        <v/>
      </c>
      <c r="CI252" s="1235" t="str">
        <f t="shared" si="442"/>
        <v/>
      </c>
      <c r="CJ252" s="1235" t="str">
        <f t="shared" si="443"/>
        <v/>
      </c>
      <c r="CK252" s="1235" t="str">
        <f t="shared" si="444"/>
        <v/>
      </c>
      <c r="CL252" s="1235" t="str">
        <f t="shared" si="445"/>
        <v/>
      </c>
      <c r="CM252" s="1235" t="str">
        <f t="shared" si="446"/>
        <v/>
      </c>
      <c r="CN252" s="1235" t="str">
        <f t="shared" si="447"/>
        <v/>
      </c>
      <c r="CO252" s="1235" t="str">
        <f t="shared" si="448"/>
        <v/>
      </c>
      <c r="CP252" s="1235" t="str">
        <f t="shared" si="449"/>
        <v/>
      </c>
      <c r="CQ252" s="1235" t="str">
        <f t="shared" si="450"/>
        <v/>
      </c>
      <c r="CR252" s="1235" t="str">
        <f t="shared" si="451"/>
        <v/>
      </c>
      <c r="CS252" s="1235" t="str">
        <f t="shared" si="452"/>
        <v/>
      </c>
      <c r="CT252" s="1235" t="str">
        <f t="shared" si="453"/>
        <v/>
      </c>
      <c r="CU252" s="1235" t="str">
        <f t="shared" si="454"/>
        <v/>
      </c>
      <c r="CV252" s="1235" t="str">
        <f t="shared" si="455"/>
        <v/>
      </c>
      <c r="CW252" s="1235" t="str">
        <f t="shared" si="456"/>
        <v/>
      </c>
      <c r="CX252" s="1235" t="str">
        <f t="shared" si="457"/>
        <v/>
      </c>
      <c r="CY252" s="1235"/>
      <c r="CZ252" s="1235"/>
      <c r="DA252" s="4931">
        <f t="shared" si="458"/>
        <v>0</v>
      </c>
      <c r="DB252" s="4931">
        <f t="shared" si="459"/>
        <v>0</v>
      </c>
      <c r="DC252" s="4931">
        <f t="shared" si="460"/>
        <v>0</v>
      </c>
      <c r="DD252" s="4931">
        <f t="shared" si="461"/>
        <v>0</v>
      </c>
      <c r="DE252" s="4931">
        <f t="shared" si="462"/>
        <v>0</v>
      </c>
      <c r="DF252" s="4931">
        <f t="shared" si="463"/>
        <v>0</v>
      </c>
      <c r="DG252" s="4931">
        <f t="shared" si="464"/>
        <v>0</v>
      </c>
      <c r="DH252" s="4931">
        <f t="shared" si="465"/>
        <v>0</v>
      </c>
      <c r="DI252" s="4931">
        <f t="shared" si="466"/>
        <v>0</v>
      </c>
      <c r="DJ252" s="4931">
        <f t="shared" si="467"/>
        <v>0</v>
      </c>
      <c r="DK252" s="4931">
        <f t="shared" si="468"/>
        <v>0</v>
      </c>
      <c r="DL252" s="4931">
        <f t="shared" si="469"/>
        <v>0</v>
      </c>
      <c r="DM252" s="4931">
        <f t="shared" si="470"/>
        <v>0</v>
      </c>
      <c r="DN252" s="4931">
        <f t="shared" si="471"/>
        <v>0</v>
      </c>
      <c r="DO252" s="4931">
        <f t="shared" si="472"/>
        <v>0</v>
      </c>
      <c r="DP252" s="4931">
        <f t="shared" si="473"/>
        <v>0</v>
      </c>
      <c r="DQ252" s="4931">
        <f t="shared" si="474"/>
        <v>0</v>
      </c>
      <c r="DR252" s="4931">
        <f t="shared" si="475"/>
        <v>0</v>
      </c>
      <c r="DS252" s="4931">
        <f t="shared" si="476"/>
        <v>0</v>
      </c>
      <c r="DT252" s="4931">
        <f t="shared" si="477"/>
        <v>0</v>
      </c>
      <c r="DU252" s="4931">
        <f t="shared" si="478"/>
        <v>0</v>
      </c>
      <c r="DV252" s="4931">
        <f t="shared" si="479"/>
        <v>0</v>
      </c>
      <c r="DW252" s="4931">
        <f t="shared" ref="DW252:DX258" si="481">IF(AND(C252&lt;&gt;0,OR(AO252="",AQ252="",AS252="",AU252="")),1,0)</f>
        <v>0</v>
      </c>
      <c r="DX252" s="4931">
        <f t="shared" si="481"/>
        <v>0</v>
      </c>
    </row>
    <row r="253" spans="1:128" ht="21.65" customHeight="1" x14ac:dyDescent="0.35">
      <c r="A253" s="4912"/>
      <c r="B253" s="1155" t="s">
        <v>2656</v>
      </c>
      <c r="C253" s="5056"/>
      <c r="D253" s="5065"/>
      <c r="E253" s="5058"/>
      <c r="F253" s="5059"/>
      <c r="G253" s="5060"/>
      <c r="H253" s="5059"/>
      <c r="I253" s="5060"/>
      <c r="J253" s="5059"/>
      <c r="K253" s="5060"/>
      <c r="L253" s="5069"/>
      <c r="M253" s="117"/>
      <c r="N253" s="37"/>
      <c r="O253" s="117"/>
      <c r="P253" s="37"/>
      <c r="Q253" s="35"/>
      <c r="R253" s="37"/>
      <c r="S253" s="35"/>
      <c r="T253" s="37"/>
      <c r="U253" s="35"/>
      <c r="V253" s="37"/>
      <c r="W253" s="117"/>
      <c r="X253" s="37"/>
      <c r="Y253" s="117"/>
      <c r="Z253" s="37"/>
      <c r="AA253" s="117"/>
      <c r="AB253" s="37"/>
      <c r="AC253" s="35"/>
      <c r="AD253" s="37"/>
      <c r="AE253" s="117"/>
      <c r="AF253" s="37"/>
      <c r="AG253" s="117"/>
      <c r="AH253" s="37"/>
      <c r="AI253" s="117"/>
      <c r="AJ253" s="1306"/>
      <c r="AK253" s="1426"/>
      <c r="AL253" s="37"/>
      <c r="AM253" s="117"/>
      <c r="AN253" s="1306"/>
      <c r="AO253" s="1426"/>
      <c r="AP253" s="37"/>
      <c r="AQ253" s="117"/>
      <c r="AR253" s="1306"/>
      <c r="AS253" s="1426"/>
      <c r="AT253" s="1306"/>
      <c r="AU253" s="1426"/>
      <c r="AV253" s="37"/>
      <c r="AW253" s="1426"/>
      <c r="AX253" s="37"/>
      <c r="AY253" s="1234" t="str">
        <f t="shared" si="433"/>
        <v/>
      </c>
      <c r="CA253" s="1235" t="str">
        <f t="shared" si="434"/>
        <v/>
      </c>
      <c r="CB253" s="1235" t="str">
        <f t="shared" si="435"/>
        <v/>
      </c>
      <c r="CC253" s="1235" t="str">
        <f t="shared" si="436"/>
        <v/>
      </c>
      <c r="CD253" s="1235" t="str">
        <f t="shared" si="437"/>
        <v/>
      </c>
      <c r="CE253" s="1235" t="str">
        <f t="shared" si="438"/>
        <v/>
      </c>
      <c r="CF253" s="1235" t="str">
        <f t="shared" si="439"/>
        <v/>
      </c>
      <c r="CG253" s="1235" t="str">
        <f t="shared" si="440"/>
        <v/>
      </c>
      <c r="CH253" s="1235" t="str">
        <f t="shared" si="441"/>
        <v/>
      </c>
      <c r="CI253" s="1235" t="str">
        <f t="shared" si="442"/>
        <v/>
      </c>
      <c r="CJ253" s="1235" t="str">
        <f t="shared" si="443"/>
        <v/>
      </c>
      <c r="CK253" s="1235" t="str">
        <f t="shared" si="444"/>
        <v/>
      </c>
      <c r="CL253" s="1235" t="str">
        <f t="shared" si="445"/>
        <v/>
      </c>
      <c r="CM253" s="1235" t="str">
        <f t="shared" si="446"/>
        <v/>
      </c>
      <c r="CN253" s="1235" t="str">
        <f t="shared" si="447"/>
        <v/>
      </c>
      <c r="CO253" s="1235" t="str">
        <f t="shared" si="448"/>
        <v/>
      </c>
      <c r="CP253" s="1235" t="str">
        <f t="shared" si="449"/>
        <v/>
      </c>
      <c r="CQ253" s="1235" t="str">
        <f t="shared" si="450"/>
        <v/>
      </c>
      <c r="CR253" s="1235" t="str">
        <f t="shared" si="451"/>
        <v/>
      </c>
      <c r="CS253" s="1235" t="str">
        <f t="shared" si="452"/>
        <v/>
      </c>
      <c r="CT253" s="1235" t="str">
        <f t="shared" si="453"/>
        <v/>
      </c>
      <c r="CU253" s="1235" t="str">
        <f t="shared" si="454"/>
        <v/>
      </c>
      <c r="CV253" s="1235" t="str">
        <f t="shared" si="455"/>
        <v/>
      </c>
      <c r="CW253" s="1235" t="str">
        <f t="shared" si="456"/>
        <v/>
      </c>
      <c r="CX253" s="1235" t="str">
        <f t="shared" si="457"/>
        <v/>
      </c>
      <c r="CY253" s="1235"/>
      <c r="CZ253" s="1235"/>
      <c r="DA253" s="4931">
        <f t="shared" si="458"/>
        <v>0</v>
      </c>
      <c r="DB253" s="4931">
        <f t="shared" si="459"/>
        <v>0</v>
      </c>
      <c r="DC253" s="4931">
        <f t="shared" si="460"/>
        <v>0</v>
      </c>
      <c r="DD253" s="4931">
        <f t="shared" si="461"/>
        <v>0</v>
      </c>
      <c r="DE253" s="4931">
        <f t="shared" si="462"/>
        <v>0</v>
      </c>
      <c r="DF253" s="4931">
        <f t="shared" si="463"/>
        <v>0</v>
      </c>
      <c r="DG253" s="4931">
        <f t="shared" si="464"/>
        <v>0</v>
      </c>
      <c r="DH253" s="4931">
        <f t="shared" si="465"/>
        <v>0</v>
      </c>
      <c r="DI253" s="4931">
        <f t="shared" si="466"/>
        <v>0</v>
      </c>
      <c r="DJ253" s="4931">
        <f t="shared" si="467"/>
        <v>0</v>
      </c>
      <c r="DK253" s="4931">
        <f t="shared" si="468"/>
        <v>0</v>
      </c>
      <c r="DL253" s="4931">
        <f t="shared" si="469"/>
        <v>0</v>
      </c>
      <c r="DM253" s="4931">
        <f t="shared" si="470"/>
        <v>0</v>
      </c>
      <c r="DN253" s="4931">
        <f t="shared" si="471"/>
        <v>0</v>
      </c>
      <c r="DO253" s="4931">
        <f t="shared" si="472"/>
        <v>0</v>
      </c>
      <c r="DP253" s="4931">
        <f t="shared" si="473"/>
        <v>0</v>
      </c>
      <c r="DQ253" s="4931">
        <f t="shared" si="474"/>
        <v>0</v>
      </c>
      <c r="DR253" s="4931">
        <f t="shared" si="475"/>
        <v>0</v>
      </c>
      <c r="DS253" s="4931">
        <f t="shared" si="476"/>
        <v>0</v>
      </c>
      <c r="DT253" s="4931">
        <f t="shared" si="477"/>
        <v>0</v>
      </c>
      <c r="DU253" s="4931">
        <f t="shared" si="478"/>
        <v>0</v>
      </c>
      <c r="DV253" s="4931">
        <f t="shared" si="479"/>
        <v>0</v>
      </c>
      <c r="DW253" s="4931">
        <f t="shared" si="481"/>
        <v>0</v>
      </c>
      <c r="DX253" s="4931">
        <f t="shared" si="481"/>
        <v>0</v>
      </c>
    </row>
    <row r="254" spans="1:128" x14ac:dyDescent="0.35">
      <c r="A254" s="3439"/>
      <c r="B254" s="1239" t="s">
        <v>2657</v>
      </c>
      <c r="C254" s="5070"/>
      <c r="D254" s="5071"/>
      <c r="E254" s="5072"/>
      <c r="F254" s="5073"/>
      <c r="G254" s="5074"/>
      <c r="H254" s="5073"/>
      <c r="I254" s="5074"/>
      <c r="J254" s="5073"/>
      <c r="K254" s="5074"/>
      <c r="L254" s="5073"/>
      <c r="M254" s="1430"/>
      <c r="N254" s="83"/>
      <c r="O254" s="1430"/>
      <c r="P254" s="83"/>
      <c r="Q254" s="84"/>
      <c r="R254" s="83"/>
      <c r="S254" s="84"/>
      <c r="T254" s="83"/>
      <c r="U254" s="84"/>
      <c r="V254" s="83"/>
      <c r="W254" s="1430"/>
      <c r="X254" s="83"/>
      <c r="Y254" s="1430"/>
      <c r="Z254" s="83"/>
      <c r="AA254" s="1430"/>
      <c r="AB254" s="83"/>
      <c r="AC254" s="84"/>
      <c r="AD254" s="83"/>
      <c r="AE254" s="1430"/>
      <c r="AF254" s="83"/>
      <c r="AG254" s="1430"/>
      <c r="AH254" s="83"/>
      <c r="AI254" s="1430"/>
      <c r="AJ254" s="1351"/>
      <c r="AK254" s="1431"/>
      <c r="AL254" s="83"/>
      <c r="AM254" s="1430"/>
      <c r="AN254" s="1351"/>
      <c r="AO254" s="1431"/>
      <c r="AP254" s="83"/>
      <c r="AQ254" s="1430"/>
      <c r="AR254" s="1351"/>
      <c r="AS254" s="1431"/>
      <c r="AT254" s="1351"/>
      <c r="AU254" s="1431"/>
      <c r="AV254" s="83"/>
      <c r="AW254" s="1431"/>
      <c r="AX254" s="83"/>
      <c r="AY254" s="1234" t="str">
        <f t="shared" si="433"/>
        <v/>
      </c>
      <c r="CA254" s="1235" t="str">
        <f t="shared" si="434"/>
        <v/>
      </c>
      <c r="CB254" s="1235" t="str">
        <f t="shared" si="435"/>
        <v/>
      </c>
      <c r="CC254" s="1235" t="str">
        <f t="shared" si="436"/>
        <v/>
      </c>
      <c r="CD254" s="1235" t="str">
        <f t="shared" si="437"/>
        <v/>
      </c>
      <c r="CE254" s="1235" t="str">
        <f t="shared" si="438"/>
        <v/>
      </c>
      <c r="CF254" s="1235" t="str">
        <f t="shared" si="439"/>
        <v/>
      </c>
      <c r="CG254" s="1235" t="str">
        <f t="shared" si="440"/>
        <v/>
      </c>
      <c r="CH254" s="1235" t="str">
        <f t="shared" si="441"/>
        <v/>
      </c>
      <c r="CI254" s="1235" t="str">
        <f t="shared" si="442"/>
        <v/>
      </c>
      <c r="CJ254" s="1235" t="str">
        <f t="shared" si="443"/>
        <v/>
      </c>
      <c r="CK254" s="1235" t="str">
        <f t="shared" si="444"/>
        <v/>
      </c>
      <c r="CL254" s="1235" t="str">
        <f t="shared" si="445"/>
        <v/>
      </c>
      <c r="CM254" s="1235" t="str">
        <f t="shared" si="446"/>
        <v/>
      </c>
      <c r="CN254" s="1235" t="str">
        <f t="shared" si="447"/>
        <v/>
      </c>
      <c r="CO254" s="1235" t="str">
        <f t="shared" si="448"/>
        <v/>
      </c>
      <c r="CP254" s="1235" t="str">
        <f t="shared" si="449"/>
        <v/>
      </c>
      <c r="CQ254" s="1235" t="str">
        <f t="shared" si="450"/>
        <v/>
      </c>
      <c r="CR254" s="1235" t="str">
        <f t="shared" si="451"/>
        <v/>
      </c>
      <c r="CS254" s="1235" t="str">
        <f t="shared" si="452"/>
        <v/>
      </c>
      <c r="CT254" s="1235" t="str">
        <f t="shared" si="453"/>
        <v/>
      </c>
      <c r="CU254" s="1235" t="str">
        <f t="shared" si="454"/>
        <v/>
      </c>
      <c r="CV254" s="1235" t="str">
        <f t="shared" si="455"/>
        <v/>
      </c>
      <c r="CW254" s="1235" t="str">
        <f t="shared" si="456"/>
        <v/>
      </c>
      <c r="CX254" s="1235" t="str">
        <f t="shared" si="457"/>
        <v/>
      </c>
      <c r="CY254" s="1235"/>
      <c r="CZ254" s="1235"/>
      <c r="DA254" s="4931">
        <f t="shared" si="458"/>
        <v>0</v>
      </c>
      <c r="DB254" s="4931">
        <f t="shared" si="459"/>
        <v>0</v>
      </c>
      <c r="DC254" s="4931">
        <f t="shared" si="460"/>
        <v>0</v>
      </c>
      <c r="DD254" s="4931">
        <f t="shared" si="461"/>
        <v>0</v>
      </c>
      <c r="DE254" s="4931">
        <f t="shared" si="462"/>
        <v>0</v>
      </c>
      <c r="DF254" s="4931">
        <f t="shared" si="463"/>
        <v>0</v>
      </c>
      <c r="DG254" s="4931">
        <f t="shared" si="464"/>
        <v>0</v>
      </c>
      <c r="DH254" s="4931">
        <f t="shared" si="465"/>
        <v>0</v>
      </c>
      <c r="DI254" s="4931">
        <f t="shared" si="466"/>
        <v>0</v>
      </c>
      <c r="DJ254" s="4931">
        <f t="shared" si="467"/>
        <v>0</v>
      </c>
      <c r="DK254" s="4931">
        <f t="shared" si="468"/>
        <v>0</v>
      </c>
      <c r="DL254" s="4931">
        <f t="shared" si="469"/>
        <v>0</v>
      </c>
      <c r="DM254" s="4931">
        <f t="shared" si="470"/>
        <v>0</v>
      </c>
      <c r="DN254" s="4931">
        <f t="shared" si="471"/>
        <v>0</v>
      </c>
      <c r="DO254" s="4931">
        <f t="shared" si="472"/>
        <v>0</v>
      </c>
      <c r="DP254" s="4931">
        <f t="shared" si="473"/>
        <v>0</v>
      </c>
      <c r="DQ254" s="4931">
        <f t="shared" si="474"/>
        <v>0</v>
      </c>
      <c r="DR254" s="4931">
        <f t="shared" si="475"/>
        <v>0</v>
      </c>
      <c r="DS254" s="4931">
        <f t="shared" si="476"/>
        <v>0</v>
      </c>
      <c r="DT254" s="4931">
        <f t="shared" si="477"/>
        <v>0</v>
      </c>
      <c r="DU254" s="4931">
        <f t="shared" si="478"/>
        <v>0</v>
      </c>
      <c r="DV254" s="4931">
        <f t="shared" si="479"/>
        <v>0</v>
      </c>
      <c r="DW254" s="4931">
        <f t="shared" si="481"/>
        <v>0</v>
      </c>
      <c r="DX254" s="4931">
        <f t="shared" si="481"/>
        <v>0</v>
      </c>
    </row>
    <row r="255" spans="1:128" ht="15" customHeight="1" x14ac:dyDescent="0.35">
      <c r="A255" s="4935" t="s">
        <v>2671</v>
      </c>
      <c r="B255" s="127" t="s">
        <v>2672</v>
      </c>
      <c r="C255" s="5075"/>
      <c r="D255" s="5076"/>
      <c r="E255" s="1403"/>
      <c r="F255" s="1881"/>
      <c r="G255" s="1403"/>
      <c r="H255" s="1881"/>
      <c r="I255" s="1403"/>
      <c r="J255" s="1881"/>
      <c r="K255" s="1403"/>
      <c r="L255" s="1881"/>
      <c r="M255" s="1403"/>
      <c r="N255" s="1881"/>
      <c r="O255" s="1403"/>
      <c r="P255" s="1881"/>
      <c r="Q255" s="55"/>
      <c r="R255" s="1881"/>
      <c r="S255" s="55"/>
      <c r="T255" s="1881"/>
      <c r="U255" s="55"/>
      <c r="V255" s="1881"/>
      <c r="W255" s="1403"/>
      <c r="X255" s="1881"/>
      <c r="Y255" s="1403"/>
      <c r="Z255" s="1881"/>
      <c r="AA255" s="1403"/>
      <c r="AB255" s="1881"/>
      <c r="AC255" s="55"/>
      <c r="AD255" s="1881"/>
      <c r="AE255" s="1403"/>
      <c r="AF255" s="1881"/>
      <c r="AG255" s="1403"/>
      <c r="AH255" s="1881"/>
      <c r="AI255" s="1403"/>
      <c r="AJ255" s="2759"/>
      <c r="AK255" s="5000"/>
      <c r="AL255" s="1881"/>
      <c r="AM255" s="1403"/>
      <c r="AN255" s="2759"/>
      <c r="AO255" s="5000"/>
      <c r="AP255" s="1881"/>
      <c r="AQ255" s="1403"/>
      <c r="AR255" s="2759"/>
      <c r="AS255" s="5000"/>
      <c r="AT255" s="2759"/>
      <c r="AU255" s="5000"/>
      <c r="AV255" s="1881"/>
      <c r="AW255" s="5000"/>
      <c r="AX255" s="1881"/>
      <c r="AY255" s="1234" t="str">
        <f t="shared" si="433"/>
        <v/>
      </c>
      <c r="CA255" s="1235" t="str">
        <f t="shared" si="434"/>
        <v/>
      </c>
      <c r="CB255" s="1235" t="str">
        <f t="shared" si="435"/>
        <v/>
      </c>
      <c r="CC255" s="1235" t="str">
        <f t="shared" si="436"/>
        <v/>
      </c>
      <c r="CD255" s="1235" t="str">
        <f t="shared" si="437"/>
        <v/>
      </c>
      <c r="CE255" s="1235" t="str">
        <f t="shared" si="438"/>
        <v/>
      </c>
      <c r="CF255" s="1235" t="str">
        <f t="shared" si="439"/>
        <v/>
      </c>
      <c r="CG255" s="1235" t="str">
        <f t="shared" si="440"/>
        <v/>
      </c>
      <c r="CH255" s="1235" t="str">
        <f t="shared" si="441"/>
        <v/>
      </c>
      <c r="CI255" s="1235" t="str">
        <f t="shared" si="442"/>
        <v/>
      </c>
      <c r="CJ255" s="1235" t="str">
        <f t="shared" si="443"/>
        <v/>
      </c>
      <c r="CK255" s="1235" t="str">
        <f t="shared" si="444"/>
        <v/>
      </c>
      <c r="CL255" s="1235" t="str">
        <f t="shared" si="445"/>
        <v/>
      </c>
      <c r="CM255" s="1235" t="str">
        <f t="shared" si="446"/>
        <v/>
      </c>
      <c r="CN255" s="1235" t="str">
        <f t="shared" si="447"/>
        <v/>
      </c>
      <c r="CO255" s="1235" t="str">
        <f t="shared" si="448"/>
        <v/>
      </c>
      <c r="CP255" s="1235" t="str">
        <f t="shared" si="449"/>
        <v/>
      </c>
      <c r="CQ255" s="1235" t="str">
        <f t="shared" si="450"/>
        <v/>
      </c>
      <c r="CR255" s="1235" t="str">
        <f t="shared" si="451"/>
        <v/>
      </c>
      <c r="CS255" s="1235" t="str">
        <f t="shared" si="452"/>
        <v/>
      </c>
      <c r="CT255" s="1235" t="str">
        <f t="shared" si="453"/>
        <v/>
      </c>
      <c r="CU255" s="1235" t="str">
        <f t="shared" si="454"/>
        <v/>
      </c>
      <c r="CV255" s="1235" t="str">
        <f t="shared" si="455"/>
        <v/>
      </c>
      <c r="CW255" s="1235" t="str">
        <f t="shared" si="456"/>
        <v/>
      </c>
      <c r="CX255" s="1235" t="str">
        <f t="shared" si="457"/>
        <v/>
      </c>
      <c r="CY255" s="1235"/>
      <c r="CZ255" s="1235"/>
      <c r="DA255" s="4931">
        <f t="shared" si="458"/>
        <v>0</v>
      </c>
      <c r="DB255" s="4931">
        <f t="shared" si="459"/>
        <v>0</v>
      </c>
      <c r="DC255" s="4931">
        <f t="shared" si="460"/>
        <v>0</v>
      </c>
      <c r="DD255" s="4931">
        <f t="shared" si="461"/>
        <v>0</v>
      </c>
      <c r="DE255" s="4931">
        <f t="shared" si="462"/>
        <v>0</v>
      </c>
      <c r="DF255" s="4931">
        <f t="shared" si="463"/>
        <v>0</v>
      </c>
      <c r="DG255" s="4931">
        <f t="shared" si="464"/>
        <v>0</v>
      </c>
      <c r="DH255" s="4931">
        <f t="shared" si="465"/>
        <v>0</v>
      </c>
      <c r="DI255" s="4931">
        <f t="shared" si="466"/>
        <v>0</v>
      </c>
      <c r="DJ255" s="4931">
        <f t="shared" si="467"/>
        <v>0</v>
      </c>
      <c r="DK255" s="4931">
        <f t="shared" si="468"/>
        <v>0</v>
      </c>
      <c r="DL255" s="4931">
        <f t="shared" si="469"/>
        <v>0</v>
      </c>
      <c r="DM255" s="4931">
        <f t="shared" si="470"/>
        <v>0</v>
      </c>
      <c r="DN255" s="4931">
        <f t="shared" si="471"/>
        <v>0</v>
      </c>
      <c r="DO255" s="4931">
        <f t="shared" si="472"/>
        <v>0</v>
      </c>
      <c r="DP255" s="4931">
        <f t="shared" si="473"/>
        <v>0</v>
      </c>
      <c r="DQ255" s="4931">
        <f t="shared" si="474"/>
        <v>0</v>
      </c>
      <c r="DR255" s="4931">
        <f t="shared" si="475"/>
        <v>0</v>
      </c>
      <c r="DS255" s="4931">
        <f t="shared" si="476"/>
        <v>0</v>
      </c>
      <c r="DT255" s="4931">
        <f t="shared" si="477"/>
        <v>0</v>
      </c>
      <c r="DU255" s="4931">
        <f t="shared" si="478"/>
        <v>0</v>
      </c>
      <c r="DV255" s="4931">
        <f t="shared" si="479"/>
        <v>0</v>
      </c>
      <c r="DW255" s="4931">
        <f t="shared" si="481"/>
        <v>0</v>
      </c>
      <c r="DX255" s="4931">
        <f t="shared" si="481"/>
        <v>0</v>
      </c>
    </row>
    <row r="256" spans="1:128" x14ac:dyDescent="0.35">
      <c r="A256" s="4912"/>
      <c r="B256" s="1155" t="s">
        <v>2673</v>
      </c>
      <c r="C256" s="5077"/>
      <c r="D256" s="5065"/>
      <c r="E256" s="117"/>
      <c r="F256" s="37"/>
      <c r="G256" s="117"/>
      <c r="H256" s="37"/>
      <c r="I256" s="117"/>
      <c r="J256" s="37"/>
      <c r="K256" s="117"/>
      <c r="L256" s="37"/>
      <c r="M256" s="117"/>
      <c r="N256" s="37"/>
      <c r="O256" s="117"/>
      <c r="P256" s="37"/>
      <c r="Q256" s="35"/>
      <c r="R256" s="37"/>
      <c r="S256" s="35"/>
      <c r="T256" s="37"/>
      <c r="U256" s="35"/>
      <c r="V256" s="37"/>
      <c r="W256" s="117"/>
      <c r="X256" s="37"/>
      <c r="Y256" s="117"/>
      <c r="Z256" s="37"/>
      <c r="AA256" s="117"/>
      <c r="AB256" s="37"/>
      <c r="AC256" s="35"/>
      <c r="AD256" s="37"/>
      <c r="AE256" s="117"/>
      <c r="AF256" s="37"/>
      <c r="AG256" s="117"/>
      <c r="AH256" s="37"/>
      <c r="AI256" s="117"/>
      <c r="AJ256" s="1306"/>
      <c r="AK256" s="1426"/>
      <c r="AL256" s="37"/>
      <c r="AM256" s="117"/>
      <c r="AN256" s="1306"/>
      <c r="AO256" s="1426"/>
      <c r="AP256" s="37"/>
      <c r="AQ256" s="117"/>
      <c r="AR256" s="1306"/>
      <c r="AS256" s="1426"/>
      <c r="AT256" s="1306"/>
      <c r="AU256" s="1426"/>
      <c r="AV256" s="37"/>
      <c r="AW256" s="1426"/>
      <c r="AX256" s="37"/>
      <c r="AY256" s="1234" t="str">
        <f t="shared" si="433"/>
        <v/>
      </c>
      <c r="CA256" s="1235" t="str">
        <f t="shared" si="434"/>
        <v/>
      </c>
      <c r="CB256" s="1235" t="str">
        <f t="shared" si="435"/>
        <v/>
      </c>
      <c r="CC256" s="1235" t="str">
        <f t="shared" si="436"/>
        <v/>
      </c>
      <c r="CD256" s="1235" t="str">
        <f t="shared" si="437"/>
        <v/>
      </c>
      <c r="CE256" s="1235" t="str">
        <f t="shared" si="438"/>
        <v/>
      </c>
      <c r="CF256" s="1235" t="str">
        <f t="shared" si="439"/>
        <v/>
      </c>
      <c r="CG256" s="1235" t="str">
        <f t="shared" si="440"/>
        <v/>
      </c>
      <c r="CH256" s="1235" t="str">
        <f t="shared" si="441"/>
        <v/>
      </c>
      <c r="CI256" s="1235" t="str">
        <f t="shared" si="442"/>
        <v/>
      </c>
      <c r="CJ256" s="1235" t="str">
        <f t="shared" si="443"/>
        <v/>
      </c>
      <c r="CK256" s="1235" t="str">
        <f t="shared" si="444"/>
        <v/>
      </c>
      <c r="CL256" s="1235" t="str">
        <f t="shared" si="445"/>
        <v/>
      </c>
      <c r="CM256" s="1235" t="str">
        <f t="shared" si="446"/>
        <v/>
      </c>
      <c r="CN256" s="1235" t="str">
        <f t="shared" si="447"/>
        <v/>
      </c>
      <c r="CO256" s="1235" t="str">
        <f t="shared" si="448"/>
        <v/>
      </c>
      <c r="CP256" s="1235" t="str">
        <f t="shared" si="449"/>
        <v/>
      </c>
      <c r="CQ256" s="1235" t="str">
        <f t="shared" si="450"/>
        <v/>
      </c>
      <c r="CR256" s="1235" t="str">
        <f t="shared" si="451"/>
        <v/>
      </c>
      <c r="CS256" s="1235" t="str">
        <f t="shared" si="452"/>
        <v/>
      </c>
      <c r="CT256" s="1235" t="str">
        <f t="shared" si="453"/>
        <v/>
      </c>
      <c r="CU256" s="1235" t="str">
        <f t="shared" si="454"/>
        <v/>
      </c>
      <c r="CV256" s="1235" t="str">
        <f t="shared" si="455"/>
        <v/>
      </c>
      <c r="CW256" s="1235" t="str">
        <f t="shared" si="456"/>
        <v/>
      </c>
      <c r="CX256" s="1235" t="str">
        <f t="shared" si="457"/>
        <v/>
      </c>
      <c r="CY256" s="1235"/>
      <c r="CZ256" s="1235"/>
      <c r="DA256" s="4931">
        <f t="shared" si="458"/>
        <v>0</v>
      </c>
      <c r="DB256" s="4931">
        <f t="shared" si="459"/>
        <v>0</v>
      </c>
      <c r="DC256" s="4931">
        <f t="shared" si="460"/>
        <v>0</v>
      </c>
      <c r="DD256" s="4931">
        <f t="shared" si="461"/>
        <v>0</v>
      </c>
      <c r="DE256" s="4931">
        <f t="shared" si="462"/>
        <v>0</v>
      </c>
      <c r="DF256" s="4931">
        <f t="shared" si="463"/>
        <v>0</v>
      </c>
      <c r="DG256" s="4931">
        <f t="shared" si="464"/>
        <v>0</v>
      </c>
      <c r="DH256" s="4931">
        <f t="shared" si="465"/>
        <v>0</v>
      </c>
      <c r="DI256" s="4931">
        <f t="shared" si="466"/>
        <v>0</v>
      </c>
      <c r="DJ256" s="4931">
        <f t="shared" si="467"/>
        <v>0</v>
      </c>
      <c r="DK256" s="4931">
        <f t="shared" si="468"/>
        <v>0</v>
      </c>
      <c r="DL256" s="4931">
        <f t="shared" si="469"/>
        <v>0</v>
      </c>
      <c r="DM256" s="4931">
        <f t="shared" si="470"/>
        <v>0</v>
      </c>
      <c r="DN256" s="4931">
        <f t="shared" si="471"/>
        <v>0</v>
      </c>
      <c r="DO256" s="4931">
        <f t="shared" si="472"/>
        <v>0</v>
      </c>
      <c r="DP256" s="4931">
        <f t="shared" si="473"/>
        <v>0</v>
      </c>
      <c r="DQ256" s="4931">
        <f t="shared" si="474"/>
        <v>0</v>
      </c>
      <c r="DR256" s="4931">
        <f t="shared" si="475"/>
        <v>0</v>
      </c>
      <c r="DS256" s="4931">
        <f t="shared" si="476"/>
        <v>0</v>
      </c>
      <c r="DT256" s="4931">
        <f t="shared" si="477"/>
        <v>0</v>
      </c>
      <c r="DU256" s="4931">
        <f t="shared" si="478"/>
        <v>0</v>
      </c>
      <c r="DV256" s="4931">
        <f t="shared" si="479"/>
        <v>0</v>
      </c>
      <c r="DW256" s="4931">
        <f t="shared" si="481"/>
        <v>0</v>
      </c>
      <c r="DX256" s="4931">
        <f t="shared" si="481"/>
        <v>0</v>
      </c>
    </row>
    <row r="257" spans="1:128" x14ac:dyDescent="0.35">
      <c r="A257" s="4912"/>
      <c r="B257" s="1155" t="s">
        <v>2674</v>
      </c>
      <c r="C257" s="5077"/>
      <c r="D257" s="5065"/>
      <c r="E257" s="117"/>
      <c r="F257" s="37"/>
      <c r="G257" s="117"/>
      <c r="H257" s="37"/>
      <c r="I257" s="117"/>
      <c r="J257" s="37"/>
      <c r="K257" s="117"/>
      <c r="L257" s="37"/>
      <c r="M257" s="117"/>
      <c r="N257" s="37"/>
      <c r="O257" s="117"/>
      <c r="P257" s="37"/>
      <c r="Q257" s="35"/>
      <c r="R257" s="37"/>
      <c r="S257" s="35"/>
      <c r="T257" s="37"/>
      <c r="U257" s="35"/>
      <c r="V257" s="37"/>
      <c r="W257" s="117"/>
      <c r="X257" s="37"/>
      <c r="Y257" s="117"/>
      <c r="Z257" s="37"/>
      <c r="AA257" s="117"/>
      <c r="AB257" s="37"/>
      <c r="AC257" s="35"/>
      <c r="AD257" s="37"/>
      <c r="AE257" s="117"/>
      <c r="AF257" s="37"/>
      <c r="AG257" s="117"/>
      <c r="AH257" s="37"/>
      <c r="AI257" s="117"/>
      <c r="AJ257" s="1306"/>
      <c r="AK257" s="1426"/>
      <c r="AL257" s="37"/>
      <c r="AM257" s="117"/>
      <c r="AN257" s="1306"/>
      <c r="AO257" s="1426"/>
      <c r="AP257" s="37"/>
      <c r="AQ257" s="117"/>
      <c r="AR257" s="1306"/>
      <c r="AS257" s="1426"/>
      <c r="AT257" s="1306"/>
      <c r="AU257" s="1426"/>
      <c r="AV257" s="37"/>
      <c r="AW257" s="1426"/>
      <c r="AX257" s="37"/>
      <c r="AY257" s="1234" t="str">
        <f t="shared" si="433"/>
        <v/>
      </c>
      <c r="CA257" s="1235" t="str">
        <f t="shared" si="434"/>
        <v/>
      </c>
      <c r="CB257" s="1235" t="str">
        <f t="shared" si="435"/>
        <v/>
      </c>
      <c r="CC257" s="1235" t="str">
        <f t="shared" si="436"/>
        <v/>
      </c>
      <c r="CD257" s="1235" t="str">
        <f t="shared" si="437"/>
        <v/>
      </c>
      <c r="CE257" s="1235" t="str">
        <f t="shared" si="438"/>
        <v/>
      </c>
      <c r="CF257" s="1235" t="str">
        <f t="shared" si="439"/>
        <v/>
      </c>
      <c r="CG257" s="1235" t="str">
        <f t="shared" si="440"/>
        <v/>
      </c>
      <c r="CH257" s="1235" t="str">
        <f t="shared" si="441"/>
        <v/>
      </c>
      <c r="CI257" s="1235" t="str">
        <f t="shared" si="442"/>
        <v/>
      </c>
      <c r="CJ257" s="1235" t="str">
        <f t="shared" si="443"/>
        <v/>
      </c>
      <c r="CK257" s="1235" t="str">
        <f t="shared" si="444"/>
        <v/>
      </c>
      <c r="CL257" s="1235" t="str">
        <f t="shared" si="445"/>
        <v/>
      </c>
      <c r="CM257" s="1235" t="str">
        <f t="shared" si="446"/>
        <v/>
      </c>
      <c r="CN257" s="1235" t="str">
        <f t="shared" si="447"/>
        <v/>
      </c>
      <c r="CO257" s="1235" t="str">
        <f t="shared" si="448"/>
        <v/>
      </c>
      <c r="CP257" s="1235" t="str">
        <f t="shared" si="449"/>
        <v/>
      </c>
      <c r="CQ257" s="1235" t="str">
        <f t="shared" si="450"/>
        <v/>
      </c>
      <c r="CR257" s="1235" t="str">
        <f t="shared" si="451"/>
        <v/>
      </c>
      <c r="CS257" s="1235" t="str">
        <f t="shared" si="452"/>
        <v/>
      </c>
      <c r="CT257" s="1235" t="str">
        <f t="shared" si="453"/>
        <v/>
      </c>
      <c r="CU257" s="1235" t="str">
        <f t="shared" si="454"/>
        <v/>
      </c>
      <c r="CV257" s="1235" t="str">
        <f t="shared" si="455"/>
        <v/>
      </c>
      <c r="CW257" s="1235" t="str">
        <f t="shared" si="456"/>
        <v/>
      </c>
      <c r="CX257" s="1235" t="str">
        <f t="shared" si="457"/>
        <v/>
      </c>
      <c r="CY257" s="1235"/>
      <c r="CZ257" s="1235"/>
      <c r="DA257" s="4931">
        <f t="shared" si="458"/>
        <v>0</v>
      </c>
      <c r="DB257" s="4931">
        <f t="shared" si="459"/>
        <v>0</v>
      </c>
      <c r="DC257" s="4931">
        <f t="shared" si="460"/>
        <v>0</v>
      </c>
      <c r="DD257" s="4931">
        <f t="shared" si="461"/>
        <v>0</v>
      </c>
      <c r="DE257" s="4931">
        <f t="shared" si="462"/>
        <v>0</v>
      </c>
      <c r="DF257" s="4931">
        <f t="shared" si="463"/>
        <v>0</v>
      </c>
      <c r="DG257" s="4931">
        <f t="shared" si="464"/>
        <v>0</v>
      </c>
      <c r="DH257" s="4931">
        <f t="shared" si="465"/>
        <v>0</v>
      </c>
      <c r="DI257" s="4931">
        <f t="shared" si="466"/>
        <v>0</v>
      </c>
      <c r="DJ257" s="4931">
        <f t="shared" si="467"/>
        <v>0</v>
      </c>
      <c r="DK257" s="4931">
        <f t="shared" si="468"/>
        <v>0</v>
      </c>
      <c r="DL257" s="4931">
        <f t="shared" si="469"/>
        <v>0</v>
      </c>
      <c r="DM257" s="4931">
        <f t="shared" si="470"/>
        <v>0</v>
      </c>
      <c r="DN257" s="4931">
        <f t="shared" si="471"/>
        <v>0</v>
      </c>
      <c r="DO257" s="4931">
        <f t="shared" si="472"/>
        <v>0</v>
      </c>
      <c r="DP257" s="4931">
        <f t="shared" si="473"/>
        <v>0</v>
      </c>
      <c r="DQ257" s="4931">
        <f t="shared" si="474"/>
        <v>0</v>
      </c>
      <c r="DR257" s="4931">
        <f t="shared" si="475"/>
        <v>0</v>
      </c>
      <c r="DS257" s="4931">
        <f t="shared" si="476"/>
        <v>0</v>
      </c>
      <c r="DT257" s="4931">
        <f t="shared" si="477"/>
        <v>0</v>
      </c>
      <c r="DU257" s="4931">
        <f t="shared" si="478"/>
        <v>0</v>
      </c>
      <c r="DV257" s="4931">
        <f t="shared" si="479"/>
        <v>0</v>
      </c>
      <c r="DW257" s="4931">
        <f t="shared" si="481"/>
        <v>0</v>
      </c>
      <c r="DX257" s="4931">
        <f t="shared" si="481"/>
        <v>0</v>
      </c>
    </row>
    <row r="258" spans="1:128" x14ac:dyDescent="0.35">
      <c r="A258" s="3439"/>
      <c r="B258" s="1429" t="s">
        <v>2675</v>
      </c>
      <c r="C258" s="5078"/>
      <c r="D258" s="5079"/>
      <c r="E258" s="1430"/>
      <c r="F258" s="83"/>
      <c r="G258" s="1430"/>
      <c r="H258" s="83"/>
      <c r="I258" s="1430"/>
      <c r="J258" s="83"/>
      <c r="K258" s="1430"/>
      <c r="L258" s="83"/>
      <c r="M258" s="1430"/>
      <c r="N258" s="83"/>
      <c r="O258" s="1430"/>
      <c r="P258" s="83"/>
      <c r="Q258" s="84"/>
      <c r="R258" s="83"/>
      <c r="S258" s="84"/>
      <c r="T258" s="83"/>
      <c r="U258" s="84"/>
      <c r="V258" s="83"/>
      <c r="W258" s="1430"/>
      <c r="X258" s="83"/>
      <c r="Y258" s="1430"/>
      <c r="Z258" s="83"/>
      <c r="AA258" s="1430"/>
      <c r="AB258" s="83"/>
      <c r="AC258" s="84"/>
      <c r="AD258" s="83"/>
      <c r="AE258" s="1430"/>
      <c r="AF258" s="83"/>
      <c r="AG258" s="1430"/>
      <c r="AH258" s="83"/>
      <c r="AI258" s="1430"/>
      <c r="AJ258" s="1351"/>
      <c r="AK258" s="1431"/>
      <c r="AL258" s="83"/>
      <c r="AM258" s="1430"/>
      <c r="AN258" s="1351"/>
      <c r="AO258" s="1431"/>
      <c r="AP258" s="83"/>
      <c r="AQ258" s="1430"/>
      <c r="AR258" s="1351"/>
      <c r="AS258" s="1431"/>
      <c r="AT258" s="1351"/>
      <c r="AU258" s="1431"/>
      <c r="AV258" s="83"/>
      <c r="AW258" s="1431"/>
      <c r="AX258" s="83"/>
      <c r="AY258" s="1234" t="str">
        <f t="shared" si="433"/>
        <v/>
      </c>
      <c r="CA258" s="1235" t="str">
        <f t="shared" si="434"/>
        <v/>
      </c>
      <c r="CB258" s="1235" t="str">
        <f t="shared" si="435"/>
        <v/>
      </c>
      <c r="CC258" s="1235" t="str">
        <f t="shared" si="436"/>
        <v/>
      </c>
      <c r="CD258" s="1235" t="str">
        <f t="shared" si="437"/>
        <v/>
      </c>
      <c r="CE258" s="1235" t="str">
        <f t="shared" si="438"/>
        <v/>
      </c>
      <c r="CF258" s="1235" t="str">
        <f t="shared" si="439"/>
        <v/>
      </c>
      <c r="CG258" s="1235" t="str">
        <f t="shared" si="440"/>
        <v/>
      </c>
      <c r="CH258" s="1235" t="str">
        <f t="shared" si="441"/>
        <v/>
      </c>
      <c r="CI258" s="1235" t="str">
        <f t="shared" si="442"/>
        <v/>
      </c>
      <c r="CJ258" s="1235" t="str">
        <f t="shared" si="443"/>
        <v/>
      </c>
      <c r="CK258" s="1235" t="str">
        <f t="shared" si="444"/>
        <v/>
      </c>
      <c r="CL258" s="1235" t="str">
        <f t="shared" si="445"/>
        <v/>
      </c>
      <c r="CM258" s="1235" t="str">
        <f t="shared" si="446"/>
        <v/>
      </c>
      <c r="CN258" s="1235" t="str">
        <f t="shared" si="447"/>
        <v/>
      </c>
      <c r="CO258" s="1235" t="str">
        <f t="shared" si="448"/>
        <v/>
      </c>
      <c r="CP258" s="1235" t="str">
        <f t="shared" si="449"/>
        <v/>
      </c>
      <c r="CQ258" s="1235" t="str">
        <f t="shared" si="450"/>
        <v/>
      </c>
      <c r="CR258" s="1235" t="str">
        <f t="shared" si="451"/>
        <v/>
      </c>
      <c r="CS258" s="1235" t="str">
        <f t="shared" si="452"/>
        <v/>
      </c>
      <c r="CT258" s="1235" t="str">
        <f t="shared" si="453"/>
        <v/>
      </c>
      <c r="CU258" s="1235" t="str">
        <f t="shared" si="454"/>
        <v/>
      </c>
      <c r="CV258" s="1235" t="str">
        <f t="shared" si="455"/>
        <v/>
      </c>
      <c r="CW258" s="1235" t="str">
        <f t="shared" si="456"/>
        <v/>
      </c>
      <c r="CX258" s="1235" t="str">
        <f t="shared" si="457"/>
        <v/>
      </c>
      <c r="CY258" s="1235"/>
      <c r="CZ258" s="1235"/>
      <c r="DA258" s="4931">
        <f t="shared" si="458"/>
        <v>0</v>
      </c>
      <c r="DB258" s="4931">
        <f t="shared" si="459"/>
        <v>0</v>
      </c>
      <c r="DC258" s="4931">
        <f t="shared" si="460"/>
        <v>0</v>
      </c>
      <c r="DD258" s="4931">
        <f t="shared" si="461"/>
        <v>0</v>
      </c>
      <c r="DE258" s="4931">
        <f t="shared" si="462"/>
        <v>0</v>
      </c>
      <c r="DF258" s="4931">
        <f t="shared" si="463"/>
        <v>0</v>
      </c>
      <c r="DG258" s="4931">
        <f t="shared" si="464"/>
        <v>0</v>
      </c>
      <c r="DH258" s="4931">
        <f t="shared" si="465"/>
        <v>0</v>
      </c>
      <c r="DI258" s="4931">
        <f t="shared" si="466"/>
        <v>0</v>
      </c>
      <c r="DJ258" s="4931">
        <f t="shared" si="467"/>
        <v>0</v>
      </c>
      <c r="DK258" s="4931">
        <f t="shared" si="468"/>
        <v>0</v>
      </c>
      <c r="DL258" s="4931">
        <f t="shared" si="469"/>
        <v>0</v>
      </c>
      <c r="DM258" s="4931">
        <f t="shared" si="470"/>
        <v>0</v>
      </c>
      <c r="DN258" s="4931">
        <f t="shared" si="471"/>
        <v>0</v>
      </c>
      <c r="DO258" s="4931">
        <f t="shared" si="472"/>
        <v>0</v>
      </c>
      <c r="DP258" s="4931">
        <f t="shared" si="473"/>
        <v>0</v>
      </c>
      <c r="DQ258" s="4931">
        <f t="shared" si="474"/>
        <v>0</v>
      </c>
      <c r="DR258" s="4931">
        <f t="shared" si="475"/>
        <v>0</v>
      </c>
      <c r="DS258" s="4931">
        <f t="shared" si="476"/>
        <v>0</v>
      </c>
      <c r="DT258" s="4931">
        <f t="shared" si="477"/>
        <v>0</v>
      </c>
      <c r="DU258" s="4931">
        <f t="shared" si="478"/>
        <v>0</v>
      </c>
      <c r="DV258" s="4931">
        <f t="shared" si="479"/>
        <v>0</v>
      </c>
      <c r="DW258" s="4931">
        <f t="shared" si="481"/>
        <v>0</v>
      </c>
      <c r="DX258" s="4931">
        <f t="shared" si="481"/>
        <v>0</v>
      </c>
    </row>
    <row r="259" spans="1:128" ht="27.75" customHeight="1" x14ac:dyDescent="0.35">
      <c r="A259" s="2901" t="s">
        <v>2676</v>
      </c>
    </row>
    <row r="260" spans="1:128" x14ac:dyDescent="0.35">
      <c r="A260" s="5080" t="s">
        <v>239</v>
      </c>
      <c r="B260" s="5080" t="s">
        <v>36</v>
      </c>
      <c r="C260" s="5081" t="s">
        <v>2677</v>
      </c>
      <c r="D260" s="5081"/>
      <c r="E260" s="5081"/>
      <c r="F260" s="5081"/>
      <c r="G260" s="5081"/>
      <c r="H260" s="5081"/>
      <c r="I260" s="5081"/>
      <c r="J260" s="5081"/>
      <c r="K260" s="5081"/>
      <c r="L260" s="5082"/>
      <c r="M260" s="5083" t="s">
        <v>10</v>
      </c>
      <c r="N260" s="5084" t="s">
        <v>11</v>
      </c>
    </row>
    <row r="261" spans="1:128" ht="26" x14ac:dyDescent="0.35">
      <c r="A261" s="5085"/>
      <c r="B261" s="5085"/>
      <c r="C261" s="5086" t="s">
        <v>18</v>
      </c>
      <c r="D261" s="5087" t="s">
        <v>19</v>
      </c>
      <c r="E261" s="5087" t="s">
        <v>20</v>
      </c>
      <c r="F261" s="5087" t="s">
        <v>98</v>
      </c>
      <c r="G261" s="5087" t="s">
        <v>99</v>
      </c>
      <c r="H261" s="5087" t="s">
        <v>207</v>
      </c>
      <c r="I261" s="5087" t="s">
        <v>208</v>
      </c>
      <c r="J261" s="5087" t="s">
        <v>209</v>
      </c>
      <c r="K261" s="5087" t="s">
        <v>210</v>
      </c>
      <c r="L261" s="5088" t="s">
        <v>244</v>
      </c>
      <c r="M261" s="5089"/>
      <c r="N261" s="5090"/>
    </row>
    <row r="262" spans="1:128" ht="17.25" customHeight="1" x14ac:dyDescent="0.35">
      <c r="A262" s="5091" t="s">
        <v>2678</v>
      </c>
      <c r="B262" s="5092"/>
      <c r="C262" s="55"/>
      <c r="D262" s="1227"/>
      <c r="E262" s="1227"/>
      <c r="F262" s="1227"/>
      <c r="G262" s="1227"/>
      <c r="H262" s="1227"/>
      <c r="I262" s="1227"/>
      <c r="J262" s="1227"/>
      <c r="K262" s="1227"/>
      <c r="L262" s="1252"/>
      <c r="M262" s="36"/>
      <c r="N262" s="188"/>
      <c r="O262" s="1234" t="str">
        <f>$CA262&amp;$CB262&amp;$CC262&amp;$CD262&amp;$CE262&amp;$CF262&amp;$CG262&amp;$CH262&amp;$CI262&amp;$CJ262&amp;$CK262&amp;$CL262&amp;$CM262&amp;$CN262&amp;$CO262&amp;$CP262&amp;$CQ262&amp;$CR262&amp;$CS262&amp;$CT262&amp;$CU262&amp;$CV262&amp;$CW262&amp;$CX262&amp;$CY262&amp;$CZ262</f>
        <v/>
      </c>
      <c r="CA262" s="1235" t="str">
        <f>IF(AND($B262&lt;&gt;0,M262=""),"* No olvide ingresar la columna Pueblos Originarios (Digite CERO si no tiene). ",IF(M262&gt;$B262,"* El Número de Screenings de Pueblos Originarios no puede superar el Total. ",""))</f>
        <v/>
      </c>
      <c r="CB262" s="1235" t="str">
        <f>IF(AND($B262&lt;&gt;0,N262=""),"* No olvide ingresar la columna Migrantes (Digite CERO si no tiene). ",IF(N262&gt;$B262,"* El Número de Screenings de Población Migrante no puede superar el Total. ",""))</f>
        <v/>
      </c>
      <c r="DA262" s="4931">
        <f>IF(AND($B262&lt;&gt;0,M262=""),1,IF(M262&gt;$B262,1,0))</f>
        <v>0</v>
      </c>
      <c r="DB262" s="4931">
        <f>IF(AND($B262&lt;&gt;0,N262=""),1,IF(N262&gt;$B262,1,0))</f>
        <v>0</v>
      </c>
    </row>
    <row r="263" spans="1:128" ht="17.25" customHeight="1" x14ac:dyDescent="0.35">
      <c r="A263" s="3366" t="s">
        <v>2679</v>
      </c>
      <c r="B263" s="5093"/>
      <c r="C263" s="35"/>
      <c r="D263" s="118"/>
      <c r="E263" s="118"/>
      <c r="F263" s="118"/>
      <c r="G263" s="118"/>
      <c r="H263" s="118"/>
      <c r="I263" s="118"/>
      <c r="J263" s="118"/>
      <c r="K263" s="118"/>
      <c r="L263" s="1844"/>
      <c r="M263" s="36"/>
      <c r="N263" s="324"/>
      <c r="O263" s="1234" t="str">
        <f>$CA263&amp;$CB263&amp;$CC263&amp;$CD263&amp;$CE263&amp;$CF263&amp;$CG263&amp;$CH263&amp;$CI263&amp;$CJ263&amp;$CK263&amp;$CL263&amp;$CM263&amp;$CN263&amp;$CO263&amp;$CP263&amp;$CQ263&amp;$CR263&amp;$CS263&amp;$CT263&amp;$CU263&amp;$CV263&amp;$CW263&amp;$CX263&amp;$CY263&amp;$CZ263</f>
        <v/>
      </c>
      <c r="CA263" s="1235" t="str">
        <f>IF(AND($B263&lt;&gt;0,M263=""),"* No olvide ingresar la columna Pueblos Originarios (Digite CERO si no tiene). ",IF(M263&gt;$B263,"* El Número de Screenings de Pueblos Originarios no puede superar el Total. ",""))</f>
        <v/>
      </c>
      <c r="CB263" s="1235" t="str">
        <f>IF(AND($B263&lt;&gt;0,N263=""),"* No olvide ingresar la columna Migrantes (Digite CERO si no tiene). ",IF(N263&gt;$B263,"* El Número de Screenings de Población Migrante no puede superar el Total. ",""))</f>
        <v/>
      </c>
      <c r="DA263" s="4931">
        <f t="shared" ref="DA263:DB265" si="482">IF(AND($B263&lt;&gt;0,M263=""),1,IF(M263&gt;$B263,1,0))</f>
        <v>0</v>
      </c>
      <c r="DB263" s="4931">
        <f t="shared" si="482"/>
        <v>0</v>
      </c>
    </row>
    <row r="264" spans="1:128" ht="17.25" customHeight="1" x14ac:dyDescent="0.35">
      <c r="A264" s="3366" t="s">
        <v>2680</v>
      </c>
      <c r="B264" s="5094"/>
      <c r="C264" s="35"/>
      <c r="D264" s="118"/>
      <c r="E264" s="118"/>
      <c r="F264" s="118"/>
      <c r="G264" s="118"/>
      <c r="H264" s="118"/>
      <c r="I264" s="118"/>
      <c r="J264" s="118"/>
      <c r="K264" s="118"/>
      <c r="L264" s="1844"/>
      <c r="M264" s="36"/>
      <c r="N264" s="324"/>
      <c r="O264" s="1234" t="str">
        <f>$CA264&amp;$CB264&amp;$CC264&amp;$CD264&amp;$CE264&amp;$CF264&amp;$CG264&amp;$CH264&amp;$CI264&amp;$CJ264&amp;$CK264&amp;$CL264&amp;$CM264&amp;$CN264&amp;$CO264&amp;$CP264&amp;$CQ264&amp;$CR264&amp;$CS264&amp;$CT264&amp;$CU264&amp;$CV264&amp;$CW264&amp;$CX264&amp;$CY264&amp;$CZ264</f>
        <v/>
      </c>
      <c r="CA264" s="1235" t="str">
        <f>IF(AND($B264&lt;&gt;0,M264=""),"* No olvide ingresar la columna Pueblos Originarios (Digite CERO si no tiene). ",IF(M264&gt;$B264,"* El Número de Screenings de Pueblos Originarios no puede superar el Total. ",""))</f>
        <v/>
      </c>
      <c r="CB264" s="1235" t="str">
        <f>IF(AND($B264&lt;&gt;0,N264=""),"* No olvide ingresar la columna Migrantes (Digite CERO si no tiene). ",IF(N264&gt;$B264,"* El Número de Screenings de Población Migrante no puede superar el Total. ",""))</f>
        <v/>
      </c>
      <c r="DA264" s="4931">
        <f t="shared" si="482"/>
        <v>0</v>
      </c>
      <c r="DB264" s="4931">
        <f t="shared" si="482"/>
        <v>0</v>
      </c>
    </row>
    <row r="265" spans="1:128" ht="30.75" customHeight="1" x14ac:dyDescent="0.35">
      <c r="A265" s="3366" t="s">
        <v>2681</v>
      </c>
      <c r="B265" s="5094"/>
      <c r="C265" s="35"/>
      <c r="D265" s="118"/>
      <c r="E265" s="118"/>
      <c r="F265" s="118"/>
      <c r="G265" s="118"/>
      <c r="H265" s="118"/>
      <c r="I265" s="118"/>
      <c r="J265" s="118"/>
      <c r="K265" s="118"/>
      <c r="L265" s="1844"/>
      <c r="M265" s="36"/>
      <c r="N265" s="324"/>
      <c r="O265" s="1234" t="str">
        <f>$CA265&amp;$CB265&amp;$CC265&amp;$CD265&amp;$CE265&amp;$CF265&amp;$CG265&amp;$CH265&amp;$CI265&amp;$CJ265&amp;$CK265&amp;$CL265&amp;$CM265&amp;$CN265&amp;$CO265&amp;$CP265&amp;$CQ265&amp;$CR265&amp;$CS265&amp;$CT265&amp;$CU265&amp;$CV265&amp;$CW265&amp;$CX265&amp;$CY265&amp;$CZ265</f>
        <v/>
      </c>
      <c r="CA265" s="1235" t="str">
        <f>IF(AND($B265&lt;&gt;0,M265=""),"* No olvide ingresar la columna Pueblos Originarios (Digite CERO si no tiene). ",IF(M265&gt;$B265,"* El Número de Screenings de Pueblos Originarios no puede superar el Total. ",""))</f>
        <v/>
      </c>
      <c r="CB265" s="1235" t="str">
        <f>IF(AND($B265&lt;&gt;0,N265=""),"* No olvide ingresar la columna Migrantes (Digite CERO si no tiene). ",IF(N265&gt;$B265,"* El Número de Screenings de Población Migrante no puede superar el Total. ",""))</f>
        <v/>
      </c>
      <c r="DA265" s="4931">
        <f t="shared" si="482"/>
        <v>0</v>
      </c>
      <c r="DB265" s="4931">
        <f t="shared" si="482"/>
        <v>0</v>
      </c>
    </row>
    <row r="266" spans="1:128" ht="18" customHeight="1" x14ac:dyDescent="0.35">
      <c r="A266" s="5095" t="s">
        <v>2682</v>
      </c>
      <c r="B266" s="5096"/>
      <c r="C266" s="84"/>
      <c r="D266" s="1243"/>
      <c r="E266" s="1243"/>
      <c r="F266" s="1243"/>
      <c r="G266" s="1243"/>
      <c r="H266" s="1243"/>
      <c r="I266" s="1243"/>
      <c r="J266" s="1243"/>
      <c r="K266" s="1243"/>
      <c r="L266" s="1246"/>
      <c r="M266" s="85"/>
      <c r="N266" s="195"/>
      <c r="O266" s="1234" t="str">
        <f>$CA266&amp;$CB266&amp;$CC266&amp;$CD266&amp;$CE266&amp;$CF266&amp;$CG266&amp;$CH266&amp;$CI266&amp;$CJ266&amp;$CK266&amp;$CL266&amp;$CM266&amp;$CN266&amp;$CO266&amp;$CP266&amp;$CQ266&amp;$CR266&amp;$CS266&amp;$CT266&amp;$CU266&amp;$CV266&amp;$CW266&amp;$CX266&amp;$CY266&amp;$CZ266</f>
        <v/>
      </c>
      <c r="CA266" s="1235" t="str">
        <f>IF(AND($B266&lt;&gt;0,M266=""),"* No olvide ingresar la columna Pueblos Originarios (Digite CERO si no tiene). ",IF(M266&gt;$B266,"* El Número de Screenings de Pueblos Originarios no puede superar el Total. ",""))</f>
        <v/>
      </c>
      <c r="CB266" s="1235" t="str">
        <f>IF(AND($B266&lt;&gt;0,N266=""),"* No olvide ingresar la columna Migrantes (Digite CERO si no tiene). ",IF(N266&gt;$B266,"* El Número de Screenings de Población Migrante no puede superar el Total. ",""))</f>
        <v/>
      </c>
      <c r="DA266" s="4931">
        <f>IF(AND($B266&lt;&gt;0,M266=""),1,IF(M266&gt;$B266,1,0))</f>
        <v>0</v>
      </c>
      <c r="DB266" s="4931">
        <f>IF(AND($B266&lt;&gt;0,N266=""),1,IF(N266&gt;$B266,1,0))</f>
        <v>0</v>
      </c>
    </row>
    <row r="267" spans="1:128" ht="19.5" customHeight="1" x14ac:dyDescent="0.35">
      <c r="A267" s="2901" t="s">
        <v>2683</v>
      </c>
    </row>
    <row r="268" spans="1:128" x14ac:dyDescent="0.35">
      <c r="A268" s="5080" t="s">
        <v>2684</v>
      </c>
      <c r="B268" s="5080" t="s">
        <v>36</v>
      </c>
      <c r="C268" s="5097" t="s">
        <v>1976</v>
      </c>
      <c r="D268" s="5098"/>
      <c r="E268" s="5098"/>
      <c r="F268" s="5098"/>
      <c r="G268" s="5098"/>
      <c r="H268" s="5098"/>
      <c r="I268" s="5098"/>
      <c r="J268" s="5098"/>
      <c r="K268" s="5098"/>
      <c r="L268" s="5098"/>
      <c r="M268" s="5098"/>
      <c r="N268" s="5098"/>
      <c r="O268" s="5098"/>
      <c r="P268" s="5098"/>
      <c r="Q268" s="5098"/>
      <c r="R268" s="5099"/>
      <c r="S268" s="5100" t="s">
        <v>10</v>
      </c>
      <c r="T268" s="5083" t="s">
        <v>11</v>
      </c>
    </row>
    <row r="269" spans="1:128" x14ac:dyDescent="0.35">
      <c r="A269" s="5085"/>
      <c r="B269" s="5085"/>
      <c r="C269" s="5086" t="s">
        <v>571</v>
      </c>
      <c r="D269" s="5087" t="s">
        <v>572</v>
      </c>
      <c r="E269" s="5087" t="s">
        <v>573</v>
      </c>
      <c r="F269" s="5087" t="s">
        <v>574</v>
      </c>
      <c r="G269" s="5087" t="s">
        <v>575</v>
      </c>
      <c r="H269" s="5087" t="s">
        <v>2685</v>
      </c>
      <c r="I269" s="5087" t="s">
        <v>577</v>
      </c>
      <c r="J269" s="5087" t="s">
        <v>2686</v>
      </c>
      <c r="K269" s="5087" t="s">
        <v>2687</v>
      </c>
      <c r="L269" s="5087" t="s">
        <v>2688</v>
      </c>
      <c r="M269" s="5087" t="s">
        <v>2689</v>
      </c>
      <c r="N269" s="5087" t="s">
        <v>2690</v>
      </c>
      <c r="O269" s="5087" t="s">
        <v>2691</v>
      </c>
      <c r="P269" s="5101" t="s">
        <v>2692</v>
      </c>
      <c r="Q269" s="5101" t="s">
        <v>2693</v>
      </c>
      <c r="R269" s="5102" t="s">
        <v>2694</v>
      </c>
      <c r="S269" s="5103"/>
      <c r="T269" s="5089"/>
    </row>
    <row r="270" spans="1:128" ht="26.25" customHeight="1" x14ac:dyDescent="0.35">
      <c r="A270" s="5091" t="s">
        <v>2695</v>
      </c>
      <c r="B270" s="5092"/>
      <c r="C270" s="3342"/>
      <c r="D270" s="110"/>
      <c r="E270" s="110"/>
      <c r="F270" s="110"/>
      <c r="G270" s="110"/>
      <c r="H270" s="110"/>
      <c r="I270" s="110"/>
      <c r="J270" s="110"/>
      <c r="K270" s="110"/>
      <c r="L270" s="110"/>
      <c r="M270" s="110"/>
      <c r="N270" s="110"/>
      <c r="O270" s="110"/>
      <c r="P270" s="110"/>
      <c r="Q270" s="110"/>
      <c r="R270" s="4999"/>
      <c r="S270" s="4563"/>
      <c r="T270" s="3344"/>
      <c r="U270" s="1234" t="str">
        <f>$CA270&amp;$CB270&amp;$CC270&amp;$CD270&amp;$CE270&amp;$CF270&amp;$CG270&amp;$CH270&amp;$CI270&amp;$CJ270&amp;$CK270&amp;$CL270&amp;$CM270&amp;$CN270&amp;$CO270&amp;$CP270&amp;$CQ270&amp;$CR270&amp;$CS270&amp;$CT270&amp;$CU270&amp;$CV270&amp;$CW270&amp;$CX270&amp;$CY270&amp;$CZ270</f>
        <v/>
      </c>
      <c r="CA270" s="1235" t="str">
        <f>IF(AND($B270&lt;&gt;0,S270=""),"* No olvide ingresar la columna Pueblos Originarios (Digite CERO si no tiene). ",IF(S270&gt;$B270,"* El Número de Hijos de Pueblos Originarios no puede superar el Total. ",""))</f>
        <v/>
      </c>
      <c r="CB270" s="1235" t="str">
        <f>IF(AND($B270&lt;&gt;0,T270=""),"* No olvide ingresar la columna Migrantes (Digite CERO si no tiene). ",IF(T270&gt;$B270,"* El Número de Hijos de Migrantes no puede superar el Total. ",""))</f>
        <v/>
      </c>
      <c r="DA270" s="4931">
        <f>IF(AND($B270&lt;&gt;0,S270=""),1,IF(S270&gt;$B270,1,0))</f>
        <v>0</v>
      </c>
      <c r="DB270" s="4931">
        <f>IF(AND($B270&lt;&gt;0,T270=""),1,IF(T270&gt;$B270,1,0))</f>
        <v>0</v>
      </c>
    </row>
    <row r="271" spans="1:128" ht="27" customHeight="1" x14ac:dyDescent="0.35">
      <c r="A271" s="3366" t="s">
        <v>2696</v>
      </c>
      <c r="B271" s="5092"/>
      <c r="C271" s="35"/>
      <c r="D271" s="118"/>
      <c r="E271" s="118"/>
      <c r="F271" s="118"/>
      <c r="G271" s="118"/>
      <c r="H271" s="118"/>
      <c r="I271" s="118"/>
      <c r="J271" s="118"/>
      <c r="K271" s="118"/>
      <c r="L271" s="118"/>
      <c r="M271" s="118"/>
      <c r="N271" s="118"/>
      <c r="O271" s="118"/>
      <c r="P271" s="118"/>
      <c r="Q271" s="118"/>
      <c r="R271" s="1844"/>
      <c r="S271" s="4567"/>
      <c r="T271" s="36"/>
      <c r="U271" s="1234" t="str">
        <f>$CA271&amp;$CB271&amp;$CC271&amp;$CD271&amp;$CE271&amp;$CF271&amp;$CG271&amp;$CH271&amp;$CI271&amp;$CJ271&amp;$CK271&amp;$CL271&amp;$CM271&amp;$CN271&amp;$CO271&amp;$CP271&amp;$CQ271&amp;$CR271&amp;$CS271&amp;$CT271&amp;$CU271&amp;$CV271&amp;$CW271&amp;$CX271&amp;$CY271&amp;$CZ271</f>
        <v/>
      </c>
      <c r="CA271" s="1235" t="str">
        <f>IF(AND($B271&lt;&gt;0,S271=""),"* No olvide ingresar la columna Pueblos Originarios (Digite CERO si no tiene). ",IF(S271&gt;$B271,"* El Número de Hijos de Pueblos Originarios no puede superar el Total. ",""))</f>
        <v/>
      </c>
      <c r="CB271" s="1235" t="str">
        <f>IF(AND($B271&lt;&gt;0,T271=""),"* No olvide ingresar la columna Migrantes (Digite CERO si no tiene). ",IF(T271&gt;$B271,"* El Número de Hijos de Migrantes no puede superar el Total. ",""))</f>
        <v/>
      </c>
      <c r="DA271" s="4931">
        <f t="shared" ref="DA271:DB273" si="483">IF(AND($B271&lt;&gt;0,S271=""),1,IF(S271&gt;$B271,1,0))</f>
        <v>0</v>
      </c>
      <c r="DB271" s="4931">
        <f t="shared" si="483"/>
        <v>0</v>
      </c>
    </row>
    <row r="272" spans="1:128" ht="27" customHeight="1" x14ac:dyDescent="0.35">
      <c r="A272" s="5104" t="s">
        <v>2697</v>
      </c>
      <c r="B272" s="5092"/>
      <c r="C272" s="35"/>
      <c r="D272" s="118"/>
      <c r="E272" s="118"/>
      <c r="F272" s="118"/>
      <c r="G272" s="118"/>
      <c r="H272" s="118"/>
      <c r="I272" s="118"/>
      <c r="J272" s="118"/>
      <c r="K272" s="118"/>
      <c r="L272" s="118"/>
      <c r="M272" s="118"/>
      <c r="N272" s="118"/>
      <c r="O272" s="118"/>
      <c r="P272" s="118"/>
      <c r="Q272" s="118"/>
      <c r="R272" s="1844"/>
      <c r="S272" s="4567"/>
      <c r="T272" s="36"/>
      <c r="U272" s="1234" t="str">
        <f>$CA272&amp;$CB272&amp;$CC272&amp;$CD272&amp;$CE272&amp;$CF272&amp;$CG272&amp;$CH272&amp;$CI272&amp;$CJ272&amp;$CK272&amp;$CL272&amp;$CM272&amp;$CN272&amp;$CO272&amp;$CP272&amp;$CQ272&amp;$CR272&amp;$CS272&amp;$CT272&amp;$CU272&amp;$CV272&amp;$CW272&amp;$CX272&amp;$CY272&amp;$CZ272</f>
        <v/>
      </c>
      <c r="CA272" s="1235" t="str">
        <f>IF(AND($B272&lt;&gt;0,S272=""),"* No olvide ingresar la columna Pueblos Originarios (Digite CERO si no tiene). ",IF(S272&gt;$B272,"* El Número de Hijos de Pueblos Originarios no puede superar el Total. ",""))</f>
        <v/>
      </c>
      <c r="CB272" s="1235" t="str">
        <f>IF(AND($B272&lt;&gt;0,T272=""),"* No olvide ingresar la columna Migrantes (Digite CERO si no tiene). ",IF(T272&gt;$B272,"* El Número de Hijos de Migrantes no puede superar el Total. ",""))</f>
        <v/>
      </c>
      <c r="DA272" s="4931">
        <f t="shared" si="483"/>
        <v>0</v>
      </c>
      <c r="DB272" s="4931">
        <f t="shared" si="483"/>
        <v>0</v>
      </c>
    </row>
    <row r="273" spans="1:130" ht="28.5" customHeight="1" x14ac:dyDescent="0.35">
      <c r="A273" s="5105" t="s">
        <v>2698</v>
      </c>
      <c r="B273" s="5092"/>
      <c r="C273" s="35"/>
      <c r="D273" s="118"/>
      <c r="E273" s="118"/>
      <c r="F273" s="118"/>
      <c r="G273" s="118"/>
      <c r="H273" s="118"/>
      <c r="I273" s="118"/>
      <c r="J273" s="118"/>
      <c r="K273" s="118"/>
      <c r="L273" s="118"/>
      <c r="M273" s="118"/>
      <c r="N273" s="118"/>
      <c r="O273" s="118"/>
      <c r="P273" s="118"/>
      <c r="Q273" s="118"/>
      <c r="R273" s="1844"/>
      <c r="S273" s="4567"/>
      <c r="T273" s="36"/>
      <c r="U273" s="1234" t="str">
        <f>$CA273&amp;$CB273&amp;$CC273&amp;$CD273&amp;$CE273&amp;$CF273&amp;$CG273&amp;$CH273&amp;$CI273&amp;$CJ273&amp;$CK273&amp;$CL273&amp;$CM273&amp;$CN273&amp;$CO273&amp;$CP273&amp;$CQ273&amp;$CR273&amp;$CS273&amp;$CT273&amp;$CU273&amp;$CV273&amp;$CW273&amp;$CX273&amp;$CY273&amp;$CZ273</f>
        <v/>
      </c>
      <c r="CA273" s="1235" t="str">
        <f>IF(AND($B273&lt;&gt;0,S273=""),"* No olvide ingresar la columna Pueblos Originarios (Digite CERO si no tiene). ",IF(S273&gt;$B273,"* El Número de Hijos de Pueblos Originarios no puede superar el Total. ",""))</f>
        <v/>
      </c>
      <c r="CB273" s="1235" t="str">
        <f>IF(AND($B273&lt;&gt;0,T273=""),"* No olvide ingresar la columna Migrantes (Digite CERO si no tiene). ",IF(T273&gt;$B273,"* El Número de Hijos de Migrantes no puede superar el Total. ",""))</f>
        <v/>
      </c>
      <c r="DA273" s="4931">
        <f t="shared" si="483"/>
        <v>0</v>
      </c>
      <c r="DB273" s="4931">
        <f t="shared" si="483"/>
        <v>0</v>
      </c>
    </row>
    <row r="274" spans="1:130" ht="26.25" customHeight="1" x14ac:dyDescent="0.35">
      <c r="A274" s="5106" t="s">
        <v>2699</v>
      </c>
      <c r="B274" s="5092"/>
      <c r="C274" s="3102"/>
      <c r="D274" s="4962"/>
      <c r="E274" s="4962"/>
      <c r="F274" s="4962"/>
      <c r="G274" s="4962"/>
      <c r="H274" s="4962"/>
      <c r="I274" s="4962"/>
      <c r="J274" s="4962"/>
      <c r="K274" s="4962"/>
      <c r="L274" s="4962"/>
      <c r="M274" s="4962"/>
      <c r="N274" s="4962"/>
      <c r="O274" s="4962"/>
      <c r="P274" s="4962"/>
      <c r="Q274" s="4962"/>
      <c r="R274" s="5107"/>
      <c r="S274" s="4625"/>
      <c r="T274" s="336"/>
      <c r="U274" s="1234" t="str">
        <f>$CA274&amp;$CB274&amp;$CC274&amp;$CD274&amp;$CE274&amp;$CF274&amp;$CG274&amp;$CH274&amp;$CI274&amp;$CJ274&amp;$CK274&amp;$CL274&amp;$CM274&amp;$CN274&amp;$CO274&amp;$CP274&amp;$CQ274&amp;$CR274&amp;$CS274&amp;$CT274&amp;$CU274&amp;$CV274&amp;$CW274&amp;$CX274&amp;$CY274&amp;$CZ274</f>
        <v/>
      </c>
      <c r="CA274" s="1235" t="str">
        <f>IF(AND($B274&lt;&gt;0,S274=""),"* No olvide ingresar la columna Pueblos Originarios (Digite CERO si no tiene). ",IF(S274&gt;$B274,"* El Número de Hijos de Pueblos Originarios no puede superar el Total. ",""))</f>
        <v/>
      </c>
      <c r="CB274" s="1235" t="str">
        <f>IF(AND($B274&lt;&gt;0,T274=""),"* No olvide ingresar la columna Migrantes (Digite CERO si no tiene). ",IF(T274&gt;$B274,"* El Número de Hijos de Migrantes no puede superar el Total. ",""))</f>
        <v/>
      </c>
      <c r="DA274" s="4931">
        <f>IF(AND($B274&lt;&gt;0,S274=""),1,IF(S274&gt;$B274,1,0))</f>
        <v>0</v>
      </c>
      <c r="DB274" s="4931">
        <f>IF(AND($B274&lt;&gt;0,T274=""),1,IF(T274&gt;$B274,1,0))</f>
        <v>0</v>
      </c>
    </row>
    <row r="275" spans="1:130" ht="21.75" customHeight="1" x14ac:dyDescent="0.35">
      <c r="A275" s="2901" t="s">
        <v>2700</v>
      </c>
      <c r="B275" s="5092"/>
    </row>
    <row r="276" spans="1:130" ht="15" customHeight="1" x14ac:dyDescent="0.35">
      <c r="A276" s="5108" t="s">
        <v>239</v>
      </c>
      <c r="B276" s="5109" t="s">
        <v>36</v>
      </c>
      <c r="C276" s="5110"/>
      <c r="D276" s="5111"/>
      <c r="E276" s="5097" t="s">
        <v>2701</v>
      </c>
      <c r="F276" s="5098"/>
      <c r="G276" s="5098"/>
      <c r="H276" s="5098"/>
      <c r="I276" s="5098"/>
      <c r="J276" s="5098"/>
      <c r="K276" s="5098"/>
      <c r="L276" s="5098"/>
      <c r="M276" s="5098"/>
      <c r="N276" s="5098"/>
      <c r="O276" s="5098"/>
      <c r="P276" s="5098"/>
      <c r="Q276" s="5098"/>
      <c r="R276" s="5098"/>
      <c r="S276" s="5098"/>
      <c r="T276" s="5098"/>
      <c r="U276" s="5098"/>
      <c r="V276" s="5098"/>
      <c r="W276" s="5098"/>
      <c r="X276" s="5098"/>
      <c r="Y276" s="5098"/>
      <c r="Z276" s="5098"/>
      <c r="AA276" s="5098"/>
      <c r="AB276" s="5098"/>
      <c r="AC276" s="5098"/>
      <c r="AD276" s="5098"/>
      <c r="AE276" s="5098"/>
      <c r="AF276" s="5098"/>
      <c r="AG276" s="5098"/>
      <c r="AH276" s="5098"/>
      <c r="AI276" s="5098"/>
      <c r="AJ276" s="5112"/>
    </row>
    <row r="277" spans="1:130" s="1307" customFormat="1" hidden="1" x14ac:dyDescent="0.35">
      <c r="A277" s="5113"/>
      <c r="B277" s="5114"/>
      <c r="C277" s="5115"/>
      <c r="D277" s="5116"/>
      <c r="E277" s="5117" t="s">
        <v>2702</v>
      </c>
      <c r="F277" s="5118"/>
      <c r="G277" s="5119" t="s">
        <v>2703</v>
      </c>
      <c r="H277" s="5120"/>
      <c r="I277" s="5119" t="s">
        <v>2704</v>
      </c>
      <c r="J277" s="5120"/>
      <c r="K277" s="5119" t="s">
        <v>2705</v>
      </c>
      <c r="L277" s="5120"/>
      <c r="M277" s="5117" t="s">
        <v>636</v>
      </c>
      <c r="N277" s="5118"/>
      <c r="O277" s="5117" t="s">
        <v>637</v>
      </c>
      <c r="P277" s="5118"/>
      <c r="Q277" s="5117" t="s">
        <v>638</v>
      </c>
      <c r="R277" s="5118"/>
      <c r="S277" s="5117" t="s">
        <v>639</v>
      </c>
      <c r="T277" s="5118"/>
      <c r="U277" s="5117" t="s">
        <v>640</v>
      </c>
      <c r="V277" s="5118"/>
      <c r="W277" s="5117" t="s">
        <v>641</v>
      </c>
      <c r="X277" s="5118"/>
      <c r="Y277" s="5117" t="s">
        <v>642</v>
      </c>
      <c r="Z277" s="5118"/>
      <c r="AA277" s="5117" t="s">
        <v>643</v>
      </c>
      <c r="AB277" s="5118"/>
      <c r="AC277" s="5117" t="s">
        <v>2706</v>
      </c>
      <c r="AD277" s="5118"/>
      <c r="AE277" s="5117" t="s">
        <v>2707</v>
      </c>
      <c r="AF277" s="5118"/>
      <c r="AG277" s="5117" t="s">
        <v>2708</v>
      </c>
      <c r="AH277" s="5118"/>
      <c r="AI277" s="5117" t="s">
        <v>2709</v>
      </c>
      <c r="AJ277" s="5118"/>
      <c r="BZ277" s="3886"/>
      <c r="CA277" s="4899"/>
      <c r="CB277" s="4899"/>
      <c r="CC277" s="4899"/>
      <c r="CD277" s="4899"/>
      <c r="CE277" s="4899"/>
      <c r="CF277" s="4899"/>
      <c r="CG277" s="4899"/>
      <c r="CH277" s="4899"/>
      <c r="CI277" s="4899"/>
      <c r="CJ277" s="4899"/>
      <c r="CK277" s="4899"/>
      <c r="CL277" s="4899"/>
      <c r="CM277" s="4899"/>
      <c r="CN277" s="4899"/>
      <c r="CO277" s="4899"/>
      <c r="CP277" s="4899"/>
      <c r="CQ277" s="4899"/>
      <c r="CR277" s="4899"/>
      <c r="CS277" s="4899"/>
      <c r="CT277" s="4899"/>
      <c r="CU277" s="4899"/>
      <c r="CV277" s="4899"/>
      <c r="CW277" s="4899"/>
      <c r="CX277" s="4899"/>
      <c r="CY277" s="4899"/>
      <c r="CZ277" s="4899"/>
      <c r="DA277" s="4900"/>
      <c r="DB277" s="4900"/>
      <c r="DC277" s="4900"/>
      <c r="DD277" s="4900"/>
      <c r="DE277" s="4900"/>
      <c r="DF277" s="4900"/>
      <c r="DG277" s="4900"/>
      <c r="DH277" s="4900"/>
      <c r="DI277" s="4900"/>
      <c r="DJ277" s="4900"/>
      <c r="DK277" s="4900"/>
      <c r="DL277" s="4900"/>
      <c r="DM277" s="4900"/>
      <c r="DN277" s="4900"/>
      <c r="DO277" s="4900"/>
      <c r="DP277" s="4900"/>
      <c r="DQ277" s="4900"/>
      <c r="DR277" s="4900"/>
      <c r="DS277" s="4900"/>
      <c r="DT277" s="4900"/>
      <c r="DU277" s="4900"/>
      <c r="DV277" s="4900"/>
      <c r="DW277" s="4900"/>
      <c r="DX277" s="4900"/>
      <c r="DY277" s="4900"/>
      <c r="DZ277" s="4900"/>
    </row>
    <row r="278" spans="1:130" x14ac:dyDescent="0.35">
      <c r="A278" s="5113"/>
      <c r="B278" s="4935" t="s">
        <v>2140</v>
      </c>
      <c r="C278" s="5121" t="s">
        <v>34</v>
      </c>
      <c r="D278" s="4911" t="s">
        <v>35</v>
      </c>
      <c r="E278" s="5117" t="s">
        <v>2710</v>
      </c>
      <c r="F278" s="5118"/>
      <c r="G278" s="5119" t="s">
        <v>2711</v>
      </c>
      <c r="H278" s="5120"/>
      <c r="I278" s="5119" t="s">
        <v>2712</v>
      </c>
      <c r="J278" s="5120"/>
      <c r="K278" s="5119" t="s">
        <v>230</v>
      </c>
      <c r="L278" s="5120"/>
      <c r="M278" s="5117" t="s">
        <v>205</v>
      </c>
      <c r="N278" s="5118"/>
      <c r="O278" s="5117" t="s">
        <v>206</v>
      </c>
      <c r="P278" s="5118"/>
      <c r="Q278" s="5117" t="s">
        <v>21</v>
      </c>
      <c r="R278" s="5118"/>
      <c r="S278" s="5117" t="s">
        <v>22</v>
      </c>
      <c r="T278" s="5118"/>
      <c r="U278" s="5117" t="s">
        <v>23</v>
      </c>
      <c r="V278" s="5118"/>
      <c r="W278" s="5117" t="s">
        <v>24</v>
      </c>
      <c r="X278" s="5118"/>
      <c r="Y278" s="5117" t="s">
        <v>25</v>
      </c>
      <c r="Z278" s="5118"/>
      <c r="AA278" s="5117" t="s">
        <v>26</v>
      </c>
      <c r="AB278" s="5118"/>
      <c r="AC278" s="5117" t="s">
        <v>2713</v>
      </c>
      <c r="AD278" s="5118"/>
      <c r="AE278" s="5117" t="s">
        <v>2340</v>
      </c>
      <c r="AF278" s="5118"/>
      <c r="AG278" s="5117" t="s">
        <v>2066</v>
      </c>
      <c r="AH278" s="5118"/>
      <c r="AI278" s="5117" t="s">
        <v>2714</v>
      </c>
      <c r="AJ278" s="5118"/>
    </row>
    <row r="279" spans="1:130" x14ac:dyDescent="0.35">
      <c r="A279" s="5122"/>
      <c r="B279" s="3439"/>
      <c r="C279" s="2835"/>
      <c r="D279" s="2134"/>
      <c r="E279" s="4945" t="s">
        <v>34</v>
      </c>
      <c r="F279" s="4953" t="s">
        <v>35</v>
      </c>
      <c r="G279" s="5123" t="s">
        <v>34</v>
      </c>
      <c r="H279" s="5123" t="s">
        <v>35</v>
      </c>
      <c r="I279" s="4945" t="s">
        <v>34</v>
      </c>
      <c r="J279" s="4953" t="s">
        <v>35</v>
      </c>
      <c r="K279" s="4945" t="s">
        <v>34</v>
      </c>
      <c r="L279" s="4953" t="s">
        <v>35</v>
      </c>
      <c r="M279" s="5124" t="s">
        <v>34</v>
      </c>
      <c r="N279" s="4953" t="s">
        <v>35</v>
      </c>
      <c r="O279" s="4945" t="s">
        <v>34</v>
      </c>
      <c r="P279" s="4953" t="s">
        <v>35</v>
      </c>
      <c r="Q279" s="4945" t="s">
        <v>34</v>
      </c>
      <c r="R279" s="4953" t="s">
        <v>35</v>
      </c>
      <c r="S279" s="4945" t="s">
        <v>34</v>
      </c>
      <c r="T279" s="4953" t="s">
        <v>35</v>
      </c>
      <c r="U279" s="4945" t="s">
        <v>34</v>
      </c>
      <c r="V279" s="4953" t="s">
        <v>35</v>
      </c>
      <c r="W279" s="4945" t="s">
        <v>34</v>
      </c>
      <c r="X279" s="4953" t="s">
        <v>35</v>
      </c>
      <c r="Y279" s="4945" t="s">
        <v>34</v>
      </c>
      <c r="Z279" s="4953" t="s">
        <v>35</v>
      </c>
      <c r="AA279" s="4945" t="s">
        <v>34</v>
      </c>
      <c r="AB279" s="4953" t="s">
        <v>35</v>
      </c>
      <c r="AC279" s="4945" t="s">
        <v>34</v>
      </c>
      <c r="AD279" s="4953" t="s">
        <v>35</v>
      </c>
      <c r="AE279" s="4945" t="s">
        <v>34</v>
      </c>
      <c r="AF279" s="4953" t="s">
        <v>35</v>
      </c>
      <c r="AG279" s="4945" t="s">
        <v>34</v>
      </c>
      <c r="AH279" s="4953" t="s">
        <v>35</v>
      </c>
      <c r="AI279" s="4945" t="s">
        <v>34</v>
      </c>
      <c r="AJ279" s="4953" t="s">
        <v>35</v>
      </c>
    </row>
    <row r="280" spans="1:130" ht="38.25" customHeight="1" x14ac:dyDescent="0.35">
      <c r="A280" s="5125" t="s">
        <v>2715</v>
      </c>
      <c r="B280" s="5092"/>
      <c r="C280" s="5126">
        <f>+E280+G280+I280+K280+M280+O280+Q280+S280+U280+W280+Y280+AA280+AC280+AE280+AG280+AI280</f>
        <v>0</v>
      </c>
      <c r="D280" s="5127">
        <f>+F280+H280+J280+L280+N280+P280+R280+T280+V280+X280+Z280+AB280+AD280+AF280+AH280+AJ280</f>
        <v>0</v>
      </c>
      <c r="E280" s="3342"/>
      <c r="F280" s="36"/>
      <c r="G280" s="3342"/>
      <c r="H280" s="36"/>
      <c r="I280" s="3342"/>
      <c r="J280" s="36"/>
      <c r="K280" s="3342"/>
      <c r="L280" s="36"/>
      <c r="M280" s="3342"/>
      <c r="N280" s="36"/>
      <c r="O280" s="3342"/>
      <c r="P280" s="36"/>
      <c r="Q280" s="3342"/>
      <c r="R280" s="36"/>
      <c r="S280" s="3342"/>
      <c r="T280" s="36"/>
      <c r="U280" s="3342"/>
      <c r="V280" s="36"/>
      <c r="W280" s="3342"/>
      <c r="X280" s="36"/>
      <c r="Y280" s="3342"/>
      <c r="Z280" s="36"/>
      <c r="AA280" s="3342"/>
      <c r="AB280" s="36"/>
      <c r="AC280" s="35"/>
      <c r="AD280" s="36"/>
      <c r="AE280" s="35"/>
      <c r="AF280" s="36"/>
      <c r="AG280" s="35"/>
      <c r="AH280" s="36"/>
      <c r="AI280" s="35"/>
      <c r="AJ280" s="36"/>
    </row>
    <row r="281" spans="1:130" ht="37.15" customHeight="1" x14ac:dyDescent="0.35">
      <c r="A281" s="5104" t="s">
        <v>2716</v>
      </c>
      <c r="B281" s="5092"/>
      <c r="C281" s="5128">
        <f t="shared" ref="C281:D285" si="484">+E281+G281+I281+K281+M281+O281+Q281+S281+U281+W281+Y281+AA281+AC281+AE281+AG281+AI281</f>
        <v>0</v>
      </c>
      <c r="D281" s="5129">
        <f t="shared" si="484"/>
        <v>0</v>
      </c>
      <c r="E281" s="35"/>
      <c r="F281" s="36"/>
      <c r="G281" s="35"/>
      <c r="H281" s="36"/>
      <c r="I281" s="35"/>
      <c r="J281" s="36"/>
      <c r="K281" s="35"/>
      <c r="L281" s="36"/>
      <c r="M281" s="35"/>
      <c r="N281" s="36"/>
      <c r="O281" s="35"/>
      <c r="P281" s="36"/>
      <c r="Q281" s="35"/>
      <c r="R281" s="36"/>
      <c r="S281" s="35"/>
      <c r="T281" s="36"/>
      <c r="U281" s="35"/>
      <c r="V281" s="36"/>
      <c r="W281" s="35"/>
      <c r="X281" s="36"/>
      <c r="Y281" s="35"/>
      <c r="Z281" s="36"/>
      <c r="AA281" s="35"/>
      <c r="AB281" s="36"/>
      <c r="AC281" s="35"/>
      <c r="AD281" s="36"/>
      <c r="AE281" s="35"/>
      <c r="AF281" s="36"/>
      <c r="AG281" s="35"/>
      <c r="AH281" s="36"/>
      <c r="AI281" s="35"/>
      <c r="AJ281" s="36"/>
    </row>
    <row r="282" spans="1:130" ht="26.5" customHeight="1" x14ac:dyDescent="0.35">
      <c r="A282" s="5104" t="s">
        <v>2717</v>
      </c>
      <c r="B282" s="5092"/>
      <c r="C282" s="5128">
        <f t="shared" si="484"/>
        <v>0</v>
      </c>
      <c r="D282" s="5129">
        <f t="shared" si="484"/>
        <v>0</v>
      </c>
      <c r="E282" s="35"/>
      <c r="F282" s="36"/>
      <c r="G282" s="35"/>
      <c r="H282" s="36"/>
      <c r="I282" s="35"/>
      <c r="J282" s="36"/>
      <c r="K282" s="35"/>
      <c r="L282" s="36"/>
      <c r="M282" s="35"/>
      <c r="N282" s="36"/>
      <c r="O282" s="35"/>
      <c r="P282" s="36"/>
      <c r="Q282" s="35"/>
      <c r="R282" s="36"/>
      <c r="S282" s="35"/>
      <c r="T282" s="36"/>
      <c r="U282" s="35"/>
      <c r="V282" s="36"/>
      <c r="W282" s="35"/>
      <c r="X282" s="36"/>
      <c r="Y282" s="35"/>
      <c r="Z282" s="36"/>
      <c r="AA282" s="35"/>
      <c r="AB282" s="36"/>
      <c r="AC282" s="35"/>
      <c r="AD282" s="36"/>
      <c r="AE282" s="35"/>
      <c r="AF282" s="36"/>
      <c r="AG282" s="35"/>
      <c r="AH282" s="36"/>
      <c r="AI282" s="35"/>
      <c r="AJ282" s="36"/>
    </row>
    <row r="283" spans="1:130" ht="36.65" customHeight="1" x14ac:dyDescent="0.35">
      <c r="A283" s="5104" t="s">
        <v>2718</v>
      </c>
      <c r="B283" s="5092"/>
      <c r="C283" s="5130">
        <f t="shared" si="484"/>
        <v>0</v>
      </c>
      <c r="D283" s="5131">
        <f t="shared" si="484"/>
        <v>0</v>
      </c>
      <c r="E283" s="55"/>
      <c r="F283" s="327"/>
      <c r="G283" s="55"/>
      <c r="H283" s="327"/>
      <c r="I283" s="55"/>
      <c r="J283" s="327"/>
      <c r="K283" s="55"/>
      <c r="L283" s="327"/>
      <c r="M283" s="55"/>
      <c r="N283" s="327"/>
      <c r="O283" s="55"/>
      <c r="P283" s="327"/>
      <c r="Q283" s="55"/>
      <c r="R283" s="327"/>
      <c r="S283" s="55"/>
      <c r="T283" s="327"/>
      <c r="U283" s="55"/>
      <c r="V283" s="327"/>
      <c r="W283" s="55"/>
      <c r="X283" s="327"/>
      <c r="Y283" s="55"/>
      <c r="Z283" s="327"/>
      <c r="AA283" s="55"/>
      <c r="AB283" s="327"/>
      <c r="AC283" s="55"/>
      <c r="AD283" s="327"/>
      <c r="AE283" s="55"/>
      <c r="AF283" s="327"/>
      <c r="AG283" s="55"/>
      <c r="AH283" s="327"/>
      <c r="AI283" s="55"/>
      <c r="AJ283" s="327"/>
    </row>
    <row r="284" spans="1:130" ht="37.15" customHeight="1" x14ac:dyDescent="0.35">
      <c r="A284" s="5104" t="s">
        <v>2719</v>
      </c>
      <c r="B284" s="5092"/>
      <c r="C284" s="5128">
        <f t="shared" si="484"/>
        <v>0</v>
      </c>
      <c r="D284" s="5129">
        <f t="shared" si="484"/>
        <v>0</v>
      </c>
      <c r="E284" s="35"/>
      <c r="F284" s="36"/>
      <c r="G284" s="35"/>
      <c r="H284" s="36"/>
      <c r="I284" s="35"/>
      <c r="J284" s="36"/>
      <c r="K284" s="35"/>
      <c r="L284" s="36"/>
      <c r="M284" s="35"/>
      <c r="N284" s="36"/>
      <c r="O284" s="35"/>
      <c r="P284" s="36"/>
      <c r="Q284" s="35"/>
      <c r="R284" s="36"/>
      <c r="S284" s="35"/>
      <c r="T284" s="36"/>
      <c r="U284" s="35"/>
      <c r="V284" s="36"/>
      <c r="W284" s="35"/>
      <c r="X284" s="36"/>
      <c r="Y284" s="35"/>
      <c r="Z284" s="36"/>
      <c r="AA284" s="35"/>
      <c r="AB284" s="36"/>
      <c r="AC284" s="35"/>
      <c r="AD284" s="36"/>
      <c r="AE284" s="35"/>
      <c r="AF284" s="36"/>
      <c r="AG284" s="35"/>
      <c r="AH284" s="36"/>
      <c r="AI284" s="35"/>
      <c r="AJ284" s="36"/>
    </row>
    <row r="285" spans="1:130" ht="36" customHeight="1" x14ac:dyDescent="0.35">
      <c r="A285" s="5132" t="s">
        <v>2720</v>
      </c>
      <c r="B285" s="5092"/>
      <c r="C285" s="5133">
        <f t="shared" si="484"/>
        <v>0</v>
      </c>
      <c r="D285" s="5134">
        <f t="shared" si="484"/>
        <v>0</v>
      </c>
      <c r="E285" s="84"/>
      <c r="F285" s="85"/>
      <c r="G285" s="84"/>
      <c r="H285" s="85"/>
      <c r="I285" s="84"/>
      <c r="J285" s="85"/>
      <c r="K285" s="84"/>
      <c r="L285" s="85"/>
      <c r="M285" s="84"/>
      <c r="N285" s="85"/>
      <c r="O285" s="84"/>
      <c r="P285" s="85"/>
      <c r="Q285" s="84"/>
      <c r="R285" s="85"/>
      <c r="S285" s="84"/>
      <c r="T285" s="85"/>
      <c r="U285" s="84"/>
      <c r="V285" s="85"/>
      <c r="W285" s="84"/>
      <c r="X285" s="85"/>
      <c r="Y285" s="84"/>
      <c r="Z285" s="85"/>
      <c r="AA285" s="84"/>
      <c r="AB285" s="85"/>
      <c r="AC285" s="84"/>
      <c r="AD285" s="85"/>
      <c r="AE285" s="84"/>
      <c r="AF285" s="85"/>
      <c r="AG285" s="84"/>
      <c r="AH285" s="85"/>
      <c r="AI285" s="84"/>
      <c r="AJ285" s="85"/>
    </row>
    <row r="286" spans="1:130" ht="22.5" customHeight="1" x14ac:dyDescent="0.35">
      <c r="A286" s="2901" t="s">
        <v>2721</v>
      </c>
    </row>
    <row r="287" spans="1:130" ht="15" customHeight="1" x14ac:dyDescent="0.35">
      <c r="A287" s="5108" t="s">
        <v>239</v>
      </c>
      <c r="B287" s="5109" t="s">
        <v>36</v>
      </c>
      <c r="C287" s="5110"/>
      <c r="D287" s="5111"/>
      <c r="E287" s="5097" t="s">
        <v>2722</v>
      </c>
      <c r="F287" s="5098"/>
      <c r="G287" s="5098"/>
      <c r="H287" s="5098"/>
      <c r="I287" s="5098"/>
      <c r="J287" s="5098"/>
      <c r="K287" s="5098"/>
      <c r="L287" s="5098"/>
      <c r="M287" s="5098"/>
      <c r="N287" s="5098"/>
      <c r="O287" s="5098"/>
      <c r="P287" s="5098"/>
      <c r="Q287" s="5098"/>
      <c r="R287" s="5098"/>
      <c r="S287" s="5098"/>
      <c r="T287" s="5098"/>
      <c r="U287" s="5098"/>
      <c r="V287" s="5098"/>
      <c r="W287" s="5098"/>
      <c r="X287" s="5098"/>
      <c r="Y287" s="5098"/>
      <c r="Z287" s="5098"/>
      <c r="AA287" s="5098"/>
      <c r="AB287" s="5099"/>
      <c r="AC287" s="5135" t="s">
        <v>10</v>
      </c>
      <c r="AD287" s="5083" t="s">
        <v>11</v>
      </c>
    </row>
    <row r="288" spans="1:130" x14ac:dyDescent="0.35">
      <c r="A288" s="5113"/>
      <c r="B288" s="5114"/>
      <c r="C288" s="5115"/>
      <c r="D288" s="5116"/>
      <c r="E288" s="5117" t="s">
        <v>2723</v>
      </c>
      <c r="F288" s="5118"/>
      <c r="G288" s="5117" t="s">
        <v>206</v>
      </c>
      <c r="H288" s="5118"/>
      <c r="I288" s="5117" t="s">
        <v>21</v>
      </c>
      <c r="J288" s="5118"/>
      <c r="K288" s="5117" t="s">
        <v>22</v>
      </c>
      <c r="L288" s="5118"/>
      <c r="M288" s="5117" t="s">
        <v>23</v>
      </c>
      <c r="N288" s="5118"/>
      <c r="O288" s="5117" t="s">
        <v>24</v>
      </c>
      <c r="P288" s="5118"/>
      <c r="Q288" s="5117" t="s">
        <v>25</v>
      </c>
      <c r="R288" s="5118"/>
      <c r="S288" s="5117" t="s">
        <v>26</v>
      </c>
      <c r="T288" s="5118"/>
      <c r="U288" s="5117" t="s">
        <v>2713</v>
      </c>
      <c r="V288" s="5118"/>
      <c r="W288" s="5117" t="s">
        <v>2340</v>
      </c>
      <c r="X288" s="5118"/>
      <c r="Y288" s="5117" t="s">
        <v>2066</v>
      </c>
      <c r="Z288" s="5118"/>
      <c r="AA288" s="5117" t="s">
        <v>2724</v>
      </c>
      <c r="AB288" s="5136"/>
      <c r="AC288" s="5137"/>
      <c r="AD288" s="5138"/>
    </row>
    <row r="289" spans="1:106" x14ac:dyDescent="0.35">
      <c r="A289" s="5122"/>
      <c r="B289" s="5139" t="s">
        <v>2140</v>
      </c>
      <c r="C289" s="4945" t="s">
        <v>34</v>
      </c>
      <c r="D289" s="4953" t="s">
        <v>35</v>
      </c>
      <c r="E289" s="4945" t="s">
        <v>34</v>
      </c>
      <c r="F289" s="4953" t="s">
        <v>35</v>
      </c>
      <c r="G289" s="4945" t="s">
        <v>34</v>
      </c>
      <c r="H289" s="4953" t="s">
        <v>35</v>
      </c>
      <c r="I289" s="4945" t="s">
        <v>34</v>
      </c>
      <c r="J289" s="4953" t="s">
        <v>35</v>
      </c>
      <c r="K289" s="4945" t="s">
        <v>34</v>
      </c>
      <c r="L289" s="4953" t="s">
        <v>35</v>
      </c>
      <c r="M289" s="4945" t="s">
        <v>34</v>
      </c>
      <c r="N289" s="4953" t="s">
        <v>35</v>
      </c>
      <c r="O289" s="4945" t="s">
        <v>34</v>
      </c>
      <c r="P289" s="4953" t="s">
        <v>35</v>
      </c>
      <c r="Q289" s="4945" t="s">
        <v>34</v>
      </c>
      <c r="R289" s="4953" t="s">
        <v>35</v>
      </c>
      <c r="S289" s="4945" t="s">
        <v>34</v>
      </c>
      <c r="T289" s="4953" t="s">
        <v>35</v>
      </c>
      <c r="U289" s="4945" t="s">
        <v>34</v>
      </c>
      <c r="V289" s="4953" t="s">
        <v>35</v>
      </c>
      <c r="W289" s="4945" t="s">
        <v>34</v>
      </c>
      <c r="X289" s="4953" t="s">
        <v>35</v>
      </c>
      <c r="Y289" s="4945" t="s">
        <v>34</v>
      </c>
      <c r="Z289" s="4953" t="s">
        <v>35</v>
      </c>
      <c r="AA289" s="4945" t="s">
        <v>34</v>
      </c>
      <c r="AB289" s="4947" t="s">
        <v>35</v>
      </c>
      <c r="AC289" s="5140"/>
      <c r="AD289" s="5141"/>
    </row>
    <row r="290" spans="1:106" ht="27.75" customHeight="1" x14ac:dyDescent="0.35">
      <c r="A290" s="5142" t="s">
        <v>2725</v>
      </c>
      <c r="B290" s="5092"/>
      <c r="C290" s="5143">
        <f>+E290+G290+I290+K290+M290+O290+Q290+S290+U290+W290+Y290+AA290</f>
        <v>0</v>
      </c>
      <c r="D290" s="5144">
        <f>+F290+H290+J290+L290+N290+P290+R290+T290+V290+X290+Z290+AB290</f>
        <v>0</v>
      </c>
      <c r="E290" s="35"/>
      <c r="F290" s="117"/>
      <c r="G290" s="35"/>
      <c r="H290" s="117"/>
      <c r="I290" s="35"/>
      <c r="J290" s="117"/>
      <c r="K290" s="35"/>
      <c r="L290" s="117"/>
      <c r="M290" s="35"/>
      <c r="N290" s="117"/>
      <c r="O290" s="35"/>
      <c r="P290" s="117"/>
      <c r="Q290" s="35"/>
      <c r="R290" s="117"/>
      <c r="S290" s="35"/>
      <c r="T290" s="117"/>
      <c r="U290" s="35"/>
      <c r="V290" s="117"/>
      <c r="W290" s="35"/>
      <c r="X290" s="117"/>
      <c r="Y290" s="35"/>
      <c r="Z290" s="117"/>
      <c r="AA290" s="35"/>
      <c r="AB290" s="1306"/>
      <c r="AC290" s="1403"/>
      <c r="AD290" s="1881"/>
      <c r="AE290" s="1234" t="str">
        <f>$CA290&amp;$CB290&amp;$CC290&amp;$CD290&amp;$CE290&amp;$CF290&amp;$CG290&amp;$CH290&amp;$CI290&amp;$CJ290&amp;$CK290&amp;$CL290&amp;$CM290&amp;$CN290&amp;$CO290&amp;$CP290&amp;$CQ290&amp;$CR290&amp;$CS290&amp;$CT290&amp;$CU290&amp;$CV290&amp;$CW290&amp;$CX290&amp;$CY290&amp;$CZ290</f>
        <v/>
      </c>
      <c r="CA290" s="1235" t="str">
        <f>IF(AND($B290&lt;&gt;0,AC290=""),"* No olvide ingresar la columna Pueblos Originarios (Digite CERO si no tiene). ",IF(AC290&gt;$B290,"* El Número de Donantes Confirmados pertenecientes a Pueblos Originarios no puede superar el Total. ",""))</f>
        <v/>
      </c>
      <c r="CB290" s="1235" t="str">
        <f>IF(AND($B290&lt;&gt;0,AD290=""),"* No olvide ingresar la columna Migrantes (Digite CERO si no tiene). ",IF(AD290&gt;$B290,"* El Número de Donantes Confirmados pertenecientes a Población Migrante no puede superar el Total. ",""))</f>
        <v/>
      </c>
      <c r="DA290" s="4931">
        <f>IF(AND($B290&lt;&gt;0,AC290=""),1,IF(AC290&gt;$B290,1,0))</f>
        <v>0</v>
      </c>
      <c r="DB290" s="4931">
        <f>IF(AND($B290&lt;&gt;0,AD290=""),1,IF(AD290&gt;$B290,1,0))</f>
        <v>0</v>
      </c>
    </row>
    <row r="291" spans="1:106" ht="28.5" customHeight="1" x14ac:dyDescent="0.35">
      <c r="A291" s="5132" t="s">
        <v>2726</v>
      </c>
      <c r="B291" s="5092"/>
      <c r="C291" s="5145">
        <f>+E291+G291+I291+K291+M291+O291+Q291+S291+U291+W291+Y291+AA291</f>
        <v>0</v>
      </c>
      <c r="D291" s="5146">
        <f>+F291+H291+J291+L291+N291+P291+R291+T291+V291+X291+Z291+AB291</f>
        <v>0</v>
      </c>
      <c r="E291" s="84"/>
      <c r="F291" s="85"/>
      <c r="G291" s="84"/>
      <c r="H291" s="85"/>
      <c r="I291" s="84"/>
      <c r="J291" s="85"/>
      <c r="K291" s="84"/>
      <c r="L291" s="85"/>
      <c r="M291" s="84"/>
      <c r="N291" s="85"/>
      <c r="O291" s="84"/>
      <c r="P291" s="85"/>
      <c r="Q291" s="84"/>
      <c r="R291" s="85"/>
      <c r="S291" s="84"/>
      <c r="T291" s="85"/>
      <c r="U291" s="84"/>
      <c r="V291" s="85"/>
      <c r="W291" s="84"/>
      <c r="X291" s="85"/>
      <c r="Y291" s="84"/>
      <c r="Z291" s="85"/>
      <c r="AA291" s="84"/>
      <c r="AB291" s="1351"/>
      <c r="AC291" s="1430"/>
      <c r="AD291" s="83"/>
      <c r="AE291" s="1234" t="str">
        <f>$CA291&amp;$CB291&amp;$CC291&amp;$CD291&amp;$CE291&amp;$CF291&amp;$CG291&amp;$CH291&amp;$CI291&amp;$CJ291&amp;$CK291&amp;$CL291&amp;$CM291&amp;$CN291&amp;$CO291&amp;$CP291&amp;$CQ291&amp;$CR291&amp;$CS291&amp;$CT291&amp;$CU291&amp;$CV291&amp;$CW291&amp;$CX291&amp;$CY291&amp;$CZ291</f>
        <v/>
      </c>
      <c r="CA291" s="1235" t="str">
        <f>IF(AND($B291&lt;&gt;0,AC291=""),"* No olvide ingresar la columna Pueblos Originarios (Digite CERO si no tiene). ",IF(AC291&gt;$B291,"* El Número de Donantes Confirmados pertenecientes a Pueblos Originarios no puede superar el Total. ",""))</f>
        <v/>
      </c>
      <c r="CB291" s="1235" t="str">
        <f>IF(AND($B291&lt;&gt;0,AD291=""),"* No olvide ingresar la columna Migrantes (Digite CERO si no tiene). ",IF(AD291&gt;$B291,"* El Número de Donantes Confirmados pertenecientes a Población Migrante no puede superar el Total. ",""))</f>
        <v/>
      </c>
      <c r="DA291" s="4931">
        <f>IF(AND($B291&lt;&gt;0,AC291=""),1,IF(AC291&gt;$B291,1,0))</f>
        <v>0</v>
      </c>
      <c r="DB291" s="4931">
        <f>IF(AND($B291&lt;&gt;0,AD291=""),1,IF(AD291&gt;$B291,1,0))</f>
        <v>0</v>
      </c>
    </row>
    <row r="292" spans="1:106" ht="19.5" customHeight="1" x14ac:dyDescent="0.35">
      <c r="A292" s="2901" t="s">
        <v>2727</v>
      </c>
    </row>
    <row r="293" spans="1:106" x14ac:dyDescent="0.35">
      <c r="A293" s="5108" t="s">
        <v>239</v>
      </c>
      <c r="B293" s="5109" t="s">
        <v>36</v>
      </c>
      <c r="C293" s="5110"/>
      <c r="D293" s="5111"/>
      <c r="E293" s="5147" t="s">
        <v>2722</v>
      </c>
      <c r="F293" s="5147"/>
      <c r="G293" s="5147"/>
      <c r="H293" s="5147"/>
      <c r="I293" s="5147"/>
      <c r="J293" s="5147"/>
      <c r="K293" s="5147"/>
      <c r="L293" s="5147"/>
      <c r="M293" s="5147"/>
      <c r="N293" s="5147"/>
      <c r="O293" s="5147"/>
      <c r="P293" s="5147"/>
      <c r="Q293" s="5147"/>
      <c r="R293" s="5147"/>
      <c r="S293" s="5147"/>
      <c r="T293" s="5147"/>
      <c r="U293" s="5147"/>
      <c r="V293" s="5147"/>
      <c r="W293" s="5147"/>
      <c r="X293" s="5147"/>
      <c r="Y293" s="5147"/>
      <c r="Z293" s="5147"/>
      <c r="AA293" s="5147"/>
      <c r="AB293" s="5147"/>
      <c r="AC293" s="5147"/>
      <c r="AD293" s="5147"/>
      <c r="AE293" s="5147"/>
      <c r="AF293" s="5147"/>
      <c r="AG293" s="5147"/>
      <c r="AH293" s="5147"/>
      <c r="AI293" s="5147"/>
      <c r="AJ293" s="5148"/>
      <c r="AK293" s="5135" t="s">
        <v>10</v>
      </c>
      <c r="AL293" s="5083" t="s">
        <v>11</v>
      </c>
    </row>
    <row r="294" spans="1:106" x14ac:dyDescent="0.35">
      <c r="A294" s="5113"/>
      <c r="B294" s="5114"/>
      <c r="C294" s="5115"/>
      <c r="D294" s="5116"/>
      <c r="E294" s="5117" t="s">
        <v>2710</v>
      </c>
      <c r="F294" s="5118"/>
      <c r="G294" s="5119" t="s">
        <v>2711</v>
      </c>
      <c r="H294" s="5120"/>
      <c r="I294" s="5119" t="s">
        <v>2712</v>
      </c>
      <c r="J294" s="5120"/>
      <c r="K294" s="5119" t="s">
        <v>230</v>
      </c>
      <c r="L294" s="5120"/>
      <c r="M294" s="5117" t="s">
        <v>205</v>
      </c>
      <c r="N294" s="5118"/>
      <c r="O294" s="5117" t="s">
        <v>206</v>
      </c>
      <c r="P294" s="5118"/>
      <c r="Q294" s="5117" t="s">
        <v>21</v>
      </c>
      <c r="R294" s="5118"/>
      <c r="S294" s="5117" t="s">
        <v>22</v>
      </c>
      <c r="T294" s="5118"/>
      <c r="U294" s="5117" t="s">
        <v>23</v>
      </c>
      <c r="V294" s="5118"/>
      <c r="W294" s="5117" t="s">
        <v>24</v>
      </c>
      <c r="X294" s="5118"/>
      <c r="Y294" s="5117" t="s">
        <v>25</v>
      </c>
      <c r="Z294" s="5118"/>
      <c r="AA294" s="5117" t="s">
        <v>26</v>
      </c>
      <c r="AB294" s="5118"/>
      <c r="AC294" s="5117" t="s">
        <v>2713</v>
      </c>
      <c r="AD294" s="5118"/>
      <c r="AE294" s="5117" t="s">
        <v>2340</v>
      </c>
      <c r="AF294" s="5118"/>
      <c r="AG294" s="5117" t="s">
        <v>2066</v>
      </c>
      <c r="AH294" s="5118"/>
      <c r="AI294" s="5117" t="s">
        <v>2714</v>
      </c>
      <c r="AJ294" s="5136"/>
      <c r="AK294" s="5137"/>
      <c r="AL294" s="5138"/>
    </row>
    <row r="295" spans="1:106" x14ac:dyDescent="0.35">
      <c r="A295" s="5122"/>
      <c r="B295" s="5139" t="s">
        <v>2140</v>
      </c>
      <c r="C295" s="4945" t="s">
        <v>34</v>
      </c>
      <c r="D295" s="4953" t="s">
        <v>35</v>
      </c>
      <c r="E295" s="4945" t="s">
        <v>34</v>
      </c>
      <c r="F295" s="4953" t="s">
        <v>35</v>
      </c>
      <c r="G295" s="4945" t="s">
        <v>34</v>
      </c>
      <c r="H295" s="4953" t="s">
        <v>35</v>
      </c>
      <c r="I295" s="4945" t="s">
        <v>34</v>
      </c>
      <c r="J295" s="4953" t="s">
        <v>35</v>
      </c>
      <c r="K295" s="4945" t="s">
        <v>34</v>
      </c>
      <c r="L295" s="4953" t="s">
        <v>35</v>
      </c>
      <c r="M295" s="4945" t="s">
        <v>34</v>
      </c>
      <c r="N295" s="4953" t="s">
        <v>35</v>
      </c>
      <c r="O295" s="4945" t="s">
        <v>34</v>
      </c>
      <c r="P295" s="4953" t="s">
        <v>35</v>
      </c>
      <c r="Q295" s="4945" t="s">
        <v>34</v>
      </c>
      <c r="R295" s="4953" t="s">
        <v>35</v>
      </c>
      <c r="S295" s="4945" t="s">
        <v>34</v>
      </c>
      <c r="T295" s="4953" t="s">
        <v>35</v>
      </c>
      <c r="U295" s="4945" t="s">
        <v>34</v>
      </c>
      <c r="V295" s="4953" t="s">
        <v>35</v>
      </c>
      <c r="W295" s="4945" t="s">
        <v>34</v>
      </c>
      <c r="X295" s="4953" t="s">
        <v>35</v>
      </c>
      <c r="Y295" s="4945" t="s">
        <v>34</v>
      </c>
      <c r="Z295" s="4953" t="s">
        <v>35</v>
      </c>
      <c r="AA295" s="4945" t="s">
        <v>34</v>
      </c>
      <c r="AB295" s="4953" t="s">
        <v>35</v>
      </c>
      <c r="AC295" s="4945" t="s">
        <v>34</v>
      </c>
      <c r="AD295" s="4953" t="s">
        <v>35</v>
      </c>
      <c r="AE295" s="4945" t="s">
        <v>34</v>
      </c>
      <c r="AF295" s="4953" t="s">
        <v>35</v>
      </c>
      <c r="AG295" s="4945" t="s">
        <v>34</v>
      </c>
      <c r="AH295" s="4953" t="s">
        <v>35</v>
      </c>
      <c r="AI295" s="4945" t="s">
        <v>34</v>
      </c>
      <c r="AJ295" s="4953" t="s">
        <v>35</v>
      </c>
      <c r="AK295" s="5149"/>
      <c r="AL295" s="5089"/>
    </row>
    <row r="296" spans="1:106" ht="26.25" customHeight="1" x14ac:dyDescent="0.35">
      <c r="A296" s="5142" t="s">
        <v>2728</v>
      </c>
      <c r="B296" s="5092"/>
      <c r="C296" s="5150">
        <f t="shared" ref="C296:D298" si="485">+E296+G296+I296+K296+M296+O296+Q296+S296+U296+W296+Y296+AA296+AC296+AE296+AG296+AI296</f>
        <v>0</v>
      </c>
      <c r="D296" s="5144">
        <f t="shared" si="485"/>
        <v>0</v>
      </c>
      <c r="E296" s="35"/>
      <c r="F296" s="37"/>
      <c r="G296" s="35"/>
      <c r="H296" s="37"/>
      <c r="I296" s="35"/>
      <c r="J296" s="37"/>
      <c r="K296" s="35"/>
      <c r="L296" s="37"/>
      <c r="M296" s="35"/>
      <c r="N296" s="37"/>
      <c r="O296" s="35"/>
      <c r="P296" s="37"/>
      <c r="Q296" s="35"/>
      <c r="R296" s="37"/>
      <c r="S296" s="35"/>
      <c r="T296" s="37"/>
      <c r="U296" s="35"/>
      <c r="V296" s="37"/>
      <c r="W296" s="35"/>
      <c r="X296" s="37"/>
      <c r="Y296" s="35"/>
      <c r="Z296" s="37"/>
      <c r="AA296" s="35"/>
      <c r="AB296" s="37"/>
      <c r="AC296" s="35"/>
      <c r="AD296" s="37"/>
      <c r="AE296" s="35"/>
      <c r="AF296" s="37"/>
      <c r="AG296" s="35"/>
      <c r="AH296" s="37"/>
      <c r="AI296" s="35"/>
      <c r="AJ296" s="1306"/>
      <c r="AK296" s="4516"/>
      <c r="AL296" s="3573"/>
    </row>
    <row r="297" spans="1:106" ht="27" customHeight="1" x14ac:dyDescent="0.35">
      <c r="A297" s="5104" t="s">
        <v>2729</v>
      </c>
      <c r="B297" s="5092"/>
      <c r="C297" s="5151">
        <f t="shared" si="485"/>
        <v>0</v>
      </c>
      <c r="D297" s="5129">
        <f t="shared" si="485"/>
        <v>0</v>
      </c>
      <c r="E297" s="35"/>
      <c r="F297" s="37"/>
      <c r="G297" s="35"/>
      <c r="H297" s="37"/>
      <c r="I297" s="35"/>
      <c r="J297" s="37"/>
      <c r="K297" s="35"/>
      <c r="L297" s="37"/>
      <c r="M297" s="35"/>
      <c r="N297" s="37"/>
      <c r="O297" s="35"/>
      <c r="P297" s="37"/>
      <c r="Q297" s="35"/>
      <c r="R297" s="37"/>
      <c r="S297" s="35"/>
      <c r="T297" s="37"/>
      <c r="U297" s="35"/>
      <c r="V297" s="37"/>
      <c r="W297" s="35"/>
      <c r="X297" s="37"/>
      <c r="Y297" s="35"/>
      <c r="Z297" s="37"/>
      <c r="AA297" s="35"/>
      <c r="AB297" s="37"/>
      <c r="AC297" s="35"/>
      <c r="AD297" s="37"/>
      <c r="AE297" s="35"/>
      <c r="AF297" s="37"/>
      <c r="AG297" s="35"/>
      <c r="AH297" s="37"/>
      <c r="AI297" s="35"/>
      <c r="AJ297" s="1306"/>
      <c r="AK297" s="117"/>
      <c r="AL297" s="37"/>
      <c r="AM297" s="1234" t="str">
        <f>$CA297&amp;$CB297&amp;$CC297&amp;$CD297&amp;$CE297&amp;$CF297&amp;$CG297&amp;$CH297&amp;$CI297&amp;$CJ297&amp;$CK297&amp;$CL297&amp;$CM297&amp;$CN297&amp;$CO297&amp;$CP297&amp;$CQ297&amp;$CR297&amp;$CS297&amp;$CT297&amp;$CU297&amp;$CV297&amp;$CW297&amp;$CX297&amp;$CY297&amp;$CZ297</f>
        <v/>
      </c>
      <c r="CA297" s="1235" t="str">
        <f>IF(AND($B297&lt;&gt;0,AK297=""),"* No olvide ingresar la columna Pueblos Originarios (Digite CERO si no tiene). ",IF(AK297&gt;$B297,"* El Número de personas en seguimiento pertenecientes a Pueblos Originarios no puede superar el Total. ",""))</f>
        <v/>
      </c>
      <c r="CB297" s="1235" t="str">
        <f>IF(AND($B297&lt;&gt;0,AL297=""),"* No olvide ingresar la columna Migrantes (Digite CERO si no tiene). ",IF(AL297&gt;$B297,"* El Número de personas en seguimiento pertenecientes a Población Migrante no puede superar el Total. ",""))</f>
        <v/>
      </c>
      <c r="DA297" s="4931">
        <f>IF(AND($B297&lt;&gt;0,AK297=""),1,IF(AK297&gt;$B297,1,0))</f>
        <v>0</v>
      </c>
      <c r="DB297" s="4931">
        <f>IF(AND($B297&lt;&gt;0,AL297=""),1,IF(AL297&gt;$B297,1,0))</f>
        <v>0</v>
      </c>
    </row>
    <row r="298" spans="1:106" ht="30" customHeight="1" x14ac:dyDescent="0.35">
      <c r="A298" s="5152" t="s">
        <v>2730</v>
      </c>
      <c r="B298" s="5092"/>
      <c r="C298" s="5153">
        <f t="shared" si="485"/>
        <v>0</v>
      </c>
      <c r="D298" s="5154">
        <f t="shared" si="485"/>
        <v>0</v>
      </c>
      <c r="E298" s="3102"/>
      <c r="F298" s="4963"/>
      <c r="G298" s="3102"/>
      <c r="H298" s="4963"/>
      <c r="I298" s="3102"/>
      <c r="J298" s="4963"/>
      <c r="K298" s="3102"/>
      <c r="L298" s="4963"/>
      <c r="M298" s="3102"/>
      <c r="N298" s="4963"/>
      <c r="O298" s="3102"/>
      <c r="P298" s="4963"/>
      <c r="Q298" s="3102"/>
      <c r="R298" s="4963"/>
      <c r="S298" s="3102"/>
      <c r="T298" s="4963"/>
      <c r="U298" s="3102"/>
      <c r="V298" s="4963"/>
      <c r="W298" s="3102"/>
      <c r="X298" s="4963"/>
      <c r="Y298" s="3102"/>
      <c r="Z298" s="4963"/>
      <c r="AA298" s="3102"/>
      <c r="AB298" s="4963"/>
      <c r="AC298" s="3102"/>
      <c r="AD298" s="4963"/>
      <c r="AE298" s="3102"/>
      <c r="AF298" s="4963"/>
      <c r="AG298" s="3102"/>
      <c r="AH298" s="4963"/>
      <c r="AI298" s="3102"/>
      <c r="AJ298" s="5155"/>
      <c r="AK298" s="5156"/>
      <c r="AL298" s="4963"/>
      <c r="AM298" s="1234" t="str">
        <f>$CA298&amp;$CB298&amp;$CC298&amp;$CD298&amp;$CE298&amp;$CF298&amp;$CG298&amp;$CH298&amp;$CI298&amp;$CJ298&amp;$CK298&amp;$CL298&amp;$CM298&amp;$CN298&amp;$CO298&amp;$CP298&amp;$CQ298&amp;$CR298&amp;$CS298&amp;$CT298&amp;$CU298&amp;$CV298&amp;$CW298&amp;$CX298&amp;$CY298&amp;$CZ298</f>
        <v/>
      </c>
      <c r="CA298" s="1235" t="str">
        <f>IF(AND($B298&lt;&gt;0,AK298=""),"* No olvide ingresar la columna Pueblos Originarios (Digite CERO si no tiene). ",IF(AK298&gt;$B298,"* El Número de personas en seguimiento pertenecientes a Pueblos Originarios no puede superar el Total. ",""))</f>
        <v/>
      </c>
      <c r="CB298" s="1235" t="str">
        <f>IF(AND($B298&lt;&gt;0,AL298=""),"* No olvide ingresar la columna Migrantes (Digite CERO si no tiene). ",IF(AL298&gt;$B298,"* El Número de personas en seguimiento pertenecientes a Población Migrante no puede superar el Total. ",""))</f>
        <v/>
      </c>
      <c r="DA298" s="4931">
        <f>IF(AND($B298&lt;&gt;0,AK298=""),1,IF(AK298&gt;$B298,1,0))</f>
        <v>0</v>
      </c>
      <c r="DB298" s="4931">
        <f>IF(AND($B298&lt;&gt;0,AL298=""),1,IF(AL298&gt;$B298,1,0))</f>
        <v>0</v>
      </c>
    </row>
    <row r="308" spans="1:2" s="1307" customFormat="1" hidden="1" x14ac:dyDescent="0.35">
      <c r="A308" s="1307">
        <f>SUM(B296:B298,B290:B291,B280:B285,B270:B274,B262:B266,C236:D258,B225:C231,B214:C220,C187:D209,C160:D182,C151:P155,C143:P147,B122:C139,B100:C117,B78:C95,B56:C73,B34:C51,B12:C29)</f>
        <v>0</v>
      </c>
      <c r="B308" s="1307">
        <f>SUM(DA12:DZ298)</f>
        <v>0</v>
      </c>
    </row>
  </sheetData>
  <mergeCells count="465">
    <mergeCell ref="AA294:AB294"/>
    <mergeCell ref="AC294:AD294"/>
    <mergeCell ref="AE294:AF294"/>
    <mergeCell ref="AG294:AH294"/>
    <mergeCell ref="AI294:AJ294"/>
    <mergeCell ref="O294:P294"/>
    <mergeCell ref="Q294:R294"/>
    <mergeCell ref="S294:T294"/>
    <mergeCell ref="U294:V294"/>
    <mergeCell ref="W294:X294"/>
    <mergeCell ref="Y294:Z294"/>
    <mergeCell ref="A293:A295"/>
    <mergeCell ref="B293:D294"/>
    <mergeCell ref="E293:AJ293"/>
    <mergeCell ref="AK293:AK295"/>
    <mergeCell ref="AL293:AL295"/>
    <mergeCell ref="E294:F294"/>
    <mergeCell ref="G294:H294"/>
    <mergeCell ref="I294:J294"/>
    <mergeCell ref="K294:L294"/>
    <mergeCell ref="M294:N294"/>
    <mergeCell ref="Q288:R288"/>
    <mergeCell ref="S288:T288"/>
    <mergeCell ref="U288:V288"/>
    <mergeCell ref="W288:X288"/>
    <mergeCell ref="Y288:Z288"/>
    <mergeCell ref="AA288:AB288"/>
    <mergeCell ref="E288:F288"/>
    <mergeCell ref="G288:H288"/>
    <mergeCell ref="I288:J288"/>
    <mergeCell ref="K288:L288"/>
    <mergeCell ref="M288:N288"/>
    <mergeCell ref="O288:P288"/>
    <mergeCell ref="AA278:AB278"/>
    <mergeCell ref="AC278:AD278"/>
    <mergeCell ref="AE278:AF278"/>
    <mergeCell ref="AG278:AH278"/>
    <mergeCell ref="AI278:AJ278"/>
    <mergeCell ref="A287:A289"/>
    <mergeCell ref="B287:D288"/>
    <mergeCell ref="E287:AB287"/>
    <mergeCell ref="AC287:AC289"/>
    <mergeCell ref="AD287:AD289"/>
    <mergeCell ref="O278:P278"/>
    <mergeCell ref="Q278:R278"/>
    <mergeCell ref="S278:T278"/>
    <mergeCell ref="U278:V278"/>
    <mergeCell ref="W278:X278"/>
    <mergeCell ref="Y278:Z278"/>
    <mergeCell ref="AG277:AH277"/>
    <mergeCell ref="AI277:AJ277"/>
    <mergeCell ref="B278:B279"/>
    <mergeCell ref="C278:C279"/>
    <mergeCell ref="D278:D279"/>
    <mergeCell ref="E278:F278"/>
    <mergeCell ref="G278:H278"/>
    <mergeCell ref="I278:J278"/>
    <mergeCell ref="K278:L278"/>
    <mergeCell ref="M278:N278"/>
    <mergeCell ref="U277:V277"/>
    <mergeCell ref="W277:X277"/>
    <mergeCell ref="Y277:Z277"/>
    <mergeCell ref="AA277:AB277"/>
    <mergeCell ref="AC277:AD277"/>
    <mergeCell ref="AE277:AF277"/>
    <mergeCell ref="I277:J277"/>
    <mergeCell ref="K277:L277"/>
    <mergeCell ref="M277:N277"/>
    <mergeCell ref="O277:P277"/>
    <mergeCell ref="Q277:R277"/>
    <mergeCell ref="S277:T277"/>
    <mergeCell ref="A268:A269"/>
    <mergeCell ref="B268:B269"/>
    <mergeCell ref="C268:R268"/>
    <mergeCell ref="S268:S269"/>
    <mergeCell ref="T268:T269"/>
    <mergeCell ref="A276:A279"/>
    <mergeCell ref="B276:D277"/>
    <mergeCell ref="E276:AJ276"/>
    <mergeCell ref="E277:F277"/>
    <mergeCell ref="G277:H277"/>
    <mergeCell ref="AQ234:AR234"/>
    <mergeCell ref="A236:A254"/>
    <mergeCell ref="A255:A258"/>
    <mergeCell ref="A260:A261"/>
    <mergeCell ref="B260:B261"/>
    <mergeCell ref="C260:L260"/>
    <mergeCell ref="M260:M261"/>
    <mergeCell ref="N260:N261"/>
    <mergeCell ref="AE234:AF234"/>
    <mergeCell ref="AG234:AH234"/>
    <mergeCell ref="AI234:AJ234"/>
    <mergeCell ref="AK234:AL234"/>
    <mergeCell ref="AM234:AN234"/>
    <mergeCell ref="AO234:AP234"/>
    <mergeCell ref="S234:T234"/>
    <mergeCell ref="U234:V234"/>
    <mergeCell ref="W234:X234"/>
    <mergeCell ref="Y234:Z234"/>
    <mergeCell ref="AA234:AB234"/>
    <mergeCell ref="AC234:AD234"/>
    <mergeCell ref="AS233:AT234"/>
    <mergeCell ref="AU233:AV234"/>
    <mergeCell ref="AW233:AX234"/>
    <mergeCell ref="E234:F234"/>
    <mergeCell ref="G234:H234"/>
    <mergeCell ref="I234:J234"/>
    <mergeCell ref="K234:L234"/>
    <mergeCell ref="M234:N234"/>
    <mergeCell ref="O234:P234"/>
    <mergeCell ref="Q234:R234"/>
    <mergeCell ref="AJ223:AK223"/>
    <mergeCell ref="AL223:AL224"/>
    <mergeCell ref="AM223:AM224"/>
    <mergeCell ref="AN223:AN224"/>
    <mergeCell ref="AO223:AO224"/>
    <mergeCell ref="A233:B235"/>
    <mergeCell ref="C233:D234"/>
    <mergeCell ref="E233:AJ233"/>
    <mergeCell ref="AK233:AN233"/>
    <mergeCell ref="AO233:AR233"/>
    <mergeCell ref="X223:Y223"/>
    <mergeCell ref="Z223:AA223"/>
    <mergeCell ref="AB223:AC223"/>
    <mergeCell ref="AD223:AE223"/>
    <mergeCell ref="AF223:AG223"/>
    <mergeCell ref="AH223:AI223"/>
    <mergeCell ref="AP222:AP224"/>
    <mergeCell ref="AQ222:AQ224"/>
    <mergeCell ref="D223:E223"/>
    <mergeCell ref="F223:G223"/>
    <mergeCell ref="H223:I223"/>
    <mergeCell ref="J223:K223"/>
    <mergeCell ref="L223:M223"/>
    <mergeCell ref="N223:O223"/>
    <mergeCell ref="P223:Q223"/>
    <mergeCell ref="R223:S223"/>
    <mergeCell ref="AM212:AM213"/>
    <mergeCell ref="AN212:AN213"/>
    <mergeCell ref="AO212:AO213"/>
    <mergeCell ref="A222:A224"/>
    <mergeCell ref="B222:C223"/>
    <mergeCell ref="D222:AK222"/>
    <mergeCell ref="AL222:AM222"/>
    <mergeCell ref="AN222:AO222"/>
    <mergeCell ref="T223:U223"/>
    <mergeCell ref="V223:W223"/>
    <mergeCell ref="AB212:AC212"/>
    <mergeCell ref="AD212:AE212"/>
    <mergeCell ref="AF212:AG212"/>
    <mergeCell ref="AH212:AI212"/>
    <mergeCell ref="AJ212:AK212"/>
    <mergeCell ref="AL212:AL213"/>
    <mergeCell ref="AP211:AP213"/>
    <mergeCell ref="AQ211:AQ213"/>
    <mergeCell ref="D212:E212"/>
    <mergeCell ref="F212:G212"/>
    <mergeCell ref="H212:I212"/>
    <mergeCell ref="J212:K212"/>
    <mergeCell ref="L212:M212"/>
    <mergeCell ref="N212:O212"/>
    <mergeCell ref="P212:Q212"/>
    <mergeCell ref="R212:S212"/>
    <mergeCell ref="A209:B209"/>
    <mergeCell ref="A211:A213"/>
    <mergeCell ref="B211:C212"/>
    <mergeCell ref="D211:AK211"/>
    <mergeCell ref="AL211:AM211"/>
    <mergeCell ref="AN211:AO211"/>
    <mergeCell ref="T212:U212"/>
    <mergeCell ref="V212:W212"/>
    <mergeCell ref="X212:Y212"/>
    <mergeCell ref="Z212:AA212"/>
    <mergeCell ref="A202:B202"/>
    <mergeCell ref="A203:B203"/>
    <mergeCell ref="A205:B205"/>
    <mergeCell ref="A206:B206"/>
    <mergeCell ref="A207:B207"/>
    <mergeCell ref="A208:B208"/>
    <mergeCell ref="A194:B194"/>
    <mergeCell ref="A195:B195"/>
    <mergeCell ref="A196:A198"/>
    <mergeCell ref="A199:B199"/>
    <mergeCell ref="A200:B200"/>
    <mergeCell ref="A201:B201"/>
    <mergeCell ref="A188:B188"/>
    <mergeCell ref="A189:B189"/>
    <mergeCell ref="A190:B190"/>
    <mergeCell ref="A191:B191"/>
    <mergeCell ref="A192:B192"/>
    <mergeCell ref="A193:B193"/>
    <mergeCell ref="AI185:AJ185"/>
    <mergeCell ref="AK185:AL185"/>
    <mergeCell ref="AM185:AN185"/>
    <mergeCell ref="AO185:AP185"/>
    <mergeCell ref="AQ185:AR185"/>
    <mergeCell ref="A187:B187"/>
    <mergeCell ref="W185:X185"/>
    <mergeCell ref="Y185:Z185"/>
    <mergeCell ref="AA185:AB185"/>
    <mergeCell ref="AC185:AD185"/>
    <mergeCell ref="AE185:AF185"/>
    <mergeCell ref="AG185:AH185"/>
    <mergeCell ref="AK184:AN184"/>
    <mergeCell ref="AO184:AR184"/>
    <mergeCell ref="AS184:AT185"/>
    <mergeCell ref="AU184:AV185"/>
    <mergeCell ref="AW184:AX185"/>
    <mergeCell ref="E185:F185"/>
    <mergeCell ref="G185:H185"/>
    <mergeCell ref="I185:J185"/>
    <mergeCell ref="K185:L185"/>
    <mergeCell ref="M185:N185"/>
    <mergeCell ref="A181:B181"/>
    <mergeCell ref="A182:B182"/>
    <mergeCell ref="A183:Q183"/>
    <mergeCell ref="A184:B186"/>
    <mergeCell ref="C184:D185"/>
    <mergeCell ref="E184:AJ184"/>
    <mergeCell ref="O185:P185"/>
    <mergeCell ref="Q185:R185"/>
    <mergeCell ref="S185:T185"/>
    <mergeCell ref="U185:V185"/>
    <mergeCell ref="A174:B174"/>
    <mergeCell ref="A175:B175"/>
    <mergeCell ref="A176:B176"/>
    <mergeCell ref="A178:B178"/>
    <mergeCell ref="A179:B179"/>
    <mergeCell ref="A180:B180"/>
    <mergeCell ref="A166:B166"/>
    <mergeCell ref="A167:B167"/>
    <mergeCell ref="A168:B168"/>
    <mergeCell ref="A169:A171"/>
    <mergeCell ref="A172:B172"/>
    <mergeCell ref="A173:B173"/>
    <mergeCell ref="A160:B160"/>
    <mergeCell ref="A161:B161"/>
    <mergeCell ref="A162:B162"/>
    <mergeCell ref="A163:B163"/>
    <mergeCell ref="A164:B164"/>
    <mergeCell ref="A165:B165"/>
    <mergeCell ref="AG158:AH158"/>
    <mergeCell ref="AI158:AJ158"/>
    <mergeCell ref="AK158:AL158"/>
    <mergeCell ref="AM158:AN158"/>
    <mergeCell ref="AO158:AP158"/>
    <mergeCell ref="AQ158:AR158"/>
    <mergeCell ref="U158:V158"/>
    <mergeCell ref="W158:X158"/>
    <mergeCell ref="Y158:Z158"/>
    <mergeCell ref="AA158:AB158"/>
    <mergeCell ref="AC158:AD158"/>
    <mergeCell ref="AE158:AF158"/>
    <mergeCell ref="AK157:AN157"/>
    <mergeCell ref="AO157:AR157"/>
    <mergeCell ref="AS157:AT158"/>
    <mergeCell ref="AU157:AV158"/>
    <mergeCell ref="AW157:AX158"/>
    <mergeCell ref="E158:F158"/>
    <mergeCell ref="G158:H158"/>
    <mergeCell ref="I158:J158"/>
    <mergeCell ref="K158:L158"/>
    <mergeCell ref="M158:N158"/>
    <mergeCell ref="A151:B151"/>
    <mergeCell ref="A152:A154"/>
    <mergeCell ref="A155:B155"/>
    <mergeCell ref="A156:Q156"/>
    <mergeCell ref="A157:B159"/>
    <mergeCell ref="C157:D158"/>
    <mergeCell ref="E157:AJ157"/>
    <mergeCell ref="O158:P158"/>
    <mergeCell ref="Q158:R158"/>
    <mergeCell ref="S158:T158"/>
    <mergeCell ref="A143:B143"/>
    <mergeCell ref="A144:A146"/>
    <mergeCell ref="A147:B147"/>
    <mergeCell ref="A148:R148"/>
    <mergeCell ref="A149:B150"/>
    <mergeCell ref="C149:E149"/>
    <mergeCell ref="F149:H149"/>
    <mergeCell ref="I149:K149"/>
    <mergeCell ref="L149:N149"/>
    <mergeCell ref="O149:P149"/>
    <mergeCell ref="AS120:AS121"/>
    <mergeCell ref="A140:Q140"/>
    <mergeCell ref="A141:B142"/>
    <mergeCell ref="C141:E141"/>
    <mergeCell ref="F141:H141"/>
    <mergeCell ref="I141:K141"/>
    <mergeCell ref="L141:N141"/>
    <mergeCell ref="O141:P141"/>
    <mergeCell ref="AH120:AI120"/>
    <mergeCell ref="AJ120:AK120"/>
    <mergeCell ref="AL120:AM120"/>
    <mergeCell ref="AN120:AO120"/>
    <mergeCell ref="AP120:AQ120"/>
    <mergeCell ref="AR120:AR121"/>
    <mergeCell ref="V120:W120"/>
    <mergeCell ref="X120:Y120"/>
    <mergeCell ref="Z120:AA120"/>
    <mergeCell ref="AB120:AC120"/>
    <mergeCell ref="AD120:AE120"/>
    <mergeCell ref="AF120:AG120"/>
    <mergeCell ref="AT119:AU120"/>
    <mergeCell ref="AV119:AV121"/>
    <mergeCell ref="AW119:AW121"/>
    <mergeCell ref="D120:E120"/>
    <mergeCell ref="F120:G120"/>
    <mergeCell ref="H120:I120"/>
    <mergeCell ref="J120:K120"/>
    <mergeCell ref="L120:M120"/>
    <mergeCell ref="N120:O120"/>
    <mergeCell ref="P120:Q120"/>
    <mergeCell ref="AN98:AO98"/>
    <mergeCell ref="AP98:AQ98"/>
    <mergeCell ref="AR98:AR99"/>
    <mergeCell ref="AS98:AS99"/>
    <mergeCell ref="A119:A121"/>
    <mergeCell ref="B119:C120"/>
    <mergeCell ref="D119:AQ119"/>
    <mergeCell ref="AR119:AS119"/>
    <mergeCell ref="R120:S120"/>
    <mergeCell ref="T120:U120"/>
    <mergeCell ref="AB98:AC98"/>
    <mergeCell ref="AD98:AE98"/>
    <mergeCell ref="AF98:AG98"/>
    <mergeCell ref="AH98:AI98"/>
    <mergeCell ref="AJ98:AK98"/>
    <mergeCell ref="AL98:AM98"/>
    <mergeCell ref="AV97:AV99"/>
    <mergeCell ref="AW97:AW99"/>
    <mergeCell ref="D98:E98"/>
    <mergeCell ref="F98:G98"/>
    <mergeCell ref="H98:I98"/>
    <mergeCell ref="J98:K98"/>
    <mergeCell ref="L98:M98"/>
    <mergeCell ref="N98:O98"/>
    <mergeCell ref="P98:Q98"/>
    <mergeCell ref="R98:S98"/>
    <mergeCell ref="AS76:AS77"/>
    <mergeCell ref="A97:A99"/>
    <mergeCell ref="B97:C98"/>
    <mergeCell ref="D97:AQ97"/>
    <mergeCell ref="AR97:AS97"/>
    <mergeCell ref="AT97:AU98"/>
    <mergeCell ref="T98:U98"/>
    <mergeCell ref="V98:W98"/>
    <mergeCell ref="X98:Y98"/>
    <mergeCell ref="Z98:AA98"/>
    <mergeCell ref="AH76:AI76"/>
    <mergeCell ref="AJ76:AK76"/>
    <mergeCell ref="AL76:AM76"/>
    <mergeCell ref="AN76:AO76"/>
    <mergeCell ref="AP76:AQ76"/>
    <mergeCell ref="AR76:AR77"/>
    <mergeCell ref="V76:W76"/>
    <mergeCell ref="X76:Y76"/>
    <mergeCell ref="Z76:AA76"/>
    <mergeCell ref="AB76:AC76"/>
    <mergeCell ref="AD76:AE76"/>
    <mergeCell ref="AF76:AG76"/>
    <mergeCell ref="AT75:AU76"/>
    <mergeCell ref="AV75:AV77"/>
    <mergeCell ref="AW75:AW77"/>
    <mergeCell ref="D76:E76"/>
    <mergeCell ref="F76:G76"/>
    <mergeCell ref="H76:I76"/>
    <mergeCell ref="J76:K76"/>
    <mergeCell ref="L76:M76"/>
    <mergeCell ref="N76:O76"/>
    <mergeCell ref="P76:Q76"/>
    <mergeCell ref="AN54:AO54"/>
    <mergeCell ref="AP54:AQ54"/>
    <mergeCell ref="AR54:AR55"/>
    <mergeCell ref="AS54:AS55"/>
    <mergeCell ref="A75:A77"/>
    <mergeCell ref="B75:C76"/>
    <mergeCell ref="D75:AQ75"/>
    <mergeCell ref="AR75:AS75"/>
    <mergeCell ref="R76:S76"/>
    <mergeCell ref="T76:U76"/>
    <mergeCell ref="AB54:AC54"/>
    <mergeCell ref="AD54:AE54"/>
    <mergeCell ref="AF54:AG54"/>
    <mergeCell ref="AH54:AI54"/>
    <mergeCell ref="AJ54:AK54"/>
    <mergeCell ref="AL54:AM54"/>
    <mergeCell ref="AV53:AV55"/>
    <mergeCell ref="AW53:AW55"/>
    <mergeCell ref="D54:E54"/>
    <mergeCell ref="F54:G54"/>
    <mergeCell ref="H54:I54"/>
    <mergeCell ref="J54:K54"/>
    <mergeCell ref="L54:M54"/>
    <mergeCell ref="N54:O54"/>
    <mergeCell ref="P54:Q54"/>
    <mergeCell ref="R54:S54"/>
    <mergeCell ref="AS32:AS33"/>
    <mergeCell ref="A53:A55"/>
    <mergeCell ref="B53:C54"/>
    <mergeCell ref="D53:AQ53"/>
    <mergeCell ref="AR53:AS53"/>
    <mergeCell ref="AT53:AU54"/>
    <mergeCell ref="T54:U54"/>
    <mergeCell ref="V54:W54"/>
    <mergeCell ref="X54:Y54"/>
    <mergeCell ref="Z54:AA54"/>
    <mergeCell ref="AH32:AI32"/>
    <mergeCell ref="AJ32:AK32"/>
    <mergeCell ref="AL32:AM32"/>
    <mergeCell ref="AN32:AO32"/>
    <mergeCell ref="AP32:AQ32"/>
    <mergeCell ref="AR32:AR33"/>
    <mergeCell ref="V32:W32"/>
    <mergeCell ref="X32:Y32"/>
    <mergeCell ref="Z32:AA32"/>
    <mergeCell ref="AB32:AC32"/>
    <mergeCell ref="AD32:AE32"/>
    <mergeCell ref="AF32:AG32"/>
    <mergeCell ref="AT31:AU32"/>
    <mergeCell ref="AV31:AV33"/>
    <mergeCell ref="AW31:AW33"/>
    <mergeCell ref="D32:E32"/>
    <mergeCell ref="F32:G32"/>
    <mergeCell ref="H32:I32"/>
    <mergeCell ref="J32:K32"/>
    <mergeCell ref="L32:M32"/>
    <mergeCell ref="N32:O32"/>
    <mergeCell ref="P32:Q32"/>
    <mergeCell ref="AN10:AO10"/>
    <mergeCell ref="AP10:AQ10"/>
    <mergeCell ref="AR10:AR11"/>
    <mergeCell ref="AS10:AS11"/>
    <mergeCell ref="A31:A33"/>
    <mergeCell ref="B31:C32"/>
    <mergeCell ref="D31:AQ31"/>
    <mergeCell ref="AR31:AS31"/>
    <mergeCell ref="R32:S32"/>
    <mergeCell ref="T32:U32"/>
    <mergeCell ref="AB10:AC10"/>
    <mergeCell ref="AD10:AE10"/>
    <mergeCell ref="AF10:AG10"/>
    <mergeCell ref="AH10:AI10"/>
    <mergeCell ref="AJ10:AK10"/>
    <mergeCell ref="AL10:AM10"/>
    <mergeCell ref="AV9:AV11"/>
    <mergeCell ref="AW9:AW11"/>
    <mergeCell ref="D10:E10"/>
    <mergeCell ref="F10:G10"/>
    <mergeCell ref="H10:I10"/>
    <mergeCell ref="J10:K10"/>
    <mergeCell ref="L10:M10"/>
    <mergeCell ref="N10:O10"/>
    <mergeCell ref="P10:Q10"/>
    <mergeCell ref="R10:S10"/>
    <mergeCell ref="A6:P6"/>
    <mergeCell ref="A9:A11"/>
    <mergeCell ref="B9:C10"/>
    <mergeCell ref="D9:AQ9"/>
    <mergeCell ref="AR9:AS9"/>
    <mergeCell ref="AT9:AU10"/>
    <mergeCell ref="T10:U10"/>
    <mergeCell ref="V10:W10"/>
    <mergeCell ref="X10:Y10"/>
    <mergeCell ref="Z10:AA10"/>
  </mergeCells>
  <pageMargins left="0.7" right="0.7" top="0.75" bottom="0.75" header="0.3" footer="0.3"/>
  <legacy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1F32D-B1A6-446D-96B5-588D960A3D11}">
  <sheetPr>
    <tabColor theme="0" tint="-0.14999847407452621"/>
  </sheetPr>
  <dimension ref="A1:M97"/>
  <sheetViews>
    <sheetView topLeftCell="A121" workbookViewId="0">
      <selection activeCell="A5" sqref="A5"/>
    </sheetView>
  </sheetViews>
  <sheetFormatPr baseColWidth="10" defaultColWidth="11.453125" defaultRowHeight="14.5" x14ac:dyDescent="0.35"/>
  <cols>
    <col min="1" max="1" width="53.81640625" customWidth="1"/>
  </cols>
  <sheetData>
    <row r="1" spans="1:13" x14ac:dyDescent="0.35">
      <c r="A1" s="1" t="s">
        <v>0</v>
      </c>
      <c r="B1" s="5157"/>
      <c r="C1" s="5157"/>
      <c r="D1" s="5157"/>
      <c r="E1" s="5157"/>
      <c r="F1" s="5157"/>
      <c r="G1" s="5157"/>
      <c r="H1" s="5157"/>
      <c r="I1" s="5157"/>
      <c r="J1" s="5157"/>
      <c r="K1" s="5157"/>
      <c r="L1" s="5157"/>
      <c r="M1" s="5157"/>
    </row>
    <row r="2" spans="1:13" x14ac:dyDescent="0.35">
      <c r="A2" s="1" t="s">
        <v>1</v>
      </c>
      <c r="B2" s="5157"/>
      <c r="C2" s="5157"/>
      <c r="D2" s="5157"/>
      <c r="E2" s="5157"/>
      <c r="F2" s="5157"/>
      <c r="G2" s="5157"/>
      <c r="H2" s="5157"/>
      <c r="I2" s="5157"/>
      <c r="J2" s="5157"/>
      <c r="K2" s="5157"/>
      <c r="L2" s="5157"/>
      <c r="M2" s="5157"/>
    </row>
    <row r="3" spans="1:13" x14ac:dyDescent="0.35">
      <c r="A3" s="1" t="s">
        <v>2</v>
      </c>
      <c r="B3" s="5157"/>
      <c r="C3" s="5157"/>
      <c r="D3" s="5157"/>
      <c r="E3" s="5157"/>
      <c r="F3" s="5157"/>
      <c r="G3" s="5157"/>
      <c r="H3" s="5157"/>
      <c r="I3" s="5157"/>
      <c r="J3" s="5157"/>
      <c r="K3" s="5157"/>
      <c r="L3" s="5157"/>
      <c r="M3" s="5157"/>
    </row>
    <row r="4" spans="1:13" x14ac:dyDescent="0.35">
      <c r="A4" s="1" t="s">
        <v>3</v>
      </c>
      <c r="B4" s="5157"/>
      <c r="C4" s="5157"/>
      <c r="D4" s="5157"/>
      <c r="E4" s="5157"/>
      <c r="F4" s="5157"/>
      <c r="G4" s="5157"/>
      <c r="H4" s="5157"/>
      <c r="I4" s="5157"/>
      <c r="J4" s="5157"/>
      <c r="K4" s="5157"/>
      <c r="L4" s="5157"/>
      <c r="M4" s="5157"/>
    </row>
    <row r="5" spans="1:13" x14ac:dyDescent="0.35">
      <c r="A5" s="1" t="s">
        <v>2731</v>
      </c>
      <c r="B5" s="5157"/>
      <c r="C5" s="5157"/>
      <c r="D5" s="5157"/>
      <c r="E5" s="5157"/>
      <c r="F5" s="5157"/>
      <c r="G5" s="5157"/>
      <c r="H5" s="5157"/>
      <c r="I5" s="5157"/>
      <c r="J5" s="5157"/>
      <c r="K5" s="5157"/>
      <c r="L5" s="5157"/>
      <c r="M5" s="5157"/>
    </row>
    <row r="6" spans="1:13" ht="15" x14ac:dyDescent="0.35">
      <c r="A6" s="5157"/>
      <c r="B6" s="5157"/>
      <c r="C6" s="1985" t="s">
        <v>2732</v>
      </c>
      <c r="D6" s="1985"/>
      <c r="E6" s="1985"/>
      <c r="F6" s="1985"/>
      <c r="G6" s="1985"/>
      <c r="H6" s="1985"/>
      <c r="I6" s="1985"/>
      <c r="J6" s="1985"/>
      <c r="K6" s="1985"/>
      <c r="L6" s="1210"/>
      <c r="M6" s="1210"/>
    </row>
    <row r="7" spans="1:13" x14ac:dyDescent="0.35">
      <c r="A7" s="5157"/>
      <c r="B7" s="5157"/>
      <c r="C7" s="5157"/>
      <c r="D7" s="5157"/>
      <c r="E7" s="5157"/>
      <c r="F7" s="5157"/>
      <c r="G7" s="5157"/>
      <c r="H7" s="5157"/>
      <c r="I7" s="5157"/>
      <c r="J7" s="5157"/>
      <c r="K7" s="5157"/>
      <c r="L7" s="5157"/>
      <c r="M7" s="5157"/>
    </row>
    <row r="8" spans="1:13" x14ac:dyDescent="0.35">
      <c r="A8" s="5158" t="s">
        <v>2733</v>
      </c>
      <c r="B8" s="5158"/>
      <c r="C8" s="5158"/>
      <c r="D8" s="5159"/>
      <c r="E8" s="5159"/>
      <c r="F8" s="5159"/>
      <c r="G8" s="5159"/>
      <c r="H8" s="5157"/>
      <c r="I8" s="5157"/>
      <c r="J8" s="5157"/>
      <c r="K8" s="5157"/>
      <c r="L8" s="5157"/>
      <c r="M8" s="5157"/>
    </row>
    <row r="9" spans="1:13" x14ac:dyDescent="0.35">
      <c r="A9" s="5160"/>
      <c r="B9" s="5161" t="s">
        <v>463</v>
      </c>
      <c r="C9" s="5162" t="s">
        <v>2636</v>
      </c>
      <c r="D9" s="4973"/>
      <c r="E9" s="4973"/>
      <c r="F9" s="4973"/>
      <c r="G9" s="4973"/>
      <c r="H9" s="4973"/>
      <c r="I9" s="4973"/>
      <c r="J9" s="4973"/>
      <c r="K9" s="4975"/>
      <c r="L9" s="5163" t="s">
        <v>10</v>
      </c>
      <c r="M9" s="3288" t="s">
        <v>11</v>
      </c>
    </row>
    <row r="10" spans="1:13" x14ac:dyDescent="0.35">
      <c r="A10" s="5164"/>
      <c r="B10" s="3320"/>
      <c r="C10" s="5165" t="s">
        <v>18</v>
      </c>
      <c r="D10" s="5165" t="s">
        <v>19</v>
      </c>
      <c r="E10" s="5165" t="s">
        <v>20</v>
      </c>
      <c r="F10" s="5165" t="s">
        <v>98</v>
      </c>
      <c r="G10" s="5165" t="s">
        <v>99</v>
      </c>
      <c r="H10" s="5165" t="s">
        <v>207</v>
      </c>
      <c r="I10" s="5165" t="s">
        <v>208</v>
      </c>
      <c r="J10" s="5165" t="s">
        <v>209</v>
      </c>
      <c r="K10" s="5165" t="s">
        <v>210</v>
      </c>
      <c r="L10" s="5166"/>
      <c r="M10" s="2121"/>
    </row>
    <row r="11" spans="1:13" ht="21.5" x14ac:dyDescent="0.35">
      <c r="A11" s="5167" t="s">
        <v>2734</v>
      </c>
      <c r="B11" s="5168"/>
      <c r="C11" s="5169"/>
      <c r="D11" s="5170"/>
      <c r="E11" s="5170"/>
      <c r="F11" s="5170"/>
      <c r="G11" s="5170"/>
      <c r="H11" s="5170"/>
      <c r="I11" s="5170"/>
      <c r="J11" s="5170"/>
      <c r="K11" s="5171"/>
      <c r="L11" s="5172"/>
      <c r="M11" s="5173"/>
    </row>
    <row r="12" spans="1:13" ht="21.5" x14ac:dyDescent="0.35">
      <c r="A12" s="5174" t="s">
        <v>2735</v>
      </c>
      <c r="B12" s="3078">
        <f>SUM(C12:K12)</f>
        <v>0</v>
      </c>
      <c r="C12" s="4709"/>
      <c r="D12" s="4714"/>
      <c r="E12" s="4714"/>
      <c r="F12" s="4714"/>
      <c r="G12" s="4714"/>
      <c r="H12" s="4714"/>
      <c r="I12" s="4714"/>
      <c r="J12" s="4714"/>
      <c r="K12" s="5175"/>
      <c r="L12" s="4712"/>
      <c r="M12" s="120"/>
    </row>
    <row r="13" spans="1:13" x14ac:dyDescent="0.35">
      <c r="A13" s="5176" t="s">
        <v>2736</v>
      </c>
      <c r="B13" s="5177">
        <f>SUM(C13:K13)</f>
        <v>0</v>
      </c>
      <c r="C13" s="5178"/>
      <c r="D13" s="4754"/>
      <c r="E13" s="4754"/>
      <c r="F13" s="4754"/>
      <c r="G13" s="4754"/>
      <c r="H13" s="4754"/>
      <c r="I13" s="4754"/>
      <c r="J13" s="4754"/>
      <c r="K13" s="5179"/>
      <c r="L13" s="5180"/>
      <c r="M13" s="4749"/>
    </row>
    <row r="14" spans="1:13" x14ac:dyDescent="0.35">
      <c r="A14" s="5167" t="s">
        <v>2737</v>
      </c>
      <c r="B14" s="5181"/>
      <c r="C14" s="5182"/>
      <c r="D14" s="5183"/>
      <c r="E14" s="5184"/>
      <c r="F14" s="5183"/>
      <c r="G14" s="5183"/>
      <c r="H14" s="5184"/>
      <c r="I14" s="5184"/>
      <c r="J14" s="5184"/>
      <c r="K14" s="5185"/>
      <c r="L14" s="5186"/>
      <c r="M14" s="5187"/>
    </row>
    <row r="15" spans="1:13" ht="21.5" x14ac:dyDescent="0.35">
      <c r="A15" s="5174" t="s">
        <v>2738</v>
      </c>
      <c r="B15" s="5188">
        <f>SUM(C15:K15)</f>
        <v>0</v>
      </c>
      <c r="C15" s="4709"/>
      <c r="D15" s="4714"/>
      <c r="E15" s="4714"/>
      <c r="F15" s="4714"/>
      <c r="G15" s="4714"/>
      <c r="H15" s="4714"/>
      <c r="I15" s="4714"/>
      <c r="J15" s="4714"/>
      <c r="K15" s="5175"/>
      <c r="L15" s="4712"/>
      <c r="M15" s="120"/>
    </row>
    <row r="16" spans="1:13" x14ac:dyDescent="0.35">
      <c r="A16" s="5176" t="s">
        <v>2739</v>
      </c>
      <c r="B16" s="5177">
        <f>SUM(C16:K16)</f>
        <v>0</v>
      </c>
      <c r="C16" s="5178"/>
      <c r="D16" s="4754"/>
      <c r="E16" s="4754"/>
      <c r="F16" s="4754"/>
      <c r="G16" s="4754"/>
      <c r="H16" s="4754"/>
      <c r="I16" s="4754"/>
      <c r="J16" s="4754"/>
      <c r="K16" s="5179"/>
      <c r="L16" s="5180"/>
      <c r="M16" s="4749"/>
    </row>
    <row r="17" spans="1:13" ht="21.5" x14ac:dyDescent="0.35">
      <c r="A17" s="5167" t="s">
        <v>2740</v>
      </c>
      <c r="B17" s="5189"/>
      <c r="C17" s="5182"/>
      <c r="D17" s="5183"/>
      <c r="E17" s="5183"/>
      <c r="F17" s="5183"/>
      <c r="G17" s="5183"/>
      <c r="H17" s="5183"/>
      <c r="I17" s="5183"/>
      <c r="J17" s="5183"/>
      <c r="K17" s="5190"/>
      <c r="L17" s="5191"/>
      <c r="M17" s="5192"/>
    </row>
    <row r="18" spans="1:13" ht="21.5" x14ac:dyDescent="0.35">
      <c r="A18" s="5193" t="s">
        <v>2741</v>
      </c>
      <c r="B18" s="5194">
        <f>SUM(C18:K18)</f>
        <v>0</v>
      </c>
      <c r="C18" s="4709"/>
      <c r="D18" s="4714"/>
      <c r="E18" s="4714"/>
      <c r="F18" s="4714"/>
      <c r="G18" s="4714"/>
      <c r="H18" s="4714"/>
      <c r="I18" s="4714"/>
      <c r="J18" s="4714"/>
      <c r="K18" s="5175"/>
      <c r="L18" s="4712"/>
      <c r="M18" s="120"/>
    </row>
    <row r="19" spans="1:13" x14ac:dyDescent="0.35">
      <c r="A19" s="5176" t="s">
        <v>2739</v>
      </c>
      <c r="B19" s="5177">
        <f>SUM(C19:K19)</f>
        <v>0</v>
      </c>
      <c r="C19" s="5178"/>
      <c r="D19" s="4754"/>
      <c r="E19" s="4754"/>
      <c r="F19" s="4754"/>
      <c r="G19" s="4754"/>
      <c r="H19" s="4754"/>
      <c r="I19" s="4754"/>
      <c r="J19" s="4754"/>
      <c r="K19" s="5179"/>
      <c r="L19" s="5180"/>
      <c r="M19" s="4749"/>
    </row>
    <row r="20" spans="1:13" x14ac:dyDescent="0.35">
      <c r="A20" s="5195" t="s">
        <v>2742</v>
      </c>
      <c r="B20" s="5195"/>
      <c r="C20" s="5195"/>
      <c r="D20" s="5195"/>
      <c r="E20" s="5195"/>
      <c r="F20" s="5196"/>
      <c r="G20" s="5196"/>
      <c r="H20" s="5195"/>
      <c r="I20" s="5195"/>
      <c r="J20" s="5195"/>
      <c r="K20" s="5195"/>
      <c r="L20" s="5157"/>
      <c r="M20" s="5157"/>
    </row>
    <row r="21" spans="1:13" ht="20" x14ac:dyDescent="0.35">
      <c r="A21" s="5197"/>
      <c r="B21" s="5198" t="s">
        <v>463</v>
      </c>
      <c r="C21" s="5199" t="s">
        <v>10</v>
      </c>
      <c r="D21" s="5023" t="s">
        <v>11</v>
      </c>
      <c r="E21" s="5157"/>
      <c r="F21" s="5157"/>
      <c r="G21" s="5157"/>
      <c r="H21" s="5157"/>
      <c r="I21" s="5157"/>
      <c r="J21" s="5157"/>
      <c r="K21" s="5157"/>
      <c r="L21" s="5157"/>
      <c r="M21" s="5157"/>
    </row>
    <row r="22" spans="1:13" ht="31.5" x14ac:dyDescent="0.35">
      <c r="A22" s="5193" t="s">
        <v>2743</v>
      </c>
      <c r="B22" s="5200"/>
      <c r="C22" s="4668"/>
      <c r="D22" s="3344"/>
      <c r="E22" s="5157" t="str">
        <f>CONCATENATE($CA22,$CB22)</f>
        <v/>
      </c>
      <c r="F22" s="5157"/>
      <c r="G22" s="5157"/>
      <c r="H22" s="5157"/>
      <c r="I22" s="5157"/>
      <c r="J22" s="5157"/>
      <c r="K22" s="5157"/>
      <c r="L22" s="5157"/>
      <c r="M22" s="5157"/>
    </row>
    <row r="23" spans="1:13" ht="21.5" x14ac:dyDescent="0.35">
      <c r="A23" s="5201" t="s">
        <v>2744</v>
      </c>
      <c r="B23" s="3466"/>
      <c r="C23" s="3399"/>
      <c r="D23" s="336"/>
      <c r="E23" s="5157" t="str">
        <f>CONCATENATE($CA23,$CB23)</f>
        <v/>
      </c>
      <c r="F23" s="5157"/>
      <c r="G23" s="5157"/>
      <c r="H23" s="5157"/>
      <c r="I23" s="5157"/>
      <c r="J23" s="5157"/>
      <c r="K23" s="5157"/>
      <c r="L23" s="5157"/>
      <c r="M23" s="5157"/>
    </row>
    <row r="24" spans="1:13" x14ac:dyDescent="0.35">
      <c r="A24" s="5158" t="s">
        <v>2745</v>
      </c>
      <c r="B24" s="5158"/>
      <c r="C24" s="5158"/>
      <c r="D24" s="5158"/>
      <c r="E24" s="5158"/>
      <c r="F24" s="5158"/>
      <c r="G24" s="5158"/>
      <c r="H24" s="5157"/>
      <c r="I24" s="5157"/>
      <c r="J24" s="5157"/>
      <c r="K24" s="5157"/>
      <c r="L24" s="5157"/>
      <c r="M24" s="5157"/>
    </row>
    <row r="25" spans="1:13" x14ac:dyDescent="0.35">
      <c r="A25" s="5160"/>
      <c r="B25" s="5161" t="s">
        <v>463</v>
      </c>
      <c r="C25" s="4973" t="s">
        <v>2636</v>
      </c>
      <c r="D25" s="4973"/>
      <c r="E25" s="4973"/>
      <c r="F25" s="4973"/>
      <c r="G25" s="4973"/>
      <c r="H25" s="4973"/>
      <c r="I25" s="4973"/>
      <c r="J25" s="4973"/>
      <c r="K25" s="4975"/>
      <c r="L25" s="3288" t="s">
        <v>10</v>
      </c>
      <c r="M25" s="5161" t="s">
        <v>11</v>
      </c>
    </row>
    <row r="26" spans="1:13" x14ac:dyDescent="0.35">
      <c r="A26" s="5164"/>
      <c r="B26" s="3320"/>
      <c r="C26" s="5202" t="s">
        <v>18</v>
      </c>
      <c r="D26" s="5203" t="s">
        <v>19</v>
      </c>
      <c r="E26" s="5203" t="s">
        <v>20</v>
      </c>
      <c r="F26" s="5203" t="s">
        <v>98</v>
      </c>
      <c r="G26" s="5203" t="s">
        <v>99</v>
      </c>
      <c r="H26" s="5203" t="s">
        <v>207</v>
      </c>
      <c r="I26" s="5203" t="s">
        <v>208</v>
      </c>
      <c r="J26" s="5203" t="s">
        <v>209</v>
      </c>
      <c r="K26" s="5204" t="s">
        <v>210</v>
      </c>
      <c r="L26" s="2121"/>
      <c r="M26" s="3320"/>
    </row>
    <row r="27" spans="1:13" ht="21.5" x14ac:dyDescent="0.35">
      <c r="A27" s="5193" t="s">
        <v>2746</v>
      </c>
      <c r="B27" s="5205">
        <f t="shared" ref="B27:B32" si="0">SUM(C27:K27)</f>
        <v>0</v>
      </c>
      <c r="C27" s="4709"/>
      <c r="D27" s="4714"/>
      <c r="E27" s="4714"/>
      <c r="F27" s="4714"/>
      <c r="G27" s="4714"/>
      <c r="H27" s="4714"/>
      <c r="I27" s="4714"/>
      <c r="J27" s="4714"/>
      <c r="K27" s="5175"/>
      <c r="L27" s="4711"/>
      <c r="M27" s="5206"/>
    </row>
    <row r="28" spans="1:13" ht="21.5" x14ac:dyDescent="0.35">
      <c r="A28" s="5193" t="s">
        <v>2747</v>
      </c>
      <c r="B28" s="5207">
        <f t="shared" si="0"/>
        <v>0</v>
      </c>
      <c r="C28" s="4709"/>
      <c r="D28" s="4714"/>
      <c r="E28" s="4714"/>
      <c r="F28" s="4714"/>
      <c r="G28" s="4714"/>
      <c r="H28" s="4714"/>
      <c r="I28" s="4714"/>
      <c r="J28" s="4714"/>
      <c r="K28" s="5175"/>
      <c r="L28" s="4711"/>
      <c r="M28" s="5206"/>
    </row>
    <row r="29" spans="1:13" ht="21.5" x14ac:dyDescent="0.35">
      <c r="A29" s="5193" t="s">
        <v>2748</v>
      </c>
      <c r="B29" s="5207">
        <f t="shared" si="0"/>
        <v>0</v>
      </c>
      <c r="C29" s="4709"/>
      <c r="D29" s="4714"/>
      <c r="E29" s="4714"/>
      <c r="F29" s="4714"/>
      <c r="G29" s="4714"/>
      <c r="H29" s="4714"/>
      <c r="I29" s="4714"/>
      <c r="J29" s="4714"/>
      <c r="K29" s="5175"/>
      <c r="L29" s="4711"/>
      <c r="M29" s="5206"/>
    </row>
    <row r="30" spans="1:13" ht="21.5" x14ac:dyDescent="0.35">
      <c r="A30" s="5193" t="s">
        <v>2749</v>
      </c>
      <c r="B30" s="5207">
        <f t="shared" si="0"/>
        <v>0</v>
      </c>
      <c r="C30" s="4709"/>
      <c r="D30" s="4714"/>
      <c r="E30" s="4714"/>
      <c r="F30" s="4714"/>
      <c r="G30" s="4714"/>
      <c r="H30" s="4714"/>
      <c r="I30" s="4714"/>
      <c r="J30" s="4714"/>
      <c r="K30" s="5175"/>
      <c r="L30" s="4711"/>
      <c r="M30" s="5206"/>
    </row>
    <row r="31" spans="1:13" ht="21.5" x14ac:dyDescent="0.35">
      <c r="A31" s="5193" t="s">
        <v>2750</v>
      </c>
      <c r="B31" s="5207">
        <f t="shared" si="0"/>
        <v>0</v>
      </c>
      <c r="C31" s="4709"/>
      <c r="D31" s="4714"/>
      <c r="E31" s="4714"/>
      <c r="F31" s="4714"/>
      <c r="G31" s="4714"/>
      <c r="H31" s="4714"/>
      <c r="I31" s="4714"/>
      <c r="J31" s="4714"/>
      <c r="K31" s="5175"/>
      <c r="L31" s="4711"/>
      <c r="M31" s="5206"/>
    </row>
    <row r="32" spans="1:13" x14ac:dyDescent="0.35">
      <c r="A32" s="5193" t="s">
        <v>2751</v>
      </c>
      <c r="B32" s="5177">
        <f t="shared" si="0"/>
        <v>0</v>
      </c>
      <c r="C32" s="4701"/>
      <c r="D32" s="4706"/>
      <c r="E32" s="4706"/>
      <c r="F32" s="4706"/>
      <c r="G32" s="4706"/>
      <c r="H32" s="4706"/>
      <c r="I32" s="4706"/>
      <c r="J32" s="4706"/>
      <c r="K32" s="5208"/>
      <c r="L32" s="4703"/>
      <c r="M32" s="88"/>
    </row>
    <row r="33" spans="1:13" x14ac:dyDescent="0.35">
      <c r="A33" s="5195" t="s">
        <v>2752</v>
      </c>
      <c r="B33" s="5195"/>
      <c r="C33" s="5195"/>
      <c r="D33" s="5195"/>
      <c r="E33" s="5195"/>
      <c r="F33" s="5195"/>
      <c r="G33" s="5195"/>
      <c r="H33" s="5157"/>
      <c r="I33" s="5157"/>
      <c r="J33" s="5157"/>
      <c r="K33" s="5157"/>
      <c r="L33" s="5157"/>
      <c r="M33" s="5157"/>
    </row>
    <row r="34" spans="1:13" ht="20" x14ac:dyDescent="0.35">
      <c r="A34" s="5209"/>
      <c r="B34" s="5198" t="s">
        <v>463</v>
      </c>
      <c r="C34" s="5199" t="s">
        <v>10</v>
      </c>
      <c r="D34" s="5023" t="s">
        <v>11</v>
      </c>
      <c r="E34" s="5157"/>
      <c r="F34" s="5157"/>
      <c r="G34" s="5157"/>
      <c r="H34" s="5157"/>
      <c r="I34" s="5157"/>
      <c r="J34" s="5157"/>
      <c r="K34" s="5157"/>
      <c r="L34" s="5157"/>
      <c r="M34" s="5157"/>
    </row>
    <row r="35" spans="1:13" ht="21.5" x14ac:dyDescent="0.35">
      <c r="A35" s="5193" t="s">
        <v>2753</v>
      </c>
      <c r="B35" s="5210"/>
      <c r="C35" s="4711"/>
      <c r="D35" s="4710"/>
      <c r="E35" s="5157" t="str">
        <f>CONCATENATE($CA35,$CB35)</f>
        <v/>
      </c>
      <c r="F35" s="5157"/>
      <c r="G35" s="5157"/>
      <c r="H35" s="5157"/>
      <c r="I35" s="5157"/>
      <c r="J35" s="5157"/>
      <c r="K35" s="5157"/>
      <c r="L35" s="5157"/>
      <c r="M35" s="5157"/>
    </row>
    <row r="36" spans="1:13" x14ac:dyDescent="0.35">
      <c r="A36" s="5201" t="s">
        <v>2754</v>
      </c>
      <c r="B36" s="5211"/>
      <c r="C36" s="4703"/>
      <c r="D36" s="4702"/>
      <c r="E36" s="5157" t="str">
        <f>CONCATENATE($CA36,$CB36)</f>
        <v/>
      </c>
      <c r="F36" s="5157"/>
      <c r="G36" s="5157"/>
      <c r="H36" s="5157"/>
      <c r="I36" s="5157"/>
      <c r="J36" s="5157"/>
      <c r="K36" s="5157"/>
      <c r="L36" s="5157"/>
      <c r="M36" s="5157"/>
    </row>
    <row r="37" spans="1:13" x14ac:dyDescent="0.35">
      <c r="A37" s="5158" t="s">
        <v>2755</v>
      </c>
      <c r="B37" s="5158"/>
      <c r="C37" s="5158"/>
      <c r="D37" s="5158"/>
      <c r="E37" s="5158"/>
      <c r="F37" s="5158"/>
      <c r="G37" s="5158"/>
      <c r="H37" s="5158"/>
      <c r="I37" s="5158"/>
      <c r="J37" s="5159"/>
      <c r="K37" s="5159"/>
      <c r="L37" s="5157"/>
      <c r="M37" s="5157"/>
    </row>
    <row r="38" spans="1:13" x14ac:dyDescent="0.35">
      <c r="A38" s="5212"/>
      <c r="B38" s="5213" t="s">
        <v>463</v>
      </c>
      <c r="C38" s="5162" t="s">
        <v>2636</v>
      </c>
      <c r="D38" s="4973"/>
      <c r="E38" s="4973"/>
      <c r="F38" s="4973"/>
      <c r="G38" s="4973"/>
      <c r="H38" s="4973"/>
      <c r="I38" s="4973"/>
      <c r="J38" s="4973"/>
      <c r="K38" s="4975"/>
      <c r="L38" s="5163" t="s">
        <v>10</v>
      </c>
      <c r="M38" s="3288" t="s">
        <v>11</v>
      </c>
    </row>
    <row r="39" spans="1:13" x14ac:dyDescent="0.35">
      <c r="A39" s="5214"/>
      <c r="B39" s="5215"/>
      <c r="C39" s="5022" t="s">
        <v>18</v>
      </c>
      <c r="D39" s="5216" t="s">
        <v>19</v>
      </c>
      <c r="E39" s="5216" t="s">
        <v>20</v>
      </c>
      <c r="F39" s="5216" t="s">
        <v>98</v>
      </c>
      <c r="G39" s="5216" t="s">
        <v>99</v>
      </c>
      <c r="H39" s="5216" t="s">
        <v>207</v>
      </c>
      <c r="I39" s="5216" t="s">
        <v>208</v>
      </c>
      <c r="J39" s="5216" t="s">
        <v>209</v>
      </c>
      <c r="K39" s="5024" t="s">
        <v>210</v>
      </c>
      <c r="L39" s="5217"/>
      <c r="M39" s="2121"/>
    </row>
    <row r="40" spans="1:13" ht="29" x14ac:dyDescent="0.35">
      <c r="A40" s="5193" t="s">
        <v>2756</v>
      </c>
      <c r="B40" s="5218">
        <f>SUM(C40:K40)</f>
        <v>0</v>
      </c>
      <c r="C40" s="1663"/>
      <c r="D40" s="4711"/>
      <c r="E40" s="4711"/>
      <c r="F40" s="4711"/>
      <c r="G40" s="4711"/>
      <c r="H40" s="4711"/>
      <c r="I40" s="4711"/>
      <c r="J40" s="4711"/>
      <c r="K40" s="5175"/>
      <c r="L40" s="4712"/>
      <c r="M40" s="120"/>
    </row>
    <row r="41" spans="1:13" ht="29" x14ac:dyDescent="0.35">
      <c r="A41" s="5193" t="s">
        <v>2757</v>
      </c>
      <c r="B41" s="5218">
        <f t="shared" ref="B41:B47" si="1">SUM(C41:K41)</f>
        <v>0</v>
      </c>
      <c r="C41" s="1663"/>
      <c r="D41" s="4711"/>
      <c r="E41" s="4711"/>
      <c r="F41" s="4711"/>
      <c r="G41" s="4711"/>
      <c r="H41" s="4711"/>
      <c r="I41" s="4711"/>
      <c r="J41" s="4711"/>
      <c r="K41" s="5175"/>
      <c r="L41" s="4712"/>
      <c r="M41" s="120"/>
    </row>
    <row r="42" spans="1:13" ht="29" x14ac:dyDescent="0.35">
      <c r="A42" s="5193" t="s">
        <v>2758</v>
      </c>
      <c r="B42" s="5218">
        <f t="shared" si="1"/>
        <v>0</v>
      </c>
      <c r="C42" s="1663"/>
      <c r="D42" s="4711"/>
      <c r="E42" s="4711"/>
      <c r="F42" s="4711"/>
      <c r="G42" s="4711"/>
      <c r="H42" s="4711"/>
      <c r="I42" s="4711"/>
      <c r="J42" s="4711"/>
      <c r="K42" s="5175"/>
      <c r="L42" s="4712"/>
      <c r="M42" s="120"/>
    </row>
    <row r="43" spans="1:13" x14ac:dyDescent="0.35">
      <c r="A43" s="5193" t="s">
        <v>2759</v>
      </c>
      <c r="B43" s="5218">
        <f t="shared" si="1"/>
        <v>0</v>
      </c>
      <c r="C43" s="1663"/>
      <c r="D43" s="4711"/>
      <c r="E43" s="4711"/>
      <c r="F43" s="4711"/>
      <c r="G43" s="4711"/>
      <c r="H43" s="4711"/>
      <c r="I43" s="4711"/>
      <c r="J43" s="4711"/>
      <c r="K43" s="5175"/>
      <c r="L43" s="4712"/>
      <c r="M43" s="120"/>
    </row>
    <row r="44" spans="1:13" ht="29" x14ac:dyDescent="0.35">
      <c r="A44" s="5193" t="s">
        <v>2760</v>
      </c>
      <c r="B44" s="5218">
        <f t="shared" si="1"/>
        <v>0</v>
      </c>
      <c r="C44" s="1663"/>
      <c r="D44" s="4711"/>
      <c r="E44" s="4711"/>
      <c r="F44" s="4711"/>
      <c r="G44" s="4711"/>
      <c r="H44" s="4711"/>
      <c r="I44" s="4711"/>
      <c r="J44" s="4711"/>
      <c r="K44" s="5175"/>
      <c r="L44" s="4712"/>
      <c r="M44" s="120"/>
    </row>
    <row r="45" spans="1:13" ht="29" x14ac:dyDescent="0.35">
      <c r="A45" s="5193" t="s">
        <v>2761</v>
      </c>
      <c r="B45" s="5218">
        <f t="shared" si="1"/>
        <v>0</v>
      </c>
      <c r="C45" s="1663"/>
      <c r="D45" s="4711"/>
      <c r="E45" s="4711"/>
      <c r="F45" s="4711"/>
      <c r="G45" s="4711"/>
      <c r="H45" s="4711"/>
      <c r="I45" s="4711"/>
      <c r="J45" s="4711"/>
      <c r="K45" s="5175"/>
      <c r="L45" s="4712"/>
      <c r="M45" s="120"/>
    </row>
    <row r="46" spans="1:13" ht="29" x14ac:dyDescent="0.35">
      <c r="A46" s="5193" t="s">
        <v>2762</v>
      </c>
      <c r="B46" s="5218">
        <f>SUM(C46:K46)</f>
        <v>0</v>
      </c>
      <c r="C46" s="1663"/>
      <c r="D46" s="4711"/>
      <c r="E46" s="4711"/>
      <c r="F46" s="4711"/>
      <c r="G46" s="4711"/>
      <c r="H46" s="4711"/>
      <c r="I46" s="4711"/>
      <c r="J46" s="4711"/>
      <c r="K46" s="5175"/>
      <c r="L46" s="4712"/>
      <c r="M46" s="120"/>
    </row>
    <row r="47" spans="1:13" ht="29" x14ac:dyDescent="0.35">
      <c r="A47" s="5193" t="s">
        <v>2763</v>
      </c>
      <c r="B47" s="5218">
        <f t="shared" si="1"/>
        <v>0</v>
      </c>
      <c r="C47" s="4703"/>
      <c r="D47" s="4703"/>
      <c r="E47" s="4703"/>
      <c r="F47" s="4703"/>
      <c r="G47" s="4703"/>
      <c r="H47" s="4703"/>
      <c r="I47" s="4703"/>
      <c r="J47" s="4703"/>
      <c r="K47" s="5208"/>
      <c r="L47" s="4704"/>
      <c r="M47" s="89"/>
    </row>
    <row r="48" spans="1:13" x14ac:dyDescent="0.35">
      <c r="A48" s="5195" t="s">
        <v>2764</v>
      </c>
      <c r="B48" s="5195"/>
      <c r="C48" s="5195"/>
      <c r="D48" s="5195"/>
      <c r="E48" s="5195"/>
      <c r="F48" s="5195"/>
      <c r="G48" s="5195"/>
      <c r="H48" s="5195"/>
      <c r="I48" s="5157"/>
      <c r="J48" s="5157"/>
      <c r="K48" s="5157"/>
      <c r="L48" s="5157"/>
      <c r="M48" s="5157"/>
    </row>
    <row r="49" spans="1:13" ht="20" x14ac:dyDescent="0.35">
      <c r="A49" s="5219"/>
      <c r="B49" s="5198" t="s">
        <v>463</v>
      </c>
      <c r="C49" s="5199" t="s">
        <v>10</v>
      </c>
      <c r="D49" s="5023" t="s">
        <v>11</v>
      </c>
      <c r="E49" s="5157"/>
      <c r="F49" s="5157"/>
      <c r="G49" s="5157"/>
      <c r="H49" s="5157"/>
      <c r="I49" s="5157"/>
      <c r="J49" s="5157"/>
      <c r="K49" s="5157"/>
      <c r="L49" s="5157"/>
      <c r="M49" s="5157"/>
    </row>
    <row r="50" spans="1:13" ht="21.5" x14ac:dyDescent="0.35">
      <c r="A50" s="5193" t="s">
        <v>2765</v>
      </c>
      <c r="B50" s="5220"/>
      <c r="C50" s="1663"/>
      <c r="D50" s="41"/>
      <c r="E50" s="5157" t="str">
        <f>CONCATENATE($CA50,$CB50)</f>
        <v/>
      </c>
      <c r="F50" s="5157"/>
      <c r="G50" s="5157"/>
      <c r="H50" s="5157"/>
      <c r="I50" s="5157"/>
      <c r="J50" s="5157"/>
      <c r="K50" s="5157"/>
      <c r="L50" s="5157"/>
      <c r="M50" s="5157"/>
    </row>
    <row r="51" spans="1:13" x14ac:dyDescent="0.35">
      <c r="A51" s="5193" t="s">
        <v>2766</v>
      </c>
      <c r="B51" s="5220"/>
      <c r="C51" s="1663"/>
      <c r="D51" s="41"/>
      <c r="E51" s="5157" t="str">
        <f>CONCATENATE($CA51,$CB51)</f>
        <v/>
      </c>
      <c r="F51" s="5157"/>
      <c r="G51" s="5157"/>
      <c r="H51" s="5157"/>
      <c r="I51" s="5157"/>
      <c r="J51" s="5157"/>
      <c r="K51" s="5157"/>
      <c r="L51" s="5157"/>
      <c r="M51" s="5157"/>
    </row>
    <row r="52" spans="1:13" ht="31.5" x14ac:dyDescent="0.35">
      <c r="A52" s="5193" t="s">
        <v>2767</v>
      </c>
      <c r="B52" s="5220"/>
      <c r="C52" s="1663"/>
      <c r="D52" s="41"/>
      <c r="E52" s="5157" t="str">
        <f>CONCATENATE($CA52,$CB52)</f>
        <v/>
      </c>
      <c r="F52" s="5157"/>
      <c r="G52" s="5157"/>
      <c r="H52" s="5157"/>
      <c r="I52" s="5157"/>
      <c r="J52" s="5157"/>
      <c r="K52" s="5157"/>
      <c r="L52" s="5157"/>
      <c r="M52" s="5157"/>
    </row>
    <row r="53" spans="1:13" ht="21.5" x14ac:dyDescent="0.35">
      <c r="A53" s="5201" t="s">
        <v>2768</v>
      </c>
      <c r="B53" s="5208"/>
      <c r="C53" s="4703"/>
      <c r="D53" s="89"/>
      <c r="E53" s="5157" t="str">
        <f>CONCATENATE($CA53,$CB53)</f>
        <v/>
      </c>
      <c r="F53" s="5157"/>
      <c r="G53" s="5157"/>
      <c r="H53" s="5157"/>
      <c r="I53" s="5157"/>
      <c r="J53" s="5157"/>
      <c r="K53" s="5157"/>
      <c r="L53" s="5157"/>
      <c r="M53" s="5157"/>
    </row>
    <row r="54" spans="1:13" x14ac:dyDescent="0.35">
      <c r="A54" s="5221" t="s">
        <v>2769</v>
      </c>
      <c r="B54" s="5221"/>
      <c r="C54" s="5221"/>
      <c r="D54" s="5221"/>
      <c r="E54" s="5221"/>
      <c r="F54" s="5221"/>
      <c r="G54" s="5221"/>
      <c r="H54" s="5221"/>
      <c r="I54" s="5221"/>
      <c r="J54" s="5221"/>
      <c r="K54" s="5221"/>
      <c r="L54" s="5157"/>
      <c r="M54" s="5157"/>
    </row>
    <row r="55" spans="1:13" ht="20" x14ac:dyDescent="0.35">
      <c r="A55" s="5222"/>
      <c r="B55" s="5198" t="s">
        <v>463</v>
      </c>
      <c r="C55" s="5199" t="s">
        <v>10</v>
      </c>
      <c r="D55" s="5023" t="s">
        <v>11</v>
      </c>
      <c r="E55" s="5157"/>
      <c r="F55" s="5157"/>
      <c r="G55" s="5157"/>
      <c r="H55" s="5157"/>
      <c r="I55" s="5157"/>
      <c r="J55" s="5157"/>
      <c r="K55" s="5157"/>
      <c r="L55" s="5157"/>
      <c r="M55" s="5157"/>
    </row>
    <row r="56" spans="1:13" ht="21.5" x14ac:dyDescent="0.35">
      <c r="A56" s="5193" t="s">
        <v>2770</v>
      </c>
      <c r="B56" s="5220"/>
      <c r="C56" s="1663"/>
      <c r="D56" s="41"/>
      <c r="E56" s="5157" t="str">
        <f>CONCATENATE($CA56,$CB56)</f>
        <v/>
      </c>
      <c r="F56" s="5157"/>
      <c r="G56" s="5157"/>
      <c r="H56" s="5157"/>
      <c r="I56" s="5157"/>
      <c r="J56" s="5157"/>
      <c r="K56" s="5157"/>
      <c r="L56" s="5157"/>
      <c r="M56" s="5157"/>
    </row>
    <row r="57" spans="1:13" x14ac:dyDescent="0.35">
      <c r="A57" s="5193" t="s">
        <v>2766</v>
      </c>
      <c r="B57" s="5220"/>
      <c r="C57" s="1663"/>
      <c r="D57" s="41"/>
      <c r="E57" s="5157" t="str">
        <f>CONCATENATE($CA57,$CB57)</f>
        <v/>
      </c>
      <c r="F57" s="5157"/>
      <c r="G57" s="5157"/>
      <c r="H57" s="5157"/>
      <c r="I57" s="5157"/>
      <c r="J57" s="5157"/>
      <c r="K57" s="5157"/>
      <c r="L57" s="5157"/>
      <c r="M57" s="5157"/>
    </row>
    <row r="58" spans="1:13" ht="31.5" x14ac:dyDescent="0.35">
      <c r="A58" s="5193" t="s">
        <v>2771</v>
      </c>
      <c r="B58" s="5220"/>
      <c r="C58" s="1663"/>
      <c r="D58" s="41"/>
      <c r="E58" s="5157" t="str">
        <f>CONCATENATE($CA58,$CB58)</f>
        <v/>
      </c>
      <c r="F58" s="5157"/>
      <c r="G58" s="5157"/>
      <c r="H58" s="5157"/>
      <c r="I58" s="5157"/>
      <c r="J58" s="5157"/>
      <c r="K58" s="5157"/>
      <c r="L58" s="5157"/>
      <c r="M58" s="5157"/>
    </row>
    <row r="59" spans="1:13" ht="21.5" x14ac:dyDescent="0.35">
      <c r="A59" s="5193" t="s">
        <v>2772</v>
      </c>
      <c r="B59" s="5211"/>
      <c r="C59" s="4704"/>
      <c r="D59" s="89"/>
      <c r="E59" s="5157" t="str">
        <f>CONCATENATE($CA59,$CB59)</f>
        <v/>
      </c>
      <c r="F59" s="5157"/>
      <c r="G59" s="5157"/>
      <c r="H59" s="5157"/>
      <c r="I59" s="5157"/>
      <c r="J59" s="5157"/>
      <c r="K59" s="5157"/>
      <c r="L59" s="5157"/>
      <c r="M59" s="5157"/>
    </row>
    <row r="60" spans="1:13" x14ac:dyDescent="0.35">
      <c r="A60" s="5158" t="s">
        <v>2773</v>
      </c>
      <c r="B60" s="5158"/>
      <c r="C60" s="5158"/>
      <c r="D60" s="5158"/>
      <c r="E60" s="5158"/>
      <c r="F60" s="5158"/>
      <c r="G60" s="5158"/>
      <c r="H60" s="5158"/>
      <c r="I60" s="5158"/>
      <c r="J60" s="5158"/>
      <c r="K60" s="5158"/>
      <c r="L60" s="5157"/>
      <c r="M60" s="5157"/>
    </row>
    <row r="61" spans="1:13" x14ac:dyDescent="0.35">
      <c r="A61" s="5160"/>
      <c r="B61" s="5223" t="s">
        <v>463</v>
      </c>
      <c r="C61" s="4973" t="s">
        <v>2636</v>
      </c>
      <c r="D61" s="4973"/>
      <c r="E61" s="4973"/>
      <c r="F61" s="4973"/>
      <c r="G61" s="4973"/>
      <c r="H61" s="4973"/>
      <c r="I61" s="4973"/>
      <c r="J61" s="4973"/>
      <c r="K61" s="4975"/>
      <c r="L61" s="5224" t="s">
        <v>10</v>
      </c>
      <c r="M61" s="3288" t="s">
        <v>11</v>
      </c>
    </row>
    <row r="62" spans="1:13" x14ac:dyDescent="0.35">
      <c r="A62" s="5164"/>
      <c r="B62" s="5225"/>
      <c r="C62" s="5226" t="s">
        <v>18</v>
      </c>
      <c r="D62" s="5216" t="s">
        <v>19</v>
      </c>
      <c r="E62" s="5216" t="s">
        <v>20</v>
      </c>
      <c r="F62" s="5216" t="s">
        <v>98</v>
      </c>
      <c r="G62" s="5216" t="s">
        <v>99</v>
      </c>
      <c r="H62" s="5216" t="s">
        <v>207</v>
      </c>
      <c r="I62" s="5216" t="s">
        <v>208</v>
      </c>
      <c r="J62" s="5216" t="s">
        <v>209</v>
      </c>
      <c r="K62" s="5227" t="s">
        <v>210</v>
      </c>
      <c r="L62" s="5166"/>
      <c r="M62" s="2121"/>
    </row>
    <row r="63" spans="1:13" ht="28.5" customHeight="1" x14ac:dyDescent="0.35">
      <c r="A63" s="5167" t="s">
        <v>2774</v>
      </c>
      <c r="B63" s="5228"/>
      <c r="C63" s="5229"/>
      <c r="D63" s="5229"/>
      <c r="E63" s="5229"/>
      <c r="F63" s="5229"/>
      <c r="G63" s="5229"/>
      <c r="H63" s="5229"/>
      <c r="I63" s="5229"/>
      <c r="J63" s="5229"/>
      <c r="K63" s="5230"/>
      <c r="L63" s="5229"/>
      <c r="M63" s="5173"/>
    </row>
    <row r="64" spans="1:13" ht="17.25" customHeight="1" x14ac:dyDescent="0.35">
      <c r="A64" s="5193" t="s">
        <v>2775</v>
      </c>
      <c r="B64" s="5231">
        <f>SUM(C64:K64)</f>
        <v>0</v>
      </c>
      <c r="C64" s="4711"/>
      <c r="D64" s="4711"/>
      <c r="E64" s="4711"/>
      <c r="F64" s="4711"/>
      <c r="G64" s="4711"/>
      <c r="H64" s="4711"/>
      <c r="I64" s="4711"/>
      <c r="J64" s="4711"/>
      <c r="K64" s="5232"/>
      <c r="L64" s="4711"/>
      <c r="M64" s="120"/>
    </row>
    <row r="65" spans="1:13" ht="18" customHeight="1" x14ac:dyDescent="0.35">
      <c r="A65" s="5201" t="s">
        <v>2776</v>
      </c>
      <c r="B65" s="4630">
        <f>SUM(C65:K65)</f>
        <v>0</v>
      </c>
      <c r="C65" s="4720"/>
      <c r="D65" s="4720"/>
      <c r="E65" s="4720"/>
      <c r="F65" s="4720"/>
      <c r="G65" s="4720"/>
      <c r="H65" s="4720"/>
      <c r="I65" s="4720"/>
      <c r="J65" s="4720"/>
      <c r="K65" s="5233"/>
      <c r="L65" s="4720"/>
      <c r="M65" s="65"/>
    </row>
    <row r="66" spans="1:13" ht="33.75" customHeight="1" x14ac:dyDescent="0.35">
      <c r="A66" s="5234" t="s">
        <v>2777</v>
      </c>
      <c r="B66" s="5181"/>
      <c r="C66" s="5235"/>
      <c r="D66" s="5184"/>
      <c r="E66" s="5184"/>
      <c r="F66" s="5184"/>
      <c r="G66" s="5184"/>
      <c r="H66" s="5184"/>
      <c r="I66" s="5184"/>
      <c r="J66" s="5184"/>
      <c r="K66" s="5236"/>
      <c r="L66" s="5235"/>
      <c r="M66" s="5237"/>
    </row>
    <row r="67" spans="1:13" x14ac:dyDescent="0.35">
      <c r="A67" s="5193" t="s">
        <v>2778</v>
      </c>
      <c r="B67" s="5231">
        <f>SUM(C67:K67)</f>
        <v>0</v>
      </c>
      <c r="C67" s="4711"/>
      <c r="D67" s="4711"/>
      <c r="E67" s="4711"/>
      <c r="F67" s="4711"/>
      <c r="G67" s="4711"/>
      <c r="H67" s="4711"/>
      <c r="I67" s="4711"/>
      <c r="J67" s="4711"/>
      <c r="K67" s="5232"/>
      <c r="L67" s="4711"/>
      <c r="M67" s="120"/>
    </row>
    <row r="68" spans="1:13" x14ac:dyDescent="0.35">
      <c r="A68" s="5201" t="s">
        <v>2779</v>
      </c>
      <c r="B68" s="4630">
        <f>SUM(C68:K68)</f>
        <v>0</v>
      </c>
      <c r="C68" s="4720"/>
      <c r="D68" s="4720"/>
      <c r="E68" s="4720"/>
      <c r="F68" s="4720"/>
      <c r="G68" s="4720"/>
      <c r="H68" s="4720"/>
      <c r="I68" s="4720"/>
      <c r="J68" s="4720"/>
      <c r="K68" s="5233"/>
      <c r="L68" s="4820"/>
      <c r="M68" s="5238"/>
    </row>
    <row r="69" spans="1:13" ht="27.75" customHeight="1" x14ac:dyDescent="0.35">
      <c r="A69" s="5234" t="s">
        <v>2780</v>
      </c>
      <c r="B69" s="5181"/>
      <c r="C69" s="5235"/>
      <c r="D69" s="5184"/>
      <c r="E69" s="5184"/>
      <c r="F69" s="5184"/>
      <c r="G69" s="5184"/>
      <c r="H69" s="5184"/>
      <c r="I69" s="5184"/>
      <c r="J69" s="5184"/>
      <c r="K69" s="5236"/>
      <c r="L69" s="5186"/>
      <c r="M69" s="5187"/>
    </row>
    <row r="70" spans="1:13" x14ac:dyDescent="0.35">
      <c r="A70" s="5193" t="s">
        <v>2781</v>
      </c>
      <c r="B70" s="5231">
        <f>SUM(C70:K70)</f>
        <v>0</v>
      </c>
      <c r="C70" s="4711"/>
      <c r="D70" s="4711"/>
      <c r="E70" s="4711"/>
      <c r="F70" s="4711"/>
      <c r="G70" s="4711"/>
      <c r="H70" s="4711"/>
      <c r="I70" s="4711"/>
      <c r="J70" s="4711"/>
      <c r="K70" s="5232"/>
      <c r="L70" s="4711"/>
      <c r="M70" s="120"/>
    </row>
    <row r="71" spans="1:13" x14ac:dyDescent="0.35">
      <c r="A71" s="5201" t="s">
        <v>2782</v>
      </c>
      <c r="B71" s="4630">
        <f>SUM(C71:K71)</f>
        <v>0</v>
      </c>
      <c r="C71" s="4720"/>
      <c r="D71" s="4720"/>
      <c r="E71" s="4720"/>
      <c r="F71" s="4720"/>
      <c r="G71" s="4720"/>
      <c r="H71" s="4720"/>
      <c r="I71" s="4720"/>
      <c r="J71" s="4720"/>
      <c r="K71" s="5233"/>
      <c r="L71" s="4720"/>
      <c r="M71" s="65"/>
    </row>
    <row r="72" spans="1:13" ht="21.5" x14ac:dyDescent="0.35">
      <c r="A72" s="5234" t="s">
        <v>2783</v>
      </c>
      <c r="B72" s="5239"/>
      <c r="C72" s="5235"/>
      <c r="D72" s="5235"/>
      <c r="E72" s="5235"/>
      <c r="F72" s="5235"/>
      <c r="G72" s="5235"/>
      <c r="H72" s="5235"/>
      <c r="I72" s="5235"/>
      <c r="J72" s="5235"/>
      <c r="K72" s="5236"/>
      <c r="L72" s="5235"/>
      <c r="M72" s="5187"/>
    </row>
    <row r="73" spans="1:13" x14ac:dyDescent="0.35">
      <c r="A73" s="5176" t="s">
        <v>2784</v>
      </c>
      <c r="B73" s="5240">
        <f>SUM(C73:K73)</f>
        <v>0</v>
      </c>
      <c r="C73" s="4748"/>
      <c r="D73" s="4748"/>
      <c r="E73" s="4748"/>
      <c r="F73" s="4748"/>
      <c r="G73" s="4748"/>
      <c r="H73" s="4748"/>
      <c r="I73" s="4748"/>
      <c r="J73" s="4748"/>
      <c r="K73" s="5241"/>
      <c r="L73" s="4748"/>
      <c r="M73" s="4749"/>
    </row>
    <row r="74" spans="1:13" x14ac:dyDescent="0.35">
      <c r="A74" s="5158" t="s">
        <v>2785</v>
      </c>
      <c r="B74" s="5158"/>
      <c r="C74" s="5158"/>
      <c r="D74" s="5158"/>
      <c r="E74" s="5158"/>
      <c r="F74" s="5158"/>
      <c r="G74" s="5158"/>
      <c r="H74" s="5157"/>
      <c r="I74" s="5157"/>
      <c r="J74" s="5157"/>
      <c r="K74" s="5157"/>
      <c r="L74" s="5157"/>
      <c r="M74" s="5157"/>
    </row>
    <row r="75" spans="1:13" x14ac:dyDescent="0.35">
      <c r="A75" s="5160"/>
      <c r="B75" s="5223" t="s">
        <v>463</v>
      </c>
      <c r="C75" s="4973" t="s">
        <v>2636</v>
      </c>
      <c r="D75" s="4973"/>
      <c r="E75" s="4973"/>
      <c r="F75" s="4973"/>
      <c r="G75" s="4973"/>
      <c r="H75" s="4973"/>
      <c r="I75" s="4973"/>
      <c r="J75" s="4973"/>
      <c r="K75" s="4975"/>
      <c r="L75" s="5224" t="s">
        <v>10</v>
      </c>
      <c r="M75" s="3288" t="s">
        <v>11</v>
      </c>
    </row>
    <row r="76" spans="1:13" x14ac:dyDescent="0.35">
      <c r="A76" s="5164"/>
      <c r="B76" s="5225"/>
      <c r="C76" s="5226" t="s">
        <v>18</v>
      </c>
      <c r="D76" s="5216" t="s">
        <v>19</v>
      </c>
      <c r="E76" s="5216" t="s">
        <v>20</v>
      </c>
      <c r="F76" s="5216" t="s">
        <v>98</v>
      </c>
      <c r="G76" s="5216" t="s">
        <v>99</v>
      </c>
      <c r="H76" s="5216" t="s">
        <v>207</v>
      </c>
      <c r="I76" s="5216" t="s">
        <v>208</v>
      </c>
      <c r="J76" s="5216" t="s">
        <v>209</v>
      </c>
      <c r="K76" s="5227" t="s">
        <v>210</v>
      </c>
      <c r="L76" s="5166"/>
      <c r="M76" s="2121"/>
    </row>
    <row r="77" spans="1:13" ht="21.5" x14ac:dyDescent="0.35">
      <c r="A77" s="5167" t="s">
        <v>2786</v>
      </c>
      <c r="B77" s="5228"/>
      <c r="C77" s="5229"/>
      <c r="D77" s="5229"/>
      <c r="E77" s="5229"/>
      <c r="F77" s="5229"/>
      <c r="G77" s="5229"/>
      <c r="H77" s="5229"/>
      <c r="I77" s="5229"/>
      <c r="J77" s="5229"/>
      <c r="K77" s="5230"/>
      <c r="L77" s="5229"/>
      <c r="M77" s="5173"/>
    </row>
    <row r="78" spans="1:13" x14ac:dyDescent="0.35">
      <c r="A78" s="5193" t="s">
        <v>2787</v>
      </c>
      <c r="B78" s="5231">
        <f>SUM(C78:K78)</f>
        <v>0</v>
      </c>
      <c r="C78" s="4711"/>
      <c r="D78" s="4711"/>
      <c r="E78" s="4711"/>
      <c r="F78" s="4711"/>
      <c r="G78" s="4711"/>
      <c r="H78" s="4711"/>
      <c r="I78" s="4711"/>
      <c r="J78" s="4711"/>
      <c r="K78" s="5232"/>
      <c r="L78" s="4711"/>
      <c r="M78" s="120"/>
    </row>
    <row r="79" spans="1:13" ht="21.5" x14ac:dyDescent="0.35">
      <c r="A79" s="5193" t="s">
        <v>2788</v>
      </c>
      <c r="B79" s="5231">
        <f>SUM(C79:K79)</f>
        <v>0</v>
      </c>
      <c r="C79" s="4711"/>
      <c r="D79" s="4711"/>
      <c r="E79" s="4711"/>
      <c r="F79" s="4711"/>
      <c r="G79" s="4711"/>
      <c r="H79" s="4711"/>
      <c r="I79" s="4711"/>
      <c r="J79" s="4711"/>
      <c r="K79" s="5232"/>
      <c r="L79" s="4711"/>
      <c r="M79" s="120"/>
    </row>
    <row r="80" spans="1:13" ht="21.5" x14ac:dyDescent="0.35">
      <c r="A80" s="5201" t="s">
        <v>2789</v>
      </c>
      <c r="B80" s="5242">
        <f>SUM(C80:K80)</f>
        <v>0</v>
      </c>
      <c r="C80" s="4820"/>
      <c r="D80" s="4820"/>
      <c r="E80" s="4820"/>
      <c r="F80" s="4820"/>
      <c r="G80" s="4820"/>
      <c r="H80" s="4820"/>
      <c r="I80" s="4820"/>
      <c r="J80" s="4820"/>
      <c r="K80" s="5243"/>
      <c r="L80" s="4820"/>
      <c r="M80" s="5238"/>
    </row>
    <row r="81" spans="1:13" ht="21.5" x14ac:dyDescent="0.35">
      <c r="A81" s="5234" t="s">
        <v>2790</v>
      </c>
      <c r="B81" s="5239"/>
      <c r="C81" s="5235"/>
      <c r="D81" s="5235"/>
      <c r="E81" s="5235"/>
      <c r="F81" s="5235"/>
      <c r="G81" s="5235"/>
      <c r="H81" s="5235"/>
      <c r="I81" s="5235"/>
      <c r="J81" s="5235"/>
      <c r="K81" s="5236"/>
      <c r="L81" s="5235"/>
      <c r="M81" s="5187"/>
    </row>
    <row r="82" spans="1:13" x14ac:dyDescent="0.35">
      <c r="A82" s="5193" t="s">
        <v>2787</v>
      </c>
      <c r="B82" s="5231">
        <f>SUM(C82:K82)</f>
        <v>0</v>
      </c>
      <c r="C82" s="4711"/>
      <c r="D82" s="4711"/>
      <c r="E82" s="4711"/>
      <c r="F82" s="4711"/>
      <c r="G82" s="4711"/>
      <c r="H82" s="4711"/>
      <c r="I82" s="4711"/>
      <c r="J82" s="4711"/>
      <c r="K82" s="5232"/>
      <c r="L82" s="4711"/>
      <c r="M82" s="120"/>
    </row>
    <row r="83" spans="1:13" ht="21.5" x14ac:dyDescent="0.35">
      <c r="A83" s="5193" t="s">
        <v>2788</v>
      </c>
      <c r="B83" s="5231">
        <f>SUM(C83:K83)</f>
        <v>0</v>
      </c>
      <c r="C83" s="4711"/>
      <c r="D83" s="4711"/>
      <c r="E83" s="4711"/>
      <c r="F83" s="4711"/>
      <c r="G83" s="4711"/>
      <c r="H83" s="4711"/>
      <c r="I83" s="4711"/>
      <c r="J83" s="4711"/>
      <c r="K83" s="5232"/>
      <c r="L83" s="4711"/>
      <c r="M83" s="120"/>
    </row>
    <row r="84" spans="1:13" ht="21.5" x14ac:dyDescent="0.35">
      <c r="A84" s="5201" t="s">
        <v>2789</v>
      </c>
      <c r="B84" s="4632">
        <f>SUM(C84:K84)</f>
        <v>0</v>
      </c>
      <c r="C84" s="4703"/>
      <c r="D84" s="4703"/>
      <c r="E84" s="4703"/>
      <c r="F84" s="4703"/>
      <c r="G84" s="4703"/>
      <c r="H84" s="4703"/>
      <c r="I84" s="4703"/>
      <c r="J84" s="4703"/>
      <c r="K84" s="5244"/>
      <c r="L84" s="4703"/>
      <c r="M84" s="89"/>
    </row>
    <row r="85" spans="1:13" x14ac:dyDescent="0.35">
      <c r="A85" s="5167" t="s">
        <v>2791</v>
      </c>
      <c r="B85" s="5239"/>
      <c r="C85" s="5235"/>
      <c r="D85" s="5235"/>
      <c r="E85" s="5235"/>
      <c r="F85" s="5235"/>
      <c r="G85" s="5235"/>
      <c r="H85" s="5235"/>
      <c r="I85" s="5235"/>
      <c r="J85" s="5235"/>
      <c r="K85" s="5236"/>
      <c r="L85" s="5235"/>
      <c r="M85" s="5187"/>
    </row>
    <row r="86" spans="1:13" x14ac:dyDescent="0.35">
      <c r="A86" s="5193" t="s">
        <v>2787</v>
      </c>
      <c r="B86" s="5231">
        <f>SUM(C86:K86)</f>
        <v>0</v>
      </c>
      <c r="C86" s="4711"/>
      <c r="D86" s="4711"/>
      <c r="E86" s="4711"/>
      <c r="F86" s="4711"/>
      <c r="G86" s="4711"/>
      <c r="H86" s="4711"/>
      <c r="I86" s="4711"/>
      <c r="J86" s="4711"/>
      <c r="K86" s="5232"/>
      <c r="L86" s="4711"/>
      <c r="M86" s="120"/>
    </row>
    <row r="87" spans="1:13" ht="21.5" x14ac:dyDescent="0.35">
      <c r="A87" s="5193" t="s">
        <v>2788</v>
      </c>
      <c r="B87" s="5231">
        <f>SUM(C87:K87)</f>
        <v>0</v>
      </c>
      <c r="C87" s="4711"/>
      <c r="D87" s="4711"/>
      <c r="E87" s="4711"/>
      <c r="F87" s="4711"/>
      <c r="G87" s="4711"/>
      <c r="H87" s="4711"/>
      <c r="I87" s="4711"/>
      <c r="J87" s="4711"/>
      <c r="K87" s="5232"/>
      <c r="L87" s="4711"/>
      <c r="M87" s="120"/>
    </row>
    <row r="88" spans="1:13" ht="21.5" x14ac:dyDescent="0.35">
      <c r="A88" s="5193" t="s">
        <v>2789</v>
      </c>
      <c r="B88" s="5240">
        <f>SUM(C88:K88)</f>
        <v>0</v>
      </c>
      <c r="C88" s="4748"/>
      <c r="D88" s="4748"/>
      <c r="E88" s="4748"/>
      <c r="F88" s="4748"/>
      <c r="G88" s="4748"/>
      <c r="H88" s="4748"/>
      <c r="I88" s="4748"/>
      <c r="J88" s="4748"/>
      <c r="K88" s="5241"/>
      <c r="L88" s="4748"/>
      <c r="M88" s="4749"/>
    </row>
    <row r="89" spans="1:13" x14ac:dyDescent="0.35">
      <c r="A89" s="5195" t="s">
        <v>2792</v>
      </c>
      <c r="B89" s="5195"/>
      <c r="C89" s="5195"/>
      <c r="D89" s="5195"/>
      <c r="E89" s="5195"/>
      <c r="F89" s="5195"/>
      <c r="G89" s="5195"/>
      <c r="H89" s="5195"/>
      <c r="I89" s="5195"/>
      <c r="J89" s="5195"/>
      <c r="K89" s="5195"/>
      <c r="L89" s="5195"/>
      <c r="M89" s="5195"/>
    </row>
    <row r="90" spans="1:13" ht="20" x14ac:dyDescent="0.35">
      <c r="A90" s="5023"/>
      <c r="B90" s="5198" t="s">
        <v>463</v>
      </c>
      <c r="C90" s="5226" t="s">
        <v>10</v>
      </c>
      <c r="D90" s="5023" t="s">
        <v>11</v>
      </c>
      <c r="E90" s="5157"/>
      <c r="F90" s="5157"/>
      <c r="G90" s="5157"/>
      <c r="H90" s="5157"/>
      <c r="I90" s="5157"/>
      <c r="J90" s="5157"/>
      <c r="K90" s="5157"/>
      <c r="L90" s="5157"/>
      <c r="M90" s="5157"/>
    </row>
    <row r="91" spans="1:13" ht="21.5" x14ac:dyDescent="0.35">
      <c r="A91" s="5174" t="s">
        <v>2793</v>
      </c>
      <c r="B91" s="5210"/>
      <c r="C91" s="4711"/>
      <c r="D91" s="120"/>
      <c r="E91" s="5157" t="str">
        <f>CONCATENATE($CA91,$CB91)</f>
        <v/>
      </c>
      <c r="F91" s="5157"/>
      <c r="G91" s="5157"/>
      <c r="H91" s="5157"/>
      <c r="I91" s="5157"/>
      <c r="J91" s="5157"/>
      <c r="K91" s="5157"/>
      <c r="L91" s="5157"/>
      <c r="M91" s="5157"/>
    </row>
    <row r="92" spans="1:13" ht="21.5" x14ac:dyDescent="0.35">
      <c r="A92" s="5201" t="s">
        <v>2794</v>
      </c>
      <c r="B92" s="5211"/>
      <c r="C92" s="4703"/>
      <c r="D92" s="89"/>
      <c r="E92" s="5157" t="str">
        <f>CONCATENATE($CA92,$CB92)</f>
        <v/>
      </c>
      <c r="F92" s="5157"/>
      <c r="G92" s="5157"/>
      <c r="H92" s="5157"/>
      <c r="I92" s="5157"/>
      <c r="J92" s="5157"/>
      <c r="K92" s="5157"/>
      <c r="L92" s="5157"/>
      <c r="M92" s="5157"/>
    </row>
    <row r="93" spans="1:13" x14ac:dyDescent="0.35">
      <c r="A93" s="5158" t="s">
        <v>2795</v>
      </c>
      <c r="B93" s="5158"/>
      <c r="C93" s="5158"/>
      <c r="D93" s="5158"/>
      <c r="E93" s="5245"/>
      <c r="F93" s="5245"/>
      <c r="G93" s="5245"/>
      <c r="H93" s="5245"/>
      <c r="I93" s="5245"/>
      <c r="J93" s="5245"/>
      <c r="K93" s="5245"/>
      <c r="L93" s="5245"/>
      <c r="M93" s="5245"/>
    </row>
    <row r="94" spans="1:13" ht="20" x14ac:dyDescent="0.35">
      <c r="A94" s="5023"/>
      <c r="B94" s="5198" t="s">
        <v>463</v>
      </c>
      <c r="C94" s="5226" t="s">
        <v>10</v>
      </c>
      <c r="D94" s="5023" t="s">
        <v>11</v>
      </c>
      <c r="E94" s="5157"/>
      <c r="F94" s="5157"/>
      <c r="G94" s="5157"/>
      <c r="H94" s="5157"/>
      <c r="I94" s="5157"/>
      <c r="J94" s="5157"/>
      <c r="K94" s="5157"/>
      <c r="L94" s="5157"/>
      <c r="M94" s="5157"/>
    </row>
    <row r="95" spans="1:13" ht="21.5" x14ac:dyDescent="0.35">
      <c r="A95" s="5193" t="s">
        <v>2796</v>
      </c>
      <c r="B95" s="5210"/>
      <c r="C95" s="4711"/>
      <c r="D95" s="120"/>
      <c r="E95" s="5157" t="str">
        <f>CONCATENATE($CA95,$CB95)</f>
        <v/>
      </c>
      <c r="F95" s="5157"/>
      <c r="G95" s="5157"/>
      <c r="H95" s="5157"/>
      <c r="I95" s="5157"/>
      <c r="J95" s="5157"/>
      <c r="K95" s="5157"/>
      <c r="L95" s="5157"/>
      <c r="M95" s="5157"/>
    </row>
    <row r="96" spans="1:13" ht="21.5" x14ac:dyDescent="0.35">
      <c r="A96" s="5201" t="s">
        <v>2797</v>
      </c>
      <c r="B96" s="5246"/>
      <c r="C96" s="4748"/>
      <c r="D96" s="4749"/>
      <c r="E96" s="5157" t="str">
        <f>CONCATENATE($CA96,$CB96)</f>
        <v/>
      </c>
      <c r="F96" s="5157"/>
      <c r="G96" s="5157"/>
      <c r="H96" s="5157"/>
      <c r="I96" s="5157"/>
      <c r="J96" s="5157"/>
      <c r="K96" s="5157"/>
      <c r="L96" s="5157"/>
      <c r="M96" s="5157"/>
    </row>
    <row r="97" spans="1:13" x14ac:dyDescent="0.35">
      <c r="A97" s="5157"/>
      <c r="B97" s="5157"/>
      <c r="C97" s="5157"/>
      <c r="D97" s="5157"/>
      <c r="E97" s="5157"/>
      <c r="F97" s="5157"/>
      <c r="G97" s="5157"/>
      <c r="H97" s="5157"/>
      <c r="I97" s="5157"/>
      <c r="J97" s="5157"/>
      <c r="K97" s="5157"/>
      <c r="L97" s="5157"/>
      <c r="M97" s="5157"/>
    </row>
  </sheetData>
  <mergeCells count="40">
    <mergeCell ref="A93:D93"/>
    <mergeCell ref="A75:A76"/>
    <mergeCell ref="B75:B76"/>
    <mergeCell ref="C75:K75"/>
    <mergeCell ref="L75:L76"/>
    <mergeCell ref="M75:M76"/>
    <mergeCell ref="A89:M89"/>
    <mergeCell ref="A61:A62"/>
    <mergeCell ref="B61:B62"/>
    <mergeCell ref="C61:K61"/>
    <mergeCell ref="L61:L62"/>
    <mergeCell ref="M61:M62"/>
    <mergeCell ref="A74:G74"/>
    <mergeCell ref="M38:M39"/>
    <mergeCell ref="A48:H48"/>
    <mergeCell ref="A54:G54"/>
    <mergeCell ref="H54:K54"/>
    <mergeCell ref="A60:G60"/>
    <mergeCell ref="H60:K60"/>
    <mergeCell ref="A33:G33"/>
    <mergeCell ref="A37:I37"/>
    <mergeCell ref="A38:A39"/>
    <mergeCell ref="B38:B39"/>
    <mergeCell ref="C38:K38"/>
    <mergeCell ref="L38:L39"/>
    <mergeCell ref="M9:M10"/>
    <mergeCell ref="A20:E20"/>
    <mergeCell ref="H20:K20"/>
    <mergeCell ref="A24:G24"/>
    <mergeCell ref="A25:A26"/>
    <mergeCell ref="B25:B26"/>
    <mergeCell ref="C25:K25"/>
    <mergeCell ref="L25:L26"/>
    <mergeCell ref="M25:M26"/>
    <mergeCell ref="C6:K6"/>
    <mergeCell ref="A8:C8"/>
    <mergeCell ref="A9:A10"/>
    <mergeCell ref="B9:B10"/>
    <mergeCell ref="C9:K9"/>
    <mergeCell ref="L9:L10"/>
  </mergeCells>
  <pageMargins left="0.7" right="0.7" top="0.75" bottom="0.75" header="0.3" footer="0.3"/>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489B86-D819-4842-9852-6DFB628DD2DA}">
  <sheetPr>
    <tabColor theme="0" tint="-0.14999847407452621"/>
  </sheetPr>
  <dimension ref="A1:AV179"/>
  <sheetViews>
    <sheetView showGridLines="0" zoomScale="78" zoomScaleNormal="78" workbookViewId="0">
      <selection activeCell="B66" sqref="B66"/>
    </sheetView>
  </sheetViews>
  <sheetFormatPr baseColWidth="10" defaultRowHeight="14.5" x14ac:dyDescent="0.35"/>
  <cols>
    <col min="1" max="1" width="54.26953125" customWidth="1"/>
    <col min="2" max="2" width="30.26953125" customWidth="1"/>
    <col min="3" max="3" width="18.81640625" bestFit="1" customWidth="1"/>
    <col min="12" max="12" width="14" customWidth="1"/>
    <col min="38" max="38" width="12.26953125" customWidth="1"/>
  </cols>
  <sheetData>
    <row r="1" spans="1:47" x14ac:dyDescent="0.35">
      <c r="A1" s="1" t="s">
        <v>0</v>
      </c>
      <c r="B1" s="5247"/>
      <c r="C1" s="5247"/>
      <c r="D1" s="5247"/>
      <c r="E1" s="5247"/>
      <c r="F1" s="5247"/>
      <c r="G1" s="5247"/>
      <c r="H1" s="5247"/>
      <c r="I1" s="5247"/>
      <c r="J1" s="5247"/>
      <c r="K1" s="5247"/>
      <c r="L1" s="5247"/>
      <c r="M1" s="5247"/>
      <c r="N1" s="5247"/>
      <c r="O1" s="5247"/>
      <c r="P1" s="5247"/>
      <c r="Q1" s="5247"/>
      <c r="R1" s="5247"/>
      <c r="S1" s="5247"/>
      <c r="T1" s="5247"/>
      <c r="U1" s="5247"/>
      <c r="V1" s="5247"/>
      <c r="W1" s="5247"/>
      <c r="X1" s="5247"/>
      <c r="Y1" s="5247"/>
      <c r="Z1" s="5247"/>
      <c r="AA1" s="5247"/>
      <c r="AB1" s="5247"/>
      <c r="AC1" s="5247"/>
      <c r="AD1" s="5247"/>
      <c r="AE1" s="5247"/>
      <c r="AF1" s="5247"/>
      <c r="AG1" s="5247"/>
      <c r="AH1" s="5247"/>
      <c r="AI1" s="5247"/>
      <c r="AJ1" s="5247"/>
      <c r="AK1" s="5247"/>
      <c r="AL1" s="5247"/>
      <c r="AM1" s="5247"/>
      <c r="AN1" s="5247"/>
      <c r="AO1" s="5247"/>
      <c r="AP1" s="5247"/>
      <c r="AQ1" s="5247"/>
      <c r="AR1" s="5247"/>
      <c r="AS1" s="5247"/>
      <c r="AT1" s="5247"/>
      <c r="AU1" s="5247"/>
    </row>
    <row r="2" spans="1:47" x14ac:dyDescent="0.35">
      <c r="A2" s="1" t="s">
        <v>544</v>
      </c>
      <c r="B2" s="5247"/>
      <c r="C2" s="5247"/>
      <c r="D2" s="5247"/>
      <c r="E2" s="5247"/>
      <c r="F2" s="5247"/>
      <c r="G2" s="5247"/>
      <c r="H2" s="5247"/>
      <c r="I2" s="5247"/>
      <c r="J2" s="5247"/>
      <c r="K2" s="5247"/>
      <c r="L2" s="5247"/>
      <c r="M2" s="5247"/>
      <c r="N2" s="5247"/>
      <c r="O2" s="5247"/>
      <c r="P2" s="5247"/>
      <c r="Q2" s="5247"/>
      <c r="R2" s="5247"/>
      <c r="S2" s="5247"/>
      <c r="T2" s="5247"/>
      <c r="U2" s="5247"/>
      <c r="V2" s="5247"/>
      <c r="W2" s="5247"/>
      <c r="X2" s="5247"/>
      <c r="Y2" s="5247"/>
      <c r="Z2" s="5247"/>
      <c r="AA2" s="5247"/>
      <c r="AB2" s="5247"/>
      <c r="AC2" s="5247"/>
      <c r="AD2" s="5247"/>
      <c r="AE2" s="5247"/>
      <c r="AF2" s="5247"/>
      <c r="AG2" s="5247"/>
      <c r="AH2" s="5247"/>
      <c r="AI2" s="5247"/>
      <c r="AJ2" s="5247"/>
      <c r="AK2" s="5247"/>
      <c r="AL2" s="5247"/>
      <c r="AM2" s="5247"/>
      <c r="AN2" s="5247"/>
      <c r="AO2" s="5247"/>
      <c r="AP2" s="5247"/>
      <c r="AQ2" s="5247"/>
      <c r="AR2" s="5247"/>
      <c r="AS2" s="5247"/>
      <c r="AT2" s="5247"/>
      <c r="AU2" s="5247"/>
    </row>
    <row r="3" spans="1:47" x14ac:dyDescent="0.35">
      <c r="A3" s="1" t="s">
        <v>545</v>
      </c>
      <c r="B3" s="5247"/>
      <c r="C3" s="5247"/>
      <c r="D3" s="5247"/>
      <c r="E3" s="5247"/>
      <c r="F3" s="5247"/>
      <c r="G3" s="5247"/>
      <c r="H3" s="5247"/>
      <c r="I3" s="5247"/>
      <c r="J3" s="5247"/>
      <c r="K3" s="5247"/>
      <c r="L3" s="5247"/>
      <c r="M3" s="5247"/>
      <c r="N3" s="5247"/>
      <c r="O3" s="5247"/>
      <c r="P3" s="5247"/>
      <c r="Q3" s="5247"/>
      <c r="R3" s="5247"/>
      <c r="S3" s="5247"/>
      <c r="T3" s="5247"/>
      <c r="U3" s="5247"/>
      <c r="V3" s="5247"/>
      <c r="W3" s="5247"/>
      <c r="X3" s="5247"/>
      <c r="Y3" s="5247"/>
      <c r="Z3" s="5247"/>
      <c r="AA3" s="5247"/>
      <c r="AB3" s="5247"/>
      <c r="AC3" s="5247"/>
      <c r="AD3" s="5247"/>
      <c r="AE3" s="5247"/>
      <c r="AF3" s="5247"/>
      <c r="AG3" s="5247"/>
      <c r="AH3" s="5247"/>
      <c r="AI3" s="5247"/>
      <c r="AJ3" s="5247"/>
      <c r="AK3" s="5247"/>
      <c r="AL3" s="5247"/>
      <c r="AM3" s="5247"/>
      <c r="AN3" s="5247"/>
      <c r="AO3" s="5247"/>
      <c r="AP3" s="5247"/>
      <c r="AQ3" s="5247"/>
      <c r="AR3" s="5247"/>
      <c r="AS3" s="5247"/>
      <c r="AT3" s="5247"/>
      <c r="AU3" s="5247"/>
    </row>
    <row r="4" spans="1:47" x14ac:dyDescent="0.35">
      <c r="A4" s="1" t="s">
        <v>546</v>
      </c>
      <c r="B4" s="5247"/>
      <c r="C4" s="5247"/>
      <c r="D4" s="5247"/>
      <c r="E4" s="5247"/>
      <c r="F4" s="5247"/>
      <c r="G4" s="5247"/>
      <c r="H4" s="5247"/>
      <c r="I4" s="5247"/>
      <c r="J4" s="5247"/>
      <c r="K4" s="5247"/>
      <c r="L4" s="5247"/>
      <c r="M4" s="5247"/>
      <c r="N4" s="5247"/>
      <c r="O4" s="5247"/>
      <c r="P4" s="5247"/>
      <c r="Q4" s="5247"/>
      <c r="R4" s="5247"/>
      <c r="S4" s="5247"/>
      <c r="T4" s="5247"/>
      <c r="U4" s="5247"/>
      <c r="V4" s="5247"/>
      <c r="W4" s="5247"/>
      <c r="X4" s="5247"/>
      <c r="Y4" s="5247"/>
      <c r="Z4" s="5247"/>
      <c r="AA4" s="5247"/>
      <c r="AB4" s="5247"/>
      <c r="AC4" s="5247"/>
      <c r="AD4" s="5247"/>
      <c r="AE4" s="5247"/>
      <c r="AF4" s="5247"/>
      <c r="AG4" s="5247"/>
      <c r="AH4" s="5247"/>
      <c r="AI4" s="5247"/>
      <c r="AJ4" s="5247"/>
      <c r="AK4" s="5247"/>
      <c r="AL4" s="5247"/>
      <c r="AM4" s="5247"/>
      <c r="AN4" s="5247"/>
      <c r="AO4" s="5247"/>
      <c r="AP4" s="5247"/>
      <c r="AQ4" s="5247"/>
      <c r="AR4" s="5247"/>
      <c r="AS4" s="5247"/>
      <c r="AT4" s="5247"/>
      <c r="AU4" s="5247"/>
    </row>
    <row r="5" spans="1:47" x14ac:dyDescent="0.35">
      <c r="A5" s="1" t="s">
        <v>2798</v>
      </c>
      <c r="B5" s="5247"/>
      <c r="C5" s="5247"/>
      <c r="D5" s="5247"/>
      <c r="E5" s="5247"/>
      <c r="F5" s="5247"/>
      <c r="G5" s="5247"/>
      <c r="H5" s="5247"/>
      <c r="I5" s="5247"/>
      <c r="J5" s="5247"/>
      <c r="K5" s="5247"/>
      <c r="L5" s="5247"/>
      <c r="M5" s="5247"/>
      <c r="N5" s="5247"/>
      <c r="O5" s="5247"/>
      <c r="P5" s="5247"/>
      <c r="Q5" s="5247"/>
      <c r="R5" s="5247"/>
      <c r="S5" s="5247"/>
      <c r="T5" s="5247"/>
      <c r="U5" s="5247"/>
      <c r="V5" s="5247"/>
      <c r="W5" s="5247"/>
      <c r="X5" s="5247"/>
      <c r="Y5" s="5247"/>
      <c r="Z5" s="5247"/>
      <c r="AA5" s="5247"/>
      <c r="AB5" s="5247"/>
      <c r="AC5" s="5247"/>
      <c r="AD5" s="5247"/>
      <c r="AE5" s="5247"/>
      <c r="AF5" s="5247"/>
      <c r="AG5" s="5247"/>
      <c r="AH5" s="5247"/>
      <c r="AI5" s="5247"/>
      <c r="AJ5" s="5247"/>
      <c r="AK5" s="5247"/>
      <c r="AL5" s="5247"/>
      <c r="AM5" s="5247"/>
      <c r="AN5" s="5247"/>
      <c r="AO5" s="5247"/>
      <c r="AP5" s="5247"/>
      <c r="AQ5" s="5247"/>
      <c r="AR5" s="5247"/>
      <c r="AS5" s="5247"/>
      <c r="AT5" s="5247"/>
      <c r="AU5" s="5247"/>
    </row>
    <row r="6" spans="1:47" ht="15" x14ac:dyDescent="0.35">
      <c r="A6" s="1985" t="s">
        <v>2799</v>
      </c>
      <c r="B6" s="1985"/>
      <c r="C6" s="1985"/>
      <c r="D6" s="1985"/>
      <c r="E6" s="1985"/>
      <c r="F6" s="1985"/>
      <c r="G6" s="1985"/>
      <c r="H6" s="1985"/>
      <c r="I6" s="1985"/>
      <c r="J6" s="1985"/>
      <c r="K6" s="1985"/>
      <c r="L6" s="1985"/>
      <c r="M6" s="1985"/>
      <c r="N6" s="1985"/>
      <c r="O6" s="1985"/>
      <c r="P6" s="1985"/>
      <c r="Q6" s="1985"/>
      <c r="R6" s="1985"/>
      <c r="S6" s="1985"/>
      <c r="T6" s="1985"/>
      <c r="U6" s="5247"/>
      <c r="V6" s="5247"/>
      <c r="W6" s="5247"/>
      <c r="X6" s="5247"/>
      <c r="Y6" s="5247"/>
      <c r="Z6" s="5247"/>
      <c r="AA6" s="5247"/>
      <c r="AB6" s="5247"/>
      <c r="AC6" s="5247"/>
      <c r="AD6" s="5247"/>
      <c r="AE6" s="5247"/>
      <c r="AF6" s="5247"/>
      <c r="AG6" s="5247"/>
      <c r="AH6" s="5247"/>
      <c r="AI6" s="5247"/>
      <c r="AJ6" s="5247"/>
      <c r="AK6" s="5247"/>
      <c r="AL6" s="5247"/>
      <c r="AM6" s="5247"/>
      <c r="AN6" s="5247"/>
      <c r="AO6" s="5247"/>
      <c r="AP6" s="5247"/>
      <c r="AQ6" s="5247"/>
      <c r="AR6" s="5247"/>
      <c r="AS6" s="5247"/>
      <c r="AT6" s="5247"/>
      <c r="AU6" s="5247"/>
    </row>
    <row r="7" spans="1:47" ht="15" x14ac:dyDescent="0.35">
      <c r="A7" s="1474"/>
      <c r="B7" s="1474"/>
      <c r="C7" s="1474"/>
      <c r="D7" s="1474"/>
      <c r="E7" s="1474"/>
      <c r="F7" s="1474"/>
      <c r="G7" s="1474"/>
      <c r="H7" s="1474"/>
      <c r="I7" s="1474"/>
      <c r="J7" s="1474"/>
      <c r="K7" s="1474"/>
      <c r="L7" s="1474"/>
      <c r="M7" s="1474"/>
      <c r="N7" s="1474"/>
      <c r="O7" s="1474"/>
      <c r="P7" s="1474"/>
      <c r="Q7" s="1474"/>
      <c r="R7" s="1474"/>
      <c r="S7" s="1474"/>
      <c r="T7" s="1474"/>
      <c r="U7" s="5247"/>
      <c r="V7" s="5247"/>
      <c r="W7" s="5247"/>
      <c r="X7" s="5247"/>
      <c r="Y7" s="5247"/>
      <c r="Z7" s="5247"/>
      <c r="AA7" s="5247"/>
      <c r="AB7" s="5247"/>
      <c r="AC7" s="5247"/>
      <c r="AD7" s="5247"/>
      <c r="AE7" s="5247"/>
      <c r="AF7" s="5247"/>
      <c r="AG7" s="5247"/>
      <c r="AH7" s="5247"/>
      <c r="AI7" s="5247"/>
      <c r="AJ7" s="5247"/>
      <c r="AK7" s="5247"/>
      <c r="AL7" s="5247"/>
      <c r="AM7" s="5247"/>
      <c r="AN7" s="5247"/>
      <c r="AO7" s="5247"/>
      <c r="AP7" s="5247"/>
      <c r="AQ7" s="5247"/>
      <c r="AR7" s="5247"/>
      <c r="AS7" s="5247"/>
      <c r="AT7" s="5247"/>
      <c r="AU7" s="5247"/>
    </row>
    <row r="8" spans="1:47" ht="15.5" x14ac:dyDescent="0.35">
      <c r="A8" s="5248" t="s">
        <v>2800</v>
      </c>
      <c r="B8" s="5248"/>
      <c r="C8" s="1477"/>
      <c r="D8" s="1477"/>
      <c r="E8" s="1477"/>
      <c r="F8" s="1477"/>
      <c r="G8" s="1477"/>
      <c r="H8" s="1477"/>
      <c r="I8" s="1477"/>
      <c r="J8" s="1477"/>
      <c r="K8" s="1477"/>
      <c r="L8" s="1477"/>
      <c r="M8" s="5247"/>
      <c r="N8" s="5247"/>
      <c r="O8" s="5247"/>
      <c r="P8" s="5247"/>
      <c r="Q8" s="5247"/>
      <c r="R8" s="5247"/>
      <c r="S8" s="5247"/>
      <c r="T8" s="5247"/>
      <c r="U8" s="5247"/>
      <c r="V8" s="5247"/>
      <c r="W8" s="5247"/>
      <c r="X8" s="5247"/>
      <c r="Y8" s="5247"/>
      <c r="Z8" s="5247"/>
      <c r="AA8" s="5247"/>
      <c r="AB8" s="5247"/>
      <c r="AC8" s="5247"/>
      <c r="AD8" s="5247"/>
      <c r="AE8" s="5247"/>
      <c r="AF8" s="5247"/>
      <c r="AG8" s="5247"/>
      <c r="AH8" s="5247"/>
      <c r="AI8" s="5247"/>
      <c r="AJ8" s="5247"/>
      <c r="AK8" s="5247"/>
      <c r="AL8" s="5247"/>
      <c r="AM8" s="5247"/>
      <c r="AN8" s="5247"/>
      <c r="AO8" s="5247"/>
      <c r="AP8" s="5247"/>
      <c r="AQ8" s="5247"/>
      <c r="AR8" s="5247"/>
      <c r="AS8" s="5247"/>
      <c r="AT8" s="5247"/>
      <c r="AU8" s="5247"/>
    </row>
    <row r="9" spans="1:47" ht="13.5" customHeight="1" x14ac:dyDescent="0.35">
      <c r="A9" s="5249" t="s">
        <v>2801</v>
      </c>
      <c r="B9" s="5250"/>
      <c r="C9" s="5250"/>
      <c r="D9" s="5250"/>
      <c r="E9" s="5250"/>
      <c r="F9" s="1573"/>
      <c r="G9" s="1573"/>
      <c r="H9" s="1573"/>
      <c r="I9" s="1573"/>
      <c r="J9" s="1573"/>
      <c r="K9" s="1573"/>
      <c r="L9" s="1573"/>
      <c r="M9" s="5247"/>
      <c r="N9" s="5247"/>
      <c r="O9" s="5247"/>
      <c r="P9" s="5247"/>
      <c r="Q9" s="5247"/>
      <c r="R9" s="5247"/>
      <c r="S9" s="5247"/>
      <c r="T9" s="5247"/>
      <c r="U9" s="5247"/>
      <c r="V9" s="5247"/>
      <c r="W9" s="5247"/>
      <c r="X9" s="5247"/>
      <c r="Y9" s="5247"/>
      <c r="Z9" s="5247"/>
      <c r="AA9" s="5247"/>
      <c r="AB9" s="5247"/>
      <c r="AC9" s="5247"/>
      <c r="AD9" s="5247"/>
      <c r="AE9" s="5247"/>
      <c r="AF9" s="5247"/>
      <c r="AG9" s="5247"/>
      <c r="AH9" s="5247"/>
      <c r="AI9" s="5247"/>
      <c r="AJ9" s="5247"/>
      <c r="AK9" s="5247"/>
      <c r="AL9" s="5247"/>
      <c r="AM9" s="5247"/>
      <c r="AN9" s="5247"/>
      <c r="AO9" s="5247"/>
      <c r="AP9" s="5247"/>
      <c r="AQ9" s="5247"/>
      <c r="AR9" s="5247"/>
      <c r="AS9" s="5247"/>
      <c r="AT9" s="5247"/>
      <c r="AU9" s="5247"/>
    </row>
    <row r="10" spans="1:47" ht="15" customHeight="1" x14ac:dyDescent="0.35">
      <c r="A10" s="1924" t="s">
        <v>2802</v>
      </c>
      <c r="B10" s="4935" t="s">
        <v>53</v>
      </c>
      <c r="C10" s="4941" t="s">
        <v>2062</v>
      </c>
      <c r="D10" s="2424"/>
      <c r="E10" s="4911"/>
      <c r="F10" s="5251" t="s">
        <v>684</v>
      </c>
      <c r="G10" s="5252"/>
      <c r="H10" s="5252"/>
      <c r="I10" s="5252"/>
      <c r="J10" s="5252"/>
      <c r="K10" s="5252"/>
      <c r="L10" s="5252"/>
      <c r="M10" s="5252"/>
      <c r="N10" s="5252"/>
      <c r="O10" s="5252"/>
      <c r="P10" s="5252"/>
      <c r="Q10" s="5252"/>
      <c r="R10" s="5252"/>
      <c r="S10" s="5252"/>
      <c r="T10" s="5252"/>
      <c r="U10" s="5252"/>
      <c r="V10" s="5252"/>
      <c r="W10" s="5252"/>
      <c r="X10" s="5252"/>
      <c r="Y10" s="5252"/>
      <c r="Z10" s="5252"/>
      <c r="AA10" s="5252"/>
      <c r="AB10" s="5252"/>
      <c r="AC10" s="5252"/>
      <c r="AD10" s="5252"/>
      <c r="AE10" s="5252"/>
      <c r="AF10" s="5252"/>
      <c r="AG10" s="5252"/>
      <c r="AH10" s="5252"/>
      <c r="AI10" s="5252"/>
      <c r="AJ10" s="5252"/>
      <c r="AK10" s="5252"/>
      <c r="AL10" s="5252"/>
      <c r="AM10" s="5253"/>
      <c r="AN10" s="4972" t="s">
        <v>2803</v>
      </c>
      <c r="AO10" s="4971" t="s">
        <v>462</v>
      </c>
      <c r="AP10" s="4909"/>
      <c r="AQ10" s="5254" t="s">
        <v>10</v>
      </c>
      <c r="AR10" s="5254" t="s">
        <v>11</v>
      </c>
      <c r="AS10" s="5254" t="s">
        <v>2638</v>
      </c>
      <c r="AT10" s="5254" t="s">
        <v>478</v>
      </c>
      <c r="AU10" s="5254" t="s">
        <v>13</v>
      </c>
    </row>
    <row r="11" spans="1:47" x14ac:dyDescent="0.35">
      <c r="A11" s="1924"/>
      <c r="B11" s="4912"/>
      <c r="C11" s="1923"/>
      <c r="D11" s="1924"/>
      <c r="E11" s="3473"/>
      <c r="F11" s="5255"/>
      <c r="G11" s="5256"/>
      <c r="H11" s="5256"/>
      <c r="I11" s="5256"/>
      <c r="J11" s="5256"/>
      <c r="K11" s="5256"/>
      <c r="L11" s="5256"/>
      <c r="M11" s="5256"/>
      <c r="N11" s="5256"/>
      <c r="O11" s="5256"/>
      <c r="P11" s="5256"/>
      <c r="Q11" s="5256"/>
      <c r="R11" s="5256"/>
      <c r="S11" s="5256"/>
      <c r="T11" s="5256"/>
      <c r="U11" s="5256"/>
      <c r="V11" s="5256"/>
      <c r="W11" s="5256"/>
      <c r="X11" s="5256"/>
      <c r="Y11" s="5256"/>
      <c r="Z11" s="5256"/>
      <c r="AA11" s="5256"/>
      <c r="AB11" s="5256"/>
      <c r="AC11" s="5256"/>
      <c r="AD11" s="5256"/>
      <c r="AE11" s="5256"/>
      <c r="AF11" s="5256"/>
      <c r="AG11" s="5256"/>
      <c r="AH11" s="5256"/>
      <c r="AI11" s="5256"/>
      <c r="AJ11" s="5256"/>
      <c r="AK11" s="5256"/>
      <c r="AL11" s="5256"/>
      <c r="AM11" s="5257"/>
      <c r="AN11" s="5258"/>
      <c r="AO11" s="4979"/>
      <c r="AP11" s="3319"/>
      <c r="AQ11" s="4257"/>
      <c r="AR11" s="4257"/>
      <c r="AS11" s="4257"/>
      <c r="AT11" s="4257"/>
      <c r="AU11" s="4257"/>
    </row>
    <row r="12" spans="1:47" ht="15" customHeight="1" x14ac:dyDescent="0.35">
      <c r="A12" s="1924"/>
      <c r="B12" s="4912"/>
      <c r="C12" s="3220"/>
      <c r="D12" s="4980"/>
      <c r="E12" s="2134"/>
      <c r="F12" s="5259" t="s">
        <v>633</v>
      </c>
      <c r="G12" s="5259"/>
      <c r="H12" s="4942" t="s">
        <v>634</v>
      </c>
      <c r="I12" s="4943"/>
      <c r="J12" s="4942" t="s">
        <v>635</v>
      </c>
      <c r="K12" s="4943"/>
      <c r="L12" s="4942" t="s">
        <v>2804</v>
      </c>
      <c r="M12" s="4943"/>
      <c r="N12" s="4942" t="s">
        <v>2805</v>
      </c>
      <c r="O12" s="4943"/>
      <c r="P12" s="4942" t="s">
        <v>2806</v>
      </c>
      <c r="Q12" s="4943"/>
      <c r="R12" s="4942" t="s">
        <v>2807</v>
      </c>
      <c r="S12" s="4943"/>
      <c r="T12" s="4942" t="s">
        <v>2808</v>
      </c>
      <c r="U12" s="4943"/>
      <c r="V12" s="4942" t="s">
        <v>2809</v>
      </c>
      <c r="W12" s="4943"/>
      <c r="X12" s="4942" t="s">
        <v>2810</v>
      </c>
      <c r="Y12" s="4943"/>
      <c r="Z12" s="4942" t="s">
        <v>2811</v>
      </c>
      <c r="AA12" s="4943"/>
      <c r="AB12" s="4942" t="s">
        <v>2706</v>
      </c>
      <c r="AC12" s="4943"/>
      <c r="AD12" s="4942" t="s">
        <v>2812</v>
      </c>
      <c r="AE12" s="4943"/>
      <c r="AF12" s="4942" t="s">
        <v>2813</v>
      </c>
      <c r="AG12" s="4943"/>
      <c r="AH12" s="4942" t="s">
        <v>2814</v>
      </c>
      <c r="AI12" s="4943"/>
      <c r="AJ12" s="4942" t="s">
        <v>2815</v>
      </c>
      <c r="AK12" s="4943"/>
      <c r="AL12" s="4942" t="s">
        <v>649</v>
      </c>
      <c r="AM12" s="4940"/>
      <c r="AN12" s="5258"/>
      <c r="AO12" s="4977"/>
      <c r="AP12" s="3727"/>
      <c r="AQ12" s="4257"/>
      <c r="AR12" s="4257"/>
      <c r="AS12" s="4257"/>
      <c r="AT12" s="4257"/>
      <c r="AU12" s="4257"/>
    </row>
    <row r="13" spans="1:47" x14ac:dyDescent="0.35">
      <c r="A13" s="1924"/>
      <c r="B13" s="3439"/>
      <c r="C13" s="4920" t="s">
        <v>2816</v>
      </c>
      <c r="D13" s="4921" t="s">
        <v>2817</v>
      </c>
      <c r="E13" s="5260" t="s">
        <v>2818</v>
      </c>
      <c r="F13" s="4920" t="s">
        <v>2817</v>
      </c>
      <c r="G13" s="4919" t="s">
        <v>2818</v>
      </c>
      <c r="H13" s="4920" t="s">
        <v>2817</v>
      </c>
      <c r="I13" s="4919" t="s">
        <v>2818</v>
      </c>
      <c r="J13" s="4920" t="s">
        <v>2817</v>
      </c>
      <c r="K13" s="4919" t="s">
        <v>2818</v>
      </c>
      <c r="L13" s="4920" t="s">
        <v>2817</v>
      </c>
      <c r="M13" s="4919" t="s">
        <v>2818</v>
      </c>
      <c r="N13" s="4920" t="s">
        <v>2817</v>
      </c>
      <c r="O13" s="4919" t="s">
        <v>2818</v>
      </c>
      <c r="P13" s="4920" t="s">
        <v>2817</v>
      </c>
      <c r="Q13" s="4919" t="s">
        <v>2818</v>
      </c>
      <c r="R13" s="4920" t="s">
        <v>2817</v>
      </c>
      <c r="S13" s="4919" t="s">
        <v>2818</v>
      </c>
      <c r="T13" s="4920" t="s">
        <v>2817</v>
      </c>
      <c r="U13" s="4919" t="s">
        <v>2818</v>
      </c>
      <c r="V13" s="4920" t="s">
        <v>2817</v>
      </c>
      <c r="W13" s="4919" t="s">
        <v>2818</v>
      </c>
      <c r="X13" s="4920" t="s">
        <v>2817</v>
      </c>
      <c r="Y13" s="4919" t="s">
        <v>2818</v>
      </c>
      <c r="Z13" s="4920" t="s">
        <v>2817</v>
      </c>
      <c r="AA13" s="4919" t="s">
        <v>2818</v>
      </c>
      <c r="AB13" s="4920" t="s">
        <v>2817</v>
      </c>
      <c r="AC13" s="4919" t="s">
        <v>2818</v>
      </c>
      <c r="AD13" s="4920" t="s">
        <v>2817</v>
      </c>
      <c r="AE13" s="4919" t="s">
        <v>2818</v>
      </c>
      <c r="AF13" s="4920" t="s">
        <v>2817</v>
      </c>
      <c r="AG13" s="4919" t="s">
        <v>2818</v>
      </c>
      <c r="AH13" s="4920" t="s">
        <v>2817</v>
      </c>
      <c r="AI13" s="4919" t="s">
        <v>2818</v>
      </c>
      <c r="AJ13" s="4920" t="s">
        <v>2817</v>
      </c>
      <c r="AK13" s="4919" t="s">
        <v>2818</v>
      </c>
      <c r="AL13" s="4920" t="s">
        <v>2817</v>
      </c>
      <c r="AM13" s="5261" t="s">
        <v>2818</v>
      </c>
      <c r="AN13" s="4978"/>
      <c r="AO13" s="5262" t="s">
        <v>392</v>
      </c>
      <c r="AP13" s="5263" t="s">
        <v>393</v>
      </c>
      <c r="AQ13" s="4266"/>
      <c r="AR13" s="4266"/>
      <c r="AS13" s="4266"/>
      <c r="AT13" s="4266"/>
      <c r="AU13" s="4266"/>
    </row>
    <row r="14" spans="1:47" x14ac:dyDescent="0.35">
      <c r="A14" s="5254" t="s">
        <v>2819</v>
      </c>
      <c r="B14" s="5264" t="s">
        <v>217</v>
      </c>
      <c r="C14" s="5126">
        <v>0</v>
      </c>
      <c r="D14" s="5265">
        <f t="shared" ref="D14:E24" si="0">+F14+H14+J14+L14+N14+P14+R14+T14+V14+X14+Z14+AB14+AD14+AF14+AH14+AJ14+AL14</f>
        <v>0</v>
      </c>
      <c r="E14" s="5266">
        <f t="shared" si="0"/>
        <v>0</v>
      </c>
      <c r="F14" s="5267"/>
      <c r="G14" s="5268"/>
      <c r="H14" s="5267"/>
      <c r="I14" s="5268"/>
      <c r="J14" s="5267"/>
      <c r="K14" s="5269"/>
      <c r="L14" s="5267"/>
      <c r="M14" s="5269"/>
      <c r="N14" s="5267"/>
      <c r="O14" s="5269"/>
      <c r="P14" s="5267"/>
      <c r="Q14" s="5269"/>
      <c r="R14" s="5267"/>
      <c r="S14" s="5269"/>
      <c r="T14" s="5267"/>
      <c r="U14" s="5269"/>
      <c r="V14" s="5267"/>
      <c r="W14" s="5269"/>
      <c r="X14" s="5267"/>
      <c r="Y14" s="5269"/>
      <c r="Z14" s="5267"/>
      <c r="AA14" s="5269"/>
      <c r="AB14" s="5267"/>
      <c r="AC14" s="5269"/>
      <c r="AD14" s="5267"/>
      <c r="AE14" s="5269"/>
      <c r="AF14" s="5267"/>
      <c r="AG14" s="5269"/>
      <c r="AH14" s="5267"/>
      <c r="AI14" s="5269"/>
      <c r="AJ14" s="5267"/>
      <c r="AK14" s="5269"/>
      <c r="AL14" s="5270"/>
      <c r="AM14" s="5271"/>
      <c r="AN14" s="5272"/>
      <c r="AO14" s="5273"/>
      <c r="AP14" s="4688"/>
      <c r="AQ14" s="5274"/>
      <c r="AR14" s="5274"/>
      <c r="AS14" s="5275"/>
      <c r="AT14" s="40"/>
      <c r="AU14" s="40"/>
    </row>
    <row r="15" spans="1:47" x14ac:dyDescent="0.35">
      <c r="A15" s="4257"/>
      <c r="B15" s="5276" t="s">
        <v>200</v>
      </c>
      <c r="C15" s="5277">
        <v>0</v>
      </c>
      <c r="D15" s="5278">
        <f t="shared" si="0"/>
        <v>0</v>
      </c>
      <c r="E15" s="5279">
        <f t="shared" si="0"/>
        <v>0</v>
      </c>
      <c r="F15" s="1660"/>
      <c r="G15" s="41"/>
      <c r="H15" s="1660"/>
      <c r="I15" s="41"/>
      <c r="J15" s="1660"/>
      <c r="K15" s="1661"/>
      <c r="L15" s="1660"/>
      <c r="M15" s="1661"/>
      <c r="N15" s="1660"/>
      <c r="O15" s="1661"/>
      <c r="P15" s="1660"/>
      <c r="Q15" s="1661"/>
      <c r="R15" s="1660"/>
      <c r="S15" s="1661"/>
      <c r="T15" s="1660"/>
      <c r="U15" s="1661"/>
      <c r="V15" s="1660"/>
      <c r="W15" s="1661"/>
      <c r="X15" s="1660"/>
      <c r="Y15" s="1661"/>
      <c r="Z15" s="1660"/>
      <c r="AA15" s="1661"/>
      <c r="AB15" s="1660"/>
      <c r="AC15" s="1661"/>
      <c r="AD15" s="1660"/>
      <c r="AE15" s="1661"/>
      <c r="AF15" s="1660"/>
      <c r="AG15" s="1661"/>
      <c r="AH15" s="1660"/>
      <c r="AI15" s="1661"/>
      <c r="AJ15" s="1660"/>
      <c r="AK15" s="1661"/>
      <c r="AL15" s="5280"/>
      <c r="AM15" s="1662"/>
      <c r="AN15" s="5220"/>
      <c r="AO15" s="4715"/>
      <c r="AP15" s="41"/>
      <c r="AQ15" s="40"/>
      <c r="AR15" s="40"/>
      <c r="AS15" s="5281"/>
      <c r="AT15" s="40"/>
      <c r="AU15" s="40"/>
    </row>
    <row r="16" spans="1:47" x14ac:dyDescent="0.35">
      <c r="A16" s="4257"/>
      <c r="B16" s="5276" t="s">
        <v>2820</v>
      </c>
      <c r="C16" s="5277">
        <v>0</v>
      </c>
      <c r="D16" s="5278">
        <f t="shared" si="0"/>
        <v>0</v>
      </c>
      <c r="E16" s="5279">
        <f t="shared" si="0"/>
        <v>0</v>
      </c>
      <c r="F16" s="1660"/>
      <c r="G16" s="41"/>
      <c r="H16" s="1660"/>
      <c r="I16" s="41"/>
      <c r="J16" s="1660"/>
      <c r="K16" s="1661"/>
      <c r="L16" s="1660"/>
      <c r="M16" s="1661"/>
      <c r="N16" s="1660"/>
      <c r="O16" s="1661"/>
      <c r="P16" s="1660"/>
      <c r="Q16" s="1661"/>
      <c r="R16" s="1660"/>
      <c r="S16" s="1661"/>
      <c r="T16" s="1660"/>
      <c r="U16" s="1661"/>
      <c r="V16" s="1660"/>
      <c r="W16" s="1661"/>
      <c r="X16" s="1660"/>
      <c r="Y16" s="1661"/>
      <c r="Z16" s="1660"/>
      <c r="AA16" s="1661"/>
      <c r="AB16" s="1660"/>
      <c r="AC16" s="1661"/>
      <c r="AD16" s="1660"/>
      <c r="AE16" s="1661"/>
      <c r="AF16" s="1660"/>
      <c r="AG16" s="1661"/>
      <c r="AH16" s="1660"/>
      <c r="AI16" s="1661"/>
      <c r="AJ16" s="1660"/>
      <c r="AK16" s="1661"/>
      <c r="AL16" s="5280"/>
      <c r="AM16" s="1662"/>
      <c r="AN16" s="5220"/>
      <c r="AO16" s="4715"/>
      <c r="AP16" s="41"/>
      <c r="AQ16" s="40"/>
      <c r="AR16" s="40"/>
      <c r="AS16" s="5281"/>
      <c r="AT16" s="40"/>
      <c r="AU16" s="40"/>
    </row>
    <row r="17" spans="1:47" x14ac:dyDescent="0.35">
      <c r="A17" s="4257"/>
      <c r="B17" s="5276" t="s">
        <v>113</v>
      </c>
      <c r="C17" s="5277">
        <v>0</v>
      </c>
      <c r="D17" s="5278">
        <f t="shared" si="0"/>
        <v>0</v>
      </c>
      <c r="E17" s="5279">
        <f t="shared" si="0"/>
        <v>0</v>
      </c>
      <c r="F17" s="1660"/>
      <c r="G17" s="41"/>
      <c r="H17" s="1660"/>
      <c r="I17" s="41"/>
      <c r="J17" s="1660"/>
      <c r="K17" s="1661"/>
      <c r="L17" s="1660"/>
      <c r="M17" s="1661"/>
      <c r="N17" s="1660"/>
      <c r="O17" s="1661"/>
      <c r="P17" s="1660"/>
      <c r="Q17" s="1661"/>
      <c r="R17" s="1660"/>
      <c r="S17" s="1661"/>
      <c r="T17" s="1660"/>
      <c r="U17" s="1661"/>
      <c r="V17" s="1660"/>
      <c r="W17" s="1661"/>
      <c r="X17" s="1660"/>
      <c r="Y17" s="1661"/>
      <c r="Z17" s="1660"/>
      <c r="AA17" s="1661"/>
      <c r="AB17" s="1660"/>
      <c r="AC17" s="1661"/>
      <c r="AD17" s="1660"/>
      <c r="AE17" s="1661"/>
      <c r="AF17" s="1660"/>
      <c r="AG17" s="1661"/>
      <c r="AH17" s="1660"/>
      <c r="AI17" s="1661"/>
      <c r="AJ17" s="1660"/>
      <c r="AK17" s="1661"/>
      <c r="AL17" s="5280"/>
      <c r="AM17" s="1662"/>
      <c r="AN17" s="5220"/>
      <c r="AO17" s="4715"/>
      <c r="AP17" s="41"/>
      <c r="AQ17" s="40"/>
      <c r="AR17" s="40"/>
      <c r="AS17" s="5281"/>
      <c r="AT17" s="40"/>
      <c r="AU17" s="40"/>
    </row>
    <row r="18" spans="1:47" x14ac:dyDescent="0.35">
      <c r="A18" s="4257"/>
      <c r="B18" s="5282" t="s">
        <v>519</v>
      </c>
      <c r="C18" s="5277">
        <v>0</v>
      </c>
      <c r="D18" s="5278">
        <f t="shared" si="0"/>
        <v>0</v>
      </c>
      <c r="E18" s="5279">
        <f t="shared" si="0"/>
        <v>0</v>
      </c>
      <c r="F18" s="1660"/>
      <c r="G18" s="41"/>
      <c r="H18" s="1660"/>
      <c r="I18" s="41"/>
      <c r="J18" s="1660"/>
      <c r="K18" s="1661"/>
      <c r="L18" s="1660"/>
      <c r="M18" s="1661"/>
      <c r="N18" s="1660"/>
      <c r="O18" s="1661"/>
      <c r="P18" s="1660"/>
      <c r="Q18" s="1661"/>
      <c r="R18" s="1660"/>
      <c r="S18" s="1661"/>
      <c r="T18" s="1660"/>
      <c r="U18" s="1661"/>
      <c r="V18" s="1660"/>
      <c r="W18" s="1661"/>
      <c r="X18" s="1660"/>
      <c r="Y18" s="1661"/>
      <c r="Z18" s="1660"/>
      <c r="AA18" s="1661"/>
      <c r="AB18" s="1660"/>
      <c r="AC18" s="1661"/>
      <c r="AD18" s="1660"/>
      <c r="AE18" s="1661"/>
      <c r="AF18" s="1660"/>
      <c r="AG18" s="1661"/>
      <c r="AH18" s="1660"/>
      <c r="AI18" s="1661"/>
      <c r="AJ18" s="1660"/>
      <c r="AK18" s="1661"/>
      <c r="AL18" s="5280"/>
      <c r="AM18" s="1662"/>
      <c r="AN18" s="5220"/>
      <c r="AO18" s="4715"/>
      <c r="AP18" s="41"/>
      <c r="AQ18" s="40"/>
      <c r="AR18" s="40"/>
      <c r="AS18" s="5281"/>
      <c r="AT18" s="40"/>
      <c r="AU18" s="40"/>
    </row>
    <row r="19" spans="1:47" x14ac:dyDescent="0.35">
      <c r="A19" s="4257"/>
      <c r="B19" s="5276" t="s">
        <v>66</v>
      </c>
      <c r="C19" s="5277">
        <v>0</v>
      </c>
      <c r="D19" s="5278">
        <f t="shared" si="0"/>
        <v>0</v>
      </c>
      <c r="E19" s="5279">
        <f t="shared" si="0"/>
        <v>0</v>
      </c>
      <c r="F19" s="1660"/>
      <c r="G19" s="41"/>
      <c r="H19" s="1660"/>
      <c r="I19" s="41"/>
      <c r="J19" s="1660"/>
      <c r="K19" s="1661"/>
      <c r="L19" s="1660"/>
      <c r="M19" s="1661"/>
      <c r="N19" s="1660"/>
      <c r="O19" s="1661"/>
      <c r="P19" s="1660"/>
      <c r="Q19" s="1661"/>
      <c r="R19" s="1660"/>
      <c r="S19" s="1661"/>
      <c r="T19" s="1660"/>
      <c r="U19" s="1661"/>
      <c r="V19" s="1660"/>
      <c r="W19" s="1661"/>
      <c r="X19" s="1660"/>
      <c r="Y19" s="1661"/>
      <c r="Z19" s="1660"/>
      <c r="AA19" s="1661"/>
      <c r="AB19" s="1660"/>
      <c r="AC19" s="1661"/>
      <c r="AD19" s="1660"/>
      <c r="AE19" s="1661"/>
      <c r="AF19" s="1660"/>
      <c r="AG19" s="1661"/>
      <c r="AH19" s="1660"/>
      <c r="AI19" s="1661"/>
      <c r="AJ19" s="1660"/>
      <c r="AK19" s="1661"/>
      <c r="AL19" s="5280"/>
      <c r="AM19" s="1662"/>
      <c r="AN19" s="5220"/>
      <c r="AO19" s="4715"/>
      <c r="AP19" s="41"/>
      <c r="AQ19" s="40"/>
      <c r="AR19" s="40"/>
      <c r="AS19" s="5281"/>
      <c r="AT19" s="40"/>
      <c r="AU19" s="40"/>
    </row>
    <row r="20" spans="1:47" x14ac:dyDescent="0.35">
      <c r="A20" s="4257"/>
      <c r="B20" s="5276" t="s">
        <v>2821</v>
      </c>
      <c r="C20" s="5277">
        <v>0</v>
      </c>
      <c r="D20" s="5278">
        <f t="shared" si="0"/>
        <v>0</v>
      </c>
      <c r="E20" s="5279">
        <f t="shared" si="0"/>
        <v>0</v>
      </c>
      <c r="F20" s="1660"/>
      <c r="G20" s="41"/>
      <c r="H20" s="1660"/>
      <c r="I20" s="41"/>
      <c r="J20" s="1660"/>
      <c r="K20" s="1661"/>
      <c r="L20" s="1660"/>
      <c r="M20" s="1661"/>
      <c r="N20" s="1660"/>
      <c r="O20" s="1661"/>
      <c r="P20" s="1660"/>
      <c r="Q20" s="1661"/>
      <c r="R20" s="1660"/>
      <c r="S20" s="1661"/>
      <c r="T20" s="1660"/>
      <c r="U20" s="1661"/>
      <c r="V20" s="1660"/>
      <c r="W20" s="1661"/>
      <c r="X20" s="1660"/>
      <c r="Y20" s="1661"/>
      <c r="Z20" s="1660"/>
      <c r="AA20" s="1661"/>
      <c r="AB20" s="1660"/>
      <c r="AC20" s="1661"/>
      <c r="AD20" s="1660"/>
      <c r="AE20" s="1661"/>
      <c r="AF20" s="1660"/>
      <c r="AG20" s="1661"/>
      <c r="AH20" s="1660"/>
      <c r="AI20" s="1661"/>
      <c r="AJ20" s="1660"/>
      <c r="AK20" s="1661"/>
      <c r="AL20" s="5280"/>
      <c r="AM20" s="1662"/>
      <c r="AN20" s="5220"/>
      <c r="AO20" s="4715"/>
      <c r="AP20" s="41"/>
      <c r="AQ20" s="40"/>
      <c r="AR20" s="40"/>
      <c r="AS20" s="5281"/>
      <c r="AT20" s="40"/>
      <c r="AU20" s="40"/>
    </row>
    <row r="21" spans="1:47" x14ac:dyDescent="0.35">
      <c r="A21" s="4257"/>
      <c r="B21" s="5276" t="s">
        <v>2822</v>
      </c>
      <c r="C21" s="5277">
        <v>0</v>
      </c>
      <c r="D21" s="5278">
        <f t="shared" si="0"/>
        <v>0</v>
      </c>
      <c r="E21" s="5279">
        <f t="shared" si="0"/>
        <v>0</v>
      </c>
      <c r="F21" s="4718"/>
      <c r="G21" s="65"/>
      <c r="H21" s="4718"/>
      <c r="I21" s="65"/>
      <c r="J21" s="4718"/>
      <c r="K21" s="4719"/>
      <c r="L21" s="4718"/>
      <c r="M21" s="4719"/>
      <c r="N21" s="4718"/>
      <c r="O21" s="4719"/>
      <c r="P21" s="4718"/>
      <c r="Q21" s="4719"/>
      <c r="R21" s="4718"/>
      <c r="S21" s="4719"/>
      <c r="T21" s="4718"/>
      <c r="U21" s="4719"/>
      <c r="V21" s="4718"/>
      <c r="W21" s="4719"/>
      <c r="X21" s="4718"/>
      <c r="Y21" s="4719"/>
      <c r="Z21" s="4718"/>
      <c r="AA21" s="4719"/>
      <c r="AB21" s="4718"/>
      <c r="AC21" s="4719"/>
      <c r="AD21" s="4718"/>
      <c r="AE21" s="4719"/>
      <c r="AF21" s="4718"/>
      <c r="AG21" s="4719"/>
      <c r="AH21" s="4718"/>
      <c r="AI21" s="4719"/>
      <c r="AJ21" s="4718"/>
      <c r="AK21" s="4719"/>
      <c r="AL21" s="5283"/>
      <c r="AM21" s="5233"/>
      <c r="AN21" s="5220"/>
      <c r="AO21" s="4721"/>
      <c r="AP21" s="41"/>
      <c r="AQ21" s="40"/>
      <c r="AR21" s="40"/>
      <c r="AS21" s="5281"/>
      <c r="AT21" s="40"/>
      <c r="AU21" s="40"/>
    </row>
    <row r="22" spans="1:47" x14ac:dyDescent="0.35">
      <c r="A22" s="4257"/>
      <c r="B22" s="5276" t="s">
        <v>2823</v>
      </c>
      <c r="C22" s="5277">
        <v>0</v>
      </c>
      <c r="D22" s="5278">
        <f t="shared" si="0"/>
        <v>0</v>
      </c>
      <c r="E22" s="5279">
        <f t="shared" si="0"/>
        <v>0</v>
      </c>
      <c r="F22" s="1660"/>
      <c r="G22" s="41"/>
      <c r="H22" s="1660"/>
      <c r="I22" s="41"/>
      <c r="J22" s="1660"/>
      <c r="K22" s="1661"/>
      <c r="L22" s="1660"/>
      <c r="M22" s="1661"/>
      <c r="N22" s="1660"/>
      <c r="O22" s="1661"/>
      <c r="P22" s="1660"/>
      <c r="Q22" s="1661"/>
      <c r="R22" s="1660"/>
      <c r="S22" s="1661"/>
      <c r="T22" s="1660"/>
      <c r="U22" s="1661"/>
      <c r="V22" s="1660"/>
      <c r="W22" s="1661"/>
      <c r="X22" s="1660"/>
      <c r="Y22" s="1661"/>
      <c r="Z22" s="1660"/>
      <c r="AA22" s="1661"/>
      <c r="AB22" s="1660"/>
      <c r="AC22" s="1661"/>
      <c r="AD22" s="1660"/>
      <c r="AE22" s="1661"/>
      <c r="AF22" s="1660"/>
      <c r="AG22" s="1661"/>
      <c r="AH22" s="1660"/>
      <c r="AI22" s="1661"/>
      <c r="AJ22" s="1660"/>
      <c r="AK22" s="1661"/>
      <c r="AL22" s="5280"/>
      <c r="AM22" s="1662"/>
      <c r="AN22" s="5220"/>
      <c r="AO22" s="4715"/>
      <c r="AP22" s="41"/>
      <c r="AQ22" s="40"/>
      <c r="AR22" s="40"/>
      <c r="AS22" s="5281"/>
      <c r="AT22" s="40"/>
      <c r="AU22" s="40"/>
    </row>
    <row r="23" spans="1:47" x14ac:dyDescent="0.35">
      <c r="A23" s="4257"/>
      <c r="B23" s="5276" t="s">
        <v>2824</v>
      </c>
      <c r="C23" s="5277">
        <v>0</v>
      </c>
      <c r="D23" s="5284">
        <f t="shared" si="0"/>
        <v>0</v>
      </c>
      <c r="E23" s="5285">
        <f t="shared" si="0"/>
        <v>0</v>
      </c>
      <c r="F23" s="1660"/>
      <c r="G23" s="41"/>
      <c r="H23" s="1660"/>
      <c r="I23" s="41"/>
      <c r="J23" s="1660"/>
      <c r="K23" s="1661"/>
      <c r="L23" s="1660"/>
      <c r="M23" s="1661"/>
      <c r="N23" s="1660"/>
      <c r="O23" s="1661"/>
      <c r="P23" s="1660"/>
      <c r="Q23" s="1661"/>
      <c r="R23" s="1660"/>
      <c r="S23" s="1661"/>
      <c r="T23" s="1660"/>
      <c r="U23" s="1661"/>
      <c r="V23" s="1660"/>
      <c r="W23" s="1661"/>
      <c r="X23" s="1660"/>
      <c r="Y23" s="1661"/>
      <c r="Z23" s="1660"/>
      <c r="AA23" s="1661"/>
      <c r="AB23" s="1660"/>
      <c r="AC23" s="1661"/>
      <c r="AD23" s="1660"/>
      <c r="AE23" s="1661"/>
      <c r="AF23" s="1660"/>
      <c r="AG23" s="1661"/>
      <c r="AH23" s="1660"/>
      <c r="AI23" s="1661"/>
      <c r="AJ23" s="1660"/>
      <c r="AK23" s="1661"/>
      <c r="AL23" s="5286"/>
      <c r="AM23" s="1662"/>
      <c r="AN23" s="5220"/>
      <c r="AO23" s="4715"/>
      <c r="AP23" s="41"/>
      <c r="AQ23" s="40"/>
      <c r="AR23" s="40"/>
      <c r="AS23" s="5281"/>
      <c r="AT23" s="40"/>
      <c r="AU23" s="40"/>
    </row>
    <row r="24" spans="1:47" x14ac:dyDescent="0.35">
      <c r="A24" s="4266"/>
      <c r="B24" s="5287" t="s">
        <v>1794</v>
      </c>
      <c r="C24" s="5288">
        <v>0</v>
      </c>
      <c r="D24" s="5289">
        <f t="shared" si="0"/>
        <v>0</v>
      </c>
      <c r="E24" s="5290">
        <f t="shared" si="0"/>
        <v>0</v>
      </c>
      <c r="F24" s="5178"/>
      <c r="G24" s="4749"/>
      <c r="H24" s="5178"/>
      <c r="I24" s="4749"/>
      <c r="J24" s="5178"/>
      <c r="K24" s="4755"/>
      <c r="L24" s="5178"/>
      <c r="M24" s="4755"/>
      <c r="N24" s="5178"/>
      <c r="O24" s="4755"/>
      <c r="P24" s="5178"/>
      <c r="Q24" s="4755"/>
      <c r="R24" s="5178"/>
      <c r="S24" s="4755"/>
      <c r="T24" s="5178"/>
      <c r="U24" s="4755"/>
      <c r="V24" s="5178"/>
      <c r="W24" s="4755"/>
      <c r="X24" s="5178"/>
      <c r="Y24" s="4755"/>
      <c r="Z24" s="5178"/>
      <c r="AA24" s="4755"/>
      <c r="AB24" s="5178"/>
      <c r="AC24" s="4755"/>
      <c r="AD24" s="5178"/>
      <c r="AE24" s="4755"/>
      <c r="AF24" s="5178"/>
      <c r="AG24" s="4755"/>
      <c r="AH24" s="5178"/>
      <c r="AI24" s="4755"/>
      <c r="AJ24" s="5178"/>
      <c r="AK24" s="4755"/>
      <c r="AL24" s="4701"/>
      <c r="AM24" s="5241"/>
      <c r="AN24" s="5291"/>
      <c r="AO24" s="5180"/>
      <c r="AP24" s="89"/>
      <c r="AQ24" s="88"/>
      <c r="AR24" s="88"/>
      <c r="AS24" s="5292"/>
      <c r="AT24" s="88"/>
      <c r="AU24" s="88"/>
    </row>
    <row r="25" spans="1:47" x14ac:dyDescent="0.35">
      <c r="A25" s="4935" t="s">
        <v>833</v>
      </c>
      <c r="B25" s="5126" t="s">
        <v>217</v>
      </c>
      <c r="C25" s="5126">
        <v>0</v>
      </c>
      <c r="D25" s="5265">
        <f t="shared" ref="D25:E46" si="1">SUM(H25+J25+L25+N25+P25+R25+T25+V25+X25+Z25+AB25+AD25+AF25+AH25+AJ25+AL25)</f>
        <v>0</v>
      </c>
      <c r="E25" s="5266">
        <f t="shared" si="1"/>
        <v>0</v>
      </c>
      <c r="F25" s="5293"/>
      <c r="G25" s="5294"/>
      <c r="H25" s="5267"/>
      <c r="I25" s="5268"/>
      <c r="J25" s="5267"/>
      <c r="K25" s="5269"/>
      <c r="L25" s="5267"/>
      <c r="M25" s="5269"/>
      <c r="N25" s="5267"/>
      <c r="O25" s="5269"/>
      <c r="P25" s="5267"/>
      <c r="Q25" s="5269"/>
      <c r="R25" s="5267"/>
      <c r="S25" s="5269"/>
      <c r="T25" s="5267"/>
      <c r="U25" s="5269"/>
      <c r="V25" s="5267"/>
      <c r="W25" s="5269"/>
      <c r="X25" s="5267"/>
      <c r="Y25" s="5269"/>
      <c r="Z25" s="5267"/>
      <c r="AA25" s="5269"/>
      <c r="AB25" s="5267"/>
      <c r="AC25" s="5269"/>
      <c r="AD25" s="5267"/>
      <c r="AE25" s="5269"/>
      <c r="AF25" s="5267"/>
      <c r="AG25" s="5269"/>
      <c r="AH25" s="5267"/>
      <c r="AI25" s="5269"/>
      <c r="AJ25" s="5267"/>
      <c r="AK25" s="5269"/>
      <c r="AL25" s="5270"/>
      <c r="AM25" s="5271"/>
      <c r="AN25" s="5175"/>
      <c r="AO25" s="5273"/>
      <c r="AP25" s="4688"/>
      <c r="AQ25" s="5274"/>
      <c r="AR25" s="5274"/>
      <c r="AS25" s="5275"/>
      <c r="AT25" s="5206"/>
      <c r="AU25" s="5206"/>
    </row>
    <row r="26" spans="1:47" x14ac:dyDescent="0.35">
      <c r="A26" s="4912"/>
      <c r="B26" s="5277" t="s">
        <v>200</v>
      </c>
      <c r="C26" s="5277">
        <v>0</v>
      </c>
      <c r="D26" s="5278">
        <f t="shared" si="1"/>
        <v>0</v>
      </c>
      <c r="E26" s="5279">
        <f t="shared" si="1"/>
        <v>0</v>
      </c>
      <c r="F26" s="4768"/>
      <c r="G26" s="5295"/>
      <c r="H26" s="1660"/>
      <c r="I26" s="41"/>
      <c r="J26" s="1660"/>
      <c r="K26" s="1661"/>
      <c r="L26" s="1660"/>
      <c r="M26" s="1661"/>
      <c r="N26" s="1660"/>
      <c r="O26" s="1661"/>
      <c r="P26" s="1660"/>
      <c r="Q26" s="1661"/>
      <c r="R26" s="1660"/>
      <c r="S26" s="1661"/>
      <c r="T26" s="1660"/>
      <c r="U26" s="1661"/>
      <c r="V26" s="1660"/>
      <c r="W26" s="1661"/>
      <c r="X26" s="1660"/>
      <c r="Y26" s="1661"/>
      <c r="Z26" s="1660"/>
      <c r="AA26" s="1661"/>
      <c r="AB26" s="1660"/>
      <c r="AC26" s="1661"/>
      <c r="AD26" s="1660"/>
      <c r="AE26" s="1661"/>
      <c r="AF26" s="1660"/>
      <c r="AG26" s="1661"/>
      <c r="AH26" s="1660"/>
      <c r="AI26" s="1661"/>
      <c r="AJ26" s="1660"/>
      <c r="AK26" s="1661"/>
      <c r="AL26" s="5280"/>
      <c r="AM26" s="1662"/>
      <c r="AN26" s="5220"/>
      <c r="AO26" s="4715"/>
      <c r="AP26" s="41"/>
      <c r="AQ26" s="40"/>
      <c r="AR26" s="40"/>
      <c r="AS26" s="5281"/>
      <c r="AT26" s="40"/>
      <c r="AU26" s="40"/>
    </row>
    <row r="27" spans="1:47" x14ac:dyDescent="0.35">
      <c r="A27" s="4912"/>
      <c r="B27" s="5277" t="s">
        <v>2820</v>
      </c>
      <c r="C27" s="5277">
        <v>0</v>
      </c>
      <c r="D27" s="5278">
        <f t="shared" si="1"/>
        <v>0</v>
      </c>
      <c r="E27" s="5279">
        <f t="shared" si="1"/>
        <v>0</v>
      </c>
      <c r="F27" s="4768"/>
      <c r="G27" s="5295"/>
      <c r="H27" s="1660"/>
      <c r="I27" s="41"/>
      <c r="J27" s="1660"/>
      <c r="K27" s="1661"/>
      <c r="L27" s="1660"/>
      <c r="M27" s="1661"/>
      <c r="N27" s="1660"/>
      <c r="O27" s="1661"/>
      <c r="P27" s="1660"/>
      <c r="Q27" s="1661"/>
      <c r="R27" s="1660"/>
      <c r="S27" s="1661"/>
      <c r="T27" s="1660"/>
      <c r="U27" s="1661"/>
      <c r="V27" s="1660"/>
      <c r="W27" s="1661"/>
      <c r="X27" s="1660"/>
      <c r="Y27" s="1661"/>
      <c r="Z27" s="1660"/>
      <c r="AA27" s="1661"/>
      <c r="AB27" s="1660"/>
      <c r="AC27" s="1661"/>
      <c r="AD27" s="1660"/>
      <c r="AE27" s="1661"/>
      <c r="AF27" s="1660"/>
      <c r="AG27" s="1661"/>
      <c r="AH27" s="1660"/>
      <c r="AI27" s="1661"/>
      <c r="AJ27" s="1660"/>
      <c r="AK27" s="1661"/>
      <c r="AL27" s="5280"/>
      <c r="AM27" s="1662"/>
      <c r="AN27" s="5220"/>
      <c r="AO27" s="4715"/>
      <c r="AP27" s="41"/>
      <c r="AQ27" s="40"/>
      <c r="AR27" s="40"/>
      <c r="AS27" s="5281"/>
      <c r="AT27" s="40"/>
      <c r="AU27" s="40"/>
    </row>
    <row r="28" spans="1:47" x14ac:dyDescent="0.35">
      <c r="A28" s="4912"/>
      <c r="B28" s="5277" t="s">
        <v>113</v>
      </c>
      <c r="C28" s="5277">
        <v>0</v>
      </c>
      <c r="D28" s="5278">
        <f t="shared" si="1"/>
        <v>0</v>
      </c>
      <c r="E28" s="5279">
        <f t="shared" si="1"/>
        <v>0</v>
      </c>
      <c r="F28" s="4768"/>
      <c r="G28" s="5295"/>
      <c r="H28" s="1660"/>
      <c r="I28" s="41"/>
      <c r="J28" s="1660"/>
      <c r="K28" s="1661"/>
      <c r="L28" s="1660"/>
      <c r="M28" s="1661"/>
      <c r="N28" s="1660"/>
      <c r="O28" s="1661"/>
      <c r="P28" s="1660"/>
      <c r="Q28" s="1661"/>
      <c r="R28" s="1660"/>
      <c r="S28" s="1661"/>
      <c r="T28" s="1660"/>
      <c r="U28" s="1661"/>
      <c r="V28" s="1660"/>
      <c r="W28" s="1661"/>
      <c r="X28" s="1660"/>
      <c r="Y28" s="1661"/>
      <c r="Z28" s="1660"/>
      <c r="AA28" s="1661"/>
      <c r="AB28" s="1660"/>
      <c r="AC28" s="1661"/>
      <c r="AD28" s="1660"/>
      <c r="AE28" s="1661"/>
      <c r="AF28" s="1660"/>
      <c r="AG28" s="1661"/>
      <c r="AH28" s="1660"/>
      <c r="AI28" s="1661"/>
      <c r="AJ28" s="1660"/>
      <c r="AK28" s="1661"/>
      <c r="AL28" s="5280"/>
      <c r="AM28" s="1662"/>
      <c r="AN28" s="5220"/>
      <c r="AO28" s="4715"/>
      <c r="AP28" s="41"/>
      <c r="AQ28" s="40"/>
      <c r="AR28" s="40"/>
      <c r="AS28" s="5281"/>
      <c r="AT28" s="40"/>
      <c r="AU28" s="40"/>
    </row>
    <row r="29" spans="1:47" x14ac:dyDescent="0.35">
      <c r="A29" s="4912"/>
      <c r="B29" s="5282" t="s">
        <v>519</v>
      </c>
      <c r="C29" s="5277">
        <v>0</v>
      </c>
      <c r="D29" s="5278">
        <f t="shared" si="1"/>
        <v>0</v>
      </c>
      <c r="E29" s="5279">
        <f t="shared" si="1"/>
        <v>0</v>
      </c>
      <c r="F29" s="4768"/>
      <c r="G29" s="5295"/>
      <c r="H29" s="1660"/>
      <c r="I29" s="41"/>
      <c r="J29" s="1660"/>
      <c r="K29" s="1661"/>
      <c r="L29" s="1660"/>
      <c r="M29" s="1661"/>
      <c r="N29" s="1660"/>
      <c r="O29" s="1661"/>
      <c r="P29" s="1660"/>
      <c r="Q29" s="1661"/>
      <c r="R29" s="1660"/>
      <c r="S29" s="1661"/>
      <c r="T29" s="1660"/>
      <c r="U29" s="1661"/>
      <c r="V29" s="1660"/>
      <c r="W29" s="1661"/>
      <c r="X29" s="1660"/>
      <c r="Y29" s="1661"/>
      <c r="Z29" s="1660"/>
      <c r="AA29" s="1661"/>
      <c r="AB29" s="1660"/>
      <c r="AC29" s="1661"/>
      <c r="AD29" s="1660"/>
      <c r="AE29" s="1661"/>
      <c r="AF29" s="1660"/>
      <c r="AG29" s="1661"/>
      <c r="AH29" s="1660"/>
      <c r="AI29" s="1661"/>
      <c r="AJ29" s="1660"/>
      <c r="AK29" s="1661"/>
      <c r="AL29" s="5280"/>
      <c r="AM29" s="1662"/>
      <c r="AN29" s="5220"/>
      <c r="AO29" s="4715"/>
      <c r="AP29" s="41"/>
      <c r="AQ29" s="40"/>
      <c r="AR29" s="40"/>
      <c r="AS29" s="5281"/>
      <c r="AT29" s="40"/>
      <c r="AU29" s="40"/>
    </row>
    <row r="30" spans="1:47" x14ac:dyDescent="0.35">
      <c r="A30" s="4912"/>
      <c r="B30" s="5277" t="s">
        <v>66</v>
      </c>
      <c r="C30" s="5277">
        <v>0</v>
      </c>
      <c r="D30" s="5278">
        <f t="shared" si="1"/>
        <v>0</v>
      </c>
      <c r="E30" s="5279">
        <f t="shared" si="1"/>
        <v>0</v>
      </c>
      <c r="F30" s="4768"/>
      <c r="G30" s="5295"/>
      <c r="H30" s="1660"/>
      <c r="I30" s="41"/>
      <c r="J30" s="1660"/>
      <c r="K30" s="1661"/>
      <c r="L30" s="1660"/>
      <c r="M30" s="1661"/>
      <c r="N30" s="1660"/>
      <c r="O30" s="1661"/>
      <c r="P30" s="1660"/>
      <c r="Q30" s="1661"/>
      <c r="R30" s="1660"/>
      <c r="S30" s="1661"/>
      <c r="T30" s="1660"/>
      <c r="U30" s="1661"/>
      <c r="V30" s="1660"/>
      <c r="W30" s="1661"/>
      <c r="X30" s="1660"/>
      <c r="Y30" s="1661"/>
      <c r="Z30" s="1660"/>
      <c r="AA30" s="1661"/>
      <c r="AB30" s="1660"/>
      <c r="AC30" s="1661"/>
      <c r="AD30" s="1660"/>
      <c r="AE30" s="1661"/>
      <c r="AF30" s="1660"/>
      <c r="AG30" s="1661"/>
      <c r="AH30" s="1660"/>
      <c r="AI30" s="1661"/>
      <c r="AJ30" s="1660"/>
      <c r="AK30" s="1661"/>
      <c r="AL30" s="5280"/>
      <c r="AM30" s="1662"/>
      <c r="AN30" s="5220"/>
      <c r="AO30" s="4715"/>
      <c r="AP30" s="41"/>
      <c r="AQ30" s="40"/>
      <c r="AR30" s="40"/>
      <c r="AS30" s="5281"/>
      <c r="AT30" s="40"/>
      <c r="AU30" s="40"/>
    </row>
    <row r="31" spans="1:47" x14ac:dyDescent="0.35">
      <c r="A31" s="4912"/>
      <c r="B31" s="5277" t="s">
        <v>2821</v>
      </c>
      <c r="C31" s="5277">
        <v>0</v>
      </c>
      <c r="D31" s="5278">
        <f t="shared" si="1"/>
        <v>0</v>
      </c>
      <c r="E31" s="5279">
        <f t="shared" si="1"/>
        <v>0</v>
      </c>
      <c r="F31" s="4768"/>
      <c r="G31" s="5295"/>
      <c r="H31" s="1660"/>
      <c r="I31" s="41"/>
      <c r="J31" s="1660"/>
      <c r="K31" s="1661"/>
      <c r="L31" s="1660"/>
      <c r="M31" s="1661"/>
      <c r="N31" s="1660"/>
      <c r="O31" s="1661"/>
      <c r="P31" s="1660"/>
      <c r="Q31" s="1661"/>
      <c r="R31" s="1660"/>
      <c r="S31" s="1661"/>
      <c r="T31" s="1660"/>
      <c r="U31" s="1661"/>
      <c r="V31" s="1660"/>
      <c r="W31" s="1661"/>
      <c r="X31" s="1660"/>
      <c r="Y31" s="1661"/>
      <c r="Z31" s="1660"/>
      <c r="AA31" s="1661"/>
      <c r="AB31" s="1660"/>
      <c r="AC31" s="1661"/>
      <c r="AD31" s="1660"/>
      <c r="AE31" s="1661"/>
      <c r="AF31" s="1660"/>
      <c r="AG31" s="1661"/>
      <c r="AH31" s="1660"/>
      <c r="AI31" s="1661"/>
      <c r="AJ31" s="1660"/>
      <c r="AK31" s="1661"/>
      <c r="AL31" s="5280"/>
      <c r="AM31" s="1662"/>
      <c r="AN31" s="5220"/>
      <c r="AO31" s="4715"/>
      <c r="AP31" s="41"/>
      <c r="AQ31" s="40"/>
      <c r="AR31" s="40"/>
      <c r="AS31" s="5281"/>
      <c r="AT31" s="40"/>
      <c r="AU31" s="40"/>
    </row>
    <row r="32" spans="1:47" x14ac:dyDescent="0.35">
      <c r="A32" s="4912"/>
      <c r="B32" s="5277" t="s">
        <v>2822</v>
      </c>
      <c r="C32" s="5277">
        <v>0</v>
      </c>
      <c r="D32" s="5278">
        <f t="shared" si="1"/>
        <v>0</v>
      </c>
      <c r="E32" s="5279">
        <f t="shared" si="1"/>
        <v>0</v>
      </c>
      <c r="F32" s="4768"/>
      <c r="G32" s="5295"/>
      <c r="H32" s="4718"/>
      <c r="I32" s="65"/>
      <c r="J32" s="4718"/>
      <c r="K32" s="4719"/>
      <c r="L32" s="4718"/>
      <c r="M32" s="4719"/>
      <c r="N32" s="4718"/>
      <c r="O32" s="4719"/>
      <c r="P32" s="4718"/>
      <c r="Q32" s="4719"/>
      <c r="R32" s="4718"/>
      <c r="S32" s="4719"/>
      <c r="T32" s="4718"/>
      <c r="U32" s="4719"/>
      <c r="V32" s="4718"/>
      <c r="W32" s="4719"/>
      <c r="X32" s="4718"/>
      <c r="Y32" s="4719"/>
      <c r="Z32" s="4718"/>
      <c r="AA32" s="4719"/>
      <c r="AB32" s="4718"/>
      <c r="AC32" s="4719"/>
      <c r="AD32" s="4718"/>
      <c r="AE32" s="4719"/>
      <c r="AF32" s="4718"/>
      <c r="AG32" s="4719"/>
      <c r="AH32" s="4718"/>
      <c r="AI32" s="4719"/>
      <c r="AJ32" s="4718"/>
      <c r="AK32" s="4719"/>
      <c r="AL32" s="5283"/>
      <c r="AM32" s="5233"/>
      <c r="AN32" s="5220"/>
      <c r="AO32" s="4721"/>
      <c r="AP32" s="41"/>
      <c r="AQ32" s="40"/>
      <c r="AR32" s="40"/>
      <c r="AS32" s="5281"/>
      <c r="AT32" s="40"/>
      <c r="AU32" s="40"/>
    </row>
    <row r="33" spans="1:47" x14ac:dyDescent="0.35">
      <c r="A33" s="4912"/>
      <c r="B33" s="5277" t="s">
        <v>2823</v>
      </c>
      <c r="C33" s="5277">
        <v>0</v>
      </c>
      <c r="D33" s="5278">
        <f t="shared" si="1"/>
        <v>0</v>
      </c>
      <c r="E33" s="5279">
        <f t="shared" si="1"/>
        <v>0</v>
      </c>
      <c r="F33" s="4768"/>
      <c r="G33" s="4766"/>
      <c r="H33" s="1660"/>
      <c r="I33" s="41"/>
      <c r="J33" s="1660"/>
      <c r="K33" s="1661"/>
      <c r="L33" s="1660"/>
      <c r="M33" s="1661"/>
      <c r="N33" s="1660"/>
      <c r="O33" s="1661"/>
      <c r="P33" s="1660"/>
      <c r="Q33" s="1661"/>
      <c r="R33" s="1660"/>
      <c r="S33" s="1661"/>
      <c r="T33" s="1660"/>
      <c r="U33" s="1661"/>
      <c r="V33" s="1660"/>
      <c r="W33" s="1661"/>
      <c r="X33" s="1660"/>
      <c r="Y33" s="1661"/>
      <c r="Z33" s="1660"/>
      <c r="AA33" s="1661"/>
      <c r="AB33" s="1660"/>
      <c r="AC33" s="1661"/>
      <c r="AD33" s="1660"/>
      <c r="AE33" s="1661"/>
      <c r="AF33" s="1660"/>
      <c r="AG33" s="1661"/>
      <c r="AH33" s="1660"/>
      <c r="AI33" s="1661"/>
      <c r="AJ33" s="1660"/>
      <c r="AK33" s="1661"/>
      <c r="AL33" s="5280"/>
      <c r="AM33" s="1662"/>
      <c r="AN33" s="5220"/>
      <c r="AO33" s="4715"/>
      <c r="AP33" s="41"/>
      <c r="AQ33" s="40"/>
      <c r="AR33" s="40"/>
      <c r="AS33" s="5281"/>
      <c r="AT33" s="40"/>
      <c r="AU33" s="40"/>
    </row>
    <row r="34" spans="1:47" x14ac:dyDescent="0.35">
      <c r="A34" s="4912"/>
      <c r="B34" s="5277" t="s">
        <v>2824</v>
      </c>
      <c r="C34" s="5277">
        <v>0</v>
      </c>
      <c r="D34" s="5278">
        <f t="shared" si="1"/>
        <v>0</v>
      </c>
      <c r="E34" s="5285">
        <f t="shared" si="1"/>
        <v>0</v>
      </c>
      <c r="F34" s="4768"/>
      <c r="G34" s="4779"/>
      <c r="H34" s="4709"/>
      <c r="I34" s="120"/>
      <c r="J34" s="4709"/>
      <c r="K34" s="4710"/>
      <c r="L34" s="4709"/>
      <c r="M34" s="4710"/>
      <c r="N34" s="4709"/>
      <c r="O34" s="4710"/>
      <c r="P34" s="4709"/>
      <c r="Q34" s="4710"/>
      <c r="R34" s="1660"/>
      <c r="S34" s="1661"/>
      <c r="T34" s="1660"/>
      <c r="U34" s="1661"/>
      <c r="V34" s="1660"/>
      <c r="W34" s="1661"/>
      <c r="X34" s="1660"/>
      <c r="Y34" s="1661"/>
      <c r="Z34" s="1660"/>
      <c r="AA34" s="1661"/>
      <c r="AB34" s="1660"/>
      <c r="AC34" s="1661"/>
      <c r="AD34" s="1660"/>
      <c r="AE34" s="1661"/>
      <c r="AF34" s="1660"/>
      <c r="AG34" s="1661"/>
      <c r="AH34" s="1660"/>
      <c r="AI34" s="1661"/>
      <c r="AJ34" s="1660"/>
      <c r="AK34" s="1661"/>
      <c r="AL34" s="5280"/>
      <c r="AM34" s="1662"/>
      <c r="AN34" s="5220"/>
      <c r="AO34" s="4715"/>
      <c r="AP34" s="41"/>
      <c r="AQ34" s="40"/>
      <c r="AR34" s="40"/>
      <c r="AS34" s="5281"/>
      <c r="AT34" s="40"/>
      <c r="AU34" s="40"/>
    </row>
    <row r="35" spans="1:47" x14ac:dyDescent="0.35">
      <c r="A35" s="3439"/>
      <c r="B35" s="5288" t="s">
        <v>1794</v>
      </c>
      <c r="C35" s="5288">
        <v>0</v>
      </c>
      <c r="D35" s="5289">
        <f t="shared" si="1"/>
        <v>0</v>
      </c>
      <c r="E35" s="5290">
        <f t="shared" si="1"/>
        <v>0</v>
      </c>
      <c r="F35" s="4773"/>
      <c r="G35" s="5296"/>
      <c r="H35" s="5178"/>
      <c r="I35" s="4749"/>
      <c r="J35" s="5178"/>
      <c r="K35" s="4755"/>
      <c r="L35" s="5178"/>
      <c r="M35" s="4755"/>
      <c r="N35" s="5178"/>
      <c r="O35" s="4755"/>
      <c r="P35" s="5178"/>
      <c r="Q35" s="4755"/>
      <c r="R35" s="5178"/>
      <c r="S35" s="4755"/>
      <c r="T35" s="5178"/>
      <c r="U35" s="4755"/>
      <c r="V35" s="5178"/>
      <c r="W35" s="4755"/>
      <c r="X35" s="5178"/>
      <c r="Y35" s="4755"/>
      <c r="Z35" s="5178"/>
      <c r="AA35" s="4755"/>
      <c r="AB35" s="5178"/>
      <c r="AC35" s="4755"/>
      <c r="AD35" s="5178"/>
      <c r="AE35" s="4755"/>
      <c r="AF35" s="5178"/>
      <c r="AG35" s="4755"/>
      <c r="AH35" s="5178"/>
      <c r="AI35" s="4755"/>
      <c r="AJ35" s="5178"/>
      <c r="AK35" s="4755"/>
      <c r="AL35" s="5297"/>
      <c r="AM35" s="5241"/>
      <c r="AN35" s="5291"/>
      <c r="AO35" s="5180"/>
      <c r="AP35" s="89"/>
      <c r="AQ35" s="88"/>
      <c r="AR35" s="88"/>
      <c r="AS35" s="5292"/>
      <c r="AT35" s="88"/>
      <c r="AU35" s="88"/>
    </row>
    <row r="36" spans="1:47" x14ac:dyDescent="0.35">
      <c r="A36" s="4935" t="s">
        <v>2825</v>
      </c>
      <c r="B36" s="5126" t="s">
        <v>217</v>
      </c>
      <c r="C36" s="5126">
        <v>0</v>
      </c>
      <c r="D36" s="5265">
        <f t="shared" si="1"/>
        <v>0</v>
      </c>
      <c r="E36" s="5266">
        <f t="shared" si="1"/>
        <v>0</v>
      </c>
      <c r="F36" s="5293"/>
      <c r="G36" s="5294"/>
      <c r="H36" s="5267"/>
      <c r="I36" s="5268"/>
      <c r="J36" s="5267"/>
      <c r="K36" s="5269"/>
      <c r="L36" s="5267"/>
      <c r="M36" s="5269"/>
      <c r="N36" s="5267"/>
      <c r="O36" s="5269"/>
      <c r="P36" s="5267"/>
      <c r="Q36" s="5269"/>
      <c r="R36" s="5267"/>
      <c r="S36" s="5269"/>
      <c r="T36" s="5267"/>
      <c r="U36" s="5269"/>
      <c r="V36" s="5267"/>
      <c r="W36" s="5269"/>
      <c r="X36" s="5267"/>
      <c r="Y36" s="5269"/>
      <c r="Z36" s="5267"/>
      <c r="AA36" s="5269"/>
      <c r="AB36" s="5267"/>
      <c r="AC36" s="5269"/>
      <c r="AD36" s="5267"/>
      <c r="AE36" s="5269"/>
      <c r="AF36" s="5267"/>
      <c r="AG36" s="5269"/>
      <c r="AH36" s="5267"/>
      <c r="AI36" s="5269"/>
      <c r="AJ36" s="5267"/>
      <c r="AK36" s="5269"/>
      <c r="AL36" s="5270"/>
      <c r="AM36" s="5271"/>
      <c r="AN36" s="5175"/>
      <c r="AO36" s="5273"/>
      <c r="AP36" s="4688"/>
      <c r="AQ36" s="5206"/>
      <c r="AR36" s="5206"/>
      <c r="AS36" s="5298"/>
      <c r="AT36" s="5206"/>
      <c r="AU36" s="5206"/>
    </row>
    <row r="37" spans="1:47" x14ac:dyDescent="0.35">
      <c r="A37" s="4912"/>
      <c r="B37" s="5277" t="s">
        <v>200</v>
      </c>
      <c r="C37" s="5277">
        <v>0</v>
      </c>
      <c r="D37" s="5278">
        <f t="shared" si="1"/>
        <v>0</v>
      </c>
      <c r="E37" s="5279">
        <f t="shared" si="1"/>
        <v>0</v>
      </c>
      <c r="F37" s="4768"/>
      <c r="G37" s="5295"/>
      <c r="H37" s="1660"/>
      <c r="I37" s="41"/>
      <c r="J37" s="1660"/>
      <c r="K37" s="1661"/>
      <c r="L37" s="1660"/>
      <c r="M37" s="1661"/>
      <c r="N37" s="1660"/>
      <c r="O37" s="1661"/>
      <c r="P37" s="1660"/>
      <c r="Q37" s="1661"/>
      <c r="R37" s="1660"/>
      <c r="S37" s="1661"/>
      <c r="T37" s="1660"/>
      <c r="U37" s="1661"/>
      <c r="V37" s="1660"/>
      <c r="W37" s="1661"/>
      <c r="X37" s="1660"/>
      <c r="Y37" s="1661"/>
      <c r="Z37" s="1660"/>
      <c r="AA37" s="1661"/>
      <c r="AB37" s="1660"/>
      <c r="AC37" s="1661"/>
      <c r="AD37" s="1660"/>
      <c r="AE37" s="1661"/>
      <c r="AF37" s="1660"/>
      <c r="AG37" s="1661"/>
      <c r="AH37" s="1660"/>
      <c r="AI37" s="1661"/>
      <c r="AJ37" s="1660"/>
      <c r="AK37" s="1661"/>
      <c r="AL37" s="5280"/>
      <c r="AM37" s="1662"/>
      <c r="AN37" s="5220"/>
      <c r="AO37" s="4715"/>
      <c r="AP37" s="41"/>
      <c r="AQ37" s="40"/>
      <c r="AR37" s="40"/>
      <c r="AS37" s="5281"/>
      <c r="AT37" s="40"/>
      <c r="AU37" s="40"/>
    </row>
    <row r="38" spans="1:47" x14ac:dyDescent="0.35">
      <c r="A38" s="4912"/>
      <c r="B38" s="5277" t="s">
        <v>2820</v>
      </c>
      <c r="C38" s="5277">
        <v>0</v>
      </c>
      <c r="D38" s="5278">
        <f t="shared" si="1"/>
        <v>0</v>
      </c>
      <c r="E38" s="5279">
        <f t="shared" si="1"/>
        <v>0</v>
      </c>
      <c r="F38" s="4768"/>
      <c r="G38" s="5295"/>
      <c r="H38" s="1660"/>
      <c r="I38" s="41"/>
      <c r="J38" s="1660"/>
      <c r="K38" s="1661"/>
      <c r="L38" s="1660"/>
      <c r="M38" s="1661"/>
      <c r="N38" s="1660"/>
      <c r="O38" s="1661"/>
      <c r="P38" s="1660"/>
      <c r="Q38" s="1661"/>
      <c r="R38" s="1660"/>
      <c r="S38" s="1661"/>
      <c r="T38" s="1660"/>
      <c r="U38" s="1661"/>
      <c r="V38" s="1660"/>
      <c r="W38" s="1661"/>
      <c r="X38" s="1660"/>
      <c r="Y38" s="1661"/>
      <c r="Z38" s="1660"/>
      <c r="AA38" s="1661"/>
      <c r="AB38" s="1660"/>
      <c r="AC38" s="1661"/>
      <c r="AD38" s="1660"/>
      <c r="AE38" s="1661"/>
      <c r="AF38" s="1660"/>
      <c r="AG38" s="1661"/>
      <c r="AH38" s="1660"/>
      <c r="AI38" s="1661"/>
      <c r="AJ38" s="1660"/>
      <c r="AK38" s="1661"/>
      <c r="AL38" s="5280"/>
      <c r="AM38" s="1662"/>
      <c r="AN38" s="5220"/>
      <c r="AO38" s="4715"/>
      <c r="AP38" s="41"/>
      <c r="AQ38" s="40"/>
      <c r="AR38" s="40"/>
      <c r="AS38" s="5281"/>
      <c r="AT38" s="40"/>
      <c r="AU38" s="40"/>
    </row>
    <row r="39" spans="1:47" x14ac:dyDescent="0.35">
      <c r="A39" s="4912"/>
      <c r="B39" s="5277" t="s">
        <v>113</v>
      </c>
      <c r="C39" s="5277">
        <v>0</v>
      </c>
      <c r="D39" s="5278">
        <f t="shared" si="1"/>
        <v>0</v>
      </c>
      <c r="E39" s="5279">
        <f t="shared" si="1"/>
        <v>0</v>
      </c>
      <c r="F39" s="4768"/>
      <c r="G39" s="5295"/>
      <c r="H39" s="1660"/>
      <c r="I39" s="41"/>
      <c r="J39" s="1660"/>
      <c r="K39" s="1661"/>
      <c r="L39" s="1660"/>
      <c r="M39" s="1661"/>
      <c r="N39" s="1660"/>
      <c r="O39" s="1661"/>
      <c r="P39" s="1660"/>
      <c r="Q39" s="1661"/>
      <c r="R39" s="1660"/>
      <c r="S39" s="1661"/>
      <c r="T39" s="1660"/>
      <c r="U39" s="1661"/>
      <c r="V39" s="1660"/>
      <c r="W39" s="1661"/>
      <c r="X39" s="1660"/>
      <c r="Y39" s="1661"/>
      <c r="Z39" s="1660"/>
      <c r="AA39" s="1661"/>
      <c r="AB39" s="1660"/>
      <c r="AC39" s="1661"/>
      <c r="AD39" s="1660"/>
      <c r="AE39" s="1661"/>
      <c r="AF39" s="1660"/>
      <c r="AG39" s="1661"/>
      <c r="AH39" s="1660"/>
      <c r="AI39" s="1661"/>
      <c r="AJ39" s="1660"/>
      <c r="AK39" s="1661"/>
      <c r="AL39" s="5280"/>
      <c r="AM39" s="1662"/>
      <c r="AN39" s="5220"/>
      <c r="AO39" s="4715"/>
      <c r="AP39" s="41"/>
      <c r="AQ39" s="40"/>
      <c r="AR39" s="40"/>
      <c r="AS39" s="5281"/>
      <c r="AT39" s="40"/>
      <c r="AU39" s="40"/>
    </row>
    <row r="40" spans="1:47" x14ac:dyDescent="0.35">
      <c r="A40" s="4912"/>
      <c r="B40" s="5282" t="s">
        <v>519</v>
      </c>
      <c r="C40" s="5277">
        <v>0</v>
      </c>
      <c r="D40" s="5278">
        <f t="shared" si="1"/>
        <v>0</v>
      </c>
      <c r="E40" s="5279">
        <f t="shared" si="1"/>
        <v>0</v>
      </c>
      <c r="F40" s="4768"/>
      <c r="G40" s="5295"/>
      <c r="H40" s="1660"/>
      <c r="I40" s="41"/>
      <c r="J40" s="1660"/>
      <c r="K40" s="1661"/>
      <c r="L40" s="1660"/>
      <c r="M40" s="1661"/>
      <c r="N40" s="1660"/>
      <c r="O40" s="1661"/>
      <c r="P40" s="1660"/>
      <c r="Q40" s="1661"/>
      <c r="R40" s="1660"/>
      <c r="S40" s="1661"/>
      <c r="T40" s="1660"/>
      <c r="U40" s="1661"/>
      <c r="V40" s="1660"/>
      <c r="W40" s="1661"/>
      <c r="X40" s="1660"/>
      <c r="Y40" s="1661"/>
      <c r="Z40" s="1660"/>
      <c r="AA40" s="1661"/>
      <c r="AB40" s="1660"/>
      <c r="AC40" s="1661"/>
      <c r="AD40" s="1660"/>
      <c r="AE40" s="1661"/>
      <c r="AF40" s="1660"/>
      <c r="AG40" s="1661"/>
      <c r="AH40" s="1660"/>
      <c r="AI40" s="1661"/>
      <c r="AJ40" s="1660"/>
      <c r="AK40" s="1661"/>
      <c r="AL40" s="5280"/>
      <c r="AM40" s="1662"/>
      <c r="AN40" s="5220"/>
      <c r="AO40" s="4715"/>
      <c r="AP40" s="41"/>
      <c r="AQ40" s="40"/>
      <c r="AR40" s="40"/>
      <c r="AS40" s="5281"/>
      <c r="AT40" s="40"/>
      <c r="AU40" s="40"/>
    </row>
    <row r="41" spans="1:47" x14ac:dyDescent="0.35">
      <c r="A41" s="4912"/>
      <c r="B41" s="5277" t="s">
        <v>66</v>
      </c>
      <c r="C41" s="5277">
        <v>0</v>
      </c>
      <c r="D41" s="5278">
        <f t="shared" si="1"/>
        <v>0</v>
      </c>
      <c r="E41" s="5279">
        <f t="shared" si="1"/>
        <v>0</v>
      </c>
      <c r="F41" s="4768"/>
      <c r="G41" s="5295"/>
      <c r="H41" s="1660"/>
      <c r="I41" s="41"/>
      <c r="J41" s="1660"/>
      <c r="K41" s="1661"/>
      <c r="L41" s="1660"/>
      <c r="M41" s="1661"/>
      <c r="N41" s="1660"/>
      <c r="O41" s="1661"/>
      <c r="P41" s="1660"/>
      <c r="Q41" s="1661"/>
      <c r="R41" s="1660"/>
      <c r="S41" s="1661"/>
      <c r="T41" s="1660"/>
      <c r="U41" s="1661"/>
      <c r="V41" s="1660"/>
      <c r="W41" s="1661"/>
      <c r="X41" s="1660"/>
      <c r="Y41" s="1661"/>
      <c r="Z41" s="1660"/>
      <c r="AA41" s="1661"/>
      <c r="AB41" s="1660"/>
      <c r="AC41" s="1661"/>
      <c r="AD41" s="1660"/>
      <c r="AE41" s="1661"/>
      <c r="AF41" s="1660"/>
      <c r="AG41" s="1661"/>
      <c r="AH41" s="1660"/>
      <c r="AI41" s="1661"/>
      <c r="AJ41" s="1660"/>
      <c r="AK41" s="1661"/>
      <c r="AL41" s="5280"/>
      <c r="AM41" s="1662"/>
      <c r="AN41" s="5220"/>
      <c r="AO41" s="4715"/>
      <c r="AP41" s="41"/>
      <c r="AQ41" s="40"/>
      <c r="AR41" s="40"/>
      <c r="AS41" s="5281"/>
      <c r="AT41" s="40"/>
      <c r="AU41" s="40"/>
    </row>
    <row r="42" spans="1:47" x14ac:dyDescent="0.35">
      <c r="A42" s="4912"/>
      <c r="B42" s="5277" t="s">
        <v>2821</v>
      </c>
      <c r="C42" s="5277">
        <v>0</v>
      </c>
      <c r="D42" s="5278">
        <f t="shared" si="1"/>
        <v>0</v>
      </c>
      <c r="E42" s="5279">
        <f t="shared" si="1"/>
        <v>0</v>
      </c>
      <c r="F42" s="4768"/>
      <c r="G42" s="5295"/>
      <c r="H42" s="1660"/>
      <c r="I42" s="41"/>
      <c r="J42" s="1660"/>
      <c r="K42" s="1661"/>
      <c r="L42" s="1660"/>
      <c r="M42" s="1661"/>
      <c r="N42" s="1660"/>
      <c r="O42" s="1661"/>
      <c r="P42" s="1660"/>
      <c r="Q42" s="1661"/>
      <c r="R42" s="1660"/>
      <c r="S42" s="1661"/>
      <c r="T42" s="1660"/>
      <c r="U42" s="1661"/>
      <c r="V42" s="1660"/>
      <c r="W42" s="1661"/>
      <c r="X42" s="1660"/>
      <c r="Y42" s="1661"/>
      <c r="Z42" s="1660"/>
      <c r="AA42" s="1661"/>
      <c r="AB42" s="1660"/>
      <c r="AC42" s="1661"/>
      <c r="AD42" s="1660"/>
      <c r="AE42" s="1661"/>
      <c r="AF42" s="1660"/>
      <c r="AG42" s="1661"/>
      <c r="AH42" s="1660"/>
      <c r="AI42" s="1661"/>
      <c r="AJ42" s="1660"/>
      <c r="AK42" s="1661"/>
      <c r="AL42" s="5280"/>
      <c r="AM42" s="1662"/>
      <c r="AN42" s="5220"/>
      <c r="AO42" s="4715"/>
      <c r="AP42" s="41"/>
      <c r="AQ42" s="40"/>
      <c r="AR42" s="40"/>
      <c r="AS42" s="5281"/>
      <c r="AT42" s="40"/>
      <c r="AU42" s="40"/>
    </row>
    <row r="43" spans="1:47" x14ac:dyDescent="0.35">
      <c r="A43" s="4912"/>
      <c r="B43" s="5277" t="s">
        <v>2822</v>
      </c>
      <c r="C43" s="5277">
        <v>0</v>
      </c>
      <c r="D43" s="5278">
        <f t="shared" si="1"/>
        <v>0</v>
      </c>
      <c r="E43" s="5279">
        <f t="shared" si="1"/>
        <v>0</v>
      </c>
      <c r="F43" s="4768"/>
      <c r="G43" s="5295"/>
      <c r="H43" s="4718"/>
      <c r="I43" s="65"/>
      <c r="J43" s="4718"/>
      <c r="K43" s="4719"/>
      <c r="L43" s="4718"/>
      <c r="M43" s="4719"/>
      <c r="N43" s="4718"/>
      <c r="O43" s="4719"/>
      <c r="P43" s="4718"/>
      <c r="Q43" s="4719"/>
      <c r="R43" s="4718"/>
      <c r="S43" s="4719"/>
      <c r="T43" s="4718"/>
      <c r="U43" s="4719"/>
      <c r="V43" s="4718"/>
      <c r="W43" s="4719"/>
      <c r="X43" s="4718"/>
      <c r="Y43" s="4719"/>
      <c r="Z43" s="4718"/>
      <c r="AA43" s="4719"/>
      <c r="AB43" s="4718"/>
      <c r="AC43" s="4719"/>
      <c r="AD43" s="4718"/>
      <c r="AE43" s="4719"/>
      <c r="AF43" s="4718"/>
      <c r="AG43" s="4719"/>
      <c r="AH43" s="4718"/>
      <c r="AI43" s="4719"/>
      <c r="AJ43" s="4718"/>
      <c r="AK43" s="4719"/>
      <c r="AL43" s="5283"/>
      <c r="AM43" s="5233"/>
      <c r="AN43" s="5220"/>
      <c r="AO43" s="4721"/>
      <c r="AP43" s="41"/>
      <c r="AQ43" s="40"/>
      <c r="AR43" s="40"/>
      <c r="AS43" s="5281"/>
      <c r="AT43" s="40"/>
      <c r="AU43" s="40"/>
    </row>
    <row r="44" spans="1:47" x14ac:dyDescent="0.35">
      <c r="A44" s="4912"/>
      <c r="B44" s="5277" t="s">
        <v>2823</v>
      </c>
      <c r="C44" s="5277">
        <v>0</v>
      </c>
      <c r="D44" s="5278">
        <f t="shared" si="1"/>
        <v>0</v>
      </c>
      <c r="E44" s="5279">
        <f t="shared" si="1"/>
        <v>0</v>
      </c>
      <c r="F44" s="4768"/>
      <c r="G44" s="4766"/>
      <c r="H44" s="1660"/>
      <c r="I44" s="41"/>
      <c r="J44" s="1660"/>
      <c r="K44" s="1661"/>
      <c r="L44" s="1660"/>
      <c r="M44" s="1661"/>
      <c r="N44" s="1660"/>
      <c r="O44" s="1661"/>
      <c r="P44" s="1660"/>
      <c r="Q44" s="1661"/>
      <c r="R44" s="1660"/>
      <c r="S44" s="1661"/>
      <c r="T44" s="1660"/>
      <c r="U44" s="1661"/>
      <c r="V44" s="1660"/>
      <c r="W44" s="1661"/>
      <c r="X44" s="1660"/>
      <c r="Y44" s="1661"/>
      <c r="Z44" s="1660"/>
      <c r="AA44" s="1661"/>
      <c r="AB44" s="1660"/>
      <c r="AC44" s="1661"/>
      <c r="AD44" s="1660"/>
      <c r="AE44" s="1661"/>
      <c r="AF44" s="1660"/>
      <c r="AG44" s="1661"/>
      <c r="AH44" s="1660"/>
      <c r="AI44" s="1661"/>
      <c r="AJ44" s="1660"/>
      <c r="AK44" s="1661"/>
      <c r="AL44" s="5280"/>
      <c r="AM44" s="1662"/>
      <c r="AN44" s="5220"/>
      <c r="AO44" s="4715"/>
      <c r="AP44" s="41"/>
      <c r="AQ44" s="40"/>
      <c r="AR44" s="40"/>
      <c r="AS44" s="5281"/>
      <c r="AT44" s="40"/>
      <c r="AU44" s="40"/>
    </row>
    <row r="45" spans="1:47" x14ac:dyDescent="0.35">
      <c r="A45" s="4912"/>
      <c r="B45" s="5277" t="s">
        <v>2824</v>
      </c>
      <c r="C45" s="5277">
        <v>0</v>
      </c>
      <c r="D45" s="5278">
        <f t="shared" si="1"/>
        <v>0</v>
      </c>
      <c r="E45" s="5285">
        <f t="shared" si="1"/>
        <v>0</v>
      </c>
      <c r="F45" s="4768"/>
      <c r="G45" s="4779"/>
      <c r="H45" s="1660"/>
      <c r="I45" s="41"/>
      <c r="J45" s="1660"/>
      <c r="K45" s="1661"/>
      <c r="L45" s="1660"/>
      <c r="M45" s="1661"/>
      <c r="N45" s="1660"/>
      <c r="O45" s="1661"/>
      <c r="P45" s="1660"/>
      <c r="Q45" s="1661"/>
      <c r="R45" s="1660"/>
      <c r="S45" s="1661"/>
      <c r="T45" s="1660"/>
      <c r="U45" s="1661"/>
      <c r="V45" s="1660"/>
      <c r="W45" s="1661"/>
      <c r="X45" s="1660"/>
      <c r="Y45" s="1661"/>
      <c r="Z45" s="1660"/>
      <c r="AA45" s="1661"/>
      <c r="AB45" s="1660"/>
      <c r="AC45" s="1661"/>
      <c r="AD45" s="1660"/>
      <c r="AE45" s="1661"/>
      <c r="AF45" s="1660"/>
      <c r="AG45" s="4716"/>
      <c r="AH45" s="1660"/>
      <c r="AI45" s="1661"/>
      <c r="AJ45" s="1660"/>
      <c r="AK45" s="1661"/>
      <c r="AL45" s="5280"/>
      <c r="AM45" s="1662"/>
      <c r="AN45" s="5220"/>
      <c r="AO45" s="4715"/>
      <c r="AP45" s="41"/>
      <c r="AQ45" s="40"/>
      <c r="AR45" s="40"/>
      <c r="AS45" s="5281"/>
      <c r="AT45" s="40"/>
      <c r="AU45" s="40"/>
    </row>
    <row r="46" spans="1:47" x14ac:dyDescent="0.35">
      <c r="A46" s="3439"/>
      <c r="B46" s="5288" t="s">
        <v>1794</v>
      </c>
      <c r="C46" s="5288">
        <v>0</v>
      </c>
      <c r="D46" s="5289">
        <f t="shared" si="1"/>
        <v>0</v>
      </c>
      <c r="E46" s="5290">
        <f t="shared" si="1"/>
        <v>0</v>
      </c>
      <c r="F46" s="4773"/>
      <c r="G46" s="5296"/>
      <c r="H46" s="5178"/>
      <c r="I46" s="4749"/>
      <c r="J46" s="5178"/>
      <c r="K46" s="4755"/>
      <c r="L46" s="5178"/>
      <c r="M46" s="4755"/>
      <c r="N46" s="5178"/>
      <c r="O46" s="4755"/>
      <c r="P46" s="5178"/>
      <c r="Q46" s="4755"/>
      <c r="R46" s="5178"/>
      <c r="S46" s="4755"/>
      <c r="T46" s="5178"/>
      <c r="U46" s="4755"/>
      <c r="V46" s="5178"/>
      <c r="W46" s="4755"/>
      <c r="X46" s="5178"/>
      <c r="Y46" s="4755"/>
      <c r="Z46" s="5178"/>
      <c r="AA46" s="4755"/>
      <c r="AB46" s="5178"/>
      <c r="AC46" s="4755"/>
      <c r="AD46" s="5178"/>
      <c r="AE46" s="4755"/>
      <c r="AF46" s="5178"/>
      <c r="AG46" s="4755"/>
      <c r="AH46" s="5178"/>
      <c r="AI46" s="4755"/>
      <c r="AJ46" s="5178"/>
      <c r="AK46" s="4755"/>
      <c r="AL46" s="5297"/>
      <c r="AM46" s="5241"/>
      <c r="AN46" s="5291"/>
      <c r="AO46" s="5180"/>
      <c r="AP46" s="89"/>
      <c r="AQ46" s="88"/>
      <c r="AR46" s="88"/>
      <c r="AS46" s="5281"/>
      <c r="AT46" s="40"/>
      <c r="AU46" s="40"/>
    </row>
    <row r="47" spans="1:47" x14ac:dyDescent="0.35">
      <c r="A47" s="5254" t="s">
        <v>2826</v>
      </c>
      <c r="B47" s="5264" t="s">
        <v>217</v>
      </c>
      <c r="C47" s="5126">
        <v>0</v>
      </c>
      <c r="D47" s="5265">
        <f t="shared" ref="D47:E52" si="2">SUM(J47+L47+N47+P47+R47+T47+V47+X47+Z47+AB47+AD47+AF47+AH47+AJ47+AL47)</f>
        <v>0</v>
      </c>
      <c r="E47" s="5266">
        <f t="shared" si="2"/>
        <v>0</v>
      </c>
      <c r="F47" s="5293"/>
      <c r="G47" s="5294"/>
      <c r="H47" s="5293"/>
      <c r="I47" s="5294"/>
      <c r="J47" s="5267"/>
      <c r="K47" s="5269"/>
      <c r="L47" s="5267"/>
      <c r="M47" s="5269"/>
      <c r="N47" s="5267"/>
      <c r="O47" s="5269"/>
      <c r="P47" s="5267"/>
      <c r="Q47" s="5269"/>
      <c r="R47" s="5267"/>
      <c r="S47" s="5269"/>
      <c r="T47" s="5267"/>
      <c r="U47" s="5269"/>
      <c r="V47" s="5267"/>
      <c r="W47" s="5269"/>
      <c r="X47" s="5267"/>
      <c r="Y47" s="5269"/>
      <c r="Z47" s="5267"/>
      <c r="AA47" s="5269"/>
      <c r="AB47" s="5267"/>
      <c r="AC47" s="5269"/>
      <c r="AD47" s="5267"/>
      <c r="AE47" s="5269"/>
      <c r="AF47" s="5267"/>
      <c r="AG47" s="5269"/>
      <c r="AH47" s="5267"/>
      <c r="AI47" s="5269"/>
      <c r="AJ47" s="5267"/>
      <c r="AK47" s="5269"/>
      <c r="AL47" s="5270"/>
      <c r="AM47" s="5271"/>
      <c r="AN47" s="5175"/>
      <c r="AO47" s="5273"/>
      <c r="AP47" s="5268"/>
      <c r="AQ47" s="5299"/>
      <c r="AR47" s="5299"/>
      <c r="AS47" s="5299"/>
      <c r="AT47" s="5299"/>
      <c r="AU47" s="5299"/>
    </row>
    <row r="48" spans="1:47" x14ac:dyDescent="0.35">
      <c r="A48" s="4257"/>
      <c r="B48" s="5276" t="s">
        <v>200</v>
      </c>
      <c r="C48" s="5277">
        <v>0</v>
      </c>
      <c r="D48" s="5278">
        <f t="shared" si="2"/>
        <v>0</v>
      </c>
      <c r="E48" s="5279">
        <f t="shared" si="2"/>
        <v>0</v>
      </c>
      <c r="F48" s="4768"/>
      <c r="G48" s="5295"/>
      <c r="H48" s="4768"/>
      <c r="I48" s="5295"/>
      <c r="J48" s="1660"/>
      <c r="K48" s="1661"/>
      <c r="L48" s="1660"/>
      <c r="M48" s="1661"/>
      <c r="N48" s="1660"/>
      <c r="O48" s="1661"/>
      <c r="P48" s="1660"/>
      <c r="Q48" s="1661"/>
      <c r="R48" s="1660"/>
      <c r="S48" s="1661"/>
      <c r="T48" s="1660"/>
      <c r="U48" s="1661"/>
      <c r="V48" s="1660"/>
      <c r="W48" s="1661"/>
      <c r="X48" s="1660"/>
      <c r="Y48" s="1661"/>
      <c r="Z48" s="1660"/>
      <c r="AA48" s="1661"/>
      <c r="AB48" s="1660"/>
      <c r="AC48" s="1661"/>
      <c r="AD48" s="1660"/>
      <c r="AE48" s="1661"/>
      <c r="AF48" s="1660"/>
      <c r="AG48" s="1661"/>
      <c r="AH48" s="1660"/>
      <c r="AI48" s="1661"/>
      <c r="AJ48" s="1660"/>
      <c r="AK48" s="1661"/>
      <c r="AL48" s="5280"/>
      <c r="AM48" s="1662"/>
      <c r="AN48" s="5220"/>
      <c r="AO48" s="4715"/>
      <c r="AP48" s="41"/>
      <c r="AQ48" s="40"/>
      <c r="AR48" s="40"/>
      <c r="AS48" s="40"/>
      <c r="AT48" s="40"/>
      <c r="AU48" s="40"/>
    </row>
    <row r="49" spans="1:47" x14ac:dyDescent="0.35">
      <c r="A49" s="4257"/>
      <c r="B49" s="5276" t="s">
        <v>2820</v>
      </c>
      <c r="C49" s="5277">
        <v>0</v>
      </c>
      <c r="D49" s="5278">
        <f t="shared" si="2"/>
        <v>0</v>
      </c>
      <c r="E49" s="5279">
        <f t="shared" si="2"/>
        <v>0</v>
      </c>
      <c r="F49" s="4768"/>
      <c r="G49" s="5295"/>
      <c r="H49" s="4768"/>
      <c r="I49" s="5295"/>
      <c r="J49" s="1660"/>
      <c r="K49" s="1661"/>
      <c r="L49" s="1660"/>
      <c r="M49" s="1661"/>
      <c r="N49" s="1660"/>
      <c r="O49" s="1661"/>
      <c r="P49" s="1660"/>
      <c r="Q49" s="1661"/>
      <c r="R49" s="1660"/>
      <c r="S49" s="1661"/>
      <c r="T49" s="1660"/>
      <c r="U49" s="1661"/>
      <c r="V49" s="1660"/>
      <c r="W49" s="1661"/>
      <c r="X49" s="1660"/>
      <c r="Y49" s="1661"/>
      <c r="Z49" s="1660"/>
      <c r="AA49" s="1661"/>
      <c r="AB49" s="1660"/>
      <c r="AC49" s="1661"/>
      <c r="AD49" s="1660"/>
      <c r="AE49" s="1661"/>
      <c r="AF49" s="1660"/>
      <c r="AG49" s="1661"/>
      <c r="AH49" s="1660"/>
      <c r="AI49" s="1661"/>
      <c r="AJ49" s="1660"/>
      <c r="AK49" s="1661"/>
      <c r="AL49" s="5280"/>
      <c r="AM49" s="1662"/>
      <c r="AN49" s="5220"/>
      <c r="AO49" s="4715"/>
      <c r="AP49" s="41"/>
      <c r="AQ49" s="40"/>
      <c r="AR49" s="40"/>
      <c r="AS49" s="40"/>
      <c r="AT49" s="40"/>
      <c r="AU49" s="40"/>
    </row>
    <row r="50" spans="1:47" x14ac:dyDescent="0.35">
      <c r="A50" s="4257"/>
      <c r="B50" s="5276" t="s">
        <v>66</v>
      </c>
      <c r="C50" s="5277">
        <v>0</v>
      </c>
      <c r="D50" s="5278">
        <f t="shared" si="2"/>
        <v>0</v>
      </c>
      <c r="E50" s="5279">
        <f t="shared" si="2"/>
        <v>0</v>
      </c>
      <c r="F50" s="4768"/>
      <c r="G50" s="5295"/>
      <c r="H50" s="4768"/>
      <c r="I50" s="5295"/>
      <c r="J50" s="1660"/>
      <c r="K50" s="1661"/>
      <c r="L50" s="1660"/>
      <c r="M50" s="1661"/>
      <c r="N50" s="1660"/>
      <c r="O50" s="1661"/>
      <c r="P50" s="1660"/>
      <c r="Q50" s="1661"/>
      <c r="R50" s="1660"/>
      <c r="S50" s="1661"/>
      <c r="T50" s="1660"/>
      <c r="U50" s="1661"/>
      <c r="V50" s="1660"/>
      <c r="W50" s="1661"/>
      <c r="X50" s="1660"/>
      <c r="Y50" s="1661"/>
      <c r="Z50" s="1660"/>
      <c r="AA50" s="1661"/>
      <c r="AB50" s="1660"/>
      <c r="AC50" s="1661"/>
      <c r="AD50" s="1660"/>
      <c r="AE50" s="1661"/>
      <c r="AF50" s="1660"/>
      <c r="AG50" s="1661"/>
      <c r="AH50" s="1660"/>
      <c r="AI50" s="1661"/>
      <c r="AJ50" s="1660"/>
      <c r="AK50" s="1661"/>
      <c r="AL50" s="5280"/>
      <c r="AM50" s="1662"/>
      <c r="AN50" s="5220"/>
      <c r="AO50" s="4715"/>
      <c r="AP50" s="41"/>
      <c r="AQ50" s="40"/>
      <c r="AR50" s="40"/>
      <c r="AS50" s="40"/>
      <c r="AT50" s="40"/>
      <c r="AU50" s="40"/>
    </row>
    <row r="51" spans="1:47" x14ac:dyDescent="0.35">
      <c r="A51" s="4257"/>
      <c r="B51" s="5300" t="s">
        <v>2824</v>
      </c>
      <c r="C51" s="5301">
        <v>0</v>
      </c>
      <c r="D51" s="5278">
        <f t="shared" si="2"/>
        <v>0</v>
      </c>
      <c r="E51" s="5285">
        <f t="shared" si="2"/>
        <v>0</v>
      </c>
      <c r="F51" s="4768"/>
      <c r="G51" s="5295"/>
      <c r="H51" s="4768"/>
      <c r="I51" s="5295"/>
      <c r="J51" s="4718"/>
      <c r="K51" s="4719"/>
      <c r="L51" s="4718"/>
      <c r="M51" s="4719"/>
      <c r="N51" s="4718"/>
      <c r="O51" s="4719"/>
      <c r="P51" s="4718"/>
      <c r="Q51" s="4719"/>
      <c r="R51" s="4718"/>
      <c r="S51" s="4719"/>
      <c r="T51" s="4718"/>
      <c r="U51" s="4719"/>
      <c r="V51" s="4718"/>
      <c r="W51" s="4719"/>
      <c r="X51" s="4718"/>
      <c r="Y51" s="4719"/>
      <c r="Z51" s="4718"/>
      <c r="AA51" s="4719"/>
      <c r="AB51" s="4718"/>
      <c r="AC51" s="4719"/>
      <c r="AD51" s="4718"/>
      <c r="AE51" s="4719"/>
      <c r="AF51" s="4718"/>
      <c r="AG51" s="4719"/>
      <c r="AH51" s="4718"/>
      <c r="AI51" s="4719"/>
      <c r="AJ51" s="4718"/>
      <c r="AK51" s="4719"/>
      <c r="AL51" s="5283"/>
      <c r="AM51" s="5233"/>
      <c r="AN51" s="5220"/>
      <c r="AO51" s="4721"/>
      <c r="AP51" s="65"/>
      <c r="AQ51" s="64"/>
      <c r="AR51" s="64"/>
      <c r="AS51" s="64"/>
      <c r="AT51" s="64"/>
      <c r="AU51" s="64"/>
    </row>
    <row r="52" spans="1:47" x14ac:dyDescent="0.35">
      <c r="A52" s="4257"/>
      <c r="B52" s="5287" t="s">
        <v>2823</v>
      </c>
      <c r="C52" s="5288">
        <v>0</v>
      </c>
      <c r="D52" s="5289">
        <f t="shared" si="2"/>
        <v>0</v>
      </c>
      <c r="E52" s="5290">
        <f t="shared" si="2"/>
        <v>0</v>
      </c>
      <c r="F52" s="4773"/>
      <c r="G52" s="5302"/>
      <c r="H52" s="4773"/>
      <c r="I52" s="5302"/>
      <c r="J52" s="4701"/>
      <c r="K52" s="4702"/>
      <c r="L52" s="4701"/>
      <c r="M52" s="4702"/>
      <c r="N52" s="4701"/>
      <c r="O52" s="4702"/>
      <c r="P52" s="4701"/>
      <c r="Q52" s="4702"/>
      <c r="R52" s="4701"/>
      <c r="S52" s="4702"/>
      <c r="T52" s="4701"/>
      <c r="U52" s="4702"/>
      <c r="V52" s="4701"/>
      <c r="W52" s="4702"/>
      <c r="X52" s="4701"/>
      <c r="Y52" s="4702"/>
      <c r="Z52" s="4701"/>
      <c r="AA52" s="4702"/>
      <c r="AB52" s="4701"/>
      <c r="AC52" s="4702"/>
      <c r="AD52" s="4701"/>
      <c r="AE52" s="4702"/>
      <c r="AF52" s="4701"/>
      <c r="AG52" s="4702"/>
      <c r="AH52" s="4701"/>
      <c r="AI52" s="4702"/>
      <c r="AJ52" s="4701"/>
      <c r="AK52" s="4702"/>
      <c r="AL52" s="5303"/>
      <c r="AM52" s="5244"/>
      <c r="AN52" s="5291"/>
      <c r="AO52" s="4704"/>
      <c r="AP52" s="89"/>
      <c r="AQ52" s="88"/>
      <c r="AR52" s="88"/>
      <c r="AS52" s="88"/>
      <c r="AT52" s="88"/>
      <c r="AU52" s="88"/>
    </row>
    <row r="53" spans="1:47" x14ac:dyDescent="0.35">
      <c r="A53" s="5254" t="s">
        <v>2827</v>
      </c>
      <c r="B53" s="5264" t="s">
        <v>217</v>
      </c>
      <c r="C53" s="5126">
        <v>0</v>
      </c>
      <c r="D53" s="5265">
        <f t="shared" ref="D53:E56" si="3">SUM(J53+L53+N53+P53+R53+T53+V53+X53+Z53+AB53)</f>
        <v>0</v>
      </c>
      <c r="E53" s="5266">
        <f t="shared" si="3"/>
        <v>0</v>
      </c>
      <c r="F53" s="5293"/>
      <c r="G53" s="5294"/>
      <c r="H53" s="5293"/>
      <c r="I53" s="5294"/>
      <c r="J53" s="5267"/>
      <c r="K53" s="5269"/>
      <c r="L53" s="5267"/>
      <c r="M53" s="5269"/>
      <c r="N53" s="5267"/>
      <c r="O53" s="5269"/>
      <c r="P53" s="5267"/>
      <c r="Q53" s="5269"/>
      <c r="R53" s="5267"/>
      <c r="S53" s="5269"/>
      <c r="T53" s="5267"/>
      <c r="U53" s="5269"/>
      <c r="V53" s="5267"/>
      <c r="W53" s="5269"/>
      <c r="X53" s="5267"/>
      <c r="Y53" s="5269"/>
      <c r="Z53" s="5267"/>
      <c r="AA53" s="5269"/>
      <c r="AB53" s="1660"/>
      <c r="AC53" s="1661"/>
      <c r="AD53" s="4691"/>
      <c r="AE53" s="4692"/>
      <c r="AF53" s="4757"/>
      <c r="AG53" s="4758"/>
      <c r="AH53" s="4757"/>
      <c r="AI53" s="4758"/>
      <c r="AJ53" s="4757"/>
      <c r="AK53" s="4758"/>
      <c r="AL53" s="5304"/>
      <c r="AM53" s="5305"/>
      <c r="AN53" s="5175"/>
      <c r="AO53" s="4689"/>
      <c r="AP53" s="4688"/>
      <c r="AQ53" s="5274"/>
      <c r="AR53" s="5274"/>
      <c r="AS53" s="5274"/>
      <c r="AT53" s="5274"/>
      <c r="AU53" s="5274"/>
    </row>
    <row r="54" spans="1:47" x14ac:dyDescent="0.35">
      <c r="A54" s="4257"/>
      <c r="B54" s="5276" t="s">
        <v>2820</v>
      </c>
      <c r="C54" s="5277">
        <v>0</v>
      </c>
      <c r="D54" s="5278">
        <f t="shared" si="3"/>
        <v>0</v>
      </c>
      <c r="E54" s="5279">
        <f t="shared" si="3"/>
        <v>0</v>
      </c>
      <c r="F54" s="4768"/>
      <c r="G54" s="5295"/>
      <c r="H54" s="4768"/>
      <c r="I54" s="5295"/>
      <c r="J54" s="1660"/>
      <c r="K54" s="1661"/>
      <c r="L54" s="1660"/>
      <c r="M54" s="1661"/>
      <c r="N54" s="1660"/>
      <c r="O54" s="1661"/>
      <c r="P54" s="1660"/>
      <c r="Q54" s="1661"/>
      <c r="R54" s="1660"/>
      <c r="S54" s="1661"/>
      <c r="T54" s="1660"/>
      <c r="U54" s="1661"/>
      <c r="V54" s="1660"/>
      <c r="W54" s="1661"/>
      <c r="X54" s="1660"/>
      <c r="Y54" s="1661"/>
      <c r="Z54" s="1660"/>
      <c r="AA54" s="1661"/>
      <c r="AB54" s="1660"/>
      <c r="AC54" s="1661"/>
      <c r="AD54" s="4691"/>
      <c r="AE54" s="4692"/>
      <c r="AF54" s="4765"/>
      <c r="AG54" s="4766"/>
      <c r="AH54" s="4765"/>
      <c r="AI54" s="4766"/>
      <c r="AJ54" s="4765"/>
      <c r="AK54" s="4766"/>
      <c r="AL54" s="5306"/>
      <c r="AM54" s="5307"/>
      <c r="AN54" s="5220"/>
      <c r="AO54" s="4715"/>
      <c r="AP54" s="41"/>
      <c r="AQ54" s="40"/>
      <c r="AR54" s="40"/>
      <c r="AS54" s="40"/>
      <c r="AT54" s="40"/>
      <c r="AU54" s="40"/>
    </row>
    <row r="55" spans="1:47" x14ac:dyDescent="0.35">
      <c r="A55" s="4257"/>
      <c r="B55" s="5276" t="s">
        <v>2824</v>
      </c>
      <c r="C55" s="5277">
        <v>0</v>
      </c>
      <c r="D55" s="5278">
        <f t="shared" si="3"/>
        <v>0</v>
      </c>
      <c r="E55" s="5285">
        <f t="shared" si="3"/>
        <v>0</v>
      </c>
      <c r="F55" s="4768"/>
      <c r="G55" s="5295"/>
      <c r="H55" s="4768"/>
      <c r="I55" s="5295"/>
      <c r="J55" s="4718"/>
      <c r="K55" s="4719"/>
      <c r="L55" s="4718"/>
      <c r="M55" s="4719"/>
      <c r="N55" s="4718"/>
      <c r="O55" s="4719"/>
      <c r="P55" s="4718"/>
      <c r="Q55" s="4719"/>
      <c r="R55" s="4718"/>
      <c r="S55" s="4719"/>
      <c r="T55" s="4718"/>
      <c r="U55" s="4719"/>
      <c r="V55" s="4718"/>
      <c r="W55" s="4719"/>
      <c r="X55" s="4718"/>
      <c r="Y55" s="4719"/>
      <c r="Z55" s="4718"/>
      <c r="AA55" s="4719"/>
      <c r="AB55" s="1660"/>
      <c r="AC55" s="1661"/>
      <c r="AD55" s="4691"/>
      <c r="AE55" s="4692"/>
      <c r="AF55" s="4768"/>
      <c r="AG55" s="4769"/>
      <c r="AH55" s="4768"/>
      <c r="AI55" s="4769"/>
      <c r="AJ55" s="4768"/>
      <c r="AK55" s="4769"/>
      <c r="AL55" s="5308"/>
      <c r="AM55" s="5309"/>
      <c r="AN55" s="5220"/>
      <c r="AO55" s="4721"/>
      <c r="AP55" s="65"/>
      <c r="AQ55" s="64"/>
      <c r="AR55" s="64"/>
      <c r="AS55" s="64"/>
      <c r="AT55" s="64"/>
      <c r="AU55" s="64"/>
    </row>
    <row r="56" spans="1:47" x14ac:dyDescent="0.35">
      <c r="A56" s="4266"/>
      <c r="B56" s="5287" t="s">
        <v>2823</v>
      </c>
      <c r="C56" s="5288">
        <v>0</v>
      </c>
      <c r="D56" s="5289">
        <f t="shared" si="3"/>
        <v>0</v>
      </c>
      <c r="E56" s="5290">
        <f t="shared" si="3"/>
        <v>0</v>
      </c>
      <c r="F56" s="4773"/>
      <c r="G56" s="5302"/>
      <c r="H56" s="4773"/>
      <c r="I56" s="5302"/>
      <c r="J56" s="4701"/>
      <c r="K56" s="4702"/>
      <c r="L56" s="4701"/>
      <c r="M56" s="4702"/>
      <c r="N56" s="4701"/>
      <c r="O56" s="4702"/>
      <c r="P56" s="4701"/>
      <c r="Q56" s="4702"/>
      <c r="R56" s="4701"/>
      <c r="S56" s="4702"/>
      <c r="T56" s="4701"/>
      <c r="U56" s="4702"/>
      <c r="V56" s="4701"/>
      <c r="W56" s="4702"/>
      <c r="X56" s="4701"/>
      <c r="Y56" s="4702"/>
      <c r="Z56" s="4701"/>
      <c r="AA56" s="4702"/>
      <c r="AB56" s="1660"/>
      <c r="AC56" s="1661"/>
      <c r="AD56" s="4691"/>
      <c r="AE56" s="4692"/>
      <c r="AF56" s="4773"/>
      <c r="AG56" s="4774"/>
      <c r="AH56" s="4773"/>
      <c r="AI56" s="4774"/>
      <c r="AJ56" s="4773"/>
      <c r="AK56" s="4774"/>
      <c r="AL56" s="5310"/>
      <c r="AM56" s="5311"/>
      <c r="AN56" s="5291"/>
      <c r="AO56" s="4704"/>
      <c r="AP56" s="89"/>
      <c r="AQ56" s="88"/>
      <c r="AR56" s="88"/>
      <c r="AS56" s="88"/>
      <c r="AT56" s="88"/>
      <c r="AU56" s="88"/>
    </row>
    <row r="57" spans="1:47" x14ac:dyDescent="0.35">
      <c r="A57" s="5254" t="s">
        <v>2828</v>
      </c>
      <c r="B57" s="5264" t="s">
        <v>217</v>
      </c>
      <c r="C57" s="5126">
        <v>0</v>
      </c>
      <c r="D57" s="5265">
        <f t="shared" ref="D57:E63" si="4">SUM(J57+L57+N57+P57+R57+T57+V57+X57+Z57+AB57+AD57+AF57+AH57+AJ57+AL57)</f>
        <v>0</v>
      </c>
      <c r="E57" s="5266">
        <f t="shared" si="4"/>
        <v>0</v>
      </c>
      <c r="F57" s="5293"/>
      <c r="G57" s="5294"/>
      <c r="H57" s="5293"/>
      <c r="I57" s="5294"/>
      <c r="J57" s="5267"/>
      <c r="K57" s="5269"/>
      <c r="L57" s="5267"/>
      <c r="M57" s="5269"/>
      <c r="N57" s="5267"/>
      <c r="O57" s="5269"/>
      <c r="P57" s="5267"/>
      <c r="Q57" s="5269"/>
      <c r="R57" s="5267"/>
      <c r="S57" s="5269"/>
      <c r="T57" s="5267"/>
      <c r="U57" s="5269"/>
      <c r="V57" s="5267"/>
      <c r="W57" s="5269"/>
      <c r="X57" s="5267"/>
      <c r="Y57" s="5269"/>
      <c r="Z57" s="5267"/>
      <c r="AA57" s="5269"/>
      <c r="AB57" s="5267"/>
      <c r="AC57" s="5269"/>
      <c r="AD57" s="5267"/>
      <c r="AE57" s="5269"/>
      <c r="AF57" s="5267"/>
      <c r="AG57" s="5269"/>
      <c r="AH57" s="5267"/>
      <c r="AI57" s="5269"/>
      <c r="AJ57" s="5267"/>
      <c r="AK57" s="5269"/>
      <c r="AL57" s="5270"/>
      <c r="AM57" s="5271"/>
      <c r="AN57" s="5175"/>
      <c r="AO57" s="4689"/>
      <c r="AP57" s="4688"/>
      <c r="AQ57" s="5274"/>
      <c r="AR57" s="5274"/>
      <c r="AS57" s="5274"/>
      <c r="AT57" s="5274"/>
      <c r="AU57" s="5274"/>
    </row>
    <row r="58" spans="1:47" x14ac:dyDescent="0.35">
      <c r="A58" s="4257"/>
      <c r="B58" s="5276" t="s">
        <v>200</v>
      </c>
      <c r="C58" s="5277">
        <v>0</v>
      </c>
      <c r="D58" s="5278">
        <f t="shared" si="4"/>
        <v>0</v>
      </c>
      <c r="E58" s="5279">
        <f t="shared" si="4"/>
        <v>0</v>
      </c>
      <c r="F58" s="4768"/>
      <c r="G58" s="5295"/>
      <c r="H58" s="4768"/>
      <c r="I58" s="5295"/>
      <c r="J58" s="1660"/>
      <c r="K58" s="1661"/>
      <c r="L58" s="1660"/>
      <c r="M58" s="1661"/>
      <c r="N58" s="1660"/>
      <c r="O58" s="1661"/>
      <c r="P58" s="1660"/>
      <c r="Q58" s="1661"/>
      <c r="R58" s="1660"/>
      <c r="S58" s="1661"/>
      <c r="T58" s="1660"/>
      <c r="U58" s="1661"/>
      <c r="V58" s="1660"/>
      <c r="W58" s="1661"/>
      <c r="X58" s="1660"/>
      <c r="Y58" s="1661"/>
      <c r="Z58" s="1660"/>
      <c r="AA58" s="1661"/>
      <c r="AB58" s="1660"/>
      <c r="AC58" s="1661"/>
      <c r="AD58" s="1660"/>
      <c r="AE58" s="1661"/>
      <c r="AF58" s="1660"/>
      <c r="AG58" s="1661"/>
      <c r="AH58" s="1660"/>
      <c r="AI58" s="1661"/>
      <c r="AJ58" s="1660"/>
      <c r="AK58" s="1661"/>
      <c r="AL58" s="5280"/>
      <c r="AM58" s="1662"/>
      <c r="AN58" s="5220"/>
      <c r="AO58" s="5312"/>
      <c r="AP58" s="5238"/>
      <c r="AQ58" s="5313"/>
      <c r="AR58" s="5313"/>
      <c r="AS58" s="5313"/>
      <c r="AT58" s="5313"/>
      <c r="AU58" s="5313"/>
    </row>
    <row r="59" spans="1:47" x14ac:dyDescent="0.35">
      <c r="A59" s="4257"/>
      <c r="B59" s="5276" t="s">
        <v>2820</v>
      </c>
      <c r="C59" s="5277">
        <v>0</v>
      </c>
      <c r="D59" s="5278">
        <f t="shared" si="4"/>
        <v>0</v>
      </c>
      <c r="E59" s="5279">
        <f t="shared" si="4"/>
        <v>0</v>
      </c>
      <c r="F59" s="4768"/>
      <c r="G59" s="5295"/>
      <c r="H59" s="4768"/>
      <c r="I59" s="5295"/>
      <c r="J59" s="1660"/>
      <c r="K59" s="1661"/>
      <c r="L59" s="1660"/>
      <c r="M59" s="1661"/>
      <c r="N59" s="1660"/>
      <c r="O59" s="1661"/>
      <c r="P59" s="1660"/>
      <c r="Q59" s="1661"/>
      <c r="R59" s="1660"/>
      <c r="S59" s="1661"/>
      <c r="T59" s="1660"/>
      <c r="U59" s="1661"/>
      <c r="V59" s="1660"/>
      <c r="W59" s="1661"/>
      <c r="X59" s="1660"/>
      <c r="Y59" s="1661"/>
      <c r="Z59" s="1660"/>
      <c r="AA59" s="1661"/>
      <c r="AB59" s="1660"/>
      <c r="AC59" s="1661"/>
      <c r="AD59" s="1660"/>
      <c r="AE59" s="1661"/>
      <c r="AF59" s="1660"/>
      <c r="AG59" s="1661"/>
      <c r="AH59" s="1660"/>
      <c r="AI59" s="1661"/>
      <c r="AJ59" s="1660"/>
      <c r="AK59" s="1661"/>
      <c r="AL59" s="5280"/>
      <c r="AM59" s="1662"/>
      <c r="AN59" s="5220"/>
      <c r="AO59" s="4715"/>
      <c r="AP59" s="41"/>
      <c r="AQ59" s="40"/>
      <c r="AR59" s="40"/>
      <c r="AS59" s="40"/>
      <c r="AT59" s="40"/>
      <c r="AU59" s="40"/>
    </row>
    <row r="60" spans="1:47" x14ac:dyDescent="0.35">
      <c r="A60" s="4257"/>
      <c r="B60" s="5282" t="s">
        <v>519</v>
      </c>
      <c r="C60" s="5277">
        <v>0</v>
      </c>
      <c r="D60" s="5278">
        <f t="shared" si="4"/>
        <v>0</v>
      </c>
      <c r="E60" s="5279">
        <f t="shared" si="4"/>
        <v>0</v>
      </c>
      <c r="F60" s="4768"/>
      <c r="G60" s="5295"/>
      <c r="H60" s="4768"/>
      <c r="I60" s="5295"/>
      <c r="J60" s="1660"/>
      <c r="K60" s="1661"/>
      <c r="L60" s="1660"/>
      <c r="M60" s="1661"/>
      <c r="N60" s="1660"/>
      <c r="O60" s="1661"/>
      <c r="P60" s="1660"/>
      <c r="Q60" s="1661"/>
      <c r="R60" s="1660"/>
      <c r="S60" s="1661"/>
      <c r="T60" s="1660"/>
      <c r="U60" s="1661"/>
      <c r="V60" s="1660"/>
      <c r="W60" s="1661"/>
      <c r="X60" s="1660"/>
      <c r="Y60" s="1661"/>
      <c r="Z60" s="1660"/>
      <c r="AA60" s="1661"/>
      <c r="AB60" s="1660"/>
      <c r="AC60" s="1661"/>
      <c r="AD60" s="1660"/>
      <c r="AE60" s="1661"/>
      <c r="AF60" s="1660"/>
      <c r="AG60" s="1661"/>
      <c r="AH60" s="1660"/>
      <c r="AI60" s="1661"/>
      <c r="AJ60" s="1660"/>
      <c r="AK60" s="1661"/>
      <c r="AL60" s="5280"/>
      <c r="AM60" s="1662"/>
      <c r="AN60" s="5220"/>
      <c r="AO60" s="4715"/>
      <c r="AP60" s="41"/>
      <c r="AQ60" s="40"/>
      <c r="AR60" s="40"/>
      <c r="AS60" s="40"/>
      <c r="AT60" s="40"/>
      <c r="AU60" s="40"/>
    </row>
    <row r="61" spans="1:47" x14ac:dyDescent="0.35">
      <c r="A61" s="4257"/>
      <c r="B61" s="5276" t="s">
        <v>66</v>
      </c>
      <c r="C61" s="5277">
        <v>0</v>
      </c>
      <c r="D61" s="5278">
        <f t="shared" si="4"/>
        <v>0</v>
      </c>
      <c r="E61" s="5279">
        <f t="shared" si="4"/>
        <v>0</v>
      </c>
      <c r="F61" s="4768"/>
      <c r="G61" s="5295"/>
      <c r="H61" s="4768"/>
      <c r="I61" s="5295"/>
      <c r="J61" s="1660"/>
      <c r="K61" s="1661"/>
      <c r="L61" s="1660"/>
      <c r="M61" s="1661"/>
      <c r="N61" s="1660"/>
      <c r="O61" s="1661"/>
      <c r="P61" s="1660"/>
      <c r="Q61" s="1661"/>
      <c r="R61" s="1660"/>
      <c r="S61" s="1661"/>
      <c r="T61" s="1660"/>
      <c r="U61" s="1661"/>
      <c r="V61" s="1660"/>
      <c r="W61" s="1661"/>
      <c r="X61" s="1660"/>
      <c r="Y61" s="1661"/>
      <c r="Z61" s="1660"/>
      <c r="AA61" s="1661"/>
      <c r="AB61" s="1660"/>
      <c r="AC61" s="1661"/>
      <c r="AD61" s="1660"/>
      <c r="AE61" s="1661"/>
      <c r="AF61" s="1660"/>
      <c r="AG61" s="1661"/>
      <c r="AH61" s="1660"/>
      <c r="AI61" s="1661"/>
      <c r="AJ61" s="1660"/>
      <c r="AK61" s="1661"/>
      <c r="AL61" s="5280"/>
      <c r="AM61" s="1662"/>
      <c r="AN61" s="5220"/>
      <c r="AO61" s="4715"/>
      <c r="AP61" s="41"/>
      <c r="AQ61" s="40"/>
      <c r="AR61" s="40"/>
      <c r="AS61" s="40"/>
      <c r="AT61" s="40"/>
      <c r="AU61" s="40"/>
    </row>
    <row r="62" spans="1:47" x14ac:dyDescent="0.35">
      <c r="A62" s="4257"/>
      <c r="B62" s="5300" t="s">
        <v>2824</v>
      </c>
      <c r="C62" s="5301">
        <v>0</v>
      </c>
      <c r="D62" s="5278">
        <f t="shared" si="4"/>
        <v>0</v>
      </c>
      <c r="E62" s="5285">
        <f t="shared" si="4"/>
        <v>0</v>
      </c>
      <c r="F62" s="4768"/>
      <c r="G62" s="5295"/>
      <c r="H62" s="4768"/>
      <c r="I62" s="5295"/>
      <c r="J62" s="4718"/>
      <c r="K62" s="4719"/>
      <c r="L62" s="4718"/>
      <c r="M62" s="4719"/>
      <c r="N62" s="4718"/>
      <c r="O62" s="4719"/>
      <c r="P62" s="4718"/>
      <c r="Q62" s="4719"/>
      <c r="R62" s="4718"/>
      <c r="S62" s="4719"/>
      <c r="T62" s="4718"/>
      <c r="U62" s="4719"/>
      <c r="V62" s="4718"/>
      <c r="W62" s="4719"/>
      <c r="X62" s="4718"/>
      <c r="Y62" s="4719"/>
      <c r="Z62" s="4718"/>
      <c r="AA62" s="4719"/>
      <c r="AB62" s="4718"/>
      <c r="AC62" s="4719"/>
      <c r="AD62" s="4718"/>
      <c r="AE62" s="4719"/>
      <c r="AF62" s="4718"/>
      <c r="AG62" s="4719"/>
      <c r="AH62" s="4718"/>
      <c r="AI62" s="4719"/>
      <c r="AJ62" s="4718"/>
      <c r="AK62" s="4719"/>
      <c r="AL62" s="5283"/>
      <c r="AM62" s="5233"/>
      <c r="AN62" s="5220"/>
      <c r="AO62" s="4721"/>
      <c r="AP62" s="65"/>
      <c r="AQ62" s="64"/>
      <c r="AR62" s="64"/>
      <c r="AS62" s="64"/>
      <c r="AT62" s="64"/>
      <c r="AU62" s="64"/>
    </row>
    <row r="63" spans="1:47" x14ac:dyDescent="0.35">
      <c r="A63" s="4266"/>
      <c r="B63" s="5287" t="s">
        <v>2823</v>
      </c>
      <c r="C63" s="5288">
        <v>0</v>
      </c>
      <c r="D63" s="5289">
        <f t="shared" si="4"/>
        <v>0</v>
      </c>
      <c r="E63" s="5290">
        <f t="shared" si="4"/>
        <v>0</v>
      </c>
      <c r="F63" s="4773"/>
      <c r="G63" s="5302"/>
      <c r="H63" s="4773"/>
      <c r="I63" s="5302"/>
      <c r="J63" s="4701"/>
      <c r="K63" s="4702"/>
      <c r="L63" s="4701"/>
      <c r="M63" s="4702"/>
      <c r="N63" s="4701"/>
      <c r="O63" s="4702"/>
      <c r="P63" s="4701"/>
      <c r="Q63" s="4702"/>
      <c r="R63" s="4701"/>
      <c r="S63" s="4702"/>
      <c r="T63" s="4701"/>
      <c r="U63" s="4702"/>
      <c r="V63" s="4701"/>
      <c r="W63" s="4702"/>
      <c r="X63" s="4701"/>
      <c r="Y63" s="4702"/>
      <c r="Z63" s="4701"/>
      <c r="AA63" s="4702"/>
      <c r="AB63" s="4701"/>
      <c r="AC63" s="4702"/>
      <c r="AD63" s="4701"/>
      <c r="AE63" s="4702"/>
      <c r="AF63" s="4701"/>
      <c r="AG63" s="4702"/>
      <c r="AH63" s="4701"/>
      <c r="AI63" s="4702"/>
      <c r="AJ63" s="4701"/>
      <c r="AK63" s="4702"/>
      <c r="AL63" s="5303"/>
      <c r="AM63" s="5244"/>
      <c r="AN63" s="5291"/>
      <c r="AO63" s="4704"/>
      <c r="AP63" s="89"/>
      <c r="AQ63" s="88"/>
      <c r="AR63" s="88"/>
      <c r="AS63" s="88"/>
      <c r="AT63" s="88"/>
      <c r="AU63" s="88"/>
    </row>
    <row r="64" spans="1:47" x14ac:dyDescent="0.35">
      <c r="A64" s="5254" t="s">
        <v>2829</v>
      </c>
      <c r="B64" s="5264" t="s">
        <v>2830</v>
      </c>
      <c r="C64" s="5126">
        <v>0</v>
      </c>
      <c r="D64" s="5314"/>
      <c r="E64" s="5266">
        <f>SUM(K64+M64+O64+Q64+S64+U64+W64+Y64+AA64+AC64)</f>
        <v>0</v>
      </c>
      <c r="F64" s="5293"/>
      <c r="G64" s="5294"/>
      <c r="H64" s="5293"/>
      <c r="I64" s="5294"/>
      <c r="J64" s="5293"/>
      <c r="K64" s="5269"/>
      <c r="L64" s="5293"/>
      <c r="M64" s="5269"/>
      <c r="N64" s="5293"/>
      <c r="O64" s="5269"/>
      <c r="P64" s="5293"/>
      <c r="Q64" s="5269"/>
      <c r="R64" s="5293"/>
      <c r="S64" s="5269"/>
      <c r="T64" s="5293"/>
      <c r="U64" s="5269"/>
      <c r="V64" s="5293"/>
      <c r="W64" s="5269"/>
      <c r="X64" s="5293"/>
      <c r="Y64" s="5269"/>
      <c r="Z64" s="5293"/>
      <c r="AA64" s="5269"/>
      <c r="AB64" s="5293"/>
      <c r="AC64" s="4719"/>
      <c r="AD64" s="4723"/>
      <c r="AE64" s="4724"/>
      <c r="AF64" s="4757"/>
      <c r="AG64" s="4758"/>
      <c r="AH64" s="4757"/>
      <c r="AI64" s="4758"/>
      <c r="AJ64" s="4757"/>
      <c r="AK64" s="4758"/>
      <c r="AL64" s="5304"/>
      <c r="AM64" s="5305"/>
      <c r="AN64" s="5175"/>
      <c r="AO64" s="4689"/>
      <c r="AP64" s="4688"/>
      <c r="AQ64" s="5274"/>
      <c r="AR64" s="5274"/>
      <c r="AS64" s="5274"/>
      <c r="AT64" s="5274"/>
      <c r="AU64" s="5274"/>
    </row>
    <row r="65" spans="1:48" x14ac:dyDescent="0.35">
      <c r="A65" s="4257"/>
      <c r="B65" s="5315" t="s">
        <v>2831</v>
      </c>
      <c r="C65" s="5316">
        <v>0</v>
      </c>
      <c r="D65" s="4770"/>
      <c r="E65" s="5285">
        <f>SUM(K65+M65+O65+Q65+S65+U65+W65+Y65+AA65+AC65)</f>
        <v>0</v>
      </c>
      <c r="F65" s="4768"/>
      <c r="G65" s="5295"/>
      <c r="H65" s="4768"/>
      <c r="I65" s="5295"/>
      <c r="J65" s="4768"/>
      <c r="K65" s="1661"/>
      <c r="L65" s="4768"/>
      <c r="M65" s="1661"/>
      <c r="N65" s="4768"/>
      <c r="O65" s="1661"/>
      <c r="P65" s="4768"/>
      <c r="Q65" s="1661"/>
      <c r="R65" s="4768"/>
      <c r="S65" s="1661"/>
      <c r="T65" s="4768"/>
      <c r="U65" s="1661"/>
      <c r="V65" s="4768"/>
      <c r="W65" s="1661"/>
      <c r="X65" s="4768"/>
      <c r="Y65" s="1661"/>
      <c r="Z65" s="4768"/>
      <c r="AA65" s="1661"/>
      <c r="AB65" s="4768"/>
      <c r="AC65" s="4719"/>
      <c r="AD65" s="4723"/>
      <c r="AE65" s="4724"/>
      <c r="AF65" s="4765"/>
      <c r="AG65" s="4766"/>
      <c r="AH65" s="4765"/>
      <c r="AI65" s="4766"/>
      <c r="AJ65" s="4765"/>
      <c r="AK65" s="4766"/>
      <c r="AL65" s="5306"/>
      <c r="AM65" s="5307"/>
      <c r="AN65" s="5220"/>
      <c r="AO65" s="4715"/>
      <c r="AP65" s="41"/>
      <c r="AQ65" s="40"/>
      <c r="AR65" s="40"/>
      <c r="AS65" s="40"/>
      <c r="AT65" s="40"/>
      <c r="AU65" s="40"/>
    </row>
    <row r="66" spans="1:48" x14ac:dyDescent="0.35">
      <c r="A66" s="4257"/>
      <c r="B66" s="5315" t="s">
        <v>2832</v>
      </c>
      <c r="C66" s="5316">
        <v>0</v>
      </c>
      <c r="D66" s="4767"/>
      <c r="E66" s="5285">
        <f>SUM(K66+M66+O66+Q66+S66+U66+W66+Y66+AA66+AC66)</f>
        <v>0</v>
      </c>
      <c r="F66" s="4765"/>
      <c r="G66" s="5317"/>
      <c r="H66" s="4765"/>
      <c r="I66" s="5317"/>
      <c r="J66" s="4765"/>
      <c r="K66" s="1661"/>
      <c r="L66" s="4765"/>
      <c r="M66" s="1661"/>
      <c r="N66" s="4765"/>
      <c r="O66" s="1661"/>
      <c r="P66" s="4765"/>
      <c r="Q66" s="1661"/>
      <c r="R66" s="4765"/>
      <c r="S66" s="1661"/>
      <c r="T66" s="4765"/>
      <c r="U66" s="1661"/>
      <c r="V66" s="4765"/>
      <c r="W66" s="1661"/>
      <c r="X66" s="4765"/>
      <c r="Y66" s="1661"/>
      <c r="Z66" s="4765"/>
      <c r="AA66" s="1661"/>
      <c r="AB66" s="4765"/>
      <c r="AC66" s="4719"/>
      <c r="AD66" s="4723"/>
      <c r="AE66" s="4724"/>
      <c r="AF66" s="4765"/>
      <c r="AG66" s="4766"/>
      <c r="AH66" s="4765"/>
      <c r="AI66" s="4766"/>
      <c r="AJ66" s="4765"/>
      <c r="AK66" s="4766"/>
      <c r="AL66" s="5306"/>
      <c r="AM66" s="5307"/>
      <c r="AN66" s="5220"/>
      <c r="AO66" s="4721"/>
      <c r="AP66" s="65"/>
      <c r="AQ66" s="64"/>
      <c r="AR66" s="64"/>
      <c r="AS66" s="64"/>
      <c r="AT66" s="64"/>
      <c r="AU66" s="64"/>
    </row>
    <row r="67" spans="1:48" x14ac:dyDescent="0.35">
      <c r="A67" s="4257"/>
      <c r="B67" s="5276" t="s">
        <v>2833</v>
      </c>
      <c r="C67" s="5277">
        <v>0</v>
      </c>
      <c r="D67" s="4770"/>
      <c r="E67" s="5285">
        <f>SUM(K67+M67+O67+Q67+S67+U67+W67+Y67+AA67+AC67)</f>
        <v>0</v>
      </c>
      <c r="F67" s="4768"/>
      <c r="G67" s="5295"/>
      <c r="H67" s="4768"/>
      <c r="I67" s="5295"/>
      <c r="J67" s="4768"/>
      <c r="K67" s="4719"/>
      <c r="L67" s="4768"/>
      <c r="M67" s="4719"/>
      <c r="N67" s="4768"/>
      <c r="O67" s="4719"/>
      <c r="P67" s="4768"/>
      <c r="Q67" s="4719"/>
      <c r="R67" s="4768"/>
      <c r="S67" s="4719"/>
      <c r="T67" s="4768"/>
      <c r="U67" s="4719"/>
      <c r="V67" s="4768"/>
      <c r="W67" s="4719"/>
      <c r="X67" s="4768"/>
      <c r="Y67" s="4719"/>
      <c r="Z67" s="4768"/>
      <c r="AA67" s="4719"/>
      <c r="AB67" s="4768"/>
      <c r="AC67" s="4719"/>
      <c r="AD67" s="4723"/>
      <c r="AE67" s="4724"/>
      <c r="AF67" s="4765"/>
      <c r="AG67" s="4766"/>
      <c r="AH67" s="4765"/>
      <c r="AI67" s="4766"/>
      <c r="AJ67" s="4765"/>
      <c r="AK67" s="4766"/>
      <c r="AL67" s="5306"/>
      <c r="AM67" s="5307"/>
      <c r="AN67" s="5220"/>
      <c r="AO67" s="4721"/>
      <c r="AP67" s="65"/>
      <c r="AQ67" s="64"/>
      <c r="AR67" s="64"/>
      <c r="AS67" s="64"/>
      <c r="AT67" s="64"/>
      <c r="AU67" s="64"/>
    </row>
    <row r="68" spans="1:48" x14ac:dyDescent="0.35">
      <c r="A68" s="4257"/>
      <c r="B68" s="5318" t="s">
        <v>2824</v>
      </c>
      <c r="C68" s="3741">
        <v>0</v>
      </c>
      <c r="D68" s="4775"/>
      <c r="E68" s="5290">
        <f>SUM(K68+M68+O68+Q68+S68+U68+W68+Y68+AA68+AC68)</f>
        <v>0</v>
      </c>
      <c r="F68" s="4773"/>
      <c r="G68" s="5302"/>
      <c r="H68" s="4773"/>
      <c r="I68" s="5302"/>
      <c r="J68" s="4773"/>
      <c r="K68" s="4702"/>
      <c r="L68" s="4773"/>
      <c r="M68" s="4702"/>
      <c r="N68" s="4773"/>
      <c r="O68" s="4702"/>
      <c r="P68" s="4773"/>
      <c r="Q68" s="4702"/>
      <c r="R68" s="4773"/>
      <c r="S68" s="4702"/>
      <c r="T68" s="4773"/>
      <c r="U68" s="4702"/>
      <c r="V68" s="4773"/>
      <c r="W68" s="4702"/>
      <c r="X68" s="4773"/>
      <c r="Y68" s="4702"/>
      <c r="Z68" s="4773"/>
      <c r="AA68" s="4702"/>
      <c r="AB68" s="4773"/>
      <c r="AC68" s="4702"/>
      <c r="AD68" s="4729"/>
      <c r="AE68" s="4730"/>
      <c r="AF68" s="4773"/>
      <c r="AG68" s="4774"/>
      <c r="AH68" s="4773"/>
      <c r="AI68" s="4774"/>
      <c r="AJ68" s="4773"/>
      <c r="AK68" s="4774"/>
      <c r="AL68" s="5310"/>
      <c r="AM68" s="5311"/>
      <c r="AN68" s="5291"/>
      <c r="AO68" s="4704"/>
      <c r="AP68" s="89"/>
      <c r="AQ68" s="88"/>
      <c r="AR68" s="88"/>
      <c r="AS68" s="88"/>
      <c r="AT68" s="88"/>
      <c r="AU68" s="88"/>
    </row>
    <row r="69" spans="1:48" x14ac:dyDescent="0.35">
      <c r="A69" s="5319" t="s">
        <v>2834</v>
      </c>
      <c r="B69" s="3741" t="s">
        <v>200</v>
      </c>
      <c r="C69" s="3741">
        <v>0</v>
      </c>
      <c r="D69" s="5320">
        <f>SUM(F69+H69+J69)</f>
        <v>0</v>
      </c>
      <c r="E69" s="5290">
        <f>SUM(G69+I69+K69)</f>
        <v>0</v>
      </c>
      <c r="F69" s="5321"/>
      <c r="G69" s="5322"/>
      <c r="H69" s="5321"/>
      <c r="I69" s="5322"/>
      <c r="J69" s="5321"/>
      <c r="K69" s="5323"/>
      <c r="L69" s="5324"/>
      <c r="M69" s="5325"/>
      <c r="N69" s="5324"/>
      <c r="O69" s="5325"/>
      <c r="P69" s="5324"/>
      <c r="Q69" s="5325"/>
      <c r="R69" s="5324"/>
      <c r="S69" s="5325"/>
      <c r="T69" s="5324"/>
      <c r="U69" s="5325"/>
      <c r="V69" s="5324"/>
      <c r="W69" s="5325"/>
      <c r="X69" s="5324"/>
      <c r="Y69" s="5325"/>
      <c r="Z69" s="5324"/>
      <c r="AA69" s="5325"/>
      <c r="AB69" s="5324"/>
      <c r="AC69" s="5325"/>
      <c r="AD69" s="5326"/>
      <c r="AE69" s="5327"/>
      <c r="AF69" s="5328"/>
      <c r="AG69" s="5329"/>
      <c r="AH69" s="5328"/>
      <c r="AI69" s="5329"/>
      <c r="AJ69" s="5328"/>
      <c r="AK69" s="5329"/>
      <c r="AL69" s="5330"/>
      <c r="AM69" s="5331"/>
      <c r="AN69" s="5332"/>
      <c r="AO69" s="5333"/>
      <c r="AP69" s="5322"/>
      <c r="AQ69" s="5334"/>
      <c r="AR69" s="5334"/>
      <c r="AS69" s="5334"/>
      <c r="AT69" s="5334"/>
      <c r="AU69" s="5334"/>
    </row>
    <row r="70" spans="1:48" x14ac:dyDescent="0.35">
      <c r="A70" s="5335" t="s">
        <v>2835</v>
      </c>
      <c r="B70" s="5336" t="s">
        <v>557</v>
      </c>
      <c r="C70" s="5337">
        <f t="shared" ref="C70:C77" si="5">SUM(D70+E70)</f>
        <v>0</v>
      </c>
      <c r="D70" s="5338">
        <f>+F70+H70+J70+L70+N70+P70+R70+T70+V70+X70+Z70+AB70+AD70+AF70+AH70+AJ70+AL70</f>
        <v>0</v>
      </c>
      <c r="E70" s="5339">
        <f>+G70+I70+K70+M70+O70+Q70+S70+U70+W70+Y70+AA70+AC70+AE70+AG70+AI70+AK70+AM70</f>
        <v>0</v>
      </c>
      <c r="F70" s="2641"/>
      <c r="G70" s="2642"/>
      <c r="H70" s="2641"/>
      <c r="I70" s="2642"/>
      <c r="J70" s="2641"/>
      <c r="K70" s="2642"/>
      <c r="L70" s="2641"/>
      <c r="M70" s="2642"/>
      <c r="N70" s="2641"/>
      <c r="O70" s="2642"/>
      <c r="P70" s="2641"/>
      <c r="Q70" s="2642"/>
      <c r="R70" s="2641"/>
      <c r="S70" s="2642"/>
      <c r="T70" s="2641"/>
      <c r="U70" s="2642"/>
      <c r="V70" s="2641"/>
      <c r="W70" s="2642"/>
      <c r="X70" s="2641"/>
      <c r="Y70" s="2642"/>
      <c r="Z70" s="2641"/>
      <c r="AA70" s="2642"/>
      <c r="AB70" s="2641"/>
      <c r="AC70" s="2642"/>
      <c r="AD70" s="2641"/>
      <c r="AE70" s="2642"/>
      <c r="AF70" s="2641"/>
      <c r="AG70" s="2642"/>
      <c r="AH70" s="2641"/>
      <c r="AI70" s="2642"/>
      <c r="AJ70" s="2641"/>
      <c r="AK70" s="2642"/>
      <c r="AL70" s="2641"/>
      <c r="AM70" s="2642"/>
      <c r="AN70" s="5340"/>
      <c r="AO70" s="5341"/>
      <c r="AP70" s="5342"/>
      <c r="AQ70" s="5343"/>
      <c r="AR70" s="5343"/>
      <c r="AS70" s="5343"/>
      <c r="AT70" s="5343"/>
      <c r="AU70" s="5343"/>
    </row>
    <row r="71" spans="1:48" x14ac:dyDescent="0.35">
      <c r="A71" s="5335"/>
      <c r="B71" s="2573" t="s">
        <v>2836</v>
      </c>
      <c r="C71" s="5344">
        <f t="shared" si="5"/>
        <v>0</v>
      </c>
      <c r="D71" s="5345">
        <f t="shared" ref="D71:E77" si="6">+F71+H71+J71+L71+N71+P71+R71+T71+V71+X71+Z71+AB71+AD71+AF71+AH71+AJ71+AL71</f>
        <v>0</v>
      </c>
      <c r="E71" s="5346">
        <f t="shared" si="6"/>
        <v>0</v>
      </c>
      <c r="F71" s="2650"/>
      <c r="G71" s="2706"/>
      <c r="H71" s="2650"/>
      <c r="I71" s="2706"/>
      <c r="J71" s="2650"/>
      <c r="K71" s="2706"/>
      <c r="L71" s="2650"/>
      <c r="M71" s="2706"/>
      <c r="N71" s="2650"/>
      <c r="O71" s="2706"/>
      <c r="P71" s="2650"/>
      <c r="Q71" s="2706"/>
      <c r="R71" s="2650"/>
      <c r="S71" s="2706"/>
      <c r="T71" s="2650"/>
      <c r="U71" s="2706"/>
      <c r="V71" s="2650"/>
      <c r="W71" s="2706"/>
      <c r="X71" s="2650"/>
      <c r="Y71" s="2706"/>
      <c r="Z71" s="2650"/>
      <c r="AA71" s="2706"/>
      <c r="AB71" s="2650"/>
      <c r="AC71" s="2706"/>
      <c r="AD71" s="2650"/>
      <c r="AE71" s="2706"/>
      <c r="AF71" s="2650"/>
      <c r="AG71" s="2706"/>
      <c r="AH71" s="2650"/>
      <c r="AI71" s="2706"/>
      <c r="AJ71" s="2650"/>
      <c r="AK71" s="2706"/>
      <c r="AL71" s="2650"/>
      <c r="AM71" s="2706"/>
      <c r="AN71" s="5340"/>
      <c r="AO71" s="5341"/>
      <c r="AP71" s="5342"/>
      <c r="AQ71" s="5343"/>
      <c r="AR71" s="5343"/>
      <c r="AS71" s="5343"/>
      <c r="AT71" s="5343"/>
      <c r="AU71" s="5343"/>
    </row>
    <row r="72" spans="1:48" x14ac:dyDescent="0.35">
      <c r="A72" s="5335"/>
      <c r="B72" s="2573" t="s">
        <v>559</v>
      </c>
      <c r="C72" s="5344">
        <f t="shared" si="5"/>
        <v>0</v>
      </c>
      <c r="D72" s="5345">
        <f t="shared" si="6"/>
        <v>0</v>
      </c>
      <c r="E72" s="5346">
        <f t="shared" si="6"/>
        <v>0</v>
      </c>
      <c r="F72" s="2650"/>
      <c r="G72" s="2706"/>
      <c r="H72" s="2650"/>
      <c r="I72" s="2706"/>
      <c r="J72" s="2650"/>
      <c r="K72" s="2706"/>
      <c r="L72" s="2650"/>
      <c r="M72" s="2706"/>
      <c r="N72" s="2650"/>
      <c r="O72" s="2706"/>
      <c r="P72" s="2650"/>
      <c r="Q72" s="2706"/>
      <c r="R72" s="2650"/>
      <c r="S72" s="2706"/>
      <c r="T72" s="2650"/>
      <c r="U72" s="2706"/>
      <c r="V72" s="2650"/>
      <c r="W72" s="2706"/>
      <c r="X72" s="2650"/>
      <c r="Y72" s="2706"/>
      <c r="Z72" s="2650"/>
      <c r="AA72" s="2706"/>
      <c r="AB72" s="2650"/>
      <c r="AC72" s="2706"/>
      <c r="AD72" s="2650"/>
      <c r="AE72" s="2706"/>
      <c r="AF72" s="2650"/>
      <c r="AG72" s="2706"/>
      <c r="AH72" s="2650"/>
      <c r="AI72" s="2706"/>
      <c r="AJ72" s="2650"/>
      <c r="AK72" s="2706"/>
      <c r="AL72" s="2650"/>
      <c r="AM72" s="2706"/>
      <c r="AN72" s="5340"/>
      <c r="AO72" s="5341"/>
      <c r="AP72" s="5342"/>
      <c r="AQ72" s="5343"/>
      <c r="AR72" s="5343"/>
      <c r="AS72" s="5343"/>
      <c r="AT72" s="5343"/>
      <c r="AU72" s="5343"/>
    </row>
    <row r="73" spans="1:48" x14ac:dyDescent="0.35">
      <c r="A73" s="5335"/>
      <c r="B73" s="2573" t="s">
        <v>2837</v>
      </c>
      <c r="C73" s="5344">
        <f t="shared" si="5"/>
        <v>0</v>
      </c>
      <c r="D73" s="5345">
        <f t="shared" si="6"/>
        <v>0</v>
      </c>
      <c r="E73" s="5346">
        <f t="shared" si="6"/>
        <v>0</v>
      </c>
      <c r="F73" s="2650"/>
      <c r="G73" s="2706"/>
      <c r="H73" s="2650"/>
      <c r="I73" s="2706"/>
      <c r="J73" s="2650"/>
      <c r="K73" s="2706"/>
      <c r="L73" s="2650"/>
      <c r="M73" s="2706"/>
      <c r="N73" s="2650"/>
      <c r="O73" s="2706"/>
      <c r="P73" s="2650"/>
      <c r="Q73" s="2706"/>
      <c r="R73" s="2650"/>
      <c r="S73" s="2706"/>
      <c r="T73" s="2650"/>
      <c r="U73" s="2706"/>
      <c r="V73" s="2650"/>
      <c r="W73" s="2706"/>
      <c r="X73" s="2650"/>
      <c r="Y73" s="2706"/>
      <c r="Z73" s="2650"/>
      <c r="AA73" s="2706"/>
      <c r="AB73" s="2650"/>
      <c r="AC73" s="2706"/>
      <c r="AD73" s="2650"/>
      <c r="AE73" s="2706"/>
      <c r="AF73" s="2650"/>
      <c r="AG73" s="2706"/>
      <c r="AH73" s="2650"/>
      <c r="AI73" s="2706"/>
      <c r="AJ73" s="2650"/>
      <c r="AK73" s="2706"/>
      <c r="AL73" s="2650"/>
      <c r="AM73" s="2706"/>
      <c r="AN73" s="5340"/>
      <c r="AO73" s="5341"/>
      <c r="AP73" s="5342"/>
      <c r="AQ73" s="5343"/>
      <c r="AR73" s="5343"/>
      <c r="AS73" s="5343"/>
      <c r="AT73" s="5343"/>
      <c r="AU73" s="5343"/>
    </row>
    <row r="74" spans="1:48" x14ac:dyDescent="0.35">
      <c r="A74" s="5335"/>
      <c r="B74" s="2573" t="s">
        <v>2838</v>
      </c>
      <c r="C74" s="5344">
        <f t="shared" si="5"/>
        <v>0</v>
      </c>
      <c r="D74" s="5345">
        <f t="shared" si="6"/>
        <v>0</v>
      </c>
      <c r="E74" s="5346">
        <f t="shared" si="6"/>
        <v>0</v>
      </c>
      <c r="F74" s="2650"/>
      <c r="G74" s="2706"/>
      <c r="H74" s="2650"/>
      <c r="I74" s="2706"/>
      <c r="J74" s="2650"/>
      <c r="K74" s="2706"/>
      <c r="L74" s="2650"/>
      <c r="M74" s="2706"/>
      <c r="N74" s="2650"/>
      <c r="O74" s="2706"/>
      <c r="P74" s="2650"/>
      <c r="Q74" s="2706"/>
      <c r="R74" s="2650"/>
      <c r="S74" s="2706"/>
      <c r="T74" s="2650"/>
      <c r="U74" s="2706"/>
      <c r="V74" s="2650"/>
      <c r="W74" s="2706"/>
      <c r="X74" s="2650"/>
      <c r="Y74" s="2706"/>
      <c r="Z74" s="2650"/>
      <c r="AA74" s="2706"/>
      <c r="AB74" s="2650"/>
      <c r="AC74" s="2706"/>
      <c r="AD74" s="2650"/>
      <c r="AE74" s="2706"/>
      <c r="AF74" s="2650"/>
      <c r="AG74" s="2706"/>
      <c r="AH74" s="2650"/>
      <c r="AI74" s="2706"/>
      <c r="AJ74" s="2650"/>
      <c r="AK74" s="2706"/>
      <c r="AL74" s="2650"/>
      <c r="AM74" s="2706"/>
      <c r="AN74" s="5340"/>
      <c r="AO74" s="5341"/>
      <c r="AP74" s="5342"/>
      <c r="AQ74" s="5343"/>
      <c r="AR74" s="5343"/>
      <c r="AS74" s="5343"/>
      <c r="AT74" s="5343"/>
      <c r="AU74" s="5343"/>
    </row>
    <row r="75" spans="1:48" x14ac:dyDescent="0.35">
      <c r="A75" s="5335"/>
      <c r="B75" s="2669" t="s">
        <v>2839</v>
      </c>
      <c r="C75" s="5344">
        <f t="shared" si="5"/>
        <v>0</v>
      </c>
      <c r="D75" s="5345">
        <f t="shared" si="6"/>
        <v>0</v>
      </c>
      <c r="E75" s="5346">
        <f t="shared" si="6"/>
        <v>0</v>
      </c>
      <c r="F75" s="2650"/>
      <c r="G75" s="2706"/>
      <c r="H75" s="2650"/>
      <c r="I75" s="2706"/>
      <c r="J75" s="2650"/>
      <c r="K75" s="2706"/>
      <c r="L75" s="2650"/>
      <c r="M75" s="2706"/>
      <c r="N75" s="2650"/>
      <c r="O75" s="2706"/>
      <c r="P75" s="2650"/>
      <c r="Q75" s="2706"/>
      <c r="R75" s="2650"/>
      <c r="S75" s="2706"/>
      <c r="T75" s="2650"/>
      <c r="U75" s="2706"/>
      <c r="V75" s="2650"/>
      <c r="W75" s="2706"/>
      <c r="X75" s="2650"/>
      <c r="Y75" s="2706"/>
      <c r="Z75" s="2650"/>
      <c r="AA75" s="2706"/>
      <c r="AB75" s="2650"/>
      <c r="AC75" s="2706"/>
      <c r="AD75" s="2650"/>
      <c r="AE75" s="2706"/>
      <c r="AF75" s="2650"/>
      <c r="AG75" s="2706"/>
      <c r="AH75" s="2650"/>
      <c r="AI75" s="2706"/>
      <c r="AJ75" s="2650"/>
      <c r="AK75" s="2706"/>
      <c r="AL75" s="2650"/>
      <c r="AM75" s="2706"/>
      <c r="AN75" s="5340"/>
      <c r="AO75" s="5341"/>
      <c r="AP75" s="5342"/>
      <c r="AQ75" s="5343"/>
      <c r="AR75" s="5343"/>
      <c r="AS75" s="5343"/>
      <c r="AT75" s="5343"/>
      <c r="AU75" s="5343"/>
    </row>
    <row r="76" spans="1:48" x14ac:dyDescent="0.35">
      <c r="A76" s="5335"/>
      <c r="B76" s="2573" t="s">
        <v>2840</v>
      </c>
      <c r="C76" s="5344">
        <f t="shared" si="5"/>
        <v>0</v>
      </c>
      <c r="D76" s="5345">
        <f t="shared" si="6"/>
        <v>0</v>
      </c>
      <c r="E76" s="5347">
        <f t="shared" si="6"/>
        <v>0</v>
      </c>
      <c r="F76" s="2650"/>
      <c r="G76" s="2706"/>
      <c r="H76" s="2650"/>
      <c r="I76" s="2706"/>
      <c r="J76" s="2650"/>
      <c r="K76" s="2706"/>
      <c r="L76" s="2650"/>
      <c r="M76" s="2706"/>
      <c r="N76" s="2650"/>
      <c r="O76" s="2706"/>
      <c r="P76" s="2650"/>
      <c r="Q76" s="2706"/>
      <c r="R76" s="2650"/>
      <c r="S76" s="2706"/>
      <c r="T76" s="2650"/>
      <c r="U76" s="2706"/>
      <c r="V76" s="2650"/>
      <c r="W76" s="2706"/>
      <c r="X76" s="2650"/>
      <c r="Y76" s="2706"/>
      <c r="Z76" s="2650"/>
      <c r="AA76" s="2706"/>
      <c r="AB76" s="2650"/>
      <c r="AC76" s="2706"/>
      <c r="AD76" s="2650"/>
      <c r="AE76" s="2706"/>
      <c r="AF76" s="2650"/>
      <c r="AG76" s="2706"/>
      <c r="AH76" s="2650"/>
      <c r="AI76" s="2706"/>
      <c r="AJ76" s="2650"/>
      <c r="AK76" s="2706"/>
      <c r="AL76" s="2650"/>
      <c r="AM76" s="2706"/>
      <c r="AN76" s="5340"/>
      <c r="AO76" s="5341"/>
      <c r="AP76" s="5342"/>
      <c r="AQ76" s="5343"/>
      <c r="AR76" s="5343"/>
      <c r="AS76" s="5343"/>
      <c r="AT76" s="5343"/>
      <c r="AU76" s="5343"/>
    </row>
    <row r="77" spans="1:48" x14ac:dyDescent="0.35">
      <c r="A77" s="5348"/>
      <c r="B77" s="5349" t="s">
        <v>2841</v>
      </c>
      <c r="C77" s="5350">
        <f t="shared" si="5"/>
        <v>0</v>
      </c>
      <c r="D77" s="5351">
        <f t="shared" si="6"/>
        <v>0</v>
      </c>
      <c r="E77" s="5352">
        <f t="shared" si="6"/>
        <v>0</v>
      </c>
      <c r="F77" s="2680"/>
      <c r="G77" s="2682"/>
      <c r="H77" s="2680"/>
      <c r="I77" s="2682"/>
      <c r="J77" s="2680"/>
      <c r="K77" s="2682"/>
      <c r="L77" s="2680"/>
      <c r="M77" s="2682"/>
      <c r="N77" s="2680"/>
      <c r="O77" s="2682"/>
      <c r="P77" s="2680"/>
      <c r="Q77" s="2682"/>
      <c r="R77" s="2680"/>
      <c r="S77" s="2682"/>
      <c r="T77" s="2680"/>
      <c r="U77" s="2682"/>
      <c r="V77" s="2680"/>
      <c r="W77" s="2682"/>
      <c r="X77" s="2680"/>
      <c r="Y77" s="2682"/>
      <c r="Z77" s="2680"/>
      <c r="AA77" s="2682"/>
      <c r="AB77" s="2680"/>
      <c r="AC77" s="2682"/>
      <c r="AD77" s="2680"/>
      <c r="AE77" s="2682"/>
      <c r="AF77" s="2680"/>
      <c r="AG77" s="2682"/>
      <c r="AH77" s="2680"/>
      <c r="AI77" s="2682"/>
      <c r="AJ77" s="2680"/>
      <c r="AK77" s="2682"/>
      <c r="AL77" s="2680"/>
      <c r="AM77" s="2682"/>
      <c r="AN77" s="5340"/>
      <c r="AO77" s="5353"/>
      <c r="AP77" s="5354"/>
      <c r="AQ77" s="5355"/>
      <c r="AR77" s="5355"/>
      <c r="AS77" s="5355"/>
      <c r="AT77" s="5355"/>
      <c r="AU77" s="5355"/>
    </row>
    <row r="78" spans="1:48" x14ac:dyDescent="0.35">
      <c r="A78" s="5356" t="s">
        <v>2842</v>
      </c>
      <c r="B78" s="5357"/>
      <c r="C78" s="5358"/>
      <c r="D78" s="5358"/>
      <c r="E78" s="5358"/>
      <c r="F78" s="5358"/>
      <c r="G78" s="5358"/>
      <c r="H78" s="5358"/>
      <c r="I78" s="5358"/>
      <c r="J78" s="5358"/>
      <c r="K78" s="2533"/>
      <c r="L78" s="2533"/>
      <c r="M78" s="3574"/>
      <c r="N78" s="5359"/>
      <c r="O78" s="3574"/>
      <c r="P78" s="3574"/>
      <c r="Q78" s="3574"/>
      <c r="R78" s="3574"/>
      <c r="S78" s="3574"/>
      <c r="T78" s="3574"/>
      <c r="U78" s="3574"/>
      <c r="V78" s="3574"/>
      <c r="W78" s="5359"/>
      <c r="X78" s="5359"/>
      <c r="Y78" s="5359"/>
      <c r="Z78" s="3574"/>
      <c r="AA78" s="3574"/>
      <c r="AB78" s="3574"/>
      <c r="AC78" s="3574"/>
      <c r="AD78" s="3574"/>
      <c r="AE78" s="3574"/>
      <c r="AF78" s="3574"/>
      <c r="AG78" s="3574"/>
      <c r="AH78" s="3574"/>
      <c r="AI78" s="3574"/>
      <c r="AJ78" s="3574"/>
      <c r="AK78" s="3574"/>
      <c r="AL78" s="3574"/>
      <c r="AM78" s="3574"/>
      <c r="AN78" s="3574"/>
      <c r="AO78" s="3574"/>
      <c r="AP78" s="3574"/>
      <c r="AQ78" s="5360"/>
      <c r="AR78" s="5360"/>
      <c r="AS78" s="5247"/>
      <c r="AT78" s="5247"/>
      <c r="AU78" s="5247"/>
    </row>
    <row r="79" spans="1:48" ht="15" customHeight="1" x14ac:dyDescent="0.35">
      <c r="A79" s="4935" t="s">
        <v>2843</v>
      </c>
      <c r="B79" s="4935" t="s">
        <v>2844</v>
      </c>
      <c r="C79" s="4941" t="s">
        <v>2062</v>
      </c>
      <c r="D79" s="2424"/>
      <c r="E79" s="4911"/>
      <c r="F79" s="5361" t="s">
        <v>684</v>
      </c>
      <c r="G79" s="5362"/>
      <c r="H79" s="5362"/>
      <c r="I79" s="5362"/>
      <c r="J79" s="5362"/>
      <c r="K79" s="5362"/>
      <c r="L79" s="5362"/>
      <c r="M79" s="5362"/>
      <c r="N79" s="5362"/>
      <c r="O79" s="5362"/>
      <c r="P79" s="5362"/>
      <c r="Q79" s="5362"/>
      <c r="R79" s="5362"/>
      <c r="S79" s="5362"/>
      <c r="T79" s="5362"/>
      <c r="U79" s="5362"/>
      <c r="V79" s="5362"/>
      <c r="W79" s="5362"/>
      <c r="X79" s="5362"/>
      <c r="Y79" s="5362"/>
      <c r="Z79" s="5362"/>
      <c r="AA79" s="5362"/>
      <c r="AB79" s="5362"/>
      <c r="AC79" s="5362"/>
      <c r="AD79" s="5362"/>
      <c r="AE79" s="5362"/>
      <c r="AF79" s="5362"/>
      <c r="AG79" s="5362"/>
      <c r="AH79" s="5362"/>
      <c r="AI79" s="5362"/>
      <c r="AJ79" s="5362"/>
      <c r="AK79" s="5362"/>
      <c r="AL79" s="5362"/>
      <c r="AM79" s="5363"/>
      <c r="AN79" s="4539" t="s">
        <v>462</v>
      </c>
      <c r="AO79" s="4909"/>
      <c r="AP79" s="5254" t="s">
        <v>10</v>
      </c>
      <c r="AQ79" s="5254" t="s">
        <v>11</v>
      </c>
      <c r="AR79" s="5254" t="s">
        <v>517</v>
      </c>
      <c r="AS79" s="5254" t="s">
        <v>13</v>
      </c>
      <c r="AT79" s="5247"/>
      <c r="AU79" s="5247"/>
      <c r="AV79" s="5247"/>
    </row>
    <row r="80" spans="1:48" x14ac:dyDescent="0.35">
      <c r="A80" s="4912"/>
      <c r="B80" s="4912"/>
      <c r="C80" s="3220"/>
      <c r="D80" s="4980"/>
      <c r="E80" s="2134"/>
      <c r="F80" s="4942" t="s">
        <v>633</v>
      </c>
      <c r="G80" s="4943"/>
      <c r="H80" s="4942" t="s">
        <v>634</v>
      </c>
      <c r="I80" s="4943"/>
      <c r="J80" s="4942" t="s">
        <v>2845</v>
      </c>
      <c r="K80" s="4943"/>
      <c r="L80" s="4942" t="s">
        <v>813</v>
      </c>
      <c r="M80" s="4943"/>
      <c r="N80" s="4942" t="s">
        <v>814</v>
      </c>
      <c r="O80" s="4943"/>
      <c r="P80" s="4942" t="s">
        <v>638</v>
      </c>
      <c r="Q80" s="4943"/>
      <c r="R80" s="4942" t="s">
        <v>639</v>
      </c>
      <c r="S80" s="4943"/>
      <c r="T80" s="4942" t="s">
        <v>640</v>
      </c>
      <c r="U80" s="4943"/>
      <c r="V80" s="4942" t="s">
        <v>641</v>
      </c>
      <c r="W80" s="4943"/>
      <c r="X80" s="4942" t="s">
        <v>642</v>
      </c>
      <c r="Y80" s="4943"/>
      <c r="Z80" s="4942" t="s">
        <v>643</v>
      </c>
      <c r="AA80" s="4943"/>
      <c r="AB80" s="4942" t="s">
        <v>644</v>
      </c>
      <c r="AC80" s="4943"/>
      <c r="AD80" s="4942" t="s">
        <v>645</v>
      </c>
      <c r="AE80" s="4939"/>
      <c r="AF80" s="4942" t="s">
        <v>646</v>
      </c>
      <c r="AG80" s="4943"/>
      <c r="AH80" s="4939" t="s">
        <v>647</v>
      </c>
      <c r="AI80" s="4939"/>
      <c r="AJ80" s="4942" t="s">
        <v>648</v>
      </c>
      <c r="AK80" s="4943"/>
      <c r="AL80" s="4939" t="s">
        <v>649</v>
      </c>
      <c r="AM80" s="4940"/>
      <c r="AN80" s="4917"/>
      <c r="AO80" s="3727"/>
      <c r="AP80" s="4257"/>
      <c r="AQ80" s="4257"/>
      <c r="AR80" s="4257"/>
      <c r="AS80" s="4257"/>
      <c r="AT80" s="5360"/>
      <c r="AU80" s="5360"/>
      <c r="AV80" s="5360"/>
    </row>
    <row r="81" spans="1:48" ht="26.25" customHeight="1" x14ac:dyDescent="0.35">
      <c r="A81" s="3439"/>
      <c r="B81" s="3439"/>
      <c r="C81" s="4945" t="s">
        <v>2816</v>
      </c>
      <c r="D81" s="4946" t="s">
        <v>2817</v>
      </c>
      <c r="E81" s="1197" t="s">
        <v>2818</v>
      </c>
      <c r="F81" s="4920" t="s">
        <v>2817</v>
      </c>
      <c r="G81" s="4919" t="s">
        <v>2818</v>
      </c>
      <c r="H81" s="4920" t="s">
        <v>2817</v>
      </c>
      <c r="I81" s="4919" t="s">
        <v>2818</v>
      </c>
      <c r="J81" s="4920" t="s">
        <v>2817</v>
      </c>
      <c r="K81" s="4919" t="s">
        <v>2818</v>
      </c>
      <c r="L81" s="4920" t="s">
        <v>2817</v>
      </c>
      <c r="M81" s="4919" t="s">
        <v>2818</v>
      </c>
      <c r="N81" s="4920" t="s">
        <v>2817</v>
      </c>
      <c r="O81" s="1759" t="s">
        <v>2818</v>
      </c>
      <c r="P81" s="4920" t="s">
        <v>2817</v>
      </c>
      <c r="Q81" s="4919" t="s">
        <v>2818</v>
      </c>
      <c r="R81" s="4923" t="s">
        <v>2817</v>
      </c>
      <c r="S81" s="1759" t="s">
        <v>2818</v>
      </c>
      <c r="T81" s="4920" t="s">
        <v>2817</v>
      </c>
      <c r="U81" s="4919" t="s">
        <v>2818</v>
      </c>
      <c r="V81" s="4923" t="s">
        <v>2817</v>
      </c>
      <c r="W81" s="1759" t="s">
        <v>2818</v>
      </c>
      <c r="X81" s="4920" t="s">
        <v>2817</v>
      </c>
      <c r="Y81" s="4919" t="s">
        <v>2818</v>
      </c>
      <c r="Z81" s="4923" t="s">
        <v>2817</v>
      </c>
      <c r="AA81" s="1759" t="s">
        <v>2818</v>
      </c>
      <c r="AB81" s="4920" t="s">
        <v>2817</v>
      </c>
      <c r="AC81" s="4919" t="s">
        <v>2818</v>
      </c>
      <c r="AD81" s="4920" t="s">
        <v>2817</v>
      </c>
      <c r="AE81" s="1759" t="s">
        <v>2818</v>
      </c>
      <c r="AF81" s="4920" t="s">
        <v>2817</v>
      </c>
      <c r="AG81" s="4919" t="s">
        <v>2818</v>
      </c>
      <c r="AH81" s="4923" t="s">
        <v>2817</v>
      </c>
      <c r="AI81" s="1759" t="s">
        <v>2818</v>
      </c>
      <c r="AJ81" s="4920" t="s">
        <v>2817</v>
      </c>
      <c r="AK81" s="4919" t="s">
        <v>2818</v>
      </c>
      <c r="AL81" s="4923" t="s">
        <v>2817</v>
      </c>
      <c r="AM81" s="5261" t="s">
        <v>2818</v>
      </c>
      <c r="AN81" s="5364" t="s">
        <v>392</v>
      </c>
      <c r="AO81" s="5365" t="s">
        <v>393</v>
      </c>
      <c r="AP81" s="4266"/>
      <c r="AQ81" s="4266"/>
      <c r="AR81" s="4266"/>
      <c r="AS81" s="4266"/>
      <c r="AT81" s="5360"/>
      <c r="AU81" s="5360"/>
      <c r="AV81" s="5360"/>
    </row>
    <row r="82" spans="1:48" x14ac:dyDescent="0.35">
      <c r="A82" s="4935" t="s">
        <v>2846</v>
      </c>
      <c r="B82" s="5366" t="s">
        <v>2847</v>
      </c>
      <c r="C82" s="5126">
        <f t="shared" ref="C82:C93" si="7">SUM(D82+E82)</f>
        <v>0</v>
      </c>
      <c r="D82" s="5265">
        <f>+L82+N82+P82+R82+T82+V82+X82+Z82+AB82+AD82</f>
        <v>0</v>
      </c>
      <c r="E82" s="5367">
        <f>+M82+O82+Q82+S82+U82+W82+Y82+AA82+AC82+AE82</f>
        <v>0</v>
      </c>
      <c r="F82" s="4723"/>
      <c r="G82" s="4725"/>
      <c r="H82" s="4723"/>
      <c r="I82" s="5368"/>
      <c r="J82" s="4723"/>
      <c r="K82" s="4725"/>
      <c r="L82" s="4685"/>
      <c r="M82" s="4686"/>
      <c r="N82" s="4687"/>
      <c r="O82" s="4690"/>
      <c r="P82" s="5369"/>
      <c r="Q82" s="4686"/>
      <c r="R82" s="5370"/>
      <c r="S82" s="4690"/>
      <c r="T82" s="4685"/>
      <c r="U82" s="4688"/>
      <c r="V82" s="4687"/>
      <c r="W82" s="5370"/>
      <c r="X82" s="4685"/>
      <c r="Y82" s="4688"/>
      <c r="Z82" s="4687"/>
      <c r="AA82" s="5370"/>
      <c r="AB82" s="4685"/>
      <c r="AC82" s="4688"/>
      <c r="AD82" s="4685"/>
      <c r="AE82" s="4686"/>
      <c r="AF82" s="4760"/>
      <c r="AG82" s="5371"/>
      <c r="AH82" s="4760"/>
      <c r="AI82" s="5371"/>
      <c r="AJ82" s="4760"/>
      <c r="AK82" s="5371"/>
      <c r="AL82" s="5372"/>
      <c r="AM82" s="5373"/>
      <c r="AN82" s="1663"/>
      <c r="AO82" s="4686"/>
      <c r="AP82" s="5274"/>
      <c r="AQ82" s="4688"/>
      <c r="AR82" s="4688"/>
      <c r="AS82" s="4686"/>
      <c r="AT82" s="1606" t="str">
        <f t="shared" ref="AT82:AT93" si="8">$CC82&amp;$CD82&amp;$CE82&amp;$CF82</f>
        <v/>
      </c>
      <c r="AU82" s="1606"/>
      <c r="AV82" s="1606"/>
    </row>
    <row r="83" spans="1:48" x14ac:dyDescent="0.35">
      <c r="A83" s="4912"/>
      <c r="B83" s="2572" t="s">
        <v>2848</v>
      </c>
      <c r="C83" s="5277">
        <f t="shared" si="7"/>
        <v>0</v>
      </c>
      <c r="D83" s="5278">
        <f t="shared" ref="D83:E85" si="9">SUM(F83+H83+J83+L83+N83+P83+R83+T83+V83+X83+Z83+AB83+AD83+AF83+AH83+AJ83+AL83)</f>
        <v>0</v>
      </c>
      <c r="E83" s="427">
        <f t="shared" si="9"/>
        <v>0</v>
      </c>
      <c r="F83" s="1660"/>
      <c r="G83" s="5374"/>
      <c r="H83" s="1660"/>
      <c r="I83" s="41"/>
      <c r="J83" s="1663"/>
      <c r="K83" s="4716"/>
      <c r="L83" s="1660"/>
      <c r="M83" s="1661"/>
      <c r="N83" s="1663"/>
      <c r="O83" s="4716"/>
      <c r="P83" s="5280"/>
      <c r="Q83" s="1661"/>
      <c r="R83" s="5374"/>
      <c r="S83" s="4716"/>
      <c r="T83" s="1660"/>
      <c r="U83" s="41"/>
      <c r="V83" s="1663"/>
      <c r="W83" s="5374"/>
      <c r="X83" s="1660"/>
      <c r="Y83" s="41"/>
      <c r="Z83" s="1663"/>
      <c r="AA83" s="5374"/>
      <c r="AB83" s="1660"/>
      <c r="AC83" s="41"/>
      <c r="AD83" s="1660"/>
      <c r="AE83" s="1661"/>
      <c r="AF83" s="1660"/>
      <c r="AG83" s="41"/>
      <c r="AH83" s="1660"/>
      <c r="AI83" s="41"/>
      <c r="AJ83" s="1660"/>
      <c r="AK83" s="41"/>
      <c r="AL83" s="1663"/>
      <c r="AM83" s="5220"/>
      <c r="AN83" s="1663"/>
      <c r="AO83" s="1661"/>
      <c r="AP83" s="40"/>
      <c r="AQ83" s="41"/>
      <c r="AR83" s="41"/>
      <c r="AS83" s="1661"/>
      <c r="AT83" s="1606" t="str">
        <f t="shared" si="8"/>
        <v/>
      </c>
      <c r="AU83" s="1606"/>
      <c r="AV83" s="1606"/>
    </row>
    <row r="84" spans="1:48" x14ac:dyDescent="0.35">
      <c r="A84" s="4912"/>
      <c r="B84" s="2572" t="s">
        <v>2849</v>
      </c>
      <c r="C84" s="5277">
        <f t="shared" si="7"/>
        <v>0</v>
      </c>
      <c r="D84" s="5278">
        <f t="shared" si="9"/>
        <v>0</v>
      </c>
      <c r="E84" s="427">
        <f t="shared" si="9"/>
        <v>0</v>
      </c>
      <c r="F84" s="1660"/>
      <c r="G84" s="5374"/>
      <c r="H84" s="1660"/>
      <c r="I84" s="41"/>
      <c r="J84" s="1663"/>
      <c r="K84" s="4716"/>
      <c r="L84" s="1660"/>
      <c r="M84" s="1661"/>
      <c r="N84" s="1663"/>
      <c r="O84" s="4716"/>
      <c r="P84" s="5280"/>
      <c r="Q84" s="1661"/>
      <c r="R84" s="5374"/>
      <c r="S84" s="4716"/>
      <c r="T84" s="1660"/>
      <c r="U84" s="41"/>
      <c r="V84" s="1663"/>
      <c r="W84" s="5374"/>
      <c r="X84" s="1660"/>
      <c r="Y84" s="41"/>
      <c r="Z84" s="1663"/>
      <c r="AA84" s="5374"/>
      <c r="AB84" s="1660"/>
      <c r="AC84" s="41"/>
      <c r="AD84" s="1660"/>
      <c r="AE84" s="1661"/>
      <c r="AF84" s="1660"/>
      <c r="AG84" s="41"/>
      <c r="AH84" s="1660"/>
      <c r="AI84" s="41"/>
      <c r="AJ84" s="1660"/>
      <c r="AK84" s="41"/>
      <c r="AL84" s="1663"/>
      <c r="AM84" s="5220"/>
      <c r="AN84" s="1663"/>
      <c r="AO84" s="1661"/>
      <c r="AP84" s="40"/>
      <c r="AQ84" s="41"/>
      <c r="AR84" s="41"/>
      <c r="AS84" s="1661"/>
      <c r="AT84" s="1606" t="str">
        <f t="shared" si="8"/>
        <v/>
      </c>
      <c r="AU84" s="1606"/>
      <c r="AV84" s="1606"/>
    </row>
    <row r="85" spans="1:48" x14ac:dyDescent="0.35">
      <c r="A85" s="4912"/>
      <c r="B85" s="2572" t="s">
        <v>2850</v>
      </c>
      <c r="C85" s="5277">
        <f t="shared" si="7"/>
        <v>0</v>
      </c>
      <c r="D85" s="5278">
        <f t="shared" si="9"/>
        <v>0</v>
      </c>
      <c r="E85" s="427">
        <f t="shared" si="9"/>
        <v>0</v>
      </c>
      <c r="F85" s="1660"/>
      <c r="G85" s="5374"/>
      <c r="H85" s="1660"/>
      <c r="I85" s="41"/>
      <c r="J85" s="1663"/>
      <c r="K85" s="4716"/>
      <c r="L85" s="1660"/>
      <c r="M85" s="1661"/>
      <c r="N85" s="1663"/>
      <c r="O85" s="4716"/>
      <c r="P85" s="5280"/>
      <c r="Q85" s="1661"/>
      <c r="R85" s="5374"/>
      <c r="S85" s="4716"/>
      <c r="T85" s="1660"/>
      <c r="U85" s="41"/>
      <c r="V85" s="1663"/>
      <c r="W85" s="5374"/>
      <c r="X85" s="1660"/>
      <c r="Y85" s="41"/>
      <c r="Z85" s="1663"/>
      <c r="AA85" s="5374"/>
      <c r="AB85" s="1660"/>
      <c r="AC85" s="41"/>
      <c r="AD85" s="1660"/>
      <c r="AE85" s="1661"/>
      <c r="AF85" s="1660"/>
      <c r="AG85" s="41"/>
      <c r="AH85" s="1660"/>
      <c r="AI85" s="41"/>
      <c r="AJ85" s="1660"/>
      <c r="AK85" s="41"/>
      <c r="AL85" s="1663"/>
      <c r="AM85" s="5220"/>
      <c r="AN85" s="1663"/>
      <c r="AO85" s="1661"/>
      <c r="AP85" s="40"/>
      <c r="AQ85" s="41"/>
      <c r="AR85" s="41"/>
      <c r="AS85" s="1661"/>
      <c r="AT85" s="1606" t="str">
        <f t="shared" si="8"/>
        <v/>
      </c>
      <c r="AU85" s="1606"/>
      <c r="AV85" s="1606"/>
    </row>
    <row r="86" spans="1:48" x14ac:dyDescent="0.35">
      <c r="A86" s="4912"/>
      <c r="B86" s="5375" t="s">
        <v>2851</v>
      </c>
      <c r="C86" s="5316">
        <f t="shared" si="7"/>
        <v>0</v>
      </c>
      <c r="D86" s="5376">
        <f>+J86+L86+N86</f>
        <v>0</v>
      </c>
      <c r="E86" s="974">
        <f>+K86+M86+O86</f>
        <v>0</v>
      </c>
      <c r="F86" s="4768"/>
      <c r="G86" s="5377"/>
      <c r="H86" s="4768"/>
      <c r="I86" s="5295"/>
      <c r="J86" s="1663"/>
      <c r="K86" s="4716"/>
      <c r="L86" s="4718"/>
      <c r="M86" s="4719"/>
      <c r="N86" s="4720"/>
      <c r="O86" s="4722"/>
      <c r="P86" s="5308"/>
      <c r="Q86" s="4769"/>
      <c r="R86" s="5377"/>
      <c r="S86" s="5378"/>
      <c r="T86" s="4768"/>
      <c r="U86" s="5295"/>
      <c r="V86" s="4770"/>
      <c r="W86" s="5377"/>
      <c r="X86" s="4768"/>
      <c r="Y86" s="5295"/>
      <c r="Z86" s="4770"/>
      <c r="AA86" s="5377"/>
      <c r="AB86" s="4768"/>
      <c r="AC86" s="5295"/>
      <c r="AD86" s="4768"/>
      <c r="AE86" s="4769"/>
      <c r="AF86" s="4768"/>
      <c r="AG86" s="5295"/>
      <c r="AH86" s="4768"/>
      <c r="AI86" s="5295"/>
      <c r="AJ86" s="4768"/>
      <c r="AK86" s="5295"/>
      <c r="AL86" s="5377"/>
      <c r="AM86" s="5309"/>
      <c r="AN86" s="1663"/>
      <c r="AO86" s="1661"/>
      <c r="AP86" s="40"/>
      <c r="AQ86" s="65"/>
      <c r="AR86" s="65"/>
      <c r="AS86" s="4719"/>
      <c r="AT86" s="1606" t="str">
        <f t="shared" si="8"/>
        <v/>
      </c>
      <c r="AU86" s="1606"/>
      <c r="AV86" s="1606"/>
    </row>
    <row r="87" spans="1:48" x14ac:dyDescent="0.35">
      <c r="A87" s="3439"/>
      <c r="B87" s="5379" t="s">
        <v>2852</v>
      </c>
      <c r="C87" s="5288">
        <f t="shared" si="7"/>
        <v>0</v>
      </c>
      <c r="D87" s="5289">
        <f>SUM(F87+H87+J87+L87+N87+P87+R87+T87+V87+X87+Z87+AB87+AD87+AF87+AH87+AJ87+AL87)</f>
        <v>0</v>
      </c>
      <c r="E87" s="975">
        <f>SUM(G87+I87+K87+M87+O87+Q87+S87+U87+W87+Y87+AA87+AC87+AE87+AG87+AI87+AK87+AM87)</f>
        <v>0</v>
      </c>
      <c r="F87" s="4701"/>
      <c r="G87" s="5380"/>
      <c r="H87" s="4701"/>
      <c r="I87" s="89"/>
      <c r="J87" s="4703"/>
      <c r="K87" s="4705"/>
      <c r="L87" s="4701"/>
      <c r="M87" s="4702"/>
      <c r="N87" s="4703"/>
      <c r="O87" s="4705"/>
      <c r="P87" s="5303"/>
      <c r="Q87" s="4702"/>
      <c r="R87" s="5380"/>
      <c r="S87" s="4705"/>
      <c r="T87" s="4701"/>
      <c r="U87" s="89"/>
      <c r="V87" s="4703"/>
      <c r="W87" s="5380"/>
      <c r="X87" s="4701"/>
      <c r="Y87" s="89"/>
      <c r="Z87" s="4703"/>
      <c r="AA87" s="5380"/>
      <c r="AB87" s="4701"/>
      <c r="AC87" s="89"/>
      <c r="AD87" s="4701"/>
      <c r="AE87" s="4702"/>
      <c r="AF87" s="4701"/>
      <c r="AG87" s="89"/>
      <c r="AH87" s="4701"/>
      <c r="AI87" s="89"/>
      <c r="AJ87" s="4701"/>
      <c r="AK87" s="89"/>
      <c r="AL87" s="4701"/>
      <c r="AM87" s="89"/>
      <c r="AN87" s="1663"/>
      <c r="AO87" s="1661"/>
      <c r="AP87" s="40"/>
      <c r="AQ87" s="41"/>
      <c r="AR87" s="41"/>
      <c r="AS87" s="1661"/>
      <c r="AT87" s="1606" t="str">
        <f t="shared" si="8"/>
        <v/>
      </c>
      <c r="AU87" s="1606"/>
      <c r="AV87" s="1606"/>
    </row>
    <row r="88" spans="1:48" x14ac:dyDescent="0.35">
      <c r="A88" s="4935" t="s">
        <v>2853</v>
      </c>
      <c r="B88" s="5366" t="s">
        <v>2847</v>
      </c>
      <c r="C88" s="5126">
        <f t="shared" si="7"/>
        <v>0</v>
      </c>
      <c r="D88" s="5265">
        <f>+L88+N88+P88+R88+T88+V88+X88+Z88+AB88+AD88</f>
        <v>0</v>
      </c>
      <c r="E88" s="5367">
        <f>+M88+O88+Q88+S88+U88+W88+Y88+AA88+AC88+AE88</f>
        <v>0</v>
      </c>
      <c r="F88" s="4723"/>
      <c r="G88" s="4725"/>
      <c r="H88" s="4723"/>
      <c r="I88" s="5368"/>
      <c r="J88" s="4723"/>
      <c r="K88" s="4725"/>
      <c r="L88" s="4685"/>
      <c r="M88" s="4686"/>
      <c r="N88" s="4687"/>
      <c r="O88" s="4690"/>
      <c r="P88" s="5369"/>
      <c r="Q88" s="4686"/>
      <c r="R88" s="5370"/>
      <c r="S88" s="4690"/>
      <c r="T88" s="4685"/>
      <c r="U88" s="4688"/>
      <c r="V88" s="4687"/>
      <c r="W88" s="5370"/>
      <c r="X88" s="4685"/>
      <c r="Y88" s="4688"/>
      <c r="Z88" s="4687"/>
      <c r="AA88" s="5370"/>
      <c r="AB88" s="4685"/>
      <c r="AC88" s="4688"/>
      <c r="AD88" s="4685"/>
      <c r="AE88" s="4686"/>
      <c r="AF88" s="4691"/>
      <c r="AG88" s="5381"/>
      <c r="AH88" s="4691"/>
      <c r="AI88" s="5381"/>
      <c r="AJ88" s="4691"/>
      <c r="AK88" s="5381"/>
      <c r="AL88" s="4733"/>
      <c r="AM88" s="5382"/>
      <c r="AN88" s="1663"/>
      <c r="AO88" s="1661"/>
      <c r="AP88" s="40"/>
      <c r="AQ88" s="120"/>
      <c r="AR88" s="120"/>
      <c r="AS88" s="4710"/>
      <c r="AT88" s="1606" t="str">
        <f t="shared" si="8"/>
        <v/>
      </c>
      <c r="AU88" s="1606"/>
      <c r="AV88" s="1606"/>
    </row>
    <row r="89" spans="1:48" x14ac:dyDescent="0.35">
      <c r="A89" s="4912"/>
      <c r="B89" s="2572" t="s">
        <v>2848</v>
      </c>
      <c r="C89" s="5277">
        <f t="shared" si="7"/>
        <v>0</v>
      </c>
      <c r="D89" s="5278">
        <f t="shared" ref="D89:E91" si="10">SUM(F89+H89+J89+L89+N89+P89+R89+T89+V89+X89+Z89+AB89+AD89+AF89+AH89+AJ89+AL89)</f>
        <v>0</v>
      </c>
      <c r="E89" s="427">
        <f t="shared" si="10"/>
        <v>0</v>
      </c>
      <c r="F89" s="1660"/>
      <c r="G89" s="5383"/>
      <c r="H89" s="1660"/>
      <c r="I89" s="120"/>
      <c r="J89" s="1660"/>
      <c r="K89" s="5383"/>
      <c r="L89" s="1660"/>
      <c r="M89" s="120"/>
      <c r="N89" s="1663"/>
      <c r="O89" s="5383"/>
      <c r="P89" s="1660"/>
      <c r="Q89" s="120"/>
      <c r="R89" s="1663"/>
      <c r="S89" s="5383"/>
      <c r="T89" s="1660"/>
      <c r="U89" s="120"/>
      <c r="V89" s="1663"/>
      <c r="W89" s="5383"/>
      <c r="X89" s="1660"/>
      <c r="Y89" s="120"/>
      <c r="Z89" s="1663"/>
      <c r="AA89" s="5383"/>
      <c r="AB89" s="1660"/>
      <c r="AC89" s="120"/>
      <c r="AD89" s="1660"/>
      <c r="AE89" s="4710"/>
      <c r="AF89" s="1660"/>
      <c r="AG89" s="41"/>
      <c r="AH89" s="1660"/>
      <c r="AI89" s="41"/>
      <c r="AJ89" s="1660"/>
      <c r="AK89" s="41"/>
      <c r="AL89" s="1663"/>
      <c r="AM89" s="5220"/>
      <c r="AN89" s="1663"/>
      <c r="AO89" s="1661"/>
      <c r="AP89" s="40"/>
      <c r="AQ89" s="120"/>
      <c r="AR89" s="120"/>
      <c r="AS89" s="4710"/>
      <c r="AT89" s="1606" t="str">
        <f t="shared" si="8"/>
        <v/>
      </c>
      <c r="AU89" s="1606"/>
      <c r="AV89" s="1606"/>
    </row>
    <row r="90" spans="1:48" x14ac:dyDescent="0.35">
      <c r="A90" s="4912"/>
      <c r="B90" s="2572" t="s">
        <v>2849</v>
      </c>
      <c r="C90" s="5277">
        <f t="shared" si="7"/>
        <v>0</v>
      </c>
      <c r="D90" s="5278">
        <f t="shared" si="10"/>
        <v>0</v>
      </c>
      <c r="E90" s="427">
        <f t="shared" si="10"/>
        <v>0</v>
      </c>
      <c r="F90" s="1660"/>
      <c r="G90" s="5374"/>
      <c r="H90" s="1660"/>
      <c r="I90" s="41"/>
      <c r="J90" s="1660"/>
      <c r="K90" s="5374"/>
      <c r="L90" s="1660"/>
      <c r="M90" s="41"/>
      <c r="N90" s="1663"/>
      <c r="O90" s="5374"/>
      <c r="P90" s="1660"/>
      <c r="Q90" s="41"/>
      <c r="R90" s="1663"/>
      <c r="S90" s="5374"/>
      <c r="T90" s="1660"/>
      <c r="U90" s="41"/>
      <c r="V90" s="1663"/>
      <c r="W90" s="5374"/>
      <c r="X90" s="1660"/>
      <c r="Y90" s="41"/>
      <c r="Z90" s="1663"/>
      <c r="AA90" s="5374"/>
      <c r="AB90" s="1660"/>
      <c r="AC90" s="41"/>
      <c r="AD90" s="1660"/>
      <c r="AE90" s="1661"/>
      <c r="AF90" s="1660"/>
      <c r="AG90" s="41"/>
      <c r="AH90" s="1660"/>
      <c r="AI90" s="41"/>
      <c r="AJ90" s="1660"/>
      <c r="AK90" s="41"/>
      <c r="AL90" s="1663"/>
      <c r="AM90" s="5220"/>
      <c r="AN90" s="1663"/>
      <c r="AO90" s="1661"/>
      <c r="AP90" s="40"/>
      <c r="AQ90" s="41"/>
      <c r="AR90" s="41"/>
      <c r="AS90" s="1661"/>
      <c r="AT90" s="1606" t="str">
        <f t="shared" si="8"/>
        <v/>
      </c>
      <c r="AU90" s="1606"/>
      <c r="AV90" s="1606"/>
    </row>
    <row r="91" spans="1:48" x14ac:dyDescent="0.35">
      <c r="A91" s="4912"/>
      <c r="B91" s="2572" t="s">
        <v>2850</v>
      </c>
      <c r="C91" s="5277">
        <f t="shared" si="7"/>
        <v>0</v>
      </c>
      <c r="D91" s="5278">
        <f t="shared" si="10"/>
        <v>0</v>
      </c>
      <c r="E91" s="427">
        <f t="shared" si="10"/>
        <v>0</v>
      </c>
      <c r="F91" s="1660"/>
      <c r="G91" s="5374"/>
      <c r="H91" s="1660"/>
      <c r="I91" s="41"/>
      <c r="J91" s="1660"/>
      <c r="K91" s="5374"/>
      <c r="L91" s="1660"/>
      <c r="M91" s="41"/>
      <c r="N91" s="1663"/>
      <c r="O91" s="5374"/>
      <c r="P91" s="1660"/>
      <c r="Q91" s="41"/>
      <c r="R91" s="1663"/>
      <c r="S91" s="5374"/>
      <c r="T91" s="1660"/>
      <c r="U91" s="41"/>
      <c r="V91" s="1663"/>
      <c r="W91" s="5374"/>
      <c r="X91" s="1660"/>
      <c r="Y91" s="41"/>
      <c r="Z91" s="1663"/>
      <c r="AA91" s="5374"/>
      <c r="AB91" s="1660"/>
      <c r="AC91" s="41"/>
      <c r="AD91" s="1660"/>
      <c r="AE91" s="1661"/>
      <c r="AF91" s="1660"/>
      <c r="AG91" s="41"/>
      <c r="AH91" s="1660"/>
      <c r="AI91" s="41"/>
      <c r="AJ91" s="1660"/>
      <c r="AK91" s="41"/>
      <c r="AL91" s="1663"/>
      <c r="AM91" s="5220"/>
      <c r="AN91" s="1663"/>
      <c r="AO91" s="1661"/>
      <c r="AP91" s="40"/>
      <c r="AQ91" s="41"/>
      <c r="AR91" s="41"/>
      <c r="AS91" s="1661"/>
      <c r="AT91" s="1606" t="str">
        <f t="shared" si="8"/>
        <v/>
      </c>
      <c r="AU91" s="1606"/>
      <c r="AV91" s="1606"/>
    </row>
    <row r="92" spans="1:48" x14ac:dyDescent="0.35">
      <c r="A92" s="4912"/>
      <c r="B92" s="5375" t="s">
        <v>2851</v>
      </c>
      <c r="C92" s="5316">
        <f t="shared" si="7"/>
        <v>0</v>
      </c>
      <c r="D92" s="5376">
        <f>+J92+L92+N92</f>
        <v>0</v>
      </c>
      <c r="E92" s="974">
        <f>+K92+M92+O92</f>
        <v>0</v>
      </c>
      <c r="F92" s="4768"/>
      <c r="G92" s="5377"/>
      <c r="H92" s="4723"/>
      <c r="I92" s="5368"/>
      <c r="J92" s="1660"/>
      <c r="K92" s="5374"/>
      <c r="L92" s="1660"/>
      <c r="M92" s="41"/>
      <c r="N92" s="1663"/>
      <c r="O92" s="5374"/>
      <c r="P92" s="5384"/>
      <c r="Q92" s="4724"/>
      <c r="R92" s="4725"/>
      <c r="S92" s="5385"/>
      <c r="T92" s="4723"/>
      <c r="U92" s="5368"/>
      <c r="V92" s="5386"/>
      <c r="W92" s="4725"/>
      <c r="X92" s="4723"/>
      <c r="Y92" s="5368"/>
      <c r="Z92" s="5386"/>
      <c r="AA92" s="4725"/>
      <c r="AB92" s="4723"/>
      <c r="AC92" s="5368"/>
      <c r="AD92" s="4723"/>
      <c r="AE92" s="4724"/>
      <c r="AF92" s="4723"/>
      <c r="AG92" s="5368"/>
      <c r="AH92" s="4723"/>
      <c r="AI92" s="5368"/>
      <c r="AJ92" s="4723"/>
      <c r="AK92" s="5368"/>
      <c r="AL92" s="4725"/>
      <c r="AM92" s="5387"/>
      <c r="AN92" s="1663"/>
      <c r="AO92" s="1661"/>
      <c r="AP92" s="40"/>
      <c r="AQ92" s="41"/>
      <c r="AR92" s="41"/>
      <c r="AS92" s="1661"/>
      <c r="AT92" s="1606" t="str">
        <f t="shared" si="8"/>
        <v/>
      </c>
      <c r="AU92" s="1606"/>
      <c r="AV92" s="1606"/>
    </row>
    <row r="93" spans="1:48" x14ac:dyDescent="0.35">
      <c r="A93" s="3439"/>
      <c r="B93" s="5379" t="s">
        <v>2852</v>
      </c>
      <c r="C93" s="5288">
        <f t="shared" si="7"/>
        <v>0</v>
      </c>
      <c r="D93" s="5289">
        <f>SUM(F93+H93+J93+L93+N93+P93+R93+T93+V93+X93+Z93+AB93+AD93+AF93+AH93+AJ93+AL93)</f>
        <v>0</v>
      </c>
      <c r="E93" s="975">
        <f>SUM(G93+I93+K93+M93+O93+Q93+S93+U93+W93+Y93+AA93+AC93+AE93+AG93+AI93+AK93+AM93)</f>
        <v>0</v>
      </c>
      <c r="F93" s="4701"/>
      <c r="G93" s="5380"/>
      <c r="H93" s="4701"/>
      <c r="I93" s="89"/>
      <c r="J93" s="4703"/>
      <c r="K93" s="4705"/>
      <c r="L93" s="4701"/>
      <c r="M93" s="4702"/>
      <c r="N93" s="4703"/>
      <c r="O93" s="4705"/>
      <c r="P93" s="5303"/>
      <c r="Q93" s="4702"/>
      <c r="R93" s="5380"/>
      <c r="S93" s="4705"/>
      <c r="T93" s="4701"/>
      <c r="U93" s="89"/>
      <c r="V93" s="4703"/>
      <c r="W93" s="5380"/>
      <c r="X93" s="4701"/>
      <c r="Y93" s="89"/>
      <c r="Z93" s="4703"/>
      <c r="AA93" s="5380"/>
      <c r="AB93" s="4701"/>
      <c r="AC93" s="89"/>
      <c r="AD93" s="4701"/>
      <c r="AE93" s="4702"/>
      <c r="AF93" s="4701"/>
      <c r="AG93" s="89"/>
      <c r="AH93" s="4701"/>
      <c r="AI93" s="89"/>
      <c r="AJ93" s="4701"/>
      <c r="AK93" s="89"/>
      <c r="AL93" s="5380"/>
      <c r="AM93" s="5244"/>
      <c r="AN93" s="4703"/>
      <c r="AO93" s="4702"/>
      <c r="AP93" s="88"/>
      <c r="AQ93" s="89"/>
      <c r="AR93" s="89"/>
      <c r="AS93" s="89"/>
      <c r="AT93" s="1606" t="str">
        <f t="shared" si="8"/>
        <v/>
      </c>
      <c r="AU93" s="1606"/>
      <c r="AV93" s="1606"/>
    </row>
    <row r="94" spans="1:48" x14ac:dyDescent="0.35">
      <c r="A94" s="5388" t="s">
        <v>2854</v>
      </c>
      <c r="B94" s="1573"/>
      <c r="C94" s="1573"/>
      <c r="D94" s="1573"/>
      <c r="E94" s="2533"/>
      <c r="F94" s="2533"/>
      <c r="G94" s="2533"/>
      <c r="H94" s="2533"/>
      <c r="I94" s="2533"/>
      <c r="J94" s="2533"/>
      <c r="K94" s="2533"/>
      <c r="L94" s="3574"/>
      <c r="M94" s="5360"/>
      <c r="N94" s="5360"/>
      <c r="O94" s="5360"/>
      <c r="P94" s="5360"/>
      <c r="Q94" s="5360"/>
      <c r="R94" s="5360"/>
      <c r="S94" s="5360"/>
      <c r="T94" s="5247"/>
      <c r="U94" s="5247"/>
      <c r="V94" s="5247"/>
      <c r="W94" s="5247"/>
      <c r="X94" s="5247"/>
      <c r="Y94" s="5247"/>
      <c r="Z94" s="5247"/>
      <c r="AA94" s="5247"/>
      <c r="AB94" s="5247"/>
      <c r="AC94" s="5247"/>
      <c r="AD94" s="5247"/>
      <c r="AE94" s="5247"/>
      <c r="AF94" s="5247"/>
      <c r="AG94" s="5247"/>
      <c r="AH94" s="5247"/>
      <c r="AI94" s="5247"/>
      <c r="AJ94" s="5247"/>
      <c r="AK94" s="5247"/>
      <c r="AL94" s="5247"/>
      <c r="AM94" s="5247"/>
      <c r="AN94" s="5247"/>
      <c r="AO94" s="5247"/>
      <c r="AP94" s="5247"/>
      <c r="AQ94" s="5247"/>
      <c r="AR94" s="5360"/>
      <c r="AS94" s="5360"/>
      <c r="AT94" s="5360"/>
      <c r="AU94" s="5360"/>
    </row>
    <row r="95" spans="1:48" ht="20" x14ac:dyDescent="0.35">
      <c r="A95" s="2424" t="s">
        <v>2855</v>
      </c>
      <c r="B95" s="5389" t="s">
        <v>2856</v>
      </c>
      <c r="C95" s="4953" t="s">
        <v>2857</v>
      </c>
      <c r="D95" s="4953" t="s">
        <v>2858</v>
      </c>
      <c r="E95" s="2533"/>
      <c r="F95" s="2533"/>
      <c r="G95" s="2533"/>
      <c r="H95" s="2533"/>
      <c r="I95" s="2533"/>
      <c r="J95" s="2533"/>
      <c r="K95" s="2533"/>
      <c r="L95" s="3574"/>
      <c r="M95" s="5360"/>
      <c r="N95" s="5360"/>
      <c r="O95" s="5360"/>
      <c r="P95" s="5360"/>
      <c r="Q95" s="5360"/>
      <c r="R95" s="5360"/>
      <c r="S95" s="5360"/>
      <c r="T95" s="5247"/>
      <c r="U95" s="5247"/>
      <c r="V95" s="5247"/>
      <c r="W95" s="5247"/>
      <c r="X95" s="5247"/>
      <c r="Y95" s="5247"/>
      <c r="Z95" s="5247"/>
      <c r="AA95" s="5247"/>
      <c r="AB95" s="5247"/>
      <c r="AC95" s="5247"/>
      <c r="AD95" s="5247"/>
      <c r="AE95" s="5247"/>
      <c r="AF95" s="5247"/>
      <c r="AG95" s="5247"/>
      <c r="AH95" s="5247"/>
      <c r="AI95" s="5247"/>
      <c r="AJ95" s="5247"/>
      <c r="AK95" s="5247"/>
      <c r="AL95" s="5247"/>
      <c r="AM95" s="5247"/>
      <c r="AN95" s="5247"/>
      <c r="AO95" s="5247"/>
      <c r="AP95" s="5247"/>
      <c r="AQ95" s="5247"/>
      <c r="AR95" s="5360"/>
      <c r="AS95" s="5360"/>
      <c r="AT95" s="5360"/>
      <c r="AU95" s="5360"/>
    </row>
    <row r="96" spans="1:48" x14ac:dyDescent="0.35">
      <c r="A96" s="1924"/>
      <c r="B96" s="5390" t="s">
        <v>2859</v>
      </c>
      <c r="C96" s="5274"/>
      <c r="D96" s="5274"/>
      <c r="E96" s="1606" t="str">
        <f>$CB96&amp;$CC96&amp;$CD96&amp;$CE96</f>
        <v/>
      </c>
      <c r="F96" s="1606"/>
      <c r="G96" s="1606"/>
      <c r="H96" s="1606"/>
      <c r="I96" s="1606"/>
      <c r="J96" s="1606"/>
      <c r="K96" s="1606"/>
      <c r="L96" s="1606"/>
      <c r="M96" s="1606"/>
      <c r="N96" s="1606"/>
      <c r="O96" s="1606"/>
      <c r="P96" s="1606"/>
      <c r="Q96" s="5360"/>
      <c r="R96" s="5360"/>
      <c r="S96" s="5360"/>
      <c r="T96" s="5247"/>
      <c r="U96" s="5247"/>
      <c r="V96" s="5247"/>
      <c r="W96" s="5247"/>
      <c r="X96" s="5247"/>
      <c r="Y96" s="5247"/>
      <c r="Z96" s="5247"/>
      <c r="AA96" s="5247"/>
      <c r="AB96" s="5247"/>
      <c r="AC96" s="5247"/>
      <c r="AD96" s="5247"/>
      <c r="AE96" s="5247"/>
      <c r="AF96" s="5247"/>
      <c r="AG96" s="5247"/>
      <c r="AH96" s="5247"/>
      <c r="AI96" s="5247"/>
      <c r="AJ96" s="5247"/>
      <c r="AK96" s="5247"/>
      <c r="AL96" s="5247"/>
      <c r="AM96" s="5247"/>
      <c r="AN96" s="5247"/>
      <c r="AO96" s="5247"/>
      <c r="AP96" s="5247"/>
      <c r="AQ96" s="5247"/>
      <c r="AR96" s="5247"/>
      <c r="AS96" s="5247"/>
      <c r="AT96" s="5247"/>
      <c r="AU96" s="5247"/>
    </row>
    <row r="97" spans="1:47" ht="20" x14ac:dyDescent="0.35">
      <c r="A97" s="1924"/>
      <c r="B97" s="1578" t="s">
        <v>2860</v>
      </c>
      <c r="C97" s="40"/>
      <c r="D97" s="40"/>
      <c r="E97" s="1606" t="str">
        <f>$CB97&amp;$CC97&amp;$CD97&amp;$CE97</f>
        <v/>
      </c>
      <c r="F97" s="1606"/>
      <c r="G97" s="1606"/>
      <c r="H97" s="1606"/>
      <c r="I97" s="1606"/>
      <c r="J97" s="1606"/>
      <c r="K97" s="1606"/>
      <c r="L97" s="1606"/>
      <c r="M97" s="1606"/>
      <c r="N97" s="1606"/>
      <c r="O97" s="1606"/>
      <c r="P97" s="1606"/>
      <c r="Q97" s="5360"/>
      <c r="R97" s="5360"/>
      <c r="S97" s="5360"/>
      <c r="T97" s="5247"/>
      <c r="U97" s="5247"/>
      <c r="V97" s="5247"/>
      <c r="W97" s="5247"/>
      <c r="X97" s="5247"/>
      <c r="Y97" s="5247"/>
      <c r="Z97" s="5247"/>
      <c r="AA97" s="5247"/>
      <c r="AB97" s="5247"/>
      <c r="AC97" s="5247"/>
      <c r="AD97" s="5247"/>
      <c r="AE97" s="5247"/>
      <c r="AF97" s="5247"/>
      <c r="AG97" s="5247"/>
      <c r="AH97" s="5247"/>
      <c r="AI97" s="5247"/>
      <c r="AJ97" s="5247"/>
      <c r="AK97" s="5247"/>
      <c r="AL97" s="5247"/>
      <c r="AM97" s="5247"/>
      <c r="AN97" s="5247"/>
      <c r="AO97" s="5247"/>
      <c r="AP97" s="5247"/>
      <c r="AQ97" s="5247"/>
      <c r="AR97" s="5247"/>
      <c r="AS97" s="5247"/>
      <c r="AT97" s="5247"/>
      <c r="AU97" s="5247"/>
    </row>
    <row r="98" spans="1:47" ht="20" x14ac:dyDescent="0.35">
      <c r="A98" s="1924"/>
      <c r="B98" s="1578" t="s">
        <v>2861</v>
      </c>
      <c r="C98" s="40"/>
      <c r="D98" s="40"/>
      <c r="E98" s="1606" t="str">
        <f>$CB98&amp;$CC98&amp;$CD98&amp;$CE98</f>
        <v/>
      </c>
      <c r="F98" s="1606"/>
      <c r="G98" s="1606"/>
      <c r="H98" s="1606"/>
      <c r="I98" s="1606"/>
      <c r="J98" s="1606"/>
      <c r="K98" s="1606"/>
      <c r="L98" s="1606"/>
      <c r="M98" s="1606"/>
      <c r="N98" s="1606"/>
      <c r="O98" s="1606"/>
      <c r="P98" s="1606"/>
      <c r="Q98" s="5360"/>
      <c r="R98" s="5360"/>
      <c r="S98" s="5360"/>
      <c r="T98" s="5247"/>
      <c r="U98" s="5247"/>
      <c r="V98" s="5247"/>
      <c r="W98" s="5247"/>
      <c r="X98" s="5247"/>
      <c r="Y98" s="5247"/>
      <c r="Z98" s="5247"/>
      <c r="AA98" s="5247"/>
      <c r="AB98" s="5247"/>
      <c r="AC98" s="5247"/>
      <c r="AD98" s="5247"/>
      <c r="AE98" s="5247"/>
      <c r="AF98" s="5247"/>
      <c r="AG98" s="5247"/>
      <c r="AH98" s="5247"/>
      <c r="AI98" s="5247"/>
      <c r="AJ98" s="5247"/>
      <c r="AK98" s="5247"/>
      <c r="AL98" s="5247"/>
      <c r="AM98" s="5247"/>
      <c r="AN98" s="5247"/>
      <c r="AO98" s="5247"/>
      <c r="AP98" s="5247"/>
      <c r="AQ98" s="5247"/>
      <c r="AR98" s="5247"/>
      <c r="AS98" s="5247"/>
      <c r="AT98" s="5247"/>
      <c r="AU98" s="5247"/>
    </row>
    <row r="99" spans="1:47" x14ac:dyDescent="0.35">
      <c r="A99" s="1924"/>
      <c r="B99" s="1578" t="s">
        <v>2862</v>
      </c>
      <c r="C99" s="40"/>
      <c r="D99" s="5391"/>
      <c r="E99" s="1606"/>
      <c r="F99" s="1606"/>
      <c r="G99" s="1606"/>
      <c r="H99" s="1606"/>
      <c r="I99" s="1606"/>
      <c r="J99" s="1606"/>
      <c r="K99" s="1606"/>
      <c r="L99" s="1606"/>
      <c r="M99" s="1606"/>
      <c r="N99" s="1606"/>
      <c r="O99" s="1606"/>
      <c r="P99" s="1606"/>
      <c r="Q99" s="5360"/>
      <c r="R99" s="5360"/>
      <c r="S99" s="5360"/>
      <c r="T99" s="5247"/>
      <c r="U99" s="5247"/>
      <c r="V99" s="5247"/>
      <c r="W99" s="5247"/>
      <c r="X99" s="5247"/>
      <c r="Y99" s="5247"/>
      <c r="Z99" s="5247"/>
      <c r="AA99" s="5247"/>
      <c r="AB99" s="5247"/>
      <c r="AC99" s="5247"/>
      <c r="AD99" s="5247"/>
      <c r="AE99" s="5247"/>
      <c r="AF99" s="5247"/>
      <c r="AG99" s="5247"/>
      <c r="AH99" s="5247"/>
      <c r="AI99" s="5247"/>
      <c r="AJ99" s="5247"/>
      <c r="AK99" s="5247"/>
      <c r="AL99" s="5247"/>
      <c r="AM99" s="5247"/>
      <c r="AN99" s="5247"/>
      <c r="AO99" s="5247"/>
      <c r="AP99" s="5247"/>
      <c r="AQ99" s="5247"/>
      <c r="AR99" s="5247"/>
      <c r="AS99" s="5247"/>
      <c r="AT99" s="5247"/>
      <c r="AU99" s="5247"/>
    </row>
    <row r="100" spans="1:47" x14ac:dyDescent="0.35">
      <c r="A100" s="1924"/>
      <c r="B100" s="1768" t="s">
        <v>2863</v>
      </c>
      <c r="C100" s="41"/>
      <c r="D100" s="5391"/>
      <c r="E100" s="1606"/>
      <c r="F100" s="1606"/>
      <c r="G100" s="1606"/>
      <c r="H100" s="1606"/>
      <c r="I100" s="1606"/>
      <c r="J100" s="1606"/>
      <c r="K100" s="1606"/>
      <c r="L100" s="1606"/>
      <c r="M100" s="1606"/>
      <c r="N100" s="1606"/>
      <c r="O100" s="1606"/>
      <c r="P100" s="1606"/>
      <c r="Q100" s="5360"/>
      <c r="R100" s="5360"/>
      <c r="S100" s="5360"/>
      <c r="T100" s="5247"/>
      <c r="U100" s="5247"/>
      <c r="V100" s="5247"/>
      <c r="W100" s="5247"/>
      <c r="X100" s="5247"/>
      <c r="Y100" s="5247"/>
      <c r="Z100" s="5247"/>
      <c r="AA100" s="5247"/>
      <c r="AB100" s="5247"/>
      <c r="AC100" s="5247"/>
      <c r="AD100" s="5247"/>
      <c r="AE100" s="5247"/>
      <c r="AF100" s="5247"/>
      <c r="AG100" s="5247"/>
      <c r="AH100" s="5247"/>
      <c r="AI100" s="5247"/>
      <c r="AJ100" s="5247"/>
      <c r="AK100" s="5247"/>
      <c r="AL100" s="5247"/>
      <c r="AM100" s="5247"/>
      <c r="AN100" s="5247"/>
      <c r="AO100" s="5247"/>
      <c r="AP100" s="5247"/>
      <c r="AQ100" s="5247"/>
      <c r="AR100" s="5247"/>
      <c r="AS100" s="5247"/>
      <c r="AT100" s="5247"/>
      <c r="AU100" s="5247"/>
    </row>
    <row r="101" spans="1:47" ht="20" x14ac:dyDescent="0.35">
      <c r="A101" s="1924"/>
      <c r="B101" s="1768" t="s">
        <v>2864</v>
      </c>
      <c r="C101" s="41"/>
      <c r="D101" s="40"/>
      <c r="E101" s="1606" t="str">
        <f>$CB101&amp;$CC101&amp;$CD101&amp;$CE101</f>
        <v/>
      </c>
      <c r="F101" s="1606"/>
      <c r="G101" s="1606"/>
      <c r="H101" s="1606"/>
      <c r="I101" s="1606"/>
      <c r="J101" s="1606"/>
      <c r="K101" s="1606"/>
      <c r="L101" s="1606"/>
      <c r="M101" s="1606"/>
      <c r="N101" s="1606"/>
      <c r="O101" s="1606"/>
      <c r="P101" s="1606"/>
      <c r="Q101" s="5360"/>
      <c r="R101" s="5360"/>
      <c r="S101" s="5360"/>
      <c r="T101" s="5247"/>
      <c r="U101" s="5247"/>
      <c r="V101" s="5247"/>
      <c r="W101" s="5247"/>
      <c r="X101" s="5247"/>
      <c r="Y101" s="5247"/>
      <c r="Z101" s="5247"/>
      <c r="AA101" s="5247"/>
      <c r="AB101" s="5247"/>
      <c r="AC101" s="5247"/>
      <c r="AD101" s="5247"/>
      <c r="AE101" s="5247"/>
      <c r="AF101" s="5247"/>
      <c r="AG101" s="5247"/>
      <c r="AH101" s="5247"/>
      <c r="AI101" s="5247"/>
      <c r="AJ101" s="5247"/>
      <c r="AK101" s="5247"/>
      <c r="AL101" s="5247"/>
      <c r="AM101" s="5247"/>
      <c r="AN101" s="5247"/>
      <c r="AO101" s="5247"/>
      <c r="AP101" s="5247"/>
      <c r="AQ101" s="5247"/>
      <c r="AR101" s="5247"/>
      <c r="AS101" s="5247"/>
      <c r="AT101" s="5247"/>
      <c r="AU101" s="5247"/>
    </row>
    <row r="102" spans="1:47" ht="20" x14ac:dyDescent="0.35">
      <c r="A102" s="1924"/>
      <c r="B102" s="1768" t="s">
        <v>2865</v>
      </c>
      <c r="C102" s="41"/>
      <c r="D102" s="40"/>
      <c r="E102" s="1606" t="str">
        <f>$CB102&amp;$CC102&amp;$CD102&amp;$CE102</f>
        <v/>
      </c>
      <c r="F102" s="1606"/>
      <c r="G102" s="1606"/>
      <c r="H102" s="1606"/>
      <c r="I102" s="1606"/>
      <c r="J102" s="1606"/>
      <c r="K102" s="1606"/>
      <c r="L102" s="1606"/>
      <c r="M102" s="1606"/>
      <c r="N102" s="1606"/>
      <c r="O102" s="1606"/>
      <c r="P102" s="1606"/>
      <c r="Q102" s="5360"/>
      <c r="R102" s="5360"/>
      <c r="S102" s="5360"/>
      <c r="T102" s="5247"/>
      <c r="U102" s="5247"/>
      <c r="V102" s="5247"/>
      <c r="W102" s="5247"/>
      <c r="X102" s="5247"/>
      <c r="Y102" s="5247"/>
      <c r="Z102" s="5247"/>
      <c r="AA102" s="5247"/>
      <c r="AB102" s="5247"/>
      <c r="AC102" s="5247"/>
      <c r="AD102" s="5247"/>
      <c r="AE102" s="5247"/>
      <c r="AF102" s="5247"/>
      <c r="AG102" s="5247"/>
      <c r="AH102" s="5247"/>
      <c r="AI102" s="5247"/>
      <c r="AJ102" s="5247"/>
      <c r="AK102" s="5247"/>
      <c r="AL102" s="5247"/>
      <c r="AM102" s="5247"/>
      <c r="AN102" s="5247"/>
      <c r="AO102" s="5247"/>
      <c r="AP102" s="5247"/>
      <c r="AQ102" s="5247"/>
      <c r="AR102" s="5247"/>
      <c r="AS102" s="5247"/>
      <c r="AT102" s="5247"/>
      <c r="AU102" s="5247"/>
    </row>
    <row r="103" spans="1:47" x14ac:dyDescent="0.35">
      <c r="A103" s="1924"/>
      <c r="B103" s="1768" t="s">
        <v>2866</v>
      </c>
      <c r="C103" s="40"/>
      <c r="D103" s="40"/>
      <c r="E103" s="1606" t="str">
        <f>$CB103&amp;$CC103&amp;$CD103&amp;$CE103</f>
        <v/>
      </c>
      <c r="F103" s="1606"/>
      <c r="G103" s="1606"/>
      <c r="H103" s="1606"/>
      <c r="I103" s="1606"/>
      <c r="J103" s="1606"/>
      <c r="K103" s="1606"/>
      <c r="L103" s="1606"/>
      <c r="M103" s="1606"/>
      <c r="N103" s="1606"/>
      <c r="O103" s="1606"/>
      <c r="P103" s="1606"/>
      <c r="Q103" s="5360"/>
      <c r="R103" s="5360"/>
      <c r="S103" s="5360"/>
      <c r="T103" s="5247"/>
      <c r="U103" s="5247"/>
      <c r="V103" s="5247"/>
      <c r="W103" s="5247"/>
      <c r="X103" s="5247"/>
      <c r="Y103" s="5247"/>
      <c r="Z103" s="5247"/>
      <c r="AA103" s="5247"/>
      <c r="AB103" s="5247"/>
      <c r="AC103" s="5247"/>
      <c r="AD103" s="5247"/>
      <c r="AE103" s="5247"/>
      <c r="AF103" s="5247"/>
      <c r="AG103" s="5247"/>
      <c r="AH103" s="5247"/>
      <c r="AI103" s="5247"/>
      <c r="AJ103" s="5247"/>
      <c r="AK103" s="5247"/>
      <c r="AL103" s="5247"/>
      <c r="AM103" s="5247"/>
      <c r="AN103" s="5247"/>
      <c r="AO103" s="5247"/>
      <c r="AP103" s="5247"/>
      <c r="AQ103" s="5247"/>
      <c r="AR103" s="5247"/>
      <c r="AS103" s="5247"/>
      <c r="AT103" s="5247"/>
      <c r="AU103" s="5247"/>
    </row>
    <row r="104" spans="1:47" x14ac:dyDescent="0.35">
      <c r="A104" s="4980"/>
      <c r="B104" s="5392" t="s">
        <v>2867</v>
      </c>
      <c r="C104" s="5393"/>
      <c r="D104" s="5393"/>
      <c r="E104" s="1606" t="str">
        <f>$CB104&amp;$CC104&amp;$CD104&amp;$CE104</f>
        <v/>
      </c>
      <c r="F104" s="1606"/>
      <c r="G104" s="1606"/>
      <c r="H104" s="1606"/>
      <c r="I104" s="1606"/>
      <c r="J104" s="1606"/>
      <c r="K104" s="1606"/>
      <c r="L104" s="1606"/>
      <c r="M104" s="1606"/>
      <c r="N104" s="1606"/>
      <c r="O104" s="1606"/>
      <c r="P104" s="1606"/>
      <c r="Q104" s="5360"/>
      <c r="R104" s="5360"/>
      <c r="S104" s="5360"/>
      <c r="T104" s="5247"/>
      <c r="U104" s="5247"/>
      <c r="V104" s="5247"/>
      <c r="W104" s="5247"/>
      <c r="X104" s="5247"/>
      <c r="Y104" s="5247"/>
      <c r="Z104" s="5247"/>
      <c r="AA104" s="5247"/>
      <c r="AB104" s="5247"/>
      <c r="AC104" s="5247"/>
      <c r="AD104" s="5247"/>
      <c r="AE104" s="5247"/>
      <c r="AF104" s="5247"/>
      <c r="AG104" s="5247"/>
      <c r="AH104" s="5247"/>
      <c r="AI104" s="5247"/>
      <c r="AJ104" s="5247"/>
      <c r="AK104" s="5247"/>
      <c r="AL104" s="5247"/>
      <c r="AM104" s="5247"/>
      <c r="AN104" s="5247"/>
      <c r="AO104" s="5247"/>
      <c r="AP104" s="5247"/>
      <c r="AQ104" s="5247"/>
      <c r="AR104" s="5247"/>
      <c r="AS104" s="5247"/>
      <c r="AT104" s="5247"/>
      <c r="AU104" s="5247"/>
    </row>
    <row r="105" spans="1:47" x14ac:dyDescent="0.35">
      <c r="A105" s="5394" t="s">
        <v>2868</v>
      </c>
      <c r="B105" s="5395"/>
      <c r="C105" s="5388"/>
      <c r="D105" s="5388"/>
      <c r="E105" s="5396"/>
      <c r="F105" s="1606"/>
      <c r="G105" s="1606"/>
      <c r="H105" s="1606"/>
      <c r="I105" s="1606"/>
      <c r="J105" s="1606"/>
      <c r="K105" s="1606"/>
      <c r="L105" s="1606"/>
      <c r="M105" s="1606"/>
      <c r="N105" s="1606"/>
      <c r="O105" s="1606"/>
      <c r="P105" s="1606"/>
      <c r="Q105" s="5360"/>
      <c r="R105" s="5360"/>
      <c r="S105" s="5360"/>
      <c r="T105" s="5247"/>
      <c r="U105" s="5247"/>
      <c r="V105" s="5247"/>
      <c r="W105" s="5247"/>
      <c r="X105" s="5247"/>
      <c r="Y105" s="5247"/>
      <c r="Z105" s="5247"/>
      <c r="AA105" s="5247"/>
      <c r="AB105" s="5247"/>
      <c r="AC105" s="5247"/>
      <c r="AD105" s="5247"/>
      <c r="AE105" s="5247"/>
      <c r="AF105" s="5247"/>
      <c r="AG105" s="5247"/>
      <c r="AH105" s="5247"/>
      <c r="AI105" s="5247"/>
      <c r="AJ105" s="5247"/>
      <c r="AK105" s="5247"/>
      <c r="AL105" s="5247"/>
      <c r="AM105" s="5247"/>
      <c r="AN105" s="5247"/>
      <c r="AO105" s="5247"/>
      <c r="AP105" s="5247"/>
      <c r="AQ105" s="5247"/>
      <c r="AR105" s="5247"/>
      <c r="AS105" s="5247"/>
      <c r="AT105" s="5247"/>
      <c r="AU105" s="5247"/>
    </row>
    <row r="106" spans="1:47" x14ac:dyDescent="0.35">
      <c r="A106" s="4935" t="s">
        <v>497</v>
      </c>
      <c r="B106" s="5388"/>
      <c r="C106" s="4941" t="s">
        <v>36</v>
      </c>
      <c r="D106" s="2424"/>
      <c r="E106" s="4911"/>
      <c r="F106" s="5361" t="s">
        <v>684</v>
      </c>
      <c r="G106" s="5362"/>
      <c r="H106" s="5362"/>
      <c r="I106" s="5362"/>
      <c r="J106" s="5362"/>
      <c r="K106" s="5362"/>
      <c r="L106" s="5362"/>
      <c r="M106" s="5362"/>
      <c r="N106" s="5362"/>
      <c r="O106" s="5362"/>
      <c r="P106" s="5362"/>
      <c r="Q106" s="5362"/>
      <c r="R106" s="5362"/>
      <c r="S106" s="5362"/>
      <c r="T106" s="5362"/>
      <c r="U106" s="5362"/>
      <c r="V106" s="5362"/>
      <c r="W106" s="5362"/>
      <c r="X106" s="5362"/>
      <c r="Y106" s="5362"/>
      <c r="Z106" s="5362"/>
      <c r="AA106" s="5362"/>
      <c r="AB106" s="5362"/>
      <c r="AC106" s="5362"/>
      <c r="AD106" s="5362"/>
      <c r="AE106" s="5362"/>
      <c r="AF106" s="5362"/>
      <c r="AG106" s="5362"/>
      <c r="AH106" s="5362"/>
      <c r="AI106" s="5362"/>
      <c r="AJ106" s="5362"/>
      <c r="AK106" s="5397"/>
      <c r="AL106" s="5398" t="s">
        <v>106</v>
      </c>
      <c r="AM106" s="5247"/>
      <c r="AN106" s="5247"/>
      <c r="AO106" s="5247"/>
      <c r="AP106" s="5247"/>
      <c r="AQ106" s="5247"/>
      <c r="AR106" s="5247"/>
      <c r="AS106" s="5247"/>
      <c r="AT106" s="5399"/>
      <c r="AU106" s="5399"/>
    </row>
    <row r="107" spans="1:47" x14ac:dyDescent="0.35">
      <c r="A107" s="4912"/>
      <c r="B107" s="5388"/>
      <c r="C107" s="3220"/>
      <c r="D107" s="4980"/>
      <c r="E107" s="2134"/>
      <c r="F107" s="4942" t="s">
        <v>635</v>
      </c>
      <c r="G107" s="4943"/>
      <c r="H107" s="4942" t="s">
        <v>2804</v>
      </c>
      <c r="I107" s="4943"/>
      <c r="J107" s="4942" t="s">
        <v>2805</v>
      </c>
      <c r="K107" s="4943"/>
      <c r="L107" s="4942" t="s">
        <v>2806</v>
      </c>
      <c r="M107" s="4943"/>
      <c r="N107" s="4942" t="s">
        <v>2807</v>
      </c>
      <c r="O107" s="4943"/>
      <c r="P107" s="4942" t="s">
        <v>2808</v>
      </c>
      <c r="Q107" s="4943"/>
      <c r="R107" s="4942" t="s">
        <v>2809</v>
      </c>
      <c r="S107" s="4943"/>
      <c r="T107" s="4942" t="s">
        <v>2810</v>
      </c>
      <c r="U107" s="4943"/>
      <c r="V107" s="4942" t="s">
        <v>2811</v>
      </c>
      <c r="W107" s="4943"/>
      <c r="X107" s="4942" t="s">
        <v>2706</v>
      </c>
      <c r="Y107" s="4943"/>
      <c r="Z107" s="4942" t="s">
        <v>2812</v>
      </c>
      <c r="AA107" s="4943"/>
      <c r="AB107" s="4942" t="s">
        <v>2813</v>
      </c>
      <c r="AC107" s="4943"/>
      <c r="AD107" s="4942" t="s">
        <v>2814</v>
      </c>
      <c r="AE107" s="4943"/>
      <c r="AF107" s="4942" t="s">
        <v>2815</v>
      </c>
      <c r="AG107" s="4943"/>
      <c r="AH107" s="4942" t="s">
        <v>649</v>
      </c>
      <c r="AI107" s="4940"/>
      <c r="AJ107" s="4968" t="s">
        <v>2869</v>
      </c>
      <c r="AK107" s="5400"/>
      <c r="AL107" s="5401"/>
      <c r="AM107" s="5247"/>
      <c r="AN107" s="5247"/>
      <c r="AO107" s="5247"/>
      <c r="AP107" s="5399"/>
      <c r="AQ107" s="5399"/>
      <c r="AR107" s="5399"/>
      <c r="AS107" s="5247"/>
      <c r="AT107" s="5247"/>
      <c r="AU107" s="5247"/>
    </row>
    <row r="108" spans="1:47" x14ac:dyDescent="0.35">
      <c r="A108" s="3439"/>
      <c r="B108" s="5388"/>
      <c r="C108" s="5402" t="s">
        <v>2816</v>
      </c>
      <c r="D108" s="4923" t="s">
        <v>2817</v>
      </c>
      <c r="E108" s="5260" t="s">
        <v>2818</v>
      </c>
      <c r="F108" s="4920" t="s">
        <v>2817</v>
      </c>
      <c r="G108" s="4919" t="s">
        <v>2818</v>
      </c>
      <c r="H108" s="4920" t="s">
        <v>2817</v>
      </c>
      <c r="I108" s="4919" t="s">
        <v>2818</v>
      </c>
      <c r="J108" s="4920" t="s">
        <v>2817</v>
      </c>
      <c r="K108" s="4919" t="s">
        <v>2818</v>
      </c>
      <c r="L108" s="4920" t="s">
        <v>2817</v>
      </c>
      <c r="M108" s="4919" t="s">
        <v>2818</v>
      </c>
      <c r="N108" s="4920" t="s">
        <v>2817</v>
      </c>
      <c r="O108" s="4919" t="s">
        <v>2818</v>
      </c>
      <c r="P108" s="4920" t="s">
        <v>2817</v>
      </c>
      <c r="Q108" s="4919" t="s">
        <v>2818</v>
      </c>
      <c r="R108" s="4920" t="s">
        <v>2817</v>
      </c>
      <c r="S108" s="4919" t="s">
        <v>2818</v>
      </c>
      <c r="T108" s="4920" t="s">
        <v>2817</v>
      </c>
      <c r="U108" s="4919" t="s">
        <v>2818</v>
      </c>
      <c r="V108" s="4920" t="s">
        <v>2817</v>
      </c>
      <c r="W108" s="4919" t="s">
        <v>2818</v>
      </c>
      <c r="X108" s="4920" t="s">
        <v>2817</v>
      </c>
      <c r="Y108" s="4919" t="s">
        <v>2818</v>
      </c>
      <c r="Z108" s="4920" t="s">
        <v>2817</v>
      </c>
      <c r="AA108" s="4919" t="s">
        <v>2818</v>
      </c>
      <c r="AB108" s="4920" t="s">
        <v>2817</v>
      </c>
      <c r="AC108" s="4919" t="s">
        <v>2818</v>
      </c>
      <c r="AD108" s="4920" t="s">
        <v>2817</v>
      </c>
      <c r="AE108" s="4919" t="s">
        <v>2818</v>
      </c>
      <c r="AF108" s="4920" t="s">
        <v>2817</v>
      </c>
      <c r="AG108" s="4919" t="s">
        <v>2818</v>
      </c>
      <c r="AH108" s="4920" t="s">
        <v>2817</v>
      </c>
      <c r="AI108" s="5261" t="s">
        <v>2818</v>
      </c>
      <c r="AJ108" s="5403" t="s">
        <v>2817</v>
      </c>
      <c r="AK108" s="5263" t="s">
        <v>2818</v>
      </c>
      <c r="AL108" s="5401"/>
      <c r="AM108" s="5247"/>
      <c r="AN108" s="5247"/>
      <c r="AO108" s="5247"/>
      <c r="AP108" s="5399"/>
      <c r="AQ108" s="5399"/>
      <c r="AR108" s="5399"/>
      <c r="AS108" s="5247"/>
      <c r="AT108" s="5247"/>
      <c r="AU108" s="5247"/>
    </row>
    <row r="109" spans="1:47" x14ac:dyDescent="0.35">
      <c r="A109" s="4909" t="s">
        <v>2870</v>
      </c>
      <c r="B109" s="5404" t="s">
        <v>2871</v>
      </c>
      <c r="C109" s="5405">
        <f>SUM(D109:E109)</f>
        <v>0</v>
      </c>
      <c r="D109" s="5406">
        <f t="shared" ref="D109:E111" si="11">+F109+H109+J109+L109+N109+P109+R109+T109+V109+X109+Z109+AB109+AD109+AF109+AH109</f>
        <v>0</v>
      </c>
      <c r="E109" s="5266">
        <f t="shared" si="11"/>
        <v>0</v>
      </c>
      <c r="F109" s="5267"/>
      <c r="G109" s="5269"/>
      <c r="H109" s="5267"/>
      <c r="I109" s="5269"/>
      <c r="J109" s="5267"/>
      <c r="K109" s="5269"/>
      <c r="L109" s="5267"/>
      <c r="M109" s="5269"/>
      <c r="N109" s="5267"/>
      <c r="O109" s="5269"/>
      <c r="P109" s="5267"/>
      <c r="Q109" s="5269"/>
      <c r="R109" s="5267"/>
      <c r="S109" s="5269"/>
      <c r="T109" s="5267"/>
      <c r="U109" s="5269"/>
      <c r="V109" s="5267"/>
      <c r="W109" s="5269"/>
      <c r="X109" s="5267"/>
      <c r="Y109" s="5269"/>
      <c r="Z109" s="5267"/>
      <c r="AA109" s="5269"/>
      <c r="AB109" s="5267"/>
      <c r="AC109" s="5269"/>
      <c r="AD109" s="5267"/>
      <c r="AE109" s="5269"/>
      <c r="AF109" s="5267"/>
      <c r="AG109" s="5269"/>
      <c r="AH109" s="5270"/>
      <c r="AI109" s="5407"/>
      <c r="AJ109" s="5334"/>
      <c r="AK109" s="5334"/>
      <c r="AL109" s="5334"/>
      <c r="AM109" s="5247"/>
      <c r="AN109" s="5247"/>
      <c r="AO109" s="5247"/>
      <c r="AP109" s="5399"/>
      <c r="AQ109" s="5399"/>
      <c r="AR109" s="5399"/>
      <c r="AS109" s="5247"/>
      <c r="AT109" s="5247"/>
      <c r="AU109" s="5247"/>
    </row>
    <row r="110" spans="1:47" x14ac:dyDescent="0.35">
      <c r="A110" s="3319"/>
      <c r="B110" s="5408" t="s">
        <v>2872</v>
      </c>
      <c r="C110" s="774">
        <f>SUM(D110:E110)</f>
        <v>0</v>
      </c>
      <c r="D110" s="5409">
        <f t="shared" si="11"/>
        <v>0</v>
      </c>
      <c r="E110" s="5279">
        <f t="shared" si="11"/>
        <v>0</v>
      </c>
      <c r="F110" s="1660"/>
      <c r="G110" s="1661"/>
      <c r="H110" s="1660"/>
      <c r="I110" s="1661"/>
      <c r="J110" s="1660"/>
      <c r="K110" s="1661"/>
      <c r="L110" s="1660"/>
      <c r="M110" s="1661"/>
      <c r="N110" s="1660"/>
      <c r="O110" s="1661"/>
      <c r="P110" s="1660"/>
      <c r="Q110" s="1661"/>
      <c r="R110" s="1660"/>
      <c r="S110" s="1661"/>
      <c r="T110" s="1660"/>
      <c r="U110" s="1661"/>
      <c r="V110" s="1660"/>
      <c r="W110" s="1661"/>
      <c r="X110" s="1660"/>
      <c r="Y110" s="1661"/>
      <c r="Z110" s="1660"/>
      <c r="AA110" s="1661"/>
      <c r="AB110" s="1660"/>
      <c r="AC110" s="1661"/>
      <c r="AD110" s="1660"/>
      <c r="AE110" s="1661"/>
      <c r="AF110" s="1660"/>
      <c r="AG110" s="1661"/>
      <c r="AH110" s="5280"/>
      <c r="AI110" s="4716"/>
      <c r="AJ110" s="5334"/>
      <c r="AK110" s="5334"/>
      <c r="AL110" s="5334"/>
      <c r="AM110" s="5247"/>
      <c r="AN110" s="5247"/>
      <c r="AO110" s="5247"/>
      <c r="AP110" s="5399"/>
      <c r="AQ110" s="5399"/>
      <c r="AR110" s="5399"/>
      <c r="AS110" s="5247"/>
      <c r="AT110" s="5247"/>
      <c r="AU110" s="5247"/>
    </row>
    <row r="111" spans="1:47" x14ac:dyDescent="0.35">
      <c r="A111" s="3727"/>
      <c r="B111" s="5410" t="s">
        <v>2873</v>
      </c>
      <c r="C111" s="5411">
        <f>SUM(D111:E111)</f>
        <v>0</v>
      </c>
      <c r="D111" s="5412">
        <f t="shared" si="11"/>
        <v>0</v>
      </c>
      <c r="E111" s="5290">
        <f t="shared" si="11"/>
        <v>0</v>
      </c>
      <c r="F111" s="4701"/>
      <c r="G111" s="4702"/>
      <c r="H111" s="4701"/>
      <c r="I111" s="4702"/>
      <c r="J111" s="4701"/>
      <c r="K111" s="4702"/>
      <c r="L111" s="4701"/>
      <c r="M111" s="4702"/>
      <c r="N111" s="4701"/>
      <c r="O111" s="4702"/>
      <c r="P111" s="4701"/>
      <c r="Q111" s="4702"/>
      <c r="R111" s="4701"/>
      <c r="S111" s="4702"/>
      <c r="T111" s="4701"/>
      <c r="U111" s="4702"/>
      <c r="V111" s="4701"/>
      <c r="W111" s="4702"/>
      <c r="X111" s="4701"/>
      <c r="Y111" s="4702"/>
      <c r="Z111" s="4701"/>
      <c r="AA111" s="4702"/>
      <c r="AB111" s="4701"/>
      <c r="AC111" s="4702"/>
      <c r="AD111" s="4701"/>
      <c r="AE111" s="4702"/>
      <c r="AF111" s="4701"/>
      <c r="AG111" s="4702"/>
      <c r="AH111" s="5303"/>
      <c r="AI111" s="4705"/>
      <c r="AJ111" s="5334"/>
      <c r="AK111" s="5334"/>
      <c r="AL111" s="5334"/>
      <c r="AM111" s="5247"/>
      <c r="AN111" s="5247"/>
      <c r="AO111" s="5247"/>
      <c r="AP111" s="5399"/>
      <c r="AQ111" s="5399"/>
      <c r="AR111" s="5399"/>
      <c r="AS111" s="5247"/>
      <c r="AT111" s="5247"/>
      <c r="AU111" s="5247"/>
    </row>
    <row r="112" spans="1:47" x14ac:dyDescent="0.35">
      <c r="A112" s="5388" t="s">
        <v>2874</v>
      </c>
      <c r="B112" s="1573"/>
      <c r="C112" s="215"/>
      <c r="D112" s="216"/>
      <c r="E112" s="3574"/>
      <c r="F112" s="3574"/>
      <c r="G112" s="3574"/>
      <c r="H112" s="3574"/>
      <c r="I112" s="3574"/>
      <c r="J112" s="3574"/>
      <c r="K112" s="3574"/>
      <c r="L112" s="3574"/>
      <c r="M112" s="5360"/>
      <c r="N112" s="5360"/>
      <c r="O112" s="5360"/>
      <c r="P112" s="5247"/>
      <c r="Q112" s="5247"/>
      <c r="R112" s="5247"/>
      <c r="S112" s="5247"/>
      <c r="T112" s="5247"/>
      <c r="U112" s="5247"/>
      <c r="V112" s="5247"/>
      <c r="W112" s="5247"/>
      <c r="X112" s="5247"/>
      <c r="Y112" s="5247"/>
      <c r="Z112" s="5247"/>
      <c r="AA112" s="5247"/>
      <c r="AB112" s="5247"/>
      <c r="AC112" s="5247"/>
      <c r="AD112" s="5247"/>
      <c r="AE112" s="5247"/>
      <c r="AF112" s="5247"/>
      <c r="AG112" s="5247"/>
      <c r="AH112" s="5247"/>
      <c r="AI112" s="5247"/>
      <c r="AJ112" s="5247"/>
      <c r="AK112" s="5247"/>
      <c r="AL112" s="5247"/>
      <c r="AM112" s="5247"/>
      <c r="AN112" s="5247"/>
      <c r="AO112" s="5247"/>
      <c r="AP112" s="5247"/>
      <c r="AQ112" s="5247"/>
      <c r="AR112" s="5247"/>
      <c r="AS112" s="5247"/>
      <c r="AT112" s="5247"/>
      <c r="AU112" s="5247"/>
    </row>
    <row r="113" spans="1:47" x14ac:dyDescent="0.35">
      <c r="A113" s="1570" t="s">
        <v>2875</v>
      </c>
      <c r="B113" s="216"/>
      <c r="C113" s="216"/>
      <c r="D113" s="216"/>
      <c r="E113" s="216"/>
      <c r="F113" s="216"/>
      <c r="G113" s="216"/>
      <c r="H113" s="216"/>
      <c r="I113" s="216"/>
      <c r="J113" s="216"/>
      <c r="K113" s="216"/>
      <c r="L113" s="216"/>
      <c r="M113" s="5247"/>
      <c r="N113" s="5247"/>
      <c r="O113" s="5247"/>
      <c r="P113" s="5247"/>
      <c r="Q113" s="5247"/>
      <c r="R113" s="5247"/>
      <c r="S113" s="5247"/>
      <c r="T113" s="5247"/>
      <c r="U113" s="5247"/>
      <c r="V113" s="5247"/>
      <c r="W113" s="5247"/>
      <c r="X113" s="5247"/>
      <c r="Y113" s="5247"/>
      <c r="Z113" s="5247"/>
      <c r="AA113" s="5247"/>
      <c r="AB113" s="5247"/>
      <c r="AC113" s="5247"/>
      <c r="AD113" s="5247"/>
      <c r="AE113" s="5247"/>
      <c r="AF113" s="5247"/>
      <c r="AG113" s="5247"/>
      <c r="AH113" s="5247"/>
      <c r="AI113" s="5247"/>
      <c r="AJ113" s="5247"/>
      <c r="AK113" s="5247"/>
      <c r="AL113" s="5247"/>
      <c r="AM113" s="5247"/>
      <c r="AN113" s="5247"/>
      <c r="AO113" s="5247"/>
      <c r="AP113" s="5247"/>
      <c r="AQ113" s="5247"/>
      <c r="AR113" s="5247"/>
      <c r="AS113" s="5247"/>
      <c r="AT113" s="5247"/>
      <c r="AU113" s="5247"/>
    </row>
    <row r="114" spans="1:47" x14ac:dyDescent="0.35">
      <c r="A114" s="5259" t="s">
        <v>708</v>
      </c>
      <c r="B114" s="5259" t="s">
        <v>2876</v>
      </c>
      <c r="C114" s="5259" t="s">
        <v>2857</v>
      </c>
      <c r="D114" s="4942" t="s">
        <v>2877</v>
      </c>
      <c r="E114" s="4939"/>
      <c r="F114" s="4939"/>
      <c r="G114" s="4939"/>
      <c r="H114" s="4939"/>
      <c r="I114" s="4939"/>
      <c r="J114" s="4940"/>
      <c r="K114" s="4911" t="s">
        <v>2878</v>
      </c>
      <c r="L114" s="4911" t="s">
        <v>2879</v>
      </c>
      <c r="M114" s="5247"/>
      <c r="N114" s="5247"/>
      <c r="O114" s="5247"/>
      <c r="P114" s="5247"/>
      <c r="Q114" s="5247"/>
      <c r="R114" s="5247"/>
      <c r="S114" s="5247"/>
      <c r="T114" s="5247"/>
      <c r="U114" s="5247"/>
      <c r="V114" s="5247"/>
      <c r="W114" s="5247"/>
      <c r="X114" s="5247"/>
      <c r="Y114" s="5247"/>
      <c r="Z114" s="5247"/>
      <c r="AA114" s="5247"/>
      <c r="AB114" s="5247"/>
      <c r="AC114" s="5247"/>
      <c r="AD114" s="5247"/>
      <c r="AE114" s="5247"/>
      <c r="AF114" s="5247"/>
      <c r="AG114" s="5247"/>
      <c r="AH114" s="5247"/>
      <c r="AI114" s="5247"/>
      <c r="AJ114" s="5247"/>
      <c r="AK114" s="5247"/>
      <c r="AL114" s="5247"/>
      <c r="AM114" s="5247"/>
      <c r="AN114" s="5247"/>
      <c r="AO114" s="5247"/>
      <c r="AP114" s="5247"/>
      <c r="AQ114" s="5247"/>
      <c r="AR114" s="5247"/>
      <c r="AS114" s="5247"/>
      <c r="AT114" s="5247"/>
      <c r="AU114" s="5247"/>
    </row>
    <row r="115" spans="1:47" ht="40" x14ac:dyDescent="0.35">
      <c r="A115" s="5259"/>
      <c r="B115" s="5259"/>
      <c r="C115" s="5259"/>
      <c r="D115" s="4920" t="s">
        <v>2880</v>
      </c>
      <c r="E115" s="4921" t="s">
        <v>2881</v>
      </c>
      <c r="F115" s="4921" t="s">
        <v>2882</v>
      </c>
      <c r="G115" s="4921" t="s">
        <v>2883</v>
      </c>
      <c r="H115" s="4921" t="s">
        <v>2884</v>
      </c>
      <c r="I115" s="5413" t="s">
        <v>2885</v>
      </c>
      <c r="J115" s="5414" t="s">
        <v>2886</v>
      </c>
      <c r="K115" s="2134"/>
      <c r="L115" s="2134"/>
      <c r="M115" s="5247"/>
      <c r="N115" s="5247"/>
      <c r="O115" s="5247"/>
      <c r="P115" s="5247"/>
      <c r="Q115" s="5247"/>
      <c r="R115" s="5247"/>
      <c r="S115" s="5247"/>
      <c r="T115" s="5247"/>
      <c r="U115" s="5247"/>
      <c r="V115" s="5247"/>
      <c r="W115" s="5247"/>
      <c r="X115" s="5247"/>
      <c r="Y115" s="5247"/>
      <c r="Z115" s="5247"/>
      <c r="AA115" s="5247"/>
      <c r="AB115" s="5247"/>
      <c r="AC115" s="5247"/>
      <c r="AD115" s="5247"/>
      <c r="AE115" s="5247"/>
      <c r="AF115" s="5247"/>
      <c r="AG115" s="5247"/>
      <c r="AH115" s="5247"/>
      <c r="AI115" s="5247"/>
      <c r="AJ115" s="5247"/>
      <c r="AK115" s="5247"/>
      <c r="AL115" s="5247"/>
      <c r="AM115" s="5247"/>
      <c r="AN115" s="5247"/>
      <c r="AO115" s="5247"/>
      <c r="AP115" s="5247"/>
      <c r="AQ115" s="5247"/>
      <c r="AR115" s="5247"/>
      <c r="AS115" s="5247"/>
      <c r="AT115" s="5247"/>
      <c r="AU115" s="5247"/>
    </row>
    <row r="116" spans="1:47" x14ac:dyDescent="0.35">
      <c r="A116" s="5415" t="s">
        <v>2887</v>
      </c>
      <c r="B116" s="4604" t="s">
        <v>2888</v>
      </c>
      <c r="C116" s="5416">
        <f t="shared" ref="C116:C131" si="12">SUM(D116:J116)</f>
        <v>0</v>
      </c>
      <c r="D116" s="5267"/>
      <c r="E116" s="5417"/>
      <c r="F116" s="5417"/>
      <c r="G116" s="5417"/>
      <c r="H116" s="5417"/>
      <c r="I116" s="5407"/>
      <c r="J116" s="5271"/>
      <c r="K116" s="5418"/>
      <c r="L116" s="5299"/>
      <c r="M116" s="5399"/>
      <c r="N116" s="5247"/>
      <c r="O116" s="5247"/>
      <c r="P116" s="5247"/>
      <c r="Q116" s="5247"/>
      <c r="R116" s="5247"/>
      <c r="S116" s="5247"/>
      <c r="T116" s="5247"/>
      <c r="U116" s="5247"/>
      <c r="V116" s="5247"/>
      <c r="W116" s="5247"/>
      <c r="X116" s="5247"/>
      <c r="Y116" s="5247"/>
      <c r="Z116" s="5247"/>
      <c r="AA116" s="5247"/>
      <c r="AB116" s="5247"/>
      <c r="AC116" s="5247"/>
      <c r="AD116" s="5247"/>
      <c r="AE116" s="5247"/>
      <c r="AF116" s="5247"/>
      <c r="AG116" s="5247"/>
      <c r="AH116" s="5247"/>
      <c r="AI116" s="5247"/>
      <c r="AJ116" s="5247"/>
      <c r="AK116" s="5247"/>
      <c r="AL116" s="5247"/>
      <c r="AM116" s="5247"/>
      <c r="AN116" s="5247"/>
      <c r="AO116" s="5247"/>
      <c r="AP116" s="5247"/>
      <c r="AQ116" s="5247"/>
      <c r="AR116" s="5247"/>
      <c r="AS116" s="5247"/>
      <c r="AT116" s="5247"/>
      <c r="AU116" s="5247"/>
    </row>
    <row r="117" spans="1:47" x14ac:dyDescent="0.35">
      <c r="A117" s="5415"/>
      <c r="B117" s="3189" t="s">
        <v>2889</v>
      </c>
      <c r="C117" s="774">
        <f t="shared" si="12"/>
        <v>0</v>
      </c>
      <c r="D117" s="1660"/>
      <c r="E117" s="4717"/>
      <c r="F117" s="4717"/>
      <c r="G117" s="4717"/>
      <c r="H117" s="4717"/>
      <c r="I117" s="4716"/>
      <c r="J117" s="1662"/>
      <c r="K117" s="1663"/>
      <c r="L117" s="40"/>
      <c r="M117" s="5399"/>
      <c r="N117" s="5247"/>
      <c r="O117" s="5247"/>
      <c r="P117" s="5247"/>
      <c r="Q117" s="5247"/>
      <c r="R117" s="5247"/>
      <c r="S117" s="5247"/>
      <c r="T117" s="5247"/>
      <c r="U117" s="5247"/>
      <c r="V117" s="5247"/>
      <c r="W117" s="5247"/>
      <c r="X117" s="5247"/>
      <c r="Y117" s="5247"/>
      <c r="Z117" s="5247"/>
      <c r="AA117" s="5247"/>
      <c r="AB117" s="5247"/>
      <c r="AC117" s="5247"/>
      <c r="AD117" s="5247"/>
      <c r="AE117" s="5247"/>
      <c r="AF117" s="5247"/>
      <c r="AG117" s="5247"/>
      <c r="AH117" s="5247"/>
      <c r="AI117" s="5247"/>
      <c r="AJ117" s="5247"/>
      <c r="AK117" s="5247"/>
      <c r="AL117" s="5247"/>
      <c r="AM117" s="5247"/>
      <c r="AN117" s="5247"/>
      <c r="AO117" s="5247"/>
      <c r="AP117" s="5247"/>
      <c r="AQ117" s="5247"/>
      <c r="AR117" s="5247"/>
      <c r="AS117" s="5247"/>
      <c r="AT117" s="5247"/>
      <c r="AU117" s="5247"/>
    </row>
    <row r="118" spans="1:47" x14ac:dyDescent="0.35">
      <c r="A118" s="5415"/>
      <c r="B118" s="3189" t="s">
        <v>2890</v>
      </c>
      <c r="C118" s="774">
        <f t="shared" si="12"/>
        <v>0</v>
      </c>
      <c r="D118" s="1660"/>
      <c r="E118" s="4717"/>
      <c r="F118" s="4717"/>
      <c r="G118" s="4717"/>
      <c r="H118" s="4717"/>
      <c r="I118" s="4716"/>
      <c r="J118" s="1662"/>
      <c r="K118" s="1663"/>
      <c r="L118" s="40"/>
      <c r="M118" s="5399"/>
      <c r="N118" s="5247"/>
      <c r="O118" s="5247"/>
      <c r="P118" s="5247"/>
      <c r="Q118" s="5247"/>
      <c r="R118" s="5247"/>
      <c r="S118" s="5247"/>
      <c r="T118" s="5247"/>
      <c r="U118" s="5247"/>
      <c r="V118" s="5247"/>
      <c r="W118" s="5247"/>
      <c r="X118" s="5247"/>
      <c r="Y118" s="5247"/>
      <c r="Z118" s="5247"/>
      <c r="AA118" s="5247"/>
      <c r="AB118" s="5247"/>
      <c r="AC118" s="5247"/>
      <c r="AD118" s="5247"/>
      <c r="AE118" s="5247"/>
      <c r="AF118" s="5247"/>
      <c r="AG118" s="5247"/>
      <c r="AH118" s="5247"/>
      <c r="AI118" s="5247"/>
      <c r="AJ118" s="5247"/>
      <c r="AK118" s="5247"/>
      <c r="AL118" s="5247"/>
      <c r="AM118" s="5247"/>
      <c r="AN118" s="5247"/>
      <c r="AO118" s="5247"/>
      <c r="AP118" s="5247"/>
      <c r="AQ118" s="5247"/>
      <c r="AR118" s="5247"/>
      <c r="AS118" s="5247"/>
      <c r="AT118" s="5247"/>
      <c r="AU118" s="5247"/>
    </row>
    <row r="119" spans="1:47" x14ac:dyDescent="0.35">
      <c r="A119" s="5415"/>
      <c r="B119" s="5419" t="s">
        <v>2891</v>
      </c>
      <c r="C119" s="5411">
        <f t="shared" si="12"/>
        <v>0</v>
      </c>
      <c r="D119" s="5178"/>
      <c r="E119" s="4754"/>
      <c r="F119" s="4754"/>
      <c r="G119" s="4754"/>
      <c r="H119" s="4754"/>
      <c r="I119" s="5420"/>
      <c r="J119" s="5241"/>
      <c r="K119" s="4748"/>
      <c r="L119" s="5393"/>
      <c r="M119" s="5399"/>
      <c r="N119" s="5247"/>
      <c r="O119" s="5247"/>
      <c r="P119" s="5247"/>
      <c r="Q119" s="5247"/>
      <c r="R119" s="5247"/>
      <c r="S119" s="5247"/>
      <c r="T119" s="5247"/>
      <c r="U119" s="5247"/>
      <c r="V119" s="5247"/>
      <c r="W119" s="5247"/>
      <c r="X119" s="5247"/>
      <c r="Y119" s="5247"/>
      <c r="Z119" s="5247"/>
      <c r="AA119" s="5247"/>
      <c r="AB119" s="5247"/>
      <c r="AC119" s="5247"/>
      <c r="AD119" s="5247"/>
      <c r="AE119" s="5247"/>
      <c r="AF119" s="5247"/>
      <c r="AG119" s="5247"/>
      <c r="AH119" s="5247"/>
      <c r="AI119" s="5247"/>
      <c r="AJ119" s="5247"/>
      <c r="AK119" s="5247"/>
      <c r="AL119" s="5247"/>
      <c r="AM119" s="5247"/>
      <c r="AN119" s="5247"/>
      <c r="AO119" s="5247"/>
      <c r="AP119" s="5247"/>
      <c r="AQ119" s="5247"/>
      <c r="AR119" s="5247"/>
      <c r="AS119" s="5247"/>
      <c r="AT119" s="5247"/>
      <c r="AU119" s="5247"/>
    </row>
    <row r="120" spans="1:47" x14ac:dyDescent="0.35">
      <c r="A120" s="5415" t="s">
        <v>2892</v>
      </c>
      <c r="B120" s="4604" t="s">
        <v>2888</v>
      </c>
      <c r="C120" s="5405">
        <f t="shared" si="12"/>
        <v>0</v>
      </c>
      <c r="D120" s="4685"/>
      <c r="E120" s="4694"/>
      <c r="F120" s="4694"/>
      <c r="G120" s="4694"/>
      <c r="H120" s="4694"/>
      <c r="I120" s="4690"/>
      <c r="J120" s="5421"/>
      <c r="K120" s="4687"/>
      <c r="L120" s="5274"/>
      <c r="M120" s="5399"/>
      <c r="N120" s="5247"/>
      <c r="O120" s="5247"/>
      <c r="P120" s="5247"/>
      <c r="Q120" s="5247"/>
      <c r="R120" s="5247"/>
      <c r="S120" s="5247"/>
      <c r="T120" s="5247"/>
      <c r="U120" s="5247"/>
      <c r="V120" s="5247"/>
      <c r="W120" s="5247"/>
      <c r="X120" s="5247"/>
      <c r="Y120" s="5247"/>
      <c r="Z120" s="5247"/>
      <c r="AA120" s="5247"/>
      <c r="AB120" s="5247"/>
      <c r="AC120" s="5247"/>
      <c r="AD120" s="5247"/>
      <c r="AE120" s="5247"/>
      <c r="AF120" s="5247"/>
      <c r="AG120" s="5247"/>
      <c r="AH120" s="5247"/>
      <c r="AI120" s="5247"/>
      <c r="AJ120" s="5247"/>
      <c r="AK120" s="5247"/>
      <c r="AL120" s="5247"/>
      <c r="AM120" s="5247"/>
      <c r="AN120" s="5247"/>
      <c r="AO120" s="5247"/>
      <c r="AP120" s="5247"/>
      <c r="AQ120" s="5247"/>
      <c r="AR120" s="5247"/>
      <c r="AS120" s="5247"/>
      <c r="AT120" s="5247"/>
      <c r="AU120" s="5247"/>
    </row>
    <row r="121" spans="1:47" x14ac:dyDescent="0.35">
      <c r="A121" s="5415"/>
      <c r="B121" s="3189" t="s">
        <v>2889</v>
      </c>
      <c r="C121" s="3078">
        <f t="shared" si="12"/>
        <v>0</v>
      </c>
      <c r="D121" s="5422"/>
      <c r="E121" s="4822"/>
      <c r="F121" s="4822"/>
      <c r="G121" s="4822"/>
      <c r="H121" s="4822"/>
      <c r="I121" s="4821"/>
      <c r="J121" s="5243"/>
      <c r="K121" s="4820"/>
      <c r="L121" s="5313"/>
      <c r="M121" s="5399"/>
      <c r="N121" s="5247"/>
      <c r="O121" s="5247"/>
      <c r="P121" s="5247"/>
      <c r="Q121" s="5247"/>
      <c r="R121" s="5247"/>
      <c r="S121" s="5247"/>
      <c r="T121" s="5247"/>
      <c r="U121" s="5247"/>
      <c r="V121" s="5247"/>
      <c r="W121" s="5247"/>
      <c r="X121" s="5247"/>
      <c r="Y121" s="5247"/>
      <c r="Z121" s="5247"/>
      <c r="AA121" s="5247"/>
      <c r="AB121" s="5247"/>
      <c r="AC121" s="5247"/>
      <c r="AD121" s="5247"/>
      <c r="AE121" s="5247"/>
      <c r="AF121" s="5247"/>
      <c r="AG121" s="5247"/>
      <c r="AH121" s="5247"/>
      <c r="AI121" s="5247"/>
      <c r="AJ121" s="5247"/>
      <c r="AK121" s="5247"/>
      <c r="AL121" s="5247"/>
      <c r="AM121" s="5247"/>
      <c r="AN121" s="5247"/>
      <c r="AO121" s="5247"/>
      <c r="AP121" s="5247"/>
      <c r="AQ121" s="5247"/>
      <c r="AR121" s="5247"/>
      <c r="AS121" s="5247"/>
      <c r="AT121" s="5247"/>
      <c r="AU121" s="5247"/>
    </row>
    <row r="122" spans="1:47" x14ac:dyDescent="0.35">
      <c r="A122" s="5415"/>
      <c r="B122" s="3189" t="s">
        <v>2890</v>
      </c>
      <c r="C122" s="774">
        <f t="shared" si="12"/>
        <v>0</v>
      </c>
      <c r="D122" s="1660"/>
      <c r="E122" s="4717"/>
      <c r="F122" s="4717"/>
      <c r="G122" s="4717"/>
      <c r="H122" s="4717"/>
      <c r="I122" s="4716"/>
      <c r="J122" s="1662"/>
      <c r="K122" s="1663"/>
      <c r="L122" s="40"/>
      <c r="M122" s="5399"/>
      <c r="N122" s="5247"/>
      <c r="O122" s="5247"/>
      <c r="P122" s="5247"/>
      <c r="Q122" s="5247"/>
      <c r="R122" s="5247"/>
      <c r="S122" s="5247"/>
      <c r="T122" s="5247"/>
      <c r="U122" s="5247"/>
      <c r="V122" s="5247"/>
      <c r="W122" s="5247"/>
      <c r="X122" s="5247"/>
      <c r="Y122" s="5247"/>
      <c r="Z122" s="5247"/>
      <c r="AA122" s="5247"/>
      <c r="AB122" s="5247"/>
      <c r="AC122" s="5247"/>
      <c r="AD122" s="5247"/>
      <c r="AE122" s="5247"/>
      <c r="AF122" s="5247"/>
      <c r="AG122" s="5247"/>
      <c r="AH122" s="5247"/>
      <c r="AI122" s="5247"/>
      <c r="AJ122" s="5247"/>
      <c r="AK122" s="5247"/>
      <c r="AL122" s="5247"/>
      <c r="AM122" s="5247"/>
      <c r="AN122" s="5247"/>
      <c r="AO122" s="5247"/>
      <c r="AP122" s="5247"/>
      <c r="AQ122" s="5247"/>
      <c r="AR122" s="5247"/>
      <c r="AS122" s="5247"/>
      <c r="AT122" s="5247"/>
      <c r="AU122" s="5247"/>
    </row>
    <row r="123" spans="1:47" x14ac:dyDescent="0.35">
      <c r="A123" s="5415"/>
      <c r="B123" s="5419" t="s">
        <v>2891</v>
      </c>
      <c r="C123" s="5411">
        <f t="shared" si="12"/>
        <v>0</v>
      </c>
      <c r="D123" s="4701"/>
      <c r="E123" s="4706"/>
      <c r="F123" s="4706"/>
      <c r="G123" s="4706"/>
      <c r="H123" s="4706"/>
      <c r="I123" s="4705"/>
      <c r="J123" s="5244"/>
      <c r="K123" s="4703"/>
      <c r="L123" s="88"/>
      <c r="M123" s="5399"/>
      <c r="N123" s="5247"/>
      <c r="O123" s="5247"/>
      <c r="P123" s="5247"/>
      <c r="Q123" s="5247"/>
      <c r="R123" s="5247"/>
      <c r="S123" s="5247"/>
      <c r="T123" s="5247"/>
      <c r="U123" s="5247"/>
      <c r="V123" s="5247"/>
      <c r="W123" s="5247"/>
      <c r="X123" s="5247"/>
      <c r="Y123" s="5247"/>
      <c r="Z123" s="5247"/>
      <c r="AA123" s="5247"/>
      <c r="AB123" s="5247"/>
      <c r="AC123" s="5247"/>
      <c r="AD123" s="5247"/>
      <c r="AE123" s="5247"/>
      <c r="AF123" s="5247"/>
      <c r="AG123" s="5247"/>
      <c r="AH123" s="5247"/>
      <c r="AI123" s="5247"/>
      <c r="AJ123" s="5247"/>
      <c r="AK123" s="5247"/>
      <c r="AL123" s="5247"/>
      <c r="AM123" s="5247"/>
      <c r="AN123" s="5247"/>
      <c r="AO123" s="5247"/>
      <c r="AP123" s="5247"/>
      <c r="AQ123" s="5247"/>
      <c r="AR123" s="5247"/>
      <c r="AS123" s="5247"/>
      <c r="AT123" s="5247"/>
      <c r="AU123" s="5247"/>
    </row>
    <row r="124" spans="1:47" x14ac:dyDescent="0.35">
      <c r="A124" s="5259" t="s">
        <v>2893</v>
      </c>
      <c r="B124" s="5423" t="s">
        <v>2888</v>
      </c>
      <c r="C124" s="5405">
        <f t="shared" si="12"/>
        <v>0</v>
      </c>
      <c r="D124" s="4685"/>
      <c r="E124" s="4694"/>
      <c r="F124" s="4694"/>
      <c r="G124" s="4694"/>
      <c r="H124" s="4694"/>
      <c r="I124" s="4690"/>
      <c r="J124" s="5421"/>
      <c r="K124" s="4687"/>
      <c r="L124" s="5274"/>
      <c r="M124" s="5399"/>
      <c r="N124" s="5247"/>
      <c r="O124" s="5247"/>
      <c r="P124" s="5247"/>
      <c r="Q124" s="5247"/>
      <c r="R124" s="5247"/>
      <c r="S124" s="5247"/>
      <c r="T124" s="5247"/>
      <c r="U124" s="5247"/>
      <c r="V124" s="5247"/>
      <c r="W124" s="5247"/>
      <c r="X124" s="5247"/>
      <c r="Y124" s="5247"/>
      <c r="Z124" s="5247"/>
      <c r="AA124" s="5247"/>
      <c r="AB124" s="5247"/>
      <c r="AC124" s="5247"/>
      <c r="AD124" s="5247"/>
      <c r="AE124" s="5247"/>
      <c r="AF124" s="5247"/>
      <c r="AG124" s="5247"/>
      <c r="AH124" s="5247"/>
      <c r="AI124" s="5247"/>
      <c r="AJ124" s="5247"/>
      <c r="AK124" s="5247"/>
      <c r="AL124" s="5247"/>
      <c r="AM124" s="5247"/>
      <c r="AN124" s="5247"/>
      <c r="AO124" s="5247"/>
      <c r="AP124" s="5247"/>
      <c r="AQ124" s="5247"/>
      <c r="AR124" s="5247"/>
      <c r="AS124" s="5247"/>
      <c r="AT124" s="5247"/>
      <c r="AU124" s="5247"/>
    </row>
    <row r="125" spans="1:47" x14ac:dyDescent="0.35">
      <c r="A125" s="5259"/>
      <c r="B125" s="1768" t="s">
        <v>2889</v>
      </c>
      <c r="C125" s="3078">
        <f t="shared" si="12"/>
        <v>0</v>
      </c>
      <c r="D125" s="5422"/>
      <c r="E125" s="4822"/>
      <c r="F125" s="4822"/>
      <c r="G125" s="4822"/>
      <c r="H125" s="4822"/>
      <c r="I125" s="4821"/>
      <c r="J125" s="5243"/>
      <c r="K125" s="4820"/>
      <c r="L125" s="5313"/>
      <c r="M125" s="5399"/>
      <c r="N125" s="5247"/>
      <c r="O125" s="5247"/>
      <c r="P125" s="5247"/>
      <c r="Q125" s="5247"/>
      <c r="R125" s="5247"/>
      <c r="S125" s="5247"/>
      <c r="T125" s="5247"/>
      <c r="U125" s="5247"/>
      <c r="V125" s="5247"/>
      <c r="W125" s="5247"/>
      <c r="X125" s="5247"/>
      <c r="Y125" s="5247"/>
      <c r="Z125" s="5247"/>
      <c r="AA125" s="5247"/>
      <c r="AB125" s="5247"/>
      <c r="AC125" s="5247"/>
      <c r="AD125" s="5247"/>
      <c r="AE125" s="5247"/>
      <c r="AF125" s="5247"/>
      <c r="AG125" s="5247"/>
      <c r="AH125" s="5247"/>
      <c r="AI125" s="5247"/>
      <c r="AJ125" s="5247"/>
      <c r="AK125" s="5247"/>
      <c r="AL125" s="5247"/>
      <c r="AM125" s="5247"/>
      <c r="AN125" s="5247"/>
      <c r="AO125" s="5247"/>
      <c r="AP125" s="5247"/>
      <c r="AQ125" s="5247"/>
      <c r="AR125" s="5247"/>
      <c r="AS125" s="5247"/>
      <c r="AT125" s="5247"/>
      <c r="AU125" s="5247"/>
    </row>
    <row r="126" spans="1:47" x14ac:dyDescent="0.35">
      <c r="A126" s="5259"/>
      <c r="B126" s="1768" t="s">
        <v>2890</v>
      </c>
      <c r="C126" s="774">
        <f t="shared" si="12"/>
        <v>0</v>
      </c>
      <c r="D126" s="1660"/>
      <c r="E126" s="4717"/>
      <c r="F126" s="4717"/>
      <c r="G126" s="4717"/>
      <c r="H126" s="4717"/>
      <c r="I126" s="4716"/>
      <c r="J126" s="1662"/>
      <c r="K126" s="1663"/>
      <c r="L126" s="40"/>
      <c r="M126" s="5399"/>
      <c r="N126" s="5247"/>
      <c r="O126" s="5247"/>
      <c r="P126" s="5247"/>
      <c r="Q126" s="5247"/>
      <c r="R126" s="5247"/>
      <c r="S126" s="5247"/>
      <c r="T126" s="5247"/>
      <c r="U126" s="5247"/>
      <c r="V126" s="5247"/>
      <c r="W126" s="5247"/>
      <c r="X126" s="5247"/>
      <c r="Y126" s="5247"/>
      <c r="Z126" s="5247"/>
      <c r="AA126" s="5247"/>
      <c r="AB126" s="5247"/>
      <c r="AC126" s="5247"/>
      <c r="AD126" s="5247"/>
      <c r="AE126" s="5247"/>
      <c r="AF126" s="5247"/>
      <c r="AG126" s="5247"/>
      <c r="AH126" s="5247"/>
      <c r="AI126" s="5247"/>
      <c r="AJ126" s="5247"/>
      <c r="AK126" s="5247"/>
      <c r="AL126" s="5247"/>
      <c r="AM126" s="5247"/>
      <c r="AN126" s="5247"/>
      <c r="AO126" s="5247"/>
      <c r="AP126" s="5247"/>
      <c r="AQ126" s="5247"/>
      <c r="AR126" s="5247"/>
      <c r="AS126" s="5247"/>
      <c r="AT126" s="5247"/>
      <c r="AU126" s="5247"/>
    </row>
    <row r="127" spans="1:47" x14ac:dyDescent="0.35">
      <c r="A127" s="5259"/>
      <c r="B127" s="1541" t="s">
        <v>2891</v>
      </c>
      <c r="C127" s="5411">
        <f t="shared" si="12"/>
        <v>0</v>
      </c>
      <c r="D127" s="4701"/>
      <c r="E127" s="4706"/>
      <c r="F127" s="4706"/>
      <c r="G127" s="4706"/>
      <c r="H127" s="4706"/>
      <c r="I127" s="4705"/>
      <c r="J127" s="5244"/>
      <c r="K127" s="4703"/>
      <c r="L127" s="88"/>
      <c r="M127" s="5399"/>
      <c r="N127" s="5247"/>
      <c r="O127" s="5247"/>
      <c r="P127" s="5247"/>
      <c r="Q127" s="5247"/>
      <c r="R127" s="5247"/>
      <c r="S127" s="5247"/>
      <c r="T127" s="5247"/>
      <c r="U127" s="5247"/>
      <c r="V127" s="5247"/>
      <c r="W127" s="5247"/>
      <c r="X127" s="5247"/>
      <c r="Y127" s="5247"/>
      <c r="Z127" s="5247"/>
      <c r="AA127" s="5247"/>
      <c r="AB127" s="5247"/>
      <c r="AC127" s="5247"/>
      <c r="AD127" s="5247"/>
      <c r="AE127" s="5247"/>
      <c r="AF127" s="5247"/>
      <c r="AG127" s="5247"/>
      <c r="AH127" s="5247"/>
      <c r="AI127" s="5247"/>
      <c r="AJ127" s="5247"/>
      <c r="AK127" s="5247"/>
      <c r="AL127" s="5247"/>
      <c r="AM127" s="5247"/>
      <c r="AN127" s="5247"/>
      <c r="AO127" s="5247"/>
      <c r="AP127" s="5247"/>
      <c r="AQ127" s="5247"/>
      <c r="AR127" s="5247"/>
      <c r="AS127" s="5247"/>
      <c r="AT127" s="5247"/>
      <c r="AU127" s="5247"/>
    </row>
    <row r="128" spans="1:47" x14ac:dyDescent="0.35">
      <c r="A128" s="5259" t="s">
        <v>2894</v>
      </c>
      <c r="B128" s="5423" t="s">
        <v>2888</v>
      </c>
      <c r="C128" s="5405">
        <f t="shared" si="12"/>
        <v>0</v>
      </c>
      <c r="D128" s="4685"/>
      <c r="E128" s="4694"/>
      <c r="F128" s="4694"/>
      <c r="G128" s="4694"/>
      <c r="H128" s="4694"/>
      <c r="I128" s="4690"/>
      <c r="J128" s="5421"/>
      <c r="K128" s="4687"/>
      <c r="L128" s="5274"/>
      <c r="M128" s="5399"/>
      <c r="N128" s="5247"/>
      <c r="O128" s="5247"/>
      <c r="P128" s="5247"/>
      <c r="Q128" s="5247"/>
      <c r="R128" s="5247"/>
      <c r="S128" s="5247"/>
      <c r="T128" s="5247"/>
      <c r="U128" s="5247"/>
      <c r="V128" s="5247"/>
      <c r="W128" s="5247"/>
      <c r="X128" s="5247"/>
      <c r="Y128" s="5247"/>
      <c r="Z128" s="5247"/>
      <c r="AA128" s="5247"/>
      <c r="AB128" s="5247"/>
      <c r="AC128" s="5247"/>
      <c r="AD128" s="5247"/>
      <c r="AE128" s="5247"/>
      <c r="AF128" s="5247"/>
      <c r="AG128" s="5247"/>
      <c r="AH128" s="5247"/>
      <c r="AI128" s="5247"/>
      <c r="AJ128" s="5247"/>
      <c r="AK128" s="5247"/>
      <c r="AL128" s="5247"/>
      <c r="AM128" s="5247"/>
      <c r="AN128" s="5247"/>
      <c r="AO128" s="5247"/>
      <c r="AP128" s="5247"/>
      <c r="AQ128" s="5247"/>
      <c r="AR128" s="5247"/>
      <c r="AS128" s="5247"/>
      <c r="AT128" s="5247"/>
      <c r="AU128" s="5247"/>
    </row>
    <row r="129" spans="1:47" x14ac:dyDescent="0.35">
      <c r="A129" s="5259"/>
      <c r="B129" s="1768" t="s">
        <v>2889</v>
      </c>
      <c r="C129" s="3078">
        <f t="shared" si="12"/>
        <v>0</v>
      </c>
      <c r="D129" s="5422"/>
      <c r="E129" s="4822"/>
      <c r="F129" s="4822"/>
      <c r="G129" s="4822"/>
      <c r="H129" s="4822"/>
      <c r="I129" s="4821"/>
      <c r="J129" s="5243"/>
      <c r="K129" s="4820"/>
      <c r="L129" s="5313"/>
      <c r="M129" s="5399"/>
      <c r="N129" s="5247"/>
      <c r="O129" s="5247"/>
      <c r="P129" s="5247"/>
      <c r="Q129" s="5247"/>
      <c r="R129" s="5247"/>
      <c r="S129" s="5247"/>
      <c r="T129" s="5247"/>
      <c r="U129" s="5247"/>
      <c r="V129" s="5247"/>
      <c r="W129" s="5247"/>
      <c r="X129" s="5247"/>
      <c r="Y129" s="5247"/>
      <c r="Z129" s="5247"/>
      <c r="AA129" s="5247"/>
      <c r="AB129" s="5247"/>
      <c r="AC129" s="5247"/>
      <c r="AD129" s="5247"/>
      <c r="AE129" s="5247"/>
      <c r="AF129" s="5247"/>
      <c r="AG129" s="5247"/>
      <c r="AH129" s="5247"/>
      <c r="AI129" s="5247"/>
      <c r="AJ129" s="5247"/>
      <c r="AK129" s="5247"/>
      <c r="AL129" s="5247"/>
      <c r="AM129" s="5247"/>
      <c r="AN129" s="5247"/>
      <c r="AO129" s="5247"/>
      <c r="AP129" s="5247"/>
      <c r="AQ129" s="5247"/>
      <c r="AR129" s="5247"/>
      <c r="AS129" s="5247"/>
      <c r="AT129" s="5247"/>
      <c r="AU129" s="5247"/>
    </row>
    <row r="130" spans="1:47" x14ac:dyDescent="0.35">
      <c r="A130" s="5259"/>
      <c r="B130" s="1768" t="s">
        <v>2890</v>
      </c>
      <c r="C130" s="774">
        <f t="shared" si="12"/>
        <v>0</v>
      </c>
      <c r="D130" s="1660"/>
      <c r="E130" s="4717"/>
      <c r="F130" s="4717"/>
      <c r="G130" s="4717"/>
      <c r="H130" s="4717"/>
      <c r="I130" s="4716"/>
      <c r="J130" s="1662"/>
      <c r="K130" s="1663"/>
      <c r="L130" s="40"/>
      <c r="M130" s="5399"/>
      <c r="N130" s="5247"/>
      <c r="O130" s="5247"/>
      <c r="P130" s="5247"/>
      <c r="Q130" s="5247"/>
      <c r="R130" s="5247"/>
      <c r="S130" s="5247"/>
      <c r="T130" s="5247"/>
      <c r="U130" s="5247"/>
      <c r="V130" s="5247"/>
      <c r="W130" s="5247"/>
      <c r="X130" s="5247"/>
      <c r="Y130" s="5247"/>
      <c r="Z130" s="5247"/>
      <c r="AA130" s="5247"/>
      <c r="AB130" s="5247"/>
      <c r="AC130" s="5247"/>
      <c r="AD130" s="5247"/>
      <c r="AE130" s="5247"/>
      <c r="AF130" s="5247"/>
      <c r="AG130" s="5247"/>
      <c r="AH130" s="5247"/>
      <c r="AI130" s="5247"/>
      <c r="AJ130" s="5247"/>
      <c r="AK130" s="5247"/>
      <c r="AL130" s="5247"/>
      <c r="AM130" s="5247"/>
      <c r="AN130" s="5247"/>
      <c r="AO130" s="5247"/>
      <c r="AP130" s="5247"/>
      <c r="AQ130" s="5247"/>
      <c r="AR130" s="5247"/>
      <c r="AS130" s="5247"/>
      <c r="AT130" s="5247"/>
      <c r="AU130" s="5247"/>
    </row>
    <row r="131" spans="1:47" x14ac:dyDescent="0.35">
      <c r="A131" s="5259"/>
      <c r="B131" s="1541" t="s">
        <v>2891</v>
      </c>
      <c r="C131" s="5411">
        <f t="shared" si="12"/>
        <v>0</v>
      </c>
      <c r="D131" s="4701"/>
      <c r="E131" s="4706"/>
      <c r="F131" s="4706"/>
      <c r="G131" s="4706"/>
      <c r="H131" s="4706"/>
      <c r="I131" s="4705"/>
      <c r="J131" s="5244"/>
      <c r="K131" s="4703"/>
      <c r="L131" s="88"/>
      <c r="M131" s="5399"/>
      <c r="N131" s="5247"/>
      <c r="O131" s="5247"/>
      <c r="P131" s="5247"/>
      <c r="Q131" s="5247"/>
      <c r="R131" s="5247"/>
      <c r="S131" s="5247"/>
      <c r="T131" s="5247"/>
      <c r="U131" s="5247"/>
      <c r="V131" s="5247"/>
      <c r="W131" s="5247"/>
      <c r="X131" s="5247"/>
      <c r="Y131" s="5247"/>
      <c r="Z131" s="5247"/>
      <c r="AA131" s="5247"/>
      <c r="AB131" s="5247"/>
      <c r="AC131" s="5247"/>
      <c r="AD131" s="5247"/>
      <c r="AE131" s="5247"/>
      <c r="AF131" s="5247"/>
      <c r="AG131" s="5247"/>
      <c r="AH131" s="5247"/>
      <c r="AI131" s="5247"/>
      <c r="AJ131" s="5247"/>
      <c r="AK131" s="5247"/>
      <c r="AL131" s="5247"/>
      <c r="AM131" s="5247"/>
      <c r="AN131" s="5247"/>
      <c r="AO131" s="5247"/>
      <c r="AP131" s="5247"/>
      <c r="AQ131" s="5247"/>
      <c r="AR131" s="5247"/>
      <c r="AS131" s="5247"/>
      <c r="AT131" s="5247"/>
      <c r="AU131" s="5247"/>
    </row>
    <row r="132" spans="1:47" x14ac:dyDescent="0.35">
      <c r="A132" s="1570" t="s">
        <v>2895</v>
      </c>
      <c r="B132" s="216"/>
      <c r="C132" s="216"/>
      <c r="D132" s="216"/>
      <c r="E132" s="216"/>
      <c r="F132" s="216"/>
      <c r="G132" s="216"/>
      <c r="H132" s="216"/>
      <c r="I132" s="216"/>
      <c r="J132" s="216"/>
      <c r="K132" s="216"/>
      <c r="L132" s="216"/>
      <c r="M132" s="5247"/>
      <c r="N132" s="5247"/>
      <c r="O132" s="5247"/>
      <c r="P132" s="5247"/>
      <c r="Q132" s="5247"/>
      <c r="R132" s="5247"/>
      <c r="S132" s="5247"/>
      <c r="T132" s="5247"/>
      <c r="U132" s="5247"/>
      <c r="V132" s="5247"/>
      <c r="W132" s="5247"/>
      <c r="X132" s="5247"/>
      <c r="Y132" s="5247"/>
      <c r="Z132" s="5247"/>
      <c r="AA132" s="5247"/>
      <c r="AB132" s="5247"/>
      <c r="AC132" s="5247"/>
      <c r="AD132" s="5247"/>
      <c r="AE132" s="5247"/>
      <c r="AF132" s="5247"/>
      <c r="AG132" s="5247"/>
      <c r="AH132" s="5247"/>
      <c r="AI132" s="5247"/>
      <c r="AJ132" s="5247"/>
      <c r="AK132" s="5247"/>
      <c r="AL132" s="5247"/>
      <c r="AM132" s="5247"/>
      <c r="AN132" s="5247"/>
      <c r="AO132" s="5247"/>
      <c r="AP132" s="5247"/>
      <c r="AQ132" s="5247"/>
      <c r="AR132" s="5247"/>
      <c r="AS132" s="5247"/>
      <c r="AT132" s="5247"/>
      <c r="AU132" s="5247"/>
    </row>
    <row r="133" spans="1:47" ht="40" x14ac:dyDescent="0.35">
      <c r="A133" s="5389" t="s">
        <v>2896</v>
      </c>
      <c r="B133" s="5389" t="s">
        <v>2897</v>
      </c>
      <c r="C133" s="4945" t="s">
        <v>2898</v>
      </c>
      <c r="D133" s="4946" t="s">
        <v>2899</v>
      </c>
      <c r="E133" s="4946" t="s">
        <v>2900</v>
      </c>
      <c r="F133" s="4946" t="s">
        <v>2901</v>
      </c>
      <c r="G133" s="4946" t="s">
        <v>2902</v>
      </c>
      <c r="H133" s="4944" t="s">
        <v>2903</v>
      </c>
      <c r="I133" s="5424"/>
      <c r="J133" s="5424"/>
      <c r="K133" s="5424"/>
      <c r="L133" s="5424"/>
      <c r="M133" s="5247"/>
      <c r="N133" s="5247"/>
      <c r="O133" s="5247"/>
      <c r="P133" s="5247"/>
      <c r="Q133" s="5247"/>
      <c r="R133" s="5247"/>
      <c r="S133" s="5247"/>
      <c r="T133" s="5247"/>
      <c r="U133" s="5247"/>
      <c r="V133" s="5247"/>
      <c r="W133" s="5247"/>
      <c r="X133" s="5247"/>
      <c r="Y133" s="5247"/>
      <c r="Z133" s="5247"/>
      <c r="AA133" s="5247"/>
      <c r="AB133" s="5247"/>
      <c r="AC133" s="5247"/>
      <c r="AD133" s="5247"/>
      <c r="AE133" s="5247"/>
      <c r="AF133" s="5247"/>
      <c r="AG133" s="5247"/>
      <c r="AH133" s="5247"/>
      <c r="AI133" s="5247"/>
      <c r="AJ133" s="5247"/>
      <c r="AK133" s="5247"/>
      <c r="AL133" s="5247"/>
      <c r="AM133" s="5247"/>
      <c r="AN133" s="5247"/>
      <c r="AO133" s="5247"/>
      <c r="AP133" s="5247"/>
      <c r="AQ133" s="5247"/>
      <c r="AR133" s="5247"/>
      <c r="AS133" s="5247"/>
      <c r="AT133" s="5247"/>
      <c r="AU133" s="5247"/>
    </row>
    <row r="134" spans="1:47" x14ac:dyDescent="0.35">
      <c r="A134" s="5423" t="s">
        <v>2904</v>
      </c>
      <c r="B134" s="5425"/>
      <c r="C134" s="4685"/>
      <c r="D134" s="5425"/>
      <c r="E134" s="5425"/>
      <c r="F134" s="5425"/>
      <c r="G134" s="5425"/>
      <c r="H134" s="5426"/>
      <c r="I134" s="5427"/>
      <c r="J134" s="216"/>
      <c r="K134" s="216"/>
      <c r="L134" s="216"/>
      <c r="M134" s="5247"/>
      <c r="N134" s="5247"/>
      <c r="O134" s="5247"/>
      <c r="P134" s="5247"/>
      <c r="Q134" s="5247"/>
      <c r="R134" s="5247"/>
      <c r="S134" s="5247"/>
      <c r="T134" s="5247"/>
      <c r="U134" s="5247"/>
      <c r="V134" s="5247"/>
      <c r="W134" s="5247"/>
      <c r="X134" s="5247"/>
      <c r="Y134" s="5247"/>
      <c r="Z134" s="5247"/>
      <c r="AA134" s="5247"/>
      <c r="AB134" s="5247"/>
      <c r="AC134" s="5247"/>
      <c r="AD134" s="5247"/>
      <c r="AE134" s="5247"/>
      <c r="AF134" s="5247"/>
      <c r="AG134" s="5247"/>
      <c r="AH134" s="5247"/>
      <c r="AI134" s="5247"/>
      <c r="AJ134" s="5247"/>
      <c r="AK134" s="5247"/>
      <c r="AL134" s="5247"/>
      <c r="AM134" s="5247"/>
      <c r="AN134" s="5247"/>
      <c r="AO134" s="5247"/>
      <c r="AP134" s="5247"/>
      <c r="AQ134" s="5247"/>
      <c r="AR134" s="5247"/>
      <c r="AS134" s="5247"/>
      <c r="AT134" s="5247"/>
      <c r="AU134" s="5247"/>
    </row>
    <row r="135" spans="1:47" x14ac:dyDescent="0.35">
      <c r="A135" s="1768" t="s">
        <v>2889</v>
      </c>
      <c r="B135" s="4822"/>
      <c r="C135" s="5422"/>
      <c r="D135" s="4822"/>
      <c r="E135" s="4822"/>
      <c r="F135" s="4822"/>
      <c r="G135" s="4822"/>
      <c r="H135" s="4823"/>
      <c r="I135" s="5427"/>
      <c r="J135" s="216"/>
      <c r="K135" s="216"/>
      <c r="L135" s="216"/>
      <c r="M135" s="5247"/>
      <c r="N135" s="5247"/>
      <c r="O135" s="5247"/>
      <c r="P135" s="5247"/>
      <c r="Q135" s="5247"/>
      <c r="R135" s="5247"/>
      <c r="S135" s="5247"/>
      <c r="T135" s="5247"/>
      <c r="U135" s="5247"/>
      <c r="V135" s="5247"/>
      <c r="W135" s="5247"/>
      <c r="X135" s="5247"/>
      <c r="Y135" s="5247"/>
      <c r="Z135" s="5247"/>
      <c r="AA135" s="5247"/>
      <c r="AB135" s="5247"/>
      <c r="AC135" s="5247"/>
      <c r="AD135" s="5247"/>
      <c r="AE135" s="5247"/>
      <c r="AF135" s="5247"/>
      <c r="AG135" s="5247"/>
      <c r="AH135" s="5247"/>
      <c r="AI135" s="5247"/>
      <c r="AJ135" s="5247"/>
      <c r="AK135" s="5247"/>
      <c r="AL135" s="5247"/>
      <c r="AM135" s="5247"/>
      <c r="AN135" s="5247"/>
      <c r="AO135" s="5247"/>
      <c r="AP135" s="5247"/>
      <c r="AQ135" s="5247"/>
      <c r="AR135" s="5247"/>
      <c r="AS135" s="5247"/>
      <c r="AT135" s="5247"/>
      <c r="AU135" s="5247"/>
    </row>
    <row r="136" spans="1:47" x14ac:dyDescent="0.35">
      <c r="A136" s="1768" t="s">
        <v>2890</v>
      </c>
      <c r="B136" s="4717"/>
      <c r="C136" s="1660"/>
      <c r="D136" s="4717"/>
      <c r="E136" s="4717"/>
      <c r="F136" s="4717"/>
      <c r="G136" s="4717"/>
      <c r="H136" s="1661"/>
      <c r="I136" s="5427"/>
      <c r="J136" s="216"/>
      <c r="K136" s="216"/>
      <c r="L136" s="216"/>
      <c r="M136" s="5247"/>
      <c r="N136" s="5247"/>
      <c r="O136" s="5247"/>
      <c r="P136" s="5247"/>
      <c r="Q136" s="5247"/>
      <c r="R136" s="5247"/>
      <c r="S136" s="5247"/>
      <c r="T136" s="5247"/>
      <c r="U136" s="5247"/>
      <c r="V136" s="5247"/>
      <c r="W136" s="5247"/>
      <c r="X136" s="5247"/>
      <c r="Y136" s="5247"/>
      <c r="Z136" s="5247"/>
      <c r="AA136" s="5247"/>
      <c r="AB136" s="5247"/>
      <c r="AC136" s="5247"/>
      <c r="AD136" s="5247"/>
      <c r="AE136" s="5247"/>
      <c r="AF136" s="5247"/>
      <c r="AG136" s="5247"/>
      <c r="AH136" s="5247"/>
      <c r="AI136" s="5247"/>
      <c r="AJ136" s="5247"/>
      <c r="AK136" s="5247"/>
      <c r="AL136" s="5247"/>
      <c r="AM136" s="5247"/>
      <c r="AN136" s="5247"/>
      <c r="AO136" s="5247"/>
      <c r="AP136" s="5247"/>
      <c r="AQ136" s="5247"/>
      <c r="AR136" s="5247"/>
      <c r="AS136" s="5247"/>
      <c r="AT136" s="5247"/>
      <c r="AU136" s="5247"/>
    </row>
    <row r="137" spans="1:47" x14ac:dyDescent="0.35">
      <c r="A137" s="1541" t="s">
        <v>2905</v>
      </c>
      <c r="B137" s="4706"/>
      <c r="C137" s="4701"/>
      <c r="D137" s="4706"/>
      <c r="E137" s="4706"/>
      <c r="F137" s="4706"/>
      <c r="G137" s="4706"/>
      <c r="H137" s="4702"/>
      <c r="I137" s="5427"/>
      <c r="J137" s="216"/>
      <c r="K137" s="216"/>
      <c r="L137" s="216"/>
      <c r="M137" s="5247"/>
      <c r="N137" s="5247"/>
      <c r="O137" s="5247"/>
      <c r="P137" s="5247"/>
      <c r="Q137" s="5247"/>
      <c r="R137" s="5247"/>
      <c r="S137" s="5247"/>
      <c r="T137" s="5247"/>
      <c r="U137" s="5247"/>
      <c r="V137" s="5247"/>
      <c r="W137" s="5247"/>
      <c r="X137" s="5247"/>
      <c r="Y137" s="5247"/>
      <c r="Z137" s="5247"/>
      <c r="AA137" s="5247"/>
      <c r="AB137" s="5247"/>
      <c r="AC137" s="5247"/>
      <c r="AD137" s="5247"/>
      <c r="AE137" s="5247"/>
      <c r="AF137" s="5247"/>
      <c r="AG137" s="5247"/>
      <c r="AH137" s="5247"/>
      <c r="AI137" s="5247"/>
      <c r="AJ137" s="5247"/>
      <c r="AK137" s="5247"/>
      <c r="AL137" s="5247"/>
      <c r="AM137" s="5247"/>
      <c r="AN137" s="5247"/>
      <c r="AO137" s="5247"/>
      <c r="AP137" s="5247"/>
      <c r="AQ137" s="5247"/>
      <c r="AR137" s="5247"/>
      <c r="AS137" s="5247"/>
      <c r="AT137" s="5247"/>
      <c r="AU137" s="5247"/>
    </row>
    <row r="138" spans="1:47" x14ac:dyDescent="0.35">
      <c r="A138" s="1570" t="s">
        <v>2906</v>
      </c>
      <c r="B138" s="216"/>
      <c r="C138" s="216"/>
      <c r="D138" s="216"/>
      <c r="E138" s="216"/>
      <c r="F138" s="216"/>
      <c r="G138" s="216"/>
      <c r="H138" s="216"/>
      <c r="I138" s="216"/>
      <c r="J138" s="216"/>
      <c r="K138" s="216"/>
      <c r="L138" s="216"/>
      <c r="M138" s="5247"/>
      <c r="N138" s="5247"/>
      <c r="O138" s="5247"/>
      <c r="P138" s="5247"/>
      <c r="Q138" s="5247"/>
      <c r="R138" s="5247"/>
      <c r="S138" s="5247"/>
      <c r="T138" s="5247"/>
      <c r="U138" s="5247"/>
      <c r="V138" s="5247"/>
      <c r="W138" s="5247"/>
      <c r="X138" s="5247"/>
      <c r="Y138" s="5247"/>
      <c r="Z138" s="5247"/>
      <c r="AA138" s="5247"/>
      <c r="AB138" s="5247"/>
      <c r="AC138" s="5247"/>
      <c r="AD138" s="5247"/>
      <c r="AE138" s="5247"/>
      <c r="AF138" s="5247"/>
      <c r="AG138" s="5247"/>
      <c r="AH138" s="5247"/>
      <c r="AI138" s="5247"/>
      <c r="AJ138" s="5247"/>
      <c r="AK138" s="5247"/>
      <c r="AL138" s="5247"/>
      <c r="AM138" s="5247"/>
      <c r="AN138" s="5247"/>
      <c r="AO138" s="5247"/>
      <c r="AP138" s="5247"/>
      <c r="AQ138" s="5247"/>
      <c r="AR138" s="5247"/>
      <c r="AS138" s="5247"/>
      <c r="AT138" s="5247"/>
      <c r="AU138" s="5247"/>
    </row>
    <row r="139" spans="1:47" ht="50" x14ac:dyDescent="0.35">
      <c r="A139" s="5389" t="s">
        <v>2896</v>
      </c>
      <c r="B139" s="5389" t="s">
        <v>2857</v>
      </c>
      <c r="C139" s="4945" t="s">
        <v>2907</v>
      </c>
      <c r="D139" s="4946" t="s">
        <v>2908</v>
      </c>
      <c r="E139" s="4946" t="s">
        <v>2909</v>
      </c>
      <c r="F139" s="4946" t="s">
        <v>2910</v>
      </c>
      <c r="G139" s="4946" t="s">
        <v>2911</v>
      </c>
      <c r="H139" s="4944" t="s">
        <v>2912</v>
      </c>
      <c r="I139" s="5424"/>
      <c r="J139" s="5424"/>
      <c r="K139" s="5424"/>
      <c r="L139" s="5424"/>
      <c r="M139" s="5247"/>
      <c r="N139" s="5247"/>
      <c r="O139" s="5247"/>
      <c r="P139" s="5247"/>
      <c r="Q139" s="5247"/>
      <c r="R139" s="5247"/>
      <c r="S139" s="5247"/>
      <c r="T139" s="5247"/>
      <c r="U139" s="5247"/>
      <c r="V139" s="5247"/>
      <c r="W139" s="5247"/>
      <c r="X139" s="5247"/>
      <c r="Y139" s="5247"/>
      <c r="Z139" s="5247"/>
      <c r="AA139" s="5247"/>
      <c r="AB139" s="5247"/>
      <c r="AC139" s="5247"/>
      <c r="AD139" s="5247"/>
      <c r="AE139" s="5247"/>
      <c r="AF139" s="5247"/>
      <c r="AG139" s="5247"/>
      <c r="AH139" s="5247"/>
      <c r="AI139" s="5247"/>
      <c r="AJ139" s="5247"/>
      <c r="AK139" s="5247"/>
      <c r="AL139" s="5247"/>
      <c r="AM139" s="5247"/>
      <c r="AN139" s="5247"/>
      <c r="AO139" s="5247"/>
      <c r="AP139" s="5247"/>
      <c r="AQ139" s="5247"/>
      <c r="AR139" s="5247"/>
      <c r="AS139" s="5247"/>
      <c r="AT139" s="5247"/>
      <c r="AU139" s="5247"/>
    </row>
    <row r="140" spans="1:47" x14ac:dyDescent="0.35">
      <c r="A140" s="5423" t="s">
        <v>2904</v>
      </c>
      <c r="B140" s="5405">
        <f t="shared" ref="B140:B145" si="13">SUM(C140:H140)</f>
        <v>0</v>
      </c>
      <c r="C140" s="4685"/>
      <c r="D140" s="5425"/>
      <c r="E140" s="5425"/>
      <c r="F140" s="5425"/>
      <c r="G140" s="5425"/>
      <c r="H140" s="5426"/>
      <c r="I140" s="5427"/>
      <c r="J140" s="216"/>
      <c r="K140" s="216"/>
      <c r="L140" s="216"/>
      <c r="M140" s="5247"/>
      <c r="N140" s="5247"/>
      <c r="O140" s="5247"/>
      <c r="P140" s="5247"/>
      <c r="Q140" s="5247"/>
      <c r="R140" s="5247"/>
      <c r="S140" s="5247"/>
      <c r="T140" s="5247"/>
      <c r="U140" s="5247"/>
      <c r="V140" s="5247"/>
      <c r="W140" s="5247"/>
      <c r="X140" s="5247"/>
      <c r="Y140" s="5247"/>
      <c r="Z140" s="5247"/>
      <c r="AA140" s="5247"/>
      <c r="AB140" s="5247"/>
      <c r="AC140" s="5247"/>
      <c r="AD140" s="5247"/>
      <c r="AE140" s="5247"/>
      <c r="AF140" s="5247"/>
      <c r="AG140" s="5247"/>
      <c r="AH140" s="5247"/>
      <c r="AI140" s="5247"/>
      <c r="AJ140" s="5247"/>
      <c r="AK140" s="5247"/>
      <c r="AL140" s="5247"/>
      <c r="AM140" s="5247"/>
      <c r="AN140" s="5247"/>
      <c r="AO140" s="5247"/>
      <c r="AP140" s="5247"/>
      <c r="AQ140" s="5247"/>
      <c r="AR140" s="5247"/>
      <c r="AS140" s="5247"/>
      <c r="AT140" s="5247"/>
      <c r="AU140" s="5247"/>
    </row>
    <row r="141" spans="1:47" x14ac:dyDescent="0.35">
      <c r="A141" s="1768" t="s">
        <v>2889</v>
      </c>
      <c r="B141" s="774">
        <f t="shared" si="13"/>
        <v>0</v>
      </c>
      <c r="C141" s="1660"/>
      <c r="D141" s="4717"/>
      <c r="E141" s="4717"/>
      <c r="F141" s="4717"/>
      <c r="G141" s="4717"/>
      <c r="H141" s="1661"/>
      <c r="I141" s="5427"/>
      <c r="J141" s="216"/>
      <c r="K141" s="216"/>
      <c r="L141" s="216"/>
      <c r="M141" s="5247"/>
      <c r="N141" s="5247"/>
      <c r="O141" s="5247"/>
      <c r="P141" s="5247"/>
      <c r="Q141" s="5247"/>
      <c r="R141" s="5247"/>
      <c r="S141" s="5247"/>
      <c r="T141" s="5247"/>
      <c r="U141" s="5247"/>
      <c r="V141" s="5247"/>
      <c r="W141" s="5247"/>
      <c r="X141" s="5247"/>
      <c r="Y141" s="5247"/>
      <c r="Z141" s="5247"/>
      <c r="AA141" s="5247"/>
      <c r="AB141" s="5247"/>
      <c r="AC141" s="5247"/>
      <c r="AD141" s="5247"/>
      <c r="AE141" s="5247"/>
      <c r="AF141" s="5247"/>
      <c r="AG141" s="5247"/>
      <c r="AH141" s="5247"/>
      <c r="AI141" s="5247"/>
      <c r="AJ141" s="5247"/>
      <c r="AK141" s="5247"/>
      <c r="AL141" s="5247"/>
      <c r="AM141" s="5247"/>
      <c r="AN141" s="5247"/>
      <c r="AO141" s="5247"/>
      <c r="AP141" s="5247"/>
      <c r="AQ141" s="5247"/>
      <c r="AR141" s="5247"/>
      <c r="AS141" s="5247"/>
      <c r="AT141" s="5247"/>
      <c r="AU141" s="5247"/>
    </row>
    <row r="142" spans="1:47" x14ac:dyDescent="0.35">
      <c r="A142" s="1768" t="s">
        <v>2890</v>
      </c>
      <c r="B142" s="774">
        <f t="shared" si="13"/>
        <v>0</v>
      </c>
      <c r="C142" s="1660"/>
      <c r="D142" s="4717"/>
      <c r="E142" s="4717"/>
      <c r="F142" s="4717"/>
      <c r="G142" s="4717"/>
      <c r="H142" s="1661"/>
      <c r="I142" s="5427"/>
      <c r="J142" s="216"/>
      <c r="K142" s="216"/>
      <c r="L142" s="216"/>
      <c r="M142" s="5247"/>
      <c r="N142" s="5247"/>
      <c r="O142" s="5247"/>
      <c r="P142" s="5247"/>
      <c r="Q142" s="5247"/>
      <c r="R142" s="5247"/>
      <c r="S142" s="5247"/>
      <c r="T142" s="5247"/>
      <c r="U142" s="5247"/>
      <c r="V142" s="5247"/>
      <c r="W142" s="5247"/>
      <c r="X142" s="5247"/>
      <c r="Y142" s="5247"/>
      <c r="Z142" s="5247"/>
      <c r="AA142" s="5247"/>
      <c r="AB142" s="5247"/>
      <c r="AC142" s="5247"/>
      <c r="AD142" s="5247"/>
      <c r="AE142" s="5247"/>
      <c r="AF142" s="5247"/>
      <c r="AG142" s="5247"/>
      <c r="AH142" s="5247"/>
      <c r="AI142" s="5247"/>
      <c r="AJ142" s="5247"/>
      <c r="AK142" s="5247"/>
      <c r="AL142" s="5247"/>
      <c r="AM142" s="5247"/>
      <c r="AN142" s="5247"/>
      <c r="AO142" s="5247"/>
      <c r="AP142" s="5247"/>
      <c r="AQ142" s="5247"/>
      <c r="AR142" s="5247"/>
      <c r="AS142" s="5247"/>
      <c r="AT142" s="5247"/>
      <c r="AU142" s="5247"/>
    </row>
    <row r="143" spans="1:47" ht="20" x14ac:dyDescent="0.35">
      <c r="A143" s="1768" t="s">
        <v>2913</v>
      </c>
      <c r="B143" s="774">
        <f t="shared" si="13"/>
        <v>0</v>
      </c>
      <c r="C143" s="1660"/>
      <c r="D143" s="4717"/>
      <c r="E143" s="4717"/>
      <c r="F143" s="4717"/>
      <c r="G143" s="4717"/>
      <c r="H143" s="1661"/>
      <c r="I143" s="5427"/>
      <c r="J143" s="216"/>
      <c r="K143" s="216"/>
      <c r="L143" s="216"/>
      <c r="M143" s="5247"/>
      <c r="N143" s="5247"/>
      <c r="O143" s="5247"/>
      <c r="P143" s="5247"/>
      <c r="Q143" s="5247"/>
      <c r="R143" s="5247"/>
      <c r="S143" s="5247"/>
      <c r="T143" s="5247"/>
      <c r="U143" s="5247"/>
      <c r="V143" s="5247"/>
      <c r="W143" s="5247"/>
      <c r="X143" s="5247"/>
      <c r="Y143" s="5247"/>
      <c r="Z143" s="5247"/>
      <c r="AA143" s="5247"/>
      <c r="AB143" s="5247"/>
      <c r="AC143" s="5247"/>
      <c r="AD143" s="5247"/>
      <c r="AE143" s="5247"/>
      <c r="AF143" s="5247"/>
      <c r="AG143" s="5247"/>
      <c r="AH143" s="5247"/>
      <c r="AI143" s="5247"/>
      <c r="AJ143" s="5247"/>
      <c r="AK143" s="5247"/>
      <c r="AL143" s="5247"/>
      <c r="AM143" s="5247"/>
      <c r="AN143" s="5247"/>
      <c r="AO143" s="5247"/>
      <c r="AP143" s="5247"/>
      <c r="AQ143" s="5247"/>
      <c r="AR143" s="5247"/>
      <c r="AS143" s="5247"/>
      <c r="AT143" s="5247"/>
      <c r="AU143" s="5247"/>
    </row>
    <row r="144" spans="1:47" x14ac:dyDescent="0.35">
      <c r="A144" s="1405" t="s">
        <v>2914</v>
      </c>
      <c r="B144" s="779">
        <f t="shared" si="13"/>
        <v>0</v>
      </c>
      <c r="C144" s="4718"/>
      <c r="D144" s="4726"/>
      <c r="E144" s="4726"/>
      <c r="F144" s="4726"/>
      <c r="G144" s="4726"/>
      <c r="H144" s="4719"/>
      <c r="I144" s="5427"/>
      <c r="J144" s="216"/>
      <c r="K144" s="216"/>
      <c r="L144" s="216"/>
      <c r="M144" s="5247"/>
      <c r="N144" s="5247"/>
      <c r="O144" s="5247"/>
      <c r="P144" s="5247"/>
      <c r="Q144" s="5247"/>
      <c r="R144" s="5247"/>
      <c r="S144" s="5247"/>
      <c r="T144" s="5247"/>
      <c r="U144" s="5247"/>
      <c r="V144" s="5247"/>
      <c r="W144" s="5247"/>
      <c r="X144" s="5247"/>
      <c r="Y144" s="5247"/>
      <c r="Z144" s="5247"/>
      <c r="AA144" s="5247"/>
      <c r="AB144" s="5247"/>
      <c r="AC144" s="5247"/>
      <c r="AD144" s="5247"/>
      <c r="AE144" s="5247"/>
      <c r="AF144" s="5247"/>
      <c r="AG144" s="5247"/>
      <c r="AH144" s="5247"/>
      <c r="AI144" s="5247"/>
      <c r="AJ144" s="5247"/>
      <c r="AK144" s="5247"/>
      <c r="AL144" s="5247"/>
      <c r="AM144" s="5247"/>
      <c r="AN144" s="5247"/>
      <c r="AO144" s="5247"/>
      <c r="AP144" s="5247"/>
      <c r="AQ144" s="5247"/>
      <c r="AR144" s="5247"/>
      <c r="AS144" s="5247"/>
      <c r="AT144" s="5247"/>
      <c r="AU144" s="5247"/>
    </row>
    <row r="145" spans="1:47" x14ac:dyDescent="0.35">
      <c r="A145" s="5411" t="s">
        <v>1812</v>
      </c>
      <c r="B145" s="5411">
        <f t="shared" si="13"/>
        <v>0</v>
      </c>
      <c r="C145" s="4701"/>
      <c r="D145" s="4706"/>
      <c r="E145" s="4706"/>
      <c r="F145" s="4706"/>
      <c r="G145" s="4706"/>
      <c r="H145" s="4702"/>
      <c r="I145" s="5427"/>
      <c r="J145" s="216"/>
      <c r="K145" s="216"/>
      <c r="L145" s="216"/>
      <c r="M145" s="5247"/>
      <c r="N145" s="5247"/>
      <c r="O145" s="5247"/>
      <c r="P145" s="5247"/>
      <c r="Q145" s="5247"/>
      <c r="R145" s="5247"/>
      <c r="S145" s="5247"/>
      <c r="T145" s="5247"/>
      <c r="U145" s="5247"/>
      <c r="V145" s="5247"/>
      <c r="W145" s="5247"/>
      <c r="X145" s="5247"/>
      <c r="Y145" s="5247"/>
      <c r="Z145" s="5247"/>
      <c r="AA145" s="5247"/>
      <c r="AB145" s="5247"/>
      <c r="AC145" s="5247"/>
      <c r="AD145" s="5247"/>
      <c r="AE145" s="5247"/>
      <c r="AF145" s="5247"/>
      <c r="AG145" s="5247"/>
      <c r="AH145" s="5247"/>
      <c r="AI145" s="5247"/>
      <c r="AJ145" s="5247"/>
      <c r="AK145" s="5247"/>
      <c r="AL145" s="5247"/>
      <c r="AM145" s="5247"/>
      <c r="AN145" s="5247"/>
      <c r="AO145" s="5247"/>
      <c r="AP145" s="5247"/>
      <c r="AQ145" s="5247"/>
      <c r="AR145" s="5247"/>
      <c r="AS145" s="5247"/>
      <c r="AT145" s="5247"/>
      <c r="AU145" s="5247"/>
    </row>
    <row r="146" spans="1:47" x14ac:dyDescent="0.35">
      <c r="A146" s="1570" t="s">
        <v>2915</v>
      </c>
      <c r="B146" s="216"/>
      <c r="C146" s="216"/>
      <c r="D146" s="216"/>
      <c r="E146" s="216"/>
      <c r="F146" s="216"/>
      <c r="G146" s="216"/>
      <c r="H146" s="216"/>
      <c r="I146" s="5247"/>
      <c r="J146" s="5247"/>
      <c r="K146" s="5247"/>
      <c r="L146" s="5247"/>
      <c r="M146" s="5247"/>
      <c r="N146" s="5247"/>
      <c r="O146" s="5247"/>
      <c r="P146" s="5247"/>
      <c r="Q146" s="5247"/>
      <c r="R146" s="5247"/>
      <c r="S146" s="5247"/>
      <c r="T146" s="5247"/>
      <c r="U146" s="5247"/>
      <c r="V146" s="5247"/>
      <c r="W146" s="5247"/>
      <c r="X146" s="5247"/>
      <c r="Y146" s="5247"/>
      <c r="Z146" s="5247"/>
      <c r="AA146" s="5247"/>
      <c r="AB146" s="5247"/>
      <c r="AC146" s="5247"/>
      <c r="AD146" s="5247"/>
      <c r="AE146" s="5247"/>
      <c r="AF146" s="5247"/>
      <c r="AG146" s="5247"/>
      <c r="AH146" s="5247"/>
      <c r="AI146" s="5247"/>
      <c r="AJ146" s="5247"/>
      <c r="AK146" s="5247"/>
      <c r="AL146" s="5247"/>
      <c r="AM146" s="5247"/>
      <c r="AN146" s="5247"/>
      <c r="AO146" s="5247"/>
      <c r="AP146" s="5247"/>
      <c r="AQ146" s="5247"/>
      <c r="AR146" s="5247"/>
      <c r="AS146" s="5247"/>
      <c r="AT146" s="5247"/>
      <c r="AU146" s="5247"/>
    </row>
    <row r="147" spans="1:47" ht="50" x14ac:dyDescent="0.35">
      <c r="A147" s="5389" t="s">
        <v>2896</v>
      </c>
      <c r="B147" s="5389" t="s">
        <v>2916</v>
      </c>
      <c r="C147" s="4924" t="s">
        <v>2917</v>
      </c>
      <c r="D147" s="5428" t="s">
        <v>2918</v>
      </c>
      <c r="E147" s="5429" t="s">
        <v>2919</v>
      </c>
      <c r="F147" s="5429" t="s">
        <v>2920</v>
      </c>
      <c r="G147" s="5429" t="s">
        <v>2921</v>
      </c>
      <c r="H147" s="5429" t="s">
        <v>2922</v>
      </c>
      <c r="I147" s="5429" t="s">
        <v>2923</v>
      </c>
      <c r="J147" s="5430" t="s">
        <v>2924</v>
      </c>
      <c r="K147" s="5247"/>
      <c r="L147" s="5247"/>
      <c r="M147" s="5247"/>
      <c r="N147" s="5247"/>
      <c r="O147" s="5247"/>
      <c r="P147" s="5247"/>
      <c r="Q147" s="5247"/>
      <c r="R147" s="5247"/>
      <c r="S147" s="5247"/>
      <c r="T147" s="5247"/>
      <c r="U147" s="5247"/>
      <c r="V147" s="5247"/>
      <c r="W147" s="5247"/>
      <c r="X147" s="5247"/>
      <c r="Y147" s="5247"/>
      <c r="Z147" s="5247"/>
      <c r="AA147" s="5247"/>
      <c r="AB147" s="5247"/>
      <c r="AC147" s="5247"/>
      <c r="AD147" s="5247"/>
      <c r="AE147" s="5247"/>
      <c r="AF147" s="5247"/>
      <c r="AG147" s="5247"/>
      <c r="AH147" s="5247"/>
      <c r="AI147" s="5247"/>
      <c r="AJ147" s="5247"/>
      <c r="AK147" s="5247"/>
      <c r="AL147" s="5247"/>
      <c r="AM147" s="5247"/>
      <c r="AN147" s="5247"/>
      <c r="AO147" s="5247"/>
      <c r="AP147" s="5247"/>
      <c r="AQ147" s="5247"/>
      <c r="AR147" s="5247"/>
      <c r="AS147" s="5247"/>
      <c r="AT147" s="5247"/>
      <c r="AU147" s="5247"/>
    </row>
    <row r="148" spans="1:47" x14ac:dyDescent="0.35">
      <c r="A148" s="5423" t="s">
        <v>2925</v>
      </c>
      <c r="B148" s="5431"/>
      <c r="C148" s="4687"/>
      <c r="D148" s="4687"/>
      <c r="E148" s="5425"/>
      <c r="F148" s="5425"/>
      <c r="G148" s="5425"/>
      <c r="H148" s="5425"/>
      <c r="I148" s="5425"/>
      <c r="J148" s="5432"/>
      <c r="K148" s="5247"/>
      <c r="L148" s="5247"/>
      <c r="M148" s="5247"/>
      <c r="N148" s="5247"/>
      <c r="O148" s="5247"/>
      <c r="P148" s="5247"/>
      <c r="Q148" s="5247"/>
      <c r="R148" s="5247"/>
      <c r="S148" s="5247"/>
      <c r="T148" s="5247"/>
      <c r="U148" s="5247"/>
      <c r="V148" s="5247"/>
      <c r="W148" s="5247"/>
      <c r="X148" s="5247"/>
      <c r="Y148" s="5247"/>
      <c r="Z148" s="5247"/>
      <c r="AA148" s="5247"/>
      <c r="AB148" s="5247"/>
      <c r="AC148" s="5247"/>
      <c r="AD148" s="5247"/>
      <c r="AE148" s="5247"/>
      <c r="AF148" s="5247"/>
      <c r="AG148" s="5247"/>
      <c r="AH148" s="5247"/>
      <c r="AI148" s="5247"/>
      <c r="AJ148" s="5247"/>
      <c r="AK148" s="5247"/>
      <c r="AL148" s="5247"/>
      <c r="AM148" s="5247"/>
      <c r="AN148" s="5247"/>
      <c r="AO148" s="5247"/>
      <c r="AP148" s="5247"/>
      <c r="AQ148" s="5247"/>
      <c r="AR148" s="5247"/>
      <c r="AS148" s="5247"/>
      <c r="AT148" s="5247"/>
      <c r="AU148" s="5247"/>
    </row>
    <row r="149" spans="1:47" x14ac:dyDescent="0.35">
      <c r="A149" s="1768" t="s">
        <v>2905</v>
      </c>
      <c r="B149" s="40"/>
      <c r="C149" s="1663"/>
      <c r="D149" s="1663"/>
      <c r="E149" s="4717"/>
      <c r="F149" s="4717"/>
      <c r="G149" s="4717"/>
      <c r="H149" s="4717"/>
      <c r="I149" s="4717"/>
      <c r="J149" s="41"/>
      <c r="K149" s="5247"/>
      <c r="L149" s="5247"/>
      <c r="M149" s="5247"/>
      <c r="N149" s="5247"/>
      <c r="O149" s="5247"/>
      <c r="P149" s="5247"/>
      <c r="Q149" s="5247"/>
      <c r="R149" s="5247"/>
      <c r="S149" s="5247"/>
      <c r="T149" s="5247"/>
      <c r="U149" s="5247"/>
      <c r="V149" s="5247"/>
      <c r="W149" s="5247"/>
      <c r="X149" s="5247"/>
      <c r="Y149" s="5247"/>
      <c r="Z149" s="5247"/>
      <c r="AA149" s="5247"/>
      <c r="AB149" s="5247"/>
      <c r="AC149" s="5247"/>
      <c r="AD149" s="5247"/>
      <c r="AE149" s="5247"/>
      <c r="AF149" s="5247"/>
      <c r="AG149" s="5247"/>
      <c r="AH149" s="5247"/>
      <c r="AI149" s="5247"/>
      <c r="AJ149" s="5247"/>
      <c r="AK149" s="5247"/>
      <c r="AL149" s="5247"/>
      <c r="AM149" s="5247"/>
      <c r="AN149" s="5247"/>
      <c r="AO149" s="5247"/>
      <c r="AP149" s="5247"/>
      <c r="AQ149" s="5247"/>
      <c r="AR149" s="5247"/>
      <c r="AS149" s="5247"/>
      <c r="AT149" s="5247"/>
      <c r="AU149" s="5247"/>
    </row>
    <row r="150" spans="1:47" x14ac:dyDescent="0.35">
      <c r="A150" s="1541" t="s">
        <v>2926</v>
      </c>
      <c r="B150" s="88"/>
      <c r="C150" s="4703"/>
      <c r="D150" s="4703"/>
      <c r="E150" s="4706"/>
      <c r="F150" s="4706"/>
      <c r="G150" s="4706"/>
      <c r="H150" s="4706"/>
      <c r="I150" s="4706"/>
      <c r="J150" s="89"/>
      <c r="K150" s="5247"/>
      <c r="L150" s="5247"/>
      <c r="M150" s="5247"/>
      <c r="N150" s="5247"/>
      <c r="O150" s="5247"/>
      <c r="P150" s="5247"/>
      <c r="Q150" s="5247"/>
      <c r="R150" s="5247"/>
      <c r="S150" s="5247"/>
      <c r="T150" s="5247"/>
      <c r="U150" s="5247"/>
      <c r="V150" s="5247"/>
      <c r="W150" s="5247"/>
      <c r="X150" s="5247"/>
      <c r="Y150" s="5247"/>
      <c r="Z150" s="5247"/>
      <c r="AA150" s="5247"/>
      <c r="AB150" s="5247"/>
      <c r="AC150" s="5247"/>
      <c r="AD150" s="5247"/>
      <c r="AE150" s="5247"/>
      <c r="AF150" s="5247"/>
      <c r="AG150" s="5247"/>
      <c r="AH150" s="5247"/>
      <c r="AI150" s="5247"/>
      <c r="AJ150" s="5247"/>
      <c r="AK150" s="5247"/>
      <c r="AL150" s="5247"/>
      <c r="AM150" s="5247"/>
      <c r="AN150" s="5247"/>
      <c r="AO150" s="5247"/>
      <c r="AP150" s="5247"/>
      <c r="AQ150" s="5247"/>
      <c r="AR150" s="5247"/>
      <c r="AS150" s="5247"/>
      <c r="AT150" s="5247"/>
      <c r="AU150" s="5247"/>
    </row>
    <row r="151" spans="1:47" x14ac:dyDescent="0.35">
      <c r="A151" s="3779" t="s">
        <v>2927</v>
      </c>
      <c r="B151" s="519"/>
      <c r="C151" s="3431"/>
      <c r="D151" s="3431"/>
      <c r="E151" s="3431"/>
      <c r="F151" s="5433"/>
      <c r="G151" s="5433"/>
      <c r="H151" s="5433"/>
      <c r="I151" s="5433"/>
      <c r="J151" s="5433"/>
      <c r="K151" s="1825"/>
      <c r="L151" s="1825"/>
      <c r="M151" s="3746"/>
      <c r="N151" s="5247"/>
      <c r="O151" s="5247"/>
      <c r="P151" s="5247"/>
      <c r="Q151" s="5247"/>
      <c r="R151" s="5247"/>
      <c r="S151" s="5247"/>
      <c r="T151" s="5247"/>
      <c r="U151" s="5247"/>
      <c r="V151" s="5247"/>
      <c r="W151" s="5247"/>
      <c r="X151" s="5247"/>
      <c r="Y151" s="5247"/>
      <c r="Z151" s="5247"/>
      <c r="AA151" s="5247"/>
      <c r="AB151" s="5247"/>
      <c r="AC151" s="5247"/>
      <c r="AD151" s="5247"/>
      <c r="AE151" s="5247"/>
      <c r="AF151" s="5247"/>
      <c r="AG151" s="5247"/>
      <c r="AH151" s="5247"/>
      <c r="AI151" s="5247"/>
      <c r="AJ151" s="5247"/>
      <c r="AK151" s="5247"/>
      <c r="AL151" s="5247"/>
      <c r="AM151" s="5247"/>
      <c r="AN151" s="5247"/>
      <c r="AO151" s="5247"/>
      <c r="AP151" s="5247"/>
      <c r="AQ151" s="5247"/>
      <c r="AR151" s="5247"/>
      <c r="AS151" s="5247"/>
      <c r="AT151" s="5247"/>
      <c r="AU151" s="5247"/>
    </row>
    <row r="152" spans="1:47" x14ac:dyDescent="0.35">
      <c r="A152" s="5434" t="s">
        <v>708</v>
      </c>
      <c r="B152" s="5435" t="s">
        <v>2876</v>
      </c>
      <c r="C152" s="5435" t="s">
        <v>2857</v>
      </c>
      <c r="D152" s="5436" t="s">
        <v>2877</v>
      </c>
      <c r="E152" s="5437"/>
      <c r="F152" s="5437"/>
      <c r="G152" s="5437"/>
      <c r="H152" s="5437"/>
      <c r="I152" s="5437"/>
      <c r="J152" s="5438"/>
      <c r="K152" s="5439" t="s">
        <v>2878</v>
      </c>
      <c r="L152" s="5439" t="s">
        <v>2879</v>
      </c>
      <c r="M152" s="3746"/>
    </row>
    <row r="153" spans="1:47" ht="74.25" customHeight="1" x14ac:dyDescent="0.35">
      <c r="A153" s="5434"/>
      <c r="B153" s="5435"/>
      <c r="C153" s="5435"/>
      <c r="D153" s="5440" t="s">
        <v>2880</v>
      </c>
      <c r="E153" s="5441" t="s">
        <v>2881</v>
      </c>
      <c r="F153" s="5441" t="s">
        <v>2882</v>
      </c>
      <c r="G153" s="5441" t="s">
        <v>2883</v>
      </c>
      <c r="H153" s="5441" t="s">
        <v>2884</v>
      </c>
      <c r="I153" s="5442" t="s">
        <v>2885</v>
      </c>
      <c r="J153" s="5443" t="s">
        <v>2886</v>
      </c>
      <c r="K153" s="2234"/>
      <c r="L153" s="2234"/>
      <c r="M153" s="3746"/>
    </row>
    <row r="154" spans="1:47" x14ac:dyDescent="0.35">
      <c r="A154" s="5434" t="s">
        <v>2887</v>
      </c>
      <c r="B154" s="5444" t="s">
        <v>2888</v>
      </c>
      <c r="C154" s="5416">
        <f t="shared" ref="C154:C169" si="14">SUM(D154:J154)</f>
        <v>0</v>
      </c>
      <c r="D154" s="5267"/>
      <c r="E154" s="5417"/>
      <c r="F154" s="5417"/>
      <c r="G154" s="5417"/>
      <c r="H154" s="5417"/>
      <c r="I154" s="5407"/>
      <c r="J154" s="5271"/>
      <c r="K154" s="5418"/>
      <c r="L154" s="5445"/>
      <c r="M154" s="3746"/>
    </row>
    <row r="155" spans="1:47" x14ac:dyDescent="0.35">
      <c r="A155" s="5434"/>
      <c r="B155" s="5446" t="s">
        <v>2889</v>
      </c>
      <c r="C155" s="774">
        <f t="shared" si="14"/>
        <v>0</v>
      </c>
      <c r="D155" s="1660"/>
      <c r="E155" s="4717"/>
      <c r="F155" s="4717"/>
      <c r="G155" s="4717"/>
      <c r="H155" s="4717"/>
      <c r="I155" s="4716"/>
      <c r="J155" s="1662"/>
      <c r="K155" s="1663"/>
      <c r="L155" s="731"/>
      <c r="M155" s="3746"/>
    </row>
    <row r="156" spans="1:47" x14ac:dyDescent="0.35">
      <c r="A156" s="5434"/>
      <c r="B156" s="5446" t="s">
        <v>2890</v>
      </c>
      <c r="C156" s="774">
        <f>SUM(D156:J156)</f>
        <v>0</v>
      </c>
      <c r="D156" s="1660"/>
      <c r="E156" s="4717"/>
      <c r="F156" s="4717"/>
      <c r="G156" s="4717"/>
      <c r="H156" s="4717"/>
      <c r="I156" s="4716"/>
      <c r="J156" s="1662"/>
      <c r="K156" s="1663"/>
      <c r="L156" s="731"/>
      <c r="M156" s="3746"/>
    </row>
    <row r="157" spans="1:47" x14ac:dyDescent="0.35">
      <c r="A157" s="5434"/>
      <c r="B157" s="649" t="s">
        <v>2891</v>
      </c>
      <c r="C157" s="5411">
        <f t="shared" si="14"/>
        <v>0</v>
      </c>
      <c r="D157" s="5178"/>
      <c r="E157" s="4754"/>
      <c r="F157" s="4754"/>
      <c r="G157" s="4754"/>
      <c r="H157" s="4754"/>
      <c r="I157" s="5420"/>
      <c r="J157" s="5241"/>
      <c r="K157" s="4748"/>
      <c r="L157" s="5447"/>
      <c r="M157" s="3746"/>
    </row>
    <row r="158" spans="1:47" x14ac:dyDescent="0.35">
      <c r="A158" s="5434" t="s">
        <v>2892</v>
      </c>
      <c r="B158" s="5444" t="s">
        <v>2888</v>
      </c>
      <c r="C158" s="5405">
        <f t="shared" si="14"/>
        <v>0</v>
      </c>
      <c r="D158" s="4685"/>
      <c r="E158" s="4694"/>
      <c r="F158" s="4694"/>
      <c r="G158" s="4694"/>
      <c r="H158" s="4694"/>
      <c r="I158" s="4690"/>
      <c r="J158" s="5421"/>
      <c r="K158" s="4687"/>
      <c r="L158" s="4093"/>
      <c r="M158" s="3746"/>
    </row>
    <row r="159" spans="1:47" x14ac:dyDescent="0.35">
      <c r="A159" s="5434"/>
      <c r="B159" s="5446" t="s">
        <v>2889</v>
      </c>
      <c r="C159" s="3078">
        <f t="shared" si="14"/>
        <v>0</v>
      </c>
      <c r="D159" s="4685"/>
      <c r="E159" s="4822"/>
      <c r="F159" s="4822"/>
      <c r="G159" s="4822"/>
      <c r="H159" s="4822"/>
      <c r="I159" s="4821"/>
      <c r="J159" s="5243"/>
      <c r="K159" s="4820"/>
      <c r="L159" s="5448"/>
      <c r="M159" s="3746"/>
    </row>
    <row r="160" spans="1:47" x14ac:dyDescent="0.35">
      <c r="A160" s="5434"/>
      <c r="B160" s="5446" t="s">
        <v>2890</v>
      </c>
      <c r="C160" s="774">
        <f t="shared" si="14"/>
        <v>0</v>
      </c>
      <c r="D160" s="1660"/>
      <c r="E160" s="4717"/>
      <c r="F160" s="4717"/>
      <c r="G160" s="4717"/>
      <c r="H160" s="4717"/>
      <c r="I160" s="4716"/>
      <c r="J160" s="1662"/>
      <c r="K160" s="1663"/>
      <c r="L160" s="731"/>
      <c r="M160" s="3746"/>
    </row>
    <row r="161" spans="1:13" x14ac:dyDescent="0.35">
      <c r="A161" s="5434"/>
      <c r="B161" s="649" t="s">
        <v>2891</v>
      </c>
      <c r="C161" s="5411">
        <f t="shared" si="14"/>
        <v>0</v>
      </c>
      <c r="D161" s="4701"/>
      <c r="E161" s="4706"/>
      <c r="F161" s="4706"/>
      <c r="G161" s="4706"/>
      <c r="H161" s="4706"/>
      <c r="I161" s="4705"/>
      <c r="J161" s="5244"/>
      <c r="K161" s="4703"/>
      <c r="L161" s="784"/>
      <c r="M161" s="3746"/>
    </row>
    <row r="162" spans="1:13" x14ac:dyDescent="0.35">
      <c r="A162" s="5434" t="s">
        <v>2893</v>
      </c>
      <c r="B162" s="5444" t="s">
        <v>2888</v>
      </c>
      <c r="C162" s="5405">
        <f t="shared" si="14"/>
        <v>0</v>
      </c>
      <c r="D162" s="4685"/>
      <c r="E162" s="4694"/>
      <c r="F162" s="4694"/>
      <c r="G162" s="4694"/>
      <c r="H162" s="4694"/>
      <c r="I162" s="4690"/>
      <c r="J162" s="5421"/>
      <c r="K162" s="4687"/>
      <c r="L162" s="4093"/>
      <c r="M162" s="3746"/>
    </row>
    <row r="163" spans="1:13" x14ac:dyDescent="0.35">
      <c r="A163" s="5434"/>
      <c r="B163" s="5446" t="s">
        <v>2889</v>
      </c>
      <c r="C163" s="3078">
        <f t="shared" si="14"/>
        <v>0</v>
      </c>
      <c r="D163" s="5422"/>
      <c r="E163" s="4822"/>
      <c r="F163" s="4822"/>
      <c r="G163" s="4822"/>
      <c r="H163" s="4822"/>
      <c r="I163" s="4821"/>
      <c r="J163" s="5243"/>
      <c r="K163" s="4820"/>
      <c r="L163" s="5448"/>
      <c r="M163" s="3746"/>
    </row>
    <row r="164" spans="1:13" x14ac:dyDescent="0.35">
      <c r="A164" s="5434"/>
      <c r="B164" s="5446" t="s">
        <v>2890</v>
      </c>
      <c r="C164" s="774">
        <f t="shared" si="14"/>
        <v>0</v>
      </c>
      <c r="D164" s="1660"/>
      <c r="E164" s="4717"/>
      <c r="F164" s="4717"/>
      <c r="G164" s="4717"/>
      <c r="H164" s="4717"/>
      <c r="I164" s="4716"/>
      <c r="J164" s="1662"/>
      <c r="K164" s="1663"/>
      <c r="L164" s="731"/>
      <c r="M164" s="3746"/>
    </row>
    <row r="165" spans="1:13" x14ac:dyDescent="0.35">
      <c r="A165" s="5434"/>
      <c r="B165" s="649" t="s">
        <v>2891</v>
      </c>
      <c r="C165" s="5411">
        <f t="shared" si="14"/>
        <v>0</v>
      </c>
      <c r="D165" s="4701"/>
      <c r="E165" s="4706"/>
      <c r="F165" s="4706"/>
      <c r="G165" s="4706"/>
      <c r="H165" s="4706"/>
      <c r="I165" s="4705"/>
      <c r="J165" s="5244"/>
      <c r="K165" s="4703"/>
      <c r="L165" s="784"/>
      <c r="M165" s="3746"/>
    </row>
    <row r="166" spans="1:13" x14ac:dyDescent="0.35">
      <c r="A166" s="5434" t="s">
        <v>2894</v>
      </c>
      <c r="B166" s="5444" t="s">
        <v>2888</v>
      </c>
      <c r="C166" s="5405">
        <f t="shared" si="14"/>
        <v>0</v>
      </c>
      <c r="D166" s="4685"/>
      <c r="E166" s="4694"/>
      <c r="F166" s="4694"/>
      <c r="G166" s="4694"/>
      <c r="H166" s="4694"/>
      <c r="I166" s="4690"/>
      <c r="J166" s="5421"/>
      <c r="K166" s="4687"/>
      <c r="L166" s="4093"/>
      <c r="M166" s="3746"/>
    </row>
    <row r="167" spans="1:13" x14ac:dyDescent="0.35">
      <c r="A167" s="5434"/>
      <c r="B167" s="5446" t="s">
        <v>2889</v>
      </c>
      <c r="C167" s="3078">
        <f t="shared" si="14"/>
        <v>0</v>
      </c>
      <c r="D167" s="5422"/>
      <c r="E167" s="4822"/>
      <c r="F167" s="4822"/>
      <c r="G167" s="4822"/>
      <c r="H167" s="4822"/>
      <c r="I167" s="4821"/>
      <c r="J167" s="5243"/>
      <c r="K167" s="4820"/>
      <c r="L167" s="5448"/>
      <c r="M167" s="3746"/>
    </row>
    <row r="168" spans="1:13" x14ac:dyDescent="0.35">
      <c r="A168" s="5434"/>
      <c r="B168" s="5446" t="s">
        <v>2890</v>
      </c>
      <c r="C168" s="774">
        <f t="shared" si="14"/>
        <v>0</v>
      </c>
      <c r="D168" s="1660"/>
      <c r="E168" s="4717"/>
      <c r="F168" s="4717"/>
      <c r="G168" s="4717"/>
      <c r="H168" s="4717"/>
      <c r="I168" s="4716"/>
      <c r="J168" s="1662"/>
      <c r="K168" s="1663"/>
      <c r="L168" s="731"/>
      <c r="M168" s="3746"/>
    </row>
    <row r="169" spans="1:13" x14ac:dyDescent="0.35">
      <c r="A169" s="5434"/>
      <c r="B169" s="649" t="s">
        <v>2891</v>
      </c>
      <c r="C169" s="5411">
        <f t="shared" si="14"/>
        <v>0</v>
      </c>
      <c r="D169" s="4701"/>
      <c r="E169" s="4706"/>
      <c r="F169" s="4706"/>
      <c r="G169" s="4706"/>
      <c r="H169" s="4706"/>
      <c r="I169" s="4705"/>
      <c r="J169" s="5244"/>
      <c r="K169" s="4703"/>
      <c r="L169" s="784"/>
      <c r="M169" s="3746"/>
    </row>
    <row r="170" spans="1:13" ht="15.5" x14ac:dyDescent="0.35">
      <c r="A170" s="3779" t="s">
        <v>2928</v>
      </c>
      <c r="B170" s="5449"/>
      <c r="C170" s="5449"/>
      <c r="D170" s="519"/>
      <c r="E170" s="338"/>
      <c r="F170" s="1678"/>
      <c r="G170" s="1648"/>
      <c r="H170" s="338"/>
      <c r="I170" s="1678"/>
      <c r="J170" s="1648"/>
      <c r="K170" s="338"/>
      <c r="M170" s="3746"/>
    </row>
    <row r="171" spans="1:13" ht="15.5" x14ac:dyDescent="0.35">
      <c r="A171" s="5450" t="s">
        <v>708</v>
      </c>
      <c r="B171" s="5451" t="s">
        <v>709</v>
      </c>
      <c r="C171" s="5452" t="s">
        <v>710</v>
      </c>
      <c r="D171" s="5453" t="s">
        <v>711</v>
      </c>
      <c r="E171" s="5454"/>
      <c r="F171" s="5455"/>
      <c r="G171" s="5456"/>
      <c r="H171" s="5456"/>
      <c r="I171" s="338"/>
      <c r="J171" s="338"/>
      <c r="K171" s="338"/>
      <c r="L171" s="338"/>
      <c r="M171" s="3746"/>
    </row>
    <row r="172" spans="1:13" ht="15.5" x14ac:dyDescent="0.35">
      <c r="A172" s="5457"/>
      <c r="B172" s="5458"/>
      <c r="C172" s="5459"/>
      <c r="D172" s="5460"/>
      <c r="E172" s="220"/>
      <c r="F172" s="338"/>
      <c r="G172" s="338"/>
      <c r="H172" s="1678"/>
      <c r="I172" s="1648"/>
      <c r="J172" s="1648"/>
      <c r="K172" s="338"/>
      <c r="L172" s="338"/>
      <c r="M172" s="3746"/>
    </row>
    <row r="173" spans="1:13" ht="15.5" x14ac:dyDescent="0.35">
      <c r="A173" s="5461" t="s">
        <v>712</v>
      </c>
      <c r="B173" s="5462"/>
      <c r="C173" s="5463"/>
      <c r="D173" s="5464"/>
      <c r="E173" s="220"/>
      <c r="F173" s="338"/>
      <c r="G173" s="338"/>
      <c r="H173" s="1678"/>
      <c r="I173" s="1648"/>
      <c r="J173" s="1648"/>
      <c r="K173" s="338"/>
      <c r="L173" s="338"/>
      <c r="M173" s="3746"/>
    </row>
    <row r="174" spans="1:13" ht="15.5" x14ac:dyDescent="0.35">
      <c r="A174" s="5465" t="s">
        <v>713</v>
      </c>
      <c r="B174" s="1684"/>
      <c r="C174" s="5466"/>
      <c r="D174" s="5467"/>
      <c r="E174" s="220"/>
      <c r="F174" s="338"/>
      <c r="G174" s="338"/>
      <c r="H174" s="1678"/>
      <c r="I174" s="1648"/>
      <c r="J174" s="1648"/>
      <c r="K174" s="338"/>
      <c r="L174" s="338"/>
      <c r="M174" s="3746"/>
    </row>
    <row r="175" spans="1:13" ht="15.5" x14ac:dyDescent="0.35">
      <c r="A175" s="5465" t="s">
        <v>714</v>
      </c>
      <c r="B175" s="1684"/>
      <c r="C175" s="5466"/>
      <c r="D175" s="5467"/>
      <c r="E175" s="220"/>
      <c r="F175" s="338"/>
      <c r="G175" s="338"/>
      <c r="H175" s="1678"/>
      <c r="I175" s="1648"/>
      <c r="J175" s="1648"/>
      <c r="K175" s="338"/>
      <c r="L175" s="338"/>
      <c r="M175" s="3746"/>
    </row>
    <row r="176" spans="1:13" ht="15.5" x14ac:dyDescent="0.35">
      <c r="A176" s="5465" t="s">
        <v>715</v>
      </c>
      <c r="B176" s="1684"/>
      <c r="C176" s="5466"/>
      <c r="D176" s="5467"/>
      <c r="E176" s="220"/>
      <c r="F176" s="338"/>
      <c r="G176" s="338"/>
      <c r="H176" s="1678"/>
      <c r="I176" s="1648"/>
      <c r="J176" s="1648"/>
      <c r="K176" s="338"/>
      <c r="L176" s="338"/>
      <c r="M176" s="3746"/>
    </row>
    <row r="177" spans="1:13" ht="28.5" customHeight="1" x14ac:dyDescent="0.35">
      <c r="A177" s="5468" t="s">
        <v>716</v>
      </c>
      <c r="B177" s="1684"/>
      <c r="C177" s="5466"/>
      <c r="D177" s="5467"/>
      <c r="E177" s="220"/>
      <c r="F177" s="338"/>
      <c r="G177" s="338"/>
      <c r="H177" s="1678"/>
      <c r="I177" s="1648"/>
      <c r="J177" s="1648"/>
      <c r="K177" s="338"/>
      <c r="L177" s="338"/>
      <c r="M177" s="3746"/>
    </row>
    <row r="178" spans="1:13" ht="28.5" customHeight="1" x14ac:dyDescent="0.35">
      <c r="A178" s="5468" t="s">
        <v>717</v>
      </c>
      <c r="B178" s="1692"/>
      <c r="C178" s="5466"/>
      <c r="D178" s="5467"/>
      <c r="E178" s="220"/>
      <c r="F178" s="338"/>
      <c r="G178" s="338"/>
      <c r="H178" s="1678"/>
      <c r="I178" s="1648"/>
      <c r="J178" s="1648"/>
      <c r="K178" s="338"/>
      <c r="L178" s="338"/>
      <c r="M178" s="3746"/>
    </row>
    <row r="179" spans="1:13" ht="28.5" customHeight="1" x14ac:dyDescent="0.35">
      <c r="A179" s="5469" t="s">
        <v>718</v>
      </c>
      <c r="B179" s="1696"/>
      <c r="C179" s="5470"/>
      <c r="D179" s="5471"/>
      <c r="E179" s="220"/>
      <c r="F179" s="338"/>
      <c r="G179" s="338"/>
      <c r="H179" s="1678"/>
      <c r="I179" s="1648"/>
      <c r="J179" s="1648"/>
      <c r="K179" s="338"/>
      <c r="L179" s="338"/>
      <c r="M179" s="3746"/>
    </row>
  </sheetData>
  <mergeCells count="112">
    <mergeCell ref="A162:A165"/>
    <mergeCell ref="A166:A169"/>
    <mergeCell ref="A171:A172"/>
    <mergeCell ref="B171:B172"/>
    <mergeCell ref="C171:C172"/>
    <mergeCell ref="D171:D172"/>
    <mergeCell ref="C152:C153"/>
    <mergeCell ref="D152:J152"/>
    <mergeCell ref="K152:K153"/>
    <mergeCell ref="L152:L153"/>
    <mergeCell ref="A154:A157"/>
    <mergeCell ref="A158:A161"/>
    <mergeCell ref="A116:A119"/>
    <mergeCell ref="A120:A123"/>
    <mergeCell ref="A124:A127"/>
    <mergeCell ref="A128:A131"/>
    <mergeCell ref="A152:A153"/>
    <mergeCell ref="B152:B153"/>
    <mergeCell ref="AF107:AG107"/>
    <mergeCell ref="AH107:AI107"/>
    <mergeCell ref="AJ107:AK107"/>
    <mergeCell ref="A109:A111"/>
    <mergeCell ref="A114:A115"/>
    <mergeCell ref="B114:B115"/>
    <mergeCell ref="C114:C115"/>
    <mergeCell ref="D114:J114"/>
    <mergeCell ref="K114:K115"/>
    <mergeCell ref="L114:L115"/>
    <mergeCell ref="AL106:AL108"/>
    <mergeCell ref="F107:G107"/>
    <mergeCell ref="H107:I107"/>
    <mergeCell ref="J107:K107"/>
    <mergeCell ref="L107:M107"/>
    <mergeCell ref="N107:O107"/>
    <mergeCell ref="P107:Q107"/>
    <mergeCell ref="R107:S107"/>
    <mergeCell ref="T107:U107"/>
    <mergeCell ref="V107:W107"/>
    <mergeCell ref="A82:A87"/>
    <mergeCell ref="A88:A93"/>
    <mergeCell ref="A95:A104"/>
    <mergeCell ref="A106:A108"/>
    <mergeCell ref="C106:E107"/>
    <mergeCell ref="F106:AK106"/>
    <mergeCell ref="X107:Y107"/>
    <mergeCell ref="Z107:AA107"/>
    <mergeCell ref="AB107:AC107"/>
    <mergeCell ref="AD107:AE107"/>
    <mergeCell ref="AB80:AC80"/>
    <mergeCell ref="AD80:AE80"/>
    <mergeCell ref="AF80:AG80"/>
    <mergeCell ref="AH80:AI80"/>
    <mergeCell ref="AJ80:AK80"/>
    <mergeCell ref="AL80:AM80"/>
    <mergeCell ref="AQ79:AQ81"/>
    <mergeCell ref="AR79:AR81"/>
    <mergeCell ref="AS79:AS81"/>
    <mergeCell ref="F80:G80"/>
    <mergeCell ref="H80:I80"/>
    <mergeCell ref="J80:K80"/>
    <mergeCell ref="L80:M80"/>
    <mergeCell ref="N80:O80"/>
    <mergeCell ref="P80:Q80"/>
    <mergeCell ref="R80:S80"/>
    <mergeCell ref="A79:A81"/>
    <mergeCell ref="B79:B81"/>
    <mergeCell ref="C79:E80"/>
    <mergeCell ref="F79:AM79"/>
    <mergeCell ref="AN79:AO80"/>
    <mergeCell ref="AP79:AP81"/>
    <mergeCell ref="T80:U80"/>
    <mergeCell ref="V80:W80"/>
    <mergeCell ref="X80:Y80"/>
    <mergeCell ref="Z80:AA80"/>
    <mergeCell ref="A36:A46"/>
    <mergeCell ref="A47:A52"/>
    <mergeCell ref="A53:A56"/>
    <mergeCell ref="A57:A63"/>
    <mergeCell ref="A64:A68"/>
    <mergeCell ref="A70:A77"/>
    <mergeCell ref="AF12:AG12"/>
    <mergeCell ref="AH12:AI12"/>
    <mergeCell ref="AJ12:AK12"/>
    <mergeCell ref="AL12:AM12"/>
    <mergeCell ref="A14:A24"/>
    <mergeCell ref="A25:A35"/>
    <mergeCell ref="AU10:AU13"/>
    <mergeCell ref="F12:G12"/>
    <mergeCell ref="H12:I12"/>
    <mergeCell ref="J12:K12"/>
    <mergeCell ref="L12:M12"/>
    <mergeCell ref="N12:O12"/>
    <mergeCell ref="P12:Q12"/>
    <mergeCell ref="R12:S12"/>
    <mergeCell ref="T12:U12"/>
    <mergeCell ref="V12:W12"/>
    <mergeCell ref="AN10:AN13"/>
    <mergeCell ref="AO10:AP12"/>
    <mergeCell ref="AQ10:AQ13"/>
    <mergeCell ref="AR10:AR13"/>
    <mergeCell ref="AS10:AS13"/>
    <mergeCell ref="AT10:AT13"/>
    <mergeCell ref="A6:T6"/>
    <mergeCell ref="A8:B8"/>
    <mergeCell ref="A10:A13"/>
    <mergeCell ref="B10:B13"/>
    <mergeCell ref="C10:E12"/>
    <mergeCell ref="F10:AM11"/>
    <mergeCell ref="X12:Y12"/>
    <mergeCell ref="Z12:AA12"/>
    <mergeCell ref="AB12:AC12"/>
    <mergeCell ref="AD12:AE12"/>
  </mergeCells>
  <dataValidations count="4">
    <dataValidation allowBlank="1" showInputMessage="1" showErrorMessage="1" error="Valor no Permitido" sqref="A70:A77" xr:uid="{68B30837-E4D1-4275-9056-C33E7851D5CE}"/>
    <dataValidation type="whole" allowBlank="1" showInputMessage="1" showErrorMessage="1" sqref="A171:A179 E171:L179 B171:D172 B173:B179" xr:uid="{B6D07606-D9F5-4F53-AA0E-C6BF80E8A040}">
      <formula1>0</formula1>
      <formula2>1E+30</formula2>
    </dataValidation>
    <dataValidation type="whole" operator="greaterThanOrEqual" allowBlank="1" showInputMessage="1" showErrorMessage="1" sqref="C173:D179 L154:L169 J70:AU77" xr:uid="{85C46033-589B-4A7D-BC5F-65A4F8AD2FBD}">
      <formula1>0</formula1>
    </dataValidation>
    <dataValidation type="whole" allowBlank="1" showInputMessage="1" showErrorMessage="1" error="Valor no Permitido" sqref="A6:A13 A78:B150 B1:E13 F94:M150 AT1:AU9 AS82:AS93 C152:L153 F79:AR93 AT79:AV93 AL109:AL151 AM94:AU151 AL94:AL105 N94:AK151 C105:E150 C154:K169 A152:B169 AT14:AU69 F1:AS69 F78:AU78 C70:I77" xr:uid="{AE4207C1-4F18-4255-A385-86CAF3EC0F00}">
      <formula1>0</formula1>
      <formula2>1E+30</formula2>
    </dataValidation>
  </dataValidations>
  <pageMargins left="0.7" right="0.7" top="0.75" bottom="0.75" header="0.3" footer="0.3"/>
  <pageSetup orientation="portrait" horizontalDpi="90" verticalDpi="90"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EF4893-2D13-40D5-8506-22ED864CFCD2}">
  <sheetPr>
    <tabColor theme="0" tint="-0.14999847407452621"/>
  </sheetPr>
  <dimension ref="A1:Q61"/>
  <sheetViews>
    <sheetView showGridLines="0" workbookViewId="0">
      <selection activeCell="B9" sqref="B9:D9"/>
    </sheetView>
  </sheetViews>
  <sheetFormatPr baseColWidth="10" defaultColWidth="10.81640625" defaultRowHeight="14.5" x14ac:dyDescent="0.35"/>
  <cols>
    <col min="1" max="1" width="31.453125" customWidth="1"/>
    <col min="2" max="2" width="14.26953125" customWidth="1"/>
    <col min="4" max="4" width="25.1796875" customWidth="1"/>
    <col min="6" max="6" width="17" customWidth="1"/>
    <col min="7" max="7" width="15.7265625" customWidth="1"/>
    <col min="8" max="8" width="14.81640625" customWidth="1"/>
    <col min="9" max="9" width="14.26953125" customWidth="1"/>
    <col min="10" max="10" width="13.54296875" customWidth="1"/>
    <col min="11" max="11" width="18" customWidth="1"/>
  </cols>
  <sheetData>
    <row r="1" spans="1:16" x14ac:dyDescent="0.35">
      <c r="A1" s="5592" t="s">
        <v>0</v>
      </c>
      <c r="B1" s="5591"/>
      <c r="C1" s="5591"/>
      <c r="D1" s="5591"/>
      <c r="E1" s="5591"/>
      <c r="F1" s="5591"/>
      <c r="G1" s="5591"/>
      <c r="H1" s="5591"/>
      <c r="I1" s="5591"/>
      <c r="J1" s="5591"/>
      <c r="K1" s="5591"/>
      <c r="L1" s="5591"/>
      <c r="M1" s="5591"/>
      <c r="N1" s="5591"/>
      <c r="O1" s="5591"/>
      <c r="P1" s="5591"/>
    </row>
    <row r="2" spans="1:16" x14ac:dyDescent="0.35">
      <c r="A2" s="5592" t="s">
        <v>544</v>
      </c>
      <c r="B2" s="5591"/>
      <c r="C2" s="5591"/>
      <c r="D2" s="5591"/>
      <c r="E2" s="5591"/>
      <c r="F2" s="5591"/>
      <c r="G2" s="5591"/>
      <c r="H2" s="5591"/>
      <c r="I2" s="5591"/>
      <c r="J2" s="5591"/>
      <c r="K2" s="5591"/>
      <c r="L2" s="5591"/>
      <c r="M2" s="5591"/>
      <c r="N2" s="5591"/>
      <c r="O2" s="5591"/>
      <c r="P2" s="5591"/>
    </row>
    <row r="3" spans="1:16" x14ac:dyDescent="0.35">
      <c r="A3" s="5592" t="s">
        <v>545</v>
      </c>
      <c r="B3" s="5591"/>
      <c r="C3" s="5591"/>
      <c r="D3" s="5591"/>
      <c r="E3" s="5591"/>
      <c r="F3" s="5591"/>
      <c r="G3" s="5591"/>
      <c r="H3" s="5591"/>
      <c r="I3" s="5591"/>
      <c r="J3" s="5591"/>
      <c r="K3" s="5591"/>
      <c r="L3" s="5591"/>
      <c r="M3" s="5591"/>
      <c r="N3" s="5591"/>
      <c r="O3" s="5591"/>
      <c r="P3" s="5591"/>
    </row>
    <row r="4" spans="1:16" x14ac:dyDescent="0.35">
      <c r="A4" s="5592" t="s">
        <v>546</v>
      </c>
      <c r="B4" s="5591"/>
      <c r="C4" s="5591"/>
      <c r="D4" s="5591"/>
      <c r="E4" s="5591"/>
      <c r="F4" s="5591"/>
      <c r="G4" s="5591"/>
      <c r="H4" s="5591"/>
      <c r="I4" s="5591"/>
      <c r="J4" s="5591"/>
      <c r="K4" s="5591"/>
      <c r="L4" s="5591"/>
      <c r="M4" s="5591"/>
      <c r="N4" s="5591"/>
      <c r="O4" s="5591"/>
      <c r="P4" s="5591"/>
    </row>
    <row r="5" spans="1:16" x14ac:dyDescent="0.35">
      <c r="A5" s="5592" t="s">
        <v>2798</v>
      </c>
      <c r="B5" s="5591"/>
      <c r="C5" s="5591"/>
      <c r="D5" s="5591"/>
      <c r="E5" s="5591"/>
      <c r="F5" s="5591"/>
      <c r="G5" s="5591"/>
      <c r="H5" s="5591"/>
      <c r="I5" s="5591"/>
      <c r="J5" s="5591"/>
      <c r="K5" s="5591"/>
      <c r="L5" s="5591"/>
      <c r="M5" s="5591"/>
      <c r="N5" s="5591"/>
      <c r="O5" s="5591"/>
      <c r="P5" s="5591"/>
    </row>
    <row r="6" spans="1:16" ht="15" x14ac:dyDescent="0.35">
      <c r="A6" s="2004" t="s">
        <v>2989</v>
      </c>
      <c r="B6" s="2004"/>
      <c r="C6" s="2004"/>
      <c r="D6" s="2004"/>
      <c r="E6" s="2004"/>
      <c r="F6" s="2004"/>
      <c r="G6" s="2004"/>
      <c r="H6" s="2004"/>
      <c r="I6" s="2004"/>
      <c r="J6" s="2004"/>
      <c r="K6" s="2004"/>
      <c r="L6" s="2004"/>
      <c r="M6" s="2004"/>
      <c r="N6" s="2004"/>
      <c r="O6" s="2004"/>
      <c r="P6" s="2004"/>
    </row>
    <row r="7" spans="1:16" ht="15" x14ac:dyDescent="0.35">
      <c r="A7" s="1200"/>
      <c r="B7" s="1200"/>
      <c r="C7" s="1200"/>
      <c r="D7" s="1200"/>
      <c r="E7" s="1200"/>
      <c r="F7" s="1200"/>
      <c r="G7" s="1200"/>
      <c r="H7" s="1200"/>
      <c r="I7" s="1200"/>
      <c r="J7" s="1200"/>
      <c r="K7" s="1200"/>
      <c r="L7" s="1200"/>
      <c r="M7" s="1200"/>
      <c r="N7" s="1200"/>
      <c r="O7" s="1200"/>
      <c r="P7" s="1200"/>
    </row>
    <row r="8" spans="1:16" x14ac:dyDescent="0.35">
      <c r="A8" s="5590" t="s">
        <v>2988</v>
      </c>
      <c r="B8" s="1"/>
      <c r="C8" s="1"/>
      <c r="D8" s="1"/>
      <c r="E8" s="1"/>
      <c r="F8" s="1"/>
      <c r="G8" s="1"/>
      <c r="H8" s="1"/>
      <c r="I8" s="1"/>
      <c r="J8" s="5589"/>
      <c r="K8" s="5"/>
      <c r="L8" s="5"/>
      <c r="M8" s="5"/>
      <c r="N8" s="5"/>
      <c r="O8" s="5"/>
      <c r="P8" s="5"/>
    </row>
    <row r="9" spans="1:16" ht="33" customHeight="1" x14ac:dyDescent="0.35">
      <c r="A9" s="5588" t="s">
        <v>2987</v>
      </c>
      <c r="B9" s="5586" t="s">
        <v>2986</v>
      </c>
      <c r="C9" s="5587"/>
      <c r="D9" s="5585"/>
      <c r="E9" s="5528" t="s">
        <v>2985</v>
      </c>
      <c r="F9" s="5526"/>
      <c r="G9" s="2910" t="s">
        <v>2984</v>
      </c>
      <c r="H9" s="5586" t="s">
        <v>2983</v>
      </c>
      <c r="I9" s="5585"/>
      <c r="J9" s="5584" t="s">
        <v>462</v>
      </c>
      <c r="K9" s="5583"/>
      <c r="L9" s="10"/>
      <c r="M9" s="5"/>
      <c r="N9" s="5"/>
      <c r="O9" s="5"/>
      <c r="P9" s="5"/>
    </row>
    <row r="10" spans="1:16" ht="30" x14ac:dyDescent="0.35">
      <c r="A10" s="5582"/>
      <c r="B10" s="5581" t="s">
        <v>463</v>
      </c>
      <c r="C10" s="5581" t="s">
        <v>34</v>
      </c>
      <c r="D10" s="5580" t="s">
        <v>35</v>
      </c>
      <c r="E10" s="5579" t="s">
        <v>2982</v>
      </c>
      <c r="F10" s="5579" t="s">
        <v>2981</v>
      </c>
      <c r="G10" s="3372"/>
      <c r="H10" s="5579" t="s">
        <v>2980</v>
      </c>
      <c r="I10" s="5579" t="s">
        <v>2979</v>
      </c>
      <c r="J10" s="5578" t="s">
        <v>2978</v>
      </c>
      <c r="K10" s="5522" t="s">
        <v>2977</v>
      </c>
      <c r="L10" s="10"/>
      <c r="M10" s="5"/>
      <c r="N10" s="5"/>
      <c r="O10" s="5"/>
      <c r="P10" s="5"/>
    </row>
    <row r="11" spans="1:16" x14ac:dyDescent="0.35">
      <c r="A11" s="5577" t="s">
        <v>2976</v>
      </c>
      <c r="B11" s="5576">
        <f>SUM(C11+D11)</f>
        <v>0</v>
      </c>
      <c r="C11" s="5575">
        <f>SUM(C12:C24)</f>
        <v>0</v>
      </c>
      <c r="D11" s="5573">
        <f>SUM(D12:D24)</f>
        <v>0</v>
      </c>
      <c r="E11" s="5574">
        <f>SUM(E12:E24)</f>
        <v>0</v>
      </c>
      <c r="F11" s="5571">
        <f>SUM(F12:F24)</f>
        <v>0</v>
      </c>
      <c r="G11" s="5573">
        <f>SUM(G12:G24)</f>
        <v>0</v>
      </c>
      <c r="H11" s="5572">
        <f>SUM(H12:H24)</f>
        <v>0</v>
      </c>
      <c r="I11" s="5571">
        <f>SUM(I12:I24)</f>
        <v>0</v>
      </c>
      <c r="J11" s="5570">
        <f>SUM(J12:J24)</f>
        <v>0</v>
      </c>
      <c r="K11" s="5569">
        <f>SUM(K12:K24)</f>
        <v>0</v>
      </c>
      <c r="L11" s="10"/>
      <c r="M11" s="5"/>
      <c r="N11" s="5"/>
      <c r="O11" s="5"/>
      <c r="P11" s="5"/>
    </row>
    <row r="12" spans="1:16" x14ac:dyDescent="0.35">
      <c r="A12" s="5568" t="s">
        <v>2975</v>
      </c>
      <c r="B12" s="5544">
        <f>SUM(C12+D12)</f>
        <v>0</v>
      </c>
      <c r="C12" s="5543"/>
      <c r="D12" s="432"/>
      <c r="E12" s="5567"/>
      <c r="F12" s="5564"/>
      <c r="G12" s="5566"/>
      <c r="H12" s="5565"/>
      <c r="I12" s="5564"/>
      <c r="J12" s="5542"/>
      <c r="K12" s="5542"/>
      <c r="L12" s="10"/>
      <c r="M12" s="5"/>
      <c r="N12" s="5"/>
      <c r="O12" s="5"/>
      <c r="P12" s="5"/>
    </row>
    <row r="13" spans="1:16" x14ac:dyDescent="0.35">
      <c r="A13" s="5558" t="s">
        <v>2974</v>
      </c>
      <c r="B13" s="3715">
        <f>SUM(C13+D13)</f>
        <v>0</v>
      </c>
      <c r="C13" s="186"/>
      <c r="D13" s="442"/>
      <c r="E13" s="5555"/>
      <c r="F13" s="5562"/>
      <c r="G13" s="5554"/>
      <c r="H13" s="5563"/>
      <c r="I13" s="5562"/>
      <c r="J13" s="5534"/>
      <c r="K13" s="5534"/>
      <c r="L13" s="10"/>
      <c r="M13" s="5"/>
      <c r="N13" s="5"/>
      <c r="O13" s="5"/>
      <c r="P13" s="5"/>
    </row>
    <row r="14" spans="1:16" x14ac:dyDescent="0.35">
      <c r="A14" s="5558" t="s">
        <v>2973</v>
      </c>
      <c r="B14" s="3715">
        <f>SUM(C14+D14)</f>
        <v>0</v>
      </c>
      <c r="C14" s="186"/>
      <c r="D14" s="442"/>
      <c r="E14" s="5555"/>
      <c r="F14" s="5561" t="s">
        <v>2972</v>
      </c>
      <c r="G14" s="5561"/>
      <c r="H14" s="5560"/>
      <c r="I14" s="5554"/>
      <c r="J14" s="5534"/>
      <c r="K14" s="5534"/>
      <c r="L14" s="10"/>
      <c r="M14" s="5"/>
      <c r="N14" s="5"/>
      <c r="O14" s="5"/>
      <c r="P14" s="5"/>
    </row>
    <row r="15" spans="1:16" ht="20" x14ac:dyDescent="0.35">
      <c r="A15" s="5558" t="s">
        <v>2971</v>
      </c>
      <c r="B15" s="3715">
        <f>SUM(C15+D15)</f>
        <v>0</v>
      </c>
      <c r="C15" s="186"/>
      <c r="D15" s="442"/>
      <c r="E15" s="5555"/>
      <c r="F15" s="5554"/>
      <c r="G15" s="5554"/>
      <c r="H15" s="5553"/>
      <c r="I15" s="5554"/>
      <c r="J15" s="5534"/>
      <c r="K15" s="5534"/>
      <c r="L15" s="10"/>
      <c r="M15" s="5"/>
      <c r="N15" s="5"/>
      <c r="O15" s="5"/>
      <c r="P15" s="5"/>
    </row>
    <row r="16" spans="1:16" ht="20" x14ac:dyDescent="0.35">
      <c r="A16" s="5558" t="s">
        <v>2970</v>
      </c>
      <c r="B16" s="3715">
        <f>SUM(C16+D16)</f>
        <v>0</v>
      </c>
      <c r="C16" s="186"/>
      <c r="D16" s="442"/>
      <c r="E16" s="5555"/>
      <c r="F16" s="5554"/>
      <c r="G16" s="5559"/>
      <c r="H16" s="5553"/>
      <c r="I16" s="5554"/>
      <c r="J16" s="5534"/>
      <c r="K16" s="5534"/>
      <c r="L16" s="10"/>
      <c r="M16" s="5"/>
      <c r="N16" s="5"/>
      <c r="O16" s="5"/>
      <c r="P16" s="5"/>
    </row>
    <row r="17" spans="1:17" ht="20" x14ac:dyDescent="0.35">
      <c r="A17" s="5558" t="s">
        <v>2969</v>
      </c>
      <c r="B17" s="3715">
        <f>SUM(C17+D17)</f>
        <v>0</v>
      </c>
      <c r="C17" s="186"/>
      <c r="D17" s="442"/>
      <c r="E17" s="5555"/>
      <c r="F17" s="5554"/>
      <c r="G17" s="5559"/>
      <c r="H17" s="5553"/>
      <c r="I17" s="5554"/>
      <c r="J17" s="5534"/>
      <c r="K17" s="5534"/>
      <c r="L17" s="10"/>
      <c r="M17" s="5"/>
      <c r="N17" s="5"/>
      <c r="O17" s="5"/>
      <c r="P17" s="5"/>
    </row>
    <row r="18" spans="1:17" ht="20" x14ac:dyDescent="0.35">
      <c r="A18" s="5558" t="s">
        <v>2968</v>
      </c>
      <c r="B18" s="3715">
        <f>SUM(C18+D18)</f>
        <v>0</v>
      </c>
      <c r="C18" s="186"/>
      <c r="D18" s="442"/>
      <c r="E18" s="5555"/>
      <c r="F18" s="5554"/>
      <c r="G18" s="5559"/>
      <c r="H18" s="5553"/>
      <c r="I18" s="5554"/>
      <c r="J18" s="5534"/>
      <c r="K18" s="5534"/>
      <c r="L18" s="10"/>
      <c r="M18" s="5"/>
      <c r="N18" s="5"/>
      <c r="O18" s="5"/>
      <c r="P18" s="5"/>
    </row>
    <row r="19" spans="1:17" x14ac:dyDescent="0.35">
      <c r="A19" s="5558" t="s">
        <v>2967</v>
      </c>
      <c r="B19" s="3715">
        <f>SUM(C19+D19)</f>
        <v>0</v>
      </c>
      <c r="C19" s="186"/>
      <c r="D19" s="442"/>
      <c r="E19" s="5555"/>
      <c r="F19" s="5554"/>
      <c r="G19" s="5554"/>
      <c r="H19" s="5553"/>
      <c r="I19" s="5554"/>
      <c r="J19" s="5534"/>
      <c r="K19" s="5534"/>
      <c r="L19" s="10"/>
      <c r="M19" s="5"/>
      <c r="N19" s="5"/>
      <c r="O19" s="5"/>
      <c r="P19" s="5"/>
    </row>
    <row r="20" spans="1:17" x14ac:dyDescent="0.35">
      <c r="A20" s="5558" t="s">
        <v>2966</v>
      </c>
      <c r="B20" s="3715">
        <f>SUM(C20+D20)</f>
        <v>0</v>
      </c>
      <c r="C20" s="186"/>
      <c r="D20" s="442"/>
      <c r="E20" s="5555"/>
      <c r="F20" s="5554"/>
      <c r="G20" s="5554"/>
      <c r="H20" s="5553"/>
      <c r="I20" s="5554"/>
      <c r="J20" s="5534"/>
      <c r="K20" s="5534"/>
      <c r="L20" s="10"/>
      <c r="M20" s="5"/>
      <c r="N20" s="5"/>
      <c r="O20" s="5"/>
      <c r="P20" s="5"/>
    </row>
    <row r="21" spans="1:17" x14ac:dyDescent="0.35">
      <c r="A21" s="5558" t="s">
        <v>2965</v>
      </c>
      <c r="B21" s="3715">
        <f>SUM(C21+D21)</f>
        <v>0</v>
      </c>
      <c r="C21" s="186"/>
      <c r="D21" s="442"/>
      <c r="E21" s="5555"/>
      <c r="F21" s="5554"/>
      <c r="G21" s="5554"/>
      <c r="H21" s="5553"/>
      <c r="I21" s="5554"/>
      <c r="J21" s="5534"/>
      <c r="K21" s="5534"/>
      <c r="L21" s="10"/>
      <c r="M21" s="5"/>
      <c r="N21" s="5"/>
      <c r="O21" s="5"/>
      <c r="P21" s="5"/>
    </row>
    <row r="22" spans="1:17" ht="21.5" x14ac:dyDescent="0.35">
      <c r="A22" s="5557" t="s">
        <v>2964</v>
      </c>
      <c r="B22" s="3405">
        <f>SUM(C22+D22)</f>
        <v>0</v>
      </c>
      <c r="C22" s="186"/>
      <c r="D22" s="442"/>
      <c r="E22" s="5555"/>
      <c r="F22" s="5554"/>
      <c r="G22" s="5554"/>
      <c r="H22" s="5553"/>
      <c r="I22" s="5553"/>
      <c r="J22" s="5534"/>
      <c r="K22" s="5534"/>
      <c r="L22" s="10"/>
      <c r="M22" s="5"/>
      <c r="N22" s="5"/>
      <c r="O22" s="5"/>
      <c r="P22" s="5"/>
    </row>
    <row r="23" spans="1:17" ht="21.5" x14ac:dyDescent="0.35">
      <c r="A23" s="5556" t="s">
        <v>2963</v>
      </c>
      <c r="B23" s="3405">
        <f>SUM(C23+D23)</f>
        <v>0</v>
      </c>
      <c r="C23" s="186"/>
      <c r="D23" s="442"/>
      <c r="E23" s="5555"/>
      <c r="F23" s="5554"/>
      <c r="G23" s="5554"/>
      <c r="H23" s="5553"/>
      <c r="I23" s="5553"/>
      <c r="J23" s="5534"/>
      <c r="K23" s="5534"/>
      <c r="L23" s="10"/>
      <c r="M23" s="10"/>
      <c r="N23" s="5"/>
      <c r="O23" s="5"/>
      <c r="P23" s="5"/>
    </row>
    <row r="24" spans="1:17" ht="22" thickBot="1" x14ac:dyDescent="0.4">
      <c r="A24" s="5552" t="s">
        <v>2962</v>
      </c>
      <c r="B24" s="5551">
        <f>SUM(C24+D24)</f>
        <v>0</v>
      </c>
      <c r="C24" s="5550"/>
      <c r="D24" s="5549"/>
      <c r="E24" s="5548"/>
      <c r="F24" s="5547"/>
      <c r="G24" s="5547"/>
      <c r="H24" s="5546"/>
      <c r="I24" s="5546"/>
      <c r="J24" s="5354"/>
      <c r="K24" s="5354"/>
      <c r="L24" s="10"/>
      <c r="M24" s="10"/>
      <c r="N24" s="5"/>
      <c r="O24" s="5"/>
      <c r="P24" s="5"/>
    </row>
    <row r="25" spans="1:17" ht="15" thickTop="1" x14ac:dyDescent="0.35">
      <c r="A25" s="5545" t="s">
        <v>2560</v>
      </c>
      <c r="B25" s="5544">
        <f>SUM(C25+D25)</f>
        <v>0</v>
      </c>
      <c r="C25" s="5543"/>
      <c r="D25" s="432"/>
      <c r="E25" s="5538"/>
      <c r="F25" s="5535"/>
      <c r="G25" s="5537"/>
      <c r="H25" s="5536"/>
      <c r="I25" s="5535"/>
      <c r="J25" s="5542"/>
      <c r="K25" s="5542"/>
      <c r="L25" s="10"/>
      <c r="M25" s="5"/>
      <c r="N25" s="5"/>
      <c r="O25" s="5"/>
      <c r="P25" s="5"/>
    </row>
    <row r="26" spans="1:17" x14ac:dyDescent="0.35">
      <c r="A26" s="725" t="s">
        <v>2961</v>
      </c>
      <c r="B26" s="3715">
        <f>SUM(C26+D26)</f>
        <v>0</v>
      </c>
      <c r="C26" s="186"/>
      <c r="D26" s="442"/>
      <c r="E26" s="5541"/>
      <c r="F26" s="5539"/>
      <c r="G26" s="5508"/>
      <c r="H26" s="5540"/>
      <c r="I26" s="5539"/>
      <c r="J26" s="5534"/>
      <c r="K26" s="5534"/>
      <c r="L26" s="10"/>
      <c r="M26" s="5"/>
      <c r="N26" s="5"/>
      <c r="O26" s="5"/>
      <c r="P26" s="5"/>
    </row>
    <row r="27" spans="1:17" x14ac:dyDescent="0.35">
      <c r="A27" s="725" t="s">
        <v>2960</v>
      </c>
      <c r="B27" s="3715">
        <f>SUM(C27+D27)</f>
        <v>0</v>
      </c>
      <c r="C27" s="186"/>
      <c r="D27" s="442"/>
      <c r="E27" s="5541"/>
      <c r="F27" s="5539"/>
      <c r="G27" s="5508"/>
      <c r="H27" s="5540"/>
      <c r="I27" s="5539"/>
      <c r="J27" s="5534"/>
      <c r="K27" s="5534"/>
      <c r="L27" s="10"/>
      <c r="M27" s="5"/>
      <c r="N27" s="5"/>
      <c r="O27" s="5"/>
      <c r="P27" s="5"/>
    </row>
    <row r="28" spans="1:17" x14ac:dyDescent="0.35">
      <c r="A28" s="725" t="s">
        <v>2959</v>
      </c>
      <c r="B28" s="3715">
        <f>SUM(C28+D28)</f>
        <v>0</v>
      </c>
      <c r="C28" s="186"/>
      <c r="D28" s="442"/>
      <c r="E28" s="5538"/>
      <c r="F28" s="5535"/>
      <c r="G28" s="5537"/>
      <c r="H28" s="5536"/>
      <c r="I28" s="5535"/>
      <c r="J28" s="5534"/>
      <c r="K28" s="5534"/>
      <c r="L28" s="10"/>
      <c r="M28" s="5"/>
      <c r="N28" s="5"/>
      <c r="O28" s="5"/>
      <c r="P28" s="5"/>
    </row>
    <row r="29" spans="1:17" ht="20" x14ac:dyDescent="0.35">
      <c r="A29" s="5533" t="s">
        <v>2958</v>
      </c>
      <c r="B29" s="3718">
        <f>SUM(C29+D29)</f>
        <v>0</v>
      </c>
      <c r="C29" s="193"/>
      <c r="D29" s="452"/>
      <c r="E29" s="5532"/>
      <c r="F29" s="5529"/>
      <c r="G29" s="5531"/>
      <c r="H29" s="5530"/>
      <c r="I29" s="5529"/>
      <c r="J29" s="5354"/>
      <c r="K29" s="5354"/>
      <c r="L29" s="10"/>
      <c r="M29" s="5"/>
      <c r="N29" s="5"/>
      <c r="O29" s="5"/>
      <c r="P29" s="5"/>
    </row>
    <row r="30" spans="1:17" x14ac:dyDescent="0.35">
      <c r="A30" s="8" t="s">
        <v>2957</v>
      </c>
      <c r="B30" s="5"/>
      <c r="C30" s="5"/>
      <c r="D30" s="5"/>
      <c r="E30" s="5"/>
      <c r="F30" s="5"/>
      <c r="G30" s="5"/>
      <c r="H30" s="5"/>
      <c r="I30" s="5"/>
      <c r="J30" s="5"/>
      <c r="K30" s="5"/>
      <c r="L30" s="5"/>
      <c r="M30" s="5"/>
      <c r="N30" s="5"/>
      <c r="O30" s="5"/>
      <c r="P30" s="5"/>
    </row>
    <row r="31" spans="1:17" ht="15" customHeight="1" x14ac:dyDescent="0.35">
      <c r="A31" s="2909" t="s">
        <v>2956</v>
      </c>
      <c r="B31" s="2910"/>
      <c r="C31" s="5528" t="s">
        <v>2955</v>
      </c>
      <c r="D31" s="5527"/>
      <c r="E31" s="5527"/>
      <c r="F31" s="5527"/>
      <c r="G31" s="5526"/>
      <c r="H31" s="5528" t="s">
        <v>2954</v>
      </c>
      <c r="I31" s="5527"/>
      <c r="J31" s="5527"/>
      <c r="K31" s="5527"/>
      <c r="L31" s="5528" t="s">
        <v>2953</v>
      </c>
      <c r="M31" s="5527"/>
      <c r="N31" s="5526"/>
      <c r="O31" s="5"/>
      <c r="P31" s="5"/>
      <c r="Q31" s="5"/>
    </row>
    <row r="32" spans="1:17" ht="50" x14ac:dyDescent="0.35">
      <c r="A32" s="3272"/>
      <c r="B32" s="2121"/>
      <c r="C32" s="5525" t="s">
        <v>2952</v>
      </c>
      <c r="D32" s="5524" t="s">
        <v>2951</v>
      </c>
      <c r="E32" s="5523" t="s">
        <v>2950</v>
      </c>
      <c r="F32" s="5522" t="s">
        <v>2949</v>
      </c>
      <c r="G32" s="5520" t="s">
        <v>2948</v>
      </c>
      <c r="H32" s="5521" t="s">
        <v>2947</v>
      </c>
      <c r="I32" s="1198" t="s">
        <v>2946</v>
      </c>
      <c r="J32" s="5520" t="s">
        <v>2945</v>
      </c>
      <c r="K32" s="5519" t="s">
        <v>2944</v>
      </c>
      <c r="L32" s="5518" t="s">
        <v>2943</v>
      </c>
      <c r="M32" s="5518" t="s">
        <v>2942</v>
      </c>
      <c r="N32" s="5517" t="s">
        <v>2941</v>
      </c>
      <c r="O32" s="5"/>
      <c r="P32" s="5"/>
      <c r="Q32" s="10"/>
    </row>
    <row r="33" spans="1:17" x14ac:dyDescent="0.35">
      <c r="A33" s="5516" t="s">
        <v>2940</v>
      </c>
      <c r="B33" s="5515"/>
      <c r="C33" s="5513"/>
      <c r="D33" s="5487"/>
      <c r="E33" s="5514"/>
      <c r="F33" s="2643"/>
      <c r="G33" s="5490"/>
      <c r="H33" s="5513"/>
      <c r="I33" s="5487"/>
      <c r="J33" s="5487"/>
      <c r="K33" s="5512"/>
      <c r="L33" s="3624">
        <f>SUM(M33+N33)</f>
        <v>0</v>
      </c>
      <c r="M33" s="5511"/>
      <c r="N33" s="5510"/>
      <c r="O33" s="5"/>
      <c r="P33" s="5"/>
      <c r="Q33" s="10"/>
    </row>
    <row r="34" spans="1:17" x14ac:dyDescent="0.35">
      <c r="A34" s="5507" t="s">
        <v>2911</v>
      </c>
      <c r="B34" s="5506"/>
      <c r="C34" s="5488"/>
      <c r="D34" s="5490"/>
      <c r="E34" s="5505"/>
      <c r="F34" s="5504"/>
      <c r="G34" s="5490"/>
      <c r="H34" s="5488"/>
      <c r="I34" s="5490"/>
      <c r="J34" s="5487"/>
      <c r="K34" s="5503"/>
      <c r="L34" s="429">
        <f>SUM(M34+N34)</f>
        <v>0</v>
      </c>
      <c r="M34" s="186"/>
      <c r="N34" s="442"/>
      <c r="O34" s="5"/>
      <c r="P34" s="5"/>
      <c r="Q34" s="10"/>
    </row>
    <row r="35" spans="1:17" x14ac:dyDescent="0.35">
      <c r="A35" s="5507" t="s">
        <v>2939</v>
      </c>
      <c r="B35" s="5506"/>
      <c r="C35" s="5488"/>
      <c r="D35" s="5490"/>
      <c r="E35" s="5505"/>
      <c r="F35" s="5504"/>
      <c r="G35" s="5490"/>
      <c r="H35" s="5488"/>
      <c r="I35" s="5490"/>
      <c r="J35" s="5487"/>
      <c r="K35" s="5503"/>
      <c r="L35" s="429">
        <f>SUM(M35+N35)</f>
        <v>0</v>
      </c>
      <c r="M35" s="186"/>
      <c r="N35" s="442"/>
      <c r="O35" s="5"/>
      <c r="P35" s="5"/>
      <c r="Q35" s="10"/>
    </row>
    <row r="36" spans="1:17" x14ac:dyDescent="0.35">
      <c r="A36" s="5507" t="s">
        <v>2938</v>
      </c>
      <c r="B36" s="5506"/>
      <c r="C36" s="5488"/>
      <c r="D36" s="5490"/>
      <c r="E36" s="5505"/>
      <c r="F36" s="5504"/>
      <c r="G36" s="5490"/>
      <c r="H36" s="5488"/>
      <c r="I36" s="5490"/>
      <c r="J36" s="5487"/>
      <c r="K36" s="5503"/>
      <c r="L36" s="429">
        <f>SUM(M36+N36)</f>
        <v>0</v>
      </c>
      <c r="M36" s="186"/>
      <c r="N36" s="442"/>
      <c r="O36" s="5"/>
      <c r="P36" s="5"/>
      <c r="Q36" s="10"/>
    </row>
    <row r="37" spans="1:17" x14ac:dyDescent="0.35">
      <c r="A37" s="5507" t="s">
        <v>2937</v>
      </c>
      <c r="B37" s="5506"/>
      <c r="C37" s="5488"/>
      <c r="D37" s="5490"/>
      <c r="E37" s="5505"/>
      <c r="F37" s="5504"/>
      <c r="G37" s="5490"/>
      <c r="H37" s="5488"/>
      <c r="I37" s="5490"/>
      <c r="J37" s="5487"/>
      <c r="K37" s="5503"/>
      <c r="L37" s="5509"/>
      <c r="M37" s="5509"/>
      <c r="N37" s="5508"/>
      <c r="O37" s="5"/>
      <c r="P37" s="5"/>
      <c r="Q37" s="10"/>
    </row>
    <row r="38" spans="1:17" x14ac:dyDescent="0.35">
      <c r="A38" s="5507" t="s">
        <v>2936</v>
      </c>
      <c r="B38" s="5506"/>
      <c r="C38" s="5488"/>
      <c r="D38" s="5490"/>
      <c r="E38" s="5505"/>
      <c r="F38" s="5504"/>
      <c r="G38" s="5490"/>
      <c r="H38" s="5488"/>
      <c r="I38" s="5490"/>
      <c r="J38" s="5487"/>
      <c r="K38" s="5503"/>
      <c r="L38" s="5509"/>
      <c r="M38" s="5509"/>
      <c r="N38" s="5508"/>
      <c r="O38" s="5"/>
      <c r="P38" s="5"/>
      <c r="Q38" s="10"/>
    </row>
    <row r="39" spans="1:17" x14ac:dyDescent="0.35">
      <c r="A39" s="5507" t="s">
        <v>2935</v>
      </c>
      <c r="B39" s="5506"/>
      <c r="C39" s="5488"/>
      <c r="D39" s="5490"/>
      <c r="E39" s="5505"/>
      <c r="F39" s="5504"/>
      <c r="G39" s="5490"/>
      <c r="H39" s="5488"/>
      <c r="I39" s="5490"/>
      <c r="J39" s="5487"/>
      <c r="K39" s="5503"/>
      <c r="L39" s="186"/>
      <c r="M39" s="5509"/>
      <c r="N39" s="5508"/>
      <c r="O39" s="5"/>
      <c r="P39" s="5"/>
      <c r="Q39" s="10"/>
    </row>
    <row r="40" spans="1:17" x14ac:dyDescent="0.35">
      <c r="A40" s="5507" t="s">
        <v>2934</v>
      </c>
      <c r="B40" s="5506"/>
      <c r="C40" s="5488"/>
      <c r="D40" s="5490"/>
      <c r="E40" s="5505"/>
      <c r="F40" s="5504"/>
      <c r="G40" s="5490"/>
      <c r="H40" s="5488"/>
      <c r="I40" s="5490"/>
      <c r="J40" s="5487"/>
      <c r="K40" s="5503"/>
      <c r="L40" s="186"/>
      <c r="M40" s="5509"/>
      <c r="N40" s="5508"/>
      <c r="O40" s="5"/>
      <c r="P40" s="5"/>
      <c r="Q40" s="10"/>
    </row>
    <row r="41" spans="1:17" x14ac:dyDescent="0.35">
      <c r="A41" s="5507" t="s">
        <v>2933</v>
      </c>
      <c r="B41" s="5506"/>
      <c r="C41" s="5488"/>
      <c r="D41" s="5490"/>
      <c r="E41" s="5505"/>
      <c r="F41" s="5504"/>
      <c r="G41" s="5490"/>
      <c r="H41" s="5488"/>
      <c r="I41" s="5488"/>
      <c r="J41" s="5487"/>
      <c r="K41" s="5503"/>
      <c r="L41" s="429">
        <f>SUM(M41+N41)</f>
        <v>0</v>
      </c>
      <c r="M41" s="186"/>
      <c r="N41" s="442"/>
      <c r="O41" s="5"/>
      <c r="P41" s="5"/>
      <c r="Q41" s="10"/>
    </row>
    <row r="42" spans="1:17" ht="25.5" customHeight="1" x14ac:dyDescent="0.35">
      <c r="A42" s="5502" t="s">
        <v>2932</v>
      </c>
      <c r="B42" s="5501"/>
      <c r="C42" s="5494"/>
      <c r="D42" s="5493"/>
      <c r="E42" s="5500"/>
      <c r="F42" s="5499"/>
      <c r="G42" s="5490"/>
      <c r="H42" s="5488"/>
      <c r="I42" s="5488"/>
      <c r="J42" s="5487"/>
      <c r="K42" s="5486"/>
      <c r="L42" s="5498"/>
      <c r="M42" s="5498"/>
      <c r="N42" s="5497"/>
      <c r="O42" s="5"/>
      <c r="P42" s="5"/>
      <c r="Q42" s="10"/>
    </row>
    <row r="43" spans="1:17" x14ac:dyDescent="0.35">
      <c r="A43" s="5496" t="s">
        <v>2931</v>
      </c>
      <c r="B43" s="5495"/>
      <c r="C43" s="5494"/>
      <c r="D43" s="5493"/>
      <c r="E43" s="5492"/>
      <c r="F43" s="5491"/>
      <c r="G43" s="5490"/>
      <c r="H43" s="5489"/>
      <c r="I43" s="5488"/>
      <c r="J43" s="5487"/>
      <c r="K43" s="5486"/>
      <c r="L43" s="429">
        <f>SUM(M43+N43)</f>
        <v>0</v>
      </c>
      <c r="M43" s="5485"/>
      <c r="N43" s="5484"/>
      <c r="O43" s="5"/>
      <c r="P43" s="5"/>
      <c r="Q43" s="10"/>
    </row>
    <row r="44" spans="1:17" x14ac:dyDescent="0.35">
      <c r="A44" s="5483" t="s">
        <v>2930</v>
      </c>
      <c r="B44" s="5482"/>
      <c r="C44" s="5479">
        <f>SUM(C33:C43)</f>
        <v>0</v>
      </c>
      <c r="D44" s="5478">
        <f>SUM(D33:D43)</f>
        <v>0</v>
      </c>
      <c r="E44" s="5481"/>
      <c r="F44" s="5480"/>
      <c r="G44" s="5478">
        <f>SUM(G33:G43)</f>
        <v>0</v>
      </c>
      <c r="H44" s="5479">
        <f>SUM(H33:H43)</f>
        <v>0</v>
      </c>
      <c r="I44" s="5478">
        <f>SUM(I33:I43)</f>
        <v>0</v>
      </c>
      <c r="J44" s="5478">
        <f>SUM(J33:J43)</f>
        <v>0</v>
      </c>
      <c r="K44" s="5477">
        <f>SUM(K33:K43)</f>
        <v>0</v>
      </c>
      <c r="L44" s="5476">
        <f>SUM(L33+L34+L35+L36+L39+L40+L41+L43)</f>
        <v>0</v>
      </c>
      <c r="M44" s="5476">
        <f>SUM(M33+M34+M35+M36+M41+M43)</f>
        <v>0</v>
      </c>
      <c r="N44" s="5475">
        <f>SUM(N33+N34+N35+N36+N41+N43)</f>
        <v>0</v>
      </c>
      <c r="O44" s="5"/>
      <c r="P44" s="5"/>
      <c r="Q44" s="10"/>
    </row>
    <row r="45" spans="1:17" ht="23.25" customHeight="1" x14ac:dyDescent="0.35">
      <c r="A45" s="5474" t="s">
        <v>2929</v>
      </c>
      <c r="B45" s="5473"/>
      <c r="C45" s="5472"/>
      <c r="D45" s="5472"/>
      <c r="E45" s="5472"/>
      <c r="F45" s="5472"/>
      <c r="G45" s="5472"/>
      <c r="H45" s="5472"/>
      <c r="I45" s="5472"/>
      <c r="J45" s="5472"/>
      <c r="K45" s="5472"/>
      <c r="L45" s="5472">
        <v>0</v>
      </c>
      <c r="M45" s="5472">
        <v>0</v>
      </c>
      <c r="N45" s="5472">
        <v>0</v>
      </c>
    </row>
    <row r="47" spans="1:17" x14ac:dyDescent="0.35">
      <c r="A47" s="10"/>
      <c r="B47" s="10"/>
      <c r="C47" s="10"/>
      <c r="D47" s="10"/>
      <c r="E47" s="10"/>
      <c r="F47" s="10"/>
      <c r="G47" s="10"/>
      <c r="H47" s="10"/>
      <c r="I47" s="10"/>
      <c r="J47" s="10"/>
      <c r="K47" s="10"/>
      <c r="L47" s="10"/>
      <c r="M47" s="10"/>
      <c r="N47" s="10"/>
      <c r="O47" s="10"/>
      <c r="P47" s="10"/>
    </row>
    <row r="48" spans="1:17" x14ac:dyDescent="0.35">
      <c r="A48" s="10"/>
      <c r="B48" s="10"/>
      <c r="C48" s="10"/>
      <c r="D48" s="10"/>
      <c r="E48" s="10"/>
      <c r="F48" s="10"/>
      <c r="G48" s="10"/>
      <c r="H48" s="10"/>
      <c r="I48" s="10"/>
      <c r="J48" s="10"/>
      <c r="K48" s="10"/>
      <c r="L48" s="10"/>
      <c r="M48" s="10"/>
      <c r="N48" s="10"/>
      <c r="O48" s="10"/>
      <c r="P48" s="10"/>
    </row>
    <row r="49" spans="1:16" x14ac:dyDescent="0.35">
      <c r="A49" s="10"/>
      <c r="B49" s="10"/>
      <c r="C49" s="10"/>
      <c r="D49" s="10"/>
      <c r="E49" s="10"/>
      <c r="F49" s="10"/>
      <c r="G49" s="10"/>
      <c r="H49" s="10"/>
      <c r="I49" s="10"/>
      <c r="J49" s="10"/>
      <c r="K49" s="10"/>
      <c r="L49" s="10"/>
      <c r="M49" s="10"/>
      <c r="N49" s="10"/>
      <c r="O49" s="10"/>
      <c r="P49" s="10"/>
    </row>
    <row r="50" spans="1:16" x14ac:dyDescent="0.35">
      <c r="A50" s="10"/>
      <c r="B50" s="10"/>
      <c r="C50" s="10"/>
      <c r="D50" s="10"/>
      <c r="E50" s="10"/>
      <c r="F50" s="10"/>
      <c r="G50" s="10"/>
      <c r="H50" s="10"/>
      <c r="I50" s="10"/>
      <c r="J50" s="10"/>
      <c r="K50" s="10"/>
      <c r="L50" s="10"/>
      <c r="M50" s="10"/>
      <c r="N50" s="10"/>
      <c r="O50" s="10"/>
      <c r="P50" s="10"/>
    </row>
    <row r="51" spans="1:16" x14ac:dyDescent="0.35">
      <c r="A51" s="10"/>
      <c r="B51" s="10"/>
      <c r="C51" s="10"/>
      <c r="D51" s="10"/>
      <c r="E51" s="10"/>
      <c r="F51" s="10"/>
      <c r="G51" s="10"/>
      <c r="H51" s="10"/>
      <c r="I51" s="10"/>
      <c r="J51" s="10"/>
      <c r="K51" s="10"/>
      <c r="L51" s="10"/>
      <c r="M51" s="10"/>
      <c r="N51" s="10"/>
      <c r="O51" s="10"/>
      <c r="P51" s="10"/>
    </row>
    <row r="52" spans="1:16" x14ac:dyDescent="0.35">
      <c r="A52" s="10"/>
      <c r="B52" s="10"/>
      <c r="C52" s="10"/>
      <c r="D52" s="10"/>
      <c r="E52" s="10"/>
      <c r="F52" s="10"/>
      <c r="G52" s="10"/>
      <c r="H52" s="10"/>
      <c r="I52" s="10"/>
      <c r="J52" s="10"/>
      <c r="K52" s="10"/>
      <c r="L52" s="10"/>
      <c r="M52" s="10"/>
      <c r="N52" s="10"/>
      <c r="O52" s="10"/>
      <c r="P52" s="10"/>
    </row>
    <row r="53" spans="1:16" x14ac:dyDescent="0.35">
      <c r="A53" s="10"/>
      <c r="B53" s="10"/>
      <c r="C53" s="10"/>
      <c r="D53" s="10"/>
      <c r="E53" s="10"/>
      <c r="F53" s="10"/>
      <c r="G53" s="10"/>
      <c r="H53" s="10"/>
      <c r="I53" s="10"/>
      <c r="J53" s="10"/>
      <c r="K53" s="10"/>
      <c r="L53" s="10"/>
      <c r="M53" s="10"/>
      <c r="N53" s="10"/>
      <c r="O53" s="10"/>
      <c r="P53" s="10"/>
    </row>
    <row r="54" spans="1:16" x14ac:dyDescent="0.35">
      <c r="A54" s="10"/>
      <c r="B54" s="10"/>
      <c r="C54" s="10"/>
      <c r="D54" s="10"/>
      <c r="E54" s="10"/>
      <c r="F54" s="10"/>
      <c r="G54" s="10"/>
      <c r="H54" s="10"/>
      <c r="I54" s="10"/>
      <c r="J54" s="10"/>
      <c r="K54" s="10"/>
      <c r="L54" s="10"/>
      <c r="M54" s="10"/>
      <c r="N54" s="10"/>
      <c r="O54" s="10"/>
      <c r="P54" s="10"/>
    </row>
    <row r="55" spans="1:16" x14ac:dyDescent="0.35">
      <c r="A55" s="10"/>
      <c r="B55" s="10"/>
      <c r="C55" s="10"/>
      <c r="D55" s="10"/>
      <c r="E55" s="10"/>
      <c r="F55" s="10"/>
      <c r="G55" s="10"/>
      <c r="H55" s="10"/>
      <c r="I55" s="10"/>
      <c r="J55" s="10"/>
      <c r="K55" s="10"/>
      <c r="L55" s="10"/>
      <c r="M55" s="10"/>
      <c r="N55" s="10"/>
      <c r="O55" s="10"/>
      <c r="P55" s="10"/>
    </row>
    <row r="56" spans="1:16" x14ac:dyDescent="0.35">
      <c r="A56" s="10"/>
      <c r="B56" s="10"/>
      <c r="C56" s="10"/>
      <c r="D56" s="10"/>
      <c r="E56" s="10"/>
      <c r="F56" s="10"/>
      <c r="G56" s="10"/>
      <c r="H56" s="10"/>
      <c r="I56" s="10"/>
      <c r="J56" s="10"/>
      <c r="K56" s="10"/>
      <c r="L56" s="10"/>
      <c r="M56" s="10"/>
      <c r="N56" s="10"/>
      <c r="O56" s="10"/>
      <c r="P56" s="10"/>
    </row>
    <row r="57" spans="1:16" x14ac:dyDescent="0.35">
      <c r="A57" s="10"/>
      <c r="B57" s="10"/>
      <c r="C57" s="10"/>
      <c r="D57" s="10"/>
      <c r="E57" s="10"/>
      <c r="F57" s="10"/>
      <c r="G57" s="10"/>
      <c r="H57" s="10"/>
      <c r="I57" s="10"/>
      <c r="J57" s="10"/>
      <c r="K57" s="10"/>
      <c r="L57" s="10"/>
      <c r="M57" s="10"/>
      <c r="N57" s="10"/>
      <c r="O57" s="10"/>
      <c r="P57" s="10"/>
    </row>
    <row r="58" spans="1:16" x14ac:dyDescent="0.35">
      <c r="A58" s="10"/>
      <c r="B58" s="10"/>
      <c r="C58" s="10"/>
      <c r="D58" s="10"/>
      <c r="E58" s="10"/>
      <c r="F58" s="10"/>
      <c r="G58" s="10"/>
      <c r="H58" s="10"/>
      <c r="I58" s="10"/>
      <c r="J58" s="10"/>
      <c r="K58" s="10"/>
      <c r="L58" s="10"/>
      <c r="M58" s="10"/>
      <c r="N58" s="10"/>
      <c r="O58" s="10"/>
      <c r="P58" s="10"/>
    </row>
    <row r="59" spans="1:16" x14ac:dyDescent="0.35">
      <c r="A59" s="10"/>
      <c r="B59" s="10"/>
      <c r="C59" s="10"/>
      <c r="D59" s="10"/>
      <c r="E59" s="10"/>
      <c r="F59" s="10"/>
      <c r="G59" s="10"/>
      <c r="H59" s="10"/>
      <c r="I59" s="10"/>
      <c r="J59" s="10"/>
      <c r="K59" s="10"/>
      <c r="L59" s="10"/>
      <c r="M59" s="10"/>
      <c r="N59" s="10"/>
      <c r="O59" s="10"/>
      <c r="P59" s="10"/>
    </row>
    <row r="60" spans="1:16" x14ac:dyDescent="0.35">
      <c r="A60" s="10"/>
      <c r="B60" s="10"/>
      <c r="C60" s="10"/>
      <c r="D60" s="10"/>
      <c r="E60" s="10"/>
      <c r="F60" s="10"/>
      <c r="G60" s="10"/>
      <c r="H60" s="10"/>
      <c r="I60" s="10"/>
      <c r="J60" s="10"/>
      <c r="K60" s="10"/>
      <c r="L60" s="10"/>
      <c r="M60" s="10"/>
      <c r="N60" s="10"/>
      <c r="O60" s="10"/>
      <c r="P60" s="10"/>
    </row>
    <row r="61" spans="1:16" x14ac:dyDescent="0.35">
      <c r="A61" s="10"/>
      <c r="B61" s="10"/>
      <c r="C61" s="10"/>
      <c r="D61" s="10"/>
      <c r="E61" s="10"/>
      <c r="F61" s="10"/>
      <c r="G61" s="10"/>
      <c r="H61" s="10"/>
      <c r="I61" s="10"/>
      <c r="J61" s="10"/>
      <c r="K61" s="10"/>
      <c r="L61" s="10"/>
      <c r="M61" s="10"/>
      <c r="N61" s="10"/>
      <c r="O61" s="10"/>
      <c r="P61" s="10"/>
    </row>
  </sheetData>
  <mergeCells count="24">
    <mergeCell ref="A6:P6"/>
    <mergeCell ref="A9:A10"/>
    <mergeCell ref="B9:D9"/>
    <mergeCell ref="E9:F9"/>
    <mergeCell ref="G9:G10"/>
    <mergeCell ref="H9:I9"/>
    <mergeCell ref="J9:K9"/>
    <mergeCell ref="A42:B42"/>
    <mergeCell ref="A43:B43"/>
    <mergeCell ref="A44:B44"/>
    <mergeCell ref="L31:N31"/>
    <mergeCell ref="A33:B33"/>
    <mergeCell ref="A34:B34"/>
    <mergeCell ref="H31:K31"/>
    <mergeCell ref="A45:B45"/>
    <mergeCell ref="C31:G31"/>
    <mergeCell ref="A35:B35"/>
    <mergeCell ref="A36:B36"/>
    <mergeCell ref="A37:B37"/>
    <mergeCell ref="A38:B38"/>
    <mergeCell ref="A39:B39"/>
    <mergeCell ref="A40:B40"/>
    <mergeCell ref="A31:B32"/>
    <mergeCell ref="A41:B41"/>
  </mergeCells>
  <dataValidations count="1">
    <dataValidation type="whole" operator="greaterThanOrEqual" allowBlank="1" showInputMessage="1" showErrorMessage="1" sqref="J12:K29" xr:uid="{676F9198-0B0B-4816-BC53-3C24751F3D75}">
      <formula1>0</formula1>
    </dataValidation>
  </dataValidations>
  <pageMargins left="0.7" right="0.7" top="0.75" bottom="0.75" header="0.3" footer="0.3"/>
  <pageSetup paperSize="9"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5774B-53AA-4588-8073-4995C578FB24}">
  <dimension ref="A1:AN188"/>
  <sheetViews>
    <sheetView topLeftCell="A141" workbookViewId="0">
      <selection activeCell="A180" sqref="A180:B182"/>
    </sheetView>
  </sheetViews>
  <sheetFormatPr baseColWidth="10" defaultRowHeight="14.5" x14ac:dyDescent="0.35"/>
  <cols>
    <col min="1" max="1" width="37.54296875" customWidth="1"/>
    <col min="2" max="2" width="16.1796875" customWidth="1"/>
  </cols>
  <sheetData>
    <row r="1" spans="1:40" x14ac:dyDescent="0.35">
      <c r="A1" s="570" t="s">
        <v>0</v>
      </c>
    </row>
    <row r="2" spans="1:40" x14ac:dyDescent="0.35">
      <c r="A2" s="570" t="str">
        <f>CONCATENATE("COMUNA: ",[6]NOMBRE!B2," - ","( ",[6]NOMBRE!C2,[6]NOMBRE!D2,[6]NOMBRE!E2,[6]NOMBRE!F2,[6]NOMBRE!G2," )")</f>
        <v>COMUNA:  - (  )</v>
      </c>
    </row>
    <row r="3" spans="1:40" x14ac:dyDescent="0.35">
      <c r="A3" s="570" t="str">
        <f>CONCATENATE("ESTABLECIMIENTO/ESTRATEGIA: ",[6]NOMBRE!B3," - ","( ",[6]NOMBRE!C3,[6]NOMBRE!D3,[6]NOMBRE!E3,[6]NOMBRE!F3,[6]NOMBRE!G3,[6]NOMBRE!H3," )")</f>
        <v>ESTABLECIMIENTO/ESTRATEGIA:  - (  )</v>
      </c>
    </row>
    <row r="4" spans="1:40" x14ac:dyDescent="0.35">
      <c r="A4" s="570" t="str">
        <f>CONCATENATE("MES: ",[6]NOMBRE!B6," - ","( ",[6]NOMBRE!C6,[6]NOMBRE!D6," )")</f>
        <v>MES:  - (  )</v>
      </c>
    </row>
    <row r="5" spans="1:40" x14ac:dyDescent="0.35">
      <c r="A5" s="570" t="str">
        <f>CONCATENATE("AÑO: ",[6]NOMBRE!B7)</f>
        <v>AÑO: 2024</v>
      </c>
    </row>
    <row r="6" spans="1:40" ht="15" x14ac:dyDescent="0.35">
      <c r="A6" s="5593" t="s">
        <v>2990</v>
      </c>
      <c r="B6" s="5593"/>
      <c r="C6" s="5593"/>
      <c r="D6" s="5593"/>
      <c r="E6" s="5593"/>
      <c r="F6" s="5593"/>
      <c r="G6" s="5593"/>
      <c r="H6" s="5593"/>
      <c r="I6" s="5593"/>
      <c r="J6" s="5593"/>
      <c r="K6" s="5593"/>
      <c r="L6" s="5593"/>
      <c r="M6" s="5593"/>
      <c r="N6" s="5593"/>
      <c r="O6" s="5593"/>
      <c r="P6" s="5593"/>
      <c r="Q6" s="5593"/>
      <c r="R6" s="5593"/>
      <c r="S6" s="5593"/>
      <c r="T6" s="5593"/>
      <c r="U6" s="5593"/>
      <c r="V6" s="5593"/>
    </row>
    <row r="8" spans="1:40" x14ac:dyDescent="0.35">
      <c r="A8" s="5594" t="s">
        <v>2991</v>
      </c>
      <c r="B8" s="701"/>
      <c r="C8" s="5595"/>
      <c r="D8" s="5595"/>
      <c r="E8" s="5595"/>
      <c r="F8" s="5595"/>
      <c r="G8" s="5595"/>
      <c r="H8" s="5595"/>
      <c r="I8" s="5595"/>
      <c r="J8" s="5595"/>
      <c r="K8" s="5595"/>
      <c r="L8" s="5595"/>
      <c r="M8" s="5595"/>
      <c r="N8" s="5595"/>
      <c r="O8" s="5595"/>
      <c r="P8" s="5595"/>
      <c r="Q8" s="5595"/>
      <c r="R8" s="5595"/>
      <c r="S8" s="5595"/>
      <c r="T8" s="5595"/>
      <c r="U8" s="5595"/>
      <c r="V8" s="5595"/>
      <c r="W8" s="5595"/>
      <c r="X8" s="5595"/>
      <c r="Y8" s="5595"/>
      <c r="Z8" s="5595"/>
      <c r="AA8" s="5595"/>
      <c r="AB8" s="5595"/>
      <c r="AC8" s="5595"/>
      <c r="AD8" s="5595"/>
      <c r="AE8" s="5595"/>
      <c r="AF8" s="5595"/>
      <c r="AG8" s="5595"/>
      <c r="AH8" s="5595"/>
      <c r="AI8" s="5595"/>
      <c r="AJ8" s="5595"/>
      <c r="AK8" s="5595"/>
      <c r="AL8" s="5595"/>
      <c r="AM8" s="5595"/>
      <c r="AN8" s="5595"/>
    </row>
    <row r="9" spans="1:40" x14ac:dyDescent="0.35">
      <c r="A9" s="5596" t="s">
        <v>2992</v>
      </c>
      <c r="B9" s="5597" t="s">
        <v>36</v>
      </c>
      <c r="C9" s="5598"/>
      <c r="D9" s="5599"/>
      <c r="E9" s="5600" t="s">
        <v>9</v>
      </c>
      <c r="F9" s="5600"/>
      <c r="G9" s="5600"/>
      <c r="H9" s="5600"/>
      <c r="I9" s="5600"/>
      <c r="J9" s="5600"/>
      <c r="K9" s="5600"/>
      <c r="L9" s="5600"/>
      <c r="M9" s="5600"/>
      <c r="N9" s="5600"/>
      <c r="O9" s="5600"/>
      <c r="P9" s="5600"/>
      <c r="Q9" s="5600"/>
      <c r="R9" s="5600"/>
      <c r="S9" s="5600"/>
      <c r="T9" s="5600"/>
      <c r="U9" s="5600"/>
      <c r="V9" s="5600"/>
      <c r="W9" s="5600"/>
      <c r="X9" s="5600"/>
      <c r="Y9" s="5600"/>
      <c r="Z9" s="5600"/>
      <c r="AA9" s="5600"/>
      <c r="AB9" s="5600"/>
      <c r="AC9" s="5600"/>
      <c r="AD9" s="5600"/>
      <c r="AE9" s="5600"/>
      <c r="AF9" s="5600"/>
      <c r="AG9" s="5600"/>
      <c r="AH9" s="5600"/>
      <c r="AI9" s="5600"/>
      <c r="AJ9" s="5601"/>
      <c r="AK9" s="2417" t="s">
        <v>10</v>
      </c>
      <c r="AL9" s="5602" t="s">
        <v>11</v>
      </c>
      <c r="AM9" s="5602" t="s">
        <v>14</v>
      </c>
      <c r="AN9" s="582"/>
    </row>
    <row r="10" spans="1:40" x14ac:dyDescent="0.35">
      <c r="A10" s="5603"/>
      <c r="B10" s="5604"/>
      <c r="C10" s="5605"/>
      <c r="D10" s="5606"/>
      <c r="E10" s="5607" t="s">
        <v>2333</v>
      </c>
      <c r="F10" s="5596"/>
      <c r="G10" s="5608" t="s">
        <v>2993</v>
      </c>
      <c r="H10" s="5596"/>
      <c r="I10" s="5608" t="s">
        <v>2994</v>
      </c>
      <c r="J10" s="5596"/>
      <c r="K10" s="4061" t="s">
        <v>204</v>
      </c>
      <c r="L10" s="5609"/>
      <c r="M10" s="5607" t="s">
        <v>205</v>
      </c>
      <c r="N10" s="5596"/>
      <c r="O10" s="4061" t="s">
        <v>206</v>
      </c>
      <c r="P10" s="5609"/>
      <c r="Q10" s="5608" t="s">
        <v>2995</v>
      </c>
      <c r="R10" s="5596"/>
      <c r="S10" s="5609" t="s">
        <v>24</v>
      </c>
      <c r="T10" s="5609"/>
      <c r="U10" s="5608" t="s">
        <v>25</v>
      </c>
      <c r="V10" s="5596"/>
      <c r="W10" s="5609" t="s">
        <v>26</v>
      </c>
      <c r="X10" s="5609"/>
      <c r="Y10" s="5608" t="s">
        <v>27</v>
      </c>
      <c r="Z10" s="5596"/>
      <c r="AA10" s="5609" t="s">
        <v>28</v>
      </c>
      <c r="AB10" s="5609"/>
      <c r="AC10" s="5608" t="s">
        <v>29</v>
      </c>
      <c r="AD10" s="5596"/>
      <c r="AE10" s="5609" t="s">
        <v>30</v>
      </c>
      <c r="AF10" s="5609"/>
      <c r="AG10" s="5608" t="s">
        <v>31</v>
      </c>
      <c r="AH10" s="5596"/>
      <c r="AI10" s="5609" t="s">
        <v>32</v>
      </c>
      <c r="AJ10" s="5610"/>
      <c r="AK10" s="5611"/>
      <c r="AL10" s="5612"/>
      <c r="AM10" s="5612"/>
      <c r="AN10" s="582"/>
    </row>
    <row r="11" spans="1:40" x14ac:dyDescent="0.35">
      <c r="A11" s="2356"/>
      <c r="B11" s="5613" t="s">
        <v>33</v>
      </c>
      <c r="C11" s="5614" t="s">
        <v>34</v>
      </c>
      <c r="D11" s="3666" t="s">
        <v>35</v>
      </c>
      <c r="E11" s="5615" t="s">
        <v>34</v>
      </c>
      <c r="F11" s="5616" t="s">
        <v>35</v>
      </c>
      <c r="G11" s="5615" t="s">
        <v>34</v>
      </c>
      <c r="H11" s="5616" t="s">
        <v>35</v>
      </c>
      <c r="I11" s="5615" t="s">
        <v>34</v>
      </c>
      <c r="J11" s="5616" t="s">
        <v>35</v>
      </c>
      <c r="K11" s="5617" t="s">
        <v>34</v>
      </c>
      <c r="L11" s="5618" t="s">
        <v>35</v>
      </c>
      <c r="M11" s="5615" t="s">
        <v>34</v>
      </c>
      <c r="N11" s="5616" t="s">
        <v>35</v>
      </c>
      <c r="O11" s="5617" t="s">
        <v>34</v>
      </c>
      <c r="P11" s="5618" t="s">
        <v>35</v>
      </c>
      <c r="Q11" s="5615" t="s">
        <v>34</v>
      </c>
      <c r="R11" s="5616" t="s">
        <v>35</v>
      </c>
      <c r="S11" s="5617" t="s">
        <v>34</v>
      </c>
      <c r="T11" s="5618" t="s">
        <v>35</v>
      </c>
      <c r="U11" s="5615" t="s">
        <v>34</v>
      </c>
      <c r="V11" s="5616" t="s">
        <v>35</v>
      </c>
      <c r="W11" s="5617" t="s">
        <v>34</v>
      </c>
      <c r="X11" s="5618" t="s">
        <v>35</v>
      </c>
      <c r="Y11" s="5615" t="s">
        <v>34</v>
      </c>
      <c r="Z11" s="5616" t="s">
        <v>35</v>
      </c>
      <c r="AA11" s="5617" t="s">
        <v>34</v>
      </c>
      <c r="AB11" s="5618" t="s">
        <v>35</v>
      </c>
      <c r="AC11" s="5615" t="s">
        <v>34</v>
      </c>
      <c r="AD11" s="5616" t="s">
        <v>35</v>
      </c>
      <c r="AE11" s="5617" t="s">
        <v>34</v>
      </c>
      <c r="AF11" s="5618" t="s">
        <v>35</v>
      </c>
      <c r="AG11" s="5615" t="s">
        <v>34</v>
      </c>
      <c r="AH11" s="5616" t="s">
        <v>35</v>
      </c>
      <c r="AI11" s="5617" t="s">
        <v>34</v>
      </c>
      <c r="AJ11" s="5619" t="s">
        <v>35</v>
      </c>
      <c r="AK11" s="2234"/>
      <c r="AL11" s="5620"/>
      <c r="AM11" s="5620"/>
      <c r="AN11" s="582"/>
    </row>
    <row r="12" spans="1:40" x14ac:dyDescent="0.35">
      <c r="A12" s="5621" t="s">
        <v>2996</v>
      </c>
      <c r="B12" s="5622">
        <f>SUM(C12+D12)</f>
        <v>0</v>
      </c>
      <c r="C12" s="5623">
        <f>SUM(E12+G12+I12+K12+M12+O12+Q12+S12+U12+W12+Y12+AA12+AC12+AE12+AG12+AI12)</f>
        <v>0</v>
      </c>
      <c r="D12" s="5624">
        <f>SUM(F12+H12+J12+L12+N12+P12+R12+T12+V12+X12+Z12+AB12+AD12+AF12+AH12+AJ12)</f>
        <v>0</v>
      </c>
      <c r="E12" s="5625"/>
      <c r="F12" s="5626"/>
      <c r="G12" s="5625"/>
      <c r="H12" s="5627"/>
      <c r="I12" s="5625"/>
      <c r="J12" s="5627"/>
      <c r="K12" s="5628"/>
      <c r="L12" s="5629"/>
      <c r="M12" s="5625"/>
      <c r="N12" s="5627"/>
      <c r="O12" s="5628"/>
      <c r="P12" s="5629"/>
      <c r="Q12" s="5625"/>
      <c r="R12" s="5627"/>
      <c r="S12" s="5628"/>
      <c r="T12" s="5629"/>
      <c r="U12" s="5625"/>
      <c r="V12" s="5627"/>
      <c r="W12" s="5628"/>
      <c r="X12" s="5629"/>
      <c r="Y12" s="5625"/>
      <c r="Z12" s="5627"/>
      <c r="AA12" s="5628"/>
      <c r="AB12" s="5629"/>
      <c r="AC12" s="5625"/>
      <c r="AD12" s="5627"/>
      <c r="AE12" s="5628"/>
      <c r="AF12" s="5629"/>
      <c r="AG12" s="5625"/>
      <c r="AH12" s="5627"/>
      <c r="AI12" s="5630"/>
      <c r="AJ12" s="5631"/>
      <c r="AK12" s="5626"/>
      <c r="AL12" s="5626"/>
      <c r="AM12" s="5626"/>
      <c r="AN12" s="582" t="str">
        <f>CB12&amp;CC12&amp;CD12&amp;CE12</f>
        <v/>
      </c>
    </row>
    <row r="13" spans="1:40" x14ac:dyDescent="0.35">
      <c r="A13" s="5632" t="s">
        <v>2997</v>
      </c>
      <c r="B13" s="5633">
        <f t="shared" ref="B13:B22" si="0">SUM(C13+D13)</f>
        <v>0</v>
      </c>
      <c r="C13" s="5634">
        <f t="shared" ref="C13:D22" si="1">SUM(E13+G13+I13+K13+M13+O13+Q13+S13+U13+W13+Y13+AA13+AC13+AE13+AG13+AI13)</f>
        <v>0</v>
      </c>
      <c r="D13" s="5635">
        <f t="shared" si="1"/>
        <v>0</v>
      </c>
      <c r="E13" s="5466"/>
      <c r="F13" s="5467"/>
      <c r="G13" s="5466"/>
      <c r="H13" s="5636"/>
      <c r="I13" s="5466"/>
      <c r="J13" s="5636"/>
      <c r="K13" s="5637"/>
      <c r="L13" s="5638"/>
      <c r="M13" s="5466"/>
      <c r="N13" s="5636"/>
      <c r="O13" s="5637"/>
      <c r="P13" s="5638"/>
      <c r="Q13" s="5466"/>
      <c r="R13" s="5636"/>
      <c r="S13" s="5637"/>
      <c r="T13" s="5638"/>
      <c r="U13" s="5466"/>
      <c r="V13" s="5636"/>
      <c r="W13" s="5637"/>
      <c r="X13" s="5638"/>
      <c r="Y13" s="5466"/>
      <c r="Z13" s="5636"/>
      <c r="AA13" s="5637"/>
      <c r="AB13" s="5638"/>
      <c r="AC13" s="5466"/>
      <c r="AD13" s="5636"/>
      <c r="AE13" s="5637"/>
      <c r="AF13" s="5638"/>
      <c r="AG13" s="5466"/>
      <c r="AH13" s="5636"/>
      <c r="AI13" s="5639"/>
      <c r="AJ13" s="5640"/>
      <c r="AK13" s="5467"/>
      <c r="AL13" s="5467"/>
      <c r="AM13" s="5467"/>
      <c r="AN13" s="582" t="str">
        <f t="shared" ref="AN13:AN22" si="2">CB13&amp;CC13&amp;CD13&amp;CE13</f>
        <v/>
      </c>
    </row>
    <row r="14" spans="1:40" x14ac:dyDescent="0.35">
      <c r="A14" s="5632" t="s">
        <v>2998</v>
      </c>
      <c r="B14" s="5633">
        <f t="shared" si="0"/>
        <v>0</v>
      </c>
      <c r="C14" s="5634">
        <f t="shared" si="1"/>
        <v>0</v>
      </c>
      <c r="D14" s="5635">
        <f t="shared" si="1"/>
        <v>0</v>
      </c>
      <c r="E14" s="5466"/>
      <c r="F14" s="5467"/>
      <c r="G14" s="5466"/>
      <c r="H14" s="5636"/>
      <c r="I14" s="5466"/>
      <c r="J14" s="5636"/>
      <c r="K14" s="5637"/>
      <c r="L14" s="5638"/>
      <c r="M14" s="5466"/>
      <c r="N14" s="5636"/>
      <c r="O14" s="5637"/>
      <c r="P14" s="5638"/>
      <c r="Q14" s="5466"/>
      <c r="R14" s="5636"/>
      <c r="S14" s="5637"/>
      <c r="T14" s="5638"/>
      <c r="U14" s="5466"/>
      <c r="V14" s="5636"/>
      <c r="W14" s="5637"/>
      <c r="X14" s="5638"/>
      <c r="Y14" s="5466"/>
      <c r="Z14" s="5636"/>
      <c r="AA14" s="5637"/>
      <c r="AB14" s="5638"/>
      <c r="AC14" s="5466"/>
      <c r="AD14" s="5636"/>
      <c r="AE14" s="5637"/>
      <c r="AF14" s="5638"/>
      <c r="AG14" s="5466"/>
      <c r="AH14" s="5636"/>
      <c r="AI14" s="5639"/>
      <c r="AJ14" s="5640"/>
      <c r="AK14" s="5467"/>
      <c r="AL14" s="5467"/>
      <c r="AM14" s="5467"/>
      <c r="AN14" s="582" t="str">
        <f t="shared" si="2"/>
        <v/>
      </c>
    </row>
    <row r="15" spans="1:40" x14ac:dyDescent="0.35">
      <c r="A15" s="5632" t="s">
        <v>2999</v>
      </c>
      <c r="B15" s="5633">
        <f t="shared" si="0"/>
        <v>0</v>
      </c>
      <c r="C15" s="5634">
        <f t="shared" si="1"/>
        <v>0</v>
      </c>
      <c r="D15" s="5635">
        <f t="shared" si="1"/>
        <v>0</v>
      </c>
      <c r="E15" s="5466"/>
      <c r="F15" s="5467"/>
      <c r="G15" s="5466"/>
      <c r="H15" s="5636"/>
      <c r="I15" s="5466"/>
      <c r="J15" s="5636"/>
      <c r="K15" s="5637"/>
      <c r="L15" s="5638"/>
      <c r="M15" s="5466"/>
      <c r="N15" s="5636"/>
      <c r="O15" s="5637"/>
      <c r="P15" s="5638"/>
      <c r="Q15" s="5466"/>
      <c r="R15" s="5636"/>
      <c r="S15" s="5637"/>
      <c r="T15" s="5638"/>
      <c r="U15" s="5466"/>
      <c r="V15" s="5636"/>
      <c r="W15" s="5637"/>
      <c r="X15" s="5638"/>
      <c r="Y15" s="5466"/>
      <c r="Z15" s="5636"/>
      <c r="AA15" s="5637"/>
      <c r="AB15" s="5638"/>
      <c r="AC15" s="5466"/>
      <c r="AD15" s="5636"/>
      <c r="AE15" s="5637"/>
      <c r="AF15" s="5638"/>
      <c r="AG15" s="5466"/>
      <c r="AH15" s="5636"/>
      <c r="AI15" s="5639"/>
      <c r="AJ15" s="5640"/>
      <c r="AK15" s="5467"/>
      <c r="AL15" s="5467"/>
      <c r="AM15" s="5467"/>
      <c r="AN15" s="582" t="str">
        <f t="shared" si="2"/>
        <v/>
      </c>
    </row>
    <row r="16" spans="1:40" x14ac:dyDescent="0.35">
      <c r="A16" s="1169" t="s">
        <v>3000</v>
      </c>
      <c r="B16" s="5641">
        <f t="shared" si="0"/>
        <v>0</v>
      </c>
      <c r="C16" s="5642">
        <f t="shared" si="1"/>
        <v>0</v>
      </c>
      <c r="D16" s="5635">
        <f t="shared" si="1"/>
        <v>0</v>
      </c>
      <c r="E16" s="5466"/>
      <c r="F16" s="5467"/>
      <c r="G16" s="5466"/>
      <c r="H16" s="5636"/>
      <c r="I16" s="5466"/>
      <c r="J16" s="5636"/>
      <c r="K16" s="5637"/>
      <c r="L16" s="5638"/>
      <c r="M16" s="5466"/>
      <c r="N16" s="5636"/>
      <c r="O16" s="5637"/>
      <c r="P16" s="5638"/>
      <c r="Q16" s="5466"/>
      <c r="R16" s="5636"/>
      <c r="S16" s="5637"/>
      <c r="T16" s="5638"/>
      <c r="U16" s="5466"/>
      <c r="V16" s="5636"/>
      <c r="W16" s="5637"/>
      <c r="X16" s="5638"/>
      <c r="Y16" s="5466"/>
      <c r="Z16" s="5636"/>
      <c r="AA16" s="5637"/>
      <c r="AB16" s="5638"/>
      <c r="AC16" s="5466"/>
      <c r="AD16" s="5636"/>
      <c r="AE16" s="5637"/>
      <c r="AF16" s="5638"/>
      <c r="AG16" s="5466"/>
      <c r="AH16" s="5636"/>
      <c r="AI16" s="5639"/>
      <c r="AJ16" s="5640"/>
      <c r="AK16" s="5467"/>
      <c r="AL16" s="5467"/>
      <c r="AM16" s="5467"/>
      <c r="AN16" s="582" t="str">
        <f t="shared" si="2"/>
        <v/>
      </c>
    </row>
    <row r="17" spans="1:40" x14ac:dyDescent="0.35">
      <c r="A17" s="5643" t="s">
        <v>3001</v>
      </c>
      <c r="B17" s="5633">
        <f t="shared" si="0"/>
        <v>0</v>
      </c>
      <c r="C17" s="5634">
        <f t="shared" si="1"/>
        <v>0</v>
      </c>
      <c r="D17" s="5635">
        <f t="shared" si="1"/>
        <v>0</v>
      </c>
      <c r="E17" s="5466"/>
      <c r="F17" s="5467"/>
      <c r="G17" s="5466"/>
      <c r="H17" s="5636"/>
      <c r="I17" s="5466"/>
      <c r="J17" s="5636"/>
      <c r="K17" s="5637"/>
      <c r="L17" s="5638"/>
      <c r="M17" s="5466"/>
      <c r="N17" s="5636"/>
      <c r="O17" s="5637"/>
      <c r="P17" s="5638"/>
      <c r="Q17" s="5466"/>
      <c r="R17" s="5636"/>
      <c r="S17" s="5637"/>
      <c r="T17" s="5638"/>
      <c r="U17" s="5466"/>
      <c r="V17" s="5636"/>
      <c r="W17" s="5637"/>
      <c r="X17" s="5638"/>
      <c r="Y17" s="5466"/>
      <c r="Z17" s="5636"/>
      <c r="AA17" s="5637"/>
      <c r="AB17" s="5638"/>
      <c r="AC17" s="5466"/>
      <c r="AD17" s="5636"/>
      <c r="AE17" s="5637"/>
      <c r="AF17" s="5638"/>
      <c r="AG17" s="5466"/>
      <c r="AH17" s="5636"/>
      <c r="AI17" s="5639"/>
      <c r="AJ17" s="5640"/>
      <c r="AK17" s="5467"/>
      <c r="AL17" s="5467"/>
      <c r="AM17" s="5467"/>
      <c r="AN17" s="582" t="str">
        <f t="shared" si="2"/>
        <v/>
      </c>
    </row>
    <row r="18" spans="1:40" ht="20" x14ac:dyDescent="0.35">
      <c r="A18" s="5644" t="s">
        <v>3002</v>
      </c>
      <c r="B18" s="5641">
        <f t="shared" si="0"/>
        <v>0</v>
      </c>
      <c r="C18" s="5642">
        <f t="shared" si="1"/>
        <v>0</v>
      </c>
      <c r="D18" s="5635">
        <f t="shared" si="1"/>
        <v>0</v>
      </c>
      <c r="E18" s="5466"/>
      <c r="F18" s="5467"/>
      <c r="G18" s="5466"/>
      <c r="H18" s="5636"/>
      <c r="I18" s="5645"/>
      <c r="J18" s="5646"/>
      <c r="K18" s="5647"/>
      <c r="L18" s="5648"/>
      <c r="M18" s="5645"/>
      <c r="N18" s="5646"/>
      <c r="O18" s="5647"/>
      <c r="P18" s="5648"/>
      <c r="Q18" s="5645"/>
      <c r="R18" s="5646"/>
      <c r="S18" s="5647"/>
      <c r="T18" s="5648"/>
      <c r="U18" s="5645"/>
      <c r="V18" s="5646"/>
      <c r="W18" s="5647"/>
      <c r="X18" s="5648"/>
      <c r="Y18" s="5645"/>
      <c r="Z18" s="5646"/>
      <c r="AA18" s="5647"/>
      <c r="AB18" s="5648"/>
      <c r="AC18" s="5645"/>
      <c r="AD18" s="5646"/>
      <c r="AE18" s="5647"/>
      <c r="AF18" s="5648"/>
      <c r="AG18" s="5645"/>
      <c r="AH18" s="5646"/>
      <c r="AI18" s="5649"/>
      <c r="AJ18" s="5650"/>
      <c r="AK18" s="5467"/>
      <c r="AL18" s="5467"/>
      <c r="AM18" s="5467"/>
      <c r="AN18" s="582" t="str">
        <f t="shared" si="2"/>
        <v/>
      </c>
    </row>
    <row r="19" spans="1:40" x14ac:dyDescent="0.35">
      <c r="A19" s="5643" t="s">
        <v>3003</v>
      </c>
      <c r="B19" s="5633">
        <f t="shared" si="0"/>
        <v>0</v>
      </c>
      <c r="C19" s="5634">
        <f t="shared" si="1"/>
        <v>0</v>
      </c>
      <c r="D19" s="5635">
        <f t="shared" si="1"/>
        <v>0</v>
      </c>
      <c r="E19" s="5645"/>
      <c r="F19" s="5651"/>
      <c r="G19" s="5466"/>
      <c r="H19" s="5636"/>
      <c r="I19" s="5466"/>
      <c r="J19" s="5636"/>
      <c r="K19" s="5637"/>
      <c r="L19" s="5638"/>
      <c r="M19" s="5466"/>
      <c r="N19" s="5636"/>
      <c r="O19" s="5637"/>
      <c r="P19" s="5638"/>
      <c r="Q19" s="5466"/>
      <c r="R19" s="5636"/>
      <c r="S19" s="5637"/>
      <c r="T19" s="5638"/>
      <c r="U19" s="5466"/>
      <c r="V19" s="5636"/>
      <c r="W19" s="5637"/>
      <c r="X19" s="5638"/>
      <c r="Y19" s="5466"/>
      <c r="Z19" s="5636"/>
      <c r="AA19" s="5637"/>
      <c r="AB19" s="5638"/>
      <c r="AC19" s="5466"/>
      <c r="AD19" s="5636"/>
      <c r="AE19" s="5637"/>
      <c r="AF19" s="5638"/>
      <c r="AG19" s="5466"/>
      <c r="AH19" s="5636"/>
      <c r="AI19" s="5639"/>
      <c r="AJ19" s="5640"/>
      <c r="AK19" s="5467"/>
      <c r="AL19" s="5467"/>
      <c r="AM19" s="5467"/>
      <c r="AN19" s="582" t="str">
        <f t="shared" si="2"/>
        <v/>
      </c>
    </row>
    <row r="20" spans="1:40" ht="20" x14ac:dyDescent="0.35">
      <c r="A20" s="5644" t="s">
        <v>3004</v>
      </c>
      <c r="B20" s="5641">
        <f t="shared" si="0"/>
        <v>0</v>
      </c>
      <c r="C20" s="5642">
        <f t="shared" si="1"/>
        <v>0</v>
      </c>
      <c r="D20" s="5635">
        <f t="shared" si="1"/>
        <v>0</v>
      </c>
      <c r="E20" s="5645"/>
      <c r="F20" s="5651"/>
      <c r="G20" s="5645"/>
      <c r="H20" s="5646"/>
      <c r="I20" s="5645"/>
      <c r="J20" s="5646"/>
      <c r="K20" s="5647"/>
      <c r="L20" s="5648"/>
      <c r="M20" s="5645"/>
      <c r="N20" s="5646"/>
      <c r="O20" s="5647"/>
      <c r="P20" s="5648"/>
      <c r="Q20" s="5645"/>
      <c r="R20" s="5646"/>
      <c r="S20" s="5637"/>
      <c r="T20" s="5638"/>
      <c r="U20" s="5466"/>
      <c r="V20" s="5636"/>
      <c r="W20" s="5637"/>
      <c r="X20" s="5638"/>
      <c r="Y20" s="5466"/>
      <c r="Z20" s="5636"/>
      <c r="AA20" s="5637"/>
      <c r="AB20" s="5638"/>
      <c r="AC20" s="5466"/>
      <c r="AD20" s="5636"/>
      <c r="AE20" s="5637"/>
      <c r="AF20" s="5638"/>
      <c r="AG20" s="5466"/>
      <c r="AH20" s="5636"/>
      <c r="AI20" s="5639"/>
      <c r="AJ20" s="5640"/>
      <c r="AK20" s="5467"/>
      <c r="AL20" s="5467"/>
      <c r="AM20" s="5467"/>
      <c r="AN20" s="582" t="str">
        <f t="shared" si="2"/>
        <v/>
      </c>
    </row>
    <row r="21" spans="1:40" x14ac:dyDescent="0.35">
      <c r="A21" s="5643" t="s">
        <v>3005</v>
      </c>
      <c r="B21" s="5633">
        <f t="shared" si="0"/>
        <v>0</v>
      </c>
      <c r="C21" s="5634">
        <f t="shared" si="1"/>
        <v>0</v>
      </c>
      <c r="D21" s="5635">
        <f t="shared" si="1"/>
        <v>0</v>
      </c>
      <c r="E21" s="5466"/>
      <c r="F21" s="5467"/>
      <c r="G21" s="5466"/>
      <c r="H21" s="5636"/>
      <c r="I21" s="5466"/>
      <c r="J21" s="5636"/>
      <c r="K21" s="5637"/>
      <c r="L21" s="5638"/>
      <c r="M21" s="5466"/>
      <c r="N21" s="5636"/>
      <c r="O21" s="5637"/>
      <c r="P21" s="5638"/>
      <c r="Q21" s="5466"/>
      <c r="R21" s="5636"/>
      <c r="S21" s="5637"/>
      <c r="T21" s="5638"/>
      <c r="U21" s="5466"/>
      <c r="V21" s="5636"/>
      <c r="W21" s="5637"/>
      <c r="X21" s="5638"/>
      <c r="Y21" s="5466"/>
      <c r="Z21" s="5636"/>
      <c r="AA21" s="5637"/>
      <c r="AB21" s="5638"/>
      <c r="AC21" s="5466"/>
      <c r="AD21" s="5636"/>
      <c r="AE21" s="5637"/>
      <c r="AF21" s="5638"/>
      <c r="AG21" s="5466"/>
      <c r="AH21" s="5636"/>
      <c r="AI21" s="5639"/>
      <c r="AJ21" s="5640"/>
      <c r="AK21" s="5467"/>
      <c r="AL21" s="5467"/>
      <c r="AM21" s="5467"/>
      <c r="AN21" s="582" t="str">
        <f t="shared" si="2"/>
        <v/>
      </c>
    </row>
    <row r="22" spans="1:40" x14ac:dyDescent="0.35">
      <c r="A22" s="5652" t="s">
        <v>3006</v>
      </c>
      <c r="B22" s="5653">
        <f t="shared" si="0"/>
        <v>0</v>
      </c>
      <c r="C22" s="5654">
        <f t="shared" si="1"/>
        <v>0</v>
      </c>
      <c r="D22" s="5655">
        <f t="shared" si="1"/>
        <v>0</v>
      </c>
      <c r="E22" s="5470"/>
      <c r="F22" s="5471"/>
      <c r="G22" s="5470"/>
      <c r="H22" s="5656"/>
      <c r="I22" s="5470"/>
      <c r="J22" s="5656"/>
      <c r="K22" s="5657"/>
      <c r="L22" s="5658"/>
      <c r="M22" s="5470"/>
      <c r="N22" s="5656"/>
      <c r="O22" s="5657"/>
      <c r="P22" s="5658"/>
      <c r="Q22" s="5470"/>
      <c r="R22" s="5656"/>
      <c r="S22" s="5657"/>
      <c r="T22" s="5658"/>
      <c r="U22" s="5470"/>
      <c r="V22" s="5656"/>
      <c r="W22" s="5657"/>
      <c r="X22" s="5658"/>
      <c r="Y22" s="5470"/>
      <c r="Z22" s="5656"/>
      <c r="AA22" s="5657"/>
      <c r="AB22" s="5658"/>
      <c r="AC22" s="5470"/>
      <c r="AD22" s="5656"/>
      <c r="AE22" s="5657"/>
      <c r="AF22" s="5658"/>
      <c r="AG22" s="5470"/>
      <c r="AH22" s="5656"/>
      <c r="AI22" s="5659"/>
      <c r="AJ22" s="5660"/>
      <c r="AK22" s="5467"/>
      <c r="AL22" s="5467"/>
      <c r="AM22" s="5467"/>
      <c r="AN22" s="582" t="str">
        <f t="shared" si="2"/>
        <v/>
      </c>
    </row>
    <row r="23" spans="1:40" x14ac:dyDescent="0.35">
      <c r="A23" s="5661" t="s">
        <v>36</v>
      </c>
      <c r="B23" s="5662">
        <f t="shared" ref="B23:AM23" si="3">SUM(B12:B22)</f>
        <v>0</v>
      </c>
      <c r="C23" s="5663">
        <f t="shared" si="3"/>
        <v>0</v>
      </c>
      <c r="D23" s="5664">
        <f t="shared" si="3"/>
        <v>0</v>
      </c>
      <c r="E23" s="5665">
        <f t="shared" si="3"/>
        <v>0</v>
      </c>
      <c r="F23" s="5666">
        <f t="shared" si="3"/>
        <v>0</v>
      </c>
      <c r="G23" s="5665">
        <f t="shared" si="3"/>
        <v>0</v>
      </c>
      <c r="H23" s="5667">
        <f t="shared" si="3"/>
        <v>0</v>
      </c>
      <c r="I23" s="5665">
        <f t="shared" si="3"/>
        <v>0</v>
      </c>
      <c r="J23" s="5667">
        <f t="shared" si="3"/>
        <v>0</v>
      </c>
      <c r="K23" s="5668">
        <f t="shared" si="3"/>
        <v>0</v>
      </c>
      <c r="L23" s="5669">
        <f t="shared" si="3"/>
        <v>0</v>
      </c>
      <c r="M23" s="5665">
        <f t="shared" si="3"/>
        <v>0</v>
      </c>
      <c r="N23" s="5667">
        <f t="shared" si="3"/>
        <v>0</v>
      </c>
      <c r="O23" s="5668">
        <f t="shared" si="3"/>
        <v>0</v>
      </c>
      <c r="P23" s="5669">
        <f t="shared" si="3"/>
        <v>0</v>
      </c>
      <c r="Q23" s="5665">
        <f t="shared" si="3"/>
        <v>0</v>
      </c>
      <c r="R23" s="5667">
        <f t="shared" si="3"/>
        <v>0</v>
      </c>
      <c r="S23" s="5668">
        <f t="shared" si="3"/>
        <v>0</v>
      </c>
      <c r="T23" s="5669">
        <f t="shared" si="3"/>
        <v>0</v>
      </c>
      <c r="U23" s="5665">
        <f t="shared" si="3"/>
        <v>0</v>
      </c>
      <c r="V23" s="5667">
        <f t="shared" si="3"/>
        <v>0</v>
      </c>
      <c r="W23" s="5668">
        <f t="shared" si="3"/>
        <v>0</v>
      </c>
      <c r="X23" s="5669">
        <f t="shared" si="3"/>
        <v>0</v>
      </c>
      <c r="Y23" s="5665">
        <f t="shared" si="3"/>
        <v>0</v>
      </c>
      <c r="Z23" s="5667">
        <f t="shared" si="3"/>
        <v>0</v>
      </c>
      <c r="AA23" s="5668">
        <f t="shared" si="3"/>
        <v>0</v>
      </c>
      <c r="AB23" s="5669">
        <f t="shared" si="3"/>
        <v>0</v>
      </c>
      <c r="AC23" s="5665">
        <f t="shared" si="3"/>
        <v>0</v>
      </c>
      <c r="AD23" s="5667">
        <f t="shared" si="3"/>
        <v>0</v>
      </c>
      <c r="AE23" s="5668">
        <f t="shared" si="3"/>
        <v>0</v>
      </c>
      <c r="AF23" s="5669">
        <f t="shared" si="3"/>
        <v>0</v>
      </c>
      <c r="AG23" s="5665">
        <f t="shared" si="3"/>
        <v>0</v>
      </c>
      <c r="AH23" s="5667">
        <f t="shared" si="3"/>
        <v>0</v>
      </c>
      <c r="AI23" s="5668">
        <f t="shared" si="3"/>
        <v>0</v>
      </c>
      <c r="AJ23" s="5670">
        <f t="shared" si="3"/>
        <v>0</v>
      </c>
      <c r="AK23" s="5666">
        <f t="shared" si="3"/>
        <v>0</v>
      </c>
      <c r="AL23" s="5666">
        <f t="shared" si="3"/>
        <v>0</v>
      </c>
      <c r="AM23" s="5666">
        <f t="shared" si="3"/>
        <v>0</v>
      </c>
    </row>
    <row r="24" spans="1:40" x14ac:dyDescent="0.35">
      <c r="A24" s="5594" t="s">
        <v>3007</v>
      </c>
      <c r="B24" s="5595"/>
      <c r="C24" s="5595"/>
      <c r="D24" s="5595"/>
      <c r="E24" s="5595"/>
      <c r="F24" s="5595"/>
      <c r="G24" s="5595"/>
      <c r="H24" s="5595"/>
      <c r="I24" s="5595"/>
      <c r="J24" s="5595"/>
      <c r="K24" s="5595"/>
      <c r="L24" s="5595"/>
      <c r="M24" s="5595"/>
      <c r="N24" s="5595"/>
      <c r="O24" s="5595"/>
      <c r="P24" s="5595"/>
      <c r="Q24" s="5595"/>
      <c r="R24" s="5595"/>
      <c r="S24" s="5595"/>
      <c r="T24" s="5595"/>
      <c r="U24" s="5595"/>
      <c r="V24" s="5595"/>
      <c r="W24" s="5595"/>
      <c r="X24" s="5595"/>
      <c r="Y24" s="5595"/>
      <c r="Z24" s="5595"/>
      <c r="AA24" s="5595"/>
      <c r="AB24" s="5595"/>
      <c r="AC24" s="5595"/>
      <c r="AD24" s="5595"/>
      <c r="AE24" s="5595"/>
      <c r="AF24" s="5595"/>
      <c r="AG24" s="5595"/>
      <c r="AH24" s="5595"/>
      <c r="AI24" s="5595"/>
      <c r="AJ24" s="5595"/>
      <c r="AK24" s="5595"/>
      <c r="AL24" s="5595"/>
      <c r="AM24" s="5595"/>
      <c r="AN24" s="5595"/>
    </row>
    <row r="25" spans="1:40" x14ac:dyDescent="0.35">
      <c r="A25" s="5609" t="s">
        <v>3008</v>
      </c>
      <c r="B25" s="5596"/>
      <c r="C25" s="5671" t="s">
        <v>36</v>
      </c>
      <c r="D25" s="5598"/>
      <c r="E25" s="5599"/>
      <c r="F25" s="5672" t="s">
        <v>9</v>
      </c>
      <c r="G25" s="5673"/>
      <c r="H25" s="5673"/>
      <c r="I25" s="5673"/>
      <c r="J25" s="5673"/>
      <c r="K25" s="5673"/>
      <c r="L25" s="5673"/>
      <c r="M25" s="5673"/>
      <c r="N25" s="5673"/>
      <c r="O25" s="5673"/>
      <c r="P25" s="5673"/>
      <c r="Q25" s="5673"/>
      <c r="R25" s="5673"/>
      <c r="S25" s="5673"/>
      <c r="T25" s="5673"/>
      <c r="U25" s="5673"/>
      <c r="V25" s="5673"/>
      <c r="W25" s="5673"/>
      <c r="X25" s="5673"/>
      <c r="Y25" s="5673"/>
      <c r="Z25" s="5673"/>
      <c r="AA25" s="5673"/>
      <c r="AB25" s="5673"/>
      <c r="AC25" s="5673"/>
      <c r="AD25" s="5673"/>
      <c r="AE25" s="5673"/>
      <c r="AF25" s="5673"/>
      <c r="AG25" s="5673"/>
      <c r="AH25" s="5673"/>
      <c r="AI25" s="5673"/>
      <c r="AJ25" s="5673"/>
      <c r="AK25" s="5674"/>
      <c r="AL25" s="2417" t="s">
        <v>3009</v>
      </c>
      <c r="AM25" s="2417" t="s">
        <v>10</v>
      </c>
      <c r="AN25" s="2417" t="s">
        <v>11</v>
      </c>
    </row>
    <row r="26" spans="1:40" x14ac:dyDescent="0.35">
      <c r="A26" s="5675"/>
      <c r="B26" s="5603"/>
      <c r="C26" s="5676"/>
      <c r="D26" s="5677"/>
      <c r="E26" s="5678"/>
      <c r="F26" s="5679" t="s">
        <v>2333</v>
      </c>
      <c r="G26" s="5596"/>
      <c r="H26" s="5680" t="s">
        <v>2993</v>
      </c>
      <c r="I26" s="5596"/>
      <c r="J26" s="5680" t="s">
        <v>2994</v>
      </c>
      <c r="K26" s="5596"/>
      <c r="L26" s="5679" t="s">
        <v>204</v>
      </c>
      <c r="M26" s="5596"/>
      <c r="N26" s="5679" t="s">
        <v>205</v>
      </c>
      <c r="O26" s="5596"/>
      <c r="P26" s="5679" t="s">
        <v>206</v>
      </c>
      <c r="Q26" s="5596"/>
      <c r="R26" s="5680" t="s">
        <v>2995</v>
      </c>
      <c r="S26" s="5596"/>
      <c r="T26" s="5680" t="s">
        <v>24</v>
      </c>
      <c r="U26" s="5596"/>
      <c r="V26" s="5680" t="s">
        <v>25</v>
      </c>
      <c r="W26" s="5596"/>
      <c r="X26" s="5680" t="s">
        <v>26</v>
      </c>
      <c r="Y26" s="5596"/>
      <c r="Z26" s="5680" t="s">
        <v>27</v>
      </c>
      <c r="AA26" s="5596"/>
      <c r="AB26" s="5680" t="s">
        <v>28</v>
      </c>
      <c r="AC26" s="5596"/>
      <c r="AD26" s="5680" t="s">
        <v>29</v>
      </c>
      <c r="AE26" s="5596"/>
      <c r="AF26" s="5680" t="s">
        <v>30</v>
      </c>
      <c r="AG26" s="5596"/>
      <c r="AH26" s="5680" t="s">
        <v>31</v>
      </c>
      <c r="AI26" s="5596"/>
      <c r="AJ26" s="5609" t="s">
        <v>32</v>
      </c>
      <c r="AK26" s="5610"/>
      <c r="AL26" s="5611"/>
      <c r="AM26" s="5611"/>
      <c r="AN26" s="5611"/>
    </row>
    <row r="27" spans="1:40" x14ac:dyDescent="0.35">
      <c r="A27" s="5681"/>
      <c r="B27" s="2356"/>
      <c r="C27" s="5682" t="s">
        <v>33</v>
      </c>
      <c r="D27" s="5683" t="s">
        <v>34</v>
      </c>
      <c r="E27" s="5684" t="s">
        <v>35</v>
      </c>
      <c r="F27" s="5682" t="s">
        <v>34</v>
      </c>
      <c r="G27" s="5684" t="s">
        <v>35</v>
      </c>
      <c r="H27" s="5682" t="s">
        <v>34</v>
      </c>
      <c r="I27" s="5684" t="s">
        <v>35</v>
      </c>
      <c r="J27" s="5682" t="s">
        <v>34</v>
      </c>
      <c r="K27" s="5684" t="s">
        <v>35</v>
      </c>
      <c r="L27" s="5682" t="s">
        <v>34</v>
      </c>
      <c r="M27" s="5684" t="s">
        <v>35</v>
      </c>
      <c r="N27" s="5682" t="s">
        <v>34</v>
      </c>
      <c r="O27" s="5684" t="s">
        <v>35</v>
      </c>
      <c r="P27" s="5682" t="s">
        <v>34</v>
      </c>
      <c r="Q27" s="5684" t="s">
        <v>35</v>
      </c>
      <c r="R27" s="5682" t="s">
        <v>34</v>
      </c>
      <c r="S27" s="5684" t="s">
        <v>35</v>
      </c>
      <c r="T27" s="5682" t="s">
        <v>34</v>
      </c>
      <c r="U27" s="5684" t="s">
        <v>35</v>
      </c>
      <c r="V27" s="5682" t="s">
        <v>34</v>
      </c>
      <c r="W27" s="5684" t="s">
        <v>35</v>
      </c>
      <c r="X27" s="5682" t="s">
        <v>34</v>
      </c>
      <c r="Y27" s="5684" t="s">
        <v>35</v>
      </c>
      <c r="Z27" s="5682" t="s">
        <v>34</v>
      </c>
      <c r="AA27" s="5684" t="s">
        <v>35</v>
      </c>
      <c r="AB27" s="5682" t="s">
        <v>34</v>
      </c>
      <c r="AC27" s="5684" t="s">
        <v>35</v>
      </c>
      <c r="AD27" s="5682" t="s">
        <v>34</v>
      </c>
      <c r="AE27" s="5684" t="s">
        <v>35</v>
      </c>
      <c r="AF27" s="5682" t="s">
        <v>34</v>
      </c>
      <c r="AG27" s="5684" t="s">
        <v>35</v>
      </c>
      <c r="AH27" s="5682" t="s">
        <v>34</v>
      </c>
      <c r="AI27" s="5684" t="s">
        <v>35</v>
      </c>
      <c r="AJ27" s="5682" t="s">
        <v>34</v>
      </c>
      <c r="AK27" s="5685" t="s">
        <v>35</v>
      </c>
      <c r="AL27" s="2234"/>
      <c r="AM27" s="2234"/>
      <c r="AN27" s="2234"/>
    </row>
    <row r="28" spans="1:40" x14ac:dyDescent="0.35">
      <c r="A28" s="5686" t="s">
        <v>3010</v>
      </c>
      <c r="B28" s="5687" t="s">
        <v>430</v>
      </c>
      <c r="C28" s="5688">
        <f t="shared" ref="C28:C40" si="4">SUM(D28+E28)</f>
        <v>0</v>
      </c>
      <c r="D28" s="5689">
        <f t="shared" ref="D28:E30" si="5">SUM(F28+H28)</f>
        <v>0</v>
      </c>
      <c r="E28" s="5690">
        <f t="shared" si="5"/>
        <v>0</v>
      </c>
      <c r="F28" s="5691"/>
      <c r="G28" s="5692"/>
      <c r="H28" s="5691"/>
      <c r="I28" s="5693"/>
      <c r="J28" s="5694"/>
      <c r="K28" s="5695"/>
      <c r="L28" s="5694"/>
      <c r="M28" s="5695"/>
      <c r="N28" s="5694"/>
      <c r="O28" s="5695"/>
      <c r="P28" s="5694"/>
      <c r="Q28" s="5695"/>
      <c r="R28" s="5694"/>
      <c r="S28" s="5695"/>
      <c r="T28" s="5694"/>
      <c r="U28" s="5695"/>
      <c r="V28" s="5694"/>
      <c r="W28" s="5695"/>
      <c r="X28" s="5694"/>
      <c r="Y28" s="5695"/>
      <c r="Z28" s="5694"/>
      <c r="AA28" s="5695"/>
      <c r="AB28" s="5694"/>
      <c r="AC28" s="5695"/>
      <c r="AD28" s="5694"/>
      <c r="AE28" s="5695"/>
      <c r="AF28" s="5694"/>
      <c r="AG28" s="5695"/>
      <c r="AH28" s="5696"/>
      <c r="AI28" s="5695"/>
      <c r="AJ28" s="5697"/>
      <c r="AK28" s="5698"/>
      <c r="AL28" s="5626"/>
      <c r="AM28" s="5626"/>
      <c r="AN28" s="5626"/>
    </row>
    <row r="29" spans="1:40" x14ac:dyDescent="0.35">
      <c r="A29" s="5699"/>
      <c r="B29" s="5700" t="s">
        <v>431</v>
      </c>
      <c r="C29" s="5688">
        <f t="shared" si="4"/>
        <v>0</v>
      </c>
      <c r="D29" s="5689">
        <f t="shared" si="5"/>
        <v>0</v>
      </c>
      <c r="E29" s="5690">
        <f t="shared" si="5"/>
        <v>0</v>
      </c>
      <c r="F29" s="5691"/>
      <c r="G29" s="5692"/>
      <c r="H29" s="5691"/>
      <c r="I29" s="5693"/>
      <c r="J29" s="5694"/>
      <c r="K29" s="5695"/>
      <c r="L29" s="5694"/>
      <c r="M29" s="5695"/>
      <c r="N29" s="5694"/>
      <c r="O29" s="5695"/>
      <c r="P29" s="5694"/>
      <c r="Q29" s="5695"/>
      <c r="R29" s="5694"/>
      <c r="S29" s="5695"/>
      <c r="T29" s="5694"/>
      <c r="U29" s="5695"/>
      <c r="V29" s="5694"/>
      <c r="W29" s="5695"/>
      <c r="X29" s="5694"/>
      <c r="Y29" s="5695"/>
      <c r="Z29" s="5694"/>
      <c r="AA29" s="5695"/>
      <c r="AB29" s="5694"/>
      <c r="AC29" s="5695"/>
      <c r="AD29" s="5694"/>
      <c r="AE29" s="5695"/>
      <c r="AF29" s="5694"/>
      <c r="AG29" s="5695"/>
      <c r="AH29" s="5645"/>
      <c r="AI29" s="5695"/>
      <c r="AJ29" s="5697"/>
      <c r="AK29" s="5701"/>
      <c r="AL29" s="5467"/>
      <c r="AM29" s="5467"/>
      <c r="AN29" s="5467"/>
    </row>
    <row r="30" spans="1:40" x14ac:dyDescent="0.35">
      <c r="A30" s="5699"/>
      <c r="B30" s="5702" t="s">
        <v>3011</v>
      </c>
      <c r="C30" s="5703">
        <f t="shared" si="4"/>
        <v>0</v>
      </c>
      <c r="D30" s="5704">
        <f t="shared" si="5"/>
        <v>0</v>
      </c>
      <c r="E30" s="5705">
        <f t="shared" si="5"/>
        <v>0</v>
      </c>
      <c r="F30" s="5706"/>
      <c r="G30" s="5707"/>
      <c r="H30" s="5706"/>
      <c r="I30" s="5708"/>
      <c r="J30" s="5709"/>
      <c r="K30" s="5710"/>
      <c r="L30" s="5709"/>
      <c r="M30" s="5710"/>
      <c r="N30" s="5709"/>
      <c r="O30" s="5710"/>
      <c r="P30" s="5709"/>
      <c r="Q30" s="5710"/>
      <c r="R30" s="5709"/>
      <c r="S30" s="5710"/>
      <c r="T30" s="5709"/>
      <c r="U30" s="5710"/>
      <c r="V30" s="5709"/>
      <c r="W30" s="5710"/>
      <c r="X30" s="5709"/>
      <c r="Y30" s="5710"/>
      <c r="Z30" s="5709"/>
      <c r="AA30" s="5710"/>
      <c r="AB30" s="5709"/>
      <c r="AC30" s="5710"/>
      <c r="AD30" s="5709"/>
      <c r="AE30" s="5710"/>
      <c r="AF30" s="5709"/>
      <c r="AG30" s="5710"/>
      <c r="AH30" s="5709"/>
      <c r="AI30" s="5710"/>
      <c r="AJ30" s="5711"/>
      <c r="AK30" s="5712"/>
      <c r="AL30" s="5713"/>
      <c r="AM30" s="5713"/>
      <c r="AN30" s="5713"/>
    </row>
    <row r="31" spans="1:40" x14ac:dyDescent="0.35">
      <c r="A31" s="5714" t="s">
        <v>3012</v>
      </c>
      <c r="B31" s="5687" t="s">
        <v>430</v>
      </c>
      <c r="C31" s="5715">
        <f t="shared" si="4"/>
        <v>0</v>
      </c>
      <c r="D31" s="5716">
        <f t="shared" ref="D31:E33" si="6">SUM(H31+J31+L31+N31+P31+R31+T31+V31+X31+Z31+AB31+AD31+AF31+AH31+AJ31)</f>
        <v>0</v>
      </c>
      <c r="E31" s="5624">
        <f t="shared" si="6"/>
        <v>0</v>
      </c>
      <c r="F31" s="5717"/>
      <c r="G31" s="5718"/>
      <c r="H31" s="5625"/>
      <c r="I31" s="5627"/>
      <c r="J31" s="5625"/>
      <c r="K31" s="5626"/>
      <c r="L31" s="5625"/>
      <c r="M31" s="5626"/>
      <c r="N31" s="5625"/>
      <c r="O31" s="5627"/>
      <c r="P31" s="5625"/>
      <c r="Q31" s="5626"/>
      <c r="R31" s="5625"/>
      <c r="S31" s="5626"/>
      <c r="T31" s="5625"/>
      <c r="U31" s="5626"/>
      <c r="V31" s="5625"/>
      <c r="W31" s="5627"/>
      <c r="X31" s="5625"/>
      <c r="Y31" s="5626"/>
      <c r="Z31" s="5625"/>
      <c r="AA31" s="5626"/>
      <c r="AB31" s="5625"/>
      <c r="AC31" s="5627"/>
      <c r="AD31" s="5625"/>
      <c r="AE31" s="5626"/>
      <c r="AF31" s="5625"/>
      <c r="AG31" s="5626"/>
      <c r="AH31" s="5625"/>
      <c r="AI31" s="5627"/>
      <c r="AJ31" s="5719"/>
      <c r="AK31" s="5631"/>
      <c r="AL31" s="5626"/>
      <c r="AM31" s="5626"/>
      <c r="AN31" s="5626"/>
    </row>
    <row r="32" spans="1:40" x14ac:dyDescent="0.35">
      <c r="A32" s="5720"/>
      <c r="B32" s="5700" t="s">
        <v>431</v>
      </c>
      <c r="C32" s="5688">
        <f t="shared" si="4"/>
        <v>0</v>
      </c>
      <c r="D32" s="5689">
        <f t="shared" si="6"/>
        <v>0</v>
      </c>
      <c r="E32" s="5690">
        <f t="shared" si="6"/>
        <v>0</v>
      </c>
      <c r="F32" s="5721"/>
      <c r="G32" s="5722"/>
      <c r="H32" s="5466"/>
      <c r="I32" s="5693"/>
      <c r="J32" s="5691"/>
      <c r="K32" s="5692"/>
      <c r="L32" s="5691"/>
      <c r="M32" s="5692"/>
      <c r="N32" s="5691"/>
      <c r="O32" s="5693"/>
      <c r="P32" s="5691"/>
      <c r="Q32" s="5692"/>
      <c r="R32" s="5691"/>
      <c r="S32" s="5692"/>
      <c r="T32" s="5691"/>
      <c r="U32" s="5692"/>
      <c r="V32" s="5691"/>
      <c r="W32" s="5693"/>
      <c r="X32" s="5691"/>
      <c r="Y32" s="5692"/>
      <c r="Z32" s="5691"/>
      <c r="AA32" s="5692"/>
      <c r="AB32" s="5691"/>
      <c r="AC32" s="5693"/>
      <c r="AD32" s="5691"/>
      <c r="AE32" s="5692"/>
      <c r="AF32" s="5691"/>
      <c r="AG32" s="5692"/>
      <c r="AH32" s="5691"/>
      <c r="AI32" s="5693"/>
      <c r="AJ32" s="5723"/>
      <c r="AK32" s="5724"/>
      <c r="AL32" s="5467"/>
      <c r="AM32" s="5467"/>
      <c r="AN32" s="5467"/>
    </row>
    <row r="33" spans="1:40" x14ac:dyDescent="0.35">
      <c r="A33" s="5725"/>
      <c r="B33" s="5726" t="s">
        <v>3011</v>
      </c>
      <c r="C33" s="5703">
        <f t="shared" si="4"/>
        <v>0</v>
      </c>
      <c r="D33" s="5704">
        <f t="shared" si="6"/>
        <v>0</v>
      </c>
      <c r="E33" s="5690">
        <f t="shared" si="6"/>
        <v>0</v>
      </c>
      <c r="F33" s="5721"/>
      <c r="G33" s="5727"/>
      <c r="H33" s="5470"/>
      <c r="I33" s="5656"/>
      <c r="J33" s="5470"/>
      <c r="K33" s="5656"/>
      <c r="L33" s="5470"/>
      <c r="M33" s="5656"/>
      <c r="N33" s="5470"/>
      <c r="O33" s="5656"/>
      <c r="P33" s="5470"/>
      <c r="Q33" s="5656"/>
      <c r="R33" s="5470"/>
      <c r="S33" s="5656"/>
      <c r="T33" s="5470"/>
      <c r="U33" s="5656"/>
      <c r="V33" s="5470"/>
      <c r="W33" s="5656"/>
      <c r="X33" s="5470"/>
      <c r="Y33" s="5656"/>
      <c r="Z33" s="5470"/>
      <c r="AA33" s="5656"/>
      <c r="AB33" s="5470"/>
      <c r="AC33" s="5656"/>
      <c r="AD33" s="5470"/>
      <c r="AE33" s="5656"/>
      <c r="AF33" s="5470"/>
      <c r="AG33" s="5656"/>
      <c r="AH33" s="5470"/>
      <c r="AI33" s="5656"/>
      <c r="AJ33" s="5728"/>
      <c r="AK33" s="5660"/>
      <c r="AL33" s="5471"/>
      <c r="AM33" s="5471"/>
      <c r="AN33" s="5471"/>
    </row>
    <row r="34" spans="1:40" x14ac:dyDescent="0.35">
      <c r="A34" s="5729" t="s">
        <v>3013</v>
      </c>
      <c r="B34" s="5687" t="s">
        <v>3014</v>
      </c>
      <c r="C34" s="5715">
        <f t="shared" si="4"/>
        <v>0</v>
      </c>
      <c r="D34" s="5716">
        <f>SUM(T34+V34+X34+Z34+AB34+AD34+AF34+AH34+AJ34)</f>
        <v>0</v>
      </c>
      <c r="E34" s="5624">
        <f>SUM(U34+W34+Y34+AA34+AC34+AE34+AG34+AI34+AK34)</f>
        <v>0</v>
      </c>
      <c r="F34" s="5730"/>
      <c r="G34" s="5731"/>
      <c r="H34" s="5730"/>
      <c r="I34" s="5731"/>
      <c r="J34" s="5730"/>
      <c r="K34" s="5731"/>
      <c r="L34" s="5730"/>
      <c r="M34" s="5731"/>
      <c r="N34" s="5730"/>
      <c r="O34" s="5731"/>
      <c r="P34" s="5730"/>
      <c r="Q34" s="5731"/>
      <c r="R34" s="5730"/>
      <c r="S34" s="5731"/>
      <c r="T34" s="5625"/>
      <c r="U34" s="5627"/>
      <c r="V34" s="5625"/>
      <c r="W34" s="5627"/>
      <c r="X34" s="5625"/>
      <c r="Y34" s="5627"/>
      <c r="Z34" s="5625"/>
      <c r="AA34" s="5627"/>
      <c r="AB34" s="5625"/>
      <c r="AC34" s="5627"/>
      <c r="AD34" s="5625"/>
      <c r="AE34" s="5627"/>
      <c r="AF34" s="5625"/>
      <c r="AG34" s="5627"/>
      <c r="AH34" s="5625"/>
      <c r="AI34" s="5627"/>
      <c r="AJ34" s="5719"/>
      <c r="AK34" s="5631"/>
      <c r="AL34" s="5626"/>
      <c r="AM34" s="5626"/>
      <c r="AN34" s="5626"/>
    </row>
    <row r="35" spans="1:40" x14ac:dyDescent="0.35">
      <c r="A35" s="5732"/>
      <c r="B35" s="5726" t="s">
        <v>3015</v>
      </c>
      <c r="C35" s="5733">
        <f t="shared" si="4"/>
        <v>0</v>
      </c>
      <c r="D35" s="5734">
        <f t="shared" ref="D35:E40" si="7">SUM(F35+H35+J35+L35+N35+P35+R35+T35+V35+X35+Z35+AB35+AD35+AF35+AH35+AJ35)</f>
        <v>0</v>
      </c>
      <c r="E35" s="5655">
        <f t="shared" si="7"/>
        <v>0</v>
      </c>
      <c r="F35" s="5735"/>
      <c r="G35" s="5736"/>
      <c r="H35" s="5735"/>
      <c r="I35" s="5736"/>
      <c r="J35" s="5735"/>
      <c r="K35" s="5736"/>
      <c r="L35" s="5735"/>
      <c r="M35" s="5736"/>
      <c r="N35" s="5735"/>
      <c r="O35" s="5736"/>
      <c r="P35" s="5735"/>
      <c r="Q35" s="5736"/>
      <c r="R35" s="5735"/>
      <c r="S35" s="5736"/>
      <c r="T35" s="5470"/>
      <c r="U35" s="5656"/>
      <c r="V35" s="5470"/>
      <c r="W35" s="5656"/>
      <c r="X35" s="5470"/>
      <c r="Y35" s="5656"/>
      <c r="Z35" s="5470"/>
      <c r="AA35" s="5656"/>
      <c r="AB35" s="5470"/>
      <c r="AC35" s="5656"/>
      <c r="AD35" s="5470"/>
      <c r="AE35" s="5656"/>
      <c r="AF35" s="5470"/>
      <c r="AG35" s="5656"/>
      <c r="AH35" s="5470"/>
      <c r="AI35" s="5656"/>
      <c r="AJ35" s="5728"/>
      <c r="AK35" s="5660"/>
      <c r="AL35" s="5471"/>
      <c r="AM35" s="5471"/>
      <c r="AN35" s="5471"/>
    </row>
    <row r="36" spans="1:40" x14ac:dyDescent="0.35">
      <c r="A36" s="5737" t="s">
        <v>3016</v>
      </c>
      <c r="B36" s="5738"/>
      <c r="C36" s="5739">
        <f t="shared" si="4"/>
        <v>0</v>
      </c>
      <c r="D36" s="5740">
        <f t="shared" si="7"/>
        <v>0</v>
      </c>
      <c r="E36" s="5690">
        <f t="shared" si="7"/>
        <v>0</v>
      </c>
      <c r="F36" s="5691"/>
      <c r="G36" s="5692"/>
      <c r="H36" s="5691"/>
      <c r="I36" s="5693"/>
      <c r="J36" s="5691"/>
      <c r="K36" s="5693"/>
      <c r="L36" s="5691"/>
      <c r="M36" s="5693"/>
      <c r="N36" s="5691"/>
      <c r="O36" s="5693"/>
      <c r="P36" s="5691"/>
      <c r="Q36" s="5693"/>
      <c r="R36" s="5691"/>
      <c r="S36" s="5693"/>
      <c r="T36" s="5691"/>
      <c r="U36" s="5693"/>
      <c r="V36" s="5691"/>
      <c r="W36" s="5693"/>
      <c r="X36" s="5691"/>
      <c r="Y36" s="5693"/>
      <c r="Z36" s="5691"/>
      <c r="AA36" s="5693"/>
      <c r="AB36" s="5691"/>
      <c r="AC36" s="5693"/>
      <c r="AD36" s="5691"/>
      <c r="AE36" s="5693"/>
      <c r="AF36" s="5691"/>
      <c r="AG36" s="5693"/>
      <c r="AH36" s="5691"/>
      <c r="AI36" s="5693"/>
      <c r="AJ36" s="5723"/>
      <c r="AK36" s="5724"/>
      <c r="AL36" s="5692"/>
      <c r="AM36" s="5692"/>
      <c r="AN36" s="5692"/>
    </row>
    <row r="37" spans="1:40" x14ac:dyDescent="0.35">
      <c r="A37" s="5741" t="s">
        <v>3017</v>
      </c>
      <c r="B37" s="5742"/>
      <c r="C37" s="5743">
        <f t="shared" si="4"/>
        <v>0</v>
      </c>
      <c r="D37" s="5744">
        <f t="shared" si="7"/>
        <v>0</v>
      </c>
      <c r="E37" s="5635">
        <f t="shared" si="7"/>
        <v>0</v>
      </c>
      <c r="F37" s="5466"/>
      <c r="G37" s="5467"/>
      <c r="H37" s="5466"/>
      <c r="I37" s="5636"/>
      <c r="J37" s="5466"/>
      <c r="K37" s="5636"/>
      <c r="L37" s="5466"/>
      <c r="M37" s="5636"/>
      <c r="N37" s="5466"/>
      <c r="O37" s="5636"/>
      <c r="P37" s="5466"/>
      <c r="Q37" s="5636"/>
      <c r="R37" s="5466"/>
      <c r="S37" s="5636"/>
      <c r="T37" s="5466"/>
      <c r="U37" s="5636"/>
      <c r="V37" s="5466"/>
      <c r="W37" s="5636"/>
      <c r="X37" s="5466"/>
      <c r="Y37" s="5636"/>
      <c r="Z37" s="5466"/>
      <c r="AA37" s="5636"/>
      <c r="AB37" s="5466"/>
      <c r="AC37" s="5636"/>
      <c r="AD37" s="5466"/>
      <c r="AE37" s="5636"/>
      <c r="AF37" s="5466"/>
      <c r="AG37" s="5636"/>
      <c r="AH37" s="5466"/>
      <c r="AI37" s="5636"/>
      <c r="AJ37" s="5745"/>
      <c r="AK37" s="5640"/>
      <c r="AL37" s="5467"/>
      <c r="AM37" s="5467"/>
      <c r="AN37" s="5467"/>
    </row>
    <row r="38" spans="1:40" x14ac:dyDescent="0.35">
      <c r="A38" s="2321" t="s">
        <v>3018</v>
      </c>
      <c r="B38" s="2322"/>
      <c r="C38" s="5746">
        <f t="shared" si="4"/>
        <v>0</v>
      </c>
      <c r="D38" s="5747">
        <f t="shared" si="7"/>
        <v>0</v>
      </c>
      <c r="E38" s="5635">
        <f t="shared" si="7"/>
        <v>0</v>
      </c>
      <c r="F38" s="5466"/>
      <c r="G38" s="5467"/>
      <c r="H38" s="5466"/>
      <c r="I38" s="5636"/>
      <c r="J38" s="5466"/>
      <c r="K38" s="5636"/>
      <c r="L38" s="5466"/>
      <c r="M38" s="5636"/>
      <c r="N38" s="5466"/>
      <c r="O38" s="5636"/>
      <c r="P38" s="5466"/>
      <c r="Q38" s="5636"/>
      <c r="R38" s="5466"/>
      <c r="S38" s="5636"/>
      <c r="T38" s="5466"/>
      <c r="U38" s="5636"/>
      <c r="V38" s="5466"/>
      <c r="W38" s="5636"/>
      <c r="X38" s="5466"/>
      <c r="Y38" s="5636"/>
      <c r="Z38" s="5466"/>
      <c r="AA38" s="5636"/>
      <c r="AB38" s="5466"/>
      <c r="AC38" s="5636"/>
      <c r="AD38" s="5466"/>
      <c r="AE38" s="5636"/>
      <c r="AF38" s="5466"/>
      <c r="AG38" s="5636"/>
      <c r="AH38" s="5466"/>
      <c r="AI38" s="5636"/>
      <c r="AJ38" s="5745"/>
      <c r="AK38" s="5640"/>
      <c r="AL38" s="5467"/>
      <c r="AM38" s="5467"/>
      <c r="AN38" s="5467"/>
    </row>
    <row r="39" spans="1:40" x14ac:dyDescent="0.35">
      <c r="A39" s="5748" t="s">
        <v>3019</v>
      </c>
      <c r="B39" s="5742"/>
      <c r="C39" s="5743">
        <f t="shared" si="4"/>
        <v>0</v>
      </c>
      <c r="D39" s="5744">
        <f t="shared" si="7"/>
        <v>0</v>
      </c>
      <c r="E39" s="5635">
        <f t="shared" si="7"/>
        <v>0</v>
      </c>
      <c r="F39" s="5466"/>
      <c r="G39" s="5467"/>
      <c r="H39" s="5466"/>
      <c r="I39" s="5636"/>
      <c r="J39" s="5466"/>
      <c r="K39" s="5636"/>
      <c r="L39" s="5466"/>
      <c r="M39" s="5636"/>
      <c r="N39" s="5466"/>
      <c r="O39" s="5636"/>
      <c r="P39" s="5466"/>
      <c r="Q39" s="5636"/>
      <c r="R39" s="5466"/>
      <c r="S39" s="5636"/>
      <c r="T39" s="5466"/>
      <c r="U39" s="5636"/>
      <c r="V39" s="5466"/>
      <c r="W39" s="5636"/>
      <c r="X39" s="5466"/>
      <c r="Y39" s="5636"/>
      <c r="Z39" s="5466"/>
      <c r="AA39" s="5636"/>
      <c r="AB39" s="5466"/>
      <c r="AC39" s="5636"/>
      <c r="AD39" s="5466"/>
      <c r="AE39" s="5636"/>
      <c r="AF39" s="5466"/>
      <c r="AG39" s="5636"/>
      <c r="AH39" s="5466"/>
      <c r="AI39" s="5636"/>
      <c r="AJ39" s="5745"/>
      <c r="AK39" s="5640"/>
      <c r="AL39" s="5467"/>
      <c r="AM39" s="5467"/>
      <c r="AN39" s="5467"/>
    </row>
    <row r="40" spans="1:40" x14ac:dyDescent="0.35">
      <c r="A40" s="5749" t="s">
        <v>3020</v>
      </c>
      <c r="B40" s="5750"/>
      <c r="C40" s="5751">
        <f t="shared" si="4"/>
        <v>0</v>
      </c>
      <c r="D40" s="5752">
        <f t="shared" si="7"/>
        <v>0</v>
      </c>
      <c r="E40" s="5635">
        <f t="shared" si="7"/>
        <v>0</v>
      </c>
      <c r="F40" s="5470"/>
      <c r="G40" s="5471"/>
      <c r="H40" s="5470"/>
      <c r="I40" s="5656"/>
      <c r="J40" s="5470"/>
      <c r="K40" s="5656"/>
      <c r="L40" s="5470"/>
      <c r="M40" s="5656"/>
      <c r="N40" s="5470"/>
      <c r="O40" s="5656"/>
      <c r="P40" s="5470"/>
      <c r="Q40" s="5656"/>
      <c r="R40" s="5470"/>
      <c r="S40" s="5656"/>
      <c r="T40" s="5470"/>
      <c r="U40" s="5656"/>
      <c r="V40" s="5470"/>
      <c r="W40" s="5656"/>
      <c r="X40" s="5470"/>
      <c r="Y40" s="5656"/>
      <c r="Z40" s="5470"/>
      <c r="AA40" s="5656"/>
      <c r="AB40" s="5470"/>
      <c r="AC40" s="5656"/>
      <c r="AD40" s="5470"/>
      <c r="AE40" s="5656"/>
      <c r="AF40" s="5470"/>
      <c r="AG40" s="5656"/>
      <c r="AH40" s="5470"/>
      <c r="AI40" s="5656"/>
      <c r="AJ40" s="5728"/>
      <c r="AK40" s="5660"/>
      <c r="AL40" s="5471"/>
      <c r="AM40" s="5471"/>
      <c r="AN40" s="5471"/>
    </row>
    <row r="41" spans="1:40" x14ac:dyDescent="0.35">
      <c r="A41" s="5753" t="s">
        <v>36</v>
      </c>
      <c r="B41" s="5753"/>
      <c r="C41" s="5665">
        <f t="shared" ref="C41:AL41" si="8">SUM(C28:C40)</f>
        <v>0</v>
      </c>
      <c r="D41" s="5754">
        <f t="shared" si="8"/>
        <v>0</v>
      </c>
      <c r="E41" s="5666">
        <f t="shared" si="8"/>
        <v>0</v>
      </c>
      <c r="F41" s="5665">
        <f t="shared" si="8"/>
        <v>0</v>
      </c>
      <c r="G41" s="5666">
        <f t="shared" si="8"/>
        <v>0</v>
      </c>
      <c r="H41" s="5665">
        <f t="shared" si="8"/>
        <v>0</v>
      </c>
      <c r="I41" s="5666">
        <f t="shared" si="8"/>
        <v>0</v>
      </c>
      <c r="J41" s="5665">
        <f t="shared" si="8"/>
        <v>0</v>
      </c>
      <c r="K41" s="5666">
        <f t="shared" si="8"/>
        <v>0</v>
      </c>
      <c r="L41" s="5755">
        <f t="shared" si="8"/>
        <v>0</v>
      </c>
      <c r="M41" s="5667">
        <f t="shared" si="8"/>
        <v>0</v>
      </c>
      <c r="N41" s="5755">
        <f t="shared" si="8"/>
        <v>0</v>
      </c>
      <c r="O41" s="5667">
        <f t="shared" si="8"/>
        <v>0</v>
      </c>
      <c r="P41" s="5756">
        <f t="shared" si="8"/>
        <v>0</v>
      </c>
      <c r="Q41" s="5667">
        <f t="shared" si="8"/>
        <v>0</v>
      </c>
      <c r="R41" s="5755">
        <f t="shared" si="8"/>
        <v>0</v>
      </c>
      <c r="S41" s="5667">
        <f t="shared" si="8"/>
        <v>0</v>
      </c>
      <c r="T41" s="5665">
        <f t="shared" si="8"/>
        <v>0</v>
      </c>
      <c r="U41" s="5757">
        <f t="shared" si="8"/>
        <v>0</v>
      </c>
      <c r="V41" s="5665">
        <f t="shared" si="8"/>
        <v>0</v>
      </c>
      <c r="W41" s="5757">
        <f t="shared" si="8"/>
        <v>0</v>
      </c>
      <c r="X41" s="5665">
        <f t="shared" si="8"/>
        <v>0</v>
      </c>
      <c r="Y41" s="5757">
        <f t="shared" si="8"/>
        <v>0</v>
      </c>
      <c r="Z41" s="5755">
        <f t="shared" si="8"/>
        <v>0</v>
      </c>
      <c r="AA41" s="5667">
        <f t="shared" si="8"/>
        <v>0</v>
      </c>
      <c r="AB41" s="5755">
        <f t="shared" si="8"/>
        <v>0</v>
      </c>
      <c r="AC41" s="5667">
        <f t="shared" si="8"/>
        <v>0</v>
      </c>
      <c r="AD41" s="5756">
        <f t="shared" si="8"/>
        <v>0</v>
      </c>
      <c r="AE41" s="5667">
        <f t="shared" si="8"/>
        <v>0</v>
      </c>
      <c r="AF41" s="5755">
        <f t="shared" si="8"/>
        <v>0</v>
      </c>
      <c r="AG41" s="5667">
        <f t="shared" si="8"/>
        <v>0</v>
      </c>
      <c r="AH41" s="5755">
        <f t="shared" si="8"/>
        <v>0</v>
      </c>
      <c r="AI41" s="5667">
        <f t="shared" si="8"/>
        <v>0</v>
      </c>
      <c r="AJ41" s="5755">
        <f t="shared" si="8"/>
        <v>0</v>
      </c>
      <c r="AK41" s="5670">
        <f t="shared" si="8"/>
        <v>0</v>
      </c>
      <c r="AL41" s="5668">
        <f t="shared" si="8"/>
        <v>0</v>
      </c>
      <c r="AM41" s="5754">
        <f>SUM(AM28:AM40)</f>
        <v>0</v>
      </c>
      <c r="AN41" s="5667">
        <f>SUM(AN28:AN40)</f>
        <v>0</v>
      </c>
    </row>
    <row r="42" spans="1:40" x14ac:dyDescent="0.35">
      <c r="A42" s="594" t="s">
        <v>3021</v>
      </c>
      <c r="B42" s="5595"/>
      <c r="C42" s="5595"/>
      <c r="D42" s="5595"/>
      <c r="E42" s="5595"/>
      <c r="F42" s="5595"/>
      <c r="G42" s="5595"/>
      <c r="H42" s="5595"/>
      <c r="I42" s="5595"/>
      <c r="J42" s="5595"/>
      <c r="K42" s="5595"/>
      <c r="L42" s="5595"/>
      <c r="M42" s="5595"/>
      <c r="N42" s="5595"/>
      <c r="O42" s="5595"/>
      <c r="P42" s="5595"/>
      <c r="Q42" s="5595"/>
      <c r="R42" s="5595"/>
      <c r="S42" s="5595"/>
      <c r="T42" s="5595"/>
      <c r="U42" s="5595"/>
      <c r="V42" s="5595"/>
      <c r="W42" s="5595"/>
      <c r="X42" s="5595"/>
      <c r="Y42" s="5595"/>
      <c r="Z42" s="5595"/>
      <c r="AA42" s="5595"/>
      <c r="AB42" s="5595"/>
      <c r="AC42" s="5595"/>
      <c r="AD42" s="5595"/>
      <c r="AE42" s="5595"/>
      <c r="AF42" s="5595"/>
      <c r="AG42" s="5595"/>
      <c r="AH42" s="5595"/>
      <c r="AI42" s="5595"/>
      <c r="AJ42" s="5595"/>
      <c r="AK42" s="5595"/>
      <c r="AL42" s="5595"/>
      <c r="AM42" s="5595"/>
      <c r="AN42" s="5595"/>
    </row>
    <row r="43" spans="1:40" x14ac:dyDescent="0.35">
      <c r="A43" s="5758" t="s">
        <v>3008</v>
      </c>
      <c r="B43" s="5759" t="s">
        <v>36</v>
      </c>
      <c r="C43" s="5760"/>
      <c r="D43" s="5758"/>
      <c r="E43" s="5761" t="s">
        <v>9</v>
      </c>
      <c r="F43" s="5762"/>
      <c r="G43" s="5762"/>
      <c r="H43" s="5762"/>
      <c r="I43" s="5762"/>
      <c r="J43" s="5762"/>
      <c r="K43" s="5762"/>
      <c r="L43" s="5762"/>
      <c r="M43" s="5762"/>
      <c r="N43" s="5762"/>
      <c r="O43" s="5762"/>
      <c r="P43" s="5762"/>
      <c r="Q43" s="5762"/>
      <c r="R43" s="5762"/>
      <c r="S43" s="5762"/>
      <c r="T43" s="5762"/>
      <c r="U43" s="5762"/>
      <c r="V43" s="5762"/>
      <c r="W43" s="5762"/>
      <c r="X43" s="5762"/>
      <c r="Y43" s="5762"/>
      <c r="Z43" s="5762"/>
      <c r="AA43" s="5762"/>
      <c r="AB43" s="5762"/>
      <c r="AC43" s="5762"/>
      <c r="AD43" s="5762"/>
      <c r="AE43" s="5762"/>
      <c r="AF43" s="5762"/>
      <c r="AG43" s="5762"/>
      <c r="AH43" s="5762"/>
      <c r="AI43" s="5762"/>
      <c r="AJ43" s="5762"/>
      <c r="AK43" s="5763" t="s">
        <v>3022</v>
      </c>
      <c r="AL43" s="5764"/>
      <c r="AM43" s="582"/>
      <c r="AN43" s="582"/>
    </row>
    <row r="44" spans="1:40" x14ac:dyDescent="0.35">
      <c r="A44" s="5765"/>
      <c r="B44" s="5766"/>
      <c r="C44" s="5767"/>
      <c r="D44" s="5768"/>
      <c r="E44" s="5679" t="s">
        <v>2333</v>
      </c>
      <c r="F44" s="5596"/>
      <c r="G44" s="5680" t="s">
        <v>2993</v>
      </c>
      <c r="H44" s="5596"/>
      <c r="I44" s="5680" t="s">
        <v>2994</v>
      </c>
      <c r="J44" s="5596"/>
      <c r="K44" s="5680" t="s">
        <v>204</v>
      </c>
      <c r="L44" s="5596"/>
      <c r="M44" s="5680" t="s">
        <v>205</v>
      </c>
      <c r="N44" s="5596"/>
      <c r="O44" s="5680" t="s">
        <v>206</v>
      </c>
      <c r="P44" s="5596"/>
      <c r="Q44" s="5680" t="s">
        <v>2995</v>
      </c>
      <c r="R44" s="5596"/>
      <c r="S44" s="5680" t="s">
        <v>24</v>
      </c>
      <c r="T44" s="5596"/>
      <c r="U44" s="5680" t="s">
        <v>25</v>
      </c>
      <c r="V44" s="5596"/>
      <c r="W44" s="5680" t="s">
        <v>26</v>
      </c>
      <c r="X44" s="5596"/>
      <c r="Y44" s="5680" t="s">
        <v>27</v>
      </c>
      <c r="Z44" s="5596"/>
      <c r="AA44" s="5680" t="s">
        <v>28</v>
      </c>
      <c r="AB44" s="5596"/>
      <c r="AC44" s="5680" t="s">
        <v>29</v>
      </c>
      <c r="AD44" s="5596"/>
      <c r="AE44" s="5680" t="s">
        <v>30</v>
      </c>
      <c r="AF44" s="5596"/>
      <c r="AG44" s="5680" t="s">
        <v>31</v>
      </c>
      <c r="AH44" s="5596"/>
      <c r="AI44" s="5609" t="s">
        <v>32</v>
      </c>
      <c r="AJ44" s="5609"/>
      <c r="AK44" s="5769"/>
      <c r="AL44" s="5770"/>
      <c r="AM44" s="582"/>
      <c r="AN44" s="582"/>
    </row>
    <row r="45" spans="1:40" x14ac:dyDescent="0.35">
      <c r="A45" s="5768"/>
      <c r="B45" s="5771" t="s">
        <v>33</v>
      </c>
      <c r="C45" s="5772" t="s">
        <v>34</v>
      </c>
      <c r="D45" s="5773" t="s">
        <v>35</v>
      </c>
      <c r="E45" s="5682" t="s">
        <v>34</v>
      </c>
      <c r="F45" s="5684" t="s">
        <v>35</v>
      </c>
      <c r="G45" s="5682" t="s">
        <v>34</v>
      </c>
      <c r="H45" s="5684" t="s">
        <v>35</v>
      </c>
      <c r="I45" s="5682" t="s">
        <v>34</v>
      </c>
      <c r="J45" s="5684" t="s">
        <v>35</v>
      </c>
      <c r="K45" s="5682" t="s">
        <v>34</v>
      </c>
      <c r="L45" s="5684" t="s">
        <v>35</v>
      </c>
      <c r="M45" s="5682" t="s">
        <v>34</v>
      </c>
      <c r="N45" s="5684" t="s">
        <v>35</v>
      </c>
      <c r="O45" s="5682" t="s">
        <v>34</v>
      </c>
      <c r="P45" s="5684" t="s">
        <v>35</v>
      </c>
      <c r="Q45" s="5682" t="s">
        <v>34</v>
      </c>
      <c r="R45" s="5684" t="s">
        <v>35</v>
      </c>
      <c r="S45" s="5682" t="s">
        <v>34</v>
      </c>
      <c r="T45" s="5684" t="s">
        <v>35</v>
      </c>
      <c r="U45" s="5682" t="s">
        <v>34</v>
      </c>
      <c r="V45" s="5684" t="s">
        <v>35</v>
      </c>
      <c r="W45" s="5682" t="s">
        <v>34</v>
      </c>
      <c r="X45" s="5684" t="s">
        <v>35</v>
      </c>
      <c r="Y45" s="5682" t="s">
        <v>34</v>
      </c>
      <c r="Z45" s="5684" t="s">
        <v>35</v>
      </c>
      <c r="AA45" s="5682" t="s">
        <v>34</v>
      </c>
      <c r="AB45" s="5684" t="s">
        <v>35</v>
      </c>
      <c r="AC45" s="5682" t="s">
        <v>34</v>
      </c>
      <c r="AD45" s="5684" t="s">
        <v>35</v>
      </c>
      <c r="AE45" s="5682" t="s">
        <v>34</v>
      </c>
      <c r="AF45" s="5684" t="s">
        <v>35</v>
      </c>
      <c r="AG45" s="5682" t="s">
        <v>34</v>
      </c>
      <c r="AH45" s="5684" t="s">
        <v>35</v>
      </c>
      <c r="AI45" s="5682" t="s">
        <v>34</v>
      </c>
      <c r="AJ45" s="5774" t="s">
        <v>35</v>
      </c>
      <c r="AK45" s="5775" t="s">
        <v>349</v>
      </c>
      <c r="AL45" s="5776" t="s">
        <v>351</v>
      </c>
      <c r="AM45" s="582"/>
      <c r="AN45" s="582"/>
    </row>
    <row r="46" spans="1:40" ht="32.25" customHeight="1" x14ac:dyDescent="0.35">
      <c r="A46" s="5777" t="s">
        <v>3023</v>
      </c>
      <c r="B46" s="5778">
        <f t="shared" ref="B46:B53" si="9">SUM(C46+D46)</f>
        <v>0</v>
      </c>
      <c r="C46" s="5779">
        <f>SUM(E46+G46)</f>
        <v>0</v>
      </c>
      <c r="D46" s="5780">
        <f>SUM(F46+H46)</f>
        <v>0</v>
      </c>
      <c r="E46" s="5781"/>
      <c r="F46" s="5782"/>
      <c r="G46" s="5781"/>
      <c r="H46" s="5782"/>
      <c r="I46" s="5717"/>
      <c r="J46" s="5783"/>
      <c r="K46" s="5717"/>
      <c r="L46" s="5718"/>
      <c r="M46" s="5717"/>
      <c r="N46" s="5718"/>
      <c r="O46" s="5717"/>
      <c r="P46" s="5718"/>
      <c r="Q46" s="5717"/>
      <c r="R46" s="5718"/>
      <c r="S46" s="5717"/>
      <c r="T46" s="5718"/>
      <c r="U46" s="5717"/>
      <c r="V46" s="5718"/>
      <c r="W46" s="5717"/>
      <c r="X46" s="5718"/>
      <c r="Y46" s="5717"/>
      <c r="Z46" s="5718"/>
      <c r="AA46" s="5717"/>
      <c r="AB46" s="5718"/>
      <c r="AC46" s="5717"/>
      <c r="AD46" s="5718"/>
      <c r="AE46" s="5717"/>
      <c r="AF46" s="5718"/>
      <c r="AG46" s="5717"/>
      <c r="AH46" s="5718"/>
      <c r="AI46" s="5717"/>
      <c r="AJ46" s="5784"/>
      <c r="AK46" s="5785"/>
      <c r="AL46" s="5786"/>
      <c r="AM46" s="582" t="str">
        <f>CB46&amp;CC46&amp;CD46&amp;CE46</f>
        <v/>
      </c>
      <c r="AN46" s="582"/>
    </row>
    <row r="47" spans="1:40" x14ac:dyDescent="0.35">
      <c r="A47" s="5787" t="s">
        <v>3012</v>
      </c>
      <c r="B47" s="5788">
        <f t="shared" si="9"/>
        <v>0</v>
      </c>
      <c r="C47" s="5789">
        <f>SUM(G47+I47+K47+M47+O47+Q47+S47+U47+W47+Y47+AA47+AC47+AE47+AG47+AI47)</f>
        <v>0</v>
      </c>
      <c r="D47" s="5790">
        <f>SUM(H47+J47+L47+N47+P47+R47+T47+V47+X47+Z47+AB47+AD47+AF47+AH47+AJ47)</f>
        <v>0</v>
      </c>
      <c r="E47" s="5721"/>
      <c r="F47" s="5791"/>
      <c r="G47" s="5792"/>
      <c r="H47" s="5793"/>
      <c r="I47" s="5794"/>
      <c r="J47" s="5795"/>
      <c r="K47" s="5794"/>
      <c r="L47" s="5795"/>
      <c r="M47" s="5794"/>
      <c r="N47" s="5795"/>
      <c r="O47" s="5794"/>
      <c r="P47" s="5795"/>
      <c r="Q47" s="5794"/>
      <c r="R47" s="5795"/>
      <c r="S47" s="5796"/>
      <c r="T47" s="5797"/>
      <c r="U47" s="5796"/>
      <c r="V47" s="5797"/>
      <c r="W47" s="5796"/>
      <c r="X47" s="5797"/>
      <c r="Y47" s="5796"/>
      <c r="Z47" s="5797"/>
      <c r="AA47" s="5796"/>
      <c r="AB47" s="5797"/>
      <c r="AC47" s="5796"/>
      <c r="AD47" s="5797"/>
      <c r="AE47" s="5796"/>
      <c r="AF47" s="5797"/>
      <c r="AG47" s="5796"/>
      <c r="AH47" s="5797"/>
      <c r="AI47" s="5796"/>
      <c r="AJ47" s="5798"/>
      <c r="AK47" s="5799"/>
      <c r="AL47" s="5800"/>
      <c r="AM47" s="582" t="str">
        <f t="shared" ref="AM47:AM53" si="10">CB47&amp;CC47&amp;CD47&amp;CE47</f>
        <v/>
      </c>
      <c r="AN47" s="582"/>
    </row>
    <row r="48" spans="1:40" ht="26.25" customHeight="1" x14ac:dyDescent="0.35">
      <c r="A48" s="5787" t="s">
        <v>3013</v>
      </c>
      <c r="B48" s="5801">
        <f t="shared" si="9"/>
        <v>0</v>
      </c>
      <c r="C48" s="5802">
        <f>SUM(S48+U48+W48+Y48+AA48+AC48+AE48+AG48+AI48)</f>
        <v>0</v>
      </c>
      <c r="D48" s="5803">
        <f>SUM(T48+V48+X48+Z48+AB48+AD48+AF48+AH48+AJ48)</f>
        <v>0</v>
      </c>
      <c r="E48" s="5721"/>
      <c r="F48" s="5722"/>
      <c r="G48" s="5721"/>
      <c r="H48" s="5722"/>
      <c r="I48" s="5721"/>
      <c r="J48" s="5722"/>
      <c r="K48" s="5721"/>
      <c r="L48" s="5722"/>
      <c r="M48" s="5721"/>
      <c r="N48" s="5722"/>
      <c r="O48" s="5721"/>
      <c r="P48" s="5783"/>
      <c r="Q48" s="5804"/>
      <c r="R48" s="5783"/>
      <c r="S48" s="5805"/>
      <c r="T48" s="5806"/>
      <c r="U48" s="5805"/>
      <c r="V48" s="5806"/>
      <c r="W48" s="5805"/>
      <c r="X48" s="5806"/>
      <c r="Y48" s="5805"/>
      <c r="Z48" s="5806"/>
      <c r="AA48" s="5805"/>
      <c r="AB48" s="5806"/>
      <c r="AC48" s="5805"/>
      <c r="AD48" s="5806"/>
      <c r="AE48" s="5805"/>
      <c r="AF48" s="5806"/>
      <c r="AG48" s="5805"/>
      <c r="AH48" s="5806"/>
      <c r="AI48" s="5805"/>
      <c r="AJ48" s="5807"/>
      <c r="AK48" s="5799"/>
      <c r="AL48" s="5800"/>
      <c r="AM48" s="582" t="str">
        <f t="shared" si="10"/>
        <v/>
      </c>
      <c r="AN48" s="582"/>
    </row>
    <row r="49" spans="1:40" x14ac:dyDescent="0.35">
      <c r="A49" s="5808" t="s">
        <v>3016</v>
      </c>
      <c r="B49" s="5809">
        <f t="shared" si="9"/>
        <v>0</v>
      </c>
      <c r="C49" s="5810">
        <f t="shared" ref="C49:D53" si="11">SUM(E49+G49+I49+K49+M49+O49+Q49+S49+U49+W49+Y49+AA49+AC49+AE49+AG49+AI49)</f>
        <v>0</v>
      </c>
      <c r="D49" s="877">
        <f t="shared" si="11"/>
        <v>0</v>
      </c>
      <c r="E49" s="5691"/>
      <c r="F49" s="5692"/>
      <c r="G49" s="5691"/>
      <c r="H49" s="5692"/>
      <c r="I49" s="5691"/>
      <c r="J49" s="5692"/>
      <c r="K49" s="5691"/>
      <c r="L49" s="5692"/>
      <c r="M49" s="5691"/>
      <c r="N49" s="5692"/>
      <c r="O49" s="5691"/>
      <c r="P49" s="5692"/>
      <c r="Q49" s="5691"/>
      <c r="R49" s="5692"/>
      <c r="S49" s="5691"/>
      <c r="T49" s="5692"/>
      <c r="U49" s="5691"/>
      <c r="V49" s="5692"/>
      <c r="W49" s="5691"/>
      <c r="X49" s="5692"/>
      <c r="Y49" s="5691"/>
      <c r="Z49" s="5692"/>
      <c r="AA49" s="5691"/>
      <c r="AB49" s="5692"/>
      <c r="AC49" s="5691"/>
      <c r="AD49" s="5692"/>
      <c r="AE49" s="5691"/>
      <c r="AF49" s="5692"/>
      <c r="AG49" s="5691"/>
      <c r="AH49" s="5692"/>
      <c r="AI49" s="5691"/>
      <c r="AJ49" s="5811"/>
      <c r="AK49" s="5799"/>
      <c r="AL49" s="5800"/>
      <c r="AM49" s="582" t="str">
        <f t="shared" si="10"/>
        <v/>
      </c>
      <c r="AN49" s="582"/>
    </row>
    <row r="50" spans="1:40" x14ac:dyDescent="0.35">
      <c r="A50" s="5812" t="s">
        <v>3017</v>
      </c>
      <c r="B50" s="5813">
        <f t="shared" si="9"/>
        <v>0</v>
      </c>
      <c r="C50" s="5814">
        <f t="shared" si="11"/>
        <v>0</v>
      </c>
      <c r="D50" s="5790">
        <f t="shared" si="11"/>
        <v>0</v>
      </c>
      <c r="E50" s="5796"/>
      <c r="F50" s="5797"/>
      <c r="G50" s="5796"/>
      <c r="H50" s="5797"/>
      <c r="I50" s="5796"/>
      <c r="J50" s="5797"/>
      <c r="K50" s="5796"/>
      <c r="L50" s="5806"/>
      <c r="M50" s="5805"/>
      <c r="N50" s="5806"/>
      <c r="O50" s="5805"/>
      <c r="P50" s="5806"/>
      <c r="Q50" s="5805"/>
      <c r="R50" s="5806"/>
      <c r="S50" s="5805"/>
      <c r="T50" s="5806"/>
      <c r="U50" s="5805"/>
      <c r="V50" s="5806"/>
      <c r="W50" s="5805"/>
      <c r="X50" s="5806"/>
      <c r="Y50" s="5805"/>
      <c r="Z50" s="5806"/>
      <c r="AA50" s="5805"/>
      <c r="AB50" s="5806"/>
      <c r="AC50" s="5805"/>
      <c r="AD50" s="5806"/>
      <c r="AE50" s="5805"/>
      <c r="AF50" s="5806"/>
      <c r="AG50" s="5805"/>
      <c r="AH50" s="5806"/>
      <c r="AI50" s="5805"/>
      <c r="AJ50" s="5807"/>
      <c r="AK50" s="5799"/>
      <c r="AL50" s="5800"/>
      <c r="AM50" s="582" t="str">
        <f t="shared" si="10"/>
        <v/>
      </c>
      <c r="AN50" s="582"/>
    </row>
    <row r="51" spans="1:40" x14ac:dyDescent="0.35">
      <c r="A51" s="5815" t="s">
        <v>3018</v>
      </c>
      <c r="B51" s="5816">
        <f t="shared" si="9"/>
        <v>0</v>
      </c>
      <c r="C51" s="5817">
        <f t="shared" si="11"/>
        <v>0</v>
      </c>
      <c r="D51" s="5803">
        <f t="shared" si="11"/>
        <v>0</v>
      </c>
      <c r="E51" s="5796"/>
      <c r="F51" s="5797"/>
      <c r="G51" s="5796"/>
      <c r="H51" s="5797"/>
      <c r="I51" s="5796"/>
      <c r="J51" s="5797"/>
      <c r="K51" s="5796"/>
      <c r="L51" s="5797"/>
      <c r="M51" s="5796"/>
      <c r="N51" s="5797"/>
      <c r="O51" s="5796"/>
      <c r="P51" s="5797"/>
      <c r="Q51" s="5796"/>
      <c r="R51" s="5797"/>
      <c r="S51" s="5796"/>
      <c r="T51" s="5797"/>
      <c r="U51" s="5796"/>
      <c r="V51" s="5797"/>
      <c r="W51" s="5796"/>
      <c r="X51" s="5797"/>
      <c r="Y51" s="5796"/>
      <c r="Z51" s="5797"/>
      <c r="AA51" s="5796"/>
      <c r="AB51" s="5797"/>
      <c r="AC51" s="5796"/>
      <c r="AD51" s="5797"/>
      <c r="AE51" s="5796"/>
      <c r="AF51" s="5797"/>
      <c r="AG51" s="5796"/>
      <c r="AH51" s="5797"/>
      <c r="AI51" s="5796"/>
      <c r="AJ51" s="5798"/>
      <c r="AK51" s="5818"/>
      <c r="AL51" s="5819"/>
      <c r="AM51" s="582" t="str">
        <f t="shared" si="10"/>
        <v/>
      </c>
      <c r="AN51" s="582"/>
    </row>
    <row r="52" spans="1:40" ht="27" customHeight="1" x14ac:dyDescent="0.35">
      <c r="A52" s="5820" t="s">
        <v>3019</v>
      </c>
      <c r="B52" s="5813">
        <f t="shared" si="9"/>
        <v>0</v>
      </c>
      <c r="C52" s="5814">
        <f t="shared" si="11"/>
        <v>0</v>
      </c>
      <c r="D52" s="5790">
        <f t="shared" si="11"/>
        <v>0</v>
      </c>
      <c r="E52" s="5796"/>
      <c r="F52" s="5797"/>
      <c r="G52" s="5796"/>
      <c r="H52" s="5797"/>
      <c r="I52" s="5796"/>
      <c r="J52" s="5797"/>
      <c r="K52" s="5796"/>
      <c r="L52" s="5797"/>
      <c r="M52" s="5796"/>
      <c r="N52" s="5797"/>
      <c r="O52" s="5796"/>
      <c r="P52" s="5797"/>
      <c r="Q52" s="5796"/>
      <c r="R52" s="5797"/>
      <c r="S52" s="5796"/>
      <c r="T52" s="5797"/>
      <c r="U52" s="5796"/>
      <c r="V52" s="5797"/>
      <c r="W52" s="5796"/>
      <c r="X52" s="5797"/>
      <c r="Y52" s="5796"/>
      <c r="Z52" s="5797"/>
      <c r="AA52" s="5796"/>
      <c r="AB52" s="5797"/>
      <c r="AC52" s="5796"/>
      <c r="AD52" s="5797"/>
      <c r="AE52" s="5796"/>
      <c r="AF52" s="5797"/>
      <c r="AG52" s="5796"/>
      <c r="AH52" s="5797"/>
      <c r="AI52" s="5796"/>
      <c r="AJ52" s="5798"/>
      <c r="AK52" s="5818"/>
      <c r="AL52" s="5819"/>
      <c r="AM52" s="582" t="str">
        <f t="shared" si="10"/>
        <v/>
      </c>
      <c r="AN52" s="582"/>
    </row>
    <row r="53" spans="1:40" ht="24" customHeight="1" x14ac:dyDescent="0.35">
      <c r="A53" s="5821" t="s">
        <v>3020</v>
      </c>
      <c r="B53" s="5822">
        <f t="shared" si="9"/>
        <v>0</v>
      </c>
      <c r="C53" s="5823">
        <f t="shared" si="11"/>
        <v>0</v>
      </c>
      <c r="D53" s="5824">
        <f t="shared" si="11"/>
        <v>0</v>
      </c>
      <c r="E53" s="5825"/>
      <c r="F53" s="5826"/>
      <c r="G53" s="5825"/>
      <c r="H53" s="5826"/>
      <c r="I53" s="5825"/>
      <c r="J53" s="5826"/>
      <c r="K53" s="5825"/>
      <c r="L53" s="5826"/>
      <c r="M53" s="5825"/>
      <c r="N53" s="5826"/>
      <c r="O53" s="5825"/>
      <c r="P53" s="5826"/>
      <c r="Q53" s="5825"/>
      <c r="R53" s="5826"/>
      <c r="S53" s="5825"/>
      <c r="T53" s="5826"/>
      <c r="U53" s="5825"/>
      <c r="V53" s="5826"/>
      <c r="W53" s="5825"/>
      <c r="X53" s="5826"/>
      <c r="Y53" s="5825"/>
      <c r="Z53" s="5826"/>
      <c r="AA53" s="5825"/>
      <c r="AB53" s="5826"/>
      <c r="AC53" s="5825"/>
      <c r="AD53" s="5826"/>
      <c r="AE53" s="5825"/>
      <c r="AF53" s="5826"/>
      <c r="AG53" s="5825"/>
      <c r="AH53" s="5826"/>
      <c r="AI53" s="5825"/>
      <c r="AJ53" s="5827"/>
      <c r="AK53" s="5828"/>
      <c r="AL53" s="5829"/>
      <c r="AM53" s="582" t="str">
        <f t="shared" si="10"/>
        <v/>
      </c>
      <c r="AN53" s="582"/>
    </row>
    <row r="54" spans="1:40" x14ac:dyDescent="0.35">
      <c r="A54" s="594" t="s">
        <v>3024</v>
      </c>
      <c r="B54" s="5595"/>
      <c r="C54" s="5595"/>
      <c r="D54" s="5595"/>
      <c r="E54" s="5595"/>
      <c r="F54" s="5595"/>
      <c r="G54" s="5595"/>
      <c r="H54" s="5595"/>
      <c r="I54" s="5595"/>
      <c r="J54" s="5595"/>
      <c r="K54" s="5595"/>
      <c r="L54" s="5595"/>
      <c r="M54" s="5595"/>
      <c r="N54" s="5595"/>
      <c r="O54" s="5595"/>
      <c r="P54" s="5595"/>
      <c r="Q54" s="5595"/>
      <c r="R54" s="5595"/>
      <c r="S54" s="5595"/>
      <c r="T54" s="5595"/>
      <c r="U54" s="5595"/>
      <c r="V54" s="5595"/>
      <c r="W54" s="5595"/>
      <c r="X54" s="5595"/>
      <c r="Y54" s="5595"/>
      <c r="Z54" s="5595"/>
      <c r="AA54" s="5595"/>
      <c r="AB54" s="5595"/>
      <c r="AC54" s="5595"/>
      <c r="AD54" s="5595"/>
      <c r="AE54" s="5595"/>
      <c r="AF54" s="5595"/>
      <c r="AG54" s="5595"/>
      <c r="AH54" s="5595"/>
      <c r="AI54" s="5595"/>
      <c r="AJ54" s="5595"/>
      <c r="AK54" s="5595"/>
      <c r="AL54" s="5595"/>
      <c r="AM54" s="5595"/>
      <c r="AN54" s="5595"/>
    </row>
    <row r="55" spans="1:40" x14ac:dyDescent="0.35">
      <c r="A55" s="5596" t="s">
        <v>53</v>
      </c>
      <c r="B55" s="5680" t="s">
        <v>36</v>
      </c>
      <c r="C55" s="5609"/>
      <c r="D55" s="5609"/>
      <c r="E55" s="5761" t="s">
        <v>9</v>
      </c>
      <c r="F55" s="5762"/>
      <c r="G55" s="5762"/>
      <c r="H55" s="5762"/>
      <c r="I55" s="5762"/>
      <c r="J55" s="5762"/>
      <c r="K55" s="5762"/>
      <c r="L55" s="5762"/>
      <c r="M55" s="5762"/>
      <c r="N55" s="5762"/>
      <c r="O55" s="5762"/>
      <c r="P55" s="5762"/>
      <c r="Q55" s="5762"/>
      <c r="R55" s="5762"/>
      <c r="S55" s="5762"/>
      <c r="T55" s="5762"/>
      <c r="U55" s="5762"/>
      <c r="V55" s="5762"/>
      <c r="W55" s="5762"/>
      <c r="X55" s="5762"/>
      <c r="Y55" s="5762"/>
      <c r="Z55" s="5762"/>
      <c r="AA55" s="5762"/>
      <c r="AB55" s="5762"/>
      <c r="AC55" s="5762"/>
      <c r="AD55" s="5762"/>
      <c r="AE55" s="5762"/>
      <c r="AF55" s="5762"/>
      <c r="AG55" s="5762"/>
      <c r="AH55" s="5762"/>
      <c r="AI55" s="5762"/>
      <c r="AJ55" s="5830"/>
      <c r="AK55" s="5831" t="s">
        <v>178</v>
      </c>
      <c r="AL55" s="582"/>
      <c r="AM55" s="582"/>
      <c r="AN55" s="582"/>
    </row>
    <row r="56" spans="1:40" x14ac:dyDescent="0.35">
      <c r="A56" s="5603"/>
      <c r="B56" s="5832"/>
      <c r="C56" s="5675"/>
      <c r="D56" s="5603"/>
      <c r="E56" s="5679" t="s">
        <v>2333</v>
      </c>
      <c r="F56" s="5596"/>
      <c r="G56" s="5609" t="s">
        <v>2993</v>
      </c>
      <c r="H56" s="5609"/>
      <c r="I56" s="5680" t="s">
        <v>2994</v>
      </c>
      <c r="J56" s="5596"/>
      <c r="K56" s="5609" t="s">
        <v>204</v>
      </c>
      <c r="L56" s="5609"/>
      <c r="M56" s="5680" t="s">
        <v>205</v>
      </c>
      <c r="N56" s="5596"/>
      <c r="O56" s="5680" t="s">
        <v>206</v>
      </c>
      <c r="P56" s="5596"/>
      <c r="Q56" s="5609" t="s">
        <v>2995</v>
      </c>
      <c r="R56" s="5609"/>
      <c r="S56" s="5680" t="s">
        <v>24</v>
      </c>
      <c r="T56" s="5596"/>
      <c r="U56" s="5609" t="s">
        <v>25</v>
      </c>
      <c r="V56" s="5609"/>
      <c r="W56" s="5680" t="s">
        <v>26</v>
      </c>
      <c r="X56" s="5596"/>
      <c r="Y56" s="5609" t="s">
        <v>27</v>
      </c>
      <c r="Z56" s="5609"/>
      <c r="AA56" s="5680" t="s">
        <v>28</v>
      </c>
      <c r="AB56" s="5596"/>
      <c r="AC56" s="5609" t="s">
        <v>29</v>
      </c>
      <c r="AD56" s="5609"/>
      <c r="AE56" s="5680" t="s">
        <v>30</v>
      </c>
      <c r="AF56" s="5596"/>
      <c r="AG56" s="5609" t="s">
        <v>31</v>
      </c>
      <c r="AH56" s="5609"/>
      <c r="AI56" s="5680" t="s">
        <v>32</v>
      </c>
      <c r="AJ56" s="5610"/>
      <c r="AK56" s="5831"/>
      <c r="AL56" s="582"/>
      <c r="AM56" s="582"/>
      <c r="AN56" s="582"/>
    </row>
    <row r="57" spans="1:40" x14ac:dyDescent="0.35">
      <c r="A57" s="2356"/>
      <c r="B57" s="5833" t="s">
        <v>33</v>
      </c>
      <c r="C57" s="5834" t="s">
        <v>34</v>
      </c>
      <c r="D57" s="5684" t="s">
        <v>35</v>
      </c>
      <c r="E57" s="5682" t="s">
        <v>34</v>
      </c>
      <c r="F57" s="5684" t="s">
        <v>35</v>
      </c>
      <c r="G57" s="5834" t="s">
        <v>34</v>
      </c>
      <c r="H57" s="5774" t="s">
        <v>35</v>
      </c>
      <c r="I57" s="5682" t="s">
        <v>34</v>
      </c>
      <c r="J57" s="5684" t="s">
        <v>35</v>
      </c>
      <c r="K57" s="5834" t="s">
        <v>34</v>
      </c>
      <c r="L57" s="5774" t="s">
        <v>35</v>
      </c>
      <c r="M57" s="5682" t="s">
        <v>34</v>
      </c>
      <c r="N57" s="5684" t="s">
        <v>35</v>
      </c>
      <c r="O57" s="5682" t="s">
        <v>34</v>
      </c>
      <c r="P57" s="5684" t="s">
        <v>35</v>
      </c>
      <c r="Q57" s="5834" t="s">
        <v>34</v>
      </c>
      <c r="R57" s="5774" t="s">
        <v>35</v>
      </c>
      <c r="S57" s="5682" t="s">
        <v>34</v>
      </c>
      <c r="T57" s="5684" t="s">
        <v>35</v>
      </c>
      <c r="U57" s="5834" t="s">
        <v>34</v>
      </c>
      <c r="V57" s="5774" t="s">
        <v>35</v>
      </c>
      <c r="W57" s="5682" t="s">
        <v>34</v>
      </c>
      <c r="X57" s="5684" t="s">
        <v>35</v>
      </c>
      <c r="Y57" s="5834" t="s">
        <v>34</v>
      </c>
      <c r="Z57" s="5774" t="s">
        <v>35</v>
      </c>
      <c r="AA57" s="5682" t="s">
        <v>34</v>
      </c>
      <c r="AB57" s="5684" t="s">
        <v>35</v>
      </c>
      <c r="AC57" s="5834" t="s">
        <v>34</v>
      </c>
      <c r="AD57" s="5774" t="s">
        <v>35</v>
      </c>
      <c r="AE57" s="5682" t="s">
        <v>34</v>
      </c>
      <c r="AF57" s="5684" t="s">
        <v>35</v>
      </c>
      <c r="AG57" s="5834" t="s">
        <v>34</v>
      </c>
      <c r="AH57" s="5774" t="s">
        <v>35</v>
      </c>
      <c r="AI57" s="5682" t="s">
        <v>34</v>
      </c>
      <c r="AJ57" s="5685" t="s">
        <v>35</v>
      </c>
      <c r="AK57" s="5831"/>
      <c r="AL57" s="582"/>
      <c r="AM57" s="582"/>
      <c r="AN57" s="582"/>
    </row>
    <row r="58" spans="1:40" x14ac:dyDescent="0.35">
      <c r="A58" s="5835" t="s">
        <v>557</v>
      </c>
      <c r="B58" s="5757">
        <f>SUM(C58+D58)</f>
        <v>0</v>
      </c>
      <c r="C58" s="5668">
        <f>SUM(E58+G58+I58+K58+M58+O58+Q58+S58+U58+W58+Y58+AA58+AC58+AE58+AG58+AI58)</f>
        <v>0</v>
      </c>
      <c r="D58" s="5666">
        <f>SUM(F58+H58+J58+L58+N58+P58+R58+T58+V58+X58+Z58+AB58+AD58+AF58+AH58+AJ58)</f>
        <v>0</v>
      </c>
      <c r="E58" s="5836"/>
      <c r="F58" s="5837"/>
      <c r="G58" s="5838"/>
      <c r="H58" s="5839"/>
      <c r="I58" s="5836"/>
      <c r="J58" s="5840"/>
      <c r="K58" s="5838"/>
      <c r="L58" s="5839"/>
      <c r="M58" s="5836"/>
      <c r="N58" s="5840"/>
      <c r="O58" s="5836"/>
      <c r="P58" s="5840"/>
      <c r="Q58" s="5838"/>
      <c r="R58" s="5839"/>
      <c r="S58" s="5836"/>
      <c r="T58" s="5840"/>
      <c r="U58" s="5838"/>
      <c r="V58" s="5839"/>
      <c r="W58" s="5836"/>
      <c r="X58" s="5840"/>
      <c r="Y58" s="5838"/>
      <c r="Z58" s="5839"/>
      <c r="AA58" s="5836"/>
      <c r="AB58" s="5840"/>
      <c r="AC58" s="5838"/>
      <c r="AD58" s="5839"/>
      <c r="AE58" s="5836"/>
      <c r="AF58" s="5840"/>
      <c r="AG58" s="5838"/>
      <c r="AH58" s="5839"/>
      <c r="AI58" s="5836"/>
      <c r="AJ58" s="5841"/>
      <c r="AK58" s="5837"/>
      <c r="AL58" s="582" t="str">
        <f>CB58&amp;CC58&amp;CD58&amp;CE58</f>
        <v/>
      </c>
      <c r="AM58" s="582"/>
      <c r="AN58" s="582"/>
    </row>
    <row r="59" spans="1:40" x14ac:dyDescent="0.35">
      <c r="A59" s="594" t="s">
        <v>3025</v>
      </c>
      <c r="B59" s="5595"/>
      <c r="C59" s="5595"/>
      <c r="D59" s="5595"/>
      <c r="E59" s="5595"/>
      <c r="F59" s="5595"/>
      <c r="G59" s="5595"/>
      <c r="H59" s="5595"/>
      <c r="I59" s="5595"/>
      <c r="J59" s="5595"/>
      <c r="K59" s="5595"/>
      <c r="L59" s="5595"/>
      <c r="M59" s="5595"/>
      <c r="N59" s="5595"/>
      <c r="O59" s="5595"/>
      <c r="P59" s="5595"/>
      <c r="Q59" s="5595"/>
      <c r="R59" s="5595"/>
      <c r="S59" s="5595"/>
      <c r="T59" s="5595"/>
      <c r="U59" s="5595"/>
      <c r="V59" s="5595"/>
      <c r="W59" s="5595"/>
      <c r="X59" s="5595"/>
      <c r="Y59" s="5595"/>
      <c r="Z59" s="5595"/>
      <c r="AA59" s="5595"/>
      <c r="AB59" s="5595"/>
      <c r="AC59" s="5595"/>
      <c r="AD59" s="5595"/>
      <c r="AE59" s="5595"/>
      <c r="AF59" s="5595"/>
      <c r="AG59" s="5595"/>
      <c r="AH59" s="5595"/>
      <c r="AI59" s="5595"/>
      <c r="AJ59" s="5595"/>
      <c r="AK59" s="5595"/>
      <c r="AL59" s="5595"/>
      <c r="AM59" s="5595"/>
      <c r="AN59" s="5595"/>
    </row>
    <row r="60" spans="1:40" x14ac:dyDescent="0.35">
      <c r="A60" s="5596" t="s">
        <v>53</v>
      </c>
      <c r="B60" s="5680" t="s">
        <v>36</v>
      </c>
      <c r="C60" s="5609"/>
      <c r="D60" s="5596"/>
      <c r="E60" s="5761" t="s">
        <v>9</v>
      </c>
      <c r="F60" s="5762"/>
      <c r="G60" s="5762"/>
      <c r="H60" s="5762"/>
      <c r="I60" s="5762"/>
      <c r="J60" s="5762"/>
      <c r="K60" s="5762"/>
      <c r="L60" s="5762"/>
      <c r="M60" s="5762"/>
      <c r="N60" s="5762"/>
      <c r="O60" s="5762"/>
      <c r="P60" s="5762"/>
      <c r="Q60" s="5762"/>
      <c r="R60" s="5762"/>
      <c r="S60" s="5762"/>
      <c r="T60" s="5762"/>
      <c r="U60" s="5762"/>
      <c r="V60" s="5762"/>
      <c r="W60" s="5762"/>
      <c r="X60" s="5762"/>
      <c r="Y60" s="5762"/>
      <c r="Z60" s="5762"/>
      <c r="AA60" s="5762"/>
      <c r="AB60" s="5762"/>
      <c r="AC60" s="5762"/>
      <c r="AD60" s="5762"/>
      <c r="AE60" s="5762"/>
      <c r="AF60" s="5762"/>
      <c r="AG60" s="5762"/>
      <c r="AH60" s="5762"/>
      <c r="AI60" s="5762"/>
      <c r="AJ60" s="5830"/>
      <c r="AK60" s="2417" t="s">
        <v>178</v>
      </c>
      <c r="AL60" s="582"/>
      <c r="AM60" s="582"/>
      <c r="AN60" s="582"/>
    </row>
    <row r="61" spans="1:40" x14ac:dyDescent="0.35">
      <c r="A61" s="5603"/>
      <c r="B61" s="5832"/>
      <c r="C61" s="5675"/>
      <c r="D61" s="5603"/>
      <c r="E61" s="5679" t="s">
        <v>2333</v>
      </c>
      <c r="F61" s="5596"/>
      <c r="G61" s="5842" t="s">
        <v>2993</v>
      </c>
      <c r="H61" s="5842"/>
      <c r="I61" s="5843" t="s">
        <v>2994</v>
      </c>
      <c r="J61" s="5844"/>
      <c r="K61" s="5842" t="s">
        <v>204</v>
      </c>
      <c r="L61" s="5842"/>
      <c r="M61" s="5843" t="s">
        <v>205</v>
      </c>
      <c r="N61" s="5844"/>
      <c r="O61" s="5845" t="s">
        <v>206</v>
      </c>
      <c r="P61" s="5842"/>
      <c r="Q61" s="5843" t="s">
        <v>2995</v>
      </c>
      <c r="R61" s="5844"/>
      <c r="S61" s="5842" t="s">
        <v>24</v>
      </c>
      <c r="T61" s="5842"/>
      <c r="U61" s="5843" t="s">
        <v>25</v>
      </c>
      <c r="V61" s="5844"/>
      <c r="W61" s="5842" t="s">
        <v>26</v>
      </c>
      <c r="X61" s="5842"/>
      <c r="Y61" s="5843" t="s">
        <v>27</v>
      </c>
      <c r="Z61" s="5844"/>
      <c r="AA61" s="5842" t="s">
        <v>28</v>
      </c>
      <c r="AB61" s="5842"/>
      <c r="AC61" s="5843" t="s">
        <v>29</v>
      </c>
      <c r="AD61" s="5844"/>
      <c r="AE61" s="5842" t="s">
        <v>30</v>
      </c>
      <c r="AF61" s="5842"/>
      <c r="AG61" s="5843" t="s">
        <v>31</v>
      </c>
      <c r="AH61" s="5844"/>
      <c r="AI61" s="5843" t="s">
        <v>32</v>
      </c>
      <c r="AJ61" s="5846"/>
      <c r="AK61" s="5611"/>
      <c r="AL61" s="582"/>
      <c r="AM61" s="582"/>
      <c r="AN61" s="582"/>
    </row>
    <row r="62" spans="1:40" x14ac:dyDescent="0.35">
      <c r="A62" s="2356"/>
      <c r="B62" s="5833" t="s">
        <v>33</v>
      </c>
      <c r="C62" s="5834" t="s">
        <v>34</v>
      </c>
      <c r="D62" s="5684" t="s">
        <v>35</v>
      </c>
      <c r="E62" s="5615" t="s">
        <v>34</v>
      </c>
      <c r="F62" s="5616" t="s">
        <v>35</v>
      </c>
      <c r="G62" s="5617" t="s">
        <v>34</v>
      </c>
      <c r="H62" s="5618" t="s">
        <v>35</v>
      </c>
      <c r="I62" s="5615" t="s">
        <v>34</v>
      </c>
      <c r="J62" s="5616" t="s">
        <v>35</v>
      </c>
      <c r="K62" s="5617" t="s">
        <v>34</v>
      </c>
      <c r="L62" s="5618" t="s">
        <v>35</v>
      </c>
      <c r="M62" s="5615" t="s">
        <v>34</v>
      </c>
      <c r="N62" s="5616" t="s">
        <v>35</v>
      </c>
      <c r="O62" s="5617" t="s">
        <v>34</v>
      </c>
      <c r="P62" s="5618" t="s">
        <v>35</v>
      </c>
      <c r="Q62" s="5615" t="s">
        <v>34</v>
      </c>
      <c r="R62" s="5616" t="s">
        <v>35</v>
      </c>
      <c r="S62" s="5617" t="s">
        <v>34</v>
      </c>
      <c r="T62" s="5618" t="s">
        <v>35</v>
      </c>
      <c r="U62" s="5615" t="s">
        <v>34</v>
      </c>
      <c r="V62" s="5616" t="s">
        <v>35</v>
      </c>
      <c r="W62" s="5617" t="s">
        <v>34</v>
      </c>
      <c r="X62" s="5618" t="s">
        <v>35</v>
      </c>
      <c r="Y62" s="5615" t="s">
        <v>34</v>
      </c>
      <c r="Z62" s="5616" t="s">
        <v>35</v>
      </c>
      <c r="AA62" s="5617" t="s">
        <v>34</v>
      </c>
      <c r="AB62" s="5618" t="s">
        <v>35</v>
      </c>
      <c r="AC62" s="5615" t="s">
        <v>34</v>
      </c>
      <c r="AD62" s="5616" t="s">
        <v>35</v>
      </c>
      <c r="AE62" s="5617" t="s">
        <v>34</v>
      </c>
      <c r="AF62" s="5618" t="s">
        <v>35</v>
      </c>
      <c r="AG62" s="5615" t="s">
        <v>34</v>
      </c>
      <c r="AH62" s="5616" t="s">
        <v>35</v>
      </c>
      <c r="AI62" s="5615" t="s">
        <v>34</v>
      </c>
      <c r="AJ62" s="5847" t="s">
        <v>35</v>
      </c>
      <c r="AK62" s="2234"/>
      <c r="AL62" s="582"/>
      <c r="AM62" s="582"/>
      <c r="AN62" s="582"/>
    </row>
    <row r="63" spans="1:40" x14ac:dyDescent="0.35">
      <c r="A63" s="5848" t="s">
        <v>557</v>
      </c>
      <c r="B63" s="5849">
        <f>SUM(C63+D63)</f>
        <v>0</v>
      </c>
      <c r="C63" s="5850">
        <f t="shared" ref="C63:D65" si="12">SUM(E63+G63+I63+K63+M63+O63+Q63+S63+U63+W63+Y63+AA63+AC63+AE63+AG63+AI63)</f>
        <v>0</v>
      </c>
      <c r="D63" s="5851">
        <f t="shared" si="12"/>
        <v>0</v>
      </c>
      <c r="E63" s="3679"/>
      <c r="F63" s="4092"/>
      <c r="G63" s="3678"/>
      <c r="H63" s="578"/>
      <c r="I63" s="3679"/>
      <c r="J63" s="580"/>
      <c r="K63" s="3678"/>
      <c r="L63" s="578"/>
      <c r="M63" s="3679"/>
      <c r="N63" s="580"/>
      <c r="O63" s="3678"/>
      <c r="P63" s="578"/>
      <c r="Q63" s="3679"/>
      <c r="R63" s="580"/>
      <c r="S63" s="3678"/>
      <c r="T63" s="578"/>
      <c r="U63" s="3679"/>
      <c r="V63" s="580"/>
      <c r="W63" s="3678"/>
      <c r="X63" s="578"/>
      <c r="Y63" s="3679"/>
      <c r="Z63" s="580"/>
      <c r="AA63" s="3678"/>
      <c r="AB63" s="578"/>
      <c r="AC63" s="3679"/>
      <c r="AD63" s="580"/>
      <c r="AE63" s="3678"/>
      <c r="AF63" s="578"/>
      <c r="AG63" s="3679"/>
      <c r="AH63" s="580"/>
      <c r="AI63" s="5852"/>
      <c r="AJ63" s="579"/>
      <c r="AK63" s="5853"/>
      <c r="AL63" s="582" t="str">
        <f t="shared" ref="AL63:AL65" si="13">CB63&amp;CC63&amp;CD63&amp;CE63</f>
        <v/>
      </c>
      <c r="AM63" s="582"/>
      <c r="AN63" s="582"/>
    </row>
    <row r="64" spans="1:40" x14ac:dyDescent="0.35">
      <c r="A64" s="1083" t="s">
        <v>588</v>
      </c>
      <c r="B64" s="5813">
        <f>SUM(C64+D64)</f>
        <v>0</v>
      </c>
      <c r="C64" s="5814">
        <f t="shared" si="12"/>
        <v>0</v>
      </c>
      <c r="D64" s="862">
        <f t="shared" si="12"/>
        <v>0</v>
      </c>
      <c r="E64" s="584"/>
      <c r="F64" s="606"/>
      <c r="G64" s="605"/>
      <c r="H64" s="586"/>
      <c r="I64" s="584"/>
      <c r="J64" s="588"/>
      <c r="K64" s="605"/>
      <c r="L64" s="586"/>
      <c r="M64" s="584"/>
      <c r="N64" s="588"/>
      <c r="O64" s="605"/>
      <c r="P64" s="586"/>
      <c r="Q64" s="584"/>
      <c r="R64" s="588"/>
      <c r="S64" s="605"/>
      <c r="T64" s="586"/>
      <c r="U64" s="584"/>
      <c r="V64" s="588"/>
      <c r="W64" s="605"/>
      <c r="X64" s="586"/>
      <c r="Y64" s="584"/>
      <c r="Z64" s="588"/>
      <c r="AA64" s="605"/>
      <c r="AB64" s="586"/>
      <c r="AC64" s="584"/>
      <c r="AD64" s="588"/>
      <c r="AE64" s="605"/>
      <c r="AF64" s="586"/>
      <c r="AG64" s="584"/>
      <c r="AH64" s="588"/>
      <c r="AI64" s="730"/>
      <c r="AJ64" s="587"/>
      <c r="AK64" s="606"/>
      <c r="AL64" s="582" t="str">
        <f t="shared" si="13"/>
        <v/>
      </c>
      <c r="AM64" s="582"/>
      <c r="AN64" s="582"/>
    </row>
    <row r="65" spans="1:40" x14ac:dyDescent="0.35">
      <c r="A65" s="5854" t="s">
        <v>3026</v>
      </c>
      <c r="B65" s="5855">
        <f>SUM(C65+D65)</f>
        <v>0</v>
      </c>
      <c r="C65" s="5856">
        <f t="shared" si="12"/>
        <v>0</v>
      </c>
      <c r="D65" s="901">
        <f t="shared" si="12"/>
        <v>0</v>
      </c>
      <c r="E65" s="775"/>
      <c r="F65" s="610"/>
      <c r="G65" s="609"/>
      <c r="H65" s="5857"/>
      <c r="I65" s="775"/>
      <c r="J65" s="956"/>
      <c r="K65" s="609"/>
      <c r="L65" s="5857"/>
      <c r="M65" s="775"/>
      <c r="N65" s="956"/>
      <c r="O65" s="609"/>
      <c r="P65" s="5857"/>
      <c r="Q65" s="775"/>
      <c r="R65" s="956"/>
      <c r="S65" s="609"/>
      <c r="T65" s="5857"/>
      <c r="U65" s="775"/>
      <c r="V65" s="956"/>
      <c r="W65" s="609"/>
      <c r="X65" s="5857"/>
      <c r="Y65" s="775"/>
      <c r="Z65" s="956"/>
      <c r="AA65" s="609"/>
      <c r="AB65" s="5857"/>
      <c r="AC65" s="775"/>
      <c r="AD65" s="956"/>
      <c r="AE65" s="609"/>
      <c r="AF65" s="5857"/>
      <c r="AG65" s="775"/>
      <c r="AH65" s="956"/>
      <c r="AI65" s="5858"/>
      <c r="AJ65" s="608"/>
      <c r="AK65" s="5859"/>
      <c r="AL65" s="582" t="str">
        <f t="shared" si="13"/>
        <v/>
      </c>
      <c r="AM65" s="582"/>
      <c r="AN65" s="582"/>
    </row>
    <row r="66" spans="1:40" x14ac:dyDescent="0.35">
      <c r="A66" s="5860" t="s">
        <v>36</v>
      </c>
      <c r="B66" s="5757">
        <f t="shared" ref="B66:K66" si="14">SUM(B63:B65)</f>
        <v>0</v>
      </c>
      <c r="C66" s="5668">
        <f t="shared" si="14"/>
        <v>0</v>
      </c>
      <c r="D66" s="5666">
        <f t="shared" si="14"/>
        <v>0</v>
      </c>
      <c r="E66" s="5861">
        <f t="shared" si="14"/>
        <v>0</v>
      </c>
      <c r="F66" s="5862">
        <f t="shared" si="14"/>
        <v>0</v>
      </c>
      <c r="G66" s="5863">
        <f t="shared" si="14"/>
        <v>0</v>
      </c>
      <c r="H66" s="5864">
        <f t="shared" si="14"/>
        <v>0</v>
      </c>
      <c r="I66" s="5861">
        <f t="shared" si="14"/>
        <v>0</v>
      </c>
      <c r="J66" s="5865">
        <f t="shared" si="14"/>
        <v>0</v>
      </c>
      <c r="K66" s="5863">
        <f t="shared" si="14"/>
        <v>0</v>
      </c>
      <c r="L66" s="5864">
        <f t="shared" ref="L66:AK66" si="15">SUM(L63:L65)</f>
        <v>0</v>
      </c>
      <c r="M66" s="5861">
        <f t="shared" si="15"/>
        <v>0</v>
      </c>
      <c r="N66" s="5865">
        <f t="shared" si="15"/>
        <v>0</v>
      </c>
      <c r="O66" s="5863">
        <f t="shared" si="15"/>
        <v>0</v>
      </c>
      <c r="P66" s="5864">
        <f t="shared" si="15"/>
        <v>0</v>
      </c>
      <c r="Q66" s="5861">
        <f t="shared" si="15"/>
        <v>0</v>
      </c>
      <c r="R66" s="5865">
        <f t="shared" si="15"/>
        <v>0</v>
      </c>
      <c r="S66" s="5863">
        <f t="shared" si="15"/>
        <v>0</v>
      </c>
      <c r="T66" s="5864">
        <f t="shared" si="15"/>
        <v>0</v>
      </c>
      <c r="U66" s="5861">
        <f t="shared" si="15"/>
        <v>0</v>
      </c>
      <c r="V66" s="5865">
        <f t="shared" si="15"/>
        <v>0</v>
      </c>
      <c r="W66" s="5863">
        <f t="shared" si="15"/>
        <v>0</v>
      </c>
      <c r="X66" s="5864">
        <f t="shared" si="15"/>
        <v>0</v>
      </c>
      <c r="Y66" s="5861">
        <f t="shared" si="15"/>
        <v>0</v>
      </c>
      <c r="Z66" s="5865">
        <f t="shared" si="15"/>
        <v>0</v>
      </c>
      <c r="AA66" s="5863">
        <f t="shared" si="15"/>
        <v>0</v>
      </c>
      <c r="AB66" s="5864">
        <f t="shared" si="15"/>
        <v>0</v>
      </c>
      <c r="AC66" s="5861">
        <f t="shared" si="15"/>
        <v>0</v>
      </c>
      <c r="AD66" s="5865">
        <f t="shared" si="15"/>
        <v>0</v>
      </c>
      <c r="AE66" s="5863">
        <f t="shared" si="15"/>
        <v>0</v>
      </c>
      <c r="AF66" s="5864">
        <f t="shared" si="15"/>
        <v>0</v>
      </c>
      <c r="AG66" s="5861">
        <f t="shared" si="15"/>
        <v>0</v>
      </c>
      <c r="AH66" s="5865">
        <f t="shared" si="15"/>
        <v>0</v>
      </c>
      <c r="AI66" s="5866">
        <f t="shared" si="15"/>
        <v>0</v>
      </c>
      <c r="AJ66" s="5867">
        <f t="shared" si="15"/>
        <v>0</v>
      </c>
      <c r="AK66" s="5862">
        <f t="shared" si="15"/>
        <v>0</v>
      </c>
      <c r="AL66" s="582"/>
      <c r="AM66" s="582"/>
      <c r="AN66" s="582"/>
    </row>
    <row r="67" spans="1:40" x14ac:dyDescent="0.35">
      <c r="A67" s="594" t="s">
        <v>3027</v>
      </c>
      <c r="B67" s="5595"/>
      <c r="C67" s="5595"/>
      <c r="D67" s="5595"/>
      <c r="E67" s="5595"/>
      <c r="F67" s="5595"/>
      <c r="G67" s="5595"/>
      <c r="H67" s="5595"/>
      <c r="I67" s="5595"/>
      <c r="J67" s="5595"/>
      <c r="K67" s="5595"/>
      <c r="L67" s="5595"/>
      <c r="M67" s="5595"/>
      <c r="N67" s="5595"/>
      <c r="O67" s="5595"/>
      <c r="P67" s="5595"/>
      <c r="Q67" s="5595"/>
      <c r="R67" s="5595"/>
      <c r="S67" s="5595"/>
      <c r="T67" s="5595"/>
      <c r="U67" s="5595"/>
      <c r="V67" s="5595"/>
      <c r="W67" s="5595"/>
      <c r="X67" s="5595"/>
      <c r="Y67" s="5595"/>
      <c r="Z67" s="5595"/>
      <c r="AA67" s="5595"/>
      <c r="AB67" s="5595"/>
      <c r="AC67" s="5595"/>
      <c r="AD67" s="5595"/>
      <c r="AE67" s="5595"/>
      <c r="AF67" s="5595"/>
      <c r="AG67" s="5595"/>
      <c r="AH67" s="5595"/>
      <c r="AI67" s="5595"/>
      <c r="AJ67" s="5595"/>
      <c r="AK67" s="5595"/>
      <c r="AL67" s="5595"/>
      <c r="AM67" s="5595"/>
      <c r="AN67" s="5595"/>
    </row>
    <row r="68" spans="1:40" x14ac:dyDescent="0.35">
      <c r="A68" s="5596" t="s">
        <v>53</v>
      </c>
      <c r="B68" s="5680" t="s">
        <v>36</v>
      </c>
      <c r="C68" s="5609"/>
      <c r="D68" s="5596"/>
      <c r="E68" s="5843" t="s">
        <v>9</v>
      </c>
      <c r="F68" s="5842"/>
      <c r="G68" s="5842"/>
      <c r="H68" s="5842"/>
      <c r="I68" s="5842"/>
      <c r="J68" s="5842"/>
      <c r="K68" s="5842"/>
      <c r="L68" s="5842"/>
      <c r="M68" s="5842"/>
      <c r="N68" s="5842"/>
      <c r="O68" s="5842"/>
      <c r="P68" s="5842"/>
      <c r="Q68" s="5842"/>
      <c r="R68" s="5842"/>
      <c r="S68" s="5842"/>
      <c r="T68" s="5842"/>
      <c r="U68" s="5842"/>
      <c r="V68" s="5842"/>
      <c r="W68" s="5842"/>
      <c r="X68" s="5842"/>
      <c r="Y68" s="5842"/>
      <c r="Z68" s="5842"/>
      <c r="AA68" s="5842"/>
      <c r="AB68" s="5842"/>
      <c r="AC68" s="5842"/>
      <c r="AD68" s="5842"/>
      <c r="AE68" s="5842"/>
      <c r="AF68" s="5842"/>
      <c r="AG68" s="5842"/>
      <c r="AH68" s="5842"/>
      <c r="AI68" s="5842"/>
      <c r="AJ68" s="5846"/>
      <c r="AK68" s="5868" t="s">
        <v>178</v>
      </c>
      <c r="AL68" s="5602" t="s">
        <v>14</v>
      </c>
      <c r="AM68" s="582"/>
      <c r="AN68" s="582"/>
    </row>
    <row r="69" spans="1:40" x14ac:dyDescent="0.35">
      <c r="A69" s="5603"/>
      <c r="B69" s="5869"/>
      <c r="C69" s="5681"/>
      <c r="D69" s="2356"/>
      <c r="E69" s="5679" t="s">
        <v>2333</v>
      </c>
      <c r="F69" s="5596"/>
      <c r="G69" s="5843" t="s">
        <v>2993</v>
      </c>
      <c r="H69" s="5844"/>
      <c r="I69" s="5843" t="s">
        <v>2994</v>
      </c>
      <c r="J69" s="5844"/>
      <c r="K69" s="5870" t="s">
        <v>204</v>
      </c>
      <c r="L69" s="5844"/>
      <c r="M69" s="5843" t="s">
        <v>205</v>
      </c>
      <c r="N69" s="5844"/>
      <c r="O69" s="5843" t="s">
        <v>206</v>
      </c>
      <c r="P69" s="5844"/>
      <c r="Q69" s="5843" t="s">
        <v>2995</v>
      </c>
      <c r="R69" s="5844"/>
      <c r="S69" s="5843" t="s">
        <v>24</v>
      </c>
      <c r="T69" s="5844"/>
      <c r="U69" s="5843" t="s">
        <v>25</v>
      </c>
      <c r="V69" s="5844"/>
      <c r="W69" s="5843" t="s">
        <v>26</v>
      </c>
      <c r="X69" s="5844"/>
      <c r="Y69" s="5843" t="s">
        <v>27</v>
      </c>
      <c r="Z69" s="5844"/>
      <c r="AA69" s="5843" t="s">
        <v>28</v>
      </c>
      <c r="AB69" s="5844"/>
      <c r="AC69" s="5843" t="s">
        <v>29</v>
      </c>
      <c r="AD69" s="5844"/>
      <c r="AE69" s="5843" t="s">
        <v>30</v>
      </c>
      <c r="AF69" s="5844"/>
      <c r="AG69" s="5843" t="s">
        <v>31</v>
      </c>
      <c r="AH69" s="5844"/>
      <c r="AI69" s="5843" t="s">
        <v>32</v>
      </c>
      <c r="AJ69" s="5846"/>
      <c r="AK69" s="5871"/>
      <c r="AL69" s="5612"/>
      <c r="AM69" s="582"/>
      <c r="AN69" s="582"/>
    </row>
    <row r="70" spans="1:40" x14ac:dyDescent="0.35">
      <c r="A70" s="2356"/>
      <c r="B70" s="5833" t="s">
        <v>33</v>
      </c>
      <c r="C70" s="5834" t="s">
        <v>34</v>
      </c>
      <c r="D70" s="5684" t="s">
        <v>35</v>
      </c>
      <c r="E70" s="5872" t="s">
        <v>34</v>
      </c>
      <c r="F70" s="5873" t="s">
        <v>35</v>
      </c>
      <c r="G70" s="5874" t="s">
        <v>34</v>
      </c>
      <c r="H70" s="5875" t="s">
        <v>35</v>
      </c>
      <c r="I70" s="5872" t="s">
        <v>34</v>
      </c>
      <c r="J70" s="5873" t="s">
        <v>35</v>
      </c>
      <c r="K70" s="5872" t="s">
        <v>34</v>
      </c>
      <c r="L70" s="5873" t="s">
        <v>35</v>
      </c>
      <c r="M70" s="5874" t="s">
        <v>34</v>
      </c>
      <c r="N70" s="5875" t="s">
        <v>35</v>
      </c>
      <c r="O70" s="5872" t="s">
        <v>34</v>
      </c>
      <c r="P70" s="5873" t="s">
        <v>35</v>
      </c>
      <c r="Q70" s="5874" t="s">
        <v>34</v>
      </c>
      <c r="R70" s="5875" t="s">
        <v>35</v>
      </c>
      <c r="S70" s="5872" t="s">
        <v>34</v>
      </c>
      <c r="T70" s="5873" t="s">
        <v>35</v>
      </c>
      <c r="U70" s="5874" t="s">
        <v>34</v>
      </c>
      <c r="V70" s="5875" t="s">
        <v>35</v>
      </c>
      <c r="W70" s="5872" t="s">
        <v>34</v>
      </c>
      <c r="X70" s="5873" t="s">
        <v>35</v>
      </c>
      <c r="Y70" s="5874" t="s">
        <v>34</v>
      </c>
      <c r="Z70" s="5875" t="s">
        <v>35</v>
      </c>
      <c r="AA70" s="5872" t="s">
        <v>34</v>
      </c>
      <c r="AB70" s="5873" t="s">
        <v>35</v>
      </c>
      <c r="AC70" s="5874" t="s">
        <v>34</v>
      </c>
      <c r="AD70" s="5875" t="s">
        <v>35</v>
      </c>
      <c r="AE70" s="5872" t="s">
        <v>34</v>
      </c>
      <c r="AF70" s="5873" t="s">
        <v>35</v>
      </c>
      <c r="AG70" s="5874" t="s">
        <v>34</v>
      </c>
      <c r="AH70" s="5875" t="s">
        <v>35</v>
      </c>
      <c r="AI70" s="5872" t="s">
        <v>34</v>
      </c>
      <c r="AJ70" s="5876" t="s">
        <v>35</v>
      </c>
      <c r="AK70" s="5877"/>
      <c r="AL70" s="5620"/>
      <c r="AM70" s="582"/>
      <c r="AN70" s="582"/>
    </row>
    <row r="71" spans="1:40" x14ac:dyDescent="0.35">
      <c r="A71" s="5878" t="s">
        <v>588</v>
      </c>
      <c r="B71" s="5809">
        <f>SUM(C71+D71)</f>
        <v>0</v>
      </c>
      <c r="C71" s="5810">
        <f>SUM(E71+G71+I71+K71+M71+O71+Q71+S71+U71+W71+Y71+AA71+AC71+AE71+AG71+AI71)</f>
        <v>0</v>
      </c>
      <c r="D71" s="877">
        <f>SUM(F71+H71+J71+L71+N71+P71+R71+T71+V71+X71+Z71+AB71+AD71+AF71+AH71+AJ71)</f>
        <v>0</v>
      </c>
      <c r="E71" s="662"/>
      <c r="F71" s="603"/>
      <c r="G71" s="602"/>
      <c r="H71" s="1096"/>
      <c r="I71" s="662"/>
      <c r="J71" s="897"/>
      <c r="K71" s="662"/>
      <c r="L71" s="897"/>
      <c r="M71" s="602"/>
      <c r="N71" s="1096"/>
      <c r="O71" s="662"/>
      <c r="P71" s="897"/>
      <c r="Q71" s="602"/>
      <c r="R71" s="1096"/>
      <c r="S71" s="662"/>
      <c r="T71" s="897"/>
      <c r="U71" s="602"/>
      <c r="V71" s="1096"/>
      <c r="W71" s="662"/>
      <c r="X71" s="897"/>
      <c r="Y71" s="602"/>
      <c r="Z71" s="1096"/>
      <c r="AA71" s="662"/>
      <c r="AB71" s="897"/>
      <c r="AC71" s="602"/>
      <c r="AD71" s="1096"/>
      <c r="AE71" s="662"/>
      <c r="AF71" s="897"/>
      <c r="AG71" s="602"/>
      <c r="AH71" s="1096"/>
      <c r="AI71" s="896"/>
      <c r="AJ71" s="601"/>
      <c r="AK71" s="603"/>
      <c r="AL71" s="5879"/>
      <c r="AM71" s="582" t="str">
        <f>CB71&amp;CC71&amp;CD71</f>
        <v/>
      </c>
      <c r="AN71" s="582"/>
    </row>
    <row r="72" spans="1:40" x14ac:dyDescent="0.35">
      <c r="A72" s="1207" t="s">
        <v>3026</v>
      </c>
      <c r="B72" s="5816">
        <f>SUM(C72+D72)</f>
        <v>0</v>
      </c>
      <c r="C72" s="5817">
        <f>SUM(E72+G72+I72+K72+M72+O72+Q72+S72+U72+W72+Y72+AA72+AC72+AE72+AG72+AI72)</f>
        <v>0</v>
      </c>
      <c r="D72" s="5880">
        <f>SUM(F72+H72+J72+L72+N72+P72+R72+T72+V72+X72+Z72+AB72+AD72+AF72+AH72+AJ72)</f>
        <v>0</v>
      </c>
      <c r="E72" s="775"/>
      <c r="F72" s="610"/>
      <c r="G72" s="609"/>
      <c r="H72" s="5857"/>
      <c r="I72" s="775"/>
      <c r="J72" s="956"/>
      <c r="K72" s="775"/>
      <c r="L72" s="956"/>
      <c r="M72" s="609"/>
      <c r="N72" s="5857"/>
      <c r="O72" s="775"/>
      <c r="P72" s="956"/>
      <c r="Q72" s="609"/>
      <c r="R72" s="5857"/>
      <c r="S72" s="775"/>
      <c r="T72" s="956"/>
      <c r="U72" s="609"/>
      <c r="V72" s="5857"/>
      <c r="W72" s="775"/>
      <c r="X72" s="956"/>
      <c r="Y72" s="609"/>
      <c r="Z72" s="5857"/>
      <c r="AA72" s="775"/>
      <c r="AB72" s="956"/>
      <c r="AC72" s="609"/>
      <c r="AD72" s="5857"/>
      <c r="AE72" s="589"/>
      <c r="AF72" s="593"/>
      <c r="AG72" s="609"/>
      <c r="AH72" s="5857"/>
      <c r="AI72" s="5858"/>
      <c r="AJ72" s="608"/>
      <c r="AK72" s="5859"/>
      <c r="AL72" s="5881"/>
      <c r="AM72" s="582" t="str">
        <f>CB72&amp;CC72&amp;CD72&amp;CE72</f>
        <v/>
      </c>
      <c r="AN72" s="582"/>
    </row>
    <row r="73" spans="1:40" x14ac:dyDescent="0.35">
      <c r="A73" s="5882" t="s">
        <v>36</v>
      </c>
      <c r="B73" s="5757">
        <f t="shared" ref="B73:AK73" si="16">SUM(B71:B72)</f>
        <v>0</v>
      </c>
      <c r="C73" s="5668">
        <f>SUM(C71:C72)</f>
        <v>0</v>
      </c>
      <c r="D73" s="5666">
        <f t="shared" si="16"/>
        <v>0</v>
      </c>
      <c r="E73" s="5861">
        <f>SUM(E71:E72)</f>
        <v>0</v>
      </c>
      <c r="F73" s="5862">
        <f t="shared" si="16"/>
        <v>0</v>
      </c>
      <c r="G73" s="5863">
        <f t="shared" si="16"/>
        <v>0</v>
      </c>
      <c r="H73" s="5864">
        <f t="shared" si="16"/>
        <v>0</v>
      </c>
      <c r="I73" s="5861">
        <f t="shared" si="16"/>
        <v>0</v>
      </c>
      <c r="J73" s="5865">
        <f t="shared" si="16"/>
        <v>0</v>
      </c>
      <c r="K73" s="5861">
        <f t="shared" si="16"/>
        <v>0</v>
      </c>
      <c r="L73" s="5865">
        <f t="shared" si="16"/>
        <v>0</v>
      </c>
      <c r="M73" s="5863">
        <f t="shared" si="16"/>
        <v>0</v>
      </c>
      <c r="N73" s="5864">
        <f t="shared" si="16"/>
        <v>0</v>
      </c>
      <c r="O73" s="5861">
        <f t="shared" si="16"/>
        <v>0</v>
      </c>
      <c r="P73" s="5865">
        <f t="shared" si="16"/>
        <v>0</v>
      </c>
      <c r="Q73" s="5863">
        <f t="shared" si="16"/>
        <v>0</v>
      </c>
      <c r="R73" s="5864">
        <f t="shared" si="16"/>
        <v>0</v>
      </c>
      <c r="S73" s="5861">
        <f t="shared" si="16"/>
        <v>0</v>
      </c>
      <c r="T73" s="5865">
        <f t="shared" si="16"/>
        <v>0</v>
      </c>
      <c r="U73" s="5863">
        <f t="shared" si="16"/>
        <v>0</v>
      </c>
      <c r="V73" s="5864">
        <f t="shared" si="16"/>
        <v>0</v>
      </c>
      <c r="W73" s="5861">
        <f t="shared" si="16"/>
        <v>0</v>
      </c>
      <c r="X73" s="5865">
        <f t="shared" si="16"/>
        <v>0</v>
      </c>
      <c r="Y73" s="5863">
        <f t="shared" si="16"/>
        <v>0</v>
      </c>
      <c r="Z73" s="5864">
        <f t="shared" si="16"/>
        <v>0</v>
      </c>
      <c r="AA73" s="5861">
        <f t="shared" si="16"/>
        <v>0</v>
      </c>
      <c r="AB73" s="5865">
        <f t="shared" si="16"/>
        <v>0</v>
      </c>
      <c r="AC73" s="5863">
        <f t="shared" si="16"/>
        <v>0</v>
      </c>
      <c r="AD73" s="5883">
        <f t="shared" si="16"/>
        <v>0</v>
      </c>
      <c r="AE73" s="5883">
        <f t="shared" si="16"/>
        <v>0</v>
      </c>
      <c r="AF73" s="5883">
        <f t="shared" si="16"/>
        <v>0</v>
      </c>
      <c r="AG73" s="5883">
        <f t="shared" si="16"/>
        <v>0</v>
      </c>
      <c r="AH73" s="5864">
        <f t="shared" si="16"/>
        <v>0</v>
      </c>
      <c r="AI73" s="5866">
        <f t="shared" si="16"/>
        <v>0</v>
      </c>
      <c r="AJ73" s="5867">
        <f t="shared" si="16"/>
        <v>0</v>
      </c>
      <c r="AK73" s="5862">
        <f t="shared" si="16"/>
        <v>0</v>
      </c>
      <c r="AL73" s="5835">
        <f>SUM(AL71:AL72)</f>
        <v>0</v>
      </c>
      <c r="AM73" s="582"/>
      <c r="AN73" s="582"/>
    </row>
    <row r="74" spans="1:40" x14ac:dyDescent="0.35">
      <c r="A74" s="594" t="s">
        <v>3028</v>
      </c>
      <c r="B74" s="5595"/>
      <c r="C74" s="5595"/>
      <c r="D74" s="5595"/>
      <c r="E74" s="5595"/>
      <c r="F74" s="5595"/>
      <c r="G74" s="5595"/>
      <c r="H74" s="5595"/>
      <c r="I74" s="5595"/>
      <c r="J74" s="5595"/>
      <c r="K74" s="5595"/>
      <c r="L74" s="5595"/>
      <c r="M74" s="5595"/>
      <c r="N74" s="5595"/>
      <c r="O74" s="5595"/>
      <c r="P74" s="5595"/>
      <c r="Q74" s="5595"/>
      <c r="R74" s="5595"/>
      <c r="S74" s="5595"/>
      <c r="T74" s="5595"/>
      <c r="U74" s="5595"/>
      <c r="V74" s="5595"/>
      <c r="W74" s="5595"/>
      <c r="X74" s="5595"/>
      <c r="Y74" s="5595"/>
      <c r="Z74" s="5595"/>
      <c r="AA74" s="5595"/>
      <c r="AB74" s="5595"/>
      <c r="AC74" s="5595"/>
      <c r="AD74" s="5595"/>
      <c r="AE74" s="5595"/>
      <c r="AF74" s="5595"/>
      <c r="AG74" s="5595"/>
      <c r="AH74" s="5595"/>
      <c r="AI74" s="5595"/>
      <c r="AJ74" s="5595"/>
      <c r="AK74" s="5595"/>
      <c r="AL74" s="5595"/>
      <c r="AM74" s="5595"/>
      <c r="AN74" s="5595"/>
    </row>
    <row r="75" spans="1:40" x14ac:dyDescent="0.35">
      <c r="A75" s="5596" t="s">
        <v>2992</v>
      </c>
      <c r="B75" s="5680" t="s">
        <v>36</v>
      </c>
      <c r="C75" s="5609"/>
      <c r="D75" s="5596"/>
      <c r="E75" s="5761" t="s">
        <v>9</v>
      </c>
      <c r="F75" s="5762"/>
      <c r="G75" s="5762"/>
      <c r="H75" s="5762"/>
      <c r="I75" s="5762"/>
      <c r="J75" s="5762"/>
      <c r="K75" s="5762"/>
      <c r="L75" s="5762"/>
      <c r="M75" s="5762"/>
      <c r="N75" s="5762"/>
      <c r="O75" s="5762"/>
      <c r="P75" s="5762"/>
      <c r="Q75" s="5762"/>
      <c r="R75" s="5762"/>
      <c r="S75" s="5762"/>
      <c r="T75" s="5762"/>
      <c r="U75" s="5762"/>
      <c r="V75" s="5762"/>
      <c r="W75" s="5762"/>
      <c r="X75" s="5762"/>
      <c r="Y75" s="5762"/>
      <c r="Z75" s="5762"/>
      <c r="AA75" s="5762"/>
      <c r="AB75" s="5762"/>
      <c r="AC75" s="5762"/>
      <c r="AD75" s="5762"/>
      <c r="AE75" s="5762"/>
      <c r="AF75" s="5762"/>
      <c r="AG75" s="5762"/>
      <c r="AH75" s="5762"/>
      <c r="AI75" s="5762"/>
      <c r="AJ75" s="5884"/>
      <c r="AK75" s="582"/>
      <c r="AL75" s="582"/>
      <c r="AM75" s="582"/>
      <c r="AN75" s="582"/>
    </row>
    <row r="76" spans="1:40" x14ac:dyDescent="0.35">
      <c r="A76" s="5603"/>
      <c r="B76" s="5869"/>
      <c r="C76" s="5681"/>
      <c r="D76" s="2356"/>
      <c r="E76" s="5679" t="s">
        <v>2333</v>
      </c>
      <c r="F76" s="5596"/>
      <c r="G76" s="5842" t="s">
        <v>2993</v>
      </c>
      <c r="H76" s="5842"/>
      <c r="I76" s="5843" t="s">
        <v>2994</v>
      </c>
      <c r="J76" s="5844"/>
      <c r="K76" s="5842" t="s">
        <v>204</v>
      </c>
      <c r="L76" s="5842"/>
      <c r="M76" s="5843" t="s">
        <v>205</v>
      </c>
      <c r="N76" s="5844"/>
      <c r="O76" s="5609" t="s">
        <v>206</v>
      </c>
      <c r="P76" s="5609"/>
      <c r="Q76" s="5680" t="s">
        <v>2995</v>
      </c>
      <c r="R76" s="5596"/>
      <c r="S76" s="5680" t="s">
        <v>24</v>
      </c>
      <c r="T76" s="5596"/>
      <c r="U76" s="5609" t="s">
        <v>25</v>
      </c>
      <c r="V76" s="5609"/>
      <c r="W76" s="5680" t="s">
        <v>26</v>
      </c>
      <c r="X76" s="5596"/>
      <c r="Y76" s="5609" t="s">
        <v>27</v>
      </c>
      <c r="Z76" s="5609"/>
      <c r="AA76" s="5680" t="s">
        <v>28</v>
      </c>
      <c r="AB76" s="5596"/>
      <c r="AC76" s="5609" t="s">
        <v>29</v>
      </c>
      <c r="AD76" s="5609"/>
      <c r="AE76" s="5680" t="s">
        <v>30</v>
      </c>
      <c r="AF76" s="5596"/>
      <c r="AG76" s="5609" t="s">
        <v>31</v>
      </c>
      <c r="AH76" s="5609"/>
      <c r="AI76" s="5843" t="s">
        <v>32</v>
      </c>
      <c r="AJ76" s="5844"/>
      <c r="AK76" s="582"/>
      <c r="AL76" s="582"/>
      <c r="AM76" s="582"/>
      <c r="AN76" s="582"/>
    </row>
    <row r="77" spans="1:40" x14ac:dyDescent="0.35">
      <c r="A77" s="2356"/>
      <c r="B77" s="5833" t="s">
        <v>33</v>
      </c>
      <c r="C77" s="5834" t="s">
        <v>34</v>
      </c>
      <c r="D77" s="1203" t="s">
        <v>35</v>
      </c>
      <c r="E77" s="5682" t="s">
        <v>34</v>
      </c>
      <c r="F77" s="5684" t="s">
        <v>35</v>
      </c>
      <c r="G77" s="5834" t="s">
        <v>34</v>
      </c>
      <c r="H77" s="5774" t="s">
        <v>35</v>
      </c>
      <c r="I77" s="5682" t="s">
        <v>34</v>
      </c>
      <c r="J77" s="5684" t="s">
        <v>35</v>
      </c>
      <c r="K77" s="5834" t="s">
        <v>34</v>
      </c>
      <c r="L77" s="5774" t="s">
        <v>35</v>
      </c>
      <c r="M77" s="5682" t="s">
        <v>34</v>
      </c>
      <c r="N77" s="5684" t="s">
        <v>35</v>
      </c>
      <c r="O77" s="5834" t="s">
        <v>34</v>
      </c>
      <c r="P77" s="5774" t="s">
        <v>35</v>
      </c>
      <c r="Q77" s="5682" t="s">
        <v>34</v>
      </c>
      <c r="R77" s="5684" t="s">
        <v>35</v>
      </c>
      <c r="S77" s="5682" t="s">
        <v>34</v>
      </c>
      <c r="T77" s="5684" t="s">
        <v>35</v>
      </c>
      <c r="U77" s="5834" t="s">
        <v>34</v>
      </c>
      <c r="V77" s="5774" t="s">
        <v>35</v>
      </c>
      <c r="W77" s="5682" t="s">
        <v>34</v>
      </c>
      <c r="X77" s="5684" t="s">
        <v>35</v>
      </c>
      <c r="Y77" s="5834" t="s">
        <v>34</v>
      </c>
      <c r="Z77" s="5774" t="s">
        <v>35</v>
      </c>
      <c r="AA77" s="5682" t="s">
        <v>34</v>
      </c>
      <c r="AB77" s="5684" t="s">
        <v>35</v>
      </c>
      <c r="AC77" s="5834" t="s">
        <v>34</v>
      </c>
      <c r="AD77" s="5774" t="s">
        <v>35</v>
      </c>
      <c r="AE77" s="5682" t="s">
        <v>34</v>
      </c>
      <c r="AF77" s="5684" t="s">
        <v>35</v>
      </c>
      <c r="AG77" s="5834" t="s">
        <v>34</v>
      </c>
      <c r="AH77" s="5774" t="s">
        <v>35</v>
      </c>
      <c r="AI77" s="5682" t="s">
        <v>34</v>
      </c>
      <c r="AJ77" s="5684" t="s">
        <v>35</v>
      </c>
      <c r="AK77" s="582"/>
      <c r="AL77" s="582"/>
      <c r="AM77" s="582"/>
      <c r="AN77" s="582"/>
    </row>
    <row r="78" spans="1:40" x14ac:dyDescent="0.35">
      <c r="A78" s="5885" t="s">
        <v>3029</v>
      </c>
      <c r="B78" s="5809">
        <f t="shared" ref="B78:B83" si="17">SUM(C78+D78)</f>
        <v>0</v>
      </c>
      <c r="C78" s="5810">
        <f>SUM(E78+G78)</f>
        <v>0</v>
      </c>
      <c r="D78" s="862">
        <f>SUM(F78+H78)</f>
        <v>0</v>
      </c>
      <c r="E78" s="3679"/>
      <c r="F78" s="4092"/>
      <c r="G78" s="3678"/>
      <c r="H78" s="578"/>
      <c r="I78" s="5717"/>
      <c r="J78" s="5886"/>
      <c r="K78" s="5887"/>
      <c r="L78" s="5888"/>
      <c r="M78" s="5717"/>
      <c r="N78" s="5886"/>
      <c r="O78" s="5887"/>
      <c r="P78" s="5888"/>
      <c r="Q78" s="5717"/>
      <c r="R78" s="5886"/>
      <c r="S78" s="5717"/>
      <c r="T78" s="5886"/>
      <c r="U78" s="5887"/>
      <c r="V78" s="5888"/>
      <c r="W78" s="5717"/>
      <c r="X78" s="5886"/>
      <c r="Y78" s="5887"/>
      <c r="Z78" s="5888"/>
      <c r="AA78" s="5717"/>
      <c r="AB78" s="5886"/>
      <c r="AC78" s="5887"/>
      <c r="AD78" s="5888"/>
      <c r="AE78" s="5717"/>
      <c r="AF78" s="5886"/>
      <c r="AG78" s="5887"/>
      <c r="AH78" s="5888"/>
      <c r="AI78" s="5889"/>
      <c r="AJ78" s="5886"/>
      <c r="AK78" s="582"/>
      <c r="AL78" s="582"/>
      <c r="AM78" s="582"/>
      <c r="AN78" s="582"/>
    </row>
    <row r="79" spans="1:40" x14ac:dyDescent="0.35">
      <c r="A79" s="5632" t="s">
        <v>3016</v>
      </c>
      <c r="B79" s="5813">
        <f t="shared" si="17"/>
        <v>0</v>
      </c>
      <c r="C79" s="5814">
        <f>SUM(E79+G79+I79+K79+M79+O79+Q79+S79+U79+W79+Y79+AA79+AC79+AE79+AG79+AI79)</f>
        <v>0</v>
      </c>
      <c r="D79" s="862">
        <f>SUM(F79+H79+J79+L79+N79+P79+R79+T79+V79+X79+Z79+AB79+AD79+AF79+AH79+AJ79)</f>
        <v>0</v>
      </c>
      <c r="E79" s="584"/>
      <c r="F79" s="606"/>
      <c r="G79" s="605"/>
      <c r="H79" s="586"/>
      <c r="I79" s="584"/>
      <c r="J79" s="588"/>
      <c r="K79" s="605"/>
      <c r="L79" s="586"/>
      <c r="M79" s="584"/>
      <c r="N79" s="588"/>
      <c r="O79" s="605"/>
      <c r="P79" s="586"/>
      <c r="Q79" s="584"/>
      <c r="R79" s="588"/>
      <c r="S79" s="584"/>
      <c r="T79" s="588"/>
      <c r="U79" s="605"/>
      <c r="V79" s="586"/>
      <c r="W79" s="584"/>
      <c r="X79" s="588"/>
      <c r="Y79" s="605"/>
      <c r="Z79" s="586"/>
      <c r="AA79" s="584"/>
      <c r="AB79" s="588"/>
      <c r="AC79" s="605"/>
      <c r="AD79" s="586"/>
      <c r="AE79" s="584"/>
      <c r="AF79" s="588"/>
      <c r="AG79" s="605"/>
      <c r="AH79" s="586"/>
      <c r="AI79" s="730"/>
      <c r="AJ79" s="588"/>
      <c r="AK79" s="582"/>
      <c r="AL79" s="582"/>
      <c r="AM79" s="582"/>
      <c r="AN79" s="582"/>
    </row>
    <row r="80" spans="1:40" x14ac:dyDescent="0.35">
      <c r="A80" s="5632" t="s">
        <v>3017</v>
      </c>
      <c r="B80" s="5813">
        <f t="shared" si="17"/>
        <v>0</v>
      </c>
      <c r="C80" s="5814">
        <f>SUM(E80+G80+I80+K80+M80+O80+Q80+S80+U80+W80+Y80+AA80+AC80+AE80+AG80+AI80)</f>
        <v>0</v>
      </c>
      <c r="D80" s="862">
        <f>SUM(F80+H80+J80+L80+N80+P80+R80+T80+V80+X80+Z80+AB80+AD80+AF80+AH80+AJ80)</f>
        <v>0</v>
      </c>
      <c r="E80" s="584"/>
      <c r="F80" s="606"/>
      <c r="G80" s="605"/>
      <c r="H80" s="586"/>
      <c r="I80" s="584"/>
      <c r="J80" s="588"/>
      <c r="K80" s="605"/>
      <c r="L80" s="586"/>
      <c r="M80" s="584"/>
      <c r="N80" s="588"/>
      <c r="O80" s="605"/>
      <c r="P80" s="586"/>
      <c r="Q80" s="584"/>
      <c r="R80" s="588"/>
      <c r="S80" s="584"/>
      <c r="T80" s="588"/>
      <c r="U80" s="605"/>
      <c r="V80" s="586"/>
      <c r="W80" s="584"/>
      <c r="X80" s="588"/>
      <c r="Y80" s="605"/>
      <c r="Z80" s="586"/>
      <c r="AA80" s="584"/>
      <c r="AB80" s="588"/>
      <c r="AC80" s="605"/>
      <c r="AD80" s="586"/>
      <c r="AE80" s="584"/>
      <c r="AF80" s="588"/>
      <c r="AG80" s="605"/>
      <c r="AH80" s="586"/>
      <c r="AI80" s="730"/>
      <c r="AJ80" s="588"/>
      <c r="AK80" s="582"/>
      <c r="AL80" s="582"/>
      <c r="AM80" s="582"/>
      <c r="AN80" s="582"/>
    </row>
    <row r="81" spans="1:40" x14ac:dyDescent="0.35">
      <c r="A81" s="5632" t="s">
        <v>3030</v>
      </c>
      <c r="B81" s="5813">
        <f t="shared" si="17"/>
        <v>0</v>
      </c>
      <c r="C81" s="5814">
        <f>SUM(G81+I81+K81+M81+O81+Q81+S81+U81+W81+Y81+AA81+AC81+AE81+AG81+AI81)</f>
        <v>0</v>
      </c>
      <c r="D81" s="862">
        <f>SUM(H81+J81+L81+N81+P81+R81+T81+V81+X81+Z81+AB81+AD81+AF81+AH81+AJ81)</f>
        <v>0</v>
      </c>
      <c r="E81" s="5721"/>
      <c r="F81" s="5722"/>
      <c r="G81" s="605"/>
      <c r="H81" s="586"/>
      <c r="I81" s="584"/>
      <c r="J81" s="588"/>
      <c r="K81" s="605"/>
      <c r="L81" s="586"/>
      <c r="M81" s="584"/>
      <c r="N81" s="588"/>
      <c r="O81" s="605"/>
      <c r="P81" s="586"/>
      <c r="Q81" s="584"/>
      <c r="R81" s="588"/>
      <c r="S81" s="584"/>
      <c r="T81" s="588"/>
      <c r="U81" s="605"/>
      <c r="V81" s="586"/>
      <c r="W81" s="584"/>
      <c r="X81" s="588"/>
      <c r="Y81" s="605"/>
      <c r="Z81" s="586"/>
      <c r="AA81" s="584"/>
      <c r="AB81" s="588"/>
      <c r="AC81" s="605"/>
      <c r="AD81" s="586"/>
      <c r="AE81" s="584"/>
      <c r="AF81" s="588"/>
      <c r="AG81" s="605"/>
      <c r="AH81" s="586"/>
      <c r="AI81" s="730"/>
      <c r="AJ81" s="588"/>
      <c r="AK81" s="582"/>
      <c r="AL81" s="582"/>
      <c r="AM81" s="582"/>
      <c r="AN81" s="582"/>
    </row>
    <row r="82" spans="1:40" x14ac:dyDescent="0.35">
      <c r="A82" s="5632" t="s">
        <v>3031</v>
      </c>
      <c r="B82" s="5813">
        <f t="shared" si="17"/>
        <v>0</v>
      </c>
      <c r="C82" s="5814">
        <f>SUM(S82+U82+W82+Y82+AA82+AC82+AE82+AG82+AI82)</f>
        <v>0</v>
      </c>
      <c r="D82" s="862">
        <f>SUM(T82+V82+X82+Z82+AB82+AD82+AF82+AH82+AJ82)</f>
        <v>0</v>
      </c>
      <c r="E82" s="5721"/>
      <c r="F82" s="5722"/>
      <c r="G82" s="5890"/>
      <c r="H82" s="5891"/>
      <c r="I82" s="5721"/>
      <c r="J82" s="5892"/>
      <c r="K82" s="5890"/>
      <c r="L82" s="5891"/>
      <c r="M82" s="5721"/>
      <c r="N82" s="5892"/>
      <c r="O82" s="5890"/>
      <c r="P82" s="5891"/>
      <c r="Q82" s="5721"/>
      <c r="R82" s="5892"/>
      <c r="S82" s="584"/>
      <c r="T82" s="588"/>
      <c r="U82" s="605"/>
      <c r="V82" s="586"/>
      <c r="W82" s="584"/>
      <c r="X82" s="588"/>
      <c r="Y82" s="605"/>
      <c r="Z82" s="586"/>
      <c r="AA82" s="584"/>
      <c r="AB82" s="588"/>
      <c r="AC82" s="605"/>
      <c r="AD82" s="586"/>
      <c r="AE82" s="584"/>
      <c r="AF82" s="588"/>
      <c r="AG82" s="605"/>
      <c r="AH82" s="586"/>
      <c r="AI82" s="730"/>
      <c r="AJ82" s="588"/>
      <c r="AK82" s="582"/>
      <c r="AL82" s="582"/>
      <c r="AM82" s="582"/>
      <c r="AN82" s="582"/>
    </row>
    <row r="83" spans="1:40" x14ac:dyDescent="0.35">
      <c r="A83" s="5893" t="s">
        <v>3020</v>
      </c>
      <c r="B83" s="5894">
        <f t="shared" si="17"/>
        <v>0</v>
      </c>
      <c r="C83" s="5895">
        <f>SUM(E83+G83+I83+K83+M83+O83+Q83+S83+U83+W83+Y83+AA83+AC83+AE83+AG83+AI83)</f>
        <v>0</v>
      </c>
      <c r="D83" s="862">
        <f>SUM(F83+H83+J83+L83+N83+P83+R83+T83+V83+X83+Z83+AB83+AD83+AF83+AH83+AJ83)</f>
        <v>0</v>
      </c>
      <c r="E83" s="589"/>
      <c r="F83" s="613"/>
      <c r="G83" s="612"/>
      <c r="H83" s="591"/>
      <c r="I83" s="589"/>
      <c r="J83" s="593"/>
      <c r="K83" s="612"/>
      <c r="L83" s="591"/>
      <c r="M83" s="589"/>
      <c r="N83" s="593"/>
      <c r="O83" s="612"/>
      <c r="P83" s="591"/>
      <c r="Q83" s="589"/>
      <c r="R83" s="593"/>
      <c r="S83" s="589"/>
      <c r="T83" s="593"/>
      <c r="U83" s="612"/>
      <c r="V83" s="591"/>
      <c r="W83" s="589"/>
      <c r="X83" s="593"/>
      <c r="Y83" s="612"/>
      <c r="Z83" s="591"/>
      <c r="AA83" s="589"/>
      <c r="AB83" s="593"/>
      <c r="AC83" s="612"/>
      <c r="AD83" s="591"/>
      <c r="AE83" s="589"/>
      <c r="AF83" s="593"/>
      <c r="AG83" s="612"/>
      <c r="AH83" s="591"/>
      <c r="AI83" s="736"/>
      <c r="AJ83" s="593"/>
      <c r="AK83" s="582"/>
      <c r="AL83" s="582"/>
      <c r="AM83" s="582"/>
      <c r="AN83" s="582"/>
    </row>
    <row r="84" spans="1:40" x14ac:dyDescent="0.35">
      <c r="A84" s="5882" t="s">
        <v>36</v>
      </c>
      <c r="B84" s="5757">
        <f t="shared" ref="B84:AJ84" si="18">SUM(B78:B83)</f>
        <v>0</v>
      </c>
      <c r="C84" s="5668">
        <f t="shared" si="18"/>
        <v>0</v>
      </c>
      <c r="D84" s="5666">
        <f t="shared" si="18"/>
        <v>0</v>
      </c>
      <c r="E84" s="5861">
        <f>SUM(E78:E83)</f>
        <v>0</v>
      </c>
      <c r="F84" s="5862">
        <f t="shared" si="18"/>
        <v>0</v>
      </c>
      <c r="G84" s="5863">
        <f t="shared" si="18"/>
        <v>0</v>
      </c>
      <c r="H84" s="5864">
        <f t="shared" si="18"/>
        <v>0</v>
      </c>
      <c r="I84" s="5861">
        <f t="shared" si="18"/>
        <v>0</v>
      </c>
      <c r="J84" s="5865">
        <f t="shared" si="18"/>
        <v>0</v>
      </c>
      <c r="K84" s="5863">
        <f t="shared" si="18"/>
        <v>0</v>
      </c>
      <c r="L84" s="5864">
        <f t="shared" si="18"/>
        <v>0</v>
      </c>
      <c r="M84" s="5861">
        <f t="shared" si="18"/>
        <v>0</v>
      </c>
      <c r="N84" s="5865">
        <f t="shared" si="18"/>
        <v>0</v>
      </c>
      <c r="O84" s="5863">
        <f t="shared" si="18"/>
        <v>0</v>
      </c>
      <c r="P84" s="5864">
        <f t="shared" si="18"/>
        <v>0</v>
      </c>
      <c r="Q84" s="5861">
        <f t="shared" si="18"/>
        <v>0</v>
      </c>
      <c r="R84" s="5865">
        <f t="shared" si="18"/>
        <v>0</v>
      </c>
      <c r="S84" s="5861">
        <f t="shared" si="18"/>
        <v>0</v>
      </c>
      <c r="T84" s="5865">
        <f t="shared" si="18"/>
        <v>0</v>
      </c>
      <c r="U84" s="5863">
        <f t="shared" si="18"/>
        <v>0</v>
      </c>
      <c r="V84" s="5864">
        <f t="shared" si="18"/>
        <v>0</v>
      </c>
      <c r="W84" s="5861">
        <f t="shared" si="18"/>
        <v>0</v>
      </c>
      <c r="X84" s="5865">
        <f t="shared" si="18"/>
        <v>0</v>
      </c>
      <c r="Y84" s="5863">
        <f t="shared" si="18"/>
        <v>0</v>
      </c>
      <c r="Z84" s="5864">
        <f t="shared" si="18"/>
        <v>0</v>
      </c>
      <c r="AA84" s="5861">
        <f t="shared" si="18"/>
        <v>0</v>
      </c>
      <c r="AB84" s="5865">
        <f t="shared" si="18"/>
        <v>0</v>
      </c>
      <c r="AC84" s="5863">
        <f t="shared" si="18"/>
        <v>0</v>
      </c>
      <c r="AD84" s="5864">
        <f t="shared" si="18"/>
        <v>0</v>
      </c>
      <c r="AE84" s="5861">
        <f t="shared" si="18"/>
        <v>0</v>
      </c>
      <c r="AF84" s="5865">
        <f t="shared" si="18"/>
        <v>0</v>
      </c>
      <c r="AG84" s="5863">
        <f t="shared" si="18"/>
        <v>0</v>
      </c>
      <c r="AH84" s="5864">
        <f t="shared" si="18"/>
        <v>0</v>
      </c>
      <c r="AI84" s="5866">
        <f t="shared" si="18"/>
        <v>0</v>
      </c>
      <c r="AJ84" s="5865">
        <f t="shared" si="18"/>
        <v>0</v>
      </c>
      <c r="AK84" s="582"/>
      <c r="AL84" s="582"/>
      <c r="AM84" s="582"/>
      <c r="AN84" s="582"/>
    </row>
    <row r="85" spans="1:40" x14ac:dyDescent="0.35">
      <c r="A85" s="5594" t="s">
        <v>3032</v>
      </c>
      <c r="B85" s="5595"/>
      <c r="C85" s="5595"/>
      <c r="D85" s="5595"/>
      <c r="E85" s="5595"/>
      <c r="F85" s="5595"/>
      <c r="G85" s="5595"/>
      <c r="H85" s="5595"/>
      <c r="I85" s="5595"/>
      <c r="J85" s="5595"/>
      <c r="K85" s="5595"/>
      <c r="L85" s="5595"/>
      <c r="M85" s="5595"/>
      <c r="N85" s="5595"/>
      <c r="O85" s="5595"/>
      <c r="P85" s="5595"/>
      <c r="Q85" s="5595"/>
      <c r="R85" s="5595"/>
      <c r="S85" s="5595"/>
      <c r="T85" s="5595"/>
      <c r="U85" s="5595"/>
      <c r="V85" s="5595"/>
      <c r="W85" s="5595"/>
      <c r="X85" s="5595"/>
      <c r="Y85" s="5595"/>
      <c r="Z85" s="5595"/>
      <c r="AA85" s="5595"/>
      <c r="AB85" s="5595"/>
      <c r="AC85" s="5595"/>
      <c r="AD85" s="5595"/>
      <c r="AE85" s="5595"/>
      <c r="AF85" s="5595"/>
      <c r="AG85" s="5595"/>
      <c r="AH85" s="5595"/>
      <c r="AI85" s="5595"/>
      <c r="AJ85" s="5595"/>
      <c r="AK85" s="5595"/>
      <c r="AL85" s="5595"/>
      <c r="AM85" s="5595"/>
      <c r="AN85" s="5595"/>
    </row>
    <row r="86" spans="1:40" ht="20" x14ac:dyDescent="0.35">
      <c r="A86" s="5753" t="s">
        <v>53</v>
      </c>
      <c r="B86" s="5753"/>
      <c r="C86" s="5833" t="s">
        <v>36</v>
      </c>
      <c r="D86" s="5872" t="s">
        <v>701</v>
      </c>
      <c r="E86" s="5873" t="s">
        <v>3033</v>
      </c>
      <c r="F86" s="582"/>
      <c r="G86" s="582"/>
      <c r="H86" s="582"/>
      <c r="I86" s="582"/>
      <c r="J86" s="582"/>
      <c r="K86" s="582"/>
      <c r="L86" s="582"/>
      <c r="M86" s="582"/>
      <c r="N86" s="582"/>
      <c r="O86" s="582"/>
      <c r="P86" s="582"/>
      <c r="Q86" s="582"/>
      <c r="R86" s="582"/>
      <c r="S86" s="582"/>
      <c r="T86" s="582"/>
      <c r="U86" s="582"/>
      <c r="V86" s="582"/>
      <c r="W86" s="582"/>
      <c r="X86" s="582"/>
      <c r="Y86" s="582"/>
      <c r="Z86" s="582"/>
      <c r="AA86" s="582"/>
      <c r="AB86" s="582"/>
      <c r="AC86" s="582"/>
      <c r="AD86" s="582"/>
      <c r="AE86" s="582"/>
      <c r="AF86" s="582"/>
      <c r="AG86" s="582"/>
      <c r="AH86" s="582"/>
      <c r="AI86" s="582"/>
      <c r="AJ86" s="582"/>
      <c r="AK86" s="582"/>
      <c r="AL86" s="582"/>
      <c r="AM86" s="582"/>
      <c r="AN86" s="582"/>
    </row>
    <row r="87" spans="1:40" x14ac:dyDescent="0.35">
      <c r="A87" s="3731" t="s">
        <v>557</v>
      </c>
      <c r="B87" s="3732"/>
      <c r="C87" s="5633">
        <f>SUM(D87+E87)</f>
        <v>0</v>
      </c>
      <c r="D87" s="5691"/>
      <c r="E87" s="5693"/>
      <c r="F87" s="582"/>
      <c r="G87" s="582"/>
      <c r="H87" s="582"/>
      <c r="I87" s="582"/>
      <c r="J87" s="582"/>
      <c r="K87" s="582"/>
      <c r="L87" s="582"/>
      <c r="M87" s="582"/>
      <c r="N87" s="582"/>
      <c r="O87" s="582"/>
      <c r="P87" s="582"/>
      <c r="Q87" s="582"/>
      <c r="R87" s="582"/>
      <c r="S87" s="582"/>
      <c r="T87" s="582"/>
      <c r="U87" s="582"/>
      <c r="V87" s="582"/>
      <c r="W87" s="582"/>
      <c r="X87" s="582"/>
      <c r="Y87" s="582"/>
      <c r="Z87" s="582"/>
      <c r="AA87" s="582"/>
      <c r="AB87" s="582"/>
      <c r="AC87" s="582"/>
      <c r="AD87" s="582"/>
      <c r="AE87" s="582"/>
      <c r="AF87" s="582"/>
      <c r="AG87" s="582"/>
      <c r="AH87" s="582"/>
      <c r="AI87" s="582"/>
      <c r="AJ87" s="582"/>
      <c r="AK87" s="582"/>
      <c r="AL87" s="582"/>
      <c r="AM87" s="582"/>
      <c r="AN87" s="582"/>
    </row>
    <row r="88" spans="1:40" x14ac:dyDescent="0.35">
      <c r="A88" s="2321" t="s">
        <v>3026</v>
      </c>
      <c r="B88" s="2322"/>
      <c r="C88" s="5633">
        <f>SUM(D88+E88)</f>
        <v>0</v>
      </c>
      <c r="D88" s="5466"/>
      <c r="E88" s="5636"/>
      <c r="F88" s="582"/>
      <c r="G88" s="582"/>
      <c r="H88" s="582"/>
      <c r="I88" s="582"/>
      <c r="J88" s="582"/>
      <c r="K88" s="582"/>
      <c r="L88" s="582"/>
      <c r="M88" s="582"/>
      <c r="N88" s="582"/>
      <c r="O88" s="582"/>
      <c r="P88" s="582"/>
      <c r="Q88" s="582"/>
      <c r="R88" s="582"/>
      <c r="S88" s="582"/>
      <c r="T88" s="582"/>
      <c r="U88" s="582"/>
      <c r="V88" s="582"/>
      <c r="W88" s="582"/>
      <c r="X88" s="582"/>
      <c r="Y88" s="582"/>
      <c r="Z88" s="582"/>
      <c r="AA88" s="582"/>
      <c r="AB88" s="582"/>
      <c r="AC88" s="582"/>
      <c r="AD88" s="582"/>
      <c r="AE88" s="582"/>
      <c r="AF88" s="582"/>
      <c r="AG88" s="582"/>
      <c r="AH88" s="582"/>
      <c r="AI88" s="582"/>
      <c r="AJ88" s="582"/>
      <c r="AK88" s="582"/>
      <c r="AL88" s="582"/>
      <c r="AM88" s="582"/>
      <c r="AN88" s="582"/>
    </row>
    <row r="89" spans="1:40" x14ac:dyDescent="0.35">
      <c r="A89" s="5749" t="s">
        <v>588</v>
      </c>
      <c r="B89" s="5750"/>
      <c r="C89" s="5633">
        <f>SUM(D89+E89)</f>
        <v>0</v>
      </c>
      <c r="D89" s="5466"/>
      <c r="E89" s="5636"/>
      <c r="F89" s="582"/>
      <c r="G89" s="582"/>
      <c r="H89" s="582"/>
      <c r="I89" s="582"/>
      <c r="J89" s="582"/>
      <c r="K89" s="582"/>
      <c r="L89" s="582"/>
      <c r="M89" s="582"/>
      <c r="N89" s="582"/>
      <c r="O89" s="582"/>
      <c r="P89" s="582"/>
      <c r="Q89" s="582"/>
      <c r="R89" s="582"/>
      <c r="S89" s="582"/>
      <c r="T89" s="582"/>
      <c r="U89" s="582"/>
      <c r="V89" s="582"/>
      <c r="W89" s="582"/>
      <c r="X89" s="582"/>
      <c r="Y89" s="582"/>
      <c r="Z89" s="582"/>
      <c r="AA89" s="582"/>
      <c r="AB89" s="582"/>
      <c r="AC89" s="582"/>
      <c r="AD89" s="582"/>
      <c r="AE89" s="582"/>
      <c r="AF89" s="582"/>
      <c r="AG89" s="582"/>
      <c r="AH89" s="582"/>
      <c r="AI89" s="582"/>
      <c r="AJ89" s="582"/>
      <c r="AK89" s="582"/>
      <c r="AL89" s="582"/>
      <c r="AM89" s="582"/>
      <c r="AN89" s="582"/>
    </row>
    <row r="90" spans="1:40" x14ac:dyDescent="0.35">
      <c r="A90" s="5761" t="s">
        <v>36</v>
      </c>
      <c r="B90" s="5884"/>
      <c r="C90" s="5896">
        <f>SUM(C87:C89)</f>
        <v>0</v>
      </c>
      <c r="D90" s="5665">
        <f>SUM(D87:D89)</f>
        <v>0</v>
      </c>
      <c r="E90" s="5667">
        <f>SUM(E87:E89)</f>
        <v>0</v>
      </c>
      <c r="F90" s="582"/>
      <c r="G90" s="582"/>
      <c r="H90" s="582"/>
      <c r="I90" s="582"/>
      <c r="J90" s="582"/>
      <c r="K90" s="582"/>
      <c r="L90" s="582"/>
      <c r="M90" s="582"/>
      <c r="N90" s="582"/>
      <c r="O90" s="582"/>
      <c r="P90" s="582"/>
      <c r="Q90" s="582"/>
      <c r="R90" s="582"/>
      <c r="S90" s="582"/>
      <c r="T90" s="582"/>
      <c r="U90" s="582"/>
      <c r="V90" s="582"/>
      <c r="W90" s="582"/>
      <c r="X90" s="582"/>
      <c r="Y90" s="582"/>
      <c r="Z90" s="582"/>
      <c r="AA90" s="582"/>
      <c r="AB90" s="582"/>
      <c r="AC90" s="582"/>
      <c r="AD90" s="582"/>
      <c r="AE90" s="582"/>
      <c r="AF90" s="582"/>
      <c r="AG90" s="582"/>
      <c r="AH90" s="582"/>
      <c r="AI90" s="582"/>
      <c r="AJ90" s="582"/>
      <c r="AK90" s="582"/>
      <c r="AL90" s="582"/>
      <c r="AM90" s="582"/>
      <c r="AN90" s="582"/>
    </row>
    <row r="91" spans="1:40" x14ac:dyDescent="0.35">
      <c r="A91" s="5897" t="s">
        <v>3034</v>
      </c>
      <c r="B91" s="5595"/>
      <c r="C91" s="5595"/>
      <c r="D91" s="5595"/>
      <c r="E91" s="5595"/>
      <c r="F91" s="5595"/>
      <c r="G91" s="5595"/>
      <c r="H91" s="5595"/>
      <c r="I91" s="5595"/>
      <c r="J91" s="5595"/>
      <c r="K91" s="5595"/>
      <c r="L91" s="5595"/>
      <c r="M91" s="5595"/>
      <c r="N91" s="5595"/>
      <c r="O91" s="5595"/>
      <c r="P91" s="5595"/>
      <c r="Q91" s="5595"/>
      <c r="R91" s="5595"/>
      <c r="S91" s="5595"/>
      <c r="T91" s="5595"/>
      <c r="U91" s="5595"/>
      <c r="V91" s="5595"/>
      <c r="W91" s="5595"/>
      <c r="X91" s="5595"/>
      <c r="Y91" s="5595"/>
      <c r="Z91" s="5595"/>
      <c r="AA91" s="5595"/>
      <c r="AB91" s="5595"/>
      <c r="AC91" s="5595"/>
      <c r="AD91" s="5595"/>
      <c r="AE91" s="5595"/>
      <c r="AF91" s="5595"/>
      <c r="AG91" s="5595"/>
      <c r="AH91" s="5595"/>
      <c r="AI91" s="5595"/>
      <c r="AJ91" s="5595"/>
      <c r="AK91" s="5595"/>
      <c r="AL91" s="5595"/>
      <c r="AM91" s="5595"/>
      <c r="AN91" s="5595"/>
    </row>
    <row r="92" spans="1:40" x14ac:dyDescent="0.35">
      <c r="A92" s="5596" t="s">
        <v>3035</v>
      </c>
      <c r="B92" s="5671" t="s">
        <v>36</v>
      </c>
      <c r="C92" s="5598"/>
      <c r="D92" s="5599"/>
      <c r="E92" s="5672" t="s">
        <v>9</v>
      </c>
      <c r="F92" s="5673"/>
      <c r="G92" s="5673"/>
      <c r="H92" s="5673"/>
      <c r="I92" s="5673"/>
      <c r="J92" s="5673"/>
      <c r="K92" s="5673"/>
      <c r="L92" s="5673"/>
      <c r="M92" s="5673"/>
      <c r="N92" s="5673"/>
      <c r="O92" s="5673"/>
      <c r="P92" s="5673"/>
      <c r="Q92" s="5673"/>
      <c r="R92" s="5673"/>
      <c r="S92" s="5673"/>
      <c r="T92" s="5673"/>
      <c r="U92" s="5673"/>
      <c r="V92" s="5673"/>
      <c r="W92" s="5673"/>
      <c r="X92" s="5673"/>
      <c r="Y92" s="5673"/>
      <c r="Z92" s="5673"/>
      <c r="AA92" s="5673"/>
      <c r="AB92" s="5673"/>
      <c r="AC92" s="5673"/>
      <c r="AD92" s="5673"/>
      <c r="AE92" s="5673"/>
      <c r="AF92" s="5673"/>
      <c r="AG92" s="5673"/>
      <c r="AH92" s="5673"/>
      <c r="AI92" s="5673"/>
      <c r="AJ92" s="5898"/>
      <c r="AK92" s="582"/>
      <c r="AL92" s="582"/>
      <c r="AM92" s="582"/>
      <c r="AN92" s="582"/>
    </row>
    <row r="93" spans="1:40" x14ac:dyDescent="0.35">
      <c r="A93" s="5603"/>
      <c r="B93" s="5604"/>
      <c r="C93" s="5605"/>
      <c r="D93" s="5606"/>
      <c r="E93" s="5679" t="s">
        <v>2333</v>
      </c>
      <c r="F93" s="5596"/>
      <c r="G93" s="5843" t="s">
        <v>2993</v>
      </c>
      <c r="H93" s="5844"/>
      <c r="I93" s="5843" t="s">
        <v>2994</v>
      </c>
      <c r="J93" s="5844"/>
      <c r="K93" s="5842" t="s">
        <v>204</v>
      </c>
      <c r="L93" s="5842"/>
      <c r="M93" s="5843" t="s">
        <v>205</v>
      </c>
      <c r="N93" s="5844"/>
      <c r="O93" s="5842" t="s">
        <v>206</v>
      </c>
      <c r="P93" s="5842"/>
      <c r="Q93" s="5843" t="s">
        <v>2995</v>
      </c>
      <c r="R93" s="5844"/>
      <c r="S93" s="5842" t="s">
        <v>24</v>
      </c>
      <c r="T93" s="5842"/>
      <c r="U93" s="5843" t="s">
        <v>25</v>
      </c>
      <c r="V93" s="5844"/>
      <c r="W93" s="5842" t="s">
        <v>26</v>
      </c>
      <c r="X93" s="5842"/>
      <c r="Y93" s="5843" t="s">
        <v>27</v>
      </c>
      <c r="Z93" s="5844"/>
      <c r="AA93" s="5842" t="s">
        <v>28</v>
      </c>
      <c r="AB93" s="5842"/>
      <c r="AC93" s="5843" t="s">
        <v>29</v>
      </c>
      <c r="AD93" s="5844"/>
      <c r="AE93" s="5842" t="s">
        <v>30</v>
      </c>
      <c r="AF93" s="5842"/>
      <c r="AG93" s="5843" t="s">
        <v>31</v>
      </c>
      <c r="AH93" s="5844"/>
      <c r="AI93" s="5843" t="s">
        <v>32</v>
      </c>
      <c r="AJ93" s="5844"/>
      <c r="AK93" s="582"/>
      <c r="AL93" s="582"/>
      <c r="AM93" s="582"/>
      <c r="AN93" s="582"/>
    </row>
    <row r="94" spans="1:40" x14ac:dyDescent="0.35">
      <c r="A94" s="2356"/>
      <c r="B94" s="5833" t="s">
        <v>33</v>
      </c>
      <c r="C94" s="5834" t="s">
        <v>34</v>
      </c>
      <c r="D94" s="5684" t="s">
        <v>35</v>
      </c>
      <c r="E94" s="5682" t="s">
        <v>34</v>
      </c>
      <c r="F94" s="5684" t="s">
        <v>35</v>
      </c>
      <c r="G94" s="5682" t="s">
        <v>34</v>
      </c>
      <c r="H94" s="5684" t="s">
        <v>35</v>
      </c>
      <c r="I94" s="5682" t="s">
        <v>34</v>
      </c>
      <c r="J94" s="5684" t="s">
        <v>35</v>
      </c>
      <c r="K94" s="5834" t="s">
        <v>34</v>
      </c>
      <c r="L94" s="5774" t="s">
        <v>35</v>
      </c>
      <c r="M94" s="5682" t="s">
        <v>34</v>
      </c>
      <c r="N94" s="5684" t="s">
        <v>35</v>
      </c>
      <c r="O94" s="5834" t="s">
        <v>34</v>
      </c>
      <c r="P94" s="5774" t="s">
        <v>35</v>
      </c>
      <c r="Q94" s="5682" t="s">
        <v>34</v>
      </c>
      <c r="R94" s="5684" t="s">
        <v>35</v>
      </c>
      <c r="S94" s="5834" t="s">
        <v>34</v>
      </c>
      <c r="T94" s="5774" t="s">
        <v>35</v>
      </c>
      <c r="U94" s="5682" t="s">
        <v>34</v>
      </c>
      <c r="V94" s="5684" t="s">
        <v>35</v>
      </c>
      <c r="W94" s="5834" t="s">
        <v>34</v>
      </c>
      <c r="X94" s="5774" t="s">
        <v>35</v>
      </c>
      <c r="Y94" s="5682" t="s">
        <v>34</v>
      </c>
      <c r="Z94" s="5684" t="s">
        <v>35</v>
      </c>
      <c r="AA94" s="5834" t="s">
        <v>34</v>
      </c>
      <c r="AB94" s="5774" t="s">
        <v>35</v>
      </c>
      <c r="AC94" s="5682" t="s">
        <v>34</v>
      </c>
      <c r="AD94" s="5684" t="s">
        <v>35</v>
      </c>
      <c r="AE94" s="5834" t="s">
        <v>34</v>
      </c>
      <c r="AF94" s="5774" t="s">
        <v>35</v>
      </c>
      <c r="AG94" s="5682" t="s">
        <v>34</v>
      </c>
      <c r="AH94" s="5684" t="s">
        <v>35</v>
      </c>
      <c r="AI94" s="5682" t="s">
        <v>34</v>
      </c>
      <c r="AJ94" s="5684" t="s">
        <v>35</v>
      </c>
      <c r="AK94" s="582"/>
      <c r="AL94" s="582"/>
      <c r="AM94" s="582"/>
      <c r="AN94" s="582"/>
    </row>
    <row r="95" spans="1:40" x14ac:dyDescent="0.35">
      <c r="A95" s="5885" t="s">
        <v>3036</v>
      </c>
      <c r="B95" s="5849">
        <f t="shared" ref="B95:B103" si="19">SUM(C95+D95)</f>
        <v>0</v>
      </c>
      <c r="C95" s="5850">
        <f t="shared" ref="C95:D101" si="20">SUM(I95+K95+M95+O95+Q95+S95+U95+W95+Y95+AA95+AC95+AE95+AG95+AI95)</f>
        <v>0</v>
      </c>
      <c r="D95" s="5851">
        <f t="shared" si="20"/>
        <v>0</v>
      </c>
      <c r="E95" s="5730"/>
      <c r="F95" s="5899"/>
      <c r="G95" s="5730"/>
      <c r="H95" s="5899"/>
      <c r="I95" s="5625"/>
      <c r="J95" s="5627"/>
      <c r="K95" s="5628"/>
      <c r="L95" s="5629"/>
      <c r="M95" s="5625"/>
      <c r="N95" s="5627"/>
      <c r="O95" s="5628"/>
      <c r="P95" s="5629"/>
      <c r="Q95" s="5625"/>
      <c r="R95" s="5627"/>
      <c r="S95" s="5628"/>
      <c r="T95" s="5629"/>
      <c r="U95" s="5625"/>
      <c r="V95" s="5627"/>
      <c r="W95" s="5628"/>
      <c r="X95" s="5629"/>
      <c r="Y95" s="5625"/>
      <c r="Z95" s="5627"/>
      <c r="AA95" s="5628"/>
      <c r="AB95" s="5629"/>
      <c r="AC95" s="5625"/>
      <c r="AD95" s="5627"/>
      <c r="AE95" s="5628"/>
      <c r="AF95" s="5629"/>
      <c r="AG95" s="5625"/>
      <c r="AH95" s="5627"/>
      <c r="AI95" s="5630"/>
      <c r="AJ95" s="5627"/>
      <c r="AK95" s="582"/>
      <c r="AL95" s="582"/>
      <c r="AM95" s="582"/>
      <c r="AN95" s="582"/>
    </row>
    <row r="96" spans="1:40" x14ac:dyDescent="0.35">
      <c r="A96" s="5632" t="s">
        <v>3037</v>
      </c>
      <c r="B96" s="5809">
        <f t="shared" si="19"/>
        <v>0</v>
      </c>
      <c r="C96" s="5810">
        <f t="shared" si="20"/>
        <v>0</v>
      </c>
      <c r="D96" s="877">
        <f t="shared" si="20"/>
        <v>0</v>
      </c>
      <c r="E96" s="5694"/>
      <c r="F96" s="5900"/>
      <c r="G96" s="5694"/>
      <c r="H96" s="5900"/>
      <c r="I96" s="5691"/>
      <c r="J96" s="5693"/>
      <c r="K96" s="5901"/>
      <c r="L96" s="5902"/>
      <c r="M96" s="5691"/>
      <c r="N96" s="5693"/>
      <c r="O96" s="5901"/>
      <c r="P96" s="5902"/>
      <c r="Q96" s="5691"/>
      <c r="R96" s="5693"/>
      <c r="S96" s="5901"/>
      <c r="T96" s="5902"/>
      <c r="U96" s="5691"/>
      <c r="V96" s="5693"/>
      <c r="W96" s="5901"/>
      <c r="X96" s="5902"/>
      <c r="Y96" s="5691"/>
      <c r="Z96" s="5693"/>
      <c r="AA96" s="5901"/>
      <c r="AB96" s="5902"/>
      <c r="AC96" s="5691"/>
      <c r="AD96" s="5693"/>
      <c r="AE96" s="5901"/>
      <c r="AF96" s="5902"/>
      <c r="AG96" s="5691"/>
      <c r="AH96" s="5693"/>
      <c r="AI96" s="5811"/>
      <c r="AJ96" s="5693"/>
      <c r="AK96" s="582"/>
      <c r="AL96" s="582"/>
      <c r="AM96" s="582"/>
      <c r="AN96" s="582"/>
    </row>
    <row r="97" spans="1:40" x14ac:dyDescent="0.35">
      <c r="A97" s="5632" t="s">
        <v>3038</v>
      </c>
      <c r="B97" s="5813">
        <f t="shared" si="19"/>
        <v>0</v>
      </c>
      <c r="C97" s="5814">
        <f t="shared" si="20"/>
        <v>0</v>
      </c>
      <c r="D97" s="862">
        <f>SUM(J97+L97+N97+P97+R97+T97+V97+X97+Z97+AB97+AD97+AF97+AH97+AJ97)</f>
        <v>0</v>
      </c>
      <c r="E97" s="5694"/>
      <c r="F97" s="5900"/>
      <c r="G97" s="5694"/>
      <c r="H97" s="5900"/>
      <c r="I97" s="5691"/>
      <c r="J97" s="5693"/>
      <c r="K97" s="5901"/>
      <c r="L97" s="5902"/>
      <c r="M97" s="5691"/>
      <c r="N97" s="5693"/>
      <c r="O97" s="5901"/>
      <c r="P97" s="5902"/>
      <c r="Q97" s="5691"/>
      <c r="R97" s="5693"/>
      <c r="S97" s="5901"/>
      <c r="T97" s="5902"/>
      <c r="U97" s="5691"/>
      <c r="V97" s="5693"/>
      <c r="W97" s="5901"/>
      <c r="X97" s="5902"/>
      <c r="Y97" s="5691"/>
      <c r="Z97" s="5693"/>
      <c r="AA97" s="5901"/>
      <c r="AB97" s="5902"/>
      <c r="AC97" s="5691"/>
      <c r="AD97" s="5693"/>
      <c r="AE97" s="5901"/>
      <c r="AF97" s="5902"/>
      <c r="AG97" s="5691"/>
      <c r="AH97" s="5693"/>
      <c r="AI97" s="5811"/>
      <c r="AJ97" s="5693"/>
      <c r="AK97" s="582"/>
      <c r="AL97" s="582"/>
      <c r="AM97" s="582"/>
      <c r="AN97" s="582"/>
    </row>
    <row r="98" spans="1:40" x14ac:dyDescent="0.35">
      <c r="A98" s="5632" t="s">
        <v>3039</v>
      </c>
      <c r="B98" s="5813">
        <f t="shared" si="19"/>
        <v>0</v>
      </c>
      <c r="C98" s="5814">
        <f>SUM(I98+K98+M98+O98+Q98+S98+U98+W98+Y98+AA98+AC98+AE98+AG98+AI98)</f>
        <v>0</v>
      </c>
      <c r="D98" s="862">
        <f t="shared" si="20"/>
        <v>0</v>
      </c>
      <c r="E98" s="5694"/>
      <c r="F98" s="5900"/>
      <c r="G98" s="5694"/>
      <c r="H98" s="5900"/>
      <c r="I98" s="5691"/>
      <c r="J98" s="5693"/>
      <c r="K98" s="5901"/>
      <c r="L98" s="5902"/>
      <c r="M98" s="5691"/>
      <c r="N98" s="5693"/>
      <c r="O98" s="5901"/>
      <c r="P98" s="5902"/>
      <c r="Q98" s="5691"/>
      <c r="R98" s="5693"/>
      <c r="S98" s="5901"/>
      <c r="T98" s="5902"/>
      <c r="U98" s="5691"/>
      <c r="V98" s="5693"/>
      <c r="W98" s="5901"/>
      <c r="X98" s="5902"/>
      <c r="Y98" s="5691"/>
      <c r="Z98" s="5693"/>
      <c r="AA98" s="5901"/>
      <c r="AB98" s="5902"/>
      <c r="AC98" s="5691"/>
      <c r="AD98" s="5693"/>
      <c r="AE98" s="5901"/>
      <c r="AF98" s="5902"/>
      <c r="AG98" s="5691"/>
      <c r="AH98" s="5693"/>
      <c r="AI98" s="5811"/>
      <c r="AJ98" s="5693"/>
      <c r="AK98" s="582"/>
      <c r="AL98" s="582"/>
      <c r="AM98" s="582"/>
      <c r="AN98" s="582"/>
    </row>
    <row r="99" spans="1:40" x14ac:dyDescent="0.35">
      <c r="A99" s="5632" t="s">
        <v>3040</v>
      </c>
      <c r="B99" s="5813">
        <f t="shared" si="19"/>
        <v>0</v>
      </c>
      <c r="C99" s="5814">
        <f>SUM(I99+K99+M99+O99+Q99+S99+U99+W99+Y99+AA99+AC99+AE99+AG99+AI99)</f>
        <v>0</v>
      </c>
      <c r="D99" s="862">
        <f t="shared" si="20"/>
        <v>0</v>
      </c>
      <c r="E99" s="5645"/>
      <c r="F99" s="5651"/>
      <c r="G99" s="5645"/>
      <c r="H99" s="5651"/>
      <c r="I99" s="5466"/>
      <c r="J99" s="5636"/>
      <c r="K99" s="5637"/>
      <c r="L99" s="5638"/>
      <c r="M99" s="5466"/>
      <c r="N99" s="5636"/>
      <c r="O99" s="5637"/>
      <c r="P99" s="5638"/>
      <c r="Q99" s="5466"/>
      <c r="R99" s="5636"/>
      <c r="S99" s="5637"/>
      <c r="T99" s="5638"/>
      <c r="U99" s="5466"/>
      <c r="V99" s="5636"/>
      <c r="W99" s="5637"/>
      <c r="X99" s="5638"/>
      <c r="Y99" s="5466"/>
      <c r="Z99" s="5636"/>
      <c r="AA99" s="5637"/>
      <c r="AB99" s="5638"/>
      <c r="AC99" s="5466"/>
      <c r="AD99" s="5636"/>
      <c r="AE99" s="5637"/>
      <c r="AF99" s="5638"/>
      <c r="AG99" s="5466"/>
      <c r="AH99" s="5636"/>
      <c r="AI99" s="5639"/>
      <c r="AJ99" s="5636"/>
      <c r="AK99" s="582"/>
      <c r="AL99" s="582"/>
      <c r="AM99" s="582"/>
      <c r="AN99" s="582"/>
    </row>
    <row r="100" spans="1:40" x14ac:dyDescent="0.35">
      <c r="A100" s="5632" t="s">
        <v>3041</v>
      </c>
      <c r="B100" s="5813">
        <f t="shared" si="19"/>
        <v>0</v>
      </c>
      <c r="C100" s="5814">
        <f t="shared" si="20"/>
        <v>0</v>
      </c>
      <c r="D100" s="862">
        <f t="shared" si="20"/>
        <v>0</v>
      </c>
      <c r="E100" s="5645"/>
      <c r="F100" s="5651"/>
      <c r="G100" s="5645"/>
      <c r="H100" s="5651"/>
      <c r="I100" s="5466"/>
      <c r="J100" s="5636"/>
      <c r="K100" s="5637"/>
      <c r="L100" s="5638"/>
      <c r="M100" s="5466"/>
      <c r="N100" s="5636"/>
      <c r="O100" s="5637"/>
      <c r="P100" s="5638"/>
      <c r="Q100" s="5466"/>
      <c r="R100" s="5636"/>
      <c r="S100" s="5637"/>
      <c r="T100" s="5638"/>
      <c r="U100" s="5466"/>
      <c r="V100" s="5636"/>
      <c r="W100" s="5637"/>
      <c r="X100" s="5638"/>
      <c r="Y100" s="5466"/>
      <c r="Z100" s="5636"/>
      <c r="AA100" s="5637"/>
      <c r="AB100" s="5638"/>
      <c r="AC100" s="5466"/>
      <c r="AD100" s="5636"/>
      <c r="AE100" s="5637"/>
      <c r="AF100" s="5638"/>
      <c r="AG100" s="5466"/>
      <c r="AH100" s="5636"/>
      <c r="AI100" s="5639"/>
      <c r="AJ100" s="5636"/>
      <c r="AK100" s="582"/>
      <c r="AL100" s="582"/>
      <c r="AM100" s="582"/>
      <c r="AN100" s="582"/>
    </row>
    <row r="101" spans="1:40" x14ac:dyDescent="0.35">
      <c r="A101" s="5632" t="s">
        <v>3042</v>
      </c>
      <c r="B101" s="5813">
        <f t="shared" si="19"/>
        <v>0</v>
      </c>
      <c r="C101" s="5814">
        <f t="shared" si="20"/>
        <v>0</v>
      </c>
      <c r="D101" s="862">
        <f t="shared" si="20"/>
        <v>0</v>
      </c>
      <c r="E101" s="5645"/>
      <c r="F101" s="5651"/>
      <c r="G101" s="5645"/>
      <c r="H101" s="5651"/>
      <c r="I101" s="5466"/>
      <c r="J101" s="5636"/>
      <c r="K101" s="5637"/>
      <c r="L101" s="5638"/>
      <c r="M101" s="5466"/>
      <c r="N101" s="5636"/>
      <c r="O101" s="5637"/>
      <c r="P101" s="5638"/>
      <c r="Q101" s="5466"/>
      <c r="R101" s="5636"/>
      <c r="S101" s="5637"/>
      <c r="T101" s="5638"/>
      <c r="U101" s="5466"/>
      <c r="V101" s="5636"/>
      <c r="W101" s="5637"/>
      <c r="X101" s="5638"/>
      <c r="Y101" s="5466"/>
      <c r="Z101" s="5636"/>
      <c r="AA101" s="5637"/>
      <c r="AB101" s="5638"/>
      <c r="AC101" s="5466"/>
      <c r="AD101" s="5636"/>
      <c r="AE101" s="5637"/>
      <c r="AF101" s="5638"/>
      <c r="AG101" s="5466"/>
      <c r="AH101" s="5636"/>
      <c r="AI101" s="5639"/>
      <c r="AJ101" s="5636"/>
      <c r="AK101" s="582"/>
      <c r="AL101" s="582"/>
      <c r="AM101" s="582"/>
      <c r="AN101" s="582"/>
    </row>
    <row r="102" spans="1:40" ht="18" customHeight="1" x14ac:dyDescent="0.35">
      <c r="A102" s="5903" t="s">
        <v>3043</v>
      </c>
      <c r="B102" s="5813">
        <f t="shared" si="19"/>
        <v>0</v>
      </c>
      <c r="C102" s="5904">
        <f>SUM(E102+G102+I102+K102+M102+O102+Q102+S102+U102+W102+Y102+AA102+AC102+AE102+AG102+AI102)</f>
        <v>0</v>
      </c>
      <c r="D102" s="862">
        <f>SUM(F102+H102+J102+L102+N102+P102+R102+T102+V102+X102+Z102+AB102+AD102+AF102+AH102+AJ102)</f>
        <v>0</v>
      </c>
      <c r="E102" s="5905"/>
      <c r="F102" s="5906"/>
      <c r="G102" s="5905"/>
      <c r="H102" s="5906"/>
      <c r="I102" s="5905"/>
      <c r="J102" s="5906"/>
      <c r="K102" s="5907"/>
      <c r="L102" s="5908"/>
      <c r="M102" s="5905"/>
      <c r="N102" s="5906"/>
      <c r="O102" s="5907"/>
      <c r="P102" s="5908"/>
      <c r="Q102" s="5905"/>
      <c r="R102" s="5906"/>
      <c r="S102" s="5907"/>
      <c r="T102" s="5908"/>
      <c r="U102" s="5905"/>
      <c r="V102" s="5906"/>
      <c r="W102" s="5907"/>
      <c r="X102" s="5908"/>
      <c r="Y102" s="5905"/>
      <c r="Z102" s="5906"/>
      <c r="AA102" s="5907"/>
      <c r="AB102" s="5908"/>
      <c r="AC102" s="5905"/>
      <c r="AD102" s="5906"/>
      <c r="AE102" s="5907"/>
      <c r="AF102" s="5908"/>
      <c r="AG102" s="5905"/>
      <c r="AH102" s="5906"/>
      <c r="AI102" s="5909"/>
      <c r="AJ102" s="5906"/>
      <c r="AK102" s="582"/>
      <c r="AL102" s="582"/>
      <c r="AM102" s="582"/>
      <c r="AN102" s="582"/>
    </row>
    <row r="103" spans="1:40" ht="24" customHeight="1" x14ac:dyDescent="0.35">
      <c r="A103" s="5910" t="s">
        <v>3044</v>
      </c>
      <c r="B103" s="5911">
        <f t="shared" si="19"/>
        <v>0</v>
      </c>
      <c r="C103" s="5912">
        <f>SUM(E103+G103+I103+K103+M103+O103+Q103+S103+U103+W103+Y103+AA103+AC103+AE103+AG103+AI103)</f>
        <v>0</v>
      </c>
      <c r="D103" s="901">
        <f>SUM(F103+H103+J103+L103+N103+P103+R103+T103+V103+X103+Z103+AB103+AD103+AF103+AH103+AJ103)</f>
        <v>0</v>
      </c>
      <c r="E103" s="5470"/>
      <c r="F103" s="5656"/>
      <c r="G103" s="5470"/>
      <c r="H103" s="5656"/>
      <c r="I103" s="5470"/>
      <c r="J103" s="5656"/>
      <c r="K103" s="5657"/>
      <c r="L103" s="5658"/>
      <c r="M103" s="5470"/>
      <c r="N103" s="5656"/>
      <c r="O103" s="5657"/>
      <c r="P103" s="5658"/>
      <c r="Q103" s="5470"/>
      <c r="R103" s="5656"/>
      <c r="S103" s="5657"/>
      <c r="T103" s="5658"/>
      <c r="U103" s="5470"/>
      <c r="V103" s="5656"/>
      <c r="W103" s="5657"/>
      <c r="X103" s="5658"/>
      <c r="Y103" s="5470"/>
      <c r="Z103" s="5656"/>
      <c r="AA103" s="5657"/>
      <c r="AB103" s="5658"/>
      <c r="AC103" s="5470"/>
      <c r="AD103" s="5656"/>
      <c r="AE103" s="5657"/>
      <c r="AF103" s="5658"/>
      <c r="AG103" s="5470"/>
      <c r="AH103" s="5656"/>
      <c r="AI103" s="5659"/>
      <c r="AJ103" s="5656"/>
      <c r="AK103" s="582"/>
      <c r="AL103" s="582"/>
      <c r="AM103" s="582"/>
      <c r="AN103" s="582"/>
    </row>
    <row r="104" spans="1:40" x14ac:dyDescent="0.35">
      <c r="A104" s="5913" t="s">
        <v>3045</v>
      </c>
      <c r="B104" s="5595"/>
      <c r="C104" s="5595"/>
      <c r="D104" s="5595"/>
      <c r="E104" s="5595"/>
      <c r="F104" s="5595"/>
      <c r="G104" s="5595"/>
      <c r="H104" s="5595"/>
      <c r="I104" s="5595"/>
      <c r="J104" s="5595"/>
      <c r="K104" s="5595"/>
      <c r="L104" s="5595"/>
      <c r="M104" s="5595"/>
      <c r="N104" s="5595"/>
      <c r="O104" s="5595"/>
      <c r="P104" s="5595"/>
      <c r="Q104" s="5595"/>
      <c r="R104" s="5595"/>
      <c r="S104" s="5595"/>
      <c r="T104" s="5595"/>
      <c r="U104" s="5595"/>
      <c r="V104" s="5595"/>
      <c r="W104" s="5595"/>
      <c r="X104" s="5595"/>
      <c r="Y104" s="5595"/>
      <c r="Z104" s="5595"/>
      <c r="AA104" s="5595"/>
      <c r="AB104" s="5595"/>
      <c r="AC104" s="5595"/>
      <c r="AD104" s="5595"/>
      <c r="AE104" s="5595"/>
      <c r="AF104" s="5595"/>
      <c r="AG104" s="5595"/>
      <c r="AH104" s="5595"/>
      <c r="AI104" s="5595"/>
      <c r="AJ104" s="5595"/>
      <c r="AK104" s="5595"/>
      <c r="AL104" s="5595"/>
      <c r="AM104" s="5595"/>
      <c r="AN104" s="5595"/>
    </row>
    <row r="105" spans="1:40" x14ac:dyDescent="0.35">
      <c r="A105" s="5596" t="s">
        <v>3046</v>
      </c>
      <c r="B105" s="5671" t="s">
        <v>36</v>
      </c>
      <c r="C105" s="5598"/>
      <c r="D105" s="5599"/>
      <c r="E105" s="5672" t="s">
        <v>9</v>
      </c>
      <c r="F105" s="5673"/>
      <c r="G105" s="5673"/>
      <c r="H105" s="5673"/>
      <c r="I105" s="5673"/>
      <c r="J105" s="5673"/>
      <c r="K105" s="5673"/>
      <c r="L105" s="5673"/>
      <c r="M105" s="5673"/>
      <c r="N105" s="5673"/>
      <c r="O105" s="5673"/>
      <c r="P105" s="5673"/>
      <c r="Q105" s="5673"/>
      <c r="R105" s="5673"/>
      <c r="S105" s="5673"/>
      <c r="T105" s="5673"/>
      <c r="U105" s="5673"/>
      <c r="V105" s="5673"/>
      <c r="W105" s="5673"/>
      <c r="X105" s="5673"/>
      <c r="Y105" s="5673"/>
      <c r="Z105" s="5673"/>
      <c r="AA105" s="5673"/>
      <c r="AB105" s="5673"/>
      <c r="AC105" s="5673"/>
      <c r="AD105" s="5673"/>
      <c r="AE105" s="5673"/>
      <c r="AF105" s="5673"/>
      <c r="AG105" s="5673"/>
      <c r="AH105" s="5673"/>
      <c r="AI105" s="5673"/>
      <c r="AJ105" s="5898"/>
      <c r="AK105" s="582"/>
      <c r="AL105" s="582"/>
      <c r="AM105" s="582"/>
      <c r="AN105" s="582"/>
    </row>
    <row r="106" spans="1:40" x14ac:dyDescent="0.35">
      <c r="A106" s="5603"/>
      <c r="B106" s="5604"/>
      <c r="C106" s="5605"/>
      <c r="D106" s="5606"/>
      <c r="E106" s="5679" t="s">
        <v>2333</v>
      </c>
      <c r="F106" s="5596"/>
      <c r="G106" s="5843" t="s">
        <v>2993</v>
      </c>
      <c r="H106" s="5844"/>
      <c r="I106" s="5843" t="s">
        <v>2994</v>
      </c>
      <c r="J106" s="5844"/>
      <c r="K106" s="5842" t="s">
        <v>204</v>
      </c>
      <c r="L106" s="5842"/>
      <c r="M106" s="5843" t="s">
        <v>205</v>
      </c>
      <c r="N106" s="5844"/>
      <c r="O106" s="5842" t="s">
        <v>206</v>
      </c>
      <c r="P106" s="5842"/>
      <c r="Q106" s="5843" t="s">
        <v>2995</v>
      </c>
      <c r="R106" s="5844"/>
      <c r="S106" s="5842" t="s">
        <v>24</v>
      </c>
      <c r="T106" s="5842"/>
      <c r="U106" s="5843" t="s">
        <v>25</v>
      </c>
      <c r="V106" s="5844"/>
      <c r="W106" s="5842" t="s">
        <v>26</v>
      </c>
      <c r="X106" s="5842"/>
      <c r="Y106" s="5843" t="s">
        <v>27</v>
      </c>
      <c r="Z106" s="5844"/>
      <c r="AA106" s="5842" t="s">
        <v>28</v>
      </c>
      <c r="AB106" s="5842"/>
      <c r="AC106" s="5843" t="s">
        <v>29</v>
      </c>
      <c r="AD106" s="5844"/>
      <c r="AE106" s="5842" t="s">
        <v>30</v>
      </c>
      <c r="AF106" s="5842"/>
      <c r="AG106" s="5843" t="s">
        <v>31</v>
      </c>
      <c r="AH106" s="5844"/>
      <c r="AI106" s="5843" t="s">
        <v>32</v>
      </c>
      <c r="AJ106" s="5844"/>
      <c r="AK106" s="582"/>
      <c r="AL106" s="582"/>
      <c r="AM106" s="582"/>
      <c r="AN106" s="582"/>
    </row>
    <row r="107" spans="1:40" x14ac:dyDescent="0.35">
      <c r="A107" s="2356"/>
      <c r="B107" s="5833" t="s">
        <v>33</v>
      </c>
      <c r="C107" s="5834" t="s">
        <v>34</v>
      </c>
      <c r="D107" s="5684" t="s">
        <v>35</v>
      </c>
      <c r="E107" s="5682" t="s">
        <v>34</v>
      </c>
      <c r="F107" s="5684" t="s">
        <v>35</v>
      </c>
      <c r="G107" s="5682" t="s">
        <v>34</v>
      </c>
      <c r="H107" s="5684" t="s">
        <v>35</v>
      </c>
      <c r="I107" s="5682" t="s">
        <v>34</v>
      </c>
      <c r="J107" s="5684" t="s">
        <v>35</v>
      </c>
      <c r="K107" s="5834" t="s">
        <v>34</v>
      </c>
      <c r="L107" s="5774" t="s">
        <v>35</v>
      </c>
      <c r="M107" s="5682" t="s">
        <v>34</v>
      </c>
      <c r="N107" s="5684" t="s">
        <v>35</v>
      </c>
      <c r="O107" s="5834" t="s">
        <v>34</v>
      </c>
      <c r="P107" s="5774" t="s">
        <v>35</v>
      </c>
      <c r="Q107" s="5682" t="s">
        <v>34</v>
      </c>
      <c r="R107" s="5684" t="s">
        <v>35</v>
      </c>
      <c r="S107" s="5834" t="s">
        <v>34</v>
      </c>
      <c r="T107" s="5774" t="s">
        <v>35</v>
      </c>
      <c r="U107" s="5682" t="s">
        <v>34</v>
      </c>
      <c r="V107" s="5684" t="s">
        <v>35</v>
      </c>
      <c r="W107" s="5834" t="s">
        <v>34</v>
      </c>
      <c r="X107" s="5774" t="s">
        <v>35</v>
      </c>
      <c r="Y107" s="5682" t="s">
        <v>34</v>
      </c>
      <c r="Z107" s="5684" t="s">
        <v>35</v>
      </c>
      <c r="AA107" s="5834" t="s">
        <v>34</v>
      </c>
      <c r="AB107" s="5774" t="s">
        <v>35</v>
      </c>
      <c r="AC107" s="5682" t="s">
        <v>34</v>
      </c>
      <c r="AD107" s="5684" t="s">
        <v>35</v>
      </c>
      <c r="AE107" s="5834" t="s">
        <v>34</v>
      </c>
      <c r="AF107" s="5774" t="s">
        <v>35</v>
      </c>
      <c r="AG107" s="5682" t="s">
        <v>34</v>
      </c>
      <c r="AH107" s="5684" t="s">
        <v>35</v>
      </c>
      <c r="AI107" s="5834" t="s">
        <v>34</v>
      </c>
      <c r="AJ107" s="5684" t="s">
        <v>35</v>
      </c>
      <c r="AK107" s="582"/>
      <c r="AL107" s="582"/>
      <c r="AM107" s="582"/>
      <c r="AN107" s="582"/>
    </row>
    <row r="108" spans="1:40" ht="24.75" customHeight="1" x14ac:dyDescent="0.35">
      <c r="A108" s="5914" t="s">
        <v>3047</v>
      </c>
      <c r="B108" s="5622">
        <f>SUM(C108:D108)</f>
        <v>0</v>
      </c>
      <c r="C108" s="5623">
        <f t="shared" ref="C108:D110" si="21">+E108+G108+I108+K108+M108+O108+Q108+S108+U108+W108+Y108+AA108+AC108+AE108+AG108+AI108</f>
        <v>0</v>
      </c>
      <c r="D108" s="5635">
        <f t="shared" si="21"/>
        <v>0</v>
      </c>
      <c r="E108" s="5691"/>
      <c r="F108" s="5693"/>
      <c r="G108" s="5691"/>
      <c r="H108" s="5693"/>
      <c r="I108" s="5691"/>
      <c r="J108" s="5693"/>
      <c r="K108" s="5691"/>
      <c r="L108" s="5693"/>
      <c r="M108" s="5691"/>
      <c r="N108" s="5693"/>
      <c r="O108" s="5691"/>
      <c r="P108" s="5693"/>
      <c r="Q108" s="5691"/>
      <c r="R108" s="5693"/>
      <c r="S108" s="5691"/>
      <c r="T108" s="5693"/>
      <c r="U108" s="5691"/>
      <c r="V108" s="5693"/>
      <c r="W108" s="5691"/>
      <c r="X108" s="5693"/>
      <c r="Y108" s="5691"/>
      <c r="Z108" s="5693"/>
      <c r="AA108" s="5691"/>
      <c r="AB108" s="5693"/>
      <c r="AC108" s="5691"/>
      <c r="AD108" s="5693"/>
      <c r="AE108" s="5691"/>
      <c r="AF108" s="5693"/>
      <c r="AG108" s="5691"/>
      <c r="AH108" s="5693"/>
      <c r="AI108" s="5691"/>
      <c r="AJ108" s="5693"/>
      <c r="AK108" s="582"/>
      <c r="AL108" s="582"/>
      <c r="AM108" s="582"/>
      <c r="AN108" s="582"/>
    </row>
    <row r="109" spans="1:40" x14ac:dyDescent="0.35">
      <c r="A109" s="1169" t="s">
        <v>3048</v>
      </c>
      <c r="B109" s="5633">
        <f>SUM(C109:D109)</f>
        <v>0</v>
      </c>
      <c r="C109" s="5634">
        <f t="shared" si="21"/>
        <v>0</v>
      </c>
      <c r="D109" s="5622">
        <f t="shared" si="21"/>
        <v>0</v>
      </c>
      <c r="E109" s="5691"/>
      <c r="F109" s="5693"/>
      <c r="G109" s="5691"/>
      <c r="H109" s="5693"/>
      <c r="I109" s="5691"/>
      <c r="J109" s="5693"/>
      <c r="K109" s="5691"/>
      <c r="L109" s="5693"/>
      <c r="M109" s="5691"/>
      <c r="N109" s="5693"/>
      <c r="O109" s="5691"/>
      <c r="P109" s="5693"/>
      <c r="Q109" s="5691"/>
      <c r="R109" s="5693"/>
      <c r="S109" s="5691"/>
      <c r="T109" s="5693"/>
      <c r="U109" s="5691"/>
      <c r="V109" s="5693"/>
      <c r="W109" s="5691"/>
      <c r="X109" s="5693"/>
      <c r="Y109" s="5691"/>
      <c r="Z109" s="5693"/>
      <c r="AA109" s="5691"/>
      <c r="AB109" s="5693"/>
      <c r="AC109" s="5691"/>
      <c r="AD109" s="5693"/>
      <c r="AE109" s="5691"/>
      <c r="AF109" s="5693"/>
      <c r="AG109" s="5691"/>
      <c r="AH109" s="5693"/>
      <c r="AI109" s="5691"/>
      <c r="AJ109" s="5693"/>
      <c r="AK109" s="582"/>
      <c r="AL109" s="582"/>
      <c r="AM109" s="582"/>
      <c r="AN109" s="582"/>
    </row>
    <row r="110" spans="1:40" x14ac:dyDescent="0.35">
      <c r="A110" s="1207" t="s">
        <v>3049</v>
      </c>
      <c r="B110" s="5915">
        <f>SUM(C110:D110)</f>
        <v>0</v>
      </c>
      <c r="C110" s="5916">
        <f t="shared" si="21"/>
        <v>0</v>
      </c>
      <c r="D110" s="5633">
        <f t="shared" si="21"/>
        <v>0</v>
      </c>
      <c r="E110" s="5470"/>
      <c r="F110" s="5656"/>
      <c r="G110" s="5470"/>
      <c r="H110" s="5656"/>
      <c r="I110" s="5470"/>
      <c r="J110" s="5656"/>
      <c r="K110" s="5470"/>
      <c r="L110" s="5656"/>
      <c r="M110" s="5470"/>
      <c r="N110" s="5656"/>
      <c r="O110" s="5470"/>
      <c r="P110" s="5656"/>
      <c r="Q110" s="5470"/>
      <c r="R110" s="5656"/>
      <c r="S110" s="5470"/>
      <c r="T110" s="5656"/>
      <c r="U110" s="5470"/>
      <c r="V110" s="5656"/>
      <c r="W110" s="5470"/>
      <c r="X110" s="5656"/>
      <c r="Y110" s="5470"/>
      <c r="Z110" s="5656"/>
      <c r="AA110" s="5470"/>
      <c r="AB110" s="5656"/>
      <c r="AC110" s="5470"/>
      <c r="AD110" s="5656"/>
      <c r="AE110" s="5470"/>
      <c r="AF110" s="5656"/>
      <c r="AG110" s="5470"/>
      <c r="AH110" s="5656"/>
      <c r="AI110" s="5470"/>
      <c r="AJ110" s="5656"/>
      <c r="AK110" s="582"/>
      <c r="AL110" s="582"/>
      <c r="AM110" s="582"/>
      <c r="AN110" s="582"/>
    </row>
    <row r="111" spans="1:40" x14ac:dyDescent="0.35">
      <c r="A111" s="5913" t="s">
        <v>3050</v>
      </c>
      <c r="B111" s="5595"/>
      <c r="C111" s="5595"/>
      <c r="D111" s="5915"/>
      <c r="E111" s="5595"/>
      <c r="F111" s="5595"/>
      <c r="G111" s="5595"/>
      <c r="H111" s="5595"/>
      <c r="I111" s="5595"/>
      <c r="J111" s="5595"/>
      <c r="K111" s="5595"/>
      <c r="L111" s="5595"/>
      <c r="M111" s="5595"/>
      <c r="N111" s="5595"/>
      <c r="O111" s="5595"/>
      <c r="P111" s="5595"/>
      <c r="Q111" s="5595"/>
      <c r="R111" s="5595"/>
      <c r="S111" s="5595"/>
      <c r="T111" s="5595"/>
      <c r="U111" s="5595"/>
      <c r="V111" s="5595"/>
      <c r="W111" s="5595"/>
      <c r="X111" s="5595"/>
      <c r="Y111" s="5595"/>
      <c r="Z111" s="5595"/>
      <c r="AA111" s="5595"/>
      <c r="AB111" s="5595"/>
      <c r="AC111" s="5595"/>
      <c r="AD111" s="5595"/>
      <c r="AE111" s="5595"/>
      <c r="AF111" s="5595"/>
      <c r="AG111" s="5595"/>
      <c r="AH111" s="5595"/>
      <c r="AI111" s="5595"/>
      <c r="AJ111" s="5595"/>
      <c r="AK111" s="5595"/>
      <c r="AL111" s="5595"/>
      <c r="AM111" s="5595"/>
      <c r="AN111" s="5595"/>
    </row>
    <row r="112" spans="1:40" x14ac:dyDescent="0.35">
      <c r="A112" s="5596" t="s">
        <v>3046</v>
      </c>
      <c r="B112" s="5671" t="s">
        <v>36</v>
      </c>
      <c r="C112" s="5598"/>
      <c r="D112" s="5599"/>
      <c r="E112" s="5672" t="s">
        <v>9</v>
      </c>
      <c r="F112" s="5673"/>
      <c r="G112" s="5673"/>
      <c r="H112" s="5673"/>
      <c r="I112" s="5673"/>
      <c r="J112" s="5673"/>
      <c r="K112" s="5673"/>
      <c r="L112" s="5673"/>
      <c r="M112" s="5673"/>
      <c r="N112" s="5673"/>
      <c r="O112" s="5673"/>
      <c r="P112" s="5673"/>
      <c r="Q112" s="5673"/>
      <c r="R112" s="5673"/>
      <c r="S112" s="5673"/>
      <c r="T112" s="5673"/>
      <c r="U112" s="5673"/>
      <c r="V112" s="5673"/>
      <c r="W112" s="5673"/>
      <c r="X112" s="5673"/>
      <c r="Y112" s="5673"/>
      <c r="Z112" s="5673"/>
      <c r="AA112" s="5673"/>
      <c r="AB112" s="5673"/>
      <c r="AC112" s="5673"/>
      <c r="AD112" s="5673"/>
      <c r="AE112" s="5673"/>
      <c r="AF112" s="5673"/>
      <c r="AG112" s="5673"/>
      <c r="AH112" s="5673"/>
      <c r="AI112" s="5673"/>
      <c r="AJ112" s="5898"/>
      <c r="AK112" s="582"/>
      <c r="AL112" s="582"/>
      <c r="AM112" s="582"/>
      <c r="AN112" s="582"/>
    </row>
    <row r="113" spans="1:40" x14ac:dyDescent="0.35">
      <c r="A113" s="5603"/>
      <c r="B113" s="5604"/>
      <c r="C113" s="5605"/>
      <c r="D113" s="5606"/>
      <c r="E113" s="5843" t="s">
        <v>3051</v>
      </c>
      <c r="F113" s="5844"/>
      <c r="G113" s="5843" t="s">
        <v>2993</v>
      </c>
      <c r="H113" s="5844"/>
      <c r="I113" s="5843" t="s">
        <v>2994</v>
      </c>
      <c r="J113" s="5844"/>
      <c r="K113" s="5843" t="s">
        <v>204</v>
      </c>
      <c r="L113" s="5844"/>
      <c r="M113" s="5843" t="s">
        <v>205</v>
      </c>
      <c r="N113" s="5844"/>
      <c r="O113" s="5845" t="s">
        <v>206</v>
      </c>
      <c r="P113" s="5842"/>
      <c r="Q113" s="5843" t="s">
        <v>2995</v>
      </c>
      <c r="R113" s="5844"/>
      <c r="S113" s="5842" t="s">
        <v>24</v>
      </c>
      <c r="T113" s="5842"/>
      <c r="U113" s="5843" t="s">
        <v>25</v>
      </c>
      <c r="V113" s="5844"/>
      <c r="W113" s="5842" t="s">
        <v>26</v>
      </c>
      <c r="X113" s="5842"/>
      <c r="Y113" s="5843" t="s">
        <v>27</v>
      </c>
      <c r="Z113" s="5844"/>
      <c r="AA113" s="5842" t="s">
        <v>28</v>
      </c>
      <c r="AB113" s="5842"/>
      <c r="AC113" s="5843" t="s">
        <v>29</v>
      </c>
      <c r="AD113" s="5844"/>
      <c r="AE113" s="5842" t="s">
        <v>30</v>
      </c>
      <c r="AF113" s="5842"/>
      <c r="AG113" s="5843" t="s">
        <v>31</v>
      </c>
      <c r="AH113" s="5844"/>
      <c r="AI113" s="5843" t="s">
        <v>32</v>
      </c>
      <c r="AJ113" s="5844"/>
      <c r="AK113" s="582"/>
      <c r="AL113" s="582"/>
      <c r="AM113" s="582"/>
      <c r="AN113" s="582"/>
    </row>
    <row r="114" spans="1:40" x14ac:dyDescent="0.35">
      <c r="A114" s="2356"/>
      <c r="B114" s="5833" t="s">
        <v>33</v>
      </c>
      <c r="C114" s="5834" t="s">
        <v>34</v>
      </c>
      <c r="D114" s="5684" t="s">
        <v>35</v>
      </c>
      <c r="E114" s="5682" t="s">
        <v>34</v>
      </c>
      <c r="F114" s="5684" t="s">
        <v>35</v>
      </c>
      <c r="G114" s="5682" t="s">
        <v>34</v>
      </c>
      <c r="H114" s="5684" t="s">
        <v>35</v>
      </c>
      <c r="I114" s="5682" t="s">
        <v>34</v>
      </c>
      <c r="J114" s="5684" t="s">
        <v>35</v>
      </c>
      <c r="K114" s="5834" t="s">
        <v>34</v>
      </c>
      <c r="L114" s="5774" t="s">
        <v>35</v>
      </c>
      <c r="M114" s="5682" t="s">
        <v>34</v>
      </c>
      <c r="N114" s="5684" t="s">
        <v>35</v>
      </c>
      <c r="O114" s="5834" t="s">
        <v>34</v>
      </c>
      <c r="P114" s="5774" t="s">
        <v>35</v>
      </c>
      <c r="Q114" s="5682" t="s">
        <v>34</v>
      </c>
      <c r="R114" s="5684" t="s">
        <v>35</v>
      </c>
      <c r="S114" s="5834" t="s">
        <v>34</v>
      </c>
      <c r="T114" s="5774" t="s">
        <v>35</v>
      </c>
      <c r="U114" s="5682" t="s">
        <v>34</v>
      </c>
      <c r="V114" s="5684" t="s">
        <v>35</v>
      </c>
      <c r="W114" s="5834" t="s">
        <v>34</v>
      </c>
      <c r="X114" s="5774" t="s">
        <v>35</v>
      </c>
      <c r="Y114" s="5682" t="s">
        <v>34</v>
      </c>
      <c r="Z114" s="5684" t="s">
        <v>35</v>
      </c>
      <c r="AA114" s="5834" t="s">
        <v>34</v>
      </c>
      <c r="AB114" s="5774" t="s">
        <v>35</v>
      </c>
      <c r="AC114" s="5682" t="s">
        <v>34</v>
      </c>
      <c r="AD114" s="5684" t="s">
        <v>35</v>
      </c>
      <c r="AE114" s="5834" t="s">
        <v>34</v>
      </c>
      <c r="AF114" s="5774" t="s">
        <v>35</v>
      </c>
      <c r="AG114" s="5682" t="s">
        <v>34</v>
      </c>
      <c r="AH114" s="5684" t="s">
        <v>35</v>
      </c>
      <c r="AI114" s="5834" t="s">
        <v>34</v>
      </c>
      <c r="AJ114" s="5684" t="s">
        <v>35</v>
      </c>
      <c r="AK114" s="582"/>
      <c r="AL114" s="582"/>
      <c r="AM114" s="582"/>
      <c r="AN114" s="582"/>
    </row>
    <row r="115" spans="1:40" ht="18.75" customHeight="1" x14ac:dyDescent="0.35">
      <c r="A115" s="5914" t="s">
        <v>3047</v>
      </c>
      <c r="B115" s="5917">
        <f>SUM(C115+D115)</f>
        <v>0</v>
      </c>
      <c r="C115" s="5634">
        <f>+E115+G115+I115+K115+M115+O115+Q115+S115+U115+W115+Y115+AA115+AC115+AE115+AG115+AI115</f>
        <v>0</v>
      </c>
      <c r="D115" s="5635">
        <f>+F115+H115+J115+L115+N115+P115+R115+T115+V115+X115+Z115+AB115+AD115+AF115+AH115+AJ115</f>
        <v>0</v>
      </c>
      <c r="E115" s="5625"/>
      <c r="F115" s="5626"/>
      <c r="G115" s="5625"/>
      <c r="H115" s="5626"/>
      <c r="I115" s="5625"/>
      <c r="J115" s="5626"/>
      <c r="K115" s="5625"/>
      <c r="L115" s="5626"/>
      <c r="M115" s="5625"/>
      <c r="N115" s="5626"/>
      <c r="O115" s="5625"/>
      <c r="P115" s="5626"/>
      <c r="Q115" s="5625"/>
      <c r="R115" s="5626"/>
      <c r="S115" s="5625"/>
      <c r="T115" s="5626"/>
      <c r="U115" s="5625"/>
      <c r="V115" s="5626"/>
      <c r="W115" s="5625"/>
      <c r="X115" s="5626"/>
      <c r="Y115" s="5625"/>
      <c r="Z115" s="5626"/>
      <c r="AA115" s="5625"/>
      <c r="AB115" s="5626"/>
      <c r="AC115" s="5625"/>
      <c r="AD115" s="5626"/>
      <c r="AE115" s="5625"/>
      <c r="AF115" s="5626"/>
      <c r="AG115" s="5625"/>
      <c r="AH115" s="5626"/>
      <c r="AI115" s="5625"/>
      <c r="AJ115" s="5626"/>
      <c r="AK115" s="582"/>
      <c r="AL115" s="582"/>
      <c r="AM115" s="582"/>
      <c r="AN115" s="582"/>
    </row>
    <row r="116" spans="1:40" ht="15" customHeight="1" x14ac:dyDescent="0.35">
      <c r="A116" s="1169" t="s">
        <v>3052</v>
      </c>
      <c r="B116" s="5633">
        <f>SUM(C116+D116)</f>
        <v>0</v>
      </c>
      <c r="C116" s="5634">
        <f t="shared" ref="C116:D119" si="22">+E116+G116+I116+K116+M116+O116+Q116+S116+U116+W116+Y116+AA116+AC116+AE116+AG116+AI116</f>
        <v>0</v>
      </c>
      <c r="D116" s="5635">
        <f t="shared" si="22"/>
        <v>0</v>
      </c>
      <c r="E116" s="5466"/>
      <c r="F116" s="5467"/>
      <c r="G116" s="5466"/>
      <c r="H116" s="5467"/>
      <c r="I116" s="5466"/>
      <c r="J116" s="5467"/>
      <c r="K116" s="5466"/>
      <c r="L116" s="5467"/>
      <c r="M116" s="5466"/>
      <c r="N116" s="5467"/>
      <c r="O116" s="5466"/>
      <c r="P116" s="5467"/>
      <c r="Q116" s="5466"/>
      <c r="R116" s="5467"/>
      <c r="S116" s="5466"/>
      <c r="T116" s="5467"/>
      <c r="U116" s="5466"/>
      <c r="V116" s="5467"/>
      <c r="W116" s="5466"/>
      <c r="X116" s="5467"/>
      <c r="Y116" s="5466"/>
      <c r="Z116" s="5467"/>
      <c r="AA116" s="5466"/>
      <c r="AB116" s="5467"/>
      <c r="AC116" s="5466"/>
      <c r="AD116" s="5467"/>
      <c r="AE116" s="5466"/>
      <c r="AF116" s="5467"/>
      <c r="AG116" s="5466"/>
      <c r="AH116" s="5467"/>
      <c r="AI116" s="5466"/>
      <c r="AJ116" s="5467"/>
      <c r="AK116" s="582"/>
      <c r="AL116" s="582"/>
      <c r="AM116" s="582"/>
      <c r="AN116" s="582"/>
    </row>
    <row r="117" spans="1:40" x14ac:dyDescent="0.35">
      <c r="A117" s="1169" t="s">
        <v>3053</v>
      </c>
      <c r="B117" s="5633">
        <f>SUM(C117+D117)</f>
        <v>0</v>
      </c>
      <c r="C117" s="5634">
        <f t="shared" si="22"/>
        <v>0</v>
      </c>
      <c r="D117" s="5635">
        <f t="shared" si="22"/>
        <v>0</v>
      </c>
      <c r="E117" s="5905"/>
      <c r="F117" s="5713"/>
      <c r="G117" s="5905"/>
      <c r="H117" s="5713"/>
      <c r="I117" s="5905"/>
      <c r="J117" s="5713"/>
      <c r="K117" s="5905"/>
      <c r="L117" s="5713"/>
      <c r="M117" s="5905"/>
      <c r="N117" s="5713"/>
      <c r="O117" s="5905"/>
      <c r="P117" s="5713"/>
      <c r="Q117" s="5905"/>
      <c r="R117" s="5713"/>
      <c r="S117" s="5905"/>
      <c r="T117" s="5713"/>
      <c r="U117" s="5905"/>
      <c r="V117" s="5713"/>
      <c r="W117" s="5905"/>
      <c r="X117" s="5713"/>
      <c r="Y117" s="5905"/>
      <c r="Z117" s="5713"/>
      <c r="AA117" s="5905"/>
      <c r="AB117" s="5713"/>
      <c r="AC117" s="5905"/>
      <c r="AD117" s="5713"/>
      <c r="AE117" s="5905"/>
      <c r="AF117" s="5713"/>
      <c r="AG117" s="5905"/>
      <c r="AH117" s="5713"/>
      <c r="AI117" s="5905"/>
      <c r="AJ117" s="5713"/>
      <c r="AK117" s="582"/>
      <c r="AL117" s="582"/>
      <c r="AM117" s="582"/>
      <c r="AN117" s="582"/>
    </row>
    <row r="118" spans="1:40" x14ac:dyDescent="0.35">
      <c r="A118" s="5918" t="s">
        <v>3049</v>
      </c>
      <c r="B118" s="5633">
        <f>SUM(C118+D118)</f>
        <v>0</v>
      </c>
      <c r="C118" s="5634">
        <f t="shared" si="22"/>
        <v>0</v>
      </c>
      <c r="D118" s="5635">
        <f t="shared" si="22"/>
        <v>0</v>
      </c>
      <c r="E118" s="5905"/>
      <c r="F118" s="5713"/>
      <c r="G118" s="5905"/>
      <c r="H118" s="5713"/>
      <c r="I118" s="5905"/>
      <c r="J118" s="5713"/>
      <c r="K118" s="5905"/>
      <c r="L118" s="5713"/>
      <c r="M118" s="5905"/>
      <c r="N118" s="5713"/>
      <c r="O118" s="5905"/>
      <c r="P118" s="5713"/>
      <c r="Q118" s="5905"/>
      <c r="R118" s="5713"/>
      <c r="S118" s="5905"/>
      <c r="T118" s="5713"/>
      <c r="U118" s="5905"/>
      <c r="V118" s="5713"/>
      <c r="W118" s="5905"/>
      <c r="X118" s="5713"/>
      <c r="Y118" s="5905"/>
      <c r="Z118" s="5713"/>
      <c r="AA118" s="5905"/>
      <c r="AB118" s="5713"/>
      <c r="AC118" s="5905"/>
      <c r="AD118" s="5713"/>
      <c r="AE118" s="5905"/>
      <c r="AF118" s="5713"/>
      <c r="AG118" s="5905"/>
      <c r="AH118" s="5713"/>
      <c r="AI118" s="5905"/>
      <c r="AJ118" s="5713"/>
      <c r="AK118" s="582"/>
      <c r="AL118" s="582"/>
      <c r="AM118" s="582"/>
      <c r="AN118" s="582"/>
    </row>
    <row r="119" spans="1:40" x14ac:dyDescent="0.35">
      <c r="A119" s="5919" t="s">
        <v>3054</v>
      </c>
      <c r="B119" s="5920">
        <f>SUM(C119+D119)</f>
        <v>0</v>
      </c>
      <c r="C119" s="5751">
        <f t="shared" si="22"/>
        <v>0</v>
      </c>
      <c r="D119" s="5655">
        <f t="shared" si="22"/>
        <v>0</v>
      </c>
      <c r="E119" s="5470"/>
      <c r="F119" s="5471"/>
      <c r="G119" s="5470"/>
      <c r="H119" s="5471"/>
      <c r="I119" s="5470"/>
      <c r="J119" s="5471"/>
      <c r="K119" s="5470"/>
      <c r="L119" s="5471"/>
      <c r="M119" s="5470"/>
      <c r="N119" s="5471"/>
      <c r="O119" s="5470"/>
      <c r="P119" s="5471"/>
      <c r="Q119" s="5470"/>
      <c r="R119" s="5471"/>
      <c r="S119" s="5470"/>
      <c r="T119" s="5471"/>
      <c r="U119" s="5470"/>
      <c r="V119" s="5471"/>
      <c r="W119" s="5470"/>
      <c r="X119" s="5471"/>
      <c r="Y119" s="5470"/>
      <c r="Z119" s="5471"/>
      <c r="AA119" s="5470"/>
      <c r="AB119" s="5471"/>
      <c r="AC119" s="5470"/>
      <c r="AD119" s="5471"/>
      <c r="AE119" s="5470"/>
      <c r="AF119" s="5471"/>
      <c r="AG119" s="5470"/>
      <c r="AH119" s="5471"/>
      <c r="AI119" s="5470"/>
      <c r="AJ119" s="5471"/>
      <c r="AK119" s="582"/>
      <c r="AL119" s="582"/>
      <c r="AM119" s="582"/>
      <c r="AN119" s="582"/>
    </row>
    <row r="120" spans="1:40" x14ac:dyDescent="0.35">
      <c r="A120" s="5594" t="s">
        <v>3055</v>
      </c>
      <c r="B120" s="5595"/>
      <c r="C120" s="5595"/>
      <c r="D120" s="5595"/>
      <c r="E120" s="5595"/>
      <c r="F120" s="5595"/>
      <c r="G120" s="5595"/>
      <c r="H120" s="5595"/>
      <c r="I120" s="5595"/>
      <c r="J120" s="5595"/>
      <c r="K120" s="5595"/>
      <c r="L120" s="5595"/>
      <c r="M120" s="5595"/>
      <c r="N120" s="5595"/>
      <c r="O120" s="5595"/>
      <c r="P120" s="5595"/>
      <c r="Q120" s="5595"/>
      <c r="R120" s="5595"/>
      <c r="S120" s="5595"/>
      <c r="T120" s="5595"/>
      <c r="U120" s="5595"/>
      <c r="V120" s="5595"/>
      <c r="W120" s="5595"/>
      <c r="X120" s="5595"/>
      <c r="Y120" s="5595"/>
      <c r="Z120" s="5595"/>
      <c r="AA120" s="5595"/>
      <c r="AB120" s="5595"/>
      <c r="AC120" s="5595"/>
      <c r="AD120" s="5595"/>
      <c r="AE120" s="5595"/>
      <c r="AF120" s="5595"/>
      <c r="AG120" s="5595"/>
      <c r="AH120" s="5595"/>
      <c r="AI120" s="5595"/>
      <c r="AJ120" s="5595"/>
      <c r="AK120" s="5595"/>
      <c r="AL120" s="5595"/>
      <c r="AM120" s="5595"/>
      <c r="AN120" s="5595"/>
    </row>
    <row r="121" spans="1:40" x14ac:dyDescent="0.35">
      <c r="A121" s="5921" t="s">
        <v>2992</v>
      </c>
      <c r="B121" s="5609" t="s">
        <v>36</v>
      </c>
      <c r="C121" s="5609"/>
      <c r="D121" s="5596"/>
      <c r="E121" s="5843" t="s">
        <v>9</v>
      </c>
      <c r="F121" s="5842"/>
      <c r="G121" s="5842"/>
      <c r="H121" s="5842"/>
      <c r="I121" s="5842"/>
      <c r="J121" s="5842"/>
      <c r="K121" s="5842"/>
      <c r="L121" s="5842"/>
      <c r="M121" s="5842"/>
      <c r="N121" s="5842"/>
      <c r="O121" s="5842"/>
      <c r="P121" s="5842"/>
      <c r="Q121" s="5842"/>
      <c r="R121" s="5842"/>
      <c r="S121" s="5842"/>
      <c r="T121" s="5842"/>
      <c r="U121" s="5842"/>
      <c r="V121" s="5842"/>
      <c r="W121" s="5842"/>
      <c r="X121" s="5842"/>
      <c r="Y121" s="5842"/>
      <c r="Z121" s="5842"/>
      <c r="AA121" s="5842"/>
      <c r="AB121" s="5842"/>
      <c r="AC121" s="5842"/>
      <c r="AD121" s="5842"/>
      <c r="AE121" s="5842"/>
      <c r="AF121" s="5842"/>
      <c r="AG121" s="5842"/>
      <c r="AH121" s="5842"/>
      <c r="AI121" s="5842"/>
      <c r="AJ121" s="5842"/>
      <c r="AK121" s="5868" t="s">
        <v>14</v>
      </c>
      <c r="AL121" s="582"/>
      <c r="AM121" s="582"/>
      <c r="AN121" s="582"/>
    </row>
    <row r="122" spans="1:40" x14ac:dyDescent="0.35">
      <c r="A122" s="4080"/>
      <c r="B122" s="5681"/>
      <c r="C122" s="5681"/>
      <c r="D122" s="2356"/>
      <c r="E122" s="5679" t="s">
        <v>2333</v>
      </c>
      <c r="F122" s="5596"/>
      <c r="G122" s="5843" t="s">
        <v>2993</v>
      </c>
      <c r="H122" s="5844"/>
      <c r="I122" s="5842" t="s">
        <v>2994</v>
      </c>
      <c r="J122" s="5842"/>
      <c r="K122" s="5843" t="s">
        <v>204</v>
      </c>
      <c r="L122" s="5844"/>
      <c r="M122" s="5843" t="s">
        <v>205</v>
      </c>
      <c r="N122" s="5844"/>
      <c r="O122" s="5680" t="s">
        <v>206</v>
      </c>
      <c r="P122" s="5596"/>
      <c r="Q122" s="5609" t="s">
        <v>2995</v>
      </c>
      <c r="R122" s="5609"/>
      <c r="S122" s="5680" t="s">
        <v>24</v>
      </c>
      <c r="T122" s="5596"/>
      <c r="U122" s="5609" t="s">
        <v>25</v>
      </c>
      <c r="V122" s="5609"/>
      <c r="W122" s="5680" t="s">
        <v>26</v>
      </c>
      <c r="X122" s="5596"/>
      <c r="Y122" s="5609" t="s">
        <v>27</v>
      </c>
      <c r="Z122" s="5609"/>
      <c r="AA122" s="5680" t="s">
        <v>28</v>
      </c>
      <c r="AB122" s="5596"/>
      <c r="AC122" s="5609" t="s">
        <v>29</v>
      </c>
      <c r="AD122" s="5609"/>
      <c r="AE122" s="5680" t="s">
        <v>30</v>
      </c>
      <c r="AF122" s="5596"/>
      <c r="AG122" s="5609" t="s">
        <v>31</v>
      </c>
      <c r="AH122" s="5609"/>
      <c r="AI122" s="5843" t="s">
        <v>32</v>
      </c>
      <c r="AJ122" s="5846"/>
      <c r="AK122" s="5871"/>
      <c r="AL122" s="582"/>
      <c r="AM122" s="582"/>
      <c r="AN122" s="582"/>
    </row>
    <row r="123" spans="1:40" x14ac:dyDescent="0.35">
      <c r="A123" s="4085"/>
      <c r="B123" s="5833" t="s">
        <v>33</v>
      </c>
      <c r="C123" s="5834" t="s">
        <v>34</v>
      </c>
      <c r="D123" s="5684" t="s">
        <v>35</v>
      </c>
      <c r="E123" s="5682" t="s">
        <v>34</v>
      </c>
      <c r="F123" s="5684" t="s">
        <v>35</v>
      </c>
      <c r="G123" s="5682" t="s">
        <v>34</v>
      </c>
      <c r="H123" s="5684" t="s">
        <v>35</v>
      </c>
      <c r="I123" s="5834" t="s">
        <v>34</v>
      </c>
      <c r="J123" s="5774" t="s">
        <v>35</v>
      </c>
      <c r="K123" s="5682" t="s">
        <v>34</v>
      </c>
      <c r="L123" s="5684" t="s">
        <v>35</v>
      </c>
      <c r="M123" s="5834" t="s">
        <v>34</v>
      </c>
      <c r="N123" s="5774" t="s">
        <v>35</v>
      </c>
      <c r="O123" s="5682" t="s">
        <v>34</v>
      </c>
      <c r="P123" s="5684" t="s">
        <v>35</v>
      </c>
      <c r="Q123" s="5834" t="s">
        <v>34</v>
      </c>
      <c r="R123" s="5774" t="s">
        <v>35</v>
      </c>
      <c r="S123" s="5682" t="s">
        <v>34</v>
      </c>
      <c r="T123" s="5684" t="s">
        <v>35</v>
      </c>
      <c r="U123" s="5834" t="s">
        <v>34</v>
      </c>
      <c r="V123" s="5774" t="s">
        <v>35</v>
      </c>
      <c r="W123" s="5682" t="s">
        <v>34</v>
      </c>
      <c r="X123" s="5684" t="s">
        <v>35</v>
      </c>
      <c r="Y123" s="5834" t="s">
        <v>34</v>
      </c>
      <c r="Z123" s="5774" t="s">
        <v>35</v>
      </c>
      <c r="AA123" s="5682" t="s">
        <v>34</v>
      </c>
      <c r="AB123" s="5684" t="s">
        <v>35</v>
      </c>
      <c r="AC123" s="5834" t="s">
        <v>34</v>
      </c>
      <c r="AD123" s="5774" t="s">
        <v>35</v>
      </c>
      <c r="AE123" s="5682" t="s">
        <v>34</v>
      </c>
      <c r="AF123" s="5684" t="s">
        <v>35</v>
      </c>
      <c r="AG123" s="5834" t="s">
        <v>34</v>
      </c>
      <c r="AH123" s="5774" t="s">
        <v>35</v>
      </c>
      <c r="AI123" s="5682" t="s">
        <v>34</v>
      </c>
      <c r="AJ123" s="5774" t="s">
        <v>35</v>
      </c>
      <c r="AK123" s="5877"/>
      <c r="AL123" s="582"/>
      <c r="AM123" s="582"/>
      <c r="AN123" s="582"/>
    </row>
    <row r="124" spans="1:40" x14ac:dyDescent="0.35">
      <c r="A124" s="5922" t="s">
        <v>3056</v>
      </c>
      <c r="B124" s="5923">
        <f t="shared" ref="B124:B129" si="23">SUM(C124+D124)</f>
        <v>0</v>
      </c>
      <c r="C124" s="5904">
        <f>SUM(E124+G124+I124+K124+M124+O124+Q124+S124+U124+W124+Y124+AA124+AC124+AE124+AG124+AI124)</f>
        <v>0</v>
      </c>
      <c r="D124" s="5924">
        <f>SUM(F124+H124+J124+L124+N124+P124+R124+T124+V124+X124+Z124+AB124+AD124+AF124+AH124+AJ124)</f>
        <v>0</v>
      </c>
      <c r="E124" s="5625"/>
      <c r="F124" s="5626"/>
      <c r="G124" s="5625"/>
      <c r="H124" s="5627"/>
      <c r="I124" s="5628"/>
      <c r="J124" s="5629"/>
      <c r="K124" s="5625"/>
      <c r="L124" s="5627"/>
      <c r="M124" s="5628"/>
      <c r="N124" s="5629"/>
      <c r="O124" s="5625"/>
      <c r="P124" s="5627"/>
      <c r="Q124" s="5628"/>
      <c r="R124" s="5629"/>
      <c r="S124" s="5625"/>
      <c r="T124" s="5627"/>
      <c r="U124" s="5628"/>
      <c r="V124" s="5629"/>
      <c r="W124" s="5625"/>
      <c r="X124" s="5627"/>
      <c r="Y124" s="5628"/>
      <c r="Z124" s="5629"/>
      <c r="AA124" s="5625"/>
      <c r="AB124" s="5627"/>
      <c r="AC124" s="5628"/>
      <c r="AD124" s="5629"/>
      <c r="AE124" s="5719"/>
      <c r="AF124" s="5627"/>
      <c r="AG124" s="5628"/>
      <c r="AH124" s="5629"/>
      <c r="AI124" s="5719"/>
      <c r="AJ124" s="5629"/>
      <c r="AK124" s="5925"/>
      <c r="AL124" s="582" t="str">
        <f>CB124&amp;CC124</f>
        <v/>
      </c>
      <c r="AM124" s="582"/>
      <c r="AN124" s="582"/>
    </row>
    <row r="125" spans="1:40" x14ac:dyDescent="0.35">
      <c r="A125" s="5926" t="s">
        <v>3057</v>
      </c>
      <c r="B125" s="5927">
        <f t="shared" si="23"/>
        <v>0</v>
      </c>
      <c r="C125" s="5928">
        <f>SUM(E125+G125)</f>
        <v>0</v>
      </c>
      <c r="D125" s="5924">
        <f>SUM(F125+H125)</f>
        <v>0</v>
      </c>
      <c r="E125" s="5466"/>
      <c r="F125" s="5467"/>
      <c r="G125" s="5466"/>
      <c r="H125" s="5636"/>
      <c r="I125" s="5647"/>
      <c r="J125" s="5648"/>
      <c r="K125" s="5645"/>
      <c r="L125" s="5646"/>
      <c r="M125" s="5647"/>
      <c r="N125" s="5648"/>
      <c r="O125" s="5645"/>
      <c r="P125" s="5646"/>
      <c r="Q125" s="5647"/>
      <c r="R125" s="5648"/>
      <c r="S125" s="5645"/>
      <c r="T125" s="5646"/>
      <c r="U125" s="5647"/>
      <c r="V125" s="5648"/>
      <c r="W125" s="5645"/>
      <c r="X125" s="5646"/>
      <c r="Y125" s="5647"/>
      <c r="Z125" s="5648"/>
      <c r="AA125" s="5645"/>
      <c r="AB125" s="5646"/>
      <c r="AC125" s="5647"/>
      <c r="AD125" s="5648"/>
      <c r="AE125" s="5929"/>
      <c r="AF125" s="5646"/>
      <c r="AG125" s="5647"/>
      <c r="AH125" s="5648"/>
      <c r="AI125" s="5929"/>
      <c r="AJ125" s="5648"/>
      <c r="AK125" s="5930"/>
      <c r="AL125" s="582" t="str">
        <f t="shared" ref="AL125:AL129" si="24">CB125&amp;CC125</f>
        <v/>
      </c>
      <c r="AM125" s="582"/>
      <c r="AN125" s="582"/>
    </row>
    <row r="126" spans="1:40" x14ac:dyDescent="0.35">
      <c r="A126" s="5926" t="s">
        <v>3058</v>
      </c>
      <c r="B126" s="5927">
        <f t="shared" si="23"/>
        <v>0</v>
      </c>
      <c r="C126" s="5928">
        <f>SUM(G126+I126+K126+M126+O126+Q126+S126+U126+W126+Y126+AA126+AC126+AE126+AG126+AI126)</f>
        <v>0</v>
      </c>
      <c r="D126" s="5924">
        <f>SUM(H126+J126+L126+N126+P126+R126+T126+V126+X126+Z126+AB126+AD126+AF126+AH126+AJ126)</f>
        <v>0</v>
      </c>
      <c r="E126" s="5721"/>
      <c r="F126" s="5722"/>
      <c r="G126" s="5466"/>
      <c r="H126" s="5636"/>
      <c r="I126" s="5637"/>
      <c r="J126" s="5638"/>
      <c r="K126" s="5466"/>
      <c r="L126" s="5636"/>
      <c r="M126" s="5637"/>
      <c r="N126" s="5638"/>
      <c r="O126" s="5466"/>
      <c r="P126" s="5636"/>
      <c r="Q126" s="5637"/>
      <c r="R126" s="5638"/>
      <c r="S126" s="5466"/>
      <c r="T126" s="5636"/>
      <c r="U126" s="5637"/>
      <c r="V126" s="5638"/>
      <c r="W126" s="5466"/>
      <c r="X126" s="5636"/>
      <c r="Y126" s="5637"/>
      <c r="Z126" s="5638"/>
      <c r="AA126" s="5466"/>
      <c r="AB126" s="5636"/>
      <c r="AC126" s="5637"/>
      <c r="AD126" s="5638"/>
      <c r="AE126" s="5745"/>
      <c r="AF126" s="5636"/>
      <c r="AG126" s="5637"/>
      <c r="AH126" s="5638"/>
      <c r="AI126" s="5745"/>
      <c r="AJ126" s="5638"/>
      <c r="AK126" s="5930"/>
      <c r="AL126" s="582" t="str">
        <f t="shared" si="24"/>
        <v/>
      </c>
      <c r="AM126" s="582"/>
      <c r="AN126" s="582"/>
    </row>
    <row r="127" spans="1:40" x14ac:dyDescent="0.35">
      <c r="A127" s="5926" t="s">
        <v>3059</v>
      </c>
      <c r="B127" s="5927">
        <f t="shared" si="23"/>
        <v>0</v>
      </c>
      <c r="C127" s="5928">
        <f>SUM(E127+G127+I127+K127+M127+O127+Q127+S127+U127+W127+Y127+AA127+AC127+AE127+AG127+AI127)</f>
        <v>0</v>
      </c>
      <c r="D127" s="5924">
        <f>SUM(F127+H127+J127+L127+N127+P127+R127+T127+V127+X127+Z127+AB127+AD127+AF127+AH127+AJ127)</f>
        <v>0</v>
      </c>
      <c r="E127" s="5466"/>
      <c r="F127" s="5467"/>
      <c r="G127" s="5466"/>
      <c r="H127" s="5636"/>
      <c r="I127" s="5637"/>
      <c r="J127" s="5638"/>
      <c r="K127" s="5466"/>
      <c r="L127" s="5636"/>
      <c r="M127" s="5637"/>
      <c r="N127" s="5638"/>
      <c r="O127" s="5466"/>
      <c r="P127" s="5636"/>
      <c r="Q127" s="5637"/>
      <c r="R127" s="5638"/>
      <c r="S127" s="5466"/>
      <c r="T127" s="5636"/>
      <c r="U127" s="5637"/>
      <c r="V127" s="5638"/>
      <c r="W127" s="5466"/>
      <c r="X127" s="5636"/>
      <c r="Y127" s="5637"/>
      <c r="Z127" s="5638"/>
      <c r="AA127" s="5466"/>
      <c r="AB127" s="5636"/>
      <c r="AC127" s="5637"/>
      <c r="AD127" s="5638"/>
      <c r="AE127" s="5745"/>
      <c r="AF127" s="5636"/>
      <c r="AG127" s="5637"/>
      <c r="AH127" s="5638"/>
      <c r="AI127" s="5745"/>
      <c r="AJ127" s="5638"/>
      <c r="AK127" s="5930"/>
      <c r="AL127" s="582" t="str">
        <f t="shared" si="24"/>
        <v/>
      </c>
      <c r="AM127" s="582"/>
      <c r="AN127" s="582"/>
    </row>
    <row r="128" spans="1:40" x14ac:dyDescent="0.35">
      <c r="A128" s="5926" t="s">
        <v>3060</v>
      </c>
      <c r="B128" s="5927">
        <f t="shared" si="23"/>
        <v>0</v>
      </c>
      <c r="C128" s="5928">
        <f>SUM(S128+U128+W128+Y128+AA128+AC128+AE128+AG128+AI128)</f>
        <v>0</v>
      </c>
      <c r="D128" s="5924">
        <f>SUM(T128+V128+X128+Z128+AB128+AD128+AF128+AH128+AJ128)</f>
        <v>0</v>
      </c>
      <c r="E128" s="5645"/>
      <c r="F128" s="5651"/>
      <c r="G128" s="5645"/>
      <c r="H128" s="5646"/>
      <c r="I128" s="5647"/>
      <c r="J128" s="5648"/>
      <c r="K128" s="5645"/>
      <c r="L128" s="5646"/>
      <c r="M128" s="5647"/>
      <c r="N128" s="5648"/>
      <c r="O128" s="5645"/>
      <c r="P128" s="5646"/>
      <c r="Q128" s="5647"/>
      <c r="R128" s="5648"/>
      <c r="S128" s="5466"/>
      <c r="T128" s="5636"/>
      <c r="U128" s="5637"/>
      <c r="V128" s="5638"/>
      <c r="W128" s="5466"/>
      <c r="X128" s="5636"/>
      <c r="Y128" s="5637"/>
      <c r="Z128" s="5638"/>
      <c r="AA128" s="5466"/>
      <c r="AB128" s="5636"/>
      <c r="AC128" s="5637"/>
      <c r="AD128" s="5638"/>
      <c r="AE128" s="5745"/>
      <c r="AF128" s="5636"/>
      <c r="AG128" s="5637"/>
      <c r="AH128" s="5638"/>
      <c r="AI128" s="5745"/>
      <c r="AJ128" s="5638"/>
      <c r="AK128" s="5930"/>
      <c r="AL128" s="582" t="str">
        <f t="shared" si="24"/>
        <v/>
      </c>
      <c r="AM128" s="582"/>
      <c r="AN128" s="582"/>
    </row>
    <row r="129" spans="1:40" x14ac:dyDescent="0.35">
      <c r="A129" s="5931" t="s">
        <v>3061</v>
      </c>
      <c r="B129" s="5927">
        <f t="shared" si="23"/>
        <v>0</v>
      </c>
      <c r="C129" s="5928">
        <f>SUM(E129+G129+I129+K129+M129+O129+Q129+S129+U129+W129+Y129+AA129+AC129+AE129+AG129+AI129)</f>
        <v>0</v>
      </c>
      <c r="D129" s="5924">
        <f>SUM(F129+H129+J129+L129+N129+P129+R129+T129+V129+X129+Z129+AB129+AD129+AF129+AH129+AJ129)</f>
        <v>0</v>
      </c>
      <c r="E129" s="5470"/>
      <c r="F129" s="5471"/>
      <c r="G129" s="5470"/>
      <c r="H129" s="5656"/>
      <c r="I129" s="5657"/>
      <c r="J129" s="5658"/>
      <c r="K129" s="5470"/>
      <c r="L129" s="5656"/>
      <c r="M129" s="5657"/>
      <c r="N129" s="5658"/>
      <c r="O129" s="5470"/>
      <c r="P129" s="5656"/>
      <c r="Q129" s="5657"/>
      <c r="R129" s="5658"/>
      <c r="S129" s="5470"/>
      <c r="T129" s="5656"/>
      <c r="U129" s="5657"/>
      <c r="V129" s="5658"/>
      <c r="W129" s="5470"/>
      <c r="X129" s="5656"/>
      <c r="Y129" s="5657"/>
      <c r="Z129" s="5658"/>
      <c r="AA129" s="5470"/>
      <c r="AB129" s="5656"/>
      <c r="AC129" s="5657"/>
      <c r="AD129" s="5658"/>
      <c r="AE129" s="5728"/>
      <c r="AF129" s="5656"/>
      <c r="AG129" s="5657"/>
      <c r="AH129" s="5658"/>
      <c r="AI129" s="5728"/>
      <c r="AJ129" s="5658"/>
      <c r="AK129" s="5932"/>
      <c r="AL129" s="582" t="str">
        <f t="shared" si="24"/>
        <v/>
      </c>
      <c r="AM129" s="582"/>
      <c r="AN129" s="582"/>
    </row>
    <row r="130" spans="1:40" x14ac:dyDescent="0.35">
      <c r="A130" s="5933" t="s">
        <v>36</v>
      </c>
      <c r="B130" s="5757">
        <f t="shared" ref="B130:AJ130" si="25">SUM(B124:B129)</f>
        <v>0</v>
      </c>
      <c r="C130" s="5668">
        <f t="shared" si="25"/>
        <v>0</v>
      </c>
      <c r="D130" s="5666">
        <f t="shared" si="25"/>
        <v>0</v>
      </c>
      <c r="E130" s="5665">
        <f>SUM(E124:E129)</f>
        <v>0</v>
      </c>
      <c r="F130" s="5666">
        <f t="shared" si="25"/>
        <v>0</v>
      </c>
      <c r="G130" s="5665">
        <f>SUM(G124:G129)</f>
        <v>0</v>
      </c>
      <c r="H130" s="5666">
        <f t="shared" si="25"/>
        <v>0</v>
      </c>
      <c r="I130" s="5668">
        <f t="shared" si="25"/>
        <v>0</v>
      </c>
      <c r="J130" s="5669">
        <f t="shared" si="25"/>
        <v>0</v>
      </c>
      <c r="K130" s="5665">
        <f t="shared" si="25"/>
        <v>0</v>
      </c>
      <c r="L130" s="5667">
        <f t="shared" si="25"/>
        <v>0</v>
      </c>
      <c r="M130" s="5668">
        <f t="shared" si="25"/>
        <v>0</v>
      </c>
      <c r="N130" s="5667">
        <f t="shared" si="25"/>
        <v>0</v>
      </c>
      <c r="O130" s="5668">
        <f t="shared" si="25"/>
        <v>0</v>
      </c>
      <c r="P130" s="5667">
        <f t="shared" si="25"/>
        <v>0</v>
      </c>
      <c r="Q130" s="5668">
        <f t="shared" si="25"/>
        <v>0</v>
      </c>
      <c r="R130" s="5669">
        <f t="shared" si="25"/>
        <v>0</v>
      </c>
      <c r="S130" s="5665">
        <f t="shared" si="25"/>
        <v>0</v>
      </c>
      <c r="T130" s="5667">
        <f t="shared" si="25"/>
        <v>0</v>
      </c>
      <c r="U130" s="5668">
        <f t="shared" si="25"/>
        <v>0</v>
      </c>
      <c r="V130" s="5669">
        <f t="shared" si="25"/>
        <v>0</v>
      </c>
      <c r="W130" s="5665">
        <f t="shared" si="25"/>
        <v>0</v>
      </c>
      <c r="X130" s="5667">
        <f t="shared" si="25"/>
        <v>0</v>
      </c>
      <c r="Y130" s="5668">
        <f t="shared" si="25"/>
        <v>0</v>
      </c>
      <c r="Z130" s="5669">
        <f t="shared" si="25"/>
        <v>0</v>
      </c>
      <c r="AA130" s="5665">
        <f t="shared" si="25"/>
        <v>0</v>
      </c>
      <c r="AB130" s="5667">
        <f t="shared" si="25"/>
        <v>0</v>
      </c>
      <c r="AC130" s="5668">
        <f t="shared" si="25"/>
        <v>0</v>
      </c>
      <c r="AD130" s="5669">
        <f t="shared" si="25"/>
        <v>0</v>
      </c>
      <c r="AE130" s="5665">
        <f t="shared" si="25"/>
        <v>0</v>
      </c>
      <c r="AF130" s="5667">
        <f t="shared" si="25"/>
        <v>0</v>
      </c>
      <c r="AG130" s="5668">
        <f t="shared" si="25"/>
        <v>0</v>
      </c>
      <c r="AH130" s="5669">
        <f t="shared" si="25"/>
        <v>0</v>
      </c>
      <c r="AI130" s="5755">
        <f t="shared" si="25"/>
        <v>0</v>
      </c>
      <c r="AJ130" s="5669">
        <f t="shared" si="25"/>
        <v>0</v>
      </c>
      <c r="AK130" s="5934">
        <f>SUM(AK124:AK129)</f>
        <v>0</v>
      </c>
      <c r="AL130" s="582"/>
      <c r="AM130" s="582"/>
      <c r="AN130" s="582"/>
    </row>
    <row r="131" spans="1:40" x14ac:dyDescent="0.35">
      <c r="A131" s="5935" t="s">
        <v>3062</v>
      </c>
      <c r="B131" s="5935"/>
      <c r="C131" s="5935"/>
      <c r="D131" s="5935"/>
      <c r="E131" s="5936"/>
      <c r="F131" s="5595"/>
      <c r="G131" s="5595"/>
      <c r="H131" s="5595"/>
      <c r="I131" s="5595"/>
      <c r="J131" s="5595"/>
      <c r="K131" s="5595"/>
      <c r="L131" s="5595"/>
      <c r="M131" s="5595"/>
      <c r="N131" s="5595"/>
      <c r="O131" s="5595"/>
      <c r="P131" s="5595"/>
      <c r="Q131" s="5595"/>
      <c r="R131" s="5595"/>
      <c r="S131" s="5595"/>
      <c r="T131" s="5595"/>
      <c r="U131" s="5595"/>
      <c r="V131" s="5595"/>
      <c r="W131" s="5595"/>
      <c r="X131" s="5595"/>
      <c r="Y131" s="5595"/>
      <c r="Z131" s="5595"/>
      <c r="AA131" s="5595"/>
      <c r="AB131" s="5595"/>
      <c r="AC131" s="5595"/>
      <c r="AD131" s="5595"/>
      <c r="AE131" s="5595"/>
      <c r="AF131" s="5595"/>
      <c r="AG131" s="5595"/>
      <c r="AH131" s="5595"/>
      <c r="AI131" s="5595"/>
      <c r="AJ131" s="5595"/>
      <c r="AK131" s="5595"/>
      <c r="AL131" s="5595"/>
      <c r="AM131" s="5595"/>
      <c r="AN131" s="5595"/>
    </row>
    <row r="132" spans="1:40" x14ac:dyDescent="0.35">
      <c r="A132" s="5937" t="s">
        <v>3063</v>
      </c>
      <c r="B132" s="5937"/>
      <c r="C132" s="5937"/>
      <c r="D132" s="5937"/>
      <c r="E132" s="5937"/>
      <c r="F132" s="5595"/>
      <c r="G132" s="5595"/>
      <c r="H132" s="5595"/>
      <c r="I132" s="5595"/>
      <c r="J132" s="5595"/>
      <c r="K132" s="5595"/>
      <c r="L132" s="5595"/>
      <c r="M132" s="5595"/>
      <c r="N132" s="5595"/>
      <c r="O132" s="5595"/>
      <c r="P132" s="5595"/>
      <c r="Q132" s="5595"/>
      <c r="R132" s="5595"/>
      <c r="S132" s="5595"/>
      <c r="T132" s="5595"/>
      <c r="U132" s="5595"/>
      <c r="V132" s="5595"/>
      <c r="W132" s="5595"/>
      <c r="X132" s="5595"/>
      <c r="Y132" s="5595"/>
      <c r="Z132" s="5595"/>
      <c r="AA132" s="5595"/>
      <c r="AB132" s="5595"/>
      <c r="AC132" s="5595"/>
      <c r="AD132" s="5595"/>
      <c r="AE132" s="5595"/>
      <c r="AF132" s="5595"/>
      <c r="AG132" s="5595"/>
      <c r="AH132" s="5595"/>
      <c r="AI132" s="5595"/>
      <c r="AJ132" s="5595"/>
      <c r="AK132" s="5595"/>
      <c r="AL132" s="5595"/>
      <c r="AM132" s="5595"/>
      <c r="AN132" s="5595"/>
    </row>
    <row r="133" spans="1:40" x14ac:dyDescent="0.35">
      <c r="A133" s="5596" t="s">
        <v>3046</v>
      </c>
      <c r="B133" s="5598" t="s">
        <v>36</v>
      </c>
      <c r="C133" s="5598"/>
      <c r="D133" s="5599"/>
      <c r="E133" s="5843" t="s">
        <v>9</v>
      </c>
      <c r="F133" s="5842"/>
      <c r="G133" s="5842"/>
      <c r="H133" s="5842"/>
      <c r="I133" s="5842"/>
      <c r="J133" s="5842"/>
      <c r="K133" s="5842"/>
      <c r="L133" s="5842"/>
      <c r="M133" s="5842"/>
      <c r="N133" s="5842"/>
      <c r="O133" s="5842"/>
      <c r="P133" s="5842"/>
      <c r="Q133" s="5842"/>
      <c r="R133" s="5842"/>
      <c r="S133" s="5842"/>
      <c r="T133" s="5842"/>
      <c r="U133" s="5842"/>
      <c r="V133" s="5842"/>
      <c r="W133" s="5842"/>
      <c r="X133" s="5842"/>
      <c r="Y133" s="5842"/>
      <c r="Z133" s="5842"/>
      <c r="AA133" s="5842"/>
      <c r="AB133" s="5842"/>
      <c r="AC133" s="5842"/>
      <c r="AD133" s="5842"/>
      <c r="AE133" s="5842"/>
      <c r="AF133" s="5842"/>
      <c r="AG133" s="5842"/>
      <c r="AH133" s="5842"/>
      <c r="AI133" s="5842"/>
      <c r="AJ133" s="5844"/>
      <c r="AK133" s="582"/>
      <c r="AL133" s="582"/>
      <c r="AM133" s="582"/>
      <c r="AN133" s="582"/>
    </row>
    <row r="134" spans="1:40" x14ac:dyDescent="0.35">
      <c r="A134" s="5603"/>
      <c r="B134" s="5605"/>
      <c r="C134" s="5605"/>
      <c r="D134" s="5606"/>
      <c r="E134" s="5679" t="s">
        <v>2333</v>
      </c>
      <c r="F134" s="5596"/>
      <c r="G134" s="5843" t="s">
        <v>2993</v>
      </c>
      <c r="H134" s="5844"/>
      <c r="I134" s="5842" t="s">
        <v>2994</v>
      </c>
      <c r="J134" s="5842"/>
      <c r="K134" s="5843" t="s">
        <v>204</v>
      </c>
      <c r="L134" s="5844"/>
      <c r="M134" s="5843" t="s">
        <v>205</v>
      </c>
      <c r="N134" s="5844"/>
      <c r="O134" s="5680" t="s">
        <v>206</v>
      </c>
      <c r="P134" s="5596"/>
      <c r="Q134" s="5609" t="s">
        <v>2995</v>
      </c>
      <c r="R134" s="5609"/>
      <c r="S134" s="5680" t="s">
        <v>24</v>
      </c>
      <c r="T134" s="5596"/>
      <c r="U134" s="5609" t="s">
        <v>25</v>
      </c>
      <c r="V134" s="5609"/>
      <c r="W134" s="5680" t="s">
        <v>26</v>
      </c>
      <c r="X134" s="5596"/>
      <c r="Y134" s="5609" t="s">
        <v>27</v>
      </c>
      <c r="Z134" s="5609"/>
      <c r="AA134" s="5680" t="s">
        <v>28</v>
      </c>
      <c r="AB134" s="5596"/>
      <c r="AC134" s="5609" t="s">
        <v>29</v>
      </c>
      <c r="AD134" s="5609"/>
      <c r="AE134" s="5680" t="s">
        <v>30</v>
      </c>
      <c r="AF134" s="5596"/>
      <c r="AG134" s="5609" t="s">
        <v>31</v>
      </c>
      <c r="AH134" s="5609"/>
      <c r="AI134" s="5843" t="s">
        <v>32</v>
      </c>
      <c r="AJ134" s="5844"/>
      <c r="AK134" s="582"/>
      <c r="AL134" s="582"/>
      <c r="AM134" s="582"/>
      <c r="AN134" s="582"/>
    </row>
    <row r="135" spans="1:40" x14ac:dyDescent="0.35">
      <c r="A135" s="2356"/>
      <c r="B135" s="5684" t="s">
        <v>33</v>
      </c>
      <c r="C135" s="5834" t="s">
        <v>34</v>
      </c>
      <c r="D135" s="5684" t="s">
        <v>35</v>
      </c>
      <c r="E135" s="5682" t="s">
        <v>34</v>
      </c>
      <c r="F135" s="5684" t="s">
        <v>35</v>
      </c>
      <c r="G135" s="5682" t="s">
        <v>34</v>
      </c>
      <c r="H135" s="5684" t="s">
        <v>35</v>
      </c>
      <c r="I135" s="5834" t="s">
        <v>34</v>
      </c>
      <c r="J135" s="5774" t="s">
        <v>35</v>
      </c>
      <c r="K135" s="5682" t="s">
        <v>34</v>
      </c>
      <c r="L135" s="5684" t="s">
        <v>35</v>
      </c>
      <c r="M135" s="5834" t="s">
        <v>34</v>
      </c>
      <c r="N135" s="5774" t="s">
        <v>35</v>
      </c>
      <c r="O135" s="5682" t="s">
        <v>34</v>
      </c>
      <c r="P135" s="5684" t="s">
        <v>35</v>
      </c>
      <c r="Q135" s="5834" t="s">
        <v>34</v>
      </c>
      <c r="R135" s="5774" t="s">
        <v>35</v>
      </c>
      <c r="S135" s="5682" t="s">
        <v>34</v>
      </c>
      <c r="T135" s="5684" t="s">
        <v>35</v>
      </c>
      <c r="U135" s="5834" t="s">
        <v>34</v>
      </c>
      <c r="V135" s="5774" t="s">
        <v>35</v>
      </c>
      <c r="W135" s="5682" t="s">
        <v>34</v>
      </c>
      <c r="X135" s="5684" t="s">
        <v>35</v>
      </c>
      <c r="Y135" s="5834" t="s">
        <v>34</v>
      </c>
      <c r="Z135" s="5774" t="s">
        <v>35</v>
      </c>
      <c r="AA135" s="5682" t="s">
        <v>34</v>
      </c>
      <c r="AB135" s="5684" t="s">
        <v>35</v>
      </c>
      <c r="AC135" s="5834" t="s">
        <v>34</v>
      </c>
      <c r="AD135" s="5774" t="s">
        <v>35</v>
      </c>
      <c r="AE135" s="5682" t="s">
        <v>34</v>
      </c>
      <c r="AF135" s="5684" t="s">
        <v>35</v>
      </c>
      <c r="AG135" s="5834" t="s">
        <v>34</v>
      </c>
      <c r="AH135" s="5774" t="s">
        <v>35</v>
      </c>
      <c r="AI135" s="5682" t="s">
        <v>34</v>
      </c>
      <c r="AJ135" s="5684" t="s">
        <v>35</v>
      </c>
      <c r="AK135" s="582"/>
      <c r="AL135" s="582"/>
      <c r="AM135" s="582"/>
      <c r="AN135" s="582"/>
    </row>
    <row r="136" spans="1:40" x14ac:dyDescent="0.35">
      <c r="A136" s="5938" t="s">
        <v>3064</v>
      </c>
      <c r="B136" s="4070">
        <f t="shared" ref="B136:B141" si="26">SUM(C136+D136)</f>
        <v>0</v>
      </c>
      <c r="C136" s="5928">
        <f t="shared" ref="C136:D141" si="27">SUM(E136+G136+I136+K136+M136+O136+Q136+S136+U136+W136+Y136+AA136+AC136+AE136+AG136+AI136)</f>
        <v>0</v>
      </c>
      <c r="D136" s="5924">
        <f t="shared" si="27"/>
        <v>0</v>
      </c>
      <c r="E136" s="1009"/>
      <c r="F136" s="5859"/>
      <c r="G136" s="1009"/>
      <c r="H136" s="5859"/>
      <c r="I136" s="1009"/>
      <c r="J136" s="5859"/>
      <c r="K136" s="1009"/>
      <c r="L136" s="5859"/>
      <c r="M136" s="1009"/>
      <c r="N136" s="5859"/>
      <c r="O136" s="1009"/>
      <c r="P136" s="5859"/>
      <c r="Q136" s="1009"/>
      <c r="R136" s="5859"/>
      <c r="S136" s="1009"/>
      <c r="T136" s="5859"/>
      <c r="U136" s="1009"/>
      <c r="V136" s="5859"/>
      <c r="W136" s="1009"/>
      <c r="X136" s="5859"/>
      <c r="Y136" s="1009"/>
      <c r="Z136" s="5859"/>
      <c r="AA136" s="1009"/>
      <c r="AB136" s="5859"/>
      <c r="AC136" s="1009"/>
      <c r="AD136" s="5859"/>
      <c r="AE136" s="1009"/>
      <c r="AF136" s="5859"/>
      <c r="AG136" s="1009"/>
      <c r="AH136" s="5859"/>
      <c r="AI136" s="1009"/>
      <c r="AJ136" s="5859"/>
      <c r="AK136" s="582"/>
      <c r="AL136" s="582"/>
      <c r="AM136" s="582"/>
      <c r="AN136" s="582"/>
    </row>
    <row r="137" spans="1:40" ht="14.25" customHeight="1" x14ac:dyDescent="0.35">
      <c r="A137" s="773" t="s">
        <v>3065</v>
      </c>
      <c r="B137" s="5939">
        <f t="shared" si="26"/>
        <v>0</v>
      </c>
      <c r="C137" s="5928">
        <f t="shared" si="27"/>
        <v>0</v>
      </c>
      <c r="D137" s="5924">
        <f t="shared" si="27"/>
        <v>0</v>
      </c>
      <c r="E137" s="775"/>
      <c r="F137" s="610"/>
      <c r="G137" s="775"/>
      <c r="H137" s="610"/>
      <c r="I137" s="775"/>
      <c r="J137" s="610"/>
      <c r="K137" s="775"/>
      <c r="L137" s="610"/>
      <c r="M137" s="775"/>
      <c r="N137" s="610"/>
      <c r="O137" s="775"/>
      <c r="P137" s="610"/>
      <c r="Q137" s="775"/>
      <c r="R137" s="610"/>
      <c r="S137" s="775"/>
      <c r="T137" s="610"/>
      <c r="U137" s="775"/>
      <c r="V137" s="610"/>
      <c r="W137" s="775"/>
      <c r="X137" s="610"/>
      <c r="Y137" s="775"/>
      <c r="Z137" s="610"/>
      <c r="AA137" s="775"/>
      <c r="AB137" s="610"/>
      <c r="AC137" s="775"/>
      <c r="AD137" s="610"/>
      <c r="AE137" s="775"/>
      <c r="AF137" s="610"/>
      <c r="AG137" s="775"/>
      <c r="AH137" s="610"/>
      <c r="AI137" s="775"/>
      <c r="AJ137" s="610"/>
      <c r="AK137" s="582"/>
      <c r="AL137" s="582"/>
      <c r="AM137" s="582"/>
      <c r="AN137" s="582"/>
    </row>
    <row r="138" spans="1:40" x14ac:dyDescent="0.35">
      <c r="A138" s="1209" t="s">
        <v>3066</v>
      </c>
      <c r="B138" s="5939">
        <f t="shared" si="26"/>
        <v>0</v>
      </c>
      <c r="C138" s="5928">
        <f t="shared" si="27"/>
        <v>0</v>
      </c>
      <c r="D138" s="5924">
        <f t="shared" si="27"/>
        <v>0</v>
      </c>
      <c r="E138" s="775"/>
      <c r="F138" s="610"/>
      <c r="G138" s="775"/>
      <c r="H138" s="610"/>
      <c r="I138" s="775"/>
      <c r="J138" s="610"/>
      <c r="K138" s="775"/>
      <c r="L138" s="610"/>
      <c r="M138" s="775"/>
      <c r="N138" s="610"/>
      <c r="O138" s="775"/>
      <c r="P138" s="610"/>
      <c r="Q138" s="775"/>
      <c r="R138" s="610"/>
      <c r="S138" s="775"/>
      <c r="T138" s="610"/>
      <c r="U138" s="775"/>
      <c r="V138" s="610"/>
      <c r="W138" s="775"/>
      <c r="X138" s="610"/>
      <c r="Y138" s="775"/>
      <c r="Z138" s="610"/>
      <c r="AA138" s="775"/>
      <c r="AB138" s="610"/>
      <c r="AC138" s="775"/>
      <c r="AD138" s="610"/>
      <c r="AE138" s="775"/>
      <c r="AF138" s="610"/>
      <c r="AG138" s="775"/>
      <c r="AH138" s="588"/>
      <c r="AI138" s="775"/>
      <c r="AJ138" s="610"/>
      <c r="AK138" s="582"/>
      <c r="AL138" s="582"/>
      <c r="AM138" s="582"/>
      <c r="AN138" s="582"/>
    </row>
    <row r="139" spans="1:40" ht="15" customHeight="1" x14ac:dyDescent="0.35">
      <c r="A139" s="773" t="s">
        <v>3067</v>
      </c>
      <c r="B139" s="5939">
        <f t="shared" si="26"/>
        <v>0</v>
      </c>
      <c r="C139" s="5928">
        <f t="shared" si="27"/>
        <v>0</v>
      </c>
      <c r="D139" s="5924">
        <f t="shared" si="27"/>
        <v>0</v>
      </c>
      <c r="E139" s="775"/>
      <c r="F139" s="610"/>
      <c r="G139" s="775"/>
      <c r="H139" s="610"/>
      <c r="I139" s="775"/>
      <c r="J139" s="610"/>
      <c r="K139" s="775"/>
      <c r="L139" s="610"/>
      <c r="M139" s="775"/>
      <c r="N139" s="610"/>
      <c r="O139" s="775"/>
      <c r="P139" s="610"/>
      <c r="Q139" s="775"/>
      <c r="R139" s="610"/>
      <c r="S139" s="775"/>
      <c r="T139" s="610"/>
      <c r="U139" s="775"/>
      <c r="V139" s="610"/>
      <c r="W139" s="775"/>
      <c r="X139" s="610"/>
      <c r="Y139" s="775"/>
      <c r="Z139" s="610"/>
      <c r="AA139" s="775"/>
      <c r="AB139" s="610"/>
      <c r="AC139" s="775"/>
      <c r="AD139" s="610"/>
      <c r="AE139" s="775"/>
      <c r="AF139" s="610"/>
      <c r="AG139" s="775"/>
      <c r="AH139" s="610"/>
      <c r="AI139" s="775"/>
      <c r="AJ139" s="610"/>
      <c r="AK139" s="582"/>
      <c r="AL139" s="582"/>
      <c r="AM139" s="582"/>
      <c r="AN139" s="582"/>
    </row>
    <row r="140" spans="1:40" ht="18" customHeight="1" x14ac:dyDescent="0.35">
      <c r="A140" s="773" t="s">
        <v>3068</v>
      </c>
      <c r="B140" s="5939">
        <f t="shared" si="26"/>
        <v>0</v>
      </c>
      <c r="C140" s="5928">
        <f t="shared" si="27"/>
        <v>0</v>
      </c>
      <c r="D140" s="5924">
        <f t="shared" si="27"/>
        <v>0</v>
      </c>
      <c r="E140" s="775"/>
      <c r="F140" s="610"/>
      <c r="G140" s="775"/>
      <c r="H140" s="610"/>
      <c r="I140" s="775"/>
      <c r="J140" s="610"/>
      <c r="K140" s="775"/>
      <c r="L140" s="610"/>
      <c r="M140" s="775"/>
      <c r="N140" s="610"/>
      <c r="O140" s="775"/>
      <c r="P140" s="610"/>
      <c r="Q140" s="775"/>
      <c r="R140" s="610"/>
      <c r="S140" s="775"/>
      <c r="T140" s="610"/>
      <c r="U140" s="775"/>
      <c r="V140" s="610"/>
      <c r="W140" s="775"/>
      <c r="X140" s="610"/>
      <c r="Y140" s="775"/>
      <c r="Z140" s="610"/>
      <c r="AA140" s="775"/>
      <c r="AB140" s="610"/>
      <c r="AC140" s="775"/>
      <c r="AD140" s="610"/>
      <c r="AE140" s="775"/>
      <c r="AF140" s="610"/>
      <c r="AG140" s="775"/>
      <c r="AH140" s="610"/>
      <c r="AI140" s="775"/>
      <c r="AJ140" s="610"/>
      <c r="AK140" s="582"/>
      <c r="AL140" s="582"/>
      <c r="AM140" s="582"/>
      <c r="AN140" s="582"/>
    </row>
    <row r="141" spans="1:40" x14ac:dyDescent="0.35">
      <c r="A141" s="780" t="s">
        <v>445</v>
      </c>
      <c r="B141" s="5939">
        <f t="shared" si="26"/>
        <v>0</v>
      </c>
      <c r="C141" s="5928">
        <f t="shared" si="27"/>
        <v>0</v>
      </c>
      <c r="D141" s="5924">
        <f t="shared" si="27"/>
        <v>0</v>
      </c>
      <c r="E141" s="775"/>
      <c r="F141" s="610"/>
      <c r="G141" s="775"/>
      <c r="H141" s="610"/>
      <c r="I141" s="775"/>
      <c r="J141" s="610"/>
      <c r="K141" s="775"/>
      <c r="L141" s="610"/>
      <c r="M141" s="775"/>
      <c r="N141" s="610"/>
      <c r="O141" s="775"/>
      <c r="P141" s="610"/>
      <c r="Q141" s="775"/>
      <c r="R141" s="610"/>
      <c r="S141" s="775"/>
      <c r="T141" s="610"/>
      <c r="U141" s="775"/>
      <c r="V141" s="610"/>
      <c r="W141" s="775"/>
      <c r="X141" s="610"/>
      <c r="Y141" s="775"/>
      <c r="Z141" s="610"/>
      <c r="AA141" s="775"/>
      <c r="AB141" s="610"/>
      <c r="AC141" s="775"/>
      <c r="AD141" s="610"/>
      <c r="AE141" s="775"/>
      <c r="AF141" s="610"/>
      <c r="AG141" s="775"/>
      <c r="AH141" s="610"/>
      <c r="AI141" s="775"/>
      <c r="AJ141" s="610"/>
      <c r="AK141" s="582"/>
      <c r="AL141" s="582"/>
      <c r="AM141" s="582"/>
      <c r="AN141" s="582"/>
    </row>
    <row r="142" spans="1:40" x14ac:dyDescent="0.35">
      <c r="A142" s="5860" t="s">
        <v>36</v>
      </c>
      <c r="B142" s="5862">
        <f>SUM(B136:B141)</f>
        <v>0</v>
      </c>
      <c r="C142" s="5861">
        <f>SUM(C136:C141)</f>
        <v>0</v>
      </c>
      <c r="D142" s="5862">
        <f>SUM(D136:D141)</f>
        <v>0</v>
      </c>
      <c r="E142" s="5861">
        <f>SUM(E136:E141)</f>
        <v>0</v>
      </c>
      <c r="F142" s="5865">
        <f t="shared" ref="F142:AJ142" si="28">SUM(F136:F141)</f>
        <v>0</v>
      </c>
      <c r="G142" s="5861">
        <f t="shared" si="28"/>
        <v>0</v>
      </c>
      <c r="H142" s="5865">
        <f t="shared" si="28"/>
        <v>0</v>
      </c>
      <c r="I142" s="5861">
        <f t="shared" si="28"/>
        <v>0</v>
      </c>
      <c r="J142" s="5865">
        <f t="shared" si="28"/>
        <v>0</v>
      </c>
      <c r="K142" s="5861">
        <f t="shared" si="28"/>
        <v>0</v>
      </c>
      <c r="L142" s="5865">
        <f t="shared" si="28"/>
        <v>0</v>
      </c>
      <c r="M142" s="5861">
        <f t="shared" si="28"/>
        <v>0</v>
      </c>
      <c r="N142" s="5865">
        <f t="shared" si="28"/>
        <v>0</v>
      </c>
      <c r="O142" s="5861">
        <f t="shared" si="28"/>
        <v>0</v>
      </c>
      <c r="P142" s="5865">
        <f t="shared" si="28"/>
        <v>0</v>
      </c>
      <c r="Q142" s="5861">
        <f t="shared" si="28"/>
        <v>0</v>
      </c>
      <c r="R142" s="5865">
        <f t="shared" si="28"/>
        <v>0</v>
      </c>
      <c r="S142" s="5861">
        <f t="shared" si="28"/>
        <v>0</v>
      </c>
      <c r="T142" s="5865">
        <f t="shared" si="28"/>
        <v>0</v>
      </c>
      <c r="U142" s="5861">
        <f t="shared" si="28"/>
        <v>0</v>
      </c>
      <c r="V142" s="5865">
        <f t="shared" si="28"/>
        <v>0</v>
      </c>
      <c r="W142" s="5861">
        <f t="shared" si="28"/>
        <v>0</v>
      </c>
      <c r="X142" s="5865">
        <f t="shared" si="28"/>
        <v>0</v>
      </c>
      <c r="Y142" s="5861">
        <f t="shared" si="28"/>
        <v>0</v>
      </c>
      <c r="Z142" s="5865">
        <f t="shared" si="28"/>
        <v>0</v>
      </c>
      <c r="AA142" s="5861">
        <f t="shared" si="28"/>
        <v>0</v>
      </c>
      <c r="AB142" s="5865">
        <f t="shared" si="28"/>
        <v>0</v>
      </c>
      <c r="AC142" s="5861">
        <f t="shared" si="28"/>
        <v>0</v>
      </c>
      <c r="AD142" s="5865">
        <f t="shared" si="28"/>
        <v>0</v>
      </c>
      <c r="AE142" s="5861">
        <f t="shared" si="28"/>
        <v>0</v>
      </c>
      <c r="AF142" s="5865">
        <f t="shared" si="28"/>
        <v>0</v>
      </c>
      <c r="AG142" s="5861">
        <f t="shared" si="28"/>
        <v>0</v>
      </c>
      <c r="AH142" s="5865">
        <f t="shared" si="28"/>
        <v>0</v>
      </c>
      <c r="AI142" s="5861">
        <f t="shared" si="28"/>
        <v>0</v>
      </c>
      <c r="AJ142" s="5865">
        <f t="shared" si="28"/>
        <v>0</v>
      </c>
      <c r="AK142" s="582"/>
      <c r="AL142" s="582"/>
      <c r="AM142" s="582"/>
      <c r="AN142" s="582"/>
    </row>
    <row r="143" spans="1:40" x14ac:dyDescent="0.35">
      <c r="A143" s="5594" t="s">
        <v>3069</v>
      </c>
      <c r="B143" s="5595"/>
      <c r="C143" s="5595"/>
      <c r="D143" s="5595"/>
      <c r="E143" s="5595"/>
      <c r="F143" s="5595"/>
      <c r="G143" s="5595"/>
      <c r="H143" s="5595"/>
      <c r="I143" s="5595"/>
      <c r="J143" s="5595"/>
      <c r="K143" s="5595"/>
      <c r="L143" s="5595"/>
      <c r="M143" s="5595"/>
      <c r="N143" s="5595"/>
      <c r="O143" s="5595"/>
      <c r="P143" s="5595"/>
      <c r="Q143" s="5595"/>
      <c r="R143" s="5595"/>
      <c r="S143" s="5595"/>
      <c r="T143" s="5595"/>
      <c r="U143" s="5595"/>
      <c r="V143" s="5595"/>
      <c r="W143" s="5595"/>
      <c r="X143" s="5595"/>
      <c r="Y143" s="5595"/>
      <c r="Z143" s="5595"/>
      <c r="AA143" s="5595"/>
      <c r="AB143" s="5595"/>
      <c r="AC143" s="5595"/>
      <c r="AD143" s="5595"/>
      <c r="AE143" s="5595"/>
      <c r="AF143" s="5595"/>
      <c r="AG143" s="5595"/>
      <c r="AH143" s="5595"/>
      <c r="AI143" s="5595"/>
      <c r="AJ143" s="5595"/>
      <c r="AK143" s="5595"/>
      <c r="AL143" s="5595"/>
      <c r="AM143" s="5595"/>
      <c r="AN143" s="5595"/>
    </row>
    <row r="144" spans="1:40" ht="20" x14ac:dyDescent="0.35">
      <c r="A144" s="5940" t="s">
        <v>3070</v>
      </c>
      <c r="B144" s="5941"/>
      <c r="C144" s="5942" t="s">
        <v>3071</v>
      </c>
      <c r="D144" s="5943" t="s">
        <v>3072</v>
      </c>
      <c r="E144" s="582"/>
      <c r="F144" s="582"/>
      <c r="G144" s="582"/>
      <c r="H144" s="582"/>
      <c r="I144" s="582"/>
      <c r="J144" s="582"/>
      <c r="K144" s="582"/>
      <c r="L144" s="582"/>
      <c r="M144" s="582"/>
      <c r="N144" s="582"/>
      <c r="O144" s="582"/>
      <c r="P144" s="582"/>
      <c r="Q144" s="582"/>
      <c r="R144" s="582"/>
      <c r="S144" s="582"/>
      <c r="T144" s="582"/>
      <c r="U144" s="582"/>
      <c r="V144" s="582"/>
      <c r="W144" s="582"/>
      <c r="X144" s="582"/>
      <c r="Y144" s="582"/>
      <c r="Z144" s="582"/>
      <c r="AA144" s="582"/>
      <c r="AB144" s="582"/>
      <c r="AC144" s="582"/>
      <c r="AD144" s="582"/>
      <c r="AE144" s="582"/>
      <c r="AF144" s="582"/>
      <c r="AG144" s="582"/>
      <c r="AH144" s="582"/>
      <c r="AI144" s="582"/>
      <c r="AJ144" s="582"/>
      <c r="AK144" s="582"/>
      <c r="AL144" s="582"/>
      <c r="AM144" s="582"/>
      <c r="AN144" s="582"/>
    </row>
    <row r="145" spans="1:40" ht="20" x14ac:dyDescent="0.35">
      <c r="A145" s="5944" t="s">
        <v>3073</v>
      </c>
      <c r="B145" s="5945" t="s">
        <v>3074</v>
      </c>
      <c r="C145" s="5625"/>
      <c r="D145" s="5627"/>
      <c r="E145" s="582"/>
      <c r="F145" s="582"/>
      <c r="G145" s="582"/>
      <c r="H145" s="582"/>
      <c r="I145" s="582"/>
      <c r="J145" s="582"/>
      <c r="K145" s="582"/>
      <c r="L145" s="582"/>
      <c r="M145" s="582"/>
      <c r="N145" s="582"/>
      <c r="O145" s="582"/>
      <c r="P145" s="582"/>
      <c r="Q145" s="582"/>
      <c r="R145" s="582"/>
      <c r="S145" s="582"/>
      <c r="T145" s="582"/>
      <c r="U145" s="582"/>
      <c r="V145" s="582"/>
      <c r="W145" s="582"/>
      <c r="X145" s="582"/>
      <c r="Y145" s="582"/>
      <c r="Z145" s="582"/>
      <c r="AA145" s="582"/>
      <c r="AB145" s="582"/>
      <c r="AC145" s="582"/>
      <c r="AD145" s="582"/>
      <c r="AE145" s="582"/>
      <c r="AF145" s="582"/>
      <c r="AG145" s="582"/>
      <c r="AH145" s="582"/>
      <c r="AI145" s="582"/>
      <c r="AJ145" s="582"/>
      <c r="AK145" s="582"/>
      <c r="AL145" s="582"/>
      <c r="AM145" s="582"/>
      <c r="AN145" s="582"/>
    </row>
    <row r="146" spans="1:40" ht="20" x14ac:dyDescent="0.35">
      <c r="A146" s="5946"/>
      <c r="B146" s="5947" t="s">
        <v>3075</v>
      </c>
      <c r="C146" s="5466"/>
      <c r="D146" s="5636"/>
      <c r="E146" s="582"/>
      <c r="F146" s="582"/>
      <c r="G146" s="582"/>
      <c r="H146" s="582"/>
      <c r="I146" s="582"/>
      <c r="J146" s="582"/>
      <c r="K146" s="582"/>
      <c r="L146" s="582"/>
      <c r="M146" s="582"/>
      <c r="N146" s="582"/>
      <c r="O146" s="582"/>
      <c r="P146" s="582"/>
      <c r="Q146" s="582"/>
      <c r="R146" s="582"/>
      <c r="S146" s="582"/>
      <c r="T146" s="582"/>
      <c r="U146" s="582"/>
      <c r="V146" s="582"/>
      <c r="W146" s="582"/>
      <c r="X146" s="582"/>
      <c r="Y146" s="582"/>
      <c r="Z146" s="582"/>
      <c r="AA146" s="582"/>
      <c r="AB146" s="582"/>
      <c r="AC146" s="582"/>
      <c r="AD146" s="582"/>
      <c r="AE146" s="582"/>
      <c r="AF146" s="582"/>
      <c r="AG146" s="582"/>
      <c r="AH146" s="582"/>
      <c r="AI146" s="582"/>
      <c r="AJ146" s="582"/>
      <c r="AK146" s="582"/>
      <c r="AL146" s="582"/>
      <c r="AM146" s="582"/>
      <c r="AN146" s="582"/>
    </row>
    <row r="147" spans="1:40" ht="20" x14ac:dyDescent="0.35">
      <c r="A147" s="5946"/>
      <c r="B147" s="5947" t="s">
        <v>3076</v>
      </c>
      <c r="C147" s="5466"/>
      <c r="D147" s="5636"/>
      <c r="E147" s="582"/>
      <c r="F147" s="582"/>
      <c r="G147" s="582"/>
      <c r="H147" s="582"/>
      <c r="I147" s="582"/>
      <c r="J147" s="582"/>
      <c r="K147" s="582"/>
      <c r="L147" s="582"/>
      <c r="M147" s="582"/>
      <c r="N147" s="582"/>
      <c r="O147" s="582"/>
      <c r="P147" s="582"/>
      <c r="Q147" s="582"/>
      <c r="R147" s="582"/>
      <c r="S147" s="582"/>
      <c r="T147" s="582"/>
      <c r="U147" s="582"/>
      <c r="V147" s="582"/>
      <c r="W147" s="582"/>
      <c r="X147" s="582"/>
      <c r="Y147" s="582"/>
      <c r="Z147" s="582"/>
      <c r="AA147" s="582"/>
      <c r="AB147" s="582"/>
      <c r="AC147" s="582"/>
      <c r="AD147" s="582"/>
      <c r="AE147" s="582"/>
      <c r="AF147" s="582"/>
      <c r="AG147" s="582"/>
      <c r="AH147" s="582"/>
      <c r="AI147" s="582"/>
      <c r="AJ147" s="582"/>
      <c r="AK147" s="582"/>
      <c r="AL147" s="582"/>
      <c r="AM147" s="582"/>
      <c r="AN147" s="582"/>
    </row>
    <row r="148" spans="1:40" x14ac:dyDescent="0.35">
      <c r="A148" s="5948"/>
      <c r="B148" s="5949" t="s">
        <v>3077</v>
      </c>
      <c r="C148" s="5470"/>
      <c r="D148" s="5656"/>
      <c r="E148" s="582"/>
      <c r="F148" s="582"/>
      <c r="G148" s="582"/>
      <c r="H148" s="582"/>
      <c r="I148" s="582"/>
      <c r="J148" s="582"/>
      <c r="K148" s="582"/>
      <c r="L148" s="582"/>
      <c r="M148" s="582"/>
      <c r="N148" s="582"/>
      <c r="O148" s="582"/>
      <c r="P148" s="582"/>
      <c r="Q148" s="582"/>
      <c r="R148" s="582"/>
      <c r="S148" s="582"/>
      <c r="T148" s="582"/>
      <c r="U148" s="582"/>
      <c r="V148" s="582"/>
      <c r="W148" s="582"/>
      <c r="X148" s="582"/>
      <c r="Y148" s="582"/>
      <c r="Z148" s="582"/>
      <c r="AA148" s="582"/>
      <c r="AB148" s="582"/>
      <c r="AC148" s="582"/>
      <c r="AD148" s="582"/>
      <c r="AE148" s="582"/>
      <c r="AF148" s="582"/>
      <c r="AG148" s="582"/>
      <c r="AH148" s="582"/>
      <c r="AI148" s="582"/>
      <c r="AJ148" s="582"/>
      <c r="AK148" s="582"/>
      <c r="AL148" s="582"/>
      <c r="AM148" s="582"/>
      <c r="AN148" s="582"/>
    </row>
    <row r="149" spans="1:40" ht="20" x14ac:dyDescent="0.35">
      <c r="A149" s="5944" t="s">
        <v>3064</v>
      </c>
      <c r="B149" s="5945" t="s">
        <v>3074</v>
      </c>
      <c r="C149" s="5691"/>
      <c r="D149" s="5693"/>
      <c r="E149" s="582"/>
      <c r="F149" s="582"/>
      <c r="G149" s="582"/>
      <c r="H149" s="582"/>
      <c r="I149" s="582"/>
      <c r="J149" s="582"/>
      <c r="K149" s="582"/>
      <c r="L149" s="582"/>
      <c r="M149" s="582"/>
      <c r="N149" s="582"/>
      <c r="O149" s="582"/>
      <c r="P149" s="582"/>
      <c r="Q149" s="582"/>
      <c r="R149" s="582"/>
      <c r="S149" s="582"/>
      <c r="T149" s="582"/>
      <c r="U149" s="582"/>
      <c r="V149" s="582"/>
      <c r="W149" s="582"/>
      <c r="X149" s="582"/>
      <c r="Y149" s="582"/>
      <c r="Z149" s="582"/>
      <c r="AA149" s="582"/>
      <c r="AB149" s="582"/>
      <c r="AC149" s="582"/>
      <c r="AD149" s="582"/>
      <c r="AE149" s="582"/>
      <c r="AF149" s="582"/>
      <c r="AG149" s="582"/>
      <c r="AH149" s="582"/>
      <c r="AI149" s="582"/>
      <c r="AJ149" s="582"/>
      <c r="AK149" s="582"/>
      <c r="AL149" s="582"/>
      <c r="AM149" s="582"/>
      <c r="AN149" s="582"/>
    </row>
    <row r="150" spans="1:40" ht="20" x14ac:dyDescent="0.35">
      <c r="A150" s="5946"/>
      <c r="B150" s="5947" t="s">
        <v>3075</v>
      </c>
      <c r="C150" s="5466"/>
      <c r="D150" s="5636"/>
      <c r="E150" s="582"/>
      <c r="F150" s="582"/>
      <c r="G150" s="582"/>
      <c r="H150" s="582"/>
      <c r="I150" s="582"/>
      <c r="J150" s="582"/>
      <c r="K150" s="582"/>
      <c r="L150" s="582"/>
      <c r="M150" s="582"/>
      <c r="N150" s="582"/>
      <c r="O150" s="582"/>
      <c r="P150" s="582"/>
      <c r="Q150" s="582"/>
      <c r="R150" s="582"/>
      <c r="S150" s="582"/>
      <c r="T150" s="582"/>
      <c r="U150" s="582"/>
      <c r="V150" s="582"/>
      <c r="W150" s="582"/>
      <c r="X150" s="582"/>
      <c r="Y150" s="582"/>
      <c r="Z150" s="582"/>
      <c r="AA150" s="582"/>
      <c r="AB150" s="582"/>
      <c r="AC150" s="582"/>
      <c r="AD150" s="582"/>
      <c r="AE150" s="582"/>
      <c r="AF150" s="582"/>
      <c r="AG150" s="582"/>
      <c r="AH150" s="582"/>
      <c r="AI150" s="582"/>
      <c r="AJ150" s="582"/>
      <c r="AK150" s="582"/>
      <c r="AL150" s="582"/>
      <c r="AM150" s="582"/>
      <c r="AN150" s="582"/>
    </row>
    <row r="151" spans="1:40" ht="20" x14ac:dyDescent="0.35">
      <c r="A151" s="5946"/>
      <c r="B151" s="5947" t="s">
        <v>3076</v>
      </c>
      <c r="C151" s="5466"/>
      <c r="D151" s="5636"/>
      <c r="E151" s="582"/>
      <c r="F151" s="582"/>
      <c r="G151" s="582"/>
      <c r="H151" s="582"/>
      <c r="I151" s="582"/>
      <c r="J151" s="582"/>
      <c r="K151" s="582"/>
      <c r="L151" s="582"/>
      <c r="M151" s="582"/>
      <c r="N151" s="582"/>
      <c r="O151" s="582"/>
      <c r="P151" s="582"/>
      <c r="Q151" s="582"/>
      <c r="R151" s="582"/>
      <c r="S151" s="582"/>
      <c r="T151" s="582"/>
      <c r="U151" s="582"/>
      <c r="V151" s="582"/>
      <c r="W151" s="582"/>
      <c r="X151" s="582"/>
      <c r="Y151" s="582"/>
      <c r="Z151" s="582"/>
      <c r="AA151" s="582"/>
      <c r="AB151" s="582"/>
      <c r="AC151" s="582"/>
      <c r="AD151" s="582"/>
      <c r="AE151" s="582"/>
      <c r="AF151" s="582"/>
      <c r="AG151" s="582"/>
      <c r="AH151" s="582"/>
      <c r="AI151" s="582"/>
      <c r="AJ151" s="582"/>
      <c r="AK151" s="582"/>
      <c r="AL151" s="582"/>
      <c r="AM151" s="582"/>
      <c r="AN151" s="582"/>
    </row>
    <row r="152" spans="1:40" x14ac:dyDescent="0.35">
      <c r="A152" s="5948"/>
      <c r="B152" s="5949" t="s">
        <v>3077</v>
      </c>
      <c r="C152" s="5470"/>
      <c r="D152" s="5656"/>
      <c r="E152" s="582"/>
      <c r="F152" s="582"/>
      <c r="G152" s="582"/>
      <c r="H152" s="582"/>
      <c r="I152" s="582"/>
      <c r="J152" s="582"/>
      <c r="K152" s="582"/>
      <c r="L152" s="582"/>
      <c r="M152" s="582"/>
      <c r="N152" s="582"/>
      <c r="O152" s="582"/>
      <c r="P152" s="582"/>
      <c r="Q152" s="582"/>
      <c r="R152" s="582"/>
      <c r="S152" s="582"/>
      <c r="T152" s="582"/>
      <c r="U152" s="582"/>
      <c r="V152" s="582"/>
      <c r="W152" s="582"/>
      <c r="X152" s="582"/>
      <c r="Y152" s="582"/>
      <c r="Z152" s="582"/>
      <c r="AA152" s="582"/>
      <c r="AB152" s="582"/>
      <c r="AC152" s="582"/>
      <c r="AD152" s="582"/>
      <c r="AE152" s="582"/>
      <c r="AF152" s="582"/>
      <c r="AG152" s="582"/>
      <c r="AH152" s="582"/>
      <c r="AI152" s="582"/>
      <c r="AJ152" s="582"/>
      <c r="AK152" s="582"/>
      <c r="AL152" s="582"/>
      <c r="AM152" s="582"/>
      <c r="AN152" s="582"/>
    </row>
    <row r="153" spans="1:40" x14ac:dyDescent="0.35">
      <c r="A153" s="5950" t="s">
        <v>36</v>
      </c>
      <c r="B153" s="5951"/>
      <c r="C153" s="5952">
        <f>SUM(C145:C152)</f>
        <v>0</v>
      </c>
      <c r="D153" s="5953">
        <f>SUM(D145:D152)</f>
        <v>0</v>
      </c>
      <c r="E153" s="582"/>
      <c r="F153" s="582"/>
      <c r="G153" s="582"/>
      <c r="H153" s="582"/>
      <c r="I153" s="582"/>
      <c r="J153" s="582"/>
      <c r="K153" s="582"/>
      <c r="L153" s="582"/>
      <c r="M153" s="582"/>
      <c r="N153" s="582"/>
      <c r="O153" s="582"/>
      <c r="P153" s="582"/>
      <c r="Q153" s="582"/>
      <c r="R153" s="582"/>
      <c r="S153" s="582"/>
      <c r="T153" s="582"/>
      <c r="U153" s="582"/>
      <c r="V153" s="582"/>
      <c r="W153" s="582"/>
      <c r="X153" s="582"/>
      <c r="Y153" s="582"/>
      <c r="Z153" s="582"/>
      <c r="AA153" s="582"/>
      <c r="AB153" s="582"/>
      <c r="AC153" s="582"/>
      <c r="AD153" s="582"/>
      <c r="AE153" s="582"/>
      <c r="AF153" s="582"/>
      <c r="AG153" s="582"/>
      <c r="AH153" s="582"/>
      <c r="AI153" s="582"/>
      <c r="AJ153" s="582"/>
      <c r="AK153" s="582"/>
      <c r="AL153" s="582"/>
      <c r="AM153" s="582"/>
      <c r="AN153" s="582"/>
    </row>
    <row r="154" spans="1:40" x14ac:dyDescent="0.35">
      <c r="A154" s="5954" t="s">
        <v>3078</v>
      </c>
      <c r="B154" s="5595"/>
      <c r="C154" s="5595"/>
      <c r="D154" s="5595"/>
      <c r="E154" s="5595"/>
      <c r="F154" s="5595"/>
      <c r="G154" s="5595"/>
      <c r="H154" s="5595"/>
      <c r="I154" s="5595"/>
      <c r="J154" s="5595"/>
      <c r="K154" s="5595"/>
      <c r="L154" s="5595"/>
      <c r="M154" s="5595"/>
      <c r="N154" s="5595"/>
      <c r="O154" s="5595"/>
      <c r="P154" s="5595"/>
      <c r="Q154" s="5595"/>
      <c r="R154" s="5595"/>
      <c r="S154" s="5595"/>
      <c r="T154" s="5595"/>
      <c r="U154" s="5595"/>
      <c r="V154" s="5595"/>
      <c r="W154" s="5595"/>
      <c r="X154" s="5595"/>
      <c r="Y154" s="5595"/>
      <c r="Z154" s="5595"/>
      <c r="AA154" s="5595"/>
      <c r="AB154" s="5595"/>
      <c r="AC154" s="5595"/>
      <c r="AD154" s="5595"/>
      <c r="AE154" s="5595"/>
      <c r="AF154" s="5595"/>
      <c r="AG154" s="5595"/>
      <c r="AH154" s="5595"/>
      <c r="AI154" s="5595"/>
      <c r="AJ154" s="5595"/>
      <c r="AK154" s="5595"/>
      <c r="AL154" s="5595"/>
      <c r="AM154" s="5595"/>
      <c r="AN154" s="5595"/>
    </row>
    <row r="155" spans="1:40" x14ac:dyDescent="0.35">
      <c r="A155" s="5955" t="s">
        <v>3079</v>
      </c>
      <c r="B155" s="5598" t="s">
        <v>36</v>
      </c>
      <c r="C155" s="5598"/>
      <c r="D155" s="5599"/>
      <c r="E155" s="5672" t="s">
        <v>9</v>
      </c>
      <c r="F155" s="5673"/>
      <c r="G155" s="5673"/>
      <c r="H155" s="5673"/>
      <c r="I155" s="5673"/>
      <c r="J155" s="5673"/>
      <c r="K155" s="5673"/>
      <c r="L155" s="5673"/>
      <c r="M155" s="5673"/>
      <c r="N155" s="5673"/>
      <c r="O155" s="5673"/>
      <c r="P155" s="5673"/>
      <c r="Q155" s="5673"/>
      <c r="R155" s="5673"/>
      <c r="S155" s="5673"/>
      <c r="T155" s="5673"/>
      <c r="U155" s="5673"/>
      <c r="V155" s="5673"/>
      <c r="W155" s="5673"/>
      <c r="X155" s="5673"/>
      <c r="Y155" s="5673"/>
      <c r="Z155" s="5673"/>
      <c r="AA155" s="5673"/>
      <c r="AB155" s="5673"/>
      <c r="AC155" s="5673"/>
      <c r="AD155" s="5673"/>
      <c r="AE155" s="5673"/>
      <c r="AF155" s="5673"/>
      <c r="AG155" s="5673"/>
      <c r="AH155" s="5673"/>
      <c r="AI155" s="5673"/>
      <c r="AJ155" s="5898"/>
      <c r="AK155" s="582"/>
      <c r="AL155" s="582"/>
      <c r="AM155" s="582"/>
      <c r="AN155" s="582"/>
    </row>
    <row r="156" spans="1:40" x14ac:dyDescent="0.35">
      <c r="A156" s="5956"/>
      <c r="B156" s="5605"/>
      <c r="C156" s="5605"/>
      <c r="D156" s="5606"/>
      <c r="E156" s="5679" t="s">
        <v>2333</v>
      </c>
      <c r="F156" s="5596"/>
      <c r="G156" s="5842" t="s">
        <v>2993</v>
      </c>
      <c r="H156" s="5842"/>
      <c r="I156" s="5843" t="s">
        <v>2994</v>
      </c>
      <c r="J156" s="5844"/>
      <c r="K156" s="5843" t="s">
        <v>204</v>
      </c>
      <c r="L156" s="5844"/>
      <c r="M156" s="5843" t="s">
        <v>205</v>
      </c>
      <c r="N156" s="5844"/>
      <c r="O156" s="5609" t="s">
        <v>206</v>
      </c>
      <c r="P156" s="5609"/>
      <c r="Q156" s="5680" t="s">
        <v>2995</v>
      </c>
      <c r="R156" s="5596"/>
      <c r="S156" s="5680" t="s">
        <v>24</v>
      </c>
      <c r="T156" s="5596"/>
      <c r="U156" s="5609" t="s">
        <v>25</v>
      </c>
      <c r="V156" s="5609"/>
      <c r="W156" s="5680" t="s">
        <v>26</v>
      </c>
      <c r="X156" s="5596"/>
      <c r="Y156" s="5609" t="s">
        <v>27</v>
      </c>
      <c r="Z156" s="5609"/>
      <c r="AA156" s="5680" t="s">
        <v>28</v>
      </c>
      <c r="AB156" s="5596"/>
      <c r="AC156" s="5609" t="s">
        <v>29</v>
      </c>
      <c r="AD156" s="5609"/>
      <c r="AE156" s="5680" t="s">
        <v>30</v>
      </c>
      <c r="AF156" s="5596"/>
      <c r="AG156" s="5609" t="s">
        <v>31</v>
      </c>
      <c r="AH156" s="5609"/>
      <c r="AI156" s="5843" t="s">
        <v>32</v>
      </c>
      <c r="AJ156" s="5844"/>
      <c r="AK156" s="582"/>
      <c r="AL156" s="582"/>
      <c r="AM156" s="582"/>
      <c r="AN156" s="582"/>
    </row>
    <row r="157" spans="1:40" x14ac:dyDescent="0.35">
      <c r="A157" s="5957"/>
      <c r="B157" s="5958" t="s">
        <v>33</v>
      </c>
      <c r="C157" s="5959" t="s">
        <v>34</v>
      </c>
      <c r="D157" s="5960" t="s">
        <v>35</v>
      </c>
      <c r="E157" s="5834" t="s">
        <v>34</v>
      </c>
      <c r="F157" s="5961" t="s">
        <v>35</v>
      </c>
      <c r="G157" s="5834" t="s">
        <v>34</v>
      </c>
      <c r="H157" s="5961" t="s">
        <v>35</v>
      </c>
      <c r="I157" s="5834" t="s">
        <v>34</v>
      </c>
      <c r="J157" s="5961" t="s">
        <v>35</v>
      </c>
      <c r="K157" s="5834" t="s">
        <v>34</v>
      </c>
      <c r="L157" s="5961" t="s">
        <v>35</v>
      </c>
      <c r="M157" s="5834" t="s">
        <v>34</v>
      </c>
      <c r="N157" s="5961" t="s">
        <v>35</v>
      </c>
      <c r="O157" s="5834" t="s">
        <v>34</v>
      </c>
      <c r="P157" s="5961" t="s">
        <v>35</v>
      </c>
      <c r="Q157" s="5834" t="s">
        <v>34</v>
      </c>
      <c r="R157" s="5961" t="s">
        <v>35</v>
      </c>
      <c r="S157" s="5834" t="s">
        <v>34</v>
      </c>
      <c r="T157" s="5961" t="s">
        <v>35</v>
      </c>
      <c r="U157" s="5834" t="s">
        <v>34</v>
      </c>
      <c r="V157" s="5961" t="s">
        <v>35</v>
      </c>
      <c r="W157" s="5834" t="s">
        <v>34</v>
      </c>
      <c r="X157" s="5961" t="s">
        <v>35</v>
      </c>
      <c r="Y157" s="5834" t="s">
        <v>34</v>
      </c>
      <c r="Z157" s="5961" t="s">
        <v>35</v>
      </c>
      <c r="AA157" s="5834" t="s">
        <v>34</v>
      </c>
      <c r="AB157" s="5961" t="s">
        <v>35</v>
      </c>
      <c r="AC157" s="5834" t="s">
        <v>34</v>
      </c>
      <c r="AD157" s="5961" t="s">
        <v>35</v>
      </c>
      <c r="AE157" s="5834" t="s">
        <v>34</v>
      </c>
      <c r="AF157" s="5961" t="s">
        <v>35</v>
      </c>
      <c r="AG157" s="5834" t="s">
        <v>34</v>
      </c>
      <c r="AH157" s="5961" t="s">
        <v>35</v>
      </c>
      <c r="AI157" s="5834" t="s">
        <v>34</v>
      </c>
      <c r="AJ157" s="5684" t="s">
        <v>35</v>
      </c>
      <c r="AK157" s="582"/>
      <c r="AL157" s="582"/>
      <c r="AM157" s="582"/>
      <c r="AN157" s="582"/>
    </row>
    <row r="158" spans="1:40" ht="20.25" customHeight="1" x14ac:dyDescent="0.35">
      <c r="A158" s="5962" t="s">
        <v>3080</v>
      </c>
      <c r="B158" s="5963">
        <f>SUM(C158:D158)</f>
        <v>0</v>
      </c>
      <c r="C158" s="5964">
        <f t="shared" ref="C158:D162" si="29">+E158+G158+I158+K158+M158+O158+Q158+S158+U158+W158+Y158+AA158+AC158+AE158+AG158+AI158</f>
        <v>0</v>
      </c>
      <c r="D158" s="5965">
        <f t="shared" si="29"/>
        <v>0</v>
      </c>
      <c r="E158" s="5628"/>
      <c r="F158" s="5693"/>
      <c r="G158" s="5628"/>
      <c r="H158" s="5693"/>
      <c r="I158" s="5628"/>
      <c r="J158" s="5693"/>
      <c r="K158" s="5628"/>
      <c r="L158" s="5693"/>
      <c r="M158" s="5628"/>
      <c r="N158" s="5693"/>
      <c r="O158" s="5628"/>
      <c r="P158" s="5693"/>
      <c r="Q158" s="5628"/>
      <c r="R158" s="5693"/>
      <c r="S158" s="5628"/>
      <c r="T158" s="5693"/>
      <c r="U158" s="5628"/>
      <c r="V158" s="5693"/>
      <c r="W158" s="5628"/>
      <c r="X158" s="5693"/>
      <c r="Y158" s="5628"/>
      <c r="Z158" s="5693"/>
      <c r="AA158" s="5628"/>
      <c r="AB158" s="5693"/>
      <c r="AC158" s="5628"/>
      <c r="AD158" s="5693"/>
      <c r="AE158" s="5628"/>
      <c r="AF158" s="5693"/>
      <c r="AG158" s="5628"/>
      <c r="AH158" s="5693"/>
      <c r="AI158" s="5901"/>
      <c r="AJ158" s="5693"/>
      <c r="AK158" s="582"/>
      <c r="AL158" s="582"/>
      <c r="AM158" s="582"/>
      <c r="AN158" s="582"/>
    </row>
    <row r="159" spans="1:40" ht="18.75" customHeight="1" x14ac:dyDescent="0.35">
      <c r="A159" s="1165" t="s">
        <v>3081</v>
      </c>
      <c r="B159" s="5966">
        <f>SUM(C159:D159)</f>
        <v>0</v>
      </c>
      <c r="C159" s="5967">
        <f t="shared" si="29"/>
        <v>0</v>
      </c>
      <c r="D159" s="5968">
        <f t="shared" si="29"/>
        <v>0</v>
      </c>
      <c r="E159" s="5637"/>
      <c r="F159" s="5636"/>
      <c r="G159" s="5637"/>
      <c r="H159" s="5636"/>
      <c r="I159" s="5637"/>
      <c r="J159" s="5636"/>
      <c r="K159" s="5637"/>
      <c r="L159" s="5636"/>
      <c r="M159" s="5637"/>
      <c r="N159" s="5636"/>
      <c r="O159" s="5637"/>
      <c r="P159" s="5636"/>
      <c r="Q159" s="5637"/>
      <c r="R159" s="5636"/>
      <c r="S159" s="5637"/>
      <c r="T159" s="5636"/>
      <c r="U159" s="5637"/>
      <c r="V159" s="5636"/>
      <c r="W159" s="5637"/>
      <c r="X159" s="5636"/>
      <c r="Y159" s="5637"/>
      <c r="Z159" s="5636"/>
      <c r="AA159" s="5637"/>
      <c r="AB159" s="5636"/>
      <c r="AC159" s="5637"/>
      <c r="AD159" s="5636"/>
      <c r="AE159" s="5637"/>
      <c r="AF159" s="5636"/>
      <c r="AG159" s="5637"/>
      <c r="AH159" s="5636"/>
      <c r="AI159" s="5637"/>
      <c r="AJ159" s="5636"/>
      <c r="AK159" s="582"/>
      <c r="AL159" s="582"/>
      <c r="AM159" s="582"/>
      <c r="AN159" s="582"/>
    </row>
    <row r="160" spans="1:40" ht="29.25" customHeight="1" x14ac:dyDescent="0.35">
      <c r="A160" s="5903" t="s">
        <v>3082</v>
      </c>
      <c r="B160" s="5966">
        <f>SUM(C160:D160)</f>
        <v>0</v>
      </c>
      <c r="C160" s="5969">
        <f t="shared" si="29"/>
        <v>0</v>
      </c>
      <c r="D160" s="5970">
        <f t="shared" si="29"/>
        <v>0</v>
      </c>
      <c r="E160" s="5907"/>
      <c r="F160" s="5906"/>
      <c r="G160" s="5907"/>
      <c r="H160" s="5906"/>
      <c r="I160" s="5907"/>
      <c r="J160" s="5906"/>
      <c r="K160" s="5907"/>
      <c r="L160" s="5906"/>
      <c r="M160" s="5907"/>
      <c r="N160" s="5906"/>
      <c r="O160" s="5907"/>
      <c r="P160" s="5906"/>
      <c r="Q160" s="5907"/>
      <c r="R160" s="5906"/>
      <c r="S160" s="5907"/>
      <c r="T160" s="5906"/>
      <c r="U160" s="5907"/>
      <c r="V160" s="5906"/>
      <c r="W160" s="5907"/>
      <c r="X160" s="5906"/>
      <c r="Y160" s="5907"/>
      <c r="Z160" s="5906"/>
      <c r="AA160" s="5907"/>
      <c r="AB160" s="5906"/>
      <c r="AC160" s="5907"/>
      <c r="AD160" s="5906"/>
      <c r="AE160" s="5907"/>
      <c r="AF160" s="5906"/>
      <c r="AG160" s="5907"/>
      <c r="AH160" s="5906"/>
      <c r="AI160" s="5907"/>
      <c r="AJ160" s="5906"/>
      <c r="AK160" s="582"/>
      <c r="AL160" s="582"/>
      <c r="AM160" s="582"/>
      <c r="AN160" s="582"/>
    </row>
    <row r="161" spans="1:40" ht="26.25" customHeight="1" x14ac:dyDescent="0.35">
      <c r="A161" s="5903" t="s">
        <v>3083</v>
      </c>
      <c r="B161" s="5966">
        <f>SUM(C161:D161)</f>
        <v>0</v>
      </c>
      <c r="C161" s="5969">
        <f t="shared" si="29"/>
        <v>0</v>
      </c>
      <c r="D161" s="5970">
        <f t="shared" si="29"/>
        <v>0</v>
      </c>
      <c r="E161" s="5907"/>
      <c r="F161" s="5906"/>
      <c r="G161" s="5907"/>
      <c r="H161" s="5906"/>
      <c r="I161" s="5907"/>
      <c r="J161" s="5906"/>
      <c r="K161" s="5907"/>
      <c r="L161" s="5906"/>
      <c r="M161" s="5907"/>
      <c r="N161" s="5906"/>
      <c r="O161" s="5907"/>
      <c r="P161" s="5906"/>
      <c r="Q161" s="5907"/>
      <c r="R161" s="5906"/>
      <c r="S161" s="5907"/>
      <c r="T161" s="5906"/>
      <c r="U161" s="5907"/>
      <c r="V161" s="5906"/>
      <c r="W161" s="5907"/>
      <c r="X161" s="5906"/>
      <c r="Y161" s="5907"/>
      <c r="Z161" s="5906"/>
      <c r="AA161" s="5907"/>
      <c r="AB161" s="5906"/>
      <c r="AC161" s="5907"/>
      <c r="AD161" s="5906"/>
      <c r="AE161" s="5907"/>
      <c r="AF161" s="5906"/>
      <c r="AG161" s="5907"/>
      <c r="AH161" s="5906"/>
      <c r="AI161" s="5907"/>
      <c r="AJ161" s="5906"/>
      <c r="AK161" s="582"/>
      <c r="AL161" s="582"/>
      <c r="AM161" s="582"/>
      <c r="AN161" s="582"/>
    </row>
    <row r="162" spans="1:40" x14ac:dyDescent="0.35">
      <c r="A162" s="5919" t="s">
        <v>3084</v>
      </c>
      <c r="B162" s="5911">
        <f>SUM(C162:D162)</f>
        <v>0</v>
      </c>
      <c r="C162" s="5971">
        <f t="shared" si="29"/>
        <v>0</v>
      </c>
      <c r="D162" s="5972">
        <f t="shared" si="29"/>
        <v>0</v>
      </c>
      <c r="E162" s="5657"/>
      <c r="F162" s="5656"/>
      <c r="G162" s="5657"/>
      <c r="H162" s="5656"/>
      <c r="I162" s="5657"/>
      <c r="J162" s="5656"/>
      <c r="K162" s="5657"/>
      <c r="L162" s="5656"/>
      <c r="M162" s="5657"/>
      <c r="N162" s="5656"/>
      <c r="O162" s="5657"/>
      <c r="P162" s="5656"/>
      <c r="Q162" s="5657"/>
      <c r="R162" s="5656"/>
      <c r="S162" s="5657"/>
      <c r="T162" s="5656"/>
      <c r="U162" s="5657"/>
      <c r="V162" s="5656"/>
      <c r="W162" s="5657"/>
      <c r="X162" s="5656"/>
      <c r="Y162" s="5657"/>
      <c r="Z162" s="5656"/>
      <c r="AA162" s="5657"/>
      <c r="AB162" s="5656"/>
      <c r="AC162" s="5657"/>
      <c r="AD162" s="5656"/>
      <c r="AE162" s="5657"/>
      <c r="AF162" s="5656"/>
      <c r="AG162" s="5657"/>
      <c r="AH162" s="5656"/>
      <c r="AI162" s="5657"/>
      <c r="AJ162" s="5656"/>
      <c r="AK162" s="582"/>
      <c r="AL162" s="582"/>
      <c r="AM162" s="582"/>
      <c r="AN162" s="582"/>
    </row>
    <row r="163" spans="1:40" x14ac:dyDescent="0.35">
      <c r="A163" s="5973" t="s">
        <v>3085</v>
      </c>
      <c r="B163" s="5973"/>
      <c r="C163" s="5973"/>
      <c r="D163" s="5595"/>
      <c r="E163" s="5595"/>
      <c r="F163" s="5595"/>
      <c r="G163" s="5595"/>
      <c r="H163" s="5595"/>
      <c r="I163" s="5595"/>
      <c r="J163" s="5595"/>
      <c r="K163" s="5595"/>
      <c r="L163" s="5595"/>
      <c r="M163" s="5595"/>
      <c r="N163" s="5595"/>
      <c r="O163" s="5595"/>
      <c r="P163" s="5595"/>
      <c r="Q163" s="5595"/>
      <c r="R163" s="5595"/>
      <c r="S163" s="5595"/>
      <c r="T163" s="5595"/>
      <c r="U163" s="5595"/>
      <c r="V163" s="5595"/>
      <c r="W163" s="5595"/>
      <c r="X163" s="5595"/>
      <c r="Y163" s="5595"/>
      <c r="Z163" s="5595"/>
      <c r="AA163" s="5595"/>
      <c r="AB163" s="5595"/>
      <c r="AC163" s="5595"/>
      <c r="AD163" s="5595"/>
      <c r="AE163" s="5595"/>
      <c r="AF163" s="5595"/>
      <c r="AG163" s="5595"/>
      <c r="AH163" s="5595"/>
      <c r="AI163" s="5595"/>
      <c r="AJ163" s="5595"/>
      <c r="AK163" s="5595"/>
      <c r="AL163" s="5595"/>
      <c r="AM163" s="5595"/>
      <c r="AN163" s="5595"/>
    </row>
    <row r="164" spans="1:40" ht="30" x14ac:dyDescent="0.35">
      <c r="A164" s="5974" t="s">
        <v>708</v>
      </c>
      <c r="B164" s="5974"/>
      <c r="C164" s="5975" t="s">
        <v>2930</v>
      </c>
      <c r="D164" s="5976" t="s">
        <v>3086</v>
      </c>
      <c r="E164" s="5976" t="s">
        <v>3087</v>
      </c>
      <c r="F164" s="5976" t="s">
        <v>3030</v>
      </c>
      <c r="G164" s="5976" t="s">
        <v>172</v>
      </c>
      <c r="H164" s="582"/>
      <c r="I164" s="582"/>
      <c r="J164" s="582"/>
      <c r="K164" s="582"/>
      <c r="L164" s="582"/>
      <c r="M164" s="582"/>
      <c r="N164" s="582"/>
      <c r="O164" s="582"/>
      <c r="P164" s="582"/>
      <c r="Q164" s="582"/>
      <c r="R164" s="582"/>
      <c r="S164" s="582"/>
      <c r="T164" s="582"/>
      <c r="U164" s="582"/>
      <c r="V164" s="582"/>
      <c r="W164" s="582"/>
      <c r="X164" s="582"/>
      <c r="Y164" s="582"/>
      <c r="Z164" s="582"/>
      <c r="AA164" s="582"/>
      <c r="AB164" s="582"/>
      <c r="AC164" s="582"/>
      <c r="AD164" s="582"/>
      <c r="AE164" s="582"/>
      <c r="AF164" s="582"/>
      <c r="AG164" s="582"/>
      <c r="AH164" s="582"/>
      <c r="AI164" s="582"/>
      <c r="AJ164" s="582"/>
      <c r="AK164" s="582"/>
      <c r="AL164" s="582"/>
      <c r="AM164" s="582"/>
      <c r="AN164" s="582"/>
    </row>
    <row r="165" spans="1:40" x14ac:dyDescent="0.35">
      <c r="A165" s="5977" t="s">
        <v>3088</v>
      </c>
      <c r="B165" s="5978" t="s">
        <v>3089</v>
      </c>
      <c r="C165" s="5979">
        <f t="shared" ref="C165:C170" si="30">SUM(D165:G165)</f>
        <v>0</v>
      </c>
      <c r="D165" s="5980"/>
      <c r="E165" s="5980"/>
      <c r="F165" s="5980"/>
      <c r="G165" s="5980"/>
      <c r="H165" s="582"/>
      <c r="I165" s="582"/>
      <c r="J165" s="582"/>
      <c r="K165" s="582"/>
      <c r="L165" s="582"/>
      <c r="M165" s="582"/>
      <c r="N165" s="582"/>
      <c r="O165" s="582"/>
      <c r="P165" s="582"/>
      <c r="Q165" s="582"/>
      <c r="R165" s="582"/>
      <c r="S165" s="582"/>
      <c r="T165" s="582"/>
      <c r="U165" s="582"/>
      <c r="V165" s="582"/>
      <c r="W165" s="582"/>
      <c r="X165" s="582"/>
      <c r="Y165" s="582"/>
      <c r="Z165" s="582"/>
      <c r="AA165" s="582"/>
      <c r="AB165" s="582"/>
      <c r="AC165" s="582"/>
      <c r="AD165" s="582"/>
      <c r="AE165" s="582"/>
      <c r="AF165" s="582"/>
      <c r="AG165" s="582"/>
      <c r="AH165" s="582"/>
      <c r="AI165" s="582"/>
      <c r="AJ165" s="582"/>
      <c r="AK165" s="582"/>
      <c r="AL165" s="582"/>
      <c r="AM165" s="582"/>
      <c r="AN165" s="582"/>
    </row>
    <row r="166" spans="1:40" ht="20" x14ac:dyDescent="0.35">
      <c r="A166" s="5981"/>
      <c r="B166" s="5982" t="s">
        <v>3090</v>
      </c>
      <c r="C166" s="5983">
        <f t="shared" si="30"/>
        <v>0</v>
      </c>
      <c r="D166" s="5984"/>
      <c r="E166" s="5984"/>
      <c r="F166" s="5984"/>
      <c r="G166" s="5984"/>
      <c r="H166" s="582"/>
      <c r="I166" s="582"/>
      <c r="J166" s="582"/>
      <c r="K166" s="582"/>
      <c r="L166" s="582"/>
      <c r="M166" s="582"/>
      <c r="N166" s="582"/>
      <c r="O166" s="582"/>
      <c r="P166" s="582"/>
      <c r="Q166" s="582"/>
      <c r="R166" s="582"/>
      <c r="S166" s="582"/>
      <c r="T166" s="582"/>
      <c r="U166" s="582"/>
      <c r="V166" s="582"/>
      <c r="W166" s="582"/>
      <c r="X166" s="582"/>
      <c r="Y166" s="582"/>
      <c r="Z166" s="582"/>
      <c r="AA166" s="582"/>
      <c r="AB166" s="582"/>
      <c r="AC166" s="582"/>
      <c r="AD166" s="582"/>
      <c r="AE166" s="582"/>
      <c r="AF166" s="582"/>
      <c r="AG166" s="582"/>
      <c r="AH166" s="582"/>
      <c r="AI166" s="582"/>
      <c r="AJ166" s="582"/>
      <c r="AK166" s="582"/>
      <c r="AL166" s="582"/>
      <c r="AM166" s="582"/>
      <c r="AN166" s="582"/>
    </row>
    <row r="167" spans="1:40" ht="30" x14ac:dyDescent="0.35">
      <c r="A167" s="5985"/>
      <c r="B167" s="5986" t="s">
        <v>3091</v>
      </c>
      <c r="C167" s="5987">
        <f t="shared" si="30"/>
        <v>0</v>
      </c>
      <c r="D167" s="5988"/>
      <c r="E167" s="5988"/>
      <c r="F167" s="5988"/>
      <c r="G167" s="5988"/>
      <c r="H167" s="582"/>
      <c r="I167" s="582"/>
      <c r="J167" s="582"/>
      <c r="K167" s="582"/>
      <c r="L167" s="582"/>
      <c r="M167" s="582"/>
      <c r="N167" s="582"/>
      <c r="O167" s="582"/>
      <c r="P167" s="582"/>
      <c r="Q167" s="582"/>
      <c r="R167" s="582"/>
      <c r="S167" s="582"/>
      <c r="T167" s="582"/>
      <c r="U167" s="582"/>
      <c r="V167" s="582"/>
      <c r="W167" s="582"/>
      <c r="X167" s="582"/>
      <c r="Y167" s="582"/>
      <c r="Z167" s="582"/>
      <c r="AA167" s="582"/>
      <c r="AB167" s="582"/>
      <c r="AC167" s="582"/>
      <c r="AD167" s="582"/>
      <c r="AE167" s="582"/>
      <c r="AF167" s="582"/>
      <c r="AG167" s="582"/>
      <c r="AH167" s="582"/>
      <c r="AI167" s="582"/>
      <c r="AJ167" s="582"/>
      <c r="AK167" s="582"/>
      <c r="AL167" s="582"/>
      <c r="AM167" s="582"/>
      <c r="AN167" s="582"/>
    </row>
    <row r="168" spans="1:40" ht="20" x14ac:dyDescent="0.35">
      <c r="A168" s="5977" t="s">
        <v>3092</v>
      </c>
      <c r="B168" s="5978" t="s">
        <v>3093</v>
      </c>
      <c r="C168" s="5989">
        <f t="shared" si="30"/>
        <v>0</v>
      </c>
      <c r="D168" s="5990"/>
      <c r="E168" s="5990"/>
      <c r="F168" s="5990"/>
      <c r="G168" s="5990"/>
      <c r="H168" s="582"/>
      <c r="I168" s="582"/>
      <c r="J168" s="582"/>
      <c r="K168" s="582"/>
      <c r="L168" s="582"/>
      <c r="M168" s="582"/>
      <c r="N168" s="582"/>
      <c r="O168" s="582"/>
      <c r="P168" s="582"/>
      <c r="Q168" s="582"/>
      <c r="R168" s="582"/>
      <c r="S168" s="582"/>
      <c r="T168" s="582"/>
      <c r="U168" s="582"/>
      <c r="V168" s="582"/>
      <c r="W168" s="582"/>
      <c r="X168" s="582"/>
      <c r="Y168" s="582"/>
      <c r="Z168" s="582"/>
      <c r="AA168" s="582"/>
      <c r="AB168" s="582"/>
      <c r="AC168" s="582"/>
      <c r="AD168" s="582"/>
      <c r="AE168" s="582"/>
      <c r="AF168" s="582"/>
      <c r="AG168" s="582"/>
      <c r="AH168" s="582"/>
      <c r="AI168" s="582"/>
      <c r="AJ168" s="582"/>
      <c r="AK168" s="582"/>
      <c r="AL168" s="582"/>
      <c r="AM168" s="582"/>
      <c r="AN168" s="582"/>
    </row>
    <row r="169" spans="1:40" ht="20" x14ac:dyDescent="0.35">
      <c r="A169" s="5981"/>
      <c r="B169" s="5982" t="s">
        <v>3094</v>
      </c>
      <c r="C169" s="5989">
        <f t="shared" si="30"/>
        <v>0</v>
      </c>
      <c r="D169" s="5984"/>
      <c r="E169" s="5984"/>
      <c r="F169" s="5984"/>
      <c r="G169" s="5984"/>
      <c r="H169" s="582"/>
      <c r="I169" s="582"/>
      <c r="J169" s="582"/>
      <c r="K169" s="582"/>
      <c r="L169" s="582"/>
      <c r="M169" s="582"/>
      <c r="N169" s="582"/>
      <c r="O169" s="582"/>
      <c r="P169" s="582"/>
      <c r="Q169" s="582"/>
      <c r="R169" s="582"/>
      <c r="S169" s="582"/>
      <c r="T169" s="582"/>
      <c r="U169" s="582"/>
      <c r="V169" s="582"/>
      <c r="W169" s="582"/>
      <c r="X169" s="582"/>
      <c r="Y169" s="582"/>
      <c r="Z169" s="582"/>
      <c r="AA169" s="582"/>
      <c r="AB169" s="582"/>
      <c r="AC169" s="582"/>
      <c r="AD169" s="582"/>
      <c r="AE169" s="582"/>
      <c r="AF169" s="582"/>
      <c r="AG169" s="582"/>
      <c r="AH169" s="582"/>
      <c r="AI169" s="582"/>
      <c r="AJ169" s="582"/>
      <c r="AK169" s="582"/>
      <c r="AL169" s="582"/>
      <c r="AM169" s="582"/>
      <c r="AN169" s="582"/>
    </row>
    <row r="170" spans="1:40" ht="20" x14ac:dyDescent="0.35">
      <c r="A170" s="5985"/>
      <c r="B170" s="5991" t="s">
        <v>3095</v>
      </c>
      <c r="C170" s="5987">
        <f t="shared" si="30"/>
        <v>0</v>
      </c>
      <c r="D170" s="5988"/>
      <c r="E170" s="5988"/>
      <c r="F170" s="5988"/>
      <c r="G170" s="5988"/>
      <c r="H170" s="582"/>
      <c r="I170" s="582"/>
      <c r="J170" s="582"/>
      <c r="K170" s="582"/>
      <c r="L170" s="582"/>
      <c r="M170" s="582"/>
      <c r="N170" s="582"/>
      <c r="O170" s="582"/>
      <c r="P170" s="582"/>
      <c r="Q170" s="582"/>
      <c r="R170" s="582"/>
      <c r="S170" s="582"/>
      <c r="T170" s="582"/>
      <c r="U170" s="582"/>
      <c r="V170" s="582"/>
      <c r="W170" s="582"/>
      <c r="X170" s="582"/>
      <c r="Y170" s="582"/>
      <c r="Z170" s="582"/>
      <c r="AA170" s="582"/>
      <c r="AB170" s="582"/>
      <c r="AC170" s="582"/>
      <c r="AD170" s="582"/>
      <c r="AE170" s="582"/>
      <c r="AF170" s="582"/>
      <c r="AG170" s="582"/>
      <c r="AH170" s="582"/>
      <c r="AI170" s="582"/>
      <c r="AJ170" s="582"/>
      <c r="AK170" s="582"/>
      <c r="AL170" s="582"/>
      <c r="AM170" s="582"/>
      <c r="AN170" s="582"/>
    </row>
    <row r="171" spans="1:40" x14ac:dyDescent="0.35">
      <c r="A171" s="5973" t="s">
        <v>3096</v>
      </c>
      <c r="B171" s="5973"/>
      <c r="C171" s="5992"/>
      <c r="D171" s="5595"/>
      <c r="E171" s="5595"/>
      <c r="F171" s="5595"/>
      <c r="G171" s="5595"/>
      <c r="H171" s="5595"/>
      <c r="I171" s="5595"/>
      <c r="J171" s="5595"/>
      <c r="K171" s="5595"/>
      <c r="L171" s="5595"/>
      <c r="M171" s="5595"/>
      <c r="N171" s="5595"/>
      <c r="O171" s="5595"/>
      <c r="P171" s="5595"/>
      <c r="Q171" s="5595"/>
      <c r="R171" s="5595"/>
      <c r="S171" s="5595"/>
      <c r="T171" s="5595"/>
      <c r="U171" s="5595"/>
      <c r="V171" s="5595"/>
      <c r="W171" s="5595"/>
      <c r="X171" s="5595"/>
      <c r="Y171" s="5595"/>
      <c r="Z171" s="5595"/>
      <c r="AA171" s="5595"/>
      <c r="AB171" s="5595"/>
      <c r="AC171" s="5595"/>
      <c r="AD171" s="5595"/>
      <c r="AE171" s="5595"/>
      <c r="AF171" s="5595"/>
      <c r="AG171" s="5595"/>
      <c r="AH171" s="5595"/>
      <c r="AI171" s="5595"/>
      <c r="AJ171" s="5595"/>
      <c r="AK171" s="5595"/>
      <c r="AL171" s="5595"/>
      <c r="AM171" s="5595"/>
      <c r="AN171" s="5595"/>
    </row>
    <row r="172" spans="1:40" x14ac:dyDescent="0.35">
      <c r="A172" s="5598" t="s">
        <v>708</v>
      </c>
      <c r="B172" s="5599"/>
      <c r="C172" s="5671" t="s">
        <v>36</v>
      </c>
      <c r="D172" s="5598"/>
      <c r="E172" s="5599"/>
      <c r="F172" s="5843" t="s">
        <v>9</v>
      </c>
      <c r="G172" s="5842"/>
      <c r="H172" s="5842"/>
      <c r="I172" s="5842"/>
      <c r="J172" s="5842"/>
      <c r="K172" s="5844"/>
      <c r="L172" s="582"/>
      <c r="M172" s="582"/>
      <c r="N172" s="582"/>
      <c r="O172" s="582"/>
      <c r="P172" s="582"/>
      <c r="Q172" s="582"/>
      <c r="R172" s="582"/>
      <c r="S172" s="582"/>
      <c r="T172" s="582"/>
      <c r="U172" s="582"/>
      <c r="V172" s="582"/>
      <c r="W172" s="582"/>
      <c r="X172" s="582"/>
      <c r="Y172" s="582"/>
      <c r="Z172" s="582"/>
      <c r="AA172" s="582"/>
      <c r="AB172" s="582"/>
      <c r="AC172" s="582"/>
      <c r="AD172" s="582"/>
      <c r="AE172" s="582"/>
      <c r="AF172" s="582"/>
      <c r="AG172" s="582"/>
      <c r="AH172" s="582"/>
      <c r="AI172" s="582"/>
      <c r="AJ172" s="582"/>
      <c r="AK172" s="582"/>
      <c r="AL172" s="582"/>
      <c r="AM172" s="582"/>
      <c r="AN172" s="582"/>
    </row>
    <row r="173" spans="1:40" x14ac:dyDescent="0.35">
      <c r="A173" s="5677"/>
      <c r="B173" s="5678"/>
      <c r="C173" s="5604"/>
      <c r="D173" s="5605"/>
      <c r="E173" s="5606"/>
      <c r="F173" s="5842" t="s">
        <v>3097</v>
      </c>
      <c r="G173" s="5844"/>
      <c r="H173" s="5843" t="s">
        <v>3098</v>
      </c>
      <c r="I173" s="5844"/>
      <c r="J173" s="5673" t="s">
        <v>3099</v>
      </c>
      <c r="K173" s="5898"/>
      <c r="L173" s="582"/>
      <c r="M173" s="582"/>
      <c r="N173" s="582"/>
      <c r="O173" s="582"/>
      <c r="P173" s="582"/>
      <c r="Q173" s="582"/>
      <c r="R173" s="582"/>
      <c r="S173" s="582"/>
      <c r="T173" s="582"/>
      <c r="U173" s="582"/>
      <c r="V173" s="582"/>
      <c r="W173" s="582"/>
      <c r="X173" s="582"/>
      <c r="Y173" s="582"/>
      <c r="Z173" s="582"/>
      <c r="AA173" s="582"/>
      <c r="AB173" s="582"/>
      <c r="AC173" s="582"/>
      <c r="AD173" s="582"/>
      <c r="AE173" s="582"/>
      <c r="AF173" s="582"/>
      <c r="AG173" s="582"/>
      <c r="AH173" s="582"/>
      <c r="AI173" s="582"/>
      <c r="AJ173" s="582"/>
      <c r="AK173" s="582"/>
      <c r="AL173" s="582"/>
      <c r="AM173" s="582"/>
      <c r="AN173" s="582"/>
    </row>
    <row r="174" spans="1:40" x14ac:dyDescent="0.35">
      <c r="A174" s="5605"/>
      <c r="B174" s="5606"/>
      <c r="C174" s="5993" t="s">
        <v>33</v>
      </c>
      <c r="D174" s="5994" t="s">
        <v>34</v>
      </c>
      <c r="E174" s="5994" t="s">
        <v>35</v>
      </c>
      <c r="F174" s="5995" t="s">
        <v>34</v>
      </c>
      <c r="G174" s="5958" t="s">
        <v>35</v>
      </c>
      <c r="H174" s="5995" t="s">
        <v>34</v>
      </c>
      <c r="I174" s="5958" t="s">
        <v>35</v>
      </c>
      <c r="J174" s="5959" t="s">
        <v>34</v>
      </c>
      <c r="K174" s="5958" t="s">
        <v>35</v>
      </c>
      <c r="L174" s="582"/>
      <c r="M174" s="582"/>
      <c r="N174" s="582"/>
      <c r="O174" s="582"/>
      <c r="P174" s="582"/>
      <c r="Q174" s="582"/>
      <c r="R174" s="582"/>
      <c r="S174" s="582"/>
      <c r="T174" s="582"/>
      <c r="U174" s="582"/>
      <c r="V174" s="582"/>
      <c r="W174" s="582"/>
      <c r="X174" s="582"/>
      <c r="Y174" s="582"/>
      <c r="Z174" s="582"/>
      <c r="AA174" s="582"/>
      <c r="AB174" s="582"/>
      <c r="AC174" s="582"/>
      <c r="AD174" s="582"/>
      <c r="AE174" s="582"/>
      <c r="AF174" s="582"/>
      <c r="AG174" s="582"/>
      <c r="AH174" s="582"/>
      <c r="AI174" s="582"/>
      <c r="AJ174" s="582"/>
      <c r="AK174" s="582"/>
      <c r="AL174" s="582"/>
      <c r="AM174" s="582"/>
      <c r="AN174" s="582"/>
    </row>
    <row r="175" spans="1:40" ht="20" x14ac:dyDescent="0.35">
      <c r="A175" s="5686" t="s">
        <v>3100</v>
      </c>
      <c r="B175" s="5446" t="s">
        <v>3093</v>
      </c>
      <c r="C175" s="1168">
        <f>SUM(D175:E175)</f>
        <v>0</v>
      </c>
      <c r="D175" s="5989">
        <f t="shared" ref="D175:E178" si="31">SUM(F175+H175+J175)</f>
        <v>0</v>
      </c>
      <c r="E175" s="5989">
        <f t="shared" si="31"/>
        <v>0</v>
      </c>
      <c r="F175" s="5706"/>
      <c r="G175" s="5707"/>
      <c r="H175" s="5706"/>
      <c r="I175" s="5707"/>
      <c r="J175" s="5996"/>
      <c r="K175" s="5707"/>
      <c r="L175" s="582"/>
      <c r="M175" s="582"/>
      <c r="N175" s="582"/>
      <c r="O175" s="582"/>
      <c r="P175" s="582"/>
      <c r="Q175" s="582"/>
      <c r="R175" s="582"/>
      <c r="S175" s="582"/>
      <c r="T175" s="582"/>
      <c r="U175" s="582"/>
      <c r="V175" s="582"/>
      <c r="W175" s="582"/>
      <c r="X175" s="582"/>
      <c r="Y175" s="582"/>
      <c r="Z175" s="582"/>
      <c r="AA175" s="582"/>
      <c r="AB175" s="582"/>
      <c r="AC175" s="582"/>
      <c r="AD175" s="582"/>
      <c r="AE175" s="582"/>
      <c r="AF175" s="582"/>
      <c r="AG175" s="582"/>
      <c r="AH175" s="582"/>
      <c r="AI175" s="582"/>
      <c r="AJ175" s="582"/>
      <c r="AK175" s="582"/>
      <c r="AL175" s="582"/>
      <c r="AM175" s="582"/>
      <c r="AN175" s="582"/>
    </row>
    <row r="176" spans="1:40" x14ac:dyDescent="0.35">
      <c r="A176" s="5699"/>
      <c r="B176" s="5446" t="s">
        <v>3089</v>
      </c>
      <c r="C176" s="1168">
        <f>SUM(D176:E176)</f>
        <v>0</v>
      </c>
      <c r="D176" s="5989">
        <f t="shared" si="31"/>
        <v>0</v>
      </c>
      <c r="E176" s="5989">
        <f t="shared" si="31"/>
        <v>0</v>
      </c>
      <c r="F176" s="5905"/>
      <c r="G176" s="5713"/>
      <c r="H176" s="5905"/>
      <c r="I176" s="5713"/>
      <c r="J176" s="5907"/>
      <c r="K176" s="5713"/>
      <c r="L176" s="582"/>
      <c r="M176" s="582"/>
      <c r="N176" s="582"/>
      <c r="O176" s="582"/>
      <c r="P176" s="582"/>
      <c r="Q176" s="582"/>
      <c r="R176" s="582"/>
      <c r="S176" s="582"/>
      <c r="T176" s="582"/>
      <c r="U176" s="582"/>
      <c r="V176" s="582"/>
      <c r="W176" s="582"/>
      <c r="X176" s="582"/>
      <c r="Y176" s="582"/>
      <c r="Z176" s="582"/>
      <c r="AA176" s="582"/>
      <c r="AB176" s="582"/>
      <c r="AC176" s="582"/>
      <c r="AD176" s="582"/>
      <c r="AE176" s="582"/>
      <c r="AF176" s="582"/>
      <c r="AG176" s="582"/>
      <c r="AH176" s="582"/>
      <c r="AI176" s="582"/>
      <c r="AJ176" s="582"/>
      <c r="AK176" s="582"/>
      <c r="AL176" s="582"/>
      <c r="AM176" s="582"/>
      <c r="AN176" s="582"/>
    </row>
    <row r="177" spans="1:40" ht="20" x14ac:dyDescent="0.35">
      <c r="A177" s="5699"/>
      <c r="B177" s="5446" t="s">
        <v>3090</v>
      </c>
      <c r="C177" s="1168">
        <f>SUM(D177:E177)</f>
        <v>0</v>
      </c>
      <c r="D177" s="5989">
        <f t="shared" si="31"/>
        <v>0</v>
      </c>
      <c r="E177" s="5989">
        <f t="shared" si="31"/>
        <v>0</v>
      </c>
      <c r="F177" s="5905"/>
      <c r="G177" s="5713"/>
      <c r="H177" s="5905"/>
      <c r="I177" s="5713"/>
      <c r="J177" s="5907"/>
      <c r="K177" s="5713"/>
      <c r="L177" s="582"/>
      <c r="M177" s="582"/>
      <c r="N177" s="582"/>
      <c r="O177" s="582"/>
      <c r="P177" s="582"/>
      <c r="Q177" s="582"/>
      <c r="R177" s="582"/>
      <c r="S177" s="582"/>
      <c r="T177" s="582"/>
      <c r="U177" s="582"/>
      <c r="V177" s="582"/>
      <c r="W177" s="582"/>
      <c r="X177" s="582"/>
      <c r="Y177" s="582"/>
      <c r="Z177" s="582"/>
      <c r="AA177" s="582"/>
      <c r="AB177" s="582"/>
      <c r="AC177" s="582"/>
      <c r="AD177" s="582"/>
      <c r="AE177" s="582"/>
      <c r="AF177" s="582"/>
      <c r="AG177" s="582"/>
      <c r="AH177" s="582"/>
      <c r="AI177" s="582"/>
      <c r="AJ177" s="582"/>
      <c r="AK177" s="582"/>
      <c r="AL177" s="582"/>
      <c r="AM177" s="582"/>
      <c r="AN177" s="582"/>
    </row>
    <row r="178" spans="1:40" ht="20" x14ac:dyDescent="0.35">
      <c r="A178" s="5997"/>
      <c r="B178" s="649" t="s">
        <v>3101</v>
      </c>
      <c r="C178" s="5987">
        <f>SUM(D178:E178)</f>
        <v>0</v>
      </c>
      <c r="D178" s="5987">
        <f t="shared" si="31"/>
        <v>0</v>
      </c>
      <c r="E178" s="5987">
        <f t="shared" si="31"/>
        <v>0</v>
      </c>
      <c r="F178" s="5470"/>
      <c r="G178" s="5471"/>
      <c r="H178" s="5470"/>
      <c r="I178" s="5471"/>
      <c r="J178" s="5657"/>
      <c r="K178" s="5471"/>
      <c r="L178" s="582"/>
      <c r="M178" s="582"/>
      <c r="N178" s="582"/>
      <c r="O178" s="582"/>
      <c r="P178" s="582"/>
      <c r="Q178" s="582"/>
      <c r="R178" s="582"/>
      <c r="S178" s="582"/>
      <c r="T178" s="582"/>
      <c r="U178" s="582"/>
      <c r="V178" s="582"/>
      <c r="W178" s="582"/>
      <c r="X178" s="582"/>
      <c r="Y178" s="582"/>
      <c r="Z178" s="582"/>
      <c r="AA178" s="582"/>
      <c r="AB178" s="582"/>
      <c r="AC178" s="582"/>
      <c r="AD178" s="582"/>
      <c r="AE178" s="582"/>
      <c r="AF178" s="582"/>
      <c r="AG178" s="582"/>
      <c r="AH178" s="582"/>
      <c r="AI178" s="582"/>
      <c r="AJ178" s="582"/>
      <c r="AK178" s="582"/>
      <c r="AL178" s="582"/>
      <c r="AM178" s="582"/>
      <c r="AN178" s="582"/>
    </row>
    <row r="179" spans="1:40" x14ac:dyDescent="0.35">
      <c r="A179" s="5935" t="s">
        <v>3102</v>
      </c>
      <c r="B179" s="5595"/>
      <c r="C179" s="5595"/>
      <c r="D179" s="5595"/>
      <c r="E179" s="5595"/>
      <c r="F179" s="5595"/>
      <c r="G179" s="5595"/>
      <c r="H179" s="5595"/>
      <c r="I179" s="5595"/>
      <c r="J179" s="5595"/>
      <c r="K179" s="5595"/>
      <c r="L179" s="5595"/>
      <c r="M179" s="5595"/>
      <c r="N179" s="5595"/>
      <c r="O179" s="5595"/>
      <c r="P179" s="5595"/>
      <c r="Q179" s="5595"/>
      <c r="R179" s="5595"/>
      <c r="S179" s="5595"/>
      <c r="T179" s="5595"/>
      <c r="U179" s="5595"/>
      <c r="V179" s="5595"/>
      <c r="W179" s="5595"/>
      <c r="X179" s="5595"/>
      <c r="Y179" s="5595"/>
      <c r="Z179" s="5595"/>
      <c r="AA179" s="5595"/>
      <c r="AB179" s="5595"/>
      <c r="AC179" s="5595"/>
      <c r="AD179" s="5595"/>
      <c r="AE179" s="5595"/>
      <c r="AF179" s="5595"/>
      <c r="AG179" s="5595"/>
      <c r="AH179" s="5595"/>
      <c r="AI179" s="5595"/>
      <c r="AJ179" s="5595"/>
      <c r="AK179" s="5595"/>
      <c r="AL179" s="5595"/>
      <c r="AM179" s="5595"/>
      <c r="AN179" s="5595"/>
    </row>
    <row r="180" spans="1:40" x14ac:dyDescent="0.35">
      <c r="A180" s="5998" t="s">
        <v>3103</v>
      </c>
      <c r="B180" s="5998"/>
      <c r="C180" s="5999" t="s">
        <v>3104</v>
      </c>
      <c r="D180" s="5598" t="s">
        <v>36</v>
      </c>
      <c r="E180" s="5598"/>
      <c r="F180" s="5599"/>
      <c r="G180" s="5673" t="s">
        <v>9</v>
      </c>
      <c r="H180" s="5673"/>
      <c r="I180" s="5673"/>
      <c r="J180" s="5673"/>
      <c r="K180" s="5673"/>
      <c r="L180" s="5673"/>
      <c r="M180" s="5673"/>
      <c r="N180" s="5673"/>
      <c r="O180" s="5673"/>
      <c r="P180" s="5673"/>
      <c r="Q180" s="5673"/>
      <c r="R180" s="5673"/>
      <c r="S180" s="5673"/>
      <c r="T180" s="5673"/>
      <c r="U180" s="5673"/>
      <c r="V180" s="5673"/>
      <c r="W180" s="5673"/>
      <c r="X180" s="5673"/>
      <c r="Y180" s="5673"/>
      <c r="Z180" s="5673"/>
      <c r="AA180" s="5673"/>
      <c r="AB180" s="5673"/>
      <c r="AC180" s="5673"/>
      <c r="AD180" s="5673"/>
      <c r="AE180" s="5673"/>
      <c r="AF180" s="5673"/>
      <c r="AG180" s="5673"/>
      <c r="AH180" s="5673"/>
      <c r="AI180" s="5673"/>
      <c r="AJ180" s="5673"/>
      <c r="AK180" s="5673"/>
      <c r="AL180" s="5898"/>
      <c r="AM180" s="582"/>
      <c r="AN180" s="582"/>
    </row>
    <row r="181" spans="1:40" x14ac:dyDescent="0.35">
      <c r="A181" s="6000"/>
      <c r="B181" s="6000"/>
      <c r="C181" s="5999"/>
      <c r="D181" s="5605"/>
      <c r="E181" s="5605"/>
      <c r="F181" s="5606"/>
      <c r="G181" s="5679" t="s">
        <v>2333</v>
      </c>
      <c r="H181" s="5596"/>
      <c r="I181" s="5842" t="s">
        <v>2993</v>
      </c>
      <c r="J181" s="5842"/>
      <c r="K181" s="5843" t="s">
        <v>2994</v>
      </c>
      <c r="L181" s="5844"/>
      <c r="M181" s="5843" t="s">
        <v>204</v>
      </c>
      <c r="N181" s="5844"/>
      <c r="O181" s="5843" t="s">
        <v>205</v>
      </c>
      <c r="P181" s="5844"/>
      <c r="Q181" s="5609" t="s">
        <v>206</v>
      </c>
      <c r="R181" s="5609"/>
      <c r="S181" s="5680" t="s">
        <v>2995</v>
      </c>
      <c r="T181" s="5596"/>
      <c r="U181" s="5680" t="s">
        <v>24</v>
      </c>
      <c r="V181" s="5596"/>
      <c r="W181" s="5609" t="s">
        <v>25</v>
      </c>
      <c r="X181" s="5609"/>
      <c r="Y181" s="5680" t="s">
        <v>26</v>
      </c>
      <c r="Z181" s="5596"/>
      <c r="AA181" s="5609" t="s">
        <v>27</v>
      </c>
      <c r="AB181" s="5609"/>
      <c r="AC181" s="5680" t="s">
        <v>28</v>
      </c>
      <c r="AD181" s="5596"/>
      <c r="AE181" s="5609" t="s">
        <v>29</v>
      </c>
      <c r="AF181" s="5609"/>
      <c r="AG181" s="5680" t="s">
        <v>30</v>
      </c>
      <c r="AH181" s="5596"/>
      <c r="AI181" s="5609" t="s">
        <v>31</v>
      </c>
      <c r="AJ181" s="5609"/>
      <c r="AK181" s="5843" t="s">
        <v>32</v>
      </c>
      <c r="AL181" s="5844"/>
      <c r="AM181" s="582"/>
      <c r="AN181" s="582"/>
    </row>
    <row r="182" spans="1:40" x14ac:dyDescent="0.35">
      <c r="A182" s="6001"/>
      <c r="B182" s="6001"/>
      <c r="C182" s="5999"/>
      <c r="D182" s="6002" t="s">
        <v>33</v>
      </c>
      <c r="E182" s="5995" t="s">
        <v>34</v>
      </c>
      <c r="F182" s="5958" t="s">
        <v>35</v>
      </c>
      <c r="G182" s="5834" t="s">
        <v>34</v>
      </c>
      <c r="H182" s="5961" t="s">
        <v>35</v>
      </c>
      <c r="I182" s="5834" t="s">
        <v>34</v>
      </c>
      <c r="J182" s="5961" t="s">
        <v>35</v>
      </c>
      <c r="K182" s="5834" t="s">
        <v>34</v>
      </c>
      <c r="L182" s="5961" t="s">
        <v>35</v>
      </c>
      <c r="M182" s="5834" t="s">
        <v>34</v>
      </c>
      <c r="N182" s="5961" t="s">
        <v>35</v>
      </c>
      <c r="O182" s="5834" t="s">
        <v>34</v>
      </c>
      <c r="P182" s="5961" t="s">
        <v>35</v>
      </c>
      <c r="Q182" s="5834" t="s">
        <v>34</v>
      </c>
      <c r="R182" s="5961" t="s">
        <v>35</v>
      </c>
      <c r="S182" s="5834" t="s">
        <v>34</v>
      </c>
      <c r="T182" s="5961" t="s">
        <v>35</v>
      </c>
      <c r="U182" s="5834" t="s">
        <v>34</v>
      </c>
      <c r="V182" s="5961" t="s">
        <v>35</v>
      </c>
      <c r="W182" s="5834" t="s">
        <v>34</v>
      </c>
      <c r="X182" s="5961" t="s">
        <v>35</v>
      </c>
      <c r="Y182" s="5834" t="s">
        <v>34</v>
      </c>
      <c r="Z182" s="5961" t="s">
        <v>35</v>
      </c>
      <c r="AA182" s="5834" t="s">
        <v>34</v>
      </c>
      <c r="AB182" s="5961" t="s">
        <v>35</v>
      </c>
      <c r="AC182" s="5834" t="s">
        <v>34</v>
      </c>
      <c r="AD182" s="5961" t="s">
        <v>35</v>
      </c>
      <c r="AE182" s="5834" t="s">
        <v>34</v>
      </c>
      <c r="AF182" s="5961" t="s">
        <v>35</v>
      </c>
      <c r="AG182" s="5834" t="s">
        <v>34</v>
      </c>
      <c r="AH182" s="5961" t="s">
        <v>35</v>
      </c>
      <c r="AI182" s="5834" t="s">
        <v>34</v>
      </c>
      <c r="AJ182" s="5961" t="s">
        <v>35</v>
      </c>
      <c r="AK182" s="5834" t="s">
        <v>34</v>
      </c>
      <c r="AL182" s="5684" t="s">
        <v>35</v>
      </c>
      <c r="AM182" s="582"/>
      <c r="AN182" s="582"/>
    </row>
    <row r="183" spans="1:40" x14ac:dyDescent="0.35">
      <c r="A183" s="6003" t="s">
        <v>3105</v>
      </c>
      <c r="B183" s="6003"/>
      <c r="C183" s="5978" t="s">
        <v>378</v>
      </c>
      <c r="D183" s="5962">
        <f t="shared" ref="D183:D188" si="32">SUM(E183:F183)</f>
        <v>0</v>
      </c>
      <c r="E183" s="6004">
        <f>SUM(G183+I183+K183+M183+O183+Q183+S183+U183+W183+Y183+AA183+AC183+AE183+AG183+AI183+AK183)</f>
        <v>0</v>
      </c>
      <c r="F183" s="6005">
        <f>SUM(H183+J183+L183+N183+P183+R183+T183+V183+X183+Z183+AB183+AD183+AF183+AH183+AJ183+AL183)</f>
        <v>0</v>
      </c>
      <c r="G183" s="5625"/>
      <c r="H183" s="5627"/>
      <c r="I183" s="5625"/>
      <c r="J183" s="5627"/>
      <c r="K183" s="5625"/>
      <c r="L183" s="5627"/>
      <c r="M183" s="5625"/>
      <c r="N183" s="5627"/>
      <c r="O183" s="5625"/>
      <c r="P183" s="5627"/>
      <c r="Q183" s="5625"/>
      <c r="R183" s="5627"/>
      <c r="S183" s="5625"/>
      <c r="T183" s="5627"/>
      <c r="U183" s="5625"/>
      <c r="V183" s="5627"/>
      <c r="W183" s="5625"/>
      <c r="X183" s="5627"/>
      <c r="Y183" s="5625"/>
      <c r="Z183" s="5627"/>
      <c r="AA183" s="5625"/>
      <c r="AB183" s="5627"/>
      <c r="AC183" s="5625"/>
      <c r="AD183" s="5627"/>
      <c r="AE183" s="5625"/>
      <c r="AF183" s="5627"/>
      <c r="AG183" s="5625"/>
      <c r="AH183" s="5627"/>
      <c r="AI183" s="5625"/>
      <c r="AJ183" s="5627"/>
      <c r="AK183" s="5625"/>
      <c r="AL183" s="5627"/>
      <c r="AM183" s="582"/>
      <c r="AN183" s="582"/>
    </row>
    <row r="184" spans="1:40" ht="20" x14ac:dyDescent="0.35">
      <c r="A184" s="6006"/>
      <c r="B184" s="6006"/>
      <c r="C184" s="5986" t="s">
        <v>3106</v>
      </c>
      <c r="D184" s="6007">
        <f t="shared" si="32"/>
        <v>0</v>
      </c>
      <c r="E184" s="6008">
        <f>SUM(G184+I184+K184+M184+O184+Q184+S184+U184+W184+Y184+AA184+AC184+AE184+AG184+AI184+AK184)</f>
        <v>0</v>
      </c>
      <c r="F184" s="6009">
        <f>SUM(H184+J184+L184+N184+P184+R184+T184+V184+X184+Z184+AB184+AD184+AF184+AH184+AJ184+AL184)</f>
        <v>0</v>
      </c>
      <c r="G184" s="5470"/>
      <c r="H184" s="5656"/>
      <c r="I184" s="5470"/>
      <c r="J184" s="5656"/>
      <c r="K184" s="5470"/>
      <c r="L184" s="5656"/>
      <c r="M184" s="5470"/>
      <c r="N184" s="5656"/>
      <c r="O184" s="5470"/>
      <c r="P184" s="5656"/>
      <c r="Q184" s="5470"/>
      <c r="R184" s="5656"/>
      <c r="S184" s="5470"/>
      <c r="T184" s="5656"/>
      <c r="U184" s="5470"/>
      <c r="V184" s="5656"/>
      <c r="W184" s="5470"/>
      <c r="X184" s="5656"/>
      <c r="Y184" s="5470"/>
      <c r="Z184" s="5656"/>
      <c r="AA184" s="5470"/>
      <c r="AB184" s="5656"/>
      <c r="AC184" s="5470"/>
      <c r="AD184" s="5656"/>
      <c r="AE184" s="5470"/>
      <c r="AF184" s="5656"/>
      <c r="AG184" s="5470"/>
      <c r="AH184" s="5656"/>
      <c r="AI184" s="5470"/>
      <c r="AJ184" s="5656"/>
      <c r="AK184" s="5470"/>
      <c r="AL184" s="5656"/>
      <c r="AM184" s="582"/>
      <c r="AN184" s="582"/>
    </row>
    <row r="185" spans="1:40" x14ac:dyDescent="0.35">
      <c r="A185" s="6010" t="s">
        <v>3030</v>
      </c>
      <c r="B185" s="6010"/>
      <c r="C185" s="5978" t="s">
        <v>378</v>
      </c>
      <c r="D185" s="5962">
        <f t="shared" si="32"/>
        <v>0</v>
      </c>
      <c r="E185" s="6004">
        <f t="shared" ref="E185:F188" si="33">SUM(G185+I185+K185+M185+O185+Q185+S185+U185+W185+Y185+AA185+AC185+AE185+AG185+AI185+AK185)</f>
        <v>0</v>
      </c>
      <c r="F185" s="6005">
        <f t="shared" si="33"/>
        <v>0</v>
      </c>
      <c r="G185" s="5625"/>
      <c r="H185" s="5627"/>
      <c r="I185" s="5625"/>
      <c r="J185" s="5627"/>
      <c r="K185" s="5625"/>
      <c r="L185" s="5627"/>
      <c r="M185" s="5625"/>
      <c r="N185" s="5627"/>
      <c r="O185" s="5625"/>
      <c r="P185" s="5627"/>
      <c r="Q185" s="5625"/>
      <c r="R185" s="5627"/>
      <c r="S185" s="5625"/>
      <c r="T185" s="5627"/>
      <c r="U185" s="5625"/>
      <c r="V185" s="5627"/>
      <c r="W185" s="5625"/>
      <c r="X185" s="5627"/>
      <c r="Y185" s="5625"/>
      <c r="Z185" s="5627"/>
      <c r="AA185" s="5625"/>
      <c r="AB185" s="5627"/>
      <c r="AC185" s="5625"/>
      <c r="AD185" s="5627"/>
      <c r="AE185" s="5625"/>
      <c r="AF185" s="5627"/>
      <c r="AG185" s="5625"/>
      <c r="AH185" s="5627"/>
      <c r="AI185" s="5625"/>
      <c r="AJ185" s="5627"/>
      <c r="AK185" s="5625"/>
      <c r="AL185" s="5627"/>
      <c r="AM185" s="582"/>
      <c r="AN185" s="582"/>
    </row>
    <row r="186" spans="1:40" ht="20" x14ac:dyDescent="0.35">
      <c r="A186" s="6011"/>
      <c r="B186" s="6011"/>
      <c r="C186" s="5986" t="s">
        <v>3106</v>
      </c>
      <c r="D186" s="6007">
        <f t="shared" si="32"/>
        <v>0</v>
      </c>
      <c r="E186" s="6008">
        <f t="shared" si="33"/>
        <v>0</v>
      </c>
      <c r="F186" s="6009">
        <f t="shared" si="33"/>
        <v>0</v>
      </c>
      <c r="G186" s="5470"/>
      <c r="H186" s="5656"/>
      <c r="I186" s="5470"/>
      <c r="J186" s="5656"/>
      <c r="K186" s="5470"/>
      <c r="L186" s="5656"/>
      <c r="M186" s="5470"/>
      <c r="N186" s="5656"/>
      <c r="O186" s="5470"/>
      <c r="P186" s="5656"/>
      <c r="Q186" s="5470"/>
      <c r="R186" s="5656"/>
      <c r="S186" s="5470"/>
      <c r="T186" s="5656"/>
      <c r="U186" s="5470"/>
      <c r="V186" s="5656"/>
      <c r="W186" s="5470"/>
      <c r="X186" s="5656"/>
      <c r="Y186" s="5470"/>
      <c r="Z186" s="5656"/>
      <c r="AA186" s="5470"/>
      <c r="AB186" s="5656"/>
      <c r="AC186" s="5470"/>
      <c r="AD186" s="5656"/>
      <c r="AE186" s="5470"/>
      <c r="AF186" s="5656"/>
      <c r="AG186" s="5470"/>
      <c r="AH186" s="5656"/>
      <c r="AI186" s="5470"/>
      <c r="AJ186" s="5656"/>
      <c r="AK186" s="5470"/>
      <c r="AL186" s="5656"/>
      <c r="AM186" s="582"/>
      <c r="AN186" s="582"/>
    </row>
    <row r="187" spans="1:40" x14ac:dyDescent="0.35">
      <c r="A187" s="6012" t="s">
        <v>3107</v>
      </c>
      <c r="B187" s="6013"/>
      <c r="C187" s="6014" t="s">
        <v>378</v>
      </c>
      <c r="D187" s="6015">
        <f t="shared" si="32"/>
        <v>0</v>
      </c>
      <c r="E187" s="6016">
        <f t="shared" si="33"/>
        <v>0</v>
      </c>
      <c r="F187" s="6017">
        <f t="shared" si="33"/>
        <v>0</v>
      </c>
      <c r="G187" s="5691"/>
      <c r="H187" s="5693"/>
      <c r="I187" s="5691"/>
      <c r="J187" s="5693"/>
      <c r="K187" s="5691"/>
      <c r="L187" s="5693"/>
      <c r="M187" s="5691"/>
      <c r="N187" s="5693"/>
      <c r="O187" s="5691"/>
      <c r="P187" s="5693"/>
      <c r="Q187" s="5691"/>
      <c r="R187" s="5693"/>
      <c r="S187" s="5691"/>
      <c r="T187" s="5693"/>
      <c r="U187" s="5691"/>
      <c r="V187" s="5693"/>
      <c r="W187" s="5691"/>
      <c r="X187" s="5693"/>
      <c r="Y187" s="5691"/>
      <c r="Z187" s="5693"/>
      <c r="AA187" s="5691"/>
      <c r="AB187" s="5693"/>
      <c r="AC187" s="5691"/>
      <c r="AD187" s="5693"/>
      <c r="AE187" s="5691"/>
      <c r="AF187" s="5693"/>
      <c r="AG187" s="5691"/>
      <c r="AH187" s="5693"/>
      <c r="AI187" s="5691"/>
      <c r="AJ187" s="5693"/>
      <c r="AK187" s="5691"/>
      <c r="AL187" s="5693"/>
      <c r="AM187" s="582"/>
      <c r="AN187" s="582"/>
    </row>
    <row r="188" spans="1:40" ht="20" x14ac:dyDescent="0.35">
      <c r="A188" s="6018"/>
      <c r="B188" s="6019"/>
      <c r="C188" s="5986" t="s">
        <v>3106</v>
      </c>
      <c r="D188" s="6007">
        <f t="shared" si="32"/>
        <v>0</v>
      </c>
      <c r="E188" s="6008">
        <f t="shared" si="33"/>
        <v>0</v>
      </c>
      <c r="F188" s="6009">
        <f t="shared" si="33"/>
        <v>0</v>
      </c>
      <c r="G188" s="5470"/>
      <c r="H188" s="5656"/>
      <c r="I188" s="5470"/>
      <c r="J188" s="5656"/>
      <c r="K188" s="5470"/>
      <c r="L188" s="5656"/>
      <c r="M188" s="5470"/>
      <c r="N188" s="5656"/>
      <c r="O188" s="5470"/>
      <c r="P188" s="5656"/>
      <c r="Q188" s="5470"/>
      <c r="R188" s="5656"/>
      <c r="S188" s="5470"/>
      <c r="T188" s="5656"/>
      <c r="U188" s="5470"/>
      <c r="V188" s="5656"/>
      <c r="W188" s="5470"/>
      <c r="X188" s="5656"/>
      <c r="Y188" s="5470"/>
      <c r="Z188" s="5656"/>
      <c r="AA188" s="5470"/>
      <c r="AB188" s="5656"/>
      <c r="AC188" s="5470"/>
      <c r="AD188" s="5656"/>
      <c r="AE188" s="5470"/>
      <c r="AF188" s="5656"/>
      <c r="AG188" s="5470"/>
      <c r="AH188" s="5656"/>
      <c r="AI188" s="5470"/>
      <c r="AJ188" s="5656"/>
      <c r="AK188" s="5470"/>
      <c r="AL188" s="5656"/>
      <c r="AM188" s="582"/>
      <c r="AN188" s="582"/>
    </row>
  </sheetData>
  <mergeCells count="314">
    <mergeCell ref="A185:B186"/>
    <mergeCell ref="A187:B188"/>
    <mergeCell ref="AC181:AD181"/>
    <mergeCell ref="AE181:AF181"/>
    <mergeCell ref="AG181:AH181"/>
    <mergeCell ref="AI181:AJ181"/>
    <mergeCell ref="AK181:AL181"/>
    <mergeCell ref="A183:B184"/>
    <mergeCell ref="Q181:R181"/>
    <mergeCell ref="S181:T181"/>
    <mergeCell ref="U181:V181"/>
    <mergeCell ref="W181:X181"/>
    <mergeCell ref="Y181:Z181"/>
    <mergeCell ref="AA181:AB181"/>
    <mergeCell ref="A175:A178"/>
    <mergeCell ref="A180:B182"/>
    <mergeCell ref="C180:C182"/>
    <mergeCell ref="D180:F181"/>
    <mergeCell ref="G180:AL180"/>
    <mergeCell ref="G181:H181"/>
    <mergeCell ref="I181:J181"/>
    <mergeCell ref="K181:L181"/>
    <mergeCell ref="M181:N181"/>
    <mergeCell ref="O181:P181"/>
    <mergeCell ref="A168:A170"/>
    <mergeCell ref="A171:C171"/>
    <mergeCell ref="A172:B174"/>
    <mergeCell ref="C172:E173"/>
    <mergeCell ref="F172:K172"/>
    <mergeCell ref="F173:G173"/>
    <mergeCell ref="H173:I173"/>
    <mergeCell ref="J173:K173"/>
    <mergeCell ref="AE156:AF156"/>
    <mergeCell ref="AG156:AH156"/>
    <mergeCell ref="AI156:AJ156"/>
    <mergeCell ref="A163:C163"/>
    <mergeCell ref="A164:B164"/>
    <mergeCell ref="A165:A167"/>
    <mergeCell ref="S156:T156"/>
    <mergeCell ref="U156:V156"/>
    <mergeCell ref="W156:X156"/>
    <mergeCell ref="Y156:Z156"/>
    <mergeCell ref="AA156:AB156"/>
    <mergeCell ref="AC156:AD156"/>
    <mergeCell ref="A155:A157"/>
    <mergeCell ref="B155:D156"/>
    <mergeCell ref="E155:AJ155"/>
    <mergeCell ref="E156:F156"/>
    <mergeCell ref="G156:H156"/>
    <mergeCell ref="I156:J156"/>
    <mergeCell ref="K156:L156"/>
    <mergeCell ref="M156:N156"/>
    <mergeCell ref="O156:P156"/>
    <mergeCell ref="Q156:R156"/>
    <mergeCell ref="AG134:AH134"/>
    <mergeCell ref="AI134:AJ134"/>
    <mergeCell ref="A144:B144"/>
    <mergeCell ref="A145:A148"/>
    <mergeCell ref="A149:A152"/>
    <mergeCell ref="A153:B153"/>
    <mergeCell ref="U134:V134"/>
    <mergeCell ref="W134:X134"/>
    <mergeCell ref="Y134:Z134"/>
    <mergeCell ref="AA134:AB134"/>
    <mergeCell ref="AC134:AD134"/>
    <mergeCell ref="AE134:AF134"/>
    <mergeCell ref="I134:J134"/>
    <mergeCell ref="K134:L134"/>
    <mergeCell ref="M134:N134"/>
    <mergeCell ref="O134:P134"/>
    <mergeCell ref="Q134:R134"/>
    <mergeCell ref="S134:T134"/>
    <mergeCell ref="AC122:AD122"/>
    <mergeCell ref="AE122:AF122"/>
    <mergeCell ref="AG122:AH122"/>
    <mergeCell ref="AI122:AJ122"/>
    <mergeCell ref="A132:E132"/>
    <mergeCell ref="A133:A135"/>
    <mergeCell ref="B133:D134"/>
    <mergeCell ref="E133:AJ133"/>
    <mergeCell ref="E134:F134"/>
    <mergeCell ref="G134:H134"/>
    <mergeCell ref="AK121:AK123"/>
    <mergeCell ref="E122:F122"/>
    <mergeCell ref="G122:H122"/>
    <mergeCell ref="I122:J122"/>
    <mergeCell ref="K122:L122"/>
    <mergeCell ref="M122:N122"/>
    <mergeCell ref="O122:P122"/>
    <mergeCell ref="Q122:R122"/>
    <mergeCell ref="S122:T122"/>
    <mergeCell ref="U122:V122"/>
    <mergeCell ref="AC113:AD113"/>
    <mergeCell ref="AE113:AF113"/>
    <mergeCell ref="AG113:AH113"/>
    <mergeCell ref="AI113:AJ113"/>
    <mergeCell ref="A121:A123"/>
    <mergeCell ref="B121:D122"/>
    <mergeCell ref="E121:AJ121"/>
    <mergeCell ref="W122:X122"/>
    <mergeCell ref="Y122:Z122"/>
    <mergeCell ref="AA122:AB122"/>
    <mergeCell ref="Q113:R113"/>
    <mergeCell ref="S113:T113"/>
    <mergeCell ref="U113:V113"/>
    <mergeCell ref="W113:X113"/>
    <mergeCell ref="Y113:Z113"/>
    <mergeCell ref="AA113:AB113"/>
    <mergeCell ref="AI106:AJ106"/>
    <mergeCell ref="A112:A114"/>
    <mergeCell ref="B112:D113"/>
    <mergeCell ref="E112:AJ112"/>
    <mergeCell ref="E113:F113"/>
    <mergeCell ref="G113:H113"/>
    <mergeCell ref="I113:J113"/>
    <mergeCell ref="K113:L113"/>
    <mergeCell ref="M113:N113"/>
    <mergeCell ref="O113:P113"/>
    <mergeCell ref="W106:X106"/>
    <mergeCell ref="Y106:Z106"/>
    <mergeCell ref="AA106:AB106"/>
    <mergeCell ref="AC106:AD106"/>
    <mergeCell ref="AE106:AF106"/>
    <mergeCell ref="AG106:AH106"/>
    <mergeCell ref="K106:L106"/>
    <mergeCell ref="M106:N106"/>
    <mergeCell ref="O106:P106"/>
    <mergeCell ref="Q106:R106"/>
    <mergeCell ref="S106:T106"/>
    <mergeCell ref="U106:V106"/>
    <mergeCell ref="AC93:AD93"/>
    <mergeCell ref="AE93:AF93"/>
    <mergeCell ref="AG93:AH93"/>
    <mergeCell ref="AI93:AJ93"/>
    <mergeCell ref="A105:A107"/>
    <mergeCell ref="B105:D106"/>
    <mergeCell ref="E105:AJ105"/>
    <mergeCell ref="E106:F106"/>
    <mergeCell ref="G106:H106"/>
    <mergeCell ref="I106:J106"/>
    <mergeCell ref="Q93:R93"/>
    <mergeCell ref="S93:T93"/>
    <mergeCell ref="U93:V93"/>
    <mergeCell ref="W93:X93"/>
    <mergeCell ref="Y93:Z93"/>
    <mergeCell ref="AA93:AB93"/>
    <mergeCell ref="A90:B90"/>
    <mergeCell ref="A92:A94"/>
    <mergeCell ref="B92:D93"/>
    <mergeCell ref="E92:AJ92"/>
    <mergeCell ref="E93:F93"/>
    <mergeCell ref="G93:H93"/>
    <mergeCell ref="I93:J93"/>
    <mergeCell ref="K93:L93"/>
    <mergeCell ref="M93:N93"/>
    <mergeCell ref="O93:P93"/>
    <mergeCell ref="AG76:AH76"/>
    <mergeCell ref="AI76:AJ76"/>
    <mergeCell ref="A86:B86"/>
    <mergeCell ref="A87:B87"/>
    <mergeCell ref="A88:B88"/>
    <mergeCell ref="A89:B89"/>
    <mergeCell ref="U76:V76"/>
    <mergeCell ref="W76:X76"/>
    <mergeCell ref="Y76:Z76"/>
    <mergeCell ref="AA76:AB76"/>
    <mergeCell ref="AC76:AD76"/>
    <mergeCell ref="AE76:AF76"/>
    <mergeCell ref="I76:J76"/>
    <mergeCell ref="K76:L76"/>
    <mergeCell ref="M76:N76"/>
    <mergeCell ref="O76:P76"/>
    <mergeCell ref="Q76:R76"/>
    <mergeCell ref="S76:T76"/>
    <mergeCell ref="AA69:AB69"/>
    <mergeCell ref="AC69:AD69"/>
    <mergeCell ref="AE69:AF69"/>
    <mergeCell ref="AG69:AH69"/>
    <mergeCell ref="AI69:AJ69"/>
    <mergeCell ref="A75:A77"/>
    <mergeCell ref="B75:D76"/>
    <mergeCell ref="E75:AJ75"/>
    <mergeCell ref="E76:F76"/>
    <mergeCell ref="G76:H76"/>
    <mergeCell ref="AK68:AK70"/>
    <mergeCell ref="AL68:AL70"/>
    <mergeCell ref="E69:F69"/>
    <mergeCell ref="G69:H69"/>
    <mergeCell ref="I69:J69"/>
    <mergeCell ref="K69:L69"/>
    <mergeCell ref="M69:N69"/>
    <mergeCell ref="O69:P69"/>
    <mergeCell ref="Q69:R69"/>
    <mergeCell ref="S69:T69"/>
    <mergeCell ref="AC61:AD61"/>
    <mergeCell ref="AE61:AF61"/>
    <mergeCell ref="AG61:AH61"/>
    <mergeCell ref="AI61:AJ61"/>
    <mergeCell ref="A68:A70"/>
    <mergeCell ref="B68:D69"/>
    <mergeCell ref="E68:AJ68"/>
    <mergeCell ref="U69:V69"/>
    <mergeCell ref="W69:X69"/>
    <mergeCell ref="Y69:Z69"/>
    <mergeCell ref="AK60:AK62"/>
    <mergeCell ref="E61:F61"/>
    <mergeCell ref="G61:H61"/>
    <mergeCell ref="I61:J61"/>
    <mergeCell ref="K61:L61"/>
    <mergeCell ref="M61:N61"/>
    <mergeCell ref="O61:P61"/>
    <mergeCell ref="Q61:R61"/>
    <mergeCell ref="S61:T61"/>
    <mergeCell ref="U61:V61"/>
    <mergeCell ref="AC56:AD56"/>
    <mergeCell ref="AE56:AF56"/>
    <mergeCell ref="AG56:AH56"/>
    <mergeCell ref="AI56:AJ56"/>
    <mergeCell ref="A60:A62"/>
    <mergeCell ref="B60:D61"/>
    <mergeCell ref="E60:AJ60"/>
    <mergeCell ref="W61:X61"/>
    <mergeCell ref="Y61:Z61"/>
    <mergeCell ref="AA61:AB61"/>
    <mergeCell ref="Q56:R56"/>
    <mergeCell ref="S56:T56"/>
    <mergeCell ref="U56:V56"/>
    <mergeCell ref="W56:X56"/>
    <mergeCell ref="Y56:Z56"/>
    <mergeCell ref="AA56:AB56"/>
    <mergeCell ref="A55:A57"/>
    <mergeCell ref="B55:D56"/>
    <mergeCell ref="E55:AJ55"/>
    <mergeCell ref="AK55:AK57"/>
    <mergeCell ref="E56:F56"/>
    <mergeCell ref="G56:H56"/>
    <mergeCell ref="I56:J56"/>
    <mergeCell ref="K56:L56"/>
    <mergeCell ref="M56:N56"/>
    <mergeCell ref="O56:P56"/>
    <mergeCell ref="Y44:Z44"/>
    <mergeCell ref="AA44:AB44"/>
    <mergeCell ref="AC44:AD44"/>
    <mergeCell ref="AE44:AF44"/>
    <mergeCell ref="AG44:AH44"/>
    <mergeCell ref="AI44:AJ44"/>
    <mergeCell ref="M44:N44"/>
    <mergeCell ref="O44:P44"/>
    <mergeCell ref="Q44:R44"/>
    <mergeCell ref="S44:T44"/>
    <mergeCell ref="U44:V44"/>
    <mergeCell ref="W44:X44"/>
    <mergeCell ref="A40:B40"/>
    <mergeCell ref="A41:B41"/>
    <mergeCell ref="A43:A45"/>
    <mergeCell ref="B43:D44"/>
    <mergeCell ref="E43:AJ43"/>
    <mergeCell ref="AK43:AL44"/>
    <mergeCell ref="E44:F44"/>
    <mergeCell ref="G44:H44"/>
    <mergeCell ref="I44:J44"/>
    <mergeCell ref="K44:L44"/>
    <mergeCell ref="A31:A33"/>
    <mergeCell ref="A34:A35"/>
    <mergeCell ref="A36:B36"/>
    <mergeCell ref="A37:B37"/>
    <mergeCell ref="A38:B38"/>
    <mergeCell ref="A39:B39"/>
    <mergeCell ref="AB26:AC26"/>
    <mergeCell ref="AD26:AE26"/>
    <mergeCell ref="AF26:AG26"/>
    <mergeCell ref="AH26:AI26"/>
    <mergeCell ref="AJ26:AK26"/>
    <mergeCell ref="A28:A30"/>
    <mergeCell ref="AL25:AL27"/>
    <mergeCell ref="AM25:AM27"/>
    <mergeCell ref="AN25:AN27"/>
    <mergeCell ref="F26:G26"/>
    <mergeCell ref="H26:I26"/>
    <mergeCell ref="J26:K26"/>
    <mergeCell ref="L26:M26"/>
    <mergeCell ref="N26:O26"/>
    <mergeCell ref="P26:Q26"/>
    <mergeCell ref="R26:S26"/>
    <mergeCell ref="AE10:AF10"/>
    <mergeCell ref="AG10:AH10"/>
    <mergeCell ref="AI10:AJ10"/>
    <mergeCell ref="A25:B27"/>
    <mergeCell ref="C25:E26"/>
    <mergeCell ref="F25:AK25"/>
    <mergeCell ref="T26:U26"/>
    <mergeCell ref="V26:W26"/>
    <mergeCell ref="X26:Y26"/>
    <mergeCell ref="Z26:AA26"/>
    <mergeCell ref="AM9:AM11"/>
    <mergeCell ref="E10:F10"/>
    <mergeCell ref="G10:H10"/>
    <mergeCell ref="I10:J10"/>
    <mergeCell ref="K10:L10"/>
    <mergeCell ref="M10:N10"/>
    <mergeCell ref="O10:P10"/>
    <mergeCell ref="Q10:R10"/>
    <mergeCell ref="S10:T10"/>
    <mergeCell ref="U10:V10"/>
    <mergeCell ref="A6:V6"/>
    <mergeCell ref="A9:A11"/>
    <mergeCell ref="B9:D10"/>
    <mergeCell ref="E9:AJ9"/>
    <mergeCell ref="AK9:AK11"/>
    <mergeCell ref="AL9:AL11"/>
    <mergeCell ref="W10:X10"/>
    <mergeCell ref="Y10:Z10"/>
    <mergeCell ref="AA10:AB10"/>
    <mergeCell ref="AC10:AD10"/>
  </mergeCells>
  <dataValidations count="2">
    <dataValidation type="whole" operator="greaterThanOrEqual" allowBlank="1" showInputMessage="1" showErrorMessage="1" sqref="F28:AN40 E46:AL53 E58:AK58 E63:AK65 E71:AL72 E78:AJ83 D87:E89 E95:AJ103 E108:AJ110 E115:AJ119 E124:AK129 E136:AJ141 C145:D152 E158:AJ162 D165:G170 F175:K178 G183:AL188" xr:uid="{66AF89A4-4E75-463B-9226-026BABBBA02B}">
      <formula1>0</formula1>
    </dataValidation>
    <dataValidation type="whole" operator="greaterThanOrEqual" allowBlank="1" showInputMessage="1" showErrorMessage="1" errorTitle="Ingrese Sólo Números" error="Ingrese Sólo Números" sqref="E12:AM22" xr:uid="{2C2CB9BA-B43D-4530-B260-7838B071CA35}">
      <formula1>0</formula1>
    </dataValidation>
  </dataValidation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74B438-1487-4781-83DC-289CD75BB652}">
  <sheetPr>
    <tabColor theme="0"/>
  </sheetPr>
  <dimension ref="A1:AT181"/>
  <sheetViews>
    <sheetView topLeftCell="A88" workbookViewId="0">
      <selection activeCell="A50" sqref="A50:A51"/>
    </sheetView>
  </sheetViews>
  <sheetFormatPr baseColWidth="10" defaultColWidth="11.453125" defaultRowHeight="14.5" x14ac:dyDescent="0.35"/>
  <cols>
    <col min="1" max="1" width="52.1796875" customWidth="1"/>
    <col min="12" max="12" width="14" customWidth="1"/>
  </cols>
  <sheetData>
    <row r="1" spans="1:46" x14ac:dyDescent="0.35">
      <c r="A1" s="6020" t="s">
        <v>0</v>
      </c>
      <c r="B1" s="5591"/>
      <c r="C1" s="5591"/>
      <c r="D1" s="5591"/>
      <c r="E1" s="5591"/>
      <c r="F1" s="5591"/>
      <c r="G1" s="5591"/>
      <c r="H1" s="5591"/>
      <c r="I1" s="5591"/>
      <c r="J1" s="5591"/>
      <c r="K1" s="5591"/>
      <c r="L1" s="5591"/>
      <c r="M1" s="5591"/>
      <c r="N1" s="5591"/>
      <c r="O1" s="5591"/>
      <c r="P1" s="5591"/>
      <c r="Q1" s="5591"/>
      <c r="R1" s="5591"/>
      <c r="S1" s="5591"/>
      <c r="T1" s="5591"/>
      <c r="U1" s="78"/>
      <c r="V1" s="78"/>
      <c r="W1" s="78"/>
      <c r="X1" s="78"/>
      <c r="Y1" s="78"/>
      <c r="Z1" s="78"/>
      <c r="AA1" s="78"/>
      <c r="AB1" s="78"/>
      <c r="AC1" s="78"/>
      <c r="AD1" s="78"/>
      <c r="AE1" s="78"/>
      <c r="AF1" s="78"/>
      <c r="AG1" s="78"/>
      <c r="AH1" s="78"/>
      <c r="AI1" s="78"/>
      <c r="AJ1" s="78"/>
      <c r="AK1" s="78"/>
      <c r="AL1" s="78"/>
      <c r="AM1" s="78"/>
      <c r="AN1" s="78"/>
      <c r="AO1" s="78"/>
      <c r="AP1" s="78"/>
      <c r="AQ1" s="78"/>
      <c r="AR1" s="78"/>
      <c r="AS1" s="78"/>
      <c r="AT1" s="78"/>
    </row>
    <row r="2" spans="1:46" x14ac:dyDescent="0.35">
      <c r="A2" s="6020" t="s">
        <v>544</v>
      </c>
      <c r="B2" s="5591"/>
      <c r="C2" s="5591"/>
      <c r="D2" s="5591"/>
      <c r="E2" s="5591"/>
      <c r="F2" s="5591"/>
      <c r="G2" s="5591"/>
      <c r="H2" s="5591"/>
      <c r="I2" s="5591"/>
      <c r="J2" s="5591"/>
      <c r="K2" s="5591"/>
      <c r="L2" s="5591"/>
      <c r="M2" s="5591"/>
      <c r="N2" s="5591"/>
      <c r="O2" s="5591"/>
      <c r="P2" s="5591"/>
      <c r="Q2" s="5591"/>
      <c r="R2" s="5591"/>
      <c r="S2" s="5591"/>
      <c r="T2" s="5591"/>
      <c r="U2" s="78"/>
      <c r="V2" s="78"/>
      <c r="W2" s="78"/>
      <c r="X2" s="78"/>
      <c r="Y2" s="78"/>
      <c r="Z2" s="78"/>
      <c r="AA2" s="78"/>
      <c r="AB2" s="78"/>
      <c r="AC2" s="78"/>
      <c r="AD2" s="78"/>
      <c r="AE2" s="78"/>
      <c r="AF2" s="78"/>
      <c r="AG2" s="78"/>
      <c r="AH2" s="78"/>
      <c r="AI2" s="78"/>
      <c r="AJ2" s="78"/>
      <c r="AK2" s="78"/>
      <c r="AL2" s="78"/>
      <c r="AM2" s="78"/>
      <c r="AN2" s="78"/>
      <c r="AO2" s="78"/>
      <c r="AP2" s="78"/>
      <c r="AQ2" s="78"/>
      <c r="AR2" s="78"/>
      <c r="AS2" s="78"/>
      <c r="AT2" s="78"/>
    </row>
    <row r="3" spans="1:46" x14ac:dyDescent="0.35">
      <c r="A3" s="6020" t="s">
        <v>3108</v>
      </c>
      <c r="B3" s="5591"/>
      <c r="C3" s="5591"/>
      <c r="D3" s="5591"/>
      <c r="E3" s="5591"/>
      <c r="F3" s="5591"/>
      <c r="G3" s="5591"/>
      <c r="H3" s="5591"/>
      <c r="I3" s="5591"/>
      <c r="J3" s="5591"/>
      <c r="K3" s="5591"/>
      <c r="L3" s="5591"/>
      <c r="M3" s="5591"/>
      <c r="N3" s="5591"/>
      <c r="O3" s="5591"/>
      <c r="P3" s="5591"/>
      <c r="Q3" s="5591"/>
      <c r="R3" s="5591"/>
      <c r="S3" s="5591"/>
      <c r="T3" s="5591"/>
      <c r="U3" s="78"/>
      <c r="V3" s="78"/>
      <c r="W3" s="78"/>
      <c r="X3" s="78"/>
      <c r="Y3" s="78"/>
      <c r="Z3" s="78"/>
      <c r="AA3" s="78"/>
      <c r="AB3" s="78"/>
      <c r="AC3" s="78"/>
      <c r="AD3" s="78"/>
      <c r="AE3" s="78"/>
      <c r="AF3" s="78"/>
      <c r="AG3" s="78"/>
      <c r="AH3" s="78"/>
      <c r="AI3" s="78"/>
      <c r="AJ3" s="78"/>
      <c r="AK3" s="78"/>
      <c r="AL3" s="78"/>
      <c r="AM3" s="78"/>
      <c r="AN3" s="78"/>
      <c r="AO3" s="78"/>
      <c r="AP3" s="78"/>
      <c r="AQ3" s="78"/>
      <c r="AR3" s="78"/>
      <c r="AS3" s="78"/>
      <c r="AT3" s="78"/>
    </row>
    <row r="4" spans="1:46" x14ac:dyDescent="0.35">
      <c r="A4" s="6020" t="s">
        <v>546</v>
      </c>
      <c r="B4" s="5591"/>
      <c r="C4" s="5591"/>
      <c r="D4" s="5591"/>
      <c r="E4" s="5591"/>
      <c r="F4" s="5591"/>
      <c r="G4" s="5591"/>
      <c r="H4" s="5591"/>
      <c r="I4" s="5591"/>
      <c r="J4" s="5591"/>
      <c r="K4" s="5591"/>
      <c r="L4" s="5591"/>
      <c r="M4" s="5591"/>
      <c r="N4" s="5591"/>
      <c r="O4" s="5591"/>
      <c r="P4" s="5591"/>
      <c r="Q4" s="5591"/>
      <c r="R4" s="5591"/>
      <c r="S4" s="5591"/>
      <c r="T4" s="5591"/>
      <c r="U4" s="78"/>
      <c r="V4" s="78"/>
      <c r="W4" s="78"/>
      <c r="X4" s="78"/>
      <c r="Y4" s="78"/>
      <c r="Z4" s="78"/>
      <c r="AA4" s="78"/>
      <c r="AB4" s="78"/>
      <c r="AC4" s="78"/>
      <c r="AD4" s="78"/>
      <c r="AE4" s="78"/>
      <c r="AF4" s="78"/>
      <c r="AG4" s="78"/>
      <c r="AH4" s="78"/>
      <c r="AI4" s="78"/>
      <c r="AJ4" s="78"/>
      <c r="AK4" s="78"/>
      <c r="AL4" s="78"/>
      <c r="AM4" s="78"/>
      <c r="AN4" s="78"/>
      <c r="AO4" s="78"/>
      <c r="AP4" s="78"/>
      <c r="AQ4" s="78"/>
      <c r="AR4" s="78"/>
      <c r="AS4" s="78"/>
      <c r="AT4" s="78"/>
    </row>
    <row r="5" spans="1:46" x14ac:dyDescent="0.35">
      <c r="A5" s="1" t="s">
        <v>3109</v>
      </c>
      <c r="B5" s="5591"/>
      <c r="C5" s="5591"/>
      <c r="D5" s="5591"/>
      <c r="E5" s="5591"/>
      <c r="F5" s="5591"/>
      <c r="G5" s="5591"/>
      <c r="H5" s="5591"/>
      <c r="I5" s="5591"/>
      <c r="J5" s="5591"/>
      <c r="K5" s="5591"/>
      <c r="L5" s="5591"/>
      <c r="M5" s="5591"/>
      <c r="N5" s="5591"/>
      <c r="O5" s="5591"/>
      <c r="P5" s="5591"/>
      <c r="Q5" s="5591"/>
      <c r="R5" s="5591"/>
      <c r="S5" s="5591"/>
      <c r="T5" s="5591"/>
      <c r="U5" s="78"/>
      <c r="V5" s="78"/>
      <c r="W5" s="78"/>
      <c r="X5" s="78"/>
      <c r="Y5" s="78"/>
      <c r="Z5" s="78"/>
      <c r="AA5" s="78"/>
      <c r="AB5" s="78"/>
      <c r="AC5" s="78"/>
      <c r="AD5" s="78"/>
      <c r="AE5" s="78"/>
      <c r="AF5" s="78"/>
      <c r="AG5" s="78"/>
      <c r="AH5" s="78"/>
      <c r="AI5" s="78"/>
      <c r="AJ5" s="78"/>
      <c r="AK5" s="78"/>
      <c r="AL5" s="78"/>
      <c r="AM5" s="78"/>
      <c r="AN5" s="78"/>
      <c r="AO5" s="78"/>
      <c r="AP5" s="78"/>
      <c r="AQ5" s="78"/>
      <c r="AR5" s="78"/>
      <c r="AS5" s="78"/>
      <c r="AT5" s="78"/>
    </row>
    <row r="6" spans="1:46" ht="15" x14ac:dyDescent="0.35">
      <c r="A6" s="1985" t="s">
        <v>3110</v>
      </c>
      <c r="B6" s="1985"/>
      <c r="C6" s="1985"/>
      <c r="D6" s="1985"/>
      <c r="E6" s="1985"/>
      <c r="F6" s="1985"/>
      <c r="G6" s="1985"/>
      <c r="H6" s="1985"/>
      <c r="I6" s="1985"/>
      <c r="J6" s="1985"/>
      <c r="K6" s="1985"/>
      <c r="L6" s="1985"/>
      <c r="M6" s="6021"/>
      <c r="N6" s="570"/>
      <c r="O6" s="220"/>
      <c r="P6" s="6022"/>
      <c r="Q6" s="220"/>
      <c r="R6" s="5591"/>
      <c r="S6" s="5591"/>
      <c r="T6" s="5591"/>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row>
    <row r="7" spans="1:46" ht="15" x14ac:dyDescent="0.35">
      <c r="A7" s="1474"/>
      <c r="B7" s="1474"/>
      <c r="C7" s="1474"/>
      <c r="D7" s="1474"/>
      <c r="E7" s="1474"/>
      <c r="F7" s="1474"/>
      <c r="G7" s="1474"/>
      <c r="H7" s="1474"/>
      <c r="I7" s="1474"/>
      <c r="J7" s="1474"/>
      <c r="K7" s="1474"/>
      <c r="L7" s="1474"/>
      <c r="M7" s="6021"/>
      <c r="N7" s="570"/>
      <c r="O7" s="220"/>
      <c r="P7" s="6022"/>
      <c r="Q7" s="220"/>
      <c r="R7" s="5591"/>
      <c r="S7" s="5591"/>
      <c r="T7" s="5591"/>
      <c r="U7" s="78"/>
      <c r="V7" s="78"/>
      <c r="W7" s="78"/>
      <c r="X7" s="78"/>
      <c r="Y7" s="78"/>
      <c r="Z7" s="78"/>
      <c r="AA7" s="78"/>
      <c r="AB7" s="78"/>
      <c r="AC7" s="78"/>
      <c r="AD7" s="78"/>
      <c r="AE7" s="78"/>
      <c r="AF7" s="78"/>
      <c r="AG7" s="78"/>
      <c r="AH7" s="78"/>
      <c r="AI7" s="78"/>
      <c r="AJ7" s="78"/>
      <c r="AK7" s="78"/>
      <c r="AL7" s="78"/>
      <c r="AM7" s="78"/>
      <c r="AN7" s="78"/>
      <c r="AO7" s="78"/>
      <c r="AP7" s="78"/>
      <c r="AQ7" s="78"/>
      <c r="AR7" s="78"/>
      <c r="AS7" s="78"/>
      <c r="AT7" s="78"/>
    </row>
    <row r="8" spans="1:46" x14ac:dyDescent="0.35">
      <c r="A8" s="6023" t="s">
        <v>3111</v>
      </c>
      <c r="B8" s="1570"/>
      <c r="C8" s="1570"/>
      <c r="D8" s="1570"/>
      <c r="E8" s="1570"/>
      <c r="F8" s="1570"/>
      <c r="G8" s="1570"/>
      <c r="H8" s="1570"/>
      <c r="I8" s="1570"/>
      <c r="J8" s="1570"/>
      <c r="K8" s="1570"/>
      <c r="L8" s="1570"/>
      <c r="M8" s="2904"/>
      <c r="N8" s="2904"/>
      <c r="O8" s="220"/>
      <c r="P8" s="6022"/>
      <c r="Q8" s="220"/>
      <c r="R8" s="5591"/>
      <c r="S8" s="5591"/>
      <c r="T8" s="5591"/>
      <c r="U8" s="78"/>
      <c r="V8" s="78"/>
      <c r="W8" s="78"/>
      <c r="X8" s="78"/>
      <c r="Y8" s="78"/>
      <c r="Z8" s="78"/>
      <c r="AA8" s="78"/>
      <c r="AB8" s="78"/>
      <c r="AC8" s="78"/>
      <c r="AD8" s="78"/>
      <c r="AE8" s="78"/>
      <c r="AF8" s="78"/>
      <c r="AG8" s="78"/>
      <c r="AH8" s="78"/>
      <c r="AI8" s="78"/>
      <c r="AJ8" s="78"/>
      <c r="AK8" s="78"/>
      <c r="AL8" s="78"/>
      <c r="AM8" s="78"/>
      <c r="AN8" s="78"/>
      <c r="AO8" s="78"/>
      <c r="AP8" s="78"/>
      <c r="AQ8" s="78"/>
      <c r="AR8" s="78"/>
      <c r="AS8" s="78"/>
      <c r="AT8" s="78"/>
    </row>
    <row r="9" spans="1:46" x14ac:dyDescent="0.35">
      <c r="A9" s="6024" t="s">
        <v>3112</v>
      </c>
      <c r="B9" s="6025" t="s">
        <v>3113</v>
      </c>
      <c r="C9" s="6026"/>
      <c r="D9" s="6027" t="s">
        <v>3114</v>
      </c>
      <c r="E9" s="6028"/>
      <c r="F9" s="6028"/>
      <c r="G9" s="6029"/>
      <c r="H9" s="6030" t="s">
        <v>3115</v>
      </c>
      <c r="I9" s="6030"/>
      <c r="J9" s="6030"/>
      <c r="K9" s="6030"/>
      <c r="L9" s="6031"/>
      <c r="M9" s="6025" t="s">
        <v>3116</v>
      </c>
      <c r="N9" s="6030"/>
      <c r="O9" s="6031"/>
      <c r="P9" s="6032" t="s">
        <v>3117</v>
      </c>
      <c r="Q9" s="6033"/>
      <c r="R9" s="6033"/>
      <c r="S9" s="6033"/>
      <c r="T9" s="6033"/>
      <c r="U9" s="6033"/>
      <c r="V9" s="6034"/>
      <c r="W9" s="6035" t="s">
        <v>10</v>
      </c>
      <c r="X9" s="6036" t="s">
        <v>11</v>
      </c>
      <c r="Y9" s="78"/>
      <c r="Z9" s="78"/>
      <c r="AA9" s="78"/>
      <c r="AB9" s="78"/>
      <c r="AC9" s="78"/>
      <c r="AD9" s="78"/>
      <c r="AE9" s="78"/>
      <c r="AF9" s="78"/>
      <c r="AG9" s="78"/>
      <c r="AH9" s="78"/>
      <c r="AI9" s="78"/>
      <c r="AJ9" s="78"/>
      <c r="AK9" s="78"/>
      <c r="AL9" s="78"/>
      <c r="AM9" s="78"/>
      <c r="AN9" s="78"/>
      <c r="AO9" s="78"/>
      <c r="AP9" s="78"/>
      <c r="AQ9" s="78"/>
      <c r="AR9" s="78"/>
      <c r="AS9" s="78"/>
      <c r="AT9" s="78"/>
    </row>
    <row r="10" spans="1:46" ht="63" x14ac:dyDescent="0.35">
      <c r="A10" s="6037"/>
      <c r="B10" s="6038" t="s">
        <v>3118</v>
      </c>
      <c r="C10" s="6039" t="s">
        <v>3119</v>
      </c>
      <c r="D10" s="6040" t="s">
        <v>3120</v>
      </c>
      <c r="E10" s="6041" t="s">
        <v>3121</v>
      </c>
      <c r="F10" s="6042" t="s">
        <v>3122</v>
      </c>
      <c r="G10" s="6043" t="s">
        <v>3123</v>
      </c>
      <c r="H10" s="6044" t="s">
        <v>3124</v>
      </c>
      <c r="I10" s="4946" t="s">
        <v>3125</v>
      </c>
      <c r="J10" s="4946" t="s">
        <v>3126</v>
      </c>
      <c r="K10" s="4946" t="s">
        <v>3127</v>
      </c>
      <c r="L10" s="4944" t="s">
        <v>3128</v>
      </c>
      <c r="M10" s="6045" t="s">
        <v>3129</v>
      </c>
      <c r="N10" s="4946" t="s">
        <v>3130</v>
      </c>
      <c r="O10" s="4944" t="s">
        <v>3131</v>
      </c>
      <c r="P10" s="6046" t="s">
        <v>3132</v>
      </c>
      <c r="Q10" s="6047" t="s">
        <v>3133</v>
      </c>
      <c r="R10" s="6048" t="s">
        <v>3134</v>
      </c>
      <c r="S10" s="6047" t="s">
        <v>3135</v>
      </c>
      <c r="T10" s="6048" t="s">
        <v>3136</v>
      </c>
      <c r="U10" s="6047" t="s">
        <v>3137</v>
      </c>
      <c r="V10" s="6049" t="s">
        <v>3138</v>
      </c>
      <c r="W10" s="6050"/>
      <c r="X10" s="6051"/>
      <c r="Y10" s="78"/>
      <c r="Z10" s="78"/>
      <c r="AA10" s="78"/>
      <c r="AB10" s="78"/>
      <c r="AC10" s="78"/>
      <c r="AD10" s="78"/>
      <c r="AE10" s="78"/>
      <c r="AF10" s="78"/>
      <c r="AG10" s="78"/>
      <c r="AH10" s="78"/>
      <c r="AI10" s="78"/>
      <c r="AJ10" s="78"/>
      <c r="AK10" s="78"/>
      <c r="AL10" s="78"/>
      <c r="AM10" s="78"/>
      <c r="AN10" s="78"/>
      <c r="AO10" s="78"/>
      <c r="AP10" s="78"/>
      <c r="AQ10" s="78"/>
      <c r="AR10" s="78"/>
      <c r="AS10" s="78"/>
      <c r="AT10" s="78"/>
    </row>
    <row r="11" spans="1:46" x14ac:dyDescent="0.35">
      <c r="A11" s="6052" t="s">
        <v>3139</v>
      </c>
      <c r="B11" s="6053">
        <f t="shared" ref="B11:X11" si="0">SUM(B12:B15)</f>
        <v>0</v>
      </c>
      <c r="C11" s="6054">
        <f t="shared" si="0"/>
        <v>0</v>
      </c>
      <c r="D11" s="6055">
        <f t="shared" si="0"/>
        <v>0</v>
      </c>
      <c r="E11" s="6056">
        <f t="shared" si="0"/>
        <v>0</v>
      </c>
      <c r="F11" s="6056">
        <f t="shared" si="0"/>
        <v>0</v>
      </c>
      <c r="G11" s="6054">
        <f t="shared" si="0"/>
        <v>0</v>
      </c>
      <c r="H11" s="6056">
        <f t="shared" si="0"/>
        <v>0</v>
      </c>
      <c r="I11" s="6053">
        <f t="shared" si="0"/>
        <v>0</v>
      </c>
      <c r="J11" s="6053">
        <f t="shared" si="0"/>
        <v>0</v>
      </c>
      <c r="K11" s="6053">
        <f t="shared" si="0"/>
        <v>0</v>
      </c>
      <c r="L11" s="6054">
        <f t="shared" si="0"/>
        <v>0</v>
      </c>
      <c r="M11" s="6057">
        <f t="shared" si="0"/>
        <v>0</v>
      </c>
      <c r="N11" s="6053">
        <f t="shared" si="0"/>
        <v>0</v>
      </c>
      <c r="O11" s="6054">
        <f t="shared" si="0"/>
        <v>0</v>
      </c>
      <c r="P11" s="6057">
        <f t="shared" si="0"/>
        <v>0</v>
      </c>
      <c r="Q11" s="6053">
        <f t="shared" si="0"/>
        <v>0</v>
      </c>
      <c r="R11" s="6053">
        <f t="shared" si="0"/>
        <v>0</v>
      </c>
      <c r="S11" s="6053">
        <f t="shared" si="0"/>
        <v>0</v>
      </c>
      <c r="T11" s="6053">
        <f t="shared" si="0"/>
        <v>0</v>
      </c>
      <c r="U11" s="6053">
        <f t="shared" si="0"/>
        <v>0</v>
      </c>
      <c r="V11" s="6058">
        <f t="shared" si="0"/>
        <v>0</v>
      </c>
      <c r="W11" s="6056">
        <f t="shared" si="0"/>
        <v>0</v>
      </c>
      <c r="X11" s="6059">
        <f t="shared" si="0"/>
        <v>0</v>
      </c>
      <c r="Y11" s="78"/>
      <c r="Z11" s="78"/>
      <c r="AA11" s="78"/>
      <c r="AB11" s="78"/>
      <c r="AC11" s="78"/>
      <c r="AD11" s="78"/>
      <c r="AE11" s="78"/>
      <c r="AF11" s="78"/>
      <c r="AG11" s="78"/>
      <c r="AH11" s="78"/>
      <c r="AI11" s="78"/>
      <c r="AJ11" s="78"/>
      <c r="AK11" s="78"/>
      <c r="AL11" s="78"/>
      <c r="AM11" s="78"/>
      <c r="AN11" s="78"/>
      <c r="AO11" s="78"/>
      <c r="AP11" s="78"/>
      <c r="AQ11" s="78"/>
      <c r="AR11" s="78"/>
      <c r="AS11" s="78"/>
      <c r="AT11" s="78"/>
    </row>
    <row r="12" spans="1:46" x14ac:dyDescent="0.35">
      <c r="A12" s="6060" t="s">
        <v>3140</v>
      </c>
      <c r="B12" s="55"/>
      <c r="C12" s="29"/>
      <c r="D12" s="3342"/>
      <c r="E12" s="110"/>
      <c r="F12" s="1403"/>
      <c r="G12" s="1881"/>
      <c r="H12" s="4210">
        <f>SUM(I12:L12)</f>
        <v>0</v>
      </c>
      <c r="I12" s="1227"/>
      <c r="J12" s="1227"/>
      <c r="K12" s="1227"/>
      <c r="L12" s="1881"/>
      <c r="M12" s="6061">
        <f>SUM(N12:O12)</f>
        <v>0</v>
      </c>
      <c r="N12" s="1227"/>
      <c r="O12" s="1881"/>
      <c r="P12" s="55"/>
      <c r="Q12" s="1227"/>
      <c r="R12" s="1227"/>
      <c r="S12" s="1227"/>
      <c r="T12" s="110"/>
      <c r="U12" s="3447"/>
      <c r="V12" s="1343"/>
      <c r="W12" s="1403"/>
      <c r="X12" s="327"/>
      <c r="Y12" s="6062"/>
      <c r="Z12" s="6062"/>
      <c r="AA12" s="6062"/>
      <c r="AB12" s="6062"/>
      <c r="AC12" s="6062"/>
      <c r="AD12" s="6062"/>
      <c r="AE12" s="6062"/>
      <c r="AF12" s="6062"/>
      <c r="AG12" s="78"/>
      <c r="AH12" s="78"/>
      <c r="AI12" s="78"/>
      <c r="AJ12" s="78"/>
      <c r="AK12" s="78"/>
      <c r="AL12" s="78"/>
      <c r="AM12" s="78"/>
      <c r="AN12" s="78"/>
      <c r="AO12" s="78"/>
      <c r="AP12" s="78"/>
      <c r="AQ12" s="78"/>
      <c r="AR12" s="78"/>
      <c r="AS12" s="78"/>
      <c r="AT12" s="78"/>
    </row>
    <row r="13" spans="1:46" x14ac:dyDescent="0.35">
      <c r="A13" s="132" t="s">
        <v>3141</v>
      </c>
      <c r="B13" s="35"/>
      <c r="C13" s="37"/>
      <c r="D13" s="35"/>
      <c r="E13" s="118"/>
      <c r="F13" s="117"/>
      <c r="G13" s="37"/>
      <c r="H13" s="4509">
        <f>SUM(I13:L13)</f>
        <v>0</v>
      </c>
      <c r="I13" s="118"/>
      <c r="J13" s="118"/>
      <c r="K13" s="118"/>
      <c r="L13" s="37"/>
      <c r="M13" s="3738">
        <f>SUM(N13:O13)</f>
        <v>0</v>
      </c>
      <c r="N13" s="1227"/>
      <c r="O13" s="1881"/>
      <c r="P13" s="55"/>
      <c r="Q13" s="1227"/>
      <c r="R13" s="1227"/>
      <c r="S13" s="1227"/>
      <c r="T13" s="1227"/>
      <c r="U13" s="117"/>
      <c r="V13" s="2759"/>
      <c r="W13" s="1403"/>
      <c r="X13" s="327"/>
      <c r="Y13" s="6062"/>
      <c r="Z13" s="6062"/>
      <c r="AA13" s="6062"/>
      <c r="AB13" s="6062"/>
      <c r="AC13" s="6062"/>
      <c r="AD13" s="6062"/>
      <c r="AE13" s="6062"/>
      <c r="AF13" s="6062"/>
      <c r="AG13" s="78"/>
      <c r="AH13" s="78"/>
      <c r="AI13" s="78"/>
      <c r="AJ13" s="78"/>
      <c r="AK13" s="78"/>
      <c r="AL13" s="78"/>
      <c r="AM13" s="78"/>
      <c r="AN13" s="78"/>
      <c r="AO13" s="78"/>
      <c r="AP13" s="78"/>
      <c r="AQ13" s="78"/>
      <c r="AR13" s="78"/>
      <c r="AS13" s="78"/>
      <c r="AT13" s="78"/>
    </row>
    <row r="14" spans="1:46" x14ac:dyDescent="0.35">
      <c r="A14" s="132" t="s">
        <v>3142</v>
      </c>
      <c r="B14" s="35"/>
      <c r="C14" s="37"/>
      <c r="D14" s="35"/>
      <c r="E14" s="118"/>
      <c r="F14" s="117"/>
      <c r="G14" s="37"/>
      <c r="H14" s="4509">
        <f>SUM(I14:L14)</f>
        <v>0</v>
      </c>
      <c r="I14" s="118"/>
      <c r="J14" s="118"/>
      <c r="K14" s="118"/>
      <c r="L14" s="37"/>
      <c r="M14" s="3738">
        <f>SUM(N14:O14)</f>
        <v>0</v>
      </c>
      <c r="N14" s="1227"/>
      <c r="O14" s="1881"/>
      <c r="P14" s="55"/>
      <c r="Q14" s="1227"/>
      <c r="R14" s="1227"/>
      <c r="S14" s="1227"/>
      <c r="T14" s="1227"/>
      <c r="U14" s="117"/>
      <c r="V14" s="2759"/>
      <c r="W14" s="1403"/>
      <c r="X14" s="327"/>
      <c r="Y14" s="6062"/>
      <c r="Z14" s="6062"/>
      <c r="AA14" s="6062"/>
      <c r="AB14" s="6062"/>
      <c r="AC14" s="6062"/>
      <c r="AD14" s="6062"/>
      <c r="AE14" s="6062"/>
      <c r="AF14" s="6062"/>
      <c r="AG14" s="78"/>
      <c r="AH14" s="78"/>
      <c r="AI14" s="78"/>
      <c r="AJ14" s="78"/>
      <c r="AK14" s="78"/>
      <c r="AL14" s="78"/>
      <c r="AM14" s="78"/>
      <c r="AN14" s="78"/>
      <c r="AO14" s="78"/>
      <c r="AP14" s="78"/>
      <c r="AQ14" s="78"/>
      <c r="AR14" s="78"/>
      <c r="AS14" s="78"/>
      <c r="AT14" s="78"/>
    </row>
    <row r="15" spans="1:46" ht="15" thickBot="1" x14ac:dyDescent="0.4">
      <c r="A15" s="6063" t="s">
        <v>3143</v>
      </c>
      <c r="B15" s="6064"/>
      <c r="C15" s="6065"/>
      <c r="D15" s="6064"/>
      <c r="E15" s="6066"/>
      <c r="F15" s="6067"/>
      <c r="G15" s="6065"/>
      <c r="H15" s="6068">
        <f>SUM(I15:L15)</f>
        <v>0</v>
      </c>
      <c r="I15" s="6066"/>
      <c r="J15" s="6066"/>
      <c r="K15" s="6066"/>
      <c r="L15" s="6065"/>
      <c r="M15" s="6069">
        <f>SUM(N15:O15)</f>
        <v>0</v>
      </c>
      <c r="N15" s="1227"/>
      <c r="O15" s="1881"/>
      <c r="P15" s="55"/>
      <c r="Q15" s="1227"/>
      <c r="R15" s="1227"/>
      <c r="S15" s="1227"/>
      <c r="T15" s="6070"/>
      <c r="U15" s="6067"/>
      <c r="V15" s="6071"/>
      <c r="W15" s="1403"/>
      <c r="X15" s="327"/>
      <c r="Y15" s="6062"/>
      <c r="Z15" s="6062"/>
      <c r="AA15" s="6062"/>
      <c r="AB15" s="6062"/>
      <c r="AC15" s="6062"/>
      <c r="AD15" s="6062"/>
      <c r="AE15" s="6062"/>
      <c r="AF15" s="6062"/>
      <c r="AG15" s="78"/>
      <c r="AH15" s="78"/>
      <c r="AI15" s="78"/>
      <c r="AJ15" s="78"/>
      <c r="AK15" s="78"/>
      <c r="AL15" s="78"/>
      <c r="AM15" s="78"/>
      <c r="AN15" s="78"/>
      <c r="AO15" s="78"/>
      <c r="AP15" s="78"/>
      <c r="AQ15" s="78"/>
      <c r="AR15" s="78"/>
      <c r="AS15" s="78"/>
      <c r="AT15" s="78"/>
    </row>
    <row r="16" spans="1:46" ht="15.5" thickTop="1" thickBot="1" x14ac:dyDescent="0.4">
      <c r="A16" s="6072" t="s">
        <v>3144</v>
      </c>
      <c r="B16" s="6073"/>
      <c r="C16" s="6074"/>
      <c r="D16" s="6075"/>
      <c r="E16" s="6076"/>
      <c r="F16" s="6077"/>
      <c r="G16" s="6078"/>
      <c r="H16" s="6079">
        <f>SUM(I16:L16)</f>
        <v>0</v>
      </c>
      <c r="I16" s="6080"/>
      <c r="J16" s="6080"/>
      <c r="K16" s="6080"/>
      <c r="L16" s="6074"/>
      <c r="M16" s="6081">
        <f>SUM(N16:O16)</f>
        <v>0</v>
      </c>
      <c r="N16" s="6082"/>
      <c r="O16" s="6083"/>
      <c r="P16" s="6084"/>
      <c r="Q16" s="6085"/>
      <c r="R16" s="6085"/>
      <c r="S16" s="6085"/>
      <c r="T16" s="6085"/>
      <c r="U16" s="6086"/>
      <c r="V16" s="6087"/>
      <c r="W16" s="6077"/>
      <c r="X16" s="6078"/>
      <c r="Y16" s="78"/>
      <c r="Z16" s="78"/>
      <c r="AA16" s="78"/>
      <c r="AB16" s="78"/>
      <c r="AC16" s="78"/>
      <c r="AD16" s="78"/>
      <c r="AE16" s="78"/>
      <c r="AF16" s="78"/>
      <c r="AG16" s="78"/>
      <c r="AH16" s="78"/>
      <c r="AI16" s="78"/>
      <c r="AJ16" s="78"/>
      <c r="AK16" s="78"/>
      <c r="AL16" s="78"/>
      <c r="AM16" s="78"/>
      <c r="AN16" s="78"/>
      <c r="AO16" s="78"/>
      <c r="AP16" s="78"/>
      <c r="AQ16" s="78"/>
      <c r="AR16" s="78"/>
      <c r="AS16" s="78"/>
      <c r="AT16" s="78"/>
    </row>
    <row r="17" spans="1:46" ht="15" thickTop="1" x14ac:dyDescent="0.35">
      <c r="A17" s="6088" t="s">
        <v>3145</v>
      </c>
      <c r="B17" s="6089"/>
      <c r="C17" s="6090"/>
      <c r="D17" s="6091"/>
      <c r="E17" s="6092"/>
      <c r="F17" s="6093"/>
      <c r="G17" s="6094"/>
      <c r="H17" s="6093"/>
      <c r="I17" s="6092"/>
      <c r="J17" s="6092"/>
      <c r="K17" s="6092"/>
      <c r="L17" s="6090"/>
      <c r="M17" s="6091"/>
      <c r="N17" s="6092"/>
      <c r="O17" s="6090"/>
      <c r="P17" s="6091"/>
      <c r="Q17" s="6092"/>
      <c r="R17" s="6092"/>
      <c r="S17" s="6092"/>
      <c r="T17" s="6092"/>
      <c r="U17" s="6095"/>
      <c r="V17" s="6096"/>
      <c r="W17" s="6093"/>
      <c r="X17" s="6094"/>
      <c r="Y17" s="78"/>
      <c r="Z17" s="78"/>
      <c r="AA17" s="78"/>
      <c r="AB17" s="78"/>
      <c r="AC17" s="78"/>
      <c r="AD17" s="78"/>
      <c r="AE17" s="78"/>
      <c r="AF17" s="78"/>
      <c r="AG17" s="78"/>
      <c r="AH17" s="78"/>
      <c r="AI17" s="78"/>
      <c r="AJ17" s="78"/>
      <c r="AK17" s="78"/>
      <c r="AL17" s="78"/>
      <c r="AM17" s="78"/>
      <c r="AN17" s="78"/>
      <c r="AO17" s="78"/>
      <c r="AP17" s="78"/>
      <c r="AQ17" s="78"/>
      <c r="AR17" s="78"/>
      <c r="AS17" s="78"/>
      <c r="AT17" s="78"/>
    </row>
    <row r="18" spans="1:46" ht="30" customHeight="1" x14ac:dyDescent="0.35">
      <c r="A18" s="6097" t="s">
        <v>3146</v>
      </c>
      <c r="B18" s="117"/>
      <c r="C18" s="39"/>
      <c r="D18" s="38"/>
      <c r="E18" s="1305"/>
      <c r="F18" s="3109"/>
      <c r="G18" s="53"/>
      <c r="H18" s="3109"/>
      <c r="I18" s="1305"/>
      <c r="J18" s="1305"/>
      <c r="K18" s="1305"/>
      <c r="L18" s="39"/>
      <c r="M18" s="38"/>
      <c r="N18" s="1305"/>
      <c r="O18" s="39"/>
      <c r="P18" s="38"/>
      <c r="Q18" s="1305"/>
      <c r="R18" s="1305"/>
      <c r="S18" s="1305"/>
      <c r="T18" s="1305"/>
      <c r="U18" s="6098"/>
      <c r="V18" s="6099"/>
      <c r="W18" s="117"/>
      <c r="X18" s="36"/>
      <c r="Y18" s="6062"/>
      <c r="Z18" s="6062"/>
      <c r="AA18" s="6062"/>
      <c r="AB18" s="6062"/>
      <c r="AC18" s="6062"/>
      <c r="AD18" s="6062"/>
      <c r="AE18" s="6062"/>
      <c r="AF18" s="6062"/>
      <c r="AG18" s="78"/>
      <c r="AH18" s="78"/>
      <c r="AI18" s="78"/>
      <c r="AJ18" s="78"/>
      <c r="AK18" s="78"/>
      <c r="AL18" s="78"/>
      <c r="AM18" s="78"/>
      <c r="AN18" s="78"/>
      <c r="AO18" s="78"/>
      <c r="AP18" s="78"/>
      <c r="AQ18" s="78"/>
      <c r="AR18" s="78"/>
      <c r="AS18" s="78"/>
      <c r="AT18" s="78"/>
    </row>
    <row r="19" spans="1:46" ht="23.25" customHeight="1" x14ac:dyDescent="0.35">
      <c r="A19" s="774" t="s">
        <v>3147</v>
      </c>
      <c r="B19" s="117"/>
      <c r="C19" s="39"/>
      <c r="D19" s="38"/>
      <c r="E19" s="1305"/>
      <c r="F19" s="3109"/>
      <c r="G19" s="53"/>
      <c r="H19" s="3109"/>
      <c r="I19" s="3109"/>
      <c r="J19" s="1305"/>
      <c r="K19" s="1305"/>
      <c r="L19" s="39"/>
      <c r="M19" s="38"/>
      <c r="N19" s="1305"/>
      <c r="O19" s="39"/>
      <c r="P19" s="38"/>
      <c r="Q19" s="1305"/>
      <c r="R19" s="1305"/>
      <c r="S19" s="1305"/>
      <c r="T19" s="1305"/>
      <c r="U19" s="6098"/>
      <c r="V19" s="6099"/>
      <c r="W19" s="3109"/>
      <c r="X19" s="53"/>
      <c r="Y19" s="78"/>
      <c r="Z19" s="78"/>
      <c r="AA19" s="78"/>
      <c r="AB19" s="78"/>
      <c r="AC19" s="78"/>
      <c r="AD19" s="78"/>
      <c r="AE19" s="78"/>
      <c r="AF19" s="78"/>
      <c r="AG19" s="78"/>
      <c r="AH19" s="78"/>
      <c r="AI19" s="78"/>
      <c r="AJ19" s="78"/>
      <c r="AK19" s="78"/>
      <c r="AL19" s="78"/>
      <c r="AM19" s="78"/>
      <c r="AN19" s="78"/>
      <c r="AO19" s="78"/>
      <c r="AP19" s="78"/>
      <c r="AQ19" s="78"/>
      <c r="AR19" s="78"/>
      <c r="AS19" s="78"/>
      <c r="AT19" s="78"/>
    </row>
    <row r="20" spans="1:46" x14ac:dyDescent="0.35">
      <c r="A20" s="133" t="s">
        <v>3148</v>
      </c>
      <c r="B20" s="1430"/>
      <c r="C20" s="1245"/>
      <c r="D20" s="1241"/>
      <c r="E20" s="1244"/>
      <c r="F20" s="1242"/>
      <c r="G20" s="1247"/>
      <c r="H20" s="1242"/>
      <c r="I20" s="1244"/>
      <c r="J20" s="1244"/>
      <c r="K20" s="1244"/>
      <c r="L20" s="1245"/>
      <c r="M20" s="1241"/>
      <c r="N20" s="1244"/>
      <c r="O20" s="1245"/>
      <c r="P20" s="1241"/>
      <c r="Q20" s="1244"/>
      <c r="R20" s="1244"/>
      <c r="S20" s="1244"/>
      <c r="T20" s="1244"/>
      <c r="U20" s="6100"/>
      <c r="V20" s="2764"/>
      <c r="W20" s="1242"/>
      <c r="X20" s="1247"/>
      <c r="Y20" s="78"/>
      <c r="Z20" s="78"/>
      <c r="AA20" s="78"/>
      <c r="AB20" s="78"/>
      <c r="AC20" s="78"/>
      <c r="AD20" s="78"/>
      <c r="AE20" s="78"/>
      <c r="AF20" s="78"/>
      <c r="AG20" s="78"/>
      <c r="AH20" s="78"/>
      <c r="AI20" s="78"/>
      <c r="AJ20" s="78"/>
      <c r="AK20" s="78"/>
      <c r="AL20" s="78"/>
      <c r="AM20" s="78"/>
      <c r="AN20" s="78"/>
      <c r="AO20" s="78"/>
      <c r="AP20" s="78"/>
      <c r="AQ20" s="78"/>
      <c r="AR20" s="78"/>
      <c r="AS20" s="78"/>
      <c r="AT20" s="78"/>
    </row>
    <row r="21" spans="1:46" x14ac:dyDescent="0.35">
      <c r="A21" s="6101" t="s">
        <v>3149</v>
      </c>
      <c r="B21" s="6101" t="s">
        <v>3150</v>
      </c>
      <c r="C21" s="6102"/>
      <c r="D21" s="6102"/>
      <c r="E21" s="6103"/>
      <c r="F21" s="6102"/>
      <c r="G21" s="6102"/>
      <c r="H21" s="6102"/>
      <c r="I21" s="6102"/>
      <c r="J21" s="6103"/>
      <c r="K21" s="6102"/>
      <c r="L21" s="6102"/>
      <c r="M21" s="2534"/>
      <c r="N21" s="220"/>
      <c r="O21" s="220"/>
      <c r="P21" s="6022"/>
      <c r="Q21" s="220"/>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row>
    <row r="22" spans="1:46" x14ac:dyDescent="0.35">
      <c r="A22" s="1570" t="s">
        <v>3151</v>
      </c>
      <c r="B22" s="6101"/>
      <c r="C22" s="6102"/>
      <c r="D22" s="6104"/>
      <c r="E22" s="6105"/>
      <c r="F22" s="6104"/>
      <c r="G22" s="6104"/>
      <c r="H22" s="6104"/>
      <c r="I22" s="6104"/>
      <c r="J22" s="6105"/>
      <c r="K22" s="6104"/>
      <c r="L22" s="6104"/>
      <c r="M22" s="6106"/>
      <c r="N22" s="1824"/>
      <c r="O22" s="1824"/>
      <c r="P22" s="1824"/>
      <c r="Q22" s="220"/>
      <c r="R22" s="5591"/>
      <c r="S22" s="5591"/>
      <c r="T22" s="5591"/>
      <c r="U22" s="78"/>
      <c r="V22" s="78"/>
      <c r="W22" s="78"/>
      <c r="X22" s="78"/>
      <c r="Y22" s="78"/>
      <c r="Z22" s="78"/>
      <c r="AA22" s="78"/>
      <c r="AB22" s="78"/>
      <c r="AC22" s="78"/>
      <c r="AD22" s="78"/>
      <c r="AE22" s="78"/>
      <c r="AF22" s="78"/>
      <c r="AG22" s="78"/>
      <c r="AH22" s="78"/>
      <c r="AI22" s="78"/>
      <c r="AJ22" s="78"/>
      <c r="AK22" s="78"/>
      <c r="AL22" s="78"/>
      <c r="AM22" s="78"/>
      <c r="AN22" s="78"/>
      <c r="AO22" s="78"/>
      <c r="AP22" s="78"/>
      <c r="AQ22" s="78"/>
      <c r="AR22" s="78"/>
      <c r="AS22" s="78"/>
      <c r="AT22" s="78"/>
    </row>
    <row r="23" spans="1:46" x14ac:dyDescent="0.35">
      <c r="A23" s="5602" t="s">
        <v>3152</v>
      </c>
      <c r="B23" s="5602" t="s">
        <v>8</v>
      </c>
      <c r="C23" s="5843" t="s">
        <v>3153</v>
      </c>
      <c r="D23" s="5842"/>
      <c r="E23" s="5842"/>
      <c r="F23" s="5842"/>
      <c r="G23" s="5842"/>
      <c r="H23" s="5842"/>
      <c r="I23" s="5842"/>
      <c r="J23" s="5842"/>
      <c r="K23" s="5842"/>
      <c r="L23" s="5844"/>
      <c r="M23" s="6107" t="s">
        <v>3154</v>
      </c>
      <c r="N23" s="6108"/>
      <c r="O23" s="6109"/>
      <c r="P23" s="6107" t="s">
        <v>3155</v>
      </c>
      <c r="Q23" s="6109"/>
      <c r="R23" s="6024" t="s">
        <v>3156</v>
      </c>
      <c r="S23" s="6024" t="s">
        <v>10</v>
      </c>
      <c r="T23" s="2434" t="s">
        <v>11</v>
      </c>
      <c r="U23" s="209"/>
      <c r="V23" s="78"/>
      <c r="W23" s="78"/>
      <c r="X23" s="78"/>
      <c r="Y23" s="78"/>
      <c r="Z23" s="78"/>
      <c r="AA23" s="78"/>
      <c r="AB23" s="78"/>
      <c r="AC23" s="78"/>
      <c r="AD23" s="78"/>
      <c r="AE23" s="78"/>
      <c r="AF23" s="78"/>
      <c r="AG23" s="78"/>
      <c r="AH23" s="78"/>
      <c r="AI23" s="78"/>
      <c r="AJ23" s="78"/>
      <c r="AK23" s="78"/>
      <c r="AL23" s="78"/>
      <c r="AM23" s="78"/>
      <c r="AN23" s="78"/>
      <c r="AO23" s="78"/>
      <c r="AP23" s="78"/>
      <c r="AQ23" s="78"/>
      <c r="AR23" s="78"/>
      <c r="AS23" s="78"/>
      <c r="AT23" s="78"/>
    </row>
    <row r="24" spans="1:46" ht="40" x14ac:dyDescent="0.35">
      <c r="A24" s="5612"/>
      <c r="B24" s="5620"/>
      <c r="C24" s="5872" t="s">
        <v>3157</v>
      </c>
      <c r="D24" s="3669" t="s">
        <v>3158</v>
      </c>
      <c r="E24" s="3669" t="s">
        <v>20</v>
      </c>
      <c r="F24" s="5874" t="s">
        <v>98</v>
      </c>
      <c r="G24" s="3669" t="s">
        <v>99</v>
      </c>
      <c r="H24" s="3669" t="s">
        <v>207</v>
      </c>
      <c r="I24" s="5874" t="s">
        <v>208</v>
      </c>
      <c r="J24" s="3669" t="s">
        <v>209</v>
      </c>
      <c r="K24" s="5874" t="s">
        <v>210</v>
      </c>
      <c r="L24" s="5873" t="s">
        <v>244</v>
      </c>
      <c r="M24" s="6045" t="s">
        <v>3159</v>
      </c>
      <c r="N24" s="4946" t="s">
        <v>3160</v>
      </c>
      <c r="O24" s="4944" t="s">
        <v>3161</v>
      </c>
      <c r="P24" s="6110" t="s">
        <v>3162</v>
      </c>
      <c r="Q24" s="1197" t="s">
        <v>3163</v>
      </c>
      <c r="R24" s="3439"/>
      <c r="S24" s="3439"/>
      <c r="T24" s="2138"/>
      <c r="U24" s="209"/>
      <c r="V24" s="78"/>
      <c r="W24" s="78"/>
      <c r="X24" s="78"/>
      <c r="Y24" s="78"/>
      <c r="Z24" s="78"/>
      <c r="AA24" s="78"/>
      <c r="AB24" s="78"/>
      <c r="AC24" s="78"/>
      <c r="AD24" s="78"/>
      <c r="AE24" s="78"/>
      <c r="AF24" s="78"/>
      <c r="AG24" s="78"/>
      <c r="AH24" s="78"/>
      <c r="AI24" s="78"/>
      <c r="AJ24" s="78"/>
      <c r="AK24" s="78"/>
      <c r="AL24" s="78"/>
      <c r="AM24" s="78"/>
      <c r="AN24" s="78"/>
      <c r="AO24" s="78"/>
      <c r="AP24" s="78"/>
      <c r="AQ24" s="78"/>
      <c r="AR24" s="78"/>
      <c r="AS24" s="78"/>
      <c r="AT24" s="78"/>
    </row>
    <row r="25" spans="1:46" x14ac:dyDescent="0.35">
      <c r="A25" s="5620"/>
      <c r="B25" s="6111">
        <f>SUM(B26:B28)</f>
        <v>0</v>
      </c>
      <c r="C25" s="6112">
        <f>SUM(C26:C28)</f>
        <v>0</v>
      </c>
      <c r="D25" s="6113">
        <f>SUM(D26:D28)</f>
        <v>0</v>
      </c>
      <c r="E25" s="6113">
        <f>SUM(E26:E28)</f>
        <v>0</v>
      </c>
      <c r="F25" s="6113">
        <f t="shared" ref="F25:O25" si="1">SUM(F26:F28)</f>
        <v>0</v>
      </c>
      <c r="G25" s="6113">
        <f t="shared" si="1"/>
        <v>0</v>
      </c>
      <c r="H25" s="6113">
        <f t="shared" si="1"/>
        <v>0</v>
      </c>
      <c r="I25" s="6113">
        <f t="shared" si="1"/>
        <v>0</v>
      </c>
      <c r="J25" s="6113">
        <f t="shared" si="1"/>
        <v>0</v>
      </c>
      <c r="K25" s="6113">
        <f t="shared" si="1"/>
        <v>0</v>
      </c>
      <c r="L25" s="6114">
        <f t="shared" si="1"/>
        <v>0</v>
      </c>
      <c r="M25" s="6112">
        <f t="shared" si="1"/>
        <v>0</v>
      </c>
      <c r="N25" s="6113">
        <f t="shared" si="1"/>
        <v>0</v>
      </c>
      <c r="O25" s="6114">
        <f t="shared" si="1"/>
        <v>0</v>
      </c>
      <c r="P25" s="6115">
        <f>SUM(P26:P27)</f>
        <v>0</v>
      </c>
      <c r="Q25" s="6116">
        <f>SUM(Q26:Q27)</f>
        <v>0</v>
      </c>
      <c r="R25" s="6117">
        <f>SUM(R26:R28)</f>
        <v>0</v>
      </c>
      <c r="S25" s="6117">
        <f>SUM(S26:S28)</f>
        <v>0</v>
      </c>
      <c r="T25" s="6116">
        <f>SUM(T26:T28)</f>
        <v>0</v>
      </c>
      <c r="U25" s="209"/>
      <c r="V25" s="78"/>
      <c r="W25" s="78"/>
      <c r="X25" s="78"/>
      <c r="Y25" s="78"/>
      <c r="Z25" s="78"/>
      <c r="AA25" s="78"/>
      <c r="AB25" s="78"/>
      <c r="AC25" s="78"/>
      <c r="AD25" s="78"/>
      <c r="AE25" s="78"/>
      <c r="AF25" s="78"/>
      <c r="AG25" s="78"/>
      <c r="AH25" s="78"/>
      <c r="AI25" s="78"/>
      <c r="AJ25" s="78"/>
      <c r="AK25" s="78"/>
      <c r="AL25" s="78"/>
      <c r="AM25" s="78"/>
      <c r="AN25" s="78"/>
      <c r="AO25" s="78"/>
      <c r="AP25" s="78"/>
      <c r="AQ25" s="78"/>
      <c r="AR25" s="78"/>
      <c r="AS25" s="78"/>
      <c r="AT25" s="78"/>
    </row>
    <row r="26" spans="1:46" x14ac:dyDescent="0.35">
      <c r="A26" s="6118" t="s">
        <v>3164</v>
      </c>
      <c r="B26" s="6119">
        <f>SUM(C26:L26)</f>
        <v>0</v>
      </c>
      <c r="C26" s="662"/>
      <c r="D26" s="602"/>
      <c r="E26" s="663"/>
      <c r="F26" s="602"/>
      <c r="G26" s="663"/>
      <c r="H26" s="663"/>
      <c r="I26" s="602"/>
      <c r="J26" s="663"/>
      <c r="K26" s="602"/>
      <c r="L26" s="897"/>
      <c r="M26" s="3342"/>
      <c r="N26" s="110"/>
      <c r="O26" s="29"/>
      <c r="P26" s="3447"/>
      <c r="Q26" s="29"/>
      <c r="R26" s="3446"/>
      <c r="S26" s="3446"/>
      <c r="T26" s="3344"/>
      <c r="U26" s="6120" t="str">
        <f>CA26&amp;CB26&amp;CC26&amp;CD26&amp;CE26&amp;CF26</f>
        <v/>
      </c>
      <c r="V26" s="6062"/>
      <c r="W26" s="6062"/>
      <c r="X26" s="6062"/>
      <c r="Y26" s="6062"/>
      <c r="Z26" s="6062"/>
      <c r="AA26" s="6062"/>
      <c r="AB26" s="6062"/>
      <c r="AC26" s="6062"/>
      <c r="AD26" s="6062"/>
      <c r="AE26" s="6062"/>
      <c r="AF26" s="6062"/>
      <c r="AG26" s="78"/>
      <c r="AH26" s="78"/>
      <c r="AI26" s="78"/>
      <c r="AJ26" s="78"/>
      <c r="AK26" s="78"/>
      <c r="AL26" s="78"/>
      <c r="AM26" s="78"/>
      <c r="AN26" s="78"/>
      <c r="AO26" s="78"/>
      <c r="AP26" s="78"/>
      <c r="AQ26" s="78"/>
      <c r="AR26" s="78"/>
      <c r="AS26" s="78"/>
      <c r="AT26" s="78"/>
    </row>
    <row r="27" spans="1:46" x14ac:dyDescent="0.35">
      <c r="A27" s="6121" t="s">
        <v>3165</v>
      </c>
      <c r="B27" s="6122">
        <f>SUM(C27:L27)</f>
        <v>0</v>
      </c>
      <c r="C27" s="584"/>
      <c r="D27" s="605"/>
      <c r="E27" s="585"/>
      <c r="F27" s="605"/>
      <c r="G27" s="585"/>
      <c r="H27" s="585"/>
      <c r="I27" s="605"/>
      <c r="J27" s="585"/>
      <c r="K27" s="605"/>
      <c r="L27" s="588"/>
      <c r="M27" s="35"/>
      <c r="N27" s="118"/>
      <c r="O27" s="37"/>
      <c r="P27" s="117"/>
      <c r="Q27" s="37"/>
      <c r="R27" s="324"/>
      <c r="S27" s="324"/>
      <c r="T27" s="36"/>
      <c r="U27" s="6120" t="str">
        <f>CA27&amp;CB27&amp;CC27&amp;CD27&amp;CE27&amp;CF27</f>
        <v/>
      </c>
      <c r="V27" s="6062"/>
      <c r="W27" s="6062"/>
      <c r="X27" s="6062"/>
      <c r="Y27" s="6062"/>
      <c r="Z27" s="6062"/>
      <c r="AA27" s="6062"/>
      <c r="AB27" s="6062"/>
      <c r="AC27" s="6062"/>
      <c r="AD27" s="6062"/>
      <c r="AE27" s="6062"/>
      <c r="AF27" s="6062"/>
      <c r="AG27" s="78"/>
      <c r="AH27" s="78"/>
      <c r="AI27" s="78"/>
      <c r="AJ27" s="78"/>
      <c r="AK27" s="78"/>
      <c r="AL27" s="78"/>
      <c r="AM27" s="78"/>
      <c r="AN27" s="78"/>
      <c r="AO27" s="78"/>
      <c r="AP27" s="78"/>
      <c r="AQ27" s="78"/>
      <c r="AR27" s="78"/>
      <c r="AS27" s="78"/>
      <c r="AT27" s="78"/>
    </row>
    <row r="28" spans="1:46" x14ac:dyDescent="0.35">
      <c r="A28" s="6123" t="s">
        <v>3166</v>
      </c>
      <c r="B28" s="5920">
        <f>SUM(C28:L28)</f>
        <v>0</v>
      </c>
      <c r="C28" s="589"/>
      <c r="D28" s="612"/>
      <c r="E28" s="590"/>
      <c r="F28" s="612"/>
      <c r="G28" s="590"/>
      <c r="H28" s="590"/>
      <c r="I28" s="612"/>
      <c r="J28" s="590"/>
      <c r="K28" s="612"/>
      <c r="L28" s="593"/>
      <c r="M28" s="3398"/>
      <c r="N28" s="4963"/>
      <c r="O28" s="4601"/>
      <c r="P28" s="6124"/>
      <c r="Q28" s="1262"/>
      <c r="R28" s="195"/>
      <c r="S28" s="195"/>
      <c r="T28" s="85"/>
      <c r="U28" s="6120" t="str">
        <f>CA28&amp;CB28&amp;CC28&amp;CD28&amp;CE28&amp;CF28</f>
        <v/>
      </c>
      <c r="V28" s="6062"/>
      <c r="W28" s="6062"/>
      <c r="X28" s="6062"/>
      <c r="Y28" s="6062"/>
      <c r="Z28" s="6062"/>
      <c r="AA28" s="6062"/>
      <c r="AB28" s="6062"/>
      <c r="AC28" s="6062"/>
      <c r="AD28" s="6062"/>
      <c r="AE28" s="6062"/>
      <c r="AF28" s="6062"/>
      <c r="AG28" s="78"/>
      <c r="AH28" s="78"/>
      <c r="AI28" s="78"/>
      <c r="AJ28" s="78"/>
      <c r="AK28" s="78"/>
      <c r="AL28" s="78"/>
      <c r="AM28" s="78"/>
      <c r="AN28" s="78"/>
      <c r="AO28" s="78"/>
      <c r="AP28" s="78"/>
      <c r="AQ28" s="78"/>
      <c r="AR28" s="78"/>
      <c r="AS28" s="78"/>
      <c r="AT28" s="78"/>
    </row>
    <row r="29" spans="1:46" x14ac:dyDescent="0.35">
      <c r="A29" s="1570" t="s">
        <v>3167</v>
      </c>
      <c r="B29" s="5591"/>
      <c r="C29" s="5591"/>
      <c r="D29" s="1606"/>
      <c r="E29" s="1606"/>
      <c r="F29" s="209"/>
      <c r="G29" s="209"/>
      <c r="H29" s="209"/>
      <c r="I29" s="209"/>
      <c r="J29" s="209"/>
      <c r="K29" s="209"/>
      <c r="L29" s="209"/>
      <c r="M29" s="209"/>
      <c r="N29" s="209"/>
      <c r="O29" s="209"/>
      <c r="P29" s="6125"/>
      <c r="Q29" s="220"/>
      <c r="R29" s="5591"/>
      <c r="S29" s="5591"/>
      <c r="T29" s="5591"/>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row>
    <row r="30" spans="1:46" ht="20" x14ac:dyDescent="0.35">
      <c r="A30" s="6126" t="s">
        <v>3168</v>
      </c>
      <c r="B30" s="6127" t="s">
        <v>36</v>
      </c>
      <c r="C30" s="6127" t="s">
        <v>3169</v>
      </c>
      <c r="D30" s="6128" t="s">
        <v>52</v>
      </c>
      <c r="E30" s="6129"/>
      <c r="F30" s="209"/>
      <c r="G30" s="209"/>
      <c r="H30" s="209"/>
      <c r="I30" s="209"/>
      <c r="J30" s="209"/>
      <c r="K30" s="209"/>
      <c r="L30" s="209"/>
      <c r="M30" s="209"/>
      <c r="N30" s="209"/>
      <c r="O30" s="209"/>
      <c r="P30" s="6125"/>
      <c r="Q30" s="220"/>
      <c r="R30" s="5591"/>
      <c r="S30" s="5591"/>
      <c r="T30" s="5591"/>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row>
    <row r="31" spans="1:46" x14ac:dyDescent="0.35">
      <c r="A31" s="6130" t="s">
        <v>3170</v>
      </c>
      <c r="B31" s="6131"/>
      <c r="C31" s="6131"/>
      <c r="D31" s="6132"/>
      <c r="E31" s="6062"/>
      <c r="F31" s="6062"/>
      <c r="G31" s="6062"/>
      <c r="H31" s="6062"/>
      <c r="I31" s="6062"/>
      <c r="J31" s="6062"/>
      <c r="K31" s="6062"/>
      <c r="L31" s="6062"/>
      <c r="M31" s="6062"/>
      <c r="N31" s="6062"/>
      <c r="O31" s="6062"/>
      <c r="P31" s="6125"/>
      <c r="Q31" s="220"/>
      <c r="R31" s="5591"/>
      <c r="S31" s="5591"/>
      <c r="T31" s="5591"/>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row>
    <row r="32" spans="1:46" x14ac:dyDescent="0.35">
      <c r="A32" s="6133" t="s">
        <v>3171</v>
      </c>
      <c r="B32" s="6134"/>
      <c r="C32" s="6134"/>
      <c r="D32" s="6132"/>
      <c r="E32" s="6062"/>
      <c r="F32" s="6062"/>
      <c r="G32" s="6062"/>
      <c r="H32" s="6062"/>
      <c r="I32" s="6062"/>
      <c r="J32" s="6062"/>
      <c r="K32" s="6062"/>
      <c r="L32" s="6062"/>
      <c r="M32" s="6062"/>
      <c r="N32" s="6062"/>
      <c r="O32" s="6062"/>
      <c r="P32" s="6125"/>
      <c r="Q32" s="220"/>
      <c r="R32" s="5591"/>
      <c r="S32" s="5591"/>
      <c r="T32" s="5591"/>
      <c r="U32" s="78"/>
      <c r="V32" s="78"/>
      <c r="W32" s="78"/>
      <c r="X32" s="78"/>
      <c r="Y32" s="78"/>
      <c r="Z32" s="78"/>
      <c r="AA32" s="78"/>
      <c r="AB32" s="78"/>
      <c r="AC32" s="78"/>
      <c r="AD32" s="78"/>
      <c r="AE32" s="78"/>
      <c r="AF32" s="78"/>
      <c r="AG32" s="78"/>
      <c r="AH32" s="78"/>
      <c r="AI32" s="78"/>
      <c r="AJ32" s="78"/>
      <c r="AK32" s="78"/>
      <c r="AL32" s="78"/>
      <c r="AM32" s="78"/>
      <c r="AN32" s="78"/>
      <c r="AO32" s="78"/>
      <c r="AP32" s="78"/>
      <c r="AQ32" s="78"/>
      <c r="AR32" s="78"/>
      <c r="AS32" s="78"/>
      <c r="AT32" s="78"/>
    </row>
    <row r="33" spans="1:46" x14ac:dyDescent="0.35">
      <c r="A33" s="6135" t="s">
        <v>3172</v>
      </c>
      <c r="B33" s="4949"/>
      <c r="C33" s="4949"/>
      <c r="D33" s="4949"/>
      <c r="E33" s="4949"/>
      <c r="F33" s="4949"/>
      <c r="G33" s="6136"/>
      <c r="H33" s="6136"/>
      <c r="I33" s="6136"/>
      <c r="J33" s="6136"/>
      <c r="K33" s="2847"/>
      <c r="L33" s="2847"/>
      <c r="M33" s="6137"/>
      <c r="N33" s="6137"/>
      <c r="O33" s="209"/>
      <c r="P33" s="6125"/>
      <c r="Q33" s="220"/>
      <c r="R33" s="5591"/>
      <c r="S33" s="5591"/>
      <c r="T33" s="5591"/>
      <c r="U33" s="78"/>
      <c r="V33" s="78"/>
      <c r="W33" s="78"/>
      <c r="X33" s="78"/>
      <c r="Y33" s="78"/>
      <c r="Z33" s="78"/>
      <c r="AA33" s="78"/>
      <c r="AB33" s="78"/>
      <c r="AC33" s="78"/>
      <c r="AD33" s="78"/>
      <c r="AE33" s="78"/>
      <c r="AF33" s="78"/>
      <c r="AG33" s="78"/>
      <c r="AH33" s="78"/>
      <c r="AI33" s="78"/>
      <c r="AJ33" s="78"/>
      <c r="AK33" s="78"/>
      <c r="AL33" s="78"/>
      <c r="AM33" s="78"/>
      <c r="AN33" s="78"/>
      <c r="AO33" s="78"/>
      <c r="AP33" s="78"/>
      <c r="AQ33" s="78"/>
      <c r="AR33" s="78"/>
      <c r="AS33" s="78"/>
      <c r="AT33" s="78"/>
    </row>
    <row r="34" spans="1:46" x14ac:dyDescent="0.35">
      <c r="A34" s="6138" t="s">
        <v>3173</v>
      </c>
      <c r="B34" s="6139"/>
      <c r="C34" s="6139"/>
      <c r="D34" s="6139"/>
      <c r="E34" s="6139"/>
      <c r="F34" s="6139"/>
      <c r="G34" s="5591"/>
      <c r="H34" s="5591"/>
      <c r="I34" s="5591"/>
      <c r="J34" s="5591"/>
      <c r="K34" s="5591"/>
      <c r="L34" s="220"/>
      <c r="M34" s="220"/>
      <c r="N34" s="220"/>
      <c r="O34" s="220"/>
      <c r="P34" s="6022"/>
      <c r="Q34" s="220"/>
      <c r="R34" s="5591"/>
      <c r="S34" s="5591"/>
      <c r="T34" s="5591"/>
      <c r="U34" s="78"/>
      <c r="V34" s="78"/>
      <c r="W34" s="78"/>
      <c r="X34" s="78"/>
      <c r="Y34" s="78"/>
      <c r="Z34" s="78"/>
      <c r="AA34" s="78"/>
      <c r="AB34" s="78"/>
      <c r="AC34" s="78"/>
      <c r="AD34" s="78"/>
      <c r="AE34" s="78"/>
      <c r="AF34" s="78"/>
      <c r="AG34" s="78"/>
      <c r="AH34" s="78"/>
      <c r="AI34" s="78"/>
      <c r="AJ34" s="78"/>
      <c r="AK34" s="78"/>
      <c r="AL34" s="78"/>
      <c r="AM34" s="78"/>
      <c r="AN34" s="78"/>
      <c r="AO34" s="78"/>
      <c r="AP34" s="78"/>
      <c r="AQ34" s="78"/>
      <c r="AR34" s="78"/>
      <c r="AS34" s="78"/>
      <c r="AT34" s="78"/>
    </row>
    <row r="35" spans="1:46" ht="84" customHeight="1" x14ac:dyDescent="0.35">
      <c r="A35" s="6024" t="s">
        <v>683</v>
      </c>
      <c r="B35" s="6140" t="s">
        <v>36</v>
      </c>
      <c r="C35" s="6107" t="s">
        <v>3174</v>
      </c>
      <c r="D35" s="6108"/>
      <c r="E35" s="6108"/>
      <c r="F35" s="6108"/>
      <c r="G35" s="6108"/>
      <c r="H35" s="6108"/>
      <c r="I35" s="6108"/>
      <c r="J35" s="6109"/>
      <c r="K35" s="6141" t="s">
        <v>3175</v>
      </c>
      <c r="L35" s="6142"/>
      <c r="M35" s="209"/>
      <c r="N35" s="209"/>
      <c r="O35" s="209"/>
      <c r="P35" s="209"/>
      <c r="Q35" s="6125"/>
      <c r="R35" s="209"/>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row>
    <row r="36" spans="1:46" ht="21" customHeight="1" x14ac:dyDescent="0.35">
      <c r="A36" s="3439"/>
      <c r="B36" s="6037"/>
      <c r="C36" s="5872" t="s">
        <v>3176</v>
      </c>
      <c r="D36" s="5872" t="s">
        <v>3177</v>
      </c>
      <c r="E36" s="4946" t="s">
        <v>3178</v>
      </c>
      <c r="F36" s="4946" t="s">
        <v>3179</v>
      </c>
      <c r="G36" s="4946" t="s">
        <v>3180</v>
      </c>
      <c r="H36" s="4946" t="s">
        <v>3181</v>
      </c>
      <c r="I36" s="4946" t="s">
        <v>3182</v>
      </c>
      <c r="J36" s="4944" t="s">
        <v>3183</v>
      </c>
      <c r="K36" s="4946" t="s">
        <v>3184</v>
      </c>
      <c r="L36" s="4944" t="s">
        <v>3185</v>
      </c>
      <c r="M36" s="209"/>
      <c r="N36" s="209"/>
      <c r="O36" s="209"/>
      <c r="P36" s="209"/>
      <c r="Q36" s="6125"/>
      <c r="R36" s="209"/>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row>
    <row r="37" spans="1:46" x14ac:dyDescent="0.35">
      <c r="A37" s="6143" t="s">
        <v>3186</v>
      </c>
      <c r="B37" s="5405">
        <f>SUM(C37:J37)</f>
        <v>0</v>
      </c>
      <c r="C37" s="6144"/>
      <c r="D37" s="6144"/>
      <c r="E37" s="110"/>
      <c r="F37" s="110"/>
      <c r="G37" s="110"/>
      <c r="H37" s="110"/>
      <c r="I37" s="110"/>
      <c r="J37" s="29"/>
      <c r="K37" s="110"/>
      <c r="L37" s="29"/>
      <c r="M37" s="6120" t="str">
        <f>CA37&amp;CB37</f>
        <v/>
      </c>
      <c r="N37" s="6062"/>
      <c r="O37" s="6062"/>
      <c r="P37" s="6062"/>
      <c r="Q37" s="6062"/>
      <c r="R37" s="6062"/>
      <c r="S37" s="6062"/>
      <c r="T37" s="6062"/>
      <c r="U37" s="6062"/>
      <c r="V37" s="6062"/>
      <c r="W37" s="6062"/>
      <c r="X37" s="6062"/>
      <c r="Y37" s="78"/>
      <c r="Z37" s="78"/>
      <c r="AA37" s="78"/>
      <c r="AB37" s="78"/>
      <c r="AC37" s="78"/>
      <c r="AD37" s="78"/>
      <c r="AE37" s="78"/>
      <c r="AF37" s="78"/>
      <c r="AG37" s="78"/>
      <c r="AH37" s="78"/>
      <c r="AI37" s="78"/>
      <c r="AJ37" s="78"/>
      <c r="AK37" s="78"/>
      <c r="AL37" s="78"/>
      <c r="AM37" s="78"/>
      <c r="AN37" s="78"/>
      <c r="AO37" s="78"/>
      <c r="AP37" s="78"/>
      <c r="AQ37" s="78"/>
      <c r="AR37" s="78"/>
      <c r="AS37" s="78"/>
      <c r="AT37" s="78"/>
    </row>
    <row r="38" spans="1:46" x14ac:dyDescent="0.35">
      <c r="A38" s="6145" t="s">
        <v>3187</v>
      </c>
      <c r="B38" s="6146">
        <f>SUM(C38:J38)</f>
        <v>0</v>
      </c>
      <c r="C38" s="6147"/>
      <c r="D38" s="6147"/>
      <c r="E38" s="4962"/>
      <c r="F38" s="4962"/>
      <c r="G38" s="4962"/>
      <c r="H38" s="4962"/>
      <c r="I38" s="4962"/>
      <c r="J38" s="4963"/>
      <c r="K38" s="6148"/>
      <c r="L38" s="6149"/>
      <c r="M38" s="78"/>
      <c r="N38" s="78"/>
      <c r="O38" s="78"/>
      <c r="P38" s="78"/>
      <c r="Q38" s="78"/>
      <c r="R38" s="78"/>
      <c r="S38" s="78"/>
      <c r="T38" s="78"/>
      <c r="U38" s="78"/>
      <c r="V38" s="78"/>
      <c r="W38" s="78"/>
      <c r="X38" s="78"/>
      <c r="Y38" s="78"/>
      <c r="Z38" s="78"/>
      <c r="AA38" s="78"/>
      <c r="AB38" s="78"/>
      <c r="AC38" s="78"/>
      <c r="AD38" s="78"/>
      <c r="AE38" s="78"/>
      <c r="AF38" s="78"/>
      <c r="AG38" s="78"/>
      <c r="AH38" s="78"/>
      <c r="AI38" s="78"/>
      <c r="AJ38" s="78"/>
      <c r="AK38" s="78"/>
      <c r="AL38" s="78"/>
      <c r="AM38" s="78"/>
      <c r="AN38" s="78"/>
      <c r="AO38" s="78"/>
      <c r="AP38" s="78"/>
      <c r="AQ38" s="78"/>
      <c r="AR38" s="78"/>
      <c r="AS38" s="78"/>
      <c r="AT38" s="78"/>
    </row>
    <row r="39" spans="1:46" x14ac:dyDescent="0.35">
      <c r="A39" s="6150" t="s">
        <v>3188</v>
      </c>
      <c r="B39" s="2901"/>
      <c r="C39" s="2901"/>
      <c r="D39" s="2901"/>
      <c r="E39" s="2901"/>
      <c r="F39" s="2901"/>
      <c r="G39" s="2901"/>
      <c r="H39" s="2901"/>
      <c r="I39" s="2901"/>
      <c r="J39" s="2901"/>
      <c r="K39" s="2901"/>
      <c r="L39" s="209"/>
      <c r="M39" s="209"/>
      <c r="N39" s="209"/>
      <c r="O39" s="209"/>
      <c r="P39" s="6125"/>
      <c r="Q39" s="209"/>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row>
    <row r="40" spans="1:46" x14ac:dyDescent="0.35">
      <c r="A40" s="6024" t="s">
        <v>683</v>
      </c>
      <c r="B40" s="6140" t="s">
        <v>36</v>
      </c>
      <c r="C40" s="220"/>
      <c r="D40" s="220"/>
      <c r="E40" s="220"/>
      <c r="F40" s="220"/>
      <c r="G40" s="220"/>
      <c r="H40" s="220"/>
      <c r="I40" s="220"/>
      <c r="J40" s="220"/>
      <c r="K40" s="220"/>
      <c r="L40" s="220"/>
      <c r="M40" s="220"/>
      <c r="N40" s="220"/>
      <c r="O40" s="220"/>
      <c r="P40" s="6022"/>
      <c r="Q40" s="220"/>
      <c r="R40" s="5591"/>
      <c r="S40" s="5591"/>
      <c r="T40" s="5591"/>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row>
    <row r="41" spans="1:46" x14ac:dyDescent="0.35">
      <c r="A41" s="3439"/>
      <c r="B41" s="6037"/>
      <c r="C41" s="6125" t="s">
        <v>52</v>
      </c>
      <c r="D41" s="209"/>
      <c r="E41" s="209"/>
      <c r="F41" s="209"/>
      <c r="G41" s="209"/>
      <c r="H41" s="209"/>
      <c r="I41" s="209"/>
      <c r="J41" s="6125"/>
      <c r="K41" s="209"/>
      <c r="L41" s="78"/>
      <c r="M41" s="78"/>
      <c r="N41" s="78"/>
      <c r="O41" s="209"/>
      <c r="P41" s="6022"/>
      <c r="Q41" s="220"/>
      <c r="R41" s="5591"/>
      <c r="S41" s="5591"/>
      <c r="T41" s="5591"/>
      <c r="U41" s="78"/>
      <c r="V41" s="78"/>
      <c r="W41" s="78"/>
      <c r="X41" s="78"/>
      <c r="Y41" s="78"/>
      <c r="Z41" s="78"/>
      <c r="AA41" s="78"/>
      <c r="AB41" s="78"/>
      <c r="AC41" s="78"/>
      <c r="AD41" s="78"/>
      <c r="AE41" s="78"/>
      <c r="AF41" s="78"/>
      <c r="AG41" s="78"/>
      <c r="AH41" s="78"/>
      <c r="AI41" s="78"/>
      <c r="AJ41" s="78"/>
      <c r="AK41" s="78"/>
      <c r="AL41" s="78"/>
      <c r="AM41" s="78"/>
      <c r="AN41" s="78"/>
      <c r="AO41" s="78"/>
      <c r="AP41" s="78"/>
      <c r="AQ41" s="78"/>
      <c r="AR41" s="78"/>
      <c r="AS41" s="78"/>
      <c r="AT41" s="78"/>
    </row>
    <row r="42" spans="1:46" x14ac:dyDescent="0.35">
      <c r="A42" s="6143" t="s">
        <v>3186</v>
      </c>
      <c r="B42" s="6131"/>
      <c r="C42" s="6120"/>
      <c r="D42" s="6062"/>
      <c r="E42" s="6062"/>
      <c r="F42" s="6062"/>
      <c r="G42" s="6062"/>
      <c r="H42" s="6062"/>
      <c r="I42" s="6062"/>
      <c r="J42" s="6062"/>
      <c r="K42" s="6062"/>
      <c r="L42" s="6062"/>
      <c r="M42" s="6062"/>
      <c r="N42" s="6062"/>
      <c r="O42" s="78"/>
      <c r="P42" s="5591"/>
      <c r="Q42" s="5591"/>
      <c r="R42" s="5591"/>
      <c r="S42" s="5591"/>
      <c r="T42" s="5591"/>
      <c r="U42" s="78"/>
      <c r="V42" s="78"/>
      <c r="W42" s="78"/>
      <c r="X42" s="78"/>
      <c r="Y42" s="78"/>
      <c r="Z42" s="78"/>
      <c r="AA42" s="78"/>
      <c r="AB42" s="78"/>
      <c r="AC42" s="78"/>
      <c r="AD42" s="78"/>
      <c r="AE42" s="78"/>
      <c r="AF42" s="78"/>
      <c r="AG42" s="78"/>
      <c r="AH42" s="78"/>
      <c r="AI42" s="78"/>
      <c r="AJ42" s="78"/>
      <c r="AK42" s="78"/>
      <c r="AL42" s="78"/>
      <c r="AM42" s="78"/>
      <c r="AN42" s="78"/>
      <c r="AO42" s="78"/>
      <c r="AP42" s="78"/>
      <c r="AQ42" s="78"/>
      <c r="AR42" s="78"/>
      <c r="AS42" s="78"/>
      <c r="AT42" s="78"/>
    </row>
    <row r="43" spans="1:46" x14ac:dyDescent="0.35">
      <c r="A43" s="6151" t="s">
        <v>3187</v>
      </c>
      <c r="B43" s="6152"/>
      <c r="C43" s="6120"/>
      <c r="D43" s="2847"/>
      <c r="E43" s="2847"/>
      <c r="F43" s="6153"/>
      <c r="G43" s="2847"/>
      <c r="H43" s="2847"/>
      <c r="I43" s="2847"/>
      <c r="J43" s="2847"/>
      <c r="K43" s="4901"/>
      <c r="L43" s="2847"/>
      <c r="M43" s="6137"/>
      <c r="N43" s="6137"/>
      <c r="O43" s="209"/>
      <c r="P43" s="6022"/>
      <c r="Q43" s="220"/>
      <c r="R43" s="5591"/>
      <c r="S43" s="5591"/>
      <c r="T43" s="5591"/>
      <c r="U43" s="78"/>
      <c r="V43" s="78"/>
      <c r="W43" s="78"/>
      <c r="X43" s="78"/>
      <c r="Y43" s="78"/>
      <c r="Z43" s="78"/>
      <c r="AA43" s="78"/>
      <c r="AB43" s="78"/>
      <c r="AC43" s="78"/>
      <c r="AD43" s="78"/>
      <c r="AE43" s="78"/>
      <c r="AF43" s="78"/>
      <c r="AG43" s="78"/>
      <c r="AH43" s="78"/>
      <c r="AI43" s="78"/>
      <c r="AJ43" s="78"/>
      <c r="AK43" s="78"/>
      <c r="AL43" s="78"/>
      <c r="AM43" s="78"/>
      <c r="AN43" s="78"/>
      <c r="AO43" s="78"/>
      <c r="AP43" s="78"/>
      <c r="AQ43" s="78"/>
      <c r="AR43" s="78"/>
      <c r="AS43" s="78"/>
      <c r="AT43" s="78"/>
    </row>
    <row r="44" spans="1:46" x14ac:dyDescent="0.35">
      <c r="A44" s="1570" t="s">
        <v>3189</v>
      </c>
      <c r="B44" s="5591"/>
      <c r="C44" s="5591"/>
      <c r="D44" s="220"/>
      <c r="E44" s="220"/>
      <c r="F44" s="6154"/>
      <c r="G44" s="220"/>
      <c r="H44" s="220"/>
      <c r="I44" s="220"/>
      <c r="J44" s="220"/>
      <c r="K44" s="2826"/>
      <c r="L44" s="220"/>
      <c r="M44" s="220"/>
      <c r="N44" s="220"/>
      <c r="O44" s="220"/>
      <c r="P44" s="6022"/>
      <c r="Q44" s="220"/>
      <c r="R44" s="5591"/>
      <c r="S44" s="5591"/>
      <c r="T44" s="5591"/>
      <c r="U44" s="78"/>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row>
    <row r="45" spans="1:46" ht="50" x14ac:dyDescent="0.35">
      <c r="A45" s="6052" t="s">
        <v>683</v>
      </c>
      <c r="B45" s="6155" t="s">
        <v>3190</v>
      </c>
      <c r="C45" s="6156" t="s">
        <v>3191</v>
      </c>
      <c r="D45" s="6022"/>
      <c r="E45" s="220"/>
      <c r="F45" s="6154"/>
      <c r="G45" s="220"/>
      <c r="H45" s="220"/>
      <c r="I45" s="220"/>
      <c r="J45" s="220"/>
      <c r="K45" s="2826"/>
      <c r="L45" s="220"/>
      <c r="M45" s="220"/>
      <c r="N45" s="220"/>
      <c r="O45" s="220"/>
      <c r="P45" s="6022"/>
      <c r="Q45" s="220"/>
      <c r="R45" s="5591"/>
      <c r="S45" s="5591"/>
      <c r="T45" s="5591"/>
      <c r="U45" s="78"/>
      <c r="V45" s="78"/>
      <c r="W45" s="78"/>
      <c r="X45" s="78"/>
      <c r="Y45" s="78"/>
      <c r="Z45" s="78"/>
      <c r="AA45" s="78"/>
      <c r="AB45" s="78"/>
      <c r="AC45" s="78"/>
      <c r="AD45" s="78"/>
      <c r="AE45" s="78"/>
      <c r="AF45" s="78"/>
      <c r="AG45" s="78"/>
      <c r="AH45" s="78"/>
      <c r="AI45" s="78"/>
      <c r="AJ45" s="78"/>
      <c r="AK45" s="78"/>
      <c r="AL45" s="78"/>
      <c r="AM45" s="78"/>
      <c r="AN45" s="78"/>
      <c r="AO45" s="78"/>
      <c r="AP45" s="78"/>
      <c r="AQ45" s="78"/>
      <c r="AR45" s="78"/>
      <c r="AS45" s="78"/>
      <c r="AT45" s="78"/>
    </row>
    <row r="46" spans="1:46" x14ac:dyDescent="0.35">
      <c r="A46" s="6157" t="s">
        <v>3186</v>
      </c>
      <c r="B46" s="6158"/>
      <c r="C46" s="6159"/>
      <c r="D46" s="207"/>
      <c r="E46" s="207"/>
      <c r="F46" s="207"/>
      <c r="G46" s="207"/>
      <c r="H46" s="207"/>
      <c r="I46" s="207"/>
      <c r="J46" s="207"/>
      <c r="K46" s="207"/>
      <c r="L46" s="207"/>
      <c r="M46" s="570" t="s">
        <v>558</v>
      </c>
      <c r="N46" s="570"/>
      <c r="O46" s="220"/>
      <c r="P46" s="6022"/>
      <c r="Q46" s="220"/>
      <c r="R46" s="5591"/>
      <c r="S46" s="5591"/>
      <c r="T46" s="5591"/>
      <c r="U46" s="78"/>
      <c r="V46" s="78"/>
      <c r="W46" s="78"/>
      <c r="X46" s="78"/>
      <c r="Y46" s="78"/>
      <c r="Z46" s="78"/>
      <c r="AA46" s="78"/>
      <c r="AB46" s="78"/>
      <c r="AC46" s="78"/>
      <c r="AD46" s="78"/>
      <c r="AE46" s="78"/>
      <c r="AF46" s="78"/>
      <c r="AG46" s="78"/>
      <c r="AH46" s="78"/>
      <c r="AI46" s="78"/>
      <c r="AJ46" s="78"/>
      <c r="AK46" s="78"/>
      <c r="AL46" s="78"/>
      <c r="AM46" s="78"/>
      <c r="AN46" s="78"/>
      <c r="AO46" s="78"/>
      <c r="AP46" s="78"/>
      <c r="AQ46" s="78"/>
      <c r="AR46" s="78"/>
      <c r="AS46" s="78"/>
      <c r="AT46" s="78"/>
    </row>
    <row r="47" spans="1:46" x14ac:dyDescent="0.35">
      <c r="A47" s="1570" t="s">
        <v>3192</v>
      </c>
      <c r="B47" s="5591"/>
      <c r="C47" s="5591"/>
      <c r="D47" s="5591"/>
      <c r="E47" s="6160"/>
      <c r="F47" s="6161"/>
      <c r="G47" s="220"/>
      <c r="H47" s="220"/>
      <c r="I47" s="220"/>
      <c r="J47" s="220"/>
      <c r="K47" s="220"/>
      <c r="L47" s="220"/>
      <c r="M47" s="220"/>
      <c r="N47" s="220"/>
      <c r="O47" s="220"/>
      <c r="P47" s="6022"/>
      <c r="Q47" s="220"/>
      <c r="R47" s="5591"/>
      <c r="S47" s="5591"/>
      <c r="T47" s="5591"/>
      <c r="U47" s="78"/>
      <c r="V47" s="78"/>
      <c r="W47" s="78"/>
      <c r="X47" s="78"/>
      <c r="Y47" s="78"/>
      <c r="Z47" s="78"/>
      <c r="AA47" s="78"/>
      <c r="AB47" s="78"/>
      <c r="AC47" s="78"/>
      <c r="AD47" s="78"/>
      <c r="AE47" s="78"/>
      <c r="AF47" s="78"/>
      <c r="AG47" s="78"/>
      <c r="AH47" s="78"/>
      <c r="AI47" s="78"/>
      <c r="AJ47" s="78"/>
      <c r="AK47" s="78"/>
      <c r="AL47" s="78"/>
      <c r="AM47" s="78"/>
      <c r="AN47" s="78"/>
      <c r="AO47" s="78"/>
      <c r="AP47" s="78"/>
      <c r="AQ47" s="78"/>
      <c r="AR47" s="78"/>
      <c r="AS47" s="78"/>
      <c r="AT47" s="78"/>
    </row>
    <row r="48" spans="1:46" x14ac:dyDescent="0.35">
      <c r="A48" s="6024" t="s">
        <v>3193</v>
      </c>
      <c r="B48" s="6024" t="s">
        <v>8</v>
      </c>
      <c r="C48" s="6107" t="s">
        <v>3194</v>
      </c>
      <c r="D48" s="6108"/>
      <c r="E48" s="6109"/>
      <c r="F48" s="6162"/>
      <c r="G48" s="220"/>
      <c r="H48" s="220"/>
      <c r="I48" s="220"/>
      <c r="J48" s="220"/>
      <c r="K48" s="220"/>
      <c r="L48" s="220"/>
      <c r="M48" s="220"/>
      <c r="N48" s="220"/>
      <c r="O48" s="220"/>
      <c r="P48" s="6022"/>
      <c r="Q48" s="220"/>
      <c r="R48" s="5591"/>
      <c r="S48" s="5591"/>
      <c r="T48" s="5591"/>
      <c r="U48" s="78"/>
      <c r="V48" s="78"/>
      <c r="W48" s="78"/>
      <c r="X48" s="78"/>
      <c r="Y48" s="78"/>
      <c r="Z48" s="78"/>
      <c r="AA48" s="78"/>
      <c r="AB48" s="78"/>
      <c r="AC48" s="78"/>
      <c r="AD48" s="78"/>
      <c r="AE48" s="78"/>
      <c r="AF48" s="78"/>
      <c r="AG48" s="78"/>
      <c r="AH48" s="78"/>
      <c r="AI48" s="78"/>
      <c r="AJ48" s="78"/>
      <c r="AK48" s="78"/>
      <c r="AL48" s="78"/>
      <c r="AM48" s="78"/>
      <c r="AN48" s="78"/>
      <c r="AO48" s="78"/>
      <c r="AP48" s="78"/>
      <c r="AQ48" s="78"/>
      <c r="AR48" s="78"/>
      <c r="AS48" s="78"/>
      <c r="AT48" s="78"/>
    </row>
    <row r="49" spans="1:46" ht="20" x14ac:dyDescent="0.35">
      <c r="A49" s="3439"/>
      <c r="B49" s="3439"/>
      <c r="C49" s="6045" t="s">
        <v>3195</v>
      </c>
      <c r="D49" s="4308" t="s">
        <v>3196</v>
      </c>
      <c r="E49" s="6163" t="s">
        <v>3197</v>
      </c>
      <c r="F49" s="6164"/>
      <c r="G49" s="6165"/>
      <c r="H49" s="220"/>
      <c r="I49" s="220"/>
      <c r="J49" s="220"/>
      <c r="K49" s="220"/>
      <c r="L49" s="220"/>
      <c r="M49" s="220"/>
      <c r="N49" s="220"/>
      <c r="O49" s="220"/>
      <c r="P49" s="6022"/>
      <c r="Q49" s="220"/>
      <c r="R49" s="5591"/>
      <c r="S49" s="5591"/>
      <c r="T49" s="5591"/>
      <c r="U49" s="78"/>
      <c r="V49" s="78"/>
      <c r="W49" s="78"/>
      <c r="X49" s="78"/>
      <c r="Y49" s="78"/>
      <c r="Z49" s="78"/>
      <c r="AA49" s="78"/>
      <c r="AB49" s="78"/>
      <c r="AC49" s="78"/>
      <c r="AD49" s="78"/>
      <c r="AE49" s="78"/>
      <c r="AF49" s="78"/>
      <c r="AG49" s="78"/>
      <c r="AH49" s="78"/>
      <c r="AI49" s="78"/>
      <c r="AJ49" s="78"/>
      <c r="AK49" s="78"/>
      <c r="AL49" s="78"/>
      <c r="AM49" s="78"/>
      <c r="AN49" s="78"/>
      <c r="AO49" s="78"/>
      <c r="AP49" s="78"/>
      <c r="AQ49" s="78"/>
      <c r="AR49" s="78"/>
      <c r="AS49" s="78"/>
      <c r="AT49" s="78"/>
    </row>
    <row r="50" spans="1:46" x14ac:dyDescent="0.35">
      <c r="A50" s="6202" t="s">
        <v>3198</v>
      </c>
      <c r="B50" s="4646">
        <f>SUM(C50:E50)</f>
        <v>0</v>
      </c>
      <c r="C50" s="3342"/>
      <c r="D50" s="110"/>
      <c r="E50" s="29"/>
      <c r="F50" s="6164"/>
      <c r="G50" s="6165"/>
      <c r="H50" s="220"/>
      <c r="I50" s="220"/>
      <c r="J50" s="220"/>
      <c r="K50" s="220"/>
      <c r="L50" s="220"/>
      <c r="M50" s="220"/>
      <c r="N50" s="220"/>
      <c r="O50" s="220"/>
      <c r="P50" s="6022"/>
      <c r="Q50" s="220"/>
      <c r="R50" s="5591"/>
      <c r="S50" s="5591"/>
      <c r="T50" s="5591"/>
      <c r="U50" s="78"/>
      <c r="V50" s="78"/>
      <c r="W50" s="78"/>
      <c r="X50" s="78"/>
      <c r="Y50" s="78"/>
      <c r="Z50" s="78"/>
      <c r="AA50" s="78"/>
      <c r="AB50" s="78"/>
      <c r="AC50" s="78"/>
      <c r="AD50" s="78"/>
      <c r="AE50" s="78"/>
      <c r="AF50" s="78"/>
      <c r="AG50" s="78"/>
      <c r="AH50" s="78"/>
      <c r="AI50" s="78"/>
      <c r="AJ50" s="78"/>
      <c r="AK50" s="78"/>
      <c r="AL50" s="78"/>
      <c r="AM50" s="78"/>
      <c r="AN50" s="78"/>
      <c r="AO50" s="78"/>
      <c r="AP50" s="78"/>
      <c r="AQ50" s="78"/>
      <c r="AR50" s="78"/>
      <c r="AS50" s="78"/>
      <c r="AT50" s="78"/>
    </row>
    <row r="51" spans="1:46" x14ac:dyDescent="0.35">
      <c r="A51" s="6203" t="s">
        <v>3199</v>
      </c>
      <c r="B51" s="1239">
        <f>SUM(C51:E51)</f>
        <v>0</v>
      </c>
      <c r="C51" s="84"/>
      <c r="D51" s="1243"/>
      <c r="E51" s="83"/>
      <c r="F51" s="220"/>
      <c r="G51" s="220"/>
      <c r="H51" s="220"/>
      <c r="I51" s="220"/>
      <c r="J51" s="220"/>
      <c r="K51" s="220"/>
      <c r="L51" s="220"/>
      <c r="M51" s="220"/>
      <c r="N51" s="220"/>
      <c r="O51" s="220"/>
      <c r="P51" s="6022"/>
      <c r="Q51" s="220"/>
      <c r="R51" s="5591"/>
      <c r="S51" s="5591"/>
      <c r="T51" s="5591"/>
      <c r="U51" s="78"/>
      <c r="V51" s="78"/>
      <c r="W51" s="78"/>
      <c r="X51" s="78"/>
      <c r="Y51" s="78"/>
      <c r="Z51" s="78"/>
      <c r="AA51" s="78"/>
      <c r="AB51" s="78"/>
      <c r="AC51" s="78"/>
      <c r="AD51" s="78"/>
      <c r="AE51" s="78"/>
      <c r="AF51" s="78"/>
      <c r="AG51" s="78"/>
      <c r="AH51" s="78"/>
      <c r="AI51" s="78"/>
      <c r="AJ51" s="78"/>
      <c r="AK51" s="78"/>
      <c r="AL51" s="78"/>
      <c r="AM51" s="78"/>
      <c r="AN51" s="78"/>
      <c r="AO51" s="78"/>
      <c r="AP51" s="78"/>
      <c r="AQ51" s="78"/>
      <c r="AR51" s="78"/>
      <c r="AS51" s="78"/>
      <c r="AT51" s="78"/>
    </row>
    <row r="52" spans="1:46" x14ac:dyDescent="0.35">
      <c r="A52" s="207" t="s">
        <v>3200</v>
      </c>
      <c r="B52" s="5591"/>
      <c r="C52" s="5591"/>
      <c r="D52" s="1211"/>
      <c r="E52" s="1211"/>
      <c r="F52" s="220"/>
      <c r="G52" s="220"/>
      <c r="H52" s="220"/>
      <c r="I52" s="220"/>
      <c r="J52" s="220"/>
      <c r="K52" s="220"/>
      <c r="L52" s="220"/>
      <c r="M52" s="220"/>
      <c r="N52" s="220"/>
      <c r="O52" s="220"/>
      <c r="P52" s="6022"/>
      <c r="Q52" s="220"/>
      <c r="R52" s="5591"/>
      <c r="S52" s="5591"/>
      <c r="T52" s="5591"/>
      <c r="U52" s="78"/>
      <c r="V52" s="78"/>
      <c r="W52" s="78"/>
      <c r="X52" s="78"/>
      <c r="Y52" s="78"/>
      <c r="Z52" s="78"/>
      <c r="AA52" s="78"/>
      <c r="AB52" s="78"/>
      <c r="AC52" s="78"/>
      <c r="AD52" s="78"/>
      <c r="AE52" s="78"/>
      <c r="AF52" s="78"/>
      <c r="AG52" s="78"/>
      <c r="AH52" s="78"/>
      <c r="AI52" s="78"/>
      <c r="AJ52" s="78"/>
      <c r="AK52" s="78"/>
      <c r="AL52" s="78"/>
      <c r="AM52" s="78"/>
      <c r="AN52" s="78"/>
      <c r="AO52" s="78"/>
      <c r="AP52" s="78"/>
      <c r="AQ52" s="78"/>
      <c r="AR52" s="78"/>
      <c r="AS52" s="78"/>
      <c r="AT52" s="78"/>
    </row>
    <row r="53" spans="1:46" ht="30" x14ac:dyDescent="0.35">
      <c r="A53" s="6052" t="s">
        <v>2018</v>
      </c>
      <c r="B53" s="6126" t="s">
        <v>3201</v>
      </c>
      <c r="C53" s="6166" t="s">
        <v>3202</v>
      </c>
      <c r="D53" s="6156" t="s">
        <v>10</v>
      </c>
      <c r="E53" s="6126" t="s">
        <v>11</v>
      </c>
      <c r="F53" s="220"/>
      <c r="G53" s="220"/>
      <c r="H53" s="220"/>
      <c r="I53" s="220"/>
      <c r="J53" s="220"/>
      <c r="K53" s="220"/>
      <c r="L53" s="220"/>
      <c r="M53" s="220"/>
      <c r="N53" s="220"/>
      <c r="O53" s="220"/>
      <c r="P53" s="6022"/>
      <c r="Q53" s="220"/>
      <c r="R53" s="5591"/>
      <c r="S53" s="5591"/>
      <c r="T53" s="5591"/>
      <c r="U53" s="78"/>
      <c r="V53" s="78"/>
      <c r="W53" s="78"/>
      <c r="X53" s="78"/>
      <c r="Y53" s="78"/>
      <c r="Z53" s="78"/>
      <c r="AA53" s="78"/>
      <c r="AB53" s="78"/>
      <c r="AC53" s="78"/>
      <c r="AD53" s="78"/>
      <c r="AE53" s="78"/>
      <c r="AF53" s="78"/>
      <c r="AG53" s="78"/>
      <c r="AH53" s="78"/>
      <c r="AI53" s="78"/>
      <c r="AJ53" s="78"/>
      <c r="AK53" s="78"/>
      <c r="AL53" s="78"/>
      <c r="AM53" s="78"/>
      <c r="AN53" s="78"/>
      <c r="AO53" s="78"/>
      <c r="AP53" s="78"/>
      <c r="AQ53" s="78"/>
      <c r="AR53" s="78"/>
      <c r="AS53" s="78"/>
      <c r="AT53" s="78"/>
    </row>
    <row r="54" spans="1:46" x14ac:dyDescent="0.35">
      <c r="A54" s="6167" t="s">
        <v>3203</v>
      </c>
      <c r="B54" s="6168"/>
      <c r="C54" s="6169"/>
      <c r="D54" s="6170"/>
      <c r="E54" s="6170"/>
      <c r="F54" s="1211"/>
      <c r="G54" s="1211"/>
      <c r="H54" s="1211"/>
      <c r="I54" s="1211"/>
      <c r="J54" s="1211"/>
      <c r="K54" s="1211"/>
      <c r="L54" s="1211"/>
      <c r="M54" s="220"/>
      <c r="N54" s="220"/>
      <c r="O54" s="220"/>
      <c r="P54" s="6022"/>
      <c r="Q54" s="220"/>
      <c r="R54" s="5591"/>
      <c r="S54" s="5591"/>
      <c r="T54" s="5591"/>
      <c r="U54" s="78"/>
      <c r="V54" s="78"/>
      <c r="W54" s="78"/>
      <c r="X54" s="78"/>
      <c r="Y54" s="78"/>
      <c r="Z54" s="78"/>
      <c r="AA54" s="78"/>
      <c r="AB54" s="78"/>
      <c r="AC54" s="78"/>
      <c r="AD54" s="78"/>
      <c r="AE54" s="78"/>
      <c r="AF54" s="78"/>
      <c r="AG54" s="78"/>
      <c r="AH54" s="78"/>
      <c r="AI54" s="78"/>
      <c r="AJ54" s="78"/>
      <c r="AK54" s="78"/>
      <c r="AL54" s="78"/>
      <c r="AM54" s="78"/>
      <c r="AN54" s="78"/>
      <c r="AO54" s="78"/>
      <c r="AP54" s="78"/>
      <c r="AQ54" s="78"/>
      <c r="AR54" s="78"/>
      <c r="AS54" s="78"/>
      <c r="AT54" s="78"/>
    </row>
    <row r="55" spans="1:46" ht="30" customHeight="1" x14ac:dyDescent="0.35">
      <c r="A55" s="5290" t="s">
        <v>3204</v>
      </c>
      <c r="B55" s="6171"/>
      <c r="C55" s="6172"/>
      <c r="D55" s="6173"/>
      <c r="E55" s="6173"/>
      <c r="F55" s="5591"/>
      <c r="G55" s="5591"/>
      <c r="H55" s="5591"/>
      <c r="I55" s="5591"/>
      <c r="J55" s="5591"/>
      <c r="K55" s="5591"/>
      <c r="L55" s="5591"/>
      <c r="M55" s="5591"/>
      <c r="N55" s="5591"/>
      <c r="O55" s="220"/>
      <c r="P55" s="6022"/>
      <c r="Q55" s="220"/>
      <c r="R55" s="5591"/>
      <c r="S55" s="5591"/>
      <c r="T55" s="5591"/>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row>
    <row r="56" spans="1:46" ht="38.25" customHeight="1" x14ac:dyDescent="0.35">
      <c r="A56" s="6174" t="s">
        <v>3205</v>
      </c>
      <c r="B56" s="195"/>
      <c r="C56" s="3461"/>
      <c r="D56" s="85"/>
      <c r="E56" s="85"/>
      <c r="F56" s="5591"/>
      <c r="G56" s="5591"/>
      <c r="H56" s="5591"/>
      <c r="I56" s="5591"/>
      <c r="J56" s="5591"/>
      <c r="K56" s="5591"/>
      <c r="L56" s="5591"/>
      <c r="M56" s="5591"/>
      <c r="N56" s="5591"/>
      <c r="O56" s="220"/>
      <c r="P56" s="6022"/>
      <c r="Q56" s="220"/>
      <c r="R56" s="5591"/>
      <c r="S56" s="5591"/>
      <c r="T56" s="5591"/>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row>
    <row r="57" spans="1:46" x14ac:dyDescent="0.35">
      <c r="A57" s="2847" t="s">
        <v>3206</v>
      </c>
      <c r="B57" s="1328"/>
      <c r="C57" s="209"/>
      <c r="D57" s="78"/>
      <c r="E57" s="78"/>
      <c r="F57" s="6160"/>
      <c r="G57" s="6160"/>
      <c r="H57" s="6160"/>
      <c r="I57" s="6160"/>
      <c r="J57" s="6160"/>
      <c r="K57" s="6160"/>
      <c r="L57" s="6160"/>
      <c r="M57" s="6160"/>
      <c r="N57" s="6160"/>
      <c r="O57" s="6160"/>
      <c r="P57" s="5591"/>
      <c r="Q57" s="5591"/>
      <c r="R57" s="5591"/>
      <c r="S57" s="5591"/>
      <c r="T57" s="5591"/>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row>
    <row r="58" spans="1:46" x14ac:dyDescent="0.35">
      <c r="A58" s="2423" t="s">
        <v>2018</v>
      </c>
      <c r="B58" s="2424"/>
      <c r="C58" s="2423" t="s">
        <v>36</v>
      </c>
      <c r="D58" s="2424"/>
      <c r="E58" s="2415"/>
      <c r="F58" s="6107" t="s">
        <v>3207</v>
      </c>
      <c r="G58" s="6108"/>
      <c r="H58" s="6108"/>
      <c r="I58" s="6108"/>
      <c r="J58" s="6108"/>
      <c r="K58" s="6108"/>
      <c r="L58" s="6108"/>
      <c r="M58" s="6108"/>
      <c r="N58" s="6108"/>
      <c r="O58" s="6175"/>
      <c r="P58" s="6176" t="s">
        <v>10</v>
      </c>
      <c r="Q58" s="2417" t="s">
        <v>11</v>
      </c>
      <c r="R58" s="5591"/>
      <c r="S58" s="5591"/>
      <c r="T58" s="5591"/>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row>
    <row r="59" spans="1:46" x14ac:dyDescent="0.35">
      <c r="A59" s="1923"/>
      <c r="B59" s="1924"/>
      <c r="C59" s="2350"/>
      <c r="D59" s="4980"/>
      <c r="E59" s="2134"/>
      <c r="F59" s="6177" t="s">
        <v>186</v>
      </c>
      <c r="G59" s="6178"/>
      <c r="H59" s="6177" t="s">
        <v>187</v>
      </c>
      <c r="I59" s="6178"/>
      <c r="J59" s="6177" t="s">
        <v>188</v>
      </c>
      <c r="K59" s="6178"/>
      <c r="L59" s="6177" t="s">
        <v>189</v>
      </c>
      <c r="M59" s="6178"/>
      <c r="N59" s="6177" t="s">
        <v>3208</v>
      </c>
      <c r="O59" s="6179"/>
      <c r="P59" s="6180"/>
      <c r="Q59" s="5611"/>
      <c r="R59" s="5591"/>
      <c r="S59" s="5591"/>
      <c r="T59" s="5591"/>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row>
    <row r="60" spans="1:46" x14ac:dyDescent="0.35">
      <c r="A60" s="2350"/>
      <c r="B60" s="4980"/>
      <c r="C60" s="6126" t="s">
        <v>33</v>
      </c>
      <c r="D60" s="6181" t="s">
        <v>34</v>
      </c>
      <c r="E60" s="6126" t="s">
        <v>35</v>
      </c>
      <c r="F60" s="6045" t="s">
        <v>34</v>
      </c>
      <c r="G60" s="6156" t="s">
        <v>35</v>
      </c>
      <c r="H60" s="6045" t="s">
        <v>34</v>
      </c>
      <c r="I60" s="6156" t="s">
        <v>35</v>
      </c>
      <c r="J60" s="6045" t="s">
        <v>34</v>
      </c>
      <c r="K60" s="6156" t="s">
        <v>35</v>
      </c>
      <c r="L60" s="6045" t="s">
        <v>34</v>
      </c>
      <c r="M60" s="6156" t="s">
        <v>35</v>
      </c>
      <c r="N60" s="6045" t="s">
        <v>34</v>
      </c>
      <c r="O60" s="6182" t="s">
        <v>35</v>
      </c>
      <c r="P60" s="6183"/>
      <c r="Q60" s="2234" t="s">
        <v>35</v>
      </c>
      <c r="R60" s="5591"/>
      <c r="S60" s="5591"/>
      <c r="T60" s="5591"/>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row>
    <row r="61" spans="1:46" x14ac:dyDescent="0.35">
      <c r="A61" s="1936" t="s">
        <v>3209</v>
      </c>
      <c r="B61" s="3122"/>
      <c r="C61" s="3349">
        <f t="shared" ref="C61:C66" si="2">SUM(D61+E61)</f>
        <v>0</v>
      </c>
      <c r="D61" s="3349">
        <f>SUM(F61+H61+J61+L61)</f>
        <v>0</v>
      </c>
      <c r="E61" s="6184">
        <f>SUM(G61+I61+K61+M61)</f>
        <v>0</v>
      </c>
      <c r="F61" s="55"/>
      <c r="G61" s="1881"/>
      <c r="H61" s="55"/>
      <c r="I61" s="1881"/>
      <c r="J61" s="55"/>
      <c r="K61" s="1881"/>
      <c r="L61" s="55"/>
      <c r="M61" s="1881"/>
      <c r="N61" s="38"/>
      <c r="O61" s="39"/>
      <c r="P61" s="4668"/>
      <c r="Q61" s="29"/>
      <c r="R61" s="6120" t="str">
        <f>CA61&amp;CB61</f>
        <v/>
      </c>
      <c r="S61" s="5591"/>
      <c r="T61" s="5591"/>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row>
    <row r="62" spans="1:46" x14ac:dyDescent="0.35">
      <c r="A62" s="4988" t="s">
        <v>3210</v>
      </c>
      <c r="B62" s="4989"/>
      <c r="C62" s="6185">
        <f t="shared" si="2"/>
        <v>0</v>
      </c>
      <c r="D62" s="1765">
        <f>SUM(F62+H62+J62+L62)</f>
        <v>0</v>
      </c>
      <c r="E62" s="2942">
        <f>SUM(G62+I62+K62+M62)</f>
        <v>0</v>
      </c>
      <c r="F62" s="67"/>
      <c r="G62" s="37"/>
      <c r="H62" s="67"/>
      <c r="I62" s="61"/>
      <c r="J62" s="67"/>
      <c r="K62" s="61"/>
      <c r="L62" s="35"/>
      <c r="M62" s="37"/>
      <c r="N62" s="48"/>
      <c r="O62" s="60"/>
      <c r="P62" s="1426"/>
      <c r="Q62" s="37"/>
      <c r="R62" s="6120" t="str">
        <f>CA62&amp;CB62</f>
        <v/>
      </c>
      <c r="S62" s="5591"/>
      <c r="T62" s="5591"/>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row>
    <row r="63" spans="1:46" x14ac:dyDescent="0.35">
      <c r="A63" s="1936" t="s">
        <v>3211</v>
      </c>
      <c r="B63" s="1936"/>
      <c r="C63" s="6186">
        <f t="shared" si="2"/>
        <v>0</v>
      </c>
      <c r="D63" s="6186">
        <f>SUM(F63+H63+J63+L63+N63)</f>
        <v>0</v>
      </c>
      <c r="E63" s="6187">
        <f>SUM(G63+I63+K63+M63+O63)</f>
        <v>0</v>
      </c>
      <c r="F63" s="6188"/>
      <c r="G63" s="6189"/>
      <c r="H63" s="6190"/>
      <c r="I63" s="6191"/>
      <c r="J63" s="6192"/>
      <c r="K63" s="6193"/>
      <c r="L63" s="35"/>
      <c r="M63" s="37"/>
      <c r="N63" s="35"/>
      <c r="O63" s="1306"/>
      <c r="P63" s="1426"/>
      <c r="Q63" s="37"/>
      <c r="R63" s="6120" t="str">
        <f>CA63&amp;CB63</f>
        <v/>
      </c>
      <c r="S63" s="5591"/>
      <c r="T63" s="5591"/>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row>
    <row r="64" spans="1:46" x14ac:dyDescent="0.35">
      <c r="A64" s="1937" t="s">
        <v>3212</v>
      </c>
      <c r="B64" s="1937"/>
      <c r="C64" s="6186">
        <f t="shared" si="2"/>
        <v>0</v>
      </c>
      <c r="D64" s="6186">
        <f t="shared" ref="D64:E66" si="3">SUM(J64+L64+N64)</f>
        <v>0</v>
      </c>
      <c r="E64" s="6187">
        <f t="shared" si="3"/>
        <v>0</v>
      </c>
      <c r="F64" s="38"/>
      <c r="G64" s="39"/>
      <c r="H64" s="38"/>
      <c r="I64" s="39"/>
      <c r="J64" s="6188"/>
      <c r="K64" s="6194"/>
      <c r="L64" s="67"/>
      <c r="M64" s="61"/>
      <c r="N64" s="67"/>
      <c r="O64" s="1490"/>
      <c r="P64" s="4993"/>
      <c r="Q64" s="61"/>
      <c r="R64" s="6120" t="str">
        <f>CA64&amp;CB64</f>
        <v/>
      </c>
      <c r="S64" s="5591"/>
      <c r="T64" s="5591"/>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row>
    <row r="65" spans="1:46" x14ac:dyDescent="0.35">
      <c r="A65" s="3122" t="s">
        <v>3213</v>
      </c>
      <c r="B65" s="3123"/>
      <c r="C65" s="6186">
        <f t="shared" si="2"/>
        <v>0</v>
      </c>
      <c r="D65" s="6186">
        <f t="shared" si="3"/>
        <v>0</v>
      </c>
      <c r="E65" s="6187">
        <f t="shared" si="3"/>
        <v>0</v>
      </c>
      <c r="F65" s="48"/>
      <c r="G65" s="60"/>
      <c r="H65" s="48"/>
      <c r="I65" s="60"/>
      <c r="J65" s="6188"/>
      <c r="K65" s="6194"/>
      <c r="L65" s="67"/>
      <c r="M65" s="61"/>
      <c r="N65" s="67"/>
      <c r="O65" s="1490"/>
      <c r="P65" s="4993"/>
      <c r="Q65" s="61"/>
      <c r="R65" s="6195"/>
      <c r="S65" s="5591"/>
      <c r="T65" s="5591"/>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row>
    <row r="66" spans="1:46" x14ac:dyDescent="0.35">
      <c r="A66" s="3458" t="s">
        <v>3214</v>
      </c>
      <c r="B66" s="3459"/>
      <c r="C66" s="6196">
        <f t="shared" si="2"/>
        <v>0</v>
      </c>
      <c r="D66" s="6196">
        <f t="shared" si="3"/>
        <v>0</v>
      </c>
      <c r="E66" s="2968">
        <f t="shared" si="3"/>
        <v>0</v>
      </c>
      <c r="F66" s="1241"/>
      <c r="G66" s="1245"/>
      <c r="H66" s="1241"/>
      <c r="I66" s="1245"/>
      <c r="J66" s="6197"/>
      <c r="K66" s="6198"/>
      <c r="L66" s="84"/>
      <c r="M66" s="83"/>
      <c r="N66" s="84"/>
      <c r="O66" s="1351"/>
      <c r="P66" s="1431"/>
      <c r="Q66" s="83"/>
      <c r="R66" s="6195"/>
      <c r="S66" s="5591"/>
      <c r="T66" s="5591"/>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row>
    <row r="67" spans="1:46" x14ac:dyDescent="0.35">
      <c r="A67" s="3779" t="s">
        <v>3215</v>
      </c>
      <c r="B67" s="6199"/>
      <c r="C67" s="5591"/>
      <c r="D67" s="5591"/>
      <c r="E67" s="5591"/>
      <c r="F67" s="5591"/>
      <c r="G67" s="5591"/>
      <c r="H67" s="5591"/>
      <c r="I67" s="5591"/>
      <c r="J67" s="5591"/>
      <c r="K67" s="5591"/>
      <c r="L67" s="5591"/>
      <c r="M67" s="5591"/>
      <c r="N67" s="5591"/>
      <c r="O67" s="5591"/>
      <c r="P67" s="5591"/>
      <c r="Q67" s="5591"/>
      <c r="R67" s="5591"/>
      <c r="S67" s="5591"/>
      <c r="T67" s="5591"/>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row>
    <row r="68" spans="1:46" ht="20" x14ac:dyDescent="0.35">
      <c r="A68" s="5833" t="s">
        <v>112</v>
      </c>
      <c r="B68" s="6200" t="s">
        <v>3216</v>
      </c>
      <c r="C68" s="6200" t="s">
        <v>10</v>
      </c>
      <c r="D68" s="6200" t="s">
        <v>11</v>
      </c>
      <c r="E68" s="5591"/>
      <c r="F68" s="5591"/>
      <c r="G68" s="5591"/>
      <c r="H68" s="5591"/>
      <c r="I68" s="5591"/>
      <c r="J68" s="5591"/>
      <c r="K68" s="5591"/>
      <c r="L68" s="5591"/>
      <c r="M68" s="5591"/>
      <c r="N68" s="5591"/>
      <c r="O68" s="5591"/>
      <c r="P68" s="5591"/>
      <c r="Q68" s="5591"/>
      <c r="R68" s="5591"/>
      <c r="S68" s="5591"/>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row>
    <row r="69" spans="1:46" ht="42.75" customHeight="1" x14ac:dyDescent="0.35">
      <c r="A69" s="5444" t="s">
        <v>3217</v>
      </c>
      <c r="B69" s="6201"/>
      <c r="C69" s="6201"/>
      <c r="D69" s="6201"/>
      <c r="E69" s="6120" t="str">
        <f>CA69&amp;CB69</f>
        <v/>
      </c>
      <c r="F69" s="5591"/>
      <c r="G69" s="5591"/>
      <c r="H69" s="5591"/>
      <c r="I69" s="5591"/>
      <c r="J69" s="5591"/>
      <c r="K69" s="5591"/>
      <c r="L69" s="5591"/>
      <c r="M69" s="5591"/>
      <c r="N69" s="5591"/>
      <c r="O69" s="5591"/>
      <c r="P69" s="5591"/>
      <c r="Q69" s="5591"/>
      <c r="R69" s="5591"/>
      <c r="S69" s="5591"/>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row>
    <row r="70" spans="1:46" ht="25.5" customHeight="1" x14ac:dyDescent="0.35">
      <c r="A70" s="5446" t="s">
        <v>3218</v>
      </c>
      <c r="B70" s="731"/>
      <c r="C70" s="731"/>
      <c r="D70" s="731"/>
      <c r="E70" s="6120" t="str">
        <f>CA70&amp;CB70</f>
        <v/>
      </c>
      <c r="F70" s="5591"/>
      <c r="G70" s="5591"/>
      <c r="H70" s="5591"/>
      <c r="I70" s="5591"/>
      <c r="J70" s="5591"/>
      <c r="K70" s="5591"/>
      <c r="L70" s="5591"/>
      <c r="M70" s="5591"/>
      <c r="N70" s="5591"/>
      <c r="O70" s="5591"/>
      <c r="P70" s="5591"/>
      <c r="Q70" s="5591"/>
      <c r="R70" s="5591"/>
      <c r="S70" s="5591"/>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row>
    <row r="71" spans="1:46" ht="39.75" customHeight="1" x14ac:dyDescent="0.35">
      <c r="A71" s="649" t="s">
        <v>3219</v>
      </c>
      <c r="B71" s="1019"/>
      <c r="C71" s="1019"/>
      <c r="D71" s="1019"/>
      <c r="E71" s="6120" t="str">
        <f>CA71&amp;CB71</f>
        <v/>
      </c>
      <c r="F71" s="5591"/>
      <c r="G71" s="5591"/>
      <c r="H71" s="5591"/>
      <c r="I71" s="5591"/>
      <c r="J71" s="5591"/>
      <c r="K71" s="5591"/>
      <c r="L71" s="5591"/>
      <c r="M71" s="5591"/>
      <c r="N71" s="5591"/>
      <c r="O71" s="5591"/>
      <c r="P71" s="5591"/>
      <c r="Q71" s="5591"/>
      <c r="R71" s="5591"/>
      <c r="S71" s="5591"/>
      <c r="T71" s="5591"/>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row>
    <row r="72" spans="1:46" x14ac:dyDescent="0.35">
      <c r="A72" s="5591"/>
      <c r="B72" s="5591"/>
      <c r="C72" s="5591"/>
      <c r="D72" s="5591"/>
      <c r="E72" s="5591"/>
      <c r="F72" s="5591"/>
      <c r="G72" s="5591"/>
      <c r="H72" s="5591"/>
      <c r="I72" s="5591"/>
      <c r="J72" s="5591"/>
      <c r="K72" s="5591"/>
      <c r="L72" s="5591"/>
      <c r="M72" s="5591"/>
      <c r="N72" s="5591"/>
      <c r="O72" s="5591"/>
      <c r="P72" s="5591"/>
      <c r="Q72" s="5591"/>
      <c r="R72" s="5591"/>
      <c r="S72" s="5591"/>
      <c r="T72" s="5591"/>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row>
    <row r="73" spans="1:46" x14ac:dyDescent="0.35">
      <c r="A73" s="5591"/>
      <c r="B73" s="5591"/>
      <c r="C73" s="5591"/>
      <c r="D73" s="5591"/>
      <c r="E73" s="5591"/>
      <c r="F73" s="5591"/>
      <c r="G73" s="5591"/>
      <c r="H73" s="5591"/>
      <c r="I73" s="5591"/>
      <c r="J73" s="5591"/>
      <c r="K73" s="5591"/>
      <c r="L73" s="5591"/>
      <c r="M73" s="5591"/>
      <c r="N73" s="5591"/>
      <c r="O73" s="5591"/>
      <c r="P73" s="5591"/>
      <c r="Q73" s="5591"/>
      <c r="R73" s="5591"/>
      <c r="S73" s="5591"/>
      <c r="T73" s="5591"/>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row>
    <row r="74" spans="1:46" x14ac:dyDescent="0.35">
      <c r="A74" s="5591"/>
      <c r="B74" s="5591"/>
      <c r="C74" s="5591"/>
      <c r="D74" s="5591"/>
      <c r="E74" s="5591"/>
      <c r="F74" s="5591"/>
      <c r="G74" s="5591"/>
      <c r="H74" s="5591"/>
      <c r="I74" s="5591"/>
      <c r="J74" s="5591"/>
      <c r="K74" s="5591"/>
      <c r="L74" s="5591"/>
      <c r="M74" s="5591"/>
      <c r="N74" s="5591"/>
      <c r="O74" s="5591"/>
      <c r="P74" s="5591"/>
      <c r="Q74" s="5591"/>
      <c r="R74" s="5591"/>
      <c r="S74" s="5591"/>
      <c r="T74" s="5591"/>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row>
    <row r="75" spans="1:46" x14ac:dyDescent="0.35">
      <c r="A75" s="5591"/>
      <c r="B75" s="5591"/>
      <c r="C75" s="5591"/>
      <c r="D75" s="5591"/>
      <c r="E75" s="5591"/>
      <c r="F75" s="5591"/>
      <c r="G75" s="5591"/>
      <c r="H75" s="5591"/>
      <c r="I75" s="5591"/>
      <c r="J75" s="5591"/>
      <c r="K75" s="5591"/>
      <c r="L75" s="5591"/>
      <c r="M75" s="5591"/>
      <c r="N75" s="5591"/>
      <c r="O75" s="5591"/>
      <c r="P75" s="5591"/>
      <c r="Q75" s="5591"/>
      <c r="R75" s="5591"/>
      <c r="S75" s="5591"/>
      <c r="T75" s="5591"/>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row>
    <row r="76" spans="1:46" x14ac:dyDescent="0.35">
      <c r="A76" s="5591"/>
      <c r="B76" s="5591"/>
      <c r="C76" s="5591"/>
      <c r="D76" s="5591"/>
      <c r="E76" s="5591"/>
      <c r="F76" s="5591"/>
      <c r="G76" s="5591"/>
      <c r="H76" s="5591"/>
      <c r="I76" s="5591"/>
      <c r="J76" s="5591"/>
      <c r="K76" s="5591"/>
      <c r="L76" s="5591"/>
      <c r="M76" s="5591"/>
      <c r="N76" s="5591"/>
      <c r="O76" s="5591"/>
      <c r="P76" s="5591"/>
      <c r="Q76" s="5591"/>
      <c r="R76" s="5591"/>
      <c r="S76" s="5591"/>
      <c r="T76" s="5591"/>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row>
    <row r="77" spans="1:46" x14ac:dyDescent="0.35">
      <c r="A77" s="5591"/>
      <c r="B77" s="5591"/>
      <c r="C77" s="5591"/>
      <c r="D77" s="5591"/>
      <c r="E77" s="5591"/>
      <c r="F77" s="5591"/>
      <c r="G77" s="5591"/>
      <c r="H77" s="5591"/>
      <c r="I77" s="5591"/>
      <c r="J77" s="5591"/>
      <c r="K77" s="5591"/>
      <c r="L77" s="5591"/>
      <c r="M77" s="5591"/>
      <c r="N77" s="5591"/>
      <c r="O77" s="5591"/>
      <c r="P77" s="5591"/>
      <c r="Q77" s="5591"/>
      <c r="R77" s="5591"/>
      <c r="S77" s="5591"/>
      <c r="T77" s="5591"/>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row>
    <row r="78" spans="1:46" x14ac:dyDescent="0.35">
      <c r="A78" s="5591"/>
      <c r="B78" s="5591"/>
      <c r="C78" s="5591"/>
      <c r="D78" s="5591"/>
      <c r="E78" s="5591"/>
      <c r="F78" s="5591"/>
      <c r="G78" s="5591"/>
      <c r="H78" s="5591"/>
      <c r="I78" s="5591"/>
      <c r="J78" s="5591"/>
      <c r="K78" s="5591"/>
      <c r="L78" s="5591"/>
      <c r="M78" s="5591"/>
      <c r="N78" s="5591"/>
      <c r="O78" s="5591"/>
      <c r="P78" s="5591"/>
      <c r="Q78" s="5591"/>
      <c r="R78" s="5591"/>
      <c r="S78" s="5591"/>
      <c r="T78" s="5591"/>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row>
    <row r="79" spans="1:46" x14ac:dyDescent="0.35">
      <c r="A79" s="5591"/>
      <c r="B79" s="5591"/>
      <c r="C79" s="5591"/>
      <c r="D79" s="5591"/>
      <c r="E79" s="5591"/>
      <c r="F79" s="5591"/>
      <c r="G79" s="5591"/>
      <c r="H79" s="5591"/>
      <c r="I79" s="5591"/>
      <c r="J79" s="5591"/>
      <c r="K79" s="5591"/>
      <c r="L79" s="5591"/>
      <c r="M79" s="5591"/>
      <c r="N79" s="5591"/>
      <c r="O79" s="5591"/>
      <c r="P79" s="5591"/>
      <c r="Q79" s="5591"/>
      <c r="R79" s="5591"/>
      <c r="S79" s="5591"/>
      <c r="T79" s="5591"/>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row>
    <row r="80" spans="1:46" x14ac:dyDescent="0.35">
      <c r="A80" s="5591"/>
      <c r="B80" s="5591"/>
      <c r="C80" s="5591"/>
      <c r="D80" s="5591"/>
      <c r="E80" s="5591"/>
      <c r="F80" s="5591"/>
      <c r="G80" s="5591"/>
      <c r="H80" s="5591"/>
      <c r="I80" s="5591"/>
      <c r="J80" s="5591"/>
      <c r="K80" s="5591"/>
      <c r="L80" s="5591"/>
      <c r="M80" s="5591"/>
      <c r="N80" s="5591"/>
      <c r="O80" s="5591"/>
      <c r="P80" s="5591"/>
      <c r="Q80" s="5591"/>
      <c r="R80" s="5591"/>
      <c r="S80" s="5591"/>
      <c r="T80" s="5591"/>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row>
    <row r="81" spans="1:46" x14ac:dyDescent="0.35">
      <c r="A81" s="5591"/>
      <c r="B81" s="5591"/>
      <c r="C81" s="5591"/>
      <c r="D81" s="5591"/>
      <c r="E81" s="5591"/>
      <c r="F81" s="5591"/>
      <c r="G81" s="5591"/>
      <c r="H81" s="5591"/>
      <c r="I81" s="5591"/>
      <c r="J81" s="5591"/>
      <c r="K81" s="5591"/>
      <c r="L81" s="5591"/>
      <c r="M81" s="5591"/>
      <c r="N81" s="5591"/>
      <c r="O81" s="5591"/>
      <c r="P81" s="5591"/>
      <c r="Q81" s="5591"/>
      <c r="R81" s="5591"/>
      <c r="S81" s="5591"/>
      <c r="T81" s="5591"/>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row>
    <row r="82" spans="1:46" x14ac:dyDescent="0.35">
      <c r="A82" s="5591"/>
      <c r="B82" s="5591"/>
      <c r="C82" s="5591"/>
      <c r="D82" s="5591"/>
      <c r="E82" s="5591"/>
      <c r="F82" s="5591"/>
      <c r="G82" s="5591"/>
      <c r="H82" s="5591"/>
      <c r="I82" s="5591"/>
      <c r="J82" s="5591"/>
      <c r="K82" s="5591"/>
      <c r="L82" s="5591"/>
      <c r="M82" s="5591"/>
      <c r="N82" s="5591"/>
      <c r="O82" s="5591"/>
      <c r="P82" s="5591"/>
      <c r="Q82" s="5591"/>
      <c r="R82" s="5591"/>
      <c r="S82" s="5591"/>
      <c r="T82" s="5591"/>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row>
    <row r="83" spans="1:46" x14ac:dyDescent="0.35">
      <c r="A83" s="5591"/>
      <c r="B83" s="5591"/>
      <c r="C83" s="5591"/>
      <c r="D83" s="5591"/>
      <c r="E83" s="5591"/>
      <c r="F83" s="5591"/>
      <c r="G83" s="5591"/>
      <c r="H83" s="5591"/>
      <c r="I83" s="5591"/>
      <c r="J83" s="5591"/>
      <c r="K83" s="5591"/>
      <c r="L83" s="5591"/>
      <c r="M83" s="5591"/>
      <c r="N83" s="5591"/>
      <c r="O83" s="5591"/>
      <c r="P83" s="5591"/>
      <c r="Q83" s="5591"/>
      <c r="R83" s="5591"/>
      <c r="S83" s="5591"/>
      <c r="T83" s="5591"/>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row>
    <row r="84" spans="1:46" x14ac:dyDescent="0.35">
      <c r="A84" s="5591"/>
      <c r="B84" s="5591"/>
      <c r="C84" s="5591"/>
      <c r="D84" s="5591"/>
      <c r="E84" s="5591"/>
      <c r="F84" s="5591"/>
      <c r="G84" s="5591"/>
      <c r="H84" s="5591"/>
      <c r="I84" s="5591"/>
      <c r="J84" s="5591"/>
      <c r="K84" s="5591"/>
      <c r="L84" s="5591"/>
      <c r="M84" s="5591"/>
      <c r="N84" s="5591"/>
      <c r="O84" s="5591"/>
      <c r="P84" s="5591"/>
      <c r="Q84" s="5591"/>
      <c r="R84" s="5591"/>
      <c r="S84" s="5591"/>
      <c r="T84" s="5591"/>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row>
    <row r="85" spans="1:46" x14ac:dyDescent="0.35">
      <c r="A85" s="5591"/>
      <c r="B85" s="5591"/>
      <c r="C85" s="5591"/>
      <c r="D85" s="5591"/>
      <c r="E85" s="5591"/>
      <c r="F85" s="5591"/>
      <c r="G85" s="5591"/>
      <c r="H85" s="5591"/>
      <c r="I85" s="5591"/>
      <c r="J85" s="5591"/>
      <c r="K85" s="5591"/>
      <c r="L85" s="5591"/>
      <c r="M85" s="5591"/>
      <c r="N85" s="5591"/>
      <c r="O85" s="5591"/>
      <c r="P85" s="5591"/>
      <c r="Q85" s="5591"/>
      <c r="R85" s="5591"/>
      <c r="S85" s="5591"/>
      <c r="T85" s="5591"/>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row>
    <row r="86" spans="1:46" x14ac:dyDescent="0.35">
      <c r="A86" s="5591"/>
      <c r="B86" s="5591"/>
      <c r="C86" s="5591"/>
      <c r="D86" s="5591"/>
      <c r="E86" s="5591"/>
      <c r="F86" s="5591"/>
      <c r="G86" s="5591"/>
      <c r="H86" s="5591"/>
      <c r="I86" s="5591"/>
      <c r="J86" s="5591"/>
      <c r="K86" s="5591"/>
      <c r="L86" s="5591"/>
      <c r="M86" s="5591"/>
      <c r="N86" s="5591"/>
      <c r="O86" s="5591"/>
      <c r="P86" s="5591"/>
      <c r="Q86" s="5591"/>
      <c r="R86" s="5591"/>
      <c r="S86" s="5591"/>
      <c r="T86" s="5591"/>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row>
    <row r="87" spans="1:46" x14ac:dyDescent="0.35">
      <c r="A87" s="5591"/>
      <c r="B87" s="5591"/>
      <c r="C87" s="5591"/>
      <c r="D87" s="5591"/>
      <c r="E87" s="5591"/>
      <c r="F87" s="5591"/>
      <c r="G87" s="5591"/>
      <c r="H87" s="5591"/>
      <c r="I87" s="5591"/>
      <c r="J87" s="5591"/>
      <c r="K87" s="5591"/>
      <c r="L87" s="5591"/>
      <c r="M87" s="5591"/>
      <c r="N87" s="5591"/>
      <c r="O87" s="5591"/>
      <c r="P87" s="5591"/>
      <c r="Q87" s="5591"/>
      <c r="R87" s="5591"/>
      <c r="S87" s="5591"/>
      <c r="T87" s="5591"/>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row>
    <row r="88" spans="1:46" x14ac:dyDescent="0.35">
      <c r="A88" s="5591"/>
      <c r="B88" s="5591"/>
      <c r="C88" s="5591"/>
      <c r="D88" s="5591"/>
      <c r="E88" s="5591"/>
      <c r="F88" s="5591"/>
      <c r="G88" s="5591"/>
      <c r="H88" s="5591"/>
      <c r="I88" s="5591"/>
      <c r="J88" s="5591"/>
      <c r="K88" s="5591"/>
      <c r="L88" s="5591"/>
      <c r="M88" s="5591"/>
      <c r="N88" s="5591"/>
      <c r="O88" s="5591"/>
      <c r="P88" s="5591"/>
      <c r="Q88" s="5591"/>
      <c r="R88" s="5591"/>
      <c r="S88" s="5591"/>
      <c r="T88" s="5591"/>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row>
    <row r="89" spans="1:46" x14ac:dyDescent="0.35">
      <c r="A89" s="5591"/>
      <c r="B89" s="5591"/>
      <c r="C89" s="5591"/>
      <c r="D89" s="5591"/>
      <c r="E89" s="5591"/>
      <c r="F89" s="5591"/>
      <c r="G89" s="5591"/>
      <c r="H89" s="5591"/>
      <c r="I89" s="5591"/>
      <c r="J89" s="5591"/>
      <c r="K89" s="5591"/>
      <c r="L89" s="5591"/>
      <c r="M89" s="5591"/>
      <c r="N89" s="5591"/>
      <c r="O89" s="5591"/>
      <c r="P89" s="5591"/>
      <c r="Q89" s="5591"/>
      <c r="R89" s="5591"/>
      <c r="S89" s="5591"/>
      <c r="T89" s="5591"/>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row>
    <row r="90" spans="1:46" x14ac:dyDescent="0.35">
      <c r="A90" s="5591"/>
      <c r="B90" s="5591"/>
      <c r="C90" s="5591"/>
      <c r="D90" s="5591"/>
      <c r="E90" s="5591"/>
      <c r="F90" s="5591"/>
      <c r="G90" s="5591"/>
      <c r="H90" s="5591"/>
      <c r="I90" s="5591"/>
      <c r="J90" s="5591"/>
      <c r="K90" s="5591"/>
      <c r="L90" s="5591"/>
      <c r="M90" s="5591"/>
      <c r="N90" s="5591"/>
      <c r="O90" s="5591"/>
      <c r="P90" s="5591"/>
      <c r="Q90" s="5591"/>
      <c r="R90" s="5591"/>
      <c r="S90" s="5591"/>
      <c r="T90" s="5591"/>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row>
    <row r="91" spans="1:46" x14ac:dyDescent="0.35">
      <c r="A91" s="5591"/>
      <c r="B91" s="5591"/>
      <c r="C91" s="5591"/>
      <c r="D91" s="5591"/>
      <c r="E91" s="5591"/>
      <c r="F91" s="5591"/>
      <c r="G91" s="5591"/>
      <c r="H91" s="5591"/>
      <c r="I91" s="5591"/>
      <c r="J91" s="5591"/>
      <c r="K91" s="5591"/>
      <c r="L91" s="5591"/>
      <c r="M91" s="5591"/>
      <c r="N91" s="5591"/>
      <c r="O91" s="5591"/>
      <c r="P91" s="5591"/>
      <c r="Q91" s="5591"/>
      <c r="R91" s="5591"/>
      <c r="S91" s="5591"/>
      <c r="T91" s="5591"/>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row>
    <row r="92" spans="1:46" x14ac:dyDescent="0.35">
      <c r="A92" s="5591"/>
      <c r="B92" s="5591"/>
      <c r="C92" s="5591"/>
      <c r="D92" s="5591"/>
      <c r="E92" s="5591"/>
      <c r="F92" s="5591"/>
      <c r="G92" s="5591"/>
      <c r="H92" s="5591"/>
      <c r="I92" s="5591"/>
      <c r="J92" s="5591"/>
      <c r="K92" s="5591"/>
      <c r="L92" s="5591"/>
      <c r="M92" s="5591"/>
      <c r="N92" s="5591"/>
      <c r="O92" s="5591"/>
      <c r="P92" s="5591"/>
      <c r="Q92" s="5591"/>
      <c r="R92" s="5591"/>
      <c r="S92" s="5591"/>
      <c r="T92" s="5591"/>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row>
    <row r="93" spans="1:46" x14ac:dyDescent="0.35">
      <c r="A93" s="5591"/>
      <c r="B93" s="5591"/>
      <c r="C93" s="5591"/>
      <c r="D93" s="5591"/>
      <c r="E93" s="5591"/>
      <c r="F93" s="5591"/>
      <c r="G93" s="5591"/>
      <c r="H93" s="5591"/>
      <c r="I93" s="5591"/>
      <c r="J93" s="5591"/>
      <c r="K93" s="5591"/>
      <c r="L93" s="5591"/>
      <c r="M93" s="5591"/>
      <c r="N93" s="5591"/>
      <c r="O93" s="5591"/>
      <c r="P93" s="5591"/>
      <c r="Q93" s="5591"/>
      <c r="R93" s="5591"/>
      <c r="S93" s="5591"/>
      <c r="T93" s="5591"/>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row>
    <row r="94" spans="1:46" x14ac:dyDescent="0.35">
      <c r="A94" s="5591"/>
      <c r="B94" s="5591"/>
      <c r="C94" s="5591"/>
      <c r="D94" s="5591"/>
      <c r="E94" s="5591"/>
      <c r="F94" s="5591"/>
      <c r="G94" s="5591"/>
      <c r="H94" s="5591"/>
      <c r="I94" s="5591"/>
      <c r="J94" s="5591"/>
      <c r="K94" s="5591"/>
      <c r="L94" s="5591"/>
      <c r="M94" s="5591"/>
      <c r="N94" s="5591"/>
      <c r="O94" s="5591"/>
      <c r="P94" s="5591"/>
      <c r="Q94" s="5591"/>
      <c r="R94" s="5591"/>
      <c r="S94" s="5591"/>
      <c r="T94" s="5591"/>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row>
    <row r="95" spans="1:46" x14ac:dyDescent="0.35">
      <c r="A95" s="5591"/>
      <c r="B95" s="5591"/>
      <c r="C95" s="5591"/>
      <c r="D95" s="5591"/>
      <c r="E95" s="5591"/>
      <c r="F95" s="5591"/>
      <c r="G95" s="5591"/>
      <c r="H95" s="5591"/>
      <c r="I95" s="5591"/>
      <c r="J95" s="5591"/>
      <c r="K95" s="5591"/>
      <c r="L95" s="5591"/>
      <c r="M95" s="5591"/>
      <c r="N95" s="5591"/>
      <c r="O95" s="5591"/>
      <c r="P95" s="5591"/>
      <c r="Q95" s="5591"/>
      <c r="R95" s="5591"/>
      <c r="S95" s="5591"/>
      <c r="T95" s="5591"/>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row>
    <row r="96" spans="1:46" x14ac:dyDescent="0.35">
      <c r="A96" s="5591"/>
      <c r="B96" s="5591"/>
      <c r="C96" s="5591"/>
      <c r="D96" s="5591"/>
      <c r="E96" s="5591"/>
      <c r="F96" s="5591"/>
      <c r="G96" s="5591"/>
      <c r="H96" s="5591"/>
      <c r="I96" s="5591"/>
      <c r="J96" s="5591"/>
      <c r="K96" s="5591"/>
      <c r="L96" s="5591"/>
      <c r="M96" s="5591"/>
      <c r="N96" s="5591"/>
      <c r="O96" s="5591"/>
      <c r="P96" s="5591"/>
      <c r="Q96" s="5591"/>
      <c r="R96" s="5591"/>
      <c r="S96" s="5591"/>
      <c r="T96" s="5591"/>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row>
    <row r="97" spans="1:46" x14ac:dyDescent="0.35">
      <c r="A97" s="5591"/>
      <c r="B97" s="5591"/>
      <c r="C97" s="5591"/>
      <c r="D97" s="5591"/>
      <c r="E97" s="5591"/>
      <c r="F97" s="5591"/>
      <c r="G97" s="5591"/>
      <c r="H97" s="5591"/>
      <c r="I97" s="5591"/>
      <c r="J97" s="5591"/>
      <c r="K97" s="5591"/>
      <c r="L97" s="5591"/>
      <c r="M97" s="5591"/>
      <c r="N97" s="5591"/>
      <c r="O97" s="5591"/>
      <c r="P97" s="5591"/>
      <c r="Q97" s="5591"/>
      <c r="R97" s="5591"/>
      <c r="S97" s="5591"/>
      <c r="T97" s="5591"/>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row>
    <row r="98" spans="1:46" x14ac:dyDescent="0.35">
      <c r="A98" s="5591"/>
      <c r="B98" s="5591"/>
      <c r="C98" s="5591"/>
      <c r="D98" s="5591"/>
      <c r="E98" s="5591"/>
      <c r="F98" s="5591"/>
      <c r="G98" s="5591"/>
      <c r="H98" s="5591"/>
      <c r="I98" s="5591"/>
      <c r="J98" s="5591"/>
      <c r="K98" s="5591"/>
      <c r="L98" s="5591"/>
      <c r="M98" s="5591"/>
      <c r="N98" s="5591"/>
      <c r="O98" s="5591"/>
      <c r="P98" s="5591"/>
      <c r="Q98" s="5591"/>
      <c r="R98" s="5591"/>
      <c r="S98" s="5591"/>
      <c r="T98" s="5591"/>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row>
    <row r="99" spans="1:46" x14ac:dyDescent="0.35">
      <c r="A99" s="5591"/>
      <c r="B99" s="5591"/>
      <c r="C99" s="5591"/>
      <c r="D99" s="5591"/>
      <c r="E99" s="5591"/>
      <c r="F99" s="5591"/>
      <c r="G99" s="5591"/>
      <c r="H99" s="5591"/>
      <c r="I99" s="5591"/>
      <c r="J99" s="5591"/>
      <c r="K99" s="5591"/>
      <c r="L99" s="5591"/>
      <c r="M99" s="5591"/>
      <c r="N99" s="5591"/>
      <c r="O99" s="5591"/>
      <c r="P99" s="5591"/>
      <c r="Q99" s="5591"/>
      <c r="R99" s="5591"/>
      <c r="S99" s="5591"/>
      <c r="T99" s="5591"/>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row>
    <row r="100" spans="1:46" x14ac:dyDescent="0.35">
      <c r="A100" s="5591"/>
      <c r="B100" s="5591"/>
      <c r="C100" s="5591"/>
      <c r="D100" s="5591"/>
      <c r="E100" s="5591"/>
      <c r="F100" s="5591"/>
      <c r="G100" s="5591"/>
      <c r="H100" s="5591"/>
      <c r="I100" s="5591"/>
      <c r="J100" s="5591"/>
      <c r="K100" s="5591"/>
      <c r="L100" s="5591"/>
      <c r="M100" s="5591"/>
      <c r="N100" s="5591"/>
      <c r="O100" s="5591"/>
      <c r="P100" s="5591"/>
      <c r="Q100" s="5591"/>
      <c r="R100" s="5591"/>
      <c r="S100" s="5591"/>
      <c r="T100" s="5591"/>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row>
    <row r="101" spans="1:46" x14ac:dyDescent="0.35">
      <c r="A101" s="5591"/>
      <c r="B101" s="5591"/>
      <c r="C101" s="5591"/>
      <c r="D101" s="5591"/>
      <c r="E101" s="5591"/>
      <c r="F101" s="5591"/>
      <c r="G101" s="5591"/>
      <c r="H101" s="5591"/>
      <c r="I101" s="5591"/>
      <c r="J101" s="5591"/>
      <c r="K101" s="5591"/>
      <c r="L101" s="5591"/>
      <c r="M101" s="5591"/>
      <c r="N101" s="5591"/>
      <c r="O101" s="5591"/>
      <c r="P101" s="5591"/>
      <c r="Q101" s="5591"/>
      <c r="R101" s="5591"/>
      <c r="S101" s="5591"/>
      <c r="T101" s="5591"/>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row>
    <row r="102" spans="1:46" x14ac:dyDescent="0.35">
      <c r="A102" s="5591"/>
      <c r="B102" s="5591"/>
      <c r="C102" s="5591"/>
      <c r="D102" s="5591"/>
      <c r="E102" s="5591"/>
      <c r="F102" s="5591"/>
      <c r="G102" s="5591"/>
      <c r="H102" s="5591"/>
      <c r="I102" s="5591"/>
      <c r="J102" s="5591"/>
      <c r="K102" s="5591"/>
      <c r="L102" s="5591"/>
      <c r="M102" s="5591"/>
      <c r="N102" s="5591"/>
      <c r="O102" s="5591"/>
      <c r="P102" s="5591"/>
      <c r="Q102" s="5591"/>
      <c r="R102" s="5591"/>
      <c r="S102" s="5591"/>
      <c r="T102" s="5591"/>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row>
    <row r="103" spans="1:46" x14ac:dyDescent="0.35">
      <c r="A103" s="5591"/>
      <c r="B103" s="5591"/>
      <c r="C103" s="5591"/>
      <c r="D103" s="5591"/>
      <c r="E103" s="5591"/>
      <c r="F103" s="5591"/>
      <c r="G103" s="5591"/>
      <c r="H103" s="5591"/>
      <c r="I103" s="5591"/>
      <c r="J103" s="5591"/>
      <c r="K103" s="5591"/>
      <c r="L103" s="5591"/>
      <c r="M103" s="5591"/>
      <c r="N103" s="5591"/>
      <c r="O103" s="5591"/>
      <c r="P103" s="5591"/>
      <c r="Q103" s="5591"/>
      <c r="R103" s="5591"/>
      <c r="S103" s="5591"/>
      <c r="T103" s="5591"/>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row>
    <row r="104" spans="1:46" x14ac:dyDescent="0.35">
      <c r="A104" s="5591"/>
      <c r="B104" s="5591"/>
      <c r="C104" s="5591"/>
      <c r="D104" s="5591"/>
      <c r="E104" s="5591"/>
      <c r="F104" s="5591"/>
      <c r="G104" s="5591"/>
      <c r="H104" s="5591"/>
      <c r="I104" s="5591"/>
      <c r="J104" s="5591"/>
      <c r="K104" s="5591"/>
      <c r="L104" s="5591"/>
      <c r="M104" s="5591"/>
      <c r="N104" s="5591"/>
      <c r="O104" s="5591"/>
      <c r="P104" s="5591"/>
      <c r="Q104" s="5591"/>
      <c r="R104" s="5591"/>
      <c r="S104" s="5591"/>
      <c r="T104" s="5591"/>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row>
    <row r="105" spans="1:46" x14ac:dyDescent="0.35">
      <c r="A105" s="5591"/>
      <c r="B105" s="5591"/>
      <c r="C105" s="5591"/>
      <c r="D105" s="5591"/>
      <c r="E105" s="5591"/>
      <c r="F105" s="5591"/>
      <c r="G105" s="5591"/>
      <c r="H105" s="5591"/>
      <c r="I105" s="5591"/>
      <c r="J105" s="5591"/>
      <c r="K105" s="5591"/>
      <c r="L105" s="5591"/>
      <c r="M105" s="5591"/>
      <c r="N105" s="5591"/>
      <c r="O105" s="5591"/>
      <c r="P105" s="5591"/>
      <c r="Q105" s="5591"/>
      <c r="R105" s="5591"/>
      <c r="S105" s="5591"/>
      <c r="T105" s="5591"/>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row>
    <row r="106" spans="1:46" x14ac:dyDescent="0.35">
      <c r="A106" s="5591"/>
      <c r="B106" s="5591"/>
      <c r="C106" s="5591"/>
      <c r="D106" s="5591"/>
      <c r="E106" s="5591"/>
      <c r="F106" s="5591"/>
      <c r="G106" s="5591"/>
      <c r="H106" s="5591"/>
      <c r="I106" s="5591"/>
      <c r="J106" s="5591"/>
      <c r="K106" s="5591"/>
      <c r="L106" s="5591"/>
      <c r="M106" s="5591"/>
      <c r="N106" s="5591"/>
      <c r="O106" s="5591"/>
      <c r="P106" s="5591"/>
      <c r="Q106" s="5591"/>
      <c r="R106" s="5591"/>
      <c r="S106" s="5591"/>
      <c r="T106" s="5591"/>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row>
    <row r="107" spans="1:46" x14ac:dyDescent="0.35">
      <c r="A107" s="5591"/>
      <c r="B107" s="5591"/>
      <c r="C107" s="5591"/>
      <c r="D107" s="5591"/>
      <c r="E107" s="5591"/>
      <c r="F107" s="5591"/>
      <c r="G107" s="5591"/>
      <c r="H107" s="5591"/>
      <c r="I107" s="5591"/>
      <c r="J107" s="5591"/>
      <c r="K107" s="5591"/>
      <c r="L107" s="5591"/>
      <c r="M107" s="5591"/>
      <c r="N107" s="5591"/>
      <c r="O107" s="5591"/>
      <c r="P107" s="5591"/>
      <c r="Q107" s="5591"/>
      <c r="R107" s="5591"/>
      <c r="S107" s="5591"/>
      <c r="T107" s="5591"/>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row>
    <row r="108" spans="1:46" x14ac:dyDescent="0.35">
      <c r="A108" s="5591"/>
      <c r="B108" s="5591"/>
      <c r="C108" s="5591"/>
      <c r="D108" s="5591"/>
      <c r="E108" s="5591"/>
      <c r="F108" s="5591"/>
      <c r="G108" s="5591"/>
      <c r="H108" s="5591"/>
      <c r="I108" s="5591"/>
      <c r="J108" s="5591"/>
      <c r="K108" s="5591"/>
      <c r="L108" s="5591"/>
      <c r="M108" s="5591"/>
      <c r="N108" s="5591"/>
      <c r="O108" s="5591"/>
      <c r="P108" s="5591"/>
      <c r="Q108" s="5591"/>
      <c r="R108" s="5591"/>
      <c r="S108" s="5591"/>
      <c r="T108" s="5591"/>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row>
    <row r="109" spans="1:46" x14ac:dyDescent="0.35">
      <c r="A109" s="5591"/>
      <c r="B109" s="5591"/>
      <c r="C109" s="5591"/>
      <c r="D109" s="5591"/>
      <c r="E109" s="5591"/>
      <c r="F109" s="5591"/>
      <c r="G109" s="5591"/>
      <c r="H109" s="5591"/>
      <c r="I109" s="5591"/>
      <c r="J109" s="5591"/>
      <c r="K109" s="5591"/>
      <c r="L109" s="5591"/>
      <c r="M109" s="5591"/>
      <c r="N109" s="5591"/>
      <c r="O109" s="5591"/>
      <c r="P109" s="5591"/>
      <c r="Q109" s="5591"/>
      <c r="R109" s="5591"/>
      <c r="S109" s="5591"/>
      <c r="T109" s="5591"/>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row>
    <row r="110" spans="1:46" x14ac:dyDescent="0.35">
      <c r="A110" s="5591"/>
      <c r="B110" s="5591"/>
      <c r="C110" s="5591"/>
      <c r="D110" s="5591"/>
      <c r="E110" s="5591"/>
      <c r="F110" s="5591"/>
      <c r="G110" s="5591"/>
      <c r="H110" s="5591"/>
      <c r="I110" s="5591"/>
      <c r="J110" s="5591"/>
      <c r="K110" s="5591"/>
      <c r="L110" s="5591"/>
      <c r="M110" s="5591"/>
      <c r="N110" s="5591"/>
      <c r="O110" s="5591"/>
      <c r="P110" s="5591"/>
      <c r="Q110" s="5591"/>
      <c r="R110" s="5591"/>
      <c r="S110" s="5591"/>
      <c r="T110" s="5591"/>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row>
    <row r="111" spans="1:46" x14ac:dyDescent="0.35">
      <c r="A111" s="5591"/>
      <c r="B111" s="5591"/>
      <c r="C111" s="5591"/>
      <c r="D111" s="5591"/>
      <c r="E111" s="5591"/>
      <c r="F111" s="5591"/>
      <c r="G111" s="5591"/>
      <c r="H111" s="5591"/>
      <c r="I111" s="5591"/>
      <c r="J111" s="5591"/>
      <c r="K111" s="5591"/>
      <c r="L111" s="5591"/>
      <c r="M111" s="5591"/>
      <c r="N111" s="5591"/>
      <c r="O111" s="5591"/>
      <c r="P111" s="5591"/>
      <c r="Q111" s="5591"/>
      <c r="R111" s="5591"/>
      <c r="S111" s="5591"/>
      <c r="T111" s="5591"/>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row>
    <row r="112" spans="1:46" x14ac:dyDescent="0.35">
      <c r="A112" s="5591"/>
      <c r="B112" s="5591"/>
      <c r="C112" s="5591"/>
      <c r="D112" s="5591"/>
      <c r="E112" s="5591"/>
      <c r="F112" s="5591"/>
      <c r="G112" s="5591"/>
      <c r="H112" s="5591"/>
      <c r="I112" s="5591"/>
      <c r="J112" s="5591"/>
      <c r="K112" s="5591"/>
      <c r="L112" s="5591"/>
      <c r="M112" s="5591"/>
      <c r="N112" s="5591"/>
      <c r="O112" s="5591"/>
      <c r="P112" s="5591"/>
      <c r="Q112" s="5591"/>
      <c r="R112" s="5591"/>
      <c r="S112" s="5591"/>
      <c r="T112" s="5591"/>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row>
    <row r="113" spans="1:46" x14ac:dyDescent="0.35">
      <c r="A113" s="5591"/>
      <c r="B113" s="5591"/>
      <c r="C113" s="5591"/>
      <c r="D113" s="5591"/>
      <c r="E113" s="5591"/>
      <c r="F113" s="5591"/>
      <c r="G113" s="5591"/>
      <c r="H113" s="5591"/>
      <c r="I113" s="5591"/>
      <c r="J113" s="5591"/>
      <c r="K113" s="5591"/>
      <c r="L113" s="5591"/>
      <c r="M113" s="5591"/>
      <c r="N113" s="5591"/>
      <c r="O113" s="5591"/>
      <c r="P113" s="5591"/>
      <c r="Q113" s="5591"/>
      <c r="R113" s="5591"/>
      <c r="S113" s="5591"/>
      <c r="T113" s="5591"/>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row>
    <row r="114" spans="1:46" x14ac:dyDescent="0.35">
      <c r="A114" s="5591"/>
      <c r="B114" s="5591"/>
      <c r="C114" s="5591"/>
      <c r="D114" s="5591"/>
      <c r="E114" s="5591"/>
      <c r="F114" s="5591"/>
      <c r="G114" s="5591"/>
      <c r="H114" s="5591"/>
      <c r="I114" s="5591"/>
      <c r="J114" s="5591"/>
      <c r="K114" s="5591"/>
      <c r="L114" s="5591"/>
      <c r="M114" s="5591"/>
      <c r="N114" s="5591"/>
      <c r="O114" s="5591"/>
      <c r="P114" s="5591"/>
      <c r="Q114" s="5591"/>
      <c r="R114" s="5591"/>
      <c r="S114" s="5591"/>
      <c r="T114" s="5591"/>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row>
    <row r="115" spans="1:46" x14ac:dyDescent="0.35">
      <c r="A115" s="5591"/>
      <c r="B115" s="5591"/>
      <c r="C115" s="5591"/>
      <c r="D115" s="5591"/>
      <c r="E115" s="5591"/>
      <c r="F115" s="5591"/>
      <c r="G115" s="5591"/>
      <c r="H115" s="5591"/>
      <c r="I115" s="5591"/>
      <c r="J115" s="5591"/>
      <c r="K115" s="5591"/>
      <c r="L115" s="5591"/>
      <c r="M115" s="5591"/>
      <c r="N115" s="5591"/>
      <c r="O115" s="5591"/>
      <c r="P115" s="5591"/>
      <c r="Q115" s="5591"/>
      <c r="R115" s="5591"/>
      <c r="S115" s="5591"/>
      <c r="T115" s="5591"/>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row>
    <row r="116" spans="1:46" x14ac:dyDescent="0.35">
      <c r="A116" s="5591"/>
      <c r="B116" s="5591"/>
      <c r="C116" s="5591"/>
      <c r="D116" s="5591"/>
      <c r="E116" s="5591"/>
      <c r="F116" s="5591"/>
      <c r="G116" s="5591"/>
      <c r="H116" s="5591"/>
      <c r="I116" s="5591"/>
      <c r="J116" s="5591"/>
      <c r="K116" s="5591"/>
      <c r="L116" s="5591"/>
      <c r="M116" s="5591"/>
      <c r="N116" s="5591"/>
      <c r="O116" s="5591"/>
      <c r="P116" s="5591"/>
      <c r="Q116" s="5591"/>
      <c r="R116" s="5591"/>
      <c r="S116" s="5591"/>
      <c r="T116" s="5591"/>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row>
    <row r="117" spans="1:46" x14ac:dyDescent="0.35">
      <c r="A117" s="5591"/>
      <c r="B117" s="5591"/>
      <c r="C117" s="5591"/>
      <c r="D117" s="5591"/>
      <c r="E117" s="5591"/>
      <c r="F117" s="5591"/>
      <c r="G117" s="5591"/>
      <c r="H117" s="5591"/>
      <c r="I117" s="5591"/>
      <c r="J117" s="5591"/>
      <c r="K117" s="5591"/>
      <c r="L117" s="5591"/>
      <c r="M117" s="5591"/>
      <c r="N117" s="5591"/>
      <c r="O117" s="5591"/>
      <c r="P117" s="5591"/>
      <c r="Q117" s="5591"/>
      <c r="R117" s="5591"/>
      <c r="S117" s="5591"/>
      <c r="T117" s="5591"/>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row>
    <row r="118" spans="1:46" x14ac:dyDescent="0.35">
      <c r="A118" s="5591"/>
      <c r="B118" s="5591"/>
      <c r="C118" s="5591"/>
      <c r="D118" s="5591"/>
      <c r="E118" s="5591"/>
      <c r="F118" s="5591"/>
      <c r="G118" s="5591"/>
      <c r="H118" s="5591"/>
      <c r="I118" s="5591"/>
      <c r="J118" s="5591"/>
      <c r="K118" s="5591"/>
      <c r="L118" s="5591"/>
      <c r="M118" s="5591"/>
      <c r="N118" s="5591"/>
      <c r="O118" s="5591"/>
      <c r="P118" s="5591"/>
      <c r="Q118" s="5591"/>
      <c r="R118" s="5591"/>
      <c r="S118" s="5591"/>
      <c r="T118" s="5591"/>
      <c r="U118" s="78"/>
      <c r="V118" s="78"/>
      <c r="W118" s="78"/>
      <c r="X118" s="78"/>
      <c r="Y118" s="78"/>
      <c r="Z118" s="78"/>
      <c r="AA118" s="78"/>
      <c r="AB118" s="78"/>
      <c r="AC118" s="78"/>
      <c r="AD118" s="78"/>
      <c r="AE118" s="78"/>
      <c r="AF118" s="78"/>
      <c r="AG118" s="78"/>
      <c r="AH118" s="78"/>
      <c r="AI118" s="78"/>
      <c r="AJ118" s="78"/>
      <c r="AK118" s="78"/>
      <c r="AL118" s="78"/>
      <c r="AM118" s="78"/>
      <c r="AN118" s="78"/>
      <c r="AO118" s="78"/>
      <c r="AP118" s="78"/>
      <c r="AQ118" s="78"/>
      <c r="AR118" s="78"/>
      <c r="AS118" s="78"/>
      <c r="AT118" s="78"/>
    </row>
    <row r="119" spans="1:46" x14ac:dyDescent="0.35">
      <c r="A119" s="5591"/>
      <c r="B119" s="5591"/>
      <c r="C119" s="5591"/>
      <c r="D119" s="5591"/>
      <c r="E119" s="5591"/>
      <c r="F119" s="5591"/>
      <c r="G119" s="5591"/>
      <c r="H119" s="5591"/>
      <c r="I119" s="5591"/>
      <c r="J119" s="5591"/>
      <c r="K119" s="5591"/>
      <c r="L119" s="5591"/>
      <c r="M119" s="5591"/>
      <c r="N119" s="5591"/>
      <c r="O119" s="5591"/>
      <c r="P119" s="5591"/>
      <c r="Q119" s="5591"/>
      <c r="R119" s="5591"/>
      <c r="S119" s="5591"/>
      <c r="T119" s="5591"/>
      <c r="U119" s="78"/>
      <c r="V119" s="78"/>
      <c r="W119" s="78"/>
      <c r="X119" s="78"/>
      <c r="Y119" s="78"/>
      <c r="Z119" s="78"/>
      <c r="AA119" s="78"/>
      <c r="AB119" s="78"/>
      <c r="AC119" s="78"/>
      <c r="AD119" s="78"/>
      <c r="AE119" s="78"/>
      <c r="AF119" s="78"/>
      <c r="AG119" s="78"/>
      <c r="AH119" s="78"/>
      <c r="AI119" s="78"/>
      <c r="AJ119" s="78"/>
      <c r="AK119" s="78"/>
      <c r="AL119" s="78"/>
      <c r="AM119" s="78"/>
      <c r="AN119" s="78"/>
      <c r="AO119" s="78"/>
      <c r="AP119" s="78"/>
      <c r="AQ119" s="78"/>
      <c r="AR119" s="78"/>
      <c r="AS119" s="78"/>
      <c r="AT119" s="78"/>
    </row>
    <row r="120" spans="1:46" x14ac:dyDescent="0.35">
      <c r="A120" s="5591"/>
      <c r="B120" s="5591"/>
      <c r="C120" s="5591"/>
      <c r="D120" s="5591"/>
      <c r="E120" s="5591"/>
      <c r="F120" s="5591"/>
      <c r="G120" s="5591"/>
      <c r="H120" s="5591"/>
      <c r="I120" s="5591"/>
      <c r="J120" s="5591"/>
      <c r="K120" s="5591"/>
      <c r="L120" s="5591"/>
      <c r="M120" s="5591"/>
      <c r="N120" s="5591"/>
      <c r="O120" s="5591"/>
      <c r="P120" s="5591"/>
      <c r="Q120" s="5591"/>
      <c r="R120" s="5591"/>
      <c r="S120" s="5591"/>
      <c r="T120" s="5591"/>
      <c r="U120" s="78"/>
      <c r="V120" s="78"/>
      <c r="W120" s="78"/>
      <c r="X120" s="78"/>
      <c r="Y120" s="78"/>
      <c r="Z120" s="78"/>
      <c r="AA120" s="78"/>
      <c r="AB120" s="78"/>
      <c r="AC120" s="78"/>
      <c r="AD120" s="78"/>
      <c r="AE120" s="78"/>
      <c r="AF120" s="78"/>
      <c r="AG120" s="78"/>
      <c r="AH120" s="78"/>
      <c r="AI120" s="78"/>
      <c r="AJ120" s="78"/>
      <c r="AK120" s="78"/>
      <c r="AL120" s="78"/>
      <c r="AM120" s="78"/>
      <c r="AN120" s="78"/>
      <c r="AO120" s="78"/>
      <c r="AP120" s="78"/>
      <c r="AQ120" s="78"/>
      <c r="AR120" s="78"/>
      <c r="AS120" s="78"/>
      <c r="AT120" s="78"/>
    </row>
    <row r="121" spans="1:46" x14ac:dyDescent="0.35">
      <c r="A121" s="5591"/>
      <c r="B121" s="5591"/>
      <c r="C121" s="5591"/>
      <c r="D121" s="5591"/>
      <c r="E121" s="5591"/>
      <c r="F121" s="5591"/>
      <c r="G121" s="5591"/>
      <c r="H121" s="5591"/>
      <c r="I121" s="5591"/>
      <c r="J121" s="5591"/>
      <c r="K121" s="5591"/>
      <c r="L121" s="5591"/>
      <c r="M121" s="5591"/>
      <c r="N121" s="5591"/>
      <c r="O121" s="5591"/>
      <c r="P121" s="5591"/>
      <c r="Q121" s="5591"/>
      <c r="R121" s="5591"/>
      <c r="S121" s="5591"/>
      <c r="T121" s="5591"/>
      <c r="U121" s="78"/>
      <c r="V121" s="78"/>
      <c r="W121" s="78"/>
      <c r="X121" s="78"/>
      <c r="Y121" s="78"/>
      <c r="Z121" s="78"/>
      <c r="AA121" s="78"/>
      <c r="AB121" s="78"/>
      <c r="AC121" s="78"/>
      <c r="AD121" s="78"/>
      <c r="AE121" s="78"/>
      <c r="AF121" s="78"/>
      <c r="AG121" s="78"/>
      <c r="AH121" s="78"/>
      <c r="AI121" s="78"/>
      <c r="AJ121" s="78"/>
      <c r="AK121" s="78"/>
      <c r="AL121" s="78"/>
      <c r="AM121" s="78"/>
      <c r="AN121" s="78"/>
      <c r="AO121" s="78"/>
      <c r="AP121" s="78"/>
      <c r="AQ121" s="78"/>
      <c r="AR121" s="78"/>
      <c r="AS121" s="78"/>
      <c r="AT121" s="78"/>
    </row>
    <row r="122" spans="1:46" x14ac:dyDescent="0.35">
      <c r="A122" s="5591"/>
      <c r="B122" s="5591"/>
      <c r="C122" s="5591"/>
      <c r="D122" s="5591"/>
      <c r="E122" s="5591"/>
      <c r="F122" s="5591"/>
      <c r="G122" s="5591"/>
      <c r="H122" s="5591"/>
      <c r="I122" s="5591"/>
      <c r="J122" s="5591"/>
      <c r="K122" s="5591"/>
      <c r="L122" s="5591"/>
      <c r="M122" s="5591"/>
      <c r="N122" s="5591"/>
      <c r="O122" s="5591"/>
      <c r="P122" s="5591"/>
      <c r="Q122" s="5591"/>
      <c r="R122" s="5591"/>
      <c r="S122" s="5591"/>
      <c r="T122" s="5591"/>
      <c r="U122" s="78"/>
      <c r="V122" s="78"/>
      <c r="W122" s="78"/>
      <c r="X122" s="78"/>
      <c r="Y122" s="78"/>
      <c r="Z122" s="78"/>
      <c r="AA122" s="78"/>
      <c r="AB122" s="78"/>
      <c r="AC122" s="78"/>
      <c r="AD122" s="78"/>
      <c r="AE122" s="78"/>
      <c r="AF122" s="78"/>
      <c r="AG122" s="78"/>
      <c r="AH122" s="78"/>
      <c r="AI122" s="78"/>
      <c r="AJ122" s="78"/>
      <c r="AK122" s="78"/>
      <c r="AL122" s="78"/>
      <c r="AM122" s="78"/>
      <c r="AN122" s="78"/>
      <c r="AO122" s="78"/>
      <c r="AP122" s="78"/>
      <c r="AQ122" s="78"/>
      <c r="AR122" s="78"/>
      <c r="AS122" s="78"/>
      <c r="AT122" s="78"/>
    </row>
    <row r="123" spans="1:46" x14ac:dyDescent="0.35">
      <c r="A123" s="5591"/>
      <c r="B123" s="5591"/>
      <c r="C123" s="5591"/>
      <c r="D123" s="5591"/>
      <c r="E123" s="5591"/>
      <c r="F123" s="5591"/>
      <c r="G123" s="5591"/>
      <c r="H123" s="5591"/>
      <c r="I123" s="5591"/>
      <c r="J123" s="5591"/>
      <c r="K123" s="5591"/>
      <c r="L123" s="5591"/>
      <c r="M123" s="5591"/>
      <c r="N123" s="5591"/>
      <c r="O123" s="5591"/>
      <c r="P123" s="5591"/>
      <c r="Q123" s="5591"/>
      <c r="R123" s="5591"/>
      <c r="S123" s="5591"/>
      <c r="T123" s="5591"/>
      <c r="U123" s="78"/>
      <c r="V123" s="78"/>
      <c r="W123" s="78"/>
      <c r="X123" s="78"/>
      <c r="Y123" s="78"/>
      <c r="Z123" s="78"/>
      <c r="AA123" s="78"/>
      <c r="AB123" s="78"/>
      <c r="AC123" s="78"/>
      <c r="AD123" s="78"/>
      <c r="AE123" s="78"/>
      <c r="AF123" s="78"/>
      <c r="AG123" s="78"/>
      <c r="AH123" s="78"/>
      <c r="AI123" s="78"/>
      <c r="AJ123" s="78"/>
      <c r="AK123" s="78"/>
      <c r="AL123" s="78"/>
      <c r="AM123" s="78"/>
      <c r="AN123" s="78"/>
      <c r="AO123" s="78"/>
      <c r="AP123" s="78"/>
      <c r="AQ123" s="78"/>
      <c r="AR123" s="78"/>
      <c r="AS123" s="78"/>
      <c r="AT123" s="78"/>
    </row>
    <row r="124" spans="1:46" x14ac:dyDescent="0.35">
      <c r="A124" s="5591"/>
      <c r="B124" s="5591"/>
      <c r="C124" s="5591"/>
      <c r="D124" s="5591"/>
      <c r="E124" s="5591"/>
      <c r="F124" s="5591"/>
      <c r="G124" s="5591"/>
      <c r="H124" s="5591"/>
      <c r="I124" s="5591"/>
      <c r="J124" s="5591"/>
      <c r="K124" s="5591"/>
      <c r="L124" s="5591"/>
      <c r="M124" s="5591"/>
      <c r="N124" s="5591"/>
      <c r="O124" s="5591"/>
      <c r="P124" s="5591"/>
      <c r="Q124" s="5591"/>
      <c r="R124" s="5591"/>
      <c r="S124" s="5591"/>
      <c r="T124" s="5591"/>
      <c r="U124" s="78"/>
      <c r="V124" s="78"/>
      <c r="W124" s="78"/>
      <c r="X124" s="78"/>
      <c r="Y124" s="78"/>
      <c r="Z124" s="78"/>
      <c r="AA124" s="78"/>
      <c r="AB124" s="78"/>
      <c r="AC124" s="78"/>
      <c r="AD124" s="78"/>
      <c r="AE124" s="78"/>
      <c r="AF124" s="78"/>
      <c r="AG124" s="78"/>
      <c r="AH124" s="78"/>
      <c r="AI124" s="78"/>
      <c r="AJ124" s="78"/>
      <c r="AK124" s="78"/>
      <c r="AL124" s="78"/>
      <c r="AM124" s="78"/>
      <c r="AN124" s="78"/>
      <c r="AO124" s="78"/>
      <c r="AP124" s="78"/>
      <c r="AQ124" s="78"/>
      <c r="AR124" s="78"/>
      <c r="AS124" s="78"/>
      <c r="AT124" s="78"/>
    </row>
    <row r="125" spans="1:46" x14ac:dyDescent="0.35">
      <c r="A125" s="5591"/>
      <c r="B125" s="5591"/>
      <c r="C125" s="5591"/>
      <c r="D125" s="5591"/>
      <c r="E125" s="5591"/>
      <c r="F125" s="5591"/>
      <c r="G125" s="5591"/>
      <c r="H125" s="5591"/>
      <c r="I125" s="5591"/>
      <c r="J125" s="5591"/>
      <c r="K125" s="5591"/>
      <c r="L125" s="5591"/>
      <c r="M125" s="5591"/>
      <c r="N125" s="5591"/>
      <c r="O125" s="5591"/>
      <c r="P125" s="5591"/>
      <c r="Q125" s="5591"/>
      <c r="R125" s="5591"/>
      <c r="S125" s="5591"/>
      <c r="T125" s="5591"/>
      <c r="U125" s="78"/>
      <c r="V125" s="78"/>
      <c r="W125" s="78"/>
      <c r="X125" s="78"/>
      <c r="Y125" s="78"/>
      <c r="Z125" s="78"/>
      <c r="AA125" s="78"/>
      <c r="AB125" s="78"/>
      <c r="AC125" s="78"/>
      <c r="AD125" s="78"/>
      <c r="AE125" s="78"/>
      <c r="AF125" s="78"/>
      <c r="AG125" s="78"/>
      <c r="AH125" s="78"/>
      <c r="AI125" s="78"/>
      <c r="AJ125" s="78"/>
      <c r="AK125" s="78"/>
      <c r="AL125" s="78"/>
      <c r="AM125" s="78"/>
      <c r="AN125" s="78"/>
      <c r="AO125" s="78"/>
      <c r="AP125" s="78"/>
      <c r="AQ125" s="78"/>
      <c r="AR125" s="78"/>
      <c r="AS125" s="78"/>
      <c r="AT125" s="78"/>
    </row>
    <row r="126" spans="1:46" x14ac:dyDescent="0.35">
      <c r="A126" s="5591"/>
      <c r="B126" s="5591"/>
      <c r="C126" s="5591"/>
      <c r="D126" s="5591"/>
      <c r="E126" s="5591"/>
      <c r="F126" s="5591"/>
      <c r="G126" s="5591"/>
      <c r="H126" s="5591"/>
      <c r="I126" s="5591"/>
      <c r="J126" s="5591"/>
      <c r="K126" s="5591"/>
      <c r="L126" s="5591"/>
      <c r="M126" s="5591"/>
      <c r="N126" s="5591"/>
      <c r="O126" s="5591"/>
      <c r="P126" s="5591"/>
      <c r="Q126" s="5591"/>
      <c r="R126" s="5591"/>
      <c r="S126" s="5591"/>
      <c r="T126" s="5591"/>
      <c r="U126" s="78"/>
      <c r="V126" s="78"/>
      <c r="W126" s="78"/>
      <c r="X126" s="78"/>
      <c r="Y126" s="78"/>
      <c r="Z126" s="78"/>
      <c r="AA126" s="78"/>
      <c r="AB126" s="78"/>
      <c r="AC126" s="78"/>
      <c r="AD126" s="78"/>
      <c r="AE126" s="78"/>
      <c r="AF126" s="78"/>
      <c r="AG126" s="78"/>
      <c r="AH126" s="78"/>
      <c r="AI126" s="78"/>
      <c r="AJ126" s="78"/>
      <c r="AK126" s="78"/>
      <c r="AL126" s="78"/>
      <c r="AM126" s="78"/>
      <c r="AN126" s="78"/>
      <c r="AO126" s="78"/>
      <c r="AP126" s="78"/>
      <c r="AQ126" s="78"/>
      <c r="AR126" s="78"/>
      <c r="AS126" s="78"/>
      <c r="AT126" s="78"/>
    </row>
    <row r="127" spans="1:46" x14ac:dyDescent="0.35">
      <c r="A127" s="5591"/>
      <c r="B127" s="5591"/>
      <c r="C127" s="5591"/>
      <c r="D127" s="5591"/>
      <c r="E127" s="5591"/>
      <c r="F127" s="5591"/>
      <c r="G127" s="5591"/>
      <c r="H127" s="5591"/>
      <c r="I127" s="5591"/>
      <c r="J127" s="5591"/>
      <c r="K127" s="5591"/>
      <c r="L127" s="5591"/>
      <c r="M127" s="5591"/>
      <c r="N127" s="5591"/>
      <c r="O127" s="5591"/>
      <c r="P127" s="5591"/>
      <c r="Q127" s="5591"/>
      <c r="R127" s="5591"/>
      <c r="S127" s="5591"/>
      <c r="T127" s="5591"/>
      <c r="U127" s="78"/>
      <c r="V127" s="78"/>
      <c r="W127" s="78"/>
      <c r="X127" s="78"/>
      <c r="Y127" s="78"/>
      <c r="Z127" s="78"/>
      <c r="AA127" s="78"/>
      <c r="AB127" s="78"/>
      <c r="AC127" s="78"/>
      <c r="AD127" s="78"/>
      <c r="AE127" s="78"/>
      <c r="AF127" s="78"/>
      <c r="AG127" s="78"/>
      <c r="AH127" s="78"/>
      <c r="AI127" s="78"/>
      <c r="AJ127" s="78"/>
      <c r="AK127" s="78"/>
      <c r="AL127" s="78"/>
      <c r="AM127" s="78"/>
      <c r="AN127" s="78"/>
      <c r="AO127" s="78"/>
      <c r="AP127" s="78"/>
      <c r="AQ127" s="78"/>
      <c r="AR127" s="78"/>
      <c r="AS127" s="78"/>
      <c r="AT127" s="78"/>
    </row>
    <row r="128" spans="1:46" x14ac:dyDescent="0.35">
      <c r="A128" s="5591"/>
      <c r="B128" s="5591"/>
      <c r="C128" s="5591"/>
      <c r="D128" s="5591"/>
      <c r="E128" s="5591"/>
      <c r="F128" s="5591"/>
      <c r="G128" s="5591"/>
      <c r="H128" s="5591"/>
      <c r="I128" s="5591"/>
      <c r="J128" s="5591"/>
      <c r="K128" s="5591"/>
      <c r="L128" s="5591"/>
      <c r="M128" s="5591"/>
      <c r="N128" s="5591"/>
      <c r="O128" s="5591"/>
      <c r="P128" s="5591"/>
      <c r="Q128" s="5591"/>
      <c r="R128" s="5591"/>
      <c r="S128" s="5591"/>
      <c r="T128" s="5591"/>
      <c r="U128" s="78"/>
      <c r="V128" s="78"/>
      <c r="W128" s="78"/>
      <c r="X128" s="78"/>
      <c r="Y128" s="78"/>
      <c r="Z128" s="78"/>
      <c r="AA128" s="78"/>
      <c r="AB128" s="78"/>
      <c r="AC128" s="78"/>
      <c r="AD128" s="78"/>
      <c r="AE128" s="78"/>
      <c r="AF128" s="78"/>
      <c r="AG128" s="78"/>
      <c r="AH128" s="78"/>
      <c r="AI128" s="78"/>
      <c r="AJ128" s="78"/>
      <c r="AK128" s="78"/>
      <c r="AL128" s="78"/>
      <c r="AM128" s="78"/>
      <c r="AN128" s="78"/>
      <c r="AO128" s="78"/>
      <c r="AP128" s="78"/>
      <c r="AQ128" s="78"/>
      <c r="AR128" s="78"/>
      <c r="AS128" s="78"/>
      <c r="AT128" s="78"/>
    </row>
    <row r="129" spans="1:46" x14ac:dyDescent="0.35">
      <c r="A129" s="5591"/>
      <c r="B129" s="5591"/>
      <c r="C129" s="5591"/>
      <c r="D129" s="5591"/>
      <c r="E129" s="5591"/>
      <c r="F129" s="5591"/>
      <c r="G129" s="5591"/>
      <c r="H129" s="5591"/>
      <c r="I129" s="5591"/>
      <c r="J129" s="5591"/>
      <c r="K129" s="5591"/>
      <c r="L129" s="5591"/>
      <c r="M129" s="5591"/>
      <c r="N129" s="5591"/>
      <c r="O129" s="5591"/>
      <c r="P129" s="5591"/>
      <c r="Q129" s="5591"/>
      <c r="R129" s="5591"/>
      <c r="S129" s="5591"/>
      <c r="T129" s="5591"/>
      <c r="U129" s="78"/>
      <c r="V129" s="78"/>
      <c r="W129" s="78"/>
      <c r="X129" s="78"/>
      <c r="Y129" s="78"/>
      <c r="Z129" s="78"/>
      <c r="AA129" s="78"/>
      <c r="AB129" s="78"/>
      <c r="AC129" s="78"/>
      <c r="AD129" s="78"/>
      <c r="AE129" s="78"/>
      <c r="AF129" s="78"/>
      <c r="AG129" s="78"/>
      <c r="AH129" s="78"/>
      <c r="AI129" s="78"/>
      <c r="AJ129" s="78"/>
      <c r="AK129" s="78"/>
      <c r="AL129" s="78"/>
      <c r="AM129" s="78"/>
      <c r="AN129" s="78"/>
      <c r="AO129" s="78"/>
      <c r="AP129" s="78"/>
      <c r="AQ129" s="78"/>
      <c r="AR129" s="78"/>
      <c r="AS129" s="78"/>
      <c r="AT129" s="78"/>
    </row>
    <row r="130" spans="1:46" x14ac:dyDescent="0.35">
      <c r="A130" s="5591"/>
      <c r="B130" s="5591"/>
      <c r="C130" s="5591"/>
      <c r="D130" s="5591"/>
      <c r="E130" s="5591"/>
      <c r="F130" s="5591"/>
      <c r="G130" s="5591"/>
      <c r="H130" s="5591"/>
      <c r="I130" s="5591"/>
      <c r="J130" s="5591"/>
      <c r="K130" s="5591"/>
      <c r="L130" s="5591"/>
      <c r="M130" s="5591"/>
      <c r="N130" s="5591"/>
      <c r="O130" s="5591"/>
      <c r="P130" s="5591"/>
      <c r="Q130" s="5591"/>
      <c r="R130" s="5591"/>
      <c r="S130" s="5591"/>
      <c r="T130" s="5591"/>
      <c r="U130" s="78"/>
      <c r="V130" s="78"/>
      <c r="W130" s="78"/>
      <c r="X130" s="78"/>
      <c r="Y130" s="78"/>
      <c r="Z130" s="78"/>
      <c r="AA130" s="78"/>
      <c r="AB130" s="78"/>
      <c r="AC130" s="78"/>
      <c r="AD130" s="78"/>
      <c r="AE130" s="78"/>
      <c r="AF130" s="78"/>
      <c r="AG130" s="78"/>
      <c r="AH130" s="78"/>
      <c r="AI130" s="78"/>
      <c r="AJ130" s="78"/>
      <c r="AK130" s="78"/>
      <c r="AL130" s="78"/>
      <c r="AM130" s="78"/>
      <c r="AN130" s="78"/>
      <c r="AO130" s="78"/>
      <c r="AP130" s="78"/>
      <c r="AQ130" s="78"/>
      <c r="AR130" s="78"/>
      <c r="AS130" s="78"/>
      <c r="AT130" s="78"/>
    </row>
    <row r="131" spans="1:46" x14ac:dyDescent="0.35">
      <c r="A131" s="5591"/>
      <c r="B131" s="5591"/>
      <c r="C131" s="5591"/>
      <c r="D131" s="5591"/>
      <c r="E131" s="5591"/>
      <c r="F131" s="5591"/>
      <c r="G131" s="5591"/>
      <c r="H131" s="5591"/>
      <c r="I131" s="5591"/>
      <c r="J131" s="5591"/>
      <c r="K131" s="5591"/>
      <c r="L131" s="5591"/>
      <c r="M131" s="5591"/>
      <c r="N131" s="5591"/>
      <c r="O131" s="5591"/>
      <c r="P131" s="5591"/>
      <c r="Q131" s="5591"/>
      <c r="R131" s="5591"/>
      <c r="S131" s="5591"/>
      <c r="T131" s="5591"/>
      <c r="U131" s="78"/>
      <c r="V131" s="78"/>
      <c r="W131" s="78"/>
      <c r="X131" s="78"/>
      <c r="Y131" s="78"/>
      <c r="Z131" s="78"/>
      <c r="AA131" s="78"/>
      <c r="AB131" s="78"/>
      <c r="AC131" s="78"/>
      <c r="AD131" s="78"/>
      <c r="AE131" s="78"/>
      <c r="AF131" s="78"/>
      <c r="AG131" s="78"/>
      <c r="AH131" s="78"/>
      <c r="AI131" s="78"/>
      <c r="AJ131" s="78"/>
      <c r="AK131" s="78"/>
      <c r="AL131" s="78"/>
      <c r="AM131" s="78"/>
      <c r="AN131" s="78"/>
      <c r="AO131" s="78"/>
      <c r="AP131" s="78"/>
      <c r="AQ131" s="78"/>
      <c r="AR131" s="78"/>
      <c r="AS131" s="78"/>
      <c r="AT131" s="78"/>
    </row>
    <row r="132" spans="1:46" x14ac:dyDescent="0.35">
      <c r="A132" s="5591"/>
      <c r="B132" s="5591"/>
      <c r="C132" s="5591"/>
      <c r="D132" s="5591"/>
      <c r="E132" s="5591"/>
      <c r="F132" s="5591"/>
      <c r="G132" s="5591"/>
      <c r="H132" s="5591"/>
      <c r="I132" s="5591"/>
      <c r="J132" s="5591"/>
      <c r="K132" s="5591"/>
      <c r="L132" s="5591"/>
      <c r="M132" s="5591"/>
      <c r="N132" s="5591"/>
      <c r="O132" s="5591"/>
      <c r="P132" s="5591"/>
      <c r="Q132" s="5591"/>
      <c r="R132" s="5591"/>
      <c r="S132" s="5591"/>
      <c r="T132" s="5591"/>
      <c r="U132" s="78"/>
      <c r="V132" s="78"/>
      <c r="W132" s="78"/>
      <c r="X132" s="78"/>
      <c r="Y132" s="78"/>
      <c r="Z132" s="78"/>
      <c r="AA132" s="78"/>
      <c r="AB132" s="78"/>
      <c r="AC132" s="78"/>
      <c r="AD132" s="78"/>
      <c r="AE132" s="78"/>
      <c r="AF132" s="78"/>
      <c r="AG132" s="78"/>
      <c r="AH132" s="78"/>
      <c r="AI132" s="78"/>
      <c r="AJ132" s="78"/>
      <c r="AK132" s="78"/>
      <c r="AL132" s="78"/>
      <c r="AM132" s="78"/>
      <c r="AN132" s="78"/>
      <c r="AO132" s="78"/>
      <c r="AP132" s="78"/>
      <c r="AQ132" s="78"/>
      <c r="AR132" s="78"/>
      <c r="AS132" s="78"/>
      <c r="AT132" s="78"/>
    </row>
    <row r="133" spans="1:46" x14ac:dyDescent="0.35">
      <c r="A133" s="5591"/>
      <c r="B133" s="5591"/>
      <c r="C133" s="5591"/>
      <c r="D133" s="5591"/>
      <c r="E133" s="5591"/>
      <c r="F133" s="5591"/>
      <c r="G133" s="5591"/>
      <c r="H133" s="5591"/>
      <c r="I133" s="5591"/>
      <c r="J133" s="5591"/>
      <c r="K133" s="5591"/>
      <c r="L133" s="5591"/>
      <c r="M133" s="5591"/>
      <c r="N133" s="5591"/>
      <c r="O133" s="5591"/>
      <c r="P133" s="5591"/>
      <c r="Q133" s="5591"/>
      <c r="R133" s="5591"/>
      <c r="S133" s="5591"/>
      <c r="T133" s="5591"/>
      <c r="U133" s="78"/>
      <c r="V133" s="78"/>
      <c r="W133" s="78"/>
      <c r="X133" s="78"/>
      <c r="Y133" s="78"/>
      <c r="Z133" s="78"/>
      <c r="AA133" s="78"/>
      <c r="AB133" s="78"/>
      <c r="AC133" s="78"/>
      <c r="AD133" s="78"/>
      <c r="AE133" s="78"/>
      <c r="AF133" s="78"/>
      <c r="AG133" s="78"/>
      <c r="AH133" s="78"/>
      <c r="AI133" s="78"/>
      <c r="AJ133" s="78"/>
      <c r="AK133" s="78"/>
      <c r="AL133" s="78"/>
      <c r="AM133" s="78"/>
      <c r="AN133" s="78"/>
      <c r="AO133" s="78"/>
      <c r="AP133" s="78"/>
      <c r="AQ133" s="78"/>
      <c r="AR133" s="78"/>
      <c r="AS133" s="78"/>
      <c r="AT133" s="78"/>
    </row>
    <row r="134" spans="1:46" x14ac:dyDescent="0.35">
      <c r="A134" s="5591"/>
      <c r="B134" s="5591"/>
      <c r="C134" s="5591"/>
      <c r="D134" s="5591"/>
      <c r="E134" s="5591"/>
      <c r="F134" s="5591"/>
      <c r="G134" s="5591"/>
      <c r="H134" s="5591"/>
      <c r="I134" s="5591"/>
      <c r="J134" s="5591"/>
      <c r="K134" s="5591"/>
      <c r="L134" s="5591"/>
      <c r="M134" s="5591"/>
      <c r="N134" s="5591"/>
      <c r="O134" s="5591"/>
      <c r="P134" s="5591"/>
      <c r="Q134" s="5591"/>
      <c r="R134" s="5591"/>
      <c r="S134" s="5591"/>
      <c r="T134" s="5591"/>
      <c r="U134" s="78"/>
      <c r="V134" s="78"/>
      <c r="W134" s="78"/>
      <c r="X134" s="78"/>
      <c r="Y134" s="78"/>
      <c r="Z134" s="78"/>
      <c r="AA134" s="78"/>
      <c r="AB134" s="78"/>
      <c r="AC134" s="78"/>
      <c r="AD134" s="78"/>
      <c r="AE134" s="78"/>
      <c r="AF134" s="78"/>
      <c r="AG134" s="78"/>
      <c r="AH134" s="78"/>
      <c r="AI134" s="78"/>
      <c r="AJ134" s="78"/>
      <c r="AK134" s="78"/>
      <c r="AL134" s="78"/>
      <c r="AM134" s="78"/>
      <c r="AN134" s="78"/>
      <c r="AO134" s="78"/>
      <c r="AP134" s="78"/>
      <c r="AQ134" s="78"/>
      <c r="AR134" s="78"/>
      <c r="AS134" s="78"/>
      <c r="AT134" s="78"/>
    </row>
    <row r="135" spans="1:46" x14ac:dyDescent="0.35">
      <c r="A135" s="5591"/>
      <c r="B135" s="5591"/>
      <c r="C135" s="5591"/>
      <c r="D135" s="5591"/>
      <c r="E135" s="5591"/>
      <c r="F135" s="5591"/>
      <c r="G135" s="5591"/>
      <c r="H135" s="5591"/>
      <c r="I135" s="5591"/>
      <c r="J135" s="5591"/>
      <c r="K135" s="5591"/>
      <c r="L135" s="5591"/>
      <c r="M135" s="5591"/>
      <c r="N135" s="5591"/>
      <c r="O135" s="5591"/>
      <c r="P135" s="5591"/>
      <c r="Q135" s="5591"/>
      <c r="R135" s="5591"/>
      <c r="S135" s="5591"/>
      <c r="T135" s="5591"/>
      <c r="U135" s="78"/>
      <c r="V135" s="78"/>
      <c r="W135" s="78"/>
      <c r="X135" s="78"/>
      <c r="Y135" s="78"/>
      <c r="Z135" s="78"/>
      <c r="AA135" s="78"/>
      <c r="AB135" s="78"/>
      <c r="AC135" s="78"/>
      <c r="AD135" s="78"/>
      <c r="AE135" s="78"/>
      <c r="AF135" s="78"/>
      <c r="AG135" s="78"/>
      <c r="AH135" s="78"/>
      <c r="AI135" s="78"/>
      <c r="AJ135" s="78"/>
      <c r="AK135" s="78"/>
      <c r="AL135" s="78"/>
      <c r="AM135" s="78"/>
      <c r="AN135" s="78"/>
      <c r="AO135" s="78"/>
      <c r="AP135" s="78"/>
      <c r="AQ135" s="78"/>
      <c r="AR135" s="78"/>
      <c r="AS135" s="78"/>
      <c r="AT135" s="78"/>
    </row>
    <row r="136" spans="1:46" x14ac:dyDescent="0.35">
      <c r="A136" s="5591"/>
      <c r="B136" s="5591"/>
      <c r="C136" s="5591"/>
      <c r="D136" s="5591"/>
      <c r="E136" s="5591"/>
      <c r="F136" s="5591"/>
      <c r="G136" s="5591"/>
      <c r="H136" s="5591"/>
      <c r="I136" s="5591"/>
      <c r="J136" s="5591"/>
      <c r="K136" s="5591"/>
      <c r="L136" s="5591"/>
      <c r="M136" s="5591"/>
      <c r="N136" s="5591"/>
      <c r="O136" s="5591"/>
      <c r="P136" s="5591"/>
      <c r="Q136" s="5591"/>
      <c r="R136" s="5591"/>
      <c r="S136" s="5591"/>
      <c r="T136" s="5591"/>
      <c r="U136" s="78"/>
      <c r="V136" s="78"/>
      <c r="W136" s="78"/>
      <c r="X136" s="78"/>
      <c r="Y136" s="78"/>
      <c r="Z136" s="78"/>
      <c r="AA136" s="78"/>
      <c r="AB136" s="78"/>
      <c r="AC136" s="78"/>
      <c r="AD136" s="78"/>
      <c r="AE136" s="78"/>
      <c r="AF136" s="78"/>
      <c r="AG136" s="78"/>
      <c r="AH136" s="78"/>
      <c r="AI136" s="78"/>
      <c r="AJ136" s="78"/>
      <c r="AK136" s="78"/>
      <c r="AL136" s="78"/>
      <c r="AM136" s="78"/>
      <c r="AN136" s="78"/>
      <c r="AO136" s="78"/>
      <c r="AP136" s="78"/>
      <c r="AQ136" s="78"/>
      <c r="AR136" s="78"/>
      <c r="AS136" s="78"/>
      <c r="AT136" s="78"/>
    </row>
    <row r="137" spans="1:46" x14ac:dyDescent="0.35">
      <c r="A137" s="5591"/>
      <c r="B137" s="5591"/>
      <c r="C137" s="5591"/>
      <c r="D137" s="5591"/>
      <c r="E137" s="5591"/>
      <c r="F137" s="5591"/>
      <c r="G137" s="5591"/>
      <c r="H137" s="5591"/>
      <c r="I137" s="5591"/>
      <c r="J137" s="5591"/>
      <c r="K137" s="5591"/>
      <c r="L137" s="5591"/>
      <c r="M137" s="5591"/>
      <c r="N137" s="5591"/>
      <c r="O137" s="5591"/>
      <c r="P137" s="5591"/>
      <c r="Q137" s="5591"/>
      <c r="R137" s="5591"/>
      <c r="S137" s="5591"/>
      <c r="T137" s="5591"/>
      <c r="U137" s="78"/>
      <c r="V137" s="78"/>
      <c r="W137" s="78"/>
      <c r="X137" s="78"/>
      <c r="Y137" s="78"/>
      <c r="Z137" s="78"/>
      <c r="AA137" s="78"/>
      <c r="AB137" s="78"/>
      <c r="AC137" s="78"/>
      <c r="AD137" s="78"/>
      <c r="AE137" s="78"/>
      <c r="AF137" s="78"/>
      <c r="AG137" s="78"/>
      <c r="AH137" s="78"/>
      <c r="AI137" s="78"/>
      <c r="AJ137" s="78"/>
      <c r="AK137" s="78"/>
      <c r="AL137" s="78"/>
      <c r="AM137" s="78"/>
      <c r="AN137" s="78"/>
      <c r="AO137" s="78"/>
      <c r="AP137" s="78"/>
      <c r="AQ137" s="78"/>
      <c r="AR137" s="78"/>
      <c r="AS137" s="78"/>
      <c r="AT137" s="78"/>
    </row>
    <row r="138" spans="1:46" x14ac:dyDescent="0.35">
      <c r="A138" s="5591"/>
      <c r="B138" s="5591"/>
      <c r="C138" s="5591"/>
      <c r="D138" s="5591"/>
      <c r="E138" s="5591"/>
      <c r="F138" s="5591"/>
      <c r="G138" s="5591"/>
      <c r="H138" s="5591"/>
      <c r="I138" s="5591"/>
      <c r="J138" s="5591"/>
      <c r="K138" s="5591"/>
      <c r="L138" s="5591"/>
      <c r="M138" s="5591"/>
      <c r="N138" s="5591"/>
      <c r="O138" s="5591"/>
      <c r="P138" s="5591"/>
      <c r="Q138" s="5591"/>
      <c r="R138" s="5591"/>
      <c r="S138" s="5591"/>
      <c r="T138" s="5591"/>
      <c r="U138" s="78"/>
      <c r="V138" s="78"/>
      <c r="W138" s="78"/>
      <c r="X138" s="78"/>
      <c r="Y138" s="78"/>
      <c r="Z138" s="78"/>
      <c r="AA138" s="78"/>
      <c r="AB138" s="78"/>
      <c r="AC138" s="78"/>
      <c r="AD138" s="78"/>
      <c r="AE138" s="78"/>
      <c r="AF138" s="78"/>
      <c r="AG138" s="78"/>
      <c r="AH138" s="78"/>
      <c r="AI138" s="78"/>
      <c r="AJ138" s="78"/>
      <c r="AK138" s="78"/>
      <c r="AL138" s="78"/>
      <c r="AM138" s="78"/>
      <c r="AN138" s="78"/>
      <c r="AO138" s="78"/>
      <c r="AP138" s="78"/>
      <c r="AQ138" s="78"/>
      <c r="AR138" s="78"/>
      <c r="AS138" s="78"/>
      <c r="AT138" s="78"/>
    </row>
    <row r="139" spans="1:46" x14ac:dyDescent="0.35">
      <c r="A139" s="5591"/>
      <c r="B139" s="5591"/>
      <c r="C139" s="5591"/>
      <c r="D139" s="5591"/>
      <c r="E139" s="5591"/>
      <c r="F139" s="5591"/>
      <c r="G139" s="5591"/>
      <c r="H139" s="5591"/>
      <c r="I139" s="5591"/>
      <c r="J139" s="5591"/>
      <c r="K139" s="5591"/>
      <c r="L139" s="5591"/>
      <c r="M139" s="5591"/>
      <c r="N139" s="5591"/>
      <c r="O139" s="5591"/>
      <c r="P139" s="5591"/>
      <c r="Q139" s="5591"/>
      <c r="R139" s="5591"/>
      <c r="S139" s="5591"/>
      <c r="T139" s="5591"/>
      <c r="U139" s="78"/>
      <c r="V139" s="78"/>
      <c r="W139" s="78"/>
      <c r="X139" s="78"/>
      <c r="Y139" s="78"/>
      <c r="Z139" s="78"/>
      <c r="AA139" s="78"/>
      <c r="AB139" s="78"/>
      <c r="AC139" s="78"/>
      <c r="AD139" s="78"/>
      <c r="AE139" s="78"/>
      <c r="AF139" s="78"/>
      <c r="AG139" s="78"/>
      <c r="AH139" s="78"/>
      <c r="AI139" s="78"/>
      <c r="AJ139" s="78"/>
      <c r="AK139" s="78"/>
      <c r="AL139" s="78"/>
      <c r="AM139" s="78"/>
      <c r="AN139" s="78"/>
      <c r="AO139" s="78"/>
      <c r="AP139" s="78"/>
      <c r="AQ139" s="78"/>
      <c r="AR139" s="78"/>
      <c r="AS139" s="78"/>
      <c r="AT139" s="78"/>
    </row>
    <row r="140" spans="1:46" x14ac:dyDescent="0.35">
      <c r="A140" s="5591"/>
      <c r="B140" s="5591"/>
      <c r="C140" s="5591"/>
      <c r="D140" s="5591"/>
      <c r="E140" s="5591"/>
      <c r="F140" s="5591"/>
      <c r="G140" s="5591"/>
      <c r="H140" s="5591"/>
      <c r="I140" s="5591"/>
      <c r="J140" s="5591"/>
      <c r="K140" s="5591"/>
      <c r="L140" s="5591"/>
      <c r="M140" s="5591"/>
      <c r="N140" s="5591"/>
      <c r="O140" s="5591"/>
      <c r="P140" s="5591"/>
      <c r="Q140" s="5591"/>
      <c r="R140" s="5591"/>
      <c r="S140" s="5591"/>
      <c r="T140" s="5591"/>
      <c r="U140" s="78"/>
      <c r="V140" s="78"/>
      <c r="W140" s="78"/>
      <c r="X140" s="78"/>
      <c r="Y140" s="78"/>
      <c r="Z140" s="78"/>
      <c r="AA140" s="78"/>
      <c r="AB140" s="78"/>
      <c r="AC140" s="78"/>
      <c r="AD140" s="78"/>
      <c r="AE140" s="78"/>
      <c r="AF140" s="78"/>
      <c r="AG140" s="78"/>
      <c r="AH140" s="78"/>
      <c r="AI140" s="78"/>
      <c r="AJ140" s="78"/>
      <c r="AK140" s="78"/>
      <c r="AL140" s="78"/>
      <c r="AM140" s="78"/>
      <c r="AN140" s="78"/>
      <c r="AO140" s="78"/>
      <c r="AP140" s="78"/>
      <c r="AQ140" s="78"/>
      <c r="AR140" s="78"/>
      <c r="AS140" s="78"/>
      <c r="AT140" s="78"/>
    </row>
    <row r="141" spans="1:46" x14ac:dyDescent="0.35">
      <c r="A141" s="5591"/>
      <c r="B141" s="5591"/>
      <c r="C141" s="5591"/>
      <c r="D141" s="5591"/>
      <c r="E141" s="5591"/>
      <c r="F141" s="5591"/>
      <c r="G141" s="5591"/>
      <c r="H141" s="5591"/>
      <c r="I141" s="5591"/>
      <c r="J141" s="5591"/>
      <c r="K141" s="5591"/>
      <c r="L141" s="5591"/>
      <c r="M141" s="5591"/>
      <c r="N141" s="5591"/>
      <c r="O141" s="5591"/>
      <c r="P141" s="5591"/>
      <c r="Q141" s="5591"/>
      <c r="R141" s="5591"/>
      <c r="S141" s="5591"/>
      <c r="T141" s="5591"/>
      <c r="U141" s="78"/>
      <c r="V141" s="78"/>
      <c r="W141" s="78"/>
      <c r="X141" s="78"/>
      <c r="Y141" s="78"/>
      <c r="Z141" s="78"/>
      <c r="AA141" s="78"/>
      <c r="AB141" s="78"/>
      <c r="AC141" s="78"/>
      <c r="AD141" s="78"/>
      <c r="AE141" s="78"/>
      <c r="AF141" s="78"/>
      <c r="AG141" s="78"/>
      <c r="AH141" s="78"/>
      <c r="AI141" s="78"/>
      <c r="AJ141" s="78"/>
      <c r="AK141" s="78"/>
      <c r="AL141" s="78"/>
      <c r="AM141" s="78"/>
      <c r="AN141" s="78"/>
      <c r="AO141" s="78"/>
      <c r="AP141" s="78"/>
      <c r="AQ141" s="78"/>
      <c r="AR141" s="78"/>
      <c r="AS141" s="78"/>
      <c r="AT141" s="78"/>
    </row>
    <row r="142" spans="1:46" x14ac:dyDescent="0.35">
      <c r="A142" s="5591"/>
      <c r="B142" s="5591"/>
      <c r="C142" s="5591"/>
      <c r="D142" s="5591"/>
      <c r="E142" s="5591"/>
      <c r="F142" s="5591"/>
      <c r="G142" s="5591"/>
      <c r="H142" s="5591"/>
      <c r="I142" s="5591"/>
      <c r="J142" s="5591"/>
      <c r="K142" s="5591"/>
      <c r="L142" s="5591"/>
      <c r="M142" s="5591"/>
      <c r="N142" s="5591"/>
      <c r="O142" s="5591"/>
      <c r="P142" s="5591"/>
      <c r="Q142" s="5591"/>
      <c r="R142" s="5591"/>
      <c r="S142" s="5591"/>
      <c r="T142" s="5591"/>
      <c r="U142" s="78"/>
      <c r="V142" s="78"/>
      <c r="W142" s="78"/>
      <c r="X142" s="78"/>
      <c r="Y142" s="78"/>
      <c r="Z142" s="78"/>
      <c r="AA142" s="78"/>
      <c r="AB142" s="78"/>
      <c r="AC142" s="78"/>
      <c r="AD142" s="78"/>
      <c r="AE142" s="78"/>
      <c r="AF142" s="78"/>
      <c r="AG142" s="78"/>
      <c r="AH142" s="78"/>
      <c r="AI142" s="78"/>
      <c r="AJ142" s="78"/>
      <c r="AK142" s="78"/>
      <c r="AL142" s="78"/>
      <c r="AM142" s="78"/>
      <c r="AN142" s="78"/>
      <c r="AO142" s="78"/>
      <c r="AP142" s="78"/>
      <c r="AQ142" s="78"/>
      <c r="AR142" s="78"/>
      <c r="AS142" s="78"/>
      <c r="AT142" s="78"/>
    </row>
    <row r="143" spans="1:46" x14ac:dyDescent="0.35">
      <c r="A143" s="5591"/>
      <c r="B143" s="5591"/>
      <c r="C143" s="5591"/>
      <c r="D143" s="5591"/>
      <c r="E143" s="5591"/>
      <c r="F143" s="5591"/>
      <c r="G143" s="5591"/>
      <c r="H143" s="5591"/>
      <c r="I143" s="5591"/>
      <c r="J143" s="5591"/>
      <c r="K143" s="5591"/>
      <c r="L143" s="5591"/>
      <c r="M143" s="5591"/>
      <c r="N143" s="5591"/>
      <c r="O143" s="5591"/>
      <c r="P143" s="5591"/>
      <c r="Q143" s="5591"/>
      <c r="R143" s="5591"/>
      <c r="S143" s="5591"/>
      <c r="T143" s="5591"/>
      <c r="U143" s="78"/>
      <c r="V143" s="78"/>
      <c r="W143" s="78"/>
      <c r="X143" s="78"/>
      <c r="Y143" s="78"/>
      <c r="Z143" s="78"/>
      <c r="AA143" s="78"/>
      <c r="AB143" s="78"/>
      <c r="AC143" s="78"/>
      <c r="AD143" s="78"/>
      <c r="AE143" s="78"/>
      <c r="AF143" s="78"/>
      <c r="AG143" s="78"/>
      <c r="AH143" s="78"/>
      <c r="AI143" s="78"/>
      <c r="AJ143" s="78"/>
      <c r="AK143" s="78"/>
      <c r="AL143" s="78"/>
      <c r="AM143" s="78"/>
      <c r="AN143" s="78"/>
      <c r="AO143" s="78"/>
      <c r="AP143" s="78"/>
      <c r="AQ143" s="78"/>
      <c r="AR143" s="78"/>
      <c r="AS143" s="78"/>
      <c r="AT143" s="78"/>
    </row>
    <row r="144" spans="1:46" x14ac:dyDescent="0.35">
      <c r="A144" s="5591"/>
      <c r="B144" s="5591"/>
      <c r="C144" s="5591"/>
      <c r="D144" s="5591"/>
      <c r="E144" s="5591"/>
      <c r="F144" s="5591"/>
      <c r="G144" s="5591"/>
      <c r="H144" s="5591"/>
      <c r="I144" s="5591"/>
      <c r="J144" s="5591"/>
      <c r="K144" s="5591"/>
      <c r="L144" s="5591"/>
      <c r="M144" s="5591"/>
      <c r="N144" s="5591"/>
      <c r="O144" s="5591"/>
      <c r="P144" s="5591"/>
      <c r="Q144" s="5591"/>
      <c r="R144" s="5591"/>
      <c r="S144" s="5591"/>
      <c r="T144" s="5591"/>
      <c r="U144" s="78"/>
      <c r="V144" s="78"/>
      <c r="W144" s="78"/>
      <c r="X144" s="78"/>
      <c r="Y144" s="78"/>
      <c r="Z144" s="78"/>
      <c r="AA144" s="78"/>
      <c r="AB144" s="78"/>
      <c r="AC144" s="78"/>
      <c r="AD144" s="78"/>
      <c r="AE144" s="78"/>
      <c r="AF144" s="78"/>
      <c r="AG144" s="78"/>
      <c r="AH144" s="78"/>
      <c r="AI144" s="78"/>
      <c r="AJ144" s="78"/>
      <c r="AK144" s="78"/>
      <c r="AL144" s="78"/>
      <c r="AM144" s="78"/>
      <c r="AN144" s="78"/>
      <c r="AO144" s="78"/>
      <c r="AP144" s="78"/>
      <c r="AQ144" s="78"/>
      <c r="AR144" s="78"/>
      <c r="AS144" s="78"/>
      <c r="AT144" s="78"/>
    </row>
    <row r="145" spans="1:46" x14ac:dyDescent="0.35">
      <c r="A145" s="5591"/>
      <c r="B145" s="5591"/>
      <c r="C145" s="5591"/>
      <c r="D145" s="5591"/>
      <c r="E145" s="5591"/>
      <c r="F145" s="5591"/>
      <c r="G145" s="5591"/>
      <c r="H145" s="5591"/>
      <c r="I145" s="5591"/>
      <c r="J145" s="5591"/>
      <c r="K145" s="5591"/>
      <c r="L145" s="5591"/>
      <c r="M145" s="5591"/>
      <c r="N145" s="5591"/>
      <c r="O145" s="5591"/>
      <c r="P145" s="5591"/>
      <c r="Q145" s="5591"/>
      <c r="R145" s="5591"/>
      <c r="S145" s="5591"/>
      <c r="T145" s="5591"/>
      <c r="U145" s="78"/>
      <c r="V145" s="78"/>
      <c r="W145" s="78"/>
      <c r="X145" s="78"/>
      <c r="Y145" s="78"/>
      <c r="Z145" s="78"/>
      <c r="AA145" s="78"/>
      <c r="AB145" s="78"/>
      <c r="AC145" s="78"/>
      <c r="AD145" s="78"/>
      <c r="AE145" s="78"/>
      <c r="AF145" s="78"/>
      <c r="AG145" s="78"/>
      <c r="AH145" s="78"/>
      <c r="AI145" s="78"/>
      <c r="AJ145" s="78"/>
      <c r="AK145" s="78"/>
      <c r="AL145" s="78"/>
      <c r="AM145" s="78"/>
      <c r="AN145" s="78"/>
      <c r="AO145" s="78"/>
      <c r="AP145" s="78"/>
      <c r="AQ145" s="78"/>
      <c r="AR145" s="78"/>
      <c r="AS145" s="78"/>
      <c r="AT145" s="78"/>
    </row>
    <row r="146" spans="1:46" x14ac:dyDescent="0.35">
      <c r="A146" s="5591"/>
      <c r="B146" s="5591"/>
      <c r="C146" s="5591"/>
      <c r="D146" s="5591"/>
      <c r="E146" s="5591"/>
      <c r="F146" s="5591"/>
      <c r="G146" s="5591"/>
      <c r="H146" s="5591"/>
      <c r="I146" s="5591"/>
      <c r="J146" s="5591"/>
      <c r="K146" s="5591"/>
      <c r="L146" s="5591"/>
      <c r="M146" s="5591"/>
      <c r="N146" s="5591"/>
      <c r="O146" s="5591"/>
      <c r="P146" s="5591"/>
      <c r="Q146" s="5591"/>
      <c r="R146" s="5591"/>
      <c r="S146" s="5591"/>
      <c r="T146" s="5591"/>
      <c r="U146" s="78"/>
      <c r="V146" s="78"/>
      <c r="W146" s="78"/>
      <c r="X146" s="78"/>
      <c r="Y146" s="78"/>
      <c r="Z146" s="78"/>
      <c r="AA146" s="78"/>
      <c r="AB146" s="78"/>
      <c r="AC146" s="78"/>
      <c r="AD146" s="78"/>
      <c r="AE146" s="78"/>
      <c r="AF146" s="78"/>
      <c r="AG146" s="78"/>
      <c r="AH146" s="78"/>
      <c r="AI146" s="78"/>
      <c r="AJ146" s="78"/>
      <c r="AK146" s="78"/>
      <c r="AL146" s="78"/>
      <c r="AM146" s="78"/>
      <c r="AN146" s="78"/>
      <c r="AO146" s="78"/>
      <c r="AP146" s="78"/>
      <c r="AQ146" s="78"/>
      <c r="AR146" s="78"/>
      <c r="AS146" s="78"/>
      <c r="AT146" s="78"/>
    </row>
    <row r="147" spans="1:46" x14ac:dyDescent="0.35">
      <c r="A147" s="5591"/>
      <c r="B147" s="5591"/>
      <c r="C147" s="5591"/>
      <c r="D147" s="5591"/>
      <c r="E147" s="5591"/>
      <c r="F147" s="5591"/>
      <c r="G147" s="5591"/>
      <c r="H147" s="5591"/>
      <c r="I147" s="5591"/>
      <c r="J147" s="5591"/>
      <c r="K147" s="5591"/>
      <c r="L147" s="5591"/>
      <c r="M147" s="5591"/>
      <c r="N147" s="5591"/>
      <c r="O147" s="5591"/>
      <c r="P147" s="5591"/>
      <c r="Q147" s="5591"/>
      <c r="R147" s="5591"/>
      <c r="S147" s="5591"/>
      <c r="T147" s="5591"/>
      <c r="U147" s="78"/>
      <c r="V147" s="78"/>
      <c r="W147" s="78"/>
      <c r="X147" s="78"/>
      <c r="Y147" s="78"/>
      <c r="Z147" s="78"/>
      <c r="AA147" s="78"/>
      <c r="AB147" s="78"/>
      <c r="AC147" s="78"/>
      <c r="AD147" s="78"/>
      <c r="AE147" s="78"/>
      <c r="AF147" s="78"/>
      <c r="AG147" s="78"/>
      <c r="AH147" s="78"/>
      <c r="AI147" s="78"/>
      <c r="AJ147" s="78"/>
      <c r="AK147" s="78"/>
      <c r="AL147" s="78"/>
      <c r="AM147" s="78"/>
      <c r="AN147" s="78"/>
      <c r="AO147" s="78"/>
      <c r="AP147" s="78"/>
      <c r="AQ147" s="78"/>
      <c r="AR147" s="78"/>
      <c r="AS147" s="78"/>
      <c r="AT147" s="78"/>
    </row>
    <row r="148" spans="1:46" x14ac:dyDescent="0.35">
      <c r="A148" s="5591"/>
      <c r="B148" s="5591"/>
      <c r="C148" s="5591"/>
      <c r="D148" s="5591"/>
      <c r="E148" s="5591"/>
      <c r="F148" s="5591"/>
      <c r="G148" s="5591"/>
      <c r="H148" s="5591"/>
      <c r="I148" s="5591"/>
      <c r="J148" s="5591"/>
      <c r="K148" s="5591"/>
      <c r="L148" s="5591"/>
      <c r="M148" s="5591"/>
      <c r="N148" s="5591"/>
      <c r="O148" s="5591"/>
      <c r="P148" s="5591"/>
      <c r="Q148" s="5591"/>
      <c r="R148" s="5591"/>
      <c r="S148" s="5591"/>
      <c r="T148" s="5591"/>
      <c r="U148" s="78"/>
      <c r="V148" s="78"/>
      <c r="W148" s="78"/>
      <c r="X148" s="78"/>
      <c r="Y148" s="78"/>
      <c r="Z148" s="78"/>
      <c r="AA148" s="78"/>
      <c r="AB148" s="78"/>
      <c r="AC148" s="78"/>
      <c r="AD148" s="78"/>
      <c r="AE148" s="78"/>
      <c r="AF148" s="78"/>
      <c r="AG148" s="78"/>
      <c r="AH148" s="78"/>
      <c r="AI148" s="78"/>
      <c r="AJ148" s="78"/>
      <c r="AK148" s="78"/>
      <c r="AL148" s="78"/>
      <c r="AM148" s="78"/>
      <c r="AN148" s="78"/>
      <c r="AO148" s="78"/>
      <c r="AP148" s="78"/>
      <c r="AQ148" s="78"/>
      <c r="AR148" s="78"/>
      <c r="AS148" s="78"/>
      <c r="AT148" s="78"/>
    </row>
    <row r="149" spans="1:46" x14ac:dyDescent="0.35">
      <c r="A149" s="5591"/>
      <c r="B149" s="5591"/>
      <c r="C149" s="5591"/>
      <c r="D149" s="5591"/>
      <c r="E149" s="5591"/>
      <c r="F149" s="5591"/>
      <c r="G149" s="5591"/>
      <c r="H149" s="5591"/>
      <c r="I149" s="5591"/>
      <c r="J149" s="5591"/>
      <c r="K149" s="5591"/>
      <c r="L149" s="5591"/>
      <c r="M149" s="5591"/>
      <c r="N149" s="5591"/>
      <c r="O149" s="5591"/>
      <c r="P149" s="5591"/>
      <c r="Q149" s="5591"/>
      <c r="R149" s="5591"/>
      <c r="S149" s="5591"/>
      <c r="T149" s="5591"/>
      <c r="U149" s="78"/>
      <c r="V149" s="78"/>
      <c r="W149" s="78"/>
      <c r="X149" s="78"/>
      <c r="Y149" s="78"/>
      <c r="Z149" s="78"/>
      <c r="AA149" s="78"/>
      <c r="AB149" s="78"/>
      <c r="AC149" s="78"/>
      <c r="AD149" s="78"/>
      <c r="AE149" s="78"/>
      <c r="AF149" s="78"/>
      <c r="AG149" s="78"/>
      <c r="AH149" s="78"/>
      <c r="AI149" s="78"/>
      <c r="AJ149" s="78"/>
      <c r="AK149" s="78"/>
      <c r="AL149" s="78"/>
      <c r="AM149" s="78"/>
      <c r="AN149" s="78"/>
      <c r="AO149" s="78"/>
      <c r="AP149" s="78"/>
      <c r="AQ149" s="78"/>
      <c r="AR149" s="78"/>
      <c r="AS149" s="78"/>
      <c r="AT149" s="78"/>
    </row>
    <row r="150" spans="1:46" x14ac:dyDescent="0.35">
      <c r="A150" s="5591"/>
      <c r="B150" s="5591"/>
      <c r="C150" s="5591"/>
      <c r="D150" s="5591"/>
      <c r="E150" s="5591"/>
      <c r="F150" s="5591"/>
      <c r="G150" s="5591"/>
      <c r="H150" s="5591"/>
      <c r="I150" s="5591"/>
      <c r="J150" s="5591"/>
      <c r="K150" s="5591"/>
      <c r="L150" s="5591"/>
      <c r="M150" s="5591"/>
      <c r="N150" s="5591"/>
      <c r="O150" s="5591"/>
      <c r="P150" s="5591"/>
      <c r="Q150" s="5591"/>
      <c r="R150" s="5591"/>
      <c r="S150" s="5591"/>
      <c r="T150" s="5591"/>
      <c r="U150" s="78"/>
      <c r="V150" s="78"/>
      <c r="W150" s="78"/>
      <c r="X150" s="78"/>
      <c r="Y150" s="78"/>
      <c r="Z150" s="78"/>
      <c r="AA150" s="78"/>
      <c r="AB150" s="78"/>
      <c r="AC150" s="78"/>
      <c r="AD150" s="78"/>
      <c r="AE150" s="78"/>
      <c r="AF150" s="78"/>
      <c r="AG150" s="78"/>
      <c r="AH150" s="78"/>
      <c r="AI150" s="78"/>
      <c r="AJ150" s="78"/>
      <c r="AK150" s="78"/>
      <c r="AL150" s="78"/>
      <c r="AM150" s="78"/>
      <c r="AN150" s="78"/>
      <c r="AO150" s="78"/>
      <c r="AP150" s="78"/>
      <c r="AQ150" s="78"/>
      <c r="AR150" s="78"/>
      <c r="AS150" s="78"/>
      <c r="AT150" s="78"/>
    </row>
    <row r="151" spans="1:46" x14ac:dyDescent="0.35">
      <c r="A151" s="5591"/>
      <c r="B151" s="5591"/>
      <c r="C151" s="5591"/>
      <c r="D151" s="5591"/>
      <c r="E151" s="5591"/>
      <c r="F151" s="5591"/>
      <c r="G151" s="5591"/>
      <c r="H151" s="5591"/>
      <c r="I151" s="5591"/>
      <c r="J151" s="5591"/>
      <c r="K151" s="5591"/>
      <c r="L151" s="5591"/>
      <c r="M151" s="5591"/>
      <c r="N151" s="5591"/>
      <c r="O151" s="5591"/>
      <c r="P151" s="5591"/>
      <c r="Q151" s="5591"/>
      <c r="R151" s="5591"/>
      <c r="S151" s="5591"/>
      <c r="T151" s="5591"/>
      <c r="U151" s="78"/>
      <c r="V151" s="78"/>
      <c r="W151" s="78"/>
      <c r="X151" s="78"/>
      <c r="Y151" s="78"/>
      <c r="Z151" s="78"/>
      <c r="AA151" s="78"/>
      <c r="AB151" s="78"/>
      <c r="AC151" s="78"/>
      <c r="AD151" s="78"/>
      <c r="AE151" s="78"/>
      <c r="AF151" s="78"/>
      <c r="AG151" s="78"/>
      <c r="AH151" s="78"/>
      <c r="AI151" s="78"/>
      <c r="AJ151" s="78"/>
      <c r="AK151" s="78"/>
      <c r="AL151" s="78"/>
      <c r="AM151" s="78"/>
      <c r="AN151" s="78"/>
      <c r="AO151" s="78"/>
      <c r="AP151" s="78"/>
      <c r="AQ151" s="78"/>
      <c r="AR151" s="78"/>
      <c r="AS151" s="78"/>
      <c r="AT151" s="78"/>
    </row>
    <row r="152" spans="1:46" x14ac:dyDescent="0.35">
      <c r="A152" s="5591"/>
      <c r="B152" s="5591"/>
      <c r="C152" s="5591"/>
      <c r="D152" s="5591"/>
      <c r="E152" s="5591"/>
      <c r="F152" s="5591"/>
      <c r="G152" s="5591"/>
      <c r="H152" s="5591"/>
      <c r="I152" s="5591"/>
      <c r="J152" s="5591"/>
      <c r="K152" s="5591"/>
      <c r="L152" s="5591"/>
      <c r="M152" s="5591"/>
      <c r="N152" s="5591"/>
      <c r="O152" s="5591"/>
      <c r="P152" s="5591"/>
      <c r="Q152" s="5591"/>
      <c r="R152" s="5591"/>
      <c r="S152" s="5591"/>
      <c r="T152" s="5591"/>
      <c r="U152" s="78"/>
      <c r="V152" s="78"/>
      <c r="W152" s="78"/>
      <c r="X152" s="78"/>
      <c r="Y152" s="78"/>
      <c r="Z152" s="78"/>
      <c r="AA152" s="78"/>
      <c r="AB152" s="78"/>
      <c r="AC152" s="78"/>
      <c r="AD152" s="78"/>
      <c r="AE152" s="78"/>
      <c r="AF152" s="78"/>
      <c r="AG152" s="78"/>
      <c r="AH152" s="78"/>
      <c r="AI152" s="78"/>
      <c r="AJ152" s="78"/>
      <c r="AK152" s="78"/>
      <c r="AL152" s="78"/>
      <c r="AM152" s="78"/>
      <c r="AN152" s="78"/>
      <c r="AO152" s="78"/>
      <c r="AP152" s="78"/>
      <c r="AQ152" s="78"/>
      <c r="AR152" s="78"/>
      <c r="AS152" s="78"/>
      <c r="AT152" s="78"/>
    </row>
    <row r="153" spans="1:46" x14ac:dyDescent="0.35">
      <c r="A153" s="5591"/>
      <c r="B153" s="5591"/>
      <c r="C153" s="5591"/>
      <c r="D153" s="5591"/>
      <c r="E153" s="5591"/>
      <c r="F153" s="5591"/>
      <c r="G153" s="5591"/>
      <c r="H153" s="5591"/>
      <c r="I153" s="5591"/>
      <c r="J153" s="5591"/>
      <c r="K153" s="5591"/>
      <c r="L153" s="5591"/>
      <c r="M153" s="5591"/>
      <c r="N153" s="5591"/>
      <c r="O153" s="5591"/>
      <c r="P153" s="5591"/>
      <c r="Q153" s="5591"/>
      <c r="R153" s="5591"/>
      <c r="S153" s="5591"/>
      <c r="T153" s="5591"/>
      <c r="U153" s="78"/>
      <c r="V153" s="78"/>
      <c r="W153" s="78"/>
      <c r="X153" s="78"/>
      <c r="Y153" s="78"/>
      <c r="Z153" s="78"/>
      <c r="AA153" s="78"/>
      <c r="AB153" s="78"/>
      <c r="AC153" s="78"/>
      <c r="AD153" s="78"/>
      <c r="AE153" s="78"/>
      <c r="AF153" s="78"/>
      <c r="AG153" s="78"/>
      <c r="AH153" s="78"/>
      <c r="AI153" s="78"/>
      <c r="AJ153" s="78"/>
      <c r="AK153" s="78"/>
      <c r="AL153" s="78"/>
      <c r="AM153" s="78"/>
      <c r="AN153" s="78"/>
      <c r="AO153" s="78"/>
      <c r="AP153" s="78"/>
      <c r="AQ153" s="78"/>
      <c r="AR153" s="78"/>
      <c r="AS153" s="78"/>
      <c r="AT153" s="78"/>
    </row>
    <row r="154" spans="1:46" x14ac:dyDescent="0.35">
      <c r="A154" s="5591"/>
      <c r="B154" s="5591"/>
      <c r="C154" s="5591"/>
      <c r="D154" s="5591"/>
      <c r="E154" s="5591"/>
      <c r="F154" s="5591"/>
      <c r="G154" s="5591"/>
      <c r="H154" s="5591"/>
      <c r="I154" s="5591"/>
      <c r="J154" s="5591"/>
      <c r="K154" s="5591"/>
      <c r="L154" s="5591"/>
      <c r="M154" s="5591"/>
      <c r="N154" s="5591"/>
      <c r="O154" s="5591"/>
      <c r="P154" s="5591"/>
      <c r="Q154" s="5591"/>
      <c r="R154" s="5591"/>
      <c r="S154" s="5591"/>
      <c r="T154" s="5591"/>
      <c r="U154" s="78"/>
      <c r="V154" s="78"/>
      <c r="W154" s="78"/>
      <c r="X154" s="78"/>
      <c r="Y154" s="78"/>
      <c r="Z154" s="78"/>
      <c r="AA154" s="78"/>
      <c r="AB154" s="78"/>
      <c r="AC154" s="78"/>
      <c r="AD154" s="78"/>
      <c r="AE154" s="78"/>
      <c r="AF154" s="78"/>
      <c r="AG154" s="78"/>
      <c r="AH154" s="78"/>
      <c r="AI154" s="78"/>
      <c r="AJ154" s="78"/>
      <c r="AK154" s="78"/>
      <c r="AL154" s="78"/>
      <c r="AM154" s="78"/>
      <c r="AN154" s="78"/>
      <c r="AO154" s="78"/>
      <c r="AP154" s="78"/>
      <c r="AQ154" s="78"/>
      <c r="AR154" s="78"/>
      <c r="AS154" s="78"/>
      <c r="AT154" s="78"/>
    </row>
    <row r="155" spans="1:46" x14ac:dyDescent="0.35">
      <c r="A155" s="5591"/>
      <c r="B155" s="5591"/>
      <c r="C155" s="5591"/>
      <c r="D155" s="5591"/>
      <c r="E155" s="5591"/>
      <c r="F155" s="5591"/>
      <c r="G155" s="5591"/>
      <c r="H155" s="5591"/>
      <c r="I155" s="5591"/>
      <c r="J155" s="5591"/>
      <c r="K155" s="5591"/>
      <c r="L155" s="5591"/>
      <c r="M155" s="5591"/>
      <c r="N155" s="5591"/>
      <c r="O155" s="5591"/>
      <c r="P155" s="5591"/>
      <c r="Q155" s="5591"/>
      <c r="R155" s="5591"/>
      <c r="S155" s="5591"/>
      <c r="T155" s="5591"/>
      <c r="U155" s="78"/>
      <c r="V155" s="78"/>
      <c r="W155" s="78"/>
      <c r="X155" s="78"/>
      <c r="Y155" s="78"/>
      <c r="Z155" s="78"/>
      <c r="AA155" s="78"/>
      <c r="AB155" s="78"/>
      <c r="AC155" s="78"/>
      <c r="AD155" s="78"/>
      <c r="AE155" s="78"/>
      <c r="AF155" s="78"/>
      <c r="AG155" s="78"/>
      <c r="AH155" s="78"/>
      <c r="AI155" s="78"/>
      <c r="AJ155" s="78"/>
      <c r="AK155" s="78"/>
      <c r="AL155" s="78"/>
      <c r="AM155" s="78"/>
      <c r="AN155" s="78"/>
      <c r="AO155" s="78"/>
      <c r="AP155" s="78"/>
      <c r="AQ155" s="78"/>
      <c r="AR155" s="78"/>
      <c r="AS155" s="78"/>
      <c r="AT155" s="78"/>
    </row>
    <row r="156" spans="1:46" x14ac:dyDescent="0.35">
      <c r="A156" s="5591"/>
      <c r="B156" s="5591"/>
      <c r="C156" s="5591"/>
      <c r="D156" s="5591"/>
      <c r="E156" s="5591"/>
      <c r="F156" s="5591"/>
      <c r="G156" s="5591"/>
      <c r="H156" s="5591"/>
      <c r="I156" s="5591"/>
      <c r="J156" s="5591"/>
      <c r="K156" s="5591"/>
      <c r="L156" s="5591"/>
      <c r="M156" s="5591"/>
      <c r="N156" s="5591"/>
      <c r="O156" s="5591"/>
      <c r="P156" s="5591"/>
      <c r="Q156" s="5591"/>
      <c r="R156" s="5591"/>
      <c r="S156" s="5591"/>
      <c r="T156" s="5591"/>
      <c r="U156" s="78"/>
      <c r="V156" s="78"/>
      <c r="W156" s="78"/>
      <c r="X156" s="78"/>
      <c r="Y156" s="78"/>
      <c r="Z156" s="78"/>
      <c r="AA156" s="78"/>
      <c r="AB156" s="78"/>
      <c r="AC156" s="78"/>
      <c r="AD156" s="78"/>
      <c r="AE156" s="78"/>
      <c r="AF156" s="78"/>
      <c r="AG156" s="78"/>
      <c r="AH156" s="78"/>
      <c r="AI156" s="78"/>
      <c r="AJ156" s="78"/>
      <c r="AK156" s="78"/>
      <c r="AL156" s="78"/>
      <c r="AM156" s="78"/>
      <c r="AN156" s="78"/>
      <c r="AO156" s="78"/>
      <c r="AP156" s="78"/>
      <c r="AQ156" s="78"/>
      <c r="AR156" s="78"/>
      <c r="AS156" s="78"/>
      <c r="AT156" s="78"/>
    </row>
    <row r="157" spans="1:46" x14ac:dyDescent="0.35">
      <c r="A157" s="5591"/>
      <c r="B157" s="5591"/>
      <c r="C157" s="5591"/>
      <c r="D157" s="5591"/>
      <c r="E157" s="5591"/>
      <c r="F157" s="5591"/>
      <c r="G157" s="5591"/>
      <c r="H157" s="5591"/>
      <c r="I157" s="5591"/>
      <c r="J157" s="5591"/>
      <c r="K157" s="5591"/>
      <c r="L157" s="5591"/>
      <c r="M157" s="5591"/>
      <c r="N157" s="5591"/>
      <c r="O157" s="5591"/>
      <c r="P157" s="5591"/>
      <c r="Q157" s="5591"/>
      <c r="R157" s="5591"/>
      <c r="S157" s="5591"/>
      <c r="T157" s="5591"/>
      <c r="U157" s="78"/>
      <c r="V157" s="78"/>
      <c r="W157" s="78"/>
      <c r="X157" s="78"/>
      <c r="Y157" s="78"/>
      <c r="Z157" s="78"/>
      <c r="AA157" s="78"/>
      <c r="AB157" s="78"/>
      <c r="AC157" s="78"/>
      <c r="AD157" s="78"/>
      <c r="AE157" s="78"/>
      <c r="AF157" s="78"/>
      <c r="AG157" s="78"/>
      <c r="AH157" s="78"/>
      <c r="AI157" s="78"/>
      <c r="AJ157" s="78"/>
      <c r="AK157" s="78"/>
      <c r="AL157" s="78"/>
      <c r="AM157" s="78"/>
      <c r="AN157" s="78"/>
      <c r="AO157" s="78"/>
      <c r="AP157" s="78"/>
      <c r="AQ157" s="78"/>
      <c r="AR157" s="78"/>
      <c r="AS157" s="78"/>
      <c r="AT157" s="78"/>
    </row>
    <row r="158" spans="1:46" x14ac:dyDescent="0.35">
      <c r="A158" s="5591"/>
      <c r="B158" s="5591"/>
      <c r="C158" s="5591"/>
      <c r="D158" s="5591"/>
      <c r="E158" s="5591"/>
      <c r="F158" s="5591"/>
      <c r="G158" s="5591"/>
      <c r="H158" s="5591"/>
      <c r="I158" s="5591"/>
      <c r="J158" s="5591"/>
      <c r="K158" s="5591"/>
      <c r="L158" s="5591"/>
      <c r="M158" s="5591"/>
      <c r="N158" s="5591"/>
      <c r="O158" s="5591"/>
      <c r="P158" s="5591"/>
      <c r="Q158" s="5591"/>
      <c r="R158" s="5591"/>
      <c r="S158" s="5591"/>
      <c r="T158" s="5591"/>
      <c r="U158" s="78"/>
      <c r="V158" s="78"/>
      <c r="W158" s="78"/>
      <c r="X158" s="78"/>
      <c r="Y158" s="78"/>
      <c r="Z158" s="78"/>
      <c r="AA158" s="78"/>
      <c r="AB158" s="78"/>
      <c r="AC158" s="78"/>
      <c r="AD158" s="78"/>
      <c r="AE158" s="78"/>
      <c r="AF158" s="78"/>
      <c r="AG158" s="78"/>
      <c r="AH158" s="78"/>
      <c r="AI158" s="78"/>
      <c r="AJ158" s="78"/>
      <c r="AK158" s="78"/>
      <c r="AL158" s="78"/>
      <c r="AM158" s="78"/>
      <c r="AN158" s="78"/>
      <c r="AO158" s="78"/>
      <c r="AP158" s="78"/>
      <c r="AQ158" s="78"/>
      <c r="AR158" s="78"/>
      <c r="AS158" s="78"/>
      <c r="AT158" s="78"/>
    </row>
    <row r="159" spans="1:46" x14ac:dyDescent="0.35">
      <c r="A159" s="5591"/>
      <c r="B159" s="5591"/>
      <c r="C159" s="5591"/>
      <c r="D159" s="5591"/>
      <c r="E159" s="5591"/>
      <c r="F159" s="5591"/>
      <c r="G159" s="5591"/>
      <c r="H159" s="5591"/>
      <c r="I159" s="5591"/>
      <c r="J159" s="5591"/>
      <c r="K159" s="5591"/>
      <c r="L159" s="5591"/>
      <c r="M159" s="5591"/>
      <c r="N159" s="5591"/>
      <c r="O159" s="5591"/>
      <c r="P159" s="5591"/>
      <c r="Q159" s="5591"/>
      <c r="R159" s="5591"/>
      <c r="S159" s="5591"/>
      <c r="T159" s="5591"/>
      <c r="U159" s="78"/>
      <c r="V159" s="78"/>
      <c r="W159" s="78"/>
      <c r="X159" s="78"/>
      <c r="Y159" s="78"/>
      <c r="Z159" s="78"/>
      <c r="AA159" s="78"/>
      <c r="AB159" s="78"/>
      <c r="AC159" s="78"/>
      <c r="AD159" s="78"/>
      <c r="AE159" s="78"/>
      <c r="AF159" s="78"/>
      <c r="AG159" s="78"/>
      <c r="AH159" s="78"/>
      <c r="AI159" s="78"/>
      <c r="AJ159" s="78"/>
      <c r="AK159" s="78"/>
      <c r="AL159" s="78"/>
      <c r="AM159" s="78"/>
      <c r="AN159" s="78"/>
      <c r="AO159" s="78"/>
      <c r="AP159" s="78"/>
      <c r="AQ159" s="78"/>
      <c r="AR159" s="78"/>
      <c r="AS159" s="78"/>
      <c r="AT159" s="78"/>
    </row>
    <row r="160" spans="1:46" x14ac:dyDescent="0.35">
      <c r="A160" s="5591"/>
      <c r="B160" s="5591"/>
      <c r="C160" s="5591"/>
      <c r="D160" s="5591"/>
      <c r="E160" s="5591"/>
      <c r="F160" s="5591"/>
      <c r="G160" s="5591"/>
      <c r="H160" s="5591"/>
      <c r="I160" s="5591"/>
      <c r="J160" s="5591"/>
      <c r="K160" s="5591"/>
      <c r="L160" s="5591"/>
      <c r="M160" s="5591"/>
      <c r="N160" s="5591"/>
      <c r="O160" s="5591"/>
      <c r="P160" s="5591"/>
      <c r="Q160" s="5591"/>
      <c r="R160" s="5591"/>
      <c r="S160" s="5591"/>
      <c r="T160" s="5591"/>
      <c r="U160" s="78"/>
      <c r="V160" s="78"/>
      <c r="W160" s="78"/>
      <c r="X160" s="78"/>
      <c r="Y160" s="78"/>
      <c r="Z160" s="78"/>
      <c r="AA160" s="78"/>
      <c r="AB160" s="78"/>
      <c r="AC160" s="78"/>
      <c r="AD160" s="78"/>
      <c r="AE160" s="78"/>
      <c r="AF160" s="78"/>
      <c r="AG160" s="78"/>
      <c r="AH160" s="78"/>
      <c r="AI160" s="78"/>
      <c r="AJ160" s="78"/>
      <c r="AK160" s="78"/>
      <c r="AL160" s="78"/>
      <c r="AM160" s="78"/>
      <c r="AN160" s="78"/>
      <c r="AO160" s="78"/>
      <c r="AP160" s="78"/>
      <c r="AQ160" s="78"/>
      <c r="AR160" s="78"/>
      <c r="AS160" s="78"/>
      <c r="AT160" s="78"/>
    </row>
    <row r="161" spans="1:46" x14ac:dyDescent="0.35">
      <c r="A161" s="5591"/>
      <c r="B161" s="5591"/>
      <c r="C161" s="5591"/>
      <c r="D161" s="5591"/>
      <c r="E161" s="5591"/>
      <c r="F161" s="5591"/>
      <c r="G161" s="5591"/>
      <c r="H161" s="5591"/>
      <c r="I161" s="5591"/>
      <c r="J161" s="5591"/>
      <c r="K161" s="5591"/>
      <c r="L161" s="5591"/>
      <c r="M161" s="5591"/>
      <c r="N161" s="5591"/>
      <c r="O161" s="5591"/>
      <c r="P161" s="5591"/>
      <c r="Q161" s="5591"/>
      <c r="R161" s="5591"/>
      <c r="S161" s="5591"/>
      <c r="T161" s="5591"/>
      <c r="U161" s="78"/>
      <c r="V161" s="78"/>
      <c r="W161" s="78"/>
      <c r="X161" s="78"/>
      <c r="Y161" s="78"/>
      <c r="Z161" s="78"/>
      <c r="AA161" s="78"/>
      <c r="AB161" s="78"/>
      <c r="AC161" s="78"/>
      <c r="AD161" s="78"/>
      <c r="AE161" s="78"/>
      <c r="AF161" s="78"/>
      <c r="AG161" s="78"/>
      <c r="AH161" s="78"/>
      <c r="AI161" s="78"/>
      <c r="AJ161" s="78"/>
      <c r="AK161" s="78"/>
      <c r="AL161" s="78"/>
      <c r="AM161" s="78"/>
      <c r="AN161" s="78"/>
      <c r="AO161" s="78"/>
      <c r="AP161" s="78"/>
      <c r="AQ161" s="78"/>
      <c r="AR161" s="78"/>
      <c r="AS161" s="78"/>
      <c r="AT161" s="78"/>
    </row>
    <row r="162" spans="1:46" x14ac:dyDescent="0.35">
      <c r="A162" s="5591"/>
      <c r="B162" s="5591"/>
      <c r="C162" s="5591"/>
      <c r="D162" s="5591"/>
      <c r="E162" s="5591"/>
      <c r="F162" s="5591"/>
      <c r="G162" s="5591"/>
      <c r="H162" s="5591"/>
      <c r="I162" s="5591"/>
      <c r="J162" s="5591"/>
      <c r="K162" s="5591"/>
      <c r="L162" s="5591"/>
      <c r="M162" s="5591"/>
      <c r="N162" s="5591"/>
      <c r="O162" s="5591"/>
      <c r="P162" s="5591"/>
      <c r="Q162" s="5591"/>
      <c r="R162" s="5591"/>
      <c r="S162" s="5591"/>
      <c r="T162" s="5591"/>
      <c r="U162" s="78"/>
      <c r="V162" s="78"/>
      <c r="W162" s="78"/>
      <c r="X162" s="78"/>
      <c r="Y162" s="78"/>
      <c r="Z162" s="78"/>
      <c r="AA162" s="78"/>
      <c r="AB162" s="78"/>
      <c r="AC162" s="78"/>
      <c r="AD162" s="78"/>
      <c r="AE162" s="78"/>
      <c r="AF162" s="78"/>
      <c r="AG162" s="78"/>
      <c r="AH162" s="78"/>
      <c r="AI162" s="78"/>
      <c r="AJ162" s="78"/>
      <c r="AK162" s="78"/>
      <c r="AL162" s="78"/>
      <c r="AM162" s="78"/>
      <c r="AN162" s="78"/>
      <c r="AO162" s="78"/>
      <c r="AP162" s="78"/>
      <c r="AQ162" s="78"/>
      <c r="AR162" s="78"/>
      <c r="AS162" s="78"/>
      <c r="AT162" s="78"/>
    </row>
    <row r="163" spans="1:46" x14ac:dyDescent="0.35">
      <c r="A163" s="5591"/>
      <c r="B163" s="5591"/>
      <c r="C163" s="5591"/>
      <c r="D163" s="5591"/>
      <c r="E163" s="5591"/>
      <c r="F163" s="5591"/>
      <c r="G163" s="5591"/>
      <c r="H163" s="5591"/>
      <c r="I163" s="5591"/>
      <c r="J163" s="5591"/>
      <c r="K163" s="5591"/>
      <c r="L163" s="5591"/>
      <c r="M163" s="5591"/>
      <c r="N163" s="5591"/>
      <c r="O163" s="5591"/>
      <c r="P163" s="5591"/>
      <c r="Q163" s="5591"/>
      <c r="R163" s="5591"/>
      <c r="S163" s="5591"/>
      <c r="T163" s="5591"/>
      <c r="U163" s="78"/>
      <c r="V163" s="78"/>
      <c r="W163" s="78"/>
      <c r="X163" s="78"/>
      <c r="Y163" s="78"/>
      <c r="Z163" s="78"/>
      <c r="AA163" s="78"/>
      <c r="AB163" s="78"/>
      <c r="AC163" s="78"/>
      <c r="AD163" s="78"/>
      <c r="AE163" s="78"/>
      <c r="AF163" s="78"/>
      <c r="AG163" s="78"/>
      <c r="AH163" s="78"/>
      <c r="AI163" s="78"/>
      <c r="AJ163" s="78"/>
      <c r="AK163" s="78"/>
      <c r="AL163" s="78"/>
      <c r="AM163" s="78"/>
      <c r="AN163" s="78"/>
      <c r="AO163" s="78"/>
      <c r="AP163" s="78"/>
      <c r="AQ163" s="78"/>
      <c r="AR163" s="78"/>
      <c r="AS163" s="78"/>
      <c r="AT163" s="78"/>
    </row>
    <row r="164" spans="1:46" x14ac:dyDescent="0.35">
      <c r="A164" s="5591"/>
      <c r="B164" s="5591"/>
      <c r="C164" s="5591"/>
      <c r="D164" s="5591"/>
      <c r="E164" s="5591"/>
      <c r="F164" s="5591"/>
      <c r="G164" s="5591"/>
      <c r="H164" s="5591"/>
      <c r="I164" s="5591"/>
      <c r="J164" s="5591"/>
      <c r="K164" s="5591"/>
      <c r="L164" s="5591"/>
      <c r="M164" s="5591"/>
      <c r="N164" s="5591"/>
      <c r="O164" s="5591"/>
      <c r="P164" s="5591"/>
      <c r="Q164" s="5591"/>
      <c r="R164" s="5591"/>
      <c r="S164" s="5591"/>
      <c r="T164" s="5591"/>
      <c r="U164" s="78"/>
      <c r="V164" s="78"/>
      <c r="W164" s="78"/>
      <c r="X164" s="78"/>
      <c r="Y164" s="78"/>
      <c r="Z164" s="78"/>
      <c r="AA164" s="78"/>
      <c r="AB164" s="78"/>
      <c r="AC164" s="78"/>
      <c r="AD164" s="78"/>
      <c r="AE164" s="78"/>
      <c r="AF164" s="78"/>
      <c r="AG164" s="78"/>
      <c r="AH164" s="78"/>
      <c r="AI164" s="78"/>
      <c r="AJ164" s="78"/>
      <c r="AK164" s="78"/>
      <c r="AL164" s="78"/>
      <c r="AM164" s="78"/>
      <c r="AN164" s="78"/>
      <c r="AO164" s="78"/>
      <c r="AP164" s="78"/>
      <c r="AQ164" s="78"/>
      <c r="AR164" s="78"/>
      <c r="AS164" s="78"/>
      <c r="AT164" s="78"/>
    </row>
    <row r="165" spans="1:46" x14ac:dyDescent="0.35">
      <c r="A165" s="5591"/>
      <c r="B165" s="5591"/>
      <c r="C165" s="5591"/>
      <c r="D165" s="5591"/>
      <c r="E165" s="5591"/>
      <c r="F165" s="5591"/>
      <c r="G165" s="5591"/>
      <c r="H165" s="5591"/>
      <c r="I165" s="5591"/>
      <c r="J165" s="5591"/>
      <c r="K165" s="5591"/>
      <c r="L165" s="5591"/>
      <c r="M165" s="5591"/>
      <c r="N165" s="5591"/>
      <c r="O165" s="5591"/>
      <c r="P165" s="5591"/>
      <c r="Q165" s="5591"/>
      <c r="R165" s="5591"/>
      <c r="S165" s="5591"/>
      <c r="T165" s="5591"/>
      <c r="U165" s="78"/>
      <c r="V165" s="78"/>
      <c r="W165" s="78"/>
      <c r="X165" s="78"/>
      <c r="Y165" s="78"/>
      <c r="Z165" s="78"/>
      <c r="AA165" s="78"/>
      <c r="AB165" s="78"/>
      <c r="AC165" s="78"/>
      <c r="AD165" s="78"/>
      <c r="AE165" s="78"/>
      <c r="AF165" s="78"/>
      <c r="AG165" s="78"/>
      <c r="AH165" s="78"/>
      <c r="AI165" s="78"/>
      <c r="AJ165" s="78"/>
      <c r="AK165" s="78"/>
      <c r="AL165" s="78"/>
      <c r="AM165" s="78"/>
      <c r="AN165" s="78"/>
      <c r="AO165" s="78"/>
      <c r="AP165" s="78"/>
      <c r="AQ165" s="78"/>
      <c r="AR165" s="78"/>
      <c r="AS165" s="78"/>
      <c r="AT165" s="78"/>
    </row>
    <row r="166" spans="1:46" x14ac:dyDescent="0.35">
      <c r="A166" s="5591"/>
      <c r="B166" s="5591"/>
      <c r="C166" s="5591"/>
      <c r="D166" s="5591"/>
      <c r="E166" s="5591"/>
      <c r="F166" s="5591"/>
      <c r="G166" s="5591"/>
      <c r="H166" s="5591"/>
      <c r="I166" s="5591"/>
      <c r="J166" s="5591"/>
      <c r="K166" s="5591"/>
      <c r="L166" s="5591"/>
      <c r="M166" s="5591"/>
      <c r="N166" s="5591"/>
      <c r="O166" s="5591"/>
      <c r="P166" s="5591"/>
      <c r="Q166" s="5591"/>
      <c r="R166" s="5591"/>
      <c r="S166" s="5591"/>
      <c r="T166" s="5591"/>
      <c r="U166" s="78"/>
      <c r="V166" s="78"/>
      <c r="W166" s="78"/>
      <c r="X166" s="78"/>
      <c r="Y166" s="78"/>
      <c r="Z166" s="78"/>
      <c r="AA166" s="78"/>
      <c r="AB166" s="78"/>
      <c r="AC166" s="78"/>
      <c r="AD166" s="78"/>
      <c r="AE166" s="78"/>
      <c r="AF166" s="78"/>
      <c r="AG166" s="78"/>
      <c r="AH166" s="78"/>
      <c r="AI166" s="78"/>
      <c r="AJ166" s="78"/>
      <c r="AK166" s="78"/>
      <c r="AL166" s="78"/>
      <c r="AM166" s="78"/>
      <c r="AN166" s="78"/>
      <c r="AO166" s="78"/>
      <c r="AP166" s="78"/>
      <c r="AQ166" s="78"/>
      <c r="AR166" s="78"/>
      <c r="AS166" s="78"/>
      <c r="AT166" s="78"/>
    </row>
    <row r="167" spans="1:46" x14ac:dyDescent="0.35">
      <c r="A167" s="5591"/>
      <c r="B167" s="5591"/>
      <c r="C167" s="5591"/>
      <c r="D167" s="5591"/>
      <c r="E167" s="5591"/>
      <c r="F167" s="5591"/>
      <c r="G167" s="5591"/>
      <c r="H167" s="5591"/>
      <c r="I167" s="5591"/>
      <c r="J167" s="5591"/>
      <c r="K167" s="5591"/>
      <c r="L167" s="5591"/>
      <c r="M167" s="5591"/>
      <c r="N167" s="5591"/>
      <c r="O167" s="5591"/>
      <c r="P167" s="5591"/>
      <c r="Q167" s="5591"/>
      <c r="R167" s="5591"/>
      <c r="S167" s="5591"/>
      <c r="T167" s="5591"/>
      <c r="U167" s="78"/>
      <c r="V167" s="78"/>
      <c r="W167" s="78"/>
      <c r="X167" s="78"/>
      <c r="Y167" s="78"/>
      <c r="Z167" s="78"/>
      <c r="AA167" s="78"/>
      <c r="AB167" s="78"/>
      <c r="AC167" s="78"/>
      <c r="AD167" s="78"/>
      <c r="AE167" s="78"/>
      <c r="AF167" s="78"/>
      <c r="AG167" s="78"/>
      <c r="AH167" s="78"/>
      <c r="AI167" s="78"/>
      <c r="AJ167" s="78"/>
      <c r="AK167" s="78"/>
      <c r="AL167" s="78"/>
      <c r="AM167" s="78"/>
      <c r="AN167" s="78"/>
      <c r="AO167" s="78"/>
      <c r="AP167" s="78"/>
      <c r="AQ167" s="78"/>
      <c r="AR167" s="78"/>
      <c r="AS167" s="78"/>
      <c r="AT167" s="78"/>
    </row>
    <row r="168" spans="1:46" x14ac:dyDescent="0.35">
      <c r="A168" s="5591"/>
      <c r="B168" s="5591"/>
      <c r="C168" s="5591"/>
      <c r="D168" s="5591"/>
      <c r="E168" s="5591"/>
      <c r="F168" s="5591"/>
      <c r="G168" s="5591"/>
      <c r="H168" s="5591"/>
      <c r="I168" s="5591"/>
      <c r="J168" s="5591"/>
      <c r="K168" s="5591"/>
      <c r="L168" s="5591"/>
      <c r="M168" s="5591"/>
      <c r="N168" s="5591"/>
      <c r="O168" s="5591"/>
      <c r="P168" s="5591"/>
      <c r="Q168" s="5591"/>
      <c r="R168" s="5591"/>
      <c r="S168" s="5591"/>
      <c r="T168" s="5591"/>
      <c r="U168" s="78"/>
      <c r="V168" s="78"/>
      <c r="W168" s="78"/>
      <c r="X168" s="78"/>
      <c r="Y168" s="78"/>
      <c r="Z168" s="78"/>
      <c r="AA168" s="78"/>
      <c r="AB168" s="78"/>
      <c r="AC168" s="78"/>
      <c r="AD168" s="78"/>
      <c r="AE168" s="78"/>
      <c r="AF168" s="78"/>
      <c r="AG168" s="78"/>
      <c r="AH168" s="78"/>
      <c r="AI168" s="78"/>
      <c r="AJ168" s="78"/>
      <c r="AK168" s="78"/>
      <c r="AL168" s="78"/>
      <c r="AM168" s="78"/>
      <c r="AN168" s="78"/>
      <c r="AO168" s="78"/>
      <c r="AP168" s="78"/>
      <c r="AQ168" s="78"/>
      <c r="AR168" s="78"/>
      <c r="AS168" s="78"/>
      <c r="AT168" s="78"/>
    </row>
    <row r="169" spans="1:46" x14ac:dyDescent="0.35">
      <c r="A169" s="5591"/>
      <c r="B169" s="5591"/>
      <c r="C169" s="5591"/>
      <c r="D169" s="5591"/>
      <c r="E169" s="5591"/>
      <c r="F169" s="5591"/>
      <c r="G169" s="5591"/>
      <c r="H169" s="5591"/>
      <c r="I169" s="5591"/>
      <c r="J169" s="5591"/>
      <c r="K169" s="5591"/>
      <c r="L169" s="5591"/>
      <c r="M169" s="5591"/>
      <c r="N169" s="5591"/>
      <c r="O169" s="5591"/>
      <c r="P169" s="5591"/>
      <c r="Q169" s="5591"/>
      <c r="R169" s="5591"/>
      <c r="S169" s="5591"/>
      <c r="T169" s="5591"/>
      <c r="U169" s="78"/>
      <c r="V169" s="78"/>
      <c r="W169" s="78"/>
      <c r="X169" s="78"/>
      <c r="Y169" s="78"/>
      <c r="Z169" s="78"/>
      <c r="AA169" s="78"/>
      <c r="AB169" s="78"/>
      <c r="AC169" s="78"/>
      <c r="AD169" s="78"/>
      <c r="AE169" s="78"/>
      <c r="AF169" s="78"/>
      <c r="AG169" s="78"/>
      <c r="AH169" s="78"/>
      <c r="AI169" s="78"/>
      <c r="AJ169" s="78"/>
      <c r="AK169" s="78"/>
      <c r="AL169" s="78"/>
      <c r="AM169" s="78"/>
      <c r="AN169" s="78"/>
      <c r="AO169" s="78"/>
      <c r="AP169" s="78"/>
      <c r="AQ169" s="78"/>
      <c r="AR169" s="78"/>
      <c r="AS169" s="78"/>
      <c r="AT169" s="78"/>
    </row>
    <row r="170" spans="1:46" x14ac:dyDescent="0.35">
      <c r="A170" s="5591"/>
      <c r="B170" s="5591"/>
      <c r="C170" s="5591"/>
      <c r="D170" s="5591"/>
      <c r="E170" s="5591"/>
      <c r="F170" s="5591"/>
      <c r="G170" s="5591"/>
      <c r="H170" s="5591"/>
      <c r="I170" s="5591"/>
      <c r="J170" s="5591"/>
      <c r="K170" s="5591"/>
      <c r="L170" s="5591"/>
      <c r="M170" s="5591"/>
      <c r="N170" s="5591"/>
      <c r="O170" s="5591"/>
      <c r="P170" s="5591"/>
      <c r="Q170" s="5591"/>
      <c r="R170" s="5591"/>
      <c r="S170" s="5591"/>
      <c r="T170" s="5591"/>
      <c r="U170" s="78"/>
      <c r="V170" s="78"/>
      <c r="W170" s="78"/>
      <c r="X170" s="78"/>
      <c r="Y170" s="78"/>
      <c r="Z170" s="78"/>
      <c r="AA170" s="78"/>
      <c r="AB170" s="78"/>
      <c r="AC170" s="78"/>
      <c r="AD170" s="78"/>
      <c r="AE170" s="78"/>
      <c r="AF170" s="78"/>
      <c r="AG170" s="78"/>
      <c r="AH170" s="78"/>
      <c r="AI170" s="78"/>
      <c r="AJ170" s="78"/>
      <c r="AK170" s="78"/>
      <c r="AL170" s="78"/>
      <c r="AM170" s="78"/>
      <c r="AN170" s="78"/>
      <c r="AO170" s="78"/>
      <c r="AP170" s="78"/>
      <c r="AQ170" s="78"/>
      <c r="AR170" s="78"/>
      <c r="AS170" s="78"/>
      <c r="AT170" s="78"/>
    </row>
    <row r="171" spans="1:46" x14ac:dyDescent="0.35">
      <c r="A171" s="5591"/>
      <c r="B171" s="5591"/>
      <c r="C171" s="5591"/>
      <c r="D171" s="5591"/>
      <c r="E171" s="5591"/>
      <c r="F171" s="5591"/>
      <c r="G171" s="5591"/>
      <c r="H171" s="5591"/>
      <c r="I171" s="5591"/>
      <c r="J171" s="5591"/>
      <c r="K171" s="5591"/>
      <c r="L171" s="5591"/>
      <c r="M171" s="5591"/>
      <c r="N171" s="5591"/>
      <c r="O171" s="5591"/>
      <c r="P171" s="5591"/>
      <c r="Q171" s="5591"/>
      <c r="R171" s="5591"/>
      <c r="S171" s="5591"/>
      <c r="T171" s="5591"/>
      <c r="U171" s="78"/>
      <c r="V171" s="78"/>
      <c r="W171" s="78"/>
      <c r="X171" s="78"/>
      <c r="Y171" s="78"/>
      <c r="Z171" s="78"/>
      <c r="AA171" s="78"/>
      <c r="AB171" s="78"/>
      <c r="AC171" s="78"/>
      <c r="AD171" s="78"/>
      <c r="AE171" s="78"/>
      <c r="AF171" s="78"/>
      <c r="AG171" s="78"/>
      <c r="AH171" s="78"/>
      <c r="AI171" s="78"/>
      <c r="AJ171" s="78"/>
      <c r="AK171" s="78"/>
      <c r="AL171" s="78"/>
      <c r="AM171" s="78"/>
      <c r="AN171" s="78"/>
      <c r="AO171" s="78"/>
      <c r="AP171" s="78"/>
      <c r="AQ171" s="78"/>
      <c r="AR171" s="78"/>
      <c r="AS171" s="78"/>
      <c r="AT171" s="78"/>
    </row>
    <row r="172" spans="1:46" x14ac:dyDescent="0.35">
      <c r="A172" s="5591"/>
      <c r="B172" s="5591"/>
      <c r="C172" s="5591"/>
      <c r="D172" s="5591"/>
      <c r="E172" s="5591"/>
      <c r="F172" s="5591"/>
      <c r="G172" s="5591"/>
      <c r="H172" s="5591"/>
      <c r="I172" s="5591"/>
      <c r="J172" s="5591"/>
      <c r="K172" s="5591"/>
      <c r="L172" s="5591"/>
      <c r="M172" s="5591"/>
      <c r="N172" s="5591"/>
      <c r="O172" s="5591"/>
      <c r="P172" s="5591"/>
      <c r="Q172" s="5591"/>
      <c r="R172" s="5591"/>
      <c r="S172" s="5591"/>
      <c r="T172" s="5591"/>
      <c r="U172" s="78"/>
      <c r="V172" s="78"/>
      <c r="W172" s="78"/>
      <c r="X172" s="78"/>
      <c r="Y172" s="78"/>
      <c r="Z172" s="78"/>
      <c r="AA172" s="78"/>
      <c r="AB172" s="78"/>
      <c r="AC172" s="78"/>
      <c r="AD172" s="78"/>
      <c r="AE172" s="78"/>
      <c r="AF172" s="78"/>
      <c r="AG172" s="78"/>
      <c r="AH172" s="78"/>
      <c r="AI172" s="78"/>
      <c r="AJ172" s="78"/>
      <c r="AK172" s="78"/>
      <c r="AL172" s="78"/>
      <c r="AM172" s="78"/>
      <c r="AN172" s="78"/>
      <c r="AO172" s="78"/>
      <c r="AP172" s="78"/>
      <c r="AQ172" s="78"/>
      <c r="AR172" s="78"/>
      <c r="AS172" s="78"/>
      <c r="AT172" s="78"/>
    </row>
    <row r="173" spans="1:46" x14ac:dyDescent="0.35">
      <c r="A173" s="5591"/>
      <c r="B173" s="5591"/>
      <c r="C173" s="5591"/>
      <c r="D173" s="5591"/>
      <c r="E173" s="5591"/>
      <c r="F173" s="5591"/>
      <c r="G173" s="5591"/>
      <c r="H173" s="5591"/>
      <c r="I173" s="5591"/>
      <c r="J173" s="5591"/>
      <c r="K173" s="5591"/>
      <c r="L173" s="5591"/>
      <c r="M173" s="5591"/>
      <c r="N173" s="5591"/>
      <c r="O173" s="5591"/>
      <c r="P173" s="5591"/>
      <c r="Q173" s="5591"/>
      <c r="R173" s="5591"/>
      <c r="S173" s="5591"/>
      <c r="T173" s="5591"/>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8"/>
      <c r="AR173" s="78"/>
      <c r="AS173" s="78"/>
      <c r="AT173" s="78"/>
    </row>
    <row r="174" spans="1:46" x14ac:dyDescent="0.35">
      <c r="A174" s="5591"/>
      <c r="B174" s="5591"/>
      <c r="C174" s="5591"/>
      <c r="D174" s="5591"/>
      <c r="E174" s="5591"/>
      <c r="F174" s="5591"/>
      <c r="G174" s="5591"/>
      <c r="H174" s="5591"/>
      <c r="I174" s="5591"/>
      <c r="J174" s="5591"/>
      <c r="K174" s="5591"/>
      <c r="L174" s="5591"/>
      <c r="M174" s="5591"/>
      <c r="N174" s="5591"/>
      <c r="O174" s="5591"/>
      <c r="P174" s="5591"/>
      <c r="Q174" s="5591"/>
      <c r="R174" s="5591"/>
      <c r="S174" s="5591"/>
      <c r="T174" s="5591"/>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8"/>
      <c r="AR174" s="78"/>
      <c r="AS174" s="78"/>
      <c r="AT174" s="78"/>
    </row>
    <row r="175" spans="1:46" x14ac:dyDescent="0.35">
      <c r="A175" s="5591"/>
      <c r="B175" s="5591"/>
      <c r="C175" s="5591"/>
      <c r="D175" s="5591"/>
      <c r="E175" s="5591"/>
      <c r="F175" s="5591"/>
      <c r="G175" s="5591"/>
      <c r="H175" s="5591"/>
      <c r="I175" s="5591"/>
      <c r="J175" s="5591"/>
      <c r="K175" s="5591"/>
      <c r="L175" s="5591"/>
      <c r="M175" s="5591"/>
      <c r="N175" s="5591"/>
      <c r="O175" s="5591"/>
      <c r="P175" s="5591"/>
      <c r="Q175" s="5591"/>
      <c r="R175" s="5591"/>
      <c r="S175" s="5591"/>
      <c r="T175" s="5591"/>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8"/>
      <c r="AR175" s="78"/>
      <c r="AS175" s="78"/>
      <c r="AT175" s="78"/>
    </row>
    <row r="176" spans="1:46" x14ac:dyDescent="0.35">
      <c r="A176" s="5591"/>
      <c r="B176" s="5591"/>
      <c r="C176" s="5591"/>
      <c r="D176" s="5591"/>
      <c r="E176" s="5591"/>
      <c r="F176" s="5591"/>
      <c r="G176" s="5591"/>
      <c r="H176" s="5591"/>
      <c r="I176" s="5591"/>
      <c r="J176" s="5591"/>
      <c r="K176" s="5591"/>
      <c r="L176" s="5591"/>
      <c r="M176" s="5591"/>
      <c r="N176" s="5591"/>
      <c r="O176" s="5591"/>
      <c r="P176" s="5591"/>
      <c r="Q176" s="5591"/>
      <c r="R176" s="5591"/>
      <c r="S176" s="5591"/>
      <c r="T176" s="5591"/>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8"/>
      <c r="AR176" s="78"/>
      <c r="AS176" s="78"/>
      <c r="AT176" s="78"/>
    </row>
    <row r="177" spans="1:46" x14ac:dyDescent="0.35">
      <c r="A177" s="5591"/>
      <c r="B177" s="5591"/>
      <c r="C177" s="5591"/>
      <c r="D177" s="5591"/>
      <c r="E177" s="5591"/>
      <c r="F177" s="5591"/>
      <c r="G177" s="5591"/>
      <c r="H177" s="5591"/>
      <c r="I177" s="5591"/>
      <c r="J177" s="5591"/>
      <c r="K177" s="5591"/>
      <c r="L177" s="5591"/>
      <c r="M177" s="5591"/>
      <c r="N177" s="5591"/>
      <c r="O177" s="5591"/>
      <c r="P177" s="5591"/>
      <c r="Q177" s="5591"/>
      <c r="R177" s="5591"/>
      <c r="S177" s="5591"/>
      <c r="T177" s="5591"/>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8"/>
      <c r="AR177" s="78"/>
      <c r="AS177" s="78"/>
      <c r="AT177" s="78"/>
    </row>
    <row r="178" spans="1:46" x14ac:dyDescent="0.35">
      <c r="A178" s="5591"/>
      <c r="B178" s="5591"/>
      <c r="C178" s="5591"/>
      <c r="D178" s="5591"/>
      <c r="E178" s="5591"/>
      <c r="F178" s="5591"/>
      <c r="G178" s="5591"/>
      <c r="H178" s="5591"/>
      <c r="I178" s="5591"/>
      <c r="J178" s="5591"/>
      <c r="K178" s="5591"/>
      <c r="L178" s="5591"/>
      <c r="M178" s="5591"/>
      <c r="N178" s="5591"/>
      <c r="O178" s="5591"/>
      <c r="P178" s="5591"/>
      <c r="Q178" s="5591"/>
      <c r="R178" s="5591"/>
      <c r="S178" s="5591"/>
      <c r="T178" s="5591"/>
      <c r="U178" s="78"/>
      <c r="V178" s="78"/>
      <c r="W178" s="78"/>
      <c r="X178" s="78"/>
      <c r="Y178" s="78"/>
      <c r="Z178" s="78"/>
      <c r="AA178" s="78"/>
      <c r="AB178" s="78"/>
      <c r="AC178" s="78"/>
      <c r="AD178" s="78"/>
      <c r="AE178" s="78"/>
      <c r="AF178" s="78"/>
      <c r="AG178" s="78"/>
      <c r="AH178" s="78"/>
      <c r="AI178" s="78"/>
      <c r="AJ178" s="78"/>
      <c r="AK178" s="78"/>
      <c r="AL178" s="78"/>
      <c r="AM178" s="78"/>
      <c r="AN178" s="78"/>
      <c r="AO178" s="78"/>
      <c r="AP178" s="78"/>
      <c r="AQ178" s="78"/>
      <c r="AR178" s="78"/>
      <c r="AS178" s="78"/>
      <c r="AT178" s="78"/>
    </row>
    <row r="179" spans="1:46" x14ac:dyDescent="0.35">
      <c r="A179" s="5591"/>
      <c r="B179" s="5591"/>
      <c r="C179" s="5591"/>
      <c r="D179" s="5591"/>
      <c r="E179" s="5591"/>
      <c r="F179" s="5591"/>
      <c r="G179" s="5591"/>
      <c r="H179" s="5591"/>
      <c r="I179" s="5591"/>
      <c r="J179" s="5591"/>
      <c r="K179" s="5591"/>
      <c r="L179" s="5591"/>
      <c r="M179" s="5591"/>
      <c r="N179" s="5591"/>
      <c r="O179" s="5591"/>
      <c r="P179" s="5591"/>
      <c r="Q179" s="5591"/>
      <c r="R179" s="5591"/>
      <c r="S179" s="5591"/>
      <c r="T179" s="5591"/>
      <c r="U179" s="78"/>
      <c r="V179" s="78"/>
      <c r="W179" s="78"/>
      <c r="X179" s="78"/>
      <c r="Y179" s="78"/>
      <c r="Z179" s="78"/>
      <c r="AA179" s="78"/>
      <c r="AB179" s="78"/>
      <c r="AC179" s="78"/>
      <c r="AD179" s="78"/>
      <c r="AE179" s="78"/>
      <c r="AF179" s="78"/>
      <c r="AG179" s="78"/>
      <c r="AH179" s="78"/>
      <c r="AI179" s="78"/>
      <c r="AJ179" s="78"/>
      <c r="AK179" s="78"/>
      <c r="AL179" s="78"/>
      <c r="AM179" s="78"/>
      <c r="AN179" s="78"/>
      <c r="AO179" s="78"/>
      <c r="AP179" s="78"/>
      <c r="AQ179" s="78"/>
      <c r="AR179" s="78"/>
      <c r="AS179" s="78"/>
      <c r="AT179" s="78"/>
    </row>
    <row r="180" spans="1:46" x14ac:dyDescent="0.35">
      <c r="A180" s="5591"/>
      <c r="B180" s="5591"/>
      <c r="C180" s="5591"/>
      <c r="D180" s="5591"/>
      <c r="E180" s="5591"/>
      <c r="F180" s="5591"/>
      <c r="G180" s="5591"/>
      <c r="H180" s="5591"/>
      <c r="I180" s="5591"/>
      <c r="J180" s="5591"/>
      <c r="K180" s="5591"/>
      <c r="L180" s="5591"/>
      <c r="M180" s="5591"/>
      <c r="N180" s="5591"/>
      <c r="O180" s="5591"/>
      <c r="P180" s="5591"/>
      <c r="Q180" s="5591"/>
      <c r="R180" s="5591"/>
      <c r="S180" s="5591"/>
      <c r="T180" s="5591"/>
      <c r="U180" s="78"/>
      <c r="V180" s="78"/>
      <c r="W180" s="78"/>
      <c r="X180" s="78"/>
      <c r="Y180" s="78"/>
      <c r="Z180" s="78"/>
      <c r="AA180" s="78"/>
      <c r="AB180" s="78"/>
      <c r="AC180" s="78"/>
      <c r="AD180" s="78"/>
      <c r="AE180" s="78"/>
      <c r="AF180" s="78"/>
      <c r="AG180" s="78"/>
      <c r="AH180" s="78"/>
      <c r="AI180" s="78"/>
      <c r="AJ180" s="78"/>
      <c r="AK180" s="78"/>
      <c r="AL180" s="78"/>
      <c r="AM180" s="78"/>
      <c r="AN180" s="78"/>
      <c r="AO180" s="78"/>
      <c r="AP180" s="78"/>
      <c r="AQ180" s="78"/>
      <c r="AR180" s="78"/>
      <c r="AS180" s="78"/>
      <c r="AT180" s="78"/>
    </row>
    <row r="181" spans="1:46" x14ac:dyDescent="0.35">
      <c r="A181" s="5591"/>
      <c r="B181" s="5591"/>
      <c r="C181" s="5591"/>
      <c r="D181" s="5591"/>
      <c r="E181" s="5591"/>
      <c r="F181" s="5591"/>
      <c r="G181" s="5591"/>
      <c r="H181" s="5591"/>
      <c r="I181" s="5591"/>
      <c r="J181" s="5591"/>
      <c r="K181" s="5591"/>
      <c r="L181" s="5591"/>
      <c r="M181" s="5591"/>
      <c r="N181" s="5591"/>
      <c r="O181" s="5591"/>
      <c r="P181" s="5591"/>
      <c r="Q181" s="5591"/>
      <c r="R181" s="5591"/>
      <c r="S181" s="5591"/>
      <c r="T181" s="5591"/>
      <c r="U181" s="78"/>
      <c r="V181" s="78"/>
      <c r="W181" s="78"/>
      <c r="X181" s="78"/>
      <c r="Y181" s="78"/>
      <c r="Z181" s="78"/>
      <c r="AA181" s="78"/>
      <c r="AB181" s="78"/>
      <c r="AC181" s="78"/>
      <c r="AD181" s="78"/>
      <c r="AE181" s="78"/>
      <c r="AF181" s="78"/>
      <c r="AG181" s="78"/>
      <c r="AH181" s="78"/>
      <c r="AI181" s="78"/>
      <c r="AJ181" s="78"/>
      <c r="AK181" s="78"/>
      <c r="AL181" s="78"/>
      <c r="AM181" s="78"/>
      <c r="AN181" s="78"/>
      <c r="AO181" s="78"/>
      <c r="AP181" s="78"/>
      <c r="AQ181" s="78"/>
      <c r="AR181" s="78"/>
      <c r="AS181" s="78"/>
      <c r="AT181" s="78"/>
    </row>
  </sheetData>
  <mergeCells count="45">
    <mergeCell ref="A61:B61"/>
    <mergeCell ref="A62:B62"/>
    <mergeCell ref="A63:B63"/>
    <mergeCell ref="A64:B64"/>
    <mergeCell ref="A65:B65"/>
    <mergeCell ref="A66:B66"/>
    <mergeCell ref="A58:B60"/>
    <mergeCell ref="C58:E59"/>
    <mergeCell ref="F58:O58"/>
    <mergeCell ref="P58:P60"/>
    <mergeCell ref="Q58:Q60"/>
    <mergeCell ref="F59:G59"/>
    <mergeCell ref="H59:I59"/>
    <mergeCell ref="J59:K59"/>
    <mergeCell ref="L59:M59"/>
    <mergeCell ref="N59:O59"/>
    <mergeCell ref="A40:A41"/>
    <mergeCell ref="B40:B41"/>
    <mergeCell ref="F47:F48"/>
    <mergeCell ref="A48:A49"/>
    <mergeCell ref="B48:B49"/>
    <mergeCell ref="C48:E48"/>
    <mergeCell ref="T23:T24"/>
    <mergeCell ref="A33:F33"/>
    <mergeCell ref="A34:F34"/>
    <mergeCell ref="A35:A36"/>
    <mergeCell ref="B35:B36"/>
    <mergeCell ref="C35:J35"/>
    <mergeCell ref="K35:L35"/>
    <mergeCell ref="P9:V9"/>
    <mergeCell ref="W9:W10"/>
    <mergeCell ref="X9:X10"/>
    <mergeCell ref="A23:A25"/>
    <mergeCell ref="B23:B24"/>
    <mergeCell ref="C23:L23"/>
    <mergeCell ref="M23:O23"/>
    <mergeCell ref="P23:Q23"/>
    <mergeCell ref="R23:R24"/>
    <mergeCell ref="S23:S24"/>
    <mergeCell ref="A6:L6"/>
    <mergeCell ref="A9:A10"/>
    <mergeCell ref="B9:C9"/>
    <mergeCell ref="D9:G9"/>
    <mergeCell ref="H9:L9"/>
    <mergeCell ref="M9:O9"/>
  </mergeCells>
  <dataValidations count="3">
    <dataValidation operator="greaterThanOrEqual" allowBlank="1" showInputMessage="1" showErrorMessage="1" error="Valor no Permitido" sqref="Y1:AT181 P1:X8 B1:E52 A6:A55 A57:E60 A67:Q181 R21:X181 P21:Q60 F1:K60 M1:O60 L1:L34 L36:L60" xr:uid="{F626D092-4FC3-4AD6-9D27-C1465BADAF71}"/>
    <dataValidation allowBlank="1" showInputMessage="1" showErrorMessage="1" errorTitle="Error de ingreso" error="Debe ingresar sólo números." sqref="A1:A5" xr:uid="{AEA1AF54-FDA1-430E-8DA0-1DB5700A8AB5}"/>
    <dataValidation allowBlank="1" showInputMessage="1" showErrorMessage="1" error="Valor no Permitido" sqref="W9:X20 Q10:V20 P9:P20 A56 B53:E56 A61:Q66" xr:uid="{FA97F023-1C37-40FA-8ECE-69D9BE6A6E56}"/>
  </dataValidations>
  <pageMargins left="0.7" right="0.7" top="0.75" bottom="0.75" header="0.3" footer="0.3"/>
  <pageSetup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6CBE4-9C39-44F9-A4EA-555846D34781}">
  <dimension ref="A1:CA364"/>
  <sheetViews>
    <sheetView topLeftCell="B54" zoomScaleNormal="100" workbookViewId="0">
      <selection activeCell="H70" sqref="H70"/>
    </sheetView>
  </sheetViews>
  <sheetFormatPr baseColWidth="10" defaultColWidth="12.36328125" defaultRowHeight="14.5" x14ac:dyDescent="0.35"/>
  <cols>
    <col min="1" max="1" width="44" customWidth="1"/>
    <col min="2" max="2" width="35.7265625" customWidth="1"/>
    <col min="3" max="3" width="19.90625" customWidth="1"/>
    <col min="4" max="9" width="17.453125" customWidth="1"/>
    <col min="10" max="10" width="18.26953125" customWidth="1"/>
    <col min="11" max="11" width="16.6328125" customWidth="1"/>
    <col min="12" max="12" width="15.90625" customWidth="1"/>
    <col min="13" max="13" width="16.453125" customWidth="1"/>
    <col min="15" max="15" width="11.81640625" customWidth="1"/>
    <col min="16" max="16" width="12" customWidth="1"/>
    <col min="68" max="68" width="12.36328125" customWidth="1"/>
    <col min="69" max="73" width="12.36328125" style="801" hidden="1" customWidth="1"/>
    <col min="74" max="74" width="12.36328125" hidden="1" customWidth="1"/>
    <col min="75" max="78" width="12.36328125" style="583" hidden="1" customWidth="1"/>
    <col min="79" max="79" width="12.36328125" hidden="1" customWidth="1"/>
    <col min="80" max="80" width="12.36328125" customWidth="1"/>
  </cols>
  <sheetData>
    <row r="1" spans="1:79" x14ac:dyDescent="0.35">
      <c r="A1" s="570" t="s">
        <v>0</v>
      </c>
      <c r="BQ1"/>
      <c r="BR1"/>
      <c r="BS1"/>
      <c r="BT1"/>
      <c r="BU1"/>
      <c r="BW1"/>
      <c r="BX1"/>
      <c r="BY1"/>
      <c r="BZ1"/>
    </row>
    <row r="2" spans="1:79" x14ac:dyDescent="0.35">
      <c r="A2" s="570" t="str">
        <f>CONCATENATE("COMUNA: ",[7]NOMBRE!B2," - ","( ",[7]NOMBRE!C2,[7]NOMBRE!D2,[7]NOMBRE!E2,[7]NOMBRE!F2,[7]NOMBRE!G2," )")</f>
        <v>COMUNA:  - (  )</v>
      </c>
      <c r="BQ2"/>
      <c r="BR2"/>
      <c r="BS2"/>
      <c r="BT2"/>
      <c r="BU2"/>
      <c r="BW2"/>
      <c r="BX2"/>
      <c r="BY2"/>
      <c r="BZ2"/>
    </row>
    <row r="3" spans="1:79" x14ac:dyDescent="0.35">
      <c r="A3" s="570" t="str">
        <f>CONCATENATE("ESTABLECIMIENTO/ESTRATEGIA: ",[7]NOMBRE!B3," - ","( ",[7]NOMBRE!C3,[7]NOMBRE!D3,[7]NOMBRE!E3,[7]NOMBRE!F3,[7]NOMBRE!G3,[7]NOMBRE!H3," )")</f>
        <v>ESTABLECIMIENTO/ESTRATEGIA:  - (  )</v>
      </c>
      <c r="BQ3"/>
      <c r="BR3"/>
      <c r="BS3"/>
      <c r="BT3"/>
      <c r="BU3"/>
      <c r="BW3"/>
      <c r="BX3"/>
      <c r="BY3"/>
      <c r="BZ3"/>
    </row>
    <row r="4" spans="1:79" x14ac:dyDescent="0.35">
      <c r="A4" s="570" t="str">
        <f>CONCATENATE("MES: ",[7]NOMBRE!B6," - ","( ",[7]NOMBRE!C6,[7]NOMBRE!D6," )")</f>
        <v>MES:  - (  )</v>
      </c>
      <c r="BQ4"/>
      <c r="BR4"/>
      <c r="BS4"/>
      <c r="BT4"/>
      <c r="BU4"/>
      <c r="BW4"/>
      <c r="BX4"/>
      <c r="BY4"/>
      <c r="BZ4"/>
    </row>
    <row r="5" spans="1:79" x14ac:dyDescent="0.35">
      <c r="A5" s="570" t="str">
        <f>CONCATENATE("AÑO: ",[7]NOMBRE!B7)</f>
        <v>AÑO: 2024</v>
      </c>
      <c r="BQ5"/>
      <c r="BR5"/>
      <c r="BS5"/>
      <c r="BT5"/>
      <c r="BU5"/>
      <c r="BW5"/>
      <c r="BX5"/>
      <c r="BY5"/>
      <c r="BZ5"/>
    </row>
    <row r="6" spans="1:79" ht="18" customHeight="1" x14ac:dyDescent="0.35">
      <c r="A6" s="6204" t="s">
        <v>3220</v>
      </c>
      <c r="B6" s="6204"/>
      <c r="C6" s="6204"/>
      <c r="D6" s="6204"/>
      <c r="E6" s="6204"/>
      <c r="F6" s="6204"/>
      <c r="G6" s="6204"/>
      <c r="H6" s="6204"/>
      <c r="I6" s="6204"/>
      <c r="J6" s="6204"/>
      <c r="K6" s="6204"/>
      <c r="L6" s="6204"/>
      <c r="M6" s="6204"/>
      <c r="N6" s="6204"/>
      <c r="O6" s="6204"/>
      <c r="P6" s="6204"/>
      <c r="BQ6"/>
      <c r="BR6"/>
      <c r="BS6"/>
      <c r="BT6"/>
      <c r="BU6"/>
      <c r="BW6"/>
      <c r="BX6"/>
      <c r="BY6"/>
      <c r="BZ6"/>
    </row>
    <row r="7" spans="1:79" x14ac:dyDescent="0.35">
      <c r="BQ7"/>
      <c r="BR7"/>
      <c r="BS7"/>
      <c r="BT7"/>
      <c r="BU7"/>
      <c r="BW7"/>
      <c r="BX7"/>
      <c r="BY7"/>
      <c r="BZ7"/>
    </row>
    <row r="8" spans="1:79" s="5595" customFormat="1" ht="18" customHeight="1" x14ac:dyDescent="0.25">
      <c r="A8" s="594" t="s">
        <v>3221</v>
      </c>
      <c r="B8" s="616"/>
      <c r="C8" s="616"/>
      <c r="D8" s="616"/>
      <c r="E8" s="616"/>
      <c r="F8" s="616"/>
      <c r="G8" s="594"/>
      <c r="H8" s="616"/>
      <c r="I8" s="616"/>
      <c r="J8" s="616"/>
      <c r="K8" s="616"/>
      <c r="L8" s="616"/>
      <c r="M8" s="616"/>
      <c r="N8" s="616"/>
      <c r="O8" s="616"/>
      <c r="P8" s="616"/>
    </row>
    <row r="9" spans="1:79" s="582" customFormat="1" ht="30" x14ac:dyDescent="0.2">
      <c r="A9" s="5843" t="s">
        <v>3079</v>
      </c>
      <c r="B9" s="6205"/>
      <c r="C9" s="6200" t="s">
        <v>36</v>
      </c>
      <c r="D9" s="6206" t="s">
        <v>3222</v>
      </c>
      <c r="E9" s="6207" t="s">
        <v>3223</v>
      </c>
      <c r="F9" s="6207" t="s">
        <v>3224</v>
      </c>
      <c r="G9" s="6208" t="s">
        <v>3225</v>
      </c>
      <c r="H9" s="6209" t="s">
        <v>3226</v>
      </c>
      <c r="I9" s="6209" t="s">
        <v>3227</v>
      </c>
      <c r="J9" s="6210" t="s">
        <v>3228</v>
      </c>
      <c r="K9" s="6208" t="s">
        <v>3229</v>
      </c>
      <c r="L9" s="4185" t="s">
        <v>3230</v>
      </c>
      <c r="M9" s="6211" t="s">
        <v>3231</v>
      </c>
      <c r="N9" s="5522" t="s">
        <v>10</v>
      </c>
      <c r="O9" s="6212" t="s">
        <v>11</v>
      </c>
      <c r="P9" s="6213" t="s">
        <v>631</v>
      </c>
    </row>
    <row r="10" spans="1:79" s="582" customFormat="1" ht="15" customHeight="1" x14ac:dyDescent="0.2">
      <c r="A10" s="3731" t="s">
        <v>3232</v>
      </c>
      <c r="B10" s="3732"/>
      <c r="C10" s="6214"/>
      <c r="D10" s="6215"/>
      <c r="E10" s="6215"/>
      <c r="F10" s="6215"/>
      <c r="G10" s="6215"/>
      <c r="H10" s="6216"/>
      <c r="I10" s="6216"/>
      <c r="J10" s="6215"/>
      <c r="K10" s="6215"/>
      <c r="L10" s="6217"/>
      <c r="M10" s="6218"/>
      <c r="N10" s="6219"/>
      <c r="O10" s="5692"/>
      <c r="P10" s="6220"/>
      <c r="Q10" s="582" t="str">
        <f t="shared" ref="Q10:Q17" si="0">BQ10&amp;BS10&amp;BT10&amp;BU10&amp;BV10</f>
        <v/>
      </c>
      <c r="BQ10" s="581" t="str">
        <f>IF((J10+K10+L10)&lt;&gt;C10," * La suma del N° de Primera visita, Segunda visita y Tercera o más visitas de seguimiento debe coincidir con el Total.","")</f>
        <v/>
      </c>
      <c r="BR10" s="961"/>
      <c r="BS10" s="581" t="str">
        <f t="shared" ref="BS10:BS35" si="1">IF(AND(C10&gt;0,N10="")," * No olvide digitar la variable Pueblos Originarios. Digite Cero si no tiene..",IF(N10&gt;C10," * La variable Pueblos Originarios no puede ser mayor al Total.",""))</f>
        <v/>
      </c>
      <c r="BT10" s="581" t="str">
        <f t="shared" ref="BT10:BT35" si="2">IF(AND(C10&gt;0,O10="")," * No olvide digitar la variable Migrantes. Digite Cero si no tiene.",IF(O10&gt;C10," * La variable Migrantes no puede ser mayor al Total.",""))</f>
        <v/>
      </c>
      <c r="BU10" s="581" t="str">
        <f t="shared" ref="BU10:BU35" si="3">IF(AND(C10&gt;0,P10="")," * No olvide digitar la variable Espacio Amigable/Adolescente. Digite Cero si no tiene.",IF(P10&gt;C10," * La variable Espacio Amigable/Adolescente no puede ser mayor al Total.",""))</f>
        <v/>
      </c>
      <c r="BW10" s="961">
        <f t="shared" ref="BW10:BW35" si="4">IF((J10+K10+L10)&lt;&gt;C10,1,0)</f>
        <v>0</v>
      </c>
      <c r="BX10" s="581"/>
      <c r="BY10" s="961">
        <f t="shared" ref="BY10:BY35" si="5">IF(AND(C10&gt;0,N10=""),1,IF(N10&gt;C10,1,0))</f>
        <v>0</v>
      </c>
      <c r="BZ10" s="961">
        <f t="shared" ref="BZ10:BZ35" si="6">IF(AND(C10&gt;0,O10=""),1,IF(O10&gt;C10,1,0))</f>
        <v>0</v>
      </c>
      <c r="CA10" s="961">
        <f t="shared" ref="CA10:CA35" si="7">IF(AND(C10&gt;0,P10=""),1,IF(P10&gt;C10,1,0))</f>
        <v>0</v>
      </c>
    </row>
    <row r="11" spans="1:79" s="582" customFormat="1" ht="15" customHeight="1" x14ac:dyDescent="0.2">
      <c r="A11" s="2321" t="s">
        <v>3233</v>
      </c>
      <c r="B11" s="2322"/>
      <c r="C11" s="6214"/>
      <c r="D11" s="6215"/>
      <c r="E11" s="6215"/>
      <c r="F11" s="6215"/>
      <c r="G11" s="6215"/>
      <c r="H11" s="6216"/>
      <c r="I11" s="6216"/>
      <c r="J11" s="6215"/>
      <c r="K11" s="6215"/>
      <c r="L11" s="6217"/>
      <c r="M11" s="6221"/>
      <c r="N11" s="5467"/>
      <c r="O11" s="5467"/>
      <c r="P11" s="6222"/>
      <c r="Q11" s="582" t="str">
        <f t="shared" si="0"/>
        <v/>
      </c>
      <c r="BQ11" s="581" t="str">
        <f t="shared" ref="BQ11:BQ35" si="8">IF((J11+K11+L11)&lt;&gt;C11," * La suma del N° de Primera visita, Segunda visita y Tercera o más visitas de seguimiento debe coincidir con el Total.","")</f>
        <v/>
      </c>
      <c r="BR11" s="961"/>
      <c r="BS11" s="581" t="str">
        <f t="shared" si="1"/>
        <v/>
      </c>
      <c r="BT11" s="581" t="str">
        <f t="shared" si="2"/>
        <v/>
      </c>
      <c r="BU11" s="581" t="str">
        <f t="shared" si="3"/>
        <v/>
      </c>
      <c r="BW11" s="961">
        <f t="shared" si="4"/>
        <v>0</v>
      </c>
      <c r="BX11" s="581"/>
      <c r="BY11" s="961">
        <f t="shared" si="5"/>
        <v>0</v>
      </c>
      <c r="BZ11" s="961">
        <f t="shared" si="6"/>
        <v>0</v>
      </c>
      <c r="CA11" s="961">
        <f t="shared" si="7"/>
        <v>0</v>
      </c>
    </row>
    <row r="12" spans="1:79" s="582" customFormat="1" ht="15" customHeight="1" x14ac:dyDescent="0.2">
      <c r="A12" s="2321" t="s">
        <v>3234</v>
      </c>
      <c r="B12" s="2322"/>
      <c r="C12" s="6214"/>
      <c r="D12" s="6215"/>
      <c r="E12" s="6215"/>
      <c r="F12" s="6215"/>
      <c r="G12" s="6215"/>
      <c r="H12" s="6216"/>
      <c r="I12" s="6216"/>
      <c r="J12" s="6215"/>
      <c r="K12" s="6215"/>
      <c r="L12" s="6217"/>
      <c r="M12" s="6221"/>
      <c r="N12" s="5467"/>
      <c r="O12" s="5467"/>
      <c r="P12" s="6222"/>
      <c r="Q12" s="582" t="str">
        <f t="shared" si="0"/>
        <v/>
      </c>
      <c r="BQ12" s="581" t="str">
        <f t="shared" si="8"/>
        <v/>
      </c>
      <c r="BR12" s="961"/>
      <c r="BS12" s="581" t="str">
        <f t="shared" si="1"/>
        <v/>
      </c>
      <c r="BT12" s="581" t="str">
        <f t="shared" si="2"/>
        <v/>
      </c>
      <c r="BU12" s="581" t="str">
        <f t="shared" si="3"/>
        <v/>
      </c>
      <c r="BW12" s="961">
        <f t="shared" si="4"/>
        <v>0</v>
      </c>
      <c r="BX12" s="581"/>
      <c r="BY12" s="961">
        <f t="shared" si="5"/>
        <v>0</v>
      </c>
      <c r="BZ12" s="961">
        <f t="shared" si="6"/>
        <v>0</v>
      </c>
      <c r="CA12" s="961">
        <f t="shared" si="7"/>
        <v>0</v>
      </c>
    </row>
    <row r="13" spans="1:79" s="582" customFormat="1" ht="15" customHeight="1" x14ac:dyDescent="0.2">
      <c r="A13" s="2321" t="s">
        <v>3235</v>
      </c>
      <c r="B13" s="2322"/>
      <c r="C13" s="6214"/>
      <c r="D13" s="6215"/>
      <c r="E13" s="6215"/>
      <c r="F13" s="6215"/>
      <c r="G13" s="6215"/>
      <c r="H13" s="6216"/>
      <c r="I13" s="6216"/>
      <c r="J13" s="6215"/>
      <c r="K13" s="6215"/>
      <c r="L13" s="6217"/>
      <c r="M13" s="6221"/>
      <c r="N13" s="5467"/>
      <c r="O13" s="5467"/>
      <c r="P13" s="6222"/>
      <c r="Q13" s="582" t="str">
        <f t="shared" si="0"/>
        <v/>
      </c>
      <c r="BQ13" s="581" t="str">
        <f t="shared" si="8"/>
        <v/>
      </c>
      <c r="BR13" s="961"/>
      <c r="BS13" s="581" t="str">
        <f t="shared" si="1"/>
        <v/>
      </c>
      <c r="BT13" s="581" t="str">
        <f t="shared" si="2"/>
        <v/>
      </c>
      <c r="BU13" s="581" t="str">
        <f t="shared" si="3"/>
        <v/>
      </c>
      <c r="BW13" s="961">
        <f t="shared" si="4"/>
        <v>0</v>
      </c>
      <c r="BX13" s="581"/>
      <c r="BY13" s="961">
        <f t="shared" si="5"/>
        <v>0</v>
      </c>
      <c r="BZ13" s="961">
        <f t="shared" si="6"/>
        <v>0</v>
      </c>
      <c r="CA13" s="961">
        <f t="shared" si="7"/>
        <v>0</v>
      </c>
    </row>
    <row r="14" spans="1:79" s="582" customFormat="1" ht="15" customHeight="1" x14ac:dyDescent="0.2">
      <c r="A14" s="6223" t="s">
        <v>3236</v>
      </c>
      <c r="B14" s="6224"/>
      <c r="C14" s="6225"/>
      <c r="D14" s="6215"/>
      <c r="E14" s="6215"/>
      <c r="F14" s="6215"/>
      <c r="G14" s="6215"/>
      <c r="H14" s="6216"/>
      <c r="I14" s="6216"/>
      <c r="J14" s="6215"/>
      <c r="K14" s="6215"/>
      <c r="L14" s="6217"/>
      <c r="M14" s="6221"/>
      <c r="N14" s="5467"/>
      <c r="O14" s="5467"/>
      <c r="P14" s="6222"/>
      <c r="Q14" s="582" t="str">
        <f t="shared" si="0"/>
        <v/>
      </c>
      <c r="BQ14" s="581" t="str">
        <f t="shared" si="8"/>
        <v/>
      </c>
      <c r="BR14" s="961"/>
      <c r="BS14" s="581" t="str">
        <f t="shared" si="1"/>
        <v/>
      </c>
      <c r="BT14" s="581" t="str">
        <f t="shared" si="2"/>
        <v/>
      </c>
      <c r="BU14" s="581" t="str">
        <f t="shared" si="3"/>
        <v/>
      </c>
      <c r="BW14" s="961">
        <f t="shared" si="4"/>
        <v>0</v>
      </c>
      <c r="BX14" s="581"/>
      <c r="BY14" s="961">
        <f t="shared" si="5"/>
        <v>0</v>
      </c>
      <c r="BZ14" s="961">
        <f t="shared" si="6"/>
        <v>0</v>
      </c>
      <c r="CA14" s="961">
        <f t="shared" si="7"/>
        <v>0</v>
      </c>
    </row>
    <row r="15" spans="1:79" s="582" customFormat="1" ht="15" customHeight="1" x14ac:dyDescent="0.2">
      <c r="A15" s="6223" t="s">
        <v>3237</v>
      </c>
      <c r="B15" s="6224"/>
      <c r="C15" s="6225"/>
      <c r="D15" s="6215"/>
      <c r="E15" s="6215"/>
      <c r="F15" s="6215"/>
      <c r="G15" s="6215"/>
      <c r="H15" s="6216"/>
      <c r="I15" s="6216"/>
      <c r="J15" s="6215"/>
      <c r="K15" s="6215"/>
      <c r="L15" s="6217"/>
      <c r="M15" s="6221"/>
      <c r="N15" s="5467"/>
      <c r="O15" s="5467"/>
      <c r="P15" s="6222"/>
      <c r="Q15" s="582" t="str">
        <f t="shared" si="0"/>
        <v/>
      </c>
      <c r="BQ15" s="581" t="str">
        <f t="shared" si="8"/>
        <v/>
      </c>
      <c r="BR15" s="961"/>
      <c r="BS15" s="581" t="str">
        <f t="shared" si="1"/>
        <v/>
      </c>
      <c r="BT15" s="581" t="str">
        <f t="shared" si="2"/>
        <v/>
      </c>
      <c r="BU15" s="581" t="str">
        <f t="shared" si="3"/>
        <v/>
      </c>
      <c r="BW15" s="961">
        <f t="shared" si="4"/>
        <v>0</v>
      </c>
      <c r="BX15" s="581"/>
      <c r="BY15" s="961">
        <f t="shared" si="5"/>
        <v>0</v>
      </c>
      <c r="BZ15" s="961">
        <f t="shared" si="6"/>
        <v>0</v>
      </c>
      <c r="CA15" s="961">
        <f t="shared" si="7"/>
        <v>0</v>
      </c>
    </row>
    <row r="16" spans="1:79" s="582" customFormat="1" ht="15" customHeight="1" x14ac:dyDescent="0.2">
      <c r="A16" s="2321" t="s">
        <v>3238</v>
      </c>
      <c r="B16" s="2322"/>
      <c r="C16" s="6214"/>
      <c r="D16" s="6215"/>
      <c r="E16" s="6215"/>
      <c r="F16" s="6215"/>
      <c r="G16" s="6215"/>
      <c r="H16" s="6216"/>
      <c r="I16" s="6216"/>
      <c r="J16" s="6215"/>
      <c r="K16" s="6215"/>
      <c r="L16" s="6217"/>
      <c r="M16" s="6221"/>
      <c r="N16" s="5467"/>
      <c r="O16" s="5467"/>
      <c r="P16" s="6222"/>
      <c r="Q16" s="582" t="str">
        <f t="shared" si="0"/>
        <v/>
      </c>
      <c r="BQ16" s="581" t="str">
        <f t="shared" si="8"/>
        <v/>
      </c>
      <c r="BR16" s="961"/>
      <c r="BS16" s="581" t="str">
        <f t="shared" si="1"/>
        <v/>
      </c>
      <c r="BT16" s="581" t="str">
        <f t="shared" si="2"/>
        <v/>
      </c>
      <c r="BU16" s="581" t="str">
        <f t="shared" si="3"/>
        <v/>
      </c>
      <c r="BW16" s="961">
        <f t="shared" si="4"/>
        <v>0</v>
      </c>
      <c r="BX16" s="581"/>
      <c r="BY16" s="961">
        <f t="shared" si="5"/>
        <v>0</v>
      </c>
      <c r="BZ16" s="961">
        <f t="shared" si="6"/>
        <v>0</v>
      </c>
      <c r="CA16" s="961">
        <f t="shared" si="7"/>
        <v>0</v>
      </c>
    </row>
    <row r="17" spans="1:79" s="582" customFormat="1" ht="15" customHeight="1" x14ac:dyDescent="0.2">
      <c r="A17" s="2321" t="s">
        <v>3239</v>
      </c>
      <c r="B17" s="2322"/>
      <c r="C17" s="6214"/>
      <c r="D17" s="6215"/>
      <c r="E17" s="6215"/>
      <c r="F17" s="6215"/>
      <c r="G17" s="6215"/>
      <c r="H17" s="6216"/>
      <c r="I17" s="6216"/>
      <c r="J17" s="6215"/>
      <c r="K17" s="6215"/>
      <c r="L17" s="6217"/>
      <c r="M17" s="6221"/>
      <c r="N17" s="5467"/>
      <c r="O17" s="5467"/>
      <c r="P17" s="6222"/>
      <c r="Q17" s="582" t="str">
        <f t="shared" si="0"/>
        <v/>
      </c>
      <c r="BQ17" s="581" t="str">
        <f t="shared" si="8"/>
        <v/>
      </c>
      <c r="BR17" s="961"/>
      <c r="BS17" s="581" t="str">
        <f t="shared" si="1"/>
        <v/>
      </c>
      <c r="BT17" s="581" t="str">
        <f t="shared" si="2"/>
        <v/>
      </c>
      <c r="BU17" s="581" t="str">
        <f t="shared" si="3"/>
        <v/>
      </c>
      <c r="BW17" s="961">
        <f t="shared" si="4"/>
        <v>0</v>
      </c>
      <c r="BX17" s="581"/>
      <c r="BY17" s="961">
        <f t="shared" si="5"/>
        <v>0</v>
      </c>
      <c r="BZ17" s="961">
        <f t="shared" si="6"/>
        <v>0</v>
      </c>
      <c r="CA17" s="961">
        <f t="shared" si="7"/>
        <v>0</v>
      </c>
    </row>
    <row r="18" spans="1:79" s="582" customFormat="1" ht="15" customHeight="1" x14ac:dyDescent="0.2">
      <c r="A18" s="2321" t="s">
        <v>3240</v>
      </c>
      <c r="B18" s="2322"/>
      <c r="C18" s="6225"/>
      <c r="D18" s="6215"/>
      <c r="E18" s="6215"/>
      <c r="F18" s="6215"/>
      <c r="G18" s="6215"/>
      <c r="H18" s="6216"/>
      <c r="I18" s="6216"/>
      <c r="J18" s="6215"/>
      <c r="K18" s="6215"/>
      <c r="L18" s="6217"/>
      <c r="M18" s="6222"/>
      <c r="N18" s="5467"/>
      <c r="O18" s="5467"/>
      <c r="P18" s="6222"/>
      <c r="Q18" s="582" t="str">
        <f>BQ18&amp;BR18&amp;BS18&amp;BT18&amp;BU18&amp;BV18</f>
        <v/>
      </c>
      <c r="BQ18" s="581" t="str">
        <f t="shared" si="8"/>
        <v/>
      </c>
      <c r="BR18" s="581" t="str">
        <f>IF(AND(C18&gt;0,M18="")," * No olvide digitar la variable Programa de Acompañamiento Psicosocial en APS. Si no tiene digite Cero.",IF(M18&gt;C18," * La variable Programa de Acompañamiento Psicosocial en APS no puede ser mayor al Total.",""))</f>
        <v/>
      </c>
      <c r="BS18" s="581" t="str">
        <f t="shared" si="1"/>
        <v/>
      </c>
      <c r="BT18" s="581" t="str">
        <f t="shared" si="2"/>
        <v/>
      </c>
      <c r="BU18" s="581" t="str">
        <f t="shared" si="3"/>
        <v/>
      </c>
      <c r="BW18" s="961">
        <f t="shared" si="4"/>
        <v>0</v>
      </c>
      <c r="BX18" s="961">
        <f>IF(AND(C18&gt;0,M18=""),1,IF(M18&gt;C18,1,0))</f>
        <v>0</v>
      </c>
      <c r="BY18" s="961">
        <f t="shared" si="5"/>
        <v>0</v>
      </c>
      <c r="BZ18" s="961">
        <f t="shared" si="6"/>
        <v>0</v>
      </c>
      <c r="CA18" s="961">
        <f t="shared" si="7"/>
        <v>0</v>
      </c>
    </row>
    <row r="19" spans="1:79" s="582" customFormat="1" ht="15" customHeight="1" x14ac:dyDescent="0.2">
      <c r="A19" s="2321" t="s">
        <v>3241</v>
      </c>
      <c r="B19" s="2322"/>
      <c r="C19" s="6225"/>
      <c r="D19" s="6215"/>
      <c r="E19" s="6215"/>
      <c r="F19" s="6215"/>
      <c r="G19" s="6215"/>
      <c r="H19" s="6216"/>
      <c r="I19" s="6216"/>
      <c r="J19" s="6215"/>
      <c r="K19" s="6215"/>
      <c r="L19" s="6217"/>
      <c r="M19" s="6222"/>
      <c r="N19" s="5467"/>
      <c r="O19" s="5467"/>
      <c r="P19" s="6222"/>
      <c r="Q19" s="582" t="str">
        <f t="shared" ref="Q19:Q35" si="9">BQ19&amp;BR19&amp;BS19&amp;BT19&amp;BU19&amp;BV19</f>
        <v/>
      </c>
      <c r="BQ19" s="581" t="str">
        <f t="shared" si="8"/>
        <v/>
      </c>
      <c r="BR19" s="581" t="str">
        <f t="shared" ref="BR19:BR20" si="10">IF(AND(C19&gt;0,M19="")," * No olvide digitar la variable Programa de Acompañamiento Psicosocial en APS. Si no tiene digite Cero.",IF(M19&gt;C19," * La variable Programa de Acompañamiento Psicosocial en APS no puede ser mayor al Total.",""))</f>
        <v/>
      </c>
      <c r="BS19" s="581" t="str">
        <f t="shared" si="1"/>
        <v/>
      </c>
      <c r="BT19" s="581" t="str">
        <f t="shared" si="2"/>
        <v/>
      </c>
      <c r="BU19" s="581" t="str">
        <f t="shared" si="3"/>
        <v/>
      </c>
      <c r="BW19" s="961">
        <f t="shared" si="4"/>
        <v>0</v>
      </c>
      <c r="BX19" s="961">
        <f t="shared" ref="BX19:BX20" si="11">IF(AND(C19&gt;0,M19=""),1,IF(M19&gt;C19,1,0))</f>
        <v>0</v>
      </c>
      <c r="BY19" s="961">
        <f t="shared" si="5"/>
        <v>0</v>
      </c>
      <c r="BZ19" s="961">
        <f t="shared" si="6"/>
        <v>0</v>
      </c>
      <c r="CA19" s="961">
        <f t="shared" si="7"/>
        <v>0</v>
      </c>
    </row>
    <row r="20" spans="1:79" s="582" customFormat="1" ht="15" customHeight="1" x14ac:dyDescent="0.2">
      <c r="A20" s="2321" t="s">
        <v>3242</v>
      </c>
      <c r="B20" s="2322"/>
      <c r="C20" s="6225"/>
      <c r="D20" s="6215"/>
      <c r="E20" s="6215"/>
      <c r="F20" s="6215"/>
      <c r="G20" s="6215"/>
      <c r="H20" s="6216"/>
      <c r="I20" s="6216"/>
      <c r="J20" s="6215"/>
      <c r="K20" s="6215"/>
      <c r="L20" s="6217"/>
      <c r="M20" s="6222"/>
      <c r="N20" s="5467"/>
      <c r="O20" s="5467"/>
      <c r="P20" s="6222"/>
      <c r="Q20" s="582" t="str">
        <f t="shared" si="9"/>
        <v/>
      </c>
      <c r="BQ20" s="581" t="str">
        <f t="shared" si="8"/>
        <v/>
      </c>
      <c r="BR20" s="581" t="str">
        <f t="shared" si="10"/>
        <v/>
      </c>
      <c r="BS20" s="581" t="str">
        <f t="shared" si="1"/>
        <v/>
      </c>
      <c r="BT20" s="581" t="str">
        <f t="shared" si="2"/>
        <v/>
      </c>
      <c r="BU20" s="581" t="str">
        <f t="shared" si="3"/>
        <v/>
      </c>
      <c r="BW20" s="961">
        <f t="shared" si="4"/>
        <v>0</v>
      </c>
      <c r="BX20" s="961">
        <f t="shared" si="11"/>
        <v>0</v>
      </c>
      <c r="BY20" s="961">
        <f t="shared" si="5"/>
        <v>0</v>
      </c>
      <c r="BZ20" s="961">
        <f t="shared" si="6"/>
        <v>0</v>
      </c>
      <c r="CA20" s="961">
        <f t="shared" si="7"/>
        <v>0</v>
      </c>
    </row>
    <row r="21" spans="1:79" s="582" customFormat="1" ht="15" customHeight="1" x14ac:dyDescent="0.2">
      <c r="A21" s="2321" t="s">
        <v>3243</v>
      </c>
      <c r="B21" s="2322"/>
      <c r="C21" s="6225"/>
      <c r="D21" s="6215"/>
      <c r="E21" s="6215"/>
      <c r="F21" s="6215"/>
      <c r="G21" s="6215"/>
      <c r="H21" s="6216"/>
      <c r="I21" s="6216"/>
      <c r="J21" s="6215"/>
      <c r="K21" s="6215"/>
      <c r="L21" s="6217"/>
      <c r="M21" s="6221"/>
      <c r="N21" s="5467"/>
      <c r="O21" s="5467"/>
      <c r="P21" s="6222"/>
      <c r="Q21" s="582" t="str">
        <f t="shared" si="9"/>
        <v/>
      </c>
      <c r="BQ21" s="581" t="str">
        <f t="shared" si="8"/>
        <v/>
      </c>
      <c r="BR21" s="961"/>
      <c r="BS21" s="581" t="str">
        <f t="shared" si="1"/>
        <v/>
      </c>
      <c r="BT21" s="581" t="str">
        <f t="shared" si="2"/>
        <v/>
      </c>
      <c r="BU21" s="581" t="str">
        <f t="shared" si="3"/>
        <v/>
      </c>
      <c r="BW21" s="961">
        <f t="shared" si="4"/>
        <v>0</v>
      </c>
      <c r="BX21" s="581"/>
      <c r="BY21" s="961">
        <f t="shared" si="5"/>
        <v>0</v>
      </c>
      <c r="BZ21" s="961">
        <f t="shared" si="6"/>
        <v>0</v>
      </c>
      <c r="CA21" s="961">
        <f t="shared" si="7"/>
        <v>0</v>
      </c>
    </row>
    <row r="22" spans="1:79" s="582" customFormat="1" ht="15" customHeight="1" x14ac:dyDescent="0.2">
      <c r="A22" s="2321" t="s">
        <v>3244</v>
      </c>
      <c r="B22" s="2322"/>
      <c r="C22" s="6225"/>
      <c r="D22" s="6215"/>
      <c r="E22" s="6215"/>
      <c r="F22" s="6215"/>
      <c r="G22" s="6215"/>
      <c r="H22" s="6216"/>
      <c r="I22" s="6216"/>
      <c r="J22" s="6215"/>
      <c r="K22" s="6215"/>
      <c r="L22" s="6217"/>
      <c r="M22" s="6221"/>
      <c r="N22" s="5467"/>
      <c r="O22" s="5467"/>
      <c r="P22" s="6222"/>
      <c r="Q22" s="582" t="str">
        <f t="shared" si="9"/>
        <v/>
      </c>
      <c r="BQ22" s="581" t="str">
        <f t="shared" si="8"/>
        <v/>
      </c>
      <c r="BR22" s="961"/>
      <c r="BS22" s="581" t="str">
        <f t="shared" si="1"/>
        <v/>
      </c>
      <c r="BT22" s="581" t="str">
        <f t="shared" si="2"/>
        <v/>
      </c>
      <c r="BU22" s="581" t="str">
        <f t="shared" si="3"/>
        <v/>
      </c>
      <c r="BW22" s="961">
        <f t="shared" si="4"/>
        <v>0</v>
      </c>
      <c r="BX22" s="581"/>
      <c r="BY22" s="961">
        <f t="shared" si="5"/>
        <v>0</v>
      </c>
      <c r="BZ22" s="961">
        <f t="shared" si="6"/>
        <v>0</v>
      </c>
      <c r="CA22" s="961">
        <f t="shared" si="7"/>
        <v>0</v>
      </c>
    </row>
    <row r="23" spans="1:79" s="582" customFormat="1" ht="15" customHeight="1" x14ac:dyDescent="0.2">
      <c r="A23" s="2321" t="s">
        <v>3245</v>
      </c>
      <c r="B23" s="2322"/>
      <c r="C23" s="6225"/>
      <c r="D23" s="6215"/>
      <c r="E23" s="6215"/>
      <c r="F23" s="6215"/>
      <c r="G23" s="6215"/>
      <c r="H23" s="6216"/>
      <c r="I23" s="6216"/>
      <c r="J23" s="6215"/>
      <c r="K23" s="6215"/>
      <c r="L23" s="6217"/>
      <c r="M23" s="6222"/>
      <c r="N23" s="5467"/>
      <c r="O23" s="5467"/>
      <c r="P23" s="6222"/>
      <c r="Q23" s="582" t="str">
        <f t="shared" si="9"/>
        <v/>
      </c>
      <c r="BQ23" s="581" t="str">
        <f t="shared" si="8"/>
        <v/>
      </c>
      <c r="BR23" s="581" t="str">
        <f t="shared" ref="BR23:BR25" si="12">IF(AND(C23&gt;0,M23="")," * No olvide digitar la variable Programa de Acompañamiento Psicosocial en APS. Si no tiene digite Cero.",IF(M23&gt;C23," * La variable Programa de Acompañamiento Psicosocial en APS no puede ser mayor al Total.",""))</f>
        <v/>
      </c>
      <c r="BS23" s="581" t="str">
        <f t="shared" si="1"/>
        <v/>
      </c>
      <c r="BT23" s="581" t="str">
        <f t="shared" si="2"/>
        <v/>
      </c>
      <c r="BU23" s="581" t="str">
        <f t="shared" si="3"/>
        <v/>
      </c>
      <c r="BW23" s="961">
        <f t="shared" si="4"/>
        <v>0</v>
      </c>
      <c r="BX23" s="961">
        <f t="shared" ref="BX23:BX25" si="13">IF(AND(C23&gt;0,M23=""),1,IF(M23&gt;C23,1,0))</f>
        <v>0</v>
      </c>
      <c r="BY23" s="961">
        <f t="shared" si="5"/>
        <v>0</v>
      </c>
      <c r="BZ23" s="961">
        <f t="shared" si="6"/>
        <v>0</v>
      </c>
      <c r="CA23" s="961">
        <f t="shared" si="7"/>
        <v>0</v>
      </c>
    </row>
    <row r="24" spans="1:79" s="582" customFormat="1" ht="15" customHeight="1" x14ac:dyDescent="0.2">
      <c r="A24" s="2321" t="s">
        <v>3246</v>
      </c>
      <c r="B24" s="2322"/>
      <c r="C24" s="6225"/>
      <c r="D24" s="6215"/>
      <c r="E24" s="6215"/>
      <c r="F24" s="6215"/>
      <c r="G24" s="6215"/>
      <c r="H24" s="6216"/>
      <c r="I24" s="6216"/>
      <c r="J24" s="6215"/>
      <c r="K24" s="6215"/>
      <c r="L24" s="6217"/>
      <c r="M24" s="6222"/>
      <c r="N24" s="5467"/>
      <c r="O24" s="5467"/>
      <c r="P24" s="6222"/>
      <c r="Q24" s="582" t="str">
        <f t="shared" si="9"/>
        <v/>
      </c>
      <c r="BQ24" s="581" t="str">
        <f t="shared" si="8"/>
        <v/>
      </c>
      <c r="BR24" s="581" t="str">
        <f t="shared" si="12"/>
        <v/>
      </c>
      <c r="BS24" s="581" t="str">
        <f t="shared" si="1"/>
        <v/>
      </c>
      <c r="BT24" s="581" t="str">
        <f t="shared" si="2"/>
        <v/>
      </c>
      <c r="BU24" s="581" t="str">
        <f t="shared" si="3"/>
        <v/>
      </c>
      <c r="BW24" s="961">
        <f t="shared" si="4"/>
        <v>0</v>
      </c>
      <c r="BX24" s="961">
        <f t="shared" si="13"/>
        <v>0</v>
      </c>
      <c r="BY24" s="961">
        <f t="shared" si="5"/>
        <v>0</v>
      </c>
      <c r="BZ24" s="961">
        <f t="shared" si="6"/>
        <v>0</v>
      </c>
      <c r="CA24" s="961">
        <f t="shared" si="7"/>
        <v>0</v>
      </c>
    </row>
    <row r="25" spans="1:79" s="582" customFormat="1" ht="15" customHeight="1" x14ac:dyDescent="0.2">
      <c r="A25" s="2321" t="s">
        <v>3247</v>
      </c>
      <c r="B25" s="2322"/>
      <c r="C25" s="6225"/>
      <c r="D25" s="6215"/>
      <c r="E25" s="6215"/>
      <c r="F25" s="6215"/>
      <c r="G25" s="6215"/>
      <c r="H25" s="6216"/>
      <c r="I25" s="6216"/>
      <c r="J25" s="6215"/>
      <c r="K25" s="6215"/>
      <c r="L25" s="6217"/>
      <c r="M25" s="6222"/>
      <c r="N25" s="5467"/>
      <c r="O25" s="5467"/>
      <c r="P25" s="6222"/>
      <c r="Q25" s="582" t="str">
        <f t="shared" si="9"/>
        <v/>
      </c>
      <c r="BQ25" s="581" t="str">
        <f t="shared" si="8"/>
        <v/>
      </c>
      <c r="BR25" s="581" t="str">
        <f t="shared" si="12"/>
        <v/>
      </c>
      <c r="BS25" s="581" t="str">
        <f t="shared" si="1"/>
        <v/>
      </c>
      <c r="BT25" s="581" t="str">
        <f t="shared" si="2"/>
        <v/>
      </c>
      <c r="BU25" s="581" t="str">
        <f t="shared" si="3"/>
        <v/>
      </c>
      <c r="BW25" s="961">
        <f t="shared" si="4"/>
        <v>0</v>
      </c>
      <c r="BX25" s="961">
        <f t="shared" si="13"/>
        <v>0</v>
      </c>
      <c r="BY25" s="961">
        <f t="shared" si="5"/>
        <v>0</v>
      </c>
      <c r="BZ25" s="961">
        <f t="shared" si="6"/>
        <v>0</v>
      </c>
      <c r="CA25" s="961">
        <f t="shared" si="7"/>
        <v>0</v>
      </c>
    </row>
    <row r="26" spans="1:79" s="582" customFormat="1" ht="15" customHeight="1" x14ac:dyDescent="0.2">
      <c r="A26" s="2321" t="s">
        <v>3248</v>
      </c>
      <c r="B26" s="2322"/>
      <c r="C26" s="6214"/>
      <c r="D26" s="6215"/>
      <c r="E26" s="6215"/>
      <c r="F26" s="6215"/>
      <c r="G26" s="6215"/>
      <c r="H26" s="6216"/>
      <c r="I26" s="6216"/>
      <c r="J26" s="6215"/>
      <c r="K26" s="6215"/>
      <c r="L26" s="6217"/>
      <c r="M26" s="6221"/>
      <c r="N26" s="5467"/>
      <c r="O26" s="5467"/>
      <c r="P26" s="6222"/>
      <c r="Q26" s="582" t="str">
        <f t="shared" si="9"/>
        <v/>
      </c>
      <c r="BQ26" s="581" t="str">
        <f t="shared" si="8"/>
        <v/>
      </c>
      <c r="BR26" s="961"/>
      <c r="BS26" s="581" t="str">
        <f t="shared" si="1"/>
        <v/>
      </c>
      <c r="BT26" s="581" t="str">
        <f t="shared" si="2"/>
        <v/>
      </c>
      <c r="BU26" s="581" t="str">
        <f t="shared" si="3"/>
        <v/>
      </c>
      <c r="BW26" s="961">
        <f t="shared" si="4"/>
        <v>0</v>
      </c>
      <c r="BX26" s="581"/>
      <c r="BY26" s="961">
        <f t="shared" si="5"/>
        <v>0</v>
      </c>
      <c r="BZ26" s="961">
        <f t="shared" si="6"/>
        <v>0</v>
      </c>
      <c r="CA26" s="961">
        <f t="shared" si="7"/>
        <v>0</v>
      </c>
    </row>
    <row r="27" spans="1:79" s="582" customFormat="1" ht="15" customHeight="1" x14ac:dyDescent="0.2">
      <c r="A27" s="2321" t="s">
        <v>3249</v>
      </c>
      <c r="B27" s="2322"/>
      <c r="C27" s="6214"/>
      <c r="D27" s="6215"/>
      <c r="E27" s="6215"/>
      <c r="F27" s="6215"/>
      <c r="G27" s="6215"/>
      <c r="H27" s="6216"/>
      <c r="I27" s="6216"/>
      <c r="J27" s="6215"/>
      <c r="K27" s="6215"/>
      <c r="L27" s="6217"/>
      <c r="M27" s="6221"/>
      <c r="N27" s="5467"/>
      <c r="O27" s="5467"/>
      <c r="P27" s="6222"/>
      <c r="Q27" s="582" t="str">
        <f t="shared" si="9"/>
        <v/>
      </c>
      <c r="BQ27" s="581" t="str">
        <f t="shared" si="8"/>
        <v/>
      </c>
      <c r="BR27" s="961"/>
      <c r="BS27" s="581" t="str">
        <f t="shared" si="1"/>
        <v/>
      </c>
      <c r="BT27" s="581" t="str">
        <f t="shared" si="2"/>
        <v/>
      </c>
      <c r="BU27" s="581" t="str">
        <f t="shared" si="3"/>
        <v/>
      </c>
      <c r="BW27" s="961">
        <f t="shared" si="4"/>
        <v>0</v>
      </c>
      <c r="BX27" s="581"/>
      <c r="BY27" s="961">
        <f t="shared" si="5"/>
        <v>0</v>
      </c>
      <c r="BZ27" s="961">
        <f t="shared" si="6"/>
        <v>0</v>
      </c>
      <c r="CA27" s="961">
        <f t="shared" si="7"/>
        <v>0</v>
      </c>
    </row>
    <row r="28" spans="1:79" s="582" customFormat="1" ht="15" customHeight="1" x14ac:dyDescent="0.2">
      <c r="A28" s="2321" t="s">
        <v>3250</v>
      </c>
      <c r="B28" s="2322"/>
      <c r="C28" s="6214"/>
      <c r="D28" s="6215"/>
      <c r="E28" s="6215"/>
      <c r="F28" s="6215"/>
      <c r="G28" s="6215"/>
      <c r="H28" s="6216"/>
      <c r="I28" s="6216"/>
      <c r="J28" s="6215"/>
      <c r="K28" s="6215"/>
      <c r="L28" s="6217"/>
      <c r="M28" s="6221"/>
      <c r="N28" s="5467"/>
      <c r="O28" s="5467"/>
      <c r="P28" s="6222"/>
      <c r="Q28" s="582" t="str">
        <f t="shared" si="9"/>
        <v/>
      </c>
      <c r="BQ28" s="581" t="str">
        <f t="shared" si="8"/>
        <v/>
      </c>
      <c r="BR28" s="961"/>
      <c r="BS28" s="581" t="str">
        <f t="shared" si="1"/>
        <v/>
      </c>
      <c r="BT28" s="581" t="str">
        <f t="shared" si="2"/>
        <v/>
      </c>
      <c r="BU28" s="581" t="str">
        <f t="shared" si="3"/>
        <v/>
      </c>
      <c r="BW28" s="961">
        <f t="shared" si="4"/>
        <v>0</v>
      </c>
      <c r="BX28" s="581"/>
      <c r="BY28" s="961">
        <f t="shared" si="5"/>
        <v>0</v>
      </c>
      <c r="BZ28" s="961">
        <f t="shared" si="6"/>
        <v>0</v>
      </c>
      <c r="CA28" s="961">
        <f t="shared" si="7"/>
        <v>0</v>
      </c>
    </row>
    <row r="29" spans="1:79" s="582" customFormat="1" ht="15" customHeight="1" x14ac:dyDescent="0.2">
      <c r="A29" s="2321" t="s">
        <v>3251</v>
      </c>
      <c r="B29" s="2322"/>
      <c r="C29" s="6225"/>
      <c r="D29" s="6215"/>
      <c r="E29" s="6215"/>
      <c r="F29" s="6215"/>
      <c r="G29" s="6215"/>
      <c r="H29" s="6216"/>
      <c r="I29" s="6216"/>
      <c r="J29" s="6215"/>
      <c r="K29" s="6215"/>
      <c r="L29" s="6217"/>
      <c r="M29" s="6222"/>
      <c r="N29" s="5467"/>
      <c r="O29" s="5467"/>
      <c r="P29" s="6222"/>
      <c r="Q29" s="582" t="str">
        <f t="shared" si="9"/>
        <v/>
      </c>
      <c r="BQ29" s="581" t="str">
        <f t="shared" si="8"/>
        <v/>
      </c>
      <c r="BR29" s="581" t="str">
        <f t="shared" ref="BR29:BR35" si="14">IF(AND(C29&gt;0,M29="")," * No olvide digitar la variable Programa de Acompañamiento Psicosocial en APS. Si no tiene digite Cero.",IF(M29&gt;C29," * La variable Programa de Acompañamiento Psicosocial en APS no puede ser mayor al Total.",""))</f>
        <v/>
      </c>
      <c r="BS29" s="581" t="str">
        <f t="shared" si="1"/>
        <v/>
      </c>
      <c r="BT29" s="581" t="str">
        <f t="shared" si="2"/>
        <v/>
      </c>
      <c r="BU29" s="581" t="str">
        <f t="shared" si="3"/>
        <v/>
      </c>
      <c r="BW29" s="961">
        <f t="shared" si="4"/>
        <v>0</v>
      </c>
      <c r="BX29" s="961">
        <f t="shared" ref="BX29:BX35" si="15">IF(AND(C29&gt;0,M29=""),1,IF(M29&gt;C29,1,0))</f>
        <v>0</v>
      </c>
      <c r="BY29" s="961">
        <f t="shared" si="5"/>
        <v>0</v>
      </c>
      <c r="BZ29" s="961">
        <f t="shared" si="6"/>
        <v>0</v>
      </c>
      <c r="CA29" s="961">
        <f t="shared" si="7"/>
        <v>0</v>
      </c>
    </row>
    <row r="30" spans="1:79" s="582" customFormat="1" ht="15" customHeight="1" x14ac:dyDescent="0.2">
      <c r="A30" s="2321" t="s">
        <v>3252</v>
      </c>
      <c r="B30" s="2322"/>
      <c r="C30" s="6225"/>
      <c r="D30" s="6215"/>
      <c r="E30" s="6215"/>
      <c r="F30" s="6215"/>
      <c r="G30" s="6215"/>
      <c r="H30" s="6216"/>
      <c r="I30" s="6216"/>
      <c r="J30" s="6215"/>
      <c r="K30" s="6215"/>
      <c r="L30" s="6217"/>
      <c r="M30" s="6222"/>
      <c r="N30" s="5467"/>
      <c r="O30" s="5467"/>
      <c r="P30" s="6222"/>
      <c r="Q30" s="582" t="str">
        <f t="shared" si="9"/>
        <v/>
      </c>
      <c r="BQ30" s="581" t="str">
        <f t="shared" si="8"/>
        <v/>
      </c>
      <c r="BR30" s="581" t="str">
        <f t="shared" si="14"/>
        <v/>
      </c>
      <c r="BS30" s="581" t="str">
        <f t="shared" si="1"/>
        <v/>
      </c>
      <c r="BT30" s="581" t="str">
        <f t="shared" si="2"/>
        <v/>
      </c>
      <c r="BU30" s="581" t="str">
        <f t="shared" si="3"/>
        <v/>
      </c>
      <c r="BW30" s="961">
        <f t="shared" si="4"/>
        <v>0</v>
      </c>
      <c r="BX30" s="961">
        <f t="shared" si="15"/>
        <v>0</v>
      </c>
      <c r="BY30" s="961">
        <f t="shared" si="5"/>
        <v>0</v>
      </c>
      <c r="BZ30" s="961">
        <f t="shared" si="6"/>
        <v>0</v>
      </c>
      <c r="CA30" s="961">
        <f t="shared" si="7"/>
        <v>0</v>
      </c>
    </row>
    <row r="31" spans="1:79" s="582" customFormat="1" ht="15" customHeight="1" x14ac:dyDescent="0.2">
      <c r="A31" s="6226" t="s">
        <v>3253</v>
      </c>
      <c r="B31" s="6227"/>
      <c r="C31" s="6228"/>
      <c r="D31" s="6215"/>
      <c r="E31" s="6215"/>
      <c r="F31" s="6215"/>
      <c r="G31" s="6215"/>
      <c r="H31" s="6216"/>
      <c r="I31" s="6216"/>
      <c r="J31" s="6215"/>
      <c r="K31" s="6215"/>
      <c r="L31" s="6217"/>
      <c r="M31" s="6222"/>
      <c r="N31" s="5467"/>
      <c r="O31" s="5467"/>
      <c r="P31" s="6222"/>
      <c r="Q31" s="582" t="str">
        <f t="shared" si="9"/>
        <v/>
      </c>
      <c r="BQ31" s="581" t="str">
        <f t="shared" si="8"/>
        <v/>
      </c>
      <c r="BR31" s="581" t="str">
        <f t="shared" si="14"/>
        <v/>
      </c>
      <c r="BS31" s="581" t="str">
        <f t="shared" si="1"/>
        <v/>
      </c>
      <c r="BT31" s="581" t="str">
        <f t="shared" si="2"/>
        <v/>
      </c>
      <c r="BU31" s="581" t="str">
        <f t="shared" si="3"/>
        <v/>
      </c>
      <c r="BW31" s="961">
        <f t="shared" si="4"/>
        <v>0</v>
      </c>
      <c r="BX31" s="961">
        <f t="shared" si="15"/>
        <v>0</v>
      </c>
      <c r="BY31" s="961">
        <f t="shared" si="5"/>
        <v>0</v>
      </c>
      <c r="BZ31" s="961">
        <f t="shared" si="6"/>
        <v>0</v>
      </c>
      <c r="CA31" s="961">
        <f t="shared" si="7"/>
        <v>0</v>
      </c>
    </row>
    <row r="32" spans="1:79" s="582" customFormat="1" ht="15" customHeight="1" x14ac:dyDescent="0.2">
      <c r="A32" s="6226" t="s">
        <v>3254</v>
      </c>
      <c r="B32" s="6227"/>
      <c r="C32" s="6229">
        <f>SUM(D32:G32)</f>
        <v>0</v>
      </c>
      <c r="D32" s="6215"/>
      <c r="E32" s="6215"/>
      <c r="F32" s="6215"/>
      <c r="G32" s="6215"/>
      <c r="H32" s="6216"/>
      <c r="I32" s="6216"/>
      <c r="J32" s="6215"/>
      <c r="K32" s="6215"/>
      <c r="L32" s="6217"/>
      <c r="M32" s="6222"/>
      <c r="N32" s="5467"/>
      <c r="O32" s="5467"/>
      <c r="P32" s="6222"/>
      <c r="Q32" s="582" t="str">
        <f t="shared" si="9"/>
        <v/>
      </c>
      <c r="BQ32" s="581" t="str">
        <f t="shared" si="8"/>
        <v/>
      </c>
      <c r="BR32" s="581" t="str">
        <f t="shared" si="14"/>
        <v/>
      </c>
      <c r="BS32" s="581" t="str">
        <f t="shared" si="1"/>
        <v/>
      </c>
      <c r="BT32" s="581" t="str">
        <f t="shared" si="2"/>
        <v/>
      </c>
      <c r="BU32" s="581" t="str">
        <f t="shared" si="3"/>
        <v/>
      </c>
      <c r="BW32" s="961">
        <f t="shared" si="4"/>
        <v>0</v>
      </c>
      <c r="BX32" s="961">
        <f t="shared" si="15"/>
        <v>0</v>
      </c>
      <c r="BY32" s="961">
        <f t="shared" si="5"/>
        <v>0</v>
      </c>
      <c r="BZ32" s="961">
        <f t="shared" si="6"/>
        <v>0</v>
      </c>
      <c r="CA32" s="961">
        <f t="shared" si="7"/>
        <v>0</v>
      </c>
    </row>
    <row r="33" spans="1:79" s="582" customFormat="1" ht="15" customHeight="1" x14ac:dyDescent="0.2">
      <c r="A33" s="6226" t="s">
        <v>3255</v>
      </c>
      <c r="B33" s="6227"/>
      <c r="C33" s="6228">
        <f>SUM(D33:G33)</f>
        <v>0</v>
      </c>
      <c r="D33" s="6215"/>
      <c r="E33" s="6215"/>
      <c r="F33" s="6215"/>
      <c r="G33" s="6215"/>
      <c r="H33" s="6216"/>
      <c r="I33" s="6216"/>
      <c r="J33" s="6215"/>
      <c r="K33" s="6215"/>
      <c r="L33" s="6217"/>
      <c r="M33" s="6222"/>
      <c r="N33" s="5467"/>
      <c r="O33" s="5467"/>
      <c r="P33" s="6222"/>
      <c r="Q33" s="582" t="str">
        <f>BQ33&amp;BR33&amp;BS33&amp;BT33&amp;BU33</f>
        <v/>
      </c>
      <c r="BQ33" s="581" t="str">
        <f t="shared" si="8"/>
        <v/>
      </c>
      <c r="BR33" s="581" t="str">
        <f t="shared" si="14"/>
        <v/>
      </c>
      <c r="BS33" s="581" t="str">
        <f t="shared" si="1"/>
        <v/>
      </c>
      <c r="BT33" s="581" t="str">
        <f t="shared" si="2"/>
        <v/>
      </c>
      <c r="BU33" s="581" t="str">
        <f t="shared" si="3"/>
        <v/>
      </c>
      <c r="BW33" s="961">
        <f t="shared" si="4"/>
        <v>0</v>
      </c>
      <c r="BX33" s="961">
        <f t="shared" si="15"/>
        <v>0</v>
      </c>
      <c r="BY33" s="961">
        <f t="shared" si="5"/>
        <v>0</v>
      </c>
      <c r="BZ33" s="961">
        <f t="shared" si="6"/>
        <v>0</v>
      </c>
      <c r="CA33" s="961">
        <f t="shared" si="7"/>
        <v>0</v>
      </c>
    </row>
    <row r="34" spans="1:79" s="582" customFormat="1" ht="15" customHeight="1" x14ac:dyDescent="0.2">
      <c r="A34" s="6226" t="s">
        <v>3256</v>
      </c>
      <c r="B34" s="6227"/>
      <c r="C34" s="6229">
        <f>SUM(D34:G34)</f>
        <v>0</v>
      </c>
      <c r="D34" s="6215"/>
      <c r="E34" s="6215"/>
      <c r="F34" s="6215"/>
      <c r="G34" s="6215"/>
      <c r="H34" s="6216"/>
      <c r="I34" s="6216"/>
      <c r="J34" s="6215"/>
      <c r="K34" s="6215"/>
      <c r="L34" s="6217"/>
      <c r="M34" s="6222"/>
      <c r="N34" s="5692"/>
      <c r="O34" s="5692"/>
      <c r="P34" s="6222"/>
      <c r="Q34" s="582" t="str">
        <f t="shared" si="9"/>
        <v/>
      </c>
      <c r="BQ34" s="581" t="str">
        <f t="shared" si="8"/>
        <v/>
      </c>
      <c r="BR34" s="581" t="str">
        <f t="shared" si="14"/>
        <v/>
      </c>
      <c r="BS34" s="581" t="str">
        <f t="shared" si="1"/>
        <v/>
      </c>
      <c r="BT34" s="581" t="str">
        <f t="shared" si="2"/>
        <v/>
      </c>
      <c r="BU34" s="581" t="str">
        <f t="shared" si="3"/>
        <v/>
      </c>
      <c r="BW34" s="961">
        <f t="shared" si="4"/>
        <v>0</v>
      </c>
      <c r="BX34" s="961">
        <f t="shared" si="15"/>
        <v>0</v>
      </c>
      <c r="BY34" s="961">
        <f t="shared" si="5"/>
        <v>0</v>
      </c>
      <c r="BZ34" s="961">
        <f t="shared" si="6"/>
        <v>0</v>
      </c>
      <c r="CA34" s="961">
        <f t="shared" si="7"/>
        <v>0</v>
      </c>
    </row>
    <row r="35" spans="1:79" s="582" customFormat="1" ht="15" customHeight="1" x14ac:dyDescent="0.2">
      <c r="A35" s="6230" t="s">
        <v>3257</v>
      </c>
      <c r="B35" s="6231"/>
      <c r="C35" s="6229">
        <f>SUM(D35:G35)</f>
        <v>0</v>
      </c>
      <c r="D35" s="6215"/>
      <c r="E35" s="6215"/>
      <c r="F35" s="6215"/>
      <c r="G35" s="6215"/>
      <c r="H35" s="6232"/>
      <c r="I35" s="6232"/>
      <c r="J35" s="6215"/>
      <c r="K35" s="6215"/>
      <c r="L35" s="6217"/>
      <c r="M35" s="6233"/>
      <c r="N35" s="5471"/>
      <c r="O35" s="5471"/>
      <c r="P35" s="6233"/>
      <c r="Q35" s="582" t="str">
        <f t="shared" si="9"/>
        <v/>
      </c>
      <c r="BQ35" s="581" t="str">
        <f t="shared" si="8"/>
        <v/>
      </c>
      <c r="BR35" s="581" t="str">
        <f t="shared" si="14"/>
        <v/>
      </c>
      <c r="BS35" s="581" t="str">
        <f t="shared" si="1"/>
        <v/>
      </c>
      <c r="BT35" s="581" t="str">
        <f t="shared" si="2"/>
        <v/>
      </c>
      <c r="BU35" s="581" t="str">
        <f t="shared" si="3"/>
        <v/>
      </c>
      <c r="BW35" s="961">
        <f t="shared" si="4"/>
        <v>0</v>
      </c>
      <c r="BX35" s="961">
        <f t="shared" si="15"/>
        <v>0</v>
      </c>
      <c r="BY35" s="961">
        <f t="shared" si="5"/>
        <v>0</v>
      </c>
      <c r="BZ35" s="961">
        <f t="shared" si="6"/>
        <v>0</v>
      </c>
      <c r="CA35" s="961">
        <f t="shared" si="7"/>
        <v>0</v>
      </c>
    </row>
    <row r="36" spans="1:79" s="5595" customFormat="1" ht="18" customHeight="1" x14ac:dyDescent="0.25">
      <c r="A36" s="6234" t="s">
        <v>3258</v>
      </c>
      <c r="B36" s="6234"/>
      <c r="C36" s="6234"/>
      <c r="D36" s="6234"/>
      <c r="E36" s="6234"/>
      <c r="F36" s="6234"/>
      <c r="G36" s="6234"/>
      <c r="H36" s="6234"/>
      <c r="I36" s="6234"/>
      <c r="J36" s="6234"/>
      <c r="K36" s="6234"/>
      <c r="L36" s="6234"/>
      <c r="M36" s="6234"/>
      <c r="N36" s="6234"/>
    </row>
    <row r="37" spans="1:79" s="582" customFormat="1" ht="40" x14ac:dyDescent="0.2">
      <c r="A37" s="5843" t="s">
        <v>3079</v>
      </c>
      <c r="B37" s="6235"/>
      <c r="C37" s="6210" t="s">
        <v>3259</v>
      </c>
      <c r="D37" s="6207" t="s">
        <v>3260</v>
      </c>
      <c r="E37" s="6207" t="s">
        <v>3261</v>
      </c>
      <c r="F37" s="6207" t="s">
        <v>3262</v>
      </c>
      <c r="G37" s="6207" t="s">
        <v>3263</v>
      </c>
      <c r="H37" s="6207" t="s">
        <v>3264</v>
      </c>
      <c r="I37" s="6207" t="s">
        <v>3265</v>
      </c>
      <c r="J37" s="6208" t="s">
        <v>3266</v>
      </c>
      <c r="K37" s="6236" t="s">
        <v>11</v>
      </c>
      <c r="L37" s="6236" t="s">
        <v>10</v>
      </c>
      <c r="M37" s="6237" t="s">
        <v>3267</v>
      </c>
      <c r="N37" s="6238" t="s">
        <v>3268</v>
      </c>
    </row>
    <row r="38" spans="1:79" s="582" customFormat="1" ht="15" customHeight="1" x14ac:dyDescent="0.2">
      <c r="A38" s="6239" t="s">
        <v>3269</v>
      </c>
      <c r="B38" s="5687" t="s">
        <v>3270</v>
      </c>
      <c r="C38" s="6240"/>
      <c r="D38" s="6241"/>
      <c r="E38" s="6241"/>
      <c r="F38" s="6242"/>
      <c r="G38" s="6242"/>
      <c r="H38" s="6242"/>
      <c r="I38" s="6242"/>
      <c r="J38" s="6242"/>
      <c r="K38" s="6243"/>
      <c r="L38" s="6244"/>
      <c r="M38" s="6244"/>
      <c r="N38" s="6245"/>
      <c r="O38" s="582" t="str">
        <f>BQ38&amp;BR38</f>
        <v/>
      </c>
      <c r="BQ38" s="581" t="str">
        <f>IF(AND(SUM(C38:J38)&gt;0,K38="")," * No olvide digitar la variable Migrantes. Digite Cero si no tiene.",IF(K38&gt;SUM(C38:J38)," * La variable Migrantes no puede ser mayor al Total.",""))</f>
        <v/>
      </c>
      <c r="BR38" s="581" t="str">
        <f>IF(AND(SUM(C38:J38)&gt;0,L38="")," * No olvide digitar la variable Pueblos Originarios. Digite Cero si no tiene.",IF(L38&gt;SUM(C38:J38)," * La variable Pueblos Originarios no puede ser mayor al Total.",""))</f>
        <v/>
      </c>
      <c r="BW38" s="961">
        <f>IF(AND(SUM(C38:J38)&gt;0,K38=""),1,IF(K38&gt;SUM(C38:J38),1,0))</f>
        <v>0</v>
      </c>
      <c r="BX38" s="961">
        <f>IF(AND(SUM(C38:J38)&gt;0,L38=""),1,IF(L38&gt;SUM(C38:J38),1,0))</f>
        <v>0</v>
      </c>
    </row>
    <row r="39" spans="1:79" s="582" customFormat="1" ht="20.5" thickBot="1" x14ac:dyDescent="0.25">
      <c r="A39" s="6239"/>
      <c r="B39" s="6246" t="s">
        <v>3271</v>
      </c>
      <c r="C39" s="6247"/>
      <c r="D39" s="6248"/>
      <c r="E39" s="6248"/>
      <c r="F39" s="6248"/>
      <c r="G39" s="6248"/>
      <c r="H39" s="6248"/>
      <c r="I39" s="6248"/>
      <c r="J39" s="6248"/>
      <c r="K39" s="6249"/>
      <c r="L39" s="6250"/>
      <c r="M39" s="6250"/>
      <c r="N39" s="6251"/>
      <c r="O39" s="582" t="str">
        <f t="shared" ref="O39:O41" si="16">BQ39&amp;BR39</f>
        <v/>
      </c>
      <c r="BQ39" s="581" t="str">
        <f t="shared" ref="BQ39:BQ41" si="17">IF(AND(SUM(C39:J39)&gt;0,K39="")," * No olvide digitar la variable Migrantes. Digite Cero si no tiene.",IF(K39&gt;SUM(C39:J39)," * La variable Migrantes no puede ser mayor al Total.",""))</f>
        <v/>
      </c>
      <c r="BR39" s="581" t="str">
        <f t="shared" ref="BR39:BR41" si="18">IF(AND(SUM(C39:J39)&gt;0,L39="")," * No olvide digitar la variable Pueblos Originarios. Digite Cero si no tiene.",IF(L39&gt;SUM(C39:J39)," * La variable Pueblos Originarios no puede ser mayor al Total.",""))</f>
        <v/>
      </c>
      <c r="BW39" s="961">
        <f t="shared" ref="BW39:BW41" si="19">IF(AND(SUM(C39:J39)&gt;0,K39=""),1,IF(K39&gt;SUM(C39:J39),1,0))</f>
        <v>0</v>
      </c>
      <c r="BX39" s="961">
        <f t="shared" ref="BX39:BX41" si="20">IF(AND(SUM(C39:J39)&gt;0,L39=""),1,IF(L39&gt;SUM(C39:J39),1,0))</f>
        <v>0</v>
      </c>
    </row>
    <row r="40" spans="1:79" s="582" customFormat="1" ht="20.5" thickTop="1" x14ac:dyDescent="0.2">
      <c r="A40" s="6239"/>
      <c r="B40" s="6252" t="s">
        <v>3272</v>
      </c>
      <c r="C40" s="6247"/>
      <c r="D40" s="6248"/>
      <c r="E40" s="6248"/>
      <c r="F40" s="6248"/>
      <c r="G40" s="6248"/>
      <c r="H40" s="6248"/>
      <c r="I40" s="6248"/>
      <c r="J40" s="6248"/>
      <c r="K40" s="6253"/>
      <c r="L40" s="6254"/>
      <c r="M40" s="6254"/>
      <c r="N40" s="6255"/>
      <c r="O40" s="582" t="str">
        <f t="shared" si="16"/>
        <v/>
      </c>
      <c r="BQ40" s="581" t="str">
        <f t="shared" si="17"/>
        <v/>
      </c>
      <c r="BR40" s="581" t="str">
        <f t="shared" si="18"/>
        <v/>
      </c>
      <c r="BW40" s="961">
        <f t="shared" si="19"/>
        <v>0</v>
      </c>
      <c r="BX40" s="961">
        <f t="shared" si="20"/>
        <v>0</v>
      </c>
    </row>
    <row r="41" spans="1:79" s="582" customFormat="1" ht="10" x14ac:dyDescent="0.2">
      <c r="A41" s="6239"/>
      <c r="B41" s="6256" t="s">
        <v>3273</v>
      </c>
      <c r="C41" s="6257"/>
      <c r="D41" s="6258"/>
      <c r="E41" s="6258"/>
      <c r="F41" s="6258"/>
      <c r="G41" s="6258"/>
      <c r="H41" s="6258"/>
      <c r="I41" s="6258"/>
      <c r="J41" s="6258"/>
      <c r="K41" s="6259"/>
      <c r="L41" s="6260"/>
      <c r="M41" s="6260"/>
      <c r="N41" s="6261"/>
      <c r="O41" s="582" t="str">
        <f t="shared" si="16"/>
        <v/>
      </c>
      <c r="BQ41" s="581" t="str">
        <f t="shared" si="17"/>
        <v/>
      </c>
      <c r="BR41" s="581" t="str">
        <f t="shared" si="18"/>
        <v/>
      </c>
      <c r="BW41" s="961">
        <f t="shared" si="19"/>
        <v>0</v>
      </c>
      <c r="BX41" s="961">
        <f t="shared" si="20"/>
        <v>0</v>
      </c>
    </row>
    <row r="42" spans="1:79" s="5595" customFormat="1" ht="18" customHeight="1" x14ac:dyDescent="0.25">
      <c r="A42" s="6262" t="s">
        <v>3274</v>
      </c>
      <c r="B42" s="6263"/>
      <c r="C42" s="6263"/>
      <c r="D42" s="6263"/>
      <c r="E42" s="6263"/>
      <c r="F42" s="6263"/>
      <c r="G42" s="6263"/>
      <c r="H42" s="6263"/>
      <c r="I42" s="6263"/>
      <c r="J42" s="6263"/>
      <c r="K42" s="6263"/>
      <c r="L42" s="6263"/>
      <c r="M42" s="6263"/>
      <c r="N42" s="6263"/>
      <c r="O42" s="6263"/>
      <c r="P42" s="6263"/>
      <c r="Q42" s="6263"/>
      <c r="R42" s="6263"/>
      <c r="S42" s="6263"/>
      <c r="T42" s="6263"/>
      <c r="U42" s="6263"/>
      <c r="V42" s="6263"/>
      <c r="W42" s="6263"/>
      <c r="X42" s="6263"/>
      <c r="Y42" s="6263"/>
      <c r="Z42" s="6263"/>
      <c r="AA42" s="6263"/>
      <c r="AB42" s="6263"/>
      <c r="AC42" s="6263"/>
      <c r="AD42" s="6263"/>
      <c r="AE42" s="6263"/>
      <c r="AF42" s="6263"/>
      <c r="AG42" s="6263"/>
      <c r="AH42" s="6263"/>
      <c r="AI42" s="6263"/>
      <c r="AJ42" s="6263"/>
      <c r="AK42" s="6263"/>
      <c r="AL42" s="6263"/>
      <c r="AM42" s="6263"/>
      <c r="AN42" s="6263"/>
      <c r="AO42" s="6263"/>
    </row>
    <row r="43" spans="1:79" s="582" customFormat="1" ht="15" customHeight="1" x14ac:dyDescent="0.2">
      <c r="A43" s="6264" t="s">
        <v>3079</v>
      </c>
      <c r="B43" s="6265" t="s">
        <v>36</v>
      </c>
      <c r="C43" s="6266"/>
      <c r="D43" s="6264"/>
      <c r="E43" s="6267" t="s">
        <v>9</v>
      </c>
      <c r="F43" s="6268"/>
      <c r="G43" s="6268"/>
      <c r="H43" s="6268"/>
      <c r="I43" s="6268"/>
      <c r="J43" s="6268"/>
      <c r="K43" s="6268"/>
      <c r="L43" s="6268"/>
      <c r="M43" s="6268"/>
      <c r="N43" s="6268"/>
      <c r="O43" s="6268"/>
      <c r="P43" s="6268"/>
      <c r="Q43" s="6268"/>
      <c r="R43" s="6268"/>
      <c r="S43" s="6268"/>
      <c r="T43" s="6268"/>
      <c r="U43" s="6268"/>
      <c r="V43" s="6268"/>
      <c r="W43" s="6268"/>
      <c r="X43" s="6268"/>
      <c r="Y43" s="6268"/>
      <c r="Z43" s="6268"/>
      <c r="AA43" s="6268"/>
      <c r="AB43" s="6268"/>
      <c r="AC43" s="6268"/>
      <c r="AD43" s="6268"/>
      <c r="AE43" s="6268"/>
      <c r="AF43" s="6268"/>
      <c r="AG43" s="6268"/>
      <c r="AH43" s="6268"/>
      <c r="AI43" s="6268"/>
      <c r="AJ43" s="6268"/>
      <c r="AK43" s="6268"/>
      <c r="AL43" s="6269"/>
      <c r="AM43" s="6265" t="s">
        <v>3022</v>
      </c>
      <c r="AN43" s="6266"/>
      <c r="AO43" s="6264"/>
    </row>
    <row r="44" spans="1:79" s="582" customFormat="1" ht="15" customHeight="1" x14ac:dyDescent="0.2">
      <c r="A44" s="6270"/>
      <c r="B44" s="6271"/>
      <c r="C44" s="6272"/>
      <c r="D44" s="6273"/>
      <c r="E44" s="6267" t="s">
        <v>386</v>
      </c>
      <c r="F44" s="6269"/>
      <c r="G44" s="6267" t="s">
        <v>2994</v>
      </c>
      <c r="H44" s="6269"/>
      <c r="I44" s="6267" t="s">
        <v>204</v>
      </c>
      <c r="J44" s="6269"/>
      <c r="K44" s="6267" t="s">
        <v>3275</v>
      </c>
      <c r="L44" s="6269"/>
      <c r="M44" s="6274" t="s">
        <v>206</v>
      </c>
      <c r="N44" s="6269"/>
      <c r="O44" s="6267" t="s">
        <v>21</v>
      </c>
      <c r="P44" s="6269"/>
      <c r="Q44" s="6267" t="s">
        <v>22</v>
      </c>
      <c r="R44" s="6269"/>
      <c r="S44" s="6267" t="s">
        <v>23</v>
      </c>
      <c r="T44" s="6269"/>
      <c r="U44" s="6267" t="s">
        <v>24</v>
      </c>
      <c r="V44" s="6269"/>
      <c r="W44" s="6267" t="s">
        <v>25</v>
      </c>
      <c r="X44" s="6269"/>
      <c r="Y44" s="6267" t="s">
        <v>26</v>
      </c>
      <c r="Z44" s="6269"/>
      <c r="AA44" s="6267" t="s">
        <v>27</v>
      </c>
      <c r="AB44" s="6269"/>
      <c r="AC44" s="6267" t="s">
        <v>28</v>
      </c>
      <c r="AD44" s="6269"/>
      <c r="AE44" s="6267" t="s">
        <v>29</v>
      </c>
      <c r="AF44" s="6269"/>
      <c r="AG44" s="6267" t="s">
        <v>30</v>
      </c>
      <c r="AH44" s="6269"/>
      <c r="AI44" s="6267" t="s">
        <v>31</v>
      </c>
      <c r="AJ44" s="6269"/>
      <c r="AK44" s="6267" t="s">
        <v>100</v>
      </c>
      <c r="AL44" s="6269"/>
      <c r="AM44" s="6271"/>
      <c r="AN44" s="6272"/>
      <c r="AO44" s="6273"/>
    </row>
    <row r="45" spans="1:79" s="582" customFormat="1" ht="15" customHeight="1" x14ac:dyDescent="0.2">
      <c r="A45" s="6273"/>
      <c r="B45" s="6275" t="s">
        <v>33</v>
      </c>
      <c r="C45" s="6276" t="s">
        <v>34</v>
      </c>
      <c r="D45" s="6277" t="s">
        <v>35</v>
      </c>
      <c r="E45" s="6276" t="s">
        <v>34</v>
      </c>
      <c r="F45" s="6277" t="s">
        <v>35</v>
      </c>
      <c r="G45" s="6276" t="s">
        <v>34</v>
      </c>
      <c r="H45" s="6277" t="s">
        <v>35</v>
      </c>
      <c r="I45" s="6276" t="s">
        <v>34</v>
      </c>
      <c r="J45" s="6277" t="s">
        <v>35</v>
      </c>
      <c r="K45" s="6276" t="s">
        <v>34</v>
      </c>
      <c r="L45" s="6277" t="s">
        <v>35</v>
      </c>
      <c r="M45" s="6276" t="s">
        <v>34</v>
      </c>
      <c r="N45" s="6277" t="s">
        <v>35</v>
      </c>
      <c r="O45" s="6276" t="s">
        <v>34</v>
      </c>
      <c r="P45" s="6277" t="s">
        <v>35</v>
      </c>
      <c r="Q45" s="6276" t="s">
        <v>34</v>
      </c>
      <c r="R45" s="6277" t="s">
        <v>35</v>
      </c>
      <c r="S45" s="6276" t="s">
        <v>34</v>
      </c>
      <c r="T45" s="6277" t="s">
        <v>35</v>
      </c>
      <c r="U45" s="6276" t="s">
        <v>34</v>
      </c>
      <c r="V45" s="6277" t="s">
        <v>35</v>
      </c>
      <c r="W45" s="6276" t="s">
        <v>34</v>
      </c>
      <c r="X45" s="6277" t="s">
        <v>35</v>
      </c>
      <c r="Y45" s="6276" t="s">
        <v>34</v>
      </c>
      <c r="Z45" s="6277" t="s">
        <v>35</v>
      </c>
      <c r="AA45" s="6276" t="s">
        <v>34</v>
      </c>
      <c r="AB45" s="6277" t="s">
        <v>35</v>
      </c>
      <c r="AC45" s="6276" t="s">
        <v>34</v>
      </c>
      <c r="AD45" s="6277" t="s">
        <v>35</v>
      </c>
      <c r="AE45" s="6276" t="s">
        <v>34</v>
      </c>
      <c r="AF45" s="6277" t="s">
        <v>35</v>
      </c>
      <c r="AG45" s="6276" t="s">
        <v>34</v>
      </c>
      <c r="AH45" s="6277" t="s">
        <v>35</v>
      </c>
      <c r="AI45" s="6276" t="s">
        <v>34</v>
      </c>
      <c r="AJ45" s="6277" t="s">
        <v>35</v>
      </c>
      <c r="AK45" s="6276" t="s">
        <v>34</v>
      </c>
      <c r="AL45" s="6277" t="s">
        <v>35</v>
      </c>
      <c r="AM45" s="6278" t="s">
        <v>3276</v>
      </c>
      <c r="AN45" s="6279" t="s">
        <v>351</v>
      </c>
      <c r="AO45" s="6279" t="s">
        <v>773</v>
      </c>
    </row>
    <row r="46" spans="1:79" s="582" customFormat="1" ht="15" customHeight="1" x14ac:dyDescent="0.2">
      <c r="A46" s="6280" t="s">
        <v>378</v>
      </c>
      <c r="B46" s="6281">
        <f>SUM(C46:D46)</f>
        <v>0</v>
      </c>
      <c r="C46" s="6282">
        <f t="shared" ref="C46:D49" si="21">+E46+G46+I46+K46+M46+O46+Q46+S46+U46+W46+Y46+AA46+AC46+AE46+AG46+AI46+AK46</f>
        <v>0</v>
      </c>
      <c r="D46" s="6283">
        <f t="shared" si="21"/>
        <v>0</v>
      </c>
      <c r="E46" s="6282"/>
      <c r="F46" s="6283"/>
      <c r="G46" s="6282"/>
      <c r="H46" s="6283"/>
      <c r="I46" s="6282"/>
      <c r="J46" s="6283"/>
      <c r="K46" s="6282"/>
      <c r="L46" s="6283"/>
      <c r="M46" s="6282"/>
      <c r="N46" s="6283"/>
      <c r="O46" s="6282"/>
      <c r="P46" s="6283"/>
      <c r="Q46" s="6282"/>
      <c r="R46" s="6283"/>
      <c r="S46" s="6282"/>
      <c r="T46" s="6283"/>
      <c r="U46" s="6282"/>
      <c r="V46" s="6283"/>
      <c r="W46" s="6282"/>
      <c r="X46" s="6283"/>
      <c r="Y46" s="6282"/>
      <c r="Z46" s="6283"/>
      <c r="AA46" s="6282"/>
      <c r="AB46" s="6283"/>
      <c r="AC46" s="6282"/>
      <c r="AD46" s="6283"/>
      <c r="AE46" s="6282"/>
      <c r="AF46" s="6283"/>
      <c r="AG46" s="6282"/>
      <c r="AH46" s="6283"/>
      <c r="AI46" s="6282"/>
      <c r="AJ46" s="6283"/>
      <c r="AK46" s="6282"/>
      <c r="AL46" s="6283"/>
      <c r="AM46" s="6284"/>
      <c r="AN46" s="6284"/>
      <c r="AO46" s="6284"/>
    </row>
    <row r="47" spans="1:79" s="582" customFormat="1" ht="15" customHeight="1" x14ac:dyDescent="0.2">
      <c r="A47" s="6285" t="s">
        <v>3277</v>
      </c>
      <c r="B47" s="6281">
        <f>SUM(C47:D47)</f>
        <v>0</v>
      </c>
      <c r="C47" s="6286">
        <f t="shared" si="21"/>
        <v>0</v>
      </c>
      <c r="D47" s="6287">
        <f t="shared" si="21"/>
        <v>0</v>
      </c>
      <c r="E47" s="6286"/>
      <c r="F47" s="6287"/>
      <c r="G47" s="6286"/>
      <c r="H47" s="6287"/>
      <c r="I47" s="6286"/>
      <c r="J47" s="6287"/>
      <c r="K47" s="6286"/>
      <c r="L47" s="6287"/>
      <c r="M47" s="6286"/>
      <c r="N47" s="6287"/>
      <c r="O47" s="6286"/>
      <c r="P47" s="6287"/>
      <c r="Q47" s="6286"/>
      <c r="R47" s="6287"/>
      <c r="S47" s="6286"/>
      <c r="T47" s="6287"/>
      <c r="U47" s="6286"/>
      <c r="V47" s="6287"/>
      <c r="W47" s="6286"/>
      <c r="X47" s="6287"/>
      <c r="Y47" s="6286"/>
      <c r="Z47" s="6287"/>
      <c r="AA47" s="6286"/>
      <c r="AB47" s="6287"/>
      <c r="AC47" s="6286"/>
      <c r="AD47" s="6287"/>
      <c r="AE47" s="6286"/>
      <c r="AF47" s="6287"/>
      <c r="AG47" s="6286"/>
      <c r="AH47" s="6287"/>
      <c r="AI47" s="6286"/>
      <c r="AJ47" s="6287"/>
      <c r="AK47" s="6286"/>
      <c r="AL47" s="6287"/>
      <c r="AM47" s="6288"/>
      <c r="AN47" s="6288"/>
      <c r="AO47" s="6288"/>
    </row>
    <row r="48" spans="1:79" s="582" customFormat="1" ht="15" customHeight="1" x14ac:dyDescent="0.2">
      <c r="A48" s="6285" t="s">
        <v>380</v>
      </c>
      <c r="B48" s="6281">
        <f>SUM(C48:D48)</f>
        <v>0</v>
      </c>
      <c r="C48" s="6286">
        <f t="shared" si="21"/>
        <v>0</v>
      </c>
      <c r="D48" s="6287">
        <f t="shared" si="21"/>
        <v>0</v>
      </c>
      <c r="E48" s="6286"/>
      <c r="F48" s="6287"/>
      <c r="G48" s="6286"/>
      <c r="H48" s="6287"/>
      <c r="I48" s="6286"/>
      <c r="J48" s="6287"/>
      <c r="K48" s="6286"/>
      <c r="L48" s="6287"/>
      <c r="M48" s="6286"/>
      <c r="N48" s="6287"/>
      <c r="O48" s="6286"/>
      <c r="P48" s="6287"/>
      <c r="Q48" s="6286"/>
      <c r="R48" s="6287"/>
      <c r="S48" s="6286"/>
      <c r="T48" s="6287"/>
      <c r="U48" s="6286"/>
      <c r="V48" s="6287"/>
      <c r="W48" s="6286"/>
      <c r="X48" s="6287"/>
      <c r="Y48" s="6286"/>
      <c r="Z48" s="6287"/>
      <c r="AA48" s="6286"/>
      <c r="AB48" s="6287"/>
      <c r="AC48" s="6286"/>
      <c r="AD48" s="6287"/>
      <c r="AE48" s="6286"/>
      <c r="AF48" s="6287"/>
      <c r="AG48" s="6286"/>
      <c r="AH48" s="6287"/>
      <c r="AI48" s="6286"/>
      <c r="AJ48" s="6287"/>
      <c r="AK48" s="6286"/>
      <c r="AL48" s="6287"/>
      <c r="AM48" s="6289"/>
      <c r="AN48" s="6289"/>
      <c r="AO48" s="6290"/>
      <c r="AP48" s="582" t="str">
        <f>BQ48&amp;BR48</f>
        <v/>
      </c>
      <c r="BQ48" s="581" t="str">
        <f>IF((AM48+AN48+AO48)&lt;&gt;B48," * Egresos por causal debe ser igual al total de Egresos","")</f>
        <v/>
      </c>
      <c r="BR48" s="581"/>
      <c r="BS48" s="581"/>
      <c r="BT48" s="581"/>
      <c r="BU48" s="581"/>
      <c r="BW48" s="961">
        <f>IF((AM48+AN48+AO48)&lt;&gt;B48,1,0)</f>
        <v>0</v>
      </c>
      <c r="BX48" s="961"/>
      <c r="BY48" s="961"/>
      <c r="BZ48" s="961"/>
    </row>
    <row r="49" spans="1:79" s="582" customFormat="1" ht="15" customHeight="1" x14ac:dyDescent="0.2">
      <c r="A49" s="6291" t="s">
        <v>350</v>
      </c>
      <c r="B49" s="6281">
        <f>SUM(C49:D49)</f>
        <v>0</v>
      </c>
      <c r="C49" s="6292">
        <f t="shared" si="21"/>
        <v>0</v>
      </c>
      <c r="D49" s="6293">
        <f t="shared" si="21"/>
        <v>0</v>
      </c>
      <c r="E49" s="6292"/>
      <c r="F49" s="6293"/>
      <c r="G49" s="6292"/>
      <c r="H49" s="6293"/>
      <c r="I49" s="6292"/>
      <c r="J49" s="6293"/>
      <c r="K49" s="6292"/>
      <c r="L49" s="6293"/>
      <c r="M49" s="6292"/>
      <c r="N49" s="6293"/>
      <c r="O49" s="6292"/>
      <c r="P49" s="6293"/>
      <c r="Q49" s="6292"/>
      <c r="R49" s="6293"/>
      <c r="S49" s="6292"/>
      <c r="T49" s="6293"/>
      <c r="U49" s="6292"/>
      <c r="V49" s="6293"/>
      <c r="W49" s="6292"/>
      <c r="X49" s="6293"/>
      <c r="Y49" s="6292"/>
      <c r="Z49" s="6293"/>
      <c r="AA49" s="6292"/>
      <c r="AB49" s="6293"/>
      <c r="AC49" s="6292"/>
      <c r="AD49" s="6293"/>
      <c r="AE49" s="6292"/>
      <c r="AF49" s="6293"/>
      <c r="AG49" s="6292"/>
      <c r="AH49" s="6293"/>
      <c r="AI49" s="6292"/>
      <c r="AJ49" s="6293"/>
      <c r="AK49" s="6292"/>
      <c r="AL49" s="6293"/>
      <c r="AM49" s="6294"/>
      <c r="AN49" s="6294"/>
      <c r="AO49" s="6294"/>
    </row>
    <row r="50" spans="1:79" s="5595" customFormat="1" ht="18" customHeight="1" x14ac:dyDescent="0.25">
      <c r="A50" s="6295" t="s">
        <v>3278</v>
      </c>
    </row>
    <row r="51" spans="1:79" s="582" customFormat="1" ht="40" x14ac:dyDescent="0.2">
      <c r="A51" s="5843" t="s">
        <v>3079</v>
      </c>
      <c r="B51" s="6235"/>
      <c r="C51" s="6296" t="s">
        <v>36</v>
      </c>
      <c r="D51" s="6213" t="s">
        <v>3222</v>
      </c>
      <c r="E51" s="6213" t="s">
        <v>3279</v>
      </c>
      <c r="F51" s="6210" t="s">
        <v>3280</v>
      </c>
      <c r="G51" s="6206" t="s">
        <v>3225</v>
      </c>
      <c r="H51" s="6297" t="s">
        <v>3226</v>
      </c>
      <c r="I51" s="6298" t="s">
        <v>3227</v>
      </c>
      <c r="J51" s="6238" t="s">
        <v>10</v>
      </c>
      <c r="K51" s="6238" t="s">
        <v>11</v>
      </c>
      <c r="L51" s="6238" t="s">
        <v>3281</v>
      </c>
      <c r="M51" s="6238" t="s">
        <v>3282</v>
      </c>
    </row>
    <row r="52" spans="1:79" s="582" customFormat="1" ht="15" customHeight="1" x14ac:dyDescent="0.2">
      <c r="A52" s="3731" t="s">
        <v>3283</v>
      </c>
      <c r="B52" s="3732"/>
      <c r="C52" s="6299">
        <f>SUM(D52:F52)</f>
        <v>0</v>
      </c>
      <c r="D52" s="6300"/>
      <c r="E52" s="5511"/>
      <c r="F52" s="5511"/>
      <c r="G52" s="6301"/>
      <c r="H52" s="5511"/>
      <c r="I52" s="5511"/>
      <c r="J52" s="606"/>
      <c r="K52" s="606"/>
      <c r="L52" s="606"/>
      <c r="M52" s="606"/>
      <c r="N52" s="582" t="str">
        <f>BQ52&amp;BR52&amp;BS52&amp;BT52&amp;BU52</f>
        <v/>
      </c>
      <c r="BQ52" s="581" t="str">
        <f>IF(AND(C52&gt;0,J52="")," * No olvide digitar la variable Pueblos Originarios. Digite Cero si no tiene.",IF(J52&gt;C52," * La variable Pueblos Originarios No puede ser mayor al Total.",""))</f>
        <v/>
      </c>
      <c r="BR52" s="581" t="str">
        <f>IF(AND(C52&gt;0,K52="")," * No olvide digitar la variable Migrantes. Digite Cero si no tiene.",IF(K52&gt;C52," * La variable Migrantes No puede ser mayor al Total.",""))</f>
        <v/>
      </c>
      <c r="BS52" s="581" t="str">
        <f>IF(AND(C52&gt;0,L52="")," * No olvide digitar la variable Niños, niñas, adolescentes y jóvenes SENAME. Digite Cero si no tiene.",IF(L52&gt;C52," * La variable Niños, niñas, adolescentes y jóvenes SENAME No puede ser mayor al Total.",""))</f>
        <v/>
      </c>
      <c r="BT52" s="581" t="str">
        <f>IF(AND(C52&gt;0,M52="")," * No olvide digitar la variable Niños, niñas, adolescentes y jóvenes Mejor Niñez. Digite Cero si no tiene.",IF(M52&gt;C52," * La variable Niños, niñas, adolescentes y jóvenes Mejor Niñez No puede ser mayor al Total.",""))</f>
        <v/>
      </c>
      <c r="BU52" s="581"/>
      <c r="BW52" s="961">
        <f>IF(AND(C52&gt;0,J52=""),1,IF(J52&gt;C52,1,0))</f>
        <v>0</v>
      </c>
      <c r="BX52" s="961">
        <f>IF(AND(C52&gt;0,K52=""),1,IF(K52&gt;C52,1,0))</f>
        <v>0</v>
      </c>
      <c r="BY52" s="961">
        <f>IF(AND(C52&gt;0,L52=""),1,IF(L52&gt;C52,1,0))</f>
        <v>0</v>
      </c>
      <c r="BZ52" s="961">
        <f>IF(AND(C52&gt;0,M52=""),1,IF(M52&gt;C52,1,0))</f>
        <v>0</v>
      </c>
      <c r="CA52" s="961"/>
    </row>
    <row r="53" spans="1:79" s="582" customFormat="1" ht="15" customHeight="1" x14ac:dyDescent="0.2">
      <c r="A53" s="2321" t="s">
        <v>3284</v>
      </c>
      <c r="B53" s="2322"/>
      <c r="C53" s="6299">
        <f t="shared" ref="C53:C58" si="22">SUM(D53:F53)</f>
        <v>0</v>
      </c>
      <c r="D53" s="187"/>
      <c r="E53" s="186"/>
      <c r="F53" s="186"/>
      <c r="G53" s="6302"/>
      <c r="H53" s="6303"/>
      <c r="I53" s="186"/>
      <c r="J53" s="606"/>
      <c r="K53" s="606"/>
      <c r="L53" s="606"/>
      <c r="M53" s="606"/>
      <c r="N53" s="582" t="str">
        <f t="shared" ref="N53:N60" si="23">BQ53&amp;BR53&amp;BS53&amp;BT53&amp;BU53</f>
        <v/>
      </c>
      <c r="BQ53" s="581" t="str">
        <f t="shared" ref="BQ53:BQ60" si="24">IF(AND(C53&gt;0,J53="")," * No olvide digitar la variable Pueblos Originarios. Digite Cero si no tiene.",IF(J53&gt;C53," * La variable Pueblos Originarios No puede ser mayor al Total.",""))</f>
        <v/>
      </c>
      <c r="BR53" s="581" t="str">
        <f t="shared" ref="BR53:BR60" si="25">IF(AND(C53&gt;0,K53="")," * No olvide digitar la variable Migrantes. Digite Cero si no tiene.",IF(K53&gt;C53," * La variable Migrantes No puede ser mayor al Total.",""))</f>
        <v/>
      </c>
      <c r="BS53" s="581" t="str">
        <f t="shared" ref="BS53:BS60" si="26">IF(AND(C53&gt;0,L53="")," * No olvide digitar la variable Niños, niñas, adolescentes y jóvenes SENAME. Digite Cero si no tiene.",IF(L53&gt;C53," * La variable Niños, niñas, adolescentes y jóvenes SENAME No puede ser mayor al Total.",""))</f>
        <v/>
      </c>
      <c r="BT53" s="581" t="str">
        <f t="shared" ref="BT53:BT60" si="27">IF(AND(C53&gt;0,M53="")," * No olvide digitar la variable Niños, niñas, adolescentes y jóvenes Mejor Niñez. Digite Cero si no tiene.",IF(M53&gt;C53," * La variable Niños, niñas, adolescentes y jóvenes Mejor Niñez No puede ser mayor al Total.",""))</f>
        <v/>
      </c>
      <c r="BU53" s="581"/>
      <c r="BW53" s="961">
        <f t="shared" ref="BW53:BW60" si="28">IF(AND(C53&gt;0,J53=""),1,IF(J53&gt;C53,1,0))</f>
        <v>0</v>
      </c>
      <c r="BX53" s="961">
        <f t="shared" ref="BX53:BX60" si="29">IF(AND(C53&gt;0,K53=""),1,IF(K53&gt;C53,1,0))</f>
        <v>0</v>
      </c>
      <c r="BY53" s="961">
        <f t="shared" ref="BY53:BY60" si="30">IF(AND(C53&gt;0,L53=""),1,IF(L53&gt;C53,1,0))</f>
        <v>0</v>
      </c>
      <c r="BZ53" s="961">
        <f t="shared" ref="BZ53:BZ60" si="31">IF(AND(C53&gt;0,M53=""),1,IF(M53&gt;C53,1,0))</f>
        <v>0</v>
      </c>
      <c r="CA53" s="961"/>
    </row>
    <row r="54" spans="1:79" s="582" customFormat="1" ht="15" customHeight="1" x14ac:dyDescent="0.2">
      <c r="A54" s="2321" t="s">
        <v>3285</v>
      </c>
      <c r="B54" s="2322"/>
      <c r="C54" s="6229">
        <f t="shared" si="22"/>
        <v>0</v>
      </c>
      <c r="D54" s="187"/>
      <c r="E54" s="186"/>
      <c r="F54" s="186"/>
      <c r="G54" s="6302"/>
      <c r="H54" s="6303"/>
      <c r="I54" s="6303"/>
      <c r="J54" s="606"/>
      <c r="K54" s="606"/>
      <c r="L54" s="606"/>
      <c r="M54" s="606"/>
      <c r="N54" s="582" t="str">
        <f t="shared" si="23"/>
        <v/>
      </c>
      <c r="BQ54" s="581" t="str">
        <f t="shared" si="24"/>
        <v/>
      </c>
      <c r="BR54" s="581" t="str">
        <f t="shared" si="25"/>
        <v/>
      </c>
      <c r="BS54" s="581" t="str">
        <f t="shared" si="26"/>
        <v/>
      </c>
      <c r="BT54" s="581" t="str">
        <f t="shared" si="27"/>
        <v/>
      </c>
      <c r="BU54" s="581"/>
      <c r="BW54" s="961">
        <f t="shared" si="28"/>
        <v>0</v>
      </c>
      <c r="BX54" s="961">
        <f t="shared" si="29"/>
        <v>0</v>
      </c>
      <c r="BY54" s="961">
        <f t="shared" si="30"/>
        <v>0</v>
      </c>
      <c r="BZ54" s="961">
        <f t="shared" si="31"/>
        <v>0</v>
      </c>
      <c r="CA54" s="961"/>
    </row>
    <row r="55" spans="1:79" s="582" customFormat="1" ht="15" customHeight="1" x14ac:dyDescent="0.2">
      <c r="A55" s="6304" t="s">
        <v>3286</v>
      </c>
      <c r="B55" s="6305"/>
      <c r="C55" s="6229">
        <f t="shared" si="22"/>
        <v>0</v>
      </c>
      <c r="D55" s="6306"/>
      <c r="E55" s="6307"/>
      <c r="F55" s="6307"/>
      <c r="G55" s="6308"/>
      <c r="H55" s="6307"/>
      <c r="I55" s="6307"/>
      <c r="J55" s="613"/>
      <c r="K55" s="613"/>
      <c r="L55" s="613"/>
      <c r="M55" s="613"/>
      <c r="N55" s="582" t="str">
        <f t="shared" si="23"/>
        <v/>
      </c>
      <c r="BQ55" s="581" t="str">
        <f t="shared" si="24"/>
        <v/>
      </c>
      <c r="BR55" s="581" t="str">
        <f t="shared" si="25"/>
        <v/>
      </c>
      <c r="BS55" s="581" t="str">
        <f t="shared" si="26"/>
        <v/>
      </c>
      <c r="BT55" s="581" t="str">
        <f t="shared" si="27"/>
        <v/>
      </c>
      <c r="BU55" s="581"/>
      <c r="BW55" s="961">
        <f t="shared" si="28"/>
        <v>0</v>
      </c>
      <c r="BX55" s="961">
        <f t="shared" si="29"/>
        <v>0</v>
      </c>
      <c r="BY55" s="961">
        <f t="shared" si="30"/>
        <v>0</v>
      </c>
      <c r="BZ55" s="961">
        <f t="shared" si="31"/>
        <v>0</v>
      </c>
      <c r="CA55" s="961"/>
    </row>
    <row r="56" spans="1:79" s="582" customFormat="1" ht="15" customHeight="1" x14ac:dyDescent="0.2">
      <c r="A56" s="5686" t="s">
        <v>3287</v>
      </c>
      <c r="B56" s="5687" t="s">
        <v>3288</v>
      </c>
      <c r="C56" s="6309">
        <f t="shared" si="22"/>
        <v>0</v>
      </c>
      <c r="D56" s="6310"/>
      <c r="E56" s="6310"/>
      <c r="F56" s="6310"/>
      <c r="G56" s="6301"/>
      <c r="H56" s="6310"/>
      <c r="I56" s="6310"/>
      <c r="J56" s="603"/>
      <c r="K56" s="603"/>
      <c r="L56" s="603"/>
      <c r="M56" s="603"/>
      <c r="N56" s="582" t="str">
        <f t="shared" si="23"/>
        <v/>
      </c>
      <c r="BQ56" s="581" t="str">
        <f t="shared" si="24"/>
        <v/>
      </c>
      <c r="BR56" s="581" t="str">
        <f t="shared" si="25"/>
        <v/>
      </c>
      <c r="BS56" s="581" t="str">
        <f t="shared" si="26"/>
        <v/>
      </c>
      <c r="BT56" s="581" t="str">
        <f t="shared" si="27"/>
        <v/>
      </c>
      <c r="BU56" s="581"/>
      <c r="BW56" s="961">
        <f t="shared" si="28"/>
        <v>0</v>
      </c>
      <c r="BX56" s="961">
        <f t="shared" si="29"/>
        <v>0</v>
      </c>
      <c r="BY56" s="961">
        <f t="shared" si="30"/>
        <v>0</v>
      </c>
      <c r="BZ56" s="961">
        <f t="shared" si="31"/>
        <v>0</v>
      </c>
      <c r="CA56" s="961"/>
    </row>
    <row r="57" spans="1:79" s="582" customFormat="1" ht="15" customHeight="1" x14ac:dyDescent="0.2">
      <c r="A57" s="6311"/>
      <c r="B57" s="5700" t="s">
        <v>3289</v>
      </c>
      <c r="C57" s="5641">
        <f t="shared" si="22"/>
        <v>0</v>
      </c>
      <c r="D57" s="6303"/>
      <c r="E57" s="6303"/>
      <c r="F57" s="6303"/>
      <c r="G57" s="6302"/>
      <c r="H57" s="6303"/>
      <c r="I57" s="6303"/>
      <c r="J57" s="603"/>
      <c r="K57" s="603"/>
      <c r="L57" s="603"/>
      <c r="M57" s="603"/>
      <c r="N57" s="582" t="str">
        <f t="shared" si="23"/>
        <v/>
      </c>
      <c r="BQ57" s="581" t="str">
        <f t="shared" si="24"/>
        <v/>
      </c>
      <c r="BR57" s="581" t="str">
        <f t="shared" si="25"/>
        <v/>
      </c>
      <c r="BS57" s="581" t="str">
        <f t="shared" si="26"/>
        <v/>
      </c>
      <c r="BT57" s="581" t="str">
        <f t="shared" si="27"/>
        <v/>
      </c>
      <c r="BU57" s="581"/>
      <c r="BW57" s="961">
        <f t="shared" si="28"/>
        <v>0</v>
      </c>
      <c r="BX57" s="961">
        <f t="shared" si="29"/>
        <v>0</v>
      </c>
      <c r="BY57" s="961">
        <f t="shared" si="30"/>
        <v>0</v>
      </c>
      <c r="BZ57" s="961">
        <f t="shared" si="31"/>
        <v>0</v>
      </c>
      <c r="CA57" s="961"/>
    </row>
    <row r="58" spans="1:79" s="582" customFormat="1" ht="15" customHeight="1" x14ac:dyDescent="0.2">
      <c r="A58" s="5997"/>
      <c r="B58" s="5726" t="s">
        <v>3290</v>
      </c>
      <c r="C58" s="5653">
        <f t="shared" si="22"/>
        <v>0</v>
      </c>
      <c r="D58" s="6307"/>
      <c r="E58" s="6307"/>
      <c r="F58" s="6307"/>
      <c r="G58" s="1119"/>
      <c r="H58" s="6307"/>
      <c r="I58" s="6307"/>
      <c r="J58" s="606"/>
      <c r="K58" s="606"/>
      <c r="L58" s="606"/>
      <c r="M58" s="606"/>
      <c r="N58" s="582" t="str">
        <f t="shared" si="23"/>
        <v/>
      </c>
      <c r="BQ58" s="581" t="str">
        <f t="shared" si="24"/>
        <v/>
      </c>
      <c r="BR58" s="581" t="str">
        <f t="shared" si="25"/>
        <v/>
      </c>
      <c r="BS58" s="581" t="str">
        <f t="shared" si="26"/>
        <v/>
      </c>
      <c r="BT58" s="581" t="str">
        <f t="shared" si="27"/>
        <v/>
      </c>
      <c r="BU58" s="581"/>
      <c r="BW58" s="961">
        <f t="shared" si="28"/>
        <v>0</v>
      </c>
      <c r="BX58" s="961">
        <f t="shared" si="29"/>
        <v>0</v>
      </c>
      <c r="BY58" s="961">
        <f t="shared" si="30"/>
        <v>0</v>
      </c>
      <c r="BZ58" s="961">
        <f t="shared" si="31"/>
        <v>0</v>
      </c>
      <c r="CA58" s="961"/>
    </row>
    <row r="59" spans="1:79" s="582" customFormat="1" ht="15" customHeight="1" x14ac:dyDescent="0.2">
      <c r="A59" s="3731" t="s">
        <v>3291</v>
      </c>
      <c r="B59" s="3732"/>
      <c r="C59" s="6309">
        <f>SUM(D59:G59)</f>
        <v>0</v>
      </c>
      <c r="D59" s="6300"/>
      <c r="E59" s="5511"/>
      <c r="F59" s="6310"/>
      <c r="G59" s="5511"/>
      <c r="H59" s="6310"/>
      <c r="I59" s="6310"/>
      <c r="J59" s="4092"/>
      <c r="K59" s="4092"/>
      <c r="L59" s="4092"/>
      <c r="M59" s="4092"/>
      <c r="N59" s="582" t="str">
        <f t="shared" si="23"/>
        <v/>
      </c>
      <c r="BQ59" s="581" t="str">
        <f t="shared" si="24"/>
        <v/>
      </c>
      <c r="BR59" s="581" t="str">
        <f t="shared" si="25"/>
        <v/>
      </c>
      <c r="BS59" s="581" t="str">
        <f t="shared" si="26"/>
        <v/>
      </c>
      <c r="BT59" s="581" t="str">
        <f t="shared" si="27"/>
        <v/>
      </c>
      <c r="BU59" s="581"/>
      <c r="BW59" s="961">
        <f t="shared" si="28"/>
        <v>0</v>
      </c>
      <c r="BX59" s="961">
        <f t="shared" si="29"/>
        <v>0</v>
      </c>
      <c r="BY59" s="961">
        <f t="shared" si="30"/>
        <v>0</v>
      </c>
      <c r="BZ59" s="961">
        <f t="shared" si="31"/>
        <v>0</v>
      </c>
      <c r="CA59" s="961"/>
    </row>
    <row r="60" spans="1:79" s="582" customFormat="1" ht="15" customHeight="1" x14ac:dyDescent="0.2">
      <c r="A60" s="6312" t="s">
        <v>445</v>
      </c>
      <c r="B60" s="6231"/>
      <c r="C60" s="5653">
        <f>SUM(D60:G60)</f>
        <v>0</v>
      </c>
      <c r="D60" s="187"/>
      <c r="E60" s="193"/>
      <c r="F60" s="193"/>
      <c r="G60" s="186"/>
      <c r="H60" s="193"/>
      <c r="I60" s="193"/>
      <c r="J60" s="613"/>
      <c r="K60" s="613"/>
      <c r="L60" s="613"/>
      <c r="M60" s="613"/>
      <c r="N60" s="582" t="str">
        <f t="shared" si="23"/>
        <v/>
      </c>
      <c r="BQ60" s="581" t="str">
        <f t="shared" si="24"/>
        <v/>
      </c>
      <c r="BR60" s="581" t="str">
        <f t="shared" si="25"/>
        <v/>
      </c>
      <c r="BS60" s="581" t="str">
        <f t="shared" si="26"/>
        <v/>
      </c>
      <c r="BT60" s="581" t="str">
        <f t="shared" si="27"/>
        <v/>
      </c>
      <c r="BU60" s="581"/>
      <c r="BW60" s="961">
        <f t="shared" si="28"/>
        <v>0</v>
      </c>
      <c r="BX60" s="961">
        <f t="shared" si="29"/>
        <v>0</v>
      </c>
      <c r="BY60" s="961">
        <f t="shared" si="30"/>
        <v>0</v>
      </c>
      <c r="BZ60" s="961">
        <f t="shared" si="31"/>
        <v>0</v>
      </c>
      <c r="CA60" s="961"/>
    </row>
    <row r="61" spans="1:79" s="582" customFormat="1" ht="15" customHeight="1" x14ac:dyDescent="0.2">
      <c r="A61" s="5761" t="s">
        <v>36</v>
      </c>
      <c r="B61" s="6313"/>
      <c r="C61" s="5665">
        <f t="shared" ref="C61:J61" si="32">SUM(C52:C60)</f>
        <v>0</v>
      </c>
      <c r="D61" s="5755">
        <f>SUM(D52:D60)</f>
        <v>0</v>
      </c>
      <c r="E61" s="5757">
        <f t="shared" si="32"/>
        <v>0</v>
      </c>
      <c r="F61" s="6314">
        <f t="shared" si="32"/>
        <v>0</v>
      </c>
      <c r="G61" s="5757">
        <f>SUM(G59:G60)</f>
        <v>0</v>
      </c>
      <c r="H61" s="6314">
        <f t="shared" si="32"/>
        <v>0</v>
      </c>
      <c r="I61" s="6315">
        <f t="shared" si="32"/>
        <v>0</v>
      </c>
      <c r="J61" s="6314">
        <f t="shared" si="32"/>
        <v>0</v>
      </c>
      <c r="K61" s="6314">
        <f>SUM(K52:K60)</f>
        <v>0</v>
      </c>
      <c r="L61" s="6314">
        <f>SUM(L52:L60)</f>
        <v>0</v>
      </c>
      <c r="M61" s="6314">
        <f>SUM(M52:M60)</f>
        <v>0</v>
      </c>
    </row>
    <row r="62" spans="1:79" s="6316" customFormat="1" ht="15" customHeight="1" x14ac:dyDescent="0.2">
      <c r="A62" s="6316" t="s">
        <v>3292</v>
      </c>
    </row>
    <row r="63" spans="1:79" s="5595" customFormat="1" ht="18" customHeight="1" x14ac:dyDescent="0.25">
      <c r="A63" s="6317" t="s">
        <v>3293</v>
      </c>
    </row>
    <row r="64" spans="1:79" s="582" customFormat="1" ht="20" x14ac:dyDescent="0.2">
      <c r="A64" s="5843" t="s">
        <v>3079</v>
      </c>
      <c r="B64" s="6235"/>
      <c r="C64" s="6213" t="s">
        <v>36</v>
      </c>
      <c r="D64" s="6318" t="s">
        <v>771</v>
      </c>
      <c r="E64" s="6207" t="s">
        <v>589</v>
      </c>
      <c r="F64" s="4185" t="s">
        <v>773</v>
      </c>
      <c r="G64" s="6210" t="s">
        <v>10</v>
      </c>
      <c r="H64" s="6207" t="s">
        <v>11</v>
      </c>
      <c r="I64" s="6207" t="s">
        <v>3294</v>
      </c>
      <c r="J64" s="6238" t="s">
        <v>3268</v>
      </c>
    </row>
    <row r="65" spans="1:76" s="582" customFormat="1" ht="15" customHeight="1" x14ac:dyDescent="0.2">
      <c r="A65" s="3731" t="s">
        <v>3295</v>
      </c>
      <c r="B65" s="3732"/>
      <c r="C65" s="6319">
        <f>SUM(D65:F65)</f>
        <v>0</v>
      </c>
      <c r="D65" s="6320"/>
      <c r="E65" s="6321"/>
      <c r="F65" s="6322"/>
      <c r="G65" s="6323"/>
      <c r="H65" s="6244"/>
      <c r="I65" s="6244"/>
      <c r="J65" s="6245"/>
      <c r="K65" s="582" t="str">
        <f>BQ65&amp;BR65</f>
        <v/>
      </c>
      <c r="BQ65" s="581" t="str">
        <f>IF(AND(C65&gt;0,G65="")," * No olvide digitar la variable Pueblos originarios. Digite Cero si no tiene.",IF(G65&gt;C65," * La variable Pueblos originarios No puede ser mayor al Total.",""))</f>
        <v/>
      </c>
      <c r="BR65" s="581" t="str">
        <f>IF(AND(C65&gt;0,H65="")," * No olvide digitar la variable Migrantes. Digite Cero si no tiene.",IF(H65&gt;C65," * La variable Migrantes No puede ser mayor al Total.",""))</f>
        <v/>
      </c>
      <c r="BW65" s="961">
        <f>IF(AND(C65&gt;0,G65=""),1,IF(G65&gt;C65,1,0))</f>
        <v>0</v>
      </c>
      <c r="BX65" s="961">
        <f>IF(AND(C65&gt;0,H65=""),1,IF(H65&gt;C65,1,0))</f>
        <v>0</v>
      </c>
    </row>
    <row r="66" spans="1:76" s="582" customFormat="1" ht="15" customHeight="1" x14ac:dyDescent="0.2">
      <c r="A66" s="6304" t="s">
        <v>3296</v>
      </c>
      <c r="B66" s="6305"/>
      <c r="C66" s="6324">
        <f>SUM(D66:F66)</f>
        <v>0</v>
      </c>
      <c r="D66" s="6325"/>
      <c r="E66" s="6326"/>
      <c r="F66" s="6327"/>
      <c r="G66" s="6328"/>
      <c r="H66" s="6329"/>
      <c r="I66" s="6329"/>
      <c r="J66" s="6330"/>
      <c r="K66" s="582" t="str">
        <f t="shared" ref="K66:K77" si="33">BQ66&amp;BR66</f>
        <v/>
      </c>
      <c r="BQ66" s="581" t="str">
        <f t="shared" ref="BQ66:BQ77" si="34">IF(AND(C66&gt;0,G66="")," * No olvide digitar la variable Pueblos originarios. Digite Cero si no tiene.",IF(G66&gt;C66," * La variable Pueblos originarios No puede ser mayor al Total.",""))</f>
        <v/>
      </c>
      <c r="BR66" s="581" t="str">
        <f t="shared" ref="BR66:BR77" si="35">IF(AND(C66&gt;0,H66="")," * No olvide digitar la variable Migrantes. Digite Cero si no tiene.",IF(H66&gt;C66," * La variable Migrantes No puede ser mayor al Total.",""))</f>
        <v/>
      </c>
      <c r="BW66" s="961">
        <f t="shared" ref="BW66:BW77" si="36">IF(AND(C66&gt;0,G66=""),1,IF(G66&gt;C66,1,0))</f>
        <v>0</v>
      </c>
      <c r="BX66" s="961">
        <f t="shared" ref="BX66:BX77" si="37">IF(AND(C66&gt;0,H66=""),1,IF(H66&gt;C66,1,0))</f>
        <v>0</v>
      </c>
    </row>
    <row r="67" spans="1:76" s="582" customFormat="1" ht="10" x14ac:dyDescent="0.2">
      <c r="A67" s="6239" t="s">
        <v>3297</v>
      </c>
      <c r="B67" s="6331" t="s">
        <v>3298</v>
      </c>
      <c r="C67" s="6319">
        <f>SUM(D67:F67)</f>
        <v>0</v>
      </c>
      <c r="D67" s="6332"/>
      <c r="E67" s="6333"/>
      <c r="F67" s="6334"/>
      <c r="G67" s="6335"/>
      <c r="H67" s="6254"/>
      <c r="I67" s="6254"/>
      <c r="J67" s="6255"/>
      <c r="K67" s="582" t="str">
        <f t="shared" si="33"/>
        <v/>
      </c>
      <c r="BQ67" s="581" t="str">
        <f t="shared" si="34"/>
        <v/>
      </c>
      <c r="BR67" s="581" t="str">
        <f t="shared" si="35"/>
        <v/>
      </c>
      <c r="BW67" s="961">
        <f t="shared" si="36"/>
        <v>0</v>
      </c>
      <c r="BX67" s="961">
        <f t="shared" si="37"/>
        <v>0</v>
      </c>
    </row>
    <row r="68" spans="1:76" s="582" customFormat="1" ht="15" customHeight="1" x14ac:dyDescent="0.2">
      <c r="A68" s="6239"/>
      <c r="B68" s="5700" t="s">
        <v>3299</v>
      </c>
      <c r="C68" s="1183">
        <f>SUM(D68:F68)</f>
        <v>0</v>
      </c>
      <c r="D68" s="6336"/>
      <c r="E68" s="6337"/>
      <c r="F68" s="6338"/>
      <c r="G68" s="6339"/>
      <c r="H68" s="6215"/>
      <c r="I68" s="6215"/>
      <c r="J68" s="6340"/>
      <c r="K68" s="582" t="str">
        <f t="shared" si="33"/>
        <v/>
      </c>
      <c r="BQ68" s="581" t="str">
        <f t="shared" si="34"/>
        <v/>
      </c>
      <c r="BR68" s="581" t="str">
        <f t="shared" si="35"/>
        <v/>
      </c>
      <c r="BW68" s="961">
        <f t="shared" si="36"/>
        <v>0</v>
      </c>
      <c r="BX68" s="961">
        <f t="shared" si="37"/>
        <v>0</v>
      </c>
    </row>
    <row r="69" spans="1:76" s="582" customFormat="1" ht="15" customHeight="1" x14ac:dyDescent="0.2">
      <c r="A69" s="6239"/>
      <c r="B69" s="5446" t="s">
        <v>3300</v>
      </c>
      <c r="C69" s="6341">
        <f>SUM(D69)</f>
        <v>0</v>
      </c>
      <c r="D69" s="6336"/>
      <c r="E69" s="6342"/>
      <c r="F69" s="6343"/>
      <c r="G69" s="6339"/>
      <c r="H69" s="6215"/>
      <c r="I69" s="6215"/>
      <c r="J69" s="6340"/>
      <c r="K69" s="582" t="str">
        <f t="shared" si="33"/>
        <v/>
      </c>
      <c r="BQ69" s="581" t="str">
        <f t="shared" si="34"/>
        <v/>
      </c>
      <c r="BR69" s="581" t="str">
        <f t="shared" si="35"/>
        <v/>
      </c>
      <c r="BW69" s="961">
        <f t="shared" si="36"/>
        <v>0</v>
      </c>
      <c r="BX69" s="961">
        <f t="shared" si="37"/>
        <v>0</v>
      </c>
    </row>
    <row r="70" spans="1:76" s="582" customFormat="1" ht="15" customHeight="1" x14ac:dyDescent="0.2">
      <c r="A70" s="6239"/>
      <c r="B70" s="5446" t="s">
        <v>3301</v>
      </c>
      <c r="C70" s="1183">
        <f>SUM(D70:F70)</f>
        <v>0</v>
      </c>
      <c r="D70" s="6336"/>
      <c r="E70" s="6337"/>
      <c r="F70" s="6338"/>
      <c r="G70" s="6339"/>
      <c r="H70" s="6215"/>
      <c r="I70" s="6215"/>
      <c r="J70" s="6340"/>
      <c r="K70" s="582" t="str">
        <f t="shared" si="33"/>
        <v/>
      </c>
      <c r="BQ70" s="581" t="str">
        <f t="shared" si="34"/>
        <v/>
      </c>
      <c r="BR70" s="581" t="str">
        <f t="shared" si="35"/>
        <v/>
      </c>
      <c r="BW70" s="961">
        <f t="shared" si="36"/>
        <v>0</v>
      </c>
      <c r="BX70" s="961">
        <f t="shared" si="37"/>
        <v>0</v>
      </c>
    </row>
    <row r="71" spans="1:76" s="582" customFormat="1" ht="15" customHeight="1" x14ac:dyDescent="0.2">
      <c r="A71" s="6239"/>
      <c r="B71" s="5446" t="s">
        <v>3302</v>
      </c>
      <c r="C71" s="5700">
        <f>SUM(D71)</f>
        <v>0</v>
      </c>
      <c r="D71" s="6336"/>
      <c r="E71" s="6342"/>
      <c r="F71" s="6343"/>
      <c r="G71" s="6339"/>
      <c r="H71" s="6215"/>
      <c r="I71" s="6215"/>
      <c r="J71" s="6340"/>
      <c r="K71" s="582" t="str">
        <f t="shared" si="33"/>
        <v/>
      </c>
      <c r="BQ71" s="581" t="str">
        <f t="shared" si="34"/>
        <v/>
      </c>
      <c r="BR71" s="581" t="str">
        <f t="shared" si="35"/>
        <v/>
      </c>
      <c r="BW71" s="961">
        <f t="shared" si="36"/>
        <v>0</v>
      </c>
      <c r="BX71" s="961">
        <f t="shared" si="37"/>
        <v>0</v>
      </c>
    </row>
    <row r="72" spans="1:76" s="582" customFormat="1" ht="20" x14ac:dyDescent="0.2">
      <c r="A72" s="6239"/>
      <c r="B72" s="5446" t="s">
        <v>3303</v>
      </c>
      <c r="C72" s="5700">
        <f>SUM(D72)</f>
        <v>0</v>
      </c>
      <c r="D72" s="6336"/>
      <c r="E72" s="2575"/>
      <c r="F72" s="6343"/>
      <c r="G72" s="6339"/>
      <c r="H72" s="6215"/>
      <c r="I72" s="6215"/>
      <c r="J72" s="6340"/>
      <c r="K72" s="582" t="str">
        <f t="shared" si="33"/>
        <v/>
      </c>
      <c r="BQ72" s="581" t="str">
        <f t="shared" si="34"/>
        <v/>
      </c>
      <c r="BR72" s="581" t="str">
        <f t="shared" si="35"/>
        <v/>
      </c>
      <c r="BW72" s="961">
        <f t="shared" si="36"/>
        <v>0</v>
      </c>
      <c r="BX72" s="961">
        <f t="shared" si="37"/>
        <v>0</v>
      </c>
    </row>
    <row r="73" spans="1:76" s="582" customFormat="1" ht="15" customHeight="1" x14ac:dyDescent="0.2">
      <c r="A73" s="6239"/>
      <c r="B73" s="5446" t="s">
        <v>3304</v>
      </c>
      <c r="C73" s="5700">
        <f>SUM(F73)</f>
        <v>0</v>
      </c>
      <c r="D73" s="6344"/>
      <c r="E73" s="6342"/>
      <c r="F73" s="6338"/>
      <c r="G73" s="6339"/>
      <c r="H73" s="6215"/>
      <c r="I73" s="6215"/>
      <c r="J73" s="6340"/>
      <c r="K73" s="582" t="str">
        <f t="shared" si="33"/>
        <v/>
      </c>
      <c r="BQ73" s="581" t="str">
        <f t="shared" si="34"/>
        <v/>
      </c>
      <c r="BR73" s="581" t="str">
        <f t="shared" si="35"/>
        <v/>
      </c>
      <c r="BW73" s="961">
        <f t="shared" si="36"/>
        <v>0</v>
      </c>
      <c r="BX73" s="961">
        <f t="shared" si="37"/>
        <v>0</v>
      </c>
    </row>
    <row r="74" spans="1:76" s="582" customFormat="1" ht="15" customHeight="1" x14ac:dyDescent="0.2">
      <c r="A74" s="6239"/>
      <c r="B74" s="5446" t="s">
        <v>3305</v>
      </c>
      <c r="C74" s="1183">
        <f>SUM(D74:F74)</f>
        <v>0</v>
      </c>
      <c r="D74" s="6336"/>
      <c r="E74" s="6337"/>
      <c r="F74" s="6338"/>
      <c r="G74" s="6339"/>
      <c r="H74" s="6215"/>
      <c r="I74" s="6215"/>
      <c r="J74" s="6340"/>
      <c r="K74" s="582" t="str">
        <f t="shared" si="33"/>
        <v/>
      </c>
      <c r="BQ74" s="581" t="str">
        <f t="shared" si="34"/>
        <v/>
      </c>
      <c r="BR74" s="581" t="str">
        <f t="shared" si="35"/>
        <v/>
      </c>
      <c r="BW74" s="961">
        <f t="shared" si="36"/>
        <v>0</v>
      </c>
      <c r="BX74" s="961">
        <f t="shared" si="37"/>
        <v>0</v>
      </c>
    </row>
    <row r="75" spans="1:76" s="582" customFormat="1" ht="15" customHeight="1" x14ac:dyDescent="0.2">
      <c r="A75" s="6239"/>
      <c r="B75" s="5446" t="s">
        <v>3306</v>
      </c>
      <c r="C75" s="1183">
        <f>SUM(D75:F75)</f>
        <v>0</v>
      </c>
      <c r="D75" s="6336"/>
      <c r="E75" s="6337"/>
      <c r="F75" s="6338"/>
      <c r="G75" s="6339"/>
      <c r="H75" s="6215"/>
      <c r="I75" s="6215"/>
      <c r="J75" s="6340"/>
      <c r="K75" s="582" t="str">
        <f t="shared" si="33"/>
        <v/>
      </c>
      <c r="BQ75" s="581" t="str">
        <f t="shared" si="34"/>
        <v/>
      </c>
      <c r="BR75" s="581" t="str">
        <f t="shared" si="35"/>
        <v/>
      </c>
      <c r="BW75" s="961">
        <f t="shared" si="36"/>
        <v>0</v>
      </c>
      <c r="BX75" s="961">
        <f t="shared" si="37"/>
        <v>0</v>
      </c>
    </row>
    <row r="76" spans="1:76" s="582" customFormat="1" ht="15" customHeight="1" x14ac:dyDescent="0.2">
      <c r="A76" s="6239"/>
      <c r="B76" s="5446" t="s">
        <v>3307</v>
      </c>
      <c r="C76" s="1183">
        <f>SUM(D76:F76)</f>
        <v>0</v>
      </c>
      <c r="D76" s="6336"/>
      <c r="E76" s="6337"/>
      <c r="F76" s="6338"/>
      <c r="G76" s="6339"/>
      <c r="H76" s="6215"/>
      <c r="I76" s="6215"/>
      <c r="J76" s="6340"/>
      <c r="K76" s="582" t="str">
        <f t="shared" si="33"/>
        <v/>
      </c>
      <c r="BQ76" s="581" t="str">
        <f t="shared" si="34"/>
        <v/>
      </c>
      <c r="BR76" s="581" t="str">
        <f t="shared" si="35"/>
        <v/>
      </c>
      <c r="BW76" s="961">
        <f t="shared" si="36"/>
        <v>0</v>
      </c>
      <c r="BX76" s="961">
        <f t="shared" si="37"/>
        <v>0</v>
      </c>
    </row>
    <row r="77" spans="1:76" s="582" customFormat="1" ht="15" customHeight="1" x14ac:dyDescent="0.2">
      <c r="A77" s="6239"/>
      <c r="B77" s="6345" t="s">
        <v>3308</v>
      </c>
      <c r="C77" s="6324">
        <f>SUM(D77:F77)</f>
        <v>0</v>
      </c>
      <c r="D77" s="6325"/>
      <c r="E77" s="6326"/>
      <c r="F77" s="6327"/>
      <c r="G77" s="6346"/>
      <c r="H77" s="6260"/>
      <c r="I77" s="6260"/>
      <c r="J77" s="6261"/>
      <c r="K77" s="582" t="str">
        <f t="shared" si="33"/>
        <v/>
      </c>
      <c r="BQ77" s="581" t="str">
        <f t="shared" si="34"/>
        <v/>
      </c>
      <c r="BR77" s="581" t="str">
        <f t="shared" si="35"/>
        <v/>
      </c>
      <c r="BW77" s="961">
        <f t="shared" si="36"/>
        <v>0</v>
      </c>
      <c r="BX77" s="961">
        <f t="shared" si="37"/>
        <v>0</v>
      </c>
    </row>
    <row r="78" spans="1:76" s="5595" customFormat="1" ht="18" customHeight="1" x14ac:dyDescent="0.25">
      <c r="A78" s="6317" t="s">
        <v>3309</v>
      </c>
    </row>
    <row r="79" spans="1:76" s="582" customFormat="1" ht="15" customHeight="1" x14ac:dyDescent="0.2">
      <c r="A79" s="5680" t="s">
        <v>80</v>
      </c>
      <c r="B79" s="5596"/>
      <c r="C79" s="6347" t="s">
        <v>767</v>
      </c>
      <c r="D79" s="6347"/>
      <c r="E79" s="6347"/>
      <c r="F79" s="6347"/>
      <c r="G79" s="6348"/>
      <c r="H79" s="2595" t="s">
        <v>768</v>
      </c>
      <c r="I79" s="6349"/>
    </row>
    <row r="80" spans="1:76" s="582" customFormat="1" ht="15" customHeight="1" x14ac:dyDescent="0.2">
      <c r="A80" s="5832"/>
      <c r="B80" s="5603"/>
      <c r="C80" s="6350" t="s">
        <v>36</v>
      </c>
      <c r="D80" s="6351" t="s">
        <v>3310</v>
      </c>
      <c r="E80" s="6352"/>
      <c r="F80" s="6353"/>
      <c r="G80" s="6354" t="s">
        <v>775</v>
      </c>
      <c r="H80" s="6355"/>
      <c r="I80" s="6349"/>
    </row>
    <row r="81" spans="1:9" s="582" customFormat="1" ht="20" x14ac:dyDescent="0.2">
      <c r="A81" s="2354"/>
      <c r="B81" s="2356"/>
      <c r="C81" s="6350"/>
      <c r="D81" s="6318" t="s">
        <v>3311</v>
      </c>
      <c r="E81" s="6207" t="s">
        <v>772</v>
      </c>
      <c r="F81" s="6356" t="s">
        <v>773</v>
      </c>
      <c r="G81" s="6357"/>
      <c r="H81" s="6238" t="s">
        <v>774</v>
      </c>
      <c r="I81" s="6213" t="s">
        <v>775</v>
      </c>
    </row>
    <row r="82" spans="1:9" s="582" customFormat="1" ht="15" customHeight="1" x14ac:dyDescent="0.2">
      <c r="A82" s="6358" t="s">
        <v>3312</v>
      </c>
      <c r="B82" s="6359"/>
      <c r="C82" s="6360">
        <f t="shared" ref="C82:C89" si="38">SUM(D82:F82)+H82</f>
        <v>0</v>
      </c>
      <c r="D82" s="6361"/>
      <c r="E82" s="6362"/>
      <c r="F82" s="6363"/>
      <c r="G82" s="6364"/>
      <c r="H82" s="6365"/>
      <c r="I82" s="6366"/>
    </row>
    <row r="83" spans="1:9" s="582" customFormat="1" ht="15" customHeight="1" x14ac:dyDescent="0.2">
      <c r="A83" s="6367" t="s">
        <v>3313</v>
      </c>
      <c r="B83" s="6368"/>
      <c r="C83" s="6369">
        <f t="shared" si="38"/>
        <v>0</v>
      </c>
      <c r="D83" s="6370"/>
      <c r="E83" s="6371"/>
      <c r="F83" s="6372"/>
      <c r="G83" s="6373"/>
      <c r="H83" s="6374"/>
      <c r="I83" s="6375"/>
    </row>
    <row r="84" spans="1:9" s="582" customFormat="1" ht="15" customHeight="1" x14ac:dyDescent="0.2">
      <c r="A84" s="6367" t="s">
        <v>203</v>
      </c>
      <c r="B84" s="6368"/>
      <c r="C84" s="6369">
        <f t="shared" si="38"/>
        <v>0</v>
      </c>
      <c r="D84" s="6370"/>
      <c r="E84" s="6371"/>
      <c r="F84" s="6372"/>
      <c r="G84" s="6373"/>
      <c r="H84" s="6374"/>
      <c r="I84" s="6375"/>
    </row>
    <row r="85" spans="1:9" s="582" customFormat="1" ht="15" customHeight="1" x14ac:dyDescent="0.2">
      <c r="A85" s="6376" t="s">
        <v>1758</v>
      </c>
      <c r="B85" s="6368"/>
      <c r="C85" s="6369">
        <f t="shared" si="38"/>
        <v>0</v>
      </c>
      <c r="D85" s="6370"/>
      <c r="E85" s="6371"/>
      <c r="F85" s="6372"/>
      <c r="G85" s="6373"/>
      <c r="H85" s="6374"/>
      <c r="I85" s="6375"/>
    </row>
    <row r="86" spans="1:9" s="582" customFormat="1" ht="15" customHeight="1" x14ac:dyDescent="0.2">
      <c r="A86" s="6376" t="s">
        <v>205</v>
      </c>
      <c r="B86" s="6368"/>
      <c r="C86" s="6369">
        <f t="shared" si="38"/>
        <v>0</v>
      </c>
      <c r="D86" s="6370"/>
      <c r="E86" s="6371"/>
      <c r="F86" s="6372"/>
      <c r="G86" s="6373"/>
      <c r="H86" s="6374"/>
      <c r="I86" s="6375"/>
    </row>
    <row r="87" spans="1:9" s="582" customFormat="1" ht="15" customHeight="1" x14ac:dyDescent="0.2">
      <c r="A87" s="6367" t="s">
        <v>206</v>
      </c>
      <c r="B87" s="6368"/>
      <c r="C87" s="6369">
        <f t="shared" si="38"/>
        <v>0</v>
      </c>
      <c r="D87" s="6370"/>
      <c r="E87" s="6377"/>
      <c r="F87" s="6372"/>
      <c r="G87" s="6378"/>
      <c r="H87" s="6374"/>
      <c r="I87" s="6379"/>
    </row>
    <row r="88" spans="1:9" s="582" customFormat="1" ht="15" customHeight="1" x14ac:dyDescent="0.2">
      <c r="A88" s="6367" t="s">
        <v>3314</v>
      </c>
      <c r="B88" s="6368"/>
      <c r="C88" s="6369">
        <f t="shared" si="38"/>
        <v>0</v>
      </c>
      <c r="D88" s="6370"/>
      <c r="E88" s="6371"/>
      <c r="F88" s="6372"/>
      <c r="G88" s="6373"/>
      <c r="H88" s="6374"/>
      <c r="I88" s="6375"/>
    </row>
    <row r="89" spans="1:9" s="582" customFormat="1" ht="15" customHeight="1" x14ac:dyDescent="0.2">
      <c r="A89" s="6380" t="s">
        <v>3099</v>
      </c>
      <c r="B89" s="6381"/>
      <c r="C89" s="6382">
        <f t="shared" si="38"/>
        <v>0</v>
      </c>
      <c r="D89" s="6383"/>
      <c r="E89" s="6384"/>
      <c r="F89" s="6385"/>
      <c r="G89" s="6386"/>
      <c r="H89" s="6387"/>
      <c r="I89" s="6388"/>
    </row>
    <row r="90" spans="1:9" s="582" customFormat="1" ht="15" customHeight="1" x14ac:dyDescent="0.2">
      <c r="A90" s="6389" t="s">
        <v>3315</v>
      </c>
    </row>
    <row r="91" spans="1:9" s="5595" customFormat="1" ht="18" customHeight="1" x14ac:dyDescent="0.25">
      <c r="A91" s="594" t="s">
        <v>3316</v>
      </c>
    </row>
    <row r="92" spans="1:9" s="582" customFormat="1" ht="15" customHeight="1" x14ac:dyDescent="0.2">
      <c r="A92" s="6390" t="s">
        <v>3317</v>
      </c>
      <c r="B92" s="6390" t="s">
        <v>3318</v>
      </c>
      <c r="C92" s="6351" t="s">
        <v>3319</v>
      </c>
      <c r="D92" s="6352"/>
      <c r="E92" s="6352"/>
      <c r="F92" s="6352"/>
      <c r="G92" s="6353"/>
    </row>
    <row r="93" spans="1:9" s="582" customFormat="1" ht="15" customHeight="1" x14ac:dyDescent="0.2">
      <c r="A93" s="5458"/>
      <c r="B93" s="5458"/>
      <c r="C93" s="5872" t="s">
        <v>386</v>
      </c>
      <c r="D93" s="5874" t="s">
        <v>203</v>
      </c>
      <c r="E93" s="3669" t="s">
        <v>204</v>
      </c>
      <c r="F93" s="3669" t="s">
        <v>205</v>
      </c>
      <c r="G93" s="6391" t="s">
        <v>206</v>
      </c>
    </row>
    <row r="94" spans="1:9" s="582" customFormat="1" ht="15" customHeight="1" x14ac:dyDescent="0.2">
      <c r="A94" s="6392" t="s">
        <v>3320</v>
      </c>
      <c r="B94" s="6393">
        <f>SUM(C94:H94)</f>
        <v>0</v>
      </c>
      <c r="C94" s="5625"/>
      <c r="D94" s="5628"/>
      <c r="E94" s="5628"/>
      <c r="F94" s="5628"/>
      <c r="G94" s="5626"/>
    </row>
    <row r="95" spans="1:9" s="582" customFormat="1" ht="15" customHeight="1" x14ac:dyDescent="0.2">
      <c r="A95" s="6394" t="s">
        <v>3289</v>
      </c>
      <c r="B95" s="6388">
        <f>SUM(C95:H95)</f>
        <v>0</v>
      </c>
      <c r="C95" s="5470"/>
      <c r="D95" s="5657"/>
      <c r="E95" s="5657"/>
      <c r="F95" s="5657"/>
      <c r="G95" s="5471"/>
    </row>
    <row r="96" spans="1:9" s="617" customFormat="1" ht="18" customHeight="1" x14ac:dyDescent="0.3">
      <c r="A96" s="594" t="s">
        <v>3321</v>
      </c>
    </row>
    <row r="97" spans="1:75" s="582" customFormat="1" ht="20" x14ac:dyDescent="0.2">
      <c r="A97" s="6395" t="s">
        <v>294</v>
      </c>
      <c r="B97" s="6396" t="s">
        <v>3322</v>
      </c>
      <c r="C97" s="6397" t="s">
        <v>3323</v>
      </c>
    </row>
    <row r="98" spans="1:75" s="582" customFormat="1" ht="15" customHeight="1" x14ac:dyDescent="0.2">
      <c r="A98" s="6398" t="s">
        <v>3320</v>
      </c>
      <c r="B98" s="6399"/>
      <c r="C98" s="6400"/>
    </row>
    <row r="99" spans="1:75" s="5595" customFormat="1" ht="18" customHeight="1" x14ac:dyDescent="0.25">
      <c r="A99" s="594" t="s">
        <v>3324</v>
      </c>
    </row>
    <row r="100" spans="1:75" s="582" customFormat="1" ht="15" customHeight="1" x14ac:dyDescent="0.2">
      <c r="A100" s="6401" t="s">
        <v>708</v>
      </c>
      <c r="B100" s="6401" t="s">
        <v>36</v>
      </c>
      <c r="C100" s="6402" t="s">
        <v>3325</v>
      </c>
      <c r="D100" s="6403"/>
      <c r="E100" s="6403"/>
      <c r="F100" s="6403"/>
      <c r="G100" s="6403"/>
      <c r="H100" s="6403"/>
      <c r="I100" s="6403"/>
      <c r="J100" s="6403"/>
      <c r="K100" s="6403"/>
      <c r="L100" s="6403"/>
      <c r="M100" s="6403"/>
      <c r="N100" s="6403"/>
      <c r="O100" s="6403"/>
      <c r="P100" s="6403"/>
      <c r="Q100" s="6403"/>
      <c r="R100" s="6403"/>
      <c r="S100" s="6403"/>
      <c r="T100" s="6404" t="s">
        <v>3193</v>
      </c>
      <c r="U100" s="6405"/>
    </row>
    <row r="101" spans="1:75" s="582" customFormat="1" ht="15" customHeight="1" x14ac:dyDescent="0.2">
      <c r="A101" s="6401"/>
      <c r="B101" s="6401"/>
      <c r="C101" s="6406" t="s">
        <v>80</v>
      </c>
      <c r="D101" s="6407"/>
      <c r="E101" s="6407"/>
      <c r="F101" s="6407"/>
      <c r="G101" s="6407"/>
      <c r="H101" s="6407"/>
      <c r="I101" s="6407"/>
      <c r="J101" s="6407"/>
      <c r="K101" s="6407"/>
      <c r="L101" s="6407"/>
      <c r="M101" s="6407"/>
      <c r="N101" s="6407"/>
      <c r="O101" s="6407"/>
      <c r="P101" s="6407"/>
      <c r="Q101" s="6407"/>
      <c r="R101" s="6407"/>
      <c r="S101" s="6407"/>
      <c r="T101" s="6408"/>
      <c r="U101" s="6409"/>
    </row>
    <row r="102" spans="1:75" s="582" customFormat="1" ht="25" customHeight="1" x14ac:dyDescent="0.2">
      <c r="A102" s="6401"/>
      <c r="B102" s="6401"/>
      <c r="C102" s="5872" t="s">
        <v>386</v>
      </c>
      <c r="D102" s="3669" t="s">
        <v>203</v>
      </c>
      <c r="E102" s="3669" t="s">
        <v>204</v>
      </c>
      <c r="F102" s="3669" t="s">
        <v>205</v>
      </c>
      <c r="G102" s="3669" t="s">
        <v>206</v>
      </c>
      <c r="H102" s="3669" t="s">
        <v>21</v>
      </c>
      <c r="I102" s="3669" t="s">
        <v>22</v>
      </c>
      <c r="J102" s="3669" t="s">
        <v>23</v>
      </c>
      <c r="K102" s="3669" t="s">
        <v>24</v>
      </c>
      <c r="L102" s="3669" t="s">
        <v>25</v>
      </c>
      <c r="M102" s="3669" t="s">
        <v>26</v>
      </c>
      <c r="N102" s="3669" t="s">
        <v>27</v>
      </c>
      <c r="O102" s="5683" t="s">
        <v>28</v>
      </c>
      <c r="P102" s="3669" t="s">
        <v>29</v>
      </c>
      <c r="Q102" s="3669" t="s">
        <v>30</v>
      </c>
      <c r="R102" s="3669" t="s">
        <v>31</v>
      </c>
      <c r="S102" s="6391" t="s">
        <v>32</v>
      </c>
      <c r="T102" s="6410" t="s">
        <v>34</v>
      </c>
      <c r="U102" s="6411" t="s">
        <v>35</v>
      </c>
    </row>
    <row r="103" spans="1:75" s="582" customFormat="1" ht="21" customHeight="1" x14ac:dyDescent="0.2">
      <c r="A103" s="6412" t="s">
        <v>3326</v>
      </c>
      <c r="B103" s="6413">
        <f t="shared" ref="B103:B117" si="39">SUM(C103:S103)</f>
        <v>0</v>
      </c>
      <c r="C103" s="5625"/>
      <c r="D103" s="6414"/>
      <c r="E103" s="6414"/>
      <c r="F103" s="6414"/>
      <c r="G103" s="6414"/>
      <c r="H103" s="6414"/>
      <c r="I103" s="6414"/>
      <c r="J103" s="6414"/>
      <c r="K103" s="6414"/>
      <c r="L103" s="6414"/>
      <c r="M103" s="6414"/>
      <c r="N103" s="6414"/>
      <c r="O103" s="6414"/>
      <c r="P103" s="6414"/>
      <c r="Q103" s="6414"/>
      <c r="R103" s="6414"/>
      <c r="S103" s="5627"/>
      <c r="T103" s="6219"/>
      <c r="U103" s="5626"/>
      <c r="V103" s="582" t="str">
        <f>BQ103&amp;BR103</f>
        <v/>
      </c>
      <c r="BQ103" s="581" t="str">
        <f>IF((T103+U103)&lt;&gt;B103," * El total de Consultas por Sexo debe ser igual al Total de Consultas por grupo de Edad","")</f>
        <v/>
      </c>
      <c r="BW103" s="961">
        <f>IF((T103+U103)&lt;&gt;B103,1,0)</f>
        <v>0</v>
      </c>
    </row>
    <row r="104" spans="1:75" s="582" customFormat="1" ht="15" customHeight="1" x14ac:dyDescent="0.2">
      <c r="A104" s="6415" t="s">
        <v>3327</v>
      </c>
      <c r="B104" s="6413">
        <f t="shared" si="39"/>
        <v>0</v>
      </c>
      <c r="C104" s="5466"/>
      <c r="D104" s="6416"/>
      <c r="E104" s="6416"/>
      <c r="F104" s="6416"/>
      <c r="G104" s="6416"/>
      <c r="H104" s="6416"/>
      <c r="I104" s="6416"/>
      <c r="J104" s="6416"/>
      <c r="K104" s="6416"/>
      <c r="L104" s="6416"/>
      <c r="M104" s="6416"/>
      <c r="N104" s="6416"/>
      <c r="O104" s="6416"/>
      <c r="P104" s="6416"/>
      <c r="Q104" s="6416"/>
      <c r="R104" s="6416"/>
      <c r="S104" s="5636"/>
      <c r="T104" s="6417"/>
      <c r="U104" s="5467"/>
      <c r="V104" s="582" t="str">
        <f t="shared" ref="V104:V117" si="40">BQ104&amp;BR104</f>
        <v/>
      </c>
      <c r="BQ104" s="581" t="str">
        <f t="shared" ref="BQ104:BQ117" si="41">IF((T104+U104)&lt;&gt;B104," * El total de Consultas por Sexo debe ser igual al Total de Consultas por grupo de Edad","")</f>
        <v/>
      </c>
      <c r="BW104" s="961">
        <f t="shared" ref="BW104:BW117" si="42">IF((T104+U104)&lt;&gt;B104,1,0)</f>
        <v>0</v>
      </c>
    </row>
    <row r="105" spans="1:75" s="582" customFormat="1" ht="15" customHeight="1" x14ac:dyDescent="0.2">
      <c r="A105" s="6415" t="s">
        <v>3328</v>
      </c>
      <c r="B105" s="6413">
        <f t="shared" si="39"/>
        <v>0</v>
      </c>
      <c r="C105" s="5466"/>
      <c r="D105" s="6416"/>
      <c r="E105" s="6416"/>
      <c r="F105" s="6416"/>
      <c r="G105" s="6416"/>
      <c r="H105" s="6416"/>
      <c r="I105" s="6416"/>
      <c r="J105" s="6416"/>
      <c r="K105" s="6416"/>
      <c r="L105" s="6416"/>
      <c r="M105" s="6416"/>
      <c r="N105" s="6416"/>
      <c r="O105" s="6416"/>
      <c r="P105" s="6416"/>
      <c r="Q105" s="6416"/>
      <c r="R105" s="6416"/>
      <c r="S105" s="5636"/>
      <c r="T105" s="6417"/>
      <c r="U105" s="5467"/>
      <c r="V105" s="582" t="str">
        <f t="shared" si="40"/>
        <v/>
      </c>
      <c r="BQ105" s="581" t="str">
        <f t="shared" si="41"/>
        <v/>
      </c>
      <c r="BW105" s="961">
        <f t="shared" si="42"/>
        <v>0</v>
      </c>
    </row>
    <row r="106" spans="1:75" s="582" customFormat="1" ht="10" x14ac:dyDescent="0.2">
      <c r="A106" s="6412" t="s">
        <v>3329</v>
      </c>
      <c r="B106" s="6413">
        <f t="shared" si="39"/>
        <v>0</v>
      </c>
      <c r="C106" s="5466"/>
      <c r="D106" s="6416"/>
      <c r="E106" s="6416"/>
      <c r="F106" s="6416"/>
      <c r="G106" s="6416"/>
      <c r="H106" s="6416"/>
      <c r="I106" s="6416"/>
      <c r="J106" s="6416"/>
      <c r="K106" s="6416"/>
      <c r="L106" s="6416"/>
      <c r="M106" s="6416"/>
      <c r="N106" s="6416"/>
      <c r="O106" s="6416"/>
      <c r="P106" s="6416"/>
      <c r="Q106" s="6416"/>
      <c r="R106" s="6416"/>
      <c r="S106" s="5636"/>
      <c r="T106" s="6417"/>
      <c r="U106" s="5467"/>
      <c r="V106" s="582" t="str">
        <f t="shared" si="40"/>
        <v/>
      </c>
      <c r="BQ106" s="581" t="str">
        <f t="shared" si="41"/>
        <v/>
      </c>
      <c r="BW106" s="961">
        <f t="shared" si="42"/>
        <v>0</v>
      </c>
    </row>
    <row r="107" spans="1:75" s="582" customFormat="1" ht="15" customHeight="1" x14ac:dyDescent="0.2">
      <c r="A107" s="6415" t="s">
        <v>3330</v>
      </c>
      <c r="B107" s="6413"/>
      <c r="C107" s="5466"/>
      <c r="D107" s="6416"/>
      <c r="E107" s="6416"/>
      <c r="F107" s="6416"/>
      <c r="G107" s="6416"/>
      <c r="H107" s="6416"/>
      <c r="I107" s="6416"/>
      <c r="J107" s="6416"/>
      <c r="K107" s="6416"/>
      <c r="L107" s="6416"/>
      <c r="M107" s="6416"/>
      <c r="N107" s="6416"/>
      <c r="O107" s="6416"/>
      <c r="P107" s="6416"/>
      <c r="Q107" s="6416"/>
      <c r="R107" s="6416"/>
      <c r="S107" s="5636"/>
      <c r="T107" s="6417"/>
      <c r="U107" s="5467"/>
      <c r="V107" s="582" t="str">
        <f t="shared" si="40"/>
        <v/>
      </c>
      <c r="BQ107" s="581" t="str">
        <f t="shared" si="41"/>
        <v/>
      </c>
      <c r="BW107" s="961">
        <f t="shared" si="42"/>
        <v>0</v>
      </c>
    </row>
    <row r="108" spans="1:75" s="582" customFormat="1" ht="15" customHeight="1" x14ac:dyDescent="0.2">
      <c r="A108" s="6415" t="s">
        <v>3331</v>
      </c>
      <c r="B108" s="6413">
        <f t="shared" si="39"/>
        <v>0</v>
      </c>
      <c r="C108" s="5466"/>
      <c r="D108" s="6416"/>
      <c r="E108" s="6416"/>
      <c r="F108" s="6416"/>
      <c r="G108" s="6416"/>
      <c r="H108" s="6416"/>
      <c r="I108" s="6416"/>
      <c r="J108" s="6416"/>
      <c r="K108" s="6416"/>
      <c r="L108" s="6416"/>
      <c r="M108" s="6416"/>
      <c r="N108" s="6416"/>
      <c r="O108" s="6416"/>
      <c r="P108" s="6416"/>
      <c r="Q108" s="6416"/>
      <c r="R108" s="6416"/>
      <c r="S108" s="5636"/>
      <c r="T108" s="6417"/>
      <c r="U108" s="5467"/>
      <c r="V108" s="582" t="str">
        <f t="shared" si="40"/>
        <v/>
      </c>
      <c r="BQ108" s="581" t="str">
        <f t="shared" si="41"/>
        <v/>
      </c>
      <c r="BW108" s="961">
        <f t="shared" si="42"/>
        <v>0</v>
      </c>
    </row>
    <row r="109" spans="1:75" s="582" customFormat="1" ht="15" customHeight="1" x14ac:dyDescent="0.2">
      <c r="A109" s="6415" t="s">
        <v>3332</v>
      </c>
      <c r="B109" s="6413">
        <f t="shared" si="39"/>
        <v>0</v>
      </c>
      <c r="C109" s="5466"/>
      <c r="D109" s="6416"/>
      <c r="E109" s="6416"/>
      <c r="F109" s="6416"/>
      <c r="G109" s="6416"/>
      <c r="H109" s="6416"/>
      <c r="I109" s="6416"/>
      <c r="J109" s="6416"/>
      <c r="K109" s="6416"/>
      <c r="L109" s="6416"/>
      <c r="M109" s="6416"/>
      <c r="N109" s="6416"/>
      <c r="O109" s="6416"/>
      <c r="P109" s="6416"/>
      <c r="Q109" s="6416"/>
      <c r="R109" s="6416"/>
      <c r="S109" s="5636"/>
      <c r="T109" s="6417"/>
      <c r="U109" s="5467"/>
      <c r="V109" s="582" t="str">
        <f t="shared" si="40"/>
        <v/>
      </c>
      <c r="BQ109" s="581" t="str">
        <f t="shared" si="41"/>
        <v/>
      </c>
      <c r="BW109" s="961">
        <f t="shared" si="42"/>
        <v>0</v>
      </c>
    </row>
    <row r="110" spans="1:75" s="582" customFormat="1" ht="15" customHeight="1" x14ac:dyDescent="0.2">
      <c r="A110" s="6415" t="s">
        <v>3333</v>
      </c>
      <c r="B110" s="6413">
        <f t="shared" si="39"/>
        <v>0</v>
      </c>
      <c r="C110" s="5466"/>
      <c r="D110" s="6416"/>
      <c r="E110" s="6416"/>
      <c r="F110" s="6416"/>
      <c r="G110" s="6416"/>
      <c r="H110" s="6416"/>
      <c r="I110" s="6416"/>
      <c r="J110" s="6416"/>
      <c r="K110" s="6416"/>
      <c r="L110" s="6416"/>
      <c r="M110" s="6416"/>
      <c r="N110" s="6416"/>
      <c r="O110" s="6416"/>
      <c r="P110" s="6416"/>
      <c r="Q110" s="6416"/>
      <c r="R110" s="6416"/>
      <c r="S110" s="5636"/>
      <c r="T110" s="6417"/>
      <c r="U110" s="5467"/>
      <c r="V110" s="582" t="str">
        <f t="shared" si="40"/>
        <v/>
      </c>
      <c r="BQ110" s="581" t="str">
        <f t="shared" si="41"/>
        <v/>
      </c>
      <c r="BW110" s="961">
        <f t="shared" si="42"/>
        <v>0</v>
      </c>
    </row>
    <row r="111" spans="1:75" s="582" customFormat="1" ht="15" customHeight="1" x14ac:dyDescent="0.2">
      <c r="A111" s="6415" t="s">
        <v>3334</v>
      </c>
      <c r="B111" s="6413">
        <f t="shared" si="39"/>
        <v>0</v>
      </c>
      <c r="C111" s="5466"/>
      <c r="D111" s="6416"/>
      <c r="E111" s="6416"/>
      <c r="F111" s="6416"/>
      <c r="G111" s="6416"/>
      <c r="H111" s="6416"/>
      <c r="I111" s="6416"/>
      <c r="J111" s="6416"/>
      <c r="K111" s="6416"/>
      <c r="L111" s="6416"/>
      <c r="M111" s="6416"/>
      <c r="N111" s="6416"/>
      <c r="O111" s="6416"/>
      <c r="P111" s="6416"/>
      <c r="Q111" s="6416"/>
      <c r="R111" s="6416"/>
      <c r="S111" s="5636"/>
      <c r="T111" s="6417"/>
      <c r="U111" s="5467"/>
      <c r="V111" s="582" t="str">
        <f t="shared" si="40"/>
        <v/>
      </c>
      <c r="BQ111" s="581" t="str">
        <f t="shared" si="41"/>
        <v/>
      </c>
      <c r="BW111" s="961">
        <f t="shared" si="42"/>
        <v>0</v>
      </c>
    </row>
    <row r="112" spans="1:75" s="582" customFormat="1" ht="15" customHeight="1" x14ac:dyDescent="0.2">
      <c r="A112" s="6415" t="s">
        <v>3335</v>
      </c>
      <c r="B112" s="6413">
        <f t="shared" si="39"/>
        <v>0</v>
      </c>
      <c r="C112" s="5466"/>
      <c r="D112" s="6416"/>
      <c r="E112" s="6416"/>
      <c r="F112" s="6416"/>
      <c r="G112" s="6416"/>
      <c r="H112" s="6416"/>
      <c r="I112" s="6416"/>
      <c r="J112" s="6416"/>
      <c r="K112" s="6416"/>
      <c r="L112" s="6416"/>
      <c r="M112" s="6416"/>
      <c r="N112" s="6416"/>
      <c r="O112" s="6416"/>
      <c r="P112" s="6416"/>
      <c r="Q112" s="6416"/>
      <c r="R112" s="6416"/>
      <c r="S112" s="5636"/>
      <c r="T112" s="6417"/>
      <c r="U112" s="5467"/>
      <c r="V112" s="582" t="str">
        <f t="shared" si="40"/>
        <v/>
      </c>
      <c r="BQ112" s="581" t="str">
        <f t="shared" si="41"/>
        <v/>
      </c>
      <c r="BW112" s="961">
        <f t="shared" si="42"/>
        <v>0</v>
      </c>
    </row>
    <row r="113" spans="1:78" s="582" customFormat="1" ht="15" customHeight="1" x14ac:dyDescent="0.2">
      <c r="A113" s="6415" t="s">
        <v>3336</v>
      </c>
      <c r="B113" s="6413">
        <f t="shared" si="39"/>
        <v>0</v>
      </c>
      <c r="C113" s="5466"/>
      <c r="D113" s="6416"/>
      <c r="E113" s="6416"/>
      <c r="F113" s="6416"/>
      <c r="G113" s="6416"/>
      <c r="H113" s="6416"/>
      <c r="I113" s="6416"/>
      <c r="J113" s="6416"/>
      <c r="K113" s="6416"/>
      <c r="L113" s="6416"/>
      <c r="M113" s="6416"/>
      <c r="N113" s="6416"/>
      <c r="O113" s="6416"/>
      <c r="P113" s="6416"/>
      <c r="Q113" s="6416"/>
      <c r="R113" s="6416"/>
      <c r="S113" s="5636"/>
      <c r="T113" s="6417"/>
      <c r="U113" s="5467"/>
      <c r="V113" s="582" t="str">
        <f t="shared" si="40"/>
        <v/>
      </c>
      <c r="BQ113" s="581" t="str">
        <f t="shared" si="41"/>
        <v/>
      </c>
      <c r="BW113" s="961">
        <f t="shared" si="42"/>
        <v>0</v>
      </c>
    </row>
    <row r="114" spans="1:78" s="582" customFormat="1" ht="15" customHeight="1" x14ac:dyDescent="0.2">
      <c r="A114" s="6415" t="s">
        <v>3337</v>
      </c>
      <c r="B114" s="6413">
        <f t="shared" si="39"/>
        <v>0</v>
      </c>
      <c r="C114" s="5466"/>
      <c r="D114" s="6416"/>
      <c r="E114" s="6416"/>
      <c r="F114" s="6416"/>
      <c r="G114" s="6416"/>
      <c r="H114" s="6416"/>
      <c r="I114" s="6416"/>
      <c r="J114" s="6416"/>
      <c r="K114" s="6416"/>
      <c r="L114" s="6416"/>
      <c r="M114" s="6416"/>
      <c r="N114" s="6416"/>
      <c r="O114" s="6416"/>
      <c r="P114" s="6416"/>
      <c r="Q114" s="6416"/>
      <c r="R114" s="6416"/>
      <c r="S114" s="5636"/>
      <c r="T114" s="6417"/>
      <c r="U114" s="5467"/>
      <c r="V114" s="582" t="str">
        <f t="shared" si="40"/>
        <v/>
      </c>
      <c r="BQ114" s="581" t="str">
        <f t="shared" si="41"/>
        <v/>
      </c>
      <c r="BW114" s="961">
        <f t="shared" si="42"/>
        <v>0</v>
      </c>
    </row>
    <row r="115" spans="1:78" s="582" customFormat="1" ht="15" customHeight="1" x14ac:dyDescent="0.2">
      <c r="A115" s="6415" t="s">
        <v>3338</v>
      </c>
      <c r="B115" s="6413">
        <f t="shared" si="39"/>
        <v>0</v>
      </c>
      <c r="C115" s="5466"/>
      <c r="D115" s="6416"/>
      <c r="E115" s="6416"/>
      <c r="F115" s="6416"/>
      <c r="G115" s="6416"/>
      <c r="H115" s="6416"/>
      <c r="I115" s="6416"/>
      <c r="J115" s="6416"/>
      <c r="K115" s="6416"/>
      <c r="L115" s="6416"/>
      <c r="M115" s="6416"/>
      <c r="N115" s="6416"/>
      <c r="O115" s="6416"/>
      <c r="P115" s="6416"/>
      <c r="Q115" s="6416"/>
      <c r="R115" s="6416"/>
      <c r="S115" s="5636"/>
      <c r="T115" s="6417"/>
      <c r="U115" s="5467"/>
      <c r="V115" s="582" t="str">
        <f t="shared" si="40"/>
        <v/>
      </c>
      <c r="BQ115" s="581" t="str">
        <f t="shared" si="41"/>
        <v/>
      </c>
      <c r="BW115" s="961">
        <f t="shared" si="42"/>
        <v>0</v>
      </c>
    </row>
    <row r="116" spans="1:78" s="582" customFormat="1" ht="15" customHeight="1" x14ac:dyDescent="0.2">
      <c r="A116" s="6415" t="s">
        <v>3339</v>
      </c>
      <c r="B116" s="6413">
        <f t="shared" si="39"/>
        <v>0</v>
      </c>
      <c r="C116" s="5466"/>
      <c r="D116" s="6416"/>
      <c r="E116" s="6416"/>
      <c r="F116" s="6416"/>
      <c r="G116" s="6416"/>
      <c r="H116" s="6416"/>
      <c r="I116" s="6416"/>
      <c r="J116" s="6416"/>
      <c r="K116" s="6416"/>
      <c r="L116" s="6416"/>
      <c r="M116" s="6416"/>
      <c r="N116" s="6416"/>
      <c r="O116" s="6416"/>
      <c r="P116" s="6416"/>
      <c r="Q116" s="6416"/>
      <c r="R116" s="6416"/>
      <c r="S116" s="5636"/>
      <c r="T116" s="6417"/>
      <c r="U116" s="5467"/>
      <c r="V116" s="582" t="str">
        <f t="shared" si="40"/>
        <v/>
      </c>
      <c r="BQ116" s="581" t="str">
        <f t="shared" si="41"/>
        <v/>
      </c>
      <c r="BW116" s="961">
        <f t="shared" si="42"/>
        <v>0</v>
      </c>
    </row>
    <row r="117" spans="1:78" s="582" customFormat="1" ht="15" customHeight="1" x14ac:dyDescent="0.2">
      <c r="A117" s="6415" t="s">
        <v>3340</v>
      </c>
      <c r="B117" s="6413">
        <f t="shared" si="39"/>
        <v>0</v>
      </c>
      <c r="C117" s="5470"/>
      <c r="D117" s="6418"/>
      <c r="E117" s="6418"/>
      <c r="F117" s="6418"/>
      <c r="G117" s="6418"/>
      <c r="H117" s="6418"/>
      <c r="I117" s="6418"/>
      <c r="J117" s="6418"/>
      <c r="K117" s="6418"/>
      <c r="L117" s="6418"/>
      <c r="M117" s="6418"/>
      <c r="N117" s="6418"/>
      <c r="O117" s="6418"/>
      <c r="P117" s="6418"/>
      <c r="Q117" s="6418"/>
      <c r="R117" s="6418"/>
      <c r="S117" s="5656"/>
      <c r="T117" s="5988"/>
      <c r="U117" s="5471"/>
      <c r="V117" s="582" t="str">
        <f t="shared" si="40"/>
        <v/>
      </c>
      <c r="BQ117" s="581" t="str">
        <f t="shared" si="41"/>
        <v/>
      </c>
      <c r="BW117" s="961">
        <f t="shared" si="42"/>
        <v>0</v>
      </c>
    </row>
    <row r="118" spans="1:78" s="582" customFormat="1" ht="15" customHeight="1" x14ac:dyDescent="0.2">
      <c r="A118" s="6419" t="s">
        <v>36</v>
      </c>
      <c r="B118" s="6420">
        <f>SUM(C118:S118)</f>
        <v>0</v>
      </c>
      <c r="C118" s="6421">
        <f>SUM(C103:C117)</f>
        <v>0</v>
      </c>
      <c r="D118" s="6422">
        <f t="shared" ref="D118:U118" si="43">SUM(D103:D117)</f>
        <v>0</v>
      </c>
      <c r="E118" s="6422">
        <f t="shared" si="43"/>
        <v>0</v>
      </c>
      <c r="F118" s="6422">
        <f t="shared" si="43"/>
        <v>0</v>
      </c>
      <c r="G118" s="6422">
        <f t="shared" si="43"/>
        <v>0</v>
      </c>
      <c r="H118" s="6423">
        <f t="shared" si="43"/>
        <v>0</v>
      </c>
      <c r="I118" s="6422">
        <f t="shared" si="43"/>
        <v>0</v>
      </c>
      <c r="J118" s="6422">
        <f t="shared" si="43"/>
        <v>0</v>
      </c>
      <c r="K118" s="6422">
        <f t="shared" si="43"/>
        <v>0</v>
      </c>
      <c r="L118" s="6422">
        <f t="shared" si="43"/>
        <v>0</v>
      </c>
      <c r="M118" s="6422">
        <f t="shared" si="43"/>
        <v>0</v>
      </c>
      <c r="N118" s="6422">
        <f t="shared" si="43"/>
        <v>0</v>
      </c>
      <c r="O118" s="6422">
        <f t="shared" si="43"/>
        <v>0</v>
      </c>
      <c r="P118" s="6422">
        <f t="shared" si="43"/>
        <v>0</v>
      </c>
      <c r="Q118" s="6422">
        <f t="shared" si="43"/>
        <v>0</v>
      </c>
      <c r="R118" s="6422">
        <f t="shared" si="43"/>
        <v>0</v>
      </c>
      <c r="S118" s="6424">
        <f t="shared" si="43"/>
        <v>0</v>
      </c>
      <c r="T118" s="6420">
        <f t="shared" si="43"/>
        <v>0</v>
      </c>
      <c r="U118" s="6424">
        <f t="shared" si="43"/>
        <v>0</v>
      </c>
    </row>
    <row r="119" spans="1:78" x14ac:dyDescent="0.35">
      <c r="BQ119"/>
      <c r="BR119"/>
      <c r="BS119"/>
      <c r="BT119"/>
      <c r="BU119"/>
      <c r="BW119"/>
      <c r="BX119"/>
      <c r="BY119"/>
      <c r="BZ119"/>
    </row>
    <row r="120" spans="1:78" x14ac:dyDescent="0.35">
      <c r="BQ120"/>
      <c r="BR120"/>
      <c r="BS120"/>
      <c r="BT120"/>
      <c r="BU120"/>
      <c r="BW120"/>
      <c r="BX120"/>
      <c r="BY120"/>
      <c r="BZ120"/>
    </row>
    <row r="121" spans="1:78" x14ac:dyDescent="0.35">
      <c r="BQ121"/>
      <c r="BR121"/>
      <c r="BS121"/>
      <c r="BT121"/>
      <c r="BU121"/>
      <c r="BW121"/>
      <c r="BX121"/>
      <c r="BY121"/>
      <c r="BZ121"/>
    </row>
    <row r="122" spans="1:78" x14ac:dyDescent="0.35">
      <c r="BQ122"/>
      <c r="BR122"/>
      <c r="BS122"/>
      <c r="BT122"/>
      <c r="BU122"/>
      <c r="BW122"/>
      <c r="BX122"/>
      <c r="BY122"/>
      <c r="BZ122"/>
    </row>
    <row r="123" spans="1:78" x14ac:dyDescent="0.35">
      <c r="BQ123"/>
      <c r="BR123"/>
      <c r="BS123"/>
      <c r="BT123"/>
      <c r="BU123"/>
      <c r="BW123"/>
      <c r="BX123"/>
      <c r="BY123"/>
      <c r="BZ123"/>
    </row>
    <row r="124" spans="1:78" x14ac:dyDescent="0.35">
      <c r="BQ124"/>
      <c r="BR124"/>
      <c r="BS124"/>
      <c r="BT124"/>
      <c r="BU124"/>
      <c r="BW124"/>
      <c r="BX124"/>
      <c r="BY124"/>
      <c r="BZ124"/>
    </row>
    <row r="125" spans="1:78" x14ac:dyDescent="0.35">
      <c r="BQ125"/>
      <c r="BR125"/>
      <c r="BS125"/>
      <c r="BT125"/>
      <c r="BU125"/>
      <c r="BW125"/>
      <c r="BX125"/>
      <c r="BY125"/>
      <c r="BZ125"/>
    </row>
    <row r="126" spans="1:78" x14ac:dyDescent="0.35">
      <c r="BQ126"/>
      <c r="BR126"/>
      <c r="BS126"/>
      <c r="BT126"/>
      <c r="BU126"/>
      <c r="BW126"/>
      <c r="BX126"/>
      <c r="BY126"/>
      <c r="BZ126"/>
    </row>
    <row r="127" spans="1:78" x14ac:dyDescent="0.35">
      <c r="BQ127"/>
      <c r="BR127"/>
      <c r="BS127"/>
      <c r="BT127"/>
      <c r="BU127"/>
      <c r="BW127"/>
      <c r="BX127"/>
      <c r="BY127"/>
      <c r="BZ127"/>
    </row>
    <row r="128" spans="1:78" x14ac:dyDescent="0.35">
      <c r="BQ128"/>
      <c r="BR128"/>
      <c r="BS128"/>
      <c r="BT128"/>
      <c r="BU128"/>
      <c r="BW128"/>
      <c r="BX128"/>
      <c r="BY128"/>
      <c r="BZ128"/>
    </row>
    <row r="129" customFormat="1" x14ac:dyDescent="0.35"/>
    <row r="130" customFormat="1" x14ac:dyDescent="0.35"/>
    <row r="131" customFormat="1" x14ac:dyDescent="0.35"/>
    <row r="132" customFormat="1" x14ac:dyDescent="0.35"/>
    <row r="133" customFormat="1" x14ac:dyDescent="0.35"/>
    <row r="134" customFormat="1" x14ac:dyDescent="0.35"/>
    <row r="135" customFormat="1" x14ac:dyDescent="0.35"/>
    <row r="136" customFormat="1" x14ac:dyDescent="0.35"/>
    <row r="137" customFormat="1" x14ac:dyDescent="0.35"/>
    <row r="138" customFormat="1" x14ac:dyDescent="0.35"/>
    <row r="139" customFormat="1" x14ac:dyDescent="0.35"/>
    <row r="140" customFormat="1" x14ac:dyDescent="0.35"/>
    <row r="141" customFormat="1" x14ac:dyDescent="0.35"/>
    <row r="142" customFormat="1" x14ac:dyDescent="0.35"/>
    <row r="143" customFormat="1" x14ac:dyDescent="0.35"/>
    <row r="144" customFormat="1" x14ac:dyDescent="0.35"/>
    <row r="145" spans="1:78" x14ac:dyDescent="0.35">
      <c r="BQ145"/>
      <c r="BR145"/>
      <c r="BS145"/>
      <c r="BT145"/>
      <c r="BU145"/>
      <c r="BW145"/>
      <c r="BX145"/>
      <c r="BY145"/>
      <c r="BZ145"/>
    </row>
    <row r="146" spans="1:78" x14ac:dyDescent="0.35">
      <c r="BQ146"/>
      <c r="BR146"/>
      <c r="BS146"/>
      <c r="BT146"/>
      <c r="BU146"/>
      <c r="BW146"/>
      <c r="BX146"/>
      <c r="BY146"/>
      <c r="BZ146"/>
    </row>
    <row r="147" spans="1:78" x14ac:dyDescent="0.35">
      <c r="BQ147"/>
      <c r="BR147"/>
      <c r="BS147"/>
      <c r="BT147"/>
      <c r="BU147"/>
      <c r="BW147"/>
      <c r="BX147"/>
      <c r="BY147"/>
      <c r="BZ147"/>
    </row>
    <row r="148" spans="1:78" x14ac:dyDescent="0.35">
      <c r="BQ148"/>
      <c r="BR148"/>
      <c r="BS148"/>
      <c r="BT148"/>
      <c r="BU148"/>
      <c r="BW148"/>
      <c r="BX148"/>
      <c r="BY148"/>
      <c r="BZ148"/>
    </row>
    <row r="149" spans="1:78" hidden="1" x14ac:dyDescent="0.35">
      <c r="A149" s="6425">
        <f>SUM(C10:C35,C38:J41,B46:B49,C52:C61,C65:C77,C82:C89,B94:B95,B98:C98,B103:B118)</f>
        <v>0</v>
      </c>
      <c r="B149" s="6426">
        <f>SUM(BW10:CA117)</f>
        <v>0</v>
      </c>
      <c r="BQ149"/>
      <c r="BR149"/>
      <c r="BS149"/>
      <c r="BT149"/>
      <c r="BU149"/>
      <c r="BW149"/>
      <c r="BX149"/>
      <c r="BY149"/>
      <c r="BZ149"/>
    </row>
    <row r="150" spans="1:78" x14ac:dyDescent="0.35">
      <c r="BQ150"/>
      <c r="BR150"/>
      <c r="BS150"/>
      <c r="BT150"/>
      <c r="BU150"/>
      <c r="BW150"/>
      <c r="BX150"/>
      <c r="BY150"/>
      <c r="BZ150"/>
    </row>
    <row r="151" spans="1:78" x14ac:dyDescent="0.35">
      <c r="BQ151"/>
      <c r="BR151"/>
      <c r="BS151"/>
      <c r="BT151"/>
      <c r="BU151"/>
      <c r="BW151"/>
      <c r="BX151"/>
      <c r="BY151"/>
      <c r="BZ151"/>
    </row>
    <row r="152" spans="1:78" x14ac:dyDescent="0.35">
      <c r="BQ152"/>
      <c r="BR152"/>
      <c r="BS152"/>
      <c r="BT152"/>
      <c r="BU152"/>
      <c r="BW152"/>
      <c r="BX152"/>
      <c r="BY152"/>
      <c r="BZ152"/>
    </row>
    <row r="153" spans="1:78" x14ac:dyDescent="0.35">
      <c r="BQ153"/>
      <c r="BR153"/>
      <c r="BS153"/>
      <c r="BT153"/>
      <c r="BU153"/>
      <c r="BW153"/>
      <c r="BX153"/>
      <c r="BY153"/>
      <c r="BZ153"/>
    </row>
    <row r="154" spans="1:78" x14ac:dyDescent="0.35">
      <c r="BQ154"/>
      <c r="BR154"/>
      <c r="BS154"/>
      <c r="BT154"/>
      <c r="BU154"/>
      <c r="BW154"/>
      <c r="BX154"/>
      <c r="BY154"/>
      <c r="BZ154"/>
    </row>
    <row r="155" spans="1:78" x14ac:dyDescent="0.35">
      <c r="BQ155"/>
      <c r="BR155"/>
      <c r="BS155"/>
      <c r="BT155"/>
      <c r="BU155"/>
      <c r="BW155"/>
      <c r="BX155"/>
      <c r="BY155"/>
      <c r="BZ155"/>
    </row>
    <row r="156" spans="1:78" x14ac:dyDescent="0.35">
      <c r="BQ156"/>
      <c r="BR156"/>
      <c r="BS156"/>
      <c r="BT156"/>
      <c r="BU156"/>
      <c r="BW156"/>
      <c r="BX156"/>
      <c r="BY156"/>
      <c r="BZ156"/>
    </row>
    <row r="157" spans="1:78" x14ac:dyDescent="0.35">
      <c r="BQ157"/>
      <c r="BR157"/>
      <c r="BS157"/>
      <c r="BT157"/>
      <c r="BU157"/>
      <c r="BW157"/>
      <c r="BX157"/>
      <c r="BY157"/>
      <c r="BZ157"/>
    </row>
    <row r="158" spans="1:78" x14ac:dyDescent="0.35">
      <c r="BQ158"/>
      <c r="BR158"/>
      <c r="BS158"/>
      <c r="BT158"/>
      <c r="BU158"/>
      <c r="BW158"/>
      <c r="BX158"/>
      <c r="BY158"/>
      <c r="BZ158"/>
    </row>
    <row r="159" spans="1:78" x14ac:dyDescent="0.35">
      <c r="BQ159"/>
      <c r="BR159"/>
      <c r="BS159"/>
      <c r="BT159"/>
      <c r="BU159"/>
      <c r="BW159"/>
      <c r="BX159"/>
      <c r="BY159"/>
      <c r="BZ159"/>
    </row>
    <row r="160" spans="1:78" x14ac:dyDescent="0.35">
      <c r="BQ160"/>
      <c r="BR160"/>
      <c r="BS160"/>
      <c r="BT160"/>
      <c r="BU160"/>
      <c r="BW160"/>
      <c r="BX160"/>
      <c r="BY160"/>
      <c r="BZ160"/>
    </row>
    <row r="161" customFormat="1" x14ac:dyDescent="0.35"/>
    <row r="162" customFormat="1" x14ac:dyDescent="0.35"/>
    <row r="163" customFormat="1" x14ac:dyDescent="0.35"/>
    <row r="164" customFormat="1" x14ac:dyDescent="0.35"/>
    <row r="165" customFormat="1" x14ac:dyDescent="0.35"/>
    <row r="166" customFormat="1" x14ac:dyDescent="0.35"/>
    <row r="167" customFormat="1" x14ac:dyDescent="0.35"/>
    <row r="168" customFormat="1" x14ac:dyDescent="0.35"/>
    <row r="169" customFormat="1" x14ac:dyDescent="0.35"/>
    <row r="170" customFormat="1" x14ac:dyDescent="0.35"/>
    <row r="171" customFormat="1" x14ac:dyDescent="0.35"/>
    <row r="172" customFormat="1" x14ac:dyDescent="0.35"/>
    <row r="173" customFormat="1" x14ac:dyDescent="0.35"/>
    <row r="174" customFormat="1" x14ac:dyDescent="0.35"/>
    <row r="175" customFormat="1" x14ac:dyDescent="0.35"/>
    <row r="176" customFormat="1" x14ac:dyDescent="0.35"/>
    <row r="177" customFormat="1" x14ac:dyDescent="0.35"/>
    <row r="178" customFormat="1" x14ac:dyDescent="0.35"/>
    <row r="179" customFormat="1" x14ac:dyDescent="0.35"/>
    <row r="180" customFormat="1" x14ac:dyDescent="0.35"/>
    <row r="181" customFormat="1" x14ac:dyDescent="0.35"/>
    <row r="182" customFormat="1" x14ac:dyDescent="0.35"/>
    <row r="183" customFormat="1" x14ac:dyDescent="0.35"/>
    <row r="184" customFormat="1" x14ac:dyDescent="0.35"/>
    <row r="185" customFormat="1" x14ac:dyDescent="0.35"/>
    <row r="186" customFormat="1" x14ac:dyDescent="0.35"/>
    <row r="187" customFormat="1" x14ac:dyDescent="0.35"/>
    <row r="188" customFormat="1" x14ac:dyDescent="0.35"/>
    <row r="189" customFormat="1" x14ac:dyDescent="0.35"/>
    <row r="190" customFormat="1" x14ac:dyDescent="0.35"/>
    <row r="191" customFormat="1" x14ac:dyDescent="0.35"/>
    <row r="192" customFormat="1" x14ac:dyDescent="0.35"/>
    <row r="193" customFormat="1" x14ac:dyDescent="0.35"/>
    <row r="194" customFormat="1" x14ac:dyDescent="0.35"/>
    <row r="195" customFormat="1" x14ac:dyDescent="0.35"/>
    <row r="196" customFormat="1" x14ac:dyDescent="0.35"/>
    <row r="197" customFormat="1" x14ac:dyDescent="0.35"/>
    <row r="198" customFormat="1" x14ac:dyDescent="0.35"/>
    <row r="199" customFormat="1" x14ac:dyDescent="0.35"/>
    <row r="200" customFormat="1" x14ac:dyDescent="0.35"/>
    <row r="201" customFormat="1" x14ac:dyDescent="0.35"/>
    <row r="202" customFormat="1" x14ac:dyDescent="0.35"/>
    <row r="203" customFormat="1" x14ac:dyDescent="0.35"/>
    <row r="204" customFormat="1" x14ac:dyDescent="0.35"/>
    <row r="205" customFormat="1" x14ac:dyDescent="0.35"/>
    <row r="206" customFormat="1" x14ac:dyDescent="0.35"/>
    <row r="207" customFormat="1" x14ac:dyDescent="0.35"/>
    <row r="208" customFormat="1" x14ac:dyDescent="0.35"/>
    <row r="209" customFormat="1" x14ac:dyDescent="0.35"/>
    <row r="210" customFormat="1" x14ac:dyDescent="0.35"/>
    <row r="211" customFormat="1" x14ac:dyDescent="0.35"/>
    <row r="212" customFormat="1" x14ac:dyDescent="0.35"/>
    <row r="213" customFormat="1" x14ac:dyDescent="0.35"/>
    <row r="214" customFormat="1" x14ac:dyDescent="0.35"/>
    <row r="215" customFormat="1" x14ac:dyDescent="0.35"/>
    <row r="216" customFormat="1" x14ac:dyDescent="0.35"/>
    <row r="217" customFormat="1" x14ac:dyDescent="0.35"/>
    <row r="218" customFormat="1" x14ac:dyDescent="0.35"/>
    <row r="219" customFormat="1" x14ac:dyDescent="0.35"/>
    <row r="220" customFormat="1" x14ac:dyDescent="0.35"/>
    <row r="221" customFormat="1" x14ac:dyDescent="0.35"/>
    <row r="222" customFormat="1" x14ac:dyDescent="0.35"/>
    <row r="223" customFormat="1" x14ac:dyDescent="0.35"/>
    <row r="224" customFormat="1" x14ac:dyDescent="0.35"/>
    <row r="225" customFormat="1" x14ac:dyDescent="0.35"/>
    <row r="226" customFormat="1" x14ac:dyDescent="0.35"/>
    <row r="227" customFormat="1" x14ac:dyDescent="0.35"/>
    <row r="228" customFormat="1" x14ac:dyDescent="0.35"/>
    <row r="229" customFormat="1" x14ac:dyDescent="0.35"/>
    <row r="230" customFormat="1" x14ac:dyDescent="0.35"/>
    <row r="231" customFormat="1" x14ac:dyDescent="0.35"/>
    <row r="232" customFormat="1" x14ac:dyDescent="0.35"/>
    <row r="233" customFormat="1" x14ac:dyDescent="0.35"/>
    <row r="234" customFormat="1" x14ac:dyDescent="0.35"/>
    <row r="235" customFormat="1" x14ac:dyDescent="0.35"/>
    <row r="236" customFormat="1" x14ac:dyDescent="0.35"/>
    <row r="237" customFormat="1" x14ac:dyDescent="0.35"/>
    <row r="238" customFormat="1" x14ac:dyDescent="0.35"/>
    <row r="239" customFormat="1" x14ac:dyDescent="0.35"/>
    <row r="240" customFormat="1" x14ac:dyDescent="0.35"/>
    <row r="241" customFormat="1" x14ac:dyDescent="0.35"/>
    <row r="242" customFormat="1" x14ac:dyDescent="0.35"/>
    <row r="243" customFormat="1" x14ac:dyDescent="0.35"/>
    <row r="244" customFormat="1" x14ac:dyDescent="0.35"/>
    <row r="245" customFormat="1" x14ac:dyDescent="0.35"/>
    <row r="246" customFormat="1" x14ac:dyDescent="0.35"/>
    <row r="247" customFormat="1" x14ac:dyDescent="0.35"/>
    <row r="248" customFormat="1" x14ac:dyDescent="0.35"/>
    <row r="249" customFormat="1" x14ac:dyDescent="0.35"/>
    <row r="250" customFormat="1" x14ac:dyDescent="0.35"/>
    <row r="251" customFormat="1" x14ac:dyDescent="0.35"/>
    <row r="252" customFormat="1" x14ac:dyDescent="0.35"/>
    <row r="253" customFormat="1" x14ac:dyDescent="0.35"/>
    <row r="254" customFormat="1" x14ac:dyDescent="0.35"/>
    <row r="255" customFormat="1" x14ac:dyDescent="0.35"/>
    <row r="256" customFormat="1" x14ac:dyDescent="0.35"/>
    <row r="257" customFormat="1" x14ac:dyDescent="0.35"/>
    <row r="258" customFormat="1" x14ac:dyDescent="0.35"/>
    <row r="259" customFormat="1" x14ac:dyDescent="0.35"/>
    <row r="260" customFormat="1" x14ac:dyDescent="0.35"/>
    <row r="261" customFormat="1" x14ac:dyDescent="0.35"/>
    <row r="262" customFormat="1" x14ac:dyDescent="0.35"/>
    <row r="263" customFormat="1" x14ac:dyDescent="0.35"/>
    <row r="264" customFormat="1" x14ac:dyDescent="0.35"/>
    <row r="265" customFormat="1" x14ac:dyDescent="0.35"/>
    <row r="266" customFormat="1" x14ac:dyDescent="0.35"/>
    <row r="267" customFormat="1" x14ac:dyDescent="0.35"/>
    <row r="268" customFormat="1" x14ac:dyDescent="0.35"/>
    <row r="269" customFormat="1" x14ac:dyDescent="0.35"/>
    <row r="270" customFormat="1" x14ac:dyDescent="0.35"/>
    <row r="271" customFormat="1" x14ac:dyDescent="0.35"/>
    <row r="272" customFormat="1" x14ac:dyDescent="0.35"/>
    <row r="273" customFormat="1" x14ac:dyDescent="0.35"/>
    <row r="274" customFormat="1" x14ac:dyDescent="0.35"/>
    <row r="275" customFormat="1" x14ac:dyDescent="0.35"/>
    <row r="276" customFormat="1" x14ac:dyDescent="0.35"/>
    <row r="277" customFormat="1" x14ac:dyDescent="0.35"/>
    <row r="278" customFormat="1" x14ac:dyDescent="0.35"/>
    <row r="279" customFormat="1" x14ac:dyDescent="0.35"/>
    <row r="280" customFormat="1" x14ac:dyDescent="0.35"/>
    <row r="281" customFormat="1" x14ac:dyDescent="0.35"/>
    <row r="282" customFormat="1" x14ac:dyDescent="0.35"/>
    <row r="283" customFormat="1" x14ac:dyDescent="0.35"/>
    <row r="284" customFormat="1" x14ac:dyDescent="0.35"/>
    <row r="285" customFormat="1" x14ac:dyDescent="0.35"/>
    <row r="286" customFormat="1" x14ac:dyDescent="0.35"/>
    <row r="287" customFormat="1" x14ac:dyDescent="0.35"/>
    <row r="288" customFormat="1" x14ac:dyDescent="0.35"/>
    <row r="289" customFormat="1" x14ac:dyDescent="0.35"/>
    <row r="290" customFormat="1" x14ac:dyDescent="0.35"/>
    <row r="291" customFormat="1" x14ac:dyDescent="0.35"/>
    <row r="292" customFormat="1" x14ac:dyDescent="0.35"/>
    <row r="293" customFormat="1" x14ac:dyDescent="0.35"/>
    <row r="294" customFormat="1" x14ac:dyDescent="0.35"/>
    <row r="295" customFormat="1" x14ac:dyDescent="0.35"/>
    <row r="296" customFormat="1" x14ac:dyDescent="0.35"/>
    <row r="297" customFormat="1" x14ac:dyDescent="0.35"/>
    <row r="298" customFormat="1" x14ac:dyDescent="0.35"/>
    <row r="299" customFormat="1" x14ac:dyDescent="0.35"/>
    <row r="300" customFormat="1" x14ac:dyDescent="0.35"/>
    <row r="301" customFormat="1" x14ac:dyDescent="0.35"/>
    <row r="302" customFormat="1" x14ac:dyDescent="0.35"/>
    <row r="303" customFormat="1" x14ac:dyDescent="0.35"/>
    <row r="304" customFormat="1" x14ac:dyDescent="0.35"/>
    <row r="305" customFormat="1" x14ac:dyDescent="0.35"/>
    <row r="306" customFormat="1" x14ac:dyDescent="0.35"/>
    <row r="307" customFormat="1" x14ac:dyDescent="0.35"/>
    <row r="308" customFormat="1" x14ac:dyDescent="0.35"/>
    <row r="309" customFormat="1" x14ac:dyDescent="0.35"/>
    <row r="310" customFormat="1" x14ac:dyDescent="0.35"/>
    <row r="311" customFormat="1" x14ac:dyDescent="0.35"/>
    <row r="312" customFormat="1" x14ac:dyDescent="0.35"/>
    <row r="313" customFormat="1" x14ac:dyDescent="0.35"/>
    <row r="314" customFormat="1" x14ac:dyDescent="0.35"/>
    <row r="315" customFormat="1" x14ac:dyDescent="0.35"/>
    <row r="316" customFormat="1" x14ac:dyDescent="0.35"/>
    <row r="317" customFormat="1" x14ac:dyDescent="0.35"/>
    <row r="318" customFormat="1" x14ac:dyDescent="0.35"/>
    <row r="319" customFormat="1" x14ac:dyDescent="0.35"/>
    <row r="320" customFormat="1" x14ac:dyDescent="0.35"/>
    <row r="321" customFormat="1" x14ac:dyDescent="0.35"/>
    <row r="322" customFormat="1" x14ac:dyDescent="0.35"/>
    <row r="323" customFormat="1" x14ac:dyDescent="0.35"/>
    <row r="324" customFormat="1" x14ac:dyDescent="0.35"/>
    <row r="325" customFormat="1" x14ac:dyDescent="0.35"/>
    <row r="326" customFormat="1" x14ac:dyDescent="0.35"/>
    <row r="327" customFormat="1" x14ac:dyDescent="0.35"/>
    <row r="328" customFormat="1" x14ac:dyDescent="0.35"/>
    <row r="329" customFormat="1" x14ac:dyDescent="0.35"/>
    <row r="330" customFormat="1" x14ac:dyDescent="0.35"/>
    <row r="331" customFormat="1" x14ac:dyDescent="0.35"/>
    <row r="332" customFormat="1" x14ac:dyDescent="0.35"/>
    <row r="333" customFormat="1" x14ac:dyDescent="0.35"/>
    <row r="334" customFormat="1" x14ac:dyDescent="0.35"/>
    <row r="335" customFormat="1" x14ac:dyDescent="0.35"/>
    <row r="336" customFormat="1" x14ac:dyDescent="0.35"/>
    <row r="337" customFormat="1" x14ac:dyDescent="0.35"/>
    <row r="338" customFormat="1" x14ac:dyDescent="0.35"/>
    <row r="339" customFormat="1" x14ac:dyDescent="0.35"/>
    <row r="340" customFormat="1" x14ac:dyDescent="0.35"/>
    <row r="341" customFormat="1" x14ac:dyDescent="0.35"/>
    <row r="342" customFormat="1" x14ac:dyDescent="0.35"/>
    <row r="343" customFormat="1" x14ac:dyDescent="0.35"/>
    <row r="344" customFormat="1" x14ac:dyDescent="0.35"/>
    <row r="345" customFormat="1" x14ac:dyDescent="0.35"/>
    <row r="346" customFormat="1" x14ac:dyDescent="0.35"/>
    <row r="347" customFormat="1" x14ac:dyDescent="0.35"/>
    <row r="348" customFormat="1" x14ac:dyDescent="0.35"/>
    <row r="349" customFormat="1" x14ac:dyDescent="0.35"/>
    <row r="350" customFormat="1" x14ac:dyDescent="0.35"/>
    <row r="351" customFormat="1" x14ac:dyDescent="0.35"/>
    <row r="352" customFormat="1" x14ac:dyDescent="0.35"/>
    <row r="353" customFormat="1" x14ac:dyDescent="0.35"/>
    <row r="354" customFormat="1" x14ac:dyDescent="0.35"/>
    <row r="355" customFormat="1" x14ac:dyDescent="0.35"/>
    <row r="356" customFormat="1" x14ac:dyDescent="0.35"/>
    <row r="357" customFormat="1" x14ac:dyDescent="0.35"/>
    <row r="358" customFormat="1" x14ac:dyDescent="0.35"/>
    <row r="359" customFormat="1" x14ac:dyDescent="0.35"/>
    <row r="360" customFormat="1" x14ac:dyDescent="0.35"/>
    <row r="361" customFormat="1" x14ac:dyDescent="0.35"/>
    <row r="362" customFormat="1" x14ac:dyDescent="0.35"/>
    <row r="363" customFormat="1" x14ac:dyDescent="0.35"/>
    <row r="364" customFormat="1" x14ac:dyDescent="0.35"/>
  </sheetData>
  <mergeCells count="87">
    <mergeCell ref="T100:U101"/>
    <mergeCell ref="C101:S101"/>
    <mergeCell ref="A88:B88"/>
    <mergeCell ref="A89:B89"/>
    <mergeCell ref="A92:A93"/>
    <mergeCell ref="B92:B93"/>
    <mergeCell ref="C92:G92"/>
    <mergeCell ref="A100:A102"/>
    <mergeCell ref="B100:B102"/>
    <mergeCell ref="C100:S100"/>
    <mergeCell ref="A82:B82"/>
    <mergeCell ref="A83:B83"/>
    <mergeCell ref="A84:B84"/>
    <mergeCell ref="A85:B85"/>
    <mergeCell ref="A86:B86"/>
    <mergeCell ref="A87:B87"/>
    <mergeCell ref="A67:A77"/>
    <mergeCell ref="A79:B81"/>
    <mergeCell ref="C79:G79"/>
    <mergeCell ref="H79:I80"/>
    <mergeCell ref="C80:C81"/>
    <mergeCell ref="D80:F80"/>
    <mergeCell ref="G80:G81"/>
    <mergeCell ref="A59:B59"/>
    <mergeCell ref="A60:B60"/>
    <mergeCell ref="A61:B61"/>
    <mergeCell ref="A64:B64"/>
    <mergeCell ref="A65:B65"/>
    <mergeCell ref="A66:B66"/>
    <mergeCell ref="A51:B51"/>
    <mergeCell ref="A52:B52"/>
    <mergeCell ref="A53:B53"/>
    <mergeCell ref="A54:B54"/>
    <mergeCell ref="A55:B55"/>
    <mergeCell ref="A56:A58"/>
    <mergeCell ref="AA44:AB44"/>
    <mergeCell ref="AC44:AD44"/>
    <mergeCell ref="AE44:AF44"/>
    <mergeCell ref="AG44:AH44"/>
    <mergeCell ref="AI44:AJ44"/>
    <mergeCell ref="AK44:AL44"/>
    <mergeCell ref="O44:P44"/>
    <mergeCell ref="Q44:R44"/>
    <mergeCell ref="S44:T44"/>
    <mergeCell ref="U44:V44"/>
    <mergeCell ref="W44:X44"/>
    <mergeCell ref="Y44:Z44"/>
    <mergeCell ref="A38:A41"/>
    <mergeCell ref="A43:A45"/>
    <mergeCell ref="B43:D44"/>
    <mergeCell ref="E43:AL43"/>
    <mergeCell ref="AM43:AO44"/>
    <mergeCell ref="E44:F44"/>
    <mergeCell ref="G44:H44"/>
    <mergeCell ref="I44:J44"/>
    <mergeCell ref="K44:L44"/>
    <mergeCell ref="M44:N44"/>
    <mergeCell ref="A32:B32"/>
    <mergeCell ref="A33:B33"/>
    <mergeCell ref="A34:B34"/>
    <mergeCell ref="A35:B35"/>
    <mergeCell ref="A36:N36"/>
    <mergeCell ref="A37:B37"/>
    <mergeCell ref="A26:B26"/>
    <mergeCell ref="A27:B27"/>
    <mergeCell ref="A28:B28"/>
    <mergeCell ref="A29:B29"/>
    <mergeCell ref="A30:B30"/>
    <mergeCell ref="A31:B31"/>
    <mergeCell ref="A20:B20"/>
    <mergeCell ref="A21:B21"/>
    <mergeCell ref="A22:B22"/>
    <mergeCell ref="A23:B23"/>
    <mergeCell ref="A24:B24"/>
    <mergeCell ref="A25:B25"/>
    <mergeCell ref="A14:B14"/>
    <mergeCell ref="A15:B15"/>
    <mergeCell ref="A16:B16"/>
    <mergeCell ref="A17:B17"/>
    <mergeCell ref="A18:B18"/>
    <mergeCell ref="A19:B19"/>
    <mergeCell ref="A6:P6"/>
    <mergeCell ref="A9:B9"/>
    <mergeCell ref="A10:B10"/>
    <mergeCell ref="A11:B11"/>
    <mergeCell ref="A12:B12"/>
    <mergeCell ref="A13:B13"/>
  </mergeCells>
  <dataValidations count="4">
    <dataValidation type="whole" allowBlank="1" showInputMessage="1" showErrorMessage="1" errorTitle="ERROR" error="Por Favor Ingrese solo Números." sqref="P10:P35 M18:M20 M23:M25 M29:M35 D52:F60 G59:G60 H52:I60 D69:D77 D65:F68 E73:F77 E69:F71 C80:C81 D82:I89 B94:B95" xr:uid="{25FEACEC-772B-44D8-B89D-453A91FDF502}">
      <formula1>0</formula1>
      <formula2>100000000</formula2>
    </dataValidation>
    <dataValidation type="whole" allowBlank="1" showInputMessage="1" showErrorMessage="1" errorTitle="Error" error="Por favor ingrese números enteros" sqref="C10:C30" xr:uid="{06D27777-6DE5-44F0-8D07-4672BF1CB35B}">
      <formula1>0</formula1>
      <formula2>10000000000</formula2>
    </dataValidation>
    <dataValidation type="whole" allowBlank="1" showInputMessage="1" showErrorMessage="1" sqref="C33:C35 B46:B49 C38:J41 K37:M37 N9:O9" xr:uid="{9258F6D0-288B-49F1-A750-878AB4125635}">
      <formula1>0</formula1>
      <formula2>1E+27</formula2>
    </dataValidation>
    <dataValidation type="whole" operator="greaterThanOrEqual" allowBlank="1" showInputMessage="1" showErrorMessage="1" sqref="K38:N41 J52:M60 M26:M28 C103:U117 AM49:AO49 G65:J77 C94:G95 G52:G58 D10:L35 N10:O35 M10:M17 M21:M22 E46:AL49 AM46:AO47 C98" xr:uid="{ADCA0667-EF28-4DDC-8D9B-7291AD9A3152}">
      <formula1>0</formula1>
    </dataValidation>
  </dataValidations>
  <pageMargins left="0.7" right="0.7" top="0.75" bottom="0.75" header="0.3" footer="0.3"/>
  <pageSetup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38985E-F570-4C36-86AB-83964CBB8F4E}">
  <dimension ref="A1:CZ200"/>
  <sheetViews>
    <sheetView topLeftCell="A135" zoomScale="80" zoomScaleNormal="80" workbookViewId="0">
      <selection activeCell="E144" sqref="E144"/>
    </sheetView>
  </sheetViews>
  <sheetFormatPr baseColWidth="10" defaultColWidth="11.453125" defaultRowHeight="14.5" x14ac:dyDescent="0.35"/>
  <cols>
    <col min="1" max="1" width="32.81640625" customWidth="1"/>
    <col min="2" max="2" width="26.7265625" customWidth="1"/>
    <col min="3" max="3" width="36.7265625" customWidth="1"/>
    <col min="4" max="4" width="17.81640625" customWidth="1"/>
    <col min="5" max="5" width="20" bestFit="1" customWidth="1"/>
    <col min="6" max="6" width="26.81640625" customWidth="1"/>
    <col min="7" max="7" width="17.7265625" customWidth="1"/>
    <col min="8" max="8" width="16.26953125" customWidth="1"/>
    <col min="9" max="9" width="44.1796875" customWidth="1"/>
    <col min="10" max="10" width="14.453125" bestFit="1" customWidth="1"/>
    <col min="12" max="12" width="18.453125" bestFit="1" customWidth="1"/>
    <col min="13" max="13" width="20" bestFit="1" customWidth="1"/>
    <col min="72" max="91" width="0" style="3615" hidden="1" customWidth="1"/>
    <col min="92" max="93" width="11.453125" style="3615"/>
  </cols>
  <sheetData>
    <row r="1" spans="1:93" s="6316" customFormat="1" ht="14.25" customHeight="1" x14ac:dyDescent="0.35">
      <c r="A1" s="6020" t="s">
        <v>0</v>
      </c>
      <c r="B1" s="6020"/>
      <c r="Y1"/>
      <c r="Z1"/>
      <c r="AA1"/>
      <c r="AB1"/>
      <c r="AC1"/>
      <c r="AD1"/>
      <c r="AE1"/>
      <c r="BT1" s="6427"/>
      <c r="BU1" s="6427"/>
      <c r="BV1" s="6427"/>
      <c r="BW1" s="6427"/>
      <c r="BX1" s="6427"/>
      <c r="BY1" s="6427"/>
      <c r="BZ1" s="6427"/>
      <c r="CA1" s="6427"/>
      <c r="CB1" s="6427"/>
      <c r="CC1" s="6427"/>
      <c r="CD1" s="6427"/>
      <c r="CE1" s="6427"/>
      <c r="CF1" s="6427"/>
      <c r="CG1" s="6427"/>
      <c r="CH1" s="6427"/>
      <c r="CI1" s="6427"/>
      <c r="CJ1" s="6427"/>
      <c r="CK1" s="6427"/>
      <c r="CL1" s="6427"/>
      <c r="CM1" s="6427"/>
      <c r="CN1" s="6427"/>
      <c r="CO1" s="6427"/>
    </row>
    <row r="2" spans="1:93" s="6316" customFormat="1" ht="14.25" customHeight="1" x14ac:dyDescent="0.35">
      <c r="A2" s="6020" t="s">
        <v>544</v>
      </c>
      <c r="B2" s="6020"/>
      <c r="Y2"/>
      <c r="Z2"/>
      <c r="AA2"/>
      <c r="AB2"/>
      <c r="AC2"/>
      <c r="AD2"/>
      <c r="AE2"/>
      <c r="BT2" s="6427"/>
      <c r="BU2" s="6427"/>
      <c r="BV2" s="6427"/>
      <c r="BW2" s="6427"/>
      <c r="BX2" s="6427"/>
      <c r="BY2" s="6427"/>
      <c r="BZ2" s="6427"/>
      <c r="CA2" s="6427"/>
      <c r="CB2" s="6427"/>
      <c r="CC2" s="6427"/>
      <c r="CD2" s="6427"/>
      <c r="CE2" s="6427"/>
      <c r="CF2" s="6427"/>
      <c r="CG2" s="6427"/>
      <c r="CH2" s="6427"/>
      <c r="CI2" s="6427"/>
      <c r="CJ2" s="6427"/>
      <c r="CK2" s="6427"/>
      <c r="CL2" s="6427"/>
      <c r="CM2" s="6427"/>
      <c r="CN2" s="6427"/>
      <c r="CO2" s="6427"/>
    </row>
    <row r="3" spans="1:93" s="6316" customFormat="1" ht="14.25" customHeight="1" x14ac:dyDescent="0.35">
      <c r="A3" s="6020" t="s">
        <v>3108</v>
      </c>
      <c r="B3" s="6020"/>
      <c r="Y3"/>
      <c r="Z3"/>
      <c r="AA3"/>
      <c r="AB3"/>
      <c r="AC3"/>
      <c r="AD3"/>
      <c r="AE3"/>
      <c r="BT3" s="6427"/>
      <c r="BU3" s="6427"/>
      <c r="BV3" s="6427"/>
      <c r="BW3" s="6427"/>
      <c r="BX3" s="6427"/>
      <c r="BY3" s="6427"/>
      <c r="BZ3" s="6427"/>
      <c r="CA3" s="6427"/>
      <c r="CB3" s="6427"/>
      <c r="CC3" s="6427"/>
      <c r="CD3" s="6427"/>
      <c r="CE3" s="6427"/>
      <c r="CF3" s="6427"/>
      <c r="CG3" s="6427"/>
      <c r="CH3" s="6427"/>
      <c r="CI3" s="6427"/>
      <c r="CJ3" s="6427"/>
      <c r="CK3" s="6427"/>
      <c r="CL3" s="6427"/>
      <c r="CM3" s="6427"/>
      <c r="CN3" s="6427"/>
      <c r="CO3" s="6427"/>
    </row>
    <row r="4" spans="1:93" s="6316" customFormat="1" ht="14.25" customHeight="1" x14ac:dyDescent="0.35">
      <c r="A4" s="6020" t="s">
        <v>546</v>
      </c>
      <c r="B4" s="6020"/>
      <c r="Y4"/>
      <c r="Z4"/>
      <c r="AA4"/>
      <c r="AB4"/>
      <c r="AC4"/>
      <c r="AD4"/>
      <c r="AE4"/>
      <c r="BT4" s="6427"/>
      <c r="BU4" s="6427"/>
      <c r="BV4" s="6427"/>
      <c r="BW4" s="6427"/>
      <c r="BX4" s="6427"/>
      <c r="BY4" s="6427"/>
      <c r="BZ4" s="6427"/>
      <c r="CA4" s="6427"/>
      <c r="CB4" s="6427"/>
      <c r="CC4" s="6427"/>
      <c r="CD4" s="6427"/>
      <c r="CE4" s="6427"/>
      <c r="CF4" s="6427"/>
      <c r="CG4" s="6427"/>
      <c r="CH4" s="6427"/>
      <c r="CI4" s="6427"/>
      <c r="CJ4" s="6427"/>
      <c r="CK4" s="6427"/>
      <c r="CL4" s="6427"/>
      <c r="CM4" s="6427"/>
      <c r="CN4" s="6427"/>
      <c r="CO4" s="6427"/>
    </row>
    <row r="5" spans="1:93" s="6316" customFormat="1" ht="14.25" customHeight="1" x14ac:dyDescent="0.35">
      <c r="A5" s="6020" t="s">
        <v>3341</v>
      </c>
      <c r="B5" s="6020"/>
      <c r="Y5"/>
      <c r="Z5"/>
      <c r="AA5"/>
      <c r="AB5"/>
      <c r="AC5"/>
      <c r="AD5"/>
      <c r="AE5"/>
      <c r="BT5" s="6427"/>
      <c r="BU5" s="6427"/>
      <c r="BV5" s="6427"/>
      <c r="BW5" s="6427"/>
      <c r="BX5" s="6427"/>
      <c r="BY5" s="6427"/>
      <c r="BZ5" s="6427"/>
      <c r="CA5" s="6427"/>
      <c r="CB5" s="6427"/>
      <c r="CC5" s="6427"/>
      <c r="CD5" s="6427"/>
      <c r="CE5" s="6427"/>
      <c r="CF5" s="6427"/>
      <c r="CG5" s="6427"/>
      <c r="CH5" s="6427"/>
      <c r="CI5" s="6427"/>
      <c r="CJ5" s="6427"/>
      <c r="CK5" s="6427"/>
      <c r="CL5" s="6427"/>
      <c r="CM5" s="6427"/>
      <c r="CN5" s="6427"/>
      <c r="CO5" s="6427"/>
    </row>
    <row r="6" spans="1:93" ht="15.75" customHeight="1" x14ac:dyDescent="0.35">
      <c r="A6" s="3256" t="s">
        <v>3342</v>
      </c>
      <c r="B6" s="3256"/>
      <c r="C6" s="3256"/>
      <c r="D6" s="3256"/>
      <c r="E6" s="3256"/>
      <c r="F6" s="3256"/>
      <c r="G6" s="3256"/>
      <c r="H6" s="3256"/>
      <c r="I6" s="3256"/>
      <c r="J6" s="3256"/>
      <c r="K6" s="3256"/>
      <c r="L6" s="3256"/>
      <c r="M6" s="3256"/>
      <c r="N6" s="3256"/>
      <c r="O6" s="3256"/>
      <c r="P6" s="6428"/>
      <c r="Q6" s="6429"/>
      <c r="R6" s="142"/>
      <c r="S6" s="142"/>
      <c r="T6" s="142"/>
      <c r="U6" s="142"/>
      <c r="V6" s="142"/>
      <c r="W6" s="142"/>
      <c r="X6" s="142"/>
    </row>
    <row r="7" spans="1:93" ht="15.75" customHeight="1" x14ac:dyDescent="0.35">
      <c r="A7" s="3260"/>
      <c r="B7" s="3260"/>
      <c r="C7" s="3260"/>
      <c r="D7" s="3260"/>
      <c r="E7" s="3260"/>
      <c r="F7" s="3260"/>
      <c r="G7" s="3260"/>
      <c r="H7" s="3260"/>
      <c r="I7" s="3260"/>
      <c r="J7" s="3260"/>
      <c r="K7" s="3260"/>
      <c r="L7" s="3260"/>
      <c r="M7" s="3260"/>
      <c r="N7" s="3260"/>
      <c r="O7" s="3260"/>
      <c r="P7" s="6428"/>
      <c r="Q7" s="6429"/>
      <c r="R7" s="142"/>
      <c r="S7" s="142"/>
      <c r="T7" s="142"/>
      <c r="U7" s="142"/>
      <c r="V7" s="142"/>
      <c r="W7" s="142"/>
      <c r="X7" s="142"/>
    </row>
    <row r="8" spans="1:93" x14ac:dyDescent="0.35">
      <c r="A8" s="6430" t="s">
        <v>3343</v>
      </c>
      <c r="B8" s="6431"/>
      <c r="C8" s="6431"/>
      <c r="D8" s="6431"/>
      <c r="E8" s="6431"/>
      <c r="F8" s="6431"/>
      <c r="G8" s="6431"/>
      <c r="H8" s="6431"/>
      <c r="I8" s="6431"/>
      <c r="J8" s="6431"/>
      <c r="K8" s="6431"/>
      <c r="L8" s="6431"/>
      <c r="M8" s="6431"/>
      <c r="N8" s="6431"/>
      <c r="O8" s="6431"/>
      <c r="P8" s="6432"/>
      <c r="Q8" s="142"/>
      <c r="R8" s="142"/>
      <c r="S8" s="142"/>
      <c r="T8" s="142"/>
      <c r="U8" s="142"/>
      <c r="V8" s="142"/>
      <c r="W8" s="142"/>
      <c r="X8" s="142"/>
    </row>
    <row r="9" spans="1:93" ht="15" customHeight="1" x14ac:dyDescent="0.35">
      <c r="A9" s="3092" t="s">
        <v>3344</v>
      </c>
      <c r="B9" s="3093"/>
      <c r="C9" s="3094"/>
      <c r="D9" s="5588" t="s">
        <v>36</v>
      </c>
      <c r="E9" s="6433" t="s">
        <v>3345</v>
      </c>
      <c r="F9" s="6434"/>
      <c r="G9" s="6434"/>
      <c r="H9" s="6434"/>
      <c r="I9" s="6435"/>
      <c r="J9" s="5586" t="s">
        <v>3346</v>
      </c>
      <c r="K9" s="6436"/>
      <c r="L9" s="6436"/>
      <c r="M9" s="6436"/>
      <c r="N9" s="6436"/>
      <c r="O9" s="6436"/>
      <c r="P9" s="6436"/>
      <c r="Q9" s="6436"/>
      <c r="R9" s="6436"/>
      <c r="S9" s="6436"/>
      <c r="T9" s="6436"/>
      <c r="U9" s="6436"/>
      <c r="V9" s="6436"/>
      <c r="W9" s="6436"/>
      <c r="X9" s="6437"/>
      <c r="Y9" s="6438" t="s">
        <v>2660</v>
      </c>
      <c r="Z9" s="6436"/>
      <c r="AA9" s="6437"/>
      <c r="AB9" s="6439" t="s">
        <v>3347</v>
      </c>
      <c r="AC9" s="6440"/>
      <c r="AD9" s="3270"/>
      <c r="AE9" s="6441" t="s">
        <v>3348</v>
      </c>
      <c r="AF9" s="6024" t="s">
        <v>10</v>
      </c>
      <c r="AG9" s="6024" t="s">
        <v>11</v>
      </c>
      <c r="AH9" s="6024" t="s">
        <v>106</v>
      </c>
      <c r="AI9" s="6442" t="s">
        <v>462</v>
      </c>
      <c r="AJ9" s="6443"/>
    </row>
    <row r="10" spans="1:93" ht="33" customHeight="1" x14ac:dyDescent="0.35">
      <c r="A10" s="6444"/>
      <c r="B10" s="5044"/>
      <c r="C10" s="5045"/>
      <c r="D10" s="6445"/>
      <c r="E10" s="6446" t="s">
        <v>3216</v>
      </c>
      <c r="F10" s="5520" t="s">
        <v>3349</v>
      </c>
      <c r="G10" s="5520" t="s">
        <v>3350</v>
      </c>
      <c r="H10" s="5216" t="s">
        <v>3351</v>
      </c>
      <c r="I10" s="6447" t="s">
        <v>18</v>
      </c>
      <c r="J10" s="6448" t="s">
        <v>2845</v>
      </c>
      <c r="K10" s="5520" t="s">
        <v>813</v>
      </c>
      <c r="L10" s="5520" t="s">
        <v>814</v>
      </c>
      <c r="M10" s="5520" t="s">
        <v>638</v>
      </c>
      <c r="N10" s="5520" t="s">
        <v>639</v>
      </c>
      <c r="O10" s="5520" t="s">
        <v>640</v>
      </c>
      <c r="P10" s="5520" t="s">
        <v>641</v>
      </c>
      <c r="Q10" s="5520" t="s">
        <v>642</v>
      </c>
      <c r="R10" s="5520" t="s">
        <v>643</v>
      </c>
      <c r="S10" s="5520" t="s">
        <v>644</v>
      </c>
      <c r="T10" s="5520" t="s">
        <v>645</v>
      </c>
      <c r="U10" s="5520" t="s">
        <v>646</v>
      </c>
      <c r="V10" s="5520" t="s">
        <v>647</v>
      </c>
      <c r="W10" s="5520" t="s">
        <v>648</v>
      </c>
      <c r="X10" s="6449" t="s">
        <v>649</v>
      </c>
      <c r="Y10" s="5199" t="s">
        <v>1643</v>
      </c>
      <c r="Z10" s="6450" t="s">
        <v>3352</v>
      </c>
      <c r="AA10" s="4947" t="s">
        <v>3353</v>
      </c>
      <c r="AB10" s="6451" t="s">
        <v>1643</v>
      </c>
      <c r="AC10" s="6126" t="s">
        <v>3352</v>
      </c>
      <c r="AD10" s="1197" t="s">
        <v>3353</v>
      </c>
      <c r="AE10" s="3320"/>
      <c r="AF10" s="3439"/>
      <c r="AG10" s="3439"/>
      <c r="AH10" s="3439"/>
      <c r="AI10" s="6452" t="s">
        <v>392</v>
      </c>
      <c r="AJ10" s="6452" t="s">
        <v>393</v>
      </c>
    </row>
    <row r="11" spans="1:93" ht="15" customHeight="1" x14ac:dyDescent="0.35">
      <c r="A11" s="6453" t="s">
        <v>3354</v>
      </c>
      <c r="B11" s="6454" t="s">
        <v>3355</v>
      </c>
      <c r="C11" s="6455"/>
      <c r="D11" s="6456">
        <f>SUM(E11:G11)</f>
        <v>0</v>
      </c>
      <c r="E11" s="6457"/>
      <c r="F11" s="6458"/>
      <c r="G11" s="6458"/>
      <c r="H11" s="6458"/>
      <c r="I11" s="6459"/>
      <c r="J11" s="6460"/>
      <c r="K11" s="6461"/>
      <c r="L11" s="6461"/>
      <c r="M11" s="6462"/>
      <c r="N11" s="6462"/>
      <c r="O11" s="6462"/>
      <c r="P11" s="6462"/>
      <c r="Q11" s="6462"/>
      <c r="R11" s="6462"/>
      <c r="S11" s="6462"/>
      <c r="T11" s="6462"/>
      <c r="U11" s="6462"/>
      <c r="V11" s="6462"/>
      <c r="W11" s="6462"/>
      <c r="X11" s="6462"/>
      <c r="Y11" s="6463"/>
      <c r="Z11" s="6464"/>
      <c r="AA11" s="6465"/>
      <c r="AB11" s="6466"/>
      <c r="AC11" s="6467"/>
      <c r="AD11" s="6468"/>
      <c r="AE11" s="6468"/>
      <c r="AF11" s="6469"/>
      <c r="AG11" s="6469"/>
      <c r="AH11" s="6469"/>
      <c r="AI11" s="6469"/>
      <c r="AJ11" s="6469"/>
    </row>
    <row r="12" spans="1:93" ht="15" customHeight="1" x14ac:dyDescent="0.35">
      <c r="A12" s="6470"/>
      <c r="B12" s="6441" t="s">
        <v>3356</v>
      </c>
      <c r="C12" s="6471" t="s">
        <v>3357</v>
      </c>
      <c r="D12" s="6456">
        <f>SUM(E12:X12)</f>
        <v>0</v>
      </c>
      <c r="E12" s="5513"/>
      <c r="F12" s="5487"/>
      <c r="G12" s="5487"/>
      <c r="H12" s="5487"/>
      <c r="I12" s="5512"/>
      <c r="J12" s="5487"/>
      <c r="K12" s="5487"/>
      <c r="L12" s="5487"/>
      <c r="M12" s="5487"/>
      <c r="N12" s="5487"/>
      <c r="O12" s="5487"/>
      <c r="P12" s="5487"/>
      <c r="Q12" s="5487"/>
      <c r="R12" s="5487"/>
      <c r="S12" s="5487"/>
      <c r="T12" s="5487"/>
      <c r="U12" s="5487"/>
      <c r="V12" s="5487"/>
      <c r="W12" s="5487"/>
      <c r="X12" s="6472"/>
      <c r="Y12" s="6473"/>
      <c r="Z12" s="6474"/>
      <c r="AA12" s="6475"/>
      <c r="AB12" s="6476"/>
      <c r="AC12" s="6477"/>
      <c r="AD12" s="6469"/>
      <c r="AE12" s="6469"/>
      <c r="AF12" s="6469"/>
      <c r="AG12" s="6469"/>
      <c r="AH12" s="6469"/>
      <c r="AI12" s="6469"/>
      <c r="AJ12" s="6469"/>
    </row>
    <row r="13" spans="1:93" x14ac:dyDescent="0.35">
      <c r="A13" s="6470"/>
      <c r="B13" s="6478"/>
      <c r="C13" s="6479" t="s">
        <v>3358</v>
      </c>
      <c r="D13" s="6456">
        <f t="shared" ref="D13:D34" si="0">SUM(E13:X13)</f>
        <v>0</v>
      </c>
      <c r="E13" s="6456"/>
      <c r="F13" s="6480"/>
      <c r="G13" s="6480"/>
      <c r="H13" s="6480"/>
      <c r="I13" s="6481"/>
      <c r="J13" s="6480"/>
      <c r="K13" s="6480"/>
      <c r="L13" s="6480"/>
      <c r="M13" s="6480"/>
      <c r="N13" s="6480"/>
      <c r="O13" s="6480"/>
      <c r="P13" s="6480"/>
      <c r="Q13" s="6480"/>
      <c r="R13" s="6480"/>
      <c r="S13" s="6480"/>
      <c r="T13" s="6480"/>
      <c r="U13" s="6480"/>
      <c r="V13" s="6480"/>
      <c r="W13" s="6480"/>
      <c r="X13" s="6482"/>
      <c r="Y13" s="6483"/>
      <c r="Z13" s="2566"/>
      <c r="AA13" s="6484"/>
      <c r="AB13" s="6485"/>
      <c r="AC13" s="6486"/>
      <c r="AD13" s="2568"/>
      <c r="AE13" s="6487"/>
      <c r="AF13" s="6487"/>
      <c r="AG13" s="6487"/>
      <c r="AH13" s="6487"/>
      <c r="AI13" s="6487"/>
      <c r="AJ13" s="6487"/>
    </row>
    <row r="14" spans="1:93" x14ac:dyDescent="0.35">
      <c r="A14" s="6470"/>
      <c r="B14" s="6478"/>
      <c r="C14" s="6488" t="s">
        <v>3359</v>
      </c>
      <c r="D14" s="6456">
        <f t="shared" si="0"/>
        <v>0</v>
      </c>
      <c r="E14" s="5488"/>
      <c r="F14" s="5490"/>
      <c r="G14" s="5490"/>
      <c r="H14" s="5490"/>
      <c r="I14" s="5503"/>
      <c r="J14" s="5490"/>
      <c r="K14" s="5490"/>
      <c r="L14" s="5490"/>
      <c r="M14" s="5490"/>
      <c r="N14" s="5490"/>
      <c r="O14" s="5490"/>
      <c r="P14" s="5490"/>
      <c r="Q14" s="5490"/>
      <c r="R14" s="5490"/>
      <c r="S14" s="5490"/>
      <c r="T14" s="5490"/>
      <c r="U14" s="5490"/>
      <c r="V14" s="5490"/>
      <c r="W14" s="5490"/>
      <c r="X14" s="6482"/>
      <c r="Y14" s="6489"/>
      <c r="Z14" s="2566"/>
      <c r="AA14" s="6484"/>
      <c r="AB14" s="6485"/>
      <c r="AC14" s="6486"/>
      <c r="AD14" s="2568"/>
      <c r="AE14" s="2568"/>
      <c r="AF14" s="2568"/>
      <c r="AG14" s="2568"/>
      <c r="AH14" s="2568"/>
      <c r="AI14" s="2568"/>
      <c r="AJ14" s="2568"/>
    </row>
    <row r="15" spans="1:93" s="6504" customFormat="1" x14ac:dyDescent="0.35">
      <c r="A15" s="6470"/>
      <c r="B15" s="3320"/>
      <c r="C15" s="6488" t="s">
        <v>3360</v>
      </c>
      <c r="D15" s="6490" t="s">
        <v>3361</v>
      </c>
      <c r="E15" s="6491"/>
      <c r="F15" s="6492"/>
      <c r="G15" s="6492"/>
      <c r="H15" s="6492"/>
      <c r="I15" s="6493"/>
      <c r="J15" s="6494"/>
      <c r="K15" s="6492"/>
      <c r="L15" s="6492"/>
      <c r="M15" s="6495"/>
      <c r="N15" s="6495"/>
      <c r="O15" s="6495"/>
      <c r="P15" s="6495"/>
      <c r="Q15" s="6495"/>
      <c r="R15" s="6495"/>
      <c r="S15" s="6495"/>
      <c r="T15" s="6495"/>
      <c r="U15" s="6495"/>
      <c r="V15" s="6495"/>
      <c r="W15" s="6495"/>
      <c r="X15" s="6496"/>
      <c r="Y15" s="6497"/>
      <c r="Z15" s="6498"/>
      <c r="AA15" s="6499"/>
      <c r="AB15" s="6500"/>
      <c r="AC15" s="6501"/>
      <c r="AD15" s="6502"/>
      <c r="AE15" s="6503"/>
      <c r="AF15" s="6503"/>
      <c r="AG15" s="6503"/>
      <c r="AH15" s="6503"/>
      <c r="AI15" s="6503"/>
      <c r="AJ15" s="6503"/>
      <c r="BT15" s="6505"/>
      <c r="BU15" s="6505"/>
      <c r="BV15" s="6505"/>
      <c r="BW15" s="6505"/>
      <c r="BX15" s="6505"/>
      <c r="BY15" s="6505"/>
      <c r="BZ15" s="6505"/>
      <c r="CA15" s="6505"/>
      <c r="CB15" s="6505"/>
      <c r="CC15" s="6505"/>
      <c r="CD15" s="6505"/>
      <c r="CE15" s="6505"/>
      <c r="CF15" s="6505"/>
      <c r="CG15" s="6505"/>
      <c r="CH15" s="6505"/>
      <c r="CI15" s="6505"/>
      <c r="CJ15" s="6505"/>
      <c r="CK15" s="6505"/>
      <c r="CL15" s="6505"/>
      <c r="CM15" s="6505"/>
      <c r="CN15" s="6505"/>
      <c r="CO15" s="6505"/>
    </row>
    <row r="16" spans="1:93" x14ac:dyDescent="0.35">
      <c r="A16" s="6470"/>
      <c r="B16" s="6506" t="s">
        <v>3362</v>
      </c>
      <c r="C16" s="6507"/>
      <c r="D16" s="6456">
        <f t="shared" si="0"/>
        <v>0</v>
      </c>
      <c r="E16" s="6456"/>
      <c r="F16" s="6480"/>
      <c r="G16" s="6480"/>
      <c r="H16" s="6480"/>
      <c r="I16" s="3387"/>
      <c r="J16" s="6508"/>
      <c r="K16" s="6480"/>
      <c r="L16" s="6480"/>
      <c r="M16" s="6509"/>
      <c r="N16" s="6509"/>
      <c r="O16" s="6509"/>
      <c r="P16" s="6509"/>
      <c r="Q16" s="6509"/>
      <c r="R16" s="6509"/>
      <c r="S16" s="6509"/>
      <c r="T16" s="6509"/>
      <c r="U16" s="6509"/>
      <c r="V16" s="6509"/>
      <c r="W16" s="6509"/>
      <c r="X16" s="6509"/>
      <c r="Y16" s="6510"/>
      <c r="Z16" s="6511"/>
      <c r="AA16" s="6512"/>
      <c r="AB16" s="6476"/>
      <c r="AC16" s="6477"/>
      <c r="AD16" s="6469"/>
      <c r="AE16" s="6487"/>
      <c r="AF16" s="6487"/>
      <c r="AG16" s="6487"/>
      <c r="AH16" s="6487"/>
      <c r="AI16" s="6487"/>
      <c r="AJ16" s="6487"/>
    </row>
    <row r="17" spans="1:99" x14ac:dyDescent="0.35">
      <c r="A17" s="6470"/>
      <c r="B17" s="6513" t="s">
        <v>3363</v>
      </c>
      <c r="C17" s="6514"/>
      <c r="D17" s="6456">
        <f t="shared" si="0"/>
        <v>0</v>
      </c>
      <c r="E17" s="5488"/>
      <c r="F17" s="5490"/>
      <c r="G17" s="5490"/>
      <c r="H17" s="5490"/>
      <c r="I17" s="3716"/>
      <c r="J17" s="6515"/>
      <c r="K17" s="5490"/>
      <c r="L17" s="5490"/>
      <c r="M17" s="6516"/>
      <c r="N17" s="6516"/>
      <c r="O17" s="6516"/>
      <c r="P17" s="6516"/>
      <c r="Q17" s="6516"/>
      <c r="R17" s="6516"/>
      <c r="S17" s="6516"/>
      <c r="T17" s="6516"/>
      <c r="U17" s="6516"/>
      <c r="V17" s="6516"/>
      <c r="W17" s="6516"/>
      <c r="X17" s="6516"/>
      <c r="Y17" s="6517"/>
      <c r="Z17" s="2566"/>
      <c r="AA17" s="6484"/>
      <c r="AB17" s="6485"/>
      <c r="AC17" s="6486"/>
      <c r="AD17" s="2568"/>
      <c r="AE17" s="2568"/>
      <c r="AF17" s="2568"/>
      <c r="AG17" s="2568"/>
      <c r="AH17" s="2568"/>
      <c r="AI17" s="2568"/>
      <c r="AJ17" s="2568"/>
    </row>
    <row r="18" spans="1:99" x14ac:dyDescent="0.35">
      <c r="A18" s="6470"/>
      <c r="B18" s="6513" t="s">
        <v>3364</v>
      </c>
      <c r="C18" s="6514"/>
      <c r="D18" s="6456">
        <f t="shared" si="0"/>
        <v>0</v>
      </c>
      <c r="E18" s="5488"/>
      <c r="F18" s="5490"/>
      <c r="G18" s="5490"/>
      <c r="H18" s="5490"/>
      <c r="I18" s="3716"/>
      <c r="J18" s="6515"/>
      <c r="K18" s="5490"/>
      <c r="L18" s="5490"/>
      <c r="M18" s="6516"/>
      <c r="N18" s="6516"/>
      <c r="O18" s="6516"/>
      <c r="P18" s="6516"/>
      <c r="Q18" s="6516"/>
      <c r="R18" s="6516"/>
      <c r="S18" s="6516"/>
      <c r="T18" s="6516"/>
      <c r="U18" s="6516"/>
      <c r="V18" s="6516"/>
      <c r="W18" s="6516"/>
      <c r="X18" s="6516"/>
      <c r="Y18" s="6517"/>
      <c r="Z18" s="2566"/>
      <c r="AA18" s="6484"/>
      <c r="AB18" s="6485"/>
      <c r="AC18" s="6486"/>
      <c r="AD18" s="2568"/>
      <c r="AE18" s="2568"/>
      <c r="AF18" s="2568"/>
      <c r="AG18" s="2568"/>
      <c r="AH18" s="2568"/>
      <c r="AI18" s="2568"/>
      <c r="AJ18" s="2568"/>
    </row>
    <row r="19" spans="1:99" x14ac:dyDescent="0.35">
      <c r="A19" s="6470"/>
      <c r="B19" s="6518" t="s">
        <v>3365</v>
      </c>
      <c r="C19" s="6519"/>
      <c r="D19" s="6456">
        <f t="shared" si="0"/>
        <v>0</v>
      </c>
      <c r="E19" s="5488"/>
      <c r="F19" s="5490"/>
      <c r="G19" s="5490"/>
      <c r="H19" s="5490"/>
      <c r="I19" s="3716"/>
      <c r="J19" s="6515"/>
      <c r="K19" s="5490"/>
      <c r="L19" s="5490"/>
      <c r="M19" s="6516"/>
      <c r="N19" s="6516"/>
      <c r="O19" s="6516"/>
      <c r="P19" s="6516"/>
      <c r="Q19" s="6516"/>
      <c r="R19" s="6516"/>
      <c r="S19" s="6516"/>
      <c r="T19" s="6516"/>
      <c r="U19" s="6516"/>
      <c r="V19" s="6516"/>
      <c r="W19" s="6516"/>
      <c r="X19" s="6516"/>
      <c r="Y19" s="6520"/>
      <c r="Z19" s="6521"/>
      <c r="AA19" s="6522"/>
      <c r="AB19" s="6502"/>
      <c r="AC19" s="6502"/>
      <c r="AD19" s="6502"/>
      <c r="AE19" s="6502"/>
      <c r="AF19" s="6502"/>
      <c r="AG19" s="6502"/>
      <c r="AH19" s="6502"/>
      <c r="AI19" s="6502"/>
      <c r="AJ19" s="6502"/>
    </row>
    <row r="20" spans="1:99" ht="15" customHeight="1" x14ac:dyDescent="0.35">
      <c r="A20" s="6470"/>
      <c r="B20" s="6024" t="s">
        <v>3366</v>
      </c>
      <c r="C20" s="6167" t="s">
        <v>2818</v>
      </c>
      <c r="D20" s="6456"/>
      <c r="E20" s="5488"/>
      <c r="F20" s="5490"/>
      <c r="G20" s="5490"/>
      <c r="H20" s="5490"/>
      <c r="I20" s="3716"/>
      <c r="J20" s="6515"/>
      <c r="K20" s="5490"/>
      <c r="L20" s="5490"/>
      <c r="M20" s="6516"/>
      <c r="N20" s="6516"/>
      <c r="O20" s="6516"/>
      <c r="P20" s="6516"/>
      <c r="Q20" s="6516"/>
      <c r="R20" s="6516"/>
      <c r="S20" s="6516"/>
      <c r="T20" s="6516"/>
      <c r="U20" s="6516"/>
      <c r="V20" s="6516"/>
      <c r="W20" s="6516"/>
      <c r="X20" s="6516"/>
      <c r="Y20" s="6510"/>
      <c r="Z20" s="6511"/>
      <c r="AA20" s="6512"/>
      <c r="AB20" s="6487"/>
      <c r="AC20" s="6487"/>
      <c r="AD20" s="6487"/>
      <c r="AE20" s="6487"/>
      <c r="AF20" s="6487"/>
      <c r="AG20" s="6487"/>
      <c r="AH20" s="6487"/>
      <c r="AI20" s="6469"/>
      <c r="AJ20" s="6469"/>
    </row>
    <row r="21" spans="1:99" ht="15" customHeight="1" x14ac:dyDescent="0.35">
      <c r="A21" s="6470"/>
      <c r="B21" s="6523"/>
      <c r="C21" s="323" t="s">
        <v>2817</v>
      </c>
      <c r="D21" s="6456"/>
      <c r="E21" s="5488"/>
      <c r="F21" s="5490"/>
      <c r="G21" s="5490"/>
      <c r="H21" s="5490"/>
      <c r="I21" s="3716"/>
      <c r="J21" s="6515"/>
      <c r="K21" s="5490"/>
      <c r="L21" s="5490"/>
      <c r="M21" s="6516"/>
      <c r="N21" s="6516"/>
      <c r="O21" s="6516"/>
      <c r="P21" s="6516"/>
      <c r="Q21" s="6516"/>
      <c r="R21" s="6516"/>
      <c r="S21" s="6516"/>
      <c r="T21" s="6516"/>
      <c r="U21" s="6516"/>
      <c r="V21" s="6516"/>
      <c r="W21" s="6516"/>
      <c r="X21" s="6516"/>
      <c r="Y21" s="6517"/>
      <c r="Z21" s="2566"/>
      <c r="AA21" s="6484"/>
      <c r="AB21" s="2568"/>
      <c r="AC21" s="2568"/>
      <c r="AD21" s="2568"/>
      <c r="AE21" s="2568"/>
      <c r="AF21" s="2568"/>
      <c r="AG21" s="2568"/>
      <c r="AH21" s="2568"/>
      <c r="AI21" s="6502"/>
      <c r="AJ21" s="6502"/>
    </row>
    <row r="22" spans="1:99" x14ac:dyDescent="0.35">
      <c r="A22" s="6470"/>
      <c r="B22" s="6523"/>
      <c r="C22" s="6524" t="s">
        <v>3367</v>
      </c>
      <c r="D22" s="6456"/>
      <c r="E22" s="5488"/>
      <c r="F22" s="5490"/>
      <c r="G22" s="5490"/>
      <c r="H22" s="5490"/>
      <c r="I22" s="3716"/>
      <c r="J22" s="6515"/>
      <c r="K22" s="5490"/>
      <c r="L22" s="5490"/>
      <c r="M22" s="6516"/>
      <c r="N22" s="6516"/>
      <c r="O22" s="6516"/>
      <c r="P22" s="6516"/>
      <c r="Q22" s="6516"/>
      <c r="R22" s="6516"/>
      <c r="S22" s="6516"/>
      <c r="T22" s="6516"/>
      <c r="U22" s="6516"/>
      <c r="V22" s="6516"/>
      <c r="W22" s="6516"/>
      <c r="X22" s="6516"/>
      <c r="Y22" s="6517"/>
      <c r="Z22" s="2566"/>
      <c r="AA22" s="6484"/>
      <c r="AB22" s="2568"/>
      <c r="AC22" s="2568"/>
      <c r="AD22" s="2568"/>
      <c r="AE22" s="2568"/>
      <c r="AF22" s="2568"/>
      <c r="AG22" s="2568"/>
      <c r="AH22" s="2568"/>
      <c r="AI22" s="6487"/>
      <c r="AJ22" s="6487"/>
    </row>
    <row r="23" spans="1:99" x14ac:dyDescent="0.35">
      <c r="A23" s="6470"/>
      <c r="B23" s="3439"/>
      <c r="C23" s="6525" t="s">
        <v>3368</v>
      </c>
      <c r="D23" s="6456"/>
      <c r="E23" s="5488"/>
      <c r="F23" s="5490"/>
      <c r="G23" s="5490"/>
      <c r="H23" s="5490"/>
      <c r="I23" s="3716"/>
      <c r="J23" s="6515"/>
      <c r="K23" s="5490"/>
      <c r="L23" s="5490"/>
      <c r="M23" s="6516"/>
      <c r="N23" s="6516"/>
      <c r="O23" s="6516"/>
      <c r="P23" s="6516"/>
      <c r="Q23" s="6516"/>
      <c r="R23" s="6516"/>
      <c r="S23" s="6516"/>
      <c r="T23" s="6516"/>
      <c r="U23" s="6516"/>
      <c r="V23" s="6516"/>
      <c r="W23" s="6516"/>
      <c r="X23" s="6516"/>
      <c r="Y23" s="6520"/>
      <c r="Z23" s="6521"/>
      <c r="AA23" s="6522"/>
      <c r="AB23" s="6502"/>
      <c r="AC23" s="6502"/>
      <c r="AD23" s="6502"/>
      <c r="AE23" s="6502"/>
      <c r="AF23" s="6502"/>
      <c r="AG23" s="6502"/>
      <c r="AH23" s="6502"/>
      <c r="AI23" s="2568"/>
      <c r="AJ23" s="2568"/>
    </row>
    <row r="24" spans="1:99" s="6530" customFormat="1" x14ac:dyDescent="0.35">
      <c r="A24" s="6470"/>
      <c r="B24" s="6526" t="s">
        <v>3369</v>
      </c>
      <c r="C24" s="6527"/>
      <c r="D24" s="2565"/>
      <c r="E24" s="2565"/>
      <c r="F24" s="2566"/>
      <c r="G24" s="2566"/>
      <c r="H24" s="2566"/>
      <c r="I24" s="2568"/>
      <c r="J24" s="6489"/>
      <c r="K24" s="2566"/>
      <c r="L24" s="2566"/>
      <c r="M24" s="6528"/>
      <c r="N24" s="6528"/>
      <c r="O24" s="6528"/>
      <c r="P24" s="6528"/>
      <c r="Q24" s="6528"/>
      <c r="R24" s="6528"/>
      <c r="S24" s="6528"/>
      <c r="T24" s="6528"/>
      <c r="U24" s="6529"/>
      <c r="V24" s="6529"/>
      <c r="W24" s="6529"/>
      <c r="X24" s="6529"/>
      <c r="Y24" s="6510"/>
      <c r="Z24" s="6511"/>
      <c r="AA24" s="6512"/>
      <c r="AB24" s="6487"/>
      <c r="AC24" s="6487"/>
      <c r="AD24" s="6487"/>
      <c r="AE24" s="6487"/>
      <c r="AF24" s="6487"/>
      <c r="AG24" s="6487"/>
      <c r="AH24" s="6487"/>
      <c r="AI24" s="2568"/>
      <c r="AJ24" s="2568"/>
      <c r="BT24" s="6531"/>
      <c r="BU24" s="6531"/>
      <c r="CC24" s="6531"/>
      <c r="CD24" s="6531"/>
      <c r="CE24" s="6531"/>
      <c r="CF24" s="6531"/>
      <c r="CG24" s="6531"/>
      <c r="CH24" s="6531"/>
      <c r="CI24" s="6531"/>
      <c r="CJ24" s="6531"/>
      <c r="CK24" s="6531"/>
      <c r="CL24" s="6531"/>
      <c r="CM24" s="6531"/>
      <c r="CN24" s="6531"/>
      <c r="CO24" s="6531"/>
      <c r="CP24" s="6531"/>
      <c r="CQ24" s="6531"/>
      <c r="CR24" s="6531"/>
      <c r="CS24" s="6531"/>
      <c r="CT24" s="6531"/>
      <c r="CU24" s="6531"/>
    </row>
    <row r="25" spans="1:99" ht="30" customHeight="1" x14ac:dyDescent="0.35">
      <c r="A25" s="6470"/>
      <c r="B25" s="6532" t="s">
        <v>3370</v>
      </c>
      <c r="C25" s="6533"/>
      <c r="D25" s="6456">
        <f t="shared" si="0"/>
        <v>0</v>
      </c>
      <c r="E25" s="6534"/>
      <c r="F25" s="6535"/>
      <c r="G25" s="6535"/>
      <c r="H25" s="6535"/>
      <c r="I25" s="6536"/>
      <c r="J25" s="6515"/>
      <c r="K25" s="5490"/>
      <c r="L25" s="5490"/>
      <c r="M25" s="5490"/>
      <c r="N25" s="5490"/>
      <c r="O25" s="5490"/>
      <c r="P25" s="5490"/>
      <c r="Q25" s="5490"/>
      <c r="R25" s="5490"/>
      <c r="S25" s="5490"/>
      <c r="T25" s="6529"/>
      <c r="U25" s="6529"/>
      <c r="V25" s="6529"/>
      <c r="W25" s="6529"/>
      <c r="X25" s="6529"/>
      <c r="Y25" s="6517"/>
      <c r="Z25" s="2566"/>
      <c r="AA25" s="6484"/>
      <c r="AB25" s="439"/>
      <c r="AC25" s="439"/>
      <c r="AD25" s="439"/>
      <c r="AE25" s="439"/>
      <c r="AF25" s="2568"/>
      <c r="AG25" s="2568"/>
      <c r="AH25" s="2568"/>
      <c r="AI25" s="6502"/>
      <c r="AJ25" s="6502"/>
    </row>
    <row r="26" spans="1:99" ht="15.75" customHeight="1" x14ac:dyDescent="0.35">
      <c r="A26" s="6470"/>
      <c r="B26" s="3122" t="s">
        <v>3371</v>
      </c>
      <c r="C26" s="3123"/>
      <c r="D26" s="6456"/>
      <c r="E26" s="6537"/>
      <c r="F26" s="6538"/>
      <c r="G26" s="6538"/>
      <c r="H26" s="6538"/>
      <c r="I26" s="6539"/>
      <c r="J26" s="6540"/>
      <c r="K26" s="5493"/>
      <c r="L26" s="5493"/>
      <c r="M26" s="5493"/>
      <c r="N26" s="5493"/>
      <c r="O26" s="5493"/>
      <c r="P26" s="5493"/>
      <c r="Q26" s="5493"/>
      <c r="R26" s="5493"/>
      <c r="S26" s="5493"/>
      <c r="T26" s="6529"/>
      <c r="U26" s="6541"/>
      <c r="V26" s="6541"/>
      <c r="W26" s="6541"/>
      <c r="X26" s="6541"/>
      <c r="Y26" s="6517"/>
      <c r="Z26" s="2566"/>
      <c r="AA26" s="6542"/>
      <c r="AB26" s="2707"/>
      <c r="AC26" s="2707"/>
      <c r="AD26" s="2707"/>
      <c r="AE26" s="2707"/>
      <c r="AF26" s="2568"/>
      <c r="AG26" s="2568"/>
      <c r="AH26" s="2568"/>
      <c r="AI26" s="6469"/>
      <c r="AJ26" s="6469"/>
    </row>
    <row r="27" spans="1:99" ht="15" customHeight="1" x14ac:dyDescent="0.35">
      <c r="A27" s="6470"/>
      <c r="B27" s="6518" t="s">
        <v>3372</v>
      </c>
      <c r="C27" s="6519"/>
      <c r="D27" s="6456">
        <f t="shared" si="0"/>
        <v>0</v>
      </c>
      <c r="E27" s="6537"/>
      <c r="F27" s="6538"/>
      <c r="G27" s="6538"/>
      <c r="H27" s="5493"/>
      <c r="I27" s="3393"/>
      <c r="J27" s="6540"/>
      <c r="K27" s="5493"/>
      <c r="L27" s="5493"/>
      <c r="M27" s="5493"/>
      <c r="N27" s="5493"/>
      <c r="O27" s="5493"/>
      <c r="P27" s="5493"/>
      <c r="Q27" s="5493"/>
      <c r="R27" s="5493"/>
      <c r="S27" s="5493"/>
      <c r="T27" s="5493"/>
      <c r="U27" s="5493"/>
      <c r="V27" s="5493"/>
      <c r="W27" s="5493"/>
      <c r="X27" s="5493"/>
      <c r="Y27" s="6520"/>
      <c r="Z27" s="6521"/>
      <c r="AA27" s="6522"/>
      <c r="AB27" s="6502"/>
      <c r="AC27" s="6502"/>
      <c r="AD27" s="6502"/>
      <c r="AE27" s="1407"/>
      <c r="AF27" s="6502"/>
      <c r="AG27" s="6502"/>
      <c r="AH27" s="6502"/>
      <c r="AI27" s="2568"/>
      <c r="AJ27" s="2568"/>
    </row>
    <row r="28" spans="1:99" ht="15" customHeight="1" x14ac:dyDescent="0.35">
      <c r="A28" s="6470"/>
      <c r="B28" s="6441" t="s">
        <v>3373</v>
      </c>
      <c r="C28" s="6543" t="s">
        <v>3374</v>
      </c>
      <c r="D28" s="6456">
        <f t="shared" si="0"/>
        <v>0</v>
      </c>
      <c r="E28" s="5513"/>
      <c r="F28" s="5513"/>
      <c r="G28" s="6461"/>
      <c r="H28" s="6461"/>
      <c r="I28" s="6459"/>
      <c r="J28" s="6544"/>
      <c r="K28" s="6545"/>
      <c r="L28" s="6545"/>
      <c r="M28" s="6545"/>
      <c r="N28" s="6545"/>
      <c r="O28" s="6545"/>
      <c r="P28" s="6545"/>
      <c r="Q28" s="6545"/>
      <c r="R28" s="6545"/>
      <c r="S28" s="6545"/>
      <c r="T28" s="6545"/>
      <c r="U28" s="6545"/>
      <c r="V28" s="6545"/>
      <c r="W28" s="6545"/>
      <c r="X28" s="6462"/>
      <c r="Y28" s="6546"/>
      <c r="Z28" s="6547"/>
      <c r="AA28" s="6548"/>
      <c r="AB28" s="6549"/>
      <c r="AC28" s="6550"/>
      <c r="AD28" s="6550"/>
      <c r="AE28" s="6550"/>
      <c r="AF28" s="6469"/>
      <c r="AG28" s="6469"/>
      <c r="AH28" s="6469"/>
      <c r="AI28" s="6503"/>
      <c r="AJ28" s="6503"/>
    </row>
    <row r="29" spans="1:99" ht="15" customHeight="1" x14ac:dyDescent="0.35">
      <c r="A29" s="6470"/>
      <c r="B29" s="6478"/>
      <c r="C29" s="6488" t="s">
        <v>3375</v>
      </c>
      <c r="D29" s="6456">
        <f t="shared" si="0"/>
        <v>0</v>
      </c>
      <c r="E29" s="5488"/>
      <c r="F29" s="5513"/>
      <c r="G29" s="5513"/>
      <c r="H29" s="6538"/>
      <c r="I29" s="6551"/>
      <c r="J29" s="6552"/>
      <c r="K29" s="6535"/>
      <c r="L29" s="6535"/>
      <c r="M29" s="6535"/>
      <c r="N29" s="6535"/>
      <c r="O29" s="6535"/>
      <c r="P29" s="6535"/>
      <c r="Q29" s="6535"/>
      <c r="R29" s="6535"/>
      <c r="S29" s="6535"/>
      <c r="T29" s="6535"/>
      <c r="U29" s="6535"/>
      <c r="V29" s="6535"/>
      <c r="W29" s="6535"/>
      <c r="X29" s="6541"/>
      <c r="Y29" s="6553"/>
      <c r="Z29" s="6554"/>
      <c r="AA29" s="6555"/>
      <c r="AB29" s="6556"/>
      <c r="AC29" s="2707"/>
      <c r="AD29" s="2707"/>
      <c r="AE29" s="2707"/>
      <c r="AF29" s="2568"/>
      <c r="AG29" s="2568"/>
      <c r="AH29" s="2568"/>
      <c r="AI29" s="6469"/>
      <c r="AJ29" s="6469"/>
    </row>
    <row r="30" spans="1:99" x14ac:dyDescent="0.35">
      <c r="A30" s="6470"/>
      <c r="B30" s="3320"/>
      <c r="C30" s="6557" t="s">
        <v>1812</v>
      </c>
      <c r="D30" s="6456">
        <f t="shared" si="0"/>
        <v>0</v>
      </c>
      <c r="E30" s="6558"/>
      <c r="F30" s="6559"/>
      <c r="G30" s="6559"/>
      <c r="H30" s="6560"/>
      <c r="I30" s="6561"/>
      <c r="J30" s="6560"/>
      <c r="K30" s="6562"/>
      <c r="L30" s="6562"/>
      <c r="M30" s="6562"/>
      <c r="N30" s="6562"/>
      <c r="O30" s="6562"/>
      <c r="P30" s="6562"/>
      <c r="Q30" s="6562"/>
      <c r="R30" s="6562"/>
      <c r="S30" s="6562"/>
      <c r="T30" s="6562"/>
      <c r="U30" s="6562"/>
      <c r="V30" s="6562"/>
      <c r="W30" s="6562"/>
      <c r="X30" s="6563"/>
      <c r="Y30" s="6564"/>
      <c r="Z30" s="1544"/>
      <c r="AA30" s="6565"/>
      <c r="AB30" s="6502"/>
      <c r="AC30" s="6502"/>
      <c r="AD30" s="6502"/>
      <c r="AE30" s="6502"/>
      <c r="AF30" s="6503"/>
      <c r="AG30" s="6503"/>
      <c r="AH30" s="6503"/>
      <c r="AI30" s="2568"/>
      <c r="AJ30" s="2568"/>
    </row>
    <row r="31" spans="1:99" x14ac:dyDescent="0.35">
      <c r="A31" s="6470"/>
      <c r="B31" s="6441" t="s">
        <v>3376</v>
      </c>
      <c r="C31" s="6566" t="s">
        <v>3377</v>
      </c>
      <c r="D31" s="6456">
        <f t="shared" si="0"/>
        <v>0</v>
      </c>
      <c r="E31" s="5513"/>
      <c r="F31" s="5487"/>
      <c r="G31" s="5487"/>
      <c r="H31" s="5487"/>
      <c r="I31" s="6567"/>
      <c r="J31" s="6544"/>
      <c r="K31" s="6545"/>
      <c r="L31" s="6545"/>
      <c r="M31" s="6568"/>
      <c r="N31" s="6568"/>
      <c r="O31" s="6568"/>
      <c r="P31" s="6568"/>
      <c r="Q31" s="6568"/>
      <c r="R31" s="6568"/>
      <c r="S31" s="6568"/>
      <c r="T31" s="6568"/>
      <c r="U31" s="6568"/>
      <c r="V31" s="6568"/>
      <c r="W31" s="6568"/>
      <c r="X31" s="6568"/>
      <c r="Y31" s="6569"/>
      <c r="Z31" s="6464"/>
      <c r="AA31" s="6465"/>
      <c r="AB31" s="6570"/>
      <c r="AC31" s="6469"/>
      <c r="AD31" s="6469"/>
      <c r="AE31" s="6469"/>
      <c r="AF31" s="6469"/>
      <c r="AG31" s="6469"/>
      <c r="AH31" s="6469"/>
      <c r="AI31" s="6502"/>
      <c r="AJ31" s="6502"/>
    </row>
    <row r="32" spans="1:99" x14ac:dyDescent="0.35">
      <c r="A32" s="6470"/>
      <c r="B32" s="6478"/>
      <c r="C32" s="6571" t="s">
        <v>3378</v>
      </c>
      <c r="D32" s="6456">
        <f t="shared" si="0"/>
        <v>0</v>
      </c>
      <c r="E32" s="6537"/>
      <c r="F32" s="6537"/>
      <c r="G32" s="6537"/>
      <c r="H32" s="6537"/>
      <c r="I32" s="3716"/>
      <c r="J32" s="3716"/>
      <c r="K32" s="6535"/>
      <c r="L32" s="6535"/>
      <c r="M32" s="6529"/>
      <c r="N32" s="6529"/>
      <c r="O32" s="6529"/>
      <c r="P32" s="6529"/>
      <c r="Q32" s="6529"/>
      <c r="R32" s="6529"/>
      <c r="S32" s="6529"/>
      <c r="T32" s="6529"/>
      <c r="U32" s="6529"/>
      <c r="V32" s="6529"/>
      <c r="W32" s="6529"/>
      <c r="X32" s="6529"/>
      <c r="Y32" s="6553"/>
      <c r="Z32" s="6554"/>
      <c r="AA32" s="6555"/>
      <c r="AB32" s="6556"/>
      <c r="AC32" s="2568"/>
      <c r="AD32" s="2568"/>
      <c r="AE32" s="2568"/>
      <c r="AF32" s="2568"/>
      <c r="AG32" s="2568"/>
      <c r="AH32" s="2568"/>
      <c r="AI32" s="6572"/>
      <c r="AJ32" s="6572"/>
    </row>
    <row r="33" spans="1:36" x14ac:dyDescent="0.35">
      <c r="A33" s="6470"/>
      <c r="B33" s="3320"/>
      <c r="C33" s="6557" t="s">
        <v>1812</v>
      </c>
      <c r="D33" s="6456">
        <f t="shared" si="0"/>
        <v>0</v>
      </c>
      <c r="E33" s="6558"/>
      <c r="F33" s="6573"/>
      <c r="G33" s="6573"/>
      <c r="H33" s="6573"/>
      <c r="I33" s="3719"/>
      <c r="J33" s="6560"/>
      <c r="K33" s="6562"/>
      <c r="L33" s="6562"/>
      <c r="M33" s="6563"/>
      <c r="N33" s="6563"/>
      <c r="O33" s="6563"/>
      <c r="P33" s="6563"/>
      <c r="Q33" s="6563"/>
      <c r="R33" s="6563"/>
      <c r="S33" s="6563"/>
      <c r="T33" s="6563"/>
      <c r="U33" s="6563"/>
      <c r="V33" s="6563"/>
      <c r="W33" s="6563"/>
      <c r="X33" s="6563"/>
      <c r="Y33" s="6564"/>
      <c r="Z33" s="1544"/>
      <c r="AA33" s="6565"/>
      <c r="AB33" s="6502"/>
      <c r="AC33" s="6502"/>
      <c r="AD33" s="6502"/>
      <c r="AE33" s="6502"/>
      <c r="AF33" s="6502"/>
      <c r="AG33" s="6502"/>
      <c r="AH33" s="6502"/>
      <c r="AI33" s="6487"/>
      <c r="AJ33" s="6487"/>
    </row>
    <row r="34" spans="1:36" x14ac:dyDescent="0.35">
      <c r="A34" s="6470"/>
      <c r="B34" s="6574" t="s">
        <v>3379</v>
      </c>
      <c r="C34" s="6575"/>
      <c r="D34" s="6456">
        <f t="shared" si="0"/>
        <v>0</v>
      </c>
      <c r="E34" s="5488"/>
      <c r="F34" s="5490"/>
      <c r="G34" s="5490"/>
      <c r="H34" s="5490"/>
      <c r="I34" s="3716"/>
      <c r="J34" s="6515"/>
      <c r="K34" s="5490"/>
      <c r="L34" s="5490"/>
      <c r="M34" s="6516"/>
      <c r="N34" s="6516"/>
      <c r="O34" s="6516"/>
      <c r="P34" s="6516"/>
      <c r="Q34" s="6516"/>
      <c r="R34" s="6516"/>
      <c r="S34" s="6516"/>
      <c r="T34" s="6516"/>
      <c r="U34" s="6516"/>
      <c r="V34" s="6516"/>
      <c r="W34" s="6516"/>
      <c r="X34" s="6516"/>
      <c r="Y34" s="6576"/>
      <c r="Z34" s="6577"/>
      <c r="AA34" s="6578"/>
      <c r="AB34" s="6572"/>
      <c r="AC34" s="6572"/>
      <c r="AD34" s="6572"/>
      <c r="AE34" s="6572"/>
      <c r="AF34" s="6572"/>
      <c r="AG34" s="6572"/>
      <c r="AH34" s="6572"/>
      <c r="AI34" s="2568"/>
      <c r="AJ34" s="2568"/>
    </row>
    <row r="35" spans="1:36" ht="15" customHeight="1" x14ac:dyDescent="0.35">
      <c r="A35" s="6470"/>
      <c r="B35" s="3281" t="s">
        <v>3380</v>
      </c>
      <c r="C35" s="6579" t="s">
        <v>3381</v>
      </c>
      <c r="D35" s="6456">
        <f>SUM(E35:X35)</f>
        <v>0</v>
      </c>
      <c r="E35" s="5488"/>
      <c r="F35" s="5490"/>
      <c r="G35" s="5490"/>
      <c r="H35" s="5490"/>
      <c r="I35" s="3716"/>
      <c r="J35" s="6515"/>
      <c r="K35" s="5490"/>
      <c r="L35" s="5490"/>
      <c r="M35" s="6516"/>
      <c r="N35" s="6516"/>
      <c r="O35" s="6516"/>
      <c r="P35" s="6516"/>
      <c r="Q35" s="6516"/>
      <c r="R35" s="6516"/>
      <c r="S35" s="6516"/>
      <c r="T35" s="6516"/>
      <c r="U35" s="6516"/>
      <c r="V35" s="6516"/>
      <c r="W35" s="6516"/>
      <c r="X35" s="6516"/>
      <c r="Y35" s="6510"/>
      <c r="Z35" s="6511"/>
      <c r="AA35" s="6512"/>
      <c r="AB35" s="6487"/>
      <c r="AC35" s="6487"/>
      <c r="AD35" s="6487"/>
      <c r="AE35" s="6487"/>
      <c r="AF35" s="6487"/>
      <c r="AG35" s="6487"/>
      <c r="AH35" s="6487"/>
      <c r="AI35" s="2568"/>
      <c r="AJ35" s="2568"/>
    </row>
    <row r="36" spans="1:36" ht="15" customHeight="1" x14ac:dyDescent="0.35">
      <c r="A36" s="6470"/>
      <c r="B36" s="3281"/>
      <c r="C36" s="6579" t="s">
        <v>3382</v>
      </c>
      <c r="D36" s="6456">
        <f>SUM(E36:X36)</f>
        <v>0</v>
      </c>
      <c r="E36" s="5488"/>
      <c r="F36" s="5490"/>
      <c r="G36" s="5490"/>
      <c r="H36" s="5490"/>
      <c r="I36" s="3716"/>
      <c r="J36" s="6515"/>
      <c r="K36" s="5490"/>
      <c r="L36" s="5490"/>
      <c r="M36" s="6516"/>
      <c r="N36" s="6516"/>
      <c r="O36" s="6516"/>
      <c r="P36" s="6516"/>
      <c r="Q36" s="6516"/>
      <c r="R36" s="6516"/>
      <c r="S36" s="6516"/>
      <c r="T36" s="6516"/>
      <c r="U36" s="6516"/>
      <c r="V36" s="6516"/>
      <c r="W36" s="6516"/>
      <c r="X36" s="6516"/>
      <c r="Y36" s="6517"/>
      <c r="Z36" s="2566"/>
      <c r="AA36" s="6484"/>
      <c r="AB36" s="2568"/>
      <c r="AC36" s="2568"/>
      <c r="AD36" s="2568"/>
      <c r="AE36" s="2568"/>
      <c r="AF36" s="2568"/>
      <c r="AG36" s="2568"/>
      <c r="AH36" s="2568"/>
      <c r="AI36" s="2568"/>
      <c r="AJ36" s="2568"/>
    </row>
    <row r="37" spans="1:36" ht="15" customHeight="1" x14ac:dyDescent="0.35">
      <c r="A37" s="6470"/>
      <c r="B37" s="6580" t="s">
        <v>3383</v>
      </c>
      <c r="C37" s="6581"/>
      <c r="D37" s="6456">
        <v>0</v>
      </c>
      <c r="E37" s="5488"/>
      <c r="F37" s="5490"/>
      <c r="G37" s="5490"/>
      <c r="H37" s="5490"/>
      <c r="I37" s="3716"/>
      <c r="J37" s="6515"/>
      <c r="K37" s="5490"/>
      <c r="L37" s="5490"/>
      <c r="M37" s="6516"/>
      <c r="N37" s="6516"/>
      <c r="O37" s="6516"/>
      <c r="P37" s="6516"/>
      <c r="Q37" s="6516"/>
      <c r="R37" s="6516"/>
      <c r="S37" s="6516"/>
      <c r="T37" s="6516"/>
      <c r="U37" s="6516"/>
      <c r="V37" s="6516"/>
      <c r="W37" s="6516"/>
      <c r="X37" s="6516"/>
      <c r="Y37" s="6517"/>
      <c r="Z37" s="2566"/>
      <c r="AA37" s="6484"/>
      <c r="AB37" s="2568"/>
      <c r="AC37" s="2568"/>
      <c r="AD37" s="2568"/>
      <c r="AE37" s="2568"/>
      <c r="AF37" s="2568"/>
      <c r="AG37" s="2568"/>
      <c r="AH37" s="2568"/>
      <c r="AI37" s="2568"/>
      <c r="AJ37" s="2568"/>
    </row>
    <row r="38" spans="1:36" ht="15" customHeight="1" x14ac:dyDescent="0.35">
      <c r="A38" s="6470"/>
      <c r="B38" s="6506" t="s">
        <v>3384</v>
      </c>
      <c r="C38" s="6507"/>
      <c r="D38" s="6456">
        <f t="shared" ref="D38:D46" si="1">SUM(E38:X38)</f>
        <v>0</v>
      </c>
      <c r="E38" s="5488"/>
      <c r="F38" s="5490"/>
      <c r="G38" s="5490"/>
      <c r="H38" s="5490"/>
      <c r="I38" s="3716"/>
      <c r="J38" s="6515"/>
      <c r="K38" s="5490"/>
      <c r="L38" s="5490"/>
      <c r="M38" s="6516"/>
      <c r="N38" s="6516"/>
      <c r="O38" s="6516"/>
      <c r="P38" s="6516"/>
      <c r="Q38" s="6516"/>
      <c r="R38" s="6516"/>
      <c r="S38" s="6516"/>
      <c r="T38" s="6516"/>
      <c r="U38" s="6516"/>
      <c r="V38" s="6516"/>
      <c r="W38" s="6516"/>
      <c r="X38" s="6516"/>
      <c r="Y38" s="6517"/>
      <c r="Z38" s="2566"/>
      <c r="AA38" s="6484"/>
      <c r="AB38" s="2568"/>
      <c r="AC38" s="2568"/>
      <c r="AD38" s="2568"/>
      <c r="AE38" s="2568"/>
      <c r="AF38" s="2568"/>
      <c r="AG38" s="2568"/>
      <c r="AH38" s="2568"/>
      <c r="AI38" s="6556"/>
      <c r="AJ38" s="6556"/>
    </row>
    <row r="39" spans="1:36" ht="15" customHeight="1" x14ac:dyDescent="0.35">
      <c r="A39" s="6470"/>
      <c r="B39" s="3423" t="s">
        <v>3385</v>
      </c>
      <c r="C39" s="3424"/>
      <c r="D39" s="6456">
        <f t="shared" si="1"/>
        <v>0</v>
      </c>
      <c r="E39" s="6534"/>
      <c r="F39" s="6535"/>
      <c r="G39" s="6535"/>
      <c r="H39" s="6535"/>
      <c r="I39" s="6536"/>
      <c r="J39" s="6515"/>
      <c r="K39" s="5490"/>
      <c r="L39" s="5490"/>
      <c r="M39" s="6516"/>
      <c r="N39" s="6516"/>
      <c r="O39" s="6516"/>
      <c r="P39" s="6516"/>
      <c r="Q39" s="6516"/>
      <c r="R39" s="6516"/>
      <c r="S39" s="6516"/>
      <c r="T39" s="6516"/>
      <c r="U39" s="6529"/>
      <c r="V39" s="6529"/>
      <c r="W39" s="6529"/>
      <c r="X39" s="6529"/>
      <c r="Y39" s="6517"/>
      <c r="Z39" s="2566"/>
      <c r="AA39" s="6484"/>
      <c r="AB39" s="2568"/>
      <c r="AC39" s="2568"/>
      <c r="AD39" s="2568"/>
      <c r="AE39" s="439"/>
      <c r="AF39" s="2568"/>
      <c r="AG39" s="2568"/>
      <c r="AH39" s="2568"/>
      <c r="AI39" s="2568"/>
      <c r="AJ39" s="2568"/>
    </row>
    <row r="40" spans="1:36" ht="15" customHeight="1" x14ac:dyDescent="0.35">
      <c r="A40" s="6470"/>
      <c r="B40" s="6518" t="s">
        <v>3386</v>
      </c>
      <c r="C40" s="6519"/>
      <c r="D40" s="6456">
        <f t="shared" si="1"/>
        <v>0</v>
      </c>
      <c r="E40" s="5494"/>
      <c r="F40" s="5493"/>
      <c r="G40" s="5493"/>
      <c r="H40" s="5493"/>
      <c r="I40" s="3393"/>
      <c r="J40" s="6540"/>
      <c r="K40" s="5493"/>
      <c r="L40" s="5493"/>
      <c r="M40" s="6582"/>
      <c r="N40" s="6582"/>
      <c r="O40" s="6582"/>
      <c r="P40" s="6582"/>
      <c r="Q40" s="6582"/>
      <c r="R40" s="6582"/>
      <c r="S40" s="6582"/>
      <c r="T40" s="6582"/>
      <c r="U40" s="6582"/>
      <c r="V40" s="6582"/>
      <c r="W40" s="6582"/>
      <c r="X40" s="6582"/>
      <c r="Y40" s="6583"/>
      <c r="Z40" s="6584"/>
      <c r="AA40" s="6542"/>
      <c r="AB40" s="6556"/>
      <c r="AC40" s="2568"/>
      <c r="AD40" s="6556"/>
      <c r="AE40" s="6556"/>
      <c r="AF40" s="6556"/>
      <c r="AG40" s="6556"/>
      <c r="AH40" s="6556"/>
      <c r="AI40" s="2568"/>
      <c r="AJ40" s="2568"/>
    </row>
    <row r="41" spans="1:36" ht="15" customHeight="1" x14ac:dyDescent="0.35">
      <c r="A41" s="6470"/>
      <c r="B41" s="6441" t="s">
        <v>3387</v>
      </c>
      <c r="C41" s="6585" t="s">
        <v>3388</v>
      </c>
      <c r="D41" s="6456">
        <f t="shared" si="1"/>
        <v>0</v>
      </c>
      <c r="E41" s="6586"/>
      <c r="F41" s="6545"/>
      <c r="G41" s="6545"/>
      <c r="H41" s="6545"/>
      <c r="I41" s="6567"/>
      <c r="J41" s="6544"/>
      <c r="K41" s="6545"/>
      <c r="L41" s="6545"/>
      <c r="M41" s="6545"/>
      <c r="N41" s="6545"/>
      <c r="O41" s="6545"/>
      <c r="P41" s="6545"/>
      <c r="Q41" s="6545"/>
      <c r="R41" s="6545"/>
      <c r="S41" s="6545"/>
      <c r="T41" s="6545"/>
      <c r="U41" s="6587"/>
      <c r="V41" s="6587"/>
      <c r="W41" s="6587"/>
      <c r="X41" s="6587"/>
      <c r="Y41" s="6588"/>
      <c r="Z41" s="3734"/>
      <c r="AA41" s="6589"/>
      <c r="AB41" s="4192"/>
      <c r="AC41" s="4192"/>
      <c r="AD41" s="4192"/>
      <c r="AE41" s="4192"/>
      <c r="AF41" s="2568"/>
      <c r="AG41" s="2568"/>
      <c r="AH41" s="2568"/>
      <c r="AI41" s="2568"/>
      <c r="AJ41" s="2568"/>
    </row>
    <row r="42" spans="1:36" ht="15" customHeight="1" x14ac:dyDescent="0.35">
      <c r="A42" s="6470"/>
      <c r="B42" s="6478"/>
      <c r="C42" s="6590" t="s">
        <v>3389</v>
      </c>
      <c r="D42" s="6456">
        <f t="shared" si="1"/>
        <v>0</v>
      </c>
      <c r="E42" s="6534"/>
      <c r="F42" s="6535"/>
      <c r="G42" s="6535"/>
      <c r="H42" s="6535"/>
      <c r="I42" s="6536"/>
      <c r="J42" s="6552"/>
      <c r="K42" s="6535"/>
      <c r="L42" s="6535"/>
      <c r="M42" s="6535"/>
      <c r="N42" s="6535"/>
      <c r="O42" s="6535"/>
      <c r="P42" s="6535"/>
      <c r="Q42" s="6535"/>
      <c r="R42" s="6535"/>
      <c r="S42" s="6535"/>
      <c r="T42" s="6535"/>
      <c r="U42" s="6516"/>
      <c r="V42" s="6516"/>
      <c r="W42" s="6516"/>
      <c r="X42" s="6516"/>
      <c r="Y42" s="6591"/>
      <c r="Z42" s="3738"/>
      <c r="AA42" s="6592"/>
      <c r="AB42" s="439"/>
      <c r="AC42" s="439"/>
      <c r="AD42" s="439"/>
      <c r="AE42" s="439"/>
      <c r="AF42" s="2568"/>
      <c r="AG42" s="2568"/>
      <c r="AH42" s="2568"/>
      <c r="AI42" s="2568"/>
      <c r="AJ42" s="2568"/>
    </row>
    <row r="43" spans="1:36" ht="15" customHeight="1" x14ac:dyDescent="0.35">
      <c r="A43" s="6470"/>
      <c r="B43" s="6478"/>
      <c r="C43" s="6593" t="s">
        <v>3390</v>
      </c>
      <c r="D43" s="6456">
        <f>SUM(E45:X45)</f>
        <v>0</v>
      </c>
      <c r="E43" s="6537"/>
      <c r="F43" s="6538"/>
      <c r="G43" s="6538"/>
      <c r="H43" s="6538"/>
      <c r="I43" s="6539"/>
      <c r="J43" s="6594"/>
      <c r="K43" s="6538"/>
      <c r="L43" s="6538"/>
      <c r="M43" s="6538"/>
      <c r="N43" s="6538"/>
      <c r="O43" s="6538"/>
      <c r="P43" s="6538"/>
      <c r="Q43" s="6538"/>
      <c r="R43" s="6538"/>
      <c r="S43" s="6538"/>
      <c r="T43" s="6538"/>
      <c r="U43" s="6582"/>
      <c r="V43" s="6582"/>
      <c r="W43" s="6582"/>
      <c r="X43" s="6582"/>
      <c r="Y43" s="6553"/>
      <c r="Z43" s="6554"/>
      <c r="AA43" s="6555"/>
      <c r="AB43" s="2707"/>
      <c r="AC43" s="2707"/>
      <c r="AD43" s="2707"/>
      <c r="AE43" s="2707"/>
      <c r="AF43" s="2568"/>
      <c r="AG43" s="2568"/>
      <c r="AH43" s="2568"/>
      <c r="AI43" s="6549"/>
      <c r="AJ43" s="6549"/>
    </row>
    <row r="44" spans="1:36" ht="15" customHeight="1" x14ac:dyDescent="0.35">
      <c r="A44" s="6470"/>
      <c r="B44" s="6478"/>
      <c r="C44" s="6593" t="s">
        <v>3391</v>
      </c>
      <c r="D44" s="6456"/>
      <c r="E44" s="6537"/>
      <c r="F44" s="6538"/>
      <c r="G44" s="6538"/>
      <c r="H44" s="6538"/>
      <c r="I44" s="6539"/>
      <c r="J44" s="6594"/>
      <c r="K44" s="6538"/>
      <c r="L44" s="6538"/>
      <c r="M44" s="6538"/>
      <c r="N44" s="6538"/>
      <c r="O44" s="6538"/>
      <c r="P44" s="6538"/>
      <c r="Q44" s="6538"/>
      <c r="R44" s="6538"/>
      <c r="S44" s="6538"/>
      <c r="T44" s="6538"/>
      <c r="U44" s="6582"/>
      <c r="V44" s="6582"/>
      <c r="W44" s="6582"/>
      <c r="X44" s="6582"/>
      <c r="Y44" s="6553"/>
      <c r="Z44" s="6554"/>
      <c r="AA44" s="6555"/>
      <c r="AB44" s="2707"/>
      <c r="AC44" s="2707"/>
      <c r="AD44" s="2707"/>
      <c r="AE44" s="2707"/>
      <c r="AF44" s="2568"/>
      <c r="AG44" s="2568"/>
      <c r="AH44" s="2568"/>
      <c r="AI44" s="6469"/>
      <c r="AJ44" s="6469"/>
    </row>
    <row r="45" spans="1:36" x14ac:dyDescent="0.35">
      <c r="A45" s="6470"/>
      <c r="B45" s="3320"/>
      <c r="C45" s="6593" t="s">
        <v>3392</v>
      </c>
      <c r="D45" s="6456"/>
      <c r="E45" s="5489"/>
      <c r="F45" s="6562"/>
      <c r="G45" s="6562"/>
      <c r="H45" s="6562"/>
      <c r="I45" s="6595"/>
      <c r="J45" s="6594"/>
      <c r="K45" s="6538"/>
      <c r="L45" s="6538"/>
      <c r="M45" s="6538"/>
      <c r="N45" s="6538"/>
      <c r="O45" s="6538"/>
      <c r="P45" s="6538"/>
      <c r="Q45" s="6538"/>
      <c r="R45" s="6538"/>
      <c r="S45" s="6538"/>
      <c r="T45" s="6538"/>
      <c r="U45" s="6582"/>
      <c r="V45" s="6582"/>
      <c r="W45" s="6582"/>
      <c r="X45" s="6582"/>
      <c r="Y45" s="6564"/>
      <c r="Z45" s="1544"/>
      <c r="AA45" s="6565"/>
      <c r="AB45" s="1407"/>
      <c r="AC45" s="1407"/>
      <c r="AD45" s="1407"/>
      <c r="AE45" s="1407"/>
      <c r="AF45" s="2568"/>
      <c r="AG45" s="2568"/>
      <c r="AH45" s="2568"/>
      <c r="AI45" s="6502"/>
      <c r="AJ45" s="6502"/>
    </row>
    <row r="46" spans="1:36" ht="14.5" customHeight="1" x14ac:dyDescent="0.35">
      <c r="A46" s="6470"/>
      <c r="B46" s="6454" t="s">
        <v>3393</v>
      </c>
      <c r="C46" s="6455"/>
      <c r="D46" s="6456">
        <f t="shared" si="1"/>
        <v>0</v>
      </c>
      <c r="E46" s="5513"/>
      <c r="F46" s="5487"/>
      <c r="G46" s="5487"/>
      <c r="H46" s="5487"/>
      <c r="I46" s="3637"/>
      <c r="J46" s="5490"/>
      <c r="K46" s="5490"/>
      <c r="L46" s="5490"/>
      <c r="M46" s="6516"/>
      <c r="N46" s="6516"/>
      <c r="O46" s="6516"/>
      <c r="P46" s="6516"/>
      <c r="Q46" s="6516"/>
      <c r="R46" s="6516"/>
      <c r="S46" s="5490"/>
      <c r="T46" s="6516"/>
      <c r="U46" s="6516"/>
      <c r="V46" s="6516"/>
      <c r="W46" s="6516"/>
      <c r="X46" s="6516"/>
      <c r="Y46" s="6588"/>
      <c r="Z46" s="3734"/>
      <c r="AA46" s="6589"/>
      <c r="AB46" s="4192"/>
      <c r="AC46" s="4192"/>
      <c r="AD46" s="4192"/>
      <c r="AE46" s="4192"/>
      <c r="AF46" s="6549"/>
      <c r="AG46" s="6549"/>
      <c r="AH46" s="6549"/>
      <c r="AI46" s="6596">
        <f t="shared" ref="AI46:AJ46" si="2">SUM(AI11:AI45)</f>
        <v>0</v>
      </c>
      <c r="AJ46" s="6596">
        <f t="shared" si="2"/>
        <v>0</v>
      </c>
    </row>
    <row r="47" spans="1:36" ht="19.5" customHeight="1" x14ac:dyDescent="0.35">
      <c r="A47" s="6470"/>
      <c r="B47" s="6454" t="s">
        <v>3394</v>
      </c>
      <c r="C47" s="6455"/>
      <c r="D47" s="3709">
        <v>0</v>
      </c>
      <c r="E47" s="6597"/>
      <c r="F47" s="6598"/>
      <c r="G47" s="6598"/>
      <c r="H47" s="6598"/>
      <c r="I47" s="6599"/>
      <c r="J47" s="6600"/>
      <c r="K47" s="6598"/>
      <c r="L47" s="6598"/>
      <c r="M47" s="6601"/>
      <c r="N47" s="6601"/>
      <c r="O47" s="6601"/>
      <c r="P47" s="6601"/>
      <c r="Q47" s="6601"/>
      <c r="R47" s="6601"/>
      <c r="S47" s="6601"/>
      <c r="T47" s="6601"/>
      <c r="U47" s="6601"/>
      <c r="V47" s="6601"/>
      <c r="W47" s="6601"/>
      <c r="X47" s="6601"/>
      <c r="Y47" s="6602"/>
      <c r="Z47" s="6603"/>
      <c r="AA47" s="6604"/>
      <c r="AB47" s="4933"/>
      <c r="AC47" s="4933"/>
      <c r="AD47" s="4933"/>
      <c r="AE47" s="4933"/>
      <c r="AF47" s="6549"/>
      <c r="AG47" s="6549"/>
      <c r="AH47" s="6549"/>
    </row>
    <row r="48" spans="1:36" ht="15" customHeight="1" x14ac:dyDescent="0.35">
      <c r="A48" s="6605"/>
      <c r="B48" s="6606" t="s">
        <v>36</v>
      </c>
      <c r="C48" s="6607"/>
      <c r="D48" s="5476">
        <f>SUM(E48:X48)</f>
        <v>0</v>
      </c>
      <c r="E48" s="5479">
        <f t="shared" ref="E48:X48" si="3">SUM(E11:E46)</f>
        <v>0</v>
      </c>
      <c r="F48" s="6608">
        <f t="shared" si="3"/>
        <v>0</v>
      </c>
      <c r="G48" s="6608">
        <f t="shared" si="3"/>
        <v>0</v>
      </c>
      <c r="H48" s="6608">
        <f t="shared" si="3"/>
        <v>0</v>
      </c>
      <c r="I48" s="6609">
        <f t="shared" si="3"/>
        <v>0</v>
      </c>
      <c r="J48" s="6610">
        <f t="shared" si="3"/>
        <v>0</v>
      </c>
      <c r="K48" s="6608">
        <f t="shared" si="3"/>
        <v>0</v>
      </c>
      <c r="L48" s="6608">
        <f t="shared" si="3"/>
        <v>0</v>
      </c>
      <c r="M48" s="6611">
        <f t="shared" si="3"/>
        <v>0</v>
      </c>
      <c r="N48" s="6611">
        <f t="shared" si="3"/>
        <v>0</v>
      </c>
      <c r="O48" s="6611">
        <f t="shared" si="3"/>
        <v>0</v>
      </c>
      <c r="P48" s="6611">
        <f t="shared" si="3"/>
        <v>0</v>
      </c>
      <c r="Q48" s="6611">
        <f t="shared" si="3"/>
        <v>0</v>
      </c>
      <c r="R48" s="6611">
        <f t="shared" si="3"/>
        <v>0</v>
      </c>
      <c r="S48" s="6611">
        <f t="shared" si="3"/>
        <v>0</v>
      </c>
      <c r="T48" s="6611">
        <f t="shared" si="3"/>
        <v>0</v>
      </c>
      <c r="U48" s="6611">
        <f t="shared" si="3"/>
        <v>0</v>
      </c>
      <c r="V48" s="6611">
        <f t="shared" si="3"/>
        <v>0</v>
      </c>
      <c r="W48" s="6611">
        <f t="shared" si="3"/>
        <v>0</v>
      </c>
      <c r="X48" s="6611">
        <f t="shared" si="3"/>
        <v>0</v>
      </c>
      <c r="Y48" s="6612">
        <f t="shared" ref="Y48:AD48" si="4">SUM(Y11:Y47)</f>
        <v>0</v>
      </c>
      <c r="Z48" s="3743">
        <f t="shared" si="4"/>
        <v>0</v>
      </c>
      <c r="AA48" s="3743">
        <f t="shared" si="4"/>
        <v>0</v>
      </c>
      <c r="AB48" s="6596">
        <f t="shared" si="4"/>
        <v>0</v>
      </c>
      <c r="AC48" s="6596">
        <f t="shared" si="4"/>
        <v>0</v>
      </c>
      <c r="AD48" s="6596">
        <f t="shared" si="4"/>
        <v>0</v>
      </c>
      <c r="AE48" s="6596">
        <f>SUM(AE11:AE47)</f>
        <v>0</v>
      </c>
      <c r="AF48" s="6596">
        <f ca="1">SUM(AF11:AF48)</f>
        <v>0</v>
      </c>
      <c r="AG48" s="6596">
        <f ca="1">SUM(AG11:AG48)</f>
        <v>0</v>
      </c>
      <c r="AH48" s="6596">
        <f ca="1">SUM(AH11:AH48)</f>
        <v>0</v>
      </c>
    </row>
    <row r="49" spans="1:93" x14ac:dyDescent="0.35">
      <c r="A49" s="6613" t="s">
        <v>3395</v>
      </c>
      <c r="B49" s="6614"/>
      <c r="C49" s="6614"/>
      <c r="D49" s="6614"/>
      <c r="E49" s="6614"/>
      <c r="F49" s="6614"/>
      <c r="G49" s="6615"/>
      <c r="H49" s="6615"/>
      <c r="I49" s="6429"/>
      <c r="J49" s="6429"/>
      <c r="K49" s="6429"/>
      <c r="L49" s="6429"/>
      <c r="M49" s="6429"/>
      <c r="N49" s="6429"/>
      <c r="O49" s="6616"/>
      <c r="P49" s="6429"/>
      <c r="Q49" s="6429"/>
      <c r="R49" s="142"/>
      <c r="S49" s="142"/>
      <c r="T49" s="142"/>
      <c r="U49" s="142"/>
      <c r="V49" s="142"/>
      <c r="W49" s="142"/>
      <c r="X49" s="142"/>
      <c r="BQ49" s="3615"/>
      <c r="BR49" s="3615"/>
      <c r="BS49" s="3615"/>
      <c r="CM49"/>
      <c r="CN49"/>
      <c r="CO49"/>
    </row>
    <row r="50" spans="1:93" ht="30" x14ac:dyDescent="0.35">
      <c r="A50" s="5528" t="s">
        <v>3344</v>
      </c>
      <c r="B50" s="6617"/>
      <c r="C50" s="6618"/>
      <c r="D50" s="6619" t="s">
        <v>36</v>
      </c>
      <c r="E50" s="6446" t="s">
        <v>3396</v>
      </c>
      <c r="F50" s="5216" t="s">
        <v>3397</v>
      </c>
      <c r="G50" s="5216" t="s">
        <v>3398</v>
      </c>
      <c r="H50" s="6447" t="s">
        <v>3399</v>
      </c>
      <c r="I50" s="6620" t="s">
        <v>3400</v>
      </c>
      <c r="J50" s="6429"/>
      <c r="K50" s="6429"/>
      <c r="L50" s="6429"/>
      <c r="M50" s="6429"/>
      <c r="N50" s="6429"/>
      <c r="O50" s="6429"/>
      <c r="P50" s="6429"/>
      <c r="Q50" s="6429"/>
      <c r="R50" s="142"/>
      <c r="S50" s="142"/>
      <c r="T50" s="142"/>
      <c r="U50" s="142"/>
      <c r="V50" s="142"/>
      <c r="W50" s="142"/>
      <c r="X50" s="142"/>
    </row>
    <row r="51" spans="1:93" ht="15" customHeight="1" x14ac:dyDescent="0.35">
      <c r="A51" s="6453" t="s">
        <v>3401</v>
      </c>
      <c r="B51" s="6454" t="s">
        <v>3355</v>
      </c>
      <c r="C51" s="6455"/>
      <c r="D51" s="5513">
        <f>SUM(E51:H51)</f>
        <v>0</v>
      </c>
      <c r="E51" s="6457"/>
      <c r="F51" s="6458"/>
      <c r="G51" s="6458"/>
      <c r="H51" s="6621"/>
      <c r="I51" s="6621"/>
      <c r="J51" s="3703"/>
      <c r="K51" s="6429"/>
      <c r="L51" s="6429"/>
      <c r="M51" s="6429"/>
      <c r="N51" s="6429"/>
      <c r="O51" s="6429"/>
      <c r="P51" s="6429"/>
      <c r="Q51" s="6429"/>
      <c r="R51" s="142"/>
      <c r="S51" s="142"/>
      <c r="T51" s="142"/>
      <c r="U51" s="142"/>
      <c r="V51" s="142"/>
      <c r="W51" s="142"/>
      <c r="X51" s="142"/>
    </row>
    <row r="52" spans="1:93" ht="15" customHeight="1" x14ac:dyDescent="0.35">
      <c r="A52" s="6470"/>
      <c r="B52" s="6441" t="s">
        <v>3356</v>
      </c>
      <c r="C52" s="6622" t="s">
        <v>3357</v>
      </c>
      <c r="D52" s="5513">
        <f t="shared" ref="D52:D70" si="5">SUM(E52:H52)</f>
        <v>0</v>
      </c>
      <c r="E52" s="5513"/>
      <c r="F52" s="5487"/>
      <c r="G52" s="5487"/>
      <c r="H52" s="5512"/>
      <c r="I52" s="5512"/>
      <c r="J52" s="3703"/>
      <c r="K52" s="6429"/>
      <c r="L52" s="6429"/>
      <c r="M52" s="6429"/>
      <c r="N52" s="6429"/>
      <c r="O52" s="6429"/>
      <c r="P52" s="6429"/>
      <c r="Q52" s="6429"/>
      <c r="R52" s="142"/>
      <c r="S52" s="142"/>
      <c r="T52" s="142"/>
      <c r="U52" s="142"/>
      <c r="V52" s="142"/>
      <c r="W52" s="142"/>
      <c r="X52" s="142"/>
    </row>
    <row r="53" spans="1:93" x14ac:dyDescent="0.35">
      <c r="A53" s="6470"/>
      <c r="B53" s="6478"/>
      <c r="C53" s="6623" t="s">
        <v>3358</v>
      </c>
      <c r="D53" s="6457">
        <f t="shared" si="5"/>
        <v>0</v>
      </c>
      <c r="E53" s="5494"/>
      <c r="F53" s="5493"/>
      <c r="G53" s="5493"/>
      <c r="H53" s="5486"/>
      <c r="I53" s="5486"/>
      <c r="J53" s="3703"/>
      <c r="K53" s="6429"/>
      <c r="L53" s="6429"/>
      <c r="M53" s="6429"/>
      <c r="N53" s="6429"/>
      <c r="O53" s="6429"/>
      <c r="P53" s="6429"/>
      <c r="Q53" s="6429"/>
      <c r="R53" s="142"/>
      <c r="S53" s="142"/>
      <c r="T53" s="142"/>
      <c r="U53" s="142"/>
      <c r="V53" s="142"/>
      <c r="W53" s="142"/>
      <c r="X53" s="142"/>
    </row>
    <row r="54" spans="1:93" x14ac:dyDescent="0.35">
      <c r="A54" s="6470"/>
      <c r="B54" s="6478"/>
      <c r="C54" s="6624" t="s">
        <v>3359</v>
      </c>
      <c r="D54" s="5488">
        <f t="shared" si="5"/>
        <v>0</v>
      </c>
      <c r="E54" s="5488"/>
      <c r="F54" s="5490"/>
      <c r="G54" s="5490"/>
      <c r="H54" s="5503"/>
      <c r="I54" s="5503"/>
      <c r="J54" s="3703"/>
      <c r="K54" s="6429"/>
      <c r="L54" s="6429"/>
      <c r="M54" s="6429"/>
      <c r="N54" s="6429"/>
      <c r="O54" s="6429"/>
      <c r="P54" s="6429"/>
      <c r="Q54" s="6429"/>
      <c r="R54" s="142"/>
      <c r="S54" s="142"/>
      <c r="T54" s="142"/>
      <c r="U54" s="142"/>
      <c r="V54" s="142"/>
      <c r="W54" s="142"/>
      <c r="X54" s="142"/>
    </row>
    <row r="55" spans="1:93" x14ac:dyDescent="0.35">
      <c r="A55" s="6470"/>
      <c r="B55" s="3320"/>
      <c r="C55" s="6625" t="s">
        <v>3360</v>
      </c>
      <c r="D55" s="6597"/>
      <c r="E55" s="6597"/>
      <c r="F55" s="6598"/>
      <c r="G55" s="6598"/>
      <c r="H55" s="6626"/>
      <c r="I55" s="6626"/>
      <c r="J55" s="3703"/>
      <c r="K55" s="6429"/>
      <c r="L55" s="6429"/>
      <c r="M55" s="6429"/>
      <c r="N55" s="6429"/>
      <c r="O55" s="6429"/>
      <c r="P55" s="6429"/>
      <c r="Q55" s="6429"/>
      <c r="R55" s="142"/>
      <c r="S55" s="142"/>
      <c r="T55" s="142"/>
      <c r="U55" s="142"/>
      <c r="V55" s="142"/>
      <c r="W55" s="142"/>
      <c r="X55" s="142"/>
    </row>
    <row r="56" spans="1:93" x14ac:dyDescent="0.35">
      <c r="A56" s="6470"/>
      <c r="B56" s="6506" t="s">
        <v>3362</v>
      </c>
      <c r="C56" s="6507"/>
      <c r="D56" s="6456">
        <f t="shared" si="5"/>
        <v>0</v>
      </c>
      <c r="E56" s="6456"/>
      <c r="F56" s="6480"/>
      <c r="G56" s="6480"/>
      <c r="H56" s="6481"/>
      <c r="I56" s="6481"/>
      <c r="J56" s="3703"/>
      <c r="K56" s="6429"/>
      <c r="L56" s="6429"/>
      <c r="M56" s="6429"/>
      <c r="N56" s="6429"/>
      <c r="O56" s="6429"/>
      <c r="P56" s="6429"/>
      <c r="Q56" s="6429"/>
      <c r="R56" s="142"/>
      <c r="S56" s="142"/>
      <c r="T56" s="142"/>
      <c r="U56" s="142"/>
      <c r="V56" s="142"/>
      <c r="W56" s="142"/>
      <c r="X56" s="142"/>
    </row>
    <row r="57" spans="1:93" x14ac:dyDescent="0.35">
      <c r="A57" s="6470"/>
      <c r="B57" s="6513" t="s">
        <v>3363</v>
      </c>
      <c r="C57" s="6514"/>
      <c r="D57" s="5513">
        <f t="shared" si="5"/>
        <v>0</v>
      </c>
      <c r="E57" s="5488"/>
      <c r="F57" s="5490"/>
      <c r="G57" s="5490"/>
      <c r="H57" s="5503"/>
      <c r="I57" s="5503"/>
      <c r="J57" s="3703"/>
      <c r="K57" s="6429"/>
      <c r="L57" s="6429"/>
      <c r="M57" s="6429"/>
      <c r="N57" s="6429"/>
      <c r="O57" s="6429"/>
      <c r="P57" s="6429"/>
      <c r="Q57" s="6429"/>
      <c r="R57" s="142"/>
      <c r="S57" s="142"/>
      <c r="T57" s="142"/>
      <c r="U57" s="142"/>
      <c r="V57" s="142"/>
      <c r="W57" s="142"/>
      <c r="X57" s="142"/>
    </row>
    <row r="58" spans="1:93" x14ac:dyDescent="0.35">
      <c r="A58" s="6470"/>
      <c r="B58" s="6513" t="s">
        <v>3364</v>
      </c>
      <c r="C58" s="6514"/>
      <c r="D58" s="5513">
        <f t="shared" si="5"/>
        <v>0</v>
      </c>
      <c r="E58" s="5488"/>
      <c r="F58" s="5490"/>
      <c r="G58" s="5490"/>
      <c r="H58" s="5503"/>
      <c r="I58" s="5503"/>
      <c r="J58" s="3703"/>
      <c r="K58" s="6429"/>
      <c r="L58" s="6429"/>
      <c r="M58" s="6429"/>
      <c r="N58" s="6429"/>
      <c r="O58" s="6429"/>
      <c r="P58" s="6429"/>
      <c r="Q58" s="6429"/>
      <c r="R58" s="142"/>
      <c r="S58" s="142"/>
      <c r="T58" s="142"/>
      <c r="U58" s="142"/>
      <c r="V58" s="142"/>
      <c r="W58" s="142"/>
      <c r="X58" s="142"/>
    </row>
    <row r="59" spans="1:93" x14ac:dyDescent="0.35">
      <c r="A59" s="6470"/>
      <c r="B59" s="6513" t="s">
        <v>3365</v>
      </c>
      <c r="C59" s="6514"/>
      <c r="D59" s="5513">
        <f t="shared" si="5"/>
        <v>0</v>
      </c>
      <c r="E59" s="5488"/>
      <c r="F59" s="5490"/>
      <c r="G59" s="5490"/>
      <c r="H59" s="5503"/>
      <c r="I59" s="5503"/>
      <c r="J59" s="3703"/>
      <c r="K59" s="6429"/>
      <c r="L59" s="6429"/>
      <c r="M59" s="6429"/>
      <c r="N59" s="6429"/>
      <c r="O59" s="6429"/>
      <c r="P59" s="6429"/>
      <c r="Q59" s="6429"/>
      <c r="R59" s="142"/>
      <c r="S59" s="142"/>
      <c r="T59" s="142"/>
      <c r="U59" s="142"/>
      <c r="V59" s="142"/>
      <c r="W59" s="142"/>
      <c r="X59" s="142"/>
    </row>
    <row r="60" spans="1:93" x14ac:dyDescent="0.35">
      <c r="A60" s="6470"/>
      <c r="B60" s="6513" t="s">
        <v>3366</v>
      </c>
      <c r="C60" s="6514"/>
      <c r="D60" s="5513">
        <f t="shared" si="5"/>
        <v>0</v>
      </c>
      <c r="E60" s="5488"/>
      <c r="F60" s="5490"/>
      <c r="G60" s="5490"/>
      <c r="H60" s="5503"/>
      <c r="I60" s="5503"/>
      <c r="J60" s="3703"/>
      <c r="K60" s="6429"/>
      <c r="L60" s="6429"/>
      <c r="M60" s="6429"/>
      <c r="N60" s="6429"/>
      <c r="O60" s="6429"/>
      <c r="P60" s="6429"/>
      <c r="Q60" s="6429"/>
      <c r="R60" s="142"/>
      <c r="S60" s="142"/>
      <c r="T60" s="142"/>
      <c r="U60" s="142"/>
      <c r="V60" s="142"/>
      <c r="W60" s="142"/>
      <c r="X60" s="142"/>
    </row>
    <row r="61" spans="1:93" x14ac:dyDescent="0.35">
      <c r="A61" s="6470"/>
      <c r="B61" s="2952" t="s">
        <v>3369</v>
      </c>
      <c r="C61" s="2953"/>
      <c r="D61" s="5513"/>
      <c r="E61" s="5494"/>
      <c r="F61" s="5493"/>
      <c r="G61" s="5493"/>
      <c r="H61" s="5486"/>
      <c r="I61" s="5486"/>
      <c r="J61" s="3703"/>
      <c r="K61" s="6429"/>
      <c r="L61" s="6429"/>
      <c r="M61" s="6429"/>
      <c r="N61" s="6429"/>
      <c r="O61" s="6429"/>
      <c r="P61" s="6429"/>
      <c r="Q61" s="6429"/>
      <c r="R61" s="142"/>
      <c r="S61" s="142"/>
      <c r="T61" s="142"/>
      <c r="U61" s="142"/>
      <c r="V61" s="142"/>
      <c r="W61" s="142"/>
      <c r="X61" s="142"/>
    </row>
    <row r="62" spans="1:93" ht="24" customHeight="1" x14ac:dyDescent="0.35">
      <c r="A62" s="6470"/>
      <c r="B62" s="3423" t="s">
        <v>3370</v>
      </c>
      <c r="C62" s="3424"/>
      <c r="D62" s="5513">
        <f t="shared" si="5"/>
        <v>0</v>
      </c>
      <c r="E62" s="5494"/>
      <c r="F62" s="5493"/>
      <c r="G62" s="5493"/>
      <c r="H62" s="5486"/>
      <c r="I62" s="5486"/>
      <c r="J62" s="3703"/>
      <c r="K62" s="6429"/>
      <c r="L62" s="6429"/>
      <c r="M62" s="6429"/>
      <c r="N62" s="6429"/>
      <c r="O62" s="6429"/>
      <c r="P62" s="6429"/>
      <c r="Q62" s="6429"/>
      <c r="R62" s="142"/>
      <c r="S62" s="142"/>
      <c r="T62" s="142"/>
      <c r="U62" s="142"/>
      <c r="V62" s="142"/>
      <c r="W62" s="142"/>
      <c r="X62" s="142"/>
    </row>
    <row r="63" spans="1:93" ht="16.5" customHeight="1" x14ac:dyDescent="0.35">
      <c r="A63" s="6470"/>
      <c r="B63" s="3122" t="s">
        <v>3371</v>
      </c>
      <c r="C63" s="3123"/>
      <c r="D63" s="5513"/>
      <c r="E63" s="5494"/>
      <c r="F63" s="5493"/>
      <c r="G63" s="5493"/>
      <c r="H63" s="5486"/>
      <c r="I63" s="5486"/>
      <c r="J63" s="3703"/>
      <c r="K63" s="6429"/>
      <c r="L63" s="6429"/>
      <c r="M63" s="6429"/>
      <c r="N63" s="6429"/>
      <c r="O63" s="6429"/>
      <c r="P63" s="6429"/>
      <c r="Q63" s="6429"/>
      <c r="R63" s="142"/>
      <c r="S63" s="142"/>
      <c r="T63" s="142"/>
      <c r="U63" s="142"/>
      <c r="V63" s="142"/>
      <c r="W63" s="142"/>
      <c r="X63" s="142"/>
    </row>
    <row r="64" spans="1:93" ht="15" customHeight="1" x14ac:dyDescent="0.35">
      <c r="A64" s="6470"/>
      <c r="B64" s="6518" t="s">
        <v>3372</v>
      </c>
      <c r="C64" s="6519"/>
      <c r="D64" s="5513">
        <f t="shared" si="5"/>
        <v>0</v>
      </c>
      <c r="E64" s="5494"/>
      <c r="F64" s="5493"/>
      <c r="G64" s="5493"/>
      <c r="H64" s="5486"/>
      <c r="I64" s="5486"/>
      <c r="J64" s="3703"/>
      <c r="K64" s="6429"/>
      <c r="L64" s="6429"/>
      <c r="M64" s="6429"/>
      <c r="N64" s="6429"/>
      <c r="O64" s="6429"/>
      <c r="P64" s="6429"/>
      <c r="Q64" s="6429"/>
      <c r="R64" s="142"/>
      <c r="S64" s="142"/>
      <c r="T64" s="142"/>
      <c r="U64" s="142"/>
      <c r="V64" s="142"/>
      <c r="W64" s="142"/>
      <c r="X64" s="142"/>
    </row>
    <row r="65" spans="1:24" ht="15" customHeight="1" x14ac:dyDescent="0.35">
      <c r="A65" s="6470"/>
      <c r="B65" s="6441" t="s">
        <v>3373</v>
      </c>
      <c r="C65" s="6543" t="s">
        <v>3374</v>
      </c>
      <c r="D65" s="5513">
        <f t="shared" si="5"/>
        <v>0</v>
      </c>
      <c r="E65" s="6627"/>
      <c r="F65" s="5487"/>
      <c r="G65" s="5487"/>
      <c r="H65" s="5512"/>
      <c r="I65" s="5512"/>
      <c r="J65" s="3703"/>
      <c r="K65" s="6429"/>
      <c r="L65" s="6429"/>
      <c r="M65" s="6429"/>
      <c r="N65" s="6429"/>
      <c r="O65" s="6429"/>
      <c r="P65" s="6429"/>
      <c r="Q65" s="6429"/>
      <c r="R65" s="142"/>
      <c r="S65" s="142"/>
      <c r="T65" s="142"/>
      <c r="U65" s="142"/>
      <c r="V65" s="142"/>
      <c r="W65" s="142"/>
      <c r="X65" s="142"/>
    </row>
    <row r="66" spans="1:24" ht="15" customHeight="1" x14ac:dyDescent="0.35">
      <c r="A66" s="6470"/>
      <c r="B66" s="6478"/>
      <c r="C66" s="6488" t="s">
        <v>3375</v>
      </c>
      <c r="D66" s="5513">
        <f t="shared" si="5"/>
        <v>0</v>
      </c>
      <c r="E66" s="6515"/>
      <c r="F66" s="5490"/>
      <c r="G66" s="5490"/>
      <c r="H66" s="5503"/>
      <c r="I66" s="5503"/>
      <c r="J66" s="3703"/>
      <c r="K66" s="6429"/>
      <c r="L66" s="6429"/>
      <c r="M66" s="6429"/>
      <c r="N66" s="6429"/>
      <c r="O66" s="6429"/>
      <c r="P66" s="6429"/>
      <c r="Q66" s="6429"/>
      <c r="R66" s="142"/>
      <c r="S66" s="142"/>
      <c r="T66" s="142"/>
      <c r="U66" s="142"/>
      <c r="V66" s="142"/>
      <c r="W66" s="142"/>
      <c r="X66" s="142"/>
    </row>
    <row r="67" spans="1:24" x14ac:dyDescent="0.35">
      <c r="A67" s="6470"/>
      <c r="B67" s="3320"/>
      <c r="C67" s="6557" t="s">
        <v>1812</v>
      </c>
      <c r="D67" s="5513">
        <f t="shared" si="5"/>
        <v>0</v>
      </c>
      <c r="E67" s="6559"/>
      <c r="F67" s="6573"/>
      <c r="G67" s="6573"/>
      <c r="H67" s="6628"/>
      <c r="I67" s="6628"/>
      <c r="J67" s="3703"/>
      <c r="K67" s="6429"/>
      <c r="L67" s="6429"/>
      <c r="M67" s="6429"/>
      <c r="N67" s="6429"/>
      <c r="O67" s="6429"/>
      <c r="P67" s="6429"/>
      <c r="Q67" s="6429"/>
      <c r="R67" s="142"/>
      <c r="S67" s="142"/>
      <c r="T67" s="142"/>
      <c r="U67" s="142"/>
      <c r="V67" s="142"/>
      <c r="W67" s="142"/>
      <c r="X67" s="142"/>
    </row>
    <row r="68" spans="1:24" x14ac:dyDescent="0.35">
      <c r="A68" s="6470"/>
      <c r="B68" s="6441" t="s">
        <v>3376</v>
      </c>
      <c r="C68" s="6566" t="s">
        <v>3377</v>
      </c>
      <c r="D68" s="5513">
        <f t="shared" si="5"/>
        <v>0</v>
      </c>
      <c r="E68" s="5513"/>
      <c r="F68" s="5487"/>
      <c r="G68" s="5487"/>
      <c r="H68" s="5512"/>
      <c r="I68" s="5512"/>
      <c r="J68" s="3703"/>
      <c r="K68" s="6429"/>
      <c r="L68" s="6429"/>
      <c r="M68" s="6429"/>
      <c r="N68" s="6429"/>
      <c r="O68" s="6429"/>
      <c r="P68" s="6429"/>
      <c r="Q68" s="6429"/>
      <c r="R68" s="142"/>
      <c r="S68" s="142"/>
      <c r="T68" s="142"/>
      <c r="U68" s="142"/>
      <c r="V68" s="142"/>
      <c r="W68" s="142"/>
      <c r="X68" s="142"/>
    </row>
    <row r="69" spans="1:24" x14ac:dyDescent="0.35">
      <c r="A69" s="6470"/>
      <c r="B69" s="6478"/>
      <c r="C69" s="6571" t="s">
        <v>3378</v>
      </c>
      <c r="D69" s="5513">
        <f t="shared" si="5"/>
        <v>0</v>
      </c>
      <c r="E69" s="5488"/>
      <c r="F69" s="5490"/>
      <c r="G69" s="5490"/>
      <c r="H69" s="5503"/>
      <c r="I69" s="5503"/>
      <c r="J69" s="3703"/>
      <c r="K69" s="6429"/>
      <c r="L69" s="6429"/>
      <c r="M69" s="6429"/>
      <c r="N69" s="6429"/>
      <c r="O69" s="6429"/>
      <c r="P69" s="6429"/>
      <c r="Q69" s="6429"/>
      <c r="R69" s="142"/>
      <c r="S69" s="142"/>
      <c r="T69" s="142"/>
      <c r="U69" s="142"/>
      <c r="V69" s="142"/>
      <c r="W69" s="142"/>
      <c r="X69" s="142"/>
    </row>
    <row r="70" spans="1:24" x14ac:dyDescent="0.35">
      <c r="A70" s="6470"/>
      <c r="B70" s="3320"/>
      <c r="C70" s="6557" t="s">
        <v>1812</v>
      </c>
      <c r="D70" s="5513">
        <f t="shared" si="5"/>
        <v>0</v>
      </c>
      <c r="E70" s="6558"/>
      <c r="F70" s="6573"/>
      <c r="G70" s="6573"/>
      <c r="H70" s="6628"/>
      <c r="I70" s="6628"/>
      <c r="J70" s="3703"/>
      <c r="K70" s="6429"/>
      <c r="L70" s="6429"/>
      <c r="M70" s="6429"/>
      <c r="N70" s="6429"/>
      <c r="O70" s="6429"/>
      <c r="P70" s="6429"/>
      <c r="Q70" s="6429"/>
      <c r="R70" s="142"/>
      <c r="S70" s="142"/>
      <c r="T70" s="142"/>
      <c r="U70" s="142"/>
      <c r="V70" s="142"/>
      <c r="W70" s="142"/>
      <c r="X70" s="142"/>
    </row>
    <row r="71" spans="1:24" x14ac:dyDescent="0.35">
      <c r="A71" s="6470"/>
      <c r="B71" s="6574" t="s">
        <v>3379</v>
      </c>
      <c r="C71" s="6575"/>
      <c r="D71" s="5513">
        <f>SUM(E71:H71)</f>
        <v>0</v>
      </c>
      <c r="E71" s="5488"/>
      <c r="F71" s="5490"/>
      <c r="G71" s="5490"/>
      <c r="H71" s="5503"/>
      <c r="I71" s="5503"/>
      <c r="J71" s="3703"/>
      <c r="K71" s="6429"/>
      <c r="L71" s="6429"/>
      <c r="M71" s="6429"/>
      <c r="N71" s="6429"/>
      <c r="O71" s="6429"/>
      <c r="P71" s="6429"/>
      <c r="Q71" s="6429"/>
      <c r="R71" s="142"/>
      <c r="S71" s="142"/>
      <c r="T71" s="142"/>
      <c r="U71" s="142"/>
      <c r="V71" s="142"/>
      <c r="W71" s="142"/>
      <c r="X71" s="142"/>
    </row>
    <row r="72" spans="1:24" ht="15" customHeight="1" x14ac:dyDescent="0.35">
      <c r="A72" s="6470"/>
      <c r="B72" s="3281" t="s">
        <v>3380</v>
      </c>
      <c r="C72" s="6629" t="s">
        <v>3381</v>
      </c>
      <c r="D72" s="5513">
        <f>SUM(E72:H72)</f>
        <v>0</v>
      </c>
      <c r="E72" s="5488"/>
      <c r="F72" s="5490"/>
      <c r="G72" s="5490"/>
      <c r="H72" s="5503"/>
      <c r="I72" s="5503"/>
      <c r="J72" s="3703"/>
      <c r="K72" s="6429"/>
      <c r="L72" s="6429"/>
      <c r="M72" s="6429"/>
      <c r="N72" s="6429"/>
      <c r="O72" s="6429"/>
      <c r="P72" s="6429"/>
      <c r="Q72" s="6429"/>
      <c r="R72" s="142"/>
      <c r="S72" s="142"/>
      <c r="T72" s="142"/>
      <c r="U72" s="142"/>
      <c r="V72" s="142"/>
      <c r="W72" s="142"/>
      <c r="X72" s="142"/>
    </row>
    <row r="73" spans="1:24" ht="15" customHeight="1" x14ac:dyDescent="0.35">
      <c r="A73" s="6470"/>
      <c r="B73" s="3281"/>
      <c r="C73" s="6629" t="s">
        <v>3382</v>
      </c>
      <c r="D73" s="5513">
        <f>SUM(E73:H73)</f>
        <v>0</v>
      </c>
      <c r="E73" s="5488"/>
      <c r="F73" s="5490"/>
      <c r="G73" s="5490"/>
      <c r="H73" s="5503"/>
      <c r="I73" s="5503"/>
      <c r="J73" s="3703"/>
      <c r="K73" s="6429"/>
      <c r="L73" s="6429"/>
      <c r="M73" s="6429"/>
      <c r="N73" s="6429"/>
      <c r="O73" s="6429"/>
      <c r="P73" s="6429"/>
      <c r="Q73" s="6429"/>
      <c r="R73" s="142"/>
      <c r="S73" s="142"/>
      <c r="T73" s="142"/>
      <c r="U73" s="142"/>
      <c r="V73" s="142"/>
      <c r="W73" s="142"/>
      <c r="X73" s="142"/>
    </row>
    <row r="74" spans="1:24" ht="15" customHeight="1" x14ac:dyDescent="0.35">
      <c r="A74" s="6470"/>
      <c r="B74" s="6580" t="s">
        <v>3383</v>
      </c>
      <c r="C74" s="6581"/>
      <c r="D74" s="5513">
        <v>0</v>
      </c>
      <c r="E74" s="5488"/>
      <c r="F74" s="5490"/>
      <c r="G74" s="5490"/>
      <c r="H74" s="5503"/>
      <c r="I74" s="5503"/>
      <c r="J74" s="3703"/>
      <c r="K74" s="6429"/>
      <c r="L74" s="6429"/>
      <c r="M74" s="6429"/>
      <c r="N74" s="6429"/>
      <c r="O74" s="6429"/>
      <c r="P74" s="6429"/>
      <c r="Q74" s="6429"/>
      <c r="R74" s="142"/>
      <c r="S74" s="142"/>
      <c r="T74" s="142"/>
      <c r="U74" s="142"/>
      <c r="V74" s="142"/>
      <c r="W74" s="142"/>
      <c r="X74" s="142"/>
    </row>
    <row r="75" spans="1:24" ht="15" customHeight="1" x14ac:dyDescent="0.35">
      <c r="A75" s="6470"/>
      <c r="B75" s="6506" t="s">
        <v>3384</v>
      </c>
      <c r="C75" s="6507"/>
      <c r="D75" s="5513">
        <f t="shared" ref="D75:D83" si="6">SUM(E75:H75)</f>
        <v>0</v>
      </c>
      <c r="E75" s="5488"/>
      <c r="F75" s="5490"/>
      <c r="G75" s="5490"/>
      <c r="H75" s="5503"/>
      <c r="I75" s="5503"/>
      <c r="J75" s="3703"/>
      <c r="K75" s="6429"/>
      <c r="L75" s="6429"/>
      <c r="M75" s="6429"/>
      <c r="N75" s="6429"/>
      <c r="O75" s="6429"/>
      <c r="P75" s="6429"/>
      <c r="Q75" s="6429"/>
      <c r="R75" s="142"/>
      <c r="S75" s="142"/>
      <c r="T75" s="142"/>
      <c r="U75" s="142"/>
      <c r="V75" s="142"/>
      <c r="W75" s="142"/>
      <c r="X75" s="142"/>
    </row>
    <row r="76" spans="1:24" ht="15" customHeight="1" x14ac:dyDescent="0.35">
      <c r="A76" s="6470"/>
      <c r="B76" s="3423" t="s">
        <v>3402</v>
      </c>
      <c r="C76" s="3424"/>
      <c r="D76" s="5513">
        <f t="shared" si="6"/>
        <v>0</v>
      </c>
      <c r="E76" s="5494"/>
      <c r="F76" s="5493"/>
      <c r="G76" s="5493"/>
      <c r="H76" s="5486"/>
      <c r="I76" s="5486"/>
      <c r="J76" s="3703"/>
      <c r="K76" s="6429"/>
      <c r="L76" s="6429"/>
      <c r="M76" s="6429"/>
      <c r="N76" s="6429"/>
      <c r="O76" s="6429"/>
      <c r="P76" s="6429"/>
      <c r="Q76" s="6429"/>
      <c r="R76" s="142"/>
      <c r="S76" s="142"/>
      <c r="T76" s="142"/>
      <c r="U76" s="142"/>
      <c r="V76" s="142"/>
      <c r="W76" s="142"/>
      <c r="X76" s="142"/>
    </row>
    <row r="77" spans="1:24" ht="15" customHeight="1" x14ac:dyDescent="0.35">
      <c r="A77" s="6470"/>
      <c r="B77" s="6518" t="s">
        <v>3386</v>
      </c>
      <c r="C77" s="6519"/>
      <c r="D77" s="5513">
        <f t="shared" si="6"/>
        <v>0</v>
      </c>
      <c r="E77" s="5494"/>
      <c r="F77" s="5493"/>
      <c r="G77" s="5493"/>
      <c r="H77" s="5486"/>
      <c r="I77" s="5486"/>
      <c r="J77" s="3703"/>
      <c r="K77" s="6429"/>
      <c r="L77" s="6429"/>
      <c r="M77" s="6429"/>
      <c r="N77" s="6429"/>
      <c r="O77" s="6429"/>
      <c r="P77" s="6429"/>
      <c r="Q77" s="6429"/>
      <c r="R77" s="142"/>
      <c r="S77" s="142"/>
      <c r="T77" s="142"/>
      <c r="U77" s="142"/>
      <c r="V77" s="142"/>
      <c r="W77" s="142"/>
      <c r="X77" s="142"/>
    </row>
    <row r="78" spans="1:24" ht="15" customHeight="1" x14ac:dyDescent="0.35">
      <c r="A78" s="6470"/>
      <c r="B78" s="6441" t="s">
        <v>3387</v>
      </c>
      <c r="C78" s="6585" t="s">
        <v>3388</v>
      </c>
      <c r="D78" s="5513">
        <f t="shared" si="6"/>
        <v>0</v>
      </c>
      <c r="E78" s="5513"/>
      <c r="F78" s="5487"/>
      <c r="G78" s="5487"/>
      <c r="H78" s="5512"/>
      <c r="I78" s="5512"/>
      <c r="J78" s="3703"/>
      <c r="K78" s="6429"/>
      <c r="L78" s="6429"/>
      <c r="M78" s="6429"/>
      <c r="N78" s="6429"/>
      <c r="O78" s="6429"/>
      <c r="P78" s="6429"/>
      <c r="Q78" s="6429"/>
      <c r="R78" s="142"/>
      <c r="S78" s="142"/>
      <c r="T78" s="142"/>
      <c r="U78" s="142"/>
      <c r="V78" s="142"/>
      <c r="W78" s="142"/>
      <c r="X78" s="142"/>
    </row>
    <row r="79" spans="1:24" ht="15" customHeight="1" x14ac:dyDescent="0.35">
      <c r="A79" s="6470"/>
      <c r="B79" s="6478"/>
      <c r="C79" s="6590" t="s">
        <v>3389</v>
      </c>
      <c r="D79" s="5513">
        <f t="shared" si="6"/>
        <v>0</v>
      </c>
      <c r="E79" s="5488"/>
      <c r="F79" s="5490"/>
      <c r="G79" s="5490"/>
      <c r="H79" s="5503"/>
      <c r="I79" s="5503"/>
      <c r="J79" s="3703"/>
      <c r="K79" s="6429"/>
      <c r="L79" s="6429"/>
      <c r="M79" s="6429"/>
      <c r="N79" s="6429"/>
      <c r="O79" s="6429"/>
      <c r="P79" s="6429"/>
      <c r="Q79" s="6429"/>
      <c r="R79" s="142"/>
      <c r="S79" s="142"/>
      <c r="T79" s="142"/>
      <c r="U79" s="142"/>
      <c r="V79" s="142"/>
      <c r="W79" s="142"/>
      <c r="X79" s="142"/>
    </row>
    <row r="80" spans="1:24" ht="15" customHeight="1" x14ac:dyDescent="0.35">
      <c r="A80" s="6470"/>
      <c r="B80" s="6478"/>
      <c r="C80" s="6593" t="s">
        <v>3390</v>
      </c>
      <c r="D80" s="5513">
        <f>SUM(E82:H82)</f>
        <v>0</v>
      </c>
      <c r="E80" s="5494"/>
      <c r="F80" s="5493"/>
      <c r="G80" s="5493"/>
      <c r="H80" s="5486"/>
      <c r="I80" s="5486"/>
      <c r="J80" s="3703"/>
      <c r="K80" s="6429"/>
      <c r="L80" s="6429"/>
      <c r="M80" s="6429"/>
      <c r="N80" s="6429"/>
      <c r="O80" s="6429"/>
      <c r="P80" s="6429"/>
      <c r="Q80" s="6429"/>
      <c r="R80" s="142"/>
      <c r="S80" s="142"/>
      <c r="T80" s="142"/>
      <c r="U80" s="142"/>
      <c r="V80" s="142"/>
      <c r="W80" s="142"/>
      <c r="X80" s="142"/>
    </row>
    <row r="81" spans="1:93" ht="15" customHeight="1" x14ac:dyDescent="0.35">
      <c r="A81" s="6470"/>
      <c r="B81" s="6478"/>
      <c r="C81" s="6593" t="s">
        <v>3391</v>
      </c>
      <c r="D81" s="6456"/>
      <c r="E81" s="5494"/>
      <c r="F81" s="5493"/>
      <c r="G81" s="5493"/>
      <c r="H81" s="5486"/>
      <c r="I81" s="5486"/>
      <c r="J81" s="3703"/>
      <c r="K81" s="6429"/>
      <c r="L81" s="6429"/>
      <c r="M81" s="6429"/>
      <c r="N81" s="6429"/>
      <c r="O81" s="6429"/>
      <c r="P81" s="6429"/>
      <c r="Q81" s="6429"/>
      <c r="R81" s="142"/>
      <c r="S81" s="142"/>
      <c r="T81" s="142"/>
      <c r="U81" s="142"/>
      <c r="V81" s="142"/>
      <c r="W81" s="142"/>
      <c r="X81" s="142"/>
    </row>
    <row r="82" spans="1:93" x14ac:dyDescent="0.35">
      <c r="A82" s="6470"/>
      <c r="B82" s="3320"/>
      <c r="C82" s="6593" t="s">
        <v>3392</v>
      </c>
      <c r="D82" s="6456"/>
      <c r="E82" s="5494"/>
      <c r="F82" s="5493"/>
      <c r="G82" s="5493"/>
      <c r="H82" s="5486"/>
      <c r="I82" s="5486"/>
      <c r="J82" s="3703"/>
      <c r="K82" s="6429"/>
      <c r="L82" s="6429"/>
      <c r="M82" s="6429"/>
      <c r="N82" s="6429"/>
      <c r="O82" s="6429"/>
      <c r="P82" s="6429"/>
      <c r="Q82" s="6429"/>
      <c r="R82" s="142"/>
      <c r="S82" s="142"/>
      <c r="T82" s="142"/>
      <c r="U82" s="142"/>
      <c r="V82" s="142"/>
      <c r="W82" s="142"/>
      <c r="X82" s="142"/>
    </row>
    <row r="83" spans="1:93" ht="15" customHeight="1" x14ac:dyDescent="0.35">
      <c r="A83" s="6470"/>
      <c r="B83" s="6580" t="s">
        <v>3393</v>
      </c>
      <c r="C83" s="6581"/>
      <c r="D83" s="5513">
        <f t="shared" si="6"/>
        <v>0</v>
      </c>
      <c r="E83" s="5479"/>
      <c r="F83" s="6608"/>
      <c r="G83" s="6608"/>
      <c r="H83" s="6630"/>
      <c r="I83" s="6630"/>
      <c r="J83" s="3703"/>
      <c r="K83" s="6429"/>
      <c r="L83" s="6429"/>
      <c r="M83" s="6429"/>
      <c r="N83" s="6429"/>
      <c r="O83" s="6429"/>
      <c r="P83" s="6429"/>
      <c r="Q83" s="6429"/>
      <c r="R83" s="142"/>
      <c r="S83" s="142"/>
      <c r="T83" s="142"/>
      <c r="U83" s="142"/>
      <c r="V83" s="142"/>
      <c r="W83" s="142"/>
      <c r="X83" s="142"/>
    </row>
    <row r="84" spans="1:93" ht="21" customHeight="1" x14ac:dyDescent="0.35">
      <c r="A84" s="6470"/>
      <c r="B84" s="6631" t="s">
        <v>3394</v>
      </c>
      <c r="C84" s="6632"/>
      <c r="D84" s="6633">
        <v>0</v>
      </c>
      <c r="E84" s="6634"/>
      <c r="F84" s="6611"/>
      <c r="G84" s="6611"/>
      <c r="H84" s="6630"/>
      <c r="I84" s="6609"/>
      <c r="J84" s="3703"/>
      <c r="K84" s="6429"/>
      <c r="L84" s="6429"/>
      <c r="M84" s="6429"/>
      <c r="N84" s="6429"/>
      <c r="O84" s="6429"/>
      <c r="P84" s="6429"/>
      <c r="Q84" s="6429"/>
      <c r="R84" s="142"/>
      <c r="S84" s="142"/>
      <c r="T84" s="142"/>
      <c r="U84" s="142"/>
      <c r="V84" s="142"/>
      <c r="W84" s="142"/>
      <c r="X84" s="142"/>
    </row>
    <row r="85" spans="1:93" ht="15" customHeight="1" x14ac:dyDescent="0.35">
      <c r="A85" s="6605"/>
      <c r="B85" s="6635" t="s">
        <v>36</v>
      </c>
      <c r="C85" s="6636"/>
      <c r="D85" s="5476">
        <f>SUM(E85:I85)</f>
        <v>0</v>
      </c>
      <c r="E85" s="5476">
        <f>SUM(E51:E83)</f>
        <v>0</v>
      </c>
      <c r="F85" s="5476">
        <f>SUM(F51:F83)</f>
        <v>0</v>
      </c>
      <c r="G85" s="5476">
        <f>SUM(G51:G83)</f>
        <v>0</v>
      </c>
      <c r="H85" s="5476">
        <f>SUM(H51:H83)</f>
        <v>0</v>
      </c>
      <c r="I85" s="5476">
        <f>SUM(I51:I83)</f>
        <v>0</v>
      </c>
      <c r="J85" s="3703"/>
      <c r="K85" s="6429"/>
      <c r="L85" s="6429"/>
      <c r="M85" s="6429"/>
      <c r="N85" s="6429"/>
      <c r="O85" s="6429"/>
      <c r="P85" s="6429"/>
      <c r="Q85" s="6429"/>
      <c r="R85" s="142"/>
      <c r="S85" s="142"/>
      <c r="T85" s="142"/>
      <c r="U85" s="142"/>
      <c r="V85" s="142"/>
      <c r="W85" s="142"/>
      <c r="X85" s="142"/>
    </row>
    <row r="86" spans="1:93" x14ac:dyDescent="0.35">
      <c r="A86" s="6613" t="s">
        <v>3403</v>
      </c>
      <c r="B86" s="6614"/>
      <c r="C86" s="6614"/>
      <c r="D86" s="6614"/>
      <c r="E86" s="6637"/>
      <c r="F86" s="6637"/>
      <c r="G86" s="6637"/>
      <c r="H86" s="6637"/>
      <c r="I86" s="6637"/>
      <c r="J86" s="6637"/>
      <c r="K86" s="6638"/>
      <c r="L86" s="6638"/>
      <c r="M86" s="6638"/>
      <c r="N86" s="6639"/>
      <c r="O86" s="6429"/>
      <c r="P86" s="6429"/>
      <c r="Q86" s="6429"/>
      <c r="R86" s="142"/>
      <c r="S86" s="142"/>
      <c r="T86" s="142"/>
      <c r="U86" s="142"/>
      <c r="V86" s="142"/>
      <c r="W86" s="142"/>
      <c r="X86" s="142"/>
    </row>
    <row r="87" spans="1:93" ht="20" x14ac:dyDescent="0.35">
      <c r="A87" s="5528" t="s">
        <v>3070</v>
      </c>
      <c r="B87" s="6617"/>
      <c r="C87" s="6618"/>
      <c r="D87" s="6619" t="s">
        <v>3404</v>
      </c>
      <c r="E87" s="6640"/>
      <c r="F87" s="6641"/>
      <c r="G87" s="6429"/>
      <c r="H87" s="6429"/>
      <c r="I87" s="6429"/>
      <c r="J87" s="6429"/>
      <c r="K87" s="6429"/>
      <c r="L87" s="6429"/>
      <c r="M87" s="6429"/>
      <c r="N87" s="6429"/>
      <c r="O87" s="6429"/>
      <c r="P87" s="6429"/>
      <c r="Q87" s="6429"/>
      <c r="R87" s="142"/>
      <c r="S87" s="142"/>
      <c r="T87" s="142"/>
      <c r="U87" s="142"/>
      <c r="V87" s="142"/>
      <c r="W87" s="142"/>
      <c r="X87" s="142"/>
    </row>
    <row r="88" spans="1:93" x14ac:dyDescent="0.35">
      <c r="A88" s="6642" t="s">
        <v>3405</v>
      </c>
      <c r="B88" s="6643"/>
      <c r="C88" s="6644"/>
      <c r="D88" s="6456"/>
      <c r="E88" s="6645"/>
      <c r="F88" s="6646"/>
      <c r="G88" s="6429"/>
      <c r="H88" s="6429"/>
      <c r="I88" s="6429"/>
      <c r="J88" s="6429"/>
      <c r="K88" s="6429"/>
      <c r="L88" s="6429"/>
      <c r="M88" s="6429"/>
      <c r="N88" s="6429"/>
      <c r="O88" s="6429"/>
      <c r="P88" s="6429"/>
      <c r="Q88" s="6429"/>
      <c r="R88" s="142"/>
      <c r="S88" s="142"/>
      <c r="T88" s="142"/>
      <c r="U88" s="142"/>
      <c r="V88" s="142"/>
      <c r="W88" s="142"/>
      <c r="X88" s="142"/>
    </row>
    <row r="89" spans="1:93" x14ac:dyDescent="0.35">
      <c r="A89" s="6647" t="s">
        <v>3406</v>
      </c>
      <c r="B89" s="6648"/>
      <c r="C89" s="6649"/>
      <c r="D89" s="6456"/>
      <c r="E89" s="6645"/>
      <c r="F89" s="6646"/>
      <c r="G89" s="6429"/>
      <c r="H89" s="6429"/>
      <c r="I89" s="6429"/>
      <c r="J89" s="6429"/>
      <c r="K89" s="6429"/>
      <c r="L89" s="6429"/>
      <c r="M89" s="6429"/>
      <c r="N89" s="6429"/>
      <c r="O89" s="6429"/>
      <c r="P89" s="6429"/>
      <c r="Q89" s="6429"/>
      <c r="R89" s="142"/>
      <c r="S89" s="142"/>
      <c r="T89" s="142"/>
      <c r="U89" s="142"/>
      <c r="V89" s="142"/>
      <c r="W89" s="142"/>
      <c r="X89" s="142"/>
    </row>
    <row r="90" spans="1:93" x14ac:dyDescent="0.35">
      <c r="A90" s="6650" t="s">
        <v>3407</v>
      </c>
      <c r="B90" s="6651"/>
      <c r="C90" s="6652"/>
      <c r="D90" s="6456"/>
      <c r="E90" s="6653"/>
      <c r="F90" s="6653"/>
      <c r="G90" s="6429"/>
      <c r="H90" s="6429"/>
      <c r="I90" s="6429"/>
      <c r="J90" s="6429"/>
      <c r="K90" s="6429"/>
      <c r="L90" s="6429"/>
      <c r="M90" s="6429"/>
      <c r="N90" s="6429"/>
      <c r="O90" s="6429"/>
      <c r="P90" s="6429"/>
      <c r="Q90" s="6429"/>
      <c r="R90" s="142"/>
      <c r="S90" s="142"/>
      <c r="T90" s="142"/>
      <c r="U90" s="142"/>
      <c r="V90" s="142"/>
      <c r="W90" s="142"/>
      <c r="X90" s="142"/>
    </row>
    <row r="91" spans="1:93" x14ac:dyDescent="0.35">
      <c r="A91" s="6654" t="s">
        <v>3408</v>
      </c>
      <c r="B91" s="6654"/>
      <c r="C91" s="6655"/>
      <c r="D91" s="6656"/>
      <c r="E91" s="6637"/>
    </row>
    <row r="92" spans="1:93" ht="15" customHeight="1" x14ac:dyDescent="0.35">
      <c r="A92" s="3092" t="s">
        <v>3409</v>
      </c>
      <c r="B92" s="3093"/>
      <c r="C92" s="3094"/>
      <c r="D92" s="6441" t="s">
        <v>3410</v>
      </c>
      <c r="E92" s="6441" t="s">
        <v>3411</v>
      </c>
    </row>
    <row r="93" spans="1:93" ht="18.75" customHeight="1" x14ac:dyDescent="0.35">
      <c r="A93" s="6444"/>
      <c r="B93" s="5044"/>
      <c r="C93" s="5045"/>
      <c r="D93" s="3320"/>
      <c r="E93" s="3320"/>
      <c r="G93" s="6657"/>
    </row>
    <row r="94" spans="1:93" ht="15" customHeight="1" x14ac:dyDescent="0.35">
      <c r="A94" s="6631" t="s">
        <v>3412</v>
      </c>
      <c r="B94" s="6658"/>
      <c r="C94" s="6632"/>
      <c r="D94" s="6659"/>
      <c r="E94" s="6660"/>
      <c r="F94" s="3615"/>
    </row>
    <row r="95" spans="1:93" ht="15" customHeight="1" x14ac:dyDescent="0.35">
      <c r="A95" s="3423" t="s">
        <v>3413</v>
      </c>
      <c r="B95" s="6661"/>
      <c r="C95" s="3424"/>
      <c r="D95" s="6662"/>
      <c r="E95" s="6663"/>
      <c r="F95" s="3615"/>
    </row>
    <row r="96" spans="1:93" ht="15" customHeight="1" x14ac:dyDescent="0.35">
      <c r="A96" s="6518" t="s">
        <v>3414</v>
      </c>
      <c r="B96" s="6664"/>
      <c r="C96" s="6519"/>
      <c r="D96" s="6665"/>
      <c r="E96" s="6666"/>
      <c r="F96" s="3615"/>
      <c r="BP96" s="3615"/>
      <c r="BQ96" s="3615"/>
      <c r="BR96" s="3615"/>
      <c r="BS96" s="3615"/>
      <c r="CL96"/>
      <c r="CM96"/>
      <c r="CN96"/>
      <c r="CO96"/>
    </row>
    <row r="97" spans="1:93" s="1748" customFormat="1" x14ac:dyDescent="0.35">
      <c r="A97" s="6667" t="s">
        <v>3415</v>
      </c>
      <c r="B97" s="6668"/>
      <c r="C97" s="6667"/>
      <c r="D97" s="6669"/>
      <c r="E97" s="6670"/>
      <c r="Y97"/>
      <c r="Z97"/>
      <c r="AA97"/>
      <c r="AB97"/>
      <c r="AC97"/>
      <c r="AD97"/>
      <c r="AE97"/>
      <c r="BP97" s="6671"/>
      <c r="BQ97" s="6671"/>
      <c r="BR97" s="6671"/>
      <c r="BS97" s="6671"/>
      <c r="BT97" s="6671"/>
      <c r="BU97" s="6671"/>
      <c r="BV97" s="6671"/>
      <c r="BW97" s="6671"/>
      <c r="BX97" s="6671"/>
      <c r="BY97" s="6671"/>
      <c r="BZ97" s="6671"/>
      <c r="CA97" s="6671"/>
      <c r="CB97" s="6671"/>
      <c r="CC97" s="6671"/>
      <c r="CD97" s="6671"/>
      <c r="CE97" s="6671"/>
      <c r="CF97" s="6671"/>
      <c r="CG97" s="6671"/>
      <c r="CH97" s="6671"/>
      <c r="CI97" s="6671"/>
      <c r="CJ97" s="6671"/>
      <c r="CK97" s="6671"/>
    </row>
    <row r="98" spans="1:93" ht="15" customHeight="1" x14ac:dyDescent="0.35">
      <c r="A98" s="3092" t="s">
        <v>3409</v>
      </c>
      <c r="B98" s="3093"/>
      <c r="C98" s="3094"/>
      <c r="D98" s="6441" t="s">
        <v>3410</v>
      </c>
      <c r="E98" s="6672" t="s">
        <v>3411</v>
      </c>
      <c r="F98" s="6673" t="s">
        <v>3345</v>
      </c>
      <c r="G98" s="6674"/>
      <c r="H98" s="6675" t="s">
        <v>1986</v>
      </c>
      <c r="I98" s="6676"/>
      <c r="J98" s="6676"/>
      <c r="K98" s="6676"/>
      <c r="L98" s="6676"/>
      <c r="M98" s="6676"/>
      <c r="N98" s="6676"/>
      <c r="O98" s="6676"/>
      <c r="P98" s="6676"/>
      <c r="Q98" s="6676"/>
      <c r="R98" s="6676"/>
      <c r="S98" s="6676"/>
      <c r="T98" s="6676"/>
      <c r="U98" s="6677"/>
      <c r="V98" s="6678" t="s">
        <v>2660</v>
      </c>
      <c r="W98" s="6679" t="s">
        <v>3416</v>
      </c>
      <c r="BP98" s="3615"/>
      <c r="BQ98" s="3615"/>
      <c r="BR98" s="3615"/>
      <c r="BS98" s="3615"/>
      <c r="CL98"/>
      <c r="CM98"/>
      <c r="CN98"/>
      <c r="CO98"/>
    </row>
    <row r="99" spans="1:93" ht="21.75" customHeight="1" x14ac:dyDescent="0.35">
      <c r="A99" s="6444"/>
      <c r="B99" s="5044"/>
      <c r="C99" s="5045"/>
      <c r="D99" s="3320"/>
      <c r="E99" s="6680"/>
      <c r="F99" s="5872" t="s">
        <v>3216</v>
      </c>
      <c r="G99" s="6681" t="s">
        <v>3349</v>
      </c>
      <c r="H99" s="5874" t="s">
        <v>3417</v>
      </c>
      <c r="I99" s="3669" t="s">
        <v>3418</v>
      </c>
      <c r="J99" s="5683" t="s">
        <v>2594</v>
      </c>
      <c r="K99" s="5683" t="s">
        <v>2845</v>
      </c>
      <c r="L99" s="5683" t="s">
        <v>813</v>
      </c>
      <c r="M99" s="5683" t="s">
        <v>814</v>
      </c>
      <c r="N99" s="5683" t="s">
        <v>638</v>
      </c>
      <c r="O99" s="5683" t="s">
        <v>639</v>
      </c>
      <c r="P99" s="5683" t="s">
        <v>640</v>
      </c>
      <c r="Q99" s="5683" t="s">
        <v>641</v>
      </c>
      <c r="R99" s="5683" t="s">
        <v>642</v>
      </c>
      <c r="S99" s="5683" t="s">
        <v>643</v>
      </c>
      <c r="T99" s="5683" t="s">
        <v>644</v>
      </c>
      <c r="U99" s="6682" t="s">
        <v>645</v>
      </c>
      <c r="V99" s="6683"/>
      <c r="W99" s="6684"/>
      <c r="BP99" s="3615"/>
      <c r="BQ99" s="3615"/>
      <c r="BR99" s="3615"/>
      <c r="BS99" s="3615"/>
      <c r="CL99"/>
      <c r="CM99"/>
      <c r="CN99"/>
      <c r="CO99"/>
    </row>
    <row r="100" spans="1:93" x14ac:dyDescent="0.35">
      <c r="A100" s="6506" t="s">
        <v>3419</v>
      </c>
      <c r="B100" s="6685"/>
      <c r="C100" s="6686"/>
      <c r="D100" s="6687"/>
      <c r="E100" s="6688"/>
      <c r="F100" s="6689"/>
      <c r="G100" s="6690"/>
      <c r="H100" s="6691"/>
      <c r="I100" s="6692"/>
      <c r="J100" s="6692"/>
      <c r="K100" s="6692"/>
      <c r="L100" s="6692"/>
      <c r="M100" s="6692"/>
      <c r="N100" s="6692"/>
      <c r="O100" s="6692"/>
      <c r="P100" s="6692"/>
      <c r="Q100" s="6692"/>
      <c r="R100" s="6692"/>
      <c r="S100" s="6692"/>
      <c r="T100" s="6692"/>
      <c r="U100" s="6693"/>
      <c r="V100" s="6694"/>
      <c r="W100" s="6695"/>
      <c r="BP100" s="3615"/>
      <c r="BQ100" s="3615"/>
      <c r="BR100" s="3615"/>
      <c r="BS100" s="3615"/>
      <c r="CL100"/>
      <c r="CM100"/>
      <c r="CN100"/>
      <c r="CO100"/>
    </row>
    <row r="101" spans="1:93" x14ac:dyDescent="0.35">
      <c r="A101" s="6696" t="s">
        <v>3420</v>
      </c>
      <c r="B101" s="6696"/>
      <c r="C101" s="6696"/>
      <c r="D101" s="6697"/>
      <c r="E101" s="6698"/>
      <c r="F101" s="6699"/>
      <c r="G101" s="6700"/>
      <c r="H101" s="6701"/>
      <c r="I101" s="6702"/>
      <c r="J101" s="6702"/>
      <c r="K101" s="6702"/>
      <c r="L101" s="6702"/>
      <c r="M101" s="6702"/>
      <c r="N101" s="6702"/>
      <c r="O101" s="6702"/>
      <c r="P101" s="6702"/>
      <c r="Q101" s="6702"/>
      <c r="R101" s="6702"/>
      <c r="S101" s="6702"/>
      <c r="T101" s="6702"/>
      <c r="U101" s="6703"/>
      <c r="V101" s="6704"/>
      <c r="W101" s="6705"/>
      <c r="BP101" s="3615"/>
      <c r="BQ101" s="3615"/>
      <c r="BR101" s="3615"/>
      <c r="BS101" s="3615"/>
      <c r="CL101"/>
      <c r="CM101"/>
      <c r="CN101"/>
      <c r="CO101"/>
    </row>
    <row r="102" spans="1:93" x14ac:dyDescent="0.35">
      <c r="A102" s="6706" t="s">
        <v>3421</v>
      </c>
      <c r="B102" s="6706"/>
      <c r="C102" s="6706"/>
      <c r="D102" s="6707"/>
      <c r="E102" s="6708"/>
      <c r="F102" s="6709"/>
      <c r="G102" s="6710"/>
      <c r="H102" s="6711"/>
      <c r="I102" s="6712"/>
      <c r="J102" s="6712"/>
      <c r="K102" s="6712"/>
      <c r="L102" s="6712"/>
      <c r="M102" s="6712"/>
      <c r="N102" s="6712"/>
      <c r="O102" s="6712"/>
      <c r="P102" s="6712"/>
      <c r="Q102" s="6712"/>
      <c r="R102" s="6712"/>
      <c r="S102" s="6712"/>
      <c r="T102" s="6712"/>
      <c r="U102" s="6713"/>
      <c r="V102" s="6714"/>
      <c r="W102" s="6715"/>
      <c r="BP102" s="3615"/>
      <c r="BQ102" s="3615"/>
      <c r="BR102" s="3615"/>
      <c r="BS102" s="3615"/>
      <c r="CL102"/>
      <c r="CM102"/>
      <c r="CN102"/>
      <c r="CO102"/>
    </row>
    <row r="103" spans="1:93" s="1748" customFormat="1" x14ac:dyDescent="0.35">
      <c r="A103" s="6716" t="s">
        <v>3422</v>
      </c>
      <c r="B103" s="6717"/>
      <c r="C103" s="6717"/>
      <c r="D103" s="6669"/>
      <c r="E103" s="6670"/>
      <c r="F103" s="6718"/>
      <c r="G103" s="6718"/>
      <c r="H103" s="6718"/>
      <c r="Y103"/>
      <c r="Z103"/>
      <c r="AA103"/>
      <c r="AB103"/>
      <c r="AC103"/>
      <c r="AD103"/>
      <c r="AE103"/>
      <c r="BP103" s="6671"/>
      <c r="BQ103" s="6671"/>
      <c r="BR103" s="6671"/>
      <c r="BS103" s="6671"/>
      <c r="BT103" s="6671"/>
      <c r="BU103" s="6671"/>
      <c r="BV103" s="6671"/>
      <c r="BW103" s="6671"/>
      <c r="BX103" s="6671"/>
      <c r="BY103" s="6671"/>
      <c r="BZ103" s="6671"/>
      <c r="CA103" s="6671"/>
      <c r="CB103" s="6671"/>
      <c r="CC103" s="6671"/>
      <c r="CD103" s="6671"/>
      <c r="CE103" s="6671"/>
      <c r="CF103" s="6671"/>
      <c r="CG103" s="6671"/>
      <c r="CH103" s="6671"/>
      <c r="CI103" s="6671"/>
      <c r="CJ103" s="6671"/>
      <c r="CK103" s="6671"/>
    </row>
    <row r="104" spans="1:93" ht="15" customHeight="1" x14ac:dyDescent="0.35">
      <c r="A104" s="6719" t="s">
        <v>3423</v>
      </c>
      <c r="B104" s="6720"/>
      <c r="C104" s="6721"/>
      <c r="D104" s="6441" t="s">
        <v>3424</v>
      </c>
      <c r="E104" s="5586" t="s">
        <v>1986</v>
      </c>
      <c r="F104" s="6436"/>
      <c r="G104" s="6436"/>
      <c r="H104" s="6436"/>
      <c r="I104" s="6436"/>
      <c r="J104" s="6722"/>
      <c r="K104" s="5586" t="s">
        <v>3193</v>
      </c>
      <c r="L104" s="6722"/>
    </row>
    <row r="105" spans="1:93" ht="17.25" customHeight="1" x14ac:dyDescent="0.35">
      <c r="A105" s="6723"/>
      <c r="B105" s="6724"/>
      <c r="C105" s="6725"/>
      <c r="D105" s="3320"/>
      <c r="E105" s="5525" t="s">
        <v>230</v>
      </c>
      <c r="F105" s="6726" t="s">
        <v>2063</v>
      </c>
      <c r="G105" s="5216" t="s">
        <v>231</v>
      </c>
      <c r="H105" s="5216" t="s">
        <v>2064</v>
      </c>
      <c r="I105" s="6727" t="s">
        <v>2065</v>
      </c>
      <c r="J105" s="6447" t="s">
        <v>3425</v>
      </c>
      <c r="K105" s="6619" t="s">
        <v>34</v>
      </c>
      <c r="L105" s="6619" t="s">
        <v>35</v>
      </c>
    </row>
    <row r="106" spans="1:93" ht="15" customHeight="1" x14ac:dyDescent="0.35">
      <c r="A106" s="2909" t="s">
        <v>3426</v>
      </c>
      <c r="B106" s="3094"/>
      <c r="C106" s="6728" t="s">
        <v>3427</v>
      </c>
      <c r="D106" s="6729"/>
      <c r="E106" s="5513"/>
      <c r="F106" s="6627"/>
      <c r="G106" s="5487"/>
      <c r="H106" s="5487"/>
      <c r="I106" s="5487"/>
      <c r="J106" s="3381"/>
      <c r="K106" s="3624"/>
      <c r="L106" s="3381"/>
      <c r="M106" s="6730"/>
    </row>
    <row r="107" spans="1:93" ht="15" customHeight="1" x14ac:dyDescent="0.35">
      <c r="A107" s="6731"/>
      <c r="B107" s="3410"/>
      <c r="C107" s="6732" t="s">
        <v>3428</v>
      </c>
      <c r="D107" s="6733"/>
      <c r="E107" s="5488"/>
      <c r="F107" s="6515"/>
      <c r="G107" s="5490"/>
      <c r="H107" s="5490"/>
      <c r="I107" s="5490"/>
      <c r="J107" s="3716"/>
      <c r="K107" s="429"/>
      <c r="L107" s="3716"/>
      <c r="M107" s="6730"/>
    </row>
    <row r="108" spans="1:93" x14ac:dyDescent="0.35">
      <c r="A108" s="6731"/>
      <c r="B108" s="3410"/>
      <c r="C108" s="6732" t="s">
        <v>3429</v>
      </c>
      <c r="D108" s="6707"/>
      <c r="E108" s="6558"/>
      <c r="F108" s="6559"/>
      <c r="G108" s="6573"/>
      <c r="H108" s="6573"/>
      <c r="I108" s="6573"/>
      <c r="J108" s="3719"/>
      <c r="K108" s="450"/>
      <c r="L108" s="3719"/>
      <c r="M108" s="6730"/>
    </row>
    <row r="109" spans="1:93" ht="15" customHeight="1" x14ac:dyDescent="0.35">
      <c r="A109" s="2909" t="s">
        <v>3430</v>
      </c>
      <c r="B109" s="3094"/>
      <c r="C109" s="6728" t="s">
        <v>3427</v>
      </c>
      <c r="D109" s="6729"/>
      <c r="E109" s="6456"/>
      <c r="F109" s="6508"/>
      <c r="G109" s="6480"/>
      <c r="H109" s="6480"/>
      <c r="I109" s="6480"/>
      <c r="J109" s="3387"/>
      <c r="K109" s="200"/>
      <c r="L109" s="3387"/>
      <c r="M109" s="6730"/>
    </row>
    <row r="110" spans="1:93" ht="15" customHeight="1" x14ac:dyDescent="0.35">
      <c r="A110" s="6731"/>
      <c r="B110" s="3410"/>
      <c r="C110" s="6732" t="s">
        <v>3428</v>
      </c>
      <c r="D110" s="6733"/>
      <c r="E110" s="5494"/>
      <c r="F110" s="6540"/>
      <c r="G110" s="5493"/>
      <c r="H110" s="5493"/>
      <c r="I110" s="5493"/>
      <c r="J110" s="3393"/>
      <c r="K110" s="3626"/>
      <c r="L110" s="3393"/>
      <c r="M110" s="6730"/>
    </row>
    <row r="111" spans="1:93" x14ac:dyDescent="0.35">
      <c r="A111" s="6731"/>
      <c r="B111" s="3410"/>
      <c r="C111" s="6732" t="s">
        <v>3429</v>
      </c>
      <c r="D111" s="6707"/>
      <c r="E111" s="5494"/>
      <c r="F111" s="6540"/>
      <c r="G111" s="5493"/>
      <c r="H111" s="5493"/>
      <c r="I111" s="5493"/>
      <c r="J111" s="3393"/>
      <c r="K111" s="3626"/>
      <c r="L111" s="3393"/>
      <c r="M111" s="6730"/>
    </row>
    <row r="112" spans="1:93" ht="15" customHeight="1" x14ac:dyDescent="0.35">
      <c r="A112" s="2909" t="s">
        <v>3431</v>
      </c>
      <c r="B112" s="2910"/>
      <c r="C112" s="6728" t="s">
        <v>3427</v>
      </c>
      <c r="D112" s="6729"/>
      <c r="E112" s="5513"/>
      <c r="F112" s="6627"/>
      <c r="G112" s="5487"/>
      <c r="H112" s="5487"/>
      <c r="I112" s="5487"/>
      <c r="J112" s="3381"/>
      <c r="K112" s="3624"/>
      <c r="L112" s="3381"/>
      <c r="M112" s="6730"/>
    </row>
    <row r="113" spans="1:13" ht="15" customHeight="1" x14ac:dyDescent="0.35">
      <c r="A113" s="2364"/>
      <c r="B113" s="3372"/>
      <c r="C113" s="6732" t="s">
        <v>3428</v>
      </c>
      <c r="D113" s="6733"/>
      <c r="E113" s="5488"/>
      <c r="F113" s="6515"/>
      <c r="G113" s="5490"/>
      <c r="H113" s="5490"/>
      <c r="I113" s="5490"/>
      <c r="J113" s="3716"/>
      <c r="K113" s="429"/>
      <c r="L113" s="3716"/>
      <c r="M113" s="6730"/>
    </row>
    <row r="114" spans="1:13" x14ac:dyDescent="0.35">
      <c r="A114" s="2119"/>
      <c r="B114" s="2121"/>
      <c r="C114" s="6734" t="s">
        <v>3429</v>
      </c>
      <c r="D114" s="6707"/>
      <c r="E114" s="6558"/>
      <c r="F114" s="6559"/>
      <c r="G114" s="6573"/>
      <c r="H114" s="6573"/>
      <c r="I114" s="6573"/>
      <c r="J114" s="3719"/>
      <c r="K114" s="450"/>
      <c r="L114" s="3719"/>
      <c r="M114" s="6730"/>
    </row>
    <row r="115" spans="1:13" ht="22.5" customHeight="1" x14ac:dyDescent="0.35">
      <c r="A115" s="6716" t="s">
        <v>3432</v>
      </c>
      <c r="B115" s="582"/>
      <c r="C115" s="582"/>
      <c r="D115" s="582"/>
      <c r="E115" s="582"/>
      <c r="F115" s="582"/>
      <c r="G115" s="582"/>
      <c r="H115" s="582"/>
      <c r="I115" s="582"/>
      <c r="J115" s="582"/>
      <c r="K115" s="582"/>
      <c r="L115" s="582"/>
      <c r="M115" s="582"/>
    </row>
    <row r="116" spans="1:13" ht="34.5" customHeight="1" x14ac:dyDescent="0.35">
      <c r="A116" s="6735" t="s">
        <v>3433</v>
      </c>
      <c r="B116" s="6736" t="s">
        <v>3434</v>
      </c>
      <c r="C116" s="6737" t="s">
        <v>3435</v>
      </c>
      <c r="D116" s="6735" t="s">
        <v>3436</v>
      </c>
      <c r="E116" s="582"/>
      <c r="F116" s="582"/>
      <c r="G116" s="582"/>
      <c r="H116" s="582"/>
      <c r="I116" s="582"/>
      <c r="J116" s="582"/>
      <c r="K116" s="582"/>
      <c r="L116" s="582"/>
      <c r="M116" s="582"/>
    </row>
    <row r="117" spans="1:13" x14ac:dyDescent="0.35">
      <c r="A117" s="6738" t="s">
        <v>3437</v>
      </c>
      <c r="B117" s="6739"/>
      <c r="C117" s="6739"/>
      <c r="D117" s="6739"/>
      <c r="E117" s="582"/>
      <c r="F117" s="582"/>
      <c r="G117" s="582"/>
      <c r="H117" s="582"/>
      <c r="I117" s="582"/>
      <c r="J117" s="582"/>
      <c r="K117" s="582"/>
      <c r="L117" s="582"/>
      <c r="M117" s="582"/>
    </row>
    <row r="118" spans="1:13" ht="31.5" customHeight="1" x14ac:dyDescent="0.35">
      <c r="A118" s="6716" t="s">
        <v>3438</v>
      </c>
      <c r="B118" s="142"/>
      <c r="C118" s="142"/>
      <c r="D118" s="142"/>
      <c r="E118" s="142"/>
      <c r="F118" s="142"/>
      <c r="G118" s="142"/>
      <c r="H118" s="142"/>
      <c r="I118" s="142"/>
      <c r="J118" s="582"/>
      <c r="K118" s="582"/>
      <c r="L118" s="582"/>
      <c r="M118" s="582"/>
    </row>
    <row r="119" spans="1:13" x14ac:dyDescent="0.35">
      <c r="A119" s="5588" t="s">
        <v>3433</v>
      </c>
      <c r="B119" s="6740" t="s">
        <v>3439</v>
      </c>
      <c r="C119" s="6741"/>
      <c r="D119" s="6741"/>
      <c r="E119" s="6741"/>
      <c r="F119" s="6741"/>
      <c r="G119" s="6741"/>
      <c r="H119" s="6741"/>
      <c r="I119" s="6742"/>
      <c r="J119" s="582"/>
      <c r="K119" s="582"/>
      <c r="L119" s="582"/>
      <c r="M119" s="582"/>
    </row>
    <row r="120" spans="1:13" ht="26.25" customHeight="1" x14ac:dyDescent="0.35">
      <c r="A120" s="6743"/>
      <c r="B120" s="6738" t="s">
        <v>3440</v>
      </c>
      <c r="C120" s="3374" t="s">
        <v>3441</v>
      </c>
      <c r="D120" s="1199" t="s">
        <v>3442</v>
      </c>
      <c r="E120" s="3374" t="s">
        <v>3443</v>
      </c>
      <c r="F120" s="3374" t="s">
        <v>3444</v>
      </c>
      <c r="G120" s="6744" t="s">
        <v>3445</v>
      </c>
      <c r="H120" s="3374" t="s">
        <v>3446</v>
      </c>
      <c r="I120" s="1199" t="s">
        <v>3447</v>
      </c>
      <c r="J120" s="582"/>
      <c r="K120" s="582"/>
      <c r="L120" s="582"/>
      <c r="M120" s="582"/>
    </row>
    <row r="121" spans="1:13" ht="63" customHeight="1" x14ac:dyDescent="0.35">
      <c r="A121" s="6745" t="s">
        <v>3448</v>
      </c>
      <c r="B121" s="6746">
        <v>0</v>
      </c>
      <c r="C121" s="5476">
        <v>0</v>
      </c>
      <c r="D121" s="5476">
        <v>0</v>
      </c>
      <c r="E121" s="5476"/>
      <c r="F121" s="5476">
        <v>0</v>
      </c>
      <c r="G121" s="5476">
        <v>0</v>
      </c>
      <c r="H121" s="5476">
        <v>0</v>
      </c>
      <c r="I121" s="5476">
        <v>0</v>
      </c>
      <c r="J121" s="582"/>
      <c r="K121" s="582"/>
      <c r="L121" s="582"/>
      <c r="M121" s="582"/>
    </row>
    <row r="122" spans="1:13" ht="57" customHeight="1" x14ac:dyDescent="0.35">
      <c r="A122" s="6747" t="s">
        <v>3449</v>
      </c>
      <c r="B122" s="6746">
        <v>0</v>
      </c>
      <c r="C122" s="5476">
        <v>0</v>
      </c>
      <c r="D122" s="5476">
        <v>0</v>
      </c>
      <c r="E122" s="5476">
        <v>0</v>
      </c>
      <c r="F122" s="5476">
        <v>0</v>
      </c>
      <c r="G122" s="5476">
        <v>0</v>
      </c>
      <c r="H122" s="5476">
        <v>0</v>
      </c>
      <c r="I122" s="5476">
        <v>0</v>
      </c>
      <c r="J122" s="582"/>
      <c r="K122" s="582"/>
      <c r="L122" s="582"/>
      <c r="M122" s="582"/>
    </row>
    <row r="123" spans="1:13" ht="24.75" customHeight="1" x14ac:dyDescent="0.35">
      <c r="A123" s="6716" t="s">
        <v>3450</v>
      </c>
      <c r="B123" s="142"/>
      <c r="C123" s="142"/>
      <c r="D123" s="142"/>
      <c r="E123" s="142"/>
      <c r="F123" s="142"/>
      <c r="G123" s="142"/>
      <c r="H123" s="142"/>
      <c r="I123" s="142"/>
      <c r="J123" s="142"/>
      <c r="K123" s="142"/>
      <c r="L123" s="142"/>
      <c r="M123" s="142"/>
    </row>
    <row r="124" spans="1:13" x14ac:dyDescent="0.35">
      <c r="A124" s="5588" t="s">
        <v>3433</v>
      </c>
      <c r="B124" s="6740" t="s">
        <v>3451</v>
      </c>
      <c r="C124" s="6741"/>
      <c r="D124" s="6741"/>
      <c r="E124" s="6741"/>
      <c r="F124" s="6741"/>
      <c r="G124" s="6741"/>
      <c r="H124" s="6741"/>
      <c r="I124" s="6741"/>
      <c r="J124" s="6741"/>
      <c r="K124" s="6741"/>
      <c r="L124" s="6741"/>
      <c r="M124" s="6742"/>
    </row>
    <row r="125" spans="1:13" ht="36" customHeight="1" x14ac:dyDescent="0.35">
      <c r="A125" s="6743"/>
      <c r="B125" s="6745" t="s">
        <v>3452</v>
      </c>
      <c r="C125" s="6619" t="s">
        <v>3453</v>
      </c>
      <c r="D125" s="6619" t="s">
        <v>3454</v>
      </c>
      <c r="E125" s="6619" t="s">
        <v>3455</v>
      </c>
      <c r="F125" s="6619" t="s">
        <v>3456</v>
      </c>
      <c r="G125" s="6619" t="s">
        <v>3457</v>
      </c>
      <c r="H125" s="6619" t="s">
        <v>3458</v>
      </c>
      <c r="I125" s="6619" t="s">
        <v>3459</v>
      </c>
      <c r="J125" s="6619" t="s">
        <v>3460</v>
      </c>
      <c r="K125" s="6619" t="s">
        <v>3461</v>
      </c>
      <c r="L125" s="6619" t="s">
        <v>3462</v>
      </c>
      <c r="M125" s="3276" t="s">
        <v>3463</v>
      </c>
    </row>
    <row r="126" spans="1:13" ht="40.5" customHeight="1" x14ac:dyDescent="0.35">
      <c r="A126" s="6745" t="s">
        <v>3464</v>
      </c>
      <c r="B126" s="6746">
        <v>0</v>
      </c>
      <c r="C126" s="6508"/>
      <c r="D126" s="6480"/>
      <c r="E126" s="6559"/>
      <c r="F126" s="6508"/>
      <c r="G126" s="6508"/>
      <c r="H126" s="6480"/>
      <c r="I126" s="6559"/>
      <c r="J126" s="6508"/>
      <c r="K126" s="6508"/>
      <c r="L126" s="6480"/>
      <c r="M126" s="6480"/>
    </row>
    <row r="127" spans="1:13" ht="60" customHeight="1" x14ac:dyDescent="0.35">
      <c r="A127" s="6748" t="s">
        <v>3465</v>
      </c>
      <c r="B127" s="6749">
        <v>0</v>
      </c>
      <c r="C127" s="6558"/>
      <c r="D127" s="6573"/>
      <c r="E127" s="6559"/>
      <c r="F127" s="6559"/>
      <c r="G127" s="6558"/>
      <c r="H127" s="6573"/>
      <c r="I127" s="6559"/>
      <c r="J127" s="6559"/>
      <c r="K127" s="6558"/>
      <c r="L127" s="6573"/>
      <c r="M127" s="6573"/>
    </row>
    <row r="128" spans="1:13" ht="21.75" customHeight="1" x14ac:dyDescent="0.35">
      <c r="A128" s="6716" t="s">
        <v>3466</v>
      </c>
      <c r="B128" s="6750"/>
      <c r="C128" s="142"/>
      <c r="D128" s="142"/>
      <c r="E128" s="142"/>
      <c r="F128" s="142"/>
      <c r="G128" s="142"/>
      <c r="H128" s="142"/>
      <c r="I128" s="142"/>
      <c r="J128" s="142"/>
      <c r="K128" s="142"/>
      <c r="L128" s="142"/>
      <c r="M128" s="142"/>
    </row>
    <row r="129" spans="1:104" ht="21.75" customHeight="1" x14ac:dyDescent="0.35">
      <c r="A129" s="2434" t="s">
        <v>294</v>
      </c>
      <c r="B129" s="6751" t="s">
        <v>3467</v>
      </c>
      <c r="C129" s="6438" t="s">
        <v>3207</v>
      </c>
      <c r="D129" s="6436"/>
      <c r="E129" s="6436"/>
      <c r="F129" s="6437"/>
      <c r="G129" s="6024" t="s">
        <v>10</v>
      </c>
      <c r="H129" s="6024" t="s">
        <v>11</v>
      </c>
      <c r="BT129"/>
      <c r="BU129"/>
      <c r="BV129"/>
      <c r="BW129"/>
      <c r="BX129"/>
      <c r="BY129"/>
      <c r="BZ129"/>
      <c r="CA129"/>
      <c r="CB129"/>
      <c r="CC129"/>
      <c r="CD129"/>
      <c r="CE129"/>
      <c r="CF129"/>
      <c r="CG129"/>
      <c r="CH129"/>
      <c r="CI129"/>
      <c r="CJ129"/>
      <c r="CK129"/>
      <c r="CL129"/>
      <c r="CM129"/>
      <c r="CN129"/>
      <c r="CO129"/>
    </row>
    <row r="130" spans="1:104" ht="21.75" customHeight="1" x14ac:dyDescent="0.35">
      <c r="A130" s="6752"/>
      <c r="B130" s="6753"/>
      <c r="C130" s="4981" t="s">
        <v>186</v>
      </c>
      <c r="D130" s="4946" t="s">
        <v>187</v>
      </c>
      <c r="E130" s="4946" t="s">
        <v>188</v>
      </c>
      <c r="F130" s="4947" t="s">
        <v>189</v>
      </c>
      <c r="G130" s="3439"/>
      <c r="H130" s="3439"/>
      <c r="BT130"/>
      <c r="BU130"/>
      <c r="BV130"/>
      <c r="BW130"/>
      <c r="BX130"/>
      <c r="BY130"/>
      <c r="BZ130"/>
      <c r="CA130"/>
      <c r="CB130"/>
      <c r="CC130"/>
      <c r="CD130"/>
      <c r="CE130"/>
      <c r="CF130"/>
      <c r="CG130"/>
      <c r="CH130"/>
      <c r="CI130"/>
      <c r="CJ130"/>
      <c r="CK130"/>
      <c r="CL130"/>
      <c r="CM130"/>
      <c r="CN130"/>
      <c r="CO130"/>
    </row>
    <row r="131" spans="1:104" ht="30" x14ac:dyDescent="0.35">
      <c r="A131" s="4960" t="s">
        <v>3468</v>
      </c>
      <c r="B131" s="6754"/>
      <c r="C131" s="6755"/>
      <c r="D131" s="6474"/>
      <c r="E131" s="6474"/>
      <c r="F131" s="6475"/>
      <c r="G131" s="6473"/>
      <c r="H131" s="6756"/>
      <c r="BT131"/>
      <c r="BU131"/>
      <c r="BV131"/>
      <c r="BW131"/>
      <c r="BX131"/>
      <c r="BY131"/>
      <c r="BZ131"/>
      <c r="CA131"/>
      <c r="CB131"/>
      <c r="CC131"/>
      <c r="CD131"/>
      <c r="CE131"/>
      <c r="CF131"/>
      <c r="CG131"/>
      <c r="CH131"/>
      <c r="CI131"/>
      <c r="CJ131"/>
      <c r="CK131"/>
      <c r="CL131"/>
      <c r="CM131"/>
      <c r="CN131"/>
      <c r="CO131"/>
    </row>
    <row r="132" spans="1:104" ht="30" x14ac:dyDescent="0.35">
      <c r="A132" s="6757" t="s">
        <v>3469</v>
      </c>
      <c r="B132" s="6758"/>
      <c r="C132" s="6759"/>
      <c r="D132" s="6498"/>
      <c r="E132" s="6498"/>
      <c r="F132" s="6499"/>
      <c r="G132" s="6497"/>
      <c r="H132" s="6760"/>
      <c r="BT132"/>
      <c r="BU132"/>
      <c r="BV132"/>
      <c r="BW132"/>
      <c r="BX132"/>
      <c r="BY132"/>
      <c r="BZ132"/>
      <c r="CA132"/>
      <c r="CB132"/>
      <c r="CC132"/>
      <c r="CD132"/>
      <c r="CE132"/>
      <c r="CF132"/>
      <c r="CG132"/>
      <c r="CH132"/>
      <c r="CI132"/>
      <c r="CJ132"/>
      <c r="CK132"/>
      <c r="CL132"/>
      <c r="CM132"/>
      <c r="CN132"/>
      <c r="CO132"/>
    </row>
    <row r="133" spans="1:104" s="1237" customFormat="1" x14ac:dyDescent="0.35">
      <c r="A133" s="6761" t="s">
        <v>3470</v>
      </c>
      <c r="B133" s="6762"/>
      <c r="C133" s="6762"/>
      <c r="D133" s="6763"/>
      <c r="E133" s="6764"/>
      <c r="F133" s="6764"/>
      <c r="G133" s="6764"/>
      <c r="H133" s="6764"/>
      <c r="I133" s="6764"/>
      <c r="J133" s="6765"/>
      <c r="K133" s="6764"/>
      <c r="L133" s="6764"/>
      <c r="M133" s="6764"/>
      <c r="N133" s="6764"/>
      <c r="O133" s="6764"/>
      <c r="P133" s="6764"/>
      <c r="BY133" s="6766"/>
      <c r="BZ133" s="6766"/>
      <c r="CE133" s="6766"/>
      <c r="CF133" s="6766"/>
      <c r="CK133" s="6766"/>
      <c r="CL133" s="6766"/>
      <c r="CM133" s="6766"/>
      <c r="CN133" s="6766"/>
      <c r="CO133" s="6766"/>
      <c r="CP133" s="6766"/>
      <c r="CQ133" s="6766"/>
      <c r="CR133" s="6766"/>
      <c r="CS133" s="6766"/>
      <c r="CT133" s="6766"/>
      <c r="CU133" s="6766"/>
      <c r="CV133" s="6766"/>
      <c r="CW133" s="6766"/>
      <c r="CX133" s="6766"/>
      <c r="CY133" s="6766"/>
      <c r="CZ133" s="6766"/>
    </row>
    <row r="134" spans="1:104" s="1237" customFormat="1" ht="37.5" customHeight="1" x14ac:dyDescent="0.35">
      <c r="A134" s="6767" t="s">
        <v>3423</v>
      </c>
      <c r="B134" s="6768"/>
      <c r="C134" s="6769"/>
      <c r="D134" s="6770" t="s">
        <v>3424</v>
      </c>
      <c r="E134" s="3983" t="s">
        <v>1986</v>
      </c>
      <c r="F134" s="3986"/>
      <c r="G134" s="3986"/>
      <c r="H134" s="3986"/>
      <c r="I134" s="3986"/>
      <c r="J134" s="3986"/>
      <c r="K134" s="3986"/>
      <c r="L134" s="3986"/>
      <c r="M134" s="3986"/>
      <c r="N134" s="6771"/>
      <c r="O134" s="3989" t="s">
        <v>3193</v>
      </c>
      <c r="P134" s="3997"/>
      <c r="BY134" s="6766"/>
      <c r="BZ134" s="6766"/>
      <c r="CE134" s="6766"/>
      <c r="CF134" s="6766"/>
      <c r="CK134" s="6766"/>
      <c r="CL134" s="6766"/>
      <c r="CM134" s="6766"/>
      <c r="CN134" s="6766"/>
      <c r="CO134" s="6766"/>
      <c r="CP134" s="6766"/>
      <c r="CQ134" s="6766"/>
      <c r="CR134" s="6766"/>
      <c r="CS134" s="6766"/>
      <c r="CT134" s="6766"/>
      <c r="CU134" s="6766"/>
      <c r="CV134" s="6766"/>
      <c r="CW134" s="6766"/>
      <c r="CX134" s="6766"/>
      <c r="CY134" s="6766"/>
      <c r="CZ134" s="6766"/>
    </row>
    <row r="135" spans="1:104" s="1237" customFormat="1" ht="37.5" customHeight="1" x14ac:dyDescent="0.35">
      <c r="A135" s="6772"/>
      <c r="B135" s="6772"/>
      <c r="C135" s="6773"/>
      <c r="D135" s="6774"/>
      <c r="E135" s="4003" t="s">
        <v>3471</v>
      </c>
      <c r="F135" s="6775" t="s">
        <v>2712</v>
      </c>
      <c r="G135" s="6775" t="s">
        <v>230</v>
      </c>
      <c r="H135" s="6775" t="s">
        <v>2063</v>
      </c>
      <c r="I135" s="6775" t="s">
        <v>231</v>
      </c>
      <c r="J135" s="6775" t="s">
        <v>2064</v>
      </c>
      <c r="K135" s="6775" t="s">
        <v>2065</v>
      </c>
      <c r="L135" s="6775" t="s">
        <v>2066</v>
      </c>
      <c r="M135" s="6775" t="s">
        <v>2067</v>
      </c>
      <c r="N135" s="6776" t="s">
        <v>32</v>
      </c>
      <c r="O135" s="6777" t="s">
        <v>34</v>
      </c>
      <c r="P135" s="6778" t="s">
        <v>35</v>
      </c>
      <c r="BY135" s="6766"/>
      <c r="BZ135" s="6766"/>
      <c r="CE135" s="6766"/>
      <c r="CF135" s="6766"/>
      <c r="CK135" s="6766"/>
      <c r="CL135" s="6766"/>
      <c r="CM135" s="6766"/>
      <c r="CN135" s="6766"/>
      <c r="CO135" s="6766"/>
      <c r="CP135" s="6766"/>
      <c r="CQ135" s="6766"/>
      <c r="CR135" s="6766"/>
      <c r="CS135" s="6766"/>
      <c r="CT135" s="6766"/>
      <c r="CU135" s="6766"/>
      <c r="CV135" s="6766"/>
      <c r="CW135" s="6766"/>
      <c r="CX135" s="6766"/>
      <c r="CY135" s="6766"/>
      <c r="CZ135" s="6766"/>
    </row>
    <row r="136" spans="1:104" s="1237" customFormat="1" ht="17.5" customHeight="1" x14ac:dyDescent="0.35">
      <c r="A136" s="6779" t="s">
        <v>3472</v>
      </c>
      <c r="B136" s="6769"/>
      <c r="C136" s="6780" t="s">
        <v>3473</v>
      </c>
      <c r="D136" s="6781">
        <f>+E136</f>
        <v>0</v>
      </c>
      <c r="E136" s="6782"/>
      <c r="F136" s="6783"/>
      <c r="G136" s="6783"/>
      <c r="H136" s="6783"/>
      <c r="I136" s="6783"/>
      <c r="J136" s="6783"/>
      <c r="K136" s="6783"/>
      <c r="L136" s="6783"/>
      <c r="M136" s="6783"/>
      <c r="N136" s="6784"/>
      <c r="O136" s="6785"/>
      <c r="P136" s="6786"/>
      <c r="Q136" s="1237" t="str">
        <f>CA136</f>
        <v/>
      </c>
      <c r="BY136" s="6766"/>
      <c r="BZ136" s="6766"/>
      <c r="CA136" s="1237" t="str">
        <f>IF(CG136=1," * El Total por sexo Debe ser igual al total de las intervenciones. ","")</f>
        <v/>
      </c>
      <c r="CE136" s="6766"/>
      <c r="CF136" s="6766"/>
      <c r="CG136" s="1237">
        <f>IF((O136+P136)&lt;&gt;D136,1,0)</f>
        <v>0</v>
      </c>
      <c r="CK136" s="6766"/>
      <c r="CL136" s="6766"/>
      <c r="CM136" s="6766"/>
      <c r="CN136" s="6766"/>
      <c r="CO136" s="6766"/>
      <c r="CP136" s="6766"/>
      <c r="CQ136" s="6766"/>
      <c r="CR136" s="6766"/>
      <c r="CS136" s="6766"/>
      <c r="CT136" s="6766"/>
      <c r="CU136" s="6766"/>
      <c r="CV136" s="6766"/>
      <c r="CW136" s="6766"/>
      <c r="CX136" s="6766"/>
      <c r="CY136" s="6766"/>
      <c r="CZ136" s="6766"/>
    </row>
    <row r="137" spans="1:104" s="1237" customFormat="1" ht="18" customHeight="1" x14ac:dyDescent="0.35">
      <c r="A137" s="6787"/>
      <c r="B137" s="6788"/>
      <c r="C137" s="6789" t="s">
        <v>3474</v>
      </c>
      <c r="D137" s="6781">
        <f>+F137</f>
        <v>0</v>
      </c>
      <c r="E137" s="6790"/>
      <c r="F137" s="6791"/>
      <c r="G137" s="6791"/>
      <c r="H137" s="6791"/>
      <c r="I137" s="6791"/>
      <c r="J137" s="6791"/>
      <c r="K137" s="6791"/>
      <c r="L137" s="6791"/>
      <c r="M137" s="6791"/>
      <c r="N137" s="6792"/>
      <c r="O137" s="6793"/>
      <c r="P137" s="6794"/>
      <c r="Q137" s="1237" t="str">
        <f t="shared" ref="Q137:Q151" si="7">CA137</f>
        <v/>
      </c>
      <c r="BY137" s="6766"/>
      <c r="BZ137" s="6766"/>
      <c r="CA137" s="1237" t="str">
        <f t="shared" ref="CA137:CA151" si="8">IF(CG137=1," * El Total por sexo Debe ser igual al total de las intervenciones. ","")</f>
        <v/>
      </c>
      <c r="CE137" s="6766"/>
      <c r="CF137" s="6766"/>
      <c r="CG137" s="1237">
        <f t="shared" ref="CG137:CG151" si="9">IF((O137+P137)&lt;&gt;D137,1,0)</f>
        <v>0</v>
      </c>
      <c r="CK137" s="6766"/>
      <c r="CL137" s="6766"/>
      <c r="CM137" s="6766"/>
      <c r="CN137" s="6766"/>
      <c r="CO137" s="6766"/>
      <c r="CP137" s="6766"/>
      <c r="CQ137" s="6766"/>
      <c r="CR137" s="6766"/>
      <c r="CS137" s="6766"/>
      <c r="CT137" s="6766"/>
      <c r="CU137" s="6766"/>
      <c r="CV137" s="6766"/>
      <c r="CW137" s="6766"/>
      <c r="CX137" s="6766"/>
      <c r="CY137" s="6766"/>
      <c r="CZ137" s="6766"/>
    </row>
    <row r="138" spans="1:104" s="1237" customFormat="1" ht="21" customHeight="1" x14ac:dyDescent="0.35">
      <c r="A138" s="6787"/>
      <c r="B138" s="6788"/>
      <c r="C138" s="6789" t="s">
        <v>3475</v>
      </c>
      <c r="D138" s="6781">
        <f>+G138</f>
        <v>0</v>
      </c>
      <c r="E138" s="6790"/>
      <c r="F138" s="6791"/>
      <c r="G138" s="6791"/>
      <c r="H138" s="6791"/>
      <c r="I138" s="6791"/>
      <c r="J138" s="6791"/>
      <c r="K138" s="6791"/>
      <c r="L138" s="6791"/>
      <c r="M138" s="6791"/>
      <c r="N138" s="6792"/>
      <c r="O138" s="6793"/>
      <c r="P138" s="6794"/>
      <c r="Q138" s="1237" t="str">
        <f t="shared" si="7"/>
        <v/>
      </c>
      <c r="BY138" s="6766"/>
      <c r="BZ138" s="6766"/>
      <c r="CA138" s="1237" t="str">
        <f t="shared" si="8"/>
        <v/>
      </c>
      <c r="CE138" s="6766"/>
      <c r="CF138" s="6766"/>
      <c r="CG138" s="1237">
        <f t="shared" si="9"/>
        <v>0</v>
      </c>
      <c r="CK138" s="6766"/>
      <c r="CL138" s="6766"/>
      <c r="CM138" s="6766"/>
      <c r="CN138" s="6766"/>
      <c r="CO138" s="6766"/>
      <c r="CP138" s="6766"/>
      <c r="CQ138" s="6766"/>
      <c r="CR138" s="6766"/>
      <c r="CS138" s="6766"/>
      <c r="CT138" s="6766"/>
      <c r="CU138" s="6766"/>
      <c r="CV138" s="6766"/>
      <c r="CW138" s="6766"/>
      <c r="CX138" s="6766"/>
      <c r="CY138" s="6766"/>
      <c r="CZ138" s="6766"/>
    </row>
    <row r="139" spans="1:104" s="1237" customFormat="1" ht="27.75" customHeight="1" x14ac:dyDescent="0.35">
      <c r="A139" s="6787"/>
      <c r="B139" s="6788"/>
      <c r="C139" s="6795" t="s">
        <v>3476</v>
      </c>
      <c r="D139" s="6781">
        <f>+H139</f>
        <v>0</v>
      </c>
      <c r="E139" s="6790"/>
      <c r="F139" s="6791"/>
      <c r="G139" s="6791"/>
      <c r="H139" s="6791"/>
      <c r="I139" s="6791"/>
      <c r="J139" s="6791"/>
      <c r="K139" s="6791"/>
      <c r="L139" s="6791"/>
      <c r="M139" s="6791"/>
      <c r="N139" s="6792"/>
      <c r="O139" s="6793"/>
      <c r="P139" s="6794"/>
      <c r="Q139" s="1237" t="str">
        <f t="shared" si="7"/>
        <v/>
      </c>
      <c r="BY139" s="6766"/>
      <c r="BZ139" s="6766"/>
      <c r="CA139" s="1237" t="str">
        <f t="shared" si="8"/>
        <v/>
      </c>
      <c r="CE139" s="6766"/>
      <c r="CF139" s="6766"/>
      <c r="CG139" s="1237">
        <f t="shared" si="9"/>
        <v>0</v>
      </c>
      <c r="CK139" s="6766"/>
      <c r="CL139" s="6766"/>
      <c r="CM139" s="6766"/>
      <c r="CN139" s="6766"/>
      <c r="CO139" s="6766"/>
      <c r="CP139" s="6766"/>
      <c r="CQ139" s="6766"/>
      <c r="CR139" s="6766"/>
      <c r="CS139" s="6766"/>
      <c r="CT139" s="6766"/>
      <c r="CU139" s="6766"/>
      <c r="CV139" s="6766"/>
      <c r="CW139" s="6766"/>
      <c r="CX139" s="6766"/>
      <c r="CY139" s="6766"/>
      <c r="CZ139" s="6766"/>
    </row>
    <row r="140" spans="1:104" s="1237" customFormat="1" ht="21.75" customHeight="1" x14ac:dyDescent="0.35">
      <c r="A140" s="6787"/>
      <c r="B140" s="6788"/>
      <c r="C140" s="6795" t="s">
        <v>3477</v>
      </c>
      <c r="D140" s="6781">
        <f>+I140+J140+K140</f>
        <v>0</v>
      </c>
      <c r="E140" s="6790"/>
      <c r="F140" s="6791"/>
      <c r="G140" s="6791"/>
      <c r="H140" s="6791"/>
      <c r="I140" s="6791"/>
      <c r="J140" s="6791"/>
      <c r="K140" s="6791"/>
      <c r="L140" s="6791"/>
      <c r="M140" s="6791"/>
      <c r="N140" s="6792"/>
      <c r="O140" s="6793"/>
      <c r="P140" s="6794"/>
      <c r="Q140" s="1237" t="str">
        <f t="shared" si="7"/>
        <v/>
      </c>
      <c r="BY140" s="6766"/>
      <c r="BZ140" s="6766"/>
      <c r="CA140" s="1237" t="str">
        <f t="shared" si="8"/>
        <v/>
      </c>
      <c r="CE140" s="6766"/>
      <c r="CF140" s="6766"/>
      <c r="CG140" s="1237">
        <f t="shared" si="9"/>
        <v>0</v>
      </c>
      <c r="CK140" s="6766"/>
      <c r="CL140" s="6766"/>
      <c r="CM140" s="6766"/>
      <c r="CN140" s="6766"/>
      <c r="CO140" s="6766"/>
      <c r="CP140" s="6766"/>
      <c r="CQ140" s="6766"/>
      <c r="CR140" s="6766"/>
      <c r="CS140" s="6766"/>
      <c r="CT140" s="6766"/>
      <c r="CU140" s="6766"/>
      <c r="CV140" s="6766"/>
      <c r="CW140" s="6766"/>
      <c r="CX140" s="6766"/>
      <c r="CY140" s="6766"/>
      <c r="CZ140" s="6766"/>
    </row>
    <row r="141" spans="1:104" s="1237" customFormat="1" ht="15.65" customHeight="1" x14ac:dyDescent="0.35">
      <c r="A141" s="6787"/>
      <c r="B141" s="6788"/>
      <c r="C141" s="6796" t="s">
        <v>3478</v>
      </c>
      <c r="D141" s="6781">
        <f>+G141+H141+I141</f>
        <v>0</v>
      </c>
      <c r="E141" s="6790"/>
      <c r="F141" s="6791"/>
      <c r="G141" s="6791"/>
      <c r="H141" s="6791"/>
      <c r="I141" s="6791"/>
      <c r="J141" s="6791"/>
      <c r="K141" s="6791"/>
      <c r="L141" s="6791"/>
      <c r="M141" s="6791"/>
      <c r="N141" s="6792"/>
      <c r="O141" s="6793"/>
      <c r="P141" s="6794"/>
      <c r="Q141" s="1237" t="str">
        <f t="shared" si="7"/>
        <v/>
      </c>
      <c r="BY141" s="6766"/>
      <c r="BZ141" s="6766"/>
      <c r="CA141" s="1237" t="str">
        <f t="shared" si="8"/>
        <v/>
      </c>
      <c r="CE141" s="6766"/>
      <c r="CF141" s="6766"/>
      <c r="CG141" s="1237">
        <f t="shared" si="9"/>
        <v>0</v>
      </c>
      <c r="CK141" s="6766"/>
      <c r="CL141" s="6766"/>
      <c r="CM141" s="6766"/>
      <c r="CN141" s="6766"/>
      <c r="CO141" s="6766"/>
      <c r="CP141" s="6766"/>
      <c r="CQ141" s="6766"/>
      <c r="CR141" s="6766"/>
      <c r="CS141" s="6766"/>
      <c r="CT141" s="6766"/>
      <c r="CU141" s="6766"/>
      <c r="CV141" s="6766"/>
      <c r="CW141" s="6766"/>
      <c r="CX141" s="6766"/>
      <c r="CY141" s="6766"/>
      <c r="CZ141" s="6766"/>
    </row>
    <row r="142" spans="1:104" s="1237" customFormat="1" ht="16.899999999999999" customHeight="1" x14ac:dyDescent="0.35">
      <c r="A142" s="6787"/>
      <c r="B142" s="6788"/>
      <c r="C142" s="6796" t="s">
        <v>3479</v>
      </c>
      <c r="D142" s="6781">
        <f>+G142+H142+I142</f>
        <v>0</v>
      </c>
      <c r="E142" s="6790"/>
      <c r="F142" s="6791"/>
      <c r="G142" s="6791"/>
      <c r="H142" s="6791"/>
      <c r="I142" s="6791"/>
      <c r="J142" s="6791"/>
      <c r="K142" s="6791"/>
      <c r="L142" s="6791"/>
      <c r="M142" s="6791"/>
      <c r="N142" s="6792"/>
      <c r="O142" s="6797"/>
      <c r="P142" s="6798"/>
      <c r="Q142" s="1237" t="str">
        <f t="shared" si="7"/>
        <v/>
      </c>
      <c r="BY142" s="6766"/>
      <c r="BZ142" s="6766"/>
      <c r="CA142" s="1237" t="str">
        <f t="shared" si="8"/>
        <v/>
      </c>
      <c r="CE142" s="6766"/>
      <c r="CF142" s="6766"/>
      <c r="CG142" s="1237">
        <f t="shared" si="9"/>
        <v>0</v>
      </c>
      <c r="CK142" s="6766"/>
      <c r="CL142" s="6766"/>
      <c r="CM142" s="6766"/>
      <c r="CN142" s="6766"/>
      <c r="CO142" s="6766"/>
      <c r="CP142" s="6766"/>
      <c r="CQ142" s="6766"/>
      <c r="CR142" s="6766"/>
      <c r="CS142" s="6766"/>
      <c r="CT142" s="6766"/>
      <c r="CU142" s="6766"/>
      <c r="CV142" s="6766"/>
      <c r="CW142" s="6766"/>
      <c r="CX142" s="6766"/>
      <c r="CY142" s="6766"/>
      <c r="CZ142" s="6766"/>
    </row>
    <row r="143" spans="1:104" s="1237" customFormat="1" ht="27" customHeight="1" x14ac:dyDescent="0.35">
      <c r="A143" s="6787"/>
      <c r="B143" s="6788"/>
      <c r="C143" s="6795" t="s">
        <v>3480</v>
      </c>
      <c r="D143" s="6799">
        <f>+L143+M143+N143</f>
        <v>0</v>
      </c>
      <c r="E143" s="6800"/>
      <c r="F143" s="6801"/>
      <c r="G143" s="6801"/>
      <c r="H143" s="6801"/>
      <c r="I143" s="6801"/>
      <c r="J143" s="6801"/>
      <c r="K143" s="6801"/>
      <c r="L143" s="6801"/>
      <c r="M143" s="6801"/>
      <c r="N143" s="6802"/>
      <c r="O143" s="6803"/>
      <c r="P143" s="6804"/>
      <c r="Q143" s="1237" t="str">
        <f t="shared" si="7"/>
        <v/>
      </c>
      <c r="BY143" s="6766"/>
      <c r="BZ143" s="6766"/>
      <c r="CA143" s="1237" t="str">
        <f t="shared" si="8"/>
        <v/>
      </c>
      <c r="CE143" s="6766"/>
      <c r="CF143" s="6766"/>
      <c r="CG143" s="1237">
        <f t="shared" si="9"/>
        <v>0</v>
      </c>
      <c r="CK143" s="6766"/>
      <c r="CL143" s="6766"/>
      <c r="CM143" s="6766"/>
      <c r="CN143" s="6766"/>
      <c r="CO143" s="6766"/>
      <c r="CP143" s="6766"/>
      <c r="CQ143" s="6766"/>
      <c r="CR143" s="6766"/>
      <c r="CS143" s="6766"/>
      <c r="CT143" s="6766"/>
      <c r="CU143" s="6766"/>
      <c r="CV143" s="6766"/>
      <c r="CW143" s="6766"/>
      <c r="CX143" s="6766"/>
      <c r="CY143" s="6766"/>
      <c r="CZ143" s="6766"/>
    </row>
    <row r="144" spans="1:104" s="1237" customFormat="1" ht="22.9" customHeight="1" x14ac:dyDescent="0.35">
      <c r="A144" s="6779" t="s">
        <v>3481</v>
      </c>
      <c r="B144" s="6769"/>
      <c r="C144" s="6780" t="s">
        <v>3473</v>
      </c>
      <c r="D144" s="6805">
        <f>+E144</f>
        <v>0</v>
      </c>
      <c r="E144" s="6806"/>
      <c r="F144" s="6807"/>
      <c r="G144" s="6807"/>
      <c r="H144" s="6807"/>
      <c r="I144" s="6807"/>
      <c r="J144" s="6807"/>
      <c r="K144" s="6807"/>
      <c r="L144" s="6807"/>
      <c r="M144" s="6807"/>
      <c r="N144" s="6808"/>
      <c r="O144" s="6809"/>
      <c r="P144" s="6810"/>
      <c r="Q144" s="1237" t="str">
        <f t="shared" si="7"/>
        <v/>
      </c>
      <c r="BY144" s="6766"/>
      <c r="BZ144" s="6766"/>
      <c r="CA144" s="1237" t="str">
        <f t="shared" si="8"/>
        <v/>
      </c>
      <c r="CE144" s="6766"/>
      <c r="CF144" s="6766"/>
      <c r="CG144" s="1237">
        <f t="shared" si="9"/>
        <v>0</v>
      </c>
      <c r="CK144" s="6766"/>
      <c r="CL144" s="6766"/>
      <c r="CM144" s="6766"/>
      <c r="CN144" s="6766"/>
      <c r="CO144" s="6766"/>
      <c r="CP144" s="6766"/>
      <c r="CQ144" s="6766"/>
      <c r="CR144" s="6766"/>
      <c r="CS144" s="6766"/>
      <c r="CT144" s="6766"/>
      <c r="CU144" s="6766"/>
      <c r="CV144" s="6766"/>
      <c r="CW144" s="6766"/>
      <c r="CX144" s="6766"/>
      <c r="CY144" s="6766"/>
      <c r="CZ144" s="6766"/>
    </row>
    <row r="145" spans="1:104" s="1237" customFormat="1" ht="16.899999999999999" customHeight="1" x14ac:dyDescent="0.35">
      <c r="A145" s="6787"/>
      <c r="B145" s="6788"/>
      <c r="C145" s="6789" t="s">
        <v>3474</v>
      </c>
      <c r="D145" s="6781">
        <f>+F145</f>
        <v>0</v>
      </c>
      <c r="E145" s="6790"/>
      <c r="F145" s="6791"/>
      <c r="G145" s="6791"/>
      <c r="H145" s="6791"/>
      <c r="I145" s="6791"/>
      <c r="J145" s="6791"/>
      <c r="K145" s="6791"/>
      <c r="L145" s="6791"/>
      <c r="M145" s="6791"/>
      <c r="N145" s="6792"/>
      <c r="O145" s="6793"/>
      <c r="P145" s="6794"/>
      <c r="Q145" s="1237" t="str">
        <f t="shared" si="7"/>
        <v/>
      </c>
      <c r="BY145" s="6766"/>
      <c r="BZ145" s="6766"/>
      <c r="CA145" s="1237" t="str">
        <f t="shared" si="8"/>
        <v/>
      </c>
      <c r="CE145" s="6766"/>
      <c r="CF145" s="6766"/>
      <c r="CG145" s="1237">
        <f t="shared" si="9"/>
        <v>0</v>
      </c>
      <c r="CK145" s="6766"/>
      <c r="CL145" s="6766"/>
      <c r="CM145" s="6766"/>
      <c r="CN145" s="6766"/>
      <c r="CO145" s="6766"/>
      <c r="CP145" s="6766"/>
      <c r="CQ145" s="6766"/>
      <c r="CR145" s="6766"/>
      <c r="CS145" s="6766"/>
      <c r="CT145" s="6766"/>
      <c r="CU145" s="6766"/>
      <c r="CV145" s="6766"/>
      <c r="CW145" s="6766"/>
      <c r="CX145" s="6766"/>
      <c r="CY145" s="6766"/>
      <c r="CZ145" s="6766"/>
    </row>
    <row r="146" spans="1:104" s="1237" customFormat="1" ht="18" customHeight="1" x14ac:dyDescent="0.35">
      <c r="A146" s="6787"/>
      <c r="B146" s="6788"/>
      <c r="C146" s="6789" t="s">
        <v>3475</v>
      </c>
      <c r="D146" s="6781">
        <f>+G146</f>
        <v>0</v>
      </c>
      <c r="E146" s="6790"/>
      <c r="F146" s="6791"/>
      <c r="G146" s="6791"/>
      <c r="H146" s="6791"/>
      <c r="I146" s="6791"/>
      <c r="J146" s="6791"/>
      <c r="K146" s="6791"/>
      <c r="L146" s="6791"/>
      <c r="M146" s="6791"/>
      <c r="N146" s="6792"/>
      <c r="O146" s="6793"/>
      <c r="P146" s="6794"/>
      <c r="Q146" s="1237" t="str">
        <f t="shared" si="7"/>
        <v/>
      </c>
      <c r="BY146" s="6766"/>
      <c r="BZ146" s="6766"/>
      <c r="CA146" s="1237" t="str">
        <f t="shared" si="8"/>
        <v/>
      </c>
      <c r="CE146" s="6766"/>
      <c r="CF146" s="6766"/>
      <c r="CG146" s="1237">
        <f t="shared" si="9"/>
        <v>0</v>
      </c>
      <c r="CK146" s="6766"/>
      <c r="CL146" s="6766"/>
      <c r="CM146" s="6766"/>
      <c r="CN146" s="6766"/>
      <c r="CO146" s="6766"/>
      <c r="CP146" s="6766"/>
      <c r="CQ146" s="6766"/>
      <c r="CR146" s="6766"/>
      <c r="CS146" s="6766"/>
      <c r="CT146" s="6766"/>
      <c r="CU146" s="6766"/>
      <c r="CV146" s="6766"/>
      <c r="CW146" s="6766"/>
      <c r="CX146" s="6766"/>
      <c r="CY146" s="6766"/>
      <c r="CZ146" s="6766"/>
    </row>
    <row r="147" spans="1:104" s="1237" customFormat="1" ht="36" customHeight="1" x14ac:dyDescent="0.35">
      <c r="A147" s="6787"/>
      <c r="B147" s="6788"/>
      <c r="C147" s="6795" t="s">
        <v>3476</v>
      </c>
      <c r="D147" s="6781">
        <f>+H147</f>
        <v>0</v>
      </c>
      <c r="E147" s="6790"/>
      <c r="F147" s="6791"/>
      <c r="G147" s="6791"/>
      <c r="H147" s="6791"/>
      <c r="I147" s="6791"/>
      <c r="J147" s="6791"/>
      <c r="K147" s="6791"/>
      <c r="L147" s="6791"/>
      <c r="M147" s="6791"/>
      <c r="N147" s="6792"/>
      <c r="O147" s="6793"/>
      <c r="P147" s="6794"/>
      <c r="Q147" s="1237" t="str">
        <f t="shared" si="7"/>
        <v/>
      </c>
      <c r="BY147" s="6766"/>
      <c r="BZ147" s="6766"/>
      <c r="CA147" s="1237" t="str">
        <f t="shared" si="8"/>
        <v/>
      </c>
      <c r="CE147" s="6766"/>
      <c r="CF147" s="6766"/>
      <c r="CG147" s="1237">
        <f t="shared" si="9"/>
        <v>0</v>
      </c>
      <c r="CK147" s="6766"/>
      <c r="CL147" s="6766"/>
      <c r="CM147" s="6766"/>
      <c r="CN147" s="6766"/>
      <c r="CO147" s="6766"/>
      <c r="CP147" s="6766"/>
      <c r="CQ147" s="6766"/>
      <c r="CR147" s="6766"/>
      <c r="CS147" s="6766"/>
      <c r="CT147" s="6766"/>
      <c r="CU147" s="6766"/>
      <c r="CV147" s="6766"/>
      <c r="CW147" s="6766"/>
      <c r="CX147" s="6766"/>
      <c r="CY147" s="6766"/>
      <c r="CZ147" s="6766"/>
    </row>
    <row r="148" spans="1:104" s="1237" customFormat="1" ht="25.5" customHeight="1" x14ac:dyDescent="0.35">
      <c r="A148" s="6787"/>
      <c r="B148" s="6788"/>
      <c r="C148" s="6795" t="s">
        <v>3477</v>
      </c>
      <c r="D148" s="6781">
        <f>+I148+J148+K148</f>
        <v>0</v>
      </c>
      <c r="E148" s="6790"/>
      <c r="F148" s="6791"/>
      <c r="G148" s="6791"/>
      <c r="H148" s="6791"/>
      <c r="I148" s="6791"/>
      <c r="J148" s="6791"/>
      <c r="K148" s="6791"/>
      <c r="L148" s="6791"/>
      <c r="M148" s="6791"/>
      <c r="N148" s="6792"/>
      <c r="O148" s="6793"/>
      <c r="P148" s="6794"/>
      <c r="Q148" s="1237" t="str">
        <f t="shared" si="7"/>
        <v/>
      </c>
      <c r="BY148" s="6766"/>
      <c r="BZ148" s="6766"/>
      <c r="CA148" s="1237" t="str">
        <f t="shared" si="8"/>
        <v/>
      </c>
      <c r="CE148" s="6766"/>
      <c r="CF148" s="6766"/>
      <c r="CG148" s="1237">
        <f t="shared" si="9"/>
        <v>0</v>
      </c>
      <c r="CK148" s="6766"/>
      <c r="CL148" s="6766"/>
      <c r="CM148" s="6766"/>
      <c r="CN148" s="6766"/>
      <c r="CO148" s="6766"/>
      <c r="CP148" s="6766"/>
      <c r="CQ148" s="6766"/>
      <c r="CR148" s="6766"/>
      <c r="CS148" s="6766"/>
      <c r="CT148" s="6766"/>
      <c r="CU148" s="6766"/>
      <c r="CV148" s="6766"/>
      <c r="CW148" s="6766"/>
      <c r="CX148" s="6766"/>
      <c r="CY148" s="6766"/>
      <c r="CZ148" s="6766"/>
    </row>
    <row r="149" spans="1:104" s="1237" customFormat="1" ht="18.649999999999999" customHeight="1" x14ac:dyDescent="0.35">
      <c r="A149" s="6787"/>
      <c r="B149" s="6788"/>
      <c r="C149" s="6796" t="s">
        <v>3478</v>
      </c>
      <c r="D149" s="6781">
        <f>+G149+H149+I149</f>
        <v>0</v>
      </c>
      <c r="E149" s="6790"/>
      <c r="F149" s="6791"/>
      <c r="G149" s="6791"/>
      <c r="H149" s="6791"/>
      <c r="I149" s="6791"/>
      <c r="J149" s="6791"/>
      <c r="K149" s="6791"/>
      <c r="L149" s="6791"/>
      <c r="M149" s="6791"/>
      <c r="N149" s="6792"/>
      <c r="O149" s="6793"/>
      <c r="P149" s="6794"/>
      <c r="Q149" s="1237" t="str">
        <f t="shared" si="7"/>
        <v/>
      </c>
      <c r="BY149" s="6766"/>
      <c r="BZ149" s="6766"/>
      <c r="CA149" s="1237" t="str">
        <f t="shared" si="8"/>
        <v/>
      </c>
      <c r="CE149" s="6766"/>
      <c r="CF149" s="6766"/>
      <c r="CG149" s="1237">
        <f t="shared" si="9"/>
        <v>0</v>
      </c>
      <c r="CK149" s="6766"/>
      <c r="CL149" s="6766"/>
      <c r="CM149" s="6766"/>
      <c r="CN149" s="6766"/>
      <c r="CO149" s="6766"/>
      <c r="CP149" s="6766"/>
      <c r="CQ149" s="6766"/>
      <c r="CR149" s="6766"/>
      <c r="CS149" s="6766"/>
      <c r="CT149" s="6766"/>
      <c r="CU149" s="6766"/>
      <c r="CV149" s="6766"/>
      <c r="CW149" s="6766"/>
      <c r="CX149" s="6766"/>
      <c r="CY149" s="6766"/>
      <c r="CZ149" s="6766"/>
    </row>
    <row r="150" spans="1:104" s="1237" customFormat="1" ht="18.649999999999999" customHeight="1" x14ac:dyDescent="0.35">
      <c r="A150" s="6787"/>
      <c r="B150" s="6788"/>
      <c r="C150" s="6796" t="s">
        <v>3479</v>
      </c>
      <c r="D150" s="6781">
        <f>+G150+H150+I150</f>
        <v>0</v>
      </c>
      <c r="E150" s="6790"/>
      <c r="F150" s="6791"/>
      <c r="G150" s="6791"/>
      <c r="H150" s="6791"/>
      <c r="I150" s="6791"/>
      <c r="J150" s="6791"/>
      <c r="K150" s="6791"/>
      <c r="L150" s="6791"/>
      <c r="M150" s="6791"/>
      <c r="N150" s="6792"/>
      <c r="O150" s="6797"/>
      <c r="P150" s="6798"/>
      <c r="Q150" s="1237" t="str">
        <f t="shared" si="7"/>
        <v/>
      </c>
      <c r="BY150" s="6766"/>
      <c r="BZ150" s="6766"/>
      <c r="CA150" s="1237" t="str">
        <f t="shared" si="8"/>
        <v/>
      </c>
      <c r="CE150" s="6766"/>
      <c r="CF150" s="6766"/>
      <c r="CG150" s="1237">
        <f t="shared" si="9"/>
        <v>0</v>
      </c>
      <c r="CK150" s="6766"/>
      <c r="CL150" s="6766"/>
      <c r="CM150" s="6766"/>
      <c r="CN150" s="6766"/>
      <c r="CO150" s="6766"/>
      <c r="CP150" s="6766"/>
      <c r="CQ150" s="6766"/>
      <c r="CR150" s="6766"/>
      <c r="CS150" s="6766"/>
      <c r="CT150" s="6766"/>
      <c r="CU150" s="6766"/>
      <c r="CV150" s="6766"/>
      <c r="CW150" s="6766"/>
      <c r="CX150" s="6766"/>
      <c r="CY150" s="6766"/>
      <c r="CZ150" s="6766"/>
    </row>
    <row r="151" spans="1:104" s="1237" customFormat="1" ht="29.25" customHeight="1" x14ac:dyDescent="0.35">
      <c r="A151" s="6811"/>
      <c r="B151" s="6773"/>
      <c r="C151" s="6795" t="s">
        <v>3480</v>
      </c>
      <c r="D151" s="6799">
        <f>+L151+M151+N151</f>
        <v>0</v>
      </c>
      <c r="E151" s="6800"/>
      <c r="F151" s="6801"/>
      <c r="G151" s="6801"/>
      <c r="H151" s="6801"/>
      <c r="I151" s="6801"/>
      <c r="J151" s="6801"/>
      <c r="K151" s="6801"/>
      <c r="L151" s="6812"/>
      <c r="M151" s="6812"/>
      <c r="N151" s="6813"/>
      <c r="O151" s="6803"/>
      <c r="P151" s="6804"/>
      <c r="Q151" s="1237" t="str">
        <f t="shared" si="7"/>
        <v/>
      </c>
      <c r="BY151" s="6766"/>
      <c r="BZ151" s="6766"/>
      <c r="CA151" s="1237" t="str">
        <f t="shared" si="8"/>
        <v/>
      </c>
      <c r="CE151" s="6766"/>
      <c r="CF151" s="6766"/>
      <c r="CG151" s="1237">
        <f t="shared" si="9"/>
        <v>0</v>
      </c>
      <c r="CK151" s="6766"/>
      <c r="CL151" s="6766"/>
      <c r="CM151" s="6766"/>
      <c r="CN151" s="6766"/>
      <c r="CO151" s="6766"/>
      <c r="CP151" s="6766"/>
      <c r="CQ151" s="6766"/>
      <c r="CR151" s="6766"/>
      <c r="CS151" s="6766"/>
      <c r="CT151" s="6766"/>
      <c r="CU151" s="6766"/>
      <c r="CV151" s="6766"/>
      <c r="CW151" s="6766"/>
      <c r="CX151" s="6766"/>
      <c r="CY151" s="6766"/>
      <c r="CZ151" s="6766"/>
    </row>
    <row r="152" spans="1:104" s="1237" customFormat="1" ht="25.15" customHeight="1" x14ac:dyDescent="0.35">
      <c r="A152" s="140" t="s">
        <v>3482</v>
      </c>
      <c r="B152" s="1473"/>
      <c r="C152" s="221"/>
      <c r="D152" s="221"/>
      <c r="E152" s="221"/>
      <c r="F152" s="245"/>
      <c r="G152" s="245"/>
      <c r="H152" s="245"/>
      <c r="I152" s="245"/>
      <c r="BY152" s="6766"/>
      <c r="BZ152" s="6766"/>
      <c r="CA152" s="6766"/>
      <c r="CB152" s="6766"/>
      <c r="CC152" s="6766"/>
      <c r="CD152" s="6766"/>
      <c r="CE152" s="6766"/>
      <c r="CF152" s="6766"/>
      <c r="CG152" s="6766"/>
      <c r="CH152" s="6766"/>
      <c r="CI152" s="6766"/>
      <c r="CJ152" s="6766"/>
      <c r="CK152" s="6766"/>
      <c r="CL152" s="6766"/>
      <c r="CM152" s="6766"/>
      <c r="CN152" s="6766"/>
      <c r="CO152" s="6766"/>
      <c r="CP152" s="6766"/>
      <c r="CQ152" s="6766"/>
      <c r="CR152" s="6766"/>
      <c r="CS152" s="6766"/>
      <c r="CT152" s="6766"/>
      <c r="CU152" s="6766"/>
      <c r="CV152" s="6766"/>
      <c r="CW152" s="6766"/>
      <c r="CX152" s="6766"/>
      <c r="CY152" s="6766"/>
      <c r="CZ152" s="6766"/>
    </row>
    <row r="153" spans="1:104" s="1237" customFormat="1" ht="51" customHeight="1" x14ac:dyDescent="0.35">
      <c r="A153" s="6107" t="s">
        <v>3344</v>
      </c>
      <c r="B153" s="6440"/>
      <c r="C153" s="3270"/>
      <c r="D153" s="6126" t="s">
        <v>36</v>
      </c>
      <c r="E153" s="6814" t="s">
        <v>3222</v>
      </c>
      <c r="F153" s="4946" t="s">
        <v>3483</v>
      </c>
      <c r="G153" s="4946" t="s">
        <v>3484</v>
      </c>
      <c r="H153" s="4947" t="s">
        <v>3485</v>
      </c>
      <c r="I153" s="6815" t="s">
        <v>3400</v>
      </c>
      <c r="BY153" s="6766"/>
      <c r="BZ153" s="6766"/>
      <c r="CA153" s="6766"/>
      <c r="CB153" s="6766"/>
      <c r="CC153" s="6766"/>
      <c r="CD153" s="6766"/>
      <c r="CE153" s="6766"/>
      <c r="CF153" s="6766"/>
      <c r="CG153" s="6766"/>
      <c r="CH153" s="6766"/>
      <c r="CI153" s="6766"/>
      <c r="CJ153" s="6766"/>
      <c r="CK153" s="6766"/>
      <c r="CL153" s="6766"/>
      <c r="CM153" s="6766"/>
      <c r="CN153" s="6766"/>
      <c r="CO153" s="6766"/>
      <c r="CP153" s="6766"/>
      <c r="CQ153" s="6766"/>
      <c r="CR153" s="6766"/>
      <c r="CS153" s="6766"/>
      <c r="CT153" s="6766"/>
      <c r="CU153" s="6766"/>
      <c r="CV153" s="6766"/>
      <c r="CW153" s="6766"/>
      <c r="CX153" s="6766"/>
      <c r="CY153" s="6766"/>
      <c r="CZ153" s="6766"/>
    </row>
    <row r="154" spans="1:104" s="1237" customFormat="1" x14ac:dyDescent="0.35">
      <c r="A154" s="6816" t="s">
        <v>3401</v>
      </c>
      <c r="B154" s="6817" t="s">
        <v>3355</v>
      </c>
      <c r="C154" s="6818"/>
      <c r="D154" s="6456">
        <f>SUM(E154:G154)</f>
        <v>0</v>
      </c>
      <c r="E154" s="6819"/>
      <c r="F154" s="6820"/>
      <c r="G154" s="6820"/>
      <c r="H154" s="6821"/>
      <c r="I154" s="6822"/>
      <c r="BY154" s="6766"/>
      <c r="BZ154" s="6766"/>
      <c r="CA154" s="6766"/>
      <c r="CB154" s="6766"/>
      <c r="CC154" s="6766"/>
      <c r="CD154" s="6766"/>
      <c r="CE154" s="6766"/>
      <c r="CF154" s="6766"/>
      <c r="CG154" s="6766"/>
      <c r="CH154" s="6766"/>
      <c r="CI154" s="6766"/>
      <c r="CJ154" s="6766"/>
      <c r="CK154" s="6766"/>
      <c r="CL154" s="6766"/>
      <c r="CM154" s="6766"/>
      <c r="CN154" s="6766"/>
      <c r="CO154" s="6766"/>
      <c r="CP154" s="6766"/>
      <c r="CQ154" s="6766"/>
      <c r="CR154" s="6766"/>
      <c r="CS154" s="6766"/>
      <c r="CT154" s="6766"/>
      <c r="CU154" s="6766"/>
      <c r="CV154" s="6766"/>
      <c r="CW154" s="6766"/>
      <c r="CX154" s="6766"/>
      <c r="CY154" s="6766"/>
      <c r="CZ154" s="6766"/>
    </row>
    <row r="155" spans="1:104" s="1237" customFormat="1" x14ac:dyDescent="0.35">
      <c r="A155" s="6823"/>
      <c r="B155" s="6140" t="s">
        <v>3356</v>
      </c>
      <c r="C155" s="6824" t="s">
        <v>3357</v>
      </c>
      <c r="D155" s="6456">
        <f>SUM(E155:X155)</f>
        <v>0</v>
      </c>
      <c r="E155" s="6825"/>
      <c r="F155" s="6474"/>
      <c r="G155" s="6474"/>
      <c r="H155" s="6826"/>
      <c r="I155" s="6476"/>
      <c r="BY155" s="6766"/>
      <c r="BZ155" s="6766"/>
      <c r="CA155" s="6766"/>
      <c r="CB155" s="6766"/>
      <c r="CC155" s="6766"/>
      <c r="CD155" s="6766"/>
      <c r="CE155" s="6766"/>
      <c r="CF155" s="6766"/>
      <c r="CG155" s="6766"/>
      <c r="CH155" s="6766"/>
      <c r="CI155" s="6766"/>
      <c r="CJ155" s="6766"/>
      <c r="CK155" s="6766"/>
      <c r="CL155" s="6766"/>
      <c r="CM155" s="6766"/>
      <c r="CN155" s="6766"/>
      <c r="CO155" s="6766"/>
      <c r="CP155" s="6766"/>
      <c r="CQ155" s="6766"/>
      <c r="CR155" s="6766"/>
      <c r="CS155" s="6766"/>
      <c r="CT155" s="6766"/>
      <c r="CU155" s="6766"/>
      <c r="CV155" s="6766"/>
      <c r="CW155" s="6766"/>
      <c r="CX155" s="6766"/>
      <c r="CY155" s="6766"/>
      <c r="CZ155" s="6766"/>
    </row>
    <row r="156" spans="1:104" s="1237" customFormat="1" x14ac:dyDescent="0.35">
      <c r="A156" s="6823"/>
      <c r="B156" s="6827"/>
      <c r="C156" s="6828" t="s">
        <v>3358</v>
      </c>
      <c r="D156" s="6456">
        <f>SUM(E156:X156)</f>
        <v>0</v>
      </c>
      <c r="E156" s="2565"/>
      <c r="F156" s="2566"/>
      <c r="G156" s="2566"/>
      <c r="H156" s="6528"/>
      <c r="I156" s="6485"/>
      <c r="BY156" s="6766"/>
      <c r="BZ156" s="6766"/>
      <c r="CA156" s="6766"/>
      <c r="CB156" s="6766"/>
      <c r="CC156" s="6766"/>
      <c r="CD156" s="6766"/>
      <c r="CE156" s="6766"/>
      <c r="CF156" s="6766"/>
      <c r="CG156" s="6766"/>
      <c r="CH156" s="6766"/>
      <c r="CI156" s="6766"/>
      <c r="CJ156" s="6766"/>
      <c r="CK156" s="6766"/>
      <c r="CL156" s="6766"/>
      <c r="CM156" s="6766"/>
      <c r="CN156" s="6766"/>
      <c r="CO156" s="6766"/>
      <c r="CP156" s="6766"/>
      <c r="CQ156" s="6766"/>
      <c r="CR156" s="6766"/>
      <c r="CS156" s="6766"/>
      <c r="CT156" s="6766"/>
      <c r="CU156" s="6766"/>
      <c r="CV156" s="6766"/>
      <c r="CW156" s="6766"/>
      <c r="CX156" s="6766"/>
      <c r="CY156" s="6766"/>
      <c r="CZ156" s="6766"/>
    </row>
    <row r="157" spans="1:104" s="1237" customFormat="1" x14ac:dyDescent="0.35">
      <c r="A157" s="6823"/>
      <c r="B157" s="6827"/>
      <c r="C157" s="6828" t="s">
        <v>3359</v>
      </c>
      <c r="D157" s="6456">
        <f>SUM(E157:X157)</f>
        <v>0</v>
      </c>
      <c r="E157" s="2565"/>
      <c r="F157" s="2566"/>
      <c r="G157" s="2566"/>
      <c r="H157" s="6528"/>
      <c r="I157" s="6485"/>
      <c r="BY157" s="6766"/>
      <c r="BZ157" s="6766"/>
      <c r="CA157" s="6766"/>
      <c r="CB157" s="6766"/>
      <c r="CC157" s="6766"/>
      <c r="CD157" s="6766"/>
      <c r="CE157" s="6766"/>
      <c r="CF157" s="6766"/>
      <c r="CG157" s="6766"/>
      <c r="CH157" s="6766"/>
      <c r="CI157" s="6766"/>
      <c r="CJ157" s="6766"/>
      <c r="CK157" s="6766"/>
      <c r="CL157" s="6766"/>
      <c r="CM157" s="6766"/>
      <c r="CN157" s="6766"/>
      <c r="CO157" s="6766"/>
      <c r="CP157" s="6766"/>
      <c r="CQ157" s="6766"/>
      <c r="CR157" s="6766"/>
      <c r="CS157" s="6766"/>
      <c r="CT157" s="6766"/>
      <c r="CU157" s="6766"/>
      <c r="CV157" s="6766"/>
      <c r="CW157" s="6766"/>
      <c r="CX157" s="6766"/>
      <c r="CY157" s="6766"/>
      <c r="CZ157" s="6766"/>
    </row>
    <row r="158" spans="1:104" s="1237" customFormat="1" x14ac:dyDescent="0.35">
      <c r="A158" s="6823"/>
      <c r="B158" s="6037"/>
      <c r="C158" s="6829" t="s">
        <v>3486</v>
      </c>
      <c r="D158" s="6490" t="s">
        <v>3361</v>
      </c>
      <c r="E158" s="6830"/>
      <c r="F158" s="6498"/>
      <c r="G158" s="6498"/>
      <c r="H158" s="6831"/>
      <c r="I158" s="6832"/>
      <c r="BY158" s="6766"/>
      <c r="BZ158" s="6766"/>
      <c r="CA158" s="6766"/>
      <c r="CB158" s="6766"/>
      <c r="CC158" s="6766"/>
      <c r="CD158" s="6766"/>
      <c r="CE158" s="6766"/>
      <c r="CF158" s="6766"/>
      <c r="CG158" s="6766"/>
      <c r="CH158" s="6766"/>
      <c r="CI158" s="6766"/>
      <c r="CJ158" s="6766"/>
      <c r="CK158" s="6766"/>
      <c r="CL158" s="6766"/>
      <c r="CM158" s="6766"/>
      <c r="CN158" s="6766"/>
      <c r="CO158" s="6766"/>
      <c r="CP158" s="6766"/>
      <c r="CQ158" s="6766"/>
      <c r="CR158" s="6766"/>
      <c r="CS158" s="6766"/>
      <c r="CT158" s="6766"/>
      <c r="CU158" s="6766"/>
      <c r="CV158" s="6766"/>
      <c r="CW158" s="6766"/>
      <c r="CX158" s="6766"/>
      <c r="CY158" s="6766"/>
      <c r="CZ158" s="6766"/>
    </row>
    <row r="159" spans="1:104" s="1237" customFormat="1" x14ac:dyDescent="0.35">
      <c r="A159" s="6823"/>
      <c r="B159" s="6833" t="s">
        <v>3362</v>
      </c>
      <c r="C159" s="6834"/>
      <c r="D159" s="6456">
        <f>SUM(E159:X159)</f>
        <v>0</v>
      </c>
      <c r="E159" s="6835"/>
      <c r="F159" s="6511"/>
      <c r="G159" s="6511"/>
      <c r="H159" s="6836"/>
      <c r="I159" s="6837"/>
      <c r="BY159" s="6766"/>
      <c r="BZ159" s="6766"/>
      <c r="CA159" s="6766"/>
      <c r="CB159" s="6766"/>
      <c r="CC159" s="6766"/>
      <c r="CD159" s="6766"/>
      <c r="CE159" s="6766"/>
      <c r="CF159" s="6766"/>
      <c r="CG159" s="6766"/>
      <c r="CH159" s="6766"/>
      <c r="CI159" s="6766"/>
      <c r="CJ159" s="6766"/>
      <c r="CK159" s="6766"/>
      <c r="CL159" s="6766"/>
      <c r="CM159" s="6766"/>
      <c r="CN159" s="6766"/>
      <c r="CO159" s="6766"/>
      <c r="CP159" s="6766"/>
      <c r="CQ159" s="6766"/>
      <c r="CR159" s="6766"/>
      <c r="CS159" s="6766"/>
      <c r="CT159" s="6766"/>
      <c r="CU159" s="6766"/>
      <c r="CV159" s="6766"/>
      <c r="CW159" s="6766"/>
      <c r="CX159" s="6766"/>
      <c r="CY159" s="6766"/>
      <c r="CZ159" s="6766"/>
    </row>
    <row r="160" spans="1:104" s="1237" customFormat="1" x14ac:dyDescent="0.35">
      <c r="A160" s="6823"/>
      <c r="B160" s="2952" t="s">
        <v>3363</v>
      </c>
      <c r="C160" s="2953"/>
      <c r="D160" s="6456">
        <f>SUM(E160:X160)</f>
        <v>0</v>
      </c>
      <c r="E160" s="2565"/>
      <c r="F160" s="2566"/>
      <c r="G160" s="2566"/>
      <c r="H160" s="6528"/>
      <c r="I160" s="6485"/>
      <c r="BY160" s="6766"/>
      <c r="BZ160" s="6766"/>
      <c r="CA160" s="6766"/>
      <c r="CB160" s="6766"/>
      <c r="CC160" s="6766"/>
      <c r="CD160" s="6766"/>
      <c r="CE160" s="6766"/>
      <c r="CF160" s="6766"/>
      <c r="CG160" s="6766"/>
      <c r="CH160" s="6766"/>
      <c r="CI160" s="6766"/>
      <c r="CJ160" s="6766"/>
      <c r="CK160" s="6766"/>
      <c r="CL160" s="6766"/>
      <c r="CM160" s="6766"/>
      <c r="CN160" s="6766"/>
      <c r="CO160" s="6766"/>
      <c r="CP160" s="6766"/>
      <c r="CQ160" s="6766"/>
      <c r="CR160" s="6766"/>
      <c r="CS160" s="6766"/>
      <c r="CT160" s="6766"/>
      <c r="CU160" s="6766"/>
      <c r="CV160" s="6766"/>
      <c r="CW160" s="6766"/>
      <c r="CX160" s="6766"/>
      <c r="CY160" s="6766"/>
      <c r="CZ160" s="6766"/>
    </row>
    <row r="161" spans="1:104" s="1237" customFormat="1" x14ac:dyDescent="0.35">
      <c r="A161" s="6823"/>
      <c r="B161" s="2952" t="s">
        <v>3364</v>
      </c>
      <c r="C161" s="2953"/>
      <c r="D161" s="5513">
        <f>SUM(E161:H161)</f>
        <v>0</v>
      </c>
      <c r="E161" s="2565"/>
      <c r="F161" s="2566"/>
      <c r="G161" s="2566"/>
      <c r="H161" s="6528"/>
      <c r="I161" s="6485"/>
      <c r="BY161" s="6766"/>
      <c r="BZ161" s="6766"/>
      <c r="CA161" s="6766"/>
      <c r="CB161" s="6766"/>
      <c r="CC161" s="6766"/>
      <c r="CD161" s="6766"/>
      <c r="CE161" s="6766"/>
      <c r="CF161" s="6766"/>
      <c r="CG161" s="6766"/>
      <c r="CH161" s="6766"/>
      <c r="CI161" s="6766"/>
      <c r="CJ161" s="6766"/>
      <c r="CK161" s="6766"/>
      <c r="CL161" s="6766"/>
      <c r="CM161" s="6766"/>
      <c r="CN161" s="6766"/>
      <c r="CO161" s="6766"/>
      <c r="CP161" s="6766"/>
      <c r="CQ161" s="6766"/>
      <c r="CR161" s="6766"/>
      <c r="CS161" s="6766"/>
      <c r="CT161" s="6766"/>
      <c r="CU161" s="6766"/>
      <c r="CV161" s="6766"/>
      <c r="CW161" s="6766"/>
      <c r="CX161" s="6766"/>
      <c r="CY161" s="6766"/>
      <c r="CZ161" s="6766"/>
    </row>
    <row r="162" spans="1:104" s="1237" customFormat="1" x14ac:dyDescent="0.35">
      <c r="A162" s="6823"/>
      <c r="B162" s="2952" t="s">
        <v>3365</v>
      </c>
      <c r="C162" s="2953"/>
      <c r="D162" s="5513">
        <f>SUM(E162:H162)</f>
        <v>0</v>
      </c>
      <c r="E162" s="2565"/>
      <c r="F162" s="2566"/>
      <c r="G162" s="2566"/>
      <c r="H162" s="6528"/>
      <c r="I162" s="6485"/>
      <c r="BY162" s="6766"/>
      <c r="BZ162" s="6766"/>
      <c r="CA162" s="6766"/>
      <c r="CB162" s="6766"/>
      <c r="CC162" s="6766"/>
      <c r="CD162" s="6766"/>
      <c r="CE162" s="6766"/>
      <c r="CF162" s="6766"/>
      <c r="CG162" s="6766"/>
      <c r="CH162" s="6766"/>
      <c r="CI162" s="6766"/>
      <c r="CJ162" s="6766"/>
      <c r="CK162" s="6766"/>
      <c r="CL162" s="6766"/>
      <c r="CM162" s="6766"/>
      <c r="CN162" s="6766"/>
      <c r="CO162" s="6766"/>
      <c r="CP162" s="6766"/>
      <c r="CQ162" s="6766"/>
      <c r="CR162" s="6766"/>
      <c r="CS162" s="6766"/>
      <c r="CT162" s="6766"/>
      <c r="CU162" s="6766"/>
      <c r="CV162" s="6766"/>
      <c r="CW162" s="6766"/>
      <c r="CX162" s="6766"/>
      <c r="CY162" s="6766"/>
      <c r="CZ162" s="6766"/>
    </row>
    <row r="163" spans="1:104" s="1237" customFormat="1" x14ac:dyDescent="0.35">
      <c r="A163" s="6823"/>
      <c r="B163" s="2952" t="s">
        <v>3366</v>
      </c>
      <c r="C163" s="2953"/>
      <c r="D163" s="5513">
        <f>SUM(E163:H163)</f>
        <v>0</v>
      </c>
      <c r="E163" s="2565"/>
      <c r="F163" s="2566"/>
      <c r="G163" s="2566"/>
      <c r="H163" s="6528"/>
      <c r="I163" s="6485"/>
      <c r="BY163" s="6766"/>
      <c r="BZ163" s="6766"/>
      <c r="CA163" s="6766"/>
      <c r="CB163" s="6766"/>
      <c r="CC163" s="6766"/>
      <c r="CD163" s="6766"/>
      <c r="CE163" s="6766"/>
      <c r="CF163" s="6766"/>
      <c r="CG163" s="6766"/>
      <c r="CH163" s="6766"/>
      <c r="CI163" s="6766"/>
      <c r="CJ163" s="6766"/>
      <c r="CK163" s="6766"/>
      <c r="CL163" s="6766"/>
      <c r="CM163" s="6766"/>
      <c r="CN163" s="6766"/>
      <c r="CO163" s="6766"/>
      <c r="CP163" s="6766"/>
      <c r="CQ163" s="6766"/>
      <c r="CR163" s="6766"/>
      <c r="CS163" s="6766"/>
      <c r="CT163" s="6766"/>
      <c r="CU163" s="6766"/>
      <c r="CV163" s="6766"/>
      <c r="CW163" s="6766"/>
      <c r="CX163" s="6766"/>
      <c r="CY163" s="6766"/>
      <c r="CZ163" s="6766"/>
    </row>
    <row r="164" spans="1:104" s="1237" customFormat="1" x14ac:dyDescent="0.35">
      <c r="A164" s="6823"/>
      <c r="B164" s="2952" t="s">
        <v>3369</v>
      </c>
      <c r="C164" s="2953"/>
      <c r="D164" s="5513">
        <f>SUM(E164:H164)</f>
        <v>0</v>
      </c>
      <c r="E164" s="6838"/>
      <c r="F164" s="6584"/>
      <c r="G164" s="6584"/>
      <c r="H164" s="6839"/>
      <c r="I164" s="6840"/>
      <c r="BY164" s="6766"/>
      <c r="BZ164" s="6766"/>
      <c r="CA164" s="6766"/>
      <c r="CB164" s="6766"/>
      <c r="CC164" s="6766"/>
      <c r="CD164" s="6766"/>
      <c r="CE164" s="6766"/>
      <c r="CF164" s="6766"/>
      <c r="CG164" s="6766"/>
      <c r="CH164" s="6766"/>
      <c r="CI164" s="6766"/>
      <c r="CJ164" s="6766"/>
      <c r="CK164" s="6766"/>
      <c r="CL164" s="6766"/>
      <c r="CM164" s="6766"/>
      <c r="CN164" s="6766"/>
      <c r="CO164" s="6766"/>
      <c r="CP164" s="6766"/>
      <c r="CQ164" s="6766"/>
      <c r="CR164" s="6766"/>
      <c r="CS164" s="6766"/>
      <c r="CT164" s="6766"/>
      <c r="CU164" s="6766"/>
      <c r="CV164" s="6766"/>
      <c r="CW164" s="6766"/>
      <c r="CX164" s="6766"/>
      <c r="CY164" s="6766"/>
      <c r="CZ164" s="6766"/>
    </row>
    <row r="165" spans="1:104" s="1237" customFormat="1" ht="21" customHeight="1" x14ac:dyDescent="0.35">
      <c r="A165" s="6823"/>
      <c r="B165" s="3122" t="s">
        <v>3487</v>
      </c>
      <c r="C165" s="3123"/>
      <c r="D165" s="5513">
        <f>SUM(E165:H165)</f>
        <v>0</v>
      </c>
      <c r="E165" s="6838"/>
      <c r="F165" s="6584"/>
      <c r="G165" s="6584"/>
      <c r="H165" s="6839"/>
      <c r="I165" s="6840"/>
      <c r="BY165" s="6766"/>
      <c r="BZ165" s="6766"/>
      <c r="CA165" s="6766"/>
      <c r="CB165" s="6766"/>
      <c r="CC165" s="6766"/>
      <c r="CD165" s="6766"/>
      <c r="CE165" s="6766"/>
      <c r="CF165" s="6766"/>
      <c r="CG165" s="6766"/>
      <c r="CH165" s="6766"/>
      <c r="CI165" s="6766"/>
      <c r="CJ165" s="6766"/>
      <c r="CK165" s="6766"/>
      <c r="CL165" s="6766"/>
      <c r="CM165" s="6766"/>
      <c r="CN165" s="6766"/>
      <c r="CO165" s="6766"/>
      <c r="CP165" s="6766"/>
      <c r="CQ165" s="6766"/>
      <c r="CR165" s="6766"/>
      <c r="CS165" s="6766"/>
      <c r="CT165" s="6766"/>
      <c r="CU165" s="6766"/>
      <c r="CV165" s="6766"/>
      <c r="CW165" s="6766"/>
      <c r="CX165" s="6766"/>
      <c r="CY165" s="6766"/>
      <c r="CZ165" s="6766"/>
    </row>
    <row r="166" spans="1:104" s="1237" customFormat="1" x14ac:dyDescent="0.35">
      <c r="A166" s="6823"/>
      <c r="B166" s="3122" t="s">
        <v>3371</v>
      </c>
      <c r="C166" s="3123"/>
      <c r="D166" s="5513"/>
      <c r="E166" s="6838"/>
      <c r="F166" s="6584"/>
      <c r="G166" s="6584"/>
      <c r="H166" s="6839"/>
      <c r="I166" s="6840"/>
      <c r="BY166" s="6766"/>
      <c r="BZ166" s="6766"/>
      <c r="CA166" s="6766"/>
      <c r="CB166" s="6766"/>
      <c r="CC166" s="6766"/>
      <c r="CD166" s="6766"/>
      <c r="CE166" s="6766"/>
      <c r="CF166" s="6766"/>
      <c r="CG166" s="6766"/>
      <c r="CH166" s="6766"/>
      <c r="CI166" s="6766"/>
      <c r="CJ166" s="6766"/>
      <c r="CK166" s="6766"/>
      <c r="CL166" s="6766"/>
      <c r="CM166" s="6766"/>
      <c r="CN166" s="6766"/>
      <c r="CO166" s="6766"/>
      <c r="CP166" s="6766"/>
      <c r="CQ166" s="6766"/>
      <c r="CR166" s="6766"/>
      <c r="CS166" s="6766"/>
      <c r="CT166" s="6766"/>
      <c r="CU166" s="6766"/>
      <c r="CV166" s="6766"/>
      <c r="CW166" s="6766"/>
      <c r="CX166" s="6766"/>
      <c r="CY166" s="6766"/>
      <c r="CZ166" s="6766"/>
    </row>
    <row r="167" spans="1:104" s="1237" customFormat="1" x14ac:dyDescent="0.35">
      <c r="A167" s="6823"/>
      <c r="B167" s="6841" t="s">
        <v>3372</v>
      </c>
      <c r="C167" s="6842"/>
      <c r="D167" s="5513">
        <f t="shared" ref="D167:D173" si="10">SUM(E167:H167)</f>
        <v>0</v>
      </c>
      <c r="E167" s="6838"/>
      <c r="F167" s="6584"/>
      <c r="G167" s="6584"/>
      <c r="H167" s="6839"/>
      <c r="I167" s="6840"/>
      <c r="BY167" s="6766"/>
      <c r="BZ167" s="6766"/>
      <c r="CA167" s="6766"/>
      <c r="CB167" s="6766"/>
      <c r="CC167" s="6766"/>
      <c r="CD167" s="6766"/>
      <c r="CE167" s="6766"/>
      <c r="CF167" s="6766"/>
      <c r="CG167" s="6766"/>
      <c r="CH167" s="6766"/>
      <c r="CI167" s="6766"/>
      <c r="CJ167" s="6766"/>
      <c r="CK167" s="6766"/>
      <c r="CL167" s="6766"/>
      <c r="CM167" s="6766"/>
      <c r="CN167" s="6766"/>
      <c r="CO167" s="6766"/>
      <c r="CP167" s="6766"/>
      <c r="CQ167" s="6766"/>
      <c r="CR167" s="6766"/>
      <c r="CS167" s="6766"/>
      <c r="CT167" s="6766"/>
      <c r="CU167" s="6766"/>
      <c r="CV167" s="6766"/>
      <c r="CW167" s="6766"/>
      <c r="CX167" s="6766"/>
      <c r="CY167" s="6766"/>
      <c r="CZ167" s="6766"/>
    </row>
    <row r="168" spans="1:104" s="1237" customFormat="1" x14ac:dyDescent="0.35">
      <c r="A168" s="6823"/>
      <c r="B168" s="6024" t="s">
        <v>3373</v>
      </c>
      <c r="C168" s="6843" t="s">
        <v>3374</v>
      </c>
      <c r="D168" s="5513">
        <f t="shared" si="10"/>
        <v>0</v>
      </c>
      <c r="E168" s="6473"/>
      <c r="F168" s="6474"/>
      <c r="G168" s="6474"/>
      <c r="H168" s="6826"/>
      <c r="I168" s="6476"/>
      <c r="BY168" s="6766"/>
      <c r="BZ168" s="6766"/>
      <c r="CA168" s="6766"/>
      <c r="CB168" s="6766"/>
      <c r="CC168" s="6766"/>
      <c r="CD168" s="6766"/>
      <c r="CE168" s="6766"/>
      <c r="CF168" s="6766"/>
      <c r="CG168" s="6766"/>
      <c r="CH168" s="6766"/>
      <c r="CI168" s="6766"/>
      <c r="CJ168" s="6766"/>
      <c r="CK168" s="6766"/>
      <c r="CL168" s="6766"/>
      <c r="CM168" s="6766"/>
      <c r="CN168" s="6766"/>
      <c r="CO168" s="6766"/>
      <c r="CP168" s="6766"/>
      <c r="CQ168" s="6766"/>
      <c r="CR168" s="6766"/>
      <c r="CS168" s="6766"/>
      <c r="CT168" s="6766"/>
      <c r="CU168" s="6766"/>
      <c r="CV168" s="6766"/>
      <c r="CW168" s="6766"/>
      <c r="CX168" s="6766"/>
      <c r="CY168" s="6766"/>
      <c r="CZ168" s="6766"/>
    </row>
    <row r="169" spans="1:104" s="1237" customFormat="1" x14ac:dyDescent="0.35">
      <c r="A169" s="6823"/>
      <c r="B169" s="6523"/>
      <c r="C169" s="6844" t="s">
        <v>3375</v>
      </c>
      <c r="D169" s="5513">
        <f t="shared" si="10"/>
        <v>0</v>
      </c>
      <c r="E169" s="6489"/>
      <c r="F169" s="2566"/>
      <c r="G169" s="2566"/>
      <c r="H169" s="6528"/>
      <c r="I169" s="6485"/>
      <c r="BY169" s="6766"/>
      <c r="BZ169" s="6766"/>
      <c r="CA169" s="6766"/>
      <c r="CB169" s="6766"/>
      <c r="CC169" s="6766"/>
      <c r="CD169" s="6766"/>
      <c r="CE169" s="6766"/>
      <c r="CF169" s="6766"/>
      <c r="CG169" s="6766"/>
      <c r="CH169" s="6766"/>
      <c r="CI169" s="6766"/>
      <c r="CJ169" s="6766"/>
      <c r="CK169" s="6766"/>
      <c r="CL169" s="6766"/>
      <c r="CM169" s="6766"/>
      <c r="CN169" s="6766"/>
      <c r="CO169" s="6766"/>
      <c r="CP169" s="6766"/>
      <c r="CQ169" s="6766"/>
      <c r="CR169" s="6766"/>
      <c r="CS169" s="6766"/>
      <c r="CT169" s="6766"/>
      <c r="CU169" s="6766"/>
      <c r="CV169" s="6766"/>
      <c r="CW169" s="6766"/>
      <c r="CX169" s="6766"/>
      <c r="CY169" s="6766"/>
      <c r="CZ169" s="6766"/>
    </row>
    <row r="170" spans="1:104" s="1237" customFormat="1" x14ac:dyDescent="0.35">
      <c r="A170" s="6823"/>
      <c r="B170" s="3439"/>
      <c r="C170" s="6845" t="s">
        <v>1812</v>
      </c>
      <c r="D170" s="5513">
        <f t="shared" si="10"/>
        <v>0</v>
      </c>
      <c r="E170" s="6846"/>
      <c r="F170" s="6521"/>
      <c r="G170" s="6521"/>
      <c r="H170" s="6847"/>
      <c r="I170" s="6500"/>
      <c r="BY170" s="6766"/>
      <c r="BZ170" s="6766"/>
      <c r="CA170" s="6766"/>
      <c r="CB170" s="6766"/>
      <c r="CC170" s="6766"/>
      <c r="CD170" s="6766"/>
      <c r="CE170" s="6766"/>
      <c r="CF170" s="6766"/>
      <c r="CG170" s="6766"/>
      <c r="CH170" s="6766"/>
      <c r="CI170" s="6766"/>
      <c r="CJ170" s="6766"/>
      <c r="CK170" s="6766"/>
      <c r="CL170" s="6766"/>
      <c r="CM170" s="6766"/>
      <c r="CN170" s="6766"/>
      <c r="CO170" s="6766"/>
      <c r="CP170" s="6766"/>
      <c r="CQ170" s="6766"/>
      <c r="CR170" s="6766"/>
      <c r="CS170" s="6766"/>
      <c r="CT170" s="6766"/>
      <c r="CU170" s="6766"/>
      <c r="CV170" s="6766"/>
      <c r="CW170" s="6766"/>
      <c r="CX170" s="6766"/>
      <c r="CY170" s="6766"/>
      <c r="CZ170" s="6766"/>
    </row>
    <row r="171" spans="1:104" s="1237" customFormat="1" x14ac:dyDescent="0.35">
      <c r="A171" s="6823"/>
      <c r="B171" s="6024" t="s">
        <v>3376</v>
      </c>
      <c r="C171" s="6848" t="s">
        <v>3377</v>
      </c>
      <c r="D171" s="5513">
        <f t="shared" si="10"/>
        <v>0</v>
      </c>
      <c r="E171" s="6825"/>
      <c r="F171" s="6474"/>
      <c r="G171" s="6474"/>
      <c r="H171" s="6826"/>
      <c r="I171" s="6476"/>
      <c r="BY171" s="6766"/>
      <c r="BZ171" s="6766"/>
      <c r="CA171" s="6766"/>
      <c r="CB171" s="6766"/>
      <c r="CC171" s="6766"/>
      <c r="CD171" s="6766"/>
      <c r="CE171" s="6766"/>
      <c r="CF171" s="6766"/>
      <c r="CG171" s="6766"/>
      <c r="CH171" s="6766"/>
      <c r="CI171" s="6766"/>
      <c r="CJ171" s="6766"/>
      <c r="CK171" s="6766"/>
      <c r="CL171" s="6766"/>
      <c r="CM171" s="6766"/>
      <c r="CN171" s="6766"/>
      <c r="CO171" s="6766"/>
      <c r="CP171" s="6766"/>
      <c r="CQ171" s="6766"/>
      <c r="CR171" s="6766"/>
      <c r="CS171" s="6766"/>
      <c r="CT171" s="6766"/>
      <c r="CU171" s="6766"/>
      <c r="CV171" s="6766"/>
      <c r="CW171" s="6766"/>
      <c r="CX171" s="6766"/>
      <c r="CY171" s="6766"/>
      <c r="CZ171" s="6766"/>
    </row>
    <row r="172" spans="1:104" s="1237" customFormat="1" x14ac:dyDescent="0.35">
      <c r="A172" s="6823"/>
      <c r="B172" s="6523"/>
      <c r="C172" s="6849" t="s">
        <v>3378</v>
      </c>
      <c r="D172" s="5513">
        <f t="shared" si="10"/>
        <v>0</v>
      </c>
      <c r="E172" s="2565"/>
      <c r="F172" s="2566"/>
      <c r="G172" s="2566"/>
      <c r="H172" s="6528"/>
      <c r="I172" s="6485"/>
      <c r="BY172" s="6766"/>
      <c r="BZ172" s="6766"/>
      <c r="CA172" s="6766"/>
      <c r="CB172" s="6766"/>
      <c r="CC172" s="6766"/>
      <c r="CD172" s="6766"/>
      <c r="CE172" s="6766"/>
      <c r="CF172" s="6766"/>
      <c r="CG172" s="6766"/>
      <c r="CH172" s="6766"/>
      <c r="CI172" s="6766"/>
      <c r="CJ172" s="6766"/>
      <c r="CK172" s="6766"/>
      <c r="CL172" s="6766"/>
      <c r="CM172" s="6766"/>
      <c r="CN172" s="6766"/>
      <c r="CO172" s="6766"/>
      <c r="CP172" s="6766"/>
      <c r="CQ172" s="6766"/>
      <c r="CR172" s="6766"/>
      <c r="CS172" s="6766"/>
      <c r="CT172" s="6766"/>
      <c r="CU172" s="6766"/>
      <c r="CV172" s="6766"/>
      <c r="CW172" s="6766"/>
      <c r="CX172" s="6766"/>
      <c r="CY172" s="6766"/>
      <c r="CZ172" s="6766"/>
    </row>
    <row r="173" spans="1:104" s="1237" customFormat="1" x14ac:dyDescent="0.35">
      <c r="A173" s="6823"/>
      <c r="B173" s="3439"/>
      <c r="C173" s="6845" t="s">
        <v>1812</v>
      </c>
      <c r="D173" s="5513">
        <f t="shared" si="10"/>
        <v>0</v>
      </c>
      <c r="E173" s="6850"/>
      <c r="F173" s="6521"/>
      <c r="G173" s="6521"/>
      <c r="H173" s="6847"/>
      <c r="I173" s="6500"/>
      <c r="BY173" s="6766"/>
      <c r="BZ173" s="6766"/>
      <c r="CA173" s="6766"/>
      <c r="CB173" s="6766"/>
      <c r="CC173" s="6766"/>
      <c r="CD173" s="6766"/>
      <c r="CE173" s="6766"/>
      <c r="CF173" s="6766"/>
      <c r="CG173" s="6766"/>
      <c r="CH173" s="6766"/>
      <c r="CI173" s="6766"/>
      <c r="CJ173" s="6766"/>
      <c r="CK173" s="6766"/>
      <c r="CL173" s="6766"/>
      <c r="CM173" s="6766"/>
      <c r="CN173" s="6766"/>
      <c r="CO173" s="6766"/>
      <c r="CP173" s="6766"/>
      <c r="CQ173" s="6766"/>
      <c r="CR173" s="6766"/>
      <c r="CS173" s="6766"/>
      <c r="CT173" s="6766"/>
      <c r="CU173" s="6766"/>
      <c r="CV173" s="6766"/>
      <c r="CW173" s="6766"/>
      <c r="CX173" s="6766"/>
      <c r="CY173" s="6766"/>
      <c r="CZ173" s="6766"/>
    </row>
    <row r="174" spans="1:104" s="1237" customFormat="1" x14ac:dyDescent="0.35">
      <c r="A174" s="6823"/>
      <c r="B174" s="2952" t="s">
        <v>3379</v>
      </c>
      <c r="C174" s="2953"/>
      <c r="D174" s="5513">
        <f>SUM(E174:H174)</f>
        <v>0</v>
      </c>
      <c r="E174" s="6851"/>
      <c r="F174" s="6577"/>
      <c r="G174" s="6577"/>
      <c r="H174" s="6852"/>
      <c r="I174" s="6853"/>
      <c r="BY174" s="6766"/>
      <c r="BZ174" s="6766"/>
      <c r="CA174" s="6766"/>
      <c r="CB174" s="6766"/>
      <c r="CC174" s="6766"/>
      <c r="CD174" s="6766"/>
      <c r="CE174" s="6766"/>
      <c r="CF174" s="6766"/>
      <c r="CG174" s="6766"/>
      <c r="CH174" s="6766"/>
      <c r="CI174" s="6766"/>
      <c r="CJ174" s="6766"/>
      <c r="CK174" s="6766"/>
      <c r="CL174" s="6766"/>
      <c r="CM174" s="6766"/>
      <c r="CN174" s="6766"/>
      <c r="CO174" s="6766"/>
      <c r="CP174" s="6766"/>
      <c r="CQ174" s="6766"/>
      <c r="CR174" s="6766"/>
      <c r="CS174" s="6766"/>
      <c r="CT174" s="6766"/>
      <c r="CU174" s="6766"/>
      <c r="CV174" s="6766"/>
      <c r="CW174" s="6766"/>
      <c r="CX174" s="6766"/>
      <c r="CY174" s="6766"/>
      <c r="CZ174" s="6766"/>
    </row>
    <row r="175" spans="1:104" s="1237" customFormat="1" x14ac:dyDescent="0.35">
      <c r="A175" s="6823"/>
      <c r="B175" s="6854" t="s">
        <v>3380</v>
      </c>
      <c r="C175" s="6855" t="s">
        <v>3381</v>
      </c>
      <c r="D175" s="5513">
        <f>SUM(E175:H175)</f>
        <v>0</v>
      </c>
      <c r="E175" s="6835"/>
      <c r="F175" s="6511"/>
      <c r="G175" s="6511"/>
      <c r="H175" s="6836"/>
      <c r="I175" s="6837"/>
      <c r="BY175" s="6766"/>
      <c r="BZ175" s="6766"/>
      <c r="CA175" s="6766"/>
      <c r="CB175" s="6766"/>
      <c r="CC175" s="6766"/>
      <c r="CD175" s="6766"/>
      <c r="CE175" s="6766"/>
      <c r="CF175" s="6766"/>
      <c r="CG175" s="6766"/>
      <c r="CH175" s="6766"/>
      <c r="CI175" s="6766"/>
      <c r="CJ175" s="6766"/>
      <c r="CK175" s="6766"/>
      <c r="CL175" s="6766"/>
      <c r="CM175" s="6766"/>
      <c r="CN175" s="6766"/>
      <c r="CO175" s="6766"/>
      <c r="CP175" s="6766"/>
      <c r="CQ175" s="6766"/>
      <c r="CR175" s="6766"/>
      <c r="CS175" s="6766"/>
      <c r="CT175" s="6766"/>
      <c r="CU175" s="6766"/>
      <c r="CV175" s="6766"/>
      <c r="CW175" s="6766"/>
      <c r="CX175" s="6766"/>
      <c r="CY175" s="6766"/>
      <c r="CZ175" s="6766"/>
    </row>
    <row r="176" spans="1:104" s="1237" customFormat="1" x14ac:dyDescent="0.35">
      <c r="A176" s="6823"/>
      <c r="B176" s="6854"/>
      <c r="C176" s="6855" t="s">
        <v>3382</v>
      </c>
      <c r="D176" s="5513">
        <f>SUM(E176:H176)</f>
        <v>0</v>
      </c>
      <c r="E176" s="2565"/>
      <c r="F176" s="2566"/>
      <c r="G176" s="2566"/>
      <c r="H176" s="6528"/>
      <c r="I176" s="6485"/>
      <c r="BY176" s="6766"/>
      <c r="BZ176" s="6766"/>
      <c r="CA176" s="6766"/>
      <c r="CB176" s="6766"/>
      <c r="CC176" s="6766"/>
      <c r="CD176" s="6766"/>
      <c r="CE176" s="6766"/>
      <c r="CF176" s="6766"/>
      <c r="CG176" s="6766"/>
      <c r="CH176" s="6766"/>
      <c r="CI176" s="6766"/>
      <c r="CJ176" s="6766"/>
      <c r="CK176" s="6766"/>
      <c r="CL176" s="6766"/>
      <c r="CM176" s="6766"/>
      <c r="CN176" s="6766"/>
      <c r="CO176" s="6766"/>
      <c r="CP176" s="6766"/>
      <c r="CQ176" s="6766"/>
      <c r="CR176" s="6766"/>
      <c r="CS176" s="6766"/>
      <c r="CT176" s="6766"/>
      <c r="CU176" s="6766"/>
      <c r="CV176" s="6766"/>
      <c r="CW176" s="6766"/>
      <c r="CX176" s="6766"/>
      <c r="CY176" s="6766"/>
      <c r="CZ176" s="6766"/>
    </row>
    <row r="177" spans="1:104" s="1237" customFormat="1" x14ac:dyDescent="0.35">
      <c r="A177" s="6823"/>
      <c r="B177" s="6856" t="s">
        <v>3488</v>
      </c>
      <c r="C177" s="6856"/>
      <c r="D177" s="5513">
        <v>0</v>
      </c>
      <c r="E177" s="2565"/>
      <c r="F177" s="2566"/>
      <c r="G177" s="2566"/>
      <c r="H177" s="6528"/>
      <c r="I177" s="6485"/>
      <c r="BY177" s="6766"/>
      <c r="BZ177" s="6766"/>
      <c r="CA177" s="6766"/>
      <c r="CB177" s="6766"/>
      <c r="CC177" s="6766"/>
      <c r="CD177" s="6766"/>
      <c r="CE177" s="6766"/>
      <c r="CF177" s="6766"/>
      <c r="CG177" s="6766"/>
      <c r="CH177" s="6766"/>
      <c r="CI177" s="6766"/>
      <c r="CJ177" s="6766"/>
      <c r="CK177" s="6766"/>
      <c r="CL177" s="6766"/>
      <c r="CM177" s="6766"/>
      <c r="CN177" s="6766"/>
      <c r="CO177" s="6766"/>
      <c r="CP177" s="6766"/>
      <c r="CQ177" s="6766"/>
      <c r="CR177" s="6766"/>
      <c r="CS177" s="6766"/>
      <c r="CT177" s="6766"/>
      <c r="CU177" s="6766"/>
      <c r="CV177" s="6766"/>
      <c r="CW177" s="6766"/>
      <c r="CX177" s="6766"/>
      <c r="CY177" s="6766"/>
      <c r="CZ177" s="6766"/>
    </row>
    <row r="178" spans="1:104" s="1237" customFormat="1" x14ac:dyDescent="0.35">
      <c r="A178" s="6823"/>
      <c r="B178" s="6833" t="s">
        <v>3384</v>
      </c>
      <c r="C178" s="6834"/>
      <c r="D178" s="5513">
        <f t="shared" ref="D178:D184" si="11">SUM(E178:H178)</f>
        <v>0</v>
      </c>
      <c r="E178" s="2565"/>
      <c r="F178" s="2566"/>
      <c r="G178" s="2566"/>
      <c r="H178" s="6528"/>
      <c r="I178" s="6485"/>
      <c r="BY178" s="6766"/>
      <c r="BZ178" s="6766"/>
      <c r="CA178" s="6766"/>
      <c r="CB178" s="6766"/>
      <c r="CC178" s="6766"/>
      <c r="CD178" s="6766"/>
      <c r="CE178" s="6766"/>
      <c r="CF178" s="6766"/>
      <c r="CG178" s="6766"/>
      <c r="CH178" s="6766"/>
      <c r="CI178" s="6766"/>
      <c r="CJ178" s="6766"/>
      <c r="CK178" s="6766"/>
      <c r="CL178" s="6766"/>
      <c r="CM178" s="6766"/>
      <c r="CN178" s="6766"/>
      <c r="CO178" s="6766"/>
      <c r="CP178" s="6766"/>
      <c r="CQ178" s="6766"/>
      <c r="CR178" s="6766"/>
      <c r="CS178" s="6766"/>
      <c r="CT178" s="6766"/>
      <c r="CU178" s="6766"/>
      <c r="CV178" s="6766"/>
      <c r="CW178" s="6766"/>
      <c r="CX178" s="6766"/>
      <c r="CY178" s="6766"/>
      <c r="CZ178" s="6766"/>
    </row>
    <row r="179" spans="1:104" s="1237" customFormat="1" x14ac:dyDescent="0.35">
      <c r="A179" s="6823"/>
      <c r="B179" s="3122" t="s">
        <v>3385</v>
      </c>
      <c r="C179" s="3123"/>
      <c r="D179" s="5513">
        <f t="shared" si="11"/>
        <v>0</v>
      </c>
      <c r="E179" s="6838"/>
      <c r="F179" s="6584"/>
      <c r="G179" s="6584"/>
      <c r="H179" s="6839"/>
      <c r="I179" s="6840"/>
      <c r="BY179" s="6766"/>
      <c r="BZ179" s="6766"/>
      <c r="CA179" s="6766"/>
      <c r="CB179" s="6766"/>
      <c r="CC179" s="6766"/>
      <c r="CD179" s="6766"/>
      <c r="CE179" s="6766"/>
      <c r="CF179" s="6766"/>
      <c r="CG179" s="6766"/>
      <c r="CH179" s="6766"/>
      <c r="CI179" s="6766"/>
      <c r="CJ179" s="6766"/>
      <c r="CK179" s="6766"/>
      <c r="CL179" s="6766"/>
      <c r="CM179" s="6766"/>
      <c r="CN179" s="6766"/>
      <c r="CO179" s="6766"/>
      <c r="CP179" s="6766"/>
      <c r="CQ179" s="6766"/>
      <c r="CR179" s="6766"/>
      <c r="CS179" s="6766"/>
      <c r="CT179" s="6766"/>
      <c r="CU179" s="6766"/>
      <c r="CV179" s="6766"/>
      <c r="CW179" s="6766"/>
      <c r="CX179" s="6766"/>
      <c r="CY179" s="6766"/>
      <c r="CZ179" s="6766"/>
    </row>
    <row r="180" spans="1:104" s="1237" customFormat="1" x14ac:dyDescent="0.35">
      <c r="A180" s="6823"/>
      <c r="B180" s="6841" t="s">
        <v>3386</v>
      </c>
      <c r="C180" s="6842"/>
      <c r="D180" s="5513">
        <f t="shared" si="11"/>
        <v>0</v>
      </c>
      <c r="E180" s="6838"/>
      <c r="F180" s="6584"/>
      <c r="G180" s="6584"/>
      <c r="H180" s="6839"/>
      <c r="I180" s="6840"/>
      <c r="BY180" s="6766"/>
      <c r="BZ180" s="6766"/>
      <c r="CA180" s="6766"/>
      <c r="CB180" s="6766"/>
      <c r="CC180" s="6766"/>
      <c r="CD180" s="6766"/>
      <c r="CE180" s="6766"/>
      <c r="CF180" s="6766"/>
      <c r="CG180" s="6766"/>
      <c r="CH180" s="6766"/>
      <c r="CI180" s="6766"/>
      <c r="CJ180" s="6766"/>
      <c r="CK180" s="6766"/>
      <c r="CL180" s="6766"/>
      <c r="CM180" s="6766"/>
      <c r="CN180" s="6766"/>
      <c r="CO180" s="6766"/>
      <c r="CP180" s="6766"/>
      <c r="CQ180" s="6766"/>
      <c r="CR180" s="6766"/>
      <c r="CS180" s="6766"/>
      <c r="CT180" s="6766"/>
      <c r="CU180" s="6766"/>
      <c r="CV180" s="6766"/>
      <c r="CW180" s="6766"/>
      <c r="CX180" s="6766"/>
      <c r="CY180" s="6766"/>
      <c r="CZ180" s="6766"/>
    </row>
    <row r="181" spans="1:104" s="1237" customFormat="1" x14ac:dyDescent="0.35">
      <c r="A181" s="6823"/>
      <c r="B181" s="6024" t="s">
        <v>3387</v>
      </c>
      <c r="C181" s="6857" t="s">
        <v>3388</v>
      </c>
      <c r="D181" s="5513">
        <f t="shared" si="11"/>
        <v>0</v>
      </c>
      <c r="E181" s="6825"/>
      <c r="F181" s="6474"/>
      <c r="G181" s="6474"/>
      <c r="H181" s="6826"/>
      <c r="I181" s="6476"/>
      <c r="BY181" s="6766"/>
      <c r="BZ181" s="6766"/>
      <c r="CA181" s="6766"/>
      <c r="CB181" s="6766"/>
      <c r="CC181" s="6766"/>
      <c r="CD181" s="6766"/>
      <c r="CE181" s="6766"/>
      <c r="CF181" s="6766"/>
      <c r="CG181" s="6766"/>
      <c r="CH181" s="6766"/>
      <c r="CI181" s="6766"/>
      <c r="CJ181" s="6766"/>
      <c r="CK181" s="6766"/>
      <c r="CL181" s="6766"/>
      <c r="CM181" s="6766"/>
      <c r="CN181" s="6766"/>
      <c r="CO181" s="6766"/>
      <c r="CP181" s="6766"/>
      <c r="CQ181" s="6766"/>
      <c r="CR181" s="6766"/>
      <c r="CS181" s="6766"/>
      <c r="CT181" s="6766"/>
      <c r="CU181" s="6766"/>
      <c r="CV181" s="6766"/>
      <c r="CW181" s="6766"/>
      <c r="CX181" s="6766"/>
      <c r="CY181" s="6766"/>
      <c r="CZ181" s="6766"/>
    </row>
    <row r="182" spans="1:104" s="1237" customFormat="1" x14ac:dyDescent="0.35">
      <c r="A182" s="6823"/>
      <c r="B182" s="6523"/>
      <c r="C182" s="6858" t="s">
        <v>3389</v>
      </c>
      <c r="D182" s="5513">
        <f t="shared" si="11"/>
        <v>0</v>
      </c>
      <c r="E182" s="2565"/>
      <c r="F182" s="2566"/>
      <c r="G182" s="2566"/>
      <c r="H182" s="6528"/>
      <c r="I182" s="6485"/>
      <c r="BY182" s="6766"/>
      <c r="BZ182" s="6766"/>
      <c r="CA182" s="6766"/>
      <c r="CB182" s="6766"/>
      <c r="CC182" s="6766"/>
      <c r="CD182" s="6766"/>
      <c r="CE182" s="6766"/>
      <c r="CF182" s="6766"/>
      <c r="CG182" s="6766"/>
      <c r="CH182" s="6766"/>
      <c r="CI182" s="6766"/>
      <c r="CJ182" s="6766"/>
      <c r="CK182" s="6766"/>
      <c r="CL182" s="6766"/>
      <c r="CM182" s="6766"/>
      <c r="CN182" s="6766"/>
      <c r="CO182" s="6766"/>
      <c r="CP182" s="6766"/>
      <c r="CQ182" s="6766"/>
      <c r="CR182" s="6766"/>
      <c r="CS182" s="6766"/>
      <c r="CT182" s="6766"/>
      <c r="CU182" s="6766"/>
      <c r="CV182" s="6766"/>
      <c r="CW182" s="6766"/>
      <c r="CX182" s="6766"/>
      <c r="CY182" s="6766"/>
      <c r="CZ182" s="6766"/>
    </row>
    <row r="183" spans="1:104" s="1237" customFormat="1" x14ac:dyDescent="0.35">
      <c r="A183" s="6823"/>
      <c r="B183" s="3439"/>
      <c r="C183" s="6859" t="s">
        <v>3390</v>
      </c>
      <c r="D183" s="5513">
        <f t="shared" si="11"/>
        <v>0</v>
      </c>
      <c r="E183" s="6838"/>
      <c r="F183" s="6584"/>
      <c r="G183" s="6584"/>
      <c r="H183" s="6839"/>
      <c r="I183" s="6840"/>
      <c r="BY183" s="6766"/>
      <c r="BZ183" s="6766"/>
      <c r="CA183" s="6766"/>
      <c r="CB183" s="6766"/>
      <c r="CC183" s="6766"/>
      <c r="CD183" s="6766"/>
      <c r="CE183" s="6766"/>
      <c r="CF183" s="6766"/>
      <c r="CG183" s="6766"/>
      <c r="CH183" s="6766"/>
      <c r="CI183" s="6766"/>
      <c r="CJ183" s="6766"/>
      <c r="CK183" s="6766"/>
      <c r="CL183" s="6766"/>
      <c r="CM183" s="6766"/>
      <c r="CN183" s="6766"/>
      <c r="CO183" s="6766"/>
      <c r="CP183" s="6766"/>
      <c r="CQ183" s="6766"/>
      <c r="CR183" s="6766"/>
      <c r="CS183" s="6766"/>
      <c r="CT183" s="6766"/>
      <c r="CU183" s="6766"/>
      <c r="CV183" s="6766"/>
      <c r="CW183" s="6766"/>
      <c r="CX183" s="6766"/>
      <c r="CY183" s="6766"/>
      <c r="CZ183" s="6766"/>
    </row>
    <row r="184" spans="1:104" s="1237" customFormat="1" x14ac:dyDescent="0.35">
      <c r="A184" s="6823"/>
      <c r="B184" s="3444" t="s">
        <v>3393</v>
      </c>
      <c r="C184" s="3445"/>
      <c r="D184" s="5513">
        <f t="shared" si="11"/>
        <v>0</v>
      </c>
      <c r="E184" s="6825"/>
      <c r="F184" s="6474"/>
      <c r="G184" s="6474"/>
      <c r="H184" s="6860"/>
      <c r="I184" s="6476"/>
      <c r="BY184" s="6766"/>
      <c r="BZ184" s="6766"/>
      <c r="CA184" s="6766"/>
      <c r="CB184" s="6766"/>
      <c r="CC184" s="6766"/>
      <c r="CD184" s="6766"/>
      <c r="CE184" s="6766"/>
      <c r="CF184" s="6766"/>
      <c r="CG184" s="6766"/>
      <c r="CH184" s="6766"/>
      <c r="CI184" s="6766"/>
      <c r="CJ184" s="6766"/>
      <c r="CK184" s="6766"/>
      <c r="CL184" s="6766"/>
      <c r="CM184" s="6766"/>
      <c r="CN184" s="6766"/>
      <c r="CO184" s="6766"/>
      <c r="CP184" s="6766"/>
      <c r="CQ184" s="6766"/>
      <c r="CR184" s="6766"/>
      <c r="CS184" s="6766"/>
      <c r="CT184" s="6766"/>
      <c r="CU184" s="6766"/>
      <c r="CV184" s="6766"/>
      <c r="CW184" s="6766"/>
      <c r="CX184" s="6766"/>
      <c r="CY184" s="6766"/>
      <c r="CZ184" s="6766"/>
    </row>
    <row r="185" spans="1:104" s="1237" customFormat="1" x14ac:dyDescent="0.35">
      <c r="A185" s="6823"/>
      <c r="B185" s="6861" t="s">
        <v>3394</v>
      </c>
      <c r="C185" s="6862"/>
      <c r="D185" s="6633">
        <v>0</v>
      </c>
      <c r="E185" s="6830"/>
      <c r="F185" s="6498"/>
      <c r="G185" s="6498"/>
      <c r="H185" s="6863"/>
      <c r="I185" s="6832"/>
      <c r="BY185" s="6766"/>
      <c r="BZ185" s="6766"/>
      <c r="CA185" s="6766"/>
      <c r="CB185" s="6766"/>
      <c r="CC185" s="6766"/>
      <c r="CD185" s="6766"/>
      <c r="CE185" s="6766"/>
      <c r="CF185" s="6766"/>
      <c r="CG185" s="6766"/>
      <c r="CH185" s="6766"/>
      <c r="CI185" s="6766"/>
      <c r="CJ185" s="6766"/>
      <c r="CK185" s="6766"/>
      <c r="CL185" s="6766"/>
      <c r="CM185" s="6766"/>
      <c r="CN185" s="6766"/>
      <c r="CO185" s="6766"/>
      <c r="CP185" s="6766"/>
      <c r="CQ185" s="6766"/>
      <c r="CR185" s="6766"/>
      <c r="CS185" s="6766"/>
      <c r="CT185" s="6766"/>
      <c r="CU185" s="6766"/>
      <c r="CV185" s="6766"/>
      <c r="CW185" s="6766"/>
      <c r="CX185" s="6766"/>
      <c r="CY185" s="6766"/>
      <c r="CZ185" s="6766"/>
    </row>
    <row r="186" spans="1:104" s="1237" customFormat="1" x14ac:dyDescent="0.35">
      <c r="A186" s="6864"/>
      <c r="B186" s="6865" t="s">
        <v>36</v>
      </c>
      <c r="C186" s="6866"/>
      <c r="D186" s="6867">
        <f>SUM(E186:H186)</f>
        <v>0</v>
      </c>
      <c r="E186" s="6868">
        <f>SUM(E154:E185)</f>
        <v>0</v>
      </c>
      <c r="F186" s="6869">
        <f>SUM(F154:F185)</f>
        <v>0</v>
      </c>
      <c r="G186" s="6869">
        <f>SUM(G154:G185)</f>
        <v>0</v>
      </c>
      <c r="H186" s="6870">
        <f>SUM(H154:H185)</f>
        <v>0</v>
      </c>
      <c r="I186" s="6871">
        <f>SUM(I154:I185)</f>
        <v>0</v>
      </c>
      <c r="J186" s="6872"/>
      <c r="BY186" s="6766"/>
      <c r="BZ186" s="6766"/>
      <c r="CA186" s="6766"/>
      <c r="CB186" s="6766"/>
      <c r="CC186" s="6766"/>
      <c r="CD186" s="6766"/>
      <c r="CE186" s="6766"/>
      <c r="CF186" s="6766"/>
      <c r="CG186" s="6766"/>
      <c r="CH186" s="6766"/>
      <c r="CI186" s="6766"/>
      <c r="CJ186" s="6766"/>
      <c r="CK186" s="6766"/>
      <c r="CL186" s="6766"/>
      <c r="CM186" s="6766"/>
      <c r="CN186" s="6766"/>
      <c r="CO186" s="6766"/>
      <c r="CP186" s="6766"/>
      <c r="CQ186" s="6766"/>
      <c r="CR186" s="6766"/>
      <c r="CS186" s="6766"/>
      <c r="CT186" s="6766"/>
      <c r="CU186" s="6766"/>
      <c r="CV186" s="6766"/>
      <c r="CW186" s="6766"/>
      <c r="CX186" s="6766"/>
      <c r="CY186" s="6766"/>
      <c r="CZ186" s="6766"/>
    </row>
    <row r="187" spans="1:104" s="6875" customFormat="1" ht="24" customHeight="1" x14ac:dyDescent="0.35">
      <c r="A187" s="140" t="s">
        <v>3489</v>
      </c>
      <c r="B187" s="140"/>
      <c r="C187" s="140"/>
      <c r="D187" s="140"/>
      <c r="E187" s="140"/>
      <c r="F187" s="6873"/>
      <c r="G187" s="6873" t="s">
        <v>52</v>
      </c>
      <c r="H187" s="6874"/>
      <c r="I187" s="6874"/>
      <c r="J187" s="4902"/>
      <c r="K187" s="4902"/>
      <c r="L187" s="4902"/>
      <c r="M187" s="4902"/>
      <c r="N187" s="4902"/>
      <c r="O187" s="4902"/>
      <c r="P187" s="4902"/>
      <c r="Q187" s="4902"/>
      <c r="R187" s="4902"/>
      <c r="S187" s="4902"/>
      <c r="T187" s="4902"/>
      <c r="U187" s="4902"/>
      <c r="V187" s="4902"/>
      <c r="W187" s="4902"/>
      <c r="X187" s="4902"/>
      <c r="Y187" s="4932"/>
      <c r="Z187" s="4932"/>
      <c r="AA187" s="4932"/>
      <c r="AB187" s="4932"/>
      <c r="AC187" s="4932"/>
      <c r="AD187" s="4932"/>
      <c r="AE187" s="4932"/>
      <c r="AF187" s="4932"/>
      <c r="AG187" s="4932"/>
      <c r="AH187" s="4932"/>
      <c r="AI187" s="1416"/>
      <c r="AJ187" s="1416"/>
      <c r="AK187" s="1416"/>
      <c r="AL187" s="1416"/>
      <c r="AM187" s="1416"/>
      <c r="AN187" s="1416"/>
      <c r="BY187" s="6876"/>
      <c r="BZ187" s="6876"/>
      <c r="CA187" s="6876"/>
      <c r="CB187" s="6876"/>
      <c r="CC187" s="6876"/>
      <c r="CD187" s="6876"/>
      <c r="CE187" s="6876"/>
      <c r="CF187" s="6876"/>
      <c r="CG187" s="6876"/>
      <c r="CH187" s="6876"/>
      <c r="CI187" s="6876"/>
      <c r="CJ187" s="6876"/>
      <c r="CK187" s="6876"/>
      <c r="CL187" s="6876"/>
      <c r="CM187" s="6876"/>
      <c r="CN187" s="6876"/>
      <c r="CO187" s="6876"/>
      <c r="CP187" s="6876"/>
      <c r="CQ187" s="6876"/>
      <c r="CR187" s="6876"/>
      <c r="CS187" s="6876"/>
      <c r="CT187" s="6876"/>
      <c r="CU187" s="6876"/>
      <c r="CV187" s="6876"/>
      <c r="CW187" s="6876"/>
      <c r="CX187" s="6876"/>
      <c r="CY187" s="6876"/>
      <c r="CZ187" s="6876"/>
    </row>
    <row r="188" spans="1:104" s="6875" customFormat="1" x14ac:dyDescent="0.35">
      <c r="A188" s="6877" t="s">
        <v>3490</v>
      </c>
      <c r="B188" s="6140" t="s">
        <v>3491</v>
      </c>
      <c r="C188" s="2424" t="s">
        <v>36</v>
      </c>
      <c r="D188" s="2424"/>
      <c r="E188" s="2415"/>
      <c r="F188" s="6107" t="s">
        <v>3492</v>
      </c>
      <c r="G188" s="6440"/>
      <c r="H188" s="6440"/>
      <c r="I188" s="6440"/>
      <c r="J188" s="6440"/>
      <c r="K188" s="6440"/>
      <c r="L188" s="6440"/>
      <c r="M188" s="6440"/>
      <c r="N188" s="6440"/>
      <c r="O188" s="6440"/>
      <c r="P188" s="6440"/>
      <c r="Q188" s="6440"/>
      <c r="R188" s="6440"/>
      <c r="S188" s="6440"/>
      <c r="T188" s="6440"/>
      <c r="U188" s="6440"/>
      <c r="V188" s="6440"/>
      <c r="W188" s="6440"/>
      <c r="X188" s="6440"/>
      <c r="Y188" s="6440"/>
      <c r="Z188" s="6440"/>
      <c r="AA188" s="6440"/>
      <c r="AB188" s="6440"/>
      <c r="AC188" s="6440"/>
      <c r="AD188" s="6440"/>
      <c r="AE188" s="6440"/>
      <c r="AF188" s="6440"/>
      <c r="AG188" s="6175"/>
      <c r="AH188" s="2415" t="s">
        <v>178</v>
      </c>
      <c r="BS188" s="6876"/>
      <c r="BT188" s="6876"/>
      <c r="BU188" s="6876"/>
      <c r="BV188" s="6876"/>
      <c r="BW188" s="6876"/>
      <c r="BX188" s="6876"/>
      <c r="BY188" s="6876"/>
      <c r="BZ188" s="6876"/>
      <c r="CA188" s="6876"/>
      <c r="CB188" s="6876"/>
      <c r="CC188" s="6876"/>
      <c r="CD188" s="6876"/>
      <c r="CE188" s="6876"/>
      <c r="CF188" s="6876"/>
      <c r="CG188" s="6876"/>
      <c r="CH188" s="6876"/>
      <c r="CI188" s="6876"/>
      <c r="CJ188" s="6876"/>
      <c r="CK188" s="6876"/>
      <c r="CL188" s="6876"/>
      <c r="CM188" s="6876"/>
      <c r="CN188" s="6876"/>
      <c r="CO188" s="6876"/>
      <c r="CP188" s="6876"/>
      <c r="CQ188" s="6876"/>
      <c r="CR188" s="6876"/>
      <c r="CS188" s="6876"/>
      <c r="CT188" s="6876"/>
    </row>
    <row r="189" spans="1:104" s="6875" customFormat="1" x14ac:dyDescent="0.35">
      <c r="A189" s="6877"/>
      <c r="B189" s="6827"/>
      <c r="C189" s="1924"/>
      <c r="D189" s="1924"/>
      <c r="E189" s="3473"/>
      <c r="F189" s="6107" t="s">
        <v>19</v>
      </c>
      <c r="G189" s="3270"/>
      <c r="H189" s="6878" t="s">
        <v>206</v>
      </c>
      <c r="I189" s="6879"/>
      <c r="J189" s="6878" t="s">
        <v>21</v>
      </c>
      <c r="K189" s="6879"/>
      <c r="L189" s="6878" t="s">
        <v>22</v>
      </c>
      <c r="M189" s="6879"/>
      <c r="N189" s="6878" t="s">
        <v>23</v>
      </c>
      <c r="O189" s="6879"/>
      <c r="P189" s="6878" t="s">
        <v>24</v>
      </c>
      <c r="Q189" s="6879"/>
      <c r="R189" s="6878" t="s">
        <v>25</v>
      </c>
      <c r="S189" s="6879"/>
      <c r="T189" s="6878" t="s">
        <v>26</v>
      </c>
      <c r="U189" s="6879"/>
      <c r="V189" s="6878" t="s">
        <v>27</v>
      </c>
      <c r="W189" s="6879"/>
      <c r="X189" s="6878" t="s">
        <v>28</v>
      </c>
      <c r="Y189" s="6879"/>
      <c r="Z189" s="6878" t="s">
        <v>29</v>
      </c>
      <c r="AA189" s="6879"/>
      <c r="AB189" s="6878" t="s">
        <v>30</v>
      </c>
      <c r="AC189" s="6879"/>
      <c r="AD189" s="6878" t="s">
        <v>31</v>
      </c>
      <c r="AE189" s="6879"/>
      <c r="AF189" s="6878" t="s">
        <v>100</v>
      </c>
      <c r="AG189" s="6880"/>
      <c r="AH189" s="3473"/>
      <c r="BS189" s="6876"/>
      <c r="BT189" s="6876"/>
      <c r="BU189" s="6876"/>
      <c r="BV189" s="6876"/>
      <c r="BW189" s="6876"/>
      <c r="BX189" s="6876"/>
      <c r="BY189" s="6876"/>
      <c r="BZ189" s="6876"/>
      <c r="CA189" s="6876"/>
      <c r="CB189" s="6876"/>
      <c r="CC189" s="6876"/>
      <c r="CD189" s="6876"/>
      <c r="CE189" s="6876"/>
      <c r="CF189" s="6876"/>
      <c r="CG189" s="6876"/>
      <c r="CH189" s="6876"/>
      <c r="CI189" s="6876"/>
      <c r="CJ189" s="6876"/>
      <c r="CK189" s="6876"/>
      <c r="CL189" s="6876"/>
      <c r="CM189" s="6876"/>
      <c r="CN189" s="6876"/>
      <c r="CO189" s="6876"/>
      <c r="CP189" s="6876"/>
      <c r="CQ189" s="6876"/>
      <c r="CR189" s="6876"/>
      <c r="CS189" s="6876"/>
      <c r="CT189" s="6876"/>
    </row>
    <row r="190" spans="1:104" s="6875" customFormat="1" x14ac:dyDescent="0.35">
      <c r="A190" s="6877"/>
      <c r="B190" s="6037"/>
      <c r="C190" s="6881" t="s">
        <v>33</v>
      </c>
      <c r="D190" s="6044" t="s">
        <v>34</v>
      </c>
      <c r="E190" s="6882" t="s">
        <v>35</v>
      </c>
      <c r="F190" s="6883" t="s">
        <v>34</v>
      </c>
      <c r="G190" s="6882" t="s">
        <v>35</v>
      </c>
      <c r="H190" s="6883" t="s">
        <v>34</v>
      </c>
      <c r="I190" s="6882" t="s">
        <v>35</v>
      </c>
      <c r="J190" s="6883" t="s">
        <v>34</v>
      </c>
      <c r="K190" s="6882" t="s">
        <v>35</v>
      </c>
      <c r="L190" s="6883" t="s">
        <v>34</v>
      </c>
      <c r="M190" s="6882" t="s">
        <v>35</v>
      </c>
      <c r="N190" s="6883" t="s">
        <v>34</v>
      </c>
      <c r="O190" s="6882" t="s">
        <v>35</v>
      </c>
      <c r="P190" s="6883" t="s">
        <v>34</v>
      </c>
      <c r="Q190" s="6882" t="s">
        <v>35</v>
      </c>
      <c r="R190" s="6883" t="s">
        <v>34</v>
      </c>
      <c r="S190" s="6882" t="s">
        <v>35</v>
      </c>
      <c r="T190" s="6883" t="s">
        <v>34</v>
      </c>
      <c r="U190" s="6882" t="s">
        <v>35</v>
      </c>
      <c r="V190" s="6883" t="s">
        <v>34</v>
      </c>
      <c r="W190" s="6882" t="s">
        <v>35</v>
      </c>
      <c r="X190" s="6883" t="s">
        <v>34</v>
      </c>
      <c r="Y190" s="6882" t="s">
        <v>35</v>
      </c>
      <c r="Z190" s="6883" t="s">
        <v>34</v>
      </c>
      <c r="AA190" s="6882" t="s">
        <v>35</v>
      </c>
      <c r="AB190" s="6883" t="s">
        <v>34</v>
      </c>
      <c r="AC190" s="6882" t="s">
        <v>35</v>
      </c>
      <c r="AD190" s="6883" t="s">
        <v>34</v>
      </c>
      <c r="AE190" s="6882" t="s">
        <v>35</v>
      </c>
      <c r="AF190" s="6883" t="s">
        <v>34</v>
      </c>
      <c r="AG190" s="6182" t="s">
        <v>35</v>
      </c>
      <c r="AH190" s="2134"/>
      <c r="BS190" s="6876"/>
      <c r="BT190" s="6876"/>
      <c r="BU190" s="6876"/>
      <c r="BV190" s="6876"/>
      <c r="BW190" s="6876"/>
      <c r="BX190" s="6876"/>
      <c r="BY190" s="6876"/>
      <c r="BZ190" s="6876"/>
      <c r="CA190" s="6876"/>
      <c r="CB190" s="6876"/>
      <c r="CC190" s="6876"/>
      <c r="CD190" s="6876"/>
      <c r="CE190" s="6876"/>
      <c r="CF190" s="6876"/>
      <c r="CG190" s="6876"/>
      <c r="CH190" s="6876"/>
      <c r="CI190" s="6876"/>
      <c r="CJ190" s="6876"/>
      <c r="CK190" s="6876"/>
      <c r="CL190" s="6876"/>
      <c r="CM190" s="6876"/>
      <c r="CN190" s="6876"/>
      <c r="CO190" s="6876"/>
      <c r="CP190" s="6876"/>
      <c r="CQ190" s="6876"/>
      <c r="CR190" s="6876"/>
      <c r="CS190" s="6876"/>
      <c r="CT190" s="6876"/>
    </row>
    <row r="191" spans="1:104" s="6875" customFormat="1" x14ac:dyDescent="0.35">
      <c r="A191" s="6884" t="s">
        <v>3493</v>
      </c>
      <c r="B191" s="6130" t="s">
        <v>76</v>
      </c>
      <c r="C191" s="6885">
        <f t="shared" ref="C191:C197" si="12">SUM(D191:E191)</f>
        <v>0</v>
      </c>
      <c r="D191" s="6886">
        <f>+F191+H191+J191+L191+N191+P191+R191+T191+V191+X191+Z191+AB191+AD191+AF191</f>
        <v>0</v>
      </c>
      <c r="E191" s="6887">
        <f>+G191+I191+K191+M191+O191+Q191+S191+U191+W191+Y191+AA191+AC191+AE191+AG191</f>
        <v>0</v>
      </c>
      <c r="F191" s="2565"/>
      <c r="G191" s="2567"/>
      <c r="H191" s="2565"/>
      <c r="I191" s="2567"/>
      <c r="J191" s="2565"/>
      <c r="K191" s="2567"/>
      <c r="L191" s="2565"/>
      <c r="M191" s="2567"/>
      <c r="N191" s="2565"/>
      <c r="O191" s="2567"/>
      <c r="P191" s="2565"/>
      <c r="Q191" s="2567"/>
      <c r="R191" s="2565"/>
      <c r="S191" s="2567"/>
      <c r="T191" s="2565"/>
      <c r="U191" s="2567"/>
      <c r="V191" s="2565"/>
      <c r="W191" s="2567"/>
      <c r="X191" s="2565"/>
      <c r="Y191" s="2567"/>
      <c r="Z191" s="2565"/>
      <c r="AA191" s="2567"/>
      <c r="AB191" s="2565"/>
      <c r="AC191" s="2567"/>
      <c r="AD191" s="2565"/>
      <c r="AE191" s="2567"/>
      <c r="AF191" s="2565"/>
      <c r="AG191" s="6484"/>
      <c r="AH191" s="2568"/>
      <c r="AI191" s="6875" t="str">
        <f t="shared" ref="AI191:AI196" si="13">CA191&amp;CB191</f>
        <v/>
      </c>
      <c r="BS191" s="6876"/>
      <c r="BT191" s="6876"/>
      <c r="BU191" s="6876"/>
      <c r="BV191" s="6876"/>
      <c r="BW191" s="6876"/>
      <c r="BX191" s="6876"/>
      <c r="BY191" s="6876"/>
      <c r="BZ191" s="6876"/>
      <c r="CA191" s="6875" t="str">
        <f t="shared" ref="CA191:CA196" si="14">IF(CG191=1,"* No olvide ingresar la columna Beneficiarios (Digite cero si no tiene). ","")</f>
        <v/>
      </c>
      <c r="CB191" s="6875" t="str">
        <f t="shared" ref="CB191:CB196" si="15">IF(CH191=1,"* El total de Beneficiarios NO DEBE superar el total por sexo. ","")</f>
        <v/>
      </c>
      <c r="CC191" s="6876"/>
      <c r="CD191" s="6876"/>
      <c r="CE191" s="6876"/>
      <c r="CF191" s="6876"/>
      <c r="CG191" s="6875">
        <f t="shared" ref="CG191:CG196" si="16">IF(AND(AH191="",C191&lt;&gt;0),1,0)</f>
        <v>0</v>
      </c>
      <c r="CH191" s="6875">
        <f t="shared" ref="CH191:CH196" si="17">IF(C191&lt;AH191,1,0)</f>
        <v>0</v>
      </c>
      <c r="CI191" s="6876"/>
      <c r="CJ191" s="6876"/>
      <c r="CK191" s="6876"/>
      <c r="CL191" s="6876"/>
      <c r="CM191" s="6876"/>
      <c r="CN191" s="6876"/>
      <c r="CO191" s="6876"/>
      <c r="CP191" s="6876"/>
      <c r="CQ191" s="6876"/>
      <c r="CR191" s="6876"/>
      <c r="CS191" s="6876"/>
      <c r="CT191" s="6876"/>
    </row>
    <row r="192" spans="1:104" s="6875" customFormat="1" x14ac:dyDescent="0.35">
      <c r="A192" s="6888"/>
      <c r="B192" s="132" t="s">
        <v>200</v>
      </c>
      <c r="C192" s="6889">
        <f t="shared" si="12"/>
        <v>0</v>
      </c>
      <c r="D192" s="6890">
        <f t="shared" ref="D192:E197" si="18">+F192+H192+J192+L192+N192+P192+R192+T192+V192+X192+Z192+AB192+AD192+AF192</f>
        <v>0</v>
      </c>
      <c r="E192" s="6891">
        <f t="shared" si="18"/>
        <v>0</v>
      </c>
      <c r="F192" s="6838"/>
      <c r="G192" s="6892"/>
      <c r="H192" s="6838"/>
      <c r="I192" s="6892"/>
      <c r="J192" s="6838"/>
      <c r="K192" s="6892"/>
      <c r="L192" s="6838"/>
      <c r="M192" s="6892"/>
      <c r="N192" s="6838"/>
      <c r="O192" s="6892"/>
      <c r="P192" s="6838"/>
      <c r="Q192" s="6892"/>
      <c r="R192" s="6838"/>
      <c r="S192" s="6892"/>
      <c r="T192" s="6838"/>
      <c r="U192" s="6892"/>
      <c r="V192" s="6838"/>
      <c r="W192" s="6892"/>
      <c r="X192" s="6838"/>
      <c r="Y192" s="6892"/>
      <c r="Z192" s="6838"/>
      <c r="AA192" s="6892"/>
      <c r="AB192" s="6838"/>
      <c r="AC192" s="6892"/>
      <c r="AD192" s="6838"/>
      <c r="AE192" s="6892"/>
      <c r="AF192" s="6838"/>
      <c r="AG192" s="6542"/>
      <c r="AH192" s="6556"/>
      <c r="AI192" s="6875" t="str">
        <f t="shared" si="13"/>
        <v/>
      </c>
      <c r="BS192" s="6876"/>
      <c r="BT192" s="6876"/>
      <c r="BU192" s="6876"/>
      <c r="BV192" s="6876"/>
      <c r="BW192" s="6876"/>
      <c r="BX192" s="6876"/>
      <c r="BY192" s="6876"/>
      <c r="BZ192" s="6876"/>
      <c r="CA192" s="6875" t="str">
        <f t="shared" si="14"/>
        <v/>
      </c>
      <c r="CB192" s="6875" t="str">
        <f t="shared" si="15"/>
        <v/>
      </c>
      <c r="CC192" s="6876"/>
      <c r="CD192" s="6876"/>
      <c r="CE192" s="6876"/>
      <c r="CF192" s="6876"/>
      <c r="CG192" s="6875">
        <f t="shared" si="16"/>
        <v>0</v>
      </c>
      <c r="CH192" s="6875">
        <f t="shared" si="17"/>
        <v>0</v>
      </c>
      <c r="CI192" s="6876"/>
      <c r="CJ192" s="6876"/>
      <c r="CK192" s="6876"/>
      <c r="CL192" s="6876"/>
      <c r="CM192" s="6876"/>
      <c r="CN192" s="6876"/>
      <c r="CO192" s="6876"/>
      <c r="CP192" s="6876"/>
      <c r="CQ192" s="6876"/>
      <c r="CR192" s="6876"/>
      <c r="CS192" s="6876"/>
      <c r="CT192" s="6876"/>
    </row>
    <row r="193" spans="1:98" s="6875" customFormat="1" x14ac:dyDescent="0.35">
      <c r="A193" s="6888"/>
      <c r="B193" s="1155" t="s">
        <v>113</v>
      </c>
      <c r="C193" s="6889">
        <f t="shared" si="12"/>
        <v>0</v>
      </c>
      <c r="D193" s="6890">
        <f t="shared" si="18"/>
        <v>0</v>
      </c>
      <c r="E193" s="6891">
        <f t="shared" si="18"/>
        <v>0</v>
      </c>
      <c r="F193" s="6838"/>
      <c r="G193" s="6892"/>
      <c r="H193" s="6838"/>
      <c r="I193" s="6892"/>
      <c r="J193" s="6838"/>
      <c r="K193" s="6892"/>
      <c r="L193" s="6838"/>
      <c r="M193" s="6892"/>
      <c r="N193" s="6838"/>
      <c r="O193" s="6892"/>
      <c r="P193" s="6838"/>
      <c r="Q193" s="6892"/>
      <c r="R193" s="6838"/>
      <c r="S193" s="6892"/>
      <c r="T193" s="6838"/>
      <c r="U193" s="6892"/>
      <c r="V193" s="6838"/>
      <c r="W193" s="6892"/>
      <c r="X193" s="6838"/>
      <c r="Y193" s="6892"/>
      <c r="Z193" s="6838"/>
      <c r="AA193" s="6892"/>
      <c r="AB193" s="6838"/>
      <c r="AC193" s="6892"/>
      <c r="AD193" s="6838"/>
      <c r="AE193" s="6892"/>
      <c r="AF193" s="6838"/>
      <c r="AG193" s="6542"/>
      <c r="AH193" s="6556"/>
      <c r="AI193" s="6875" t="str">
        <f t="shared" si="13"/>
        <v/>
      </c>
      <c r="BS193" s="6876"/>
      <c r="BT193" s="6876"/>
      <c r="BU193" s="6876"/>
      <c r="BV193" s="6876"/>
      <c r="BW193" s="6876"/>
      <c r="BX193" s="6876"/>
      <c r="BY193" s="6876"/>
      <c r="BZ193" s="6876"/>
      <c r="CA193" s="6875" t="str">
        <f t="shared" si="14"/>
        <v/>
      </c>
      <c r="CB193" s="6875" t="str">
        <f t="shared" si="15"/>
        <v/>
      </c>
      <c r="CC193" s="6876"/>
      <c r="CD193" s="6876"/>
      <c r="CE193" s="6876"/>
      <c r="CF193" s="6876"/>
      <c r="CG193" s="6875">
        <f t="shared" si="16"/>
        <v>0</v>
      </c>
      <c r="CH193" s="6875">
        <f t="shared" si="17"/>
        <v>0</v>
      </c>
      <c r="CI193" s="6876"/>
      <c r="CJ193" s="6876"/>
      <c r="CK193" s="6876"/>
      <c r="CL193" s="6876"/>
      <c r="CM193" s="6876"/>
      <c r="CN193" s="6876"/>
      <c r="CO193" s="6876"/>
      <c r="CP193" s="6876"/>
      <c r="CQ193" s="6876"/>
      <c r="CR193" s="6876"/>
      <c r="CS193" s="6876"/>
      <c r="CT193" s="6876"/>
    </row>
    <row r="194" spans="1:98" s="6875" customFormat="1" x14ac:dyDescent="0.35">
      <c r="A194" s="6888"/>
      <c r="B194" s="6893" t="s">
        <v>3494</v>
      </c>
      <c r="C194" s="6889">
        <f t="shared" si="12"/>
        <v>0</v>
      </c>
      <c r="D194" s="6890">
        <f t="shared" si="18"/>
        <v>0</v>
      </c>
      <c r="E194" s="6891">
        <f t="shared" si="18"/>
        <v>0</v>
      </c>
      <c r="F194" s="6838"/>
      <c r="G194" s="6892"/>
      <c r="H194" s="6838"/>
      <c r="I194" s="6892"/>
      <c r="J194" s="6838"/>
      <c r="K194" s="6892"/>
      <c r="L194" s="6838"/>
      <c r="M194" s="6892"/>
      <c r="N194" s="6838"/>
      <c r="O194" s="6892"/>
      <c r="P194" s="6838"/>
      <c r="Q194" s="6892"/>
      <c r="R194" s="6838"/>
      <c r="S194" s="6892"/>
      <c r="T194" s="6838"/>
      <c r="U194" s="6892"/>
      <c r="V194" s="6838"/>
      <c r="W194" s="6892"/>
      <c r="X194" s="6838"/>
      <c r="Y194" s="6892"/>
      <c r="Z194" s="6838"/>
      <c r="AA194" s="6892"/>
      <c r="AB194" s="6838"/>
      <c r="AC194" s="6892"/>
      <c r="AD194" s="6838"/>
      <c r="AE194" s="6892"/>
      <c r="AF194" s="6838"/>
      <c r="AG194" s="6542"/>
      <c r="AH194" s="6556"/>
      <c r="AI194" s="6875" t="str">
        <f t="shared" si="13"/>
        <v/>
      </c>
      <c r="BS194" s="6876"/>
      <c r="BT194" s="6876"/>
      <c r="BU194" s="6876"/>
      <c r="BV194" s="6876"/>
      <c r="BW194" s="6876"/>
      <c r="BX194" s="6876"/>
      <c r="BY194" s="6876"/>
      <c r="BZ194" s="6876"/>
      <c r="CA194" s="6875" t="str">
        <f t="shared" si="14"/>
        <v/>
      </c>
      <c r="CB194" s="6875" t="str">
        <f t="shared" si="15"/>
        <v/>
      </c>
      <c r="CC194" s="6876"/>
      <c r="CD194" s="6876"/>
      <c r="CE194" s="6876"/>
      <c r="CF194" s="6876"/>
      <c r="CG194" s="6875">
        <f t="shared" si="16"/>
        <v>0</v>
      </c>
      <c r="CH194" s="6875">
        <f t="shared" si="17"/>
        <v>0</v>
      </c>
      <c r="CI194" s="6876"/>
      <c r="CJ194" s="6876"/>
      <c r="CK194" s="6876"/>
      <c r="CL194" s="6876"/>
      <c r="CM194" s="6876"/>
      <c r="CN194" s="6876"/>
      <c r="CO194" s="6876"/>
      <c r="CP194" s="6876"/>
      <c r="CQ194" s="6876"/>
      <c r="CR194" s="6876"/>
      <c r="CS194" s="6876"/>
      <c r="CT194" s="6876"/>
    </row>
    <row r="195" spans="1:98" s="6875" customFormat="1" x14ac:dyDescent="0.35">
      <c r="A195" s="6888"/>
      <c r="B195" s="132" t="s">
        <v>3495</v>
      </c>
      <c r="C195" s="6894">
        <f t="shared" si="12"/>
        <v>0</v>
      </c>
      <c r="D195" s="6886">
        <f t="shared" si="18"/>
        <v>0</v>
      </c>
      <c r="E195" s="6887">
        <f t="shared" si="18"/>
        <v>0</v>
      </c>
      <c r="F195" s="2565"/>
      <c r="G195" s="2567"/>
      <c r="H195" s="2565"/>
      <c r="I195" s="2567"/>
      <c r="J195" s="2565"/>
      <c r="K195" s="2567"/>
      <c r="L195" s="2565"/>
      <c r="M195" s="2567"/>
      <c r="N195" s="2565"/>
      <c r="O195" s="2567"/>
      <c r="P195" s="2565"/>
      <c r="Q195" s="2567"/>
      <c r="R195" s="2565"/>
      <c r="S195" s="2567"/>
      <c r="T195" s="2565"/>
      <c r="U195" s="2567"/>
      <c r="V195" s="2565"/>
      <c r="W195" s="2567"/>
      <c r="X195" s="2565"/>
      <c r="Y195" s="2567"/>
      <c r="Z195" s="2565"/>
      <c r="AA195" s="2567"/>
      <c r="AB195" s="2565"/>
      <c r="AC195" s="2567"/>
      <c r="AD195" s="2565"/>
      <c r="AE195" s="2567"/>
      <c r="AF195" s="2565"/>
      <c r="AG195" s="6484"/>
      <c r="AH195" s="6485"/>
      <c r="AI195" s="6875" t="str">
        <f t="shared" si="13"/>
        <v/>
      </c>
      <c r="BS195" s="6876"/>
      <c r="BT195" s="6876"/>
      <c r="BU195" s="6876"/>
      <c r="BV195" s="6876"/>
      <c r="BW195" s="6876"/>
      <c r="BX195" s="6876"/>
      <c r="BY195" s="6876"/>
      <c r="BZ195" s="6876"/>
      <c r="CA195" s="6875" t="str">
        <f t="shared" si="14"/>
        <v/>
      </c>
      <c r="CB195" s="6875" t="str">
        <f t="shared" si="15"/>
        <v/>
      </c>
      <c r="CC195" s="6876"/>
      <c r="CD195" s="6876"/>
      <c r="CE195" s="6876"/>
      <c r="CF195" s="6876"/>
      <c r="CG195" s="6875">
        <f t="shared" si="16"/>
        <v>0</v>
      </c>
      <c r="CH195" s="6875">
        <f t="shared" si="17"/>
        <v>0</v>
      </c>
      <c r="CI195" s="6876"/>
      <c r="CJ195" s="6876"/>
      <c r="CK195" s="6876"/>
      <c r="CL195" s="6876"/>
      <c r="CM195" s="6876"/>
      <c r="CN195" s="6876"/>
      <c r="CO195" s="6876"/>
      <c r="CP195" s="6876"/>
      <c r="CQ195" s="6876"/>
      <c r="CR195" s="6876"/>
      <c r="CS195" s="6876"/>
      <c r="CT195" s="6876"/>
    </row>
    <row r="196" spans="1:98" s="6875" customFormat="1" ht="18" customHeight="1" x14ac:dyDescent="0.35">
      <c r="A196" s="6895"/>
      <c r="B196" s="133" t="s">
        <v>82</v>
      </c>
      <c r="C196" s="6894">
        <f t="shared" si="12"/>
        <v>0</v>
      </c>
      <c r="D196" s="6886">
        <f>+F196+H196+J196+L196+N196+P196+R196+T196+V196+X196+Z196+AB196+AD196+AF196</f>
        <v>0</v>
      </c>
      <c r="E196" s="6887">
        <f>+G196+I196+K196+M196+O196+Q196+S196+U196+W196+Y196+AA196+AC196+AE196+AG196</f>
        <v>0</v>
      </c>
      <c r="F196" s="6850"/>
      <c r="G196" s="6896"/>
      <c r="H196" s="6850"/>
      <c r="I196" s="6896"/>
      <c r="J196" s="6850"/>
      <c r="K196" s="6896"/>
      <c r="L196" s="6850"/>
      <c r="M196" s="6896"/>
      <c r="N196" s="6850"/>
      <c r="O196" s="6896"/>
      <c r="P196" s="6850"/>
      <c r="Q196" s="6896"/>
      <c r="R196" s="6850"/>
      <c r="S196" s="6896"/>
      <c r="T196" s="6850"/>
      <c r="U196" s="6896"/>
      <c r="V196" s="6850"/>
      <c r="W196" s="6896"/>
      <c r="X196" s="6850"/>
      <c r="Y196" s="6896"/>
      <c r="Z196" s="6850"/>
      <c r="AA196" s="6896"/>
      <c r="AB196" s="6850"/>
      <c r="AC196" s="6896"/>
      <c r="AD196" s="6850"/>
      <c r="AE196" s="6896"/>
      <c r="AF196" s="6850"/>
      <c r="AG196" s="6522"/>
      <c r="AH196" s="6500"/>
      <c r="AI196" s="6875" t="str">
        <f t="shared" si="13"/>
        <v/>
      </c>
      <c r="BS196" s="6876"/>
      <c r="BT196" s="6876"/>
      <c r="BU196" s="6876"/>
      <c r="BV196" s="6876"/>
      <c r="BW196" s="6876"/>
      <c r="BX196" s="6876"/>
      <c r="BY196" s="6876"/>
      <c r="BZ196" s="6876"/>
      <c r="CA196" s="6875" t="str">
        <f t="shared" si="14"/>
        <v/>
      </c>
      <c r="CB196" s="6875" t="str">
        <f t="shared" si="15"/>
        <v/>
      </c>
      <c r="CC196" s="6876"/>
      <c r="CD196" s="6876"/>
      <c r="CE196" s="6876"/>
      <c r="CF196" s="6876"/>
      <c r="CG196" s="6875">
        <f t="shared" si="16"/>
        <v>0</v>
      </c>
      <c r="CH196" s="6875">
        <f t="shared" si="17"/>
        <v>0</v>
      </c>
      <c r="CI196" s="6876"/>
      <c r="CJ196" s="6876"/>
      <c r="CK196" s="6876"/>
      <c r="CL196" s="6876"/>
      <c r="CM196" s="6876"/>
      <c r="CN196" s="6876"/>
      <c r="CO196" s="6876"/>
      <c r="CP196" s="6876"/>
      <c r="CQ196" s="6876"/>
      <c r="CR196" s="6876"/>
      <c r="CS196" s="6876"/>
      <c r="CT196" s="6876"/>
    </row>
    <row r="197" spans="1:98" s="1748" customFormat="1" x14ac:dyDescent="0.35">
      <c r="A197" s="6897" t="s">
        <v>3496</v>
      </c>
      <c r="B197" s="6133" t="s">
        <v>3497</v>
      </c>
      <c r="C197" s="6898">
        <f t="shared" si="12"/>
        <v>0</v>
      </c>
      <c r="D197" s="6899">
        <f t="shared" si="18"/>
        <v>0</v>
      </c>
      <c r="E197" s="6900">
        <f t="shared" si="18"/>
        <v>0</v>
      </c>
      <c r="F197" s="6901"/>
      <c r="G197" s="6902"/>
      <c r="H197" s="6901"/>
      <c r="I197" s="6902"/>
      <c r="J197" s="6901"/>
      <c r="K197" s="6902"/>
      <c r="L197" s="6901"/>
      <c r="M197" s="6902"/>
      <c r="N197" s="6901"/>
      <c r="O197" s="6902"/>
      <c r="P197" s="6901"/>
      <c r="Q197" s="6902"/>
      <c r="R197" s="6901"/>
      <c r="S197" s="6902"/>
      <c r="T197" s="6901"/>
      <c r="U197" s="6902"/>
      <c r="V197" s="6901"/>
      <c r="W197" s="6902"/>
      <c r="X197" s="6901"/>
      <c r="Y197" s="6902"/>
      <c r="Z197" s="6901"/>
      <c r="AA197" s="6902"/>
      <c r="AB197" s="6901"/>
      <c r="AC197" s="6902"/>
      <c r="AD197" s="6901"/>
      <c r="AE197" s="6902"/>
      <c r="AF197" s="6901"/>
      <c r="AG197" s="6578"/>
      <c r="AH197" s="6903"/>
    </row>
    <row r="198" spans="1:98" x14ac:dyDescent="0.35">
      <c r="BT198"/>
      <c r="BU198"/>
      <c r="BV198"/>
      <c r="BW198"/>
      <c r="BX198"/>
      <c r="BY198"/>
      <c r="BZ198"/>
      <c r="CA198"/>
      <c r="CB198"/>
      <c r="CC198"/>
      <c r="CD198"/>
      <c r="CE198"/>
      <c r="CF198"/>
      <c r="CG198"/>
      <c r="CH198"/>
      <c r="CI198"/>
      <c r="CJ198"/>
      <c r="CK198"/>
      <c r="CL198"/>
      <c r="CM198"/>
      <c r="CN198"/>
      <c r="CO198"/>
    </row>
    <row r="199" spans="1:98" x14ac:dyDescent="0.35">
      <c r="BT199"/>
      <c r="BU199"/>
      <c r="BV199"/>
      <c r="BW199"/>
      <c r="BX199"/>
      <c r="BY199"/>
      <c r="BZ199"/>
      <c r="CA199"/>
      <c r="CB199"/>
      <c r="CC199"/>
      <c r="CD199"/>
      <c r="CE199"/>
      <c r="CF199"/>
      <c r="CG199"/>
      <c r="CH199"/>
      <c r="CI199"/>
      <c r="CJ199"/>
      <c r="CK199"/>
      <c r="CL199"/>
      <c r="CM199"/>
      <c r="CN199"/>
      <c r="CO199"/>
    </row>
    <row r="200" spans="1:98" x14ac:dyDescent="0.35">
      <c r="BT200"/>
      <c r="BU200"/>
      <c r="BV200"/>
      <c r="BW200"/>
      <c r="BX200"/>
      <c r="BY200"/>
      <c r="BZ200"/>
      <c r="CA200"/>
      <c r="CB200"/>
      <c r="CC200"/>
      <c r="CD200"/>
      <c r="CE200"/>
      <c r="CF200"/>
      <c r="CG200"/>
      <c r="CH200"/>
      <c r="CI200"/>
      <c r="CJ200"/>
      <c r="CK200"/>
      <c r="CL200"/>
      <c r="CM200"/>
      <c r="CN200"/>
      <c r="CO200"/>
    </row>
  </sheetData>
  <mergeCells count="149">
    <mergeCell ref="AB189:AC189"/>
    <mergeCell ref="AD189:AE189"/>
    <mergeCell ref="AF189:AG189"/>
    <mergeCell ref="A191:A196"/>
    <mergeCell ref="P189:Q189"/>
    <mergeCell ref="R189:S189"/>
    <mergeCell ref="T189:U189"/>
    <mergeCell ref="V189:W189"/>
    <mergeCell ref="X189:Y189"/>
    <mergeCell ref="Z189:AA189"/>
    <mergeCell ref="A188:A190"/>
    <mergeCell ref="B188:B190"/>
    <mergeCell ref="C188:E189"/>
    <mergeCell ref="F188:AG188"/>
    <mergeCell ref="AH188:AH190"/>
    <mergeCell ref="F189:G189"/>
    <mergeCell ref="H189:I189"/>
    <mergeCell ref="J189:K189"/>
    <mergeCell ref="L189:M189"/>
    <mergeCell ref="N189:O189"/>
    <mergeCell ref="B179:C179"/>
    <mergeCell ref="B180:C180"/>
    <mergeCell ref="B181:B183"/>
    <mergeCell ref="B184:C184"/>
    <mergeCell ref="B185:C185"/>
    <mergeCell ref="B186:C186"/>
    <mergeCell ref="B168:B170"/>
    <mergeCell ref="B171:B173"/>
    <mergeCell ref="B174:C174"/>
    <mergeCell ref="B175:B176"/>
    <mergeCell ref="B177:C177"/>
    <mergeCell ref="B178:C178"/>
    <mergeCell ref="B162:C162"/>
    <mergeCell ref="B163:C163"/>
    <mergeCell ref="B164:C164"/>
    <mergeCell ref="B165:C165"/>
    <mergeCell ref="B166:C166"/>
    <mergeCell ref="B167:C167"/>
    <mergeCell ref="O134:P134"/>
    <mergeCell ref="A136:B143"/>
    <mergeCell ref="A144:B151"/>
    <mergeCell ref="A153:C153"/>
    <mergeCell ref="A154:A186"/>
    <mergeCell ref="B154:C154"/>
    <mergeCell ref="B155:B158"/>
    <mergeCell ref="B159:C159"/>
    <mergeCell ref="B160:C160"/>
    <mergeCell ref="B161:C161"/>
    <mergeCell ref="A129:A130"/>
    <mergeCell ref="B129:B130"/>
    <mergeCell ref="C129:F129"/>
    <mergeCell ref="G129:G130"/>
    <mergeCell ref="H129:H130"/>
    <mergeCell ref="A134:C135"/>
    <mergeCell ref="D134:D135"/>
    <mergeCell ref="E134:N134"/>
    <mergeCell ref="A106:B108"/>
    <mergeCell ref="A109:B111"/>
    <mergeCell ref="A112:B114"/>
    <mergeCell ref="A119:A120"/>
    <mergeCell ref="B119:I119"/>
    <mergeCell ref="A124:A125"/>
    <mergeCell ref="B124:M124"/>
    <mergeCell ref="W98:W99"/>
    <mergeCell ref="A100:C100"/>
    <mergeCell ref="A104:C105"/>
    <mergeCell ref="D104:D105"/>
    <mergeCell ref="E104:J104"/>
    <mergeCell ref="K104:L104"/>
    <mergeCell ref="A98:C99"/>
    <mergeCell ref="D98:D99"/>
    <mergeCell ref="E98:E99"/>
    <mergeCell ref="F98:G98"/>
    <mergeCell ref="H98:U98"/>
    <mergeCell ref="V98:V99"/>
    <mergeCell ref="A92:C93"/>
    <mergeCell ref="D92:D93"/>
    <mergeCell ref="E92:E93"/>
    <mergeCell ref="A94:C94"/>
    <mergeCell ref="A95:C95"/>
    <mergeCell ref="A96:C96"/>
    <mergeCell ref="E87:F87"/>
    <mergeCell ref="A88:C88"/>
    <mergeCell ref="E88:F88"/>
    <mergeCell ref="A89:C89"/>
    <mergeCell ref="E89:F89"/>
    <mergeCell ref="A90:C90"/>
    <mergeCell ref="B77:C77"/>
    <mergeCell ref="B78:B82"/>
    <mergeCell ref="B83:C83"/>
    <mergeCell ref="B84:C84"/>
    <mergeCell ref="B85:C85"/>
    <mergeCell ref="A87:C87"/>
    <mergeCell ref="B68:B70"/>
    <mergeCell ref="B71:C71"/>
    <mergeCell ref="B72:B73"/>
    <mergeCell ref="B74:C74"/>
    <mergeCell ref="B75:C75"/>
    <mergeCell ref="B76:C76"/>
    <mergeCell ref="B60:C60"/>
    <mergeCell ref="B61:C61"/>
    <mergeCell ref="B62:C62"/>
    <mergeCell ref="B63:C63"/>
    <mergeCell ref="B64:C64"/>
    <mergeCell ref="B65:B67"/>
    <mergeCell ref="B47:C47"/>
    <mergeCell ref="B48:C48"/>
    <mergeCell ref="A50:C50"/>
    <mergeCell ref="A51:A85"/>
    <mergeCell ref="B51:C51"/>
    <mergeCell ref="B52:B55"/>
    <mergeCell ref="B56:C56"/>
    <mergeCell ref="B57:C57"/>
    <mergeCell ref="B58:C58"/>
    <mergeCell ref="B59:C59"/>
    <mergeCell ref="B37:C37"/>
    <mergeCell ref="B38:C38"/>
    <mergeCell ref="B39:C39"/>
    <mergeCell ref="B40:C40"/>
    <mergeCell ref="B41:B45"/>
    <mergeCell ref="B46:C46"/>
    <mergeCell ref="B26:C26"/>
    <mergeCell ref="B27:C27"/>
    <mergeCell ref="B28:B30"/>
    <mergeCell ref="B31:B33"/>
    <mergeCell ref="B34:C34"/>
    <mergeCell ref="B35:B36"/>
    <mergeCell ref="A11:A48"/>
    <mergeCell ref="B11:C11"/>
    <mergeCell ref="B12:B15"/>
    <mergeCell ref="B16:C16"/>
    <mergeCell ref="B17:C17"/>
    <mergeCell ref="B18:C18"/>
    <mergeCell ref="B19:C19"/>
    <mergeCell ref="B20:B23"/>
    <mergeCell ref="B24:C24"/>
    <mergeCell ref="B25:C25"/>
    <mergeCell ref="AB9:AD9"/>
    <mergeCell ref="AE9:AE10"/>
    <mergeCell ref="AF9:AF10"/>
    <mergeCell ref="AG9:AG10"/>
    <mergeCell ref="AH9:AH10"/>
    <mergeCell ref="AI9:AJ9"/>
    <mergeCell ref="A6:O6"/>
    <mergeCell ref="A9:C10"/>
    <mergeCell ref="D9:D10"/>
    <mergeCell ref="E9:I9"/>
    <mergeCell ref="J9:X9"/>
    <mergeCell ref="Y9:AA9"/>
  </mergeCells>
  <dataValidations count="9">
    <dataValidation type="decimal" prompt="Error - Favor ingresar Números." sqref="N136:N140" xr:uid="{1587100E-59AB-4879-9956-BBCC0D12C4B6}">
      <formula1>0</formula1>
      <formula2>1E+29</formula2>
    </dataValidation>
    <dataValidation type="decimal" allowBlank="1" prompt="Error - Favor ingresar Números." sqref="L136:M140 K136:K139 F144:N144 G145:N145 H146:N146 I147:N147 L148:N150 J149:K151 E151:I151 E145 E146:F150 G147:G148 H148" xr:uid="{23056408-5EF3-474C-BA98-8422FD2EAE11}">
      <formula1>0</formula1>
      <formula2>1E+29</formula2>
    </dataValidation>
    <dataValidation allowBlank="1" sqref="F136:J136 G137:J137 H138:J138 I139:J139 E137 E138:F138 E139:G139 E140:H140 E141:F143 G143:K143 J141:N142" xr:uid="{51924CF6-B6A4-4B1A-999C-6682970E27BF}"/>
    <dataValidation allowBlank="1" showInputMessage="1" showErrorMessage="1" error="Valor no Permitido" sqref="B20 C20:C23 B26 B61:C61 B63 AC10:AD48 AB9:AB48 Y11:Y48 Z10:AA48 AE11:AE48 AG9:AI10 AF9 AF11:AH49 D186:D187 D130:F130 D131:H132 A129:C132 C153:C165 A153:B186 C167:C192 B187:B192 AI192:XFD200 A198:AH200 CJ191:XFD191 Q133:XFD187 AH188:XFD190 AH191:CH191 J152:P187 B193:E197 A197 D188:E192 AH192:AH197 F188:F197 G189:AG197 A187:A191 E153:I187 D153 H129:H130 G129 AJ10" xr:uid="{5FE8825B-DD7C-4FE9-887A-ACBC0A749992}"/>
    <dataValidation allowBlank="1" showInputMessage="1" showErrorMessage="1" errorTitle="Error de ingreso" error="Debe ingresar sólo números." sqref="A1:A5" xr:uid="{B2C65C4A-BABD-44ED-863C-6AFBFF3A225B}"/>
    <dataValidation type="textLength" showInputMessage="1" showErrorMessage="1" errorTitle="ERROR" error="Por favor ingrese solo Números." sqref="D35:D36 D72:D73 D48:D50 A97:C99 C24 D1:D9 B27:B52 A103:A119 C103:C118 G99:I118 D175:D176 A121:A124 J99:J123 L99:M123 C120:I123 V98:W98 C1:C19 B16:B19 C48:C60 B56:B60 B62:C62 B24:B25 AE9:AE10 B6:B12 Y9:Y10 C27:C44 AF49:XFD49 D91:D118 C83 C64:C81 C125:H128 B103:B128 A126:A128 I125:M132 N99:U132 V100:W132 A201:XFD1048576 AF51:AH132 AI50:XFD132 X86:X132 E1:F118 A6:A93 L1:X97 K1:K123 C85:C93 B64:B93 D85:D87 G1:J97 AK1:XFD48 AF1:AJ8 AI47:AJ48" xr:uid="{7A2267CE-4125-440C-B991-5CAFC9C2A76E}">
      <formula1>0</formula1>
      <formula2>5000</formula2>
    </dataValidation>
    <dataValidation allowBlank="1" showInputMessage="1" showErrorMessage="1" errorTitle="Error" error="Por favor ingrese números enteros" sqref="D74 D11:D34 D37:D47 D81:D82 D154:D160 D177 D88:D90" xr:uid="{FBD9CE46-022F-4E6D-92D6-F1DDEE6FA57A}"/>
    <dataValidation type="whole" allowBlank="1" showInputMessage="1" showErrorMessage="1" errorTitle="Error" error="Por favor ingrese números enteros" sqref="D178:D185 D51:D71 D83:D84 D75:D80 D161:D174" xr:uid="{BCD31C96-2083-4685-838E-C70CAB9A4D77}">
      <formula1>0</formula1>
      <formula2>1000000000</formula2>
    </dataValidation>
    <dataValidation type="whole" operator="greaterThanOrEqual" allowBlank="1" showInputMessage="1" showErrorMessage="1" error="Valor no Permitido" sqref="AI11:AJ46" xr:uid="{E266F896-A529-43D4-A6D7-A81ED36A402F}">
      <formula1>0</formula1>
    </dataValidation>
  </dataValidation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57BED0-D814-43F8-A8C0-2D203B1B759C}">
  <dimension ref="A1:AH37"/>
  <sheetViews>
    <sheetView topLeftCell="U25" workbookViewId="0">
      <selection activeCell="AG19" sqref="AG19:AH35"/>
    </sheetView>
  </sheetViews>
  <sheetFormatPr baseColWidth="10" defaultColWidth="9.1796875" defaultRowHeight="14.5" x14ac:dyDescent="0.35"/>
  <cols>
    <col min="1" max="1" width="37.453125" customWidth="1"/>
    <col min="2" max="2" width="12.1796875" bestFit="1" customWidth="1"/>
    <col min="5" max="6" width="10" customWidth="1"/>
    <col min="33" max="34" width="9.81640625" customWidth="1"/>
  </cols>
  <sheetData>
    <row r="1" spans="1:33" x14ac:dyDescent="0.35">
      <c r="A1" s="1" t="s">
        <v>0</v>
      </c>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row>
    <row r="2" spans="1:33" x14ac:dyDescent="0.35">
      <c r="A2" s="1" t="s">
        <v>1</v>
      </c>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row>
    <row r="3" spans="1:33" x14ac:dyDescent="0.35">
      <c r="A3" s="1" t="s">
        <v>2</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row>
    <row r="4" spans="1:33" x14ac:dyDescent="0.35">
      <c r="A4" s="1" t="s">
        <v>3</v>
      </c>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row>
    <row r="5" spans="1:33" x14ac:dyDescent="0.35">
      <c r="A5" s="1" t="s">
        <v>4</v>
      </c>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row>
    <row r="6" spans="1:33" ht="19.5" x14ac:dyDescent="0.35">
      <c r="A6" s="1985" t="s">
        <v>805</v>
      </c>
      <c r="B6" s="1985"/>
      <c r="C6" s="1985"/>
      <c r="D6" s="1985"/>
      <c r="E6" s="1985"/>
      <c r="F6" s="1985"/>
      <c r="G6" s="1985"/>
      <c r="H6" s="1985"/>
      <c r="I6" s="1985"/>
      <c r="J6" s="1985"/>
      <c r="K6" s="1985"/>
      <c r="L6" s="1985"/>
      <c r="M6" s="1985"/>
      <c r="N6" s="1985"/>
      <c r="O6" s="1985"/>
      <c r="P6" s="1985"/>
      <c r="Q6" s="1985"/>
      <c r="R6" s="1985"/>
      <c r="S6" s="1985"/>
      <c r="T6" s="1985"/>
      <c r="U6" s="1985"/>
      <c r="V6" s="1985"/>
      <c r="W6" s="1985"/>
      <c r="X6" s="1985"/>
      <c r="Y6" s="1985"/>
      <c r="Z6" s="1985"/>
      <c r="AA6" s="1985"/>
      <c r="AB6" s="1985"/>
      <c r="AC6" s="1985"/>
      <c r="AD6" s="1985"/>
      <c r="AE6" s="1874"/>
      <c r="AF6" s="220"/>
      <c r="AG6" s="203"/>
    </row>
    <row r="7" spans="1:33" ht="19.5" x14ac:dyDescent="0.35">
      <c r="A7" s="1474"/>
      <c r="B7" s="1474"/>
      <c r="C7" s="1474"/>
      <c r="D7" s="1474"/>
      <c r="E7" s="1474"/>
      <c r="F7" s="1474"/>
      <c r="G7" s="1474"/>
      <c r="H7" s="1474"/>
      <c r="I7" s="1474"/>
      <c r="J7" s="1474"/>
      <c r="K7" s="1474"/>
      <c r="L7" s="1474"/>
      <c r="M7" s="1474"/>
      <c r="N7" s="1474"/>
      <c r="O7" s="1474"/>
      <c r="P7" s="1474"/>
      <c r="Q7" s="1474"/>
      <c r="R7" s="1474"/>
      <c r="S7" s="1474"/>
      <c r="T7" s="1474"/>
      <c r="U7" s="1474"/>
      <c r="V7" s="1474"/>
      <c r="W7" s="1474"/>
      <c r="X7" s="1474"/>
      <c r="Y7" s="1474"/>
      <c r="Z7" s="1474"/>
      <c r="AA7" s="1474"/>
      <c r="AB7" s="1474"/>
      <c r="AC7" s="1474"/>
      <c r="AD7" s="1474"/>
      <c r="AE7" s="1874"/>
      <c r="AF7" s="220"/>
      <c r="AG7" s="203"/>
    </row>
    <row r="8" spans="1:33" ht="15.5" x14ac:dyDescent="0.35">
      <c r="A8" s="207" t="s">
        <v>806</v>
      </c>
      <c r="B8" s="1213"/>
      <c r="C8" s="1213"/>
      <c r="D8" s="1213"/>
      <c r="E8" s="1213"/>
      <c r="F8" s="1213"/>
      <c r="G8" s="1213"/>
      <c r="H8" s="1213"/>
      <c r="I8" s="1213"/>
      <c r="J8" s="1213"/>
      <c r="K8" s="1213"/>
      <c r="L8" s="1213"/>
      <c r="M8" s="1213"/>
      <c r="N8" s="1213"/>
      <c r="O8" s="1213"/>
      <c r="P8" s="1213"/>
      <c r="Q8" s="1215"/>
      <c r="R8" s="1215"/>
      <c r="S8" s="1215"/>
      <c r="T8" s="1215"/>
      <c r="U8" s="1215"/>
      <c r="V8" s="1215"/>
      <c r="W8" s="1215"/>
      <c r="X8" s="1215"/>
      <c r="Y8" s="1215"/>
      <c r="Z8" s="1215"/>
      <c r="AA8" s="1215"/>
      <c r="AB8" s="1215"/>
      <c r="AC8" s="1215"/>
      <c r="AD8" s="1215"/>
      <c r="AE8" s="1215"/>
      <c r="AF8" s="220"/>
      <c r="AG8" s="203"/>
    </row>
    <row r="9" spans="1:33" ht="15" customHeight="1" x14ac:dyDescent="0.35">
      <c r="A9" s="1992" t="s">
        <v>53</v>
      </c>
      <c r="B9" s="1994" t="s">
        <v>36</v>
      </c>
      <c r="C9" s="1995"/>
      <c r="D9" s="1996"/>
      <c r="E9" s="1998" t="s">
        <v>807</v>
      </c>
      <c r="F9" s="2000" t="s">
        <v>808</v>
      </c>
      <c r="G9" s="220"/>
      <c r="H9" s="220"/>
      <c r="I9" s="220"/>
      <c r="J9" s="220"/>
      <c r="K9" s="220"/>
      <c r="L9" s="220"/>
      <c r="M9" s="220"/>
      <c r="N9" s="220"/>
      <c r="O9" s="220"/>
      <c r="P9" s="220"/>
      <c r="Q9" s="220"/>
      <c r="R9" s="220"/>
      <c r="S9" s="220"/>
      <c r="T9" s="220"/>
      <c r="U9" s="220"/>
      <c r="V9" s="220"/>
      <c r="W9" s="220"/>
      <c r="X9" s="220"/>
      <c r="Y9" s="220"/>
      <c r="Z9" s="220"/>
      <c r="AA9" s="220"/>
      <c r="AB9" s="220"/>
      <c r="AC9" s="220"/>
      <c r="AD9" s="220"/>
      <c r="AE9" s="203"/>
      <c r="AF9" s="203"/>
      <c r="AG9" s="203"/>
    </row>
    <row r="10" spans="1:33" x14ac:dyDescent="0.35">
      <c r="A10" s="1993"/>
      <c r="B10" s="1875" t="s">
        <v>33</v>
      </c>
      <c r="C10" s="1283" t="s">
        <v>34</v>
      </c>
      <c r="D10" s="1876" t="s">
        <v>35</v>
      </c>
      <c r="E10" s="1999"/>
      <c r="F10" s="2001"/>
      <c r="G10" s="220"/>
      <c r="H10" s="220"/>
      <c r="I10" s="220"/>
      <c r="J10" s="220"/>
      <c r="K10" s="220"/>
      <c r="L10" s="220"/>
      <c r="M10" s="220"/>
      <c r="N10" s="220"/>
      <c r="O10" s="220"/>
      <c r="P10" s="220"/>
      <c r="Q10" s="220"/>
      <c r="R10" s="220"/>
      <c r="S10" s="220"/>
      <c r="T10" s="220"/>
      <c r="U10" s="220"/>
      <c r="V10" s="220"/>
      <c r="W10" s="220"/>
      <c r="X10" s="220"/>
      <c r="Y10" s="220"/>
      <c r="Z10" s="220"/>
      <c r="AA10" s="220"/>
      <c r="AB10" s="220"/>
      <c r="AC10" s="220"/>
      <c r="AD10" s="220"/>
      <c r="AE10" s="203"/>
      <c r="AF10" s="203"/>
      <c r="AG10" s="203"/>
    </row>
    <row r="11" spans="1:33" x14ac:dyDescent="0.35">
      <c r="A11" s="1728" t="s">
        <v>461</v>
      </c>
      <c r="B11" s="1877">
        <f>SUM(B12:B17)</f>
        <v>0</v>
      </c>
      <c r="C11" s="1852">
        <f>SUM(C12:C17)</f>
        <v>0</v>
      </c>
      <c r="D11" s="1855">
        <f>SUM(D12:D17)</f>
        <v>0</v>
      </c>
      <c r="E11" s="1889">
        <f>SUM(E12:E17)</f>
        <v>0</v>
      </c>
      <c r="F11" s="1890">
        <f>SUM(F12:F17)</f>
        <v>0</v>
      </c>
      <c r="G11" s="220"/>
      <c r="H11" s="220"/>
      <c r="I11" s="220"/>
      <c r="J11" s="220"/>
      <c r="K11" s="220"/>
      <c r="L11" s="220"/>
      <c r="M11" s="220"/>
      <c r="N11" s="220"/>
      <c r="O11" s="220"/>
      <c r="P11" s="220"/>
      <c r="Q11" s="220"/>
      <c r="R11" s="220"/>
      <c r="S11" s="220"/>
      <c r="T11" s="220"/>
      <c r="U11" s="220"/>
      <c r="V11" s="220"/>
      <c r="W11" s="220"/>
      <c r="X11" s="1211"/>
      <c r="Y11" s="1211"/>
      <c r="Z11" s="1211"/>
      <c r="AA11" s="1211"/>
      <c r="AB11" s="1211"/>
      <c r="AC11" s="1211"/>
      <c r="AD11" s="220"/>
      <c r="AE11" s="203"/>
      <c r="AF11" s="203"/>
      <c r="AG11" s="203"/>
    </row>
    <row r="12" spans="1:33" x14ac:dyDescent="0.35">
      <c r="A12" s="1878" t="s">
        <v>217</v>
      </c>
      <c r="B12" s="1155">
        <f t="shared" ref="B12:B17" si="0">SUM(C12:D12)</f>
        <v>0</v>
      </c>
      <c r="C12" s="55"/>
      <c r="D12" s="327"/>
      <c r="E12" s="1891"/>
      <c r="F12" s="1892"/>
      <c r="G12" s="216"/>
      <c r="H12" s="220"/>
      <c r="I12" s="220"/>
      <c r="J12" s="220"/>
      <c r="K12" s="220"/>
      <c r="L12" s="220"/>
      <c r="M12" s="220"/>
      <c r="N12" s="220"/>
      <c r="O12" s="220"/>
      <c r="P12" s="220"/>
      <c r="Q12" s="220"/>
      <c r="R12" s="220"/>
      <c r="S12" s="220"/>
      <c r="T12" s="220"/>
      <c r="U12" s="220"/>
      <c r="V12" s="220"/>
      <c r="W12" s="220"/>
      <c r="X12" s="220"/>
      <c r="Y12" s="220"/>
      <c r="Z12" s="220"/>
      <c r="AA12" s="220"/>
      <c r="AB12" s="220"/>
      <c r="AC12" s="220"/>
      <c r="AD12" s="220"/>
      <c r="AE12" s="203"/>
      <c r="AF12" s="203"/>
      <c r="AG12" s="203"/>
    </row>
    <row r="13" spans="1:33" x14ac:dyDescent="0.35">
      <c r="A13" s="323" t="s">
        <v>56</v>
      </c>
      <c r="B13" s="1155">
        <f t="shared" si="0"/>
        <v>0</v>
      </c>
      <c r="C13" s="35"/>
      <c r="D13" s="36"/>
      <c r="E13" s="1893"/>
      <c r="F13" s="1894"/>
      <c r="G13" s="216"/>
      <c r="H13" s="220"/>
      <c r="I13" s="220"/>
      <c r="J13" s="220"/>
      <c r="K13" s="220"/>
      <c r="L13" s="220"/>
      <c r="M13" s="220"/>
      <c r="N13" s="220"/>
      <c r="O13" s="220"/>
      <c r="P13" s="220"/>
      <c r="Q13" s="220"/>
      <c r="R13" s="220"/>
      <c r="S13" s="220"/>
      <c r="T13" s="220"/>
      <c r="U13" s="220"/>
      <c r="V13" s="220"/>
      <c r="W13" s="220"/>
      <c r="X13" s="220"/>
      <c r="Y13" s="220"/>
      <c r="Z13" s="220"/>
      <c r="AA13" s="220"/>
      <c r="AB13" s="220"/>
      <c r="AC13" s="220"/>
      <c r="AD13" s="220"/>
      <c r="AE13" s="203"/>
      <c r="AF13" s="203"/>
      <c r="AG13" s="204"/>
    </row>
    <row r="14" spans="1:33" x14ac:dyDescent="0.35">
      <c r="A14" s="323" t="s">
        <v>77</v>
      </c>
      <c r="B14" s="1155">
        <f t="shared" si="0"/>
        <v>0</v>
      </c>
      <c r="C14" s="55"/>
      <c r="D14" s="327"/>
      <c r="E14" s="1891"/>
      <c r="F14" s="1892"/>
      <c r="G14" s="216"/>
      <c r="H14" s="220"/>
      <c r="I14" s="220"/>
      <c r="J14" s="220"/>
      <c r="K14" s="220"/>
      <c r="L14" s="220"/>
      <c r="M14" s="220"/>
      <c r="N14" s="220"/>
      <c r="O14" s="220"/>
      <c r="P14" s="220"/>
      <c r="Q14" s="220"/>
      <c r="R14" s="220"/>
      <c r="S14" s="220"/>
      <c r="T14" s="220"/>
      <c r="U14" s="220"/>
      <c r="V14" s="220"/>
      <c r="W14" s="220"/>
      <c r="X14" s="220"/>
      <c r="Y14" s="220"/>
      <c r="Z14" s="220"/>
      <c r="AA14" s="220"/>
      <c r="AB14" s="220"/>
      <c r="AC14" s="220"/>
      <c r="AD14" s="220"/>
      <c r="AE14" s="203"/>
      <c r="AF14" s="203"/>
      <c r="AG14" s="204"/>
    </row>
    <row r="15" spans="1:33" x14ac:dyDescent="0.35">
      <c r="A15" s="323" t="s">
        <v>809</v>
      </c>
      <c r="B15" s="1155">
        <f t="shared" si="0"/>
        <v>0</v>
      </c>
      <c r="C15" s="35"/>
      <c r="D15" s="36"/>
      <c r="E15" s="1893"/>
      <c r="F15" s="1894"/>
      <c r="G15" s="216"/>
      <c r="H15" s="220"/>
      <c r="I15" s="220"/>
      <c r="J15" s="220"/>
      <c r="K15" s="220"/>
      <c r="L15" s="220"/>
      <c r="M15" s="220"/>
      <c r="N15" s="220"/>
      <c r="O15" s="220"/>
      <c r="P15" s="220"/>
      <c r="Q15" s="220"/>
      <c r="R15" s="220"/>
      <c r="S15" s="220"/>
      <c r="T15" s="220"/>
      <c r="U15" s="220"/>
      <c r="V15" s="220"/>
      <c r="W15" s="220"/>
      <c r="X15" s="220"/>
      <c r="Y15" s="220"/>
      <c r="Z15" s="220"/>
      <c r="AA15" s="220"/>
      <c r="AB15" s="220"/>
      <c r="AC15" s="220"/>
      <c r="AD15" s="220"/>
      <c r="AE15" s="203"/>
      <c r="AF15" s="203"/>
      <c r="AG15" s="204"/>
    </row>
    <row r="16" spans="1:33" x14ac:dyDescent="0.35">
      <c r="A16" s="1897" t="s">
        <v>810</v>
      </c>
      <c r="B16" s="1155">
        <f t="shared" si="0"/>
        <v>0</v>
      </c>
      <c r="C16" s="55"/>
      <c r="D16" s="327"/>
      <c r="E16" s="1891"/>
      <c r="F16" s="1892"/>
      <c r="G16" s="216"/>
      <c r="H16" s="220"/>
      <c r="I16" s="220"/>
      <c r="J16" s="220"/>
      <c r="K16" s="220"/>
      <c r="L16" s="220"/>
      <c r="M16" s="220"/>
      <c r="N16" s="220"/>
      <c r="O16" s="220"/>
      <c r="P16" s="220"/>
      <c r="Q16" s="220"/>
      <c r="R16" s="220"/>
      <c r="S16" s="220"/>
      <c r="T16" s="220"/>
      <c r="U16" s="220"/>
      <c r="V16" s="220"/>
      <c r="W16" s="220"/>
      <c r="X16" s="220"/>
      <c r="Y16" s="220"/>
      <c r="Z16" s="220"/>
      <c r="AA16" s="220"/>
      <c r="AB16" s="220"/>
      <c r="AC16" s="220"/>
      <c r="AD16" s="220"/>
      <c r="AE16" s="203"/>
      <c r="AF16" s="203"/>
      <c r="AG16" s="204"/>
    </row>
    <row r="17" spans="1:34" x14ac:dyDescent="0.35">
      <c r="A17" s="1898" t="s">
        <v>90</v>
      </c>
      <c r="B17" s="1155">
        <f t="shared" si="0"/>
        <v>0</v>
      </c>
      <c r="C17" s="84"/>
      <c r="D17" s="85"/>
      <c r="E17" s="1895"/>
      <c r="F17" s="1896"/>
      <c r="G17" s="216"/>
      <c r="H17" s="220"/>
      <c r="I17" s="220"/>
      <c r="J17" s="220"/>
      <c r="K17" s="220"/>
      <c r="L17" s="220"/>
      <c r="M17" s="220"/>
      <c r="N17" s="220"/>
      <c r="O17" s="220"/>
      <c r="P17" s="220"/>
      <c r="Q17" s="220"/>
      <c r="R17" s="220"/>
      <c r="S17" s="220"/>
      <c r="T17" s="220"/>
      <c r="U17" s="220"/>
      <c r="V17" s="220"/>
      <c r="W17" s="220"/>
      <c r="X17" s="220"/>
      <c r="Y17" s="220"/>
      <c r="Z17" s="220"/>
      <c r="AA17" s="220"/>
      <c r="AB17" s="220"/>
      <c r="AC17" s="220"/>
      <c r="AD17" s="220"/>
      <c r="AE17" s="203"/>
      <c r="AF17" s="203"/>
      <c r="AG17" s="204"/>
    </row>
    <row r="18" spans="1:34" ht="15.5" x14ac:dyDescent="0.35">
      <c r="A18" s="207" t="s">
        <v>811</v>
      </c>
      <c r="B18" s="1213"/>
      <c r="C18" s="1213"/>
      <c r="D18" s="1213"/>
      <c r="E18" s="1213"/>
      <c r="F18" s="1213"/>
      <c r="G18" s="1213"/>
      <c r="H18" s="1213"/>
      <c r="I18" s="1213"/>
      <c r="J18" s="1213"/>
      <c r="K18" s="1213"/>
      <c r="L18" s="1213"/>
      <c r="M18" s="1213"/>
      <c r="N18" s="1213"/>
      <c r="O18" s="1213"/>
      <c r="P18" s="1213"/>
      <c r="Q18" s="1215"/>
      <c r="R18" s="1215"/>
      <c r="S18" s="1215"/>
      <c r="T18" s="1215"/>
      <c r="U18" s="1215"/>
      <c r="V18" s="1215"/>
      <c r="W18" s="1215"/>
      <c r="X18" s="1215"/>
      <c r="Y18" s="1215"/>
      <c r="Z18" s="1215"/>
      <c r="AA18" s="1215"/>
      <c r="AB18" s="1215"/>
      <c r="AC18" s="1215"/>
      <c r="AD18" s="1215"/>
      <c r="AE18" s="1215"/>
      <c r="AF18" s="220"/>
      <c r="AG18" s="204"/>
    </row>
    <row r="19" spans="1:34" ht="15" customHeight="1" x14ac:dyDescent="0.35">
      <c r="A19" s="2002" t="s">
        <v>812</v>
      </c>
      <c r="B19" s="1994" t="s">
        <v>36</v>
      </c>
      <c r="C19" s="1995"/>
      <c r="D19" s="1996"/>
      <c r="E19" s="1986" t="s">
        <v>813</v>
      </c>
      <c r="F19" s="1997"/>
      <c r="G19" s="1986" t="s">
        <v>814</v>
      </c>
      <c r="H19" s="1987"/>
      <c r="I19" s="1986" t="s">
        <v>815</v>
      </c>
      <c r="J19" s="1987"/>
      <c r="K19" s="1986" t="s">
        <v>816</v>
      </c>
      <c r="L19" s="1987"/>
      <c r="M19" s="1986" t="s">
        <v>817</v>
      </c>
      <c r="N19" s="1987"/>
      <c r="O19" s="1986" t="s">
        <v>818</v>
      </c>
      <c r="P19" s="1987"/>
      <c r="Q19" s="1986" t="s">
        <v>819</v>
      </c>
      <c r="R19" s="1987"/>
      <c r="S19" s="1986" t="s">
        <v>820</v>
      </c>
      <c r="T19" s="1987"/>
      <c r="U19" s="1986" t="s">
        <v>821</v>
      </c>
      <c r="V19" s="1987"/>
      <c r="W19" s="1986" t="s">
        <v>822</v>
      </c>
      <c r="X19" s="1987"/>
      <c r="Y19" s="1986" t="s">
        <v>823</v>
      </c>
      <c r="Z19" s="1987"/>
      <c r="AA19" s="1986" t="s">
        <v>824</v>
      </c>
      <c r="AB19" s="1987"/>
      <c r="AC19" s="1986" t="s">
        <v>825</v>
      </c>
      <c r="AD19" s="1987"/>
      <c r="AE19" s="1986" t="s">
        <v>826</v>
      </c>
      <c r="AF19" s="1987"/>
      <c r="AG19" s="1988" t="s">
        <v>807</v>
      </c>
      <c r="AH19" s="1990" t="s">
        <v>808</v>
      </c>
    </row>
    <row r="20" spans="1:34" x14ac:dyDescent="0.35">
      <c r="A20" s="2003"/>
      <c r="B20" s="1875" t="s">
        <v>33</v>
      </c>
      <c r="C20" s="1283" t="s">
        <v>34</v>
      </c>
      <c r="D20" s="1876" t="s">
        <v>35</v>
      </c>
      <c r="E20" s="1283" t="s">
        <v>34</v>
      </c>
      <c r="F20" s="1879" t="s">
        <v>35</v>
      </c>
      <c r="G20" s="1283" t="s">
        <v>34</v>
      </c>
      <c r="H20" s="1879" t="s">
        <v>35</v>
      </c>
      <c r="I20" s="1283" t="s">
        <v>34</v>
      </c>
      <c r="J20" s="1879" t="s">
        <v>35</v>
      </c>
      <c r="K20" s="1283" t="s">
        <v>34</v>
      </c>
      <c r="L20" s="1879" t="s">
        <v>35</v>
      </c>
      <c r="M20" s="1283" t="s">
        <v>34</v>
      </c>
      <c r="N20" s="1879" t="s">
        <v>35</v>
      </c>
      <c r="O20" s="1283" t="s">
        <v>34</v>
      </c>
      <c r="P20" s="1879" t="s">
        <v>35</v>
      </c>
      <c r="Q20" s="1283" t="s">
        <v>34</v>
      </c>
      <c r="R20" s="1879" t="s">
        <v>35</v>
      </c>
      <c r="S20" s="1283" t="s">
        <v>34</v>
      </c>
      <c r="T20" s="1879" t="s">
        <v>35</v>
      </c>
      <c r="U20" s="1283" t="s">
        <v>34</v>
      </c>
      <c r="V20" s="1879" t="s">
        <v>35</v>
      </c>
      <c r="W20" s="1283" t="s">
        <v>34</v>
      </c>
      <c r="X20" s="1879" t="s">
        <v>35</v>
      </c>
      <c r="Y20" s="1283" t="s">
        <v>34</v>
      </c>
      <c r="Z20" s="1879" t="s">
        <v>35</v>
      </c>
      <c r="AA20" s="1283" t="s">
        <v>34</v>
      </c>
      <c r="AB20" s="1879" t="s">
        <v>35</v>
      </c>
      <c r="AC20" s="1283" t="s">
        <v>34</v>
      </c>
      <c r="AD20" s="1879" t="s">
        <v>35</v>
      </c>
      <c r="AE20" s="1283" t="s">
        <v>34</v>
      </c>
      <c r="AF20" s="1879" t="s">
        <v>35</v>
      </c>
      <c r="AG20" s="1989"/>
      <c r="AH20" s="1991"/>
    </row>
    <row r="21" spans="1:34" x14ac:dyDescent="0.35">
      <c r="A21" s="1728" t="s">
        <v>36</v>
      </c>
      <c r="B21" s="1877">
        <f t="shared" ref="B21:AF21" si="1">SUM(B22:B25)</f>
        <v>0</v>
      </c>
      <c r="C21" s="1852">
        <f t="shared" si="1"/>
        <v>0</v>
      </c>
      <c r="D21" s="1855">
        <f t="shared" si="1"/>
        <v>0</v>
      </c>
      <c r="E21" s="1852">
        <f t="shared" si="1"/>
        <v>0</v>
      </c>
      <c r="F21" s="1880">
        <f t="shared" si="1"/>
        <v>0</v>
      </c>
      <c r="G21" s="1852">
        <f t="shared" si="1"/>
        <v>0</v>
      </c>
      <c r="H21" s="1880">
        <f t="shared" si="1"/>
        <v>0</v>
      </c>
      <c r="I21" s="1852">
        <f t="shared" si="1"/>
        <v>0</v>
      </c>
      <c r="J21" s="1880">
        <f t="shared" si="1"/>
        <v>0</v>
      </c>
      <c r="K21" s="1852">
        <f t="shared" si="1"/>
        <v>0</v>
      </c>
      <c r="L21" s="1880">
        <f t="shared" si="1"/>
        <v>0</v>
      </c>
      <c r="M21" s="1852">
        <f t="shared" si="1"/>
        <v>0</v>
      </c>
      <c r="N21" s="1880">
        <f t="shared" si="1"/>
        <v>0</v>
      </c>
      <c r="O21" s="1852">
        <f t="shared" si="1"/>
        <v>0</v>
      </c>
      <c r="P21" s="1880">
        <f t="shared" si="1"/>
        <v>0</v>
      </c>
      <c r="Q21" s="1852">
        <f t="shared" si="1"/>
        <v>0</v>
      </c>
      <c r="R21" s="1880">
        <f t="shared" si="1"/>
        <v>0</v>
      </c>
      <c r="S21" s="1852">
        <f t="shared" si="1"/>
        <v>0</v>
      </c>
      <c r="T21" s="1880">
        <f t="shared" si="1"/>
        <v>0</v>
      </c>
      <c r="U21" s="1852">
        <f t="shared" si="1"/>
        <v>0</v>
      </c>
      <c r="V21" s="1880">
        <f t="shared" si="1"/>
        <v>0</v>
      </c>
      <c r="W21" s="1852">
        <f t="shared" si="1"/>
        <v>0</v>
      </c>
      <c r="X21" s="1880">
        <f t="shared" si="1"/>
        <v>0</v>
      </c>
      <c r="Y21" s="1852">
        <f t="shared" si="1"/>
        <v>0</v>
      </c>
      <c r="Z21" s="1880">
        <f t="shared" si="1"/>
        <v>0</v>
      </c>
      <c r="AA21" s="1852">
        <f t="shared" si="1"/>
        <v>0</v>
      </c>
      <c r="AB21" s="1880">
        <f t="shared" si="1"/>
        <v>0</v>
      </c>
      <c r="AC21" s="1852">
        <f t="shared" si="1"/>
        <v>0</v>
      </c>
      <c r="AD21" s="1880">
        <f t="shared" si="1"/>
        <v>0</v>
      </c>
      <c r="AE21" s="1852">
        <f t="shared" si="1"/>
        <v>0</v>
      </c>
      <c r="AF21" s="1880">
        <f t="shared" si="1"/>
        <v>0</v>
      </c>
      <c r="AG21" s="1889">
        <f>SUM(AG22:AG27)</f>
        <v>0</v>
      </c>
      <c r="AH21" s="1890">
        <f>SUM(AH22:AH27)</f>
        <v>0</v>
      </c>
    </row>
    <row r="22" spans="1:34" x14ac:dyDescent="0.35">
      <c r="A22" s="1878" t="s">
        <v>827</v>
      </c>
      <c r="B22" s="1155">
        <f>SUM(C22:D22)</f>
        <v>0</v>
      </c>
      <c r="C22" s="475">
        <f t="shared" ref="C22:D25" si="2">SUM(E22+G22+I22+K22+M22+O22+Q22+S22+U22+W22+Y22+AA22+AC22+AE22)</f>
        <v>0</v>
      </c>
      <c r="D22" s="439">
        <f t="shared" si="2"/>
        <v>0</v>
      </c>
      <c r="E22" s="55"/>
      <c r="F22" s="1881"/>
      <c r="G22" s="55"/>
      <c r="H22" s="1881"/>
      <c r="I22" s="55"/>
      <c r="J22" s="1881"/>
      <c r="K22" s="55"/>
      <c r="L22" s="1881"/>
      <c r="M22" s="55"/>
      <c r="N22" s="1881"/>
      <c r="O22" s="55"/>
      <c r="P22" s="1881"/>
      <c r="Q22" s="55"/>
      <c r="R22" s="1881"/>
      <c r="S22" s="55"/>
      <c r="T22" s="1881"/>
      <c r="U22" s="55"/>
      <c r="V22" s="1881"/>
      <c r="W22" s="55"/>
      <c r="X22" s="1881"/>
      <c r="Y22" s="55"/>
      <c r="Z22" s="1881"/>
      <c r="AA22" s="55"/>
      <c r="AB22" s="1881"/>
      <c r="AC22" s="55"/>
      <c r="AD22" s="1881"/>
      <c r="AE22" s="55"/>
      <c r="AF22" s="1881"/>
      <c r="AG22" s="1891"/>
      <c r="AH22" s="1892"/>
    </row>
    <row r="23" spans="1:34" x14ac:dyDescent="0.35">
      <c r="A23" s="323" t="s">
        <v>828</v>
      </c>
      <c r="B23" s="1155">
        <f>SUM(C23:D23)</f>
        <v>0</v>
      </c>
      <c r="C23" s="475">
        <f t="shared" si="2"/>
        <v>0</v>
      </c>
      <c r="D23" s="439">
        <f t="shared" si="2"/>
        <v>0</v>
      </c>
      <c r="E23" s="35"/>
      <c r="F23" s="37"/>
      <c r="G23" s="35"/>
      <c r="H23" s="37"/>
      <c r="I23" s="35"/>
      <c r="J23" s="37"/>
      <c r="K23" s="35"/>
      <c r="L23" s="37"/>
      <c r="M23" s="35"/>
      <c r="N23" s="37"/>
      <c r="O23" s="35"/>
      <c r="P23" s="37"/>
      <c r="Q23" s="35"/>
      <c r="R23" s="37"/>
      <c r="S23" s="35"/>
      <c r="T23" s="37"/>
      <c r="U23" s="35"/>
      <c r="V23" s="37"/>
      <c r="W23" s="35"/>
      <c r="X23" s="37"/>
      <c r="Y23" s="35"/>
      <c r="Z23" s="37"/>
      <c r="AA23" s="35"/>
      <c r="AB23" s="37"/>
      <c r="AC23" s="35"/>
      <c r="AD23" s="37"/>
      <c r="AE23" s="35"/>
      <c r="AF23" s="37"/>
      <c r="AG23" s="1893"/>
      <c r="AH23" s="1894"/>
    </row>
    <row r="24" spans="1:34" x14ac:dyDescent="0.35">
      <c r="A24" s="323" t="s">
        <v>829</v>
      </c>
      <c r="B24" s="1155">
        <f>SUM(C24:D24)</f>
        <v>0</v>
      </c>
      <c r="C24" s="475">
        <f t="shared" si="2"/>
        <v>0</v>
      </c>
      <c r="D24" s="439">
        <f t="shared" si="2"/>
        <v>0</v>
      </c>
      <c r="E24" s="55"/>
      <c r="F24" s="1881"/>
      <c r="G24" s="55"/>
      <c r="H24" s="1881"/>
      <c r="I24" s="55"/>
      <c r="J24" s="1881"/>
      <c r="K24" s="55"/>
      <c r="L24" s="1881"/>
      <c r="M24" s="55"/>
      <c r="N24" s="1881"/>
      <c r="O24" s="55"/>
      <c r="P24" s="1881"/>
      <c r="Q24" s="55"/>
      <c r="R24" s="1881"/>
      <c r="S24" s="55"/>
      <c r="T24" s="1881"/>
      <c r="U24" s="55"/>
      <c r="V24" s="1881"/>
      <c r="W24" s="55"/>
      <c r="X24" s="1881"/>
      <c r="Y24" s="55"/>
      <c r="Z24" s="1881"/>
      <c r="AA24" s="55"/>
      <c r="AB24" s="1881"/>
      <c r="AC24" s="55"/>
      <c r="AD24" s="1881"/>
      <c r="AE24" s="55"/>
      <c r="AF24" s="1881"/>
      <c r="AG24" s="1891"/>
      <c r="AH24" s="1892"/>
    </row>
    <row r="25" spans="1:34" x14ac:dyDescent="0.35">
      <c r="A25" s="1882" t="s">
        <v>830</v>
      </c>
      <c r="B25" s="1239">
        <f>SUM(C25:D25)</f>
        <v>0</v>
      </c>
      <c r="C25" s="517">
        <f t="shared" si="2"/>
        <v>0</v>
      </c>
      <c r="D25" s="1407">
        <f t="shared" si="2"/>
        <v>0</v>
      </c>
      <c r="E25" s="84"/>
      <c r="F25" s="83"/>
      <c r="G25" s="84"/>
      <c r="H25" s="83"/>
      <c r="I25" s="84"/>
      <c r="J25" s="83"/>
      <c r="K25" s="84"/>
      <c r="L25" s="83"/>
      <c r="M25" s="84"/>
      <c r="N25" s="83"/>
      <c r="O25" s="84"/>
      <c r="P25" s="83"/>
      <c r="Q25" s="84"/>
      <c r="R25" s="83"/>
      <c r="S25" s="84"/>
      <c r="T25" s="83"/>
      <c r="U25" s="84"/>
      <c r="V25" s="83"/>
      <c r="W25" s="84"/>
      <c r="X25" s="83"/>
      <c r="Y25" s="84"/>
      <c r="Z25" s="83"/>
      <c r="AA25" s="84"/>
      <c r="AB25" s="83"/>
      <c r="AC25" s="84"/>
      <c r="AD25" s="83"/>
      <c r="AE25" s="84"/>
      <c r="AF25" s="83"/>
      <c r="AG25" s="1893"/>
      <c r="AH25" s="1894"/>
    </row>
    <row r="26" spans="1:34" ht="15.5" x14ac:dyDescent="0.35">
      <c r="A26" s="207" t="s">
        <v>831</v>
      </c>
      <c r="B26" s="1215"/>
      <c r="C26" s="1215"/>
      <c r="D26" s="1215"/>
      <c r="E26" s="1215"/>
      <c r="F26" s="1215"/>
      <c r="G26" s="1215"/>
      <c r="H26" s="1215"/>
      <c r="I26" s="1215"/>
      <c r="J26" s="1215"/>
      <c r="K26" s="1215"/>
      <c r="L26" s="1215"/>
      <c r="M26" s="1215"/>
      <c r="N26" s="1215"/>
      <c r="O26" s="1215"/>
      <c r="P26" s="1215"/>
      <c r="Q26" s="1215"/>
      <c r="R26" s="1215"/>
      <c r="S26" s="1215"/>
      <c r="T26" s="1215"/>
      <c r="U26" s="1215"/>
      <c r="V26" s="1215"/>
      <c r="W26" s="1215"/>
      <c r="X26" s="1215"/>
      <c r="Y26" s="1215"/>
      <c r="Z26" s="1215"/>
      <c r="AA26" s="1215"/>
      <c r="AB26" s="1215"/>
      <c r="AC26" s="1215"/>
      <c r="AD26" s="1215"/>
      <c r="AE26" s="1215"/>
      <c r="AF26" s="1215"/>
      <c r="AG26" s="1899"/>
      <c r="AH26" s="1899"/>
    </row>
    <row r="27" spans="1:34" ht="15" customHeight="1" x14ac:dyDescent="0.35">
      <c r="A27" s="1992" t="s">
        <v>832</v>
      </c>
      <c r="B27" s="1994" t="s">
        <v>36</v>
      </c>
      <c r="C27" s="1995"/>
      <c r="D27" s="1996"/>
      <c r="E27" s="1986" t="s">
        <v>813</v>
      </c>
      <c r="F27" s="1997"/>
      <c r="G27" s="1986" t="s">
        <v>814</v>
      </c>
      <c r="H27" s="1987"/>
      <c r="I27" s="1986" t="s">
        <v>815</v>
      </c>
      <c r="J27" s="1987"/>
      <c r="K27" s="1986" t="s">
        <v>816</v>
      </c>
      <c r="L27" s="1987"/>
      <c r="M27" s="1986" t="s">
        <v>817</v>
      </c>
      <c r="N27" s="1987"/>
      <c r="O27" s="1986" t="s">
        <v>818</v>
      </c>
      <c r="P27" s="1987"/>
      <c r="Q27" s="1986" t="s">
        <v>819</v>
      </c>
      <c r="R27" s="1987"/>
      <c r="S27" s="1986" t="s">
        <v>820</v>
      </c>
      <c r="T27" s="1987"/>
      <c r="U27" s="1986" t="s">
        <v>821</v>
      </c>
      <c r="V27" s="1987"/>
      <c r="W27" s="1986" t="s">
        <v>822</v>
      </c>
      <c r="X27" s="1987"/>
      <c r="Y27" s="1986" t="s">
        <v>823</v>
      </c>
      <c r="Z27" s="1987"/>
      <c r="AA27" s="1986" t="s">
        <v>824</v>
      </c>
      <c r="AB27" s="1987"/>
      <c r="AC27" s="1986" t="s">
        <v>825</v>
      </c>
      <c r="AD27" s="1987"/>
      <c r="AE27" s="1986" t="s">
        <v>826</v>
      </c>
      <c r="AF27" s="1987"/>
      <c r="AG27" s="1988" t="s">
        <v>807</v>
      </c>
      <c r="AH27" s="1990" t="s">
        <v>808</v>
      </c>
    </row>
    <row r="28" spans="1:34" x14ac:dyDescent="0.35">
      <c r="A28" s="1993"/>
      <c r="B28" s="1875" t="s">
        <v>33</v>
      </c>
      <c r="C28" s="1283" t="s">
        <v>34</v>
      </c>
      <c r="D28" s="1876" t="s">
        <v>35</v>
      </c>
      <c r="E28" s="1283" t="s">
        <v>34</v>
      </c>
      <c r="F28" s="1879" t="s">
        <v>35</v>
      </c>
      <c r="G28" s="1283" t="s">
        <v>34</v>
      </c>
      <c r="H28" s="1879" t="s">
        <v>35</v>
      </c>
      <c r="I28" s="1283" t="s">
        <v>34</v>
      </c>
      <c r="J28" s="1879" t="s">
        <v>35</v>
      </c>
      <c r="K28" s="1283" t="s">
        <v>34</v>
      </c>
      <c r="L28" s="1879" t="s">
        <v>35</v>
      </c>
      <c r="M28" s="1283" t="s">
        <v>34</v>
      </c>
      <c r="N28" s="1879" t="s">
        <v>35</v>
      </c>
      <c r="O28" s="1283" t="s">
        <v>34</v>
      </c>
      <c r="P28" s="1879" t="s">
        <v>35</v>
      </c>
      <c r="Q28" s="1283" t="s">
        <v>34</v>
      </c>
      <c r="R28" s="1879" t="s">
        <v>35</v>
      </c>
      <c r="S28" s="1283" t="s">
        <v>34</v>
      </c>
      <c r="T28" s="1879" t="s">
        <v>35</v>
      </c>
      <c r="U28" s="1283" t="s">
        <v>34</v>
      </c>
      <c r="V28" s="1879" t="s">
        <v>35</v>
      </c>
      <c r="W28" s="1283" t="s">
        <v>34</v>
      </c>
      <c r="X28" s="1879" t="s">
        <v>35</v>
      </c>
      <c r="Y28" s="1283" t="s">
        <v>34</v>
      </c>
      <c r="Z28" s="1879" t="s">
        <v>35</v>
      </c>
      <c r="AA28" s="1283" t="s">
        <v>34</v>
      </c>
      <c r="AB28" s="1879" t="s">
        <v>35</v>
      </c>
      <c r="AC28" s="1283" t="s">
        <v>34</v>
      </c>
      <c r="AD28" s="1879" t="s">
        <v>35</v>
      </c>
      <c r="AE28" s="1283" t="s">
        <v>34</v>
      </c>
      <c r="AF28" s="1879" t="s">
        <v>35</v>
      </c>
      <c r="AG28" s="1989"/>
      <c r="AH28" s="1991"/>
    </row>
    <row r="29" spans="1:34" x14ac:dyDescent="0.35">
      <c r="A29" s="1883" t="s">
        <v>833</v>
      </c>
      <c r="B29" s="1337">
        <f>SUM(C29:D29)</f>
        <v>0</v>
      </c>
      <c r="C29" s="1884">
        <f>SUM(E29+G29+I29+K29+M29+O29+Q29+S29+U29+W29+Y29+AA29+AC29+AE29)</f>
        <v>0</v>
      </c>
      <c r="D29" s="1885">
        <f>SUM(F29+H29+J29+L29+N29+P29+R29+T29+V29+X29+Z29+AB29+AD29+AF29)</f>
        <v>0</v>
      </c>
      <c r="E29" s="1342"/>
      <c r="F29" s="29"/>
      <c r="G29" s="1342"/>
      <c r="H29" s="29"/>
      <c r="I29" s="1342"/>
      <c r="J29" s="29"/>
      <c r="K29" s="1342"/>
      <c r="L29" s="29"/>
      <c r="M29" s="1342"/>
      <c r="N29" s="29"/>
      <c r="O29" s="1342"/>
      <c r="P29" s="29"/>
      <c r="Q29" s="1342"/>
      <c r="R29" s="29"/>
      <c r="S29" s="1342"/>
      <c r="T29" s="29"/>
      <c r="U29" s="1342"/>
      <c r="V29" s="29"/>
      <c r="W29" s="1342"/>
      <c r="X29" s="29"/>
      <c r="Y29" s="1342"/>
      <c r="Z29" s="29"/>
      <c r="AA29" s="1342"/>
      <c r="AB29" s="29"/>
      <c r="AC29" s="1342"/>
      <c r="AD29" s="29"/>
      <c r="AE29" s="1342"/>
      <c r="AF29" s="29"/>
      <c r="AG29" s="1889">
        <f>SUM(AG30:AG35)</f>
        <v>0</v>
      </c>
      <c r="AH29" s="1890">
        <f>SUM(AH30:AH35)</f>
        <v>0</v>
      </c>
    </row>
    <row r="30" spans="1:34" ht="20" x14ac:dyDescent="0.35">
      <c r="A30" s="1541" t="s">
        <v>834</v>
      </c>
      <c r="B30" s="1239">
        <f>SUM(C30:D30)</f>
        <v>0</v>
      </c>
      <c r="C30" s="517">
        <f>SUM(E30+G30+I30+K30+M30+O30+Q30+S30+U30+W30+Y30+AA30+AC30+AE30)</f>
        <v>0</v>
      </c>
      <c r="D30" s="1407">
        <f>SUM(F30+H30+J30+L30+N30+P30+R30+T30+V30+X30+Z30+AB30+AD30+AF30)</f>
        <v>0</v>
      </c>
      <c r="E30" s="1886"/>
      <c r="F30" s="1887"/>
      <c r="G30" s="1886"/>
      <c r="H30" s="1887"/>
      <c r="I30" s="1886"/>
      <c r="J30" s="1887"/>
      <c r="K30" s="1886"/>
      <c r="L30" s="1887"/>
      <c r="M30" s="1886"/>
      <c r="N30" s="1887"/>
      <c r="O30" s="1886"/>
      <c r="P30" s="1887"/>
      <c r="Q30" s="1886"/>
      <c r="R30" s="1887"/>
      <c r="S30" s="1886"/>
      <c r="T30" s="1887"/>
      <c r="U30" s="1886"/>
      <c r="V30" s="1887"/>
      <c r="W30" s="1886"/>
      <c r="X30" s="1887"/>
      <c r="Y30" s="1886"/>
      <c r="Z30" s="1887"/>
      <c r="AA30" s="1886"/>
      <c r="AB30" s="1887"/>
      <c r="AC30" s="1886"/>
      <c r="AD30" s="1887"/>
      <c r="AE30" s="1886"/>
      <c r="AF30" s="1887"/>
      <c r="AG30" s="1891"/>
      <c r="AH30" s="1892"/>
    </row>
    <row r="31" spans="1:34" ht="15.5" x14ac:dyDescent="0.35">
      <c r="A31" s="207" t="s">
        <v>835</v>
      </c>
      <c r="B31" s="1213"/>
      <c r="C31" s="1213"/>
      <c r="D31" s="1213"/>
      <c r="E31" s="1213"/>
      <c r="F31" s="1213"/>
      <c r="G31" s="1213"/>
      <c r="H31" s="1213"/>
      <c r="I31" s="1213"/>
      <c r="J31" s="1213"/>
      <c r="K31" s="1213"/>
      <c r="L31" s="1213"/>
      <c r="M31" s="1213"/>
      <c r="N31" s="1213"/>
      <c r="O31" s="570"/>
      <c r="P31" s="1213"/>
      <c r="Q31" s="1215"/>
      <c r="R31" s="1215"/>
      <c r="S31" s="1215"/>
      <c r="T31" s="1215"/>
      <c r="U31" s="1215"/>
      <c r="V31" s="1215"/>
      <c r="W31" s="1215"/>
      <c r="X31" s="1215"/>
      <c r="Y31" s="1215"/>
      <c r="Z31" s="1215"/>
      <c r="AA31" s="1215"/>
      <c r="AB31" s="1215"/>
      <c r="AC31" s="1215"/>
      <c r="AD31" s="1215"/>
      <c r="AE31" s="1215"/>
      <c r="AF31" s="220"/>
      <c r="AG31" s="1899"/>
      <c r="AH31" s="1899"/>
    </row>
    <row r="32" spans="1:34" ht="15" customHeight="1" x14ac:dyDescent="0.35">
      <c r="A32" s="1992" t="s">
        <v>832</v>
      </c>
      <c r="B32" s="1994" t="s">
        <v>36</v>
      </c>
      <c r="C32" s="1995"/>
      <c r="D32" s="1996"/>
      <c r="E32" s="1986" t="s">
        <v>19</v>
      </c>
      <c r="F32" s="1997"/>
      <c r="G32" s="1986" t="s">
        <v>20</v>
      </c>
      <c r="H32" s="1987"/>
      <c r="I32" s="1986" t="s">
        <v>815</v>
      </c>
      <c r="J32" s="1987"/>
      <c r="K32" s="1986" t="s">
        <v>816</v>
      </c>
      <c r="L32" s="1987"/>
      <c r="M32" s="1986" t="s">
        <v>817</v>
      </c>
      <c r="N32" s="1987"/>
      <c r="O32" s="1986" t="s">
        <v>818</v>
      </c>
      <c r="P32" s="1987"/>
      <c r="Q32" s="1986" t="s">
        <v>819</v>
      </c>
      <c r="R32" s="1987"/>
      <c r="S32" s="1986" t="s">
        <v>820</v>
      </c>
      <c r="T32" s="1987"/>
      <c r="U32" s="1986" t="s">
        <v>821</v>
      </c>
      <c r="V32" s="1987"/>
      <c r="W32" s="1986" t="s">
        <v>822</v>
      </c>
      <c r="X32" s="1987"/>
      <c r="Y32" s="1986" t="s">
        <v>823</v>
      </c>
      <c r="Z32" s="1987"/>
      <c r="AA32" s="1986" t="s">
        <v>824</v>
      </c>
      <c r="AB32" s="1987"/>
      <c r="AC32" s="1986" t="s">
        <v>825</v>
      </c>
      <c r="AD32" s="1987"/>
      <c r="AE32" s="1986" t="s">
        <v>826</v>
      </c>
      <c r="AF32" s="1987"/>
      <c r="AG32" s="1988" t="s">
        <v>807</v>
      </c>
      <c r="AH32" s="1990" t="s">
        <v>808</v>
      </c>
    </row>
    <row r="33" spans="1:34" x14ac:dyDescent="0.35">
      <c r="A33" s="1993"/>
      <c r="B33" s="1875" t="s">
        <v>33</v>
      </c>
      <c r="C33" s="1283" t="s">
        <v>34</v>
      </c>
      <c r="D33" s="1876" t="s">
        <v>35</v>
      </c>
      <c r="E33" s="1283" t="s">
        <v>34</v>
      </c>
      <c r="F33" s="1879" t="s">
        <v>35</v>
      </c>
      <c r="G33" s="1283" t="s">
        <v>34</v>
      </c>
      <c r="H33" s="1879" t="s">
        <v>35</v>
      </c>
      <c r="I33" s="1283" t="s">
        <v>34</v>
      </c>
      <c r="J33" s="1879" t="s">
        <v>35</v>
      </c>
      <c r="K33" s="1283" t="s">
        <v>34</v>
      </c>
      <c r="L33" s="1879" t="s">
        <v>35</v>
      </c>
      <c r="M33" s="1283" t="s">
        <v>34</v>
      </c>
      <c r="N33" s="1879" t="s">
        <v>35</v>
      </c>
      <c r="O33" s="1283" t="s">
        <v>34</v>
      </c>
      <c r="P33" s="1879" t="s">
        <v>35</v>
      </c>
      <c r="Q33" s="1283" t="s">
        <v>34</v>
      </c>
      <c r="R33" s="1879" t="s">
        <v>35</v>
      </c>
      <c r="S33" s="1283" t="s">
        <v>34</v>
      </c>
      <c r="T33" s="1879" t="s">
        <v>35</v>
      </c>
      <c r="U33" s="1283" t="s">
        <v>34</v>
      </c>
      <c r="V33" s="1879" t="s">
        <v>35</v>
      </c>
      <c r="W33" s="1283" t="s">
        <v>34</v>
      </c>
      <c r="X33" s="1879" t="s">
        <v>35</v>
      </c>
      <c r="Y33" s="1283" t="s">
        <v>34</v>
      </c>
      <c r="Z33" s="1879" t="s">
        <v>35</v>
      </c>
      <c r="AA33" s="1283" t="s">
        <v>34</v>
      </c>
      <c r="AB33" s="1879" t="s">
        <v>35</v>
      </c>
      <c r="AC33" s="1283" t="s">
        <v>34</v>
      </c>
      <c r="AD33" s="1879" t="s">
        <v>35</v>
      </c>
      <c r="AE33" s="1283" t="s">
        <v>34</v>
      </c>
      <c r="AF33" s="1879" t="s">
        <v>35</v>
      </c>
      <c r="AG33" s="1989"/>
      <c r="AH33" s="1991"/>
    </row>
    <row r="34" spans="1:34" x14ac:dyDescent="0.35">
      <c r="A34" s="1733" t="s">
        <v>836</v>
      </c>
      <c r="B34" s="1155">
        <f>SUM(C34:D34)</f>
        <v>0</v>
      </c>
      <c r="C34" s="475">
        <f>SUM(E34+G34+I34+K34+M34+O34+Q34+S34+U34+W34+Y34+AA34+AC34+AE34)</f>
        <v>0</v>
      </c>
      <c r="D34" s="439">
        <f>SUM(F34+H34+J34+L34+N34+P34+R34+T34+V34+X34+Z34+AB34+AD34+AF34)</f>
        <v>0</v>
      </c>
      <c r="E34" s="55"/>
      <c r="F34" s="1881"/>
      <c r="G34" s="55"/>
      <c r="H34" s="1881"/>
      <c r="I34" s="55"/>
      <c r="J34" s="1881"/>
      <c r="K34" s="55"/>
      <c r="L34" s="1881"/>
      <c r="M34" s="55"/>
      <c r="N34" s="1881"/>
      <c r="O34" s="55"/>
      <c r="P34" s="1881"/>
      <c r="Q34" s="55"/>
      <c r="R34" s="1881"/>
      <c r="S34" s="55"/>
      <c r="T34" s="1881"/>
      <c r="U34" s="55"/>
      <c r="V34" s="1881"/>
      <c r="W34" s="55"/>
      <c r="X34" s="1881"/>
      <c r="Y34" s="55"/>
      <c r="Z34" s="1881"/>
      <c r="AA34" s="55"/>
      <c r="AB34" s="1881"/>
      <c r="AC34" s="55"/>
      <c r="AD34" s="1881"/>
      <c r="AE34" s="55"/>
      <c r="AF34" s="1881"/>
      <c r="AG34" s="1889">
        <f>SUM(AG35:AG40)</f>
        <v>0</v>
      </c>
      <c r="AH34" s="1890">
        <f>SUM(AH35:AH40)</f>
        <v>0</v>
      </c>
    </row>
    <row r="35" spans="1:34" x14ac:dyDescent="0.35">
      <c r="A35" s="1888" t="s">
        <v>837</v>
      </c>
      <c r="B35" s="1239">
        <f>SUM(C35:D35)</f>
        <v>0</v>
      </c>
      <c r="C35" s="517">
        <f>SUM(E35+G35+I35+K35+M35+O35+Q35+S35+U35+W35+Y35+AA35+AC35+AE35)</f>
        <v>0</v>
      </c>
      <c r="D35" s="1407">
        <f>SUM(F35+H35+J35+L35+N35+P35+R35+T35+V35+X35+Z35+AB35+AD35+AF35)</f>
        <v>0</v>
      </c>
      <c r="E35" s="84"/>
      <c r="F35" s="83"/>
      <c r="G35" s="84"/>
      <c r="H35" s="83"/>
      <c r="I35" s="84"/>
      <c r="J35" s="83"/>
      <c r="K35" s="84"/>
      <c r="L35" s="83"/>
      <c r="M35" s="84"/>
      <c r="N35" s="83"/>
      <c r="O35" s="84"/>
      <c r="P35" s="83"/>
      <c r="Q35" s="84"/>
      <c r="R35" s="83"/>
      <c r="S35" s="84"/>
      <c r="T35" s="83"/>
      <c r="U35" s="84"/>
      <c r="V35" s="83"/>
      <c r="W35" s="84"/>
      <c r="X35" s="83"/>
      <c r="Y35" s="84"/>
      <c r="Z35" s="83"/>
      <c r="AA35" s="84"/>
      <c r="AB35" s="83"/>
      <c r="AC35" s="84"/>
      <c r="AD35" s="83"/>
      <c r="AE35" s="84"/>
      <c r="AF35" s="83"/>
      <c r="AG35" s="1891"/>
      <c r="AH35" s="1892"/>
    </row>
    <row r="36" spans="1:34" x14ac:dyDescent="0.35">
      <c r="A36" s="203"/>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4"/>
    </row>
    <row r="37" spans="1:34" x14ac:dyDescent="0.35">
      <c r="A37" s="203"/>
      <c r="B37" s="203"/>
      <c r="C37" s="203"/>
      <c r="D37" s="203"/>
      <c r="E37" s="203"/>
      <c r="F37" s="203"/>
      <c r="G37" s="203"/>
      <c r="H37" s="203"/>
      <c r="I37" s="203"/>
      <c r="J37" s="203"/>
      <c r="K37" s="203"/>
      <c r="L37" s="203"/>
      <c r="M37" s="203"/>
      <c r="N37" s="203"/>
      <c r="O37" s="203"/>
      <c r="P37" s="203"/>
      <c r="Q37" s="203"/>
      <c r="R37" s="203"/>
      <c r="S37" s="203"/>
      <c r="T37" s="203"/>
      <c r="U37" s="203"/>
      <c r="V37" s="203"/>
      <c r="W37" s="203"/>
      <c r="X37" s="203"/>
      <c r="Y37" s="203"/>
      <c r="Z37" s="203"/>
      <c r="AA37" s="203"/>
      <c r="AB37" s="203"/>
      <c r="AC37" s="203"/>
      <c r="AD37" s="203"/>
      <c r="AE37" s="203"/>
      <c r="AF37" s="203"/>
      <c r="AG37" s="204"/>
    </row>
  </sheetData>
  <mergeCells count="59">
    <mergeCell ref="A19:A20"/>
    <mergeCell ref="B19:D19"/>
    <mergeCell ref="E19:F19"/>
    <mergeCell ref="G19:H19"/>
    <mergeCell ref="I19:J19"/>
    <mergeCell ref="A6:AD6"/>
    <mergeCell ref="A9:A10"/>
    <mergeCell ref="B9:D9"/>
    <mergeCell ref="E9:E10"/>
    <mergeCell ref="F9:F10"/>
    <mergeCell ref="AG19:AG20"/>
    <mergeCell ref="K19:L19"/>
    <mergeCell ref="M19:N19"/>
    <mergeCell ref="O19:P19"/>
    <mergeCell ref="Q19:R19"/>
    <mergeCell ref="S19:T19"/>
    <mergeCell ref="U19:V19"/>
    <mergeCell ref="AC27:AD27"/>
    <mergeCell ref="AH19:AH20"/>
    <mergeCell ref="A27:A28"/>
    <mergeCell ref="B27:D27"/>
    <mergeCell ref="E27:F27"/>
    <mergeCell ref="G27:H27"/>
    <mergeCell ref="I27:J27"/>
    <mergeCell ref="K27:L27"/>
    <mergeCell ref="M27:N27"/>
    <mergeCell ref="O27:P27"/>
    <mergeCell ref="Q27:R27"/>
    <mergeCell ref="W19:X19"/>
    <mergeCell ref="Y19:Z19"/>
    <mergeCell ref="AA19:AB19"/>
    <mergeCell ref="AC19:AD19"/>
    <mergeCell ref="AE19:AF19"/>
    <mergeCell ref="Y32:Z32"/>
    <mergeCell ref="AE27:AF27"/>
    <mergeCell ref="AG27:AG28"/>
    <mergeCell ref="AH27:AH28"/>
    <mergeCell ref="A32:A33"/>
    <mergeCell ref="B32:D32"/>
    <mergeCell ref="E32:F32"/>
    <mergeCell ref="G32:H32"/>
    <mergeCell ref="I32:J32"/>
    <mergeCell ref="K32:L32"/>
    <mergeCell ref="M32:N32"/>
    <mergeCell ref="S27:T27"/>
    <mergeCell ref="U27:V27"/>
    <mergeCell ref="W27:X27"/>
    <mergeCell ref="Y27:Z27"/>
    <mergeCell ref="AA27:AB27"/>
    <mergeCell ref="O32:P32"/>
    <mergeCell ref="Q32:R32"/>
    <mergeCell ref="S32:T32"/>
    <mergeCell ref="U32:V32"/>
    <mergeCell ref="W32:X32"/>
    <mergeCell ref="AA32:AB32"/>
    <mergeCell ref="AC32:AD32"/>
    <mergeCell ref="AE32:AF32"/>
    <mergeCell ref="AG32:AG33"/>
    <mergeCell ref="AH32:AH33"/>
  </mergeCells>
  <dataValidations count="2">
    <dataValidation type="whole" operator="notBetween" allowBlank="1" showInputMessage="1" showErrorMessage="1" error="Valor no Permitido" sqref="C18:D37 C1:D11 E18:F21 A18:A37 E26:AF28 E31:AF33 B1:B37 A6:A15 G1:AF21 E1:F8 AG1:AG18 E36:AG37" xr:uid="{F209D9FF-58AC-48C4-9862-1EF425944ADE}">
      <formula1>0</formula1>
      <formula2>1E+28</formula2>
    </dataValidation>
    <dataValidation type="whole" allowBlank="1" showInputMessage="1" showErrorMessage="1" error="Valor no Permitido" sqref="C12:D17 E22:AF25 E29:AF30 E34:AF35" xr:uid="{9F09B286-7E4D-4FE8-BC45-0E9C1693FE39}">
      <formula1>0</formula1>
      <formula2>1E+28</formula2>
    </dataValidation>
  </dataValidations>
  <pageMargins left="0.7" right="0.7" top="0.75" bottom="0.75" header="0.3" footer="0.3"/>
  <pageSetup orientation="portrait" r:id="rId1"/>
  <legacy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CAE662-36A4-46C1-893F-2EB3ECCCE4AC}">
  <dimension ref="A1:DZ378"/>
  <sheetViews>
    <sheetView zoomScale="60" zoomScaleNormal="60" workbookViewId="0"/>
  </sheetViews>
  <sheetFormatPr baseColWidth="10" defaultColWidth="11.453125" defaultRowHeight="14.5" x14ac:dyDescent="0.35"/>
  <cols>
    <col min="1" max="1" width="50.1796875" style="1473" customWidth="1"/>
    <col min="2" max="2" width="43.54296875" style="1473" bestFit="1" customWidth="1"/>
    <col min="3" max="3" width="18.7265625" style="1473" customWidth="1"/>
    <col min="4" max="5" width="11.453125" style="1473"/>
    <col min="6" max="6" width="14.54296875" style="1473" customWidth="1"/>
    <col min="7" max="7" width="13.08984375" style="1473" customWidth="1"/>
    <col min="8" max="8" width="27.453125" style="1473" customWidth="1"/>
    <col min="9" max="9" width="18.54296875" style="1473" bestFit="1" customWidth="1"/>
    <col min="10" max="19" width="11.453125" style="1473"/>
    <col min="20" max="20" width="13.1796875" style="1473" customWidth="1"/>
    <col min="21" max="37" width="11.453125" style="1473"/>
    <col min="38" max="38" width="15.90625" style="1473" customWidth="1"/>
    <col min="39" max="39" width="13.7265625" style="1473" customWidth="1"/>
    <col min="40" max="40" width="11.453125" style="1473"/>
    <col min="41" max="41" width="14" style="1473" customWidth="1"/>
    <col min="42" max="42" width="11.453125" style="1473"/>
    <col min="43" max="43" width="14.453125" style="1473" customWidth="1"/>
    <col min="44" max="16384" width="11.453125" style="1473"/>
  </cols>
  <sheetData>
    <row r="1" spans="1:130" x14ac:dyDescent="0.35">
      <c r="A1" s="4232" t="s">
        <v>0</v>
      </c>
      <c r="B1" s="204"/>
      <c r="C1" s="204"/>
      <c r="D1" s="204"/>
      <c r="E1" s="204"/>
      <c r="F1" s="204"/>
      <c r="G1" s="204"/>
      <c r="H1" s="204"/>
      <c r="I1" s="204"/>
      <c r="J1" s="204"/>
      <c r="K1" s="204"/>
      <c r="L1" s="204"/>
      <c r="M1" s="204"/>
      <c r="N1" s="204"/>
      <c r="O1" s="204"/>
      <c r="P1" s="204"/>
      <c r="Q1" s="204"/>
      <c r="R1" s="204"/>
      <c r="S1" s="204"/>
      <c r="T1" s="204"/>
      <c r="U1" s="204"/>
      <c r="V1" s="204"/>
      <c r="W1" s="204"/>
      <c r="X1" s="204"/>
      <c r="Y1" s="204"/>
      <c r="Z1" s="204"/>
      <c r="AA1" s="204"/>
      <c r="AB1" s="204"/>
      <c r="AC1" s="204"/>
      <c r="AD1" s="204"/>
      <c r="AE1" s="204"/>
      <c r="AF1" s="204"/>
      <c r="AG1" s="204"/>
      <c r="AH1" s="204"/>
      <c r="AI1" s="204"/>
      <c r="AJ1" s="204"/>
      <c r="AK1" s="204"/>
      <c r="AL1" s="204"/>
      <c r="AM1" s="204"/>
      <c r="AN1" s="204"/>
      <c r="AO1" s="204"/>
      <c r="AP1" s="204"/>
      <c r="AQ1" s="204"/>
      <c r="AR1" s="204"/>
      <c r="AS1" s="204"/>
      <c r="AT1" s="204"/>
      <c r="AU1" s="204"/>
      <c r="AV1" s="521"/>
      <c r="AW1" s="521"/>
      <c r="AX1" s="521"/>
      <c r="AY1" s="521"/>
      <c r="AZ1" s="521"/>
      <c r="BA1" s="521"/>
      <c r="BB1" s="521"/>
      <c r="BC1" s="521"/>
      <c r="BD1" s="521"/>
      <c r="BE1" s="521"/>
      <c r="BF1" s="521"/>
      <c r="BG1" s="521"/>
      <c r="BH1" s="521"/>
      <c r="BI1" s="521"/>
      <c r="BJ1" s="521"/>
      <c r="BK1" s="521"/>
      <c r="BL1" s="521"/>
      <c r="BM1" s="521"/>
      <c r="BN1" s="521"/>
      <c r="BO1" s="521"/>
      <c r="BP1" s="521"/>
      <c r="BQ1" s="521"/>
      <c r="BR1" s="521"/>
      <c r="BS1" s="521"/>
    </row>
    <row r="2" spans="1:130" x14ac:dyDescent="0.35">
      <c r="A2" s="4232" t="s">
        <v>1</v>
      </c>
      <c r="B2" s="204"/>
      <c r="C2" s="204"/>
      <c r="D2" s="204"/>
      <c r="E2" s="204"/>
      <c r="F2" s="204"/>
      <c r="G2" s="204"/>
      <c r="H2" s="204"/>
      <c r="I2" s="204"/>
      <c r="J2" s="204"/>
      <c r="K2" s="204"/>
      <c r="L2" s="204"/>
      <c r="M2" s="204"/>
      <c r="N2" s="204"/>
      <c r="O2" s="204"/>
      <c r="P2" s="204"/>
      <c r="Q2" s="204"/>
      <c r="R2" s="204"/>
      <c r="S2" s="204"/>
      <c r="T2" s="204"/>
      <c r="U2" s="204"/>
      <c r="V2" s="204"/>
      <c r="W2" s="204"/>
      <c r="X2" s="204"/>
      <c r="Y2" s="204"/>
      <c r="Z2" s="204"/>
      <c r="AA2" s="204"/>
      <c r="AB2" s="204"/>
      <c r="AC2" s="204"/>
      <c r="AD2" s="204"/>
      <c r="AE2" s="204"/>
      <c r="AF2" s="204"/>
      <c r="AG2" s="204"/>
      <c r="AH2" s="204"/>
      <c r="AI2" s="204"/>
      <c r="AJ2" s="204"/>
      <c r="AK2" s="204"/>
      <c r="AL2" s="204"/>
      <c r="AM2" s="204"/>
      <c r="AN2" s="204"/>
      <c r="AO2" s="204"/>
      <c r="AP2" s="204"/>
      <c r="AQ2" s="204"/>
      <c r="AR2" s="204"/>
      <c r="AS2" s="204"/>
      <c r="AT2" s="204"/>
      <c r="AU2" s="204"/>
      <c r="AV2" s="521"/>
      <c r="AW2" s="521"/>
      <c r="AX2" s="521"/>
      <c r="AY2" s="521"/>
      <c r="AZ2" s="521"/>
      <c r="BA2" s="521"/>
      <c r="BB2" s="521"/>
      <c r="BC2" s="521"/>
      <c r="BD2" s="521"/>
      <c r="BE2" s="521"/>
      <c r="BF2" s="521"/>
      <c r="BG2" s="521"/>
      <c r="BH2" s="521"/>
      <c r="BI2" s="521"/>
      <c r="BJ2" s="521"/>
      <c r="BK2" s="521"/>
      <c r="BL2" s="521"/>
      <c r="BM2" s="521"/>
      <c r="BN2" s="521"/>
      <c r="BO2" s="521"/>
      <c r="BP2" s="521"/>
      <c r="BQ2" s="521"/>
      <c r="BR2" s="521"/>
      <c r="BS2" s="521"/>
    </row>
    <row r="3" spans="1:130" x14ac:dyDescent="0.35">
      <c r="A3" s="4232" t="s">
        <v>2</v>
      </c>
      <c r="B3" s="204"/>
      <c r="C3" s="204"/>
      <c r="D3" s="204"/>
      <c r="E3" s="204"/>
      <c r="F3" s="204"/>
      <c r="G3" s="204"/>
      <c r="H3" s="204"/>
      <c r="I3" s="204"/>
      <c r="J3" s="204"/>
      <c r="K3" s="204"/>
      <c r="L3" s="204"/>
      <c r="M3" s="204"/>
      <c r="N3" s="204"/>
      <c r="O3" s="204"/>
      <c r="P3" s="204"/>
      <c r="Q3" s="204"/>
      <c r="R3" s="204"/>
      <c r="S3" s="204"/>
      <c r="T3" s="204"/>
      <c r="U3" s="204"/>
      <c r="V3" s="204"/>
      <c r="W3" s="204"/>
      <c r="X3" s="204"/>
      <c r="Y3" s="204"/>
      <c r="Z3" s="204"/>
      <c r="AA3" s="204"/>
      <c r="AB3" s="204"/>
      <c r="AC3" s="204"/>
      <c r="AD3" s="204"/>
      <c r="AE3" s="204"/>
      <c r="AF3" s="204"/>
      <c r="AG3" s="204"/>
      <c r="AH3" s="204"/>
      <c r="AI3" s="204"/>
      <c r="AJ3" s="204"/>
      <c r="AK3" s="204"/>
      <c r="AL3" s="204"/>
      <c r="AM3" s="204"/>
      <c r="AN3" s="204"/>
      <c r="AO3" s="204"/>
      <c r="AP3" s="204"/>
      <c r="AQ3" s="204"/>
      <c r="AR3" s="204"/>
      <c r="AS3" s="204"/>
      <c r="AT3" s="204"/>
      <c r="AU3" s="204"/>
      <c r="AV3" s="521"/>
      <c r="AW3" s="521"/>
      <c r="AX3" s="521"/>
      <c r="AY3" s="521"/>
      <c r="AZ3" s="521"/>
      <c r="BA3" s="521"/>
      <c r="BB3" s="521"/>
      <c r="BC3" s="521"/>
      <c r="BD3" s="521"/>
      <c r="BE3" s="521"/>
      <c r="BF3" s="521"/>
      <c r="BG3" s="521"/>
      <c r="BH3" s="521"/>
      <c r="BI3" s="521"/>
      <c r="BJ3" s="521"/>
      <c r="BK3" s="521"/>
      <c r="BL3" s="521"/>
      <c r="BM3" s="521"/>
      <c r="BN3" s="521"/>
      <c r="BO3" s="521"/>
      <c r="BP3" s="521"/>
      <c r="BQ3" s="521"/>
      <c r="BR3" s="521"/>
      <c r="BS3" s="521"/>
    </row>
    <row r="4" spans="1:130" x14ac:dyDescent="0.35">
      <c r="A4" s="4232" t="s">
        <v>3714</v>
      </c>
      <c r="B4" s="204"/>
      <c r="C4" s="204"/>
      <c r="D4" s="204"/>
      <c r="E4" s="204"/>
      <c r="F4" s="204"/>
      <c r="G4" s="204"/>
      <c r="H4" s="204"/>
      <c r="I4" s="204"/>
      <c r="J4" s="204"/>
      <c r="K4" s="204"/>
      <c r="L4" s="204"/>
      <c r="M4" s="204"/>
      <c r="N4" s="204"/>
      <c r="O4" s="204"/>
      <c r="P4" s="204"/>
      <c r="Q4" s="204"/>
      <c r="R4" s="204"/>
      <c r="S4" s="204"/>
      <c r="T4" s="204"/>
      <c r="U4" s="204"/>
      <c r="V4" s="204"/>
      <c r="W4" s="204"/>
      <c r="X4" s="204"/>
      <c r="Y4" s="204"/>
      <c r="Z4" s="204"/>
      <c r="AA4" s="204"/>
      <c r="AB4" s="204"/>
      <c r="AC4" s="204"/>
      <c r="AD4" s="204"/>
      <c r="AE4" s="204"/>
      <c r="AF4" s="204"/>
      <c r="AG4" s="204"/>
      <c r="AH4" s="204"/>
      <c r="AI4" s="204"/>
      <c r="AJ4" s="204"/>
      <c r="AK4" s="204"/>
      <c r="AL4" s="204"/>
      <c r="AM4" s="204"/>
      <c r="AN4" s="204"/>
      <c r="AO4" s="204"/>
      <c r="AP4" s="204"/>
      <c r="AQ4" s="204"/>
      <c r="AR4" s="204"/>
      <c r="AS4" s="204"/>
      <c r="AT4" s="204"/>
      <c r="AU4" s="204"/>
      <c r="AV4" s="521"/>
      <c r="AW4" s="521"/>
      <c r="AX4" s="521"/>
      <c r="AY4" s="521"/>
      <c r="AZ4" s="521"/>
      <c r="BA4" s="521"/>
      <c r="BB4" s="521"/>
      <c r="BC4" s="521"/>
      <c r="BD4" s="521"/>
      <c r="BE4" s="521"/>
      <c r="BF4" s="521"/>
      <c r="BG4" s="521"/>
      <c r="BH4" s="521"/>
      <c r="BI4" s="521"/>
      <c r="BJ4" s="521"/>
      <c r="BK4" s="521"/>
      <c r="BL4" s="521"/>
      <c r="BM4" s="521"/>
      <c r="BN4" s="521"/>
      <c r="BO4" s="521"/>
      <c r="BP4" s="521"/>
      <c r="BQ4" s="521"/>
      <c r="BR4" s="521"/>
      <c r="BS4" s="521"/>
    </row>
    <row r="5" spans="1:130" x14ac:dyDescent="0.35">
      <c r="A5" s="4232" t="s">
        <v>3713</v>
      </c>
      <c r="B5" s="204"/>
      <c r="C5" s="204"/>
      <c r="D5" s="204"/>
      <c r="E5" s="204"/>
      <c r="F5" s="204"/>
      <c r="G5" s="204"/>
      <c r="H5" s="204"/>
      <c r="I5" s="204"/>
      <c r="J5" s="204"/>
      <c r="K5" s="204"/>
      <c r="L5" s="204"/>
      <c r="M5" s="204"/>
      <c r="N5" s="204"/>
      <c r="O5" s="204"/>
      <c r="P5" s="204"/>
      <c r="Q5" s="204"/>
      <c r="R5" s="204"/>
      <c r="S5" s="204"/>
      <c r="T5" s="204"/>
      <c r="U5" s="204"/>
      <c r="V5" s="204"/>
      <c r="W5" s="204"/>
      <c r="X5" s="204"/>
      <c r="Y5" s="204"/>
      <c r="Z5" s="204"/>
      <c r="AA5" s="204"/>
      <c r="AB5" s="204"/>
      <c r="AC5" s="204"/>
      <c r="AD5" s="204"/>
      <c r="AE5" s="204"/>
      <c r="AF5" s="204"/>
      <c r="AG5" s="204"/>
      <c r="AH5" s="204"/>
      <c r="AI5" s="204"/>
      <c r="AJ5" s="204"/>
      <c r="AK5" s="204"/>
      <c r="AL5" s="204"/>
      <c r="AM5" s="204"/>
      <c r="AN5" s="204"/>
      <c r="AO5" s="204"/>
      <c r="AP5" s="204"/>
      <c r="AQ5" s="204"/>
      <c r="AR5" s="204"/>
      <c r="AS5" s="204"/>
      <c r="AT5" s="204"/>
      <c r="AU5" s="204"/>
      <c r="AV5" s="521"/>
      <c r="AW5" s="521"/>
      <c r="AX5" s="521"/>
      <c r="AY5" s="521"/>
      <c r="AZ5" s="521"/>
      <c r="BA5" s="521"/>
      <c r="BB5" s="521"/>
      <c r="BC5" s="521"/>
      <c r="BD5" s="521"/>
      <c r="BE5" s="521"/>
      <c r="BF5" s="521"/>
      <c r="BG5" s="521"/>
      <c r="BH5" s="521"/>
      <c r="BI5" s="521"/>
      <c r="BJ5" s="521"/>
      <c r="BK5" s="521"/>
      <c r="BL5" s="521"/>
      <c r="BM5" s="521"/>
      <c r="BN5" s="521"/>
      <c r="BO5" s="521"/>
      <c r="BP5" s="521"/>
      <c r="BQ5" s="521"/>
      <c r="BR5" s="521"/>
      <c r="BS5" s="521"/>
    </row>
    <row r="6" spans="1:130" ht="15" customHeight="1" x14ac:dyDescent="0.35">
      <c r="A6" s="7002" t="s">
        <v>3712</v>
      </c>
      <c r="B6" s="7002"/>
      <c r="C6" s="7002"/>
      <c r="D6" s="7002"/>
      <c r="E6" s="7002"/>
      <c r="F6" s="7002"/>
      <c r="G6" s="7002"/>
      <c r="H6" s="7002"/>
      <c r="I6" s="7002"/>
      <c r="J6" s="7002"/>
      <c r="K6" s="7002"/>
      <c r="L6" s="7002"/>
      <c r="M6" s="7002"/>
      <c r="N6" s="7002"/>
      <c r="O6" s="7001"/>
      <c r="P6" s="209"/>
      <c r="Q6" s="209"/>
      <c r="R6" s="209"/>
      <c r="S6" s="209"/>
      <c r="T6" s="209"/>
      <c r="U6" s="209"/>
      <c r="V6" s="209"/>
      <c r="W6" s="209"/>
      <c r="X6" s="209"/>
      <c r="Y6" s="209"/>
      <c r="Z6" s="209"/>
      <c r="AA6" s="209"/>
      <c r="AB6" s="209"/>
      <c r="AC6" s="209"/>
      <c r="AD6" s="209"/>
      <c r="AE6" s="209"/>
      <c r="AF6" s="209"/>
      <c r="AG6" s="209"/>
      <c r="AH6" s="209"/>
      <c r="AI6" s="209"/>
      <c r="AJ6" s="209"/>
      <c r="AK6" s="209"/>
      <c r="AL6" s="209"/>
      <c r="AM6" s="209"/>
      <c r="AN6" s="209"/>
      <c r="AO6" s="209"/>
      <c r="AP6" s="204"/>
      <c r="AQ6" s="204"/>
      <c r="AR6" s="204"/>
      <c r="AS6" s="204"/>
      <c r="AT6" s="204"/>
      <c r="AU6" s="204"/>
      <c r="AV6" s="521"/>
      <c r="AW6" s="521"/>
      <c r="AX6" s="521"/>
      <c r="AY6" s="521"/>
      <c r="AZ6" s="521"/>
      <c r="BA6" s="521"/>
      <c r="BB6" s="521"/>
      <c r="BC6" s="521"/>
      <c r="BD6" s="521"/>
      <c r="BE6" s="521"/>
      <c r="BF6" s="521"/>
      <c r="BG6" s="521"/>
      <c r="BH6" s="521"/>
      <c r="BI6" s="521"/>
      <c r="BJ6" s="521"/>
      <c r="BK6" s="521"/>
      <c r="BL6" s="521"/>
      <c r="BM6" s="521"/>
      <c r="BN6" s="521"/>
      <c r="BO6" s="521"/>
      <c r="BP6" s="521"/>
      <c r="BQ6" s="521"/>
      <c r="BR6" s="521"/>
      <c r="BS6" s="521"/>
    </row>
    <row r="7" spans="1:130" x14ac:dyDescent="0.35">
      <c r="A7" s="1328"/>
      <c r="B7" s="1328"/>
      <c r="C7" s="1328"/>
      <c r="D7" s="1328"/>
      <c r="E7" s="1328"/>
      <c r="F7" s="1328"/>
      <c r="G7" s="1328"/>
      <c r="H7" s="1328"/>
      <c r="I7" s="1328"/>
      <c r="J7" s="1328"/>
      <c r="K7" s="1328"/>
      <c r="L7" s="1328"/>
      <c r="M7" s="1328"/>
      <c r="N7" s="1328"/>
      <c r="O7" s="209"/>
      <c r="P7" s="209"/>
      <c r="Q7" s="209"/>
      <c r="R7" s="209"/>
      <c r="S7" s="209"/>
      <c r="T7" s="209"/>
      <c r="U7" s="209"/>
      <c r="V7" s="209"/>
      <c r="W7" s="209"/>
      <c r="X7" s="209"/>
      <c r="Y7" s="209"/>
      <c r="Z7" s="209"/>
      <c r="AA7" s="209"/>
      <c r="AB7" s="209"/>
      <c r="AC7" s="209"/>
      <c r="AD7" s="209"/>
      <c r="AE7" s="209"/>
      <c r="AF7" s="209"/>
      <c r="AG7" s="209"/>
      <c r="AH7" s="209"/>
      <c r="AI7" s="209"/>
      <c r="AJ7" s="209"/>
      <c r="AK7" s="209"/>
      <c r="AL7" s="209"/>
      <c r="AM7" s="209"/>
      <c r="AN7" s="209"/>
      <c r="AO7" s="209"/>
      <c r="AP7" s="204"/>
      <c r="AQ7" s="204"/>
      <c r="AR7" s="204"/>
      <c r="AS7" s="204"/>
      <c r="AT7" s="204"/>
      <c r="AU7" s="204"/>
      <c r="AV7" s="521"/>
      <c r="AW7" s="521"/>
      <c r="AX7" s="521"/>
      <c r="AY7" s="521"/>
      <c r="AZ7" s="521"/>
      <c r="BA7" s="521"/>
      <c r="BB7" s="521"/>
      <c r="BC7" s="521"/>
      <c r="BD7" s="521"/>
      <c r="BE7" s="521"/>
      <c r="BF7" s="521"/>
      <c r="BG7" s="521"/>
      <c r="BH7" s="521"/>
      <c r="BI7" s="521"/>
      <c r="BJ7" s="521"/>
      <c r="BK7" s="521"/>
      <c r="BL7" s="521"/>
      <c r="BM7" s="521"/>
      <c r="BN7" s="521"/>
      <c r="BO7" s="521"/>
      <c r="BP7" s="521"/>
      <c r="BQ7" s="521"/>
      <c r="BR7" s="521"/>
      <c r="BS7" s="521"/>
    </row>
    <row r="8" spans="1:130" s="203" customFormat="1" ht="32.15" customHeight="1" x14ac:dyDescent="0.35">
      <c r="A8" s="2847" t="s">
        <v>3711</v>
      </c>
      <c r="B8" s="1328"/>
      <c r="C8" s="1328"/>
      <c r="D8" s="1328"/>
      <c r="E8" s="1328"/>
      <c r="F8" s="521"/>
      <c r="G8" s="521"/>
      <c r="H8" s="521"/>
      <c r="I8" s="521"/>
      <c r="J8" s="521"/>
      <c r="K8" s="521"/>
      <c r="L8" s="521"/>
      <c r="M8" s="521"/>
      <c r="N8" s="521"/>
      <c r="O8" s="521"/>
      <c r="P8" s="521"/>
      <c r="Q8" s="521"/>
      <c r="R8" s="521"/>
      <c r="S8" s="521"/>
      <c r="T8" s="521"/>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c r="AT8" s="521"/>
      <c r="AU8" s="521"/>
      <c r="AV8" s="521"/>
      <c r="AW8" s="521"/>
      <c r="AX8" s="521"/>
      <c r="AY8" s="521"/>
      <c r="AZ8" s="521"/>
      <c r="BA8" s="521"/>
      <c r="BB8" s="521"/>
      <c r="BC8" s="521"/>
      <c r="BD8" s="521"/>
      <c r="BE8" s="521"/>
      <c r="BF8" s="521"/>
      <c r="BG8" s="521"/>
      <c r="BH8" s="521"/>
      <c r="BI8" s="521"/>
      <c r="BJ8" s="521"/>
      <c r="BK8" s="521"/>
      <c r="BL8" s="521"/>
      <c r="BM8" s="521"/>
      <c r="BN8" s="521"/>
      <c r="BO8" s="521"/>
      <c r="BP8" s="521"/>
      <c r="BQ8" s="521"/>
      <c r="BR8" s="521"/>
      <c r="BS8" s="521"/>
      <c r="BT8" s="1473"/>
      <c r="BU8" s="1473"/>
      <c r="BV8" s="1473"/>
      <c r="BW8" s="1473"/>
      <c r="BX8" s="1473"/>
      <c r="BY8" s="1473"/>
      <c r="BZ8" s="1473"/>
      <c r="CA8" s="246"/>
      <c r="CB8" s="246"/>
      <c r="CC8" s="246"/>
      <c r="CD8" s="246"/>
      <c r="CE8" s="246"/>
      <c r="CF8" s="246"/>
      <c r="CG8" s="246"/>
      <c r="CH8" s="246"/>
      <c r="CI8" s="246"/>
      <c r="CJ8" s="246"/>
      <c r="CK8" s="246"/>
      <c r="CL8" s="246"/>
      <c r="CM8" s="246"/>
      <c r="CN8" s="246"/>
      <c r="CO8" s="246"/>
      <c r="CP8" s="246"/>
      <c r="CQ8" s="246"/>
      <c r="CR8" s="246"/>
      <c r="CS8" s="246"/>
      <c r="CT8" s="246"/>
      <c r="CU8" s="245"/>
      <c r="CV8" s="245"/>
      <c r="CW8" s="245"/>
      <c r="CX8" s="245"/>
      <c r="CY8" s="245"/>
      <c r="CZ8" s="245"/>
      <c r="DA8" s="245"/>
      <c r="DB8" s="245"/>
      <c r="DC8" s="245"/>
      <c r="DD8" s="245"/>
      <c r="DE8" s="245"/>
      <c r="DF8" s="204"/>
      <c r="DG8" s="204"/>
      <c r="DH8" s="204"/>
      <c r="DI8" s="204"/>
      <c r="DJ8" s="204"/>
      <c r="DK8" s="204"/>
      <c r="DL8" s="204"/>
      <c r="DM8" s="204"/>
      <c r="DN8" s="204"/>
      <c r="DO8" s="204"/>
      <c r="DP8" s="204"/>
      <c r="DQ8" s="204"/>
      <c r="DR8" s="204"/>
      <c r="DS8" s="204"/>
      <c r="DT8" s="204"/>
      <c r="DU8" s="204"/>
      <c r="DV8" s="204"/>
      <c r="DW8" s="204"/>
      <c r="DX8" s="204"/>
      <c r="DY8" s="204"/>
      <c r="DZ8" s="204"/>
    </row>
    <row r="9" spans="1:130" s="203" customFormat="1" ht="32.15" customHeight="1" x14ac:dyDescent="0.35">
      <c r="A9" s="2847" t="s">
        <v>3710</v>
      </c>
      <c r="B9" s="2847"/>
      <c r="C9" s="209"/>
      <c r="D9" s="521"/>
      <c r="E9" s="521"/>
      <c r="F9" s="521"/>
      <c r="G9" s="521"/>
      <c r="H9" s="521"/>
      <c r="I9" s="521"/>
      <c r="J9" s="521"/>
      <c r="K9" s="521"/>
      <c r="L9" s="521"/>
      <c r="M9" s="521"/>
      <c r="N9" s="521"/>
      <c r="O9" s="521"/>
      <c r="P9" s="521"/>
      <c r="Q9" s="521"/>
      <c r="R9" s="521"/>
      <c r="S9" s="521"/>
      <c r="T9" s="521"/>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c r="AT9" s="521"/>
      <c r="AU9" s="521"/>
      <c r="AV9" s="521"/>
      <c r="AW9" s="521"/>
      <c r="AX9" s="521"/>
      <c r="AY9" s="521"/>
      <c r="AZ9" s="521"/>
      <c r="BA9" s="521"/>
      <c r="BB9" s="521"/>
      <c r="BC9" s="521"/>
      <c r="BD9" s="521"/>
      <c r="BE9" s="521"/>
      <c r="BF9" s="521"/>
      <c r="BG9" s="521"/>
      <c r="BH9" s="521"/>
      <c r="BI9" s="521"/>
      <c r="BJ9" s="521"/>
      <c r="BK9" s="521"/>
      <c r="BL9" s="521"/>
      <c r="BM9" s="521"/>
      <c r="BN9" s="521"/>
      <c r="BO9" s="521"/>
      <c r="BP9" s="521"/>
      <c r="BQ9" s="521"/>
      <c r="BR9" s="521"/>
      <c r="BS9" s="521"/>
      <c r="BT9" s="1473"/>
      <c r="BU9" s="1473"/>
      <c r="BV9" s="1473"/>
      <c r="BW9" s="1473"/>
      <c r="BX9" s="1473"/>
      <c r="BY9" s="1473"/>
      <c r="BZ9" s="1473"/>
      <c r="CA9" s="246"/>
      <c r="CB9" s="246"/>
      <c r="CC9" s="246"/>
      <c r="CD9" s="246"/>
      <c r="CE9" s="246"/>
      <c r="CF9" s="246"/>
      <c r="CG9" s="246"/>
      <c r="CH9" s="246"/>
      <c r="CI9" s="246"/>
      <c r="CJ9" s="246"/>
      <c r="CK9" s="246"/>
      <c r="CL9" s="246"/>
      <c r="CM9" s="246"/>
      <c r="CN9" s="246"/>
      <c r="CO9" s="246"/>
      <c r="CP9" s="246"/>
      <c r="CQ9" s="246"/>
      <c r="CR9" s="246"/>
      <c r="CS9" s="246"/>
      <c r="CT9" s="246"/>
      <c r="CU9" s="245"/>
      <c r="CV9" s="245"/>
      <c r="CW9" s="245"/>
      <c r="CX9" s="245"/>
      <c r="CY9" s="245"/>
      <c r="CZ9" s="245"/>
      <c r="DA9" s="245"/>
      <c r="DB9" s="245"/>
      <c r="DC9" s="245"/>
      <c r="DD9" s="245"/>
      <c r="DE9" s="245"/>
      <c r="DF9" s="204"/>
      <c r="DG9" s="204"/>
      <c r="DH9" s="204"/>
      <c r="DI9" s="204"/>
      <c r="DJ9" s="204"/>
      <c r="DK9" s="204"/>
      <c r="DL9" s="204"/>
      <c r="DM9" s="204"/>
      <c r="DN9" s="204"/>
      <c r="DO9" s="204"/>
      <c r="DP9" s="204"/>
      <c r="DQ9" s="204"/>
      <c r="DR9" s="204"/>
      <c r="DS9" s="204"/>
      <c r="DT9" s="204"/>
      <c r="DU9" s="204"/>
      <c r="DV9" s="204"/>
      <c r="DW9" s="204"/>
      <c r="DX9" s="204"/>
      <c r="DY9" s="204"/>
      <c r="DZ9" s="204"/>
    </row>
    <row r="10" spans="1:130" ht="15" customHeight="1" x14ac:dyDescent="0.35">
      <c r="A10" s="3408" t="s">
        <v>3709</v>
      </c>
      <c r="B10" s="6948" t="s">
        <v>36</v>
      </c>
      <c r="C10" s="2424"/>
      <c r="D10" s="2415"/>
      <c r="E10" s="3316" t="s">
        <v>9</v>
      </c>
      <c r="F10" s="3438"/>
      <c r="G10" s="3438"/>
      <c r="H10" s="3438"/>
      <c r="I10" s="3438"/>
      <c r="J10" s="3438"/>
      <c r="K10" s="3438"/>
      <c r="L10" s="3438"/>
      <c r="M10" s="3438"/>
      <c r="N10" s="3438"/>
      <c r="O10" s="3438"/>
      <c r="P10" s="3438"/>
      <c r="Q10" s="3438"/>
      <c r="R10" s="3438"/>
      <c r="S10" s="3438"/>
      <c r="T10" s="3438"/>
      <c r="U10" s="3438"/>
      <c r="V10" s="3438"/>
      <c r="W10" s="3438"/>
      <c r="X10" s="3438"/>
      <c r="Y10" s="3438"/>
      <c r="Z10" s="3438"/>
      <c r="AA10" s="3438"/>
      <c r="AB10" s="3438"/>
      <c r="AC10" s="3438"/>
      <c r="AD10" s="3438"/>
      <c r="AE10" s="3438"/>
      <c r="AF10" s="3438"/>
      <c r="AG10" s="3438"/>
      <c r="AH10" s="3438"/>
      <c r="AI10" s="3438"/>
      <c r="AJ10" s="3438"/>
      <c r="AK10" s="3438"/>
      <c r="AL10" s="3317"/>
      <c r="AM10" s="3316" t="s">
        <v>3682</v>
      </c>
      <c r="AN10" s="3438"/>
      <c r="AO10" s="3438"/>
      <c r="AP10" s="3317"/>
      <c r="AQ10" s="6949" t="s">
        <v>3708</v>
      </c>
      <c r="AR10" s="6949" t="s">
        <v>10</v>
      </c>
      <c r="AS10" s="7000" t="s">
        <v>11</v>
      </c>
      <c r="AT10" s="6958"/>
      <c r="AU10" s="6958"/>
      <c r="AV10" s="521"/>
      <c r="AW10" s="521"/>
      <c r="AX10" s="521"/>
    </row>
    <row r="11" spans="1:130" ht="15" customHeight="1" x14ac:dyDescent="0.35">
      <c r="A11" s="3408"/>
      <c r="B11" s="2350"/>
      <c r="C11" s="6999"/>
      <c r="D11" s="2134"/>
      <c r="E11" s="3316" t="s">
        <v>386</v>
      </c>
      <c r="F11" s="3317"/>
      <c r="G11" s="3316" t="s">
        <v>203</v>
      </c>
      <c r="H11" s="3317"/>
      <c r="I11" s="3316" t="s">
        <v>204</v>
      </c>
      <c r="J11" s="3317"/>
      <c r="K11" s="3316" t="s">
        <v>205</v>
      </c>
      <c r="L11" s="3317"/>
      <c r="M11" s="3316" t="s">
        <v>206</v>
      </c>
      <c r="N11" s="3317"/>
      <c r="O11" s="3316" t="s">
        <v>3520</v>
      </c>
      <c r="P11" s="3317"/>
      <c r="Q11" s="3316" t="s">
        <v>232</v>
      </c>
      <c r="R11" s="3317"/>
      <c r="S11" s="3316" t="s">
        <v>23</v>
      </c>
      <c r="T11" s="3317"/>
      <c r="U11" s="3316" t="s">
        <v>24</v>
      </c>
      <c r="V11" s="3317"/>
      <c r="W11" s="3316" t="s">
        <v>3519</v>
      </c>
      <c r="X11" s="3317"/>
      <c r="Y11" s="3316" t="s">
        <v>26</v>
      </c>
      <c r="Z11" s="3317"/>
      <c r="AA11" s="3316" t="s">
        <v>27</v>
      </c>
      <c r="AB11" s="3317"/>
      <c r="AC11" s="3316" t="s">
        <v>28</v>
      </c>
      <c r="AD11" s="3317"/>
      <c r="AE11" s="3316" t="s">
        <v>29</v>
      </c>
      <c r="AF11" s="3317"/>
      <c r="AG11" s="3316" t="s">
        <v>30</v>
      </c>
      <c r="AH11" s="3317"/>
      <c r="AI11" s="3316" t="s">
        <v>31</v>
      </c>
      <c r="AJ11" s="3317"/>
      <c r="AK11" s="3316" t="s">
        <v>100</v>
      </c>
      <c r="AL11" s="3317"/>
      <c r="AM11" s="6949" t="s">
        <v>3707</v>
      </c>
      <c r="AN11" s="6998" t="s">
        <v>3653</v>
      </c>
      <c r="AO11" s="6998" t="s">
        <v>3652</v>
      </c>
      <c r="AP11" s="6998" t="s">
        <v>3651</v>
      </c>
      <c r="AQ11" s="4912"/>
      <c r="AR11" s="4912"/>
      <c r="AS11" s="3694"/>
      <c r="AT11" s="521"/>
      <c r="AU11" s="521"/>
      <c r="AV11" s="521"/>
      <c r="AW11" s="521"/>
      <c r="AX11" s="521"/>
    </row>
    <row r="12" spans="1:130" x14ac:dyDescent="0.35">
      <c r="A12" s="3408"/>
      <c r="B12" s="3441" t="s">
        <v>33</v>
      </c>
      <c r="C12" s="3441" t="s">
        <v>34</v>
      </c>
      <c r="D12" s="3441" t="s">
        <v>35</v>
      </c>
      <c r="E12" s="3441" t="s">
        <v>34</v>
      </c>
      <c r="F12" s="3441" t="s">
        <v>35</v>
      </c>
      <c r="G12" s="3441" t="s">
        <v>34</v>
      </c>
      <c r="H12" s="3441" t="s">
        <v>35</v>
      </c>
      <c r="I12" s="3441" t="s">
        <v>34</v>
      </c>
      <c r="J12" s="3441" t="s">
        <v>35</v>
      </c>
      <c r="K12" s="3441" t="s">
        <v>34</v>
      </c>
      <c r="L12" s="3441" t="s">
        <v>35</v>
      </c>
      <c r="M12" s="3441" t="s">
        <v>34</v>
      </c>
      <c r="N12" s="3441" t="s">
        <v>35</v>
      </c>
      <c r="O12" s="3441" t="s">
        <v>34</v>
      </c>
      <c r="P12" s="3441" t="s">
        <v>35</v>
      </c>
      <c r="Q12" s="3441" t="s">
        <v>34</v>
      </c>
      <c r="R12" s="3441" t="s">
        <v>35</v>
      </c>
      <c r="S12" s="3441" t="s">
        <v>34</v>
      </c>
      <c r="T12" s="3441" t="s">
        <v>35</v>
      </c>
      <c r="U12" s="3441" t="s">
        <v>34</v>
      </c>
      <c r="V12" s="3441" t="s">
        <v>35</v>
      </c>
      <c r="W12" s="3441" t="s">
        <v>34</v>
      </c>
      <c r="X12" s="3441" t="s">
        <v>35</v>
      </c>
      <c r="Y12" s="3441" t="s">
        <v>34</v>
      </c>
      <c r="Z12" s="3441" t="s">
        <v>35</v>
      </c>
      <c r="AA12" s="3441" t="s">
        <v>34</v>
      </c>
      <c r="AB12" s="3441" t="s">
        <v>35</v>
      </c>
      <c r="AC12" s="3441" t="s">
        <v>34</v>
      </c>
      <c r="AD12" s="3441" t="s">
        <v>35</v>
      </c>
      <c r="AE12" s="3441" t="s">
        <v>34</v>
      </c>
      <c r="AF12" s="3441" t="s">
        <v>35</v>
      </c>
      <c r="AG12" s="3441" t="s">
        <v>34</v>
      </c>
      <c r="AH12" s="3441" t="s">
        <v>35</v>
      </c>
      <c r="AI12" s="3441" t="s">
        <v>34</v>
      </c>
      <c r="AJ12" s="3441" t="s">
        <v>35</v>
      </c>
      <c r="AK12" s="3441" t="s">
        <v>34</v>
      </c>
      <c r="AL12" s="3441" t="s">
        <v>35</v>
      </c>
      <c r="AM12" s="3439"/>
      <c r="AN12" s="6997"/>
      <c r="AO12" s="6997"/>
      <c r="AP12" s="6997"/>
      <c r="AQ12" s="3439"/>
      <c r="AR12" s="3439"/>
      <c r="AS12" s="3320"/>
      <c r="AT12" s="521"/>
      <c r="AU12" s="521"/>
      <c r="AV12" s="521"/>
      <c r="AW12" s="521"/>
      <c r="AX12" s="521"/>
    </row>
    <row r="13" spans="1:130" x14ac:dyDescent="0.35">
      <c r="A13" s="6994" t="s">
        <v>295</v>
      </c>
      <c r="B13" s="6977"/>
      <c r="C13" s="6977"/>
      <c r="D13" s="6977"/>
      <c r="E13" s="6984"/>
      <c r="F13" s="6984"/>
      <c r="G13" s="6984"/>
      <c r="H13" s="6984"/>
      <c r="I13" s="6984"/>
      <c r="J13" s="6984"/>
      <c r="K13" s="6984"/>
      <c r="L13" s="6984"/>
      <c r="M13" s="6984"/>
      <c r="N13" s="6984"/>
      <c r="O13" s="6984"/>
      <c r="P13" s="6984"/>
      <c r="Q13" s="6984"/>
      <c r="R13" s="6984"/>
      <c r="S13" s="6984"/>
      <c r="T13" s="6984"/>
      <c r="U13" s="6984"/>
      <c r="V13" s="6984"/>
      <c r="W13" s="6984"/>
      <c r="X13" s="6984"/>
      <c r="Y13" s="6984"/>
      <c r="Z13" s="6984"/>
      <c r="AA13" s="6984"/>
      <c r="AB13" s="6984"/>
      <c r="AC13" s="6984"/>
      <c r="AD13" s="6984"/>
      <c r="AE13" s="6984"/>
      <c r="AF13" s="6984"/>
      <c r="AG13" s="6984"/>
      <c r="AH13" s="6984"/>
      <c r="AI13" s="6984"/>
      <c r="AJ13" s="6984"/>
      <c r="AK13" s="6984"/>
      <c r="AL13" s="6984"/>
      <c r="AM13" s="6984"/>
      <c r="AN13" s="6984"/>
      <c r="AO13" s="6984"/>
      <c r="AP13" s="6984"/>
      <c r="AQ13" s="6984"/>
      <c r="AR13" s="6984"/>
      <c r="AS13" s="6984"/>
      <c r="AT13" s="521"/>
      <c r="AU13" s="521"/>
      <c r="AV13" s="521"/>
      <c r="AW13" s="521"/>
      <c r="AX13" s="521"/>
    </row>
    <row r="14" spans="1:130" x14ac:dyDescent="0.35">
      <c r="A14" s="6993" t="s">
        <v>3706</v>
      </c>
      <c r="B14" s="6993"/>
      <c r="C14" s="6993"/>
      <c r="D14" s="6993"/>
      <c r="E14" s="6984"/>
      <c r="F14" s="6984"/>
      <c r="G14" s="6984"/>
      <c r="H14" s="6984"/>
      <c r="I14" s="6984"/>
      <c r="J14" s="6984"/>
      <c r="K14" s="6984"/>
      <c r="L14" s="6984"/>
      <c r="M14" s="6984"/>
      <c r="N14" s="6984"/>
      <c r="O14" s="6984"/>
      <c r="P14" s="6984"/>
      <c r="Q14" s="6984"/>
      <c r="R14" s="6984"/>
      <c r="S14" s="6984"/>
      <c r="T14" s="6984"/>
      <c r="U14" s="6984"/>
      <c r="V14" s="6984"/>
      <c r="W14" s="6984"/>
      <c r="X14" s="6984"/>
      <c r="Y14" s="6984"/>
      <c r="Z14" s="6984"/>
      <c r="AA14" s="6984"/>
      <c r="AB14" s="6984"/>
      <c r="AC14" s="6984"/>
      <c r="AD14" s="6984"/>
      <c r="AE14" s="6984"/>
      <c r="AF14" s="6984"/>
      <c r="AG14" s="6984"/>
      <c r="AH14" s="6984"/>
      <c r="AI14" s="6984"/>
      <c r="AJ14" s="6984"/>
      <c r="AK14" s="6984"/>
      <c r="AL14" s="6984"/>
      <c r="AM14" s="6984"/>
      <c r="AN14" s="6984"/>
      <c r="AO14" s="6984"/>
      <c r="AP14" s="6984"/>
      <c r="AQ14" s="6984"/>
      <c r="AR14" s="6984"/>
      <c r="AS14" s="6984"/>
      <c r="AT14" s="521"/>
      <c r="AU14" s="521"/>
      <c r="AV14" s="521"/>
      <c r="AW14" s="521"/>
      <c r="AX14" s="521"/>
    </row>
    <row r="15" spans="1:130" ht="20" x14ac:dyDescent="0.35">
      <c r="A15" s="6993" t="s">
        <v>3705</v>
      </c>
      <c r="B15" s="6993"/>
      <c r="C15" s="6993"/>
      <c r="D15" s="6993"/>
      <c r="E15" s="6995"/>
      <c r="F15" s="6995"/>
      <c r="G15" s="6995"/>
      <c r="H15" s="6995"/>
      <c r="I15" s="6995"/>
      <c r="J15" s="6995"/>
      <c r="K15" s="6995"/>
      <c r="L15" s="6995"/>
      <c r="M15" s="6984"/>
      <c r="N15" s="6984"/>
      <c r="O15" s="6984"/>
      <c r="P15" s="6984"/>
      <c r="Q15" s="6984"/>
      <c r="R15" s="6984"/>
      <c r="S15" s="6984"/>
      <c r="T15" s="6984"/>
      <c r="U15" s="6984"/>
      <c r="V15" s="6984"/>
      <c r="W15" s="6984"/>
      <c r="X15" s="6984"/>
      <c r="Y15" s="6984"/>
      <c r="Z15" s="6984"/>
      <c r="AA15" s="6984"/>
      <c r="AB15" s="6984"/>
      <c r="AC15" s="6984"/>
      <c r="AD15" s="6984"/>
      <c r="AE15" s="6984"/>
      <c r="AF15" s="6984"/>
      <c r="AG15" s="6984"/>
      <c r="AH15" s="6984"/>
      <c r="AI15" s="6984"/>
      <c r="AJ15" s="6984"/>
      <c r="AK15" s="6984"/>
      <c r="AL15" s="6984"/>
      <c r="AM15" s="6984"/>
      <c r="AN15" s="6984"/>
      <c r="AO15" s="6984"/>
      <c r="AP15" s="6984"/>
      <c r="AQ15" s="6984"/>
      <c r="AR15" s="6984"/>
      <c r="AS15" s="6984"/>
      <c r="AT15" s="521"/>
      <c r="AU15" s="521"/>
      <c r="AV15" s="521"/>
      <c r="AW15" s="521"/>
      <c r="AX15" s="521"/>
    </row>
    <row r="16" spans="1:130" x14ac:dyDescent="0.35">
      <c r="A16" s="6993" t="s">
        <v>3704</v>
      </c>
      <c r="B16" s="6992"/>
      <c r="C16" s="6992"/>
      <c r="D16" s="6992"/>
      <c r="E16" s="6984"/>
      <c r="F16" s="6984"/>
      <c r="G16" s="6984"/>
      <c r="H16" s="6984"/>
      <c r="I16" s="6984"/>
      <c r="J16" s="6984"/>
      <c r="K16" s="6984"/>
      <c r="L16" s="6984"/>
      <c r="M16" s="6984"/>
      <c r="N16" s="6984"/>
      <c r="O16" s="6984"/>
      <c r="P16" s="6984"/>
      <c r="Q16" s="6984"/>
      <c r="R16" s="6984"/>
      <c r="S16" s="6984"/>
      <c r="T16" s="6984"/>
      <c r="U16" s="6984"/>
      <c r="V16" s="6984"/>
      <c r="W16" s="6984"/>
      <c r="X16" s="6984"/>
      <c r="Y16" s="6984"/>
      <c r="Z16" s="6984"/>
      <c r="AA16" s="6984"/>
      <c r="AB16" s="6984"/>
      <c r="AC16" s="6984"/>
      <c r="AD16" s="6984"/>
      <c r="AE16" s="6984"/>
      <c r="AF16" s="6984"/>
      <c r="AG16" s="6984"/>
      <c r="AH16" s="6984"/>
      <c r="AI16" s="6984"/>
      <c r="AJ16" s="6984"/>
      <c r="AK16" s="6984"/>
      <c r="AL16" s="6984"/>
      <c r="AM16" s="6984"/>
      <c r="AN16" s="6984"/>
      <c r="AO16" s="6984"/>
      <c r="AP16" s="6984"/>
      <c r="AQ16" s="6984"/>
      <c r="AR16" s="6984"/>
      <c r="AS16" s="6984"/>
      <c r="AT16" s="521"/>
      <c r="AU16" s="521"/>
      <c r="AV16" s="521"/>
      <c r="AW16" s="521"/>
      <c r="AX16" s="521"/>
    </row>
    <row r="17" spans="1:127" s="203" customFormat="1" ht="18" customHeight="1" x14ac:dyDescent="0.35">
      <c r="A17" s="6993" t="s">
        <v>3277</v>
      </c>
      <c r="B17" s="6992"/>
      <c r="C17" s="6992"/>
      <c r="D17" s="6992"/>
      <c r="E17" s="3396"/>
      <c r="F17" s="3396"/>
      <c r="G17" s="3396"/>
      <c r="H17" s="3396"/>
      <c r="I17" s="3396"/>
      <c r="J17" s="3396"/>
      <c r="K17" s="3396"/>
      <c r="L17" s="3396"/>
      <c r="M17" s="3396"/>
      <c r="N17" s="3396"/>
      <c r="O17" s="3396"/>
      <c r="P17" s="3396"/>
      <c r="Q17" s="3396"/>
      <c r="R17" s="3396"/>
      <c r="S17" s="3396"/>
      <c r="T17" s="3396"/>
      <c r="U17" s="3396"/>
      <c r="V17" s="3396"/>
      <c r="W17" s="3396"/>
      <c r="X17" s="3396"/>
      <c r="Y17" s="6984"/>
      <c r="Z17" s="6984"/>
      <c r="AA17" s="6984"/>
      <c r="AB17" s="6984"/>
      <c r="AC17" s="6984"/>
      <c r="AD17" s="6984"/>
      <c r="AE17" s="6984"/>
      <c r="AF17" s="6984"/>
      <c r="AG17" s="6984"/>
      <c r="AH17" s="6984"/>
      <c r="AI17" s="6984"/>
      <c r="AJ17" s="6984"/>
      <c r="AK17" s="6984"/>
      <c r="AL17" s="6984"/>
      <c r="AM17" s="6984"/>
      <c r="AN17" s="6984"/>
      <c r="AO17" s="6984"/>
      <c r="AP17" s="6984"/>
      <c r="AQ17" s="6984"/>
      <c r="AR17" s="6984"/>
      <c r="AS17" s="6984"/>
      <c r="AT17" s="6958"/>
      <c r="AU17" s="6958"/>
      <c r="AV17" s="6958"/>
      <c r="AW17" s="6958"/>
      <c r="AX17" s="6958"/>
      <c r="AY17" s="6996"/>
      <c r="AZ17" s="6996"/>
      <c r="BA17" s="6958"/>
      <c r="BB17" s="204"/>
      <c r="BC17" s="204"/>
      <c r="BD17" s="1473"/>
      <c r="BE17" s="1473"/>
      <c r="BF17" s="1473"/>
      <c r="BG17" s="1473"/>
      <c r="BH17" s="1473"/>
      <c r="BI17" s="1473"/>
      <c r="BJ17" s="1473"/>
      <c r="BK17" s="1473"/>
      <c r="BL17" s="1473"/>
      <c r="BM17" s="1473"/>
      <c r="BN17" s="1473"/>
      <c r="BO17" s="1473"/>
      <c r="BP17" s="1473"/>
      <c r="BQ17" s="1473"/>
      <c r="BR17" s="521"/>
      <c r="BS17" s="521"/>
      <c r="BT17" s="246"/>
      <c r="BU17" s="246"/>
      <c r="BV17" s="245"/>
      <c r="BW17" s="245"/>
      <c r="BX17" s="245" t="str">
        <f>IF(CD17=1,"* Total Ingresos debe ser igual a la suma de los Tipos de Estrategia. ","")</f>
        <v/>
      </c>
      <c r="BY17" s="245" t="str">
        <f>IF(CE17=1," * El Número de personas con discapacidad NO DEBE superar el total de ingresos. ","")</f>
        <v/>
      </c>
      <c r="BZ17" s="245" t="str">
        <f>IF(CF17=1," * El Número de personas de pueblos originarios NO DEBE superar el total de ingresos. ","")</f>
        <v/>
      </c>
      <c r="CA17" s="245" t="str">
        <f>IF(CG17=1," * El Número de personas migrantes NO DEBE superar el total de ingresos. ","")</f>
        <v/>
      </c>
      <c r="CB17" s="245"/>
      <c r="CC17" s="245"/>
      <c r="CD17" s="245">
        <f>IF(B17&lt;&gt;SUM(AI17:AL17),1,0)</f>
        <v>0</v>
      </c>
      <c r="CE17" s="245">
        <f>IF(B17&lt;AN17,1,0)</f>
        <v>0</v>
      </c>
      <c r="CF17" s="245">
        <f>IF(C17&lt;AO17,1,0)</f>
        <v>0</v>
      </c>
      <c r="CG17" s="245">
        <f>IF(D17&lt;AP17,1,0)</f>
        <v>0</v>
      </c>
      <c r="CH17" s="246"/>
      <c r="CI17" s="246"/>
      <c r="CJ17" s="246"/>
      <c r="CK17" s="246"/>
      <c r="CL17" s="246"/>
      <c r="CM17" s="246"/>
      <c r="CN17" s="246"/>
      <c r="CO17" s="246"/>
      <c r="CP17" s="246"/>
      <c r="CQ17" s="246"/>
      <c r="CR17" s="245"/>
      <c r="CS17" s="245"/>
      <c r="CT17" s="245"/>
      <c r="CU17" s="245"/>
      <c r="CV17" s="245"/>
      <c r="CW17" s="245"/>
      <c r="CX17" s="245"/>
      <c r="CY17" s="245"/>
      <c r="CZ17" s="245"/>
      <c r="DA17" s="245"/>
      <c r="DB17" s="245"/>
      <c r="DC17" s="245"/>
      <c r="DD17" s="245"/>
      <c r="DE17" s="245"/>
      <c r="DF17" s="204"/>
      <c r="DG17" s="204"/>
      <c r="DH17" s="204"/>
      <c r="DI17" s="204"/>
      <c r="DJ17" s="204"/>
      <c r="DK17" s="204"/>
      <c r="DL17" s="204"/>
      <c r="DM17" s="204"/>
      <c r="DN17" s="204"/>
      <c r="DO17" s="204"/>
      <c r="DP17" s="204"/>
      <c r="DQ17" s="204"/>
      <c r="DR17" s="204"/>
      <c r="DS17" s="204"/>
      <c r="DT17" s="204"/>
      <c r="DU17" s="204"/>
      <c r="DV17" s="204"/>
      <c r="DW17" s="204"/>
    </row>
    <row r="18" spans="1:127" x14ac:dyDescent="0.35">
      <c r="A18" s="6993" t="s">
        <v>3703</v>
      </c>
      <c r="B18" s="6992"/>
      <c r="C18" s="6992"/>
      <c r="D18" s="6992"/>
      <c r="E18" s="6995"/>
      <c r="F18" s="6995"/>
      <c r="G18" s="6995"/>
      <c r="H18" s="6995"/>
      <c r="I18" s="6995"/>
      <c r="J18" s="6995"/>
      <c r="K18" s="6984"/>
      <c r="L18" s="6984"/>
      <c r="M18" s="6984"/>
      <c r="N18" s="6984"/>
      <c r="O18" s="6984"/>
      <c r="P18" s="6984"/>
      <c r="Q18" s="6984"/>
      <c r="R18" s="6984"/>
      <c r="S18" s="6984"/>
      <c r="T18" s="6984"/>
      <c r="U18" s="6984"/>
      <c r="V18" s="6984"/>
      <c r="W18" s="6984"/>
      <c r="X18" s="6984"/>
      <c r="Y18" s="6984"/>
      <c r="Z18" s="6984"/>
      <c r="AA18" s="6984"/>
      <c r="AB18" s="6984"/>
      <c r="AC18" s="6984"/>
      <c r="AD18" s="6984"/>
      <c r="AE18" s="6984"/>
      <c r="AF18" s="6984"/>
      <c r="AG18" s="6984"/>
      <c r="AH18" s="6984"/>
      <c r="AI18" s="6984"/>
      <c r="AJ18" s="6984"/>
      <c r="AK18" s="6984"/>
      <c r="AL18" s="6984"/>
      <c r="AM18" s="6984"/>
      <c r="AN18" s="6984"/>
      <c r="AO18" s="6984"/>
      <c r="AP18" s="6984"/>
      <c r="AQ18" s="6984"/>
      <c r="AR18" s="6984"/>
      <c r="AS18" s="6984"/>
      <c r="AT18" s="521"/>
      <c r="AU18" s="521"/>
      <c r="AV18" s="521"/>
      <c r="AW18" s="521"/>
      <c r="AX18" s="521"/>
    </row>
    <row r="19" spans="1:127" x14ac:dyDescent="0.35">
      <c r="A19" s="6994" t="s">
        <v>307</v>
      </c>
      <c r="B19" s="6992"/>
      <c r="C19" s="6992"/>
      <c r="D19" s="6977"/>
      <c r="E19" s="6977">
        <f>SUM(E20:E23)</f>
        <v>0</v>
      </c>
      <c r="F19" s="6977">
        <f>SUM(F20:F23)</f>
        <v>0</v>
      </c>
      <c r="G19" s="6977">
        <f>SUM(G20:G23)</f>
        <v>0</v>
      </c>
      <c r="H19" s="6977">
        <f>SUM(H20:H23)</f>
        <v>0</v>
      </c>
      <c r="I19" s="6977">
        <f>SUM(I20:I23)</f>
        <v>0</v>
      </c>
      <c r="J19" s="6977">
        <f>SUM(J20:J23)</f>
        <v>0</v>
      </c>
      <c r="K19" s="6977">
        <f>SUM(K20:K23)</f>
        <v>0</v>
      </c>
      <c r="L19" s="6977">
        <f>SUM(L20:L23)</f>
        <v>0</v>
      </c>
      <c r="M19" s="6977">
        <f>SUM(M20:M23)</f>
        <v>0</v>
      </c>
      <c r="N19" s="6977">
        <f>SUM(N20:N23)</f>
        <v>0</v>
      </c>
      <c r="O19" s="6977">
        <f>SUM(O20:O23)</f>
        <v>0</v>
      </c>
      <c r="P19" s="6977">
        <f>SUM(P20:P23)</f>
        <v>0</v>
      </c>
      <c r="Q19" s="6977">
        <f>SUM(Q20:Q23)</f>
        <v>0</v>
      </c>
      <c r="R19" s="6977">
        <f>SUM(R20:R23)</f>
        <v>0</v>
      </c>
      <c r="S19" s="6977">
        <f>SUM(S20:S23)</f>
        <v>0</v>
      </c>
      <c r="T19" s="6977">
        <f>SUM(T20:T23)</f>
        <v>0</v>
      </c>
      <c r="U19" s="6977">
        <f>SUM(U20:U23)</f>
        <v>0</v>
      </c>
      <c r="V19" s="6977">
        <f>SUM(V20:V23)</f>
        <v>0</v>
      </c>
      <c r="W19" s="6977">
        <f>SUM(W20:W23)</f>
        <v>0</v>
      </c>
      <c r="X19" s="6977">
        <f>SUM(X20:X23)</f>
        <v>0</v>
      </c>
      <c r="Y19" s="6977">
        <f>SUM(Y20:Y23)</f>
        <v>0</v>
      </c>
      <c r="Z19" s="6977">
        <f>SUM(Z20:Z23)</f>
        <v>0</v>
      </c>
      <c r="AA19" s="6977">
        <f>SUM(AA20:AA23)</f>
        <v>0</v>
      </c>
      <c r="AB19" s="6977">
        <f>SUM(AB20:AB23)</f>
        <v>0</v>
      </c>
      <c r="AC19" s="6977">
        <f>SUM(AC20:AC23)</f>
        <v>0</v>
      </c>
      <c r="AD19" s="6977">
        <f>SUM(AD20:AD23)</f>
        <v>0</v>
      </c>
      <c r="AE19" s="6977">
        <f>SUM(AE20:AE23)</f>
        <v>0</v>
      </c>
      <c r="AF19" s="6977">
        <f>SUM(AF20:AF23)</f>
        <v>0</v>
      </c>
      <c r="AG19" s="6977">
        <f>SUM(AG20:AG23)</f>
        <v>0</v>
      </c>
      <c r="AH19" s="6977">
        <f>SUM(AH20:AH23)</f>
        <v>0</v>
      </c>
      <c r="AI19" s="6977">
        <f>SUM(AI20:AI23)</f>
        <v>0</v>
      </c>
      <c r="AJ19" s="6977">
        <f>SUM(AJ20:AJ23)</f>
        <v>0</v>
      </c>
      <c r="AK19" s="6977">
        <f>SUM(AK20:AK23)</f>
        <v>0</v>
      </c>
      <c r="AL19" s="6977">
        <f>SUM(AL20:AL23)</f>
        <v>0</v>
      </c>
      <c r="AM19" s="3536">
        <f>SUM(AM20:AM24)</f>
        <v>0</v>
      </c>
      <c r="AN19" s="6977">
        <f>SUM(AM22:AM24)</f>
        <v>0</v>
      </c>
      <c r="AO19" s="6977">
        <f>SUM(AN20:AN23)</f>
        <v>0</v>
      </c>
      <c r="AP19" s="6977">
        <f>SUM(AO20:AO23)</f>
        <v>0</v>
      </c>
      <c r="AQ19" s="3536">
        <f>SUM(AQ20:AQ24)</f>
        <v>0</v>
      </c>
      <c r="AR19" s="3536">
        <f>SUM(AR20:AR24)</f>
        <v>0</v>
      </c>
      <c r="AS19" s="3536">
        <f>SUM(AS20:AS24)</f>
        <v>0</v>
      </c>
      <c r="AT19" s="521"/>
      <c r="AU19" s="521"/>
      <c r="AV19" s="521"/>
      <c r="AW19" s="521"/>
      <c r="AX19" s="521"/>
    </row>
    <row r="20" spans="1:127" x14ac:dyDescent="0.35">
      <c r="A20" s="6993" t="s">
        <v>3604</v>
      </c>
      <c r="B20" s="6992"/>
      <c r="C20" s="6992"/>
      <c r="D20" s="6977"/>
      <c r="E20" s="6984"/>
      <c r="F20" s="6984"/>
      <c r="G20" s="6984"/>
      <c r="H20" s="6984"/>
      <c r="I20" s="6984"/>
      <c r="J20" s="6984"/>
      <c r="K20" s="6984"/>
      <c r="L20" s="6984"/>
      <c r="M20" s="6984"/>
      <c r="N20" s="6984"/>
      <c r="O20" s="6984"/>
      <c r="P20" s="6984"/>
      <c r="Q20" s="6984"/>
      <c r="R20" s="6984"/>
      <c r="S20" s="6984"/>
      <c r="T20" s="6984"/>
      <c r="U20" s="6984"/>
      <c r="V20" s="6984"/>
      <c r="W20" s="6984"/>
      <c r="X20" s="6984"/>
      <c r="Y20" s="6984"/>
      <c r="Z20" s="6984"/>
      <c r="AA20" s="6984"/>
      <c r="AB20" s="6984"/>
      <c r="AC20" s="6984"/>
      <c r="AD20" s="6984"/>
      <c r="AE20" s="6984"/>
      <c r="AF20" s="6984"/>
      <c r="AG20" s="6984"/>
      <c r="AH20" s="6984"/>
      <c r="AI20" s="6984"/>
      <c r="AJ20" s="6984"/>
      <c r="AK20" s="6984"/>
      <c r="AL20" s="6984"/>
      <c r="AM20" s="6984"/>
      <c r="AN20" s="6984"/>
      <c r="AO20" s="6984"/>
      <c r="AP20" s="6984"/>
      <c r="AQ20" s="6984"/>
      <c r="AR20" s="6984"/>
      <c r="AS20" s="6984"/>
      <c r="AT20" s="521"/>
      <c r="AU20" s="521"/>
      <c r="AV20" s="521"/>
      <c r="AW20" s="521"/>
      <c r="AX20" s="521"/>
    </row>
    <row r="21" spans="1:127" x14ac:dyDescent="0.35">
      <c r="A21" s="6993" t="s">
        <v>3603</v>
      </c>
      <c r="B21" s="6992"/>
      <c r="C21" s="6992"/>
      <c r="D21" s="6977"/>
      <c r="E21" s="6984"/>
      <c r="F21" s="6984"/>
      <c r="G21" s="6984"/>
      <c r="H21" s="6984"/>
      <c r="I21" s="6984"/>
      <c r="J21" s="6984"/>
      <c r="K21" s="6984"/>
      <c r="L21" s="6984"/>
      <c r="M21" s="6984"/>
      <c r="N21" s="6984"/>
      <c r="O21" s="6984"/>
      <c r="P21" s="6984"/>
      <c r="Q21" s="6984"/>
      <c r="R21" s="6984"/>
      <c r="S21" s="6984"/>
      <c r="T21" s="6984"/>
      <c r="U21" s="6984"/>
      <c r="V21" s="6984"/>
      <c r="W21" s="6984"/>
      <c r="X21" s="6984"/>
      <c r="Y21" s="6984"/>
      <c r="Z21" s="6984"/>
      <c r="AA21" s="6984"/>
      <c r="AB21" s="6984"/>
      <c r="AC21" s="6984"/>
      <c r="AD21" s="6984"/>
      <c r="AE21" s="6984"/>
      <c r="AF21" s="6984"/>
      <c r="AG21" s="6984"/>
      <c r="AH21" s="6984"/>
      <c r="AI21" s="6984"/>
      <c r="AJ21" s="6984"/>
      <c r="AK21" s="6984"/>
      <c r="AL21" s="6984"/>
      <c r="AM21" s="6984"/>
      <c r="AN21" s="6984"/>
      <c r="AO21" s="6984"/>
      <c r="AP21" s="6984"/>
      <c r="AQ21" s="6984"/>
      <c r="AR21" s="6984"/>
      <c r="AS21" s="6984"/>
      <c r="AT21" s="521"/>
      <c r="AU21" s="521"/>
      <c r="AV21" s="521"/>
      <c r="AW21" s="521"/>
      <c r="AX21" s="521"/>
    </row>
    <row r="22" spans="1:127" x14ac:dyDescent="0.35">
      <c r="A22" s="6993" t="s">
        <v>3602</v>
      </c>
      <c r="B22" s="6992"/>
      <c r="C22" s="6992"/>
      <c r="D22" s="6977"/>
      <c r="E22" s="6984"/>
      <c r="F22" s="6984"/>
      <c r="G22" s="6984"/>
      <c r="H22" s="6984"/>
      <c r="I22" s="6984"/>
      <c r="J22" s="6984"/>
      <c r="K22" s="6984"/>
      <c r="L22" s="6984"/>
      <c r="M22" s="6984"/>
      <c r="N22" s="6984"/>
      <c r="O22" s="6984"/>
      <c r="P22" s="6984"/>
      <c r="Q22" s="6984"/>
      <c r="R22" s="6984"/>
      <c r="S22" s="6984"/>
      <c r="T22" s="6984"/>
      <c r="U22" s="6984"/>
      <c r="V22" s="6984"/>
      <c r="W22" s="6984"/>
      <c r="X22" s="6984"/>
      <c r="Y22" s="6984"/>
      <c r="Z22" s="6984"/>
      <c r="AA22" s="6984"/>
      <c r="AB22" s="6984"/>
      <c r="AC22" s="6984"/>
      <c r="AD22" s="6984"/>
      <c r="AE22" s="6984"/>
      <c r="AF22" s="6984"/>
      <c r="AG22" s="6984"/>
      <c r="AH22" s="6984"/>
      <c r="AI22" s="6984"/>
      <c r="AJ22" s="6984"/>
      <c r="AK22" s="6984"/>
      <c r="AL22" s="6984"/>
      <c r="AM22" s="6984"/>
      <c r="AN22" s="6984"/>
      <c r="AO22" s="6984"/>
      <c r="AP22" s="6984"/>
      <c r="AQ22" s="6984"/>
      <c r="AR22" s="6984"/>
      <c r="AS22" s="6984"/>
      <c r="AT22" s="521"/>
      <c r="AU22" s="521"/>
      <c r="AV22" s="521"/>
      <c r="AW22" s="521"/>
      <c r="AX22" s="521"/>
    </row>
    <row r="23" spans="1:127" x14ac:dyDescent="0.35">
      <c r="A23" s="6993" t="s">
        <v>3702</v>
      </c>
      <c r="B23" s="6992"/>
      <c r="C23" s="6992"/>
      <c r="D23" s="6977"/>
      <c r="E23" s="6984"/>
      <c r="F23" s="6984"/>
      <c r="G23" s="6984"/>
      <c r="H23" s="6984"/>
      <c r="I23" s="6984"/>
      <c r="J23" s="6984"/>
      <c r="K23" s="6984"/>
      <c r="L23" s="6984"/>
      <c r="M23" s="6984"/>
      <c r="N23" s="6984"/>
      <c r="O23" s="6984"/>
      <c r="P23" s="6984"/>
      <c r="Q23" s="6984"/>
      <c r="R23" s="6984"/>
      <c r="S23" s="6984"/>
      <c r="T23" s="6984"/>
      <c r="U23" s="6984"/>
      <c r="V23" s="6984"/>
      <c r="W23" s="6984"/>
      <c r="X23" s="6984"/>
      <c r="Y23" s="6984"/>
      <c r="Z23" s="6984"/>
      <c r="AA23" s="6984"/>
      <c r="AB23" s="6984"/>
      <c r="AC23" s="6984"/>
      <c r="AD23" s="6984"/>
      <c r="AE23" s="6984"/>
      <c r="AF23" s="6984"/>
      <c r="AG23" s="6984"/>
      <c r="AH23" s="6984"/>
      <c r="AI23" s="6984"/>
      <c r="AJ23" s="6984"/>
      <c r="AK23" s="6984"/>
      <c r="AL23" s="6984"/>
      <c r="AM23" s="6984"/>
      <c r="AN23" s="6984"/>
      <c r="AO23" s="6984"/>
      <c r="AP23" s="6984"/>
      <c r="AQ23" s="6984"/>
      <c r="AR23" s="6984"/>
      <c r="AS23" s="6984"/>
      <c r="AT23" s="521"/>
      <c r="AU23" s="521"/>
      <c r="AV23" s="521"/>
      <c r="AW23" s="521"/>
      <c r="AX23" s="521"/>
    </row>
    <row r="24" spans="1:127" x14ac:dyDescent="0.35">
      <c r="A24" s="6993" t="s">
        <v>3701</v>
      </c>
      <c r="B24" s="6992"/>
      <c r="C24" s="6992"/>
      <c r="D24" s="6977"/>
      <c r="E24" s="6984"/>
      <c r="F24" s="6984"/>
      <c r="G24" s="6984"/>
      <c r="H24" s="6984"/>
      <c r="I24" s="6984"/>
      <c r="J24" s="6984"/>
      <c r="K24" s="6984"/>
      <c r="L24" s="6984"/>
      <c r="M24" s="6984"/>
      <c r="N24" s="6984"/>
      <c r="O24" s="6984"/>
      <c r="P24" s="6984"/>
      <c r="Q24" s="6984"/>
      <c r="R24" s="6984"/>
      <c r="S24" s="6984"/>
      <c r="T24" s="6984"/>
      <c r="U24" s="6984"/>
      <c r="V24" s="6984"/>
      <c r="W24" s="6984"/>
      <c r="X24" s="6984"/>
      <c r="Y24" s="6984"/>
      <c r="Z24" s="6984"/>
      <c r="AA24" s="6984"/>
      <c r="AB24" s="6984"/>
      <c r="AC24" s="6984"/>
      <c r="AD24" s="6984"/>
      <c r="AE24" s="6984"/>
      <c r="AF24" s="6984"/>
      <c r="AG24" s="6984"/>
      <c r="AH24" s="6984"/>
      <c r="AI24" s="6984"/>
      <c r="AJ24" s="6984"/>
      <c r="AK24" s="6984"/>
      <c r="AL24" s="6984"/>
      <c r="AM24" s="6984"/>
      <c r="AN24" s="6984"/>
      <c r="AO24" s="6984"/>
      <c r="AP24" s="6984"/>
      <c r="AQ24" s="6984"/>
      <c r="AR24" s="6984"/>
      <c r="AS24" s="6984"/>
      <c r="AT24" s="521"/>
      <c r="AU24" s="521"/>
      <c r="AV24" s="521"/>
      <c r="AW24" s="521"/>
      <c r="AX24" s="521"/>
    </row>
    <row r="25" spans="1:127" x14ac:dyDescent="0.35">
      <c r="A25" s="140" t="s">
        <v>3700</v>
      </c>
      <c r="B25" s="2847"/>
      <c r="C25" s="204"/>
      <c r="D25" s="2847"/>
      <c r="E25" s="2847"/>
      <c r="F25" s="204"/>
      <c r="G25" s="204"/>
      <c r="H25" s="204"/>
      <c r="I25" s="204"/>
      <c r="J25" s="203"/>
      <c r="K25" s="203"/>
      <c r="L25" s="203"/>
      <c r="M25" s="203"/>
      <c r="N25" s="203"/>
      <c r="O25" s="203"/>
      <c r="P25" s="203"/>
      <c r="Q25" s="203"/>
      <c r="R25" s="203"/>
      <c r="S25" s="203"/>
      <c r="T25" s="203"/>
      <c r="U25" s="203"/>
      <c r="V25" s="203"/>
      <c r="W25" s="203"/>
      <c r="X25" s="203"/>
      <c r="Y25" s="245"/>
      <c r="Z25" s="245"/>
      <c r="AA25" s="245"/>
      <c r="AB25" s="245"/>
      <c r="AC25" s="245"/>
      <c r="AD25" s="245"/>
      <c r="AE25" s="245"/>
      <c r="AF25" s="245"/>
      <c r="AG25" s="245"/>
      <c r="AH25" s="245"/>
      <c r="AI25" s="245"/>
      <c r="AJ25" s="245"/>
      <c r="AK25" s="245"/>
      <c r="AL25" s="245"/>
      <c r="AM25" s="245"/>
      <c r="AN25" s="245"/>
      <c r="AO25" s="245"/>
      <c r="AP25" s="245"/>
      <c r="AQ25" s="245"/>
      <c r="AR25" s="204"/>
      <c r="AS25" s="204"/>
      <c r="AT25" s="204"/>
      <c r="AU25" s="204"/>
      <c r="AV25" s="521"/>
      <c r="AW25" s="521"/>
      <c r="AX25" s="521"/>
    </row>
    <row r="26" spans="1:127" ht="15" customHeight="1" x14ac:dyDescent="0.35">
      <c r="A26" s="3408" t="s">
        <v>3699</v>
      </c>
      <c r="B26" s="3408" t="s">
        <v>294</v>
      </c>
      <c r="C26" s="3408" t="s">
        <v>36</v>
      </c>
      <c r="D26" s="3408"/>
      <c r="E26" s="3408"/>
      <c r="F26" s="3408" t="s">
        <v>9</v>
      </c>
      <c r="G26" s="3408"/>
      <c r="H26" s="3408"/>
      <c r="I26" s="3408"/>
      <c r="J26" s="3408"/>
      <c r="K26" s="3408"/>
      <c r="L26" s="3408"/>
      <c r="M26" s="3408"/>
      <c r="N26" s="3408"/>
      <c r="O26" s="3408"/>
      <c r="P26" s="3408"/>
      <c r="Q26" s="3408"/>
      <c r="R26" s="3408"/>
      <c r="S26" s="3408"/>
      <c r="T26" s="3408"/>
      <c r="U26" s="3408"/>
      <c r="V26" s="3408"/>
      <c r="W26" s="3408"/>
      <c r="X26" s="3408"/>
      <c r="Y26" s="3408"/>
      <c r="Z26" s="3408"/>
      <c r="AA26" s="3408"/>
      <c r="AB26" s="3408"/>
      <c r="AC26" s="3408"/>
      <c r="AD26" s="3408"/>
      <c r="AE26" s="3408"/>
      <c r="AF26" s="3408"/>
      <c r="AG26" s="3408"/>
      <c r="AH26" s="3408"/>
      <c r="AI26" s="3408"/>
      <c r="AJ26" s="3408"/>
      <c r="AK26" s="3408"/>
      <c r="AL26" s="3408"/>
      <c r="AM26" s="3408"/>
      <c r="AN26" s="3408" t="s">
        <v>3682</v>
      </c>
      <c r="AO26" s="3408"/>
      <c r="AP26" s="3408"/>
      <c r="AQ26" s="3408"/>
      <c r="AR26" s="521"/>
      <c r="AS26" s="521"/>
      <c r="AT26" s="521"/>
      <c r="AU26" s="521"/>
      <c r="AV26" s="521"/>
      <c r="AW26" s="521"/>
      <c r="AX26" s="521"/>
    </row>
    <row r="27" spans="1:127" ht="15" customHeight="1" x14ac:dyDescent="0.35">
      <c r="A27" s="3408"/>
      <c r="B27" s="3408"/>
      <c r="C27" s="3408"/>
      <c r="D27" s="3408"/>
      <c r="E27" s="3408"/>
      <c r="F27" s="6975" t="s">
        <v>386</v>
      </c>
      <c r="G27" s="6975"/>
      <c r="H27" s="3408" t="s">
        <v>203</v>
      </c>
      <c r="I27" s="3408"/>
      <c r="J27" s="3408" t="s">
        <v>204</v>
      </c>
      <c r="K27" s="3408"/>
      <c r="L27" s="3408" t="s">
        <v>205</v>
      </c>
      <c r="M27" s="3408"/>
      <c r="N27" s="3408" t="s">
        <v>206</v>
      </c>
      <c r="O27" s="3408"/>
      <c r="P27" s="3408" t="s">
        <v>3520</v>
      </c>
      <c r="Q27" s="3408"/>
      <c r="R27" s="3408" t="s">
        <v>232</v>
      </c>
      <c r="S27" s="3408"/>
      <c r="T27" s="3408" t="s">
        <v>23</v>
      </c>
      <c r="U27" s="3408"/>
      <c r="V27" s="3408" t="s">
        <v>24</v>
      </c>
      <c r="W27" s="3408"/>
      <c r="X27" s="3408" t="s">
        <v>3519</v>
      </c>
      <c r="Y27" s="3408"/>
      <c r="Z27" s="3408" t="s">
        <v>26</v>
      </c>
      <c r="AA27" s="3408"/>
      <c r="AB27" s="3408" t="s">
        <v>27</v>
      </c>
      <c r="AC27" s="3408"/>
      <c r="AD27" s="3408" t="s">
        <v>28</v>
      </c>
      <c r="AE27" s="3408"/>
      <c r="AF27" s="3408" t="s">
        <v>29</v>
      </c>
      <c r="AG27" s="3408"/>
      <c r="AH27" s="3408" t="s">
        <v>30</v>
      </c>
      <c r="AI27" s="3408"/>
      <c r="AJ27" s="3408" t="s">
        <v>31</v>
      </c>
      <c r="AK27" s="3408"/>
      <c r="AL27" s="3408" t="s">
        <v>100</v>
      </c>
      <c r="AM27" s="3408"/>
      <c r="AN27" s="3408" t="s">
        <v>3654</v>
      </c>
      <c r="AO27" s="6991" t="s">
        <v>3653</v>
      </c>
      <c r="AP27" s="6991" t="s">
        <v>3652</v>
      </c>
      <c r="AQ27" s="6991" t="s">
        <v>3651</v>
      </c>
      <c r="AR27" s="521"/>
      <c r="AS27" s="521"/>
      <c r="AT27" s="521"/>
      <c r="AU27" s="521"/>
      <c r="AV27" s="521"/>
      <c r="AW27" s="521"/>
      <c r="AX27" s="521"/>
    </row>
    <row r="28" spans="1:127" x14ac:dyDescent="0.35">
      <c r="A28" s="3408"/>
      <c r="B28" s="3408"/>
      <c r="C28" s="3441" t="s">
        <v>33</v>
      </c>
      <c r="D28" s="3441" t="s">
        <v>34</v>
      </c>
      <c r="E28" s="3441" t="s">
        <v>35</v>
      </c>
      <c r="F28" s="3441" t="s">
        <v>34</v>
      </c>
      <c r="G28" s="3441" t="s">
        <v>35</v>
      </c>
      <c r="H28" s="3441" t="s">
        <v>34</v>
      </c>
      <c r="I28" s="3441" t="s">
        <v>35</v>
      </c>
      <c r="J28" s="3441" t="s">
        <v>34</v>
      </c>
      <c r="K28" s="3441" t="s">
        <v>35</v>
      </c>
      <c r="L28" s="3441" t="s">
        <v>34</v>
      </c>
      <c r="M28" s="3441" t="s">
        <v>35</v>
      </c>
      <c r="N28" s="3441" t="s">
        <v>34</v>
      </c>
      <c r="O28" s="3441" t="s">
        <v>35</v>
      </c>
      <c r="P28" s="3441" t="s">
        <v>34</v>
      </c>
      <c r="Q28" s="3441" t="s">
        <v>35</v>
      </c>
      <c r="R28" s="3441" t="s">
        <v>34</v>
      </c>
      <c r="S28" s="3441" t="s">
        <v>35</v>
      </c>
      <c r="T28" s="3441" t="s">
        <v>34</v>
      </c>
      <c r="U28" s="3441" t="s">
        <v>35</v>
      </c>
      <c r="V28" s="3441" t="s">
        <v>34</v>
      </c>
      <c r="W28" s="3441" t="s">
        <v>35</v>
      </c>
      <c r="X28" s="3441" t="s">
        <v>34</v>
      </c>
      <c r="Y28" s="3441" t="s">
        <v>35</v>
      </c>
      <c r="Z28" s="3441" t="s">
        <v>34</v>
      </c>
      <c r="AA28" s="3441" t="s">
        <v>35</v>
      </c>
      <c r="AB28" s="3441" t="s">
        <v>34</v>
      </c>
      <c r="AC28" s="3441" t="s">
        <v>35</v>
      </c>
      <c r="AD28" s="3441" t="s">
        <v>34</v>
      </c>
      <c r="AE28" s="3441" t="s">
        <v>35</v>
      </c>
      <c r="AF28" s="3441" t="s">
        <v>34</v>
      </c>
      <c r="AG28" s="3441" t="s">
        <v>35</v>
      </c>
      <c r="AH28" s="3441" t="s">
        <v>34</v>
      </c>
      <c r="AI28" s="3441" t="s">
        <v>35</v>
      </c>
      <c r="AJ28" s="3441" t="s">
        <v>34</v>
      </c>
      <c r="AK28" s="3441" t="s">
        <v>35</v>
      </c>
      <c r="AL28" s="3441" t="s">
        <v>34</v>
      </c>
      <c r="AM28" s="3441" t="s">
        <v>35</v>
      </c>
      <c r="AN28" s="3408"/>
      <c r="AO28" s="6991"/>
      <c r="AP28" s="6991"/>
      <c r="AQ28" s="6991"/>
      <c r="AR28" s="521"/>
      <c r="AS28" s="521"/>
      <c r="AT28" s="521"/>
      <c r="AU28" s="521"/>
      <c r="AV28" s="521"/>
      <c r="AW28" s="521"/>
      <c r="AX28" s="521"/>
    </row>
    <row r="29" spans="1:127" x14ac:dyDescent="0.35">
      <c r="A29" s="6990" t="s">
        <v>3698</v>
      </c>
      <c r="B29" s="6990"/>
      <c r="C29" s="6987"/>
      <c r="D29" s="6987"/>
      <c r="E29" s="6987"/>
      <c r="F29" s="6986"/>
      <c r="G29" s="6986"/>
      <c r="H29" s="6986"/>
      <c r="I29" s="6986"/>
      <c r="J29" s="6986"/>
      <c r="K29" s="6986"/>
      <c r="L29" s="6986"/>
      <c r="M29" s="6986"/>
      <c r="N29" s="6986"/>
      <c r="O29" s="6986"/>
      <c r="P29" s="6986"/>
      <c r="Q29" s="6986"/>
      <c r="R29" s="6986"/>
      <c r="S29" s="6986"/>
      <c r="T29" s="6986"/>
      <c r="U29" s="6986"/>
      <c r="V29" s="6986"/>
      <c r="W29" s="6986"/>
      <c r="X29" s="6986"/>
      <c r="Y29" s="6986"/>
      <c r="Z29" s="6986"/>
      <c r="AA29" s="6986"/>
      <c r="AB29" s="6986"/>
      <c r="AC29" s="6986"/>
      <c r="AD29" s="6986"/>
      <c r="AE29" s="6986"/>
      <c r="AF29" s="6986"/>
      <c r="AG29" s="6986"/>
      <c r="AH29" s="6986"/>
      <c r="AI29" s="6986"/>
      <c r="AJ29" s="6986"/>
      <c r="AK29" s="6986"/>
      <c r="AL29" s="6986"/>
      <c r="AM29" s="6986"/>
      <c r="AN29" s="6986"/>
      <c r="AO29" s="6986"/>
      <c r="AP29" s="6986"/>
      <c r="AQ29" s="6986"/>
      <c r="AR29" s="521"/>
      <c r="AS29" s="521"/>
      <c r="AT29" s="521"/>
      <c r="AU29" s="521"/>
      <c r="AV29" s="521"/>
      <c r="AW29" s="521"/>
      <c r="AX29" s="521"/>
    </row>
    <row r="30" spans="1:127" ht="15" customHeight="1" x14ac:dyDescent="0.35">
      <c r="A30" s="3408" t="s">
        <v>3650</v>
      </c>
      <c r="B30" s="6978" t="s">
        <v>3697</v>
      </c>
      <c r="C30" s="3441"/>
      <c r="D30" s="3441"/>
      <c r="E30" s="6987"/>
      <c r="F30" s="6986"/>
      <c r="G30" s="6986"/>
      <c r="H30" s="6986"/>
      <c r="I30" s="6986"/>
      <c r="J30" s="6986"/>
      <c r="K30" s="6986"/>
      <c r="L30" s="6986"/>
      <c r="M30" s="6986"/>
      <c r="N30" s="6986"/>
      <c r="O30" s="6986"/>
      <c r="P30" s="6986"/>
      <c r="Q30" s="6986"/>
      <c r="R30" s="6986"/>
      <c r="S30" s="6986"/>
      <c r="T30" s="6986"/>
      <c r="U30" s="6986"/>
      <c r="V30" s="6986"/>
      <c r="W30" s="6986"/>
      <c r="X30" s="6986"/>
      <c r="Y30" s="6986"/>
      <c r="Z30" s="6986"/>
      <c r="AA30" s="6986"/>
      <c r="AB30" s="6986"/>
      <c r="AC30" s="6986"/>
      <c r="AD30" s="6986"/>
      <c r="AE30" s="6986"/>
      <c r="AF30" s="6986"/>
      <c r="AG30" s="6986"/>
      <c r="AH30" s="6986"/>
      <c r="AI30" s="6986"/>
      <c r="AJ30" s="6986"/>
      <c r="AK30" s="6986"/>
      <c r="AL30" s="6986"/>
      <c r="AM30" s="6986"/>
      <c r="AN30" s="6986"/>
      <c r="AO30" s="6986"/>
      <c r="AP30" s="6986"/>
      <c r="AQ30" s="6986"/>
      <c r="AR30" s="521"/>
      <c r="AS30" s="521"/>
      <c r="AT30" s="521"/>
      <c r="AU30" s="521"/>
      <c r="AV30" s="521"/>
      <c r="AW30" s="521"/>
      <c r="AX30" s="521"/>
    </row>
    <row r="31" spans="1:127" ht="15" customHeight="1" x14ac:dyDescent="0.35">
      <c r="A31" s="3408"/>
      <c r="B31" s="6978" t="s">
        <v>3696</v>
      </c>
      <c r="C31" s="3441"/>
      <c r="D31" s="3441"/>
      <c r="E31" s="6987"/>
      <c r="F31" s="6986"/>
      <c r="G31" s="6986"/>
      <c r="H31" s="6986"/>
      <c r="I31" s="6986"/>
      <c r="J31" s="6986"/>
      <c r="K31" s="6986"/>
      <c r="L31" s="6986"/>
      <c r="M31" s="6986"/>
      <c r="N31" s="6986"/>
      <c r="O31" s="6986"/>
      <c r="P31" s="6986"/>
      <c r="Q31" s="6986"/>
      <c r="R31" s="6986"/>
      <c r="S31" s="6986"/>
      <c r="T31" s="6986"/>
      <c r="U31" s="6986"/>
      <c r="V31" s="6986"/>
      <c r="W31" s="6986"/>
      <c r="X31" s="6986"/>
      <c r="Y31" s="6986"/>
      <c r="Z31" s="6986"/>
      <c r="AA31" s="6986"/>
      <c r="AB31" s="6986"/>
      <c r="AC31" s="6986"/>
      <c r="AD31" s="6986"/>
      <c r="AE31" s="6986"/>
      <c r="AF31" s="6986"/>
      <c r="AG31" s="6986"/>
      <c r="AH31" s="6986"/>
      <c r="AI31" s="6986"/>
      <c r="AJ31" s="6986"/>
      <c r="AK31" s="6986"/>
      <c r="AL31" s="6986"/>
      <c r="AM31" s="6986"/>
      <c r="AN31" s="6986"/>
      <c r="AO31" s="6986"/>
      <c r="AP31" s="6986"/>
      <c r="AQ31" s="6986"/>
      <c r="AR31" s="521"/>
      <c r="AS31" s="521"/>
      <c r="AT31" s="521"/>
      <c r="AU31" s="521"/>
      <c r="AV31" s="521"/>
      <c r="AW31" s="521"/>
      <c r="AX31" s="521"/>
    </row>
    <row r="32" spans="1:127" ht="15" customHeight="1" x14ac:dyDescent="0.35">
      <c r="A32" s="3408"/>
      <c r="B32" s="6978" t="s">
        <v>3695</v>
      </c>
      <c r="C32" s="3441"/>
      <c r="D32" s="3441"/>
      <c r="E32" s="6987"/>
      <c r="F32" s="6986"/>
      <c r="G32" s="6986"/>
      <c r="H32" s="6986"/>
      <c r="I32" s="6986"/>
      <c r="J32" s="6986"/>
      <c r="K32" s="6986"/>
      <c r="L32" s="6986"/>
      <c r="M32" s="6986"/>
      <c r="N32" s="6986"/>
      <c r="O32" s="6986"/>
      <c r="P32" s="6986"/>
      <c r="Q32" s="6986"/>
      <c r="R32" s="6986"/>
      <c r="S32" s="6986"/>
      <c r="T32" s="6986"/>
      <c r="U32" s="6986"/>
      <c r="V32" s="6986"/>
      <c r="W32" s="6986"/>
      <c r="X32" s="6986"/>
      <c r="Y32" s="6986"/>
      <c r="Z32" s="6986"/>
      <c r="AA32" s="6986"/>
      <c r="AB32" s="6986"/>
      <c r="AC32" s="6986"/>
      <c r="AD32" s="6986"/>
      <c r="AE32" s="6986"/>
      <c r="AF32" s="6986"/>
      <c r="AG32" s="6986"/>
      <c r="AH32" s="6986"/>
      <c r="AI32" s="6986"/>
      <c r="AJ32" s="6986"/>
      <c r="AK32" s="6986"/>
      <c r="AL32" s="6986"/>
      <c r="AM32" s="6986"/>
      <c r="AN32" s="6986"/>
      <c r="AO32" s="6986"/>
      <c r="AP32" s="6986"/>
      <c r="AQ32" s="6986"/>
      <c r="AR32" s="521"/>
      <c r="AS32" s="521"/>
      <c r="AT32" s="521"/>
      <c r="AU32" s="521"/>
      <c r="AV32" s="521"/>
      <c r="AW32" s="521"/>
      <c r="AX32" s="521"/>
    </row>
    <row r="33" spans="1:50" ht="15" customHeight="1" x14ac:dyDescent="0.35">
      <c r="A33" s="3408"/>
      <c r="B33" s="6978" t="s">
        <v>3694</v>
      </c>
      <c r="C33" s="3441"/>
      <c r="D33" s="3441"/>
      <c r="E33" s="6987"/>
      <c r="F33" s="6986"/>
      <c r="G33" s="6986"/>
      <c r="H33" s="6986"/>
      <c r="I33" s="6986"/>
      <c r="J33" s="6986"/>
      <c r="K33" s="6986"/>
      <c r="L33" s="6986"/>
      <c r="M33" s="6986"/>
      <c r="N33" s="6986"/>
      <c r="O33" s="6986"/>
      <c r="P33" s="6986"/>
      <c r="Q33" s="6986"/>
      <c r="R33" s="6986"/>
      <c r="S33" s="6986"/>
      <c r="T33" s="6986"/>
      <c r="U33" s="6986"/>
      <c r="V33" s="6986"/>
      <c r="W33" s="6986"/>
      <c r="X33" s="6986"/>
      <c r="Y33" s="6986"/>
      <c r="Z33" s="6986"/>
      <c r="AA33" s="6986"/>
      <c r="AB33" s="6986"/>
      <c r="AC33" s="6986"/>
      <c r="AD33" s="6986"/>
      <c r="AE33" s="6986"/>
      <c r="AF33" s="6986"/>
      <c r="AG33" s="6986"/>
      <c r="AH33" s="6986"/>
      <c r="AI33" s="6986"/>
      <c r="AJ33" s="6986"/>
      <c r="AK33" s="6986"/>
      <c r="AL33" s="6986"/>
      <c r="AM33" s="6986"/>
      <c r="AN33" s="6986"/>
      <c r="AO33" s="6986"/>
      <c r="AP33" s="6986"/>
      <c r="AQ33" s="6986"/>
      <c r="AR33" s="521"/>
      <c r="AS33" s="521"/>
      <c r="AT33" s="521"/>
      <c r="AU33" s="521"/>
      <c r="AV33" s="521"/>
      <c r="AW33" s="521"/>
      <c r="AX33" s="521"/>
    </row>
    <row r="34" spans="1:50" ht="15" customHeight="1" x14ac:dyDescent="0.35">
      <c r="A34" s="3408"/>
      <c r="B34" s="6978" t="s">
        <v>3693</v>
      </c>
      <c r="C34" s="3441"/>
      <c r="D34" s="3441"/>
      <c r="E34" s="6987"/>
      <c r="F34" s="6986"/>
      <c r="G34" s="6986"/>
      <c r="H34" s="6986"/>
      <c r="I34" s="6986"/>
      <c r="J34" s="6986"/>
      <c r="K34" s="6986"/>
      <c r="L34" s="6986"/>
      <c r="M34" s="6986"/>
      <c r="N34" s="6986"/>
      <c r="O34" s="6986"/>
      <c r="P34" s="6986"/>
      <c r="Q34" s="6986"/>
      <c r="R34" s="6986"/>
      <c r="S34" s="6986"/>
      <c r="T34" s="6986"/>
      <c r="U34" s="6986"/>
      <c r="V34" s="6986"/>
      <c r="W34" s="6986"/>
      <c r="X34" s="6986"/>
      <c r="Y34" s="6986"/>
      <c r="Z34" s="6986"/>
      <c r="AA34" s="6986"/>
      <c r="AB34" s="6986"/>
      <c r="AC34" s="6986"/>
      <c r="AD34" s="6986"/>
      <c r="AE34" s="6986"/>
      <c r="AF34" s="6986"/>
      <c r="AG34" s="6986"/>
      <c r="AH34" s="6986"/>
      <c r="AI34" s="6986"/>
      <c r="AJ34" s="6986"/>
      <c r="AK34" s="6986"/>
      <c r="AL34" s="6986"/>
      <c r="AM34" s="6986"/>
      <c r="AN34" s="6986"/>
      <c r="AO34" s="6986"/>
      <c r="AP34" s="6986"/>
      <c r="AQ34" s="6986"/>
      <c r="AR34" s="521"/>
      <c r="AS34" s="521"/>
      <c r="AT34" s="521"/>
      <c r="AU34" s="521"/>
      <c r="AV34" s="521"/>
      <c r="AW34" s="521"/>
      <c r="AX34" s="521"/>
    </row>
    <row r="35" spans="1:50" ht="15" customHeight="1" x14ac:dyDescent="0.35">
      <c r="A35" s="3408"/>
      <c r="B35" s="6978" t="s">
        <v>3500</v>
      </c>
      <c r="C35" s="3441"/>
      <c r="D35" s="3441"/>
      <c r="E35" s="6987"/>
      <c r="F35" s="6986"/>
      <c r="G35" s="6986"/>
      <c r="H35" s="6986"/>
      <c r="I35" s="6986"/>
      <c r="J35" s="6986"/>
      <c r="K35" s="6986"/>
      <c r="L35" s="6986"/>
      <c r="M35" s="6986"/>
      <c r="N35" s="6986"/>
      <c r="O35" s="6986"/>
      <c r="P35" s="6986"/>
      <c r="Q35" s="6986"/>
      <c r="R35" s="6986"/>
      <c r="S35" s="6986"/>
      <c r="T35" s="6986"/>
      <c r="U35" s="6986"/>
      <c r="V35" s="6986"/>
      <c r="W35" s="6986"/>
      <c r="X35" s="6986"/>
      <c r="Y35" s="6986"/>
      <c r="Z35" s="6986"/>
      <c r="AA35" s="6986"/>
      <c r="AB35" s="6986"/>
      <c r="AC35" s="6986"/>
      <c r="AD35" s="6986"/>
      <c r="AE35" s="6986"/>
      <c r="AF35" s="6986"/>
      <c r="AG35" s="6986"/>
      <c r="AH35" s="6986"/>
      <c r="AI35" s="6986"/>
      <c r="AJ35" s="6986"/>
      <c r="AK35" s="6986"/>
      <c r="AL35" s="6986"/>
      <c r="AM35" s="6986"/>
      <c r="AN35" s="6986"/>
      <c r="AO35" s="6986"/>
      <c r="AP35" s="6986"/>
      <c r="AQ35" s="6986"/>
      <c r="AR35" s="521"/>
      <c r="AS35" s="521"/>
      <c r="AT35" s="521"/>
      <c r="AU35" s="521"/>
      <c r="AV35" s="521"/>
      <c r="AW35" s="521"/>
      <c r="AX35" s="521"/>
    </row>
    <row r="36" spans="1:50" ht="15" customHeight="1" x14ac:dyDescent="0.35">
      <c r="A36" s="3408"/>
      <c r="B36" s="6978" t="s">
        <v>3692</v>
      </c>
      <c r="C36" s="3441"/>
      <c r="D36" s="3441"/>
      <c r="E36" s="6987"/>
      <c r="F36" s="6986"/>
      <c r="G36" s="6986"/>
      <c r="H36" s="6986"/>
      <c r="I36" s="6986"/>
      <c r="J36" s="6986"/>
      <c r="K36" s="6986"/>
      <c r="L36" s="6986"/>
      <c r="M36" s="6986"/>
      <c r="N36" s="6986"/>
      <c r="O36" s="6986"/>
      <c r="P36" s="6986"/>
      <c r="Q36" s="6986"/>
      <c r="R36" s="6986"/>
      <c r="S36" s="6986"/>
      <c r="T36" s="6986"/>
      <c r="U36" s="6986"/>
      <c r="V36" s="6986"/>
      <c r="W36" s="6986"/>
      <c r="X36" s="6986"/>
      <c r="Y36" s="6986"/>
      <c r="Z36" s="6986"/>
      <c r="AA36" s="6986"/>
      <c r="AB36" s="6986"/>
      <c r="AC36" s="6986"/>
      <c r="AD36" s="6986"/>
      <c r="AE36" s="6986"/>
      <c r="AF36" s="6986"/>
      <c r="AG36" s="6986"/>
      <c r="AH36" s="6986"/>
      <c r="AI36" s="6986"/>
      <c r="AJ36" s="6986"/>
      <c r="AK36" s="6986"/>
      <c r="AL36" s="6986"/>
      <c r="AM36" s="6986"/>
      <c r="AN36" s="6986"/>
      <c r="AO36" s="6986"/>
      <c r="AP36" s="6986"/>
      <c r="AQ36" s="6986"/>
      <c r="AR36" s="521"/>
      <c r="AS36" s="521"/>
      <c r="AT36" s="521"/>
      <c r="AU36" s="521"/>
      <c r="AV36" s="521"/>
      <c r="AW36" s="521"/>
      <c r="AX36" s="521"/>
    </row>
    <row r="37" spans="1:50" ht="15" customHeight="1" x14ac:dyDescent="0.35">
      <c r="A37" s="3408"/>
      <c r="B37" s="6978" t="s">
        <v>3515</v>
      </c>
      <c r="C37" s="3441"/>
      <c r="D37" s="3441"/>
      <c r="E37" s="6987"/>
      <c r="F37" s="6986"/>
      <c r="G37" s="6986"/>
      <c r="H37" s="6986"/>
      <c r="I37" s="6986"/>
      <c r="J37" s="6986"/>
      <c r="K37" s="6986"/>
      <c r="L37" s="6986"/>
      <c r="M37" s="6986"/>
      <c r="N37" s="6986"/>
      <c r="O37" s="6986"/>
      <c r="P37" s="6986"/>
      <c r="Q37" s="6986"/>
      <c r="R37" s="6986"/>
      <c r="S37" s="6986"/>
      <c r="T37" s="6986"/>
      <c r="U37" s="6986"/>
      <c r="V37" s="6986"/>
      <c r="W37" s="6986"/>
      <c r="X37" s="6986"/>
      <c r="Y37" s="6986"/>
      <c r="Z37" s="6986"/>
      <c r="AA37" s="6986"/>
      <c r="AB37" s="6986"/>
      <c r="AC37" s="6986"/>
      <c r="AD37" s="6986"/>
      <c r="AE37" s="6986"/>
      <c r="AF37" s="6986"/>
      <c r="AG37" s="6986"/>
      <c r="AH37" s="6986"/>
      <c r="AI37" s="6986"/>
      <c r="AJ37" s="6986"/>
      <c r="AK37" s="6986"/>
      <c r="AL37" s="6986"/>
      <c r="AM37" s="6986"/>
      <c r="AN37" s="6986"/>
      <c r="AO37" s="6986"/>
      <c r="AP37" s="6986"/>
      <c r="AQ37" s="6986"/>
      <c r="AR37" s="521"/>
      <c r="AS37" s="521"/>
      <c r="AT37" s="521"/>
      <c r="AU37" s="521"/>
      <c r="AV37" s="521"/>
      <c r="AW37" s="521"/>
      <c r="AX37" s="521"/>
    </row>
    <row r="38" spans="1:50" ht="15" customHeight="1" x14ac:dyDescent="0.35">
      <c r="A38" s="3408"/>
      <c r="B38" s="6978" t="s">
        <v>3518</v>
      </c>
      <c r="C38" s="3441"/>
      <c r="D38" s="3441"/>
      <c r="E38" s="6987"/>
      <c r="F38" s="6986"/>
      <c r="G38" s="6986"/>
      <c r="H38" s="6986"/>
      <c r="I38" s="6986"/>
      <c r="J38" s="6986"/>
      <c r="K38" s="6986"/>
      <c r="L38" s="6986"/>
      <c r="M38" s="6986"/>
      <c r="N38" s="6986"/>
      <c r="O38" s="6986"/>
      <c r="P38" s="6986"/>
      <c r="Q38" s="6986"/>
      <c r="R38" s="6986"/>
      <c r="S38" s="6986"/>
      <c r="T38" s="6986"/>
      <c r="U38" s="6986"/>
      <c r="V38" s="6986"/>
      <c r="W38" s="6986"/>
      <c r="X38" s="6986"/>
      <c r="Y38" s="6986"/>
      <c r="Z38" s="6986"/>
      <c r="AA38" s="6986"/>
      <c r="AB38" s="6986"/>
      <c r="AC38" s="6986"/>
      <c r="AD38" s="6986"/>
      <c r="AE38" s="6986"/>
      <c r="AF38" s="6986"/>
      <c r="AG38" s="6986"/>
      <c r="AH38" s="6986"/>
      <c r="AI38" s="6986"/>
      <c r="AJ38" s="6986"/>
      <c r="AK38" s="6986"/>
      <c r="AL38" s="6986"/>
      <c r="AM38" s="6986"/>
      <c r="AN38" s="6986"/>
      <c r="AO38" s="6986"/>
      <c r="AP38" s="6986"/>
      <c r="AQ38" s="6986"/>
      <c r="AR38" s="521"/>
      <c r="AS38" s="521"/>
      <c r="AT38" s="521"/>
      <c r="AU38" s="521"/>
      <c r="AV38" s="521"/>
      <c r="AW38" s="521"/>
      <c r="AX38" s="521"/>
    </row>
    <row r="39" spans="1:50" ht="15" customHeight="1" x14ac:dyDescent="0.35">
      <c r="A39" s="3408"/>
      <c r="B39" s="6978" t="s">
        <v>3516</v>
      </c>
      <c r="C39" s="3441"/>
      <c r="D39" s="3441"/>
      <c r="E39" s="6987"/>
      <c r="F39" s="6986"/>
      <c r="G39" s="6986"/>
      <c r="H39" s="6986"/>
      <c r="I39" s="6986"/>
      <c r="J39" s="6986"/>
      <c r="K39" s="6986"/>
      <c r="L39" s="6986"/>
      <c r="M39" s="6986"/>
      <c r="N39" s="6986"/>
      <c r="O39" s="6986"/>
      <c r="P39" s="6986"/>
      <c r="Q39" s="6986"/>
      <c r="R39" s="6986"/>
      <c r="S39" s="6986"/>
      <c r="T39" s="6986"/>
      <c r="U39" s="6986"/>
      <c r="V39" s="6986"/>
      <c r="W39" s="6986"/>
      <c r="X39" s="6986"/>
      <c r="Y39" s="6986"/>
      <c r="Z39" s="6986"/>
      <c r="AA39" s="6986"/>
      <c r="AB39" s="6986"/>
      <c r="AC39" s="6986"/>
      <c r="AD39" s="6986"/>
      <c r="AE39" s="6986"/>
      <c r="AF39" s="6986"/>
      <c r="AG39" s="6986"/>
      <c r="AH39" s="6986"/>
      <c r="AI39" s="6986"/>
      <c r="AJ39" s="6986"/>
      <c r="AK39" s="6986"/>
      <c r="AL39" s="6986"/>
      <c r="AM39" s="6986"/>
      <c r="AN39" s="6986"/>
      <c r="AO39" s="6986"/>
      <c r="AP39" s="6986"/>
      <c r="AQ39" s="6986"/>
      <c r="AR39" s="521"/>
      <c r="AS39" s="521"/>
      <c r="AT39" s="521"/>
      <c r="AU39" s="521"/>
      <c r="AV39" s="521"/>
      <c r="AW39" s="521"/>
      <c r="AX39" s="521"/>
    </row>
    <row r="40" spans="1:50" ht="15" customHeight="1" x14ac:dyDescent="0.35">
      <c r="A40" s="3408"/>
      <c r="B40" s="6978" t="s">
        <v>3513</v>
      </c>
      <c r="C40" s="3441"/>
      <c r="D40" s="3441"/>
      <c r="E40" s="6987"/>
      <c r="F40" s="6986"/>
      <c r="G40" s="6986"/>
      <c r="H40" s="6986"/>
      <c r="I40" s="6986"/>
      <c r="J40" s="6986"/>
      <c r="K40" s="6986"/>
      <c r="L40" s="6986"/>
      <c r="M40" s="6986"/>
      <c r="N40" s="6986"/>
      <c r="O40" s="6986"/>
      <c r="P40" s="6986"/>
      <c r="Q40" s="6986"/>
      <c r="R40" s="6986"/>
      <c r="S40" s="6986"/>
      <c r="T40" s="6986"/>
      <c r="U40" s="6986"/>
      <c r="V40" s="6986"/>
      <c r="W40" s="6986"/>
      <c r="X40" s="6986"/>
      <c r="Y40" s="6986"/>
      <c r="Z40" s="6986"/>
      <c r="AA40" s="6986"/>
      <c r="AB40" s="6986"/>
      <c r="AC40" s="6986"/>
      <c r="AD40" s="6986"/>
      <c r="AE40" s="6986"/>
      <c r="AF40" s="6986"/>
      <c r="AG40" s="6986"/>
      <c r="AH40" s="6986"/>
      <c r="AI40" s="6986"/>
      <c r="AJ40" s="6986"/>
      <c r="AK40" s="6986"/>
      <c r="AL40" s="6986"/>
      <c r="AM40" s="6986"/>
      <c r="AN40" s="6986"/>
      <c r="AO40" s="6986"/>
      <c r="AP40" s="6986"/>
      <c r="AQ40" s="6986"/>
      <c r="AR40" s="521"/>
      <c r="AS40" s="521"/>
      <c r="AT40" s="521"/>
      <c r="AU40" s="521"/>
      <c r="AV40" s="521"/>
      <c r="AW40" s="521"/>
      <c r="AX40" s="521"/>
    </row>
    <row r="41" spans="1:50" ht="15" customHeight="1" x14ac:dyDescent="0.35">
      <c r="A41" s="3408"/>
      <c r="B41" s="6978" t="s">
        <v>3691</v>
      </c>
      <c r="C41" s="3441"/>
      <c r="D41" s="3441"/>
      <c r="E41" s="6987"/>
      <c r="F41" s="6986"/>
      <c r="G41" s="6986"/>
      <c r="H41" s="6986"/>
      <c r="I41" s="6986"/>
      <c r="J41" s="6986"/>
      <c r="K41" s="6986"/>
      <c r="L41" s="6986"/>
      <c r="M41" s="6986"/>
      <c r="N41" s="6986"/>
      <c r="O41" s="6986"/>
      <c r="P41" s="6986"/>
      <c r="Q41" s="6986"/>
      <c r="R41" s="6986"/>
      <c r="S41" s="6986"/>
      <c r="T41" s="6986"/>
      <c r="U41" s="6986"/>
      <c r="V41" s="6986"/>
      <c r="W41" s="6986"/>
      <c r="X41" s="6986"/>
      <c r="Y41" s="6986"/>
      <c r="Z41" s="6986"/>
      <c r="AA41" s="6986"/>
      <c r="AB41" s="6986"/>
      <c r="AC41" s="6986"/>
      <c r="AD41" s="6986"/>
      <c r="AE41" s="6986"/>
      <c r="AF41" s="6986"/>
      <c r="AG41" s="6986"/>
      <c r="AH41" s="6986"/>
      <c r="AI41" s="6986"/>
      <c r="AJ41" s="6986"/>
      <c r="AK41" s="6986"/>
      <c r="AL41" s="6986"/>
      <c r="AM41" s="6986"/>
      <c r="AN41" s="6986"/>
      <c r="AO41" s="6986"/>
      <c r="AP41" s="6986"/>
      <c r="AQ41" s="6986"/>
      <c r="AR41" s="521"/>
      <c r="AS41" s="521"/>
      <c r="AT41" s="521"/>
      <c r="AU41" s="521"/>
      <c r="AV41" s="521"/>
      <c r="AW41" s="521"/>
      <c r="AX41" s="521"/>
    </row>
    <row r="42" spans="1:50" x14ac:dyDescent="0.35">
      <c r="A42" s="3408"/>
      <c r="B42" s="6978" t="s">
        <v>3690</v>
      </c>
      <c r="C42" s="3441"/>
      <c r="D42" s="3441"/>
      <c r="E42" s="6987"/>
      <c r="F42" s="6986"/>
      <c r="G42" s="6986"/>
      <c r="H42" s="6986"/>
      <c r="I42" s="6986"/>
      <c r="J42" s="6986"/>
      <c r="K42" s="6986"/>
      <c r="L42" s="6986"/>
      <c r="M42" s="6986"/>
      <c r="N42" s="6986"/>
      <c r="O42" s="6986"/>
      <c r="P42" s="6986"/>
      <c r="Q42" s="6986"/>
      <c r="R42" s="6986"/>
      <c r="S42" s="6986"/>
      <c r="T42" s="6986"/>
      <c r="U42" s="6986"/>
      <c r="V42" s="6986"/>
      <c r="W42" s="6986"/>
      <c r="X42" s="6986"/>
      <c r="Y42" s="6986"/>
      <c r="Z42" s="6986"/>
      <c r="AA42" s="6986"/>
      <c r="AB42" s="6986"/>
      <c r="AC42" s="6986"/>
      <c r="AD42" s="6986"/>
      <c r="AE42" s="6986"/>
      <c r="AF42" s="6986"/>
      <c r="AG42" s="6986"/>
      <c r="AH42" s="6986"/>
      <c r="AI42" s="6986"/>
      <c r="AJ42" s="6986"/>
      <c r="AK42" s="6986"/>
      <c r="AL42" s="6986"/>
      <c r="AM42" s="6986"/>
      <c r="AN42" s="6986"/>
      <c r="AO42" s="6986"/>
      <c r="AP42" s="6986"/>
      <c r="AQ42" s="6986"/>
      <c r="AR42" s="521"/>
      <c r="AS42" s="521"/>
      <c r="AT42" s="521"/>
      <c r="AU42" s="521"/>
      <c r="AV42" s="521"/>
      <c r="AW42" s="521"/>
      <c r="AX42" s="521"/>
    </row>
    <row r="43" spans="1:50" ht="15" customHeight="1" x14ac:dyDescent="0.35">
      <c r="A43" s="3408"/>
      <c r="B43" s="6978" t="s">
        <v>3517</v>
      </c>
      <c r="C43" s="3441"/>
      <c r="D43" s="3441"/>
      <c r="E43" s="6987"/>
      <c r="F43" s="6986"/>
      <c r="G43" s="6986"/>
      <c r="H43" s="6986"/>
      <c r="I43" s="6986"/>
      <c r="J43" s="6986"/>
      <c r="K43" s="6986"/>
      <c r="L43" s="6986"/>
      <c r="M43" s="6986"/>
      <c r="N43" s="6986"/>
      <c r="O43" s="6986"/>
      <c r="P43" s="6986"/>
      <c r="Q43" s="6986"/>
      <c r="R43" s="6986"/>
      <c r="S43" s="6986"/>
      <c r="T43" s="6986"/>
      <c r="U43" s="6986"/>
      <c r="V43" s="6986"/>
      <c r="W43" s="6986"/>
      <c r="X43" s="6986"/>
      <c r="Y43" s="6986"/>
      <c r="Z43" s="6986"/>
      <c r="AA43" s="6986"/>
      <c r="AB43" s="6986"/>
      <c r="AC43" s="6986"/>
      <c r="AD43" s="6986"/>
      <c r="AE43" s="6986"/>
      <c r="AF43" s="6986"/>
      <c r="AG43" s="6986"/>
      <c r="AH43" s="6986"/>
      <c r="AI43" s="6986"/>
      <c r="AJ43" s="6986"/>
      <c r="AK43" s="6986"/>
      <c r="AL43" s="6986"/>
      <c r="AM43" s="6986"/>
      <c r="AN43" s="6986"/>
      <c r="AO43" s="6986"/>
      <c r="AP43" s="6986"/>
      <c r="AQ43" s="6986"/>
      <c r="AR43" s="521"/>
      <c r="AS43" s="521"/>
      <c r="AT43" s="521"/>
      <c r="AU43" s="521"/>
      <c r="AV43" s="521"/>
      <c r="AW43" s="521"/>
      <c r="AX43" s="521"/>
    </row>
    <row r="44" spans="1:50" ht="15" customHeight="1" x14ac:dyDescent="0.35">
      <c r="A44" s="3408"/>
      <c r="B44" s="6978" t="s">
        <v>3689</v>
      </c>
      <c r="C44" s="3441"/>
      <c r="D44" s="3441"/>
      <c r="E44" s="6987"/>
      <c r="F44" s="6986"/>
      <c r="G44" s="6986"/>
      <c r="H44" s="6986"/>
      <c r="I44" s="6986"/>
      <c r="J44" s="6986"/>
      <c r="K44" s="6986"/>
      <c r="L44" s="6986"/>
      <c r="M44" s="6986"/>
      <c r="N44" s="6986"/>
      <c r="O44" s="6986"/>
      <c r="P44" s="6986"/>
      <c r="Q44" s="6986"/>
      <c r="R44" s="6986"/>
      <c r="S44" s="6986"/>
      <c r="T44" s="6986"/>
      <c r="U44" s="6986"/>
      <c r="V44" s="6986"/>
      <c r="W44" s="6986"/>
      <c r="X44" s="6986"/>
      <c r="Y44" s="6986"/>
      <c r="Z44" s="6986"/>
      <c r="AA44" s="6986"/>
      <c r="AB44" s="6986"/>
      <c r="AC44" s="6986"/>
      <c r="AD44" s="6986"/>
      <c r="AE44" s="6986"/>
      <c r="AF44" s="6986"/>
      <c r="AG44" s="6986"/>
      <c r="AH44" s="6986"/>
      <c r="AI44" s="6986"/>
      <c r="AJ44" s="6986"/>
      <c r="AK44" s="6986"/>
      <c r="AL44" s="6986"/>
      <c r="AM44" s="6986"/>
      <c r="AN44" s="6986"/>
      <c r="AO44" s="6986"/>
      <c r="AP44" s="6986"/>
      <c r="AQ44" s="6986"/>
      <c r="AR44" s="521"/>
      <c r="AS44" s="521"/>
      <c r="AT44" s="521"/>
      <c r="AU44" s="521"/>
      <c r="AV44" s="521"/>
      <c r="AW44" s="521"/>
      <c r="AX44" s="521"/>
    </row>
    <row r="45" spans="1:50" ht="15" customHeight="1" x14ac:dyDescent="0.35">
      <c r="A45" s="3408"/>
      <c r="B45" s="6978" t="s">
        <v>3508</v>
      </c>
      <c r="C45" s="3441"/>
      <c r="D45" s="3441"/>
      <c r="E45" s="6987"/>
      <c r="F45" s="6986"/>
      <c r="G45" s="6986"/>
      <c r="H45" s="6986"/>
      <c r="I45" s="6986"/>
      <c r="J45" s="6986"/>
      <c r="K45" s="6986"/>
      <c r="L45" s="6986"/>
      <c r="M45" s="6986"/>
      <c r="N45" s="6986"/>
      <c r="O45" s="6986"/>
      <c r="P45" s="6986"/>
      <c r="Q45" s="6986"/>
      <c r="R45" s="6986"/>
      <c r="S45" s="6986"/>
      <c r="T45" s="6986"/>
      <c r="U45" s="6986"/>
      <c r="V45" s="6986"/>
      <c r="W45" s="6986"/>
      <c r="X45" s="6986"/>
      <c r="Y45" s="6986"/>
      <c r="Z45" s="6986"/>
      <c r="AA45" s="6986"/>
      <c r="AB45" s="6986"/>
      <c r="AC45" s="6986"/>
      <c r="AD45" s="6986"/>
      <c r="AE45" s="6986"/>
      <c r="AF45" s="6986"/>
      <c r="AG45" s="6986"/>
      <c r="AH45" s="6986"/>
      <c r="AI45" s="6986"/>
      <c r="AJ45" s="6986"/>
      <c r="AK45" s="6986"/>
      <c r="AL45" s="6986"/>
      <c r="AM45" s="6986"/>
      <c r="AN45" s="6986"/>
      <c r="AO45" s="6986"/>
      <c r="AP45" s="6986"/>
      <c r="AQ45" s="6986"/>
      <c r="AR45" s="521"/>
      <c r="AS45" s="521"/>
      <c r="AT45" s="521"/>
      <c r="AU45" s="521"/>
      <c r="AV45" s="521"/>
      <c r="AW45" s="521"/>
      <c r="AX45" s="521"/>
    </row>
    <row r="46" spans="1:50" ht="15" customHeight="1" x14ac:dyDescent="0.35">
      <c r="A46" s="3408"/>
      <c r="B46" s="6978" t="s">
        <v>3506</v>
      </c>
      <c r="C46" s="3441"/>
      <c r="D46" s="3441"/>
      <c r="E46" s="6987"/>
      <c r="F46" s="6986"/>
      <c r="G46" s="6986"/>
      <c r="H46" s="6986"/>
      <c r="I46" s="6986"/>
      <c r="J46" s="6986"/>
      <c r="K46" s="6986"/>
      <c r="L46" s="6986"/>
      <c r="M46" s="6986"/>
      <c r="N46" s="6986"/>
      <c r="O46" s="6986"/>
      <c r="P46" s="6986"/>
      <c r="Q46" s="6986"/>
      <c r="R46" s="6986"/>
      <c r="S46" s="6986"/>
      <c r="T46" s="6986"/>
      <c r="U46" s="6986"/>
      <c r="V46" s="6986"/>
      <c r="W46" s="6986"/>
      <c r="X46" s="6986"/>
      <c r="Y46" s="6986"/>
      <c r="Z46" s="6986"/>
      <c r="AA46" s="6986"/>
      <c r="AB46" s="6986"/>
      <c r="AC46" s="6986"/>
      <c r="AD46" s="6986"/>
      <c r="AE46" s="6986"/>
      <c r="AF46" s="6986"/>
      <c r="AG46" s="6986"/>
      <c r="AH46" s="6986"/>
      <c r="AI46" s="6986"/>
      <c r="AJ46" s="6986"/>
      <c r="AK46" s="6986"/>
      <c r="AL46" s="6986"/>
      <c r="AM46" s="6986"/>
      <c r="AN46" s="6986"/>
      <c r="AO46" s="6986"/>
      <c r="AP46" s="6986"/>
      <c r="AQ46" s="6986"/>
      <c r="AR46" s="521"/>
      <c r="AS46" s="521"/>
      <c r="AT46" s="521"/>
      <c r="AU46" s="521"/>
      <c r="AV46" s="521"/>
      <c r="AW46" s="521"/>
      <c r="AX46" s="521"/>
    </row>
    <row r="47" spans="1:50" x14ac:dyDescent="0.35">
      <c r="A47" s="3408"/>
      <c r="B47" s="6978" t="s">
        <v>3503</v>
      </c>
      <c r="C47" s="3441"/>
      <c r="D47" s="3441"/>
      <c r="E47" s="6987"/>
      <c r="F47" s="6986"/>
      <c r="G47" s="6986"/>
      <c r="H47" s="6986"/>
      <c r="I47" s="6986"/>
      <c r="J47" s="6986"/>
      <c r="K47" s="6986"/>
      <c r="L47" s="6986"/>
      <c r="M47" s="6986"/>
      <c r="N47" s="6986"/>
      <c r="O47" s="6986"/>
      <c r="P47" s="6986"/>
      <c r="Q47" s="6986"/>
      <c r="R47" s="6986"/>
      <c r="S47" s="6986"/>
      <c r="T47" s="6986"/>
      <c r="U47" s="6986"/>
      <c r="V47" s="6986"/>
      <c r="W47" s="6986"/>
      <c r="X47" s="6986"/>
      <c r="Y47" s="6986"/>
      <c r="Z47" s="6986"/>
      <c r="AA47" s="6986"/>
      <c r="AB47" s="6986"/>
      <c r="AC47" s="6986"/>
      <c r="AD47" s="6986"/>
      <c r="AE47" s="6986"/>
      <c r="AF47" s="6986"/>
      <c r="AG47" s="6986"/>
      <c r="AH47" s="6986"/>
      <c r="AI47" s="6986"/>
      <c r="AJ47" s="6986"/>
      <c r="AK47" s="6986"/>
      <c r="AL47" s="6986"/>
      <c r="AM47" s="6986"/>
      <c r="AN47" s="6986"/>
      <c r="AO47" s="6986"/>
      <c r="AP47" s="6986"/>
      <c r="AQ47" s="6986"/>
      <c r="AR47" s="521"/>
      <c r="AS47" s="521"/>
      <c r="AT47" s="521"/>
      <c r="AU47" s="521"/>
      <c r="AV47" s="521"/>
      <c r="AW47" s="521"/>
      <c r="AX47" s="521"/>
    </row>
    <row r="48" spans="1:50" x14ac:dyDescent="0.35">
      <c r="A48" s="3408"/>
      <c r="B48" s="6978" t="s">
        <v>172</v>
      </c>
      <c r="C48" s="3441"/>
      <c r="D48" s="3441"/>
      <c r="E48" s="6987"/>
      <c r="F48" s="6986"/>
      <c r="G48" s="6986"/>
      <c r="H48" s="6986"/>
      <c r="I48" s="6986"/>
      <c r="J48" s="6986"/>
      <c r="K48" s="6986"/>
      <c r="L48" s="6986"/>
      <c r="M48" s="6986"/>
      <c r="N48" s="6986"/>
      <c r="O48" s="6986"/>
      <c r="P48" s="6986"/>
      <c r="Q48" s="6986"/>
      <c r="R48" s="6986"/>
      <c r="S48" s="6986"/>
      <c r="T48" s="6986"/>
      <c r="U48" s="6986"/>
      <c r="V48" s="6986"/>
      <c r="W48" s="6986"/>
      <c r="X48" s="6986"/>
      <c r="Y48" s="6986"/>
      <c r="Z48" s="6986"/>
      <c r="AA48" s="6986"/>
      <c r="AB48" s="6986"/>
      <c r="AC48" s="6986"/>
      <c r="AD48" s="6986"/>
      <c r="AE48" s="6986"/>
      <c r="AF48" s="6986"/>
      <c r="AG48" s="6986"/>
      <c r="AH48" s="6986"/>
      <c r="AI48" s="6986"/>
      <c r="AJ48" s="6986"/>
      <c r="AK48" s="6986"/>
      <c r="AL48" s="6986"/>
      <c r="AM48" s="6986"/>
      <c r="AN48" s="6986"/>
      <c r="AO48" s="6986"/>
      <c r="AP48" s="6986"/>
      <c r="AQ48" s="6986"/>
      <c r="AR48" s="521"/>
      <c r="AS48" s="521"/>
      <c r="AT48" s="521"/>
      <c r="AU48" s="521"/>
      <c r="AV48" s="521"/>
      <c r="AW48" s="521"/>
      <c r="AX48" s="521"/>
    </row>
    <row r="49" spans="1:50" x14ac:dyDescent="0.35">
      <c r="A49" s="6989" t="s">
        <v>3649</v>
      </c>
      <c r="B49" s="6988"/>
      <c r="C49" s="3441"/>
      <c r="D49" s="3441"/>
      <c r="E49" s="6987"/>
      <c r="F49" s="6986"/>
      <c r="G49" s="6986"/>
      <c r="H49" s="6986"/>
      <c r="I49" s="6986"/>
      <c r="J49" s="6986"/>
      <c r="K49" s="6986"/>
      <c r="L49" s="6986"/>
      <c r="M49" s="6986"/>
      <c r="N49" s="6986"/>
      <c r="O49" s="6986"/>
      <c r="P49" s="6986"/>
      <c r="Q49" s="6986"/>
      <c r="R49" s="6986"/>
      <c r="S49" s="6986"/>
      <c r="T49" s="6986"/>
      <c r="U49" s="6986"/>
      <c r="V49" s="6986"/>
      <c r="W49" s="6986"/>
      <c r="X49" s="6986"/>
      <c r="Y49" s="6986"/>
      <c r="Z49" s="6986"/>
      <c r="AA49" s="6986"/>
      <c r="AB49" s="6986"/>
      <c r="AC49" s="6986"/>
      <c r="AD49" s="6986"/>
      <c r="AE49" s="6986"/>
      <c r="AF49" s="6986"/>
      <c r="AG49" s="6986"/>
      <c r="AH49" s="6986"/>
      <c r="AI49" s="6986"/>
      <c r="AJ49" s="6986"/>
      <c r="AK49" s="6986"/>
      <c r="AL49" s="6986"/>
      <c r="AM49" s="6986"/>
      <c r="AN49" s="6986"/>
      <c r="AO49" s="6986"/>
      <c r="AP49" s="6986"/>
      <c r="AQ49" s="6986"/>
      <c r="AR49" s="521"/>
      <c r="AS49" s="521"/>
      <c r="AT49" s="521"/>
      <c r="AU49" s="521"/>
      <c r="AV49" s="521"/>
      <c r="AW49" s="521"/>
      <c r="AX49" s="521"/>
    </row>
    <row r="50" spans="1:50" x14ac:dyDescent="0.35">
      <c r="A50" s="6989" t="s">
        <v>3648</v>
      </c>
      <c r="B50" s="6988"/>
      <c r="C50" s="3441"/>
      <c r="D50" s="3441"/>
      <c r="E50" s="6987"/>
      <c r="F50" s="6986"/>
      <c r="G50" s="6986"/>
      <c r="H50" s="6986"/>
      <c r="I50" s="6986"/>
      <c r="J50" s="6986"/>
      <c r="K50" s="6986"/>
      <c r="L50" s="6986"/>
      <c r="M50" s="6986"/>
      <c r="N50" s="6986"/>
      <c r="O50" s="6986"/>
      <c r="P50" s="6986"/>
      <c r="Q50" s="6986"/>
      <c r="R50" s="6986"/>
      <c r="S50" s="6986"/>
      <c r="T50" s="6986"/>
      <c r="U50" s="6986"/>
      <c r="V50" s="6986"/>
      <c r="W50" s="6986"/>
      <c r="X50" s="6986"/>
      <c r="Y50" s="6986"/>
      <c r="Z50" s="6986"/>
      <c r="AA50" s="6986"/>
      <c r="AB50" s="6986"/>
      <c r="AC50" s="6986"/>
      <c r="AD50" s="6986"/>
      <c r="AE50" s="6986"/>
      <c r="AF50" s="6986"/>
      <c r="AG50" s="6986"/>
      <c r="AH50" s="6986"/>
      <c r="AI50" s="6986"/>
      <c r="AJ50" s="6986"/>
      <c r="AK50" s="6986"/>
      <c r="AL50" s="6986"/>
      <c r="AM50" s="6986"/>
      <c r="AN50" s="6986"/>
      <c r="AO50" s="6986"/>
      <c r="AP50" s="6986"/>
      <c r="AQ50" s="6986"/>
      <c r="AR50" s="521"/>
      <c r="AS50" s="521"/>
      <c r="AT50" s="521"/>
      <c r="AU50" s="521"/>
      <c r="AV50" s="521"/>
      <c r="AW50" s="521"/>
      <c r="AX50" s="521"/>
    </row>
    <row r="51" spans="1:50" x14ac:dyDescent="0.35">
      <c r="A51" s="140" t="s">
        <v>3688</v>
      </c>
      <c r="B51" s="140"/>
      <c r="C51" s="6985"/>
      <c r="D51" s="2847"/>
      <c r="E51" s="2847"/>
      <c r="F51" s="2847"/>
      <c r="G51" s="2847"/>
      <c r="H51" s="2847"/>
      <c r="I51" s="2847"/>
      <c r="J51" s="2847"/>
      <c r="K51" s="2847"/>
      <c r="L51" s="2847"/>
      <c r="M51" s="2847"/>
      <c r="N51" s="2847"/>
      <c r="O51" s="2847"/>
      <c r="P51" s="203"/>
      <c r="Q51" s="203"/>
      <c r="R51" s="203"/>
      <c r="S51" s="203"/>
      <c r="T51" s="203"/>
      <c r="U51" s="203"/>
      <c r="V51" s="203"/>
      <c r="W51" s="203"/>
      <c r="X51" s="203"/>
      <c r="Y51" s="204"/>
      <c r="Z51" s="204"/>
      <c r="AA51" s="204"/>
      <c r="AB51" s="204"/>
      <c r="AC51" s="204"/>
      <c r="AD51" s="204"/>
      <c r="AE51" s="204"/>
      <c r="AF51" s="204"/>
      <c r="AG51" s="204"/>
      <c r="AH51" s="204"/>
      <c r="AI51" s="204"/>
      <c r="AJ51" s="204"/>
      <c r="AK51" s="204"/>
      <c r="AL51" s="204"/>
      <c r="AM51" s="204"/>
      <c r="AN51" s="204"/>
      <c r="AO51" s="204"/>
      <c r="AP51" s="204"/>
      <c r="AQ51" s="204"/>
      <c r="AR51" s="204"/>
      <c r="AS51" s="204"/>
      <c r="AT51" s="204"/>
      <c r="AU51" s="204"/>
      <c r="AV51" s="521"/>
      <c r="AW51" s="521"/>
      <c r="AX51" s="521"/>
    </row>
    <row r="52" spans="1:50" x14ac:dyDescent="0.35">
      <c r="A52" s="6975" t="s">
        <v>53</v>
      </c>
      <c r="B52" s="3408" t="s">
        <v>8</v>
      </c>
      <c r="C52" s="6975" t="s">
        <v>3687</v>
      </c>
      <c r="D52" s="6975"/>
      <c r="E52" s="6975"/>
      <c r="F52" s="6975"/>
      <c r="G52" s="6975" t="s">
        <v>3686</v>
      </c>
      <c r="H52" s="6975"/>
      <c r="I52" s="203"/>
      <c r="J52" s="203"/>
      <c r="K52" s="203"/>
      <c r="L52" s="203"/>
      <c r="M52" s="203"/>
      <c r="N52" s="203"/>
      <c r="O52" s="203"/>
      <c r="P52" s="203"/>
      <c r="Q52" s="203"/>
      <c r="R52" s="203"/>
      <c r="S52" s="203"/>
      <c r="T52" s="203"/>
      <c r="U52" s="203"/>
      <c r="V52" s="203"/>
      <c r="W52" s="203"/>
      <c r="X52" s="203"/>
      <c r="Y52" s="204"/>
      <c r="Z52" s="204"/>
      <c r="AA52" s="204"/>
      <c r="AB52" s="204"/>
      <c r="AC52" s="204"/>
      <c r="AD52" s="204"/>
      <c r="AE52" s="204"/>
      <c r="AF52" s="204"/>
      <c r="AG52" s="204"/>
      <c r="AH52" s="204"/>
      <c r="AI52" s="204"/>
      <c r="AJ52" s="205"/>
      <c r="AK52" s="205"/>
      <c r="AL52" s="204"/>
      <c r="AM52" s="204"/>
      <c r="AN52" s="204"/>
      <c r="AO52" s="204"/>
      <c r="AP52" s="204"/>
      <c r="AQ52" s="204"/>
      <c r="AR52" s="204"/>
      <c r="AS52" s="204"/>
      <c r="AT52" s="204"/>
      <c r="AU52" s="204"/>
      <c r="AV52" s="521"/>
      <c r="AW52" s="521"/>
      <c r="AX52" s="521"/>
    </row>
    <row r="53" spans="1:50" ht="15" customHeight="1" x14ac:dyDescent="0.35">
      <c r="A53" s="6975"/>
      <c r="B53" s="3408"/>
      <c r="C53" s="3408" t="s">
        <v>3654</v>
      </c>
      <c r="D53" s="3408" t="s">
        <v>3653</v>
      </c>
      <c r="E53" s="3408" t="s">
        <v>3652</v>
      </c>
      <c r="F53" s="3408" t="s">
        <v>3651</v>
      </c>
      <c r="G53" s="3408" t="s">
        <v>3685</v>
      </c>
      <c r="H53" s="3408" t="s">
        <v>3679</v>
      </c>
      <c r="I53" s="203"/>
      <c r="J53" s="203"/>
      <c r="K53" s="203"/>
      <c r="L53" s="203"/>
      <c r="M53" s="203"/>
      <c r="N53" s="203"/>
      <c r="O53" s="203"/>
      <c r="P53" s="203"/>
      <c r="Q53" s="203"/>
      <c r="R53" s="203"/>
      <c r="S53" s="203"/>
      <c r="T53" s="203"/>
      <c r="U53" s="203"/>
      <c r="V53" s="203"/>
      <c r="W53" s="203"/>
      <c r="X53" s="203"/>
      <c r="Y53" s="204"/>
      <c r="Z53" s="204"/>
      <c r="AA53" s="204"/>
      <c r="AB53" s="204"/>
      <c r="AC53" s="204"/>
      <c r="AD53" s="204"/>
      <c r="AE53" s="204"/>
      <c r="AF53" s="204"/>
      <c r="AG53" s="204"/>
      <c r="AH53" s="205"/>
      <c r="AI53" s="205"/>
      <c r="AJ53" s="204"/>
      <c r="AK53" s="204"/>
      <c r="AL53" s="204"/>
      <c r="AM53" s="204"/>
      <c r="AN53" s="204"/>
      <c r="AO53" s="204"/>
      <c r="AP53" s="204"/>
      <c r="AQ53" s="204"/>
      <c r="AR53" s="204"/>
      <c r="AS53" s="204"/>
      <c r="AT53" s="521"/>
      <c r="AU53" s="521"/>
      <c r="AV53" s="521"/>
      <c r="AW53" s="521"/>
      <c r="AX53" s="521"/>
    </row>
    <row r="54" spans="1:50" x14ac:dyDescent="0.35">
      <c r="A54" s="6975"/>
      <c r="B54" s="3408"/>
      <c r="C54" s="3408"/>
      <c r="D54" s="3408"/>
      <c r="E54" s="3408"/>
      <c r="F54" s="3408"/>
      <c r="G54" s="3408"/>
      <c r="H54" s="3408"/>
      <c r="I54" s="203"/>
      <c r="J54" s="203"/>
      <c r="K54" s="203"/>
      <c r="L54" s="203"/>
      <c r="M54" s="203"/>
      <c r="N54" s="203"/>
      <c r="O54" s="203"/>
      <c r="P54" s="203"/>
      <c r="Q54" s="203"/>
      <c r="R54" s="203"/>
      <c r="S54" s="203"/>
      <c r="T54" s="203"/>
      <c r="U54" s="203"/>
      <c r="V54" s="203"/>
      <c r="W54" s="203"/>
      <c r="X54" s="203"/>
      <c r="Y54" s="204"/>
      <c r="Z54" s="204"/>
      <c r="AA54" s="204"/>
      <c r="AB54" s="204"/>
      <c r="AC54" s="204"/>
      <c r="AD54" s="204"/>
      <c r="AE54" s="204"/>
      <c r="AF54" s="204"/>
      <c r="AG54" s="204"/>
      <c r="AH54" s="205"/>
      <c r="AI54" s="205"/>
      <c r="AJ54" s="204"/>
      <c r="AK54" s="204"/>
      <c r="AL54" s="204"/>
      <c r="AM54" s="204"/>
      <c r="AN54" s="204"/>
      <c r="AO54" s="204"/>
      <c r="AP54" s="204"/>
      <c r="AQ54" s="204"/>
      <c r="AR54" s="204"/>
      <c r="AS54" s="204"/>
      <c r="AT54" s="521"/>
      <c r="AU54" s="521"/>
      <c r="AV54" s="521"/>
      <c r="AW54" s="521"/>
      <c r="AX54" s="521"/>
    </row>
    <row r="55" spans="1:50" x14ac:dyDescent="0.35">
      <c r="A55" s="6978" t="s">
        <v>557</v>
      </c>
      <c r="B55" s="4535">
        <f>SUM(C55:F55)</f>
        <v>0</v>
      </c>
      <c r="C55" s="6984"/>
      <c r="D55" s="6984"/>
      <c r="E55" s="6984"/>
      <c r="F55" s="6984"/>
      <c r="G55" s="6984"/>
      <c r="H55" s="6984"/>
      <c r="I55" s="203"/>
      <c r="J55" s="203"/>
      <c r="K55" s="203"/>
      <c r="L55" s="203"/>
      <c r="M55" s="203"/>
      <c r="N55" s="203"/>
      <c r="O55" s="203"/>
      <c r="P55" s="203"/>
      <c r="Q55" s="203"/>
      <c r="R55" s="203"/>
      <c r="S55" s="203"/>
      <c r="T55" s="203"/>
      <c r="U55" s="203"/>
      <c r="V55" s="203"/>
      <c r="W55" s="203"/>
      <c r="X55" s="203"/>
      <c r="Y55" s="204"/>
      <c r="Z55" s="204"/>
      <c r="AA55" s="204"/>
      <c r="AB55" s="204"/>
      <c r="AC55" s="204"/>
      <c r="AD55" s="204"/>
      <c r="AE55" s="204"/>
      <c r="AF55" s="204"/>
      <c r="AG55" s="204"/>
      <c r="AH55" s="205"/>
      <c r="AI55" s="205"/>
      <c r="AJ55" s="204"/>
      <c r="AK55" s="204"/>
      <c r="AL55" s="204"/>
      <c r="AM55" s="204"/>
      <c r="AN55" s="204"/>
      <c r="AO55" s="204"/>
      <c r="AP55" s="204"/>
      <c r="AQ55" s="204"/>
      <c r="AR55" s="204"/>
      <c r="AS55" s="204"/>
      <c r="AT55" s="521"/>
      <c r="AU55" s="521"/>
      <c r="AV55" s="521"/>
      <c r="AW55" s="521"/>
      <c r="AX55" s="521"/>
    </row>
    <row r="56" spans="1:50" x14ac:dyDescent="0.35">
      <c r="A56" s="6978" t="s">
        <v>3026</v>
      </c>
      <c r="B56" s="4535">
        <f>SUM(C56:F56)</f>
        <v>0</v>
      </c>
      <c r="C56" s="6984"/>
      <c r="D56" s="6984"/>
      <c r="E56" s="6984"/>
      <c r="F56" s="6984"/>
      <c r="G56" s="6984"/>
      <c r="H56" s="6984"/>
      <c r="I56" s="203"/>
      <c r="J56" s="203"/>
      <c r="K56" s="203"/>
      <c r="L56" s="203"/>
      <c r="M56" s="203"/>
      <c r="N56" s="203"/>
      <c r="O56" s="203"/>
      <c r="P56" s="203"/>
      <c r="Q56" s="203"/>
      <c r="R56" s="203"/>
      <c r="S56" s="203"/>
      <c r="T56" s="203"/>
      <c r="U56" s="203"/>
      <c r="V56" s="203"/>
      <c r="W56" s="203"/>
      <c r="X56" s="203"/>
      <c r="Y56" s="204"/>
      <c r="Z56" s="204"/>
      <c r="AA56" s="204"/>
      <c r="AB56" s="204"/>
      <c r="AC56" s="204"/>
      <c r="AD56" s="204"/>
      <c r="AE56" s="204"/>
      <c r="AF56" s="204"/>
      <c r="AG56" s="204"/>
      <c r="AH56" s="205"/>
      <c r="AI56" s="205"/>
      <c r="AJ56" s="204"/>
      <c r="AK56" s="204"/>
      <c r="AL56" s="204"/>
      <c r="AM56" s="204"/>
      <c r="AN56" s="204"/>
      <c r="AO56" s="204"/>
      <c r="AP56" s="204"/>
      <c r="AQ56" s="204"/>
      <c r="AR56" s="204"/>
      <c r="AS56" s="204"/>
      <c r="AT56" s="521"/>
      <c r="AU56" s="521"/>
      <c r="AV56" s="521"/>
      <c r="AW56" s="521"/>
      <c r="AX56" s="521"/>
    </row>
    <row r="57" spans="1:50" x14ac:dyDescent="0.35">
      <c r="A57" s="6978" t="s">
        <v>3670</v>
      </c>
      <c r="B57" s="4535">
        <f>SUM(C57:F57)</f>
        <v>0</v>
      </c>
      <c r="C57" s="6984"/>
      <c r="D57" s="6984"/>
      <c r="E57" s="6984"/>
      <c r="F57" s="6984"/>
      <c r="G57" s="6984"/>
      <c r="H57" s="6984"/>
      <c r="I57" s="203"/>
      <c r="J57" s="203"/>
      <c r="K57" s="203"/>
      <c r="L57" s="203"/>
      <c r="M57" s="203"/>
      <c r="N57" s="203"/>
      <c r="O57" s="203"/>
      <c r="P57" s="203"/>
      <c r="Q57" s="203"/>
      <c r="R57" s="203"/>
      <c r="S57" s="203"/>
      <c r="T57" s="203"/>
      <c r="U57" s="203"/>
      <c r="V57" s="203"/>
      <c r="W57" s="203"/>
      <c r="X57" s="203"/>
      <c r="Y57" s="204"/>
      <c r="Z57" s="204"/>
      <c r="AA57" s="204"/>
      <c r="AB57" s="204"/>
      <c r="AC57" s="204"/>
      <c r="AD57" s="204"/>
      <c r="AE57" s="204"/>
      <c r="AF57" s="204"/>
      <c r="AG57" s="204"/>
      <c r="AH57" s="205"/>
      <c r="AI57" s="205"/>
      <c r="AJ57" s="204"/>
      <c r="AK57" s="204"/>
      <c r="AL57" s="204"/>
      <c r="AM57" s="204"/>
      <c r="AN57" s="204"/>
      <c r="AO57" s="204"/>
      <c r="AP57" s="204"/>
      <c r="AQ57" s="204"/>
      <c r="AR57" s="204"/>
      <c r="AS57" s="204"/>
      <c r="AT57" s="521"/>
      <c r="AU57" s="521"/>
      <c r="AV57" s="521"/>
      <c r="AW57" s="521"/>
      <c r="AX57" s="521"/>
    </row>
    <row r="58" spans="1:50" x14ac:dyDescent="0.35">
      <c r="A58" s="6978" t="s">
        <v>3669</v>
      </c>
      <c r="B58" s="4535">
        <f>SUM(C58:F58)</f>
        <v>0</v>
      </c>
      <c r="C58" s="6984"/>
      <c r="D58" s="6984"/>
      <c r="E58" s="6984"/>
      <c r="F58" s="6984"/>
      <c r="G58" s="6984"/>
      <c r="H58" s="6984"/>
      <c r="I58" s="203"/>
      <c r="J58" s="203"/>
      <c r="K58" s="203"/>
      <c r="L58" s="203"/>
      <c r="M58" s="203"/>
      <c r="N58" s="203"/>
      <c r="O58" s="203"/>
      <c r="P58" s="203"/>
      <c r="Q58" s="203"/>
      <c r="R58" s="203"/>
      <c r="S58" s="203"/>
      <c r="T58" s="203"/>
      <c r="U58" s="203"/>
      <c r="V58" s="203"/>
      <c r="W58" s="203"/>
      <c r="X58" s="203"/>
      <c r="Y58" s="204"/>
      <c r="Z58" s="204"/>
      <c r="AA58" s="204"/>
      <c r="AB58" s="204"/>
      <c r="AC58" s="204"/>
      <c r="AD58" s="204"/>
      <c r="AE58" s="204"/>
      <c r="AF58" s="204"/>
      <c r="AG58" s="204"/>
      <c r="AH58" s="205"/>
      <c r="AI58" s="205"/>
      <c r="AJ58" s="204"/>
      <c r="AK58" s="204"/>
      <c r="AL58" s="204"/>
      <c r="AM58" s="204"/>
      <c r="AN58" s="204"/>
      <c r="AO58" s="204"/>
      <c r="AP58" s="204"/>
      <c r="AQ58" s="204"/>
      <c r="AR58" s="204"/>
      <c r="AS58" s="204"/>
      <c r="AT58" s="521"/>
      <c r="AU58" s="521"/>
      <c r="AV58" s="521"/>
      <c r="AW58" s="521"/>
      <c r="AX58" s="521"/>
    </row>
    <row r="59" spans="1:50" x14ac:dyDescent="0.35">
      <c r="A59" s="6978" t="s">
        <v>2215</v>
      </c>
      <c r="B59" s="4535">
        <f>SUM(C59:F59)</f>
        <v>0</v>
      </c>
      <c r="C59" s="6984"/>
      <c r="D59" s="6984"/>
      <c r="E59" s="6984"/>
      <c r="F59" s="6984"/>
      <c r="G59" s="6984"/>
      <c r="H59" s="6984"/>
      <c r="I59" s="203"/>
      <c r="J59" s="203"/>
      <c r="K59" s="203"/>
      <c r="L59" s="203"/>
      <c r="M59" s="203"/>
      <c r="N59" s="203"/>
      <c r="O59" s="203"/>
      <c r="P59" s="203"/>
      <c r="Q59" s="203"/>
      <c r="R59" s="203"/>
      <c r="S59" s="203"/>
      <c r="T59" s="203"/>
      <c r="U59" s="203"/>
      <c r="V59" s="203"/>
      <c r="W59" s="203"/>
      <c r="X59" s="203"/>
      <c r="Y59" s="204"/>
      <c r="Z59" s="204"/>
      <c r="AA59" s="204"/>
      <c r="AB59" s="204"/>
      <c r="AC59" s="204"/>
      <c r="AD59" s="204"/>
      <c r="AE59" s="204"/>
      <c r="AF59" s="204"/>
      <c r="AG59" s="204"/>
      <c r="AH59" s="205"/>
      <c r="AI59" s="205"/>
      <c r="AJ59" s="204"/>
      <c r="AK59" s="204"/>
      <c r="AL59" s="204"/>
      <c r="AM59" s="204"/>
      <c r="AN59" s="204"/>
      <c r="AO59" s="204"/>
      <c r="AP59" s="204"/>
      <c r="AQ59" s="204"/>
      <c r="AR59" s="204"/>
      <c r="AS59" s="204"/>
      <c r="AT59" s="521"/>
      <c r="AU59" s="521"/>
      <c r="AV59" s="521"/>
      <c r="AW59" s="521"/>
      <c r="AX59" s="521"/>
    </row>
    <row r="60" spans="1:50" x14ac:dyDescent="0.35">
      <c r="A60" s="6976" t="s">
        <v>36</v>
      </c>
      <c r="B60" s="3328">
        <f>SUM(B55:B59)</f>
        <v>0</v>
      </c>
      <c r="C60" s="6977">
        <f>SUM(C55:C59)</f>
        <v>0</v>
      </c>
      <c r="D60" s="6977">
        <f>SUM(D55:D59)</f>
        <v>0</v>
      </c>
      <c r="E60" s="6977">
        <f>SUM(E55:E59)</f>
        <v>0</v>
      </c>
      <c r="F60" s="6977">
        <f>SUM(F55:F59)</f>
        <v>0</v>
      </c>
      <c r="G60" s="6977">
        <f>SUM(G55:G59)</f>
        <v>0</v>
      </c>
      <c r="H60" s="6977">
        <f>SUM(H55:H59)</f>
        <v>0</v>
      </c>
      <c r="I60" s="203"/>
      <c r="J60" s="203"/>
      <c r="K60" s="203"/>
      <c r="L60" s="203"/>
      <c r="M60" s="203"/>
      <c r="N60" s="203"/>
      <c r="O60" s="203"/>
      <c r="P60" s="203"/>
      <c r="Q60" s="203"/>
      <c r="R60" s="203"/>
      <c r="S60" s="203"/>
      <c r="T60" s="203"/>
      <c r="U60" s="203"/>
      <c r="V60" s="203"/>
      <c r="W60" s="203"/>
      <c r="X60" s="203"/>
      <c r="Y60" s="204"/>
      <c r="Z60" s="204"/>
      <c r="AA60" s="204"/>
      <c r="AB60" s="204"/>
      <c r="AC60" s="204"/>
      <c r="AD60" s="204"/>
      <c r="AE60" s="204"/>
      <c r="AF60" s="204"/>
      <c r="AG60" s="204"/>
      <c r="AH60" s="205"/>
      <c r="AI60" s="205"/>
      <c r="AJ60" s="204"/>
      <c r="AK60" s="204"/>
      <c r="AL60" s="204"/>
      <c r="AM60" s="204"/>
      <c r="AN60" s="204"/>
      <c r="AO60" s="204"/>
      <c r="AP60" s="204"/>
      <c r="AQ60" s="204"/>
      <c r="AR60" s="204"/>
      <c r="AS60" s="204"/>
      <c r="AT60" s="521"/>
      <c r="AU60" s="521"/>
      <c r="AV60" s="521"/>
      <c r="AW60" s="521"/>
      <c r="AX60" s="521"/>
    </row>
    <row r="61" spans="1:50" x14ac:dyDescent="0.35">
      <c r="A61" s="140" t="s">
        <v>3684</v>
      </c>
      <c r="B61" s="203"/>
      <c r="C61" s="203"/>
      <c r="D61" s="2847"/>
      <c r="E61" s="2847"/>
      <c r="F61" s="2847"/>
      <c r="G61" s="2847"/>
      <c r="H61" s="2847"/>
      <c r="I61" s="2847"/>
      <c r="J61" s="2847"/>
      <c r="K61" s="203"/>
      <c r="L61" s="203"/>
      <c r="M61" s="203"/>
      <c r="N61" s="203"/>
      <c r="O61" s="203"/>
      <c r="P61" s="203"/>
      <c r="Q61" s="203"/>
      <c r="R61" s="203"/>
      <c r="S61" s="203"/>
      <c r="T61" s="203"/>
      <c r="U61" s="203"/>
      <c r="V61" s="203"/>
      <c r="W61" s="203"/>
      <c r="X61" s="203"/>
      <c r="Y61" s="204"/>
      <c r="Z61" s="204"/>
      <c r="AA61" s="204"/>
      <c r="AB61" s="204"/>
      <c r="AC61" s="204"/>
      <c r="AD61" s="204"/>
      <c r="AE61" s="204"/>
      <c r="AF61" s="204"/>
      <c r="AG61" s="204"/>
      <c r="AH61" s="204"/>
      <c r="AI61" s="204"/>
      <c r="AJ61" s="204"/>
      <c r="AK61" s="204"/>
      <c r="AL61" s="204"/>
      <c r="AM61" s="204"/>
      <c r="AN61" s="204"/>
      <c r="AO61" s="204"/>
      <c r="AP61" s="204"/>
      <c r="AQ61" s="204"/>
      <c r="AR61" s="204"/>
      <c r="AS61" s="204"/>
      <c r="AT61" s="204"/>
      <c r="AU61" s="521"/>
      <c r="AV61" s="521"/>
      <c r="AW61" s="521"/>
      <c r="AX61" s="521"/>
    </row>
    <row r="62" spans="1:50" x14ac:dyDescent="0.35">
      <c r="A62" s="6975" t="s">
        <v>53</v>
      </c>
      <c r="B62" s="3408" t="s">
        <v>8</v>
      </c>
      <c r="C62" s="6975" t="s">
        <v>80</v>
      </c>
      <c r="D62" s="6975"/>
      <c r="E62" s="6975"/>
      <c r="F62" s="6975"/>
      <c r="G62" s="6975"/>
      <c r="H62" s="6975"/>
      <c r="I62" s="6975"/>
      <c r="J62" s="6975"/>
      <c r="K62" s="6975"/>
      <c r="L62" s="6975"/>
      <c r="M62" s="6975"/>
      <c r="N62" s="6975"/>
      <c r="O62" s="6975"/>
      <c r="P62" s="6975"/>
      <c r="Q62" s="6975"/>
      <c r="R62" s="6975"/>
      <c r="S62" s="6975"/>
      <c r="T62" s="6975" t="s">
        <v>3682</v>
      </c>
      <c r="U62" s="6975"/>
      <c r="V62" s="6975"/>
      <c r="W62" s="6975"/>
      <c r="X62" s="6975" t="s">
        <v>3681</v>
      </c>
      <c r="Y62" s="6975"/>
      <c r="Z62" s="6975"/>
      <c r="AA62" s="204"/>
      <c r="AB62" s="204"/>
      <c r="AC62" s="204"/>
      <c r="AD62" s="204"/>
      <c r="AE62" s="204"/>
      <c r="AF62" s="204"/>
      <c r="AG62" s="204"/>
      <c r="AH62" s="204"/>
      <c r="AI62" s="204"/>
      <c r="AJ62" s="204"/>
      <c r="AK62" s="204"/>
      <c r="AL62" s="204"/>
      <c r="AM62" s="204"/>
      <c r="AN62" s="204"/>
      <c r="AO62" s="204"/>
      <c r="AP62" s="204"/>
      <c r="AQ62" s="204"/>
      <c r="AR62" s="204"/>
      <c r="AS62" s="204"/>
      <c r="AT62" s="204"/>
      <c r="AU62" s="204"/>
      <c r="AV62" s="521"/>
      <c r="AW62" s="521"/>
      <c r="AX62" s="521"/>
    </row>
    <row r="63" spans="1:50" ht="40" x14ac:dyDescent="0.35">
      <c r="A63" s="6975"/>
      <c r="B63" s="3408"/>
      <c r="C63" s="3730" t="s">
        <v>386</v>
      </c>
      <c r="D63" s="3730" t="s">
        <v>203</v>
      </c>
      <c r="E63" s="3730" t="s">
        <v>204</v>
      </c>
      <c r="F63" s="3730" t="s">
        <v>205</v>
      </c>
      <c r="G63" s="3730" t="s">
        <v>206</v>
      </c>
      <c r="H63" s="3730" t="s">
        <v>3520</v>
      </c>
      <c r="I63" s="3730" t="s">
        <v>232</v>
      </c>
      <c r="J63" s="3730" t="s">
        <v>23</v>
      </c>
      <c r="K63" s="3730" t="s">
        <v>24</v>
      </c>
      <c r="L63" s="3730" t="s">
        <v>3519</v>
      </c>
      <c r="M63" s="3730" t="s">
        <v>26</v>
      </c>
      <c r="N63" s="3730" t="s">
        <v>27</v>
      </c>
      <c r="O63" s="3730" t="s">
        <v>28</v>
      </c>
      <c r="P63" s="3730" t="s">
        <v>29</v>
      </c>
      <c r="Q63" s="3730" t="s">
        <v>30</v>
      </c>
      <c r="R63" s="3730" t="s">
        <v>31</v>
      </c>
      <c r="S63" s="3730" t="s">
        <v>100</v>
      </c>
      <c r="T63" s="3441" t="s">
        <v>3654</v>
      </c>
      <c r="U63" s="3441" t="s">
        <v>3653</v>
      </c>
      <c r="V63" s="3441" t="s">
        <v>3680</v>
      </c>
      <c r="W63" s="3441" t="s">
        <v>3651</v>
      </c>
      <c r="X63" s="3441" t="s">
        <v>3637</v>
      </c>
      <c r="Y63" s="3441" t="s">
        <v>3636</v>
      </c>
      <c r="Z63" s="3441" t="s">
        <v>3679</v>
      </c>
      <c r="AA63" s="204"/>
      <c r="AB63" s="204"/>
      <c r="AC63" s="204"/>
      <c r="AD63" s="204"/>
      <c r="AE63" s="204"/>
      <c r="AF63" s="204"/>
      <c r="AG63" s="204"/>
      <c r="AH63" s="204"/>
      <c r="AI63" s="204"/>
      <c r="AJ63" s="204"/>
      <c r="AK63" s="204"/>
      <c r="AL63" s="204"/>
      <c r="AM63" s="204"/>
      <c r="AN63" s="204"/>
      <c r="AO63" s="204"/>
      <c r="AP63" s="204"/>
      <c r="AQ63" s="204"/>
      <c r="AR63" s="204"/>
      <c r="AS63" s="204"/>
      <c r="AT63" s="204"/>
      <c r="AU63" s="209"/>
      <c r="AV63" s="521"/>
      <c r="AW63" s="521"/>
      <c r="AX63" s="521"/>
    </row>
    <row r="64" spans="1:50" x14ac:dyDescent="0.35">
      <c r="A64" s="6978" t="s">
        <v>3026</v>
      </c>
      <c r="B64" s="3677">
        <f>SUM(C64:G64)</f>
        <v>0</v>
      </c>
      <c r="C64" s="6984"/>
      <c r="D64" s="6984"/>
      <c r="E64" s="6984"/>
      <c r="F64" s="6984"/>
      <c r="G64" s="6984"/>
      <c r="H64" s="6984"/>
      <c r="I64" s="6984"/>
      <c r="J64" s="6984"/>
      <c r="K64" s="6984"/>
      <c r="L64" s="6984"/>
      <c r="M64" s="6984"/>
      <c r="N64" s="6984"/>
      <c r="O64" s="6984"/>
      <c r="P64" s="6984"/>
      <c r="Q64" s="6984"/>
      <c r="R64" s="6984"/>
      <c r="S64" s="6984"/>
      <c r="T64" s="3396"/>
      <c r="U64" s="3396"/>
      <c r="V64" s="3396"/>
      <c r="W64" s="3396"/>
      <c r="X64" s="3396"/>
      <c r="Y64" s="3396"/>
      <c r="Z64" s="3396"/>
      <c r="AA64" s="204"/>
      <c r="AB64" s="204"/>
      <c r="AC64" s="204"/>
      <c r="AD64" s="204"/>
      <c r="AE64" s="204"/>
      <c r="AF64" s="204"/>
      <c r="AG64" s="204"/>
      <c r="AH64" s="204"/>
      <c r="AI64" s="204"/>
      <c r="AJ64" s="204"/>
      <c r="AK64" s="204"/>
      <c r="AL64" s="204"/>
      <c r="AM64" s="204"/>
      <c r="AN64" s="204"/>
      <c r="AO64" s="204"/>
      <c r="AP64" s="204"/>
      <c r="AQ64" s="204"/>
      <c r="AR64" s="204"/>
      <c r="AS64" s="204"/>
      <c r="AT64" s="204"/>
      <c r="AU64" s="209"/>
      <c r="AV64" s="521"/>
      <c r="AW64" s="521"/>
      <c r="AX64" s="521"/>
    </row>
    <row r="65" spans="1:50" x14ac:dyDescent="0.35">
      <c r="A65" s="6978" t="s">
        <v>3670</v>
      </c>
      <c r="B65" s="3677">
        <f>SUM(C65:G65)</f>
        <v>0</v>
      </c>
      <c r="C65" s="6984"/>
      <c r="D65" s="6984"/>
      <c r="E65" s="6984"/>
      <c r="F65" s="6984"/>
      <c r="G65" s="6984"/>
      <c r="H65" s="6984"/>
      <c r="I65" s="6984"/>
      <c r="J65" s="6984"/>
      <c r="K65" s="6984"/>
      <c r="L65" s="6984"/>
      <c r="M65" s="6984"/>
      <c r="N65" s="6984"/>
      <c r="O65" s="6984"/>
      <c r="P65" s="6984"/>
      <c r="Q65" s="6984"/>
      <c r="R65" s="6984"/>
      <c r="S65" s="6984"/>
      <c r="T65" s="3396"/>
      <c r="U65" s="3396"/>
      <c r="V65" s="3396"/>
      <c r="W65" s="3396"/>
      <c r="X65" s="3396"/>
      <c r="Y65" s="3396"/>
      <c r="Z65" s="3396"/>
      <c r="AA65" s="204"/>
      <c r="AB65" s="204"/>
      <c r="AC65" s="204"/>
      <c r="AD65" s="204"/>
      <c r="AE65" s="204"/>
      <c r="AF65" s="204"/>
      <c r="AG65" s="204"/>
      <c r="AH65" s="204"/>
      <c r="AI65" s="204"/>
      <c r="AJ65" s="204"/>
      <c r="AK65" s="204"/>
      <c r="AL65" s="204"/>
      <c r="AM65" s="204"/>
      <c r="AN65" s="204"/>
      <c r="AO65" s="204"/>
      <c r="AP65" s="204"/>
      <c r="AQ65" s="204"/>
      <c r="AR65" s="204"/>
      <c r="AS65" s="204"/>
      <c r="AT65" s="204"/>
      <c r="AU65" s="209"/>
      <c r="AV65" s="521"/>
      <c r="AW65" s="521"/>
      <c r="AX65" s="521"/>
    </row>
    <row r="66" spans="1:50" x14ac:dyDescent="0.35">
      <c r="A66" s="6978" t="s">
        <v>3669</v>
      </c>
      <c r="B66" s="3677">
        <f>SUM(C66:G66)</f>
        <v>0</v>
      </c>
      <c r="C66" s="6984"/>
      <c r="D66" s="6984"/>
      <c r="E66" s="6984"/>
      <c r="F66" s="6984"/>
      <c r="G66" s="6984"/>
      <c r="H66" s="6984"/>
      <c r="I66" s="6984"/>
      <c r="J66" s="6984"/>
      <c r="K66" s="6984"/>
      <c r="L66" s="6984"/>
      <c r="M66" s="6984"/>
      <c r="N66" s="6984"/>
      <c r="O66" s="6984"/>
      <c r="P66" s="6984"/>
      <c r="Q66" s="6984"/>
      <c r="R66" s="6984"/>
      <c r="S66" s="6984"/>
      <c r="T66" s="3396"/>
      <c r="U66" s="3396"/>
      <c r="V66" s="3396"/>
      <c r="W66" s="3396"/>
      <c r="X66" s="3396"/>
      <c r="Y66" s="3396"/>
      <c r="Z66" s="3396"/>
      <c r="AA66" s="204"/>
      <c r="AB66" s="204"/>
      <c r="AC66" s="204"/>
      <c r="AD66" s="204"/>
      <c r="AE66" s="204"/>
      <c r="AF66" s="204"/>
      <c r="AG66" s="204"/>
      <c r="AH66" s="204"/>
      <c r="AI66" s="204"/>
      <c r="AJ66" s="204"/>
      <c r="AK66" s="204"/>
      <c r="AL66" s="204"/>
      <c r="AM66" s="204"/>
      <c r="AN66" s="204"/>
      <c r="AO66" s="204"/>
      <c r="AP66" s="204"/>
      <c r="AQ66" s="204"/>
      <c r="AR66" s="204"/>
      <c r="AS66" s="204"/>
      <c r="AT66" s="204"/>
      <c r="AU66" s="209"/>
      <c r="AV66" s="521"/>
      <c r="AW66" s="521"/>
      <c r="AX66" s="521"/>
    </row>
    <row r="67" spans="1:50" x14ac:dyDescent="0.35">
      <c r="A67" s="6978" t="s">
        <v>2215</v>
      </c>
      <c r="B67" s="3677">
        <f>SUM(C67:G67)</f>
        <v>0</v>
      </c>
      <c r="C67" s="6984"/>
      <c r="D67" s="6984"/>
      <c r="E67" s="6984"/>
      <c r="F67" s="6984"/>
      <c r="G67" s="6984"/>
      <c r="H67" s="6984"/>
      <c r="I67" s="6984"/>
      <c r="J67" s="6984"/>
      <c r="K67" s="6984"/>
      <c r="L67" s="6984"/>
      <c r="M67" s="6984"/>
      <c r="N67" s="6984"/>
      <c r="O67" s="6984"/>
      <c r="P67" s="6984"/>
      <c r="Q67" s="6984"/>
      <c r="R67" s="6984"/>
      <c r="S67" s="6984"/>
      <c r="T67" s="3396"/>
      <c r="U67" s="3396"/>
      <c r="V67" s="3396"/>
      <c r="W67" s="3396"/>
      <c r="X67" s="3396"/>
      <c r="Y67" s="3396"/>
      <c r="Z67" s="3396"/>
      <c r="AA67" s="204"/>
      <c r="AB67" s="204"/>
      <c r="AC67" s="204"/>
      <c r="AD67" s="204"/>
      <c r="AE67" s="204"/>
      <c r="AF67" s="204"/>
      <c r="AG67" s="204"/>
      <c r="AH67" s="204"/>
      <c r="AI67" s="204"/>
      <c r="AJ67" s="204"/>
      <c r="AK67" s="204"/>
      <c r="AL67" s="204"/>
      <c r="AM67" s="204"/>
      <c r="AN67" s="204"/>
      <c r="AO67" s="204"/>
      <c r="AP67" s="204"/>
      <c r="AQ67" s="204"/>
      <c r="AR67" s="204"/>
      <c r="AS67" s="204"/>
      <c r="AT67" s="204"/>
      <c r="AU67" s="209"/>
      <c r="AV67" s="521"/>
      <c r="AW67" s="521"/>
      <c r="AX67" s="521"/>
    </row>
    <row r="68" spans="1:50" x14ac:dyDescent="0.35">
      <c r="A68" s="6976" t="s">
        <v>36</v>
      </c>
      <c r="B68" s="6973">
        <f>SUM(B64:B67)</f>
        <v>0</v>
      </c>
      <c r="C68" s="3677">
        <f>SUM(C64:C67)</f>
        <v>0</v>
      </c>
      <c r="D68" s="3677">
        <f>SUM(D64:D67)</f>
        <v>0</v>
      </c>
      <c r="E68" s="3677">
        <f>SUM(E64:E67)</f>
        <v>0</v>
      </c>
      <c r="F68" s="3677">
        <f>SUM(F64:F67)</f>
        <v>0</v>
      </c>
      <c r="G68" s="3677">
        <f>SUM(G64:G67)</f>
        <v>0</v>
      </c>
      <c r="H68" s="3677">
        <f>SUM(H64:H67)</f>
        <v>0</v>
      </c>
      <c r="I68" s="3677">
        <f>SUM(I64:I67)</f>
        <v>0</v>
      </c>
      <c r="J68" s="3677">
        <f>SUM(J64:J67)</f>
        <v>0</v>
      </c>
      <c r="K68" s="3677">
        <f>SUM(K64:K67)</f>
        <v>0</v>
      </c>
      <c r="L68" s="3677">
        <f>SUM(L64:L67)</f>
        <v>0</v>
      </c>
      <c r="M68" s="3677">
        <f>SUM(M64:M67)</f>
        <v>0</v>
      </c>
      <c r="N68" s="3677">
        <f>SUM(N64:N67)</f>
        <v>0</v>
      </c>
      <c r="O68" s="3677">
        <f>SUM(O64:O67)</f>
        <v>0</v>
      </c>
      <c r="P68" s="3677">
        <f>SUM(P64:P67)</f>
        <v>0</v>
      </c>
      <c r="Q68" s="3677">
        <f>SUM(Q64:Q67)</f>
        <v>0</v>
      </c>
      <c r="R68" s="3677">
        <f>SUM(R64:R67)</f>
        <v>0</v>
      </c>
      <c r="S68" s="3677">
        <f>SUM(S64:S67)</f>
        <v>0</v>
      </c>
      <c r="T68" s="6973">
        <v>0</v>
      </c>
      <c r="U68" s="6973">
        <v>0</v>
      </c>
      <c r="V68" s="6973">
        <v>0</v>
      </c>
      <c r="W68" s="6973">
        <v>0</v>
      </c>
      <c r="X68" s="6973"/>
      <c r="Y68" s="3536"/>
      <c r="Z68" s="3536"/>
      <c r="AA68" s="204"/>
      <c r="AB68" s="204"/>
      <c r="AC68" s="204"/>
      <c r="AD68" s="204"/>
      <c r="AE68" s="204"/>
      <c r="AF68" s="204"/>
      <c r="AG68" s="204"/>
      <c r="AH68" s="204"/>
      <c r="AI68" s="204"/>
      <c r="AJ68" s="204"/>
      <c r="AK68" s="204"/>
      <c r="AL68" s="204"/>
      <c r="AM68" s="204"/>
      <c r="AN68" s="204"/>
      <c r="AO68" s="204"/>
      <c r="AP68" s="204"/>
      <c r="AQ68" s="204"/>
      <c r="AR68" s="204"/>
      <c r="AS68" s="204"/>
      <c r="AT68" s="204"/>
      <c r="AU68" s="209"/>
      <c r="AV68" s="521"/>
      <c r="AW68" s="521"/>
      <c r="AX68" s="521"/>
    </row>
    <row r="69" spans="1:50" x14ac:dyDescent="0.35">
      <c r="A69" s="140" t="s">
        <v>3683</v>
      </c>
      <c r="B69" s="203"/>
      <c r="C69" s="203"/>
      <c r="D69" s="220"/>
      <c r="E69" s="220"/>
      <c r="F69" s="220"/>
      <c r="G69" s="220"/>
      <c r="H69" s="220"/>
      <c r="I69" s="220"/>
      <c r="J69" s="220"/>
      <c r="K69" s="220"/>
      <c r="L69" s="203"/>
      <c r="M69" s="203"/>
      <c r="N69" s="203"/>
      <c r="O69" s="203"/>
      <c r="P69" s="203"/>
      <c r="Q69" s="203"/>
      <c r="R69" s="203"/>
      <c r="S69" s="203"/>
      <c r="T69" s="203"/>
      <c r="U69" s="203"/>
      <c r="V69" s="203"/>
      <c r="W69" s="203"/>
      <c r="X69" s="203"/>
      <c r="Y69" s="245"/>
      <c r="Z69" s="245"/>
      <c r="AA69" s="204"/>
      <c r="AB69" s="204"/>
      <c r="AC69" s="204"/>
      <c r="AD69" s="204"/>
      <c r="AE69" s="204"/>
      <c r="AF69" s="204"/>
      <c r="AG69" s="204"/>
      <c r="AH69" s="204"/>
      <c r="AI69" s="204"/>
      <c r="AJ69" s="204"/>
      <c r="AK69" s="204"/>
      <c r="AL69" s="204"/>
      <c r="AM69" s="204"/>
      <c r="AN69" s="204"/>
      <c r="AO69" s="204"/>
      <c r="AP69" s="204"/>
      <c r="AQ69" s="204"/>
      <c r="AR69" s="204"/>
      <c r="AS69" s="204"/>
      <c r="AT69" s="204"/>
      <c r="AU69" s="209"/>
      <c r="AV69" s="521"/>
      <c r="AW69" s="521"/>
      <c r="AX69" s="521"/>
    </row>
    <row r="70" spans="1:50" x14ac:dyDescent="0.35">
      <c r="A70" s="6975" t="s">
        <v>53</v>
      </c>
      <c r="B70" s="3408" t="s">
        <v>8</v>
      </c>
      <c r="C70" s="6975" t="s">
        <v>80</v>
      </c>
      <c r="D70" s="6975"/>
      <c r="E70" s="6975"/>
      <c r="F70" s="6975"/>
      <c r="G70" s="6975"/>
      <c r="H70" s="6975"/>
      <c r="I70" s="6975"/>
      <c r="J70" s="6975"/>
      <c r="K70" s="6975"/>
      <c r="L70" s="6975"/>
      <c r="M70" s="6975"/>
      <c r="N70" s="6975"/>
      <c r="O70" s="6975"/>
      <c r="P70" s="6975"/>
      <c r="Q70" s="6975"/>
      <c r="R70" s="6975"/>
      <c r="S70" s="6975"/>
      <c r="T70" s="6975" t="s">
        <v>3682</v>
      </c>
      <c r="U70" s="6975"/>
      <c r="V70" s="6975"/>
      <c r="W70" s="6975"/>
      <c r="X70" s="6975" t="s">
        <v>3681</v>
      </c>
      <c r="Y70" s="6975"/>
      <c r="Z70" s="6975"/>
      <c r="AA70" s="204"/>
      <c r="AB70" s="204"/>
      <c r="AC70" s="204"/>
      <c r="AD70" s="204"/>
      <c r="AE70" s="204"/>
      <c r="AF70" s="204"/>
      <c r="AG70" s="204"/>
      <c r="AH70" s="204"/>
      <c r="AI70" s="204"/>
      <c r="AJ70" s="204"/>
      <c r="AK70" s="204"/>
      <c r="AL70" s="204"/>
      <c r="AM70" s="204"/>
      <c r="AN70" s="204"/>
      <c r="AO70" s="204"/>
      <c r="AP70" s="204"/>
      <c r="AQ70" s="204"/>
      <c r="AR70" s="204"/>
      <c r="AS70" s="204"/>
      <c r="AT70" s="204"/>
      <c r="AU70" s="209"/>
      <c r="AV70" s="521"/>
      <c r="AW70" s="521"/>
      <c r="AX70" s="521"/>
    </row>
    <row r="71" spans="1:50" ht="40" x14ac:dyDescent="0.35">
      <c r="A71" s="6975"/>
      <c r="B71" s="3408"/>
      <c r="C71" s="3730" t="s">
        <v>386</v>
      </c>
      <c r="D71" s="3730" t="s">
        <v>203</v>
      </c>
      <c r="E71" s="3730" t="s">
        <v>204</v>
      </c>
      <c r="F71" s="3730" t="s">
        <v>205</v>
      </c>
      <c r="G71" s="3730" t="s">
        <v>206</v>
      </c>
      <c r="H71" s="3730" t="s">
        <v>3520</v>
      </c>
      <c r="I71" s="3730" t="s">
        <v>232</v>
      </c>
      <c r="J71" s="3730" t="s">
        <v>23</v>
      </c>
      <c r="K71" s="3730" t="s">
        <v>24</v>
      </c>
      <c r="L71" s="3730" t="s">
        <v>3519</v>
      </c>
      <c r="M71" s="3730" t="s">
        <v>26</v>
      </c>
      <c r="N71" s="3730" t="s">
        <v>27</v>
      </c>
      <c r="O71" s="3730" t="s">
        <v>28</v>
      </c>
      <c r="P71" s="3730" t="s">
        <v>29</v>
      </c>
      <c r="Q71" s="3730" t="s">
        <v>30</v>
      </c>
      <c r="R71" s="3730" t="s">
        <v>31</v>
      </c>
      <c r="S71" s="3730" t="s">
        <v>100</v>
      </c>
      <c r="T71" s="3441" t="s">
        <v>3654</v>
      </c>
      <c r="U71" s="3441" t="s">
        <v>3653</v>
      </c>
      <c r="V71" s="3441" t="s">
        <v>3680</v>
      </c>
      <c r="W71" s="3441" t="s">
        <v>3651</v>
      </c>
      <c r="X71" s="3441" t="s">
        <v>3637</v>
      </c>
      <c r="Y71" s="3441" t="s">
        <v>3636</v>
      </c>
      <c r="Z71" s="3441" t="s">
        <v>3679</v>
      </c>
      <c r="AA71" s="204"/>
      <c r="AB71" s="204"/>
      <c r="AC71" s="204"/>
      <c r="AD71" s="204"/>
      <c r="AE71" s="204"/>
      <c r="AF71" s="204"/>
      <c r="AG71" s="204"/>
      <c r="AH71" s="204"/>
      <c r="AI71" s="204"/>
      <c r="AJ71" s="204"/>
      <c r="AK71" s="204"/>
      <c r="AL71" s="204"/>
      <c r="AM71" s="204"/>
      <c r="AN71" s="204"/>
      <c r="AO71" s="204"/>
      <c r="AP71" s="204"/>
      <c r="AQ71" s="204"/>
      <c r="AR71" s="204"/>
      <c r="AS71" s="204"/>
      <c r="AT71" s="204"/>
      <c r="AU71" s="209"/>
      <c r="AV71" s="521"/>
      <c r="AW71" s="521"/>
      <c r="AX71" s="521"/>
    </row>
    <row r="72" spans="1:50" x14ac:dyDescent="0.35">
      <c r="A72" s="6978" t="s">
        <v>3026</v>
      </c>
      <c r="B72" s="3677">
        <f>SUM(C72:G72)</f>
        <v>0</v>
      </c>
      <c r="C72" s="6984"/>
      <c r="D72" s="6984"/>
      <c r="E72" s="6984"/>
      <c r="F72" s="6984"/>
      <c r="G72" s="6984"/>
      <c r="H72" s="6984"/>
      <c r="I72" s="6984"/>
      <c r="J72" s="6984"/>
      <c r="K72" s="6984"/>
      <c r="L72" s="6984"/>
      <c r="M72" s="6984"/>
      <c r="N72" s="6984"/>
      <c r="O72" s="6984"/>
      <c r="P72" s="6984"/>
      <c r="Q72" s="6984"/>
      <c r="R72" s="6984"/>
      <c r="S72" s="6984"/>
      <c r="T72" s="3396"/>
      <c r="U72" s="3396"/>
      <c r="V72" s="3396"/>
      <c r="W72" s="3396"/>
      <c r="X72" s="3396"/>
      <c r="Y72" s="3396"/>
      <c r="Z72" s="3396"/>
      <c r="AA72" s="204"/>
      <c r="AB72" s="204"/>
      <c r="AC72" s="204"/>
      <c r="AD72" s="204"/>
      <c r="AE72" s="204"/>
      <c r="AF72" s="204"/>
      <c r="AG72" s="204"/>
      <c r="AH72" s="204"/>
      <c r="AI72" s="204"/>
      <c r="AJ72" s="204"/>
      <c r="AK72" s="204"/>
      <c r="AL72" s="204"/>
      <c r="AM72" s="204"/>
      <c r="AN72" s="204"/>
      <c r="AO72" s="204"/>
      <c r="AP72" s="204"/>
      <c r="AQ72" s="204"/>
      <c r="AR72" s="204"/>
      <c r="AS72" s="204"/>
      <c r="AT72" s="204"/>
      <c r="AU72" s="209"/>
      <c r="AV72" s="521"/>
      <c r="AW72" s="521"/>
      <c r="AX72" s="521"/>
    </row>
    <row r="73" spans="1:50" x14ac:dyDescent="0.35">
      <c r="A73" s="6978" t="s">
        <v>3670</v>
      </c>
      <c r="B73" s="3677">
        <f>SUM(C73:G73)</f>
        <v>0</v>
      </c>
      <c r="C73" s="6984"/>
      <c r="D73" s="6984"/>
      <c r="E73" s="6984"/>
      <c r="F73" s="6984"/>
      <c r="G73" s="6984"/>
      <c r="H73" s="6984"/>
      <c r="I73" s="6984"/>
      <c r="J73" s="6984"/>
      <c r="K73" s="6984"/>
      <c r="L73" s="6984"/>
      <c r="M73" s="6984"/>
      <c r="N73" s="6984"/>
      <c r="O73" s="6984"/>
      <c r="P73" s="6984"/>
      <c r="Q73" s="6984"/>
      <c r="R73" s="6984"/>
      <c r="S73" s="6984"/>
      <c r="T73" s="3396"/>
      <c r="U73" s="3396"/>
      <c r="V73" s="3396"/>
      <c r="W73" s="3396"/>
      <c r="X73" s="3396"/>
      <c r="Y73" s="3396"/>
      <c r="Z73" s="3396"/>
      <c r="AA73" s="204"/>
      <c r="AB73" s="204"/>
      <c r="AC73" s="204"/>
      <c r="AD73" s="204"/>
      <c r="AE73" s="204"/>
      <c r="AF73" s="204"/>
      <c r="AG73" s="204"/>
      <c r="AH73" s="204"/>
      <c r="AI73" s="204"/>
      <c r="AJ73" s="204"/>
      <c r="AK73" s="204"/>
      <c r="AL73" s="204"/>
      <c r="AM73" s="204"/>
      <c r="AN73" s="204"/>
      <c r="AO73" s="204"/>
      <c r="AP73" s="204"/>
      <c r="AQ73" s="204"/>
      <c r="AR73" s="204"/>
      <c r="AS73" s="204"/>
      <c r="AT73" s="204"/>
      <c r="AU73" s="209"/>
      <c r="AV73" s="521"/>
      <c r="AW73" s="521"/>
      <c r="AX73" s="521"/>
    </row>
    <row r="74" spans="1:50" x14ac:dyDescent="0.35">
      <c r="A74" s="6978" t="s">
        <v>3669</v>
      </c>
      <c r="B74" s="3677">
        <f>SUM(C74:G74)</f>
        <v>0</v>
      </c>
      <c r="C74" s="6984"/>
      <c r="D74" s="6984"/>
      <c r="E74" s="6984"/>
      <c r="F74" s="6984"/>
      <c r="G74" s="6984"/>
      <c r="H74" s="6984"/>
      <c r="I74" s="6984"/>
      <c r="J74" s="6984"/>
      <c r="K74" s="6984"/>
      <c r="L74" s="6984"/>
      <c r="M74" s="6984"/>
      <c r="N74" s="6984"/>
      <c r="O74" s="6984"/>
      <c r="P74" s="6984"/>
      <c r="Q74" s="6984"/>
      <c r="R74" s="6984"/>
      <c r="S74" s="6984"/>
      <c r="T74" s="3396"/>
      <c r="U74" s="3396"/>
      <c r="V74" s="3396"/>
      <c r="W74" s="3396"/>
      <c r="X74" s="3396"/>
      <c r="Y74" s="3396"/>
      <c r="Z74" s="3396"/>
      <c r="AA74" s="204"/>
      <c r="AB74" s="204"/>
      <c r="AC74" s="204"/>
      <c r="AD74" s="204"/>
      <c r="AE74" s="204"/>
      <c r="AF74" s="204"/>
      <c r="AG74" s="204"/>
      <c r="AH74" s="204"/>
      <c r="AI74" s="204"/>
      <c r="AJ74" s="204"/>
      <c r="AK74" s="204"/>
      <c r="AL74" s="204"/>
      <c r="AM74" s="204"/>
      <c r="AN74" s="204"/>
      <c r="AO74" s="204"/>
      <c r="AP74" s="204"/>
      <c r="AQ74" s="204"/>
      <c r="AR74" s="204"/>
      <c r="AS74" s="204"/>
      <c r="AT74" s="204"/>
      <c r="AU74" s="209"/>
      <c r="AV74" s="521"/>
      <c r="AW74" s="521"/>
      <c r="AX74" s="521"/>
    </row>
    <row r="75" spans="1:50" x14ac:dyDescent="0.35">
      <c r="A75" s="6978" t="s">
        <v>2215</v>
      </c>
      <c r="B75" s="3677">
        <f>SUM(C75:G75)</f>
        <v>0</v>
      </c>
      <c r="C75" s="6984"/>
      <c r="D75" s="6984"/>
      <c r="E75" s="6984"/>
      <c r="F75" s="6984"/>
      <c r="G75" s="6984"/>
      <c r="H75" s="6984"/>
      <c r="I75" s="6984"/>
      <c r="J75" s="6984"/>
      <c r="K75" s="6984"/>
      <c r="L75" s="6984"/>
      <c r="M75" s="6984"/>
      <c r="N75" s="6984"/>
      <c r="O75" s="6984"/>
      <c r="P75" s="6984"/>
      <c r="Q75" s="6984"/>
      <c r="R75" s="6984"/>
      <c r="S75" s="6984"/>
      <c r="T75" s="3396"/>
      <c r="U75" s="3396"/>
      <c r="V75" s="3396"/>
      <c r="W75" s="3396"/>
      <c r="X75" s="3396"/>
      <c r="Y75" s="3396"/>
      <c r="Z75" s="3396"/>
      <c r="AA75" s="204"/>
      <c r="AB75" s="204"/>
      <c r="AC75" s="204"/>
      <c r="AD75" s="204"/>
      <c r="AE75" s="204"/>
      <c r="AF75" s="204"/>
      <c r="AG75" s="204"/>
      <c r="AH75" s="204"/>
      <c r="AI75" s="204"/>
      <c r="AJ75" s="204"/>
      <c r="AK75" s="204"/>
      <c r="AL75" s="204"/>
      <c r="AM75" s="204"/>
      <c r="AN75" s="204"/>
      <c r="AO75" s="204"/>
      <c r="AP75" s="204"/>
      <c r="AQ75" s="204"/>
      <c r="AR75" s="204"/>
      <c r="AS75" s="204"/>
      <c r="AT75" s="204"/>
      <c r="AU75" s="209"/>
      <c r="AV75" s="521"/>
      <c r="AW75" s="521"/>
      <c r="AX75" s="521"/>
    </row>
    <row r="76" spans="1:50" x14ac:dyDescent="0.35">
      <c r="A76" s="6976" t="s">
        <v>36</v>
      </c>
      <c r="B76" s="6973">
        <f>SUM(B72:B75)</f>
        <v>0</v>
      </c>
      <c r="C76" s="3677">
        <f>SUM(C72:C75)</f>
        <v>0</v>
      </c>
      <c r="D76" s="3677">
        <f>SUM(D72:D75)</f>
        <v>0</v>
      </c>
      <c r="E76" s="3677">
        <f>SUM(E72:E75)</f>
        <v>0</v>
      </c>
      <c r="F76" s="3677">
        <f>SUM(F72:F75)</f>
        <v>0</v>
      </c>
      <c r="G76" s="3677">
        <f>SUM(G72:G75)</f>
        <v>0</v>
      </c>
      <c r="H76" s="3677">
        <f>SUM(H72:H75)</f>
        <v>0</v>
      </c>
      <c r="I76" s="3677">
        <f>SUM(I72:I75)</f>
        <v>0</v>
      </c>
      <c r="J76" s="3677">
        <f>SUM(J72:J75)</f>
        <v>0</v>
      </c>
      <c r="K76" s="3677">
        <f>SUM(K72:K75)</f>
        <v>0</v>
      </c>
      <c r="L76" s="3677">
        <f>SUM(L72:L75)</f>
        <v>0</v>
      </c>
      <c r="M76" s="3677">
        <f>SUM(M72:M75)</f>
        <v>0</v>
      </c>
      <c r="N76" s="3677">
        <f>SUM(N72:N75)</f>
        <v>0</v>
      </c>
      <c r="O76" s="3677">
        <f>SUM(O72:O75)</f>
        <v>0</v>
      </c>
      <c r="P76" s="3677">
        <f>SUM(P72:P75)</f>
        <v>0</v>
      </c>
      <c r="Q76" s="3677">
        <f>SUM(Q72:Q75)</f>
        <v>0</v>
      </c>
      <c r="R76" s="3677">
        <f>SUM(R72:R75)</f>
        <v>0</v>
      </c>
      <c r="S76" s="3677">
        <f>SUM(S72:S75)</f>
        <v>0</v>
      </c>
      <c r="T76" s="6973">
        <v>0</v>
      </c>
      <c r="U76" s="6973">
        <v>0</v>
      </c>
      <c r="V76" s="6973">
        <v>0</v>
      </c>
      <c r="W76" s="6973">
        <v>0</v>
      </c>
      <c r="X76" s="6973"/>
      <c r="Y76" s="3536"/>
      <c r="Z76" s="3536"/>
      <c r="AA76" s="204"/>
      <c r="AB76" s="204"/>
      <c r="AC76" s="204"/>
      <c r="AD76" s="204"/>
      <c r="AE76" s="204"/>
      <c r="AF76" s="204"/>
      <c r="AG76" s="204"/>
      <c r="AH76" s="204"/>
      <c r="AI76" s="204"/>
      <c r="AJ76" s="204"/>
      <c r="AK76" s="204"/>
      <c r="AL76" s="204"/>
      <c r="AM76" s="204"/>
      <c r="AN76" s="204"/>
      <c r="AO76" s="204"/>
      <c r="AP76" s="204"/>
      <c r="AQ76" s="204"/>
      <c r="AR76" s="204"/>
      <c r="AS76" s="204"/>
      <c r="AT76" s="204"/>
      <c r="AU76" s="209"/>
      <c r="AV76" s="521"/>
      <c r="AW76" s="521"/>
      <c r="AX76" s="521"/>
    </row>
    <row r="77" spans="1:50" x14ac:dyDescent="0.35">
      <c r="A77" s="1475" t="s">
        <v>3678</v>
      </c>
      <c r="B77" s="6983"/>
      <c r="C77" s="1832"/>
      <c r="D77" s="245"/>
      <c r="E77" s="203"/>
      <c r="F77" s="220"/>
      <c r="G77" s="220"/>
      <c r="H77" s="203"/>
      <c r="I77" s="220"/>
      <c r="J77" s="220"/>
      <c r="K77" s="220"/>
      <c r="L77" s="203"/>
      <c r="M77" s="203"/>
      <c r="N77" s="203"/>
      <c r="O77" s="203"/>
      <c r="P77" s="203"/>
      <c r="Q77" s="203"/>
      <c r="R77" s="203"/>
      <c r="S77" s="203"/>
      <c r="T77" s="203"/>
      <c r="U77" s="203"/>
      <c r="V77" s="203"/>
      <c r="W77" s="203"/>
      <c r="X77" s="203"/>
      <c r="Y77" s="204"/>
      <c r="Z77" s="204"/>
      <c r="AA77" s="204"/>
      <c r="AB77" s="204"/>
      <c r="AC77" s="204"/>
      <c r="AD77" s="204"/>
      <c r="AE77" s="204"/>
      <c r="AF77" s="204"/>
      <c r="AG77" s="204"/>
      <c r="AH77" s="204"/>
      <c r="AI77" s="204"/>
      <c r="AJ77" s="204"/>
      <c r="AK77" s="204"/>
      <c r="AL77" s="204"/>
      <c r="AM77" s="204"/>
      <c r="AN77" s="204"/>
      <c r="AO77" s="204"/>
      <c r="AP77" s="204"/>
      <c r="AQ77" s="204"/>
      <c r="AR77" s="204"/>
      <c r="AS77" s="204"/>
      <c r="AT77" s="204"/>
      <c r="AU77" s="209"/>
      <c r="AV77" s="521"/>
      <c r="AW77" s="521"/>
      <c r="AX77" s="521"/>
    </row>
    <row r="78" spans="1:50" ht="30" x14ac:dyDescent="0.35">
      <c r="A78" s="3730" t="s">
        <v>683</v>
      </c>
      <c r="B78" s="3441" t="s">
        <v>3654</v>
      </c>
      <c r="C78" s="3441" t="s">
        <v>3673</v>
      </c>
      <c r="D78" s="3441" t="s">
        <v>3672</v>
      </c>
      <c r="E78" s="3441" t="s">
        <v>3671</v>
      </c>
      <c r="F78" s="220"/>
      <c r="G78" s="203"/>
      <c r="H78" s="220"/>
      <c r="I78" s="220"/>
      <c r="J78" s="220"/>
      <c r="K78" s="203"/>
      <c r="L78" s="203"/>
      <c r="M78" s="203"/>
      <c r="N78" s="203"/>
      <c r="O78" s="203"/>
      <c r="P78" s="203"/>
      <c r="Q78" s="203"/>
      <c r="R78" s="203"/>
      <c r="S78" s="203"/>
      <c r="T78" s="203"/>
      <c r="U78" s="203"/>
      <c r="V78" s="203"/>
      <c r="W78" s="203"/>
      <c r="X78" s="203"/>
      <c r="Y78" s="204"/>
      <c r="Z78" s="204"/>
      <c r="AA78" s="204"/>
      <c r="AB78" s="204"/>
      <c r="AC78" s="204"/>
      <c r="AD78" s="204"/>
      <c r="AE78" s="204"/>
      <c r="AF78" s="204"/>
      <c r="AG78" s="204"/>
      <c r="AH78" s="204"/>
      <c r="AI78" s="204"/>
      <c r="AJ78" s="204"/>
      <c r="AK78" s="204"/>
      <c r="AL78" s="204"/>
      <c r="AM78" s="204"/>
      <c r="AN78" s="204"/>
      <c r="AO78" s="204"/>
      <c r="AP78" s="204"/>
      <c r="AQ78" s="204"/>
      <c r="AR78" s="204"/>
      <c r="AS78" s="204"/>
      <c r="AT78" s="209"/>
      <c r="AU78" s="521"/>
      <c r="AV78" s="521"/>
      <c r="AW78" s="521"/>
      <c r="AX78" s="521"/>
    </row>
    <row r="79" spans="1:50" x14ac:dyDescent="0.35">
      <c r="A79" s="3536" t="s">
        <v>3580</v>
      </c>
      <c r="B79" s="3396"/>
      <c r="C79" s="3396"/>
      <c r="D79" s="3396"/>
      <c r="E79" s="3396"/>
      <c r="F79" s="220"/>
      <c r="G79" s="203"/>
      <c r="H79" s="220"/>
      <c r="I79" s="220"/>
      <c r="J79" s="220"/>
      <c r="K79" s="203"/>
      <c r="L79" s="203"/>
      <c r="M79" s="203"/>
      <c r="N79" s="203"/>
      <c r="O79" s="203"/>
      <c r="P79" s="203"/>
      <c r="Q79" s="203"/>
      <c r="R79" s="203"/>
      <c r="S79" s="203"/>
      <c r="T79" s="203"/>
      <c r="U79" s="203"/>
      <c r="V79" s="203"/>
      <c r="W79" s="203"/>
      <c r="X79" s="203"/>
      <c r="Y79" s="204"/>
      <c r="Z79" s="204"/>
      <c r="AA79" s="204"/>
      <c r="AB79" s="204"/>
      <c r="AC79" s="204"/>
      <c r="AD79" s="204"/>
      <c r="AE79" s="204"/>
      <c r="AF79" s="204"/>
      <c r="AG79" s="204"/>
      <c r="AH79" s="204"/>
      <c r="AI79" s="204"/>
      <c r="AJ79" s="204"/>
      <c r="AK79" s="204"/>
      <c r="AL79" s="204"/>
      <c r="AM79" s="204"/>
      <c r="AN79" s="204"/>
      <c r="AO79" s="204"/>
      <c r="AP79" s="204"/>
      <c r="AQ79" s="204"/>
      <c r="AR79" s="204"/>
      <c r="AS79" s="204"/>
      <c r="AT79" s="209"/>
      <c r="AU79" s="521"/>
      <c r="AV79" s="521"/>
      <c r="AW79" s="521"/>
      <c r="AX79" s="521"/>
    </row>
    <row r="80" spans="1:50" x14ac:dyDescent="0.35">
      <c r="A80" s="6981" t="s">
        <v>2880</v>
      </c>
      <c r="B80" s="3396"/>
      <c r="C80" s="3396"/>
      <c r="D80" s="3396"/>
      <c r="E80" s="3396"/>
      <c r="F80" s="220"/>
      <c r="G80" s="203"/>
      <c r="H80" s="220"/>
      <c r="I80" s="220"/>
      <c r="J80" s="220"/>
      <c r="K80" s="203"/>
      <c r="L80" s="203"/>
      <c r="M80" s="203"/>
      <c r="N80" s="203"/>
      <c r="O80" s="203"/>
      <c r="P80" s="203"/>
      <c r="Q80" s="203"/>
      <c r="R80" s="203"/>
      <c r="S80" s="203"/>
      <c r="T80" s="203"/>
      <c r="U80" s="203"/>
      <c r="V80" s="203"/>
      <c r="W80" s="203"/>
      <c r="X80" s="203"/>
      <c r="Y80" s="204"/>
      <c r="Z80" s="204"/>
      <c r="AA80" s="204"/>
      <c r="AB80" s="204"/>
      <c r="AC80" s="204"/>
      <c r="AD80" s="204"/>
      <c r="AE80" s="204"/>
      <c r="AF80" s="204"/>
      <c r="AG80" s="204"/>
      <c r="AH80" s="204"/>
      <c r="AI80" s="204"/>
      <c r="AJ80" s="204"/>
      <c r="AK80" s="204"/>
      <c r="AL80" s="204"/>
      <c r="AM80" s="204"/>
      <c r="AN80" s="204"/>
      <c r="AO80" s="204"/>
      <c r="AP80" s="204"/>
      <c r="AQ80" s="204"/>
      <c r="AR80" s="204"/>
      <c r="AS80" s="204"/>
      <c r="AT80" s="209"/>
      <c r="AU80" s="521"/>
      <c r="AV80" s="521"/>
      <c r="AW80" s="521"/>
      <c r="AX80" s="521"/>
    </row>
    <row r="81" spans="1:50" x14ac:dyDescent="0.35">
      <c r="A81" s="6981" t="s">
        <v>3579</v>
      </c>
      <c r="B81" s="3396"/>
      <c r="C81" s="3396"/>
      <c r="D81" s="3396"/>
      <c r="E81" s="3396"/>
      <c r="F81" s="220"/>
      <c r="G81" s="203"/>
      <c r="H81" s="220"/>
      <c r="I81" s="220"/>
      <c r="J81" s="220"/>
      <c r="K81" s="203"/>
      <c r="L81" s="203"/>
      <c r="M81" s="203"/>
      <c r="N81" s="203"/>
      <c r="O81" s="203"/>
      <c r="P81" s="203"/>
      <c r="Q81" s="203"/>
      <c r="R81" s="203"/>
      <c r="S81" s="203"/>
      <c r="T81" s="203"/>
      <c r="U81" s="203"/>
      <c r="V81" s="203"/>
      <c r="W81" s="203"/>
      <c r="X81" s="203"/>
      <c r="Y81" s="204"/>
      <c r="Z81" s="204"/>
      <c r="AA81" s="204"/>
      <c r="AB81" s="204"/>
      <c r="AC81" s="204"/>
      <c r="AD81" s="204"/>
      <c r="AE81" s="204"/>
      <c r="AF81" s="204"/>
      <c r="AG81" s="204"/>
      <c r="AH81" s="204"/>
      <c r="AI81" s="204"/>
      <c r="AJ81" s="204"/>
      <c r="AK81" s="204"/>
      <c r="AL81" s="204"/>
      <c r="AM81" s="204"/>
      <c r="AN81" s="204"/>
      <c r="AO81" s="204"/>
      <c r="AP81" s="204"/>
      <c r="AQ81" s="204"/>
      <c r="AR81" s="204"/>
      <c r="AS81" s="204"/>
      <c r="AT81" s="209"/>
      <c r="AU81" s="521"/>
      <c r="AV81" s="521"/>
      <c r="AW81" s="521"/>
      <c r="AX81" s="521"/>
    </row>
    <row r="82" spans="1:50" ht="20" x14ac:dyDescent="0.35">
      <c r="A82" s="6982" t="s">
        <v>3578</v>
      </c>
      <c r="B82" s="3396"/>
      <c r="C82" s="3396"/>
      <c r="D82" s="3396"/>
      <c r="E82" s="3396"/>
      <c r="F82" s="220"/>
      <c r="G82" s="203"/>
      <c r="H82" s="220"/>
      <c r="I82" s="220"/>
      <c r="J82" s="220"/>
      <c r="K82" s="203"/>
      <c r="L82" s="203"/>
      <c r="M82" s="203"/>
      <c r="N82" s="203"/>
      <c r="O82" s="203"/>
      <c r="P82" s="203"/>
      <c r="Q82" s="203"/>
      <c r="R82" s="203"/>
      <c r="S82" s="203"/>
      <c r="T82" s="203"/>
      <c r="U82" s="203"/>
      <c r="V82" s="203"/>
      <c r="W82" s="203"/>
      <c r="X82" s="203"/>
      <c r="Y82" s="204"/>
      <c r="Z82" s="204"/>
      <c r="AA82" s="204"/>
      <c r="AB82" s="204"/>
      <c r="AC82" s="204"/>
      <c r="AD82" s="204"/>
      <c r="AE82" s="204"/>
      <c r="AF82" s="204"/>
      <c r="AG82" s="204"/>
      <c r="AH82" s="204"/>
      <c r="AI82" s="204"/>
      <c r="AJ82" s="204"/>
      <c r="AK82" s="204"/>
      <c r="AL82" s="204"/>
      <c r="AM82" s="204"/>
      <c r="AN82" s="204"/>
      <c r="AO82" s="204"/>
      <c r="AP82" s="204"/>
      <c r="AQ82" s="204"/>
      <c r="AR82" s="204"/>
      <c r="AS82" s="204"/>
      <c r="AT82" s="209"/>
      <c r="AU82" s="521"/>
      <c r="AV82" s="521"/>
      <c r="AW82" s="521"/>
      <c r="AX82" s="521"/>
    </row>
    <row r="83" spans="1:50" x14ac:dyDescent="0.35">
      <c r="A83" s="6977" t="s">
        <v>3577</v>
      </c>
      <c r="B83" s="3396"/>
      <c r="C83" s="3396"/>
      <c r="D83" s="3396"/>
      <c r="E83" s="3396"/>
      <c r="F83" s="220"/>
      <c r="G83" s="203"/>
      <c r="H83" s="220"/>
      <c r="I83" s="220"/>
      <c r="J83" s="220"/>
      <c r="K83" s="203"/>
      <c r="L83" s="203"/>
      <c r="M83" s="203"/>
      <c r="N83" s="203"/>
      <c r="O83" s="203"/>
      <c r="P83" s="203"/>
      <c r="Q83" s="203"/>
      <c r="R83" s="203"/>
      <c r="S83" s="203"/>
      <c r="T83" s="203"/>
      <c r="U83" s="203"/>
      <c r="V83" s="203"/>
      <c r="W83" s="203"/>
      <c r="X83" s="203"/>
      <c r="Y83" s="204"/>
      <c r="Z83" s="204"/>
      <c r="AA83" s="204"/>
      <c r="AB83" s="204"/>
      <c r="AC83" s="204"/>
      <c r="AD83" s="204"/>
      <c r="AE83" s="204"/>
      <c r="AF83" s="204"/>
      <c r="AG83" s="204"/>
      <c r="AH83" s="204"/>
      <c r="AI83" s="204"/>
      <c r="AJ83" s="204"/>
      <c r="AK83" s="204"/>
      <c r="AL83" s="204"/>
      <c r="AM83" s="204"/>
      <c r="AN83" s="204"/>
      <c r="AO83" s="204"/>
      <c r="AP83" s="204"/>
      <c r="AQ83" s="204"/>
      <c r="AR83" s="204"/>
      <c r="AS83" s="204"/>
      <c r="AT83" s="209"/>
      <c r="AU83" s="521"/>
      <c r="AV83" s="521"/>
      <c r="AW83" s="521"/>
      <c r="AX83" s="521"/>
    </row>
    <row r="84" spans="1:50" x14ac:dyDescent="0.35">
      <c r="A84" s="3536" t="s">
        <v>3576</v>
      </c>
      <c r="B84" s="3396"/>
      <c r="C84" s="3396"/>
      <c r="D84" s="3396"/>
      <c r="E84" s="3396"/>
      <c r="F84" s="220"/>
      <c r="G84" s="203"/>
      <c r="H84" s="220"/>
      <c r="I84" s="220"/>
      <c r="J84" s="220"/>
      <c r="K84" s="203"/>
      <c r="L84" s="203"/>
      <c r="M84" s="203"/>
      <c r="N84" s="203"/>
      <c r="O84" s="203"/>
      <c r="P84" s="203"/>
      <c r="Q84" s="203"/>
      <c r="R84" s="203"/>
      <c r="S84" s="203"/>
      <c r="T84" s="203"/>
      <c r="U84" s="203"/>
      <c r="V84" s="203"/>
      <c r="W84" s="203"/>
      <c r="X84" s="203"/>
      <c r="Y84" s="204"/>
      <c r="Z84" s="204"/>
      <c r="AA84" s="204"/>
      <c r="AB84" s="204"/>
      <c r="AC84" s="204"/>
      <c r="AD84" s="204"/>
      <c r="AE84" s="204"/>
      <c r="AF84" s="204"/>
      <c r="AG84" s="204"/>
      <c r="AH84" s="204"/>
      <c r="AI84" s="204"/>
      <c r="AJ84" s="204"/>
      <c r="AK84" s="204"/>
      <c r="AL84" s="204"/>
      <c r="AM84" s="204"/>
      <c r="AN84" s="204"/>
      <c r="AO84" s="204"/>
      <c r="AP84" s="204"/>
      <c r="AQ84" s="204"/>
      <c r="AR84" s="204"/>
      <c r="AS84" s="204"/>
      <c r="AT84" s="209"/>
      <c r="AU84" s="521"/>
      <c r="AV84" s="521"/>
      <c r="AW84" s="521"/>
      <c r="AX84" s="521"/>
    </row>
    <row r="85" spans="1:50" x14ac:dyDescent="0.35">
      <c r="A85" s="3536" t="s">
        <v>3575</v>
      </c>
      <c r="B85" s="3396"/>
      <c r="C85" s="3396"/>
      <c r="D85" s="3396"/>
      <c r="E85" s="3396"/>
      <c r="F85" s="220"/>
      <c r="G85" s="203"/>
      <c r="H85" s="220"/>
      <c r="I85" s="220"/>
      <c r="J85" s="220"/>
      <c r="K85" s="203"/>
      <c r="L85" s="203"/>
      <c r="M85" s="203"/>
      <c r="N85" s="203"/>
      <c r="O85" s="203"/>
      <c r="P85" s="203"/>
      <c r="Q85" s="203"/>
      <c r="R85" s="203"/>
      <c r="S85" s="203"/>
      <c r="T85" s="203"/>
      <c r="U85" s="203"/>
      <c r="V85" s="203"/>
      <c r="W85" s="203"/>
      <c r="X85" s="203"/>
      <c r="Y85" s="204"/>
      <c r="Z85" s="204"/>
      <c r="AA85" s="204"/>
      <c r="AB85" s="204"/>
      <c r="AC85" s="204"/>
      <c r="AD85" s="204"/>
      <c r="AE85" s="204"/>
      <c r="AF85" s="204"/>
      <c r="AG85" s="204"/>
      <c r="AH85" s="204"/>
      <c r="AI85" s="204"/>
      <c r="AJ85" s="204"/>
      <c r="AK85" s="204"/>
      <c r="AL85" s="204"/>
      <c r="AM85" s="204"/>
      <c r="AN85" s="204"/>
      <c r="AO85" s="204"/>
      <c r="AP85" s="204"/>
      <c r="AQ85" s="204"/>
      <c r="AR85" s="204"/>
      <c r="AS85" s="204"/>
      <c r="AT85" s="209"/>
      <c r="AU85" s="521"/>
      <c r="AV85" s="521"/>
      <c r="AW85" s="521"/>
      <c r="AX85" s="521"/>
    </row>
    <row r="86" spans="1:50" x14ac:dyDescent="0.35">
      <c r="A86" s="3536" t="s">
        <v>3572</v>
      </c>
      <c r="B86" s="3396"/>
      <c r="C86" s="3396"/>
      <c r="D86" s="3396"/>
      <c r="E86" s="3396"/>
      <c r="F86" s="220"/>
      <c r="G86" s="203"/>
      <c r="H86" s="220"/>
      <c r="I86" s="220"/>
      <c r="J86" s="220"/>
      <c r="K86" s="203"/>
      <c r="L86" s="203"/>
      <c r="M86" s="203"/>
      <c r="N86" s="203"/>
      <c r="O86" s="203"/>
      <c r="P86" s="203"/>
      <c r="Q86" s="203"/>
      <c r="R86" s="203"/>
      <c r="S86" s="203"/>
      <c r="T86" s="203"/>
      <c r="U86" s="203"/>
      <c r="V86" s="203"/>
      <c r="W86" s="203"/>
      <c r="X86" s="203"/>
      <c r="Y86" s="204"/>
      <c r="Z86" s="204"/>
      <c r="AA86" s="204"/>
      <c r="AB86" s="204"/>
      <c r="AC86" s="204"/>
      <c r="AD86" s="204"/>
      <c r="AE86" s="204"/>
      <c r="AF86" s="204"/>
      <c r="AG86" s="204"/>
      <c r="AH86" s="204"/>
      <c r="AI86" s="204"/>
      <c r="AJ86" s="204"/>
      <c r="AK86" s="204"/>
      <c r="AL86" s="204"/>
      <c r="AM86" s="204"/>
      <c r="AN86" s="204"/>
      <c r="AO86" s="204"/>
      <c r="AP86" s="204"/>
      <c r="AQ86" s="204"/>
      <c r="AR86" s="204"/>
      <c r="AS86" s="204"/>
      <c r="AT86" s="209"/>
      <c r="AU86" s="521"/>
      <c r="AV86" s="521"/>
      <c r="AW86" s="521"/>
      <c r="AX86" s="521"/>
    </row>
    <row r="87" spans="1:50" x14ac:dyDescent="0.35">
      <c r="A87" s="6981" t="s">
        <v>3677</v>
      </c>
      <c r="B87" s="3396"/>
      <c r="C87" s="3396"/>
      <c r="D87" s="3396"/>
      <c r="E87" s="3396"/>
      <c r="F87" s="220"/>
      <c r="G87" s="203"/>
      <c r="H87" s="220"/>
      <c r="I87" s="220"/>
      <c r="J87" s="220"/>
      <c r="K87" s="203"/>
      <c r="L87" s="203"/>
      <c r="M87" s="203"/>
      <c r="N87" s="203"/>
      <c r="O87" s="203"/>
      <c r="P87" s="203"/>
      <c r="Q87" s="203"/>
      <c r="R87" s="203"/>
      <c r="S87" s="203"/>
      <c r="T87" s="203"/>
      <c r="U87" s="203"/>
      <c r="V87" s="203"/>
      <c r="W87" s="203"/>
      <c r="X87" s="203"/>
      <c r="Y87" s="204"/>
      <c r="Z87" s="204"/>
      <c r="AA87" s="204"/>
      <c r="AB87" s="204"/>
      <c r="AC87" s="204"/>
      <c r="AD87" s="204"/>
      <c r="AE87" s="204"/>
      <c r="AF87" s="204"/>
      <c r="AG87" s="204"/>
      <c r="AH87" s="204"/>
      <c r="AI87" s="204"/>
      <c r="AJ87" s="204"/>
      <c r="AK87" s="204"/>
      <c r="AL87" s="204"/>
      <c r="AM87" s="204"/>
      <c r="AN87" s="204"/>
      <c r="AO87" s="204"/>
      <c r="AP87" s="204"/>
      <c r="AQ87" s="204"/>
      <c r="AR87" s="204"/>
      <c r="AS87" s="204"/>
      <c r="AT87" s="209"/>
      <c r="AU87" s="521"/>
      <c r="AV87" s="521"/>
      <c r="AW87" s="521"/>
      <c r="AX87" s="521"/>
    </row>
    <row r="88" spans="1:50" x14ac:dyDescent="0.35">
      <c r="A88" s="6981" t="s">
        <v>3570</v>
      </c>
      <c r="B88" s="3396"/>
      <c r="C88" s="3396"/>
      <c r="D88" s="3396"/>
      <c r="E88" s="3396"/>
      <c r="F88" s="220"/>
      <c r="G88" s="203"/>
      <c r="H88" s="220"/>
      <c r="I88" s="220"/>
      <c r="J88" s="220"/>
      <c r="K88" s="203"/>
      <c r="L88" s="203"/>
      <c r="M88" s="203"/>
      <c r="N88" s="203"/>
      <c r="O88" s="203"/>
      <c r="P88" s="203"/>
      <c r="Q88" s="203"/>
      <c r="R88" s="203"/>
      <c r="S88" s="203"/>
      <c r="T88" s="203"/>
      <c r="U88" s="203"/>
      <c r="V88" s="203"/>
      <c r="W88" s="203"/>
      <c r="X88" s="203"/>
      <c r="Y88" s="204"/>
      <c r="Z88" s="204"/>
      <c r="AA88" s="204"/>
      <c r="AB88" s="204"/>
      <c r="AC88" s="204"/>
      <c r="AD88" s="204"/>
      <c r="AE88" s="204"/>
      <c r="AF88" s="204"/>
      <c r="AG88" s="204"/>
      <c r="AH88" s="204"/>
      <c r="AI88" s="204"/>
      <c r="AJ88" s="204"/>
      <c r="AK88" s="204"/>
      <c r="AL88" s="204"/>
      <c r="AM88" s="204"/>
      <c r="AN88" s="204"/>
      <c r="AO88" s="204"/>
      <c r="AP88" s="204"/>
      <c r="AQ88" s="204"/>
      <c r="AR88" s="204"/>
      <c r="AS88" s="204"/>
      <c r="AT88" s="209"/>
      <c r="AU88" s="521"/>
      <c r="AV88" s="521"/>
      <c r="AW88" s="521"/>
      <c r="AX88" s="521"/>
    </row>
    <row r="89" spans="1:50" x14ac:dyDescent="0.35">
      <c r="A89" s="6981" t="s">
        <v>3573</v>
      </c>
      <c r="B89" s="3396"/>
      <c r="C89" s="3396"/>
      <c r="D89" s="3396"/>
      <c r="E89" s="3396"/>
      <c r="F89" s="220"/>
      <c r="G89" s="203"/>
      <c r="H89" s="220"/>
      <c r="I89" s="220"/>
      <c r="J89" s="220"/>
      <c r="K89" s="203"/>
      <c r="L89" s="203"/>
      <c r="M89" s="203"/>
      <c r="N89" s="203"/>
      <c r="O89" s="203"/>
      <c r="P89" s="203"/>
      <c r="Q89" s="203"/>
      <c r="R89" s="203"/>
      <c r="S89" s="203"/>
      <c r="T89" s="203"/>
      <c r="U89" s="203"/>
      <c r="V89" s="203"/>
      <c r="W89" s="203"/>
      <c r="X89" s="203"/>
      <c r="Y89" s="204"/>
      <c r="Z89" s="204"/>
      <c r="AA89" s="204"/>
      <c r="AB89" s="204"/>
      <c r="AC89" s="204"/>
      <c r="AD89" s="204"/>
      <c r="AE89" s="204"/>
      <c r="AF89" s="204"/>
      <c r="AG89" s="204"/>
      <c r="AH89" s="204"/>
      <c r="AI89" s="204"/>
      <c r="AJ89" s="204"/>
      <c r="AK89" s="204"/>
      <c r="AL89" s="204"/>
      <c r="AM89" s="204"/>
      <c r="AN89" s="204"/>
      <c r="AO89" s="204"/>
      <c r="AP89" s="204"/>
      <c r="AQ89" s="204"/>
      <c r="AR89" s="204"/>
      <c r="AS89" s="204"/>
      <c r="AT89" s="209"/>
      <c r="AU89" s="521"/>
      <c r="AV89" s="521"/>
      <c r="AW89" s="521"/>
      <c r="AX89" s="521"/>
    </row>
    <row r="90" spans="1:50" x14ac:dyDescent="0.35">
      <c r="A90" s="6981" t="s">
        <v>3567</v>
      </c>
      <c r="B90" s="3396"/>
      <c r="C90" s="3396"/>
      <c r="D90" s="3396"/>
      <c r="E90" s="3396"/>
      <c r="F90" s="220"/>
      <c r="G90" s="203"/>
      <c r="H90" s="220"/>
      <c r="I90" s="220"/>
      <c r="J90" s="220"/>
      <c r="K90" s="203"/>
      <c r="L90" s="203"/>
      <c r="M90" s="203"/>
      <c r="N90" s="203"/>
      <c r="O90" s="203"/>
      <c r="P90" s="203"/>
      <c r="Q90" s="203"/>
      <c r="R90" s="203"/>
      <c r="S90" s="203"/>
      <c r="T90" s="203"/>
      <c r="U90" s="203"/>
      <c r="V90" s="203"/>
      <c r="W90" s="203"/>
      <c r="X90" s="203"/>
      <c r="Y90" s="204"/>
      <c r="Z90" s="204"/>
      <c r="AA90" s="204"/>
      <c r="AB90" s="204"/>
      <c r="AC90" s="204"/>
      <c r="AD90" s="204"/>
      <c r="AE90" s="204"/>
      <c r="AF90" s="204"/>
      <c r="AG90" s="204"/>
      <c r="AH90" s="204"/>
      <c r="AI90" s="204"/>
      <c r="AJ90" s="204"/>
      <c r="AK90" s="204"/>
      <c r="AL90" s="204"/>
      <c r="AM90" s="204"/>
      <c r="AN90" s="204"/>
      <c r="AO90" s="204"/>
      <c r="AP90" s="204"/>
      <c r="AQ90" s="204"/>
      <c r="AR90" s="204"/>
      <c r="AS90" s="204"/>
      <c r="AT90" s="209"/>
      <c r="AU90" s="521"/>
      <c r="AV90" s="521"/>
      <c r="AW90" s="521"/>
      <c r="AX90" s="521"/>
    </row>
    <row r="91" spans="1:50" x14ac:dyDescent="0.35">
      <c r="A91" s="6982" t="s">
        <v>3566</v>
      </c>
      <c r="B91" s="3396"/>
      <c r="C91" s="3396"/>
      <c r="D91" s="3396"/>
      <c r="E91" s="3396"/>
      <c r="F91" s="220"/>
      <c r="G91" s="203"/>
      <c r="H91" s="220"/>
      <c r="I91" s="220"/>
      <c r="J91" s="220"/>
      <c r="K91" s="203"/>
      <c r="L91" s="203"/>
      <c r="M91" s="203"/>
      <c r="N91" s="203"/>
      <c r="O91" s="203"/>
      <c r="P91" s="203"/>
      <c r="Q91" s="203"/>
      <c r="R91" s="203"/>
      <c r="S91" s="203"/>
      <c r="T91" s="203"/>
      <c r="U91" s="203"/>
      <c r="V91" s="203"/>
      <c r="W91" s="203"/>
      <c r="X91" s="203"/>
      <c r="Y91" s="204"/>
      <c r="Z91" s="204"/>
      <c r="AA91" s="204"/>
      <c r="AB91" s="204"/>
      <c r="AC91" s="204"/>
      <c r="AD91" s="204"/>
      <c r="AE91" s="204"/>
      <c r="AF91" s="204"/>
      <c r="AG91" s="204"/>
      <c r="AH91" s="204"/>
      <c r="AI91" s="204"/>
      <c r="AJ91" s="204"/>
      <c r="AK91" s="204"/>
      <c r="AL91" s="204"/>
      <c r="AM91" s="204"/>
      <c r="AN91" s="204"/>
      <c r="AO91" s="204"/>
      <c r="AP91" s="204"/>
      <c r="AQ91" s="204"/>
      <c r="AR91" s="204"/>
      <c r="AS91" s="204"/>
      <c r="AT91" s="209"/>
      <c r="AU91" s="521"/>
      <c r="AV91" s="521"/>
      <c r="AW91" s="521"/>
      <c r="AX91" s="521"/>
    </row>
    <row r="92" spans="1:50" x14ac:dyDescent="0.35">
      <c r="A92" s="6981" t="s">
        <v>3565</v>
      </c>
      <c r="B92" s="3396"/>
      <c r="C92" s="3396"/>
      <c r="D92" s="3396"/>
      <c r="E92" s="3396"/>
      <c r="F92" s="220"/>
      <c r="G92" s="203"/>
      <c r="H92" s="220"/>
      <c r="I92" s="220"/>
      <c r="J92" s="220"/>
      <c r="K92" s="203"/>
      <c r="L92" s="203"/>
      <c r="M92" s="203"/>
      <c r="N92" s="203"/>
      <c r="O92" s="203"/>
      <c r="P92" s="203"/>
      <c r="Q92" s="203"/>
      <c r="R92" s="203"/>
      <c r="S92" s="203"/>
      <c r="T92" s="203"/>
      <c r="U92" s="203"/>
      <c r="V92" s="203"/>
      <c r="W92" s="203"/>
      <c r="X92" s="203"/>
      <c r="Y92" s="204"/>
      <c r="Z92" s="204"/>
      <c r="AA92" s="204"/>
      <c r="AB92" s="204"/>
      <c r="AC92" s="204"/>
      <c r="AD92" s="204"/>
      <c r="AE92" s="204"/>
      <c r="AF92" s="204"/>
      <c r="AG92" s="204"/>
      <c r="AH92" s="204"/>
      <c r="AI92" s="204"/>
      <c r="AJ92" s="204"/>
      <c r="AK92" s="204"/>
      <c r="AL92" s="204"/>
      <c r="AM92" s="204"/>
      <c r="AN92" s="204"/>
      <c r="AO92" s="204"/>
      <c r="AP92" s="204"/>
      <c r="AQ92" s="204"/>
      <c r="AR92" s="204"/>
      <c r="AS92" s="204"/>
      <c r="AT92" s="209"/>
      <c r="AU92" s="521"/>
      <c r="AV92" s="521"/>
      <c r="AW92" s="521"/>
      <c r="AX92" s="521"/>
    </row>
    <row r="93" spans="1:50" x14ac:dyDescent="0.35">
      <c r="A93" s="6981" t="s">
        <v>3564</v>
      </c>
      <c r="B93" s="3396"/>
      <c r="C93" s="3396"/>
      <c r="D93" s="3396"/>
      <c r="E93" s="3396"/>
      <c r="F93" s="220"/>
      <c r="G93" s="203"/>
      <c r="H93" s="220"/>
      <c r="I93" s="220"/>
      <c r="J93" s="220"/>
      <c r="K93" s="203"/>
      <c r="L93" s="203"/>
      <c r="M93" s="203"/>
      <c r="N93" s="203"/>
      <c r="O93" s="203"/>
      <c r="P93" s="203"/>
      <c r="Q93" s="203"/>
      <c r="R93" s="203"/>
      <c r="S93" s="203"/>
      <c r="T93" s="203"/>
      <c r="U93" s="203"/>
      <c r="V93" s="203"/>
      <c r="W93" s="203"/>
      <c r="X93" s="203"/>
      <c r="Y93" s="204"/>
      <c r="Z93" s="204"/>
      <c r="AA93" s="204"/>
      <c r="AB93" s="204"/>
      <c r="AC93" s="204"/>
      <c r="AD93" s="204"/>
      <c r="AE93" s="204"/>
      <c r="AF93" s="204"/>
      <c r="AG93" s="204"/>
      <c r="AH93" s="204"/>
      <c r="AI93" s="204"/>
      <c r="AJ93" s="204"/>
      <c r="AK93" s="204"/>
      <c r="AL93" s="204"/>
      <c r="AM93" s="204"/>
      <c r="AN93" s="204"/>
      <c r="AO93" s="204"/>
      <c r="AP93" s="204"/>
      <c r="AQ93" s="204"/>
      <c r="AR93" s="204"/>
      <c r="AS93" s="204"/>
      <c r="AT93" s="209"/>
      <c r="AU93" s="521"/>
      <c r="AV93" s="521"/>
      <c r="AW93" s="521"/>
      <c r="AX93" s="521"/>
    </row>
    <row r="94" spans="1:50" x14ac:dyDescent="0.35">
      <c r="A94" s="6981" t="s">
        <v>3676</v>
      </c>
      <c r="B94" s="3396"/>
      <c r="C94" s="3396"/>
      <c r="D94" s="3396"/>
      <c r="E94" s="3396"/>
      <c r="F94" s="220"/>
      <c r="G94" s="220"/>
      <c r="H94" s="203"/>
      <c r="I94" s="220"/>
      <c r="J94" s="220"/>
      <c r="K94" s="220"/>
      <c r="L94" s="203"/>
      <c r="M94" s="203"/>
      <c r="N94" s="203"/>
      <c r="O94" s="203"/>
      <c r="P94" s="203"/>
      <c r="Q94" s="203"/>
      <c r="R94" s="203"/>
      <c r="S94" s="203"/>
      <c r="T94" s="203"/>
      <c r="U94" s="203"/>
      <c r="V94" s="203"/>
      <c r="W94" s="203"/>
      <c r="X94" s="203"/>
      <c r="Y94" s="204"/>
      <c r="Z94" s="204"/>
      <c r="AA94" s="204"/>
      <c r="AB94" s="204"/>
      <c r="AC94" s="204"/>
      <c r="AD94" s="204"/>
      <c r="AE94" s="204"/>
      <c r="AF94" s="204"/>
      <c r="AG94" s="204"/>
      <c r="AH94" s="204"/>
      <c r="AI94" s="204"/>
      <c r="AJ94" s="204"/>
      <c r="AK94" s="204"/>
      <c r="AL94" s="204"/>
      <c r="AM94" s="204"/>
      <c r="AN94" s="204"/>
      <c r="AO94" s="204"/>
      <c r="AP94" s="204"/>
      <c r="AQ94" s="204"/>
      <c r="AR94" s="204"/>
      <c r="AS94" s="204"/>
      <c r="AT94" s="204"/>
      <c r="AU94" s="209"/>
      <c r="AV94" s="521"/>
      <c r="AW94" s="521"/>
      <c r="AX94" s="521"/>
    </row>
    <row r="95" spans="1:50" x14ac:dyDescent="0.35">
      <c r="A95" s="6981" t="s">
        <v>3562</v>
      </c>
      <c r="B95" s="3396"/>
      <c r="C95" s="3396"/>
      <c r="D95" s="3396"/>
      <c r="E95" s="3396"/>
      <c r="F95" s="220"/>
      <c r="G95" s="220"/>
      <c r="H95" s="203"/>
      <c r="I95" s="220"/>
      <c r="J95" s="220"/>
      <c r="K95" s="220"/>
      <c r="L95" s="203"/>
      <c r="M95" s="203"/>
      <c r="N95" s="203"/>
      <c r="O95" s="203"/>
      <c r="P95" s="203"/>
      <c r="Q95" s="203"/>
      <c r="R95" s="203"/>
      <c r="S95" s="203"/>
      <c r="T95" s="203"/>
      <c r="U95" s="203"/>
      <c r="V95" s="203"/>
      <c r="W95" s="203"/>
      <c r="X95" s="203"/>
      <c r="Y95" s="204"/>
      <c r="Z95" s="204"/>
      <c r="AA95" s="204"/>
      <c r="AB95" s="204"/>
      <c r="AC95" s="204"/>
      <c r="AD95" s="204"/>
      <c r="AE95" s="204"/>
      <c r="AF95" s="204"/>
      <c r="AG95" s="204"/>
      <c r="AH95" s="204"/>
      <c r="AI95" s="204"/>
      <c r="AJ95" s="204"/>
      <c r="AK95" s="204"/>
      <c r="AL95" s="204"/>
      <c r="AM95" s="204"/>
      <c r="AN95" s="204"/>
      <c r="AO95" s="204"/>
      <c r="AP95" s="204"/>
      <c r="AQ95" s="204"/>
      <c r="AR95" s="204"/>
      <c r="AS95" s="204"/>
      <c r="AT95" s="204"/>
      <c r="AU95" s="209"/>
      <c r="AV95" s="521"/>
      <c r="AW95" s="521"/>
      <c r="AX95" s="521"/>
    </row>
    <row r="96" spans="1:50" x14ac:dyDescent="0.35">
      <c r="A96" s="3730" t="s">
        <v>36</v>
      </c>
      <c r="B96" s="6973">
        <f>SUM(B79:B95)</f>
        <v>0</v>
      </c>
      <c r="C96" s="6973">
        <f>SUM(C79:C95)</f>
        <v>0</v>
      </c>
      <c r="D96" s="6973">
        <f>SUM(D79:D95)</f>
        <v>0</v>
      </c>
      <c r="E96" s="6973">
        <f>SUM(E79:E95)</f>
        <v>0</v>
      </c>
      <c r="F96" s="220"/>
      <c r="G96" s="220"/>
      <c r="H96" s="203"/>
      <c r="I96" s="220"/>
      <c r="J96" s="220"/>
      <c r="K96" s="220"/>
      <c r="L96" s="203"/>
      <c r="M96" s="203"/>
      <c r="N96" s="203"/>
      <c r="O96" s="203"/>
      <c r="P96" s="203"/>
      <c r="Q96" s="203"/>
      <c r="R96" s="203"/>
      <c r="S96" s="203"/>
      <c r="T96" s="203"/>
      <c r="U96" s="203"/>
      <c r="V96" s="203"/>
      <c r="W96" s="203"/>
      <c r="X96" s="203"/>
      <c r="Y96" s="204"/>
      <c r="Z96" s="204"/>
      <c r="AA96" s="204"/>
      <c r="AB96" s="204"/>
      <c r="AC96" s="204"/>
      <c r="AD96" s="204"/>
      <c r="AE96" s="204"/>
      <c r="AF96" s="204"/>
      <c r="AG96" s="204"/>
      <c r="AH96" s="204"/>
      <c r="AI96" s="204"/>
      <c r="AJ96" s="204"/>
      <c r="AK96" s="204"/>
      <c r="AL96" s="204"/>
      <c r="AM96" s="204"/>
      <c r="AN96" s="204"/>
      <c r="AO96" s="204"/>
      <c r="AP96" s="204"/>
      <c r="AQ96" s="204"/>
      <c r="AR96" s="204"/>
      <c r="AS96" s="204"/>
      <c r="AT96" s="204"/>
      <c r="AU96" s="209"/>
      <c r="AV96" s="521"/>
      <c r="AW96" s="521"/>
      <c r="AX96" s="521"/>
    </row>
    <row r="97" spans="1:50" x14ac:dyDescent="0.35">
      <c r="A97" s="1475" t="s">
        <v>3675</v>
      </c>
      <c r="B97" s="203"/>
      <c r="C97" s="203"/>
      <c r="D97" s="1211"/>
      <c r="E97" s="1211"/>
      <c r="F97" s="1211"/>
      <c r="G97" s="1211"/>
      <c r="H97" s="1211"/>
      <c r="I97" s="1211"/>
      <c r="J97" s="1211"/>
      <c r="K97" s="1211"/>
      <c r="L97" s="1211"/>
      <c r="M97" s="1211"/>
      <c r="N97" s="1211"/>
      <c r="O97" s="220"/>
      <c r="P97" s="220"/>
      <c r="Q97" s="220"/>
      <c r="R97" s="220"/>
      <c r="S97" s="220"/>
      <c r="T97" s="220"/>
      <c r="U97" s="220"/>
      <c r="V97" s="220"/>
      <c r="W97" s="220"/>
      <c r="X97" s="220"/>
      <c r="Y97" s="209"/>
      <c r="Z97" s="209"/>
      <c r="AA97" s="209"/>
      <c r="AB97" s="209"/>
      <c r="AC97" s="209"/>
      <c r="AD97" s="209"/>
      <c r="AE97" s="209"/>
      <c r="AF97" s="209"/>
      <c r="AG97" s="209"/>
      <c r="AH97" s="209"/>
      <c r="AI97" s="209"/>
      <c r="AJ97" s="209"/>
      <c r="AK97" s="209"/>
      <c r="AL97" s="209"/>
      <c r="AM97" s="209"/>
      <c r="AN97" s="209"/>
      <c r="AO97" s="209"/>
      <c r="AP97" s="209"/>
      <c r="AQ97" s="209"/>
      <c r="AR97" s="209"/>
      <c r="AS97" s="209"/>
      <c r="AT97" s="209"/>
      <c r="AU97" s="204"/>
      <c r="AV97" s="521"/>
      <c r="AW97" s="521"/>
      <c r="AX97" s="521"/>
    </row>
    <row r="98" spans="1:50" ht="30" x14ac:dyDescent="0.45">
      <c r="A98" s="3730" t="s">
        <v>53</v>
      </c>
      <c r="B98" s="3441" t="s">
        <v>3654</v>
      </c>
      <c r="C98" s="3441" t="s">
        <v>3673</v>
      </c>
      <c r="D98" s="3441" t="s">
        <v>3672</v>
      </c>
      <c r="E98" s="3441" t="s">
        <v>3671</v>
      </c>
      <c r="F98" s="6980"/>
      <c r="G98" s="1211"/>
      <c r="H98" s="1211"/>
      <c r="I98" s="1211"/>
      <c r="J98" s="1211"/>
      <c r="K98" s="1211"/>
      <c r="L98" s="1211"/>
      <c r="M98" s="1211"/>
      <c r="N98" s="220"/>
      <c r="O98" s="220"/>
      <c r="P98" s="220"/>
      <c r="Q98" s="220"/>
      <c r="R98" s="220"/>
      <c r="S98" s="220"/>
      <c r="T98" s="220"/>
      <c r="U98" s="220"/>
      <c r="V98" s="220"/>
      <c r="W98" s="220"/>
      <c r="X98" s="220"/>
      <c r="Y98" s="209"/>
      <c r="Z98" s="209"/>
      <c r="AA98" s="209"/>
      <c r="AB98" s="209"/>
      <c r="AC98" s="209"/>
      <c r="AD98" s="209"/>
      <c r="AE98" s="209"/>
      <c r="AF98" s="209"/>
      <c r="AG98" s="209"/>
      <c r="AH98" s="209"/>
      <c r="AI98" s="209"/>
      <c r="AJ98" s="209"/>
      <c r="AK98" s="209"/>
      <c r="AL98" s="209"/>
      <c r="AM98" s="209"/>
      <c r="AN98" s="209"/>
      <c r="AO98" s="209"/>
      <c r="AP98" s="209"/>
      <c r="AQ98" s="209"/>
      <c r="AR98" s="209"/>
      <c r="AS98" s="209"/>
      <c r="AT98" s="204"/>
      <c r="AU98" s="521"/>
      <c r="AV98" s="521"/>
      <c r="AW98" s="521"/>
      <c r="AX98" s="521"/>
    </row>
    <row r="99" spans="1:50" x14ac:dyDescent="0.35">
      <c r="A99" s="6978" t="s">
        <v>3026</v>
      </c>
      <c r="B99" s="3396"/>
      <c r="C99" s="3396"/>
      <c r="D99" s="3396"/>
      <c r="E99" s="3396"/>
      <c r="F99" s="1211"/>
      <c r="G99" s="1211"/>
      <c r="H99" s="1211"/>
      <c r="I99" s="1211"/>
      <c r="J99" s="1211"/>
      <c r="K99" s="1211"/>
      <c r="L99" s="1211"/>
      <c r="M99" s="1211"/>
      <c r="N99" s="220"/>
      <c r="O99" s="220"/>
      <c r="P99" s="220"/>
      <c r="Q99" s="220"/>
      <c r="R99" s="220"/>
      <c r="S99" s="220"/>
      <c r="T99" s="220"/>
      <c r="U99" s="220"/>
      <c r="V99" s="220"/>
      <c r="W99" s="220"/>
      <c r="X99" s="220"/>
      <c r="Y99" s="209"/>
      <c r="Z99" s="209"/>
      <c r="AA99" s="209"/>
      <c r="AB99" s="209"/>
      <c r="AC99" s="209"/>
      <c r="AD99" s="209"/>
      <c r="AE99" s="209"/>
      <c r="AF99" s="209"/>
      <c r="AG99" s="209"/>
      <c r="AH99" s="209"/>
      <c r="AI99" s="209"/>
      <c r="AJ99" s="209"/>
      <c r="AK99" s="209"/>
      <c r="AL99" s="209"/>
      <c r="AM99" s="209"/>
      <c r="AN99" s="209"/>
      <c r="AO99" s="209"/>
      <c r="AP99" s="209"/>
      <c r="AQ99" s="209"/>
      <c r="AR99" s="209"/>
      <c r="AS99" s="209"/>
      <c r="AT99" s="209"/>
      <c r="AU99" s="521"/>
      <c r="AV99" s="521"/>
      <c r="AW99" s="521"/>
      <c r="AX99" s="521"/>
    </row>
    <row r="100" spans="1:50" x14ac:dyDescent="0.35">
      <c r="A100" s="6978" t="s">
        <v>3670</v>
      </c>
      <c r="B100" s="3396"/>
      <c r="C100" s="3396"/>
      <c r="D100" s="3396"/>
      <c r="E100" s="3396"/>
      <c r="F100" s="1211"/>
      <c r="G100" s="1211"/>
      <c r="H100" s="1211"/>
      <c r="I100" s="1211"/>
      <c r="J100" s="1211"/>
      <c r="K100" s="1211"/>
      <c r="L100" s="1211"/>
      <c r="M100" s="1211"/>
      <c r="N100" s="220"/>
      <c r="O100" s="220"/>
      <c r="P100" s="220"/>
      <c r="Q100" s="220"/>
      <c r="R100" s="220"/>
      <c r="S100" s="220"/>
      <c r="T100" s="220"/>
      <c r="U100" s="220"/>
      <c r="V100" s="220"/>
      <c r="W100" s="220"/>
      <c r="X100" s="220"/>
      <c r="Y100" s="209"/>
      <c r="Z100" s="209"/>
      <c r="AA100" s="209"/>
      <c r="AB100" s="209"/>
      <c r="AC100" s="209"/>
      <c r="AD100" s="209"/>
      <c r="AE100" s="209"/>
      <c r="AF100" s="209"/>
      <c r="AG100" s="209"/>
      <c r="AH100" s="209"/>
      <c r="AI100" s="209"/>
      <c r="AJ100" s="209"/>
      <c r="AK100" s="209"/>
      <c r="AL100" s="209"/>
      <c r="AM100" s="209"/>
      <c r="AN100" s="209"/>
      <c r="AO100" s="209"/>
      <c r="AP100" s="209"/>
      <c r="AQ100" s="209"/>
      <c r="AR100" s="209"/>
      <c r="AS100" s="209"/>
      <c r="AT100" s="209"/>
      <c r="AU100" s="521"/>
      <c r="AV100" s="521"/>
      <c r="AW100" s="521"/>
      <c r="AX100" s="521"/>
    </row>
    <row r="101" spans="1:50" x14ac:dyDescent="0.35">
      <c r="A101" s="6978" t="s">
        <v>3669</v>
      </c>
      <c r="B101" s="3396"/>
      <c r="C101" s="3396"/>
      <c r="D101" s="3396"/>
      <c r="E101" s="3396"/>
      <c r="F101" s="1211"/>
      <c r="G101" s="1211"/>
      <c r="H101" s="1211"/>
      <c r="I101" s="1211"/>
      <c r="J101" s="1211"/>
      <c r="K101" s="1211"/>
      <c r="L101" s="1211"/>
      <c r="M101" s="1211"/>
      <c r="N101" s="220"/>
      <c r="O101" s="220"/>
      <c r="P101" s="220"/>
      <c r="Q101" s="220"/>
      <c r="R101" s="220"/>
      <c r="S101" s="220"/>
      <c r="T101" s="220"/>
      <c r="U101" s="220"/>
      <c r="V101" s="220"/>
      <c r="W101" s="220"/>
      <c r="X101" s="220"/>
      <c r="Y101" s="209"/>
      <c r="Z101" s="209"/>
      <c r="AA101" s="209"/>
      <c r="AB101" s="209"/>
      <c r="AC101" s="209"/>
      <c r="AD101" s="209"/>
      <c r="AE101" s="209"/>
      <c r="AF101" s="209"/>
      <c r="AG101" s="209"/>
      <c r="AH101" s="209"/>
      <c r="AI101" s="209"/>
      <c r="AJ101" s="209"/>
      <c r="AK101" s="209"/>
      <c r="AL101" s="209"/>
      <c r="AM101" s="209"/>
      <c r="AN101" s="209"/>
      <c r="AO101" s="209"/>
      <c r="AP101" s="209"/>
      <c r="AQ101" s="209"/>
      <c r="AR101" s="209"/>
      <c r="AS101" s="209"/>
      <c r="AT101" s="209"/>
      <c r="AU101" s="521"/>
      <c r="AV101" s="521"/>
      <c r="AW101" s="521"/>
      <c r="AX101" s="521"/>
    </row>
    <row r="102" spans="1:50" x14ac:dyDescent="0.35">
      <c r="A102" s="6978" t="s">
        <v>2215</v>
      </c>
      <c r="B102" s="3396"/>
      <c r="C102" s="3396"/>
      <c r="D102" s="3396"/>
      <c r="E102" s="3396"/>
      <c r="F102" s="1211"/>
      <c r="G102" s="1211"/>
      <c r="H102" s="1211"/>
      <c r="I102" s="1211"/>
      <c r="J102" s="1211"/>
      <c r="K102" s="1211"/>
      <c r="L102" s="1211"/>
      <c r="M102" s="1211"/>
      <c r="N102" s="220"/>
      <c r="O102" s="220"/>
      <c r="P102" s="220"/>
      <c r="Q102" s="220"/>
      <c r="R102" s="220"/>
      <c r="S102" s="220"/>
      <c r="T102" s="220"/>
      <c r="U102" s="220"/>
      <c r="V102" s="220"/>
      <c r="W102" s="220"/>
      <c r="X102" s="220"/>
      <c r="Y102" s="209"/>
      <c r="Z102" s="209"/>
      <c r="AA102" s="209"/>
      <c r="AB102" s="209"/>
      <c r="AC102" s="209"/>
      <c r="AD102" s="209"/>
      <c r="AE102" s="209"/>
      <c r="AF102" s="209"/>
      <c r="AG102" s="209"/>
      <c r="AH102" s="209"/>
      <c r="AI102" s="209"/>
      <c r="AJ102" s="209"/>
      <c r="AK102" s="209"/>
      <c r="AL102" s="209"/>
      <c r="AM102" s="209"/>
      <c r="AN102" s="209"/>
      <c r="AO102" s="209"/>
      <c r="AP102" s="209"/>
      <c r="AQ102" s="209"/>
      <c r="AR102" s="209"/>
      <c r="AS102" s="209"/>
      <c r="AT102" s="209"/>
      <c r="AU102" s="521"/>
      <c r="AV102" s="521"/>
      <c r="AW102" s="521"/>
      <c r="AX102" s="521"/>
    </row>
    <row r="103" spans="1:50" x14ac:dyDescent="0.35">
      <c r="A103" s="6977" t="s">
        <v>2837</v>
      </c>
      <c r="B103" s="3396"/>
      <c r="C103" s="3396"/>
      <c r="D103" s="3396"/>
      <c r="E103" s="3396"/>
      <c r="F103" s="1211"/>
      <c r="G103" s="1211"/>
      <c r="H103" s="1211"/>
      <c r="I103" s="1211"/>
      <c r="J103" s="1211"/>
      <c r="K103" s="1211"/>
      <c r="L103" s="1211"/>
      <c r="M103" s="1211"/>
      <c r="N103" s="220"/>
      <c r="O103" s="220"/>
      <c r="P103" s="220"/>
      <c r="Q103" s="220"/>
      <c r="R103" s="220"/>
      <c r="S103" s="220"/>
      <c r="T103" s="220"/>
      <c r="U103" s="220"/>
      <c r="V103" s="220"/>
      <c r="W103" s="220"/>
      <c r="X103" s="220"/>
      <c r="Y103" s="209"/>
      <c r="Z103" s="209"/>
      <c r="AA103" s="209"/>
      <c r="AB103" s="209"/>
      <c r="AC103" s="209"/>
      <c r="AD103" s="209"/>
      <c r="AE103" s="209"/>
      <c r="AF103" s="209"/>
      <c r="AG103" s="209"/>
      <c r="AH103" s="209"/>
      <c r="AI103" s="209"/>
      <c r="AJ103" s="209"/>
      <c r="AK103" s="209"/>
      <c r="AL103" s="209"/>
      <c r="AM103" s="209"/>
      <c r="AN103" s="209"/>
      <c r="AO103" s="209"/>
      <c r="AP103" s="209"/>
      <c r="AQ103" s="209"/>
      <c r="AR103" s="209"/>
      <c r="AS103" s="209"/>
      <c r="AT103" s="209"/>
      <c r="AU103" s="521"/>
      <c r="AV103" s="521"/>
      <c r="AW103" s="521"/>
      <c r="AX103" s="521"/>
    </row>
    <row r="104" spans="1:50" x14ac:dyDescent="0.35">
      <c r="A104" s="6979" t="s">
        <v>36</v>
      </c>
      <c r="B104" s="6973">
        <f>SUM(B99:B103)</f>
        <v>0</v>
      </c>
      <c r="C104" s="6973">
        <f>SUM(C99:C103)</f>
        <v>0</v>
      </c>
      <c r="D104" s="6973">
        <f>SUM(D99:D103)</f>
        <v>0</v>
      </c>
      <c r="E104" s="6973">
        <f>SUM(E99:E103)</f>
        <v>0</v>
      </c>
      <c r="F104" s="1211"/>
      <c r="G104" s="1211"/>
      <c r="H104" s="1211"/>
      <c r="I104" s="1211"/>
      <c r="J104" s="1211"/>
      <c r="K104" s="1211"/>
      <c r="L104" s="1211"/>
      <c r="M104" s="1211"/>
      <c r="N104" s="220"/>
      <c r="O104" s="220"/>
      <c r="P104" s="220"/>
      <c r="Q104" s="220"/>
      <c r="R104" s="220"/>
      <c r="S104" s="220"/>
      <c r="T104" s="220"/>
      <c r="U104" s="220"/>
      <c r="V104" s="220"/>
      <c r="W104" s="220"/>
      <c r="X104" s="220"/>
      <c r="Y104" s="209"/>
      <c r="Z104" s="209"/>
      <c r="AA104" s="209"/>
      <c r="AB104" s="209"/>
      <c r="AC104" s="209"/>
      <c r="AD104" s="209"/>
      <c r="AE104" s="209"/>
      <c r="AF104" s="209"/>
      <c r="AG104" s="209"/>
      <c r="AH104" s="209"/>
      <c r="AI104" s="209"/>
      <c r="AJ104" s="209"/>
      <c r="AK104" s="209"/>
      <c r="AL104" s="209"/>
      <c r="AM104" s="209"/>
      <c r="AN104" s="209"/>
      <c r="AO104" s="209"/>
      <c r="AP104" s="209"/>
      <c r="AQ104" s="209"/>
      <c r="AR104" s="209"/>
      <c r="AS104" s="209"/>
      <c r="AT104" s="209"/>
      <c r="AU104" s="521"/>
      <c r="AV104" s="521"/>
      <c r="AW104" s="521"/>
      <c r="AX104" s="521"/>
    </row>
    <row r="105" spans="1:50" x14ac:dyDescent="0.35">
      <c r="A105" s="1475" t="s">
        <v>3674</v>
      </c>
      <c r="B105" s="203"/>
      <c r="C105" s="203"/>
      <c r="D105" s="1211"/>
      <c r="E105" s="1211"/>
      <c r="F105" s="1211"/>
      <c r="G105" s="1211"/>
      <c r="H105" s="1211"/>
      <c r="I105" s="1211"/>
      <c r="J105" s="1211"/>
      <c r="K105" s="1211"/>
      <c r="L105" s="1211"/>
      <c r="M105" s="1211"/>
      <c r="N105" s="1211"/>
      <c r="O105" s="220"/>
      <c r="P105" s="220"/>
      <c r="Q105" s="220"/>
      <c r="R105" s="220"/>
      <c r="S105" s="220"/>
      <c r="T105" s="220"/>
      <c r="U105" s="220"/>
      <c r="V105" s="220"/>
      <c r="W105" s="220"/>
      <c r="X105" s="220"/>
      <c r="Y105" s="209"/>
      <c r="Z105" s="209"/>
      <c r="AA105" s="209"/>
      <c r="AB105" s="209"/>
      <c r="AC105" s="209"/>
      <c r="AD105" s="209"/>
      <c r="AE105" s="209"/>
      <c r="AF105" s="209"/>
      <c r="AG105" s="209"/>
      <c r="AH105" s="209"/>
      <c r="AI105" s="209"/>
      <c r="AJ105" s="209"/>
      <c r="AK105" s="209"/>
      <c r="AL105" s="209"/>
      <c r="AM105" s="209"/>
      <c r="AN105" s="209"/>
      <c r="AO105" s="209"/>
      <c r="AP105" s="209"/>
      <c r="AQ105" s="209"/>
      <c r="AR105" s="209"/>
      <c r="AS105" s="209"/>
      <c r="AT105" s="209"/>
      <c r="AU105" s="209"/>
      <c r="AV105" s="521"/>
      <c r="AW105" s="521"/>
      <c r="AX105" s="521"/>
    </row>
    <row r="106" spans="1:50" ht="30" x14ac:dyDescent="0.35">
      <c r="A106" s="3730" t="s">
        <v>53</v>
      </c>
      <c r="B106" s="3441" t="s">
        <v>3654</v>
      </c>
      <c r="C106" s="3441" t="s">
        <v>3673</v>
      </c>
      <c r="D106" s="3441" t="s">
        <v>3672</v>
      </c>
      <c r="E106" s="3441" t="s">
        <v>3671</v>
      </c>
      <c r="F106" s="1211"/>
      <c r="G106" s="1211"/>
      <c r="H106" s="1211"/>
      <c r="I106" s="1211"/>
      <c r="J106" s="1211"/>
      <c r="K106" s="1211"/>
      <c r="L106" s="1211"/>
      <c r="M106" s="1211"/>
      <c r="N106" s="220"/>
      <c r="O106" s="220"/>
      <c r="P106" s="220"/>
      <c r="Q106" s="220"/>
      <c r="R106" s="220"/>
      <c r="S106" s="220"/>
      <c r="T106" s="220"/>
      <c r="U106" s="220"/>
      <c r="V106" s="220"/>
      <c r="W106" s="220"/>
      <c r="X106" s="220"/>
      <c r="Y106" s="209"/>
      <c r="Z106" s="209"/>
      <c r="AA106" s="209"/>
      <c r="AB106" s="209"/>
      <c r="AC106" s="209"/>
      <c r="AD106" s="209"/>
      <c r="AE106" s="209"/>
      <c r="AF106" s="209"/>
      <c r="AG106" s="209"/>
      <c r="AH106" s="209"/>
      <c r="AI106" s="209"/>
      <c r="AJ106" s="209"/>
      <c r="AK106" s="209"/>
      <c r="AL106" s="209"/>
      <c r="AM106" s="209"/>
      <c r="AN106" s="209"/>
      <c r="AO106" s="209"/>
      <c r="AP106" s="209"/>
      <c r="AQ106" s="209"/>
      <c r="AR106" s="209"/>
      <c r="AS106" s="209"/>
      <c r="AT106" s="209"/>
      <c r="AU106" s="521"/>
      <c r="AV106" s="521"/>
      <c r="AW106" s="521"/>
      <c r="AX106" s="521"/>
    </row>
    <row r="107" spans="1:50" x14ac:dyDescent="0.35">
      <c r="A107" s="6978" t="s">
        <v>3026</v>
      </c>
      <c r="B107" s="3396"/>
      <c r="C107" s="3396"/>
      <c r="D107" s="3396"/>
      <c r="E107" s="3396"/>
      <c r="F107" s="1211"/>
      <c r="G107" s="1211"/>
      <c r="H107" s="1211"/>
      <c r="I107" s="1211"/>
      <c r="J107" s="1211"/>
      <c r="K107" s="1211"/>
      <c r="L107" s="1211"/>
      <c r="M107" s="1211"/>
      <c r="N107" s="220"/>
      <c r="O107" s="220"/>
      <c r="P107" s="220"/>
      <c r="Q107" s="220"/>
      <c r="R107" s="220"/>
      <c r="S107" s="220"/>
      <c r="T107" s="220"/>
      <c r="U107" s="220"/>
      <c r="V107" s="220"/>
      <c r="W107" s="220"/>
      <c r="X107" s="220"/>
      <c r="Y107" s="209"/>
      <c r="Z107" s="209"/>
      <c r="AA107" s="209"/>
      <c r="AB107" s="209"/>
      <c r="AC107" s="209"/>
      <c r="AD107" s="209"/>
      <c r="AE107" s="209"/>
      <c r="AF107" s="209"/>
      <c r="AG107" s="209"/>
      <c r="AH107" s="209"/>
      <c r="AI107" s="209"/>
      <c r="AJ107" s="209"/>
      <c r="AK107" s="209"/>
      <c r="AL107" s="209"/>
      <c r="AM107" s="209"/>
      <c r="AN107" s="209"/>
      <c r="AO107" s="209"/>
      <c r="AP107" s="209"/>
      <c r="AQ107" s="209"/>
      <c r="AR107" s="209"/>
      <c r="AS107" s="209"/>
      <c r="AT107" s="209"/>
      <c r="AU107" s="521"/>
      <c r="AV107" s="521"/>
      <c r="AW107" s="521"/>
      <c r="AX107" s="521"/>
    </row>
    <row r="108" spans="1:50" x14ac:dyDescent="0.35">
      <c r="A108" s="6978" t="s">
        <v>3670</v>
      </c>
      <c r="B108" s="3396"/>
      <c r="C108" s="3396"/>
      <c r="D108" s="3396"/>
      <c r="E108" s="3396"/>
      <c r="F108" s="1211"/>
      <c r="G108" s="1211"/>
      <c r="H108" s="1211"/>
      <c r="I108" s="1211"/>
      <c r="J108" s="1211"/>
      <c r="K108" s="1211"/>
      <c r="L108" s="1211"/>
      <c r="M108" s="1211"/>
      <c r="N108" s="220"/>
      <c r="O108" s="220"/>
      <c r="P108" s="220"/>
      <c r="Q108" s="220"/>
      <c r="R108" s="220"/>
      <c r="S108" s="220"/>
      <c r="T108" s="220"/>
      <c r="U108" s="220"/>
      <c r="V108" s="220"/>
      <c r="W108" s="220"/>
      <c r="X108" s="220"/>
      <c r="Y108" s="209"/>
      <c r="Z108" s="209"/>
      <c r="AA108" s="209"/>
      <c r="AB108" s="209"/>
      <c r="AC108" s="209"/>
      <c r="AD108" s="209"/>
      <c r="AE108" s="209"/>
      <c r="AF108" s="209"/>
      <c r="AG108" s="209"/>
      <c r="AH108" s="209"/>
      <c r="AI108" s="209"/>
      <c r="AJ108" s="209"/>
      <c r="AK108" s="209"/>
      <c r="AL108" s="209"/>
      <c r="AM108" s="209"/>
      <c r="AN108" s="209"/>
      <c r="AO108" s="209"/>
      <c r="AP108" s="209"/>
      <c r="AQ108" s="209"/>
      <c r="AR108" s="209"/>
      <c r="AS108" s="209"/>
      <c r="AT108" s="209"/>
      <c r="AU108" s="521"/>
      <c r="AV108" s="521"/>
      <c r="AW108" s="521"/>
      <c r="AX108" s="521"/>
    </row>
    <row r="109" spans="1:50" x14ac:dyDescent="0.35">
      <c r="A109" s="6978" t="s">
        <v>3669</v>
      </c>
      <c r="B109" s="3396"/>
      <c r="C109" s="3396"/>
      <c r="D109" s="3396"/>
      <c r="E109" s="3396"/>
      <c r="F109" s="1211"/>
      <c r="G109" s="1211"/>
      <c r="H109" s="1211"/>
      <c r="I109" s="1211"/>
      <c r="J109" s="1211"/>
      <c r="K109" s="1211"/>
      <c r="L109" s="1211"/>
      <c r="M109" s="1211"/>
      <c r="N109" s="220"/>
      <c r="O109" s="220"/>
      <c r="P109" s="220"/>
      <c r="Q109" s="220"/>
      <c r="R109" s="220"/>
      <c r="S109" s="220"/>
      <c r="T109" s="220"/>
      <c r="U109" s="220"/>
      <c r="V109" s="220"/>
      <c r="W109" s="220"/>
      <c r="X109" s="220"/>
      <c r="Y109" s="209"/>
      <c r="Z109" s="209"/>
      <c r="AA109" s="209"/>
      <c r="AB109" s="209"/>
      <c r="AC109" s="209"/>
      <c r="AD109" s="209"/>
      <c r="AE109" s="209"/>
      <c r="AF109" s="209"/>
      <c r="AG109" s="209"/>
      <c r="AH109" s="209"/>
      <c r="AI109" s="209"/>
      <c r="AJ109" s="209"/>
      <c r="AK109" s="209"/>
      <c r="AL109" s="209"/>
      <c r="AM109" s="209"/>
      <c r="AN109" s="209"/>
      <c r="AO109" s="209"/>
      <c r="AP109" s="209"/>
      <c r="AQ109" s="209"/>
      <c r="AR109" s="209"/>
      <c r="AS109" s="209"/>
      <c r="AT109" s="209"/>
      <c r="AU109" s="521"/>
      <c r="AV109" s="521"/>
      <c r="AW109" s="521"/>
      <c r="AX109" s="521"/>
    </row>
    <row r="110" spans="1:50" x14ac:dyDescent="0.35">
      <c r="A110" s="6978" t="s">
        <v>2215</v>
      </c>
      <c r="B110" s="3396"/>
      <c r="C110" s="3396"/>
      <c r="D110" s="3396"/>
      <c r="E110" s="3396"/>
      <c r="F110" s="1211"/>
      <c r="G110" s="1211"/>
      <c r="H110" s="1211"/>
      <c r="I110" s="1211"/>
      <c r="J110" s="1211"/>
      <c r="K110" s="1211"/>
      <c r="L110" s="1211"/>
      <c r="M110" s="1211"/>
      <c r="N110" s="220"/>
      <c r="O110" s="220"/>
      <c r="P110" s="220"/>
      <c r="Q110" s="220"/>
      <c r="R110" s="220"/>
      <c r="S110" s="220"/>
      <c r="T110" s="220"/>
      <c r="U110" s="220"/>
      <c r="V110" s="220"/>
      <c r="W110" s="220"/>
      <c r="X110" s="220"/>
      <c r="Y110" s="209"/>
      <c r="Z110" s="209"/>
      <c r="AA110" s="209"/>
      <c r="AB110" s="209"/>
      <c r="AC110" s="209"/>
      <c r="AD110" s="209"/>
      <c r="AE110" s="209"/>
      <c r="AF110" s="209"/>
      <c r="AG110" s="209"/>
      <c r="AH110" s="209"/>
      <c r="AI110" s="209"/>
      <c r="AJ110" s="209"/>
      <c r="AK110" s="209"/>
      <c r="AL110" s="209"/>
      <c r="AM110" s="209"/>
      <c r="AN110" s="209"/>
      <c r="AO110" s="209"/>
      <c r="AP110" s="209"/>
      <c r="AQ110" s="209"/>
      <c r="AR110" s="209"/>
      <c r="AS110" s="209"/>
      <c r="AT110" s="209"/>
      <c r="AU110" s="521"/>
      <c r="AV110" s="521"/>
      <c r="AW110" s="521"/>
      <c r="AX110" s="521"/>
    </row>
    <row r="111" spans="1:50" x14ac:dyDescent="0.35">
      <c r="A111" s="6977" t="s">
        <v>2837</v>
      </c>
      <c r="B111" s="3396"/>
      <c r="C111" s="3396"/>
      <c r="D111" s="3396"/>
      <c r="E111" s="3396"/>
      <c r="F111" s="1211"/>
      <c r="G111" s="1211"/>
      <c r="H111" s="1211"/>
      <c r="I111" s="1211"/>
      <c r="J111" s="1211"/>
      <c r="K111" s="1211"/>
      <c r="L111" s="1211"/>
      <c r="M111" s="1211"/>
      <c r="N111" s="220"/>
      <c r="O111" s="220"/>
      <c r="P111" s="220"/>
      <c r="Q111" s="220"/>
      <c r="R111" s="220"/>
      <c r="S111" s="220"/>
      <c r="T111" s="220"/>
      <c r="U111" s="220"/>
      <c r="V111" s="220"/>
      <c r="W111" s="220"/>
      <c r="X111" s="220"/>
      <c r="Y111" s="209"/>
      <c r="Z111" s="209"/>
      <c r="AA111" s="209"/>
      <c r="AB111" s="209"/>
      <c r="AC111" s="209"/>
      <c r="AD111" s="209"/>
      <c r="AE111" s="209"/>
      <c r="AF111" s="209"/>
      <c r="AG111" s="209"/>
      <c r="AH111" s="209"/>
      <c r="AI111" s="209"/>
      <c r="AJ111" s="209"/>
      <c r="AK111" s="209"/>
      <c r="AL111" s="209"/>
      <c r="AM111" s="209"/>
      <c r="AN111" s="209"/>
      <c r="AO111" s="209"/>
      <c r="AP111" s="209"/>
      <c r="AQ111" s="209"/>
      <c r="AR111" s="209"/>
      <c r="AS111" s="209"/>
      <c r="AT111" s="209"/>
      <c r="AU111" s="521"/>
      <c r="AV111" s="521"/>
      <c r="AW111" s="521"/>
      <c r="AX111" s="521"/>
    </row>
    <row r="112" spans="1:50" x14ac:dyDescent="0.35">
      <c r="A112" s="6976" t="s">
        <v>36</v>
      </c>
      <c r="B112" s="6973">
        <f>SUM(B107:B111)</f>
        <v>0</v>
      </c>
      <c r="C112" s="6973">
        <f>SUM(C107:C111)</f>
        <v>0</v>
      </c>
      <c r="D112" s="6973">
        <f>SUM(D107:D111)</f>
        <v>0</v>
      </c>
      <c r="E112" s="6973">
        <f>SUM(E107:E111)</f>
        <v>0</v>
      </c>
      <c r="F112" s="1211"/>
      <c r="G112" s="1211"/>
      <c r="H112" s="1211"/>
      <c r="I112" s="1211"/>
      <c r="J112" s="1211"/>
      <c r="K112" s="1211"/>
      <c r="L112" s="1211"/>
      <c r="M112" s="1211"/>
      <c r="N112" s="220"/>
      <c r="O112" s="220"/>
      <c r="P112" s="220"/>
      <c r="Q112" s="220"/>
      <c r="R112" s="220"/>
      <c r="S112" s="220"/>
      <c r="T112" s="220"/>
      <c r="U112" s="220"/>
      <c r="V112" s="220"/>
      <c r="W112" s="220"/>
      <c r="X112" s="220"/>
      <c r="Y112" s="209"/>
      <c r="Z112" s="209"/>
      <c r="AA112" s="209"/>
      <c r="AB112" s="209"/>
      <c r="AC112" s="209"/>
      <c r="AD112" s="209"/>
      <c r="AE112" s="209"/>
      <c r="AF112" s="209"/>
      <c r="AG112" s="209"/>
      <c r="AH112" s="209"/>
      <c r="AI112" s="209"/>
      <c r="AJ112" s="209"/>
      <c r="AK112" s="209"/>
      <c r="AL112" s="209"/>
      <c r="AM112" s="209"/>
      <c r="AN112" s="209"/>
      <c r="AO112" s="209"/>
      <c r="AP112" s="209"/>
      <c r="AQ112" s="209"/>
      <c r="AR112" s="209"/>
      <c r="AS112" s="209"/>
      <c r="AT112" s="209"/>
      <c r="AU112" s="521"/>
      <c r="AV112" s="521"/>
      <c r="AW112" s="521"/>
      <c r="AX112" s="521"/>
    </row>
    <row r="113" spans="1:50" ht="15" x14ac:dyDescent="0.35">
      <c r="A113" s="1475" t="s">
        <v>3668</v>
      </c>
      <c r="B113" s="203"/>
      <c r="C113" s="203"/>
      <c r="D113" s="1474"/>
      <c r="E113" s="1211"/>
      <c r="F113" s="1211"/>
      <c r="G113" s="1211"/>
      <c r="H113" s="1211"/>
      <c r="I113" s="1211"/>
      <c r="J113" s="1211"/>
      <c r="K113" s="1211"/>
      <c r="L113" s="1211"/>
      <c r="M113" s="1211"/>
      <c r="N113" s="1211"/>
      <c r="O113" s="220"/>
      <c r="P113" s="220"/>
      <c r="Q113" s="220"/>
      <c r="R113" s="220"/>
      <c r="S113" s="220"/>
      <c r="T113" s="220"/>
      <c r="U113" s="220"/>
      <c r="V113" s="220"/>
      <c r="W113" s="220"/>
      <c r="X113" s="220"/>
      <c r="Y113" s="209"/>
      <c r="Z113" s="209"/>
      <c r="AA113" s="209"/>
      <c r="AB113" s="209"/>
      <c r="AC113" s="209"/>
      <c r="AD113" s="209"/>
      <c r="AE113" s="209"/>
      <c r="AF113" s="209"/>
      <c r="AG113" s="209"/>
      <c r="AH113" s="209"/>
      <c r="AI113" s="209"/>
      <c r="AJ113" s="209"/>
      <c r="AK113" s="209"/>
      <c r="AL113" s="209"/>
      <c r="AM113" s="209"/>
      <c r="AN113" s="209"/>
      <c r="AO113" s="209"/>
      <c r="AP113" s="209"/>
      <c r="AQ113" s="209"/>
      <c r="AR113" s="209"/>
      <c r="AS113" s="209"/>
      <c r="AT113" s="209"/>
      <c r="AU113" s="204"/>
      <c r="AV113" s="521"/>
      <c r="AW113" s="521"/>
      <c r="AX113" s="521"/>
    </row>
    <row r="114" spans="1:50" x14ac:dyDescent="0.35">
      <c r="A114" s="6975" t="s">
        <v>3667</v>
      </c>
      <c r="B114" s="3408" t="s">
        <v>36</v>
      </c>
      <c r="C114" s="6975" t="s">
        <v>3658</v>
      </c>
      <c r="D114" s="6975"/>
      <c r="E114" s="6975"/>
      <c r="F114" s="6975"/>
      <c r="G114" s="6975" t="s">
        <v>3666</v>
      </c>
      <c r="H114" s="6975"/>
      <c r="I114" s="1234"/>
      <c r="J114" s="1211"/>
      <c r="K114" s="1211"/>
      <c r="L114" s="220"/>
      <c r="M114" s="220"/>
      <c r="N114" s="220"/>
      <c r="O114" s="220"/>
      <c r="P114" s="220"/>
      <c r="Q114" s="220"/>
      <c r="R114" s="220"/>
      <c r="S114" s="220"/>
      <c r="T114" s="220"/>
      <c r="U114" s="220"/>
      <c r="V114" s="220"/>
      <c r="W114" s="220"/>
      <c r="X114" s="220"/>
      <c r="Y114" s="209"/>
      <c r="Z114" s="209"/>
      <c r="AA114" s="209"/>
      <c r="AB114" s="209"/>
      <c r="AC114" s="209"/>
      <c r="AD114" s="209"/>
      <c r="AE114" s="209"/>
      <c r="AF114" s="209"/>
      <c r="AG114" s="209"/>
      <c r="AH114" s="209"/>
      <c r="AI114" s="209"/>
      <c r="AJ114" s="209"/>
      <c r="AK114" s="209"/>
      <c r="AL114" s="209"/>
      <c r="AM114" s="209"/>
      <c r="AN114" s="209"/>
      <c r="AO114" s="209"/>
      <c r="AP114" s="209"/>
      <c r="AQ114" s="209"/>
      <c r="AR114" s="204"/>
      <c r="AS114" s="204"/>
      <c r="AT114" s="204"/>
      <c r="AU114" s="521"/>
      <c r="AV114" s="521"/>
      <c r="AW114" s="521"/>
      <c r="AX114" s="521"/>
    </row>
    <row r="115" spans="1:50" ht="40" x14ac:dyDescent="0.35">
      <c r="A115" s="6975"/>
      <c r="B115" s="3408"/>
      <c r="C115" s="3441" t="s">
        <v>3654</v>
      </c>
      <c r="D115" s="3441" t="s">
        <v>3653</v>
      </c>
      <c r="E115" s="3441" t="s">
        <v>3652</v>
      </c>
      <c r="F115" s="3441" t="s">
        <v>3651</v>
      </c>
      <c r="G115" s="3441" t="s">
        <v>3637</v>
      </c>
      <c r="H115" s="3441" t="s">
        <v>3636</v>
      </c>
      <c r="I115" s="1211"/>
      <c r="J115" s="1211"/>
      <c r="K115" s="220"/>
      <c r="L115" s="220"/>
      <c r="M115" s="220"/>
      <c r="N115" s="220"/>
      <c r="O115" s="220"/>
      <c r="P115" s="220"/>
      <c r="Q115" s="220"/>
      <c r="R115" s="220"/>
      <c r="S115" s="220"/>
      <c r="T115" s="220"/>
      <c r="U115" s="220"/>
      <c r="V115" s="220"/>
      <c r="W115" s="220"/>
      <c r="X115" s="220"/>
      <c r="Y115" s="209"/>
      <c r="Z115" s="209"/>
      <c r="AA115" s="209"/>
      <c r="AB115" s="209"/>
      <c r="AC115" s="209"/>
      <c r="AD115" s="209"/>
      <c r="AE115" s="209"/>
      <c r="AF115" s="209"/>
      <c r="AG115" s="209"/>
      <c r="AH115" s="209"/>
      <c r="AI115" s="209"/>
      <c r="AJ115" s="209"/>
      <c r="AK115" s="209"/>
      <c r="AL115" s="209"/>
      <c r="AM115" s="209"/>
      <c r="AN115" s="209"/>
      <c r="AO115" s="209"/>
      <c r="AP115" s="209"/>
      <c r="AQ115" s="204"/>
      <c r="AR115" s="204"/>
      <c r="AS115" s="204"/>
      <c r="AT115" s="521"/>
      <c r="AU115" s="521"/>
      <c r="AV115" s="521"/>
      <c r="AW115" s="521"/>
      <c r="AX115" s="521"/>
    </row>
    <row r="116" spans="1:50" x14ac:dyDescent="0.35">
      <c r="A116" s="6974" t="s">
        <v>3665</v>
      </c>
      <c r="B116" s="6973">
        <f>SUM(D116:F116)</f>
        <v>0</v>
      </c>
      <c r="C116" s="3396"/>
      <c r="D116" s="3396"/>
      <c r="E116" s="3396"/>
      <c r="F116" s="3396"/>
      <c r="G116" s="6972"/>
      <c r="H116" s="6972"/>
      <c r="I116" s="1211"/>
      <c r="J116" s="1211"/>
      <c r="K116" s="220"/>
      <c r="L116" s="220"/>
      <c r="M116" s="220"/>
      <c r="N116" s="220"/>
      <c r="O116" s="220"/>
      <c r="P116" s="220"/>
      <c r="Q116" s="220"/>
      <c r="R116" s="220"/>
      <c r="S116" s="220"/>
      <c r="T116" s="220"/>
      <c r="U116" s="220"/>
      <c r="V116" s="220"/>
      <c r="W116" s="220"/>
      <c r="X116" s="220"/>
      <c r="Y116" s="209"/>
      <c r="Z116" s="209"/>
      <c r="AA116" s="209"/>
      <c r="AB116" s="209"/>
      <c r="AC116" s="209"/>
      <c r="AD116" s="209"/>
      <c r="AE116" s="209"/>
      <c r="AF116" s="209"/>
      <c r="AG116" s="209"/>
      <c r="AH116" s="209"/>
      <c r="AI116" s="209"/>
      <c r="AJ116" s="209"/>
      <c r="AK116" s="209"/>
      <c r="AL116" s="209"/>
      <c r="AM116" s="209"/>
      <c r="AN116" s="209"/>
      <c r="AO116" s="209"/>
      <c r="AP116" s="209"/>
      <c r="AQ116" s="6971"/>
      <c r="AR116" s="204"/>
      <c r="AS116" s="204"/>
      <c r="AT116" s="521"/>
      <c r="AU116" s="521"/>
      <c r="AV116" s="521"/>
      <c r="AW116" s="521"/>
      <c r="AX116" s="521"/>
    </row>
    <row r="117" spans="1:50" x14ac:dyDescent="0.35">
      <c r="A117" s="6970" t="s">
        <v>3664</v>
      </c>
      <c r="B117" s="6969">
        <f>SUM(D117:F117)</f>
        <v>0</v>
      </c>
      <c r="C117" s="6904"/>
      <c r="D117" s="6904"/>
      <c r="E117" s="6904"/>
      <c r="F117" s="6904"/>
      <c r="G117" s="6968"/>
      <c r="H117" s="6968"/>
      <c r="I117" s="1328"/>
      <c r="J117" s="1328"/>
      <c r="K117" s="209"/>
      <c r="L117" s="209"/>
      <c r="M117" s="209"/>
      <c r="N117" s="209"/>
      <c r="O117" s="209"/>
      <c r="P117" s="209"/>
      <c r="Q117" s="209"/>
      <c r="R117" s="209"/>
      <c r="S117" s="209"/>
      <c r="T117" s="209"/>
      <c r="U117" s="209"/>
      <c r="V117" s="209"/>
      <c r="W117" s="209"/>
      <c r="X117" s="209"/>
      <c r="Y117" s="209"/>
      <c r="Z117" s="209"/>
      <c r="AA117" s="209"/>
      <c r="AB117" s="209"/>
      <c r="AC117" s="209"/>
      <c r="AD117" s="209"/>
      <c r="AE117" s="209"/>
      <c r="AF117" s="209"/>
      <c r="AG117" s="209"/>
      <c r="AH117" s="209"/>
      <c r="AI117" s="209"/>
      <c r="AJ117" s="209"/>
      <c r="AK117" s="209"/>
      <c r="AL117" s="209"/>
      <c r="AM117" s="209"/>
      <c r="AN117" s="209"/>
      <c r="AO117" s="209"/>
      <c r="AP117" s="209"/>
      <c r="AQ117" s="204"/>
      <c r="AR117" s="204"/>
      <c r="AS117" s="204"/>
      <c r="AT117" s="521"/>
      <c r="AU117" s="521"/>
      <c r="AV117" s="521"/>
      <c r="AW117" s="521"/>
      <c r="AX117" s="521"/>
    </row>
    <row r="118" spans="1:50" x14ac:dyDescent="0.35">
      <c r="A118" s="6967" t="s">
        <v>3663</v>
      </c>
      <c r="B118" s="203"/>
      <c r="C118" s="203"/>
      <c r="D118" s="6966"/>
      <c r="E118" s="6965"/>
      <c r="F118" s="6964"/>
      <c r="G118" s="6963"/>
      <c r="H118" s="6962"/>
      <c r="I118" s="6962"/>
      <c r="J118" s="6962"/>
      <c r="K118" s="6962"/>
      <c r="L118" s="204"/>
      <c r="M118" s="204"/>
      <c r="N118" s="204"/>
      <c r="O118" s="204"/>
      <c r="P118" s="204"/>
      <c r="Q118" s="204"/>
      <c r="R118" s="204"/>
      <c r="S118" s="204"/>
      <c r="T118" s="204"/>
      <c r="U118" s="204"/>
      <c r="V118" s="204"/>
      <c r="W118" s="204"/>
      <c r="X118" s="204"/>
      <c r="Y118" s="204"/>
      <c r="Z118" s="204"/>
      <c r="AA118" s="204"/>
      <c r="AB118" s="204"/>
      <c r="AC118" s="204"/>
      <c r="AD118" s="204"/>
      <c r="AE118" s="204"/>
      <c r="AF118" s="204"/>
      <c r="AG118" s="204"/>
      <c r="AH118" s="204"/>
      <c r="AI118" s="204"/>
      <c r="AJ118" s="204"/>
      <c r="AK118" s="204"/>
      <c r="AL118" s="204"/>
      <c r="AM118" s="204"/>
      <c r="AN118" s="204"/>
      <c r="AO118" s="204"/>
      <c r="AP118" s="204"/>
      <c r="AQ118" s="204"/>
      <c r="AR118" s="204"/>
      <c r="AS118" s="204"/>
      <c r="AT118" s="6958"/>
      <c r="AU118" s="521"/>
      <c r="AV118" s="521"/>
      <c r="AW118" s="521"/>
      <c r="AX118" s="521"/>
    </row>
    <row r="119" spans="1:50" x14ac:dyDescent="0.35">
      <c r="A119" s="6916" t="s">
        <v>3662</v>
      </c>
      <c r="B119" s="6915" t="s">
        <v>36</v>
      </c>
      <c r="C119" s="6915" t="s">
        <v>3661</v>
      </c>
      <c r="D119" s="6915"/>
      <c r="E119" s="6915"/>
      <c r="F119" s="6915" t="s">
        <v>3660</v>
      </c>
      <c r="G119" s="6915" t="s">
        <v>3659</v>
      </c>
      <c r="H119" s="6916" t="s">
        <v>3658</v>
      </c>
      <c r="I119" s="6916"/>
      <c r="J119" s="6916"/>
      <c r="K119" s="6916"/>
      <c r="L119" s="1798"/>
      <c r="M119" s="204"/>
      <c r="N119" s="204"/>
      <c r="O119" s="204"/>
      <c r="P119" s="204"/>
      <c r="Q119" s="204"/>
      <c r="R119" s="204"/>
      <c r="S119" s="204"/>
      <c r="T119" s="204"/>
      <c r="U119" s="204"/>
      <c r="V119" s="204"/>
      <c r="W119" s="204"/>
      <c r="X119" s="204"/>
      <c r="Y119" s="204"/>
      <c r="Z119" s="204"/>
      <c r="AA119" s="204"/>
      <c r="AB119" s="204"/>
      <c r="AC119" s="204"/>
      <c r="AD119" s="204"/>
      <c r="AE119" s="204"/>
      <c r="AF119" s="204"/>
      <c r="AG119" s="204"/>
      <c r="AH119" s="204"/>
      <c r="AI119" s="204"/>
      <c r="AJ119" s="204"/>
      <c r="AK119" s="204"/>
      <c r="AL119" s="204"/>
      <c r="AM119" s="204"/>
      <c r="AN119" s="204"/>
      <c r="AO119" s="204"/>
      <c r="AP119" s="204"/>
      <c r="AQ119" s="204"/>
      <c r="AR119" s="204"/>
      <c r="AS119" s="204"/>
      <c r="AT119" s="204"/>
      <c r="AU119" s="6958"/>
      <c r="AV119" s="521"/>
      <c r="AW119" s="521"/>
      <c r="AX119" s="521"/>
    </row>
    <row r="120" spans="1:50" ht="40" x14ac:dyDescent="0.35">
      <c r="A120" s="6916"/>
      <c r="B120" s="6915"/>
      <c r="C120" s="6922" t="s">
        <v>3657</v>
      </c>
      <c r="D120" s="6922" t="s">
        <v>3656</v>
      </c>
      <c r="E120" s="6922" t="s">
        <v>3655</v>
      </c>
      <c r="F120" s="6915"/>
      <c r="G120" s="6915"/>
      <c r="H120" s="6922" t="s">
        <v>3654</v>
      </c>
      <c r="I120" s="6922" t="s">
        <v>3653</v>
      </c>
      <c r="J120" s="6922" t="s">
        <v>3652</v>
      </c>
      <c r="K120" s="6922" t="s">
        <v>3651</v>
      </c>
      <c r="L120" s="204"/>
      <c r="M120" s="204"/>
      <c r="N120" s="204"/>
      <c r="O120" s="204"/>
      <c r="P120" s="204"/>
      <c r="Q120" s="204"/>
      <c r="R120" s="204"/>
      <c r="S120" s="204"/>
      <c r="T120" s="204"/>
      <c r="U120" s="204"/>
      <c r="V120" s="204"/>
      <c r="W120" s="204"/>
      <c r="X120" s="204"/>
      <c r="Y120" s="204"/>
      <c r="Z120" s="204"/>
      <c r="AA120" s="204"/>
      <c r="AB120" s="204"/>
      <c r="AC120" s="204"/>
      <c r="AD120" s="204"/>
      <c r="AE120" s="204"/>
      <c r="AF120" s="204"/>
      <c r="AG120" s="204"/>
      <c r="AH120" s="204"/>
      <c r="AI120" s="204"/>
      <c r="AJ120" s="204"/>
      <c r="AK120" s="204"/>
      <c r="AL120" s="204"/>
      <c r="AM120" s="204"/>
      <c r="AN120" s="204"/>
      <c r="AO120" s="204"/>
      <c r="AP120" s="204"/>
      <c r="AQ120" s="204"/>
      <c r="AR120" s="204"/>
      <c r="AS120" s="6958"/>
      <c r="AT120" s="521"/>
      <c r="AU120" s="521"/>
      <c r="AV120" s="521"/>
      <c r="AW120" s="521"/>
      <c r="AX120" s="521"/>
    </row>
    <row r="121" spans="1:50" x14ac:dyDescent="0.35">
      <c r="A121" s="6907" t="s">
        <v>3650</v>
      </c>
      <c r="B121" s="6906">
        <f>SUM(C121:G121)</f>
        <v>0</v>
      </c>
      <c r="C121" s="6904"/>
      <c r="D121" s="6904"/>
      <c r="E121" s="6904"/>
      <c r="F121" s="6904"/>
      <c r="G121" s="6904"/>
      <c r="H121" s="6904"/>
      <c r="I121" s="6904"/>
      <c r="J121" s="6904"/>
      <c r="K121" s="6904"/>
      <c r="L121" s="6958"/>
      <c r="M121" s="6958"/>
      <c r="N121" s="6958"/>
      <c r="O121" s="6958"/>
      <c r="P121" s="6958"/>
      <c r="Q121" s="6958"/>
      <c r="R121" s="6958"/>
      <c r="S121" s="6958"/>
      <c r="T121" s="6958"/>
      <c r="U121" s="6958"/>
      <c r="V121" s="204"/>
      <c r="W121" s="204"/>
      <c r="X121" s="204"/>
      <c r="Y121" s="204"/>
      <c r="Z121" s="204"/>
      <c r="AA121" s="204"/>
      <c r="AB121" s="204"/>
      <c r="AC121" s="204"/>
      <c r="AD121" s="204"/>
      <c r="AE121" s="204"/>
      <c r="AF121" s="204"/>
      <c r="AG121" s="204"/>
      <c r="AH121" s="204"/>
      <c r="AI121" s="204"/>
      <c r="AJ121" s="204"/>
      <c r="AK121" s="204"/>
      <c r="AL121" s="204"/>
      <c r="AM121" s="204"/>
      <c r="AN121" s="204"/>
      <c r="AO121" s="204"/>
      <c r="AP121" s="204"/>
      <c r="AQ121" s="204"/>
      <c r="AR121" s="204"/>
      <c r="AS121" s="6958"/>
      <c r="AT121" s="521"/>
      <c r="AU121" s="521"/>
      <c r="AV121" s="521"/>
      <c r="AW121" s="521"/>
      <c r="AX121" s="521"/>
    </row>
    <row r="122" spans="1:50" x14ac:dyDescent="0.35">
      <c r="A122" s="6907" t="s">
        <v>3649</v>
      </c>
      <c r="B122" s="6906">
        <f>SUM(C122:G122)</f>
        <v>0</v>
      </c>
      <c r="C122" s="6904"/>
      <c r="D122" s="6904"/>
      <c r="E122" s="6904"/>
      <c r="F122" s="6904"/>
      <c r="G122" s="6904"/>
      <c r="H122" s="6904"/>
      <c r="I122" s="6904"/>
      <c r="J122" s="6904"/>
      <c r="K122" s="6904"/>
      <c r="L122" s="6958"/>
      <c r="M122" s="6958"/>
      <c r="N122" s="6958"/>
      <c r="O122" s="6958"/>
      <c r="P122" s="6958"/>
      <c r="Q122" s="6958"/>
      <c r="R122" s="6958"/>
      <c r="S122" s="6958"/>
      <c r="T122" s="6958"/>
      <c r="U122" s="6958"/>
      <c r="V122" s="204"/>
      <c r="W122" s="204"/>
      <c r="X122" s="204"/>
      <c r="Y122" s="204"/>
      <c r="Z122" s="204"/>
      <c r="AA122" s="204"/>
      <c r="AB122" s="204"/>
      <c r="AC122" s="204"/>
      <c r="AD122" s="204"/>
      <c r="AE122" s="204"/>
      <c r="AF122" s="204"/>
      <c r="AG122" s="204"/>
      <c r="AH122" s="204"/>
      <c r="AI122" s="204"/>
      <c r="AJ122" s="204"/>
      <c r="AK122" s="204"/>
      <c r="AL122" s="204"/>
      <c r="AM122" s="204"/>
      <c r="AN122" s="204"/>
      <c r="AO122" s="204"/>
      <c r="AP122" s="204"/>
      <c r="AQ122" s="204"/>
      <c r="AR122" s="204"/>
      <c r="AS122" s="6958"/>
      <c r="AT122" s="521"/>
      <c r="AU122" s="521"/>
      <c r="AV122" s="521"/>
      <c r="AW122" s="521"/>
      <c r="AX122" s="521"/>
    </row>
    <row r="123" spans="1:50" x14ac:dyDescent="0.35">
      <c r="A123" s="6907" t="s">
        <v>3648</v>
      </c>
      <c r="B123" s="6906">
        <f>SUM(C123:G123)</f>
        <v>0</v>
      </c>
      <c r="C123" s="6904"/>
      <c r="D123" s="6904"/>
      <c r="E123" s="6904"/>
      <c r="F123" s="6904"/>
      <c r="G123" s="6904"/>
      <c r="H123" s="6904"/>
      <c r="I123" s="6904"/>
      <c r="J123" s="6904"/>
      <c r="K123" s="6904"/>
      <c r="L123" s="6958"/>
      <c r="M123" s="6958"/>
      <c r="N123" s="6958"/>
      <c r="O123" s="6958"/>
      <c r="P123" s="6958"/>
      <c r="Q123" s="6958"/>
      <c r="R123" s="6958"/>
      <c r="S123" s="6958"/>
      <c r="T123" s="6958"/>
      <c r="U123" s="6958"/>
      <c r="V123" s="204"/>
      <c r="W123" s="204"/>
      <c r="X123" s="204"/>
      <c r="Y123" s="204"/>
      <c r="Z123" s="204"/>
      <c r="AA123" s="204"/>
      <c r="AB123" s="204"/>
      <c r="AC123" s="204"/>
      <c r="AD123" s="204"/>
      <c r="AE123" s="204"/>
      <c r="AF123" s="204"/>
      <c r="AG123" s="204"/>
      <c r="AH123" s="204"/>
      <c r="AI123" s="204"/>
      <c r="AJ123" s="204"/>
      <c r="AK123" s="204"/>
      <c r="AL123" s="204"/>
      <c r="AM123" s="204"/>
      <c r="AN123" s="204"/>
      <c r="AO123" s="204"/>
      <c r="AP123" s="204"/>
      <c r="AQ123" s="204"/>
      <c r="AR123" s="204"/>
      <c r="AS123" s="6958"/>
      <c r="AT123" s="521"/>
      <c r="AU123" s="521"/>
      <c r="AV123" s="521"/>
      <c r="AW123" s="521"/>
      <c r="AX123" s="521"/>
    </row>
    <row r="124" spans="1:50" ht="15" x14ac:dyDescent="0.35">
      <c r="A124" s="1475" t="s">
        <v>3647</v>
      </c>
      <c r="B124" s="203"/>
      <c r="C124" s="203"/>
      <c r="D124" s="1474"/>
      <c r="E124" s="1474"/>
      <c r="F124" s="1474"/>
      <c r="G124" s="1474"/>
      <c r="H124" s="1474"/>
      <c r="I124" s="1474"/>
      <c r="J124" s="1474"/>
      <c r="K124" s="1474"/>
      <c r="L124" s="1474"/>
      <c r="M124" s="204"/>
      <c r="N124" s="204"/>
      <c r="O124" s="204"/>
      <c r="P124" s="204"/>
      <c r="Q124" s="204"/>
      <c r="R124" s="204"/>
      <c r="S124" s="204"/>
      <c r="T124" s="204"/>
      <c r="U124" s="204"/>
      <c r="V124" s="204"/>
      <c r="W124" s="204"/>
      <c r="X124" s="204"/>
      <c r="Y124" s="204"/>
      <c r="Z124" s="204"/>
      <c r="AA124" s="204"/>
      <c r="AB124" s="204"/>
      <c r="AC124" s="204"/>
      <c r="AD124" s="204"/>
      <c r="AE124" s="204"/>
      <c r="AF124" s="204"/>
      <c r="AG124" s="204"/>
      <c r="AH124" s="204"/>
      <c r="AI124" s="204"/>
      <c r="AJ124" s="204"/>
      <c r="AK124" s="204"/>
      <c r="AL124" s="204"/>
      <c r="AM124" s="204"/>
      <c r="AN124" s="204"/>
      <c r="AO124" s="204"/>
      <c r="AP124" s="204"/>
      <c r="AQ124" s="204"/>
      <c r="AR124" s="204"/>
      <c r="AS124" s="204"/>
      <c r="AT124" s="204"/>
      <c r="AU124" s="6958"/>
      <c r="AV124" s="521"/>
      <c r="AW124" s="521"/>
      <c r="AX124" s="521"/>
    </row>
    <row r="125" spans="1:50" ht="23.25" customHeight="1" x14ac:dyDescent="0.35">
      <c r="A125" s="6916" t="s">
        <v>3646</v>
      </c>
      <c r="B125" s="6915" t="s">
        <v>3645</v>
      </c>
      <c r="C125" s="6915" t="s">
        <v>3644</v>
      </c>
      <c r="D125" s="6915"/>
      <c r="E125" s="6961" t="s">
        <v>3643</v>
      </c>
      <c r="F125" s="6961"/>
      <c r="G125" s="6961" t="s">
        <v>3642</v>
      </c>
      <c r="H125" s="6961"/>
      <c r="I125" s="6961" t="s">
        <v>3641</v>
      </c>
      <c r="J125" s="6961"/>
      <c r="K125" s="6916" t="s">
        <v>3640</v>
      </c>
      <c r="L125" s="6916"/>
      <c r="M125" s="204"/>
      <c r="N125" s="209"/>
      <c r="O125" s="209"/>
      <c r="P125" s="209"/>
      <c r="Q125" s="209"/>
      <c r="R125" s="209"/>
      <c r="S125" s="209"/>
      <c r="T125" s="209"/>
      <c r="U125" s="209"/>
      <c r="V125" s="209"/>
      <c r="W125" s="209"/>
      <c r="X125" s="209"/>
      <c r="Y125" s="209"/>
      <c r="Z125" s="209"/>
      <c r="AA125" s="209"/>
      <c r="AB125" s="209"/>
      <c r="AC125" s="209"/>
      <c r="AD125" s="209"/>
      <c r="AE125" s="209"/>
      <c r="AF125" s="209"/>
      <c r="AG125" s="209"/>
      <c r="AH125" s="209"/>
      <c r="AI125" s="209"/>
      <c r="AJ125" s="209"/>
      <c r="AK125" s="209"/>
      <c r="AL125" s="209"/>
      <c r="AM125" s="209"/>
      <c r="AN125" s="209"/>
      <c r="AO125" s="209"/>
      <c r="AP125" s="209"/>
      <c r="AQ125" s="209"/>
      <c r="AR125" s="209"/>
      <c r="AS125" s="6958"/>
      <c r="AT125" s="521"/>
      <c r="AU125" s="521"/>
      <c r="AV125" s="521"/>
      <c r="AW125" s="521"/>
      <c r="AX125" s="521"/>
    </row>
    <row r="126" spans="1:50" ht="30" x14ac:dyDescent="0.35">
      <c r="A126" s="6916"/>
      <c r="B126" s="6915"/>
      <c r="C126" s="6922" t="s">
        <v>3639</v>
      </c>
      <c r="D126" s="6922" t="s">
        <v>3638</v>
      </c>
      <c r="E126" s="6922" t="s">
        <v>3639</v>
      </c>
      <c r="F126" s="6922" t="s">
        <v>3638</v>
      </c>
      <c r="G126" s="6922" t="s">
        <v>3639</v>
      </c>
      <c r="H126" s="6922" t="s">
        <v>3638</v>
      </c>
      <c r="I126" s="6922" t="s">
        <v>3639</v>
      </c>
      <c r="J126" s="6922" t="s">
        <v>3638</v>
      </c>
      <c r="K126" s="6922" t="s">
        <v>3637</v>
      </c>
      <c r="L126" s="6922" t="s">
        <v>3636</v>
      </c>
      <c r="M126" s="220"/>
      <c r="N126" s="220"/>
      <c r="O126" s="220"/>
      <c r="P126" s="220"/>
      <c r="Q126" s="220"/>
      <c r="R126" s="220"/>
      <c r="S126" s="220"/>
      <c r="T126" s="220"/>
      <c r="U126" s="220"/>
      <c r="V126" s="220"/>
      <c r="W126" s="220"/>
      <c r="X126" s="220"/>
      <c r="Y126" s="209"/>
      <c r="Z126" s="209"/>
      <c r="AA126" s="209"/>
      <c r="AB126" s="209"/>
      <c r="AC126" s="209"/>
      <c r="AD126" s="209"/>
      <c r="AE126" s="209"/>
      <c r="AF126" s="209"/>
      <c r="AG126" s="209"/>
      <c r="AH126" s="209"/>
      <c r="AI126" s="209"/>
      <c r="AJ126" s="209"/>
      <c r="AK126" s="209"/>
      <c r="AL126" s="209"/>
      <c r="AM126" s="209"/>
      <c r="AN126" s="209"/>
      <c r="AO126" s="209"/>
      <c r="AP126" s="209"/>
      <c r="AQ126" s="209"/>
      <c r="AR126" s="6958"/>
      <c r="AS126" s="521"/>
      <c r="AT126" s="521"/>
      <c r="AU126" s="521"/>
      <c r="AV126" s="521"/>
      <c r="AW126" s="521"/>
      <c r="AX126" s="521"/>
    </row>
    <row r="127" spans="1:50" ht="28.5" customHeight="1" x14ac:dyDescent="0.35">
      <c r="A127" s="6959" t="s">
        <v>3635</v>
      </c>
      <c r="B127" s="6907" t="s">
        <v>3632</v>
      </c>
      <c r="C127" s="6904"/>
      <c r="D127" s="6904"/>
      <c r="E127" s="6904"/>
      <c r="F127" s="6904"/>
      <c r="G127" s="6904"/>
      <c r="H127" s="6904"/>
      <c r="I127" s="6904"/>
      <c r="J127" s="6904"/>
      <c r="K127" s="6904"/>
      <c r="L127" s="6904"/>
      <c r="M127" s="220"/>
      <c r="N127" s="220"/>
      <c r="O127" s="220"/>
      <c r="P127" s="220"/>
      <c r="Q127" s="220"/>
      <c r="R127" s="220"/>
      <c r="S127" s="220"/>
      <c r="T127" s="220"/>
      <c r="U127" s="220"/>
      <c r="V127" s="220"/>
      <c r="W127" s="220"/>
      <c r="X127" s="220"/>
      <c r="Y127" s="209"/>
      <c r="Z127" s="209"/>
      <c r="AA127" s="209"/>
      <c r="AB127" s="209"/>
      <c r="AC127" s="209"/>
      <c r="AD127" s="209"/>
      <c r="AE127" s="209"/>
      <c r="AF127" s="209"/>
      <c r="AG127" s="209"/>
      <c r="AH127" s="209"/>
      <c r="AI127" s="209"/>
      <c r="AJ127" s="209"/>
      <c r="AK127" s="209"/>
      <c r="AL127" s="209"/>
      <c r="AM127" s="209"/>
      <c r="AN127" s="209"/>
      <c r="AO127" s="209"/>
      <c r="AP127" s="209"/>
      <c r="AQ127" s="209"/>
      <c r="AR127" s="6958"/>
      <c r="AS127" s="521"/>
      <c r="AT127" s="521"/>
      <c r="AU127" s="521"/>
      <c r="AV127" s="521"/>
      <c r="AW127" s="521"/>
      <c r="AX127" s="521"/>
    </row>
    <row r="128" spans="1:50" x14ac:dyDescent="0.35">
      <c r="A128" s="6959"/>
      <c r="B128" s="6907" t="s">
        <v>3634</v>
      </c>
      <c r="C128" s="6904"/>
      <c r="D128" s="6904"/>
      <c r="E128" s="6904"/>
      <c r="F128" s="6904"/>
      <c r="G128" s="6904"/>
      <c r="H128" s="6904"/>
      <c r="I128" s="6904"/>
      <c r="J128" s="6904"/>
      <c r="K128" s="6904"/>
      <c r="L128" s="6904"/>
      <c r="M128" s="220"/>
      <c r="N128" s="220"/>
      <c r="O128" s="220"/>
      <c r="P128" s="220"/>
      <c r="Q128" s="220"/>
      <c r="R128" s="220"/>
      <c r="S128" s="220"/>
      <c r="T128" s="220"/>
      <c r="U128" s="220"/>
      <c r="V128" s="220"/>
      <c r="W128" s="220"/>
      <c r="X128" s="220"/>
      <c r="Y128" s="209"/>
      <c r="Z128" s="209"/>
      <c r="AA128" s="209"/>
      <c r="AB128" s="209"/>
      <c r="AC128" s="209"/>
      <c r="AD128" s="209"/>
      <c r="AE128" s="209"/>
      <c r="AF128" s="209"/>
      <c r="AG128" s="209"/>
      <c r="AH128" s="209"/>
      <c r="AI128" s="209"/>
      <c r="AJ128" s="209"/>
      <c r="AK128" s="209"/>
      <c r="AL128" s="209"/>
      <c r="AM128" s="209"/>
      <c r="AN128" s="209"/>
      <c r="AO128" s="209"/>
      <c r="AP128" s="209"/>
      <c r="AQ128" s="209"/>
      <c r="AR128" s="6958"/>
      <c r="AS128" s="521"/>
      <c r="AT128" s="521"/>
      <c r="AU128" s="521"/>
      <c r="AV128" s="521"/>
      <c r="AW128" s="521"/>
      <c r="AX128" s="521"/>
    </row>
    <row r="129" spans="1:50" x14ac:dyDescent="0.35">
      <c r="A129" s="6959"/>
      <c r="B129" s="6907" t="s">
        <v>3623</v>
      </c>
      <c r="C129" s="6904"/>
      <c r="D129" s="6904"/>
      <c r="E129" s="6904"/>
      <c r="F129" s="6904"/>
      <c r="G129" s="6904"/>
      <c r="H129" s="6904"/>
      <c r="I129" s="6904"/>
      <c r="J129" s="6904"/>
      <c r="K129" s="6904"/>
      <c r="L129" s="6904"/>
      <c r="M129" s="220"/>
      <c r="N129" s="220"/>
      <c r="O129" s="220"/>
      <c r="P129" s="220"/>
      <c r="Q129" s="220"/>
      <c r="R129" s="220"/>
      <c r="S129" s="220"/>
      <c r="T129" s="220"/>
      <c r="U129" s="220"/>
      <c r="V129" s="220"/>
      <c r="W129" s="220"/>
      <c r="X129" s="220"/>
      <c r="Y129" s="209"/>
      <c r="Z129" s="209"/>
      <c r="AA129" s="209"/>
      <c r="AB129" s="209"/>
      <c r="AC129" s="209"/>
      <c r="AD129" s="209"/>
      <c r="AE129" s="209"/>
      <c r="AF129" s="209"/>
      <c r="AG129" s="209"/>
      <c r="AH129" s="209"/>
      <c r="AI129" s="209"/>
      <c r="AJ129" s="209"/>
      <c r="AK129" s="209"/>
      <c r="AL129" s="209"/>
      <c r="AM129" s="209"/>
      <c r="AN129" s="209"/>
      <c r="AO129" s="209"/>
      <c r="AP129" s="209"/>
      <c r="AQ129" s="209"/>
      <c r="AR129" s="6958"/>
      <c r="AS129" s="521"/>
      <c r="AT129" s="521"/>
      <c r="AU129" s="521"/>
      <c r="AV129" s="521"/>
      <c r="AW129" s="521"/>
      <c r="AX129" s="521"/>
    </row>
    <row r="130" spans="1:50" x14ac:dyDescent="0.35">
      <c r="A130" s="6959"/>
      <c r="B130" s="6907" t="s">
        <v>3628</v>
      </c>
      <c r="C130" s="6904"/>
      <c r="D130" s="6904"/>
      <c r="E130" s="6904"/>
      <c r="F130" s="6904"/>
      <c r="G130" s="6904"/>
      <c r="H130" s="6904"/>
      <c r="I130" s="6904"/>
      <c r="J130" s="6904"/>
      <c r="K130" s="6904"/>
      <c r="L130" s="6904"/>
      <c r="M130" s="220"/>
      <c r="N130" s="220"/>
      <c r="O130" s="220"/>
      <c r="P130" s="220"/>
      <c r="Q130" s="220"/>
      <c r="R130" s="220"/>
      <c r="S130" s="220"/>
      <c r="T130" s="220"/>
      <c r="U130" s="220"/>
      <c r="V130" s="220"/>
      <c r="W130" s="220"/>
      <c r="X130" s="220"/>
      <c r="Y130" s="209"/>
      <c r="Z130" s="209"/>
      <c r="AA130" s="209"/>
      <c r="AB130" s="209"/>
      <c r="AC130" s="209"/>
      <c r="AD130" s="209"/>
      <c r="AE130" s="209"/>
      <c r="AF130" s="209"/>
      <c r="AG130" s="209"/>
      <c r="AH130" s="209"/>
      <c r="AI130" s="209"/>
      <c r="AJ130" s="209"/>
      <c r="AK130" s="209"/>
      <c r="AL130" s="209"/>
      <c r="AM130" s="209"/>
      <c r="AN130" s="209"/>
      <c r="AO130" s="209"/>
      <c r="AP130" s="209"/>
      <c r="AQ130" s="209"/>
      <c r="AR130" s="6958"/>
      <c r="AS130" s="521"/>
      <c r="AT130" s="521"/>
      <c r="AU130" s="521"/>
      <c r="AV130" s="521"/>
      <c r="AW130" s="521"/>
      <c r="AX130" s="521"/>
    </row>
    <row r="131" spans="1:50" x14ac:dyDescent="0.35">
      <c r="A131" s="6959" t="s">
        <v>3633</v>
      </c>
      <c r="B131" s="6907" t="s">
        <v>3632</v>
      </c>
      <c r="C131" s="6904"/>
      <c r="D131" s="6904"/>
      <c r="E131" s="6904"/>
      <c r="F131" s="6904"/>
      <c r="G131" s="6904"/>
      <c r="H131" s="6904"/>
      <c r="I131" s="6904"/>
      <c r="J131" s="6904"/>
      <c r="K131" s="6904"/>
      <c r="L131" s="6904"/>
      <c r="M131" s="220"/>
      <c r="N131" s="220"/>
      <c r="O131" s="220"/>
      <c r="P131" s="220"/>
      <c r="Q131" s="220"/>
      <c r="R131" s="220"/>
      <c r="S131" s="220"/>
      <c r="T131" s="220"/>
      <c r="U131" s="220"/>
      <c r="V131" s="220"/>
      <c r="W131" s="220"/>
      <c r="X131" s="220"/>
      <c r="Y131" s="209"/>
      <c r="Z131" s="209"/>
      <c r="AA131" s="209"/>
      <c r="AB131" s="209"/>
      <c r="AC131" s="209"/>
      <c r="AD131" s="209"/>
      <c r="AE131" s="209"/>
      <c r="AF131" s="209"/>
      <c r="AG131" s="209"/>
      <c r="AH131" s="209"/>
      <c r="AI131" s="209"/>
      <c r="AJ131" s="209"/>
      <c r="AK131" s="209"/>
      <c r="AL131" s="209"/>
      <c r="AM131" s="209"/>
      <c r="AN131" s="209"/>
      <c r="AO131" s="209"/>
      <c r="AP131" s="209"/>
      <c r="AQ131" s="209"/>
      <c r="AR131" s="6958"/>
      <c r="AS131" s="521"/>
      <c r="AT131" s="521"/>
      <c r="AU131" s="521"/>
      <c r="AV131" s="521"/>
      <c r="AW131" s="521"/>
      <c r="AX131" s="521"/>
    </row>
    <row r="132" spans="1:50" x14ac:dyDescent="0.35">
      <c r="A132" s="6960"/>
      <c r="B132" s="6907" t="s">
        <v>3629</v>
      </c>
      <c r="C132" s="6904"/>
      <c r="D132" s="6904"/>
      <c r="E132" s="6904"/>
      <c r="F132" s="6904"/>
      <c r="G132" s="6904"/>
      <c r="H132" s="6904"/>
      <c r="I132" s="6904"/>
      <c r="J132" s="6904"/>
      <c r="K132" s="6904"/>
      <c r="L132" s="6904"/>
      <c r="M132" s="220"/>
      <c r="N132" s="220"/>
      <c r="O132" s="220"/>
      <c r="P132" s="220"/>
      <c r="Q132" s="220"/>
      <c r="R132" s="220"/>
      <c r="S132" s="220"/>
      <c r="T132" s="220"/>
      <c r="U132" s="220"/>
      <c r="V132" s="220"/>
      <c r="W132" s="220"/>
      <c r="X132" s="220"/>
      <c r="Y132" s="209"/>
      <c r="Z132" s="209"/>
      <c r="AA132" s="209"/>
      <c r="AB132" s="209"/>
      <c r="AC132" s="209"/>
      <c r="AD132" s="209"/>
      <c r="AE132" s="209"/>
      <c r="AF132" s="209"/>
      <c r="AG132" s="209"/>
      <c r="AH132" s="209"/>
      <c r="AI132" s="209"/>
      <c r="AJ132" s="209"/>
      <c r="AK132" s="209"/>
      <c r="AL132" s="209"/>
      <c r="AM132" s="209"/>
      <c r="AN132" s="209"/>
      <c r="AO132" s="209"/>
      <c r="AP132" s="209"/>
      <c r="AQ132" s="209"/>
      <c r="AR132" s="6958"/>
      <c r="AS132" s="521"/>
      <c r="AT132" s="521"/>
      <c r="AU132" s="521"/>
      <c r="AV132" s="521"/>
      <c r="AW132" s="521"/>
      <c r="AX132" s="521"/>
    </row>
    <row r="133" spans="1:50" x14ac:dyDescent="0.35">
      <c r="A133" s="6960"/>
      <c r="B133" s="6907" t="s">
        <v>3628</v>
      </c>
      <c r="C133" s="6904"/>
      <c r="D133" s="6904"/>
      <c r="E133" s="6904"/>
      <c r="F133" s="6904"/>
      <c r="G133" s="6904"/>
      <c r="H133" s="6904"/>
      <c r="I133" s="6904"/>
      <c r="J133" s="6904"/>
      <c r="K133" s="6904"/>
      <c r="L133" s="6904"/>
      <c r="M133" s="220"/>
      <c r="N133" s="220"/>
      <c r="O133" s="220"/>
      <c r="P133" s="220"/>
      <c r="Q133" s="220"/>
      <c r="R133" s="220"/>
      <c r="S133" s="220"/>
      <c r="T133" s="220"/>
      <c r="U133" s="220"/>
      <c r="V133" s="220"/>
      <c r="W133" s="220"/>
      <c r="X133" s="220"/>
      <c r="Y133" s="209"/>
      <c r="Z133" s="209"/>
      <c r="AA133" s="209"/>
      <c r="AB133" s="209"/>
      <c r="AC133" s="209"/>
      <c r="AD133" s="209"/>
      <c r="AE133" s="209"/>
      <c r="AF133" s="209"/>
      <c r="AG133" s="209"/>
      <c r="AH133" s="209"/>
      <c r="AI133" s="209"/>
      <c r="AJ133" s="209"/>
      <c r="AK133" s="209"/>
      <c r="AL133" s="209"/>
      <c r="AM133" s="209"/>
      <c r="AN133" s="209"/>
      <c r="AO133" s="209"/>
      <c r="AP133" s="209"/>
      <c r="AQ133" s="209"/>
      <c r="AR133" s="6958"/>
      <c r="AS133" s="521"/>
      <c r="AT133" s="521"/>
      <c r="AU133" s="521"/>
      <c r="AV133" s="521"/>
      <c r="AW133" s="521"/>
      <c r="AX133" s="521"/>
    </row>
    <row r="134" spans="1:50" x14ac:dyDescent="0.35">
      <c r="A134" s="6960"/>
      <c r="B134" s="6907" t="s">
        <v>3626</v>
      </c>
      <c r="C134" s="6904"/>
      <c r="D134" s="6904"/>
      <c r="E134" s="6904"/>
      <c r="F134" s="6904"/>
      <c r="G134" s="6904"/>
      <c r="H134" s="6904"/>
      <c r="I134" s="6904"/>
      <c r="J134" s="6904"/>
      <c r="K134" s="6904"/>
      <c r="L134" s="6904"/>
      <c r="M134" s="220"/>
      <c r="N134" s="220"/>
      <c r="O134" s="220"/>
      <c r="P134" s="220"/>
      <c r="Q134" s="220"/>
      <c r="R134" s="220"/>
      <c r="S134" s="220"/>
      <c r="T134" s="220"/>
      <c r="U134" s="220"/>
      <c r="V134" s="220"/>
      <c r="W134" s="220"/>
      <c r="X134" s="220"/>
      <c r="Y134" s="209"/>
      <c r="Z134" s="209"/>
      <c r="AA134" s="209"/>
      <c r="AB134" s="209"/>
      <c r="AC134" s="209"/>
      <c r="AD134" s="209"/>
      <c r="AE134" s="209"/>
      <c r="AF134" s="209"/>
      <c r="AG134" s="209"/>
      <c r="AH134" s="209"/>
      <c r="AI134" s="209"/>
      <c r="AJ134" s="209"/>
      <c r="AK134" s="209"/>
      <c r="AL134" s="209"/>
      <c r="AM134" s="209"/>
      <c r="AN134" s="209"/>
      <c r="AO134" s="209"/>
      <c r="AP134" s="209"/>
      <c r="AQ134" s="209"/>
      <c r="AR134" s="6958"/>
      <c r="AS134" s="521"/>
      <c r="AT134" s="521"/>
      <c r="AU134" s="521"/>
      <c r="AV134" s="521"/>
      <c r="AW134" s="521"/>
      <c r="AX134" s="521"/>
    </row>
    <row r="135" spans="1:50" x14ac:dyDescent="0.35">
      <c r="A135" s="6960"/>
      <c r="B135" s="6907" t="s">
        <v>3625</v>
      </c>
      <c r="C135" s="6904"/>
      <c r="D135" s="6904"/>
      <c r="E135" s="6904"/>
      <c r="F135" s="6904"/>
      <c r="G135" s="6904"/>
      <c r="H135" s="6904"/>
      <c r="I135" s="6904"/>
      <c r="J135" s="6904"/>
      <c r="K135" s="6904"/>
      <c r="L135" s="6904"/>
      <c r="M135" s="220"/>
      <c r="N135" s="220"/>
      <c r="O135" s="220"/>
      <c r="P135" s="220"/>
      <c r="Q135" s="220"/>
      <c r="R135" s="220"/>
      <c r="S135" s="220"/>
      <c r="T135" s="220"/>
      <c r="U135" s="220"/>
      <c r="V135" s="220"/>
      <c r="W135" s="220"/>
      <c r="X135" s="220"/>
      <c r="Y135" s="209"/>
      <c r="Z135" s="209"/>
      <c r="AA135" s="209"/>
      <c r="AB135" s="209"/>
      <c r="AC135" s="209"/>
      <c r="AD135" s="209"/>
      <c r="AE135" s="209"/>
      <c r="AF135" s="209"/>
      <c r="AG135" s="209"/>
      <c r="AH135" s="209"/>
      <c r="AI135" s="209"/>
      <c r="AJ135" s="209"/>
      <c r="AK135" s="209"/>
      <c r="AL135" s="209"/>
      <c r="AM135" s="209"/>
      <c r="AN135" s="209"/>
      <c r="AO135" s="209"/>
      <c r="AP135" s="209"/>
      <c r="AQ135" s="209"/>
      <c r="AR135" s="6958"/>
      <c r="AS135" s="521"/>
      <c r="AT135" s="521"/>
      <c r="AU135" s="521"/>
      <c r="AV135" s="521"/>
      <c r="AW135" s="521"/>
      <c r="AX135" s="521"/>
    </row>
    <row r="136" spans="1:50" x14ac:dyDescent="0.35">
      <c r="A136" s="6959" t="s">
        <v>3631</v>
      </c>
      <c r="B136" s="6907" t="s">
        <v>3630</v>
      </c>
      <c r="C136" s="6904"/>
      <c r="D136" s="6904"/>
      <c r="E136" s="6904"/>
      <c r="F136" s="6904"/>
      <c r="G136" s="6904"/>
      <c r="H136" s="6904"/>
      <c r="I136" s="6904"/>
      <c r="J136" s="6904"/>
      <c r="K136" s="6904"/>
      <c r="L136" s="6904"/>
      <c r="M136" s="220"/>
      <c r="N136" s="220"/>
      <c r="O136" s="220"/>
      <c r="P136" s="220"/>
      <c r="Q136" s="220"/>
      <c r="R136" s="220"/>
      <c r="S136" s="220"/>
      <c r="T136" s="220"/>
      <c r="U136" s="220"/>
      <c r="V136" s="220"/>
      <c r="W136" s="220"/>
      <c r="X136" s="220"/>
      <c r="Y136" s="209"/>
      <c r="Z136" s="209"/>
      <c r="AA136" s="209"/>
      <c r="AB136" s="209"/>
      <c r="AC136" s="209"/>
      <c r="AD136" s="209"/>
      <c r="AE136" s="209"/>
      <c r="AF136" s="209"/>
      <c r="AG136" s="209"/>
      <c r="AH136" s="209"/>
      <c r="AI136" s="209"/>
      <c r="AJ136" s="209"/>
      <c r="AK136" s="209"/>
      <c r="AL136" s="209"/>
      <c r="AM136" s="209"/>
      <c r="AN136" s="209"/>
      <c r="AO136" s="209"/>
      <c r="AP136" s="209"/>
      <c r="AQ136" s="209"/>
      <c r="AR136" s="6958"/>
      <c r="AS136" s="521"/>
      <c r="AT136" s="521"/>
      <c r="AU136" s="521"/>
      <c r="AV136" s="521"/>
      <c r="AW136" s="521"/>
      <c r="AX136" s="521"/>
    </row>
    <row r="137" spans="1:50" x14ac:dyDescent="0.35">
      <c r="A137" s="6959"/>
      <c r="B137" s="6907" t="s">
        <v>3629</v>
      </c>
      <c r="C137" s="6904"/>
      <c r="D137" s="6904"/>
      <c r="E137" s="6904"/>
      <c r="F137" s="6904"/>
      <c r="G137" s="6904"/>
      <c r="H137" s="6904"/>
      <c r="I137" s="6904"/>
      <c r="J137" s="6904"/>
      <c r="K137" s="6904"/>
      <c r="L137" s="6904"/>
      <c r="M137" s="220"/>
      <c r="N137" s="220"/>
      <c r="O137" s="220"/>
      <c r="P137" s="220"/>
      <c r="Q137" s="220"/>
      <c r="R137" s="220"/>
      <c r="S137" s="220"/>
      <c r="T137" s="220"/>
      <c r="U137" s="220"/>
      <c r="V137" s="220"/>
      <c r="W137" s="220"/>
      <c r="X137" s="220"/>
      <c r="Y137" s="209"/>
      <c r="Z137" s="209"/>
      <c r="AA137" s="209"/>
      <c r="AB137" s="209"/>
      <c r="AC137" s="209"/>
      <c r="AD137" s="209"/>
      <c r="AE137" s="209"/>
      <c r="AF137" s="209"/>
      <c r="AG137" s="209"/>
      <c r="AH137" s="209"/>
      <c r="AI137" s="209"/>
      <c r="AJ137" s="209"/>
      <c r="AK137" s="209"/>
      <c r="AL137" s="209"/>
      <c r="AM137" s="209"/>
      <c r="AN137" s="209"/>
      <c r="AO137" s="209"/>
      <c r="AP137" s="209"/>
      <c r="AQ137" s="209"/>
      <c r="AR137" s="6958"/>
      <c r="AS137" s="521"/>
      <c r="AT137" s="521"/>
      <c r="AU137" s="521"/>
      <c r="AV137" s="521"/>
      <c r="AW137" s="521"/>
      <c r="AX137" s="521"/>
    </row>
    <row r="138" spans="1:50" x14ac:dyDescent="0.35">
      <c r="A138" s="6959"/>
      <c r="B138" s="6907" t="s">
        <v>3628</v>
      </c>
      <c r="C138" s="6904"/>
      <c r="D138" s="6904"/>
      <c r="E138" s="6904"/>
      <c r="F138" s="6904"/>
      <c r="G138" s="6904"/>
      <c r="H138" s="6904"/>
      <c r="I138" s="6904"/>
      <c r="J138" s="6904"/>
      <c r="K138" s="6904"/>
      <c r="L138" s="6904"/>
      <c r="M138" s="220"/>
      <c r="N138" s="220"/>
      <c r="O138" s="220"/>
      <c r="P138" s="220"/>
      <c r="Q138" s="220"/>
      <c r="R138" s="220"/>
      <c r="S138" s="220"/>
      <c r="T138" s="220"/>
      <c r="U138" s="220"/>
      <c r="V138" s="220"/>
      <c r="W138" s="220"/>
      <c r="X138" s="220"/>
      <c r="Y138" s="209"/>
      <c r="Z138" s="209"/>
      <c r="AA138" s="209"/>
      <c r="AB138" s="209"/>
      <c r="AC138" s="209"/>
      <c r="AD138" s="209"/>
      <c r="AE138" s="209"/>
      <c r="AF138" s="209"/>
      <c r="AG138" s="209"/>
      <c r="AH138" s="209"/>
      <c r="AI138" s="209"/>
      <c r="AJ138" s="209"/>
      <c r="AK138" s="209"/>
      <c r="AL138" s="209"/>
      <c r="AM138" s="209"/>
      <c r="AN138" s="209"/>
      <c r="AO138" s="209"/>
      <c r="AP138" s="209"/>
      <c r="AQ138" s="209"/>
      <c r="AR138" s="6958"/>
      <c r="AS138" s="521"/>
      <c r="AT138" s="521"/>
      <c r="AU138" s="521"/>
      <c r="AV138" s="521"/>
      <c r="AW138" s="521"/>
      <c r="AX138" s="521"/>
    </row>
    <row r="139" spans="1:50" x14ac:dyDescent="0.35">
      <c r="A139" s="6959"/>
      <c r="B139" s="6907" t="s">
        <v>3627</v>
      </c>
      <c r="C139" s="6904"/>
      <c r="D139" s="6904"/>
      <c r="E139" s="6904"/>
      <c r="F139" s="6904"/>
      <c r="G139" s="6904"/>
      <c r="H139" s="6904"/>
      <c r="I139" s="6904"/>
      <c r="J139" s="6904"/>
      <c r="K139" s="6904"/>
      <c r="L139" s="6904"/>
      <c r="M139" s="220"/>
      <c r="N139" s="220"/>
      <c r="O139" s="220"/>
      <c r="P139" s="220"/>
      <c r="Q139" s="220"/>
      <c r="R139" s="220"/>
      <c r="S139" s="220"/>
      <c r="T139" s="220"/>
      <c r="U139" s="220"/>
      <c r="V139" s="220"/>
      <c r="W139" s="220"/>
      <c r="X139" s="220"/>
      <c r="Y139" s="209"/>
      <c r="Z139" s="209"/>
      <c r="AA139" s="209"/>
      <c r="AB139" s="209"/>
      <c r="AC139" s="209"/>
      <c r="AD139" s="209"/>
      <c r="AE139" s="209"/>
      <c r="AF139" s="209"/>
      <c r="AG139" s="209"/>
      <c r="AH139" s="209"/>
      <c r="AI139" s="209"/>
      <c r="AJ139" s="209"/>
      <c r="AK139" s="209"/>
      <c r="AL139" s="209"/>
      <c r="AM139" s="209"/>
      <c r="AN139" s="209"/>
      <c r="AO139" s="209"/>
      <c r="AP139" s="209"/>
      <c r="AQ139" s="209"/>
      <c r="AR139" s="6958"/>
      <c r="AS139" s="521"/>
      <c r="AT139" s="521"/>
      <c r="AU139" s="521"/>
      <c r="AV139" s="521"/>
      <c r="AW139" s="521"/>
      <c r="AX139" s="521"/>
    </row>
    <row r="140" spans="1:50" x14ac:dyDescent="0.35">
      <c r="A140" s="6959"/>
      <c r="B140" s="6907" t="s">
        <v>3626</v>
      </c>
      <c r="C140" s="6904"/>
      <c r="D140" s="6904"/>
      <c r="E140" s="6904"/>
      <c r="F140" s="6904"/>
      <c r="G140" s="6904"/>
      <c r="H140" s="6904"/>
      <c r="I140" s="6904"/>
      <c r="J140" s="6904"/>
      <c r="K140" s="6904"/>
      <c r="L140" s="6904"/>
      <c r="M140" s="220"/>
      <c r="N140" s="220"/>
      <c r="O140" s="220"/>
      <c r="P140" s="220"/>
      <c r="Q140" s="220"/>
      <c r="R140" s="220"/>
      <c r="S140" s="220"/>
      <c r="T140" s="220"/>
      <c r="U140" s="220"/>
      <c r="V140" s="220"/>
      <c r="W140" s="220"/>
      <c r="X140" s="220"/>
      <c r="Y140" s="209"/>
      <c r="Z140" s="209"/>
      <c r="AA140" s="209"/>
      <c r="AB140" s="209"/>
      <c r="AC140" s="209"/>
      <c r="AD140" s="209"/>
      <c r="AE140" s="209"/>
      <c r="AF140" s="209"/>
      <c r="AG140" s="209"/>
      <c r="AH140" s="209"/>
      <c r="AI140" s="209"/>
      <c r="AJ140" s="209"/>
      <c r="AK140" s="209"/>
      <c r="AL140" s="209"/>
      <c r="AM140" s="209"/>
      <c r="AN140" s="209"/>
      <c r="AO140" s="209"/>
      <c r="AP140" s="209"/>
      <c r="AQ140" s="209"/>
      <c r="AR140" s="6958"/>
      <c r="AS140" s="521"/>
      <c r="AT140" s="521"/>
      <c r="AU140" s="521"/>
      <c r="AV140" s="521"/>
      <c r="AW140" s="521"/>
      <c r="AX140" s="521"/>
    </row>
    <row r="141" spans="1:50" x14ac:dyDescent="0.35">
      <c r="A141" s="6959"/>
      <c r="B141" s="6907" t="s">
        <v>3625</v>
      </c>
      <c r="C141" s="6904"/>
      <c r="D141" s="6904"/>
      <c r="E141" s="6904"/>
      <c r="F141" s="6904"/>
      <c r="G141" s="6904"/>
      <c r="H141" s="6904"/>
      <c r="I141" s="6904"/>
      <c r="J141" s="6904"/>
      <c r="K141" s="6904"/>
      <c r="L141" s="6904"/>
      <c r="M141" s="220"/>
      <c r="N141" s="220"/>
      <c r="O141" s="220"/>
      <c r="P141" s="220"/>
      <c r="Q141" s="220"/>
      <c r="R141" s="220"/>
      <c r="S141" s="220"/>
      <c r="T141" s="220"/>
      <c r="U141" s="220"/>
      <c r="V141" s="220"/>
      <c r="W141" s="220"/>
      <c r="X141" s="220"/>
      <c r="Y141" s="209"/>
      <c r="Z141" s="209"/>
      <c r="AA141" s="209"/>
      <c r="AB141" s="209"/>
      <c r="AC141" s="209"/>
      <c r="AD141" s="209"/>
      <c r="AE141" s="209"/>
      <c r="AF141" s="209"/>
      <c r="AG141" s="209"/>
      <c r="AH141" s="209"/>
      <c r="AI141" s="209"/>
      <c r="AJ141" s="209"/>
      <c r="AK141" s="209"/>
      <c r="AL141" s="209"/>
      <c r="AM141" s="209"/>
      <c r="AN141" s="209"/>
      <c r="AO141" s="209"/>
      <c r="AP141" s="209"/>
      <c r="AQ141" s="209"/>
      <c r="AR141" s="6958"/>
      <c r="AS141" s="521"/>
      <c r="AT141" s="521"/>
      <c r="AU141" s="521"/>
      <c r="AV141" s="521"/>
      <c r="AW141" s="521"/>
      <c r="AX141" s="521"/>
    </row>
    <row r="142" spans="1:50" x14ac:dyDescent="0.35">
      <c r="A142" s="6907" t="s">
        <v>3624</v>
      </c>
      <c r="B142" s="6907" t="s">
        <v>3623</v>
      </c>
      <c r="C142" s="6904"/>
      <c r="D142" s="6904"/>
      <c r="E142" s="6904"/>
      <c r="F142" s="6904"/>
      <c r="G142" s="6904"/>
      <c r="H142" s="6904"/>
      <c r="I142" s="6904"/>
      <c r="J142" s="6904"/>
      <c r="K142" s="6904"/>
      <c r="L142" s="6904"/>
      <c r="M142" s="220"/>
      <c r="N142" s="220"/>
      <c r="O142" s="220"/>
      <c r="P142" s="220"/>
      <c r="Q142" s="220"/>
      <c r="R142" s="220"/>
      <c r="S142" s="220"/>
      <c r="T142" s="220"/>
      <c r="U142" s="220"/>
      <c r="V142" s="220"/>
      <c r="W142" s="220"/>
      <c r="X142" s="220"/>
      <c r="Y142" s="209"/>
      <c r="Z142" s="209"/>
      <c r="AA142" s="209"/>
      <c r="AB142" s="209"/>
      <c r="AC142" s="209"/>
      <c r="AD142" s="209"/>
      <c r="AE142" s="209"/>
      <c r="AF142" s="209"/>
      <c r="AG142" s="209"/>
      <c r="AH142" s="209"/>
      <c r="AI142" s="209"/>
      <c r="AJ142" s="209"/>
      <c r="AK142" s="209"/>
      <c r="AL142" s="209"/>
      <c r="AM142" s="209"/>
      <c r="AN142" s="209"/>
      <c r="AO142" s="209"/>
      <c r="AP142" s="209"/>
      <c r="AQ142" s="209"/>
      <c r="AR142" s="6958"/>
      <c r="AS142" s="521"/>
      <c r="AT142" s="521"/>
      <c r="AU142" s="521"/>
      <c r="AV142" s="521"/>
      <c r="AW142" s="521"/>
      <c r="AX142" s="521"/>
    </row>
    <row r="143" spans="1:50" x14ac:dyDescent="0.35">
      <c r="A143" s="140" t="s">
        <v>3622</v>
      </c>
      <c r="B143" s="203"/>
      <c r="C143" s="203"/>
      <c r="D143" s="1211"/>
      <c r="E143" s="1211"/>
      <c r="F143" s="1211"/>
      <c r="G143" s="1211"/>
      <c r="H143" s="1211"/>
      <c r="I143" s="1211"/>
      <c r="J143" s="1211"/>
      <c r="K143" s="1211"/>
      <c r="L143" s="1211"/>
      <c r="M143" s="1211"/>
      <c r="N143" s="1211"/>
      <c r="O143" s="220"/>
      <c r="P143" s="220"/>
      <c r="Q143" s="220"/>
      <c r="R143" s="220"/>
      <c r="S143" s="220"/>
      <c r="T143" s="220"/>
      <c r="U143" s="220"/>
      <c r="V143" s="220"/>
      <c r="W143" s="220"/>
      <c r="X143" s="220"/>
      <c r="Y143" s="209"/>
      <c r="Z143" s="209"/>
      <c r="AA143" s="209"/>
      <c r="AB143" s="209"/>
      <c r="AC143" s="209"/>
      <c r="AD143" s="209"/>
      <c r="AE143" s="209"/>
      <c r="AF143" s="209"/>
      <c r="AG143" s="209"/>
      <c r="AH143" s="209"/>
      <c r="AI143" s="209"/>
      <c r="AJ143" s="209"/>
      <c r="AK143" s="209"/>
      <c r="AL143" s="209"/>
      <c r="AM143" s="209"/>
      <c r="AN143" s="209"/>
      <c r="AO143" s="209"/>
      <c r="AP143" s="209"/>
      <c r="AQ143" s="209"/>
      <c r="AR143" s="209"/>
      <c r="AS143" s="209"/>
      <c r="AT143" s="204"/>
      <c r="AU143" s="204"/>
      <c r="AV143" s="521"/>
      <c r="AW143" s="521"/>
      <c r="AX143" s="521"/>
    </row>
    <row r="144" spans="1:50" x14ac:dyDescent="0.35">
      <c r="A144" s="140" t="s">
        <v>3621</v>
      </c>
      <c r="B144" s="2828"/>
      <c r="C144" s="1211"/>
      <c r="D144" s="6956"/>
      <c r="E144" s="6957"/>
      <c r="F144" s="6956"/>
      <c r="G144" s="6957"/>
      <c r="H144" s="6957"/>
      <c r="I144" s="6956"/>
      <c r="J144" s="6955"/>
      <c r="K144" s="6955"/>
      <c r="L144" s="6955"/>
      <c r="M144" s="6955"/>
      <c r="N144" s="6955"/>
      <c r="O144" s="6954"/>
      <c r="P144" s="6954"/>
      <c r="Q144" s="6954"/>
      <c r="R144" s="6953"/>
      <c r="S144" s="221"/>
      <c r="T144" s="6954"/>
      <c r="U144" s="6954"/>
      <c r="V144" s="6953"/>
      <c r="W144" s="6953"/>
      <c r="X144" s="221"/>
      <c r="Y144" s="6952"/>
      <c r="Z144" s="6951"/>
      <c r="AA144" s="6951"/>
      <c r="AB144" s="209"/>
      <c r="AC144" s="6952"/>
      <c r="AD144" s="6952"/>
      <c r="AE144" s="6952"/>
      <c r="AF144" s="6952"/>
      <c r="AG144" s="6951"/>
      <c r="AH144" s="6950"/>
      <c r="AI144" s="209"/>
      <c r="AJ144" s="6951"/>
      <c r="AK144" s="6951"/>
      <c r="AL144" s="6951"/>
      <c r="AM144" s="6951"/>
      <c r="AN144" s="6951"/>
      <c r="AO144" s="6950"/>
      <c r="AP144" s="209"/>
      <c r="AQ144" s="209"/>
      <c r="AR144" s="209"/>
      <c r="AS144" s="209"/>
      <c r="AT144" s="204"/>
      <c r="AU144" s="204"/>
      <c r="AV144" s="521"/>
      <c r="AW144" s="521"/>
      <c r="AX144" s="521"/>
    </row>
    <row r="145" spans="1:51" ht="14.5" customHeight="1" x14ac:dyDescent="0.35">
      <c r="A145" s="6949" t="s">
        <v>3620</v>
      </c>
      <c r="B145" s="6948" t="s">
        <v>36</v>
      </c>
      <c r="C145" s="2424"/>
      <c r="D145" s="2415"/>
      <c r="E145" s="6916" t="s">
        <v>9</v>
      </c>
      <c r="F145" s="6916"/>
      <c r="G145" s="6916"/>
      <c r="H145" s="6916"/>
      <c r="I145" s="6916"/>
      <c r="J145" s="6916"/>
      <c r="K145" s="6916"/>
      <c r="L145" s="6916"/>
      <c r="M145" s="6916"/>
      <c r="N145" s="6916"/>
      <c r="O145" s="6916"/>
      <c r="P145" s="6916"/>
      <c r="Q145" s="6916"/>
      <c r="R145" s="6916"/>
      <c r="S145" s="6916"/>
      <c r="T145" s="6916"/>
      <c r="U145" s="6916"/>
      <c r="V145" s="6916"/>
      <c r="W145" s="6916"/>
      <c r="X145" s="6916"/>
      <c r="Y145" s="6916"/>
      <c r="Z145" s="6916"/>
      <c r="AA145" s="6916"/>
      <c r="AB145" s="6916"/>
      <c r="AC145" s="6916"/>
      <c r="AD145" s="6916"/>
      <c r="AE145" s="6916"/>
      <c r="AF145" s="6916"/>
      <c r="AG145" s="6916"/>
      <c r="AH145" s="6916"/>
      <c r="AI145" s="6916"/>
      <c r="AJ145" s="6916"/>
      <c r="AK145" s="6916"/>
      <c r="AL145" s="6916"/>
      <c r="AM145" s="6915" t="s">
        <v>3596</v>
      </c>
      <c r="AN145" s="6915"/>
      <c r="AO145" s="6915"/>
      <c r="AP145" s="521"/>
      <c r="AQ145" s="521"/>
      <c r="AR145" s="521"/>
      <c r="AS145" s="521"/>
      <c r="AT145" s="521"/>
      <c r="AU145" s="521"/>
      <c r="AV145" s="521"/>
      <c r="AW145" s="521"/>
      <c r="AX145" s="521"/>
      <c r="AY145" s="521"/>
    </row>
    <row r="146" spans="1:51" x14ac:dyDescent="0.35">
      <c r="A146" s="6523"/>
      <c r="B146" s="2350"/>
      <c r="C146" s="4980"/>
      <c r="D146" s="2134"/>
      <c r="E146" s="6915" t="s">
        <v>386</v>
      </c>
      <c r="F146" s="6915"/>
      <c r="G146" s="6915" t="s">
        <v>203</v>
      </c>
      <c r="H146" s="6915"/>
      <c r="I146" s="6915" t="s">
        <v>204</v>
      </c>
      <c r="J146" s="6915"/>
      <c r="K146" s="6947" t="s">
        <v>205</v>
      </c>
      <c r="L146" s="6947"/>
      <c r="M146" s="6915" t="s">
        <v>206</v>
      </c>
      <c r="N146" s="6915"/>
      <c r="O146" s="6915" t="s">
        <v>3520</v>
      </c>
      <c r="P146" s="6915"/>
      <c r="Q146" s="6915" t="s">
        <v>232</v>
      </c>
      <c r="R146" s="6915"/>
      <c r="S146" s="6915" t="s">
        <v>23</v>
      </c>
      <c r="T146" s="6915"/>
      <c r="U146" s="6915" t="s">
        <v>24</v>
      </c>
      <c r="V146" s="6915"/>
      <c r="W146" s="6915" t="s">
        <v>3519</v>
      </c>
      <c r="X146" s="6915"/>
      <c r="Y146" s="6915" t="s">
        <v>26</v>
      </c>
      <c r="Z146" s="6915"/>
      <c r="AA146" s="6915" t="s">
        <v>27</v>
      </c>
      <c r="AB146" s="6915"/>
      <c r="AC146" s="6915" t="s">
        <v>28</v>
      </c>
      <c r="AD146" s="6915"/>
      <c r="AE146" s="6915" t="s">
        <v>29</v>
      </c>
      <c r="AF146" s="6915"/>
      <c r="AG146" s="6915" t="s">
        <v>30</v>
      </c>
      <c r="AH146" s="6915"/>
      <c r="AI146" s="6915" t="s">
        <v>31</v>
      </c>
      <c r="AJ146" s="6915"/>
      <c r="AK146" s="6916" t="s">
        <v>100</v>
      </c>
      <c r="AL146" s="6916"/>
      <c r="AM146" s="6916" t="s">
        <v>3595</v>
      </c>
      <c r="AN146" s="6916" t="s">
        <v>3619</v>
      </c>
      <c r="AO146" s="6916"/>
      <c r="AP146" s="521"/>
      <c r="AQ146" s="521"/>
      <c r="AR146" s="521"/>
      <c r="AS146" s="521"/>
      <c r="AT146" s="521"/>
      <c r="AU146" s="521"/>
      <c r="AV146" s="521"/>
      <c r="AW146" s="521"/>
      <c r="AX146" s="521"/>
      <c r="AY146" s="521"/>
    </row>
    <row r="147" spans="1:51" ht="20" x14ac:dyDescent="0.35">
      <c r="A147" s="3439"/>
      <c r="B147" s="6922" t="s">
        <v>33</v>
      </c>
      <c r="C147" s="6923" t="s">
        <v>34</v>
      </c>
      <c r="D147" s="6922" t="s">
        <v>35</v>
      </c>
      <c r="E147" s="6922" t="s">
        <v>34</v>
      </c>
      <c r="F147" s="6922" t="s">
        <v>35</v>
      </c>
      <c r="G147" s="6922" t="s">
        <v>34</v>
      </c>
      <c r="H147" s="6922" t="s">
        <v>35</v>
      </c>
      <c r="I147" s="6922" t="s">
        <v>34</v>
      </c>
      <c r="J147" s="6922" t="s">
        <v>35</v>
      </c>
      <c r="K147" s="6922" t="s">
        <v>34</v>
      </c>
      <c r="L147" s="6922" t="s">
        <v>35</v>
      </c>
      <c r="M147" s="6922" t="s">
        <v>34</v>
      </c>
      <c r="N147" s="6922" t="s">
        <v>35</v>
      </c>
      <c r="O147" s="6922" t="s">
        <v>34</v>
      </c>
      <c r="P147" s="6922" t="s">
        <v>35</v>
      </c>
      <c r="Q147" s="6922" t="s">
        <v>34</v>
      </c>
      <c r="R147" s="6922" t="s">
        <v>35</v>
      </c>
      <c r="S147" s="6922" t="s">
        <v>34</v>
      </c>
      <c r="T147" s="6922" t="s">
        <v>35</v>
      </c>
      <c r="U147" s="6922" t="s">
        <v>34</v>
      </c>
      <c r="V147" s="6922" t="s">
        <v>35</v>
      </c>
      <c r="W147" s="6922" t="s">
        <v>34</v>
      </c>
      <c r="X147" s="6922" t="s">
        <v>35</v>
      </c>
      <c r="Y147" s="6922" t="s">
        <v>34</v>
      </c>
      <c r="Z147" s="6922" t="s">
        <v>35</v>
      </c>
      <c r="AA147" s="6922" t="s">
        <v>34</v>
      </c>
      <c r="AB147" s="6922" t="s">
        <v>35</v>
      </c>
      <c r="AC147" s="6922" t="s">
        <v>34</v>
      </c>
      <c r="AD147" s="6922" t="s">
        <v>35</v>
      </c>
      <c r="AE147" s="6922" t="s">
        <v>34</v>
      </c>
      <c r="AF147" s="6922" t="s">
        <v>35</v>
      </c>
      <c r="AG147" s="6922" t="s">
        <v>34</v>
      </c>
      <c r="AH147" s="6922" t="s">
        <v>35</v>
      </c>
      <c r="AI147" s="6922" t="s">
        <v>34</v>
      </c>
      <c r="AJ147" s="6922" t="s">
        <v>35</v>
      </c>
      <c r="AK147" s="6922" t="s">
        <v>34</v>
      </c>
      <c r="AL147" s="6922" t="s">
        <v>35</v>
      </c>
      <c r="AM147" s="6916"/>
      <c r="AN147" s="6922" t="s">
        <v>3590</v>
      </c>
      <c r="AO147" s="6922" t="s">
        <v>3589</v>
      </c>
      <c r="AP147" s="521"/>
      <c r="AQ147" s="521"/>
      <c r="AR147" s="521"/>
      <c r="AS147" s="521"/>
      <c r="AT147" s="521"/>
      <c r="AU147" s="521"/>
      <c r="AV147" s="521"/>
      <c r="AW147" s="521"/>
      <c r="AX147" s="521"/>
      <c r="AY147" s="521"/>
    </row>
    <row r="148" spans="1:51" x14ac:dyDescent="0.35">
      <c r="A148" s="6143" t="s">
        <v>3618</v>
      </c>
      <c r="B148" s="3349">
        <f>SUM(C148:S148)</f>
        <v>0</v>
      </c>
      <c r="C148" s="3349">
        <f>SUM(D148:T148)</f>
        <v>0</v>
      </c>
      <c r="D148" s="3349">
        <f>SUM(E148:U148)</f>
        <v>0</v>
      </c>
      <c r="E148" s="6904"/>
      <c r="F148" s="6904"/>
      <c r="G148" s="6904"/>
      <c r="H148" s="6904"/>
      <c r="I148" s="6904"/>
      <c r="J148" s="6904"/>
      <c r="K148" s="6904"/>
      <c r="L148" s="6904"/>
      <c r="M148" s="6904"/>
      <c r="N148" s="6904"/>
      <c r="O148" s="6904"/>
      <c r="P148" s="6904"/>
      <c r="Q148" s="6904"/>
      <c r="R148" s="6904"/>
      <c r="S148" s="6904"/>
      <c r="T148" s="6904"/>
      <c r="U148" s="6904"/>
      <c r="V148" s="6904"/>
      <c r="W148" s="6904"/>
      <c r="X148" s="6904"/>
      <c r="Y148" s="6904"/>
      <c r="Z148" s="6904"/>
      <c r="AA148" s="6904"/>
      <c r="AB148" s="6904"/>
      <c r="AC148" s="6904"/>
      <c r="AD148" s="6904"/>
      <c r="AE148" s="6904"/>
      <c r="AF148" s="6904"/>
      <c r="AG148" s="6904"/>
      <c r="AH148" s="6904"/>
      <c r="AI148" s="6904"/>
      <c r="AJ148" s="6904"/>
      <c r="AK148" s="6904"/>
      <c r="AL148" s="6904"/>
      <c r="AM148" s="6904"/>
      <c r="AN148" s="6904"/>
      <c r="AO148" s="6904"/>
      <c r="AP148" s="521"/>
      <c r="AQ148" s="521"/>
      <c r="AR148" s="521"/>
      <c r="AS148" s="521"/>
      <c r="AT148" s="521"/>
      <c r="AU148" s="521"/>
      <c r="AV148" s="521"/>
      <c r="AW148" s="521"/>
      <c r="AX148" s="521"/>
      <c r="AY148" s="521"/>
    </row>
    <row r="149" spans="1:51" x14ac:dyDescent="0.35">
      <c r="A149" s="3079" t="s">
        <v>3617</v>
      </c>
      <c r="B149" s="6186">
        <f>SUM(C149:S149)</f>
        <v>0</v>
      </c>
      <c r="C149" s="6186">
        <f>SUM(D149:T149)</f>
        <v>0</v>
      </c>
      <c r="D149" s="6186">
        <f>SUM(E149:U149)</f>
        <v>0</v>
      </c>
      <c r="E149" s="6904"/>
      <c r="F149" s="6904"/>
      <c r="G149" s="6904"/>
      <c r="H149" s="6904"/>
      <c r="I149" s="6904"/>
      <c r="J149" s="6904"/>
      <c r="K149" s="6904"/>
      <c r="L149" s="6904"/>
      <c r="M149" s="6904"/>
      <c r="N149" s="6904"/>
      <c r="O149" s="6904"/>
      <c r="P149" s="6904"/>
      <c r="Q149" s="6904"/>
      <c r="R149" s="6904"/>
      <c r="S149" s="6904"/>
      <c r="T149" s="6904"/>
      <c r="U149" s="6904"/>
      <c r="V149" s="6904"/>
      <c r="W149" s="6904"/>
      <c r="X149" s="6904"/>
      <c r="Y149" s="6904"/>
      <c r="Z149" s="6904"/>
      <c r="AA149" s="6904"/>
      <c r="AB149" s="6904"/>
      <c r="AC149" s="6904"/>
      <c r="AD149" s="6904"/>
      <c r="AE149" s="6904"/>
      <c r="AF149" s="6904"/>
      <c r="AG149" s="6904"/>
      <c r="AH149" s="6904"/>
      <c r="AI149" s="6904"/>
      <c r="AJ149" s="6904"/>
      <c r="AK149" s="6904"/>
      <c r="AL149" s="6904"/>
      <c r="AM149" s="6904"/>
      <c r="AN149" s="6904"/>
      <c r="AO149" s="6904"/>
      <c r="AP149" s="521"/>
      <c r="AQ149" s="521"/>
      <c r="AR149" s="521"/>
      <c r="AS149" s="521"/>
      <c r="AT149" s="521"/>
      <c r="AU149" s="521"/>
      <c r="AV149" s="521"/>
      <c r="AW149" s="521"/>
      <c r="AX149" s="521"/>
      <c r="AY149" s="521"/>
    </row>
    <row r="150" spans="1:51" x14ac:dyDescent="0.35">
      <c r="A150" s="132" t="s">
        <v>3515</v>
      </c>
      <c r="B150" s="1857">
        <f>SUM(C150:S150)</f>
        <v>0</v>
      </c>
      <c r="C150" s="1857">
        <f>SUM(D150:T150)</f>
        <v>0</v>
      </c>
      <c r="D150" s="1857">
        <f>SUM(E150:U150)</f>
        <v>0</v>
      </c>
      <c r="E150" s="6904"/>
      <c r="F150" s="6904"/>
      <c r="G150" s="6904"/>
      <c r="H150" s="6904"/>
      <c r="I150" s="6904"/>
      <c r="J150" s="6904"/>
      <c r="K150" s="6904"/>
      <c r="L150" s="6904"/>
      <c r="M150" s="6904"/>
      <c r="N150" s="6904"/>
      <c r="O150" s="6904"/>
      <c r="P150" s="6904"/>
      <c r="Q150" s="6904"/>
      <c r="R150" s="6904"/>
      <c r="S150" s="6904"/>
      <c r="T150" s="6904"/>
      <c r="U150" s="6904"/>
      <c r="V150" s="6904"/>
      <c r="W150" s="6904"/>
      <c r="X150" s="6904"/>
      <c r="Y150" s="6904"/>
      <c r="Z150" s="6904"/>
      <c r="AA150" s="6904"/>
      <c r="AB150" s="6904"/>
      <c r="AC150" s="6904"/>
      <c r="AD150" s="6904"/>
      <c r="AE150" s="6904"/>
      <c r="AF150" s="6904"/>
      <c r="AG150" s="6904"/>
      <c r="AH150" s="6904"/>
      <c r="AI150" s="6904"/>
      <c r="AJ150" s="6904"/>
      <c r="AK150" s="6904"/>
      <c r="AL150" s="6904"/>
      <c r="AM150" s="6904"/>
      <c r="AN150" s="6904"/>
      <c r="AO150" s="6904"/>
      <c r="AP150" s="521"/>
      <c r="AQ150" s="521"/>
      <c r="AR150" s="521"/>
      <c r="AS150" s="521"/>
      <c r="AT150" s="521"/>
      <c r="AU150" s="521"/>
      <c r="AV150" s="521"/>
      <c r="AW150" s="521"/>
      <c r="AX150" s="521"/>
      <c r="AY150" s="521"/>
    </row>
    <row r="151" spans="1:51" x14ac:dyDescent="0.35">
      <c r="A151" s="132" t="s">
        <v>3518</v>
      </c>
      <c r="B151" s="1484">
        <f>SUM(C151:S151)</f>
        <v>0</v>
      </c>
      <c r="C151" s="1484">
        <f>SUM(D151:T151)</f>
        <v>0</v>
      </c>
      <c r="D151" s="1484">
        <f>SUM(E151:U151)</f>
        <v>0</v>
      </c>
      <c r="E151" s="6904"/>
      <c r="F151" s="6904"/>
      <c r="G151" s="6904"/>
      <c r="H151" s="6904"/>
      <c r="I151" s="6904"/>
      <c r="J151" s="6904"/>
      <c r="K151" s="6904"/>
      <c r="L151" s="6904"/>
      <c r="M151" s="6904"/>
      <c r="N151" s="6904"/>
      <c r="O151" s="6904"/>
      <c r="P151" s="6904"/>
      <c r="Q151" s="6904"/>
      <c r="R151" s="6904"/>
      <c r="S151" s="6904"/>
      <c r="T151" s="6904"/>
      <c r="U151" s="6904"/>
      <c r="V151" s="6904"/>
      <c r="W151" s="6904"/>
      <c r="X151" s="6904"/>
      <c r="Y151" s="6904"/>
      <c r="Z151" s="6904"/>
      <c r="AA151" s="6904"/>
      <c r="AB151" s="6904"/>
      <c r="AC151" s="6904"/>
      <c r="AD151" s="6904"/>
      <c r="AE151" s="6904"/>
      <c r="AF151" s="6904"/>
      <c r="AG151" s="6904"/>
      <c r="AH151" s="6904"/>
      <c r="AI151" s="6904"/>
      <c r="AJ151" s="6904"/>
      <c r="AK151" s="6904"/>
      <c r="AL151" s="6904"/>
      <c r="AM151" s="6904"/>
      <c r="AN151" s="6904"/>
      <c r="AO151" s="6904"/>
      <c r="AP151" s="521"/>
      <c r="AQ151" s="521"/>
      <c r="AR151" s="521"/>
      <c r="AS151" s="521"/>
      <c r="AT151" s="521"/>
      <c r="AU151" s="521"/>
      <c r="AV151" s="521"/>
      <c r="AW151" s="521"/>
      <c r="AX151" s="521"/>
      <c r="AY151" s="521"/>
    </row>
    <row r="152" spans="1:51" x14ac:dyDescent="0.35">
      <c r="A152" s="132" t="s">
        <v>3516</v>
      </c>
      <c r="B152" s="1484">
        <f>SUM(C152:S152)</f>
        <v>0</v>
      </c>
      <c r="C152" s="1484">
        <f>SUM(D152:T152)</f>
        <v>0</v>
      </c>
      <c r="D152" s="1484">
        <f>SUM(E152:U152)</f>
        <v>0</v>
      </c>
      <c r="E152" s="6904"/>
      <c r="F152" s="6904"/>
      <c r="G152" s="6904"/>
      <c r="H152" s="6904"/>
      <c r="I152" s="6904"/>
      <c r="J152" s="6904"/>
      <c r="K152" s="6904"/>
      <c r="L152" s="6904"/>
      <c r="M152" s="6904"/>
      <c r="N152" s="6904"/>
      <c r="O152" s="6904"/>
      <c r="P152" s="6904"/>
      <c r="Q152" s="6904"/>
      <c r="R152" s="6904"/>
      <c r="S152" s="6904"/>
      <c r="T152" s="6904"/>
      <c r="U152" s="6904"/>
      <c r="V152" s="6904"/>
      <c r="W152" s="6904"/>
      <c r="X152" s="6904"/>
      <c r="Y152" s="6904"/>
      <c r="Z152" s="6904"/>
      <c r="AA152" s="6904"/>
      <c r="AB152" s="6904"/>
      <c r="AC152" s="6904"/>
      <c r="AD152" s="6904"/>
      <c r="AE152" s="6904"/>
      <c r="AF152" s="6904"/>
      <c r="AG152" s="6904"/>
      <c r="AH152" s="6904"/>
      <c r="AI152" s="6904"/>
      <c r="AJ152" s="6904"/>
      <c r="AK152" s="6904"/>
      <c r="AL152" s="6904"/>
      <c r="AM152" s="6904"/>
      <c r="AN152" s="6904"/>
      <c r="AO152" s="6904"/>
      <c r="AP152" s="521"/>
      <c r="AQ152" s="521"/>
      <c r="AR152" s="521"/>
      <c r="AS152" s="521"/>
      <c r="AT152" s="521"/>
      <c r="AU152" s="521"/>
      <c r="AV152" s="521"/>
      <c r="AW152" s="521"/>
      <c r="AX152" s="521"/>
      <c r="AY152" s="521"/>
    </row>
    <row r="153" spans="1:51" x14ac:dyDescent="0.35">
      <c r="A153" s="132" t="s">
        <v>3616</v>
      </c>
      <c r="B153" s="1484">
        <f>SUM(C153:S153)</f>
        <v>0</v>
      </c>
      <c r="C153" s="1484">
        <f>SUM(D153:T153)</f>
        <v>0</v>
      </c>
      <c r="D153" s="1484">
        <f>SUM(E153:U153)</f>
        <v>0</v>
      </c>
      <c r="E153" s="6904"/>
      <c r="F153" s="6904"/>
      <c r="G153" s="6904"/>
      <c r="H153" s="6904"/>
      <c r="I153" s="6904"/>
      <c r="J153" s="6904"/>
      <c r="K153" s="6904"/>
      <c r="L153" s="6904"/>
      <c r="M153" s="6904"/>
      <c r="N153" s="6904"/>
      <c r="O153" s="6904"/>
      <c r="P153" s="6904"/>
      <c r="Q153" s="6904"/>
      <c r="R153" s="6904"/>
      <c r="S153" s="6904"/>
      <c r="T153" s="6904"/>
      <c r="U153" s="6904"/>
      <c r="V153" s="6904"/>
      <c r="W153" s="6904"/>
      <c r="X153" s="6904"/>
      <c r="Y153" s="6904"/>
      <c r="Z153" s="6904"/>
      <c r="AA153" s="6904"/>
      <c r="AB153" s="6904"/>
      <c r="AC153" s="6904"/>
      <c r="AD153" s="6904"/>
      <c r="AE153" s="6904"/>
      <c r="AF153" s="6904"/>
      <c r="AG153" s="6904"/>
      <c r="AH153" s="6904"/>
      <c r="AI153" s="6904"/>
      <c r="AJ153" s="6904"/>
      <c r="AK153" s="6904"/>
      <c r="AL153" s="6904"/>
      <c r="AM153" s="6904"/>
      <c r="AN153" s="6904"/>
      <c r="AO153" s="6904"/>
      <c r="AP153" s="521"/>
      <c r="AQ153" s="521"/>
      <c r="AR153" s="521"/>
      <c r="AS153" s="521"/>
      <c r="AT153" s="521"/>
      <c r="AU153" s="521"/>
      <c r="AV153" s="521"/>
      <c r="AW153" s="521"/>
      <c r="AX153" s="521"/>
      <c r="AY153" s="521"/>
    </row>
    <row r="154" spans="1:51" x14ac:dyDescent="0.35">
      <c r="A154" s="132" t="s">
        <v>3615</v>
      </c>
      <c r="B154" s="1484">
        <f>SUM(C154:S154)</f>
        <v>0</v>
      </c>
      <c r="C154" s="1484">
        <f>SUM(D154:T154)</f>
        <v>0</v>
      </c>
      <c r="D154" s="1484">
        <f>SUM(E154:U154)</f>
        <v>0</v>
      </c>
      <c r="E154" s="6904"/>
      <c r="F154" s="6904"/>
      <c r="G154" s="6904"/>
      <c r="H154" s="6904"/>
      <c r="I154" s="6904"/>
      <c r="J154" s="6904"/>
      <c r="K154" s="6904"/>
      <c r="L154" s="6904"/>
      <c r="M154" s="6904"/>
      <c r="N154" s="6904"/>
      <c r="O154" s="6904"/>
      <c r="P154" s="6904"/>
      <c r="Q154" s="6904"/>
      <c r="R154" s="6904"/>
      <c r="S154" s="6904"/>
      <c r="T154" s="6904"/>
      <c r="U154" s="6904"/>
      <c r="V154" s="6904"/>
      <c r="W154" s="6904"/>
      <c r="X154" s="6904"/>
      <c r="Y154" s="6904"/>
      <c r="Z154" s="6904"/>
      <c r="AA154" s="6904"/>
      <c r="AB154" s="6904"/>
      <c r="AC154" s="6904"/>
      <c r="AD154" s="6904"/>
      <c r="AE154" s="6904"/>
      <c r="AF154" s="6904"/>
      <c r="AG154" s="6904"/>
      <c r="AH154" s="6904"/>
      <c r="AI154" s="6904"/>
      <c r="AJ154" s="6904"/>
      <c r="AK154" s="6904"/>
      <c r="AL154" s="6904"/>
      <c r="AM154" s="6904"/>
      <c r="AN154" s="6904"/>
      <c r="AO154" s="6904"/>
      <c r="AP154" s="521"/>
      <c r="AQ154" s="521"/>
      <c r="AR154" s="521"/>
      <c r="AS154" s="521"/>
      <c r="AT154" s="521"/>
      <c r="AU154" s="521"/>
      <c r="AV154" s="521"/>
      <c r="AW154" s="521"/>
      <c r="AX154" s="521"/>
      <c r="AY154" s="521"/>
    </row>
    <row r="155" spans="1:51" x14ac:dyDescent="0.35">
      <c r="A155" s="132" t="s">
        <v>3517</v>
      </c>
      <c r="B155" s="1484">
        <f>SUM(C155:S155)</f>
        <v>0</v>
      </c>
      <c r="C155" s="1484">
        <f>SUM(D155:T155)</f>
        <v>0</v>
      </c>
      <c r="D155" s="1484">
        <f>SUM(E155:U155)</f>
        <v>0</v>
      </c>
      <c r="E155" s="6904"/>
      <c r="F155" s="6904"/>
      <c r="G155" s="6904"/>
      <c r="H155" s="6904"/>
      <c r="I155" s="6904"/>
      <c r="J155" s="6904"/>
      <c r="K155" s="6904"/>
      <c r="L155" s="6904"/>
      <c r="M155" s="6904"/>
      <c r="N155" s="6904"/>
      <c r="O155" s="6904"/>
      <c r="P155" s="6904"/>
      <c r="Q155" s="6904"/>
      <c r="R155" s="6904"/>
      <c r="S155" s="6904"/>
      <c r="T155" s="6904"/>
      <c r="U155" s="6904"/>
      <c r="V155" s="6904"/>
      <c r="W155" s="6904"/>
      <c r="X155" s="6904"/>
      <c r="Y155" s="6904"/>
      <c r="Z155" s="6904"/>
      <c r="AA155" s="6904"/>
      <c r="AB155" s="6904"/>
      <c r="AC155" s="6904"/>
      <c r="AD155" s="6904"/>
      <c r="AE155" s="6904"/>
      <c r="AF155" s="6904"/>
      <c r="AG155" s="6904"/>
      <c r="AH155" s="6904"/>
      <c r="AI155" s="6904"/>
      <c r="AJ155" s="6904"/>
      <c r="AK155" s="6904"/>
      <c r="AL155" s="6904"/>
      <c r="AM155" s="6904"/>
      <c r="AN155" s="6904"/>
      <c r="AO155" s="6904"/>
      <c r="AP155" s="521"/>
      <c r="AQ155" s="521"/>
      <c r="AR155" s="521"/>
      <c r="AS155" s="521"/>
      <c r="AT155" s="521"/>
      <c r="AU155" s="521"/>
      <c r="AV155" s="521"/>
      <c r="AW155" s="521"/>
      <c r="AX155" s="521"/>
      <c r="AY155" s="521"/>
    </row>
    <row r="156" spans="1:51" x14ac:dyDescent="0.35">
      <c r="A156" s="132" t="s">
        <v>3511</v>
      </c>
      <c r="B156" s="1484">
        <f>SUM(C156:S156)</f>
        <v>0</v>
      </c>
      <c r="C156" s="1484">
        <f>SUM(D156:T156)</f>
        <v>0</v>
      </c>
      <c r="D156" s="1484">
        <f>SUM(E156:U156)</f>
        <v>0</v>
      </c>
      <c r="E156" s="6904"/>
      <c r="F156" s="6904"/>
      <c r="G156" s="6904"/>
      <c r="H156" s="6904"/>
      <c r="I156" s="6904"/>
      <c r="J156" s="6904"/>
      <c r="K156" s="6904"/>
      <c r="L156" s="6904"/>
      <c r="M156" s="6904"/>
      <c r="N156" s="6904"/>
      <c r="O156" s="6904"/>
      <c r="P156" s="6904"/>
      <c r="Q156" s="6904"/>
      <c r="R156" s="6904"/>
      <c r="S156" s="6904"/>
      <c r="T156" s="6904"/>
      <c r="U156" s="6904"/>
      <c r="V156" s="6904"/>
      <c r="W156" s="6904"/>
      <c r="X156" s="6904"/>
      <c r="Y156" s="6904"/>
      <c r="Z156" s="6904"/>
      <c r="AA156" s="6904"/>
      <c r="AB156" s="6904"/>
      <c r="AC156" s="6904"/>
      <c r="AD156" s="6904"/>
      <c r="AE156" s="6904"/>
      <c r="AF156" s="6904"/>
      <c r="AG156" s="6904"/>
      <c r="AH156" s="6904"/>
      <c r="AI156" s="6904"/>
      <c r="AJ156" s="6904"/>
      <c r="AK156" s="6904"/>
      <c r="AL156" s="6904"/>
      <c r="AM156" s="6904"/>
      <c r="AN156" s="6904"/>
      <c r="AO156" s="6904"/>
      <c r="AP156" s="521"/>
      <c r="AQ156" s="521"/>
      <c r="AR156" s="521"/>
      <c r="AS156" s="521"/>
      <c r="AT156" s="521"/>
      <c r="AU156" s="521"/>
      <c r="AV156" s="521"/>
      <c r="AW156" s="521"/>
      <c r="AX156" s="521"/>
      <c r="AY156" s="521"/>
    </row>
    <row r="157" spans="1:51" x14ac:dyDescent="0.35">
      <c r="A157" s="132" t="s">
        <v>3614</v>
      </c>
      <c r="B157" s="1484">
        <f>SUM(C157:S157)</f>
        <v>0</v>
      </c>
      <c r="C157" s="1484">
        <f>SUM(D157:T157)</f>
        <v>0</v>
      </c>
      <c r="D157" s="1484">
        <f>SUM(E157:U157)</f>
        <v>0</v>
      </c>
      <c r="E157" s="6904"/>
      <c r="F157" s="6904"/>
      <c r="G157" s="6904"/>
      <c r="H157" s="6904"/>
      <c r="I157" s="6904"/>
      <c r="J157" s="6904"/>
      <c r="K157" s="6904"/>
      <c r="L157" s="6904"/>
      <c r="M157" s="6904"/>
      <c r="N157" s="6904"/>
      <c r="O157" s="6904"/>
      <c r="P157" s="6904"/>
      <c r="Q157" s="6904"/>
      <c r="R157" s="6904"/>
      <c r="S157" s="6904"/>
      <c r="T157" s="6904"/>
      <c r="U157" s="6904"/>
      <c r="V157" s="6904"/>
      <c r="W157" s="6904"/>
      <c r="X157" s="6904"/>
      <c r="Y157" s="6904"/>
      <c r="Z157" s="6904"/>
      <c r="AA157" s="6904"/>
      <c r="AB157" s="6904"/>
      <c r="AC157" s="6904"/>
      <c r="AD157" s="6904"/>
      <c r="AE157" s="6904"/>
      <c r="AF157" s="6904"/>
      <c r="AG157" s="6904"/>
      <c r="AH157" s="6904"/>
      <c r="AI157" s="6904"/>
      <c r="AJ157" s="6904"/>
      <c r="AK157" s="6904"/>
      <c r="AL157" s="6904"/>
      <c r="AM157" s="6904"/>
      <c r="AN157" s="6904"/>
      <c r="AO157" s="6904"/>
      <c r="AP157" s="521"/>
      <c r="AQ157" s="521"/>
      <c r="AR157" s="521"/>
      <c r="AS157" s="521"/>
      <c r="AT157" s="521"/>
      <c r="AU157" s="521"/>
      <c r="AV157" s="521"/>
      <c r="AW157" s="521"/>
      <c r="AX157" s="521"/>
      <c r="AY157" s="521"/>
    </row>
    <row r="158" spans="1:51" x14ac:dyDescent="0.35">
      <c r="A158" s="132" t="s">
        <v>3514</v>
      </c>
      <c r="B158" s="1484">
        <f>SUM(C158:S158)</f>
        <v>0</v>
      </c>
      <c r="C158" s="1484">
        <f>SUM(D158:T158)</f>
        <v>0</v>
      </c>
      <c r="D158" s="1484">
        <f>SUM(E158:U158)</f>
        <v>0</v>
      </c>
      <c r="E158" s="6904"/>
      <c r="F158" s="6904"/>
      <c r="G158" s="6904"/>
      <c r="H158" s="6904"/>
      <c r="I158" s="6904"/>
      <c r="J158" s="6904"/>
      <c r="K158" s="6904"/>
      <c r="L158" s="6904"/>
      <c r="M158" s="6904"/>
      <c r="N158" s="6904"/>
      <c r="O158" s="6904"/>
      <c r="P158" s="6904"/>
      <c r="Q158" s="6904"/>
      <c r="R158" s="6904"/>
      <c r="S158" s="6904"/>
      <c r="T158" s="6904"/>
      <c r="U158" s="6904"/>
      <c r="V158" s="6904"/>
      <c r="W158" s="6904"/>
      <c r="X158" s="6904"/>
      <c r="Y158" s="6904"/>
      <c r="Z158" s="6904"/>
      <c r="AA158" s="6904"/>
      <c r="AB158" s="6904"/>
      <c r="AC158" s="6904"/>
      <c r="AD158" s="6904"/>
      <c r="AE158" s="6904"/>
      <c r="AF158" s="6904"/>
      <c r="AG158" s="6904"/>
      <c r="AH158" s="6904"/>
      <c r="AI158" s="6904"/>
      <c r="AJ158" s="6904"/>
      <c r="AK158" s="6904"/>
      <c r="AL158" s="6904"/>
      <c r="AM158" s="6904"/>
      <c r="AN158" s="6904"/>
      <c r="AO158" s="6904"/>
      <c r="AP158" s="521"/>
      <c r="AQ158" s="521"/>
      <c r="AR158" s="521"/>
      <c r="AS158" s="521"/>
      <c r="AT158" s="521"/>
      <c r="AU158" s="521"/>
      <c r="AV158" s="521"/>
      <c r="AW158" s="521"/>
      <c r="AX158" s="521"/>
      <c r="AY158" s="521"/>
    </row>
    <row r="159" spans="1:51" x14ac:dyDescent="0.35">
      <c r="A159" s="132" t="s">
        <v>3613</v>
      </c>
      <c r="B159" s="1484">
        <f>SUM(C159:S159)</f>
        <v>0</v>
      </c>
      <c r="C159" s="1484">
        <f>SUM(D159:T159)</f>
        <v>0</v>
      </c>
      <c r="D159" s="1484">
        <f>SUM(E159:U159)</f>
        <v>0</v>
      </c>
      <c r="E159" s="6904"/>
      <c r="F159" s="6904"/>
      <c r="G159" s="6904"/>
      <c r="H159" s="6904"/>
      <c r="I159" s="6904"/>
      <c r="J159" s="6904"/>
      <c r="K159" s="6904"/>
      <c r="L159" s="6904"/>
      <c r="M159" s="6904"/>
      <c r="N159" s="6904"/>
      <c r="O159" s="6904"/>
      <c r="P159" s="6904"/>
      <c r="Q159" s="6904"/>
      <c r="R159" s="6904"/>
      <c r="S159" s="6904"/>
      <c r="T159" s="6904"/>
      <c r="U159" s="6904"/>
      <c r="V159" s="6904"/>
      <c r="W159" s="6904"/>
      <c r="X159" s="6904"/>
      <c r="Y159" s="6904"/>
      <c r="Z159" s="6904"/>
      <c r="AA159" s="6904"/>
      <c r="AB159" s="6904"/>
      <c r="AC159" s="6904"/>
      <c r="AD159" s="6904"/>
      <c r="AE159" s="6904"/>
      <c r="AF159" s="6904"/>
      <c r="AG159" s="6904"/>
      <c r="AH159" s="6904"/>
      <c r="AI159" s="6904"/>
      <c r="AJ159" s="6904"/>
      <c r="AK159" s="6904"/>
      <c r="AL159" s="6904"/>
      <c r="AM159" s="6904"/>
      <c r="AN159" s="6904"/>
      <c r="AO159" s="6904"/>
      <c r="AP159" s="521"/>
      <c r="AQ159" s="521"/>
      <c r="AR159" s="521"/>
      <c r="AS159" s="521"/>
      <c r="AT159" s="521"/>
      <c r="AU159" s="521"/>
      <c r="AV159" s="521"/>
      <c r="AW159" s="521"/>
      <c r="AX159" s="521"/>
      <c r="AY159" s="521"/>
    </row>
    <row r="160" spans="1:51" x14ac:dyDescent="0.35">
      <c r="A160" s="132" t="s">
        <v>3502</v>
      </c>
      <c r="B160" s="1484">
        <f>SUM(C160:S160)</f>
        <v>0</v>
      </c>
      <c r="C160" s="1484">
        <f>SUM(D160:T160)</f>
        <v>0</v>
      </c>
      <c r="D160" s="1484">
        <f>SUM(E160:U160)</f>
        <v>0</v>
      </c>
      <c r="E160" s="6904"/>
      <c r="F160" s="6904"/>
      <c r="G160" s="6904"/>
      <c r="H160" s="6904"/>
      <c r="I160" s="6904"/>
      <c r="J160" s="6904"/>
      <c r="K160" s="6904"/>
      <c r="L160" s="6904"/>
      <c r="M160" s="6904"/>
      <c r="N160" s="6904"/>
      <c r="O160" s="6904"/>
      <c r="P160" s="6904"/>
      <c r="Q160" s="6904"/>
      <c r="R160" s="6904"/>
      <c r="S160" s="6904"/>
      <c r="T160" s="6904"/>
      <c r="U160" s="6904"/>
      <c r="V160" s="6904"/>
      <c r="W160" s="6904"/>
      <c r="X160" s="6904"/>
      <c r="Y160" s="6904"/>
      <c r="Z160" s="6904"/>
      <c r="AA160" s="6904"/>
      <c r="AB160" s="6904"/>
      <c r="AC160" s="6904"/>
      <c r="AD160" s="6904"/>
      <c r="AE160" s="6904"/>
      <c r="AF160" s="6904"/>
      <c r="AG160" s="6904"/>
      <c r="AH160" s="6904"/>
      <c r="AI160" s="6904"/>
      <c r="AJ160" s="6904"/>
      <c r="AK160" s="6904"/>
      <c r="AL160" s="6904"/>
      <c r="AM160" s="6904"/>
      <c r="AN160" s="6904"/>
      <c r="AO160" s="6904"/>
      <c r="AP160" s="521"/>
      <c r="AQ160" s="521"/>
      <c r="AR160" s="521"/>
      <c r="AS160" s="521"/>
      <c r="AT160" s="521"/>
      <c r="AU160" s="521"/>
      <c r="AV160" s="521"/>
      <c r="AW160" s="521"/>
      <c r="AX160" s="521"/>
      <c r="AY160" s="521"/>
    </row>
    <row r="161" spans="1:51" x14ac:dyDescent="0.35">
      <c r="A161" s="132" t="s">
        <v>3503</v>
      </c>
      <c r="B161" s="1484">
        <f>SUM(C161:S161)</f>
        <v>0</v>
      </c>
      <c r="C161" s="1484">
        <f>SUM(D161:T161)</f>
        <v>0</v>
      </c>
      <c r="D161" s="1484">
        <f>SUM(E161:U161)</f>
        <v>0</v>
      </c>
      <c r="E161" s="6904"/>
      <c r="F161" s="6904"/>
      <c r="G161" s="6904"/>
      <c r="H161" s="6904"/>
      <c r="I161" s="6904"/>
      <c r="J161" s="6904"/>
      <c r="K161" s="6904"/>
      <c r="L161" s="6904"/>
      <c r="M161" s="6904"/>
      <c r="N161" s="6904"/>
      <c r="O161" s="6904"/>
      <c r="P161" s="6904"/>
      <c r="Q161" s="6904"/>
      <c r="R161" s="6904"/>
      <c r="S161" s="6904"/>
      <c r="T161" s="6904"/>
      <c r="U161" s="6904"/>
      <c r="V161" s="6904"/>
      <c r="W161" s="6904"/>
      <c r="X161" s="6904"/>
      <c r="Y161" s="6904"/>
      <c r="Z161" s="6904"/>
      <c r="AA161" s="6904"/>
      <c r="AB161" s="6904"/>
      <c r="AC161" s="6904"/>
      <c r="AD161" s="6904"/>
      <c r="AE161" s="6904"/>
      <c r="AF161" s="6904"/>
      <c r="AG161" s="6904"/>
      <c r="AH161" s="6904"/>
      <c r="AI161" s="6904"/>
      <c r="AJ161" s="6904"/>
      <c r="AK161" s="6904"/>
      <c r="AL161" s="6904"/>
      <c r="AM161" s="6904"/>
      <c r="AN161" s="6904"/>
      <c r="AO161" s="6904"/>
      <c r="AP161" s="521"/>
      <c r="AQ161" s="521"/>
      <c r="AR161" s="521"/>
      <c r="AS161" s="521"/>
      <c r="AT161" s="521"/>
      <c r="AU161" s="521"/>
      <c r="AV161" s="521"/>
      <c r="AW161" s="521"/>
      <c r="AX161" s="521"/>
      <c r="AY161" s="521"/>
    </row>
    <row r="162" spans="1:51" x14ac:dyDescent="0.35">
      <c r="A162" s="132" t="s">
        <v>3612</v>
      </c>
      <c r="B162" s="1484">
        <f>SUM(C162:S162)</f>
        <v>0</v>
      </c>
      <c r="C162" s="1484">
        <f>SUM(D162:T162)</f>
        <v>0</v>
      </c>
      <c r="D162" s="1484">
        <f>SUM(E162:U162)</f>
        <v>0</v>
      </c>
      <c r="E162" s="6904"/>
      <c r="F162" s="6904"/>
      <c r="G162" s="6904"/>
      <c r="H162" s="6904"/>
      <c r="I162" s="6904"/>
      <c r="J162" s="6904"/>
      <c r="K162" s="6904"/>
      <c r="L162" s="6904"/>
      <c r="M162" s="6904"/>
      <c r="N162" s="6904"/>
      <c r="O162" s="6904"/>
      <c r="P162" s="6904"/>
      <c r="Q162" s="6904"/>
      <c r="R162" s="6904"/>
      <c r="S162" s="6904"/>
      <c r="T162" s="6904"/>
      <c r="U162" s="6904"/>
      <c r="V162" s="6904"/>
      <c r="W162" s="6904"/>
      <c r="X162" s="6904"/>
      <c r="Y162" s="6904"/>
      <c r="Z162" s="6904"/>
      <c r="AA162" s="6904"/>
      <c r="AB162" s="6904"/>
      <c r="AC162" s="6904"/>
      <c r="AD162" s="6904"/>
      <c r="AE162" s="6904"/>
      <c r="AF162" s="6904"/>
      <c r="AG162" s="6904"/>
      <c r="AH162" s="6904"/>
      <c r="AI162" s="6904"/>
      <c r="AJ162" s="6904"/>
      <c r="AK162" s="6904"/>
      <c r="AL162" s="6904"/>
      <c r="AM162" s="6904"/>
      <c r="AN162" s="6904"/>
      <c r="AO162" s="6904"/>
      <c r="AP162" s="521"/>
      <c r="AQ162" s="521"/>
      <c r="AR162" s="521"/>
      <c r="AS162" s="521"/>
      <c r="AT162" s="521"/>
      <c r="AU162" s="521"/>
      <c r="AV162" s="521"/>
      <c r="AW162" s="521"/>
      <c r="AX162" s="521"/>
      <c r="AY162" s="521"/>
    </row>
    <row r="163" spans="1:51" x14ac:dyDescent="0.35">
      <c r="A163" s="132" t="s">
        <v>3611</v>
      </c>
      <c r="B163" s="1484">
        <f>SUM(C163:S163)</f>
        <v>0</v>
      </c>
      <c r="C163" s="1484">
        <f>SUM(D163:T163)</f>
        <v>0</v>
      </c>
      <c r="D163" s="1484">
        <f>SUM(E163:U163)</f>
        <v>0</v>
      </c>
      <c r="E163" s="6904"/>
      <c r="F163" s="6904"/>
      <c r="G163" s="6904"/>
      <c r="H163" s="6904"/>
      <c r="I163" s="6904"/>
      <c r="J163" s="6904"/>
      <c r="K163" s="6904"/>
      <c r="L163" s="6904"/>
      <c r="M163" s="6904"/>
      <c r="N163" s="6904"/>
      <c r="O163" s="6904"/>
      <c r="P163" s="6904"/>
      <c r="Q163" s="6904"/>
      <c r="R163" s="6904"/>
      <c r="S163" s="6904"/>
      <c r="T163" s="6904"/>
      <c r="U163" s="6904"/>
      <c r="V163" s="6904"/>
      <c r="W163" s="6904"/>
      <c r="X163" s="6904"/>
      <c r="Y163" s="6904"/>
      <c r="Z163" s="6904"/>
      <c r="AA163" s="6904"/>
      <c r="AB163" s="6904"/>
      <c r="AC163" s="6904"/>
      <c r="AD163" s="6904"/>
      <c r="AE163" s="6904"/>
      <c r="AF163" s="6904"/>
      <c r="AG163" s="6904"/>
      <c r="AH163" s="6904"/>
      <c r="AI163" s="6904"/>
      <c r="AJ163" s="6904"/>
      <c r="AK163" s="6904"/>
      <c r="AL163" s="6904"/>
      <c r="AM163" s="6904"/>
      <c r="AN163" s="6904"/>
      <c r="AO163" s="6904"/>
      <c r="AP163" s="521"/>
      <c r="AQ163" s="521"/>
      <c r="AR163" s="521"/>
      <c r="AS163" s="521"/>
      <c r="AT163" s="521"/>
      <c r="AU163" s="521"/>
      <c r="AV163" s="521"/>
      <c r="AW163" s="521"/>
      <c r="AX163" s="521"/>
      <c r="AY163" s="521"/>
    </row>
    <row r="164" spans="1:51" x14ac:dyDescent="0.35">
      <c r="A164" s="132" t="s">
        <v>3510</v>
      </c>
      <c r="B164" s="1484">
        <f>SUM(C164:S164)</f>
        <v>0</v>
      </c>
      <c r="C164" s="1484">
        <f>SUM(D164:T164)</f>
        <v>0</v>
      </c>
      <c r="D164" s="1484">
        <f>SUM(E164:U164)</f>
        <v>0</v>
      </c>
      <c r="E164" s="6904"/>
      <c r="F164" s="6904"/>
      <c r="G164" s="6904"/>
      <c r="H164" s="6904"/>
      <c r="I164" s="6904"/>
      <c r="J164" s="6904"/>
      <c r="K164" s="6904"/>
      <c r="L164" s="6904"/>
      <c r="M164" s="6904"/>
      <c r="N164" s="6904"/>
      <c r="O164" s="6904"/>
      <c r="P164" s="6904"/>
      <c r="Q164" s="6904"/>
      <c r="R164" s="6904"/>
      <c r="S164" s="6904"/>
      <c r="T164" s="6904"/>
      <c r="U164" s="6904"/>
      <c r="V164" s="6904"/>
      <c r="W164" s="6904"/>
      <c r="X164" s="6904"/>
      <c r="Y164" s="6904"/>
      <c r="Z164" s="6904"/>
      <c r="AA164" s="6904"/>
      <c r="AB164" s="6904"/>
      <c r="AC164" s="6904"/>
      <c r="AD164" s="6904"/>
      <c r="AE164" s="6904"/>
      <c r="AF164" s="6904"/>
      <c r="AG164" s="6904"/>
      <c r="AH164" s="6904"/>
      <c r="AI164" s="6904"/>
      <c r="AJ164" s="6904"/>
      <c r="AK164" s="6904"/>
      <c r="AL164" s="6904"/>
      <c r="AM164" s="6904"/>
      <c r="AN164" s="6904"/>
      <c r="AO164" s="6904"/>
      <c r="AP164" s="521"/>
      <c r="AQ164" s="521"/>
      <c r="AR164" s="521"/>
      <c r="AS164" s="521"/>
      <c r="AT164" s="521"/>
      <c r="AU164" s="521"/>
      <c r="AV164" s="521"/>
      <c r="AW164" s="521"/>
      <c r="AX164" s="521"/>
      <c r="AY164" s="521"/>
    </row>
    <row r="165" spans="1:51" x14ac:dyDescent="0.35">
      <c r="A165" s="132" t="s">
        <v>3500</v>
      </c>
      <c r="B165" s="1484">
        <f>SUM(C165:S165)</f>
        <v>0</v>
      </c>
      <c r="C165" s="1484">
        <f>SUM(D165:T165)</f>
        <v>0</v>
      </c>
      <c r="D165" s="1484">
        <f>SUM(E165:U165)</f>
        <v>0</v>
      </c>
      <c r="E165" s="6904"/>
      <c r="F165" s="6904"/>
      <c r="G165" s="6904"/>
      <c r="H165" s="6904"/>
      <c r="I165" s="6904"/>
      <c r="J165" s="6904"/>
      <c r="K165" s="6904"/>
      <c r="L165" s="6904"/>
      <c r="M165" s="6904"/>
      <c r="N165" s="6904"/>
      <c r="O165" s="6904"/>
      <c r="P165" s="6904"/>
      <c r="Q165" s="6904"/>
      <c r="R165" s="6904"/>
      <c r="S165" s="6904"/>
      <c r="T165" s="6904"/>
      <c r="U165" s="6904"/>
      <c r="V165" s="6904"/>
      <c r="W165" s="6904"/>
      <c r="X165" s="6904"/>
      <c r="Y165" s="6904"/>
      <c r="Z165" s="6904"/>
      <c r="AA165" s="6904"/>
      <c r="AB165" s="6904"/>
      <c r="AC165" s="6904"/>
      <c r="AD165" s="6904"/>
      <c r="AE165" s="6904"/>
      <c r="AF165" s="6904"/>
      <c r="AG165" s="6904"/>
      <c r="AH165" s="6904"/>
      <c r="AI165" s="6904"/>
      <c r="AJ165" s="6904"/>
      <c r="AK165" s="6904"/>
      <c r="AL165" s="6904"/>
      <c r="AM165" s="6904"/>
      <c r="AN165" s="6904"/>
      <c r="AO165" s="6904"/>
      <c r="AP165" s="521"/>
      <c r="AQ165" s="521"/>
      <c r="AR165" s="521"/>
      <c r="AS165" s="521"/>
      <c r="AT165" s="521"/>
      <c r="AU165" s="521"/>
      <c r="AV165" s="521"/>
      <c r="AW165" s="521"/>
      <c r="AX165" s="521"/>
      <c r="AY165" s="521"/>
    </row>
    <row r="166" spans="1:51" x14ac:dyDescent="0.35">
      <c r="A166" s="132" t="s">
        <v>3499</v>
      </c>
      <c r="B166" s="1484">
        <f>SUM(C166:S166)</f>
        <v>0</v>
      </c>
      <c r="C166" s="1484">
        <f>SUM(D166:T166)</f>
        <v>0</v>
      </c>
      <c r="D166" s="1484">
        <f>SUM(E166:U166)</f>
        <v>0</v>
      </c>
      <c r="E166" s="6904"/>
      <c r="F166" s="6904"/>
      <c r="G166" s="6904"/>
      <c r="H166" s="6904"/>
      <c r="I166" s="6904"/>
      <c r="J166" s="6904"/>
      <c r="K166" s="6904"/>
      <c r="L166" s="6904"/>
      <c r="M166" s="6904"/>
      <c r="N166" s="6904"/>
      <c r="O166" s="6904"/>
      <c r="P166" s="6904"/>
      <c r="Q166" s="6904"/>
      <c r="R166" s="6904"/>
      <c r="S166" s="6904"/>
      <c r="T166" s="6904"/>
      <c r="U166" s="6904"/>
      <c r="V166" s="6904"/>
      <c r="W166" s="6904"/>
      <c r="X166" s="6904"/>
      <c r="Y166" s="6904"/>
      <c r="Z166" s="6904"/>
      <c r="AA166" s="6904"/>
      <c r="AB166" s="6904"/>
      <c r="AC166" s="6904"/>
      <c r="AD166" s="6904"/>
      <c r="AE166" s="6904"/>
      <c r="AF166" s="6904"/>
      <c r="AG166" s="6904"/>
      <c r="AH166" s="6904"/>
      <c r="AI166" s="6904"/>
      <c r="AJ166" s="6904"/>
      <c r="AK166" s="6904"/>
      <c r="AL166" s="6904"/>
      <c r="AM166" s="6904"/>
      <c r="AN166" s="6904"/>
      <c r="AO166" s="6904"/>
      <c r="AP166" s="521"/>
      <c r="AQ166" s="521"/>
      <c r="AR166" s="521"/>
      <c r="AS166" s="521"/>
      <c r="AT166" s="521"/>
      <c r="AU166" s="521"/>
      <c r="AV166" s="521"/>
      <c r="AW166" s="521"/>
      <c r="AX166" s="521"/>
      <c r="AY166" s="521"/>
    </row>
    <row r="167" spans="1:51" x14ac:dyDescent="0.35">
      <c r="A167" s="132" t="s">
        <v>3610</v>
      </c>
      <c r="B167" s="1487">
        <f>SUM(C167:S167)</f>
        <v>0</v>
      </c>
      <c r="C167" s="1487">
        <f>SUM(D167:T167)</f>
        <v>0</v>
      </c>
      <c r="D167" s="1487">
        <f>SUM(E167:U167)</f>
        <v>0</v>
      </c>
      <c r="E167" s="6904"/>
      <c r="F167" s="6904"/>
      <c r="G167" s="6904"/>
      <c r="H167" s="6904"/>
      <c r="I167" s="6904"/>
      <c r="J167" s="6904"/>
      <c r="K167" s="6904"/>
      <c r="L167" s="6904"/>
      <c r="M167" s="6904"/>
      <c r="N167" s="6904"/>
      <c r="O167" s="6904"/>
      <c r="P167" s="6904"/>
      <c r="Q167" s="6904"/>
      <c r="R167" s="6904"/>
      <c r="S167" s="6904"/>
      <c r="T167" s="6904"/>
      <c r="U167" s="6904"/>
      <c r="V167" s="6904"/>
      <c r="W167" s="6904"/>
      <c r="X167" s="6904"/>
      <c r="Y167" s="6904"/>
      <c r="Z167" s="6904"/>
      <c r="AA167" s="6904"/>
      <c r="AB167" s="6904"/>
      <c r="AC167" s="6904"/>
      <c r="AD167" s="6904"/>
      <c r="AE167" s="6904"/>
      <c r="AF167" s="6904"/>
      <c r="AG167" s="6904"/>
      <c r="AH167" s="6904"/>
      <c r="AI167" s="6904"/>
      <c r="AJ167" s="6904"/>
      <c r="AK167" s="6904"/>
      <c r="AL167" s="6904"/>
      <c r="AM167" s="6904"/>
      <c r="AN167" s="6904"/>
      <c r="AO167" s="6904"/>
      <c r="AP167" s="521"/>
      <c r="AQ167" s="521"/>
      <c r="AR167" s="521"/>
      <c r="AS167" s="521"/>
      <c r="AT167" s="521"/>
      <c r="AU167" s="521"/>
      <c r="AV167" s="521"/>
      <c r="AW167" s="521"/>
      <c r="AX167" s="521"/>
      <c r="AY167" s="521"/>
    </row>
    <row r="168" spans="1:51" x14ac:dyDescent="0.35">
      <c r="A168" s="132" t="s">
        <v>3609</v>
      </c>
      <c r="B168" s="1487">
        <f>SUM(C168:S168)</f>
        <v>0</v>
      </c>
      <c r="C168" s="1487">
        <f>SUM(D168:T168)</f>
        <v>0</v>
      </c>
      <c r="D168" s="1487">
        <f>SUM(E168:U168)</f>
        <v>0</v>
      </c>
      <c r="E168" s="6904"/>
      <c r="F168" s="6904"/>
      <c r="G168" s="6904"/>
      <c r="H168" s="6904"/>
      <c r="I168" s="6904"/>
      <c r="J168" s="6904"/>
      <c r="K168" s="6904"/>
      <c r="L168" s="6904"/>
      <c r="M168" s="6904"/>
      <c r="N168" s="6904"/>
      <c r="O168" s="6904"/>
      <c r="P168" s="6904"/>
      <c r="Q168" s="6904"/>
      <c r="R168" s="6904"/>
      <c r="S168" s="6904"/>
      <c r="T168" s="6904"/>
      <c r="U168" s="6904"/>
      <c r="V168" s="6904"/>
      <c r="W168" s="6904"/>
      <c r="X168" s="6904"/>
      <c r="Y168" s="6904"/>
      <c r="Z168" s="6904"/>
      <c r="AA168" s="6904"/>
      <c r="AB168" s="6904"/>
      <c r="AC168" s="6904"/>
      <c r="AD168" s="6904"/>
      <c r="AE168" s="6904"/>
      <c r="AF168" s="6904"/>
      <c r="AG168" s="6904"/>
      <c r="AH168" s="6904"/>
      <c r="AI168" s="6904"/>
      <c r="AJ168" s="6904"/>
      <c r="AK168" s="6904"/>
      <c r="AL168" s="6904"/>
      <c r="AM168" s="6904"/>
      <c r="AN168" s="6904"/>
      <c r="AO168" s="6904"/>
      <c r="AP168" s="521"/>
      <c r="AQ168" s="521"/>
      <c r="AR168" s="521"/>
      <c r="AS168" s="521"/>
      <c r="AT168" s="521"/>
      <c r="AU168" s="521"/>
      <c r="AV168" s="521"/>
      <c r="AW168" s="521"/>
      <c r="AX168" s="521"/>
      <c r="AY168" s="521"/>
    </row>
    <row r="169" spans="1:51" x14ac:dyDescent="0.35">
      <c r="A169" s="132" t="s">
        <v>3507</v>
      </c>
      <c r="B169" s="1487">
        <f>SUM(C169:S169)</f>
        <v>0</v>
      </c>
      <c r="C169" s="1487">
        <f>SUM(D169:T169)</f>
        <v>0</v>
      </c>
      <c r="D169" s="1487">
        <f>SUM(E169:U169)</f>
        <v>0</v>
      </c>
      <c r="E169" s="6904"/>
      <c r="F169" s="6904"/>
      <c r="G169" s="6904"/>
      <c r="H169" s="6904"/>
      <c r="I169" s="6904"/>
      <c r="J169" s="6904"/>
      <c r="K169" s="6904"/>
      <c r="L169" s="6904"/>
      <c r="M169" s="6904"/>
      <c r="N169" s="6904"/>
      <c r="O169" s="6904"/>
      <c r="P169" s="6904"/>
      <c r="Q169" s="6904"/>
      <c r="R169" s="6904"/>
      <c r="S169" s="6904"/>
      <c r="T169" s="6904"/>
      <c r="U169" s="6904"/>
      <c r="V169" s="6904"/>
      <c r="W169" s="6904"/>
      <c r="X169" s="6904"/>
      <c r="Y169" s="6904"/>
      <c r="Z169" s="6904"/>
      <c r="AA169" s="6904"/>
      <c r="AB169" s="6904"/>
      <c r="AC169" s="6904"/>
      <c r="AD169" s="6904"/>
      <c r="AE169" s="6904"/>
      <c r="AF169" s="6904"/>
      <c r="AG169" s="6904"/>
      <c r="AH169" s="6904"/>
      <c r="AI169" s="6904"/>
      <c r="AJ169" s="6904"/>
      <c r="AK169" s="6904"/>
      <c r="AL169" s="6904"/>
      <c r="AM169" s="6904"/>
      <c r="AN169" s="6904"/>
      <c r="AO169" s="6904"/>
      <c r="AP169" s="521"/>
      <c r="AQ169" s="521"/>
      <c r="AR169" s="521"/>
      <c r="AS169" s="521"/>
      <c r="AT169" s="521"/>
      <c r="AU169" s="521"/>
      <c r="AV169" s="521"/>
      <c r="AW169" s="521"/>
      <c r="AX169" s="521"/>
      <c r="AY169" s="521"/>
    </row>
    <row r="170" spans="1:51" x14ac:dyDescent="0.35">
      <c r="A170" s="132" t="s">
        <v>3608</v>
      </c>
      <c r="B170" s="1487">
        <f>SUM(C170:S170)</f>
        <v>0</v>
      </c>
      <c r="C170" s="1487">
        <f>SUM(D170:T170)</f>
        <v>0</v>
      </c>
      <c r="D170" s="1487">
        <f>SUM(E170:U170)</f>
        <v>0</v>
      </c>
      <c r="E170" s="6904"/>
      <c r="F170" s="6904"/>
      <c r="G170" s="6904"/>
      <c r="H170" s="6904"/>
      <c r="I170" s="6904"/>
      <c r="J170" s="6904"/>
      <c r="K170" s="6904"/>
      <c r="L170" s="6904"/>
      <c r="M170" s="6904"/>
      <c r="N170" s="6904"/>
      <c r="O170" s="6904"/>
      <c r="P170" s="6904"/>
      <c r="Q170" s="6904"/>
      <c r="R170" s="6904"/>
      <c r="S170" s="6904"/>
      <c r="T170" s="6904"/>
      <c r="U170" s="6904"/>
      <c r="V170" s="6904"/>
      <c r="W170" s="6904"/>
      <c r="X170" s="6904"/>
      <c r="Y170" s="6904"/>
      <c r="Z170" s="6904"/>
      <c r="AA170" s="6904"/>
      <c r="AB170" s="6904"/>
      <c r="AC170" s="6904"/>
      <c r="AD170" s="6904"/>
      <c r="AE170" s="6904"/>
      <c r="AF170" s="6904"/>
      <c r="AG170" s="6904"/>
      <c r="AH170" s="6904"/>
      <c r="AI170" s="6904"/>
      <c r="AJ170" s="6904"/>
      <c r="AK170" s="6904"/>
      <c r="AL170" s="6904"/>
      <c r="AM170" s="6904"/>
      <c r="AN170" s="6904"/>
      <c r="AO170" s="6904"/>
      <c r="AP170" s="521"/>
      <c r="AQ170" s="521"/>
      <c r="AR170" s="521"/>
      <c r="AS170" s="521"/>
      <c r="AT170" s="521"/>
      <c r="AU170" s="521"/>
      <c r="AV170" s="521"/>
      <c r="AW170" s="521"/>
      <c r="AX170" s="521"/>
      <c r="AY170" s="521"/>
    </row>
    <row r="171" spans="1:51" x14ac:dyDescent="0.35">
      <c r="A171" s="132" t="s">
        <v>3508</v>
      </c>
      <c r="B171" s="1487">
        <f>SUM(C171:S171)</f>
        <v>0</v>
      </c>
      <c r="C171" s="1487">
        <f>SUM(D171:T171)</f>
        <v>0</v>
      </c>
      <c r="D171" s="1487">
        <f>SUM(E171:U171)</f>
        <v>0</v>
      </c>
      <c r="E171" s="6904"/>
      <c r="F171" s="6904"/>
      <c r="G171" s="6904"/>
      <c r="H171" s="6904"/>
      <c r="I171" s="6904"/>
      <c r="J171" s="6904"/>
      <c r="K171" s="6904"/>
      <c r="L171" s="6904"/>
      <c r="M171" s="6904"/>
      <c r="N171" s="6904"/>
      <c r="O171" s="6904"/>
      <c r="P171" s="6904"/>
      <c r="Q171" s="6904"/>
      <c r="R171" s="6904"/>
      <c r="S171" s="6904"/>
      <c r="T171" s="6904"/>
      <c r="U171" s="6904"/>
      <c r="V171" s="6904"/>
      <c r="W171" s="6904"/>
      <c r="X171" s="6904"/>
      <c r="Y171" s="6904"/>
      <c r="Z171" s="6904"/>
      <c r="AA171" s="6904"/>
      <c r="AB171" s="6904"/>
      <c r="AC171" s="6904"/>
      <c r="AD171" s="6904"/>
      <c r="AE171" s="6904"/>
      <c r="AF171" s="6904"/>
      <c r="AG171" s="6904"/>
      <c r="AH171" s="6904"/>
      <c r="AI171" s="6904"/>
      <c r="AJ171" s="6904"/>
      <c r="AK171" s="6904"/>
      <c r="AL171" s="6904"/>
      <c r="AM171" s="6904"/>
      <c r="AN171" s="6904"/>
      <c r="AO171" s="6904"/>
      <c r="AP171" s="521"/>
      <c r="AQ171" s="521"/>
      <c r="AR171" s="521"/>
      <c r="AS171" s="521"/>
      <c r="AT171" s="521"/>
      <c r="AU171" s="521"/>
      <c r="AV171" s="521"/>
      <c r="AW171" s="521"/>
      <c r="AX171" s="521"/>
      <c r="AY171" s="521"/>
    </row>
    <row r="172" spans="1:51" x14ac:dyDescent="0.35">
      <c r="A172" s="132" t="s">
        <v>3506</v>
      </c>
      <c r="B172" s="1487">
        <f>SUM(C172:S172)</f>
        <v>0</v>
      </c>
      <c r="C172" s="1487">
        <f>SUM(D172:T172)</f>
        <v>0</v>
      </c>
      <c r="D172" s="1487">
        <f>SUM(E172:U172)</f>
        <v>0</v>
      </c>
      <c r="E172" s="6904"/>
      <c r="F172" s="6904"/>
      <c r="G172" s="6904"/>
      <c r="H172" s="6904"/>
      <c r="I172" s="6904"/>
      <c r="J172" s="6904"/>
      <c r="K172" s="6904"/>
      <c r="L172" s="6904"/>
      <c r="M172" s="6904"/>
      <c r="N172" s="6904"/>
      <c r="O172" s="6904"/>
      <c r="P172" s="6904"/>
      <c r="Q172" s="6904"/>
      <c r="R172" s="6904"/>
      <c r="S172" s="6904"/>
      <c r="T172" s="6904"/>
      <c r="U172" s="6904"/>
      <c r="V172" s="6904"/>
      <c r="W172" s="6904"/>
      <c r="X172" s="6904"/>
      <c r="Y172" s="6904"/>
      <c r="Z172" s="6904"/>
      <c r="AA172" s="6904"/>
      <c r="AB172" s="6904"/>
      <c r="AC172" s="6904"/>
      <c r="AD172" s="6904"/>
      <c r="AE172" s="6904"/>
      <c r="AF172" s="6904"/>
      <c r="AG172" s="6904"/>
      <c r="AH172" s="6904"/>
      <c r="AI172" s="6904"/>
      <c r="AJ172" s="6904"/>
      <c r="AK172" s="6904"/>
      <c r="AL172" s="6904"/>
      <c r="AM172" s="6904"/>
      <c r="AN172" s="6904"/>
      <c r="AO172" s="6904"/>
      <c r="AP172" s="521"/>
      <c r="AQ172" s="521"/>
      <c r="AR172" s="521"/>
      <c r="AS172" s="521"/>
      <c r="AT172" s="521"/>
      <c r="AU172" s="521"/>
      <c r="AV172" s="521"/>
      <c r="AW172" s="521"/>
      <c r="AX172" s="521"/>
      <c r="AY172" s="521"/>
    </row>
    <row r="173" spans="1:51" x14ac:dyDescent="0.35">
      <c r="A173" s="132" t="s">
        <v>3607</v>
      </c>
      <c r="B173" s="1487">
        <f>SUM(C173:S173)</f>
        <v>0</v>
      </c>
      <c r="C173" s="1487">
        <f>SUM(D173:T173)</f>
        <v>0</v>
      </c>
      <c r="D173" s="1487">
        <f>SUM(E173:U173)</f>
        <v>0</v>
      </c>
      <c r="E173" s="6904"/>
      <c r="F173" s="6904"/>
      <c r="G173" s="6904"/>
      <c r="H173" s="6904"/>
      <c r="I173" s="6904"/>
      <c r="J173" s="6904"/>
      <c r="K173" s="6904"/>
      <c r="L173" s="6904"/>
      <c r="M173" s="6904"/>
      <c r="N173" s="6904"/>
      <c r="O173" s="6904"/>
      <c r="P173" s="6904"/>
      <c r="Q173" s="6904"/>
      <c r="R173" s="6904"/>
      <c r="S173" s="6904"/>
      <c r="T173" s="6904"/>
      <c r="U173" s="6904"/>
      <c r="V173" s="6904"/>
      <c r="W173" s="6904"/>
      <c r="X173" s="6904"/>
      <c r="Y173" s="6904"/>
      <c r="Z173" s="6904"/>
      <c r="AA173" s="6904"/>
      <c r="AB173" s="6904"/>
      <c r="AC173" s="6904"/>
      <c r="AD173" s="6904"/>
      <c r="AE173" s="6904"/>
      <c r="AF173" s="6904"/>
      <c r="AG173" s="6904"/>
      <c r="AH173" s="6904"/>
      <c r="AI173" s="6904"/>
      <c r="AJ173" s="6904"/>
      <c r="AK173" s="6904"/>
      <c r="AL173" s="6904"/>
      <c r="AM173" s="6904"/>
      <c r="AN173" s="6904"/>
      <c r="AO173" s="6904"/>
      <c r="AP173" s="521"/>
      <c r="AQ173" s="521"/>
      <c r="AR173" s="521"/>
      <c r="AS173" s="521"/>
      <c r="AT173" s="521"/>
      <c r="AU173" s="521"/>
      <c r="AV173" s="521"/>
      <c r="AW173" s="521"/>
      <c r="AX173" s="521"/>
      <c r="AY173" s="521"/>
    </row>
    <row r="174" spans="1:51" x14ac:dyDescent="0.35">
      <c r="A174" s="132" t="s">
        <v>3606</v>
      </c>
      <c r="B174" s="1487">
        <f>SUM(C174:S174)</f>
        <v>0</v>
      </c>
      <c r="C174" s="1487">
        <f>SUM(D174:T174)</f>
        <v>0</v>
      </c>
      <c r="D174" s="1487">
        <f>SUM(E174:U174)</f>
        <v>0</v>
      </c>
      <c r="E174" s="6904"/>
      <c r="F174" s="6904"/>
      <c r="G174" s="6904"/>
      <c r="H174" s="6904"/>
      <c r="I174" s="6904"/>
      <c r="J174" s="6904"/>
      <c r="K174" s="6904"/>
      <c r="L174" s="6904"/>
      <c r="M174" s="6904"/>
      <c r="N174" s="6904"/>
      <c r="O174" s="6904"/>
      <c r="P174" s="6904"/>
      <c r="Q174" s="6904"/>
      <c r="R174" s="6904"/>
      <c r="S174" s="6904"/>
      <c r="T174" s="6904"/>
      <c r="U174" s="6904"/>
      <c r="V174" s="6904"/>
      <c r="W174" s="6904"/>
      <c r="X174" s="6904"/>
      <c r="Y174" s="6904"/>
      <c r="Z174" s="6904"/>
      <c r="AA174" s="6904"/>
      <c r="AB174" s="6904"/>
      <c r="AC174" s="6904"/>
      <c r="AD174" s="6904"/>
      <c r="AE174" s="6904"/>
      <c r="AF174" s="6904"/>
      <c r="AG174" s="6904"/>
      <c r="AH174" s="6904"/>
      <c r="AI174" s="6904"/>
      <c r="AJ174" s="6904"/>
      <c r="AK174" s="6904"/>
      <c r="AL174" s="6904"/>
      <c r="AM174" s="6904"/>
      <c r="AN174" s="6904"/>
      <c r="AO174" s="6904"/>
      <c r="AP174" s="521"/>
      <c r="AQ174" s="521"/>
      <c r="AR174" s="521"/>
      <c r="AS174" s="521"/>
      <c r="AT174" s="521"/>
      <c r="AU174" s="521"/>
      <c r="AV174" s="521"/>
      <c r="AW174" s="521"/>
      <c r="AX174" s="521"/>
      <c r="AY174" s="521"/>
    </row>
    <row r="175" spans="1:51" x14ac:dyDescent="0.35">
      <c r="A175" s="132" t="s">
        <v>3605</v>
      </c>
      <c r="B175" s="1487">
        <f>SUM(C175:S175)</f>
        <v>0</v>
      </c>
      <c r="C175" s="1487">
        <f>SUM(D175:T175)</f>
        <v>0</v>
      </c>
      <c r="D175" s="1487">
        <f>SUM(E175:U175)</f>
        <v>0</v>
      </c>
      <c r="E175" s="6904"/>
      <c r="F175" s="6904"/>
      <c r="G175" s="6904"/>
      <c r="H175" s="6904"/>
      <c r="I175" s="6904"/>
      <c r="J175" s="6904"/>
      <c r="K175" s="6904"/>
      <c r="L175" s="6904"/>
      <c r="M175" s="6904"/>
      <c r="N175" s="6904"/>
      <c r="O175" s="6904"/>
      <c r="P175" s="6904"/>
      <c r="Q175" s="6904"/>
      <c r="R175" s="6904"/>
      <c r="S175" s="6904"/>
      <c r="T175" s="6904"/>
      <c r="U175" s="6904"/>
      <c r="V175" s="6904"/>
      <c r="W175" s="6904"/>
      <c r="X175" s="6904"/>
      <c r="Y175" s="6904"/>
      <c r="Z175" s="6904"/>
      <c r="AA175" s="6904"/>
      <c r="AB175" s="6904"/>
      <c r="AC175" s="6904"/>
      <c r="AD175" s="6904"/>
      <c r="AE175" s="6904"/>
      <c r="AF175" s="6904"/>
      <c r="AG175" s="6904"/>
      <c r="AH175" s="6904"/>
      <c r="AI175" s="6904"/>
      <c r="AJ175" s="6904"/>
      <c r="AK175" s="6904"/>
      <c r="AL175" s="6904"/>
      <c r="AM175" s="6904"/>
      <c r="AN175" s="6904"/>
      <c r="AO175" s="6904"/>
      <c r="AP175" s="521"/>
      <c r="AQ175" s="521"/>
      <c r="AR175" s="521"/>
      <c r="AS175" s="521"/>
      <c r="AT175" s="521"/>
      <c r="AU175" s="521"/>
      <c r="AV175" s="521"/>
      <c r="AW175" s="521"/>
      <c r="AX175" s="521"/>
      <c r="AY175" s="521"/>
    </row>
    <row r="176" spans="1:51" x14ac:dyDescent="0.35">
      <c r="A176" s="6946" t="s">
        <v>172</v>
      </c>
      <c r="B176" s="1487">
        <f>SUM(C176:S176)</f>
        <v>0</v>
      </c>
      <c r="C176" s="1487">
        <f>SUM(D176:T176)</f>
        <v>0</v>
      </c>
      <c r="D176" s="1487">
        <f>SUM(E176:U176)</f>
        <v>0</v>
      </c>
      <c r="E176" s="6904"/>
      <c r="F176" s="6904"/>
      <c r="G176" s="6904"/>
      <c r="H176" s="6904"/>
      <c r="I176" s="6904"/>
      <c r="J176" s="6904"/>
      <c r="K176" s="6904"/>
      <c r="L176" s="6904"/>
      <c r="M176" s="6904"/>
      <c r="N176" s="6904"/>
      <c r="O176" s="6904"/>
      <c r="P176" s="6904"/>
      <c r="Q176" s="6904"/>
      <c r="R176" s="6904"/>
      <c r="S176" s="6904"/>
      <c r="T176" s="6904"/>
      <c r="U176" s="6904"/>
      <c r="V176" s="6904"/>
      <c r="W176" s="6904"/>
      <c r="X176" s="6904"/>
      <c r="Y176" s="6904"/>
      <c r="Z176" s="6904"/>
      <c r="AA176" s="6904"/>
      <c r="AB176" s="6904"/>
      <c r="AC176" s="6904"/>
      <c r="AD176" s="6904"/>
      <c r="AE176" s="6904"/>
      <c r="AF176" s="6904"/>
      <c r="AG176" s="6904"/>
      <c r="AH176" s="6904"/>
      <c r="AI176" s="6904"/>
      <c r="AJ176" s="6904"/>
      <c r="AK176" s="6904"/>
      <c r="AL176" s="6904"/>
      <c r="AM176" s="6904"/>
      <c r="AN176" s="6904"/>
      <c r="AO176" s="6904"/>
      <c r="AP176" s="521"/>
      <c r="AQ176" s="521"/>
      <c r="AR176" s="521"/>
      <c r="AS176" s="521"/>
      <c r="AT176" s="521"/>
      <c r="AU176" s="521"/>
      <c r="AV176" s="521"/>
      <c r="AW176" s="521"/>
      <c r="AX176" s="521"/>
      <c r="AY176" s="521"/>
    </row>
    <row r="177" spans="1:51" x14ac:dyDescent="0.35">
      <c r="A177" s="6945" t="s">
        <v>448</v>
      </c>
      <c r="B177" s="6944">
        <f>SUM(B178:B182)</f>
        <v>0</v>
      </c>
      <c r="C177" s="6944">
        <f>SUM(C178:C182)</f>
        <v>0</v>
      </c>
      <c r="D177" s="6944">
        <f>SUM(D178:D182)</f>
        <v>0</v>
      </c>
      <c r="E177" s="6906">
        <f>SUM(E178:E182)</f>
        <v>0</v>
      </c>
      <c r="F177" s="6906">
        <f>SUM(F178:F182)</f>
        <v>0</v>
      </c>
      <c r="G177" s="6906">
        <f>SUM(G178:G182)</f>
        <v>0</v>
      </c>
      <c r="H177" s="6906">
        <f>SUM(H178:H182)</f>
        <v>0</v>
      </c>
      <c r="I177" s="6906">
        <f>SUM(I178:I182)</f>
        <v>0</v>
      </c>
      <c r="J177" s="6906">
        <f>SUM(J178:J182)</f>
        <v>0</v>
      </c>
      <c r="K177" s="6906">
        <f>SUM(K178:K182)</f>
        <v>0</v>
      </c>
      <c r="L177" s="6906">
        <f>SUM(L178:L182)</f>
        <v>0</v>
      </c>
      <c r="M177" s="6906">
        <f>SUM(M178:M182)</f>
        <v>0</v>
      </c>
      <c r="N177" s="6906">
        <f>SUM(N178:N182)</f>
        <v>0</v>
      </c>
      <c r="O177" s="6906">
        <f>SUM(O178:O182)</f>
        <v>0</v>
      </c>
      <c r="P177" s="6906">
        <f>SUM(P178:P182)</f>
        <v>0</v>
      </c>
      <c r="Q177" s="6906">
        <f>SUM(Q178:Q182)</f>
        <v>0</v>
      </c>
      <c r="R177" s="6906">
        <f>SUM(R178:R182)</f>
        <v>0</v>
      </c>
      <c r="S177" s="6906">
        <f>SUM(S178:S182)</f>
        <v>0</v>
      </c>
      <c r="T177" s="6906">
        <f>SUM(T178:T182)</f>
        <v>0</v>
      </c>
      <c r="U177" s="6906">
        <f>SUM(U178:U182)</f>
        <v>0</v>
      </c>
      <c r="V177" s="6906">
        <f>SUM(V178:V182)</f>
        <v>0</v>
      </c>
      <c r="W177" s="6906">
        <f>SUM(W178:W182)</f>
        <v>0</v>
      </c>
      <c r="X177" s="6906">
        <f>SUM(X178:X182)</f>
        <v>0</v>
      </c>
      <c r="Y177" s="6906">
        <f>SUM(Y178:Y182)</f>
        <v>0</v>
      </c>
      <c r="Z177" s="6906">
        <f>SUM(Z178:Z182)</f>
        <v>0</v>
      </c>
      <c r="AA177" s="6906">
        <f>SUM(AA178:AA182)</f>
        <v>0</v>
      </c>
      <c r="AB177" s="6906">
        <f>SUM(AB178:AB182)</f>
        <v>0</v>
      </c>
      <c r="AC177" s="6906">
        <f>SUM(AC178:AC182)</f>
        <v>0</v>
      </c>
      <c r="AD177" s="6906">
        <f>SUM(AD178:AD182)</f>
        <v>0</v>
      </c>
      <c r="AE177" s="6906">
        <f>SUM(AE178:AE182)</f>
        <v>0</v>
      </c>
      <c r="AF177" s="6906">
        <f>SUM(AF178:AF182)</f>
        <v>0</v>
      </c>
      <c r="AG177" s="6906">
        <f>SUM(AG178:AG182)</f>
        <v>0</v>
      </c>
      <c r="AH177" s="6906">
        <f>SUM(AH178:AH182)</f>
        <v>0</v>
      </c>
      <c r="AI177" s="6906">
        <f>SUM(AI178:AI182)</f>
        <v>0</v>
      </c>
      <c r="AJ177" s="6906">
        <f>SUM(AJ178:AJ182)</f>
        <v>0</v>
      </c>
      <c r="AK177" s="6906">
        <f>SUM(AK178:AK182)</f>
        <v>0</v>
      </c>
      <c r="AL177" s="6906">
        <f>SUM(AL178:AL182)</f>
        <v>0</v>
      </c>
      <c r="AM177" s="6906">
        <f>SUM(AM178:AM182)</f>
        <v>0</v>
      </c>
      <c r="AN177" s="6906">
        <f>SUM(AN178:AN182)</f>
        <v>0</v>
      </c>
      <c r="AO177" s="6906">
        <f>SUM(AO178:AO182)</f>
        <v>0</v>
      </c>
      <c r="AP177" s="521"/>
      <c r="AQ177" s="521"/>
      <c r="AR177" s="521"/>
      <c r="AS177" s="521"/>
      <c r="AT177" s="521"/>
      <c r="AU177" s="521"/>
      <c r="AV177" s="521"/>
      <c r="AW177" s="521"/>
      <c r="AX177" s="521"/>
      <c r="AY177" s="521"/>
    </row>
    <row r="178" spans="1:51" x14ac:dyDescent="0.35">
      <c r="A178" s="132" t="s">
        <v>3604</v>
      </c>
      <c r="B178" s="2841">
        <f>SUM(C178:S178)</f>
        <v>0</v>
      </c>
      <c r="C178" s="2841">
        <f>SUM(D178:T178)</f>
        <v>0</v>
      </c>
      <c r="D178" s="2841">
        <f>SUM(E178:U178)</f>
        <v>0</v>
      </c>
      <c r="E178" s="6904"/>
      <c r="F178" s="6904"/>
      <c r="G178" s="6904"/>
      <c r="H178" s="6904"/>
      <c r="I178" s="6904"/>
      <c r="J178" s="6904"/>
      <c r="K178" s="6904"/>
      <c r="L178" s="6904"/>
      <c r="M178" s="6904"/>
      <c r="N178" s="6904"/>
      <c r="O178" s="6904"/>
      <c r="P178" s="6904"/>
      <c r="Q178" s="6904"/>
      <c r="R178" s="6904"/>
      <c r="S178" s="6904"/>
      <c r="T178" s="6904"/>
      <c r="U178" s="6904"/>
      <c r="V178" s="6904"/>
      <c r="W178" s="6904"/>
      <c r="X178" s="6904"/>
      <c r="Y178" s="6904"/>
      <c r="Z178" s="6904"/>
      <c r="AA178" s="6904"/>
      <c r="AB178" s="6904"/>
      <c r="AC178" s="6904"/>
      <c r="AD178" s="6904"/>
      <c r="AE178" s="6904"/>
      <c r="AF178" s="6904"/>
      <c r="AG178" s="6904"/>
      <c r="AH178" s="6904"/>
      <c r="AI178" s="6904"/>
      <c r="AJ178" s="6904"/>
      <c r="AK178" s="6904"/>
      <c r="AL178" s="6904"/>
      <c r="AM178" s="6904"/>
      <c r="AN178" s="6904"/>
      <c r="AO178" s="6904"/>
      <c r="AP178" s="521"/>
      <c r="AQ178" s="521"/>
      <c r="AR178" s="521"/>
      <c r="AS178" s="521"/>
      <c r="AT178" s="521"/>
      <c r="AU178" s="521"/>
      <c r="AV178" s="521"/>
      <c r="AW178" s="521"/>
      <c r="AX178" s="521"/>
      <c r="AY178" s="521"/>
    </row>
    <row r="179" spans="1:51" x14ac:dyDescent="0.35">
      <c r="A179" s="132" t="s">
        <v>3603</v>
      </c>
      <c r="B179" s="1484">
        <f>SUM(C179:S179)</f>
        <v>0</v>
      </c>
      <c r="C179" s="1484">
        <f>SUM(D179:T179)</f>
        <v>0</v>
      </c>
      <c r="D179" s="1484">
        <f>SUM(E179:U179)</f>
        <v>0</v>
      </c>
      <c r="E179" s="6904"/>
      <c r="F179" s="6904"/>
      <c r="G179" s="6904"/>
      <c r="H179" s="6904"/>
      <c r="I179" s="6904"/>
      <c r="J179" s="6904"/>
      <c r="K179" s="6904"/>
      <c r="L179" s="6904"/>
      <c r="M179" s="6904"/>
      <c r="N179" s="6904"/>
      <c r="O179" s="6904"/>
      <c r="P179" s="6904"/>
      <c r="Q179" s="6904"/>
      <c r="R179" s="6904"/>
      <c r="S179" s="6904"/>
      <c r="T179" s="6904"/>
      <c r="U179" s="6904"/>
      <c r="V179" s="6904"/>
      <c r="W179" s="6904"/>
      <c r="X179" s="6904"/>
      <c r="Y179" s="6904"/>
      <c r="Z179" s="6904"/>
      <c r="AA179" s="6904"/>
      <c r="AB179" s="6904"/>
      <c r="AC179" s="6904"/>
      <c r="AD179" s="6904"/>
      <c r="AE179" s="6904"/>
      <c r="AF179" s="6904"/>
      <c r="AG179" s="6904"/>
      <c r="AH179" s="6904"/>
      <c r="AI179" s="6904"/>
      <c r="AJ179" s="6904"/>
      <c r="AK179" s="6904"/>
      <c r="AL179" s="6904"/>
      <c r="AM179" s="6904"/>
      <c r="AN179" s="6904"/>
      <c r="AO179" s="6904"/>
      <c r="AP179" s="521"/>
      <c r="AQ179" s="521"/>
      <c r="AR179" s="521"/>
      <c r="AS179" s="521"/>
      <c r="AT179" s="521"/>
      <c r="AU179" s="521"/>
      <c r="AV179" s="521"/>
      <c r="AW179" s="521"/>
      <c r="AX179" s="521"/>
      <c r="AY179" s="521"/>
    </row>
    <row r="180" spans="1:51" x14ac:dyDescent="0.35">
      <c r="A180" s="132" t="s">
        <v>3602</v>
      </c>
      <c r="B180" s="1484">
        <f>SUM(C180:S180)</f>
        <v>0</v>
      </c>
      <c r="C180" s="1484">
        <f>SUM(D180:T180)</f>
        <v>0</v>
      </c>
      <c r="D180" s="1484">
        <f>SUM(E180:U180)</f>
        <v>0</v>
      </c>
      <c r="E180" s="6904"/>
      <c r="F180" s="6904"/>
      <c r="G180" s="6904"/>
      <c r="H180" s="6904"/>
      <c r="I180" s="6904"/>
      <c r="J180" s="6904"/>
      <c r="K180" s="6904"/>
      <c r="L180" s="6904"/>
      <c r="M180" s="6904"/>
      <c r="N180" s="6904"/>
      <c r="O180" s="6904"/>
      <c r="P180" s="6904"/>
      <c r="Q180" s="6904"/>
      <c r="R180" s="6904"/>
      <c r="S180" s="6904"/>
      <c r="T180" s="6904"/>
      <c r="U180" s="6904"/>
      <c r="V180" s="6904"/>
      <c r="W180" s="6904"/>
      <c r="X180" s="6904"/>
      <c r="Y180" s="6904"/>
      <c r="Z180" s="6904"/>
      <c r="AA180" s="6904"/>
      <c r="AB180" s="6904"/>
      <c r="AC180" s="6904"/>
      <c r="AD180" s="6904"/>
      <c r="AE180" s="6904"/>
      <c r="AF180" s="6904"/>
      <c r="AG180" s="6904"/>
      <c r="AH180" s="6904"/>
      <c r="AI180" s="6904"/>
      <c r="AJ180" s="6904"/>
      <c r="AK180" s="6904"/>
      <c r="AL180" s="6904"/>
      <c r="AM180" s="6904"/>
      <c r="AN180" s="6904"/>
      <c r="AO180" s="6904"/>
      <c r="AP180" s="521"/>
      <c r="AQ180" s="521"/>
      <c r="AR180" s="521"/>
      <c r="AS180" s="521"/>
      <c r="AT180" s="521"/>
      <c r="AU180" s="521"/>
      <c r="AV180" s="521"/>
      <c r="AW180" s="521"/>
      <c r="AX180" s="521"/>
      <c r="AY180" s="521"/>
    </row>
    <row r="181" spans="1:51" x14ac:dyDescent="0.35">
      <c r="A181" s="132" t="s">
        <v>3601</v>
      </c>
      <c r="B181" s="1484">
        <f>SUM(C181:S181)</f>
        <v>0</v>
      </c>
      <c r="C181" s="1484">
        <f>SUM(D181:T181)</f>
        <v>0</v>
      </c>
      <c r="D181" s="1484">
        <f>SUM(E181:U181)</f>
        <v>0</v>
      </c>
      <c r="E181" s="6904"/>
      <c r="F181" s="6904"/>
      <c r="G181" s="6904"/>
      <c r="H181" s="6904"/>
      <c r="I181" s="6904"/>
      <c r="J181" s="6904"/>
      <c r="K181" s="6904"/>
      <c r="L181" s="6904"/>
      <c r="M181" s="6904"/>
      <c r="N181" s="6904"/>
      <c r="O181" s="6904"/>
      <c r="P181" s="6904"/>
      <c r="Q181" s="6904"/>
      <c r="R181" s="6904"/>
      <c r="S181" s="6904"/>
      <c r="T181" s="6904"/>
      <c r="U181" s="6904"/>
      <c r="V181" s="6904"/>
      <c r="W181" s="6904"/>
      <c r="X181" s="6904"/>
      <c r="Y181" s="6904"/>
      <c r="Z181" s="6904"/>
      <c r="AA181" s="6904"/>
      <c r="AB181" s="6904"/>
      <c r="AC181" s="6904"/>
      <c r="AD181" s="6904"/>
      <c r="AE181" s="6904"/>
      <c r="AF181" s="6904"/>
      <c r="AG181" s="6904"/>
      <c r="AH181" s="6904"/>
      <c r="AI181" s="6904"/>
      <c r="AJ181" s="6904"/>
      <c r="AK181" s="6904"/>
      <c r="AL181" s="6904"/>
      <c r="AM181" s="6904"/>
      <c r="AN181" s="6904"/>
      <c r="AO181" s="6904"/>
      <c r="AP181" s="1328"/>
      <c r="AQ181" s="1328"/>
      <c r="AR181" s="1328"/>
      <c r="AS181" s="209"/>
      <c r="AT181" s="209"/>
      <c r="AU181" s="209"/>
      <c r="AV181" s="209"/>
      <c r="AW181" s="204"/>
      <c r="AX181" s="521"/>
      <c r="AY181" s="521"/>
    </row>
    <row r="182" spans="1:51" x14ac:dyDescent="0.35">
      <c r="A182" s="133" t="s">
        <v>172</v>
      </c>
      <c r="B182" s="2763">
        <f>SUM(C182:S182)</f>
        <v>0</v>
      </c>
      <c r="C182" s="2763">
        <f>SUM(D182:T182)</f>
        <v>0</v>
      </c>
      <c r="D182" s="2763">
        <f>SUM(E182:U182)</f>
        <v>0</v>
      </c>
      <c r="E182" s="6904"/>
      <c r="F182" s="6904"/>
      <c r="G182" s="6904"/>
      <c r="H182" s="6904"/>
      <c r="I182" s="6904"/>
      <c r="J182" s="6904"/>
      <c r="K182" s="6904"/>
      <c r="L182" s="6904"/>
      <c r="M182" s="6904"/>
      <c r="N182" s="6904"/>
      <c r="O182" s="6904"/>
      <c r="P182" s="6904"/>
      <c r="Q182" s="6904"/>
      <c r="R182" s="6904"/>
      <c r="S182" s="6904"/>
      <c r="T182" s="6904"/>
      <c r="U182" s="6904"/>
      <c r="V182" s="6904"/>
      <c r="W182" s="6904"/>
      <c r="X182" s="6904"/>
      <c r="Y182" s="6904"/>
      <c r="Z182" s="6904"/>
      <c r="AA182" s="6904"/>
      <c r="AB182" s="6904"/>
      <c r="AC182" s="6904"/>
      <c r="AD182" s="6904"/>
      <c r="AE182" s="6904"/>
      <c r="AF182" s="6904"/>
      <c r="AG182" s="6904"/>
      <c r="AH182" s="6904"/>
      <c r="AI182" s="6904"/>
      <c r="AJ182" s="6904"/>
      <c r="AK182" s="6904"/>
      <c r="AL182" s="6904"/>
      <c r="AM182" s="6904"/>
      <c r="AN182" s="6904"/>
      <c r="AO182" s="6904"/>
      <c r="AP182" s="204"/>
      <c r="AQ182" s="204"/>
      <c r="AR182" s="204"/>
      <c r="AS182" s="204"/>
      <c r="AT182" s="204"/>
      <c r="AU182" s="204"/>
      <c r="AV182" s="204"/>
      <c r="AW182" s="204"/>
      <c r="AX182" s="521"/>
      <c r="AY182" s="521"/>
    </row>
    <row r="183" spans="1:51" x14ac:dyDescent="0.35">
      <c r="A183" s="140" t="s">
        <v>3600</v>
      </c>
      <c r="B183" s="203"/>
      <c r="C183" s="203"/>
      <c r="D183" s="2847"/>
      <c r="E183" s="1211"/>
      <c r="F183" s="1211"/>
      <c r="G183" s="1211"/>
      <c r="H183" s="1211"/>
      <c r="I183" s="1211"/>
      <c r="J183" s="1211"/>
      <c r="K183" s="1211"/>
      <c r="L183" s="1211"/>
      <c r="M183" s="1211"/>
      <c r="N183" s="1211"/>
      <c r="O183" s="1211"/>
      <c r="P183" s="1211"/>
      <c r="Q183" s="1211"/>
      <c r="R183" s="1211"/>
      <c r="S183" s="1211"/>
      <c r="T183" s="1211"/>
      <c r="U183" s="1211"/>
      <c r="V183" s="1211"/>
      <c r="W183" s="1211"/>
      <c r="X183" s="1211"/>
      <c r="Y183" s="204"/>
      <c r="Z183" s="204"/>
      <c r="AA183" s="204"/>
      <c r="AB183" s="204"/>
      <c r="AC183" s="204"/>
      <c r="AD183" s="204"/>
      <c r="AE183" s="204"/>
      <c r="AF183" s="204"/>
      <c r="AG183" s="204"/>
      <c r="AH183" s="204"/>
      <c r="AI183" s="204"/>
      <c r="AJ183" s="204"/>
      <c r="AK183" s="204"/>
      <c r="AL183" s="204"/>
      <c r="AM183" s="204"/>
      <c r="AN183" s="204"/>
      <c r="AO183" s="204"/>
      <c r="AP183" s="204"/>
      <c r="AQ183" s="204"/>
      <c r="AR183" s="204"/>
      <c r="AS183" s="204"/>
      <c r="AT183" s="204"/>
      <c r="AU183" s="204"/>
      <c r="AV183" s="521"/>
      <c r="AW183" s="521"/>
      <c r="AX183" s="521"/>
      <c r="AY183" s="521"/>
    </row>
    <row r="184" spans="1:51" x14ac:dyDescent="0.35">
      <c r="A184" s="6916" t="s">
        <v>53</v>
      </c>
      <c r="B184" s="6916" t="s">
        <v>36</v>
      </c>
      <c r="C184" s="6916" t="s">
        <v>80</v>
      </c>
      <c r="D184" s="6916"/>
      <c r="E184" s="6916"/>
      <c r="F184" s="6916"/>
      <c r="G184" s="6916"/>
      <c r="H184" s="6916"/>
      <c r="I184" s="6916"/>
      <c r="J184" s="6916"/>
      <c r="K184" s="6916"/>
      <c r="L184" s="6916"/>
      <c r="M184" s="6916"/>
      <c r="N184" s="6916"/>
      <c r="O184" s="6916"/>
      <c r="P184" s="6916"/>
      <c r="Q184" s="6916"/>
      <c r="R184" s="6916"/>
      <c r="S184" s="6916"/>
      <c r="T184" s="6915" t="s">
        <v>3596</v>
      </c>
      <c r="U184" s="6915"/>
      <c r="V184" s="6915"/>
      <c r="W184" s="6915"/>
      <c r="X184" s="6915"/>
      <c r="Y184" s="204"/>
      <c r="Z184" s="204"/>
      <c r="AA184" s="204"/>
      <c r="AB184" s="204"/>
      <c r="AC184" s="204"/>
      <c r="AD184" s="204"/>
      <c r="AE184" s="204"/>
      <c r="AF184" s="204"/>
      <c r="AG184" s="204"/>
      <c r="AH184" s="204"/>
      <c r="AI184" s="204"/>
      <c r="AJ184" s="204"/>
      <c r="AK184" s="204"/>
      <c r="AL184" s="204"/>
      <c r="AM184" s="204"/>
      <c r="AN184" s="204"/>
      <c r="AO184" s="204"/>
      <c r="AP184" s="204"/>
      <c r="AQ184" s="204"/>
      <c r="AR184" s="204"/>
      <c r="AS184" s="204"/>
      <c r="AT184" s="204"/>
      <c r="AU184" s="204"/>
      <c r="AV184" s="521"/>
      <c r="AW184" s="521"/>
      <c r="AX184" s="521"/>
      <c r="AY184" s="521"/>
    </row>
    <row r="185" spans="1:51" x14ac:dyDescent="0.35">
      <c r="A185" s="6916"/>
      <c r="B185" s="6916"/>
      <c r="C185" s="6916"/>
      <c r="D185" s="6916"/>
      <c r="E185" s="6916"/>
      <c r="F185" s="6916"/>
      <c r="G185" s="6916"/>
      <c r="H185" s="6916"/>
      <c r="I185" s="6916"/>
      <c r="J185" s="6916"/>
      <c r="K185" s="6916"/>
      <c r="L185" s="6916"/>
      <c r="M185" s="6916"/>
      <c r="N185" s="6916"/>
      <c r="O185" s="6916"/>
      <c r="P185" s="6916"/>
      <c r="Q185" s="6916"/>
      <c r="R185" s="6916"/>
      <c r="S185" s="6916"/>
      <c r="T185" s="6943" t="s">
        <v>3595</v>
      </c>
      <c r="U185" s="6943"/>
      <c r="V185" s="6943"/>
      <c r="W185" s="6916" t="s">
        <v>3594</v>
      </c>
      <c r="X185" s="6916"/>
      <c r="Y185" s="204"/>
      <c r="Z185" s="204"/>
      <c r="AA185" s="204"/>
      <c r="AB185" s="204"/>
      <c r="AC185" s="204"/>
      <c r="AD185" s="204"/>
      <c r="AE185" s="204"/>
      <c r="AF185" s="204"/>
      <c r="AG185" s="204"/>
      <c r="AH185" s="204"/>
      <c r="AI185" s="204"/>
      <c r="AJ185" s="204"/>
      <c r="AK185" s="204"/>
      <c r="AL185" s="204"/>
      <c r="AM185" s="204"/>
      <c r="AN185" s="204"/>
      <c r="AO185" s="204"/>
      <c r="AP185" s="204"/>
      <c r="AQ185" s="204"/>
      <c r="AR185" s="204"/>
      <c r="AS185" s="204"/>
      <c r="AT185" s="204"/>
      <c r="AU185" s="204"/>
      <c r="AV185" s="521"/>
      <c r="AW185" s="521"/>
      <c r="AX185" s="521"/>
      <c r="AY185" s="521"/>
    </row>
    <row r="186" spans="1:51" ht="30" x14ac:dyDescent="0.35">
      <c r="A186" s="6916"/>
      <c r="B186" s="6916"/>
      <c r="C186" s="6924" t="s">
        <v>386</v>
      </c>
      <c r="D186" s="6924" t="s">
        <v>203</v>
      </c>
      <c r="E186" s="6924" t="s">
        <v>204</v>
      </c>
      <c r="F186" s="6924" t="s">
        <v>205</v>
      </c>
      <c r="G186" s="6924" t="s">
        <v>206</v>
      </c>
      <c r="H186" s="6924" t="s">
        <v>3520</v>
      </c>
      <c r="I186" s="6924" t="s">
        <v>232</v>
      </c>
      <c r="J186" s="6924" t="s">
        <v>23</v>
      </c>
      <c r="K186" s="6924" t="s">
        <v>24</v>
      </c>
      <c r="L186" s="6924" t="s">
        <v>3519</v>
      </c>
      <c r="M186" s="6924" t="s">
        <v>26</v>
      </c>
      <c r="N186" s="6924" t="s">
        <v>27</v>
      </c>
      <c r="O186" s="6924" t="s">
        <v>28</v>
      </c>
      <c r="P186" s="6924" t="s">
        <v>29</v>
      </c>
      <c r="Q186" s="6924" t="s">
        <v>30</v>
      </c>
      <c r="R186" s="6924" t="s">
        <v>31</v>
      </c>
      <c r="S186" s="6924" t="s">
        <v>100</v>
      </c>
      <c r="T186" s="6922" t="s">
        <v>3593</v>
      </c>
      <c r="U186" s="6922" t="s">
        <v>3592</v>
      </c>
      <c r="V186" s="6922" t="s">
        <v>3591</v>
      </c>
      <c r="W186" s="6922" t="s">
        <v>3590</v>
      </c>
      <c r="X186" s="6922" t="s">
        <v>3589</v>
      </c>
      <c r="Y186" s="204"/>
      <c r="Z186" s="204"/>
      <c r="AA186" s="204"/>
      <c r="AB186" s="204"/>
      <c r="AC186" s="204"/>
      <c r="AD186" s="204"/>
      <c r="AE186" s="204"/>
      <c r="AF186" s="204"/>
      <c r="AG186" s="204"/>
      <c r="AH186" s="204"/>
      <c r="AI186" s="204"/>
      <c r="AJ186" s="204"/>
      <c r="AK186" s="204"/>
      <c r="AL186" s="204"/>
      <c r="AM186" s="204"/>
      <c r="AN186" s="204"/>
      <c r="AO186" s="204"/>
      <c r="AP186" s="204"/>
      <c r="AQ186" s="204"/>
      <c r="AR186" s="204"/>
      <c r="AS186" s="204"/>
      <c r="AT186" s="204"/>
      <c r="AU186" s="204"/>
      <c r="AV186" s="521"/>
      <c r="AW186" s="521"/>
      <c r="AX186" s="521"/>
      <c r="AY186" s="521"/>
    </row>
    <row r="187" spans="1:51" x14ac:dyDescent="0.35">
      <c r="A187" s="6909" t="s">
        <v>3026</v>
      </c>
      <c r="B187" s="6906">
        <f>SUM(C187:S187)</f>
        <v>0</v>
      </c>
      <c r="C187" s="6904"/>
      <c r="D187" s="6904"/>
      <c r="E187" s="6904"/>
      <c r="F187" s="6904"/>
      <c r="G187" s="6904"/>
      <c r="H187" s="6904"/>
      <c r="I187" s="6904"/>
      <c r="J187" s="6904"/>
      <c r="K187" s="6904"/>
      <c r="L187" s="6904"/>
      <c r="M187" s="6904"/>
      <c r="N187" s="6904"/>
      <c r="O187" s="6904"/>
      <c r="P187" s="6904"/>
      <c r="Q187" s="6904"/>
      <c r="R187" s="6904"/>
      <c r="S187" s="6904"/>
      <c r="T187" s="6904"/>
      <c r="U187" s="6904"/>
      <c r="V187" s="6904"/>
      <c r="W187" s="6904"/>
      <c r="X187" s="6904"/>
      <c r="Y187" s="204"/>
      <c r="Z187" s="204"/>
      <c r="AA187" s="204"/>
      <c r="AB187" s="204"/>
      <c r="AC187" s="204"/>
      <c r="AD187" s="204"/>
      <c r="AE187" s="204"/>
      <c r="AF187" s="204"/>
      <c r="AG187" s="204"/>
      <c r="AH187" s="204"/>
      <c r="AI187" s="204"/>
      <c r="AJ187" s="204"/>
      <c r="AK187" s="204"/>
      <c r="AL187" s="204"/>
      <c r="AM187" s="204"/>
      <c r="AN187" s="204"/>
      <c r="AO187" s="204"/>
      <c r="AP187" s="204"/>
      <c r="AQ187" s="204"/>
      <c r="AR187" s="204"/>
      <c r="AS187" s="204"/>
      <c r="AT187" s="204"/>
      <c r="AU187" s="204"/>
      <c r="AV187" s="521"/>
      <c r="AW187" s="521"/>
      <c r="AX187" s="521"/>
      <c r="AY187" s="521"/>
    </row>
    <row r="188" spans="1:51" x14ac:dyDescent="0.35">
      <c r="A188" s="6909" t="s">
        <v>2839</v>
      </c>
      <c r="B188" s="6906">
        <f>SUM(C188:S188)</f>
        <v>0</v>
      </c>
      <c r="C188" s="6904"/>
      <c r="D188" s="6904"/>
      <c r="E188" s="6904"/>
      <c r="F188" s="6904"/>
      <c r="G188" s="6904"/>
      <c r="H188" s="6904"/>
      <c r="I188" s="6904"/>
      <c r="J188" s="6904"/>
      <c r="K188" s="6904"/>
      <c r="L188" s="6904"/>
      <c r="M188" s="6904"/>
      <c r="N188" s="6904"/>
      <c r="O188" s="6904"/>
      <c r="P188" s="6904"/>
      <c r="Q188" s="6904"/>
      <c r="R188" s="6904"/>
      <c r="S188" s="6904"/>
      <c r="T188" s="6904"/>
      <c r="U188" s="6904"/>
      <c r="V188" s="6904"/>
      <c r="W188" s="6904"/>
      <c r="X188" s="6904"/>
      <c r="Y188" s="204"/>
      <c r="Z188" s="204"/>
      <c r="AA188" s="204"/>
      <c r="AB188" s="204"/>
      <c r="AC188" s="204"/>
      <c r="AD188" s="204"/>
      <c r="AE188" s="204"/>
      <c r="AF188" s="204"/>
      <c r="AG188" s="204"/>
      <c r="AH188" s="204"/>
      <c r="AI188" s="204"/>
      <c r="AJ188" s="204"/>
      <c r="AK188" s="204"/>
      <c r="AL188" s="204"/>
      <c r="AM188" s="204"/>
      <c r="AN188" s="204"/>
      <c r="AO188" s="204"/>
      <c r="AP188" s="204"/>
      <c r="AQ188" s="204"/>
      <c r="AR188" s="204"/>
      <c r="AS188" s="204"/>
      <c r="AT188" s="204"/>
      <c r="AU188" s="204"/>
      <c r="AV188" s="521"/>
      <c r="AW188" s="521"/>
      <c r="AX188" s="521"/>
      <c r="AY188" s="521"/>
    </row>
    <row r="189" spans="1:51" x14ac:dyDescent="0.35">
      <c r="A189" s="6909" t="s">
        <v>3588</v>
      </c>
      <c r="B189" s="6906">
        <f>SUM(C189:S189)</f>
        <v>0</v>
      </c>
      <c r="C189" s="6904"/>
      <c r="D189" s="6904"/>
      <c r="E189" s="6904"/>
      <c r="F189" s="6904"/>
      <c r="G189" s="6904"/>
      <c r="H189" s="6904"/>
      <c r="I189" s="6904"/>
      <c r="J189" s="6904"/>
      <c r="K189" s="6904"/>
      <c r="L189" s="6904"/>
      <c r="M189" s="6904"/>
      <c r="N189" s="6904"/>
      <c r="O189" s="6904"/>
      <c r="P189" s="6904"/>
      <c r="Q189" s="6904"/>
      <c r="R189" s="6904"/>
      <c r="S189" s="6904"/>
      <c r="T189" s="6904"/>
      <c r="U189" s="6904"/>
      <c r="V189" s="6904"/>
      <c r="W189" s="6904"/>
      <c r="X189" s="6904"/>
      <c r="Y189" s="204"/>
      <c r="Z189" s="204"/>
      <c r="AA189" s="204"/>
      <c r="AB189" s="204"/>
      <c r="AC189" s="204"/>
      <c r="AD189" s="204"/>
      <c r="AE189" s="204"/>
      <c r="AF189" s="204"/>
      <c r="AG189" s="204"/>
      <c r="AH189" s="204"/>
      <c r="AI189" s="204"/>
      <c r="AJ189" s="204"/>
      <c r="AK189" s="204"/>
      <c r="AL189" s="204"/>
      <c r="AM189" s="204"/>
      <c r="AN189" s="204"/>
      <c r="AO189" s="204"/>
      <c r="AP189" s="204"/>
      <c r="AQ189" s="204"/>
      <c r="AR189" s="204"/>
      <c r="AS189" s="204"/>
      <c r="AT189" s="204"/>
      <c r="AU189" s="204"/>
      <c r="AV189" s="521"/>
      <c r="AW189" s="521"/>
      <c r="AX189" s="521"/>
      <c r="AY189" s="521"/>
    </row>
    <row r="190" spans="1:51" x14ac:dyDescent="0.35">
      <c r="A190" s="6910" t="s">
        <v>2215</v>
      </c>
      <c r="B190" s="6906">
        <f>SUM(C190:S190)</f>
        <v>0</v>
      </c>
      <c r="C190" s="6904"/>
      <c r="D190" s="6904"/>
      <c r="E190" s="6904"/>
      <c r="F190" s="6904"/>
      <c r="G190" s="6904"/>
      <c r="H190" s="6904"/>
      <c r="I190" s="6904"/>
      <c r="J190" s="6904"/>
      <c r="K190" s="6904"/>
      <c r="L190" s="6904"/>
      <c r="M190" s="6904"/>
      <c r="N190" s="6904"/>
      <c r="O190" s="6904"/>
      <c r="P190" s="6904"/>
      <c r="Q190" s="6904"/>
      <c r="R190" s="6904"/>
      <c r="S190" s="6904"/>
      <c r="T190" s="6904"/>
      <c r="U190" s="6904"/>
      <c r="V190" s="6904"/>
      <c r="W190" s="6904"/>
      <c r="X190" s="6904"/>
      <c r="Y190" s="204"/>
      <c r="Z190" s="204"/>
      <c r="AA190" s="204"/>
      <c r="AB190" s="204"/>
      <c r="AC190" s="204"/>
      <c r="AD190" s="204"/>
      <c r="AE190" s="204"/>
      <c r="AF190" s="204"/>
      <c r="AG190" s="204"/>
      <c r="AH190" s="204"/>
      <c r="AI190" s="204"/>
      <c r="AJ190" s="204"/>
      <c r="AK190" s="204"/>
      <c r="AL190" s="204"/>
      <c r="AM190" s="204"/>
      <c r="AN190" s="204"/>
      <c r="AO190" s="204"/>
      <c r="AP190" s="204"/>
      <c r="AQ190" s="204"/>
      <c r="AR190" s="204"/>
      <c r="AS190" s="204"/>
      <c r="AT190" s="204"/>
      <c r="AU190" s="204"/>
      <c r="AV190" s="521"/>
      <c r="AW190" s="521"/>
      <c r="AX190" s="521"/>
      <c r="AY190" s="521"/>
    </row>
    <row r="191" spans="1:51" x14ac:dyDescent="0.35">
      <c r="A191" s="6910" t="s">
        <v>519</v>
      </c>
      <c r="B191" s="6906">
        <f>SUM(C191:S191)</f>
        <v>0</v>
      </c>
      <c r="C191" s="6904"/>
      <c r="D191" s="6904"/>
      <c r="E191" s="6904"/>
      <c r="F191" s="6904"/>
      <c r="G191" s="6904"/>
      <c r="H191" s="6904"/>
      <c r="I191" s="6904"/>
      <c r="J191" s="6904"/>
      <c r="K191" s="6904"/>
      <c r="L191" s="6904"/>
      <c r="M191" s="6904"/>
      <c r="N191" s="6904"/>
      <c r="O191" s="6904"/>
      <c r="P191" s="6904"/>
      <c r="Q191" s="6904"/>
      <c r="R191" s="6904"/>
      <c r="S191" s="6904"/>
      <c r="T191" s="6904"/>
      <c r="U191" s="6904"/>
      <c r="V191" s="6904"/>
      <c r="W191" s="6904"/>
      <c r="X191" s="6904"/>
      <c r="Y191" s="204"/>
      <c r="Z191" s="204"/>
      <c r="AA191" s="204"/>
      <c r="AB191" s="204"/>
      <c r="AC191" s="204"/>
      <c r="AD191" s="204"/>
      <c r="AE191" s="204"/>
      <c r="AF191" s="204"/>
      <c r="AG191" s="204"/>
      <c r="AH191" s="204"/>
      <c r="AI191" s="204"/>
      <c r="AJ191" s="204"/>
      <c r="AK191" s="204"/>
      <c r="AL191" s="204"/>
      <c r="AM191" s="204"/>
      <c r="AN191" s="204"/>
      <c r="AO191" s="204"/>
      <c r="AP191" s="204"/>
      <c r="AQ191" s="204"/>
      <c r="AR191" s="204"/>
      <c r="AS191" s="204"/>
      <c r="AT191" s="204"/>
      <c r="AU191" s="204"/>
      <c r="AV191" s="521"/>
      <c r="AW191" s="521"/>
      <c r="AX191" s="521"/>
      <c r="AY191" s="521"/>
    </row>
    <row r="192" spans="1:51" x14ac:dyDescent="0.35">
      <c r="A192" s="6910" t="s">
        <v>3598</v>
      </c>
      <c r="B192" s="6906">
        <f>SUM(C192:S192)</f>
        <v>0</v>
      </c>
      <c r="C192" s="6904"/>
      <c r="D192" s="6904"/>
      <c r="E192" s="6904"/>
      <c r="F192" s="6904"/>
      <c r="G192" s="6904"/>
      <c r="H192" s="6904"/>
      <c r="I192" s="6904"/>
      <c r="J192" s="6904"/>
      <c r="K192" s="6904"/>
      <c r="L192" s="6904"/>
      <c r="M192" s="6904"/>
      <c r="N192" s="6904"/>
      <c r="O192" s="6904"/>
      <c r="P192" s="6904"/>
      <c r="Q192" s="6904"/>
      <c r="R192" s="6904"/>
      <c r="S192" s="6904"/>
      <c r="T192" s="6904"/>
      <c r="U192" s="6904"/>
      <c r="V192" s="6904"/>
      <c r="W192" s="6904"/>
      <c r="X192" s="6904"/>
      <c r="Y192" s="204"/>
      <c r="Z192" s="204"/>
      <c r="AA192" s="204"/>
      <c r="AB192" s="204"/>
      <c r="AC192" s="204"/>
      <c r="AD192" s="204"/>
      <c r="AE192" s="204"/>
      <c r="AF192" s="204"/>
      <c r="AG192" s="204"/>
      <c r="AH192" s="204"/>
      <c r="AI192" s="204"/>
      <c r="AJ192" s="204"/>
      <c r="AK192" s="204"/>
      <c r="AL192" s="204"/>
      <c r="AM192" s="204"/>
      <c r="AN192" s="204"/>
      <c r="AO192" s="204"/>
      <c r="AP192" s="204"/>
      <c r="AQ192" s="204"/>
      <c r="AR192" s="204"/>
      <c r="AS192" s="204"/>
      <c r="AT192" s="204"/>
      <c r="AU192" s="204"/>
      <c r="AV192" s="521"/>
      <c r="AW192" s="521"/>
      <c r="AX192" s="521"/>
      <c r="AY192" s="521"/>
    </row>
    <row r="193" spans="1:51" x14ac:dyDescent="0.35">
      <c r="A193" s="6910" t="s">
        <v>588</v>
      </c>
      <c r="B193" s="6906">
        <f>SUM(C193:S193)</f>
        <v>0</v>
      </c>
      <c r="C193" s="6904"/>
      <c r="D193" s="6904"/>
      <c r="E193" s="6904"/>
      <c r="F193" s="6904"/>
      <c r="G193" s="6904"/>
      <c r="H193" s="6904"/>
      <c r="I193" s="6904"/>
      <c r="J193" s="6904"/>
      <c r="K193" s="6904"/>
      <c r="L193" s="6904"/>
      <c r="M193" s="6904"/>
      <c r="N193" s="6904"/>
      <c r="O193" s="6904"/>
      <c r="P193" s="6904"/>
      <c r="Q193" s="6904"/>
      <c r="R193" s="6904"/>
      <c r="S193" s="6904"/>
      <c r="T193" s="6904"/>
      <c r="U193" s="6904"/>
      <c r="V193" s="6904"/>
      <c r="W193" s="6904"/>
      <c r="X193" s="6904"/>
      <c r="Y193" s="204"/>
      <c r="Z193" s="204"/>
      <c r="AA193" s="204"/>
      <c r="AB193" s="204"/>
      <c r="AC193" s="204"/>
      <c r="AD193" s="204"/>
      <c r="AE193" s="204"/>
      <c r="AF193" s="204"/>
      <c r="AG193" s="204"/>
      <c r="AH193" s="204"/>
      <c r="AI193" s="204"/>
      <c r="AJ193" s="204"/>
      <c r="AK193" s="204"/>
      <c r="AL193" s="204"/>
      <c r="AM193" s="204"/>
      <c r="AN193" s="204"/>
      <c r="AO193" s="204"/>
      <c r="AP193" s="204"/>
      <c r="AQ193" s="204"/>
      <c r="AR193" s="204"/>
      <c r="AS193" s="204"/>
      <c r="AT193" s="204"/>
      <c r="AU193" s="204"/>
      <c r="AV193" s="521"/>
      <c r="AW193" s="521"/>
      <c r="AX193" s="521"/>
      <c r="AY193" s="521"/>
    </row>
    <row r="194" spans="1:51" x14ac:dyDescent="0.35">
      <c r="A194" s="6921" t="s">
        <v>36</v>
      </c>
      <c r="B194" s="6941">
        <f>SUM(B187:B193)</f>
        <v>0</v>
      </c>
      <c r="C194" s="6941">
        <f>SUM(C187:C193)</f>
        <v>0</v>
      </c>
      <c r="D194" s="6941">
        <f>SUM(D187:D193)</f>
        <v>0</v>
      </c>
      <c r="E194" s="6941">
        <f>SUM(E187:E193)</f>
        <v>0</v>
      </c>
      <c r="F194" s="6941">
        <f>SUM(F187:F193)</f>
        <v>0</v>
      </c>
      <c r="G194" s="6941">
        <f>SUM(G187:G193)</f>
        <v>0</v>
      </c>
      <c r="H194" s="6941">
        <f>SUM(H187:H193)</f>
        <v>0</v>
      </c>
      <c r="I194" s="6941">
        <f>SUM(I187:I193)</f>
        <v>0</v>
      </c>
      <c r="J194" s="6941">
        <f>SUM(J187:J193)</f>
        <v>0</v>
      </c>
      <c r="K194" s="6941">
        <f>SUM(K187:K193)</f>
        <v>0</v>
      </c>
      <c r="L194" s="6941">
        <f>SUM(L187:L193)</f>
        <v>0</v>
      </c>
      <c r="M194" s="6941">
        <f>SUM(M187:M193)</f>
        <v>0</v>
      </c>
      <c r="N194" s="6941">
        <f>SUM(N187:N193)</f>
        <v>0</v>
      </c>
      <c r="O194" s="6941">
        <f>SUM(O187:O193)</f>
        <v>0</v>
      </c>
      <c r="P194" s="6941">
        <f>SUM(P187:P193)</f>
        <v>0</v>
      </c>
      <c r="Q194" s="6941">
        <f>SUM(Q187:Q193)</f>
        <v>0</v>
      </c>
      <c r="R194" s="6941">
        <f>SUM(R187:R193)</f>
        <v>0</v>
      </c>
      <c r="S194" s="6941">
        <f>SUM(S187:S193)</f>
        <v>0</v>
      </c>
      <c r="T194" s="6906">
        <f>SUM(T187:T193)</f>
        <v>0</v>
      </c>
      <c r="U194" s="6906">
        <f>SUM(U187:U193)</f>
        <v>0</v>
      </c>
      <c r="V194" s="6906">
        <f>SUM(V187:V193)</f>
        <v>0</v>
      </c>
      <c r="W194" s="6906">
        <f>SUM(W187:W193)</f>
        <v>0</v>
      </c>
      <c r="X194" s="6906">
        <f>SUM(X187:X193)</f>
        <v>0</v>
      </c>
      <c r="Y194" s="204"/>
      <c r="Z194" s="204"/>
      <c r="AA194" s="204"/>
      <c r="AB194" s="204"/>
      <c r="AC194" s="204"/>
      <c r="AD194" s="204"/>
      <c r="AE194" s="204"/>
      <c r="AF194" s="204"/>
      <c r="AG194" s="204"/>
      <c r="AH194" s="204"/>
      <c r="AI194" s="204"/>
      <c r="AJ194" s="204"/>
      <c r="AK194" s="204"/>
      <c r="AL194" s="204"/>
      <c r="AM194" s="204"/>
      <c r="AN194" s="204"/>
      <c r="AO194" s="204"/>
      <c r="AP194" s="204"/>
      <c r="AQ194" s="204"/>
      <c r="AR194" s="204"/>
      <c r="AS194" s="204"/>
      <c r="AT194" s="204"/>
      <c r="AU194" s="204"/>
      <c r="AV194" s="521"/>
      <c r="AW194" s="521"/>
      <c r="AX194" s="521"/>
      <c r="AY194" s="521"/>
    </row>
    <row r="195" spans="1:51" x14ac:dyDescent="0.35">
      <c r="A195" s="140" t="s">
        <v>3599</v>
      </c>
      <c r="B195" s="203"/>
      <c r="C195" s="245"/>
      <c r="D195" s="245"/>
      <c r="E195" s="245"/>
      <c r="F195" s="245"/>
      <c r="G195" s="245"/>
      <c r="H195" s="245"/>
      <c r="I195" s="245"/>
      <c r="J195" s="245"/>
      <c r="K195" s="245"/>
      <c r="L195" s="245"/>
      <c r="M195" s="245"/>
      <c r="N195" s="245"/>
      <c r="O195" s="245"/>
      <c r="P195" s="245"/>
      <c r="Q195" s="245"/>
      <c r="R195" s="245"/>
      <c r="S195" s="245"/>
      <c r="T195" s="203"/>
      <c r="U195" s="203"/>
      <c r="V195" s="203"/>
      <c r="W195" s="203"/>
      <c r="X195" s="203"/>
      <c r="Y195" s="204"/>
      <c r="Z195" s="204"/>
      <c r="AA195" s="204"/>
      <c r="AB195" s="204"/>
      <c r="AC195" s="204"/>
      <c r="AD195" s="204"/>
      <c r="AE195" s="204"/>
      <c r="AF195" s="204"/>
      <c r="AG195" s="204"/>
      <c r="AH195" s="204"/>
      <c r="AI195" s="204"/>
      <c r="AJ195" s="204"/>
      <c r="AK195" s="204"/>
      <c r="AL195" s="204"/>
      <c r="AM195" s="204"/>
      <c r="AN195" s="204"/>
      <c r="AO195" s="204"/>
      <c r="AP195" s="204"/>
      <c r="AQ195" s="204"/>
      <c r="AR195" s="204"/>
      <c r="AS195" s="204"/>
      <c r="AT195" s="204"/>
      <c r="AU195" s="204"/>
      <c r="AV195" s="521"/>
      <c r="AW195" s="521"/>
      <c r="AX195" s="521"/>
      <c r="AY195" s="521"/>
    </row>
    <row r="196" spans="1:51" x14ac:dyDescent="0.35">
      <c r="A196" s="6916" t="s">
        <v>53</v>
      </c>
      <c r="B196" s="6916" t="s">
        <v>36</v>
      </c>
      <c r="C196" s="6916" t="s">
        <v>80</v>
      </c>
      <c r="D196" s="6916"/>
      <c r="E196" s="6916"/>
      <c r="F196" s="6916"/>
      <c r="G196" s="6916"/>
      <c r="H196" s="6916"/>
      <c r="I196" s="6916"/>
      <c r="J196" s="6916"/>
      <c r="K196" s="6916"/>
      <c r="L196" s="6916"/>
      <c r="M196" s="6916"/>
      <c r="N196" s="6916"/>
      <c r="O196" s="6916"/>
      <c r="P196" s="6916"/>
      <c r="Q196" s="6916"/>
      <c r="R196" s="6916"/>
      <c r="S196" s="6916"/>
      <c r="T196" s="6915" t="s">
        <v>3596</v>
      </c>
      <c r="U196" s="6915"/>
      <c r="V196" s="6915"/>
      <c r="W196" s="6915"/>
      <c r="X196" s="6915"/>
      <c r="Y196" s="204"/>
      <c r="Z196" s="204"/>
      <c r="AA196" s="204"/>
      <c r="AB196" s="204"/>
      <c r="AC196" s="204"/>
      <c r="AD196" s="204"/>
      <c r="AE196" s="204"/>
      <c r="AF196" s="204"/>
      <c r="AG196" s="204"/>
      <c r="AH196" s="204"/>
      <c r="AI196" s="204"/>
      <c r="AJ196" s="204"/>
      <c r="AK196" s="204"/>
      <c r="AL196" s="204"/>
      <c r="AM196" s="204"/>
      <c r="AN196" s="204"/>
      <c r="AO196" s="204"/>
      <c r="AP196" s="204"/>
      <c r="AQ196" s="204"/>
      <c r="AR196" s="204"/>
      <c r="AS196" s="204"/>
      <c r="AT196" s="204"/>
      <c r="AU196" s="204"/>
      <c r="AV196" s="521"/>
      <c r="AW196" s="521"/>
      <c r="AX196" s="521"/>
      <c r="AY196" s="521"/>
    </row>
    <row r="197" spans="1:51" x14ac:dyDescent="0.35">
      <c r="A197" s="6916"/>
      <c r="B197" s="6916"/>
      <c r="C197" s="6916"/>
      <c r="D197" s="6916"/>
      <c r="E197" s="6916"/>
      <c r="F197" s="6916"/>
      <c r="G197" s="6916"/>
      <c r="H197" s="6916"/>
      <c r="I197" s="6916"/>
      <c r="J197" s="6916"/>
      <c r="K197" s="6916"/>
      <c r="L197" s="6916"/>
      <c r="M197" s="6916"/>
      <c r="N197" s="6916"/>
      <c r="O197" s="6916"/>
      <c r="P197" s="6916"/>
      <c r="Q197" s="6916"/>
      <c r="R197" s="6916"/>
      <c r="S197" s="6916"/>
      <c r="T197" s="6943" t="s">
        <v>3595</v>
      </c>
      <c r="U197" s="6943"/>
      <c r="V197" s="6943"/>
      <c r="W197" s="6916" t="s">
        <v>3594</v>
      </c>
      <c r="X197" s="6916"/>
      <c r="Y197" s="204"/>
      <c r="Z197" s="204"/>
      <c r="AA197" s="204"/>
      <c r="AB197" s="204"/>
      <c r="AC197" s="204"/>
      <c r="AD197" s="204"/>
      <c r="AE197" s="204"/>
      <c r="AF197" s="204"/>
      <c r="AG197" s="204"/>
      <c r="AH197" s="204"/>
      <c r="AI197" s="204"/>
      <c r="AJ197" s="204"/>
      <c r="AK197" s="204"/>
      <c r="AL197" s="204"/>
      <c r="AM197" s="204"/>
      <c r="AN197" s="204"/>
      <c r="AO197" s="204"/>
      <c r="AP197" s="204"/>
      <c r="AQ197" s="204"/>
      <c r="AR197" s="204"/>
      <c r="AS197" s="204"/>
      <c r="AT197" s="204"/>
      <c r="AU197" s="204"/>
      <c r="AV197" s="521"/>
      <c r="AW197" s="521"/>
      <c r="AX197" s="521"/>
      <c r="AY197" s="521"/>
    </row>
    <row r="198" spans="1:51" ht="30" x14ac:dyDescent="0.35">
      <c r="A198" s="6916"/>
      <c r="B198" s="6916"/>
      <c r="C198" s="6924" t="s">
        <v>386</v>
      </c>
      <c r="D198" s="6924" t="s">
        <v>203</v>
      </c>
      <c r="E198" s="6924" t="s">
        <v>204</v>
      </c>
      <c r="F198" s="6924" t="s">
        <v>205</v>
      </c>
      <c r="G198" s="6924" t="s">
        <v>206</v>
      </c>
      <c r="H198" s="6924" t="s">
        <v>3520</v>
      </c>
      <c r="I198" s="6924" t="s">
        <v>232</v>
      </c>
      <c r="J198" s="6924" t="s">
        <v>23</v>
      </c>
      <c r="K198" s="6924" t="s">
        <v>24</v>
      </c>
      <c r="L198" s="6924" t="s">
        <v>3519</v>
      </c>
      <c r="M198" s="6924" t="s">
        <v>26</v>
      </c>
      <c r="N198" s="6924" t="s">
        <v>27</v>
      </c>
      <c r="O198" s="6924" t="s">
        <v>28</v>
      </c>
      <c r="P198" s="6924" t="s">
        <v>29</v>
      </c>
      <c r="Q198" s="6924" t="s">
        <v>30</v>
      </c>
      <c r="R198" s="6924" t="s">
        <v>31</v>
      </c>
      <c r="S198" s="6924" t="s">
        <v>100</v>
      </c>
      <c r="T198" s="6922" t="s">
        <v>3593</v>
      </c>
      <c r="U198" s="6922" t="s">
        <v>3592</v>
      </c>
      <c r="V198" s="6922" t="s">
        <v>3591</v>
      </c>
      <c r="W198" s="6922" t="s">
        <v>3590</v>
      </c>
      <c r="X198" s="6922" t="s">
        <v>3589</v>
      </c>
      <c r="Y198" s="204"/>
      <c r="Z198" s="204"/>
      <c r="AA198" s="204"/>
      <c r="AB198" s="204"/>
      <c r="AC198" s="204"/>
      <c r="AD198" s="204"/>
      <c r="AE198" s="204"/>
      <c r="AF198" s="204"/>
      <c r="AG198" s="204"/>
      <c r="AH198" s="204"/>
      <c r="AI198" s="204"/>
      <c r="AJ198" s="204"/>
      <c r="AK198" s="204"/>
      <c r="AL198" s="204"/>
      <c r="AM198" s="204"/>
      <c r="AN198" s="204"/>
      <c r="AO198" s="204"/>
      <c r="AP198" s="204"/>
      <c r="AQ198" s="204"/>
      <c r="AR198" s="204"/>
      <c r="AS198" s="204"/>
      <c r="AT198" s="204"/>
      <c r="AU198" s="204"/>
      <c r="AV198" s="521"/>
      <c r="AW198" s="521"/>
      <c r="AX198" s="521"/>
      <c r="AY198" s="521"/>
    </row>
    <row r="199" spans="1:51" x14ac:dyDescent="0.35">
      <c r="A199" s="6909" t="s">
        <v>3026</v>
      </c>
      <c r="B199" s="6906">
        <f>SUM(C199:S199)</f>
        <v>0</v>
      </c>
      <c r="C199" s="6904"/>
      <c r="D199" s="6904"/>
      <c r="E199" s="6904"/>
      <c r="F199" s="6904"/>
      <c r="G199" s="6904"/>
      <c r="H199" s="6904"/>
      <c r="I199" s="6904"/>
      <c r="J199" s="6904"/>
      <c r="K199" s="6904"/>
      <c r="L199" s="6904"/>
      <c r="M199" s="6904"/>
      <c r="N199" s="6904"/>
      <c r="O199" s="6904"/>
      <c r="P199" s="6904"/>
      <c r="Q199" s="6904"/>
      <c r="R199" s="6904"/>
      <c r="S199" s="6904"/>
      <c r="T199" s="6904"/>
      <c r="U199" s="6904"/>
      <c r="V199" s="6904"/>
      <c r="W199" s="6904"/>
      <c r="X199" s="6904"/>
      <c r="Y199" s="204"/>
      <c r="Z199" s="204"/>
      <c r="AA199" s="204"/>
      <c r="AB199" s="204"/>
      <c r="AC199" s="204"/>
      <c r="AD199" s="204"/>
      <c r="AE199" s="204"/>
      <c r="AF199" s="204"/>
      <c r="AG199" s="204"/>
      <c r="AH199" s="204"/>
      <c r="AI199" s="204"/>
      <c r="AJ199" s="204"/>
      <c r="AK199" s="204"/>
      <c r="AL199" s="204"/>
      <c r="AM199" s="204"/>
      <c r="AN199" s="204"/>
      <c r="AO199" s="204"/>
      <c r="AP199" s="204"/>
      <c r="AQ199" s="204"/>
      <c r="AR199" s="204"/>
      <c r="AS199" s="204"/>
      <c r="AT199" s="204"/>
      <c r="AU199" s="204"/>
      <c r="AV199" s="521"/>
      <c r="AW199" s="521"/>
      <c r="AX199" s="521"/>
      <c r="AY199" s="521"/>
    </row>
    <row r="200" spans="1:51" x14ac:dyDescent="0.35">
      <c r="A200" s="6909" t="s">
        <v>2839</v>
      </c>
      <c r="B200" s="6906">
        <f>SUM(C200:S200)</f>
        <v>0</v>
      </c>
      <c r="C200" s="6904"/>
      <c r="D200" s="6904"/>
      <c r="E200" s="6904"/>
      <c r="F200" s="6904"/>
      <c r="G200" s="6904"/>
      <c r="H200" s="6904"/>
      <c r="I200" s="6904"/>
      <c r="J200" s="6904"/>
      <c r="K200" s="6904"/>
      <c r="L200" s="6904"/>
      <c r="M200" s="6904"/>
      <c r="N200" s="6904"/>
      <c r="O200" s="6904"/>
      <c r="P200" s="6904"/>
      <c r="Q200" s="6904"/>
      <c r="R200" s="6904"/>
      <c r="S200" s="6904"/>
      <c r="T200" s="6904"/>
      <c r="U200" s="6904"/>
      <c r="V200" s="6904"/>
      <c r="W200" s="6904"/>
      <c r="X200" s="6904"/>
      <c r="Y200" s="204"/>
      <c r="Z200" s="204"/>
      <c r="AA200" s="204"/>
      <c r="AB200" s="204"/>
      <c r="AC200" s="204"/>
      <c r="AD200" s="204"/>
      <c r="AE200" s="204"/>
      <c r="AF200" s="204"/>
      <c r="AG200" s="204"/>
      <c r="AH200" s="204"/>
      <c r="AI200" s="204"/>
      <c r="AJ200" s="204"/>
      <c r="AK200" s="204"/>
      <c r="AL200" s="204"/>
      <c r="AM200" s="204"/>
      <c r="AN200" s="204"/>
      <c r="AO200" s="204"/>
      <c r="AP200" s="204"/>
      <c r="AQ200" s="204"/>
      <c r="AR200" s="204"/>
      <c r="AS200" s="204"/>
      <c r="AT200" s="204"/>
      <c r="AU200" s="204"/>
      <c r="AV200" s="521"/>
      <c r="AW200" s="521"/>
      <c r="AX200" s="521"/>
      <c r="AY200" s="521"/>
    </row>
    <row r="201" spans="1:51" x14ac:dyDescent="0.35">
      <c r="A201" s="6909" t="s">
        <v>3588</v>
      </c>
      <c r="B201" s="6906">
        <f>SUM(C201:S201)</f>
        <v>0</v>
      </c>
      <c r="C201" s="6904"/>
      <c r="D201" s="6904"/>
      <c r="E201" s="6904"/>
      <c r="F201" s="6904"/>
      <c r="G201" s="6904"/>
      <c r="H201" s="6904"/>
      <c r="I201" s="6904"/>
      <c r="J201" s="6904"/>
      <c r="K201" s="6904"/>
      <c r="L201" s="6904"/>
      <c r="M201" s="6904"/>
      <c r="N201" s="6904"/>
      <c r="O201" s="6904"/>
      <c r="P201" s="6904"/>
      <c r="Q201" s="6904"/>
      <c r="R201" s="6904"/>
      <c r="S201" s="6904"/>
      <c r="T201" s="6904"/>
      <c r="U201" s="6904"/>
      <c r="V201" s="6904"/>
      <c r="W201" s="6904"/>
      <c r="X201" s="6904"/>
      <c r="Y201" s="204"/>
      <c r="Z201" s="204"/>
      <c r="AA201" s="204"/>
      <c r="AB201" s="204"/>
      <c r="AC201" s="204"/>
      <c r="AD201" s="204"/>
      <c r="AE201" s="204"/>
      <c r="AF201" s="204"/>
      <c r="AG201" s="204"/>
      <c r="AH201" s="204"/>
      <c r="AI201" s="204"/>
      <c r="AJ201" s="204"/>
      <c r="AK201" s="204"/>
      <c r="AL201" s="204"/>
      <c r="AM201" s="204"/>
      <c r="AN201" s="204"/>
      <c r="AO201" s="204"/>
      <c r="AP201" s="204"/>
      <c r="AQ201" s="204"/>
      <c r="AR201" s="204"/>
      <c r="AS201" s="204"/>
      <c r="AT201" s="204"/>
      <c r="AU201" s="204"/>
      <c r="AV201" s="521"/>
      <c r="AW201" s="521"/>
      <c r="AX201" s="521"/>
      <c r="AY201" s="521"/>
    </row>
    <row r="202" spans="1:51" x14ac:dyDescent="0.35">
      <c r="A202" s="6910" t="s">
        <v>2215</v>
      </c>
      <c r="B202" s="6906">
        <f>SUM(C202:S202)</f>
        <v>0</v>
      </c>
      <c r="C202" s="6904"/>
      <c r="D202" s="6904"/>
      <c r="E202" s="6904"/>
      <c r="F202" s="6904"/>
      <c r="G202" s="6904"/>
      <c r="H202" s="6904"/>
      <c r="I202" s="6904"/>
      <c r="J202" s="6904"/>
      <c r="K202" s="6904"/>
      <c r="L202" s="6904"/>
      <c r="M202" s="6904"/>
      <c r="N202" s="6904"/>
      <c r="O202" s="6904"/>
      <c r="P202" s="6904"/>
      <c r="Q202" s="6904"/>
      <c r="R202" s="6904"/>
      <c r="S202" s="6904"/>
      <c r="T202" s="6904"/>
      <c r="U202" s="6904"/>
      <c r="V202" s="6904"/>
      <c r="W202" s="6904"/>
      <c r="X202" s="6904"/>
      <c r="Y202" s="204"/>
      <c r="Z202" s="204"/>
      <c r="AA202" s="204"/>
      <c r="AB202" s="204"/>
      <c r="AC202" s="204"/>
      <c r="AD202" s="204"/>
      <c r="AE202" s="204"/>
      <c r="AF202" s="204"/>
      <c r="AG202" s="204"/>
      <c r="AH202" s="204"/>
      <c r="AI202" s="204"/>
      <c r="AJ202" s="204"/>
      <c r="AK202" s="204"/>
      <c r="AL202" s="204"/>
      <c r="AM202" s="204"/>
      <c r="AN202" s="204"/>
      <c r="AO202" s="204"/>
      <c r="AP202" s="204"/>
      <c r="AQ202" s="204"/>
      <c r="AR202" s="204"/>
      <c r="AS202" s="204"/>
      <c r="AT202" s="204"/>
      <c r="AU202" s="204"/>
      <c r="AV202" s="521"/>
      <c r="AW202" s="521"/>
      <c r="AX202" s="521"/>
      <c r="AY202" s="521"/>
    </row>
    <row r="203" spans="1:51" x14ac:dyDescent="0.35">
      <c r="A203" s="6942" t="s">
        <v>3598</v>
      </c>
      <c r="B203" s="6906">
        <f>SUM(C203:S203)</f>
        <v>0</v>
      </c>
      <c r="C203" s="6904"/>
      <c r="D203" s="6904"/>
      <c r="E203" s="6904"/>
      <c r="F203" s="6904"/>
      <c r="G203" s="6904"/>
      <c r="H203" s="6904"/>
      <c r="I203" s="6904"/>
      <c r="J203" s="6904"/>
      <c r="K203" s="6904"/>
      <c r="L203" s="6904"/>
      <c r="M203" s="6904"/>
      <c r="N203" s="6904"/>
      <c r="O203" s="6904"/>
      <c r="P203" s="6904"/>
      <c r="Q203" s="6904"/>
      <c r="R203" s="6904"/>
      <c r="S203" s="6904"/>
      <c r="T203" s="6904"/>
      <c r="U203" s="6904"/>
      <c r="V203" s="6904"/>
      <c r="W203" s="6904"/>
      <c r="X203" s="6904"/>
      <c r="Y203" s="204"/>
      <c r="Z203" s="204"/>
      <c r="AA203" s="204"/>
      <c r="AB203" s="204"/>
      <c r="AC203" s="204"/>
      <c r="AD203" s="204"/>
      <c r="AE203" s="204"/>
      <c r="AF203" s="204"/>
      <c r="AG203" s="204"/>
      <c r="AH203" s="204"/>
      <c r="AI203" s="204"/>
      <c r="AJ203" s="204"/>
      <c r="AK203" s="204"/>
      <c r="AL203" s="204"/>
      <c r="AM203" s="204"/>
      <c r="AN203" s="204"/>
      <c r="AO203" s="204"/>
      <c r="AP203" s="204"/>
      <c r="AQ203" s="204"/>
      <c r="AR203" s="204"/>
      <c r="AS203" s="204"/>
      <c r="AT203" s="204"/>
      <c r="AU203" s="204"/>
      <c r="AV203" s="521"/>
      <c r="AW203" s="521"/>
      <c r="AX203" s="521"/>
      <c r="AY203" s="521"/>
    </row>
    <row r="204" spans="1:51" x14ac:dyDescent="0.35">
      <c r="A204" s="6910" t="s">
        <v>519</v>
      </c>
      <c r="B204" s="6906">
        <f>SUM(C204:S204)</f>
        <v>0</v>
      </c>
      <c r="C204" s="6904"/>
      <c r="D204" s="6904"/>
      <c r="E204" s="6904"/>
      <c r="F204" s="6904"/>
      <c r="G204" s="6904"/>
      <c r="H204" s="6904"/>
      <c r="I204" s="6904"/>
      <c r="J204" s="6904"/>
      <c r="K204" s="6904"/>
      <c r="L204" s="6904"/>
      <c r="M204" s="6904"/>
      <c r="N204" s="6904"/>
      <c r="O204" s="6904"/>
      <c r="P204" s="6904"/>
      <c r="Q204" s="6904"/>
      <c r="R204" s="6904"/>
      <c r="S204" s="6904"/>
      <c r="T204" s="6904"/>
      <c r="U204" s="6904"/>
      <c r="V204" s="6904"/>
      <c r="W204" s="6904"/>
      <c r="X204" s="6904"/>
      <c r="Y204" s="204"/>
      <c r="Z204" s="204"/>
      <c r="AA204" s="204"/>
      <c r="AB204" s="204"/>
      <c r="AC204" s="204"/>
      <c r="AD204" s="204"/>
      <c r="AE204" s="204"/>
      <c r="AF204" s="204"/>
      <c r="AG204" s="204"/>
      <c r="AH204" s="204"/>
      <c r="AI204" s="204"/>
      <c r="AJ204" s="204"/>
      <c r="AK204" s="204"/>
      <c r="AL204" s="204"/>
      <c r="AM204" s="204"/>
      <c r="AN204" s="204"/>
      <c r="AO204" s="204"/>
      <c r="AP204" s="204"/>
      <c r="AQ204" s="204"/>
      <c r="AR204" s="204"/>
      <c r="AS204" s="204"/>
      <c r="AT204" s="204"/>
      <c r="AU204" s="204"/>
      <c r="AV204" s="521"/>
      <c r="AW204" s="521"/>
      <c r="AX204" s="521"/>
      <c r="AY204" s="521"/>
    </row>
    <row r="205" spans="1:51" x14ac:dyDescent="0.35">
      <c r="A205" s="6921" t="s">
        <v>36</v>
      </c>
      <c r="B205" s="6941">
        <f>SUM(B199:B204)</f>
        <v>0</v>
      </c>
      <c r="C205" s="6941">
        <f>SUM(C199:C204)</f>
        <v>0</v>
      </c>
      <c r="D205" s="6941">
        <f>SUM(D199:D204)</f>
        <v>0</v>
      </c>
      <c r="E205" s="6941">
        <f>SUM(E199:E204)</f>
        <v>0</v>
      </c>
      <c r="F205" s="6941">
        <f>SUM(F199:F204)</f>
        <v>0</v>
      </c>
      <c r="G205" s="6941">
        <f>SUM(G199:G204)</f>
        <v>0</v>
      </c>
      <c r="H205" s="6941">
        <f>SUM(H199:H204)</f>
        <v>0</v>
      </c>
      <c r="I205" s="6941">
        <f>SUM(I199:I204)</f>
        <v>0</v>
      </c>
      <c r="J205" s="6941">
        <f>SUM(J199:J204)</f>
        <v>0</v>
      </c>
      <c r="K205" s="6941">
        <f>SUM(K199:K204)</f>
        <v>0</v>
      </c>
      <c r="L205" s="6941">
        <f>SUM(L199:L204)</f>
        <v>0</v>
      </c>
      <c r="M205" s="6941">
        <f>SUM(M199:M204)</f>
        <v>0</v>
      </c>
      <c r="N205" s="6941">
        <f>SUM(N199:N204)</f>
        <v>0</v>
      </c>
      <c r="O205" s="6941">
        <f>SUM(O199:O204)</f>
        <v>0</v>
      </c>
      <c r="P205" s="6941">
        <f>SUM(P199:P204)</f>
        <v>0</v>
      </c>
      <c r="Q205" s="6941">
        <f>SUM(Q199:Q204)</f>
        <v>0</v>
      </c>
      <c r="R205" s="6941">
        <f>SUM(R199:R204)</f>
        <v>0</v>
      </c>
      <c r="S205" s="6941">
        <f>SUM(S199:S204)</f>
        <v>0</v>
      </c>
      <c r="T205" s="6906">
        <f>SUM(T199:T204)</f>
        <v>0</v>
      </c>
      <c r="U205" s="6906">
        <f>SUM(U199:U204)</f>
        <v>0</v>
      </c>
      <c r="V205" s="6906">
        <f>SUM(V199:V204)</f>
        <v>0</v>
      </c>
      <c r="W205" s="6906">
        <f>SUM(W199:W204)</f>
        <v>0</v>
      </c>
      <c r="X205" s="6906">
        <f>SUM(X199:X204)</f>
        <v>0</v>
      </c>
      <c r="Y205" s="204"/>
      <c r="Z205" s="204"/>
      <c r="AA205" s="204"/>
      <c r="AB205" s="204"/>
      <c r="AC205" s="204"/>
      <c r="AD205" s="204"/>
      <c r="AE205" s="204"/>
      <c r="AF205" s="204"/>
      <c r="AG205" s="204"/>
      <c r="AH205" s="204"/>
      <c r="AI205" s="204"/>
      <c r="AJ205" s="204"/>
      <c r="AK205" s="204"/>
      <c r="AL205" s="204"/>
      <c r="AM205" s="204"/>
      <c r="AN205" s="204"/>
      <c r="AO205" s="204"/>
      <c r="AP205" s="204"/>
      <c r="AQ205" s="204"/>
      <c r="AR205" s="204"/>
      <c r="AS205" s="204"/>
      <c r="AT205" s="204"/>
      <c r="AU205" s="204"/>
      <c r="AV205" s="521"/>
      <c r="AW205" s="521"/>
      <c r="AX205" s="521"/>
      <c r="AY205" s="521"/>
    </row>
    <row r="206" spans="1:51" x14ac:dyDescent="0.35">
      <c r="A206" s="140" t="s">
        <v>3597</v>
      </c>
      <c r="B206" s="203"/>
      <c r="C206" s="203"/>
      <c r="D206" s="203"/>
      <c r="E206" s="203"/>
      <c r="F206" s="203"/>
      <c r="G206" s="203"/>
      <c r="H206" s="203"/>
      <c r="I206" s="203"/>
      <c r="J206" s="203"/>
      <c r="K206" s="203"/>
      <c r="L206" s="203"/>
      <c r="M206" s="203"/>
      <c r="N206" s="203"/>
      <c r="O206" s="203"/>
      <c r="P206" s="203"/>
      <c r="Q206" s="203"/>
      <c r="R206" s="203"/>
      <c r="S206" s="203"/>
      <c r="T206" s="203"/>
      <c r="U206" s="203"/>
      <c r="V206" s="203"/>
      <c r="W206" s="203"/>
      <c r="X206" s="203"/>
      <c r="Y206" s="204"/>
      <c r="Z206" s="204"/>
      <c r="AA206" s="204"/>
      <c r="AB206" s="204"/>
      <c r="AC206" s="204"/>
      <c r="AD206" s="204"/>
      <c r="AE206" s="204"/>
      <c r="AF206" s="204"/>
      <c r="AG206" s="204"/>
      <c r="AH206" s="204"/>
      <c r="AI206" s="204"/>
      <c r="AJ206" s="204"/>
      <c r="AK206" s="204"/>
      <c r="AL206" s="204"/>
      <c r="AM206" s="204"/>
      <c r="AN206" s="204"/>
      <c r="AO206" s="204"/>
      <c r="AP206" s="204"/>
      <c r="AQ206" s="204"/>
      <c r="AR206" s="204"/>
      <c r="AS206" s="204"/>
      <c r="AT206" s="204"/>
      <c r="AU206" s="204"/>
      <c r="AV206" s="521"/>
      <c r="AW206" s="521"/>
      <c r="AX206" s="521"/>
      <c r="AY206" s="521"/>
    </row>
    <row r="207" spans="1:51" x14ac:dyDescent="0.35">
      <c r="A207" s="2434" t="s">
        <v>53</v>
      </c>
      <c r="B207" s="6940" t="s">
        <v>36</v>
      </c>
      <c r="C207" s="6939" t="s">
        <v>80</v>
      </c>
      <c r="D207" s="2717"/>
      <c r="E207" s="2717"/>
      <c r="F207" s="2717"/>
      <c r="G207" s="2717"/>
      <c r="H207" s="2717"/>
      <c r="I207" s="2717"/>
      <c r="J207" s="2717"/>
      <c r="K207" s="2717"/>
      <c r="L207" s="2717"/>
      <c r="M207" s="2717"/>
      <c r="N207" s="2717"/>
      <c r="O207" s="2717"/>
      <c r="P207" s="2717"/>
      <c r="Q207" s="2717"/>
      <c r="R207" s="2717"/>
      <c r="S207" s="6938"/>
      <c r="T207" s="6937" t="s">
        <v>3596</v>
      </c>
      <c r="U207" s="6937"/>
      <c r="V207" s="6937"/>
      <c r="W207" s="6937"/>
      <c r="X207" s="6936"/>
      <c r="Y207" s="204"/>
      <c r="Z207" s="204"/>
      <c r="AA207" s="204"/>
      <c r="AB207" s="204"/>
      <c r="AC207" s="204"/>
      <c r="AD207" s="204"/>
      <c r="AE207" s="204"/>
      <c r="AF207" s="204"/>
      <c r="AG207" s="204"/>
      <c r="AH207" s="204"/>
      <c r="AI207" s="204"/>
      <c r="AJ207" s="204"/>
      <c r="AK207" s="204"/>
      <c r="AL207" s="204"/>
      <c r="AM207" s="204"/>
      <c r="AN207" s="204"/>
      <c r="AO207" s="204"/>
      <c r="AP207" s="204"/>
      <c r="AQ207" s="204"/>
      <c r="AR207" s="204"/>
      <c r="AS207" s="204"/>
      <c r="AT207" s="204"/>
      <c r="AU207" s="204"/>
      <c r="AV207" s="521"/>
      <c r="AW207" s="521"/>
      <c r="AX207" s="521"/>
      <c r="AY207" s="521"/>
    </row>
    <row r="208" spans="1:51" x14ac:dyDescent="0.35">
      <c r="A208" s="6752"/>
      <c r="B208" s="6827"/>
      <c r="C208" s="6935"/>
      <c r="D208" s="4913"/>
      <c r="E208" s="4913"/>
      <c r="F208" s="4913"/>
      <c r="G208" s="4913"/>
      <c r="H208" s="4913"/>
      <c r="I208" s="4913"/>
      <c r="J208" s="4913"/>
      <c r="K208" s="4913"/>
      <c r="L208" s="4913"/>
      <c r="M208" s="4913"/>
      <c r="N208" s="4913"/>
      <c r="O208" s="4913"/>
      <c r="P208" s="4913"/>
      <c r="Q208" s="4913"/>
      <c r="R208" s="4913"/>
      <c r="S208" s="6934"/>
      <c r="T208" s="6933" t="s">
        <v>3595</v>
      </c>
      <c r="U208" s="6933"/>
      <c r="V208" s="6932"/>
      <c r="W208" s="6931" t="s">
        <v>3594</v>
      </c>
      <c r="X208" s="6930"/>
      <c r="Y208" s="204"/>
      <c r="Z208" s="204"/>
      <c r="AA208" s="204"/>
      <c r="AB208" s="204"/>
      <c r="AC208" s="204"/>
      <c r="AD208" s="204"/>
      <c r="AE208" s="204"/>
      <c r="AF208" s="204"/>
      <c r="AG208" s="204"/>
      <c r="AH208" s="204"/>
      <c r="AI208" s="204"/>
      <c r="AJ208" s="204"/>
      <c r="AK208" s="204"/>
      <c r="AL208" s="204"/>
      <c r="AM208" s="204"/>
      <c r="AN208" s="204"/>
      <c r="AO208" s="204"/>
      <c r="AP208" s="204"/>
      <c r="AQ208" s="204"/>
      <c r="AR208" s="204"/>
      <c r="AS208" s="204"/>
      <c r="AT208" s="204"/>
      <c r="AU208" s="204"/>
      <c r="AV208" s="521"/>
      <c r="AW208" s="521"/>
      <c r="AX208" s="521"/>
      <c r="AY208" s="521"/>
    </row>
    <row r="209" spans="1:130" ht="30" x14ac:dyDescent="0.35">
      <c r="A209" s="2138"/>
      <c r="B209" s="6037"/>
      <c r="C209" s="6924" t="s">
        <v>386</v>
      </c>
      <c r="D209" s="6924" t="s">
        <v>203</v>
      </c>
      <c r="E209" s="6924" t="s">
        <v>204</v>
      </c>
      <c r="F209" s="6924" t="s">
        <v>205</v>
      </c>
      <c r="G209" s="6924" t="s">
        <v>206</v>
      </c>
      <c r="H209" s="6924" t="s">
        <v>3520</v>
      </c>
      <c r="I209" s="6924" t="s">
        <v>232</v>
      </c>
      <c r="J209" s="6924" t="s">
        <v>23</v>
      </c>
      <c r="K209" s="6924" t="s">
        <v>24</v>
      </c>
      <c r="L209" s="6924" t="s">
        <v>3519</v>
      </c>
      <c r="M209" s="6924" t="s">
        <v>26</v>
      </c>
      <c r="N209" s="6924" t="s">
        <v>27</v>
      </c>
      <c r="O209" s="6924" t="s">
        <v>28</v>
      </c>
      <c r="P209" s="6924" t="s">
        <v>29</v>
      </c>
      <c r="Q209" s="6924" t="s">
        <v>30</v>
      </c>
      <c r="R209" s="6924" t="s">
        <v>31</v>
      </c>
      <c r="S209" s="6929" t="s">
        <v>100</v>
      </c>
      <c r="T209" s="6928" t="s">
        <v>3593</v>
      </c>
      <c r="U209" s="6928" t="s">
        <v>3592</v>
      </c>
      <c r="V209" s="6928" t="s">
        <v>3591</v>
      </c>
      <c r="W209" s="6922" t="s">
        <v>3590</v>
      </c>
      <c r="X209" s="6928" t="s">
        <v>3589</v>
      </c>
      <c r="Y209" s="204"/>
      <c r="Z209" s="204"/>
      <c r="AA209" s="204"/>
      <c r="AB209" s="204"/>
      <c r="AC209" s="204"/>
      <c r="AD209" s="204"/>
      <c r="AE209" s="204"/>
      <c r="AF209" s="204"/>
      <c r="AG209" s="204"/>
      <c r="AH209" s="204"/>
      <c r="AI209" s="204"/>
      <c r="AJ209" s="204"/>
      <c r="AK209" s="204"/>
      <c r="AL209" s="204"/>
      <c r="AM209" s="204"/>
      <c r="AN209" s="204"/>
      <c r="AO209" s="204"/>
      <c r="AP209" s="204"/>
      <c r="AQ209" s="204"/>
      <c r="AR209" s="204"/>
      <c r="AS209" s="204"/>
      <c r="AT209" s="204"/>
      <c r="AU209" s="204"/>
      <c r="AV209" s="521"/>
      <c r="AW209" s="521"/>
      <c r="AX209" s="521"/>
      <c r="AY209" s="521"/>
    </row>
    <row r="210" spans="1:130" x14ac:dyDescent="0.35">
      <c r="A210" s="6060" t="s">
        <v>3026</v>
      </c>
      <c r="B210" s="127">
        <f>SUM(C210:S210)</f>
        <v>0</v>
      </c>
      <c r="C210" s="324"/>
      <c r="D210" s="324"/>
      <c r="E210" s="324"/>
      <c r="F210" s="324"/>
      <c r="G210" s="324"/>
      <c r="H210" s="324"/>
      <c r="I210" s="324"/>
      <c r="J210" s="324"/>
      <c r="K210" s="324"/>
      <c r="L210" s="324"/>
      <c r="M210" s="324"/>
      <c r="N210" s="324"/>
      <c r="O210" s="324"/>
      <c r="P210" s="324"/>
      <c r="Q210" s="324"/>
      <c r="R210" s="324"/>
      <c r="S210" s="1845"/>
      <c r="T210" s="327"/>
      <c r="U210" s="188"/>
      <c r="V210" s="188"/>
      <c r="W210" s="188"/>
      <c r="X210" s="188"/>
      <c r="Y210" s="204"/>
      <c r="Z210" s="204"/>
      <c r="AA210" s="204"/>
      <c r="AB210" s="204"/>
      <c r="AC210" s="204"/>
      <c r="AD210" s="204"/>
      <c r="AE210" s="204"/>
      <c r="AF210" s="204"/>
      <c r="AG210" s="204"/>
      <c r="AH210" s="204"/>
      <c r="AI210" s="204"/>
      <c r="AJ210" s="204"/>
      <c r="AK210" s="204"/>
      <c r="AL210" s="204"/>
      <c r="AM210" s="204"/>
      <c r="AN210" s="204"/>
      <c r="AO210" s="204"/>
      <c r="AP210" s="204"/>
      <c r="AQ210" s="204"/>
      <c r="AR210" s="204"/>
      <c r="AS210" s="204"/>
      <c r="AT210" s="204"/>
      <c r="AU210" s="204"/>
      <c r="AV210" s="521"/>
      <c r="AW210" s="521"/>
      <c r="AX210" s="521"/>
      <c r="AY210" s="521"/>
    </row>
    <row r="211" spans="1:130" x14ac:dyDescent="0.35">
      <c r="A211" s="132" t="s">
        <v>2839</v>
      </c>
      <c r="B211" s="1155">
        <f>SUM(C211:S211)</f>
        <v>0</v>
      </c>
      <c r="C211" s="324"/>
      <c r="D211" s="324"/>
      <c r="E211" s="324"/>
      <c r="F211" s="324"/>
      <c r="G211" s="324"/>
      <c r="H211" s="324"/>
      <c r="I211" s="324"/>
      <c r="J211" s="324"/>
      <c r="K211" s="324"/>
      <c r="L211" s="324"/>
      <c r="M211" s="324"/>
      <c r="N211" s="324"/>
      <c r="O211" s="324"/>
      <c r="P211" s="324"/>
      <c r="Q211" s="324"/>
      <c r="R211" s="324"/>
      <c r="S211" s="1845"/>
      <c r="T211" s="36"/>
      <c r="U211" s="324"/>
      <c r="V211" s="324"/>
      <c r="W211" s="324"/>
      <c r="X211" s="324"/>
      <c r="Y211" s="204"/>
      <c r="Z211" s="204"/>
      <c r="AA211" s="204"/>
      <c r="AB211" s="204"/>
      <c r="AC211" s="204"/>
      <c r="AD211" s="204"/>
      <c r="AE211" s="204"/>
      <c r="AF211" s="204"/>
      <c r="AG211" s="204"/>
      <c r="AH211" s="204"/>
      <c r="AI211" s="204"/>
      <c r="AJ211" s="204"/>
      <c r="AK211" s="204"/>
      <c r="AL211" s="204"/>
      <c r="AM211" s="204"/>
      <c r="AN211" s="204"/>
      <c r="AO211" s="204"/>
      <c r="AP211" s="204"/>
      <c r="AQ211" s="204"/>
      <c r="AR211" s="204"/>
      <c r="AS211" s="204"/>
      <c r="AT211" s="204"/>
      <c r="AU211" s="204"/>
      <c r="AV211" s="521"/>
      <c r="AW211" s="521"/>
      <c r="AX211" s="521"/>
      <c r="AY211" s="521"/>
    </row>
    <row r="212" spans="1:130" x14ac:dyDescent="0.35">
      <c r="A212" s="132" t="s">
        <v>3588</v>
      </c>
      <c r="B212" s="1155">
        <f>SUM(C212:S212)</f>
        <v>0</v>
      </c>
      <c r="C212" s="324"/>
      <c r="D212" s="324"/>
      <c r="E212" s="324"/>
      <c r="F212" s="324"/>
      <c r="G212" s="324"/>
      <c r="H212" s="324"/>
      <c r="I212" s="324"/>
      <c r="J212" s="324"/>
      <c r="K212" s="324"/>
      <c r="L212" s="324"/>
      <c r="M212" s="324"/>
      <c r="N212" s="324"/>
      <c r="O212" s="324"/>
      <c r="P212" s="324"/>
      <c r="Q212" s="324"/>
      <c r="R212" s="324"/>
      <c r="S212" s="1845"/>
      <c r="T212" s="36"/>
      <c r="U212" s="324"/>
      <c r="V212" s="324"/>
      <c r="W212" s="324"/>
      <c r="X212" s="324"/>
      <c r="Y212" s="204"/>
      <c r="Z212" s="204"/>
      <c r="AA212" s="204"/>
      <c r="AB212" s="204"/>
      <c r="AC212" s="204"/>
      <c r="AD212" s="204"/>
      <c r="AE212" s="204"/>
      <c r="AF212" s="204"/>
      <c r="AG212" s="204"/>
      <c r="AH212" s="204"/>
      <c r="AI212" s="204"/>
      <c r="AJ212" s="204"/>
      <c r="AK212" s="204"/>
      <c r="AL212" s="204"/>
      <c r="AM212" s="204"/>
      <c r="AN212" s="204"/>
      <c r="AO212" s="204"/>
      <c r="AP212" s="204"/>
      <c r="AQ212" s="204"/>
      <c r="AR212" s="204"/>
      <c r="AS212" s="204"/>
      <c r="AT212" s="204"/>
      <c r="AU212" s="204"/>
      <c r="AV212" s="521"/>
      <c r="AW212" s="521"/>
      <c r="AX212" s="521"/>
      <c r="AY212" s="521"/>
    </row>
    <row r="213" spans="1:130" x14ac:dyDescent="0.35">
      <c r="A213" s="1882" t="s">
        <v>2215</v>
      </c>
      <c r="B213" s="1239">
        <f>SUM(C213:S213)</f>
        <v>0</v>
      </c>
      <c r="C213" s="195"/>
      <c r="D213" s="195"/>
      <c r="E213" s="195"/>
      <c r="F213" s="195"/>
      <c r="G213" s="195"/>
      <c r="H213" s="195"/>
      <c r="I213" s="195"/>
      <c r="J213" s="195"/>
      <c r="K213" s="195"/>
      <c r="L213" s="195"/>
      <c r="M213" s="195"/>
      <c r="N213" s="195"/>
      <c r="O213" s="195"/>
      <c r="P213" s="195"/>
      <c r="Q213" s="195"/>
      <c r="R213" s="195"/>
      <c r="S213" s="3461"/>
      <c r="T213" s="85"/>
      <c r="U213" s="195"/>
      <c r="V213" s="195"/>
      <c r="W213" s="195"/>
      <c r="X213" s="195"/>
      <c r="Y213" s="204"/>
      <c r="Z213" s="204"/>
      <c r="AA213" s="204"/>
      <c r="AB213" s="204"/>
      <c r="AC213" s="204"/>
      <c r="AD213" s="204"/>
      <c r="AE213" s="204"/>
      <c r="AF213" s="204"/>
      <c r="AG213" s="204"/>
      <c r="AH213" s="204"/>
      <c r="AI213" s="204"/>
      <c r="AJ213" s="204"/>
      <c r="AK213" s="204"/>
      <c r="AL213" s="204"/>
      <c r="AM213" s="204"/>
      <c r="AN213" s="204"/>
      <c r="AO213" s="204"/>
      <c r="AP213" s="204"/>
      <c r="AQ213" s="204"/>
      <c r="AR213" s="204"/>
      <c r="AS213" s="204"/>
      <c r="AT213" s="204"/>
      <c r="AU213" s="204"/>
      <c r="AV213" s="521"/>
      <c r="AW213" s="521"/>
      <c r="AX213" s="521"/>
      <c r="AY213" s="521"/>
    </row>
    <row r="214" spans="1:130" s="203" customFormat="1" ht="22.5" customHeight="1" x14ac:dyDescent="0.25">
      <c r="A214" s="6927" t="s">
        <v>36</v>
      </c>
      <c r="B214" s="6926">
        <f>SUM(B210:B213)</f>
        <v>0</v>
      </c>
      <c r="C214" s="4612">
        <f>SUM(C210:C213)</f>
        <v>0</v>
      </c>
      <c r="D214" s="4612">
        <f>SUM(D210:D213)</f>
        <v>0</v>
      </c>
      <c r="E214" s="4612">
        <f>SUM(E210:E213)</f>
        <v>0</v>
      </c>
      <c r="F214" s="4612">
        <f>SUM(F210:F213)</f>
        <v>0</v>
      </c>
      <c r="G214" s="4612">
        <f>SUM(G210:G213)</f>
        <v>0</v>
      </c>
      <c r="H214" s="4612">
        <f>SUM(H210:H213)</f>
        <v>0</v>
      </c>
      <c r="I214" s="4612">
        <f>SUM(I210:I213)</f>
        <v>0</v>
      </c>
      <c r="J214" s="4612">
        <f>SUM(J210:J213)</f>
        <v>0</v>
      </c>
      <c r="K214" s="4612">
        <f>SUM(K210:K213)</f>
        <v>0</v>
      </c>
      <c r="L214" s="4612">
        <f>SUM(L210:L213)</f>
        <v>0</v>
      </c>
      <c r="M214" s="4612">
        <f>SUM(M210:M213)</f>
        <v>0</v>
      </c>
      <c r="N214" s="4612">
        <f>SUM(N210:N213)</f>
        <v>0</v>
      </c>
      <c r="O214" s="4612">
        <f>SUM(O210:O213)</f>
        <v>0</v>
      </c>
      <c r="P214" s="4612">
        <f>SUM(P210:P213)</f>
        <v>0</v>
      </c>
      <c r="Q214" s="4612">
        <f>SUM(Q210:Q213)</f>
        <v>0</v>
      </c>
      <c r="R214" s="4612">
        <f>SUM(R210:R213)</f>
        <v>0</v>
      </c>
      <c r="S214" s="6925">
        <f>SUM(S210:S213)</f>
        <v>0</v>
      </c>
      <c r="T214" s="1407">
        <f>SUM(T210:T213)</f>
        <v>0</v>
      </c>
      <c r="U214" s="1239">
        <f>SUM(U210:U213)</f>
        <v>0</v>
      </c>
      <c r="V214" s="1239">
        <f>SUM(V210:V213)</f>
        <v>0</v>
      </c>
      <c r="W214" s="1239">
        <f>SUM(W210:W213)</f>
        <v>0</v>
      </c>
      <c r="X214" s="1239">
        <f>SUM(X210:X213)</f>
        <v>0</v>
      </c>
      <c r="Y214" s="204"/>
      <c r="Z214" s="204"/>
      <c r="AA214" s="204"/>
      <c r="AB214" s="204"/>
      <c r="AC214" s="204"/>
      <c r="AD214" s="204"/>
      <c r="AE214" s="204"/>
      <c r="AF214" s="204"/>
      <c r="AG214" s="204"/>
      <c r="AH214" s="204"/>
      <c r="AI214" s="204"/>
      <c r="AJ214" s="204"/>
      <c r="AK214" s="204"/>
      <c r="AL214" s="204"/>
      <c r="AM214" s="204"/>
      <c r="AN214" s="204"/>
      <c r="AO214" s="204"/>
      <c r="AP214" s="204"/>
      <c r="AQ214" s="204"/>
      <c r="AR214" s="204"/>
      <c r="AS214" s="204"/>
      <c r="AT214" s="204"/>
      <c r="AU214" s="204"/>
      <c r="AV214" s="204"/>
      <c r="AW214" s="204"/>
      <c r="AX214" s="204"/>
      <c r="AY214" s="204"/>
      <c r="AZ214" s="245"/>
      <c r="BT214" s="245"/>
      <c r="BU214" s="245"/>
      <c r="BV214" s="245"/>
      <c r="BW214" s="245"/>
      <c r="BX214" s="245"/>
      <c r="BY214" s="245"/>
      <c r="BZ214" s="245"/>
      <c r="CA214" s="246"/>
      <c r="CB214" s="246"/>
      <c r="CC214" s="246"/>
      <c r="CD214" s="246"/>
      <c r="CE214" s="246"/>
      <c r="CF214" s="246"/>
      <c r="CG214" s="246"/>
      <c r="CH214" s="246"/>
      <c r="CI214" s="246"/>
      <c r="CJ214" s="246"/>
      <c r="CK214" s="246"/>
      <c r="CL214" s="246"/>
      <c r="CM214" s="246"/>
      <c r="CN214" s="246"/>
      <c r="CO214" s="246"/>
      <c r="CP214" s="246"/>
      <c r="CQ214" s="246"/>
      <c r="CR214" s="246"/>
      <c r="CS214" s="246"/>
      <c r="CT214" s="246"/>
      <c r="CU214" s="246"/>
      <c r="CV214" s="246"/>
      <c r="CW214" s="246"/>
      <c r="CX214" s="246"/>
      <c r="CY214" s="246"/>
      <c r="CZ214" s="246"/>
      <c r="DA214" s="246"/>
      <c r="DB214" s="246"/>
      <c r="DC214" s="246"/>
      <c r="DD214" s="246"/>
      <c r="DE214" s="246"/>
      <c r="DF214" s="205"/>
      <c r="DG214" s="205"/>
      <c r="DH214" s="205"/>
      <c r="DI214" s="205"/>
      <c r="DJ214" s="205"/>
      <c r="DK214" s="205"/>
      <c r="DL214" s="205"/>
      <c r="DM214" s="204"/>
      <c r="DN214" s="204"/>
      <c r="DO214" s="204"/>
      <c r="DP214" s="204"/>
      <c r="DQ214" s="204"/>
      <c r="DR214" s="204"/>
      <c r="DS214" s="204"/>
      <c r="DT214" s="204"/>
      <c r="DU214" s="204"/>
      <c r="DV214" s="204"/>
      <c r="DW214" s="204"/>
      <c r="DX214" s="204"/>
      <c r="DY214" s="204"/>
      <c r="DZ214" s="204"/>
    </row>
    <row r="215" spans="1:130" x14ac:dyDescent="0.35">
      <c r="A215" s="140" t="s">
        <v>3587</v>
      </c>
      <c r="B215" s="203"/>
      <c r="C215" s="203"/>
      <c r="D215" s="203"/>
      <c r="E215" s="203"/>
      <c r="F215" s="203"/>
      <c r="G215" s="203"/>
      <c r="H215" s="203"/>
      <c r="I215" s="203"/>
      <c r="J215" s="203"/>
      <c r="K215" s="203"/>
      <c r="L215" s="203"/>
      <c r="M215" s="203"/>
      <c r="N215" s="203"/>
      <c r="O215" s="203"/>
      <c r="P215" s="203"/>
      <c r="Q215" s="203"/>
      <c r="R215" s="203"/>
      <c r="S215" s="203"/>
      <c r="T215" s="203"/>
      <c r="U215" s="203"/>
      <c r="V215" s="203"/>
      <c r="W215" s="203"/>
      <c r="X215" s="203"/>
      <c r="Y215" s="204"/>
      <c r="Z215" s="204"/>
      <c r="AA215" s="204"/>
      <c r="AB215" s="204"/>
      <c r="AC215" s="204"/>
      <c r="AD215" s="204"/>
      <c r="AE215" s="204"/>
      <c r="AF215" s="204"/>
      <c r="AG215" s="204"/>
      <c r="AH215" s="204"/>
      <c r="AI215" s="204"/>
      <c r="AJ215" s="204"/>
      <c r="AK215" s="204"/>
      <c r="AL215" s="204"/>
      <c r="AM215" s="204"/>
      <c r="AN215" s="204"/>
      <c r="AO215" s="204"/>
      <c r="AP215" s="204"/>
      <c r="AQ215" s="204"/>
      <c r="AR215" s="204"/>
      <c r="AS215" s="204"/>
      <c r="AT215" s="204"/>
      <c r="AU215" s="204"/>
      <c r="AV215" s="521"/>
      <c r="AW215" s="521"/>
      <c r="AX215" s="521"/>
      <c r="AY215" s="521"/>
    </row>
    <row r="216" spans="1:130" ht="15" customHeight="1" x14ac:dyDescent="0.35">
      <c r="A216" s="6924" t="s">
        <v>3586</v>
      </c>
      <c r="B216" s="6922" t="s">
        <v>8</v>
      </c>
      <c r="C216" s="203"/>
      <c r="D216" s="203"/>
      <c r="E216" s="203"/>
      <c r="F216" s="203"/>
      <c r="G216" s="203"/>
      <c r="H216" s="203"/>
      <c r="I216" s="203"/>
      <c r="J216" s="203"/>
      <c r="K216" s="203"/>
      <c r="L216" s="203"/>
      <c r="M216" s="203"/>
      <c r="N216" s="203"/>
      <c r="O216" s="203"/>
      <c r="P216" s="203"/>
      <c r="Q216" s="203"/>
      <c r="R216" s="203"/>
      <c r="S216" s="203"/>
      <c r="T216" s="203"/>
      <c r="U216" s="203"/>
      <c r="V216" s="203"/>
      <c r="W216" s="203"/>
      <c r="X216" s="203"/>
      <c r="Y216" s="204"/>
      <c r="Z216" s="204"/>
      <c r="AA216" s="204"/>
      <c r="AB216" s="204"/>
      <c r="AC216" s="204"/>
      <c r="AD216" s="204"/>
      <c r="AE216" s="204"/>
      <c r="AF216" s="204"/>
      <c r="AG216" s="204"/>
      <c r="AH216" s="204"/>
      <c r="AI216" s="204"/>
      <c r="AJ216" s="204"/>
      <c r="AK216" s="204"/>
      <c r="AL216" s="204"/>
      <c r="AM216" s="204"/>
      <c r="AN216" s="204"/>
      <c r="AO216" s="204"/>
      <c r="AP216" s="204"/>
      <c r="AQ216" s="204"/>
      <c r="AR216" s="204"/>
      <c r="AS216" s="204"/>
      <c r="AT216" s="204"/>
      <c r="AU216" s="204"/>
      <c r="AV216" s="521"/>
      <c r="AW216" s="521"/>
      <c r="AX216" s="521"/>
      <c r="AY216" s="521"/>
    </row>
    <row r="217" spans="1:130" x14ac:dyDescent="0.35">
      <c r="A217" s="6906" t="s">
        <v>3585</v>
      </c>
      <c r="B217" s="6904"/>
      <c r="C217" s="203"/>
      <c r="D217" s="203"/>
      <c r="E217" s="203"/>
      <c r="F217" s="203"/>
      <c r="G217" s="203"/>
      <c r="H217" s="203"/>
      <c r="I217" s="203"/>
      <c r="J217" s="203"/>
      <c r="K217" s="203"/>
      <c r="L217" s="203"/>
      <c r="M217" s="203"/>
      <c r="N217" s="203"/>
      <c r="O217" s="203"/>
      <c r="P217" s="203"/>
      <c r="Q217" s="203"/>
      <c r="R217" s="203"/>
      <c r="S217" s="203"/>
      <c r="T217" s="203"/>
      <c r="U217" s="203"/>
      <c r="V217" s="203"/>
      <c r="W217" s="203"/>
      <c r="X217" s="203"/>
      <c r="Y217" s="204"/>
      <c r="Z217" s="204"/>
      <c r="AA217" s="204"/>
      <c r="AB217" s="204"/>
      <c r="AC217" s="204"/>
      <c r="AD217" s="204"/>
      <c r="AE217" s="204"/>
      <c r="AF217" s="204"/>
      <c r="AG217" s="204"/>
      <c r="AH217" s="204"/>
      <c r="AI217" s="204"/>
      <c r="AJ217" s="204"/>
      <c r="AK217" s="204"/>
      <c r="AL217" s="204"/>
      <c r="AM217" s="204"/>
      <c r="AN217" s="204"/>
      <c r="AO217" s="204"/>
      <c r="AP217" s="204"/>
      <c r="AQ217" s="204"/>
      <c r="AR217" s="204"/>
      <c r="AS217" s="204"/>
      <c r="AT217" s="204"/>
      <c r="AU217" s="204"/>
      <c r="AV217" s="521"/>
      <c r="AW217" s="521"/>
      <c r="AX217" s="521"/>
      <c r="AY217" s="521"/>
    </row>
    <row r="218" spans="1:130" x14ac:dyDescent="0.35">
      <c r="A218" s="6906" t="s">
        <v>3584</v>
      </c>
      <c r="B218" s="6904"/>
      <c r="C218" s="203"/>
      <c r="D218" s="203"/>
      <c r="E218" s="203"/>
      <c r="F218" s="203"/>
      <c r="G218" s="203"/>
      <c r="H218" s="203"/>
      <c r="I218" s="203"/>
      <c r="J218" s="203"/>
      <c r="K218" s="203"/>
      <c r="L218" s="203"/>
      <c r="M218" s="203"/>
      <c r="N218" s="203"/>
      <c r="O218" s="203"/>
      <c r="P218" s="203"/>
      <c r="Q218" s="203"/>
      <c r="R218" s="203"/>
      <c r="S218" s="203"/>
      <c r="T218" s="203"/>
      <c r="U218" s="203"/>
      <c r="V218" s="203"/>
      <c r="W218" s="203"/>
      <c r="X218" s="203"/>
      <c r="Y218" s="204"/>
      <c r="Z218" s="204"/>
      <c r="AA218" s="204"/>
      <c r="AB218" s="204"/>
      <c r="AC218" s="204"/>
      <c r="AD218" s="204"/>
      <c r="AE218" s="204"/>
      <c r="AF218" s="204"/>
      <c r="AG218" s="204"/>
      <c r="AH218" s="204"/>
      <c r="AI218" s="204"/>
      <c r="AJ218" s="204"/>
      <c r="AK218" s="204"/>
      <c r="AL218" s="204"/>
      <c r="AM218" s="204"/>
      <c r="AN218" s="204"/>
      <c r="AO218" s="204"/>
      <c r="AP218" s="204"/>
      <c r="AQ218" s="204"/>
      <c r="AR218" s="204"/>
      <c r="AS218" s="204"/>
      <c r="AT218" s="204"/>
      <c r="AU218" s="204"/>
      <c r="AV218" s="521"/>
      <c r="AW218" s="521"/>
      <c r="AX218" s="521"/>
      <c r="AY218" s="521"/>
    </row>
    <row r="219" spans="1:130" x14ac:dyDescent="0.35">
      <c r="A219" s="6906" t="s">
        <v>3583</v>
      </c>
      <c r="B219" s="6904"/>
      <c r="C219" s="203"/>
      <c r="D219" s="203"/>
      <c r="E219" s="203"/>
      <c r="F219" s="203"/>
      <c r="G219" s="203"/>
      <c r="H219" s="203"/>
      <c r="I219" s="203"/>
      <c r="J219" s="203"/>
      <c r="K219" s="203"/>
      <c r="L219" s="203"/>
      <c r="M219" s="203"/>
      <c r="N219" s="203"/>
      <c r="O219" s="203"/>
      <c r="P219" s="203"/>
      <c r="Q219" s="203"/>
      <c r="R219" s="203"/>
      <c r="S219" s="203"/>
      <c r="T219" s="203"/>
      <c r="U219" s="203"/>
      <c r="V219" s="203"/>
      <c r="W219" s="203"/>
      <c r="X219" s="203"/>
      <c r="Y219" s="204"/>
      <c r="Z219" s="204"/>
      <c r="AA219" s="204"/>
      <c r="AB219" s="205"/>
      <c r="AC219" s="205"/>
      <c r="AD219" s="205"/>
      <c r="AE219" s="205"/>
      <c r="AF219" s="205"/>
      <c r="AG219" s="205"/>
      <c r="AH219" s="205"/>
      <c r="AI219" s="205"/>
      <c r="AJ219" s="205"/>
      <c r="AK219" s="205"/>
      <c r="AL219" s="205"/>
      <c r="AM219" s="205"/>
      <c r="AN219" s="205"/>
      <c r="AO219" s="205"/>
      <c r="AP219" s="205"/>
      <c r="AQ219" s="205"/>
      <c r="AR219" s="205"/>
      <c r="AS219" s="205"/>
      <c r="AT219" s="205"/>
      <c r="AU219" s="205"/>
      <c r="AV219" s="521"/>
      <c r="AW219" s="521"/>
      <c r="AX219" s="521"/>
      <c r="AY219" s="521"/>
    </row>
    <row r="220" spans="1:130" x14ac:dyDescent="0.35">
      <c r="A220" s="6906" t="s">
        <v>3582</v>
      </c>
      <c r="B220" s="6904"/>
      <c r="C220" s="203"/>
      <c r="D220" s="203"/>
      <c r="E220" s="203"/>
      <c r="F220" s="203"/>
      <c r="G220" s="203"/>
      <c r="H220" s="203"/>
      <c r="I220" s="203"/>
      <c r="J220" s="203"/>
      <c r="K220" s="203"/>
      <c r="L220" s="203"/>
      <c r="M220" s="203"/>
      <c r="N220" s="203"/>
      <c r="O220" s="203"/>
      <c r="P220" s="203"/>
      <c r="Q220" s="203"/>
      <c r="R220" s="203"/>
      <c r="S220" s="203"/>
      <c r="T220" s="203"/>
      <c r="U220" s="203"/>
      <c r="V220" s="203"/>
      <c r="W220" s="203"/>
      <c r="X220" s="203"/>
      <c r="Y220" s="204"/>
      <c r="Z220" s="204"/>
      <c r="AA220" s="204"/>
      <c r="AB220" s="204"/>
      <c r="AC220" s="204"/>
      <c r="AD220" s="204"/>
      <c r="AE220" s="204"/>
      <c r="AF220" s="204"/>
      <c r="AG220" s="204"/>
      <c r="AH220" s="204"/>
      <c r="AI220" s="204"/>
      <c r="AJ220" s="204"/>
      <c r="AK220" s="204"/>
      <c r="AL220" s="204"/>
      <c r="AM220" s="204"/>
      <c r="AN220" s="204"/>
      <c r="AO220" s="204"/>
      <c r="AP220" s="204"/>
      <c r="AQ220" s="204"/>
      <c r="AR220" s="204"/>
      <c r="AS220" s="204"/>
      <c r="AT220" s="204"/>
      <c r="AU220" s="204"/>
      <c r="AV220" s="521"/>
      <c r="AW220" s="521"/>
      <c r="AX220" s="521"/>
      <c r="AY220" s="521"/>
    </row>
    <row r="221" spans="1:130" s="203" customFormat="1" ht="26.25" customHeight="1" x14ac:dyDescent="0.25">
      <c r="A221" s="140" t="s">
        <v>3581</v>
      </c>
      <c r="Y221" s="204"/>
      <c r="Z221" s="204"/>
      <c r="AA221" s="204"/>
      <c r="AB221" s="204"/>
      <c r="AC221" s="204"/>
      <c r="AD221" s="204"/>
      <c r="AE221" s="204"/>
      <c r="AF221" s="204"/>
      <c r="AG221" s="204"/>
      <c r="AH221" s="204"/>
      <c r="AI221" s="204"/>
      <c r="AJ221" s="204"/>
      <c r="AK221" s="204"/>
      <c r="AL221" s="204"/>
      <c r="AM221" s="204"/>
      <c r="AN221" s="204"/>
      <c r="AO221" s="204"/>
      <c r="AP221" s="204"/>
      <c r="AQ221" s="204"/>
      <c r="AR221" s="204"/>
      <c r="AS221" s="204"/>
      <c r="AT221" s="204"/>
      <c r="AU221" s="204"/>
      <c r="AV221" s="204"/>
      <c r="AW221" s="204"/>
      <c r="AX221" s="204"/>
      <c r="AY221" s="204"/>
      <c r="AZ221" s="245"/>
      <c r="BT221" s="245"/>
      <c r="BU221" s="245"/>
      <c r="BV221" s="245"/>
      <c r="BW221" s="245"/>
      <c r="BX221" s="245"/>
      <c r="BY221" s="246"/>
      <c r="BZ221" s="246"/>
      <c r="CA221" s="246"/>
      <c r="CB221" s="246"/>
      <c r="CC221" s="246"/>
      <c r="CD221" s="246"/>
      <c r="CE221" s="246"/>
      <c r="CF221" s="246"/>
      <c r="CG221" s="246"/>
      <c r="CH221" s="246"/>
      <c r="CI221" s="246"/>
      <c r="CJ221" s="246"/>
      <c r="CK221" s="246"/>
      <c r="CL221" s="246"/>
      <c r="CM221" s="246"/>
      <c r="CN221" s="246"/>
      <c r="CO221" s="246"/>
      <c r="CP221" s="246"/>
      <c r="CQ221" s="246"/>
      <c r="CR221" s="246"/>
      <c r="CS221" s="246"/>
      <c r="CT221" s="246"/>
      <c r="CU221" s="245"/>
      <c r="CV221" s="245"/>
      <c r="CW221" s="245"/>
      <c r="CX221" s="245"/>
      <c r="CY221" s="245"/>
      <c r="CZ221" s="245"/>
      <c r="DA221" s="245"/>
      <c r="DB221" s="245"/>
      <c r="DC221" s="245"/>
      <c r="DD221" s="245"/>
      <c r="DE221" s="245"/>
      <c r="DF221" s="204"/>
      <c r="DG221" s="204"/>
      <c r="DH221" s="204"/>
      <c r="DI221" s="204"/>
      <c r="DJ221" s="204"/>
      <c r="DK221" s="204"/>
      <c r="DL221" s="204"/>
      <c r="DM221" s="204"/>
      <c r="DN221" s="204"/>
      <c r="DO221" s="204"/>
      <c r="DP221" s="204"/>
      <c r="DQ221" s="204"/>
      <c r="DR221" s="204"/>
      <c r="DS221" s="204"/>
      <c r="DT221" s="204"/>
      <c r="DU221" s="204"/>
      <c r="DV221" s="204"/>
      <c r="DW221" s="204"/>
      <c r="DX221" s="204"/>
      <c r="DY221" s="204"/>
      <c r="DZ221" s="204"/>
    </row>
    <row r="222" spans="1:130" s="203" customFormat="1" ht="24" customHeight="1" x14ac:dyDescent="0.25">
      <c r="A222" s="6923" t="s">
        <v>683</v>
      </c>
      <c r="B222" s="6922" t="s">
        <v>36</v>
      </c>
      <c r="Y222" s="204"/>
      <c r="Z222" s="204"/>
      <c r="AA222" s="204"/>
      <c r="AB222" s="204"/>
      <c r="AC222" s="204"/>
      <c r="AD222" s="204"/>
      <c r="AE222" s="204"/>
      <c r="AF222" s="204"/>
      <c r="AG222" s="204"/>
      <c r="AH222" s="204"/>
      <c r="AI222" s="204"/>
      <c r="AJ222" s="204"/>
      <c r="AK222" s="204"/>
      <c r="AL222" s="204"/>
      <c r="AM222" s="204"/>
      <c r="AN222" s="204"/>
      <c r="AO222" s="204"/>
      <c r="AP222" s="204"/>
      <c r="AQ222" s="204"/>
      <c r="AR222" s="204"/>
      <c r="AS222" s="204"/>
      <c r="AT222" s="204"/>
      <c r="AU222" s="204"/>
      <c r="AV222" s="204"/>
      <c r="AW222" s="204"/>
      <c r="AX222" s="204"/>
      <c r="AY222" s="204"/>
      <c r="AZ222" s="245"/>
      <c r="BT222" s="245"/>
      <c r="BU222" s="245"/>
      <c r="BV222" s="245"/>
      <c r="BW222" s="245"/>
      <c r="BX222" s="245"/>
      <c r="BY222" s="246"/>
      <c r="BZ222" s="246"/>
      <c r="CA222" s="246"/>
      <c r="CB222" s="246"/>
      <c r="CC222" s="246"/>
      <c r="CD222" s="246"/>
      <c r="CE222" s="246"/>
      <c r="CF222" s="246"/>
      <c r="CG222" s="246"/>
      <c r="CH222" s="246"/>
      <c r="CI222" s="246"/>
      <c r="CJ222" s="246"/>
      <c r="CK222" s="246"/>
      <c r="CL222" s="246"/>
      <c r="CM222" s="246"/>
      <c r="CN222" s="246"/>
      <c r="CO222" s="246"/>
      <c r="CP222" s="246"/>
      <c r="CQ222" s="246"/>
      <c r="CR222" s="246"/>
      <c r="CS222" s="246"/>
      <c r="CT222" s="246"/>
      <c r="CU222" s="245"/>
      <c r="CV222" s="245"/>
      <c r="CW222" s="245"/>
      <c r="CX222" s="245"/>
      <c r="CY222" s="245"/>
      <c r="CZ222" s="245"/>
      <c r="DA222" s="245"/>
      <c r="DB222" s="245"/>
      <c r="DC222" s="245"/>
      <c r="DD222" s="245"/>
      <c r="DE222" s="245"/>
      <c r="DF222" s="204"/>
      <c r="DG222" s="204"/>
      <c r="DH222" s="204"/>
      <c r="DI222" s="204"/>
      <c r="DJ222" s="204"/>
      <c r="DK222" s="204"/>
      <c r="DL222" s="204"/>
      <c r="DM222" s="204"/>
      <c r="DN222" s="204"/>
      <c r="DO222" s="204"/>
      <c r="DP222" s="204"/>
      <c r="DQ222" s="204"/>
      <c r="DR222" s="204"/>
      <c r="DS222" s="204"/>
      <c r="DT222" s="204"/>
      <c r="DU222" s="204"/>
      <c r="DV222" s="204"/>
      <c r="DW222" s="204"/>
      <c r="DX222" s="204"/>
      <c r="DY222" s="204"/>
      <c r="DZ222" s="204"/>
    </row>
    <row r="223" spans="1:130" s="203" customFormat="1" ht="19.149999999999999" customHeight="1" x14ac:dyDescent="0.25">
      <c r="A223" s="6906" t="s">
        <v>3580</v>
      </c>
      <c r="B223" s="6904"/>
      <c r="Y223" s="204"/>
      <c r="Z223" s="204"/>
      <c r="AA223" s="204"/>
      <c r="AB223" s="204"/>
      <c r="AC223" s="204"/>
      <c r="AD223" s="204"/>
      <c r="AE223" s="204"/>
      <c r="AF223" s="204"/>
      <c r="AG223" s="204"/>
      <c r="AH223" s="204"/>
      <c r="AI223" s="204"/>
      <c r="AJ223" s="204"/>
      <c r="AK223" s="204"/>
      <c r="AL223" s="204"/>
      <c r="AM223" s="204"/>
      <c r="AN223" s="204"/>
      <c r="AO223" s="204"/>
      <c r="AP223" s="204"/>
      <c r="AQ223" s="204"/>
      <c r="AR223" s="204"/>
      <c r="AS223" s="204"/>
      <c r="AT223" s="204"/>
      <c r="AU223" s="204"/>
      <c r="AV223" s="204"/>
      <c r="AW223" s="204"/>
      <c r="AX223" s="204"/>
      <c r="AY223" s="204"/>
      <c r="AZ223" s="245"/>
      <c r="BT223" s="245"/>
      <c r="BU223" s="245"/>
      <c r="BV223" s="245"/>
      <c r="BW223" s="245"/>
      <c r="BX223" s="245"/>
      <c r="BY223" s="246"/>
      <c r="BZ223" s="246"/>
      <c r="CA223" s="246"/>
      <c r="CB223" s="246"/>
      <c r="CC223" s="246"/>
      <c r="CD223" s="246"/>
      <c r="CE223" s="246"/>
      <c r="CF223" s="246"/>
      <c r="CG223" s="246"/>
      <c r="CH223" s="246"/>
      <c r="CI223" s="246"/>
      <c r="CJ223" s="246"/>
      <c r="CK223" s="246"/>
      <c r="CL223" s="246"/>
      <c r="CM223" s="246"/>
      <c r="CN223" s="246"/>
      <c r="CO223" s="246"/>
      <c r="CP223" s="246"/>
      <c r="CQ223" s="246"/>
      <c r="CR223" s="246"/>
      <c r="CS223" s="246"/>
      <c r="CT223" s="246"/>
      <c r="CU223" s="245"/>
      <c r="CV223" s="245"/>
      <c r="CW223" s="245"/>
      <c r="CX223" s="245"/>
      <c r="CY223" s="245"/>
      <c r="CZ223" s="245"/>
      <c r="DA223" s="245"/>
      <c r="DB223" s="245"/>
      <c r="DC223" s="245"/>
      <c r="DD223" s="245"/>
      <c r="DE223" s="245"/>
      <c r="DF223" s="204"/>
      <c r="DG223" s="204"/>
      <c r="DH223" s="204"/>
      <c r="DI223" s="204"/>
      <c r="DJ223" s="204"/>
      <c r="DK223" s="204"/>
      <c r="DL223" s="204"/>
      <c r="DM223" s="204"/>
      <c r="DN223" s="204"/>
      <c r="DO223" s="204"/>
      <c r="DP223" s="204"/>
      <c r="DQ223" s="204"/>
      <c r="DR223" s="204"/>
      <c r="DS223" s="204"/>
      <c r="DT223" s="204"/>
      <c r="DU223" s="204"/>
      <c r="DV223" s="204"/>
      <c r="DW223" s="204"/>
      <c r="DX223" s="204"/>
      <c r="DY223" s="204"/>
      <c r="DZ223" s="204"/>
    </row>
    <row r="224" spans="1:130" s="203" customFormat="1" ht="19.149999999999999" customHeight="1" x14ac:dyDescent="0.25">
      <c r="A224" s="6906" t="s">
        <v>2880</v>
      </c>
      <c r="B224" s="6904"/>
      <c r="Y224" s="204"/>
      <c r="Z224" s="204"/>
      <c r="AA224" s="204"/>
      <c r="AB224" s="204"/>
      <c r="AC224" s="204"/>
      <c r="AD224" s="204"/>
      <c r="AE224" s="204"/>
      <c r="AF224" s="204"/>
      <c r="AG224" s="204"/>
      <c r="AH224" s="204"/>
      <c r="AI224" s="204"/>
      <c r="AJ224" s="204"/>
      <c r="AK224" s="204"/>
      <c r="AL224" s="204"/>
      <c r="AM224" s="204"/>
      <c r="AN224" s="204"/>
      <c r="AO224" s="204"/>
      <c r="AP224" s="204"/>
      <c r="AQ224" s="204"/>
      <c r="AR224" s="204"/>
      <c r="AS224" s="204"/>
      <c r="AT224" s="204"/>
      <c r="AU224" s="204"/>
      <c r="AV224" s="204"/>
      <c r="AW224" s="204"/>
      <c r="AX224" s="204"/>
      <c r="AY224" s="204"/>
      <c r="AZ224" s="245"/>
      <c r="BT224" s="245"/>
      <c r="BU224" s="245"/>
      <c r="BV224" s="245"/>
      <c r="BW224" s="245"/>
      <c r="BX224" s="245"/>
      <c r="BY224" s="246"/>
      <c r="BZ224" s="246"/>
      <c r="CA224" s="246"/>
      <c r="CB224" s="246"/>
      <c r="CC224" s="246"/>
      <c r="CD224" s="246"/>
      <c r="CE224" s="246"/>
      <c r="CF224" s="246"/>
      <c r="CG224" s="246"/>
      <c r="CH224" s="246"/>
      <c r="CI224" s="246"/>
      <c r="CJ224" s="246"/>
      <c r="CK224" s="246"/>
      <c r="CL224" s="246"/>
      <c r="CM224" s="246"/>
      <c r="CN224" s="246"/>
      <c r="CO224" s="246"/>
      <c r="CP224" s="246"/>
      <c r="CQ224" s="246"/>
      <c r="CR224" s="246"/>
      <c r="CS224" s="246"/>
      <c r="CT224" s="246"/>
      <c r="CU224" s="245"/>
      <c r="CV224" s="245"/>
      <c r="CW224" s="245"/>
      <c r="CX224" s="245"/>
      <c r="CY224" s="245"/>
      <c r="CZ224" s="245"/>
      <c r="DA224" s="245"/>
      <c r="DB224" s="245"/>
      <c r="DC224" s="245"/>
      <c r="DD224" s="245"/>
      <c r="DE224" s="245"/>
      <c r="DF224" s="204"/>
      <c r="DG224" s="204"/>
      <c r="DH224" s="204"/>
      <c r="DI224" s="204"/>
      <c r="DJ224" s="204"/>
      <c r="DK224" s="204"/>
      <c r="DL224" s="204"/>
      <c r="DM224" s="204"/>
      <c r="DN224" s="204"/>
      <c r="DO224" s="204"/>
      <c r="DP224" s="204"/>
      <c r="DQ224" s="204"/>
      <c r="DR224" s="204"/>
      <c r="DS224" s="204"/>
      <c r="DT224" s="204"/>
      <c r="DU224" s="204"/>
      <c r="DV224" s="204"/>
      <c r="DW224" s="204"/>
      <c r="DX224" s="204"/>
      <c r="DY224" s="204"/>
      <c r="DZ224" s="204"/>
    </row>
    <row r="225" spans="1:130" s="203" customFormat="1" ht="19.149999999999999" customHeight="1" x14ac:dyDescent="0.25">
      <c r="A225" s="6906" t="s">
        <v>3579</v>
      </c>
      <c r="B225" s="6904"/>
      <c r="Y225" s="204"/>
      <c r="Z225" s="204"/>
      <c r="AA225" s="204"/>
      <c r="AB225" s="204"/>
      <c r="AC225" s="204"/>
      <c r="AD225" s="204"/>
      <c r="AE225" s="204"/>
      <c r="AF225" s="204"/>
      <c r="AG225" s="204"/>
      <c r="AH225" s="204"/>
      <c r="AI225" s="204"/>
      <c r="AJ225" s="204"/>
      <c r="AK225" s="204"/>
      <c r="AL225" s="204"/>
      <c r="AM225" s="204"/>
      <c r="AN225" s="204"/>
      <c r="AO225" s="204"/>
      <c r="AP225" s="204"/>
      <c r="AQ225" s="204"/>
      <c r="AR225" s="204"/>
      <c r="AS225" s="204"/>
      <c r="AT225" s="204"/>
      <c r="AU225" s="204"/>
      <c r="AV225" s="204"/>
      <c r="AW225" s="204"/>
      <c r="AX225" s="204"/>
      <c r="AY225" s="204"/>
      <c r="AZ225" s="245"/>
      <c r="BT225" s="245"/>
      <c r="BU225" s="245"/>
      <c r="BV225" s="245"/>
      <c r="BW225" s="245"/>
      <c r="BX225" s="245"/>
      <c r="BY225" s="246"/>
      <c r="BZ225" s="246"/>
      <c r="CA225" s="246"/>
      <c r="CB225" s="246"/>
      <c r="CC225" s="246"/>
      <c r="CD225" s="246"/>
      <c r="CE225" s="246"/>
      <c r="CF225" s="246"/>
      <c r="CG225" s="246"/>
      <c r="CH225" s="246"/>
      <c r="CI225" s="246"/>
      <c r="CJ225" s="246"/>
      <c r="CK225" s="246"/>
      <c r="CL225" s="246"/>
      <c r="CM225" s="246"/>
      <c r="CN225" s="246"/>
      <c r="CO225" s="246"/>
      <c r="CP225" s="246"/>
      <c r="CQ225" s="246"/>
      <c r="CR225" s="246"/>
      <c r="CS225" s="246"/>
      <c r="CT225" s="246"/>
      <c r="CU225" s="245"/>
      <c r="CV225" s="245"/>
      <c r="CW225" s="245"/>
      <c r="CX225" s="245"/>
      <c r="CY225" s="245"/>
      <c r="CZ225" s="245"/>
      <c r="DA225" s="245"/>
      <c r="DB225" s="245"/>
      <c r="DC225" s="245"/>
      <c r="DD225" s="245"/>
      <c r="DE225" s="245"/>
      <c r="DF225" s="204"/>
      <c r="DG225" s="204"/>
      <c r="DH225" s="204"/>
      <c r="DI225" s="204"/>
      <c r="DJ225" s="204"/>
      <c r="DK225" s="204"/>
      <c r="DL225" s="204"/>
      <c r="DM225" s="204"/>
      <c r="DN225" s="204"/>
      <c r="DO225" s="204"/>
      <c r="DP225" s="204"/>
      <c r="DQ225" s="204"/>
      <c r="DR225" s="204"/>
      <c r="DS225" s="204"/>
      <c r="DT225" s="204"/>
      <c r="DU225" s="204"/>
      <c r="DV225" s="204"/>
      <c r="DW225" s="204"/>
      <c r="DX225" s="204"/>
      <c r="DY225" s="204"/>
      <c r="DZ225" s="204"/>
    </row>
    <row r="226" spans="1:130" s="203" customFormat="1" ht="24.65" customHeight="1" x14ac:dyDescent="0.25">
      <c r="A226" s="6917" t="s">
        <v>3578</v>
      </c>
      <c r="B226" s="6904"/>
      <c r="Y226" s="204"/>
      <c r="Z226" s="204"/>
      <c r="AA226" s="204"/>
      <c r="AB226" s="204"/>
      <c r="AC226" s="204"/>
      <c r="AD226" s="204"/>
      <c r="AE226" s="204"/>
      <c r="AF226" s="204"/>
      <c r="AG226" s="204"/>
      <c r="AH226" s="204"/>
      <c r="AI226" s="204"/>
      <c r="AJ226" s="204"/>
      <c r="AK226" s="204"/>
      <c r="AL226" s="204"/>
      <c r="AM226" s="204"/>
      <c r="AN226" s="204"/>
      <c r="AO226" s="204"/>
      <c r="AP226" s="204"/>
      <c r="AQ226" s="204"/>
      <c r="AR226" s="204"/>
      <c r="AS226" s="204"/>
      <c r="AT226" s="204"/>
      <c r="AU226" s="204"/>
      <c r="AV226" s="204"/>
      <c r="AW226" s="204"/>
      <c r="AX226" s="204"/>
      <c r="AY226" s="204"/>
      <c r="AZ226" s="245"/>
      <c r="BT226" s="245"/>
      <c r="BU226" s="245"/>
      <c r="BV226" s="245"/>
      <c r="BW226" s="245"/>
      <c r="BX226" s="245"/>
      <c r="BY226" s="246"/>
      <c r="BZ226" s="246"/>
      <c r="CA226" s="246"/>
      <c r="CB226" s="246"/>
      <c r="CC226" s="246"/>
      <c r="CD226" s="246"/>
      <c r="CE226" s="246"/>
      <c r="CF226" s="246"/>
      <c r="CG226" s="246"/>
      <c r="CH226" s="246"/>
      <c r="CI226" s="246"/>
      <c r="CJ226" s="246"/>
      <c r="CK226" s="246"/>
      <c r="CL226" s="246"/>
      <c r="CM226" s="246"/>
      <c r="CN226" s="246"/>
      <c r="CO226" s="246"/>
      <c r="CP226" s="246"/>
      <c r="CQ226" s="246"/>
      <c r="CR226" s="246"/>
      <c r="CS226" s="246"/>
      <c r="CT226" s="246"/>
      <c r="CU226" s="245"/>
      <c r="CV226" s="245"/>
      <c r="CW226" s="245"/>
      <c r="CX226" s="245"/>
      <c r="CY226" s="245"/>
      <c r="CZ226" s="245"/>
      <c r="DA226" s="245"/>
      <c r="DB226" s="245"/>
      <c r="DC226" s="245"/>
      <c r="DD226" s="245"/>
      <c r="DE226" s="245"/>
      <c r="DF226" s="204"/>
      <c r="DG226" s="204"/>
      <c r="DH226" s="204"/>
      <c r="DI226" s="204"/>
      <c r="DJ226" s="204"/>
      <c r="DK226" s="204"/>
      <c r="DL226" s="204"/>
      <c r="DM226" s="204"/>
      <c r="DN226" s="204"/>
      <c r="DO226" s="204"/>
      <c r="DP226" s="204"/>
      <c r="DQ226" s="204"/>
      <c r="DR226" s="204"/>
      <c r="DS226" s="204"/>
      <c r="DT226" s="204"/>
      <c r="DU226" s="204"/>
      <c r="DV226" s="204"/>
      <c r="DW226" s="204"/>
      <c r="DX226" s="204"/>
      <c r="DY226" s="204"/>
      <c r="DZ226" s="204"/>
    </row>
    <row r="227" spans="1:130" s="203" customFormat="1" ht="19.149999999999999" customHeight="1" x14ac:dyDescent="0.25">
      <c r="A227" s="6906" t="s">
        <v>3577</v>
      </c>
      <c r="B227" s="6904"/>
      <c r="Y227" s="204"/>
      <c r="Z227" s="204"/>
      <c r="AA227" s="204"/>
      <c r="AB227" s="204"/>
      <c r="AC227" s="204"/>
      <c r="AD227" s="204"/>
      <c r="AE227" s="204"/>
      <c r="AF227" s="204"/>
      <c r="AG227" s="204"/>
      <c r="AH227" s="204"/>
      <c r="AI227" s="204"/>
      <c r="AJ227" s="204"/>
      <c r="AK227" s="204"/>
      <c r="AL227" s="204"/>
      <c r="AM227" s="204"/>
      <c r="AN227" s="204"/>
      <c r="AO227" s="204"/>
      <c r="AP227" s="204"/>
      <c r="AQ227" s="204"/>
      <c r="AR227" s="204"/>
      <c r="AS227" s="204"/>
      <c r="AT227" s="204"/>
      <c r="AU227" s="204"/>
      <c r="AV227" s="204"/>
      <c r="AW227" s="204"/>
      <c r="AX227" s="204"/>
      <c r="AY227" s="204"/>
      <c r="AZ227" s="245"/>
      <c r="BT227" s="245"/>
      <c r="BU227" s="245"/>
      <c r="BV227" s="245"/>
      <c r="BW227" s="245"/>
      <c r="BX227" s="245"/>
      <c r="BY227" s="246"/>
      <c r="BZ227" s="246"/>
      <c r="CA227" s="246"/>
      <c r="CB227" s="246"/>
      <c r="CC227" s="246"/>
      <c r="CD227" s="246"/>
      <c r="CE227" s="246"/>
      <c r="CF227" s="246"/>
      <c r="CG227" s="246"/>
      <c r="CH227" s="246"/>
      <c r="CI227" s="246"/>
      <c r="CJ227" s="246"/>
      <c r="CK227" s="246"/>
      <c r="CL227" s="246"/>
      <c r="CM227" s="246"/>
      <c r="CN227" s="246"/>
      <c r="CO227" s="246"/>
      <c r="CP227" s="246"/>
      <c r="CQ227" s="246"/>
      <c r="CR227" s="246"/>
      <c r="CS227" s="246"/>
      <c r="CT227" s="246"/>
      <c r="CU227" s="245"/>
      <c r="CV227" s="245"/>
      <c r="CW227" s="245"/>
      <c r="CX227" s="245"/>
      <c r="CY227" s="245"/>
      <c r="CZ227" s="245"/>
      <c r="DA227" s="245"/>
      <c r="DB227" s="245"/>
      <c r="DC227" s="245"/>
      <c r="DD227" s="245"/>
      <c r="DE227" s="245"/>
      <c r="DF227" s="204"/>
      <c r="DG227" s="204"/>
      <c r="DH227" s="204"/>
      <c r="DI227" s="204"/>
      <c r="DJ227" s="204"/>
      <c r="DK227" s="204"/>
      <c r="DL227" s="204"/>
      <c r="DM227" s="204"/>
      <c r="DN227" s="204"/>
      <c r="DO227" s="204"/>
      <c r="DP227" s="204"/>
      <c r="DQ227" s="204"/>
      <c r="DR227" s="204"/>
      <c r="DS227" s="204"/>
      <c r="DT227" s="204"/>
      <c r="DU227" s="204"/>
      <c r="DV227" s="204"/>
      <c r="DW227" s="204"/>
      <c r="DX227" s="204"/>
      <c r="DY227" s="204"/>
      <c r="DZ227" s="204"/>
    </row>
    <row r="228" spans="1:130" s="203" customFormat="1" ht="19.149999999999999" customHeight="1" x14ac:dyDescent="0.25">
      <c r="A228" s="6906" t="s">
        <v>3576</v>
      </c>
      <c r="B228" s="6904"/>
      <c r="Y228" s="204"/>
      <c r="Z228" s="204"/>
      <c r="AA228" s="204"/>
      <c r="AB228" s="204"/>
      <c r="AC228" s="204"/>
      <c r="AD228" s="204"/>
      <c r="AE228" s="204"/>
      <c r="AF228" s="204"/>
      <c r="AG228" s="204"/>
      <c r="AH228" s="204"/>
      <c r="AI228" s="204"/>
      <c r="AJ228" s="204"/>
      <c r="AK228" s="204"/>
      <c r="AL228" s="204"/>
      <c r="AM228" s="204"/>
      <c r="AN228" s="204"/>
      <c r="AO228" s="204"/>
      <c r="AP228" s="204"/>
      <c r="AQ228" s="204"/>
      <c r="AR228" s="204"/>
      <c r="AS228" s="204"/>
      <c r="AT228" s="204"/>
      <c r="AU228" s="204"/>
      <c r="AV228" s="204"/>
      <c r="AW228" s="204"/>
      <c r="AX228" s="204"/>
      <c r="AY228" s="204"/>
      <c r="AZ228" s="245"/>
      <c r="BT228" s="245"/>
      <c r="BU228" s="245"/>
      <c r="BV228" s="245"/>
      <c r="BW228" s="245"/>
      <c r="BX228" s="245"/>
      <c r="BY228" s="245"/>
      <c r="BZ228" s="245"/>
      <c r="CA228" s="246"/>
      <c r="CB228" s="246"/>
      <c r="CC228" s="246"/>
      <c r="CD228" s="246"/>
      <c r="CE228" s="246"/>
      <c r="CF228" s="246"/>
      <c r="CG228" s="246"/>
      <c r="CH228" s="246"/>
      <c r="CI228" s="246"/>
      <c r="CJ228" s="246"/>
      <c r="CK228" s="246"/>
      <c r="CL228" s="246"/>
      <c r="CM228" s="246"/>
      <c r="CN228" s="246"/>
      <c r="CO228" s="246"/>
      <c r="CP228" s="246"/>
      <c r="CQ228" s="246"/>
      <c r="CR228" s="246"/>
      <c r="CS228" s="246"/>
      <c r="CT228" s="246"/>
      <c r="CU228" s="245"/>
      <c r="CV228" s="245"/>
      <c r="CW228" s="245"/>
      <c r="CX228" s="245"/>
      <c r="CY228" s="245"/>
      <c r="CZ228" s="245"/>
      <c r="DA228" s="245"/>
      <c r="DB228" s="245"/>
      <c r="DC228" s="245"/>
      <c r="DD228" s="245"/>
      <c r="DE228" s="245"/>
      <c r="DF228" s="204"/>
      <c r="DG228" s="204"/>
      <c r="DH228" s="204"/>
      <c r="DI228" s="204"/>
      <c r="DJ228" s="204"/>
      <c r="DK228" s="204"/>
      <c r="DL228" s="204"/>
      <c r="DM228" s="204"/>
      <c r="DN228" s="204"/>
      <c r="DO228" s="204"/>
      <c r="DP228" s="204"/>
      <c r="DQ228" s="204"/>
      <c r="DR228" s="204"/>
      <c r="DS228" s="204"/>
      <c r="DT228" s="204"/>
      <c r="DU228" s="204"/>
      <c r="DV228" s="204"/>
      <c r="DW228" s="204"/>
      <c r="DX228" s="204"/>
      <c r="DY228" s="204"/>
      <c r="DZ228" s="204"/>
    </row>
    <row r="229" spans="1:130" s="203" customFormat="1" ht="19.149999999999999" customHeight="1" x14ac:dyDescent="0.25">
      <c r="A229" s="6906" t="s">
        <v>3575</v>
      </c>
      <c r="B229" s="6904"/>
      <c r="Y229" s="204"/>
      <c r="Z229" s="204"/>
      <c r="AA229" s="204"/>
      <c r="AB229" s="204"/>
      <c r="AC229" s="204"/>
      <c r="AD229" s="204"/>
      <c r="AE229" s="204"/>
      <c r="AF229" s="204"/>
      <c r="AG229" s="204"/>
      <c r="AH229" s="204"/>
      <c r="AI229" s="204"/>
      <c r="AJ229" s="204"/>
      <c r="AK229" s="204"/>
      <c r="AL229" s="204"/>
      <c r="AM229" s="204"/>
      <c r="AN229" s="204"/>
      <c r="AO229" s="204"/>
      <c r="AP229" s="204"/>
      <c r="AQ229" s="204"/>
      <c r="AR229" s="204"/>
      <c r="AS229" s="204"/>
      <c r="AT229" s="204"/>
      <c r="AU229" s="204"/>
      <c r="AV229" s="204"/>
      <c r="AW229" s="204"/>
      <c r="AX229" s="204"/>
      <c r="AY229" s="204"/>
      <c r="AZ229" s="245"/>
      <c r="BT229" s="245"/>
      <c r="BU229" s="245"/>
      <c r="BV229" s="245"/>
      <c r="BW229" s="245"/>
      <c r="BX229" s="245"/>
      <c r="BY229" s="245"/>
      <c r="BZ229" s="245"/>
      <c r="CA229" s="246"/>
      <c r="CB229" s="246"/>
      <c r="CC229" s="246"/>
      <c r="CD229" s="246"/>
      <c r="CE229" s="246"/>
      <c r="CF229" s="246"/>
      <c r="CG229" s="246"/>
      <c r="CH229" s="246"/>
      <c r="CI229" s="246"/>
      <c r="CJ229" s="246"/>
      <c r="CK229" s="246"/>
      <c r="CL229" s="246"/>
      <c r="CM229" s="246"/>
      <c r="CN229" s="246"/>
      <c r="CO229" s="246"/>
      <c r="CP229" s="246"/>
      <c r="CQ229" s="246"/>
      <c r="CR229" s="246"/>
      <c r="CS229" s="246"/>
      <c r="CT229" s="246"/>
      <c r="CU229" s="245"/>
      <c r="CV229" s="245"/>
      <c r="CW229" s="245"/>
      <c r="CX229" s="245"/>
      <c r="CY229" s="245"/>
      <c r="CZ229" s="245"/>
      <c r="DA229" s="245"/>
      <c r="DB229" s="245"/>
      <c r="DC229" s="245"/>
      <c r="DD229" s="245"/>
      <c r="DE229" s="245"/>
      <c r="DF229" s="204"/>
      <c r="DG229" s="204"/>
      <c r="DH229" s="204"/>
      <c r="DI229" s="204"/>
      <c r="DJ229" s="204"/>
      <c r="DK229" s="204"/>
      <c r="DL229" s="204"/>
      <c r="DM229" s="204"/>
      <c r="DN229" s="204"/>
      <c r="DO229" s="204"/>
      <c r="DP229" s="204"/>
      <c r="DQ229" s="204"/>
      <c r="DR229" s="204"/>
      <c r="DS229" s="204"/>
      <c r="DT229" s="204"/>
      <c r="DU229" s="204"/>
      <c r="DV229" s="204"/>
      <c r="DW229" s="204"/>
      <c r="DX229" s="204"/>
      <c r="DY229" s="204"/>
      <c r="DZ229" s="204"/>
    </row>
    <row r="230" spans="1:130" s="203" customFormat="1" ht="19.149999999999999" customHeight="1" x14ac:dyDescent="0.25">
      <c r="A230" s="6906" t="s">
        <v>3574</v>
      </c>
      <c r="B230" s="6904"/>
      <c r="Y230" s="204"/>
      <c r="Z230" s="204"/>
      <c r="AA230" s="204"/>
      <c r="AB230" s="204"/>
      <c r="AC230" s="204"/>
      <c r="AD230" s="204"/>
      <c r="AE230" s="204"/>
      <c r="AF230" s="204"/>
      <c r="AG230" s="204"/>
      <c r="AH230" s="204"/>
      <c r="AI230" s="204"/>
      <c r="AJ230" s="204"/>
      <c r="AK230" s="204"/>
      <c r="AL230" s="204"/>
      <c r="AM230" s="204"/>
      <c r="AN230" s="204"/>
      <c r="AO230" s="204"/>
      <c r="AP230" s="204"/>
      <c r="AQ230" s="204"/>
      <c r="AR230" s="204"/>
      <c r="AS230" s="204"/>
      <c r="AT230" s="204"/>
      <c r="AU230" s="204"/>
      <c r="AV230" s="204"/>
      <c r="AW230" s="204"/>
      <c r="AX230" s="204"/>
      <c r="AY230" s="204"/>
      <c r="AZ230" s="245"/>
      <c r="BT230" s="245"/>
      <c r="BU230" s="245"/>
      <c r="BV230" s="245"/>
      <c r="BW230" s="245"/>
      <c r="BX230" s="245"/>
      <c r="BY230" s="245"/>
      <c r="BZ230" s="245"/>
      <c r="CA230" s="246"/>
      <c r="CB230" s="246"/>
      <c r="CC230" s="246"/>
      <c r="CD230" s="246"/>
      <c r="CE230" s="246"/>
      <c r="CF230" s="246"/>
      <c r="CG230" s="246"/>
      <c r="CH230" s="246"/>
      <c r="CI230" s="246"/>
      <c r="CJ230" s="246"/>
      <c r="CK230" s="246"/>
      <c r="CL230" s="246"/>
      <c r="CM230" s="246"/>
      <c r="CN230" s="246"/>
      <c r="CO230" s="246"/>
      <c r="CP230" s="246"/>
      <c r="CQ230" s="246"/>
      <c r="CR230" s="246"/>
      <c r="CS230" s="246"/>
      <c r="CT230" s="246"/>
      <c r="CU230" s="245"/>
      <c r="CV230" s="245"/>
      <c r="CW230" s="245"/>
      <c r="CX230" s="245"/>
      <c r="CY230" s="245"/>
      <c r="CZ230" s="245"/>
      <c r="DA230" s="245"/>
      <c r="DB230" s="245"/>
      <c r="DC230" s="245"/>
      <c r="DD230" s="245"/>
      <c r="DE230" s="245"/>
      <c r="DF230" s="204"/>
      <c r="DG230" s="204"/>
      <c r="DH230" s="204"/>
      <c r="DI230" s="204"/>
      <c r="DJ230" s="204"/>
      <c r="DK230" s="204"/>
      <c r="DL230" s="204"/>
      <c r="DM230" s="204"/>
      <c r="DN230" s="204"/>
      <c r="DO230" s="204"/>
      <c r="DP230" s="204"/>
      <c r="DQ230" s="204"/>
      <c r="DR230" s="204"/>
      <c r="DS230" s="204"/>
      <c r="DT230" s="204"/>
      <c r="DU230" s="204"/>
      <c r="DV230" s="204"/>
      <c r="DW230" s="204"/>
      <c r="DX230" s="204"/>
      <c r="DY230" s="204"/>
      <c r="DZ230" s="204"/>
    </row>
    <row r="231" spans="1:130" s="203" customFormat="1" ht="19.149999999999999" customHeight="1" x14ac:dyDescent="0.25">
      <c r="A231" s="6906" t="s">
        <v>3573</v>
      </c>
      <c r="B231" s="6904"/>
      <c r="Y231" s="204"/>
      <c r="Z231" s="204"/>
      <c r="AA231" s="204"/>
      <c r="AB231" s="204"/>
      <c r="AC231" s="204"/>
      <c r="AD231" s="204"/>
      <c r="AE231" s="204"/>
      <c r="AF231" s="204"/>
      <c r="AG231" s="204"/>
      <c r="AH231" s="204"/>
      <c r="AI231" s="204"/>
      <c r="AJ231" s="204"/>
      <c r="AK231" s="204"/>
      <c r="AL231" s="204"/>
      <c r="AM231" s="204"/>
      <c r="AN231" s="204"/>
      <c r="AO231" s="204"/>
      <c r="AP231" s="204"/>
      <c r="AQ231" s="204"/>
      <c r="AR231" s="204"/>
      <c r="AS231" s="204"/>
      <c r="AT231" s="204"/>
      <c r="AU231" s="204"/>
      <c r="AV231" s="204"/>
      <c r="AW231" s="204"/>
      <c r="AX231" s="204"/>
      <c r="AY231" s="204"/>
      <c r="AZ231" s="245"/>
      <c r="BT231" s="245"/>
      <c r="BU231" s="245"/>
      <c r="BV231" s="245"/>
      <c r="BW231" s="245"/>
      <c r="BX231" s="245"/>
      <c r="BY231" s="245"/>
      <c r="BZ231" s="245"/>
      <c r="CA231" s="246"/>
      <c r="CB231" s="246"/>
      <c r="CC231" s="246"/>
      <c r="CD231" s="246"/>
      <c r="CE231" s="246"/>
      <c r="CF231" s="246"/>
      <c r="CG231" s="246"/>
      <c r="CH231" s="246"/>
      <c r="CI231" s="246"/>
      <c r="CJ231" s="246"/>
      <c r="CK231" s="246"/>
      <c r="CL231" s="246"/>
      <c r="CM231" s="246"/>
      <c r="CN231" s="246"/>
      <c r="CO231" s="246"/>
      <c r="CP231" s="246"/>
      <c r="CQ231" s="246"/>
      <c r="CR231" s="246"/>
      <c r="CS231" s="246"/>
      <c r="CT231" s="246"/>
      <c r="CU231" s="245"/>
      <c r="CV231" s="245"/>
      <c r="CW231" s="245"/>
      <c r="CX231" s="245"/>
      <c r="CY231" s="245"/>
      <c r="CZ231" s="245"/>
      <c r="DA231" s="245"/>
      <c r="DB231" s="245"/>
      <c r="DC231" s="245"/>
      <c r="DD231" s="245"/>
      <c r="DE231" s="245"/>
      <c r="DF231" s="204"/>
      <c r="DG231" s="204"/>
      <c r="DH231" s="204"/>
      <c r="DI231" s="204"/>
      <c r="DJ231" s="204"/>
      <c r="DK231" s="204"/>
      <c r="DL231" s="204"/>
      <c r="DM231" s="204"/>
      <c r="DN231" s="204"/>
      <c r="DO231" s="204"/>
      <c r="DP231" s="204"/>
      <c r="DQ231" s="204"/>
      <c r="DR231" s="204"/>
      <c r="DS231" s="204"/>
      <c r="DT231" s="204"/>
      <c r="DU231" s="204"/>
      <c r="DV231" s="204"/>
      <c r="DW231" s="204"/>
      <c r="DX231" s="204"/>
      <c r="DY231" s="204"/>
      <c r="DZ231" s="204"/>
    </row>
    <row r="232" spans="1:130" s="203" customFormat="1" ht="19.149999999999999" customHeight="1" x14ac:dyDescent="0.25">
      <c r="A232" s="6906" t="s">
        <v>3572</v>
      </c>
      <c r="B232" s="6904"/>
      <c r="Y232" s="204"/>
      <c r="Z232" s="204"/>
      <c r="AA232" s="204"/>
      <c r="AB232" s="204"/>
      <c r="AC232" s="204"/>
      <c r="AD232" s="204"/>
      <c r="AE232" s="204"/>
      <c r="AF232" s="204"/>
      <c r="AG232" s="204"/>
      <c r="AH232" s="204"/>
      <c r="AI232" s="204"/>
      <c r="AJ232" s="204"/>
      <c r="AK232" s="204"/>
      <c r="AL232" s="204"/>
      <c r="AM232" s="204"/>
      <c r="AN232" s="204"/>
      <c r="AO232" s="204"/>
      <c r="AP232" s="204"/>
      <c r="AQ232" s="204"/>
      <c r="AR232" s="204"/>
      <c r="AS232" s="204"/>
      <c r="AT232" s="204"/>
      <c r="AU232" s="204"/>
      <c r="AV232" s="204"/>
      <c r="AW232" s="204"/>
      <c r="AX232" s="204"/>
      <c r="AY232" s="204"/>
      <c r="AZ232" s="245"/>
      <c r="BT232" s="245"/>
      <c r="BU232" s="245"/>
      <c r="BV232" s="245"/>
      <c r="BW232" s="245"/>
      <c r="BX232" s="245"/>
      <c r="BY232" s="245"/>
      <c r="BZ232" s="245"/>
      <c r="CA232" s="246"/>
      <c r="CB232" s="246"/>
      <c r="CC232" s="246"/>
      <c r="CD232" s="246"/>
      <c r="CE232" s="246"/>
      <c r="CF232" s="246"/>
      <c r="CG232" s="246"/>
      <c r="CH232" s="246"/>
      <c r="CI232" s="246"/>
      <c r="CJ232" s="246"/>
      <c r="CK232" s="246"/>
      <c r="CL232" s="246"/>
      <c r="CM232" s="246"/>
      <c r="CN232" s="246"/>
      <c r="CO232" s="246"/>
      <c r="CP232" s="246"/>
      <c r="CQ232" s="246"/>
      <c r="CR232" s="246"/>
      <c r="CS232" s="246"/>
      <c r="CT232" s="246"/>
      <c r="CU232" s="245"/>
      <c r="CV232" s="245"/>
      <c r="CW232" s="245"/>
      <c r="CX232" s="245"/>
      <c r="CY232" s="245"/>
      <c r="CZ232" s="245"/>
      <c r="DA232" s="245"/>
      <c r="DB232" s="245"/>
      <c r="DC232" s="245"/>
      <c r="DD232" s="245"/>
      <c r="DE232" s="245"/>
      <c r="DF232" s="204"/>
      <c r="DG232" s="204"/>
      <c r="DH232" s="204"/>
      <c r="DI232" s="204"/>
      <c r="DJ232" s="204"/>
      <c r="DK232" s="204"/>
      <c r="DL232" s="204"/>
      <c r="DM232" s="204"/>
      <c r="DN232" s="204"/>
      <c r="DO232" s="204"/>
      <c r="DP232" s="204"/>
      <c r="DQ232" s="204"/>
      <c r="DR232" s="204"/>
      <c r="DS232" s="204"/>
      <c r="DT232" s="204"/>
      <c r="DU232" s="204"/>
      <c r="DV232" s="204"/>
      <c r="DW232" s="204"/>
      <c r="DX232" s="204"/>
      <c r="DY232" s="204"/>
      <c r="DZ232" s="204"/>
    </row>
    <row r="233" spans="1:130" s="203" customFormat="1" ht="19.149999999999999" customHeight="1" x14ac:dyDescent="0.25">
      <c r="A233" s="6906" t="s">
        <v>3571</v>
      </c>
      <c r="B233" s="6904"/>
      <c r="Y233" s="204"/>
      <c r="Z233" s="204"/>
      <c r="AA233" s="204"/>
      <c r="AB233" s="204"/>
      <c r="AC233" s="204"/>
      <c r="AD233" s="204"/>
      <c r="AE233" s="204"/>
      <c r="AF233" s="204"/>
      <c r="AG233" s="204"/>
      <c r="AH233" s="204"/>
      <c r="AI233" s="204"/>
      <c r="AJ233" s="204"/>
      <c r="AK233" s="204"/>
      <c r="AL233" s="204"/>
      <c r="AM233" s="204"/>
      <c r="AN233" s="204"/>
      <c r="AO233" s="204"/>
      <c r="AP233" s="204"/>
      <c r="AQ233" s="204"/>
      <c r="AR233" s="204"/>
      <c r="AS233" s="204"/>
      <c r="AT233" s="204"/>
      <c r="AU233" s="204"/>
      <c r="AV233" s="204"/>
      <c r="AW233" s="204"/>
      <c r="AX233" s="204"/>
      <c r="AY233" s="204"/>
      <c r="AZ233" s="245"/>
      <c r="BT233" s="245"/>
      <c r="BU233" s="245"/>
      <c r="BV233" s="245"/>
      <c r="BW233" s="245"/>
      <c r="BX233" s="245"/>
      <c r="BY233" s="245"/>
      <c r="BZ233" s="245"/>
      <c r="CA233" s="246"/>
      <c r="CB233" s="246"/>
      <c r="CC233" s="246"/>
      <c r="CD233" s="246"/>
      <c r="CE233" s="246"/>
      <c r="CF233" s="246"/>
      <c r="CG233" s="246"/>
      <c r="CH233" s="246"/>
      <c r="CI233" s="246"/>
      <c r="CJ233" s="246"/>
      <c r="CK233" s="246"/>
      <c r="CL233" s="246"/>
      <c r="CM233" s="246"/>
      <c r="CN233" s="246"/>
      <c r="CO233" s="246"/>
      <c r="CP233" s="246"/>
      <c r="CQ233" s="246"/>
      <c r="CR233" s="246"/>
      <c r="CS233" s="246"/>
      <c r="CT233" s="246"/>
      <c r="CU233" s="245"/>
      <c r="CV233" s="245"/>
      <c r="CW233" s="245"/>
      <c r="CX233" s="245"/>
      <c r="CY233" s="245"/>
      <c r="CZ233" s="245"/>
      <c r="DA233" s="245"/>
      <c r="DB233" s="245"/>
      <c r="DC233" s="245"/>
      <c r="DD233" s="245"/>
      <c r="DE233" s="245"/>
      <c r="DF233" s="204"/>
      <c r="DG233" s="204"/>
      <c r="DH233" s="204"/>
      <c r="DI233" s="204"/>
      <c r="DJ233" s="204"/>
      <c r="DK233" s="204"/>
      <c r="DL233" s="204"/>
      <c r="DM233" s="204"/>
      <c r="DN233" s="204"/>
      <c r="DO233" s="204"/>
      <c r="DP233" s="204"/>
      <c r="DQ233" s="204"/>
      <c r="DR233" s="204"/>
      <c r="DS233" s="204"/>
      <c r="DT233" s="204"/>
      <c r="DU233" s="204"/>
      <c r="DV233" s="204"/>
      <c r="DW233" s="204"/>
      <c r="DX233" s="204"/>
      <c r="DY233" s="204"/>
      <c r="DZ233" s="204"/>
    </row>
    <row r="234" spans="1:130" s="203" customFormat="1" ht="19.149999999999999" customHeight="1" x14ac:dyDescent="0.25">
      <c r="A234" s="6906" t="s">
        <v>3570</v>
      </c>
      <c r="B234" s="6904"/>
      <c r="Y234" s="204"/>
      <c r="Z234" s="204"/>
      <c r="AA234" s="204"/>
      <c r="AB234" s="204"/>
      <c r="AC234" s="204"/>
      <c r="AD234" s="204"/>
      <c r="AE234" s="204"/>
      <c r="AF234" s="204"/>
      <c r="AG234" s="204"/>
      <c r="AH234" s="204"/>
      <c r="AI234" s="204"/>
      <c r="AJ234" s="204"/>
      <c r="AK234" s="204"/>
      <c r="AL234" s="204"/>
      <c r="AM234" s="204"/>
      <c r="AN234" s="204"/>
      <c r="AO234" s="204"/>
      <c r="AP234" s="204"/>
      <c r="AQ234" s="204"/>
      <c r="AR234" s="204"/>
      <c r="AS234" s="204"/>
      <c r="AT234" s="204"/>
      <c r="AU234" s="204"/>
      <c r="AV234" s="204"/>
      <c r="AW234" s="204"/>
      <c r="AX234" s="204"/>
      <c r="AY234" s="204"/>
      <c r="AZ234" s="245"/>
      <c r="BT234" s="245"/>
      <c r="BU234" s="245"/>
      <c r="BV234" s="245"/>
      <c r="BW234" s="245"/>
      <c r="BX234" s="245"/>
      <c r="BY234" s="245"/>
      <c r="BZ234" s="245"/>
      <c r="CA234" s="246"/>
      <c r="CB234" s="246"/>
      <c r="CC234" s="246"/>
      <c r="CD234" s="246"/>
      <c r="CE234" s="246"/>
      <c r="CF234" s="246"/>
      <c r="CG234" s="246"/>
      <c r="CH234" s="246"/>
      <c r="CI234" s="246"/>
      <c r="CJ234" s="246"/>
      <c r="CK234" s="246"/>
      <c r="CL234" s="246"/>
      <c r="CM234" s="246"/>
      <c r="CN234" s="246"/>
      <c r="CO234" s="246"/>
      <c r="CP234" s="246"/>
      <c r="CQ234" s="246"/>
      <c r="CR234" s="246"/>
      <c r="CS234" s="246"/>
      <c r="CT234" s="246"/>
      <c r="CU234" s="245"/>
      <c r="CV234" s="245"/>
      <c r="CW234" s="245"/>
      <c r="CX234" s="245"/>
      <c r="CY234" s="245"/>
      <c r="CZ234" s="245"/>
      <c r="DA234" s="245"/>
      <c r="DB234" s="245"/>
      <c r="DC234" s="245"/>
      <c r="DD234" s="245"/>
      <c r="DE234" s="245"/>
      <c r="DF234" s="204"/>
      <c r="DG234" s="204"/>
      <c r="DH234" s="204"/>
      <c r="DI234" s="204"/>
      <c r="DJ234" s="204"/>
      <c r="DK234" s="204"/>
      <c r="DL234" s="204"/>
      <c r="DM234" s="204"/>
      <c r="DN234" s="204"/>
      <c r="DO234" s="204"/>
      <c r="DP234" s="204"/>
      <c r="DQ234" s="204"/>
      <c r="DR234" s="204"/>
      <c r="DS234" s="204"/>
      <c r="DT234" s="204"/>
      <c r="DU234" s="204"/>
      <c r="DV234" s="204"/>
      <c r="DW234" s="204"/>
      <c r="DX234" s="204"/>
      <c r="DY234" s="204"/>
      <c r="DZ234" s="204"/>
    </row>
    <row r="235" spans="1:130" s="203" customFormat="1" ht="19.149999999999999" customHeight="1" x14ac:dyDescent="0.25">
      <c r="A235" s="6906" t="s">
        <v>3569</v>
      </c>
      <c r="B235" s="6904"/>
      <c r="Y235" s="204"/>
      <c r="Z235" s="204"/>
      <c r="AA235" s="204"/>
      <c r="AB235" s="204"/>
      <c r="AC235" s="204"/>
      <c r="AD235" s="204"/>
      <c r="AE235" s="204"/>
      <c r="AF235" s="204"/>
      <c r="AG235" s="204"/>
      <c r="AH235" s="204"/>
      <c r="AI235" s="204"/>
      <c r="AJ235" s="204"/>
      <c r="AK235" s="204"/>
      <c r="AL235" s="204"/>
      <c r="AM235" s="204"/>
      <c r="AN235" s="204"/>
      <c r="AO235" s="204"/>
      <c r="AP235" s="204"/>
      <c r="AQ235" s="204"/>
      <c r="AR235" s="204"/>
      <c r="AS235" s="204"/>
      <c r="AT235" s="204"/>
      <c r="AU235" s="204"/>
      <c r="AV235" s="204"/>
      <c r="AW235" s="204"/>
      <c r="AX235" s="204"/>
      <c r="AY235" s="204"/>
      <c r="AZ235" s="245"/>
      <c r="BT235" s="245"/>
      <c r="BU235" s="245"/>
      <c r="BV235" s="245"/>
      <c r="BW235" s="245"/>
      <c r="BX235" s="245"/>
      <c r="BY235" s="245"/>
      <c r="BZ235" s="245"/>
      <c r="CA235" s="246"/>
      <c r="CB235" s="246"/>
      <c r="CC235" s="246"/>
      <c r="CD235" s="246"/>
      <c r="CE235" s="246"/>
      <c r="CF235" s="246"/>
      <c r="CG235" s="246"/>
      <c r="CH235" s="246"/>
      <c r="CI235" s="246"/>
      <c r="CJ235" s="246"/>
      <c r="CK235" s="246"/>
      <c r="CL235" s="246"/>
      <c r="CM235" s="246"/>
      <c r="CN235" s="246"/>
      <c r="CO235" s="246"/>
      <c r="CP235" s="246"/>
      <c r="CQ235" s="246"/>
      <c r="CR235" s="246"/>
      <c r="CS235" s="246"/>
      <c r="CT235" s="246"/>
      <c r="CU235" s="245"/>
      <c r="CV235" s="245"/>
      <c r="CW235" s="245"/>
      <c r="CX235" s="245"/>
      <c r="CY235" s="245"/>
      <c r="CZ235" s="245"/>
      <c r="DA235" s="245"/>
      <c r="DB235" s="245"/>
      <c r="DC235" s="245"/>
      <c r="DD235" s="245"/>
      <c r="DE235" s="245"/>
      <c r="DF235" s="204"/>
      <c r="DG235" s="204"/>
      <c r="DH235" s="204"/>
      <c r="DI235" s="204"/>
      <c r="DJ235" s="204"/>
      <c r="DK235" s="204"/>
      <c r="DL235" s="204"/>
      <c r="DM235" s="204"/>
      <c r="DN235" s="204"/>
      <c r="DO235" s="204"/>
      <c r="DP235" s="204"/>
      <c r="DQ235" s="204"/>
      <c r="DR235" s="204"/>
      <c r="DS235" s="204"/>
      <c r="DT235" s="204"/>
      <c r="DU235" s="204"/>
      <c r="DV235" s="204"/>
      <c r="DW235" s="204"/>
      <c r="DX235" s="204"/>
      <c r="DY235" s="204"/>
      <c r="DZ235" s="204"/>
    </row>
    <row r="236" spans="1:130" s="203" customFormat="1" ht="19.149999999999999" customHeight="1" x14ac:dyDescent="0.25">
      <c r="A236" s="6906" t="s">
        <v>3568</v>
      </c>
      <c r="B236" s="6904"/>
      <c r="Y236" s="204"/>
      <c r="Z236" s="204"/>
      <c r="AA236" s="204"/>
      <c r="AB236" s="204"/>
      <c r="AC236" s="204"/>
      <c r="AD236" s="204"/>
      <c r="AE236" s="204"/>
      <c r="AF236" s="204"/>
      <c r="AG236" s="204"/>
      <c r="AH236" s="204"/>
      <c r="AI236" s="204"/>
      <c r="AJ236" s="204"/>
      <c r="AK236" s="204"/>
      <c r="AL236" s="204"/>
      <c r="AM236" s="204"/>
      <c r="AN236" s="204"/>
      <c r="AO236" s="204"/>
      <c r="AP236" s="204"/>
      <c r="AQ236" s="204"/>
      <c r="AR236" s="204"/>
      <c r="AS236" s="204"/>
      <c r="AT236" s="204"/>
      <c r="AU236" s="204"/>
      <c r="AV236" s="204"/>
      <c r="AW236" s="204"/>
      <c r="AX236" s="204"/>
      <c r="AY236" s="204"/>
      <c r="AZ236" s="245"/>
      <c r="BT236" s="245"/>
      <c r="BU236" s="245"/>
      <c r="BV236" s="245"/>
      <c r="BW236" s="245"/>
      <c r="BX236" s="245"/>
      <c r="BY236" s="245"/>
      <c r="BZ236" s="245"/>
      <c r="CA236" s="246"/>
      <c r="CB236" s="246"/>
      <c r="CC236" s="246"/>
      <c r="CD236" s="246"/>
      <c r="CE236" s="246"/>
      <c r="CF236" s="246"/>
      <c r="CG236" s="246"/>
      <c r="CH236" s="246"/>
      <c r="CI236" s="246"/>
      <c r="CJ236" s="246"/>
      <c r="CK236" s="246"/>
      <c r="CL236" s="246"/>
      <c r="CM236" s="246"/>
      <c r="CN236" s="246"/>
      <c r="CO236" s="246"/>
      <c r="CP236" s="246"/>
      <c r="CQ236" s="246"/>
      <c r="CR236" s="246"/>
      <c r="CS236" s="246"/>
      <c r="CT236" s="246"/>
      <c r="CU236" s="245"/>
      <c r="CV236" s="245"/>
      <c r="CW236" s="245"/>
      <c r="CX236" s="245"/>
      <c r="CY236" s="245"/>
      <c r="CZ236" s="245"/>
      <c r="DA236" s="245"/>
      <c r="DB236" s="245"/>
      <c r="DC236" s="245"/>
      <c r="DD236" s="245"/>
      <c r="DE236" s="245"/>
      <c r="DF236" s="204"/>
      <c r="DG236" s="204"/>
      <c r="DH236" s="204"/>
      <c r="DI236" s="204"/>
      <c r="DJ236" s="204"/>
      <c r="DK236" s="204"/>
      <c r="DL236" s="204"/>
      <c r="DM236" s="204"/>
      <c r="DN236" s="204"/>
      <c r="DO236" s="204"/>
      <c r="DP236" s="204"/>
      <c r="DQ236" s="204"/>
      <c r="DR236" s="204"/>
      <c r="DS236" s="204"/>
      <c r="DT236" s="204"/>
      <c r="DU236" s="204"/>
      <c r="DV236" s="204"/>
      <c r="DW236" s="204"/>
      <c r="DX236" s="204"/>
      <c r="DY236" s="204"/>
      <c r="DZ236" s="204"/>
    </row>
    <row r="237" spans="1:130" s="203" customFormat="1" ht="19.149999999999999" customHeight="1" x14ac:dyDescent="0.25">
      <c r="A237" s="6906" t="s">
        <v>3567</v>
      </c>
      <c r="B237" s="6904"/>
      <c r="Y237" s="204"/>
      <c r="Z237" s="204"/>
      <c r="AA237" s="204"/>
      <c r="AB237" s="204"/>
      <c r="AC237" s="204"/>
      <c r="AD237" s="204"/>
      <c r="AE237" s="204"/>
      <c r="AF237" s="204"/>
      <c r="AG237" s="204"/>
      <c r="AH237" s="204"/>
      <c r="AI237" s="204"/>
      <c r="AJ237" s="204"/>
      <c r="AK237" s="204"/>
      <c r="AL237" s="204"/>
      <c r="AM237" s="204"/>
      <c r="AN237" s="204"/>
      <c r="AO237" s="204"/>
      <c r="AP237" s="204"/>
      <c r="AQ237" s="204"/>
      <c r="AR237" s="204"/>
      <c r="AS237" s="204"/>
      <c r="AT237" s="204"/>
      <c r="AU237" s="204"/>
      <c r="AV237" s="204"/>
      <c r="AW237" s="204"/>
      <c r="AX237" s="204"/>
      <c r="AY237" s="204"/>
      <c r="AZ237" s="245"/>
      <c r="BT237" s="245"/>
      <c r="BU237" s="245"/>
      <c r="BV237" s="245"/>
      <c r="BW237" s="245"/>
      <c r="BX237" s="245"/>
      <c r="BY237" s="245"/>
      <c r="BZ237" s="245"/>
      <c r="CA237" s="246"/>
      <c r="CB237" s="246"/>
      <c r="CC237" s="246"/>
      <c r="CD237" s="246"/>
      <c r="CE237" s="246"/>
      <c r="CF237" s="246"/>
      <c r="CG237" s="246"/>
      <c r="CH237" s="246"/>
      <c r="CI237" s="246"/>
      <c r="CJ237" s="246"/>
      <c r="CK237" s="246"/>
      <c r="CL237" s="246"/>
      <c r="CM237" s="246"/>
      <c r="CN237" s="246"/>
      <c r="CO237" s="246"/>
      <c r="CP237" s="246"/>
      <c r="CQ237" s="246"/>
      <c r="CR237" s="246"/>
      <c r="CS237" s="246"/>
      <c r="CT237" s="246"/>
      <c r="CU237" s="245"/>
      <c r="CV237" s="245"/>
      <c r="CW237" s="245"/>
      <c r="CX237" s="245"/>
      <c r="CY237" s="245"/>
      <c r="CZ237" s="245"/>
      <c r="DA237" s="245"/>
      <c r="DB237" s="245"/>
      <c r="DC237" s="245"/>
      <c r="DD237" s="245"/>
      <c r="DE237" s="245"/>
      <c r="DF237" s="204"/>
      <c r="DG237" s="204"/>
      <c r="DH237" s="204"/>
      <c r="DI237" s="204"/>
      <c r="DJ237" s="204"/>
      <c r="DK237" s="204"/>
      <c r="DL237" s="204"/>
      <c r="DM237" s="204"/>
      <c r="DN237" s="204"/>
      <c r="DO237" s="204"/>
      <c r="DP237" s="204"/>
      <c r="DQ237" s="204"/>
      <c r="DR237" s="204"/>
      <c r="DS237" s="204"/>
      <c r="DT237" s="204"/>
      <c r="DU237" s="204"/>
      <c r="DV237" s="204"/>
      <c r="DW237" s="204"/>
      <c r="DX237" s="204"/>
      <c r="DY237" s="204"/>
      <c r="DZ237" s="204"/>
    </row>
    <row r="238" spans="1:130" s="203" customFormat="1" ht="19.149999999999999" customHeight="1" x14ac:dyDescent="0.25">
      <c r="A238" s="6906" t="s">
        <v>3566</v>
      </c>
      <c r="B238" s="6904"/>
      <c r="Y238" s="204"/>
      <c r="Z238" s="204"/>
      <c r="AA238" s="204"/>
      <c r="AB238" s="204"/>
      <c r="AC238" s="204"/>
      <c r="AD238" s="204"/>
      <c r="AE238" s="204"/>
      <c r="AF238" s="204"/>
      <c r="AG238" s="204"/>
      <c r="AH238" s="204"/>
      <c r="AI238" s="204"/>
      <c r="AJ238" s="204"/>
      <c r="AK238" s="204"/>
      <c r="AL238" s="204"/>
      <c r="AM238" s="204"/>
      <c r="AN238" s="204"/>
      <c r="AO238" s="204"/>
      <c r="AP238" s="204"/>
      <c r="AQ238" s="204"/>
      <c r="AR238" s="204"/>
      <c r="AS238" s="204"/>
      <c r="AT238" s="204"/>
      <c r="AU238" s="204"/>
      <c r="AV238" s="204"/>
      <c r="AW238" s="204"/>
      <c r="AX238" s="204"/>
      <c r="AY238" s="204"/>
      <c r="AZ238" s="245"/>
      <c r="BT238" s="245"/>
      <c r="BU238" s="245"/>
      <c r="BV238" s="245"/>
      <c r="BW238" s="245"/>
      <c r="BX238" s="245"/>
      <c r="BY238" s="245"/>
      <c r="BZ238" s="245"/>
      <c r="CA238" s="246"/>
      <c r="CB238" s="246"/>
      <c r="CC238" s="246"/>
      <c r="CD238" s="246"/>
      <c r="CE238" s="246"/>
      <c r="CF238" s="246"/>
      <c r="CG238" s="246"/>
      <c r="CH238" s="246"/>
      <c r="CI238" s="246"/>
      <c r="CJ238" s="246"/>
      <c r="CK238" s="246"/>
      <c r="CL238" s="246"/>
      <c r="CM238" s="246"/>
      <c r="CN238" s="246"/>
      <c r="CO238" s="246"/>
      <c r="CP238" s="246"/>
      <c r="CQ238" s="246"/>
      <c r="CR238" s="246"/>
      <c r="CS238" s="246"/>
      <c r="CT238" s="246"/>
      <c r="CU238" s="245"/>
      <c r="CV238" s="245"/>
      <c r="CW238" s="245"/>
      <c r="CX238" s="245"/>
      <c r="CY238" s="245"/>
      <c r="CZ238" s="245"/>
      <c r="DA238" s="245"/>
      <c r="DB238" s="245"/>
      <c r="DC238" s="245"/>
      <c r="DD238" s="245"/>
      <c r="DE238" s="245"/>
      <c r="DF238" s="204"/>
      <c r="DG238" s="204"/>
      <c r="DH238" s="204"/>
      <c r="DI238" s="204"/>
      <c r="DJ238" s="204"/>
      <c r="DK238" s="204"/>
      <c r="DL238" s="204"/>
      <c r="DM238" s="204"/>
      <c r="DN238" s="204"/>
      <c r="DO238" s="204"/>
      <c r="DP238" s="204"/>
      <c r="DQ238" s="204"/>
      <c r="DR238" s="204"/>
      <c r="DS238" s="204"/>
      <c r="DT238" s="204"/>
      <c r="DU238" s="204"/>
      <c r="DV238" s="204"/>
      <c r="DW238" s="204"/>
      <c r="DX238" s="204"/>
      <c r="DY238" s="204"/>
      <c r="DZ238" s="204"/>
    </row>
    <row r="239" spans="1:130" s="203" customFormat="1" ht="19.149999999999999" customHeight="1" x14ac:dyDescent="0.25">
      <c r="A239" s="6906" t="s">
        <v>3565</v>
      </c>
      <c r="B239" s="6904"/>
      <c r="Y239" s="204"/>
      <c r="Z239" s="204"/>
      <c r="AA239" s="204"/>
      <c r="AB239" s="204"/>
      <c r="AC239" s="204"/>
      <c r="AD239" s="204"/>
      <c r="AE239" s="204"/>
      <c r="AF239" s="204"/>
      <c r="AG239" s="204"/>
      <c r="AH239" s="204"/>
      <c r="AI239" s="204"/>
      <c r="AJ239" s="204"/>
      <c r="AK239" s="204"/>
      <c r="AL239" s="204"/>
      <c r="AM239" s="204"/>
      <c r="AN239" s="204"/>
      <c r="AO239" s="204"/>
      <c r="AP239" s="204"/>
      <c r="AQ239" s="204"/>
      <c r="AR239" s="204"/>
      <c r="AS239" s="204"/>
      <c r="AT239" s="204"/>
      <c r="AU239" s="204"/>
      <c r="AV239" s="204"/>
      <c r="AW239" s="204"/>
      <c r="AX239" s="204"/>
      <c r="AY239" s="204"/>
      <c r="AZ239" s="245"/>
      <c r="BT239" s="245"/>
      <c r="BU239" s="245"/>
      <c r="BV239" s="245"/>
      <c r="BW239" s="245"/>
      <c r="BX239" s="245"/>
      <c r="BY239" s="245"/>
      <c r="BZ239" s="245"/>
      <c r="CA239" s="245"/>
      <c r="CB239" s="245"/>
      <c r="CC239" s="245"/>
      <c r="CD239" s="245"/>
      <c r="CE239" s="245"/>
      <c r="CF239" s="245"/>
      <c r="CG239" s="245"/>
      <c r="CH239" s="245"/>
      <c r="CI239" s="245"/>
      <c r="CJ239" s="245"/>
      <c r="CK239" s="245"/>
      <c r="CL239" s="245"/>
      <c r="CM239" s="245"/>
      <c r="CN239" s="245"/>
      <c r="CO239" s="245"/>
      <c r="CP239" s="245"/>
      <c r="CQ239" s="245"/>
      <c r="CR239" s="245"/>
      <c r="CS239" s="245"/>
      <c r="CT239" s="245"/>
      <c r="CU239" s="245"/>
      <c r="CV239" s="245"/>
      <c r="CW239" s="245"/>
      <c r="CX239" s="245"/>
      <c r="CY239" s="245"/>
      <c r="CZ239" s="245"/>
      <c r="DA239" s="245"/>
      <c r="DB239" s="245"/>
      <c r="DC239" s="245"/>
      <c r="DD239" s="245"/>
      <c r="DE239" s="245"/>
      <c r="DF239" s="204"/>
      <c r="DG239" s="204"/>
      <c r="DH239" s="204"/>
      <c r="DI239" s="204"/>
      <c r="DJ239" s="204"/>
      <c r="DK239" s="204"/>
      <c r="DL239" s="204"/>
      <c r="DM239" s="204"/>
      <c r="DN239" s="204"/>
      <c r="DO239" s="204"/>
      <c r="DP239" s="204"/>
      <c r="DQ239" s="204"/>
      <c r="DR239" s="204"/>
      <c r="DS239" s="204"/>
      <c r="DT239" s="204"/>
      <c r="DU239" s="204"/>
      <c r="DV239" s="204"/>
      <c r="DW239" s="204"/>
      <c r="DX239" s="204"/>
      <c r="DY239" s="204"/>
      <c r="DZ239" s="204"/>
    </row>
    <row r="240" spans="1:130" s="203" customFormat="1" ht="19.149999999999999" customHeight="1" x14ac:dyDescent="0.25">
      <c r="A240" s="6906" t="s">
        <v>3564</v>
      </c>
      <c r="B240" s="6904"/>
      <c r="Y240" s="204"/>
      <c r="Z240" s="204"/>
      <c r="AA240" s="204"/>
      <c r="AB240" s="204"/>
      <c r="AC240" s="204"/>
      <c r="AD240" s="204"/>
      <c r="AE240" s="204"/>
      <c r="AF240" s="204"/>
      <c r="AG240" s="204"/>
      <c r="AH240" s="204"/>
      <c r="AI240" s="204"/>
      <c r="AJ240" s="204"/>
      <c r="AK240" s="204"/>
      <c r="AL240" s="204"/>
      <c r="AM240" s="204"/>
      <c r="AN240" s="204"/>
      <c r="AO240" s="204"/>
      <c r="AP240" s="204"/>
      <c r="AQ240" s="204"/>
      <c r="AR240" s="204"/>
      <c r="AS240" s="204"/>
      <c r="AT240" s="204"/>
      <c r="AU240" s="204"/>
      <c r="AV240" s="204"/>
      <c r="AW240" s="204"/>
      <c r="AX240" s="204"/>
      <c r="AY240" s="204"/>
      <c r="AZ240" s="245"/>
      <c r="BT240" s="245"/>
      <c r="BU240" s="245"/>
      <c r="BV240" s="245"/>
      <c r="BW240" s="245"/>
      <c r="BX240" s="245"/>
      <c r="BY240" s="245"/>
      <c r="BZ240" s="245"/>
      <c r="CA240" s="245"/>
      <c r="CB240" s="245"/>
      <c r="CC240" s="245"/>
      <c r="CD240" s="245"/>
      <c r="CE240" s="245"/>
      <c r="CF240" s="245"/>
      <c r="CG240" s="245"/>
      <c r="CH240" s="245"/>
      <c r="CI240" s="245"/>
      <c r="CJ240" s="245"/>
      <c r="CK240" s="245"/>
      <c r="CL240" s="245"/>
      <c r="CM240" s="245"/>
      <c r="CN240" s="245"/>
      <c r="CO240" s="245"/>
      <c r="CP240" s="245"/>
      <c r="CQ240" s="245"/>
      <c r="CR240" s="245"/>
      <c r="CS240" s="245"/>
      <c r="CT240" s="245"/>
      <c r="CU240" s="245"/>
      <c r="CV240" s="245"/>
      <c r="CW240" s="245"/>
      <c r="CX240" s="245"/>
      <c r="CY240" s="245"/>
      <c r="CZ240" s="245"/>
      <c r="DA240" s="245"/>
      <c r="DB240" s="245"/>
      <c r="DC240" s="245"/>
      <c r="DD240" s="245"/>
      <c r="DE240" s="245"/>
      <c r="DF240" s="204"/>
      <c r="DG240" s="204"/>
      <c r="DH240" s="204"/>
      <c r="DI240" s="204"/>
      <c r="DJ240" s="204"/>
      <c r="DK240" s="204"/>
      <c r="DL240" s="204"/>
      <c r="DM240" s="204"/>
      <c r="DN240" s="204"/>
      <c r="DO240" s="204"/>
      <c r="DP240" s="204"/>
      <c r="DQ240" s="204"/>
      <c r="DR240" s="204"/>
      <c r="DS240" s="204"/>
      <c r="DT240" s="204"/>
      <c r="DU240" s="204"/>
      <c r="DV240" s="204"/>
      <c r="DW240" s="204"/>
      <c r="DX240" s="204"/>
      <c r="DY240" s="204"/>
      <c r="DZ240" s="204"/>
    </row>
    <row r="241" spans="1:130" s="203" customFormat="1" ht="19.149999999999999" customHeight="1" x14ac:dyDescent="0.25">
      <c r="A241" s="6906" t="s">
        <v>3563</v>
      </c>
      <c r="B241" s="6904"/>
      <c r="Y241" s="204"/>
      <c r="Z241" s="204"/>
      <c r="AA241" s="204"/>
      <c r="AB241" s="204"/>
      <c r="AC241" s="204"/>
      <c r="AD241" s="204"/>
      <c r="AE241" s="204"/>
      <c r="AF241" s="204"/>
      <c r="AG241" s="204"/>
      <c r="AH241" s="204"/>
      <c r="AI241" s="204"/>
      <c r="AJ241" s="204"/>
      <c r="AK241" s="204"/>
      <c r="AL241" s="204"/>
      <c r="AM241" s="204"/>
      <c r="AN241" s="204"/>
      <c r="AO241" s="204"/>
      <c r="AP241" s="204"/>
      <c r="AQ241" s="204"/>
      <c r="AR241" s="204"/>
      <c r="AS241" s="204"/>
      <c r="AT241" s="204"/>
      <c r="AU241" s="204"/>
      <c r="AV241" s="204"/>
      <c r="AW241" s="204"/>
      <c r="AX241" s="204"/>
      <c r="AY241" s="204"/>
      <c r="AZ241" s="245"/>
      <c r="BT241" s="245"/>
      <c r="BU241" s="245"/>
      <c r="BV241" s="245"/>
      <c r="BW241" s="245"/>
      <c r="BX241" s="245"/>
      <c r="BY241" s="246"/>
      <c r="BZ241" s="246"/>
      <c r="CA241" s="245"/>
      <c r="CB241" s="245"/>
      <c r="CC241" s="245"/>
      <c r="CD241" s="245"/>
      <c r="CE241" s="245"/>
      <c r="CF241" s="245"/>
      <c r="CG241" s="245"/>
      <c r="CH241" s="245"/>
      <c r="CI241" s="245"/>
      <c r="CJ241" s="245"/>
      <c r="CK241" s="245"/>
      <c r="CL241" s="245"/>
      <c r="CM241" s="245"/>
      <c r="CN241" s="245"/>
      <c r="CO241" s="245"/>
      <c r="CP241" s="245"/>
      <c r="CQ241" s="245"/>
      <c r="CR241" s="245"/>
      <c r="CS241" s="245"/>
      <c r="CT241" s="245"/>
      <c r="CU241" s="245"/>
      <c r="CV241" s="245"/>
      <c r="CW241" s="245"/>
      <c r="CX241" s="245"/>
      <c r="CY241" s="245"/>
      <c r="CZ241" s="245"/>
      <c r="DA241" s="245"/>
      <c r="DB241" s="245"/>
      <c r="DC241" s="245"/>
      <c r="DD241" s="245"/>
      <c r="DE241" s="245"/>
      <c r="DF241" s="204"/>
      <c r="DG241" s="204"/>
      <c r="DH241" s="204"/>
      <c r="DI241" s="204"/>
      <c r="DJ241" s="204"/>
      <c r="DK241" s="204"/>
      <c r="DL241" s="204"/>
      <c r="DM241" s="204"/>
      <c r="DN241" s="204"/>
      <c r="DO241" s="204"/>
      <c r="DP241" s="204"/>
      <c r="DQ241" s="204"/>
      <c r="DR241" s="204"/>
      <c r="DS241" s="204"/>
      <c r="DT241" s="204"/>
      <c r="DU241" s="204"/>
      <c r="DV241" s="204"/>
      <c r="DW241" s="204"/>
      <c r="DX241" s="204"/>
      <c r="DY241" s="204"/>
      <c r="DZ241" s="204"/>
    </row>
    <row r="242" spans="1:130" s="203" customFormat="1" ht="19.149999999999999" customHeight="1" x14ac:dyDescent="0.25">
      <c r="A242" s="6906" t="s">
        <v>3562</v>
      </c>
      <c r="B242" s="6904"/>
      <c r="Y242" s="204"/>
      <c r="Z242" s="204"/>
      <c r="AA242" s="204"/>
      <c r="AB242" s="204"/>
      <c r="AC242" s="204"/>
      <c r="AD242" s="204"/>
      <c r="AE242" s="204"/>
      <c r="AF242" s="204"/>
      <c r="AG242" s="204"/>
      <c r="AH242" s="204"/>
      <c r="AI242" s="204"/>
      <c r="AJ242" s="204"/>
      <c r="AK242" s="204"/>
      <c r="AL242" s="204"/>
      <c r="AM242" s="204"/>
      <c r="AN242" s="204"/>
      <c r="AO242" s="204"/>
      <c r="AP242" s="204"/>
      <c r="AQ242" s="204"/>
      <c r="AR242" s="204"/>
      <c r="AS242" s="204"/>
      <c r="AT242" s="204"/>
      <c r="AU242" s="204"/>
      <c r="AV242" s="204"/>
      <c r="AW242" s="204"/>
      <c r="AX242" s="204"/>
      <c r="AY242" s="204"/>
      <c r="AZ242" s="245"/>
      <c r="BT242" s="245"/>
      <c r="BU242" s="245"/>
      <c r="BV242" s="245"/>
      <c r="BW242" s="245"/>
      <c r="BX242" s="245"/>
      <c r="BY242" s="246"/>
      <c r="BZ242" s="246"/>
      <c r="CA242" s="245"/>
      <c r="CB242" s="245"/>
      <c r="CC242" s="245"/>
      <c r="CD242" s="245"/>
      <c r="CE242" s="245"/>
      <c r="CF242" s="245"/>
      <c r="CG242" s="245"/>
      <c r="CH242" s="245"/>
      <c r="CI242" s="245"/>
      <c r="CJ242" s="245"/>
      <c r="CK242" s="245"/>
      <c r="CL242" s="245"/>
      <c r="CM242" s="245"/>
      <c r="CN242" s="245"/>
      <c r="CO242" s="245"/>
      <c r="CP242" s="245"/>
      <c r="CQ242" s="245"/>
      <c r="CR242" s="245"/>
      <c r="CS242" s="245"/>
      <c r="CT242" s="245"/>
      <c r="CU242" s="245"/>
      <c r="CV242" s="245"/>
      <c r="CW242" s="245"/>
      <c r="CX242" s="245"/>
      <c r="CY242" s="245"/>
      <c r="CZ242" s="245"/>
      <c r="DA242" s="245"/>
      <c r="DB242" s="245"/>
      <c r="DC242" s="245"/>
      <c r="DD242" s="245"/>
      <c r="DE242" s="245"/>
      <c r="DF242" s="204"/>
      <c r="DG242" s="204"/>
      <c r="DH242" s="204"/>
      <c r="DI242" s="204"/>
      <c r="DJ242" s="204"/>
      <c r="DK242" s="204"/>
      <c r="DL242" s="204"/>
      <c r="DM242" s="204"/>
      <c r="DN242" s="204"/>
      <c r="DO242" s="204"/>
      <c r="DP242" s="204"/>
      <c r="DQ242" s="204"/>
      <c r="DR242" s="204"/>
      <c r="DS242" s="204"/>
      <c r="DT242" s="204"/>
      <c r="DU242" s="204"/>
      <c r="DV242" s="204"/>
      <c r="DW242" s="204"/>
      <c r="DX242" s="204"/>
      <c r="DY242" s="204"/>
      <c r="DZ242" s="204"/>
    </row>
    <row r="243" spans="1:130" s="203" customFormat="1" ht="19.149999999999999" customHeight="1" x14ac:dyDescent="0.25">
      <c r="A243" s="6906" t="s">
        <v>3561</v>
      </c>
      <c r="B243" s="6904"/>
      <c r="Y243" s="204"/>
      <c r="Z243" s="204"/>
      <c r="AA243" s="204"/>
      <c r="AB243" s="204"/>
      <c r="AC243" s="204"/>
      <c r="AD243" s="204"/>
      <c r="AE243" s="204"/>
      <c r="AF243" s="204"/>
      <c r="AG243" s="204"/>
      <c r="AH243" s="204"/>
      <c r="AI243" s="204"/>
      <c r="AJ243" s="204"/>
      <c r="AK243" s="204"/>
      <c r="AL243" s="204"/>
      <c r="AM243" s="204"/>
      <c r="AN243" s="204"/>
      <c r="AO243" s="204"/>
      <c r="AP243" s="204"/>
      <c r="AQ243" s="204"/>
      <c r="AR243" s="204"/>
      <c r="AS243" s="204"/>
      <c r="AT243" s="204"/>
      <c r="AU243" s="204"/>
      <c r="AV243" s="204"/>
      <c r="AW243" s="204"/>
      <c r="AX243" s="204"/>
      <c r="AY243" s="204"/>
      <c r="AZ243" s="245"/>
      <c r="BT243" s="245"/>
      <c r="BU243" s="245"/>
      <c r="BV243" s="245"/>
      <c r="BW243" s="245"/>
      <c r="BX243" s="245"/>
      <c r="BY243" s="246"/>
      <c r="BZ243" s="246"/>
      <c r="CA243" s="245"/>
      <c r="CB243" s="245"/>
      <c r="CC243" s="245"/>
      <c r="CD243" s="245"/>
      <c r="CE243" s="245"/>
      <c r="CF243" s="245"/>
      <c r="CG243" s="245"/>
      <c r="CH243" s="245"/>
      <c r="CI243" s="245"/>
      <c r="CJ243" s="245"/>
      <c r="CK243" s="245"/>
      <c r="CL243" s="245"/>
      <c r="CM243" s="245"/>
      <c r="CN243" s="245"/>
      <c r="CO243" s="245"/>
      <c r="CP243" s="245"/>
      <c r="CQ243" s="245"/>
      <c r="CR243" s="245"/>
      <c r="CS243" s="245"/>
      <c r="CT243" s="245"/>
      <c r="CU243" s="245"/>
      <c r="CV243" s="245"/>
      <c r="CW243" s="245"/>
      <c r="CX243" s="245"/>
      <c r="CY243" s="245"/>
      <c r="CZ243" s="245"/>
      <c r="DA243" s="245"/>
      <c r="DB243" s="245"/>
      <c r="DC243" s="245"/>
      <c r="DD243" s="245"/>
      <c r="DE243" s="245"/>
      <c r="DF243" s="204"/>
      <c r="DG243" s="204"/>
      <c r="DH243" s="204"/>
      <c r="DI243" s="204"/>
      <c r="DJ243" s="204"/>
      <c r="DK243" s="204"/>
      <c r="DL243" s="204"/>
      <c r="DM243" s="204"/>
      <c r="DN243" s="204"/>
      <c r="DO243" s="204"/>
      <c r="DP243" s="204"/>
      <c r="DQ243" s="204"/>
      <c r="DR243" s="204"/>
      <c r="DS243" s="204"/>
      <c r="DT243" s="204"/>
      <c r="DU243" s="204"/>
      <c r="DV243" s="204"/>
      <c r="DW243" s="204"/>
      <c r="DX243" s="204"/>
      <c r="DY243" s="204"/>
      <c r="DZ243" s="204"/>
    </row>
    <row r="244" spans="1:130" s="203" customFormat="1" ht="19.149999999999999" customHeight="1" x14ac:dyDescent="0.25">
      <c r="A244" s="6906" t="s">
        <v>3560</v>
      </c>
      <c r="B244" s="6904"/>
      <c r="Y244" s="204"/>
      <c r="Z244" s="204"/>
      <c r="AA244" s="204"/>
      <c r="AB244" s="204"/>
      <c r="AC244" s="204"/>
      <c r="AD244" s="204"/>
      <c r="AE244" s="204"/>
      <c r="AF244" s="204"/>
      <c r="AG244" s="204"/>
      <c r="AH244" s="204"/>
      <c r="AI244" s="204"/>
      <c r="AJ244" s="204"/>
      <c r="AK244" s="204"/>
      <c r="AL244" s="204"/>
      <c r="AM244" s="204"/>
      <c r="AN244" s="204"/>
      <c r="AO244" s="204"/>
      <c r="AP244" s="204"/>
      <c r="AQ244" s="204"/>
      <c r="AR244" s="204"/>
      <c r="AS244" s="204"/>
      <c r="AT244" s="204"/>
      <c r="AU244" s="204"/>
      <c r="AV244" s="204"/>
      <c r="AW244" s="204"/>
      <c r="AX244" s="204"/>
      <c r="AY244" s="204"/>
      <c r="AZ244" s="245"/>
      <c r="BT244" s="245"/>
      <c r="BU244" s="245"/>
      <c r="BV244" s="245"/>
      <c r="BW244" s="245"/>
      <c r="BX244" s="245"/>
      <c r="BY244" s="246"/>
      <c r="BZ244" s="246"/>
      <c r="CA244" s="245"/>
      <c r="CB244" s="245"/>
      <c r="CC244" s="245"/>
      <c r="CD244" s="245"/>
      <c r="CE244" s="245"/>
      <c r="CF244" s="245"/>
      <c r="CG244" s="245"/>
      <c r="CH244" s="245"/>
      <c r="CI244" s="245"/>
      <c r="CJ244" s="245"/>
      <c r="CK244" s="245"/>
      <c r="CL244" s="245"/>
      <c r="CM244" s="245"/>
      <c r="CN244" s="245"/>
      <c r="CO244" s="245"/>
      <c r="CP244" s="245"/>
      <c r="CQ244" s="245"/>
      <c r="CR244" s="245"/>
      <c r="CS244" s="245"/>
      <c r="CT244" s="245"/>
      <c r="CU244" s="245"/>
      <c r="CV244" s="245"/>
      <c r="CW244" s="245"/>
      <c r="CX244" s="245"/>
      <c r="CY244" s="245"/>
      <c r="CZ244" s="245"/>
      <c r="DA244" s="245"/>
      <c r="DB244" s="245"/>
      <c r="DC244" s="245"/>
      <c r="DD244" s="245"/>
      <c r="DE244" s="245"/>
      <c r="DF244" s="204"/>
      <c r="DG244" s="204"/>
      <c r="DH244" s="204"/>
      <c r="DI244" s="204"/>
      <c r="DJ244" s="204"/>
      <c r="DK244" s="204"/>
      <c r="DL244" s="204"/>
      <c r="DM244" s="204"/>
      <c r="DN244" s="204"/>
      <c r="DO244" s="204"/>
      <c r="DP244" s="204"/>
      <c r="DQ244" s="204"/>
      <c r="DR244" s="204"/>
      <c r="DS244" s="204"/>
      <c r="DT244" s="204"/>
      <c r="DU244" s="204"/>
      <c r="DV244" s="204"/>
      <c r="DW244" s="204"/>
      <c r="DX244" s="204"/>
      <c r="DY244" s="204"/>
      <c r="DZ244" s="204"/>
    </row>
    <row r="245" spans="1:130" s="203" customFormat="1" ht="19.149999999999999" customHeight="1" x14ac:dyDescent="0.25">
      <c r="A245" s="6906" t="s">
        <v>3559</v>
      </c>
      <c r="B245" s="6904"/>
      <c r="Y245" s="204"/>
      <c r="Z245" s="204"/>
      <c r="AA245" s="204"/>
      <c r="AB245" s="204"/>
      <c r="AC245" s="204"/>
      <c r="AD245" s="204"/>
      <c r="AE245" s="204"/>
      <c r="AF245" s="204"/>
      <c r="AG245" s="204"/>
      <c r="AH245" s="204"/>
      <c r="AI245" s="204"/>
      <c r="AJ245" s="204"/>
      <c r="AK245" s="204"/>
      <c r="AL245" s="204"/>
      <c r="AM245" s="204"/>
      <c r="AN245" s="204"/>
      <c r="AO245" s="204"/>
      <c r="AP245" s="204"/>
      <c r="AQ245" s="204"/>
      <c r="AR245" s="204"/>
      <c r="AS245" s="204"/>
      <c r="AT245" s="204"/>
      <c r="AU245" s="204"/>
      <c r="AV245" s="204"/>
      <c r="AW245" s="204"/>
      <c r="AX245" s="204"/>
      <c r="AY245" s="204"/>
      <c r="AZ245" s="245"/>
      <c r="BT245" s="245"/>
      <c r="BU245" s="245"/>
      <c r="BV245" s="245"/>
      <c r="BW245" s="245"/>
      <c r="BX245" s="245"/>
      <c r="BY245" s="246"/>
      <c r="BZ245" s="246"/>
      <c r="CA245" s="245"/>
      <c r="CB245" s="245"/>
      <c r="CC245" s="245"/>
      <c r="CD245" s="245"/>
      <c r="CE245" s="245"/>
      <c r="CF245" s="245"/>
      <c r="CG245" s="245"/>
      <c r="CH245" s="245"/>
      <c r="CI245" s="245"/>
      <c r="CJ245" s="245"/>
      <c r="CK245" s="245"/>
      <c r="CL245" s="245"/>
      <c r="CM245" s="245"/>
      <c r="CN245" s="245"/>
      <c r="CO245" s="245"/>
      <c r="CP245" s="245"/>
      <c r="CQ245" s="245"/>
      <c r="CR245" s="245"/>
      <c r="CS245" s="245"/>
      <c r="CT245" s="245"/>
      <c r="CU245" s="245"/>
      <c r="CV245" s="245"/>
      <c r="CW245" s="245"/>
      <c r="CX245" s="245"/>
      <c r="CY245" s="245"/>
      <c r="CZ245" s="245"/>
      <c r="DA245" s="245"/>
      <c r="DB245" s="245"/>
      <c r="DC245" s="245"/>
      <c r="DD245" s="245"/>
      <c r="DE245" s="245"/>
      <c r="DF245" s="204"/>
      <c r="DG245" s="204"/>
      <c r="DH245" s="204"/>
      <c r="DI245" s="204"/>
      <c r="DJ245" s="204"/>
      <c r="DK245" s="204"/>
      <c r="DL245" s="204"/>
      <c r="DM245" s="204"/>
      <c r="DN245" s="204"/>
      <c r="DO245" s="204"/>
      <c r="DP245" s="204"/>
      <c r="DQ245" s="204"/>
      <c r="DR245" s="204"/>
      <c r="DS245" s="204"/>
      <c r="DT245" s="204"/>
      <c r="DU245" s="204"/>
      <c r="DV245" s="204"/>
      <c r="DW245" s="204"/>
      <c r="DX245" s="204"/>
      <c r="DY245" s="204"/>
      <c r="DZ245" s="204"/>
    </row>
    <row r="246" spans="1:130" s="203" customFormat="1" ht="19.149999999999999" customHeight="1" x14ac:dyDescent="0.25">
      <c r="A246" s="6906" t="s">
        <v>3558</v>
      </c>
      <c r="B246" s="6904"/>
      <c r="Y246" s="204"/>
      <c r="Z246" s="204"/>
      <c r="AA246" s="204"/>
      <c r="AB246" s="204"/>
      <c r="AC246" s="204"/>
      <c r="AD246" s="204"/>
      <c r="AE246" s="204"/>
      <c r="AF246" s="204"/>
      <c r="AG246" s="204"/>
      <c r="AH246" s="204"/>
      <c r="AI246" s="204"/>
      <c r="AJ246" s="204"/>
      <c r="AK246" s="204"/>
      <c r="AL246" s="204"/>
      <c r="AM246" s="204"/>
      <c r="AN246" s="204"/>
      <c r="AO246" s="204"/>
      <c r="AP246" s="204"/>
      <c r="AQ246" s="204"/>
      <c r="AR246" s="204"/>
      <c r="AS246" s="204"/>
      <c r="AT246" s="204"/>
      <c r="AU246" s="204"/>
      <c r="AV246" s="204"/>
      <c r="AW246" s="204"/>
      <c r="AX246" s="204"/>
      <c r="AY246" s="204"/>
      <c r="AZ246" s="245"/>
      <c r="BT246" s="245"/>
      <c r="BU246" s="245"/>
      <c r="BV246" s="245"/>
      <c r="BW246" s="245"/>
      <c r="BX246" s="245"/>
      <c r="BY246" s="246"/>
      <c r="BZ246" s="246"/>
      <c r="CA246" s="245"/>
      <c r="CB246" s="245"/>
      <c r="CC246" s="245"/>
      <c r="CD246" s="245"/>
      <c r="CE246" s="245"/>
      <c r="CF246" s="245"/>
      <c r="CG246" s="245"/>
      <c r="CH246" s="245"/>
      <c r="CI246" s="245"/>
      <c r="CJ246" s="245"/>
      <c r="CK246" s="245"/>
      <c r="CL246" s="245"/>
      <c r="CM246" s="245"/>
      <c r="CN246" s="245"/>
      <c r="CO246" s="245"/>
      <c r="CP246" s="245"/>
      <c r="CQ246" s="245"/>
      <c r="CR246" s="245"/>
      <c r="CS246" s="245"/>
      <c r="CT246" s="245"/>
      <c r="CU246" s="245"/>
      <c r="CV246" s="245"/>
      <c r="CW246" s="245"/>
      <c r="CX246" s="245"/>
      <c r="CY246" s="245"/>
      <c r="CZ246" s="245"/>
      <c r="DA246" s="245"/>
      <c r="DB246" s="245"/>
      <c r="DC246" s="245"/>
      <c r="DD246" s="245"/>
      <c r="DE246" s="245"/>
      <c r="DF246" s="204"/>
      <c r="DG246" s="204"/>
      <c r="DH246" s="204"/>
      <c r="DI246" s="204"/>
      <c r="DJ246" s="204"/>
      <c r="DK246" s="204"/>
      <c r="DL246" s="204"/>
      <c r="DM246" s="204"/>
      <c r="DN246" s="204"/>
      <c r="DO246" s="204"/>
      <c r="DP246" s="204"/>
      <c r="DQ246" s="204"/>
      <c r="DR246" s="204"/>
      <c r="DS246" s="204"/>
      <c r="DT246" s="204"/>
      <c r="DU246" s="204"/>
      <c r="DV246" s="204"/>
      <c r="DW246" s="204"/>
      <c r="DX246" s="204"/>
      <c r="DY246" s="204"/>
      <c r="DZ246" s="204"/>
    </row>
    <row r="247" spans="1:130" s="203" customFormat="1" ht="19.149999999999999" customHeight="1" x14ac:dyDescent="0.25">
      <c r="A247" s="6906" t="s">
        <v>3557</v>
      </c>
      <c r="B247" s="6904"/>
      <c r="Y247" s="204"/>
      <c r="Z247" s="204"/>
      <c r="AA247" s="204"/>
      <c r="AB247" s="204"/>
      <c r="AC247" s="204"/>
      <c r="AD247" s="204"/>
      <c r="AE247" s="204"/>
      <c r="AF247" s="204"/>
      <c r="AG247" s="204"/>
      <c r="AH247" s="204"/>
      <c r="AI247" s="204"/>
      <c r="AJ247" s="204"/>
      <c r="AK247" s="204"/>
      <c r="AL247" s="204"/>
      <c r="AM247" s="204"/>
      <c r="AN247" s="204"/>
      <c r="AO247" s="204"/>
      <c r="AP247" s="204"/>
      <c r="AQ247" s="204"/>
      <c r="AR247" s="204"/>
      <c r="AS247" s="204"/>
      <c r="AT247" s="204"/>
      <c r="AU247" s="204"/>
      <c r="AV247" s="204"/>
      <c r="AW247" s="204"/>
      <c r="AX247" s="204"/>
      <c r="AY247" s="204"/>
      <c r="AZ247" s="245"/>
      <c r="BT247" s="245"/>
      <c r="BU247" s="245"/>
      <c r="BV247" s="245"/>
      <c r="BW247" s="245"/>
      <c r="BX247" s="245"/>
      <c r="BY247" s="246"/>
      <c r="BZ247" s="246"/>
      <c r="CA247" s="245"/>
      <c r="CB247" s="245"/>
      <c r="CC247" s="245"/>
      <c r="CD247" s="245"/>
      <c r="CE247" s="245"/>
      <c r="CF247" s="245"/>
      <c r="CG247" s="245"/>
      <c r="CH247" s="245"/>
      <c r="CI247" s="245"/>
      <c r="CJ247" s="245"/>
      <c r="CK247" s="245"/>
      <c r="CL247" s="245"/>
      <c r="CM247" s="245"/>
      <c r="CN247" s="245"/>
      <c r="CO247" s="245"/>
      <c r="CP247" s="245"/>
      <c r="CQ247" s="245"/>
      <c r="CR247" s="245"/>
      <c r="CS247" s="245"/>
      <c r="CT247" s="245"/>
      <c r="CU247" s="245"/>
      <c r="CV247" s="245"/>
      <c r="CW247" s="245"/>
      <c r="CX247" s="245"/>
      <c r="CY247" s="245"/>
      <c r="CZ247" s="245"/>
      <c r="DA247" s="245"/>
      <c r="DB247" s="245"/>
      <c r="DC247" s="245"/>
      <c r="DD247" s="245"/>
      <c r="DE247" s="245"/>
      <c r="DF247" s="204"/>
      <c r="DG247" s="204"/>
      <c r="DH247" s="204"/>
      <c r="DI247" s="204"/>
      <c r="DJ247" s="204"/>
      <c r="DK247" s="204"/>
      <c r="DL247" s="204"/>
      <c r="DM247" s="204"/>
      <c r="DN247" s="204"/>
      <c r="DO247" s="204"/>
      <c r="DP247" s="204"/>
      <c r="DQ247" s="204"/>
      <c r="DR247" s="204"/>
      <c r="DS247" s="204"/>
      <c r="DT247" s="204"/>
      <c r="DU247" s="204"/>
      <c r="DV247" s="204"/>
      <c r="DW247" s="204"/>
      <c r="DX247" s="204"/>
      <c r="DY247" s="204"/>
      <c r="DZ247" s="204"/>
    </row>
    <row r="248" spans="1:130" s="203" customFormat="1" ht="15" customHeight="1" x14ac:dyDescent="0.25">
      <c r="A248" s="6921" t="s">
        <v>36</v>
      </c>
      <c r="B248" s="6906">
        <f>SUM(B223:B247)</f>
        <v>0</v>
      </c>
      <c r="Y248" s="204"/>
      <c r="Z248" s="204"/>
      <c r="AA248" s="204"/>
      <c r="AB248" s="204"/>
      <c r="AC248" s="204"/>
      <c r="AD248" s="204"/>
      <c r="AE248" s="204"/>
      <c r="AF248" s="204"/>
      <c r="AG248" s="204"/>
      <c r="AH248" s="204"/>
      <c r="AI248" s="204"/>
      <c r="AJ248" s="204"/>
      <c r="AK248" s="204"/>
      <c r="AL248" s="204"/>
      <c r="AM248" s="204"/>
      <c r="AN248" s="204"/>
      <c r="AO248" s="204"/>
      <c r="AP248" s="204"/>
      <c r="AQ248" s="204"/>
      <c r="AR248" s="204"/>
      <c r="AS248" s="204"/>
      <c r="AT248" s="204"/>
      <c r="AU248" s="204"/>
      <c r="AV248" s="204"/>
      <c r="AW248" s="204"/>
      <c r="AX248" s="204"/>
      <c r="AY248" s="204"/>
      <c r="AZ248" s="245"/>
      <c r="BT248" s="245"/>
      <c r="BU248" s="245"/>
      <c r="BV248" s="245"/>
      <c r="BW248" s="245"/>
      <c r="BX248" s="245"/>
      <c r="BY248" s="246"/>
      <c r="BZ248" s="246"/>
      <c r="CA248" s="245"/>
      <c r="CB248" s="245"/>
      <c r="CC248" s="245"/>
      <c r="CD248" s="245"/>
      <c r="CE248" s="245"/>
      <c r="CF248" s="245"/>
      <c r="CG248" s="245"/>
      <c r="CH248" s="245"/>
      <c r="CI248" s="245"/>
      <c r="CJ248" s="245"/>
      <c r="CK248" s="245"/>
      <c r="CL248" s="245"/>
      <c r="CM248" s="245"/>
      <c r="CN248" s="245"/>
      <c r="CO248" s="245"/>
      <c r="CP248" s="245"/>
      <c r="CQ248" s="245"/>
      <c r="CR248" s="245"/>
      <c r="CS248" s="245"/>
      <c r="CT248" s="245"/>
      <c r="CU248" s="245"/>
      <c r="CV248" s="245"/>
      <c r="CW248" s="245"/>
      <c r="CX248" s="245"/>
      <c r="CY248" s="245"/>
      <c r="CZ248" s="245"/>
      <c r="DA248" s="245"/>
      <c r="DB248" s="245"/>
      <c r="DC248" s="245"/>
      <c r="DD248" s="245"/>
      <c r="DE248" s="245"/>
      <c r="DF248" s="204"/>
      <c r="DG248" s="204"/>
      <c r="DH248" s="204"/>
      <c r="DI248" s="204"/>
      <c r="DJ248" s="204"/>
      <c r="DK248" s="204"/>
      <c r="DL248" s="204"/>
      <c r="DM248" s="204"/>
      <c r="DN248" s="204"/>
      <c r="DO248" s="204"/>
      <c r="DP248" s="204"/>
      <c r="DQ248" s="204"/>
      <c r="DR248" s="204"/>
      <c r="DS248" s="204"/>
      <c r="DT248" s="204"/>
      <c r="DU248" s="204"/>
      <c r="DV248" s="204"/>
      <c r="DW248" s="204"/>
      <c r="DX248" s="204"/>
      <c r="DY248" s="204"/>
      <c r="DZ248" s="204"/>
    </row>
    <row r="249" spans="1:130" x14ac:dyDescent="0.35">
      <c r="A249" s="140" t="s">
        <v>3556</v>
      </c>
      <c r="B249" s="2847"/>
      <c r="C249" s="203"/>
      <c r="D249" s="203"/>
      <c r="E249" s="203"/>
      <c r="F249" s="203"/>
      <c r="G249" s="203"/>
      <c r="H249" s="203"/>
      <c r="I249" s="203"/>
      <c r="J249" s="203"/>
      <c r="K249" s="203"/>
      <c r="L249" s="203"/>
      <c r="M249" s="203"/>
      <c r="N249" s="203"/>
      <c r="O249" s="203"/>
      <c r="P249" s="203"/>
      <c r="Q249" s="203"/>
      <c r="R249" s="203"/>
      <c r="S249" s="203"/>
      <c r="T249" s="203"/>
      <c r="U249" s="203"/>
      <c r="V249" s="203"/>
      <c r="W249" s="203"/>
      <c r="X249" s="203"/>
      <c r="Y249" s="204"/>
      <c r="Z249" s="204"/>
      <c r="AA249" s="204"/>
      <c r="AB249" s="204"/>
      <c r="AC249" s="204"/>
      <c r="AD249" s="204"/>
      <c r="AE249" s="204"/>
      <c r="AF249" s="204"/>
      <c r="AG249" s="204"/>
      <c r="AH249" s="204"/>
      <c r="AI249" s="204"/>
      <c r="AJ249" s="204"/>
      <c r="AK249" s="204"/>
      <c r="AL249" s="204"/>
      <c r="AM249" s="204"/>
      <c r="AN249" s="204"/>
      <c r="AO249" s="204"/>
      <c r="AP249" s="204"/>
      <c r="AQ249" s="204"/>
      <c r="AR249" s="204"/>
      <c r="AS249" s="204"/>
      <c r="AT249" s="204"/>
      <c r="AU249" s="204"/>
      <c r="AV249" s="521"/>
      <c r="AW249" s="521"/>
      <c r="AX249" s="521"/>
      <c r="AY249" s="521"/>
    </row>
    <row r="250" spans="1:130" x14ac:dyDescent="0.35">
      <c r="A250" s="1475" t="s">
        <v>3555</v>
      </c>
      <c r="B250" s="1475"/>
      <c r="C250" s="203"/>
      <c r="D250" s="203"/>
      <c r="E250" s="203"/>
      <c r="F250" s="203"/>
      <c r="G250" s="203"/>
      <c r="H250" s="203"/>
      <c r="I250" s="203"/>
      <c r="J250" s="203"/>
      <c r="K250" s="203"/>
      <c r="L250" s="203"/>
      <c r="M250" s="203"/>
      <c r="N250" s="203"/>
      <c r="O250" s="203"/>
      <c r="P250" s="203"/>
      <c r="Q250" s="203"/>
      <c r="R250" s="203"/>
      <c r="S250" s="203"/>
      <c r="T250" s="521"/>
      <c r="U250" s="521"/>
      <c r="V250" s="521"/>
      <c r="W250" s="521"/>
      <c r="X250" s="521"/>
      <c r="Y250" s="521"/>
      <c r="Z250" s="521"/>
      <c r="AA250" s="521"/>
      <c r="AB250" s="521"/>
      <c r="AC250" s="521"/>
      <c r="AD250" s="521"/>
      <c r="AE250" s="521"/>
      <c r="AF250" s="521"/>
      <c r="AG250" s="521"/>
      <c r="AH250" s="521"/>
      <c r="AI250" s="521"/>
      <c r="AJ250" s="521"/>
      <c r="AK250" s="521"/>
      <c r="AL250" s="521"/>
      <c r="AM250" s="521"/>
      <c r="AN250" s="521"/>
      <c r="AO250" s="521"/>
      <c r="AP250" s="521"/>
      <c r="AQ250" s="521"/>
      <c r="AR250" s="521"/>
      <c r="AS250" s="521"/>
      <c r="AT250" s="521"/>
      <c r="AU250" s="521"/>
      <c r="AV250" s="521"/>
      <c r="AW250" s="521"/>
      <c r="AX250" s="521"/>
      <c r="AY250" s="521"/>
    </row>
    <row r="251" spans="1:130" ht="15" customHeight="1" x14ac:dyDescent="0.35">
      <c r="A251" s="6915" t="s">
        <v>3554</v>
      </c>
      <c r="B251" s="6914" t="s">
        <v>36</v>
      </c>
      <c r="C251" s="6916" t="s">
        <v>80</v>
      </c>
      <c r="D251" s="6916"/>
      <c r="E251" s="6916"/>
      <c r="F251" s="6916"/>
      <c r="G251" s="6916"/>
      <c r="H251" s="6916"/>
      <c r="I251" s="6916"/>
      <c r="J251" s="6916"/>
      <c r="K251" s="6916"/>
      <c r="L251" s="6916"/>
      <c r="M251" s="6916"/>
      <c r="N251" s="6916"/>
      <c r="O251" s="6916"/>
      <c r="P251" s="6916"/>
      <c r="Q251" s="6916"/>
      <c r="R251" s="6916"/>
      <c r="S251" s="6916"/>
      <c r="T251" s="521"/>
      <c r="U251" s="521"/>
      <c r="V251" s="521"/>
      <c r="W251" s="521"/>
      <c r="X251" s="521"/>
      <c r="Y251" s="521"/>
      <c r="Z251" s="521"/>
      <c r="AA251" s="521"/>
      <c r="AB251" s="521"/>
      <c r="AC251" s="521"/>
      <c r="AD251" s="521"/>
      <c r="AE251" s="521"/>
      <c r="AF251" s="521"/>
      <c r="AG251" s="521"/>
      <c r="AH251" s="521"/>
      <c r="AI251" s="521"/>
      <c r="AJ251" s="521"/>
      <c r="AK251" s="521"/>
      <c r="AL251" s="521"/>
      <c r="AM251" s="521"/>
      <c r="AN251" s="521"/>
      <c r="AO251" s="521"/>
      <c r="AP251" s="521"/>
      <c r="AQ251" s="521"/>
      <c r="AR251" s="521"/>
      <c r="AS251" s="521"/>
      <c r="AT251" s="521"/>
      <c r="AU251" s="521"/>
      <c r="AV251" s="521"/>
      <c r="AW251" s="521"/>
      <c r="AX251" s="521"/>
      <c r="AY251" s="521"/>
    </row>
    <row r="252" spans="1:130" x14ac:dyDescent="0.35">
      <c r="A252" s="6915"/>
      <c r="B252" s="6914"/>
      <c r="C252" s="6913" t="s">
        <v>386</v>
      </c>
      <c r="D252" s="6913" t="s">
        <v>203</v>
      </c>
      <c r="E252" s="6913" t="s">
        <v>204</v>
      </c>
      <c r="F252" s="6912" t="s">
        <v>205</v>
      </c>
      <c r="G252" s="6912" t="s">
        <v>206</v>
      </c>
      <c r="H252" s="6912" t="s">
        <v>3520</v>
      </c>
      <c r="I252" s="6912" t="s">
        <v>232</v>
      </c>
      <c r="J252" s="6912" t="s">
        <v>23</v>
      </c>
      <c r="K252" s="6912" t="s">
        <v>24</v>
      </c>
      <c r="L252" s="6912" t="s">
        <v>3519</v>
      </c>
      <c r="M252" s="6912" t="s">
        <v>26</v>
      </c>
      <c r="N252" s="6912" t="s">
        <v>27</v>
      </c>
      <c r="O252" s="6912" t="s">
        <v>28</v>
      </c>
      <c r="P252" s="6912" t="s">
        <v>29</v>
      </c>
      <c r="Q252" s="6912" t="s">
        <v>30</v>
      </c>
      <c r="R252" s="6912" t="s">
        <v>31</v>
      </c>
      <c r="S252" s="6911" t="s">
        <v>100</v>
      </c>
      <c r="T252" s="521"/>
      <c r="U252" s="521"/>
      <c r="V252" s="521"/>
      <c r="W252" s="521"/>
      <c r="X252" s="521"/>
      <c r="Y252" s="521"/>
      <c r="Z252" s="521"/>
      <c r="AA252" s="521"/>
      <c r="AB252" s="521"/>
      <c r="AC252" s="521"/>
      <c r="AD252" s="521"/>
      <c r="AE252" s="521"/>
      <c r="AF252" s="521"/>
      <c r="AG252" s="521"/>
      <c r="AH252" s="521"/>
      <c r="AI252" s="521"/>
      <c r="AJ252" s="521"/>
      <c r="AK252" s="521"/>
      <c r="AL252" s="521"/>
      <c r="AM252" s="521"/>
      <c r="AN252" s="521"/>
      <c r="AO252" s="521"/>
      <c r="AP252" s="521"/>
      <c r="AQ252" s="521"/>
      <c r="AR252" s="521"/>
      <c r="AS252" s="521"/>
      <c r="AT252" s="521"/>
      <c r="AU252" s="521"/>
      <c r="AV252" s="521"/>
      <c r="AW252" s="521"/>
      <c r="AX252" s="521"/>
      <c r="AY252" s="521"/>
    </row>
    <row r="253" spans="1:130" x14ac:dyDescent="0.35">
      <c r="A253" s="6920" t="s">
        <v>3553</v>
      </c>
      <c r="B253" s="6912"/>
      <c r="C253" s="6904"/>
      <c r="D253" s="6904"/>
      <c r="E253" s="6904"/>
      <c r="F253" s="6904"/>
      <c r="G253" s="6904"/>
      <c r="H253" s="6904"/>
      <c r="I253" s="6904"/>
      <c r="J253" s="6904"/>
      <c r="K253" s="6904"/>
      <c r="L253" s="6904"/>
      <c r="M253" s="6904"/>
      <c r="N253" s="6904"/>
      <c r="O253" s="6904"/>
      <c r="P253" s="6904"/>
      <c r="Q253" s="6904"/>
      <c r="R253" s="6904"/>
      <c r="S253" s="6904"/>
      <c r="T253" s="521"/>
      <c r="U253" s="521"/>
      <c r="V253" s="521"/>
      <c r="W253" s="521"/>
      <c r="X253" s="521"/>
      <c r="Y253" s="521"/>
      <c r="Z253" s="521"/>
      <c r="AA253" s="521"/>
      <c r="AB253" s="521"/>
      <c r="AC253" s="521"/>
      <c r="AD253" s="521"/>
      <c r="AE253" s="521"/>
      <c r="AF253" s="521"/>
      <c r="AG253" s="521"/>
      <c r="AH253" s="521"/>
      <c r="AI253" s="521"/>
      <c r="AJ253" s="521"/>
      <c r="AK253" s="521"/>
      <c r="AL253" s="521"/>
      <c r="AM253" s="521"/>
      <c r="AN253" s="521"/>
      <c r="AO253" s="521"/>
      <c r="AP253" s="521"/>
      <c r="AQ253" s="521"/>
      <c r="AR253" s="521"/>
      <c r="AS253" s="521"/>
      <c r="AT253" s="521"/>
      <c r="AU253" s="521"/>
      <c r="AV253" s="521"/>
      <c r="AW253" s="521"/>
      <c r="AX253" s="521"/>
      <c r="AY253" s="521"/>
    </row>
    <row r="254" spans="1:130" x14ac:dyDescent="0.35">
      <c r="A254" s="6920" t="s">
        <v>3552</v>
      </c>
      <c r="B254" s="6905">
        <f>SUM(C254:S254)</f>
        <v>0</v>
      </c>
      <c r="C254" s="6904"/>
      <c r="D254" s="6904"/>
      <c r="E254" s="6904"/>
      <c r="F254" s="6904"/>
      <c r="G254" s="6904"/>
      <c r="H254" s="6904"/>
      <c r="I254" s="6904"/>
      <c r="J254" s="6904"/>
      <c r="K254" s="6904"/>
      <c r="L254" s="6904"/>
      <c r="M254" s="6904"/>
      <c r="N254" s="6904"/>
      <c r="O254" s="6904"/>
      <c r="P254" s="6904"/>
      <c r="Q254" s="6904"/>
      <c r="R254" s="6904"/>
      <c r="S254" s="6904"/>
      <c r="T254" s="521"/>
      <c r="U254" s="521"/>
      <c r="V254" s="521"/>
      <c r="W254" s="521"/>
      <c r="X254" s="521"/>
      <c r="Y254" s="521"/>
      <c r="Z254" s="521"/>
      <c r="AA254" s="521"/>
      <c r="AB254" s="521"/>
      <c r="AC254" s="521"/>
      <c r="AD254" s="521"/>
      <c r="AE254" s="521"/>
      <c r="AF254" s="521"/>
      <c r="AG254" s="521"/>
      <c r="AH254" s="521"/>
      <c r="AI254" s="521"/>
      <c r="AJ254" s="521"/>
      <c r="AK254" s="521"/>
      <c r="AL254" s="521"/>
      <c r="AM254" s="521"/>
      <c r="AN254" s="521"/>
      <c r="AO254" s="521"/>
      <c r="AP254" s="521"/>
      <c r="AQ254" s="521"/>
      <c r="AR254" s="521"/>
      <c r="AS254" s="521"/>
      <c r="AT254" s="521"/>
      <c r="AU254" s="521"/>
      <c r="AV254" s="521"/>
      <c r="AW254" s="521"/>
      <c r="AX254" s="521"/>
      <c r="AY254" s="521"/>
    </row>
    <row r="255" spans="1:130" x14ac:dyDescent="0.35">
      <c r="A255" s="6920" t="s">
        <v>3551</v>
      </c>
      <c r="B255" s="6919"/>
      <c r="C255" s="6904"/>
      <c r="D255" s="6904"/>
      <c r="E255" s="6904"/>
      <c r="F255" s="6904"/>
      <c r="G255" s="6904"/>
      <c r="H255" s="6904"/>
      <c r="I255" s="6904"/>
      <c r="J255" s="6904"/>
      <c r="K255" s="6904"/>
      <c r="L255" s="6904"/>
      <c r="M255" s="6904"/>
      <c r="N255" s="6904"/>
      <c r="O255" s="6904"/>
      <c r="P255" s="6904"/>
      <c r="Q255" s="6904"/>
      <c r="R255" s="6904"/>
      <c r="S255" s="6904"/>
      <c r="T255" s="521"/>
      <c r="U255" s="521"/>
      <c r="V255" s="521"/>
      <c r="W255" s="521"/>
      <c r="X255" s="521"/>
      <c r="Y255" s="521"/>
      <c r="Z255" s="521"/>
      <c r="AA255" s="521"/>
      <c r="AB255" s="521"/>
      <c r="AC255" s="521"/>
      <c r="AD255" s="521"/>
      <c r="AE255" s="521"/>
      <c r="AF255" s="521"/>
      <c r="AG255" s="521"/>
      <c r="AH255" s="521"/>
      <c r="AI255" s="521"/>
      <c r="AJ255" s="521"/>
      <c r="AK255" s="521"/>
      <c r="AL255" s="521"/>
      <c r="AM255" s="521"/>
      <c r="AN255" s="521"/>
      <c r="AO255" s="521"/>
      <c r="AP255" s="521"/>
      <c r="AQ255" s="521"/>
      <c r="AR255" s="521"/>
      <c r="AS255" s="521"/>
      <c r="AT255" s="521"/>
      <c r="AU255" s="521"/>
      <c r="AV255" s="521"/>
      <c r="AW255" s="521"/>
      <c r="AX255" s="521"/>
      <c r="AY255" s="521"/>
    </row>
    <row r="256" spans="1:130" x14ac:dyDescent="0.35">
      <c r="A256" s="1475" t="s">
        <v>3550</v>
      </c>
      <c r="B256" s="6918"/>
      <c r="C256" s="203"/>
      <c r="D256" s="6115"/>
      <c r="E256" s="203"/>
      <c r="F256" s="203"/>
      <c r="G256" s="203"/>
      <c r="H256" s="203"/>
      <c r="I256" s="203"/>
      <c r="J256" s="203"/>
      <c r="K256" s="203"/>
      <c r="L256" s="203"/>
      <c r="M256" s="203"/>
      <c r="N256" s="203"/>
      <c r="O256" s="203"/>
      <c r="P256" s="203"/>
      <c r="Q256" s="203"/>
      <c r="R256" s="203"/>
      <c r="S256" s="203"/>
      <c r="T256" s="521"/>
      <c r="U256" s="521"/>
      <c r="V256" s="521"/>
      <c r="W256" s="521"/>
      <c r="X256" s="521"/>
      <c r="Y256" s="521"/>
      <c r="Z256" s="521"/>
      <c r="AA256" s="521"/>
      <c r="AB256" s="521"/>
      <c r="AC256" s="521"/>
      <c r="AD256" s="521"/>
      <c r="AE256" s="521"/>
      <c r="AF256" s="521"/>
      <c r="AG256" s="521"/>
      <c r="AH256" s="521"/>
      <c r="AI256" s="521"/>
      <c r="AJ256" s="521"/>
      <c r="AK256" s="521"/>
      <c r="AL256" s="521"/>
      <c r="AM256" s="521"/>
      <c r="AN256" s="521"/>
      <c r="AO256" s="521"/>
      <c r="AP256" s="521"/>
      <c r="AQ256" s="521"/>
      <c r="AR256" s="521"/>
      <c r="AS256" s="521"/>
      <c r="AT256" s="521"/>
      <c r="AU256" s="521"/>
      <c r="AV256" s="521"/>
      <c r="AW256" s="521"/>
      <c r="AX256" s="521"/>
      <c r="AY256" s="521"/>
    </row>
    <row r="257" spans="1:109" x14ac:dyDescent="0.35">
      <c r="A257" s="6915" t="s">
        <v>3549</v>
      </c>
      <c r="B257" s="6914" t="s">
        <v>461</v>
      </c>
      <c r="C257" s="6916" t="s">
        <v>80</v>
      </c>
      <c r="D257" s="6916"/>
      <c r="E257" s="6916"/>
      <c r="F257" s="6916"/>
      <c r="G257" s="6916"/>
      <c r="H257" s="6916"/>
      <c r="I257" s="6916"/>
      <c r="J257" s="6916"/>
      <c r="K257" s="6916"/>
      <c r="L257" s="6916"/>
      <c r="M257" s="6916"/>
      <c r="N257" s="6916"/>
      <c r="O257" s="6916"/>
      <c r="P257" s="6916"/>
      <c r="Q257" s="6916"/>
      <c r="R257" s="6916"/>
      <c r="S257" s="6916"/>
      <c r="T257" s="521"/>
      <c r="U257" s="521"/>
      <c r="V257" s="521"/>
      <c r="W257" s="521"/>
      <c r="X257" s="521"/>
      <c r="Y257" s="521"/>
      <c r="Z257" s="521"/>
      <c r="AA257" s="521"/>
      <c r="AB257" s="521"/>
      <c r="AC257" s="521"/>
      <c r="AD257" s="521"/>
      <c r="AE257" s="521"/>
      <c r="AF257" s="521"/>
      <c r="AG257" s="521"/>
      <c r="AH257" s="521"/>
      <c r="AI257" s="521"/>
      <c r="AJ257" s="521"/>
      <c r="AK257" s="521"/>
      <c r="AL257" s="521"/>
      <c r="AM257" s="521"/>
      <c r="AN257" s="521"/>
      <c r="AO257" s="521"/>
      <c r="AP257" s="521"/>
      <c r="AQ257" s="521"/>
      <c r="AR257" s="521"/>
      <c r="AS257" s="521"/>
      <c r="AT257" s="521"/>
      <c r="AU257" s="521"/>
      <c r="AV257" s="521"/>
      <c r="AW257" s="521"/>
      <c r="AX257" s="521"/>
      <c r="AY257" s="521"/>
    </row>
    <row r="258" spans="1:109" x14ac:dyDescent="0.35">
      <c r="A258" s="6915"/>
      <c r="B258" s="6914"/>
      <c r="C258" s="6913" t="s">
        <v>386</v>
      </c>
      <c r="D258" s="6913" t="s">
        <v>203</v>
      </c>
      <c r="E258" s="6913" t="s">
        <v>204</v>
      </c>
      <c r="F258" s="6912" t="s">
        <v>205</v>
      </c>
      <c r="G258" s="6912" t="s">
        <v>206</v>
      </c>
      <c r="H258" s="6912" t="s">
        <v>3520</v>
      </c>
      <c r="I258" s="6912" t="s">
        <v>232</v>
      </c>
      <c r="J258" s="6912" t="s">
        <v>23</v>
      </c>
      <c r="K258" s="6912" t="s">
        <v>24</v>
      </c>
      <c r="L258" s="6912" t="s">
        <v>3519</v>
      </c>
      <c r="M258" s="6912" t="s">
        <v>26</v>
      </c>
      <c r="N258" s="6912" t="s">
        <v>27</v>
      </c>
      <c r="O258" s="6912" t="s">
        <v>28</v>
      </c>
      <c r="P258" s="6912" t="s">
        <v>29</v>
      </c>
      <c r="Q258" s="6912" t="s">
        <v>30</v>
      </c>
      <c r="R258" s="6912" t="s">
        <v>31</v>
      </c>
      <c r="S258" s="6911" t="s">
        <v>100</v>
      </c>
      <c r="T258" s="521"/>
      <c r="U258" s="521"/>
      <c r="V258" s="521"/>
      <c r="W258" s="521"/>
      <c r="X258" s="521"/>
      <c r="Y258" s="521"/>
      <c r="Z258" s="521"/>
      <c r="AA258" s="521"/>
      <c r="AB258" s="521"/>
      <c r="AC258" s="521"/>
      <c r="AD258" s="521"/>
      <c r="AE258" s="521"/>
      <c r="AF258" s="521"/>
      <c r="AG258" s="521"/>
      <c r="AH258" s="521"/>
      <c r="AI258" s="521"/>
      <c r="AJ258" s="521"/>
      <c r="AK258" s="521"/>
      <c r="AL258" s="521"/>
      <c r="AM258" s="521"/>
      <c r="AN258" s="521"/>
      <c r="AO258" s="521"/>
      <c r="AP258" s="521"/>
      <c r="AQ258" s="521"/>
      <c r="AR258" s="521"/>
      <c r="AS258" s="521"/>
      <c r="AT258" s="521"/>
      <c r="AU258" s="521"/>
      <c r="AV258" s="521"/>
      <c r="AW258" s="521"/>
      <c r="AX258" s="521"/>
      <c r="AY258" s="521"/>
    </row>
    <row r="259" spans="1:109" x14ac:dyDescent="0.35">
      <c r="A259" s="6906" t="s">
        <v>3548</v>
      </c>
      <c r="B259" s="6906">
        <f>SUM(C259:S259)</f>
        <v>0</v>
      </c>
      <c r="C259" s="6904"/>
      <c r="D259" s="6904"/>
      <c r="E259" s="6904"/>
      <c r="F259" s="6904"/>
      <c r="G259" s="6904"/>
      <c r="H259" s="6904"/>
      <c r="I259" s="6904"/>
      <c r="J259" s="6904"/>
      <c r="K259" s="6904"/>
      <c r="L259" s="6904"/>
      <c r="M259" s="6904"/>
      <c r="N259" s="6904"/>
      <c r="O259" s="6904"/>
      <c r="P259" s="6904"/>
      <c r="Q259" s="6904"/>
      <c r="R259" s="6904"/>
      <c r="S259" s="6904"/>
      <c r="T259" s="521"/>
      <c r="U259" s="521"/>
      <c r="V259" s="521"/>
      <c r="W259" s="521"/>
      <c r="X259" s="521"/>
      <c r="Y259" s="521"/>
      <c r="Z259" s="521"/>
      <c r="AA259" s="521"/>
      <c r="AB259" s="521"/>
      <c r="AC259" s="521"/>
      <c r="AD259" s="521"/>
      <c r="AE259" s="521"/>
      <c r="AF259" s="521"/>
      <c r="AG259" s="521"/>
      <c r="AH259" s="521"/>
      <c r="AI259" s="521"/>
      <c r="AJ259" s="521"/>
      <c r="AK259" s="521"/>
      <c r="AL259" s="521"/>
      <c r="AM259" s="521"/>
      <c r="AN259" s="521"/>
      <c r="AO259" s="521"/>
      <c r="AP259" s="521"/>
      <c r="AQ259" s="521"/>
      <c r="AR259" s="521"/>
      <c r="AS259" s="521"/>
      <c r="AT259" s="521"/>
      <c r="AU259" s="521"/>
      <c r="AV259" s="521"/>
      <c r="AW259" s="521"/>
      <c r="AX259" s="521"/>
      <c r="AY259" s="521"/>
    </row>
    <row r="260" spans="1:109" x14ac:dyDescent="0.35">
      <c r="A260" s="6906" t="s">
        <v>3547</v>
      </c>
      <c r="B260" s="6906">
        <f>SUM(C260:S260)</f>
        <v>0</v>
      </c>
      <c r="C260" s="6904"/>
      <c r="D260" s="6904"/>
      <c r="E260" s="6904"/>
      <c r="F260" s="6904"/>
      <c r="G260" s="6904"/>
      <c r="H260" s="6904"/>
      <c r="I260" s="6904"/>
      <c r="J260" s="6904"/>
      <c r="K260" s="6904"/>
      <c r="L260" s="6904"/>
      <c r="M260" s="6904"/>
      <c r="N260" s="6904"/>
      <c r="O260" s="6904"/>
      <c r="P260" s="6904"/>
      <c r="Q260" s="6904"/>
      <c r="R260" s="6904"/>
      <c r="S260" s="6904"/>
      <c r="T260" s="521"/>
      <c r="U260" s="521"/>
      <c r="V260" s="521"/>
      <c r="W260" s="521"/>
      <c r="X260" s="521"/>
      <c r="Y260" s="521"/>
      <c r="Z260" s="521"/>
      <c r="AA260" s="521"/>
      <c r="AB260" s="521"/>
      <c r="AC260" s="521"/>
      <c r="AD260" s="521"/>
      <c r="AE260" s="521"/>
      <c r="AF260" s="521"/>
      <c r="AG260" s="521"/>
      <c r="AH260" s="521"/>
      <c r="AI260" s="521"/>
      <c r="AJ260" s="521"/>
      <c r="AK260" s="521"/>
      <c r="AL260" s="521"/>
      <c r="AM260" s="521"/>
      <c r="AN260" s="521"/>
      <c r="AO260" s="521"/>
      <c r="AP260" s="521"/>
      <c r="AQ260" s="521"/>
      <c r="AR260" s="521"/>
      <c r="AS260" s="521"/>
      <c r="AT260" s="521"/>
      <c r="AU260" s="521"/>
      <c r="AV260" s="521"/>
      <c r="AW260" s="521"/>
      <c r="AX260" s="521"/>
      <c r="AY260" s="521"/>
    </row>
    <row r="261" spans="1:109" x14ac:dyDescent="0.35">
      <c r="A261" s="6906" t="s">
        <v>3546</v>
      </c>
      <c r="B261" s="6906">
        <f>SUM(C261:S261)</f>
        <v>0</v>
      </c>
      <c r="C261" s="6904"/>
      <c r="D261" s="6904"/>
      <c r="E261" s="6904"/>
      <c r="F261" s="6904"/>
      <c r="G261" s="6904"/>
      <c r="H261" s="6904"/>
      <c r="I261" s="6904"/>
      <c r="J261" s="6904"/>
      <c r="K261" s="6904"/>
      <c r="L261" s="6904"/>
      <c r="M261" s="6904"/>
      <c r="N261" s="6904"/>
      <c r="O261" s="6904"/>
      <c r="P261" s="6904"/>
      <c r="Q261" s="6904"/>
      <c r="R261" s="6904"/>
      <c r="S261" s="6904"/>
      <c r="T261" s="521"/>
      <c r="U261" s="521"/>
      <c r="V261" s="521"/>
      <c r="W261" s="521"/>
      <c r="X261" s="521"/>
      <c r="Y261" s="521"/>
      <c r="Z261" s="521"/>
      <c r="AA261" s="521"/>
      <c r="AB261" s="521"/>
      <c r="AC261" s="521"/>
      <c r="AD261" s="521"/>
      <c r="AE261" s="521"/>
      <c r="AF261" s="521"/>
      <c r="AG261" s="521"/>
      <c r="AH261" s="521"/>
      <c r="AI261" s="521"/>
      <c r="AJ261" s="521"/>
      <c r="AK261" s="521"/>
      <c r="AL261" s="521"/>
      <c r="AM261" s="521"/>
      <c r="AN261" s="521"/>
      <c r="AO261" s="521"/>
      <c r="AP261" s="521"/>
      <c r="AQ261" s="521"/>
      <c r="AR261" s="521"/>
      <c r="AS261" s="521"/>
      <c r="AT261" s="521"/>
      <c r="AU261" s="521"/>
      <c r="AV261" s="521"/>
      <c r="AW261" s="521"/>
      <c r="AX261" s="521"/>
      <c r="AY261" s="521"/>
    </row>
    <row r="262" spans="1:109" x14ac:dyDescent="0.35">
      <c r="A262" s="6906" t="s">
        <v>3545</v>
      </c>
      <c r="B262" s="6906">
        <f>SUM(C262:S262)</f>
        <v>0</v>
      </c>
      <c r="C262" s="6904"/>
      <c r="D262" s="6904"/>
      <c r="E262" s="6904"/>
      <c r="F262" s="6904"/>
      <c r="G262" s="6904"/>
      <c r="H262" s="6904"/>
      <c r="I262" s="6904"/>
      <c r="J262" s="6904"/>
      <c r="K262" s="6904"/>
      <c r="L262" s="6904"/>
      <c r="M262" s="6904"/>
      <c r="N262" s="6904"/>
      <c r="O262" s="6904"/>
      <c r="P262" s="6904"/>
      <c r="Q262" s="6904"/>
      <c r="R262" s="6904"/>
      <c r="S262" s="6904"/>
      <c r="T262" s="521"/>
      <c r="U262" s="521"/>
      <c r="V262" s="521"/>
      <c r="W262" s="521"/>
      <c r="X262" s="521"/>
      <c r="Y262" s="521"/>
      <c r="Z262" s="521"/>
      <c r="AA262" s="521"/>
      <c r="AB262" s="521"/>
      <c r="AC262" s="521"/>
      <c r="AD262" s="521"/>
      <c r="AE262" s="521"/>
      <c r="AF262" s="521"/>
      <c r="AG262" s="521"/>
      <c r="AH262" s="521"/>
      <c r="AI262" s="521"/>
      <c r="AJ262" s="521"/>
      <c r="AK262" s="521"/>
      <c r="AL262" s="521"/>
      <c r="AM262" s="521"/>
      <c r="AN262" s="521"/>
      <c r="AO262" s="521"/>
      <c r="AP262" s="521"/>
      <c r="AQ262" s="521"/>
      <c r="AR262" s="521"/>
      <c r="AS262" s="521"/>
      <c r="AT262" s="521"/>
      <c r="AU262" s="521"/>
      <c r="AV262" s="521"/>
      <c r="AW262" s="521"/>
      <c r="AX262" s="521"/>
      <c r="AY262" s="521"/>
    </row>
    <row r="263" spans="1:109" x14ac:dyDescent="0.35">
      <c r="A263" s="6906" t="s">
        <v>3544</v>
      </c>
      <c r="B263" s="6906">
        <f>SUM(C263:S263)</f>
        <v>0</v>
      </c>
      <c r="C263" s="6904"/>
      <c r="D263" s="6904"/>
      <c r="E263" s="6904"/>
      <c r="F263" s="6904"/>
      <c r="G263" s="6904"/>
      <c r="H263" s="6904"/>
      <c r="I263" s="6904"/>
      <c r="J263" s="6904"/>
      <c r="K263" s="6904"/>
      <c r="L263" s="6904"/>
      <c r="M263" s="6904"/>
      <c r="N263" s="6904"/>
      <c r="O263" s="6904"/>
      <c r="P263" s="6904"/>
      <c r="Q263" s="6904"/>
      <c r="R263" s="6904"/>
      <c r="S263" s="6904"/>
      <c r="T263" s="521"/>
      <c r="U263" s="521"/>
      <c r="V263" s="521"/>
      <c r="W263" s="521"/>
      <c r="X263" s="521"/>
      <c r="Y263" s="521"/>
      <c r="Z263" s="521"/>
      <c r="AA263" s="521"/>
      <c r="AB263" s="521"/>
      <c r="AC263" s="521"/>
      <c r="AD263" s="521"/>
      <c r="AE263" s="521"/>
      <c r="AF263" s="521"/>
      <c r="AG263" s="521"/>
      <c r="AH263" s="521"/>
      <c r="AI263" s="521"/>
      <c r="AJ263" s="521"/>
      <c r="AK263" s="521"/>
      <c r="AL263" s="521"/>
      <c r="AM263" s="521"/>
      <c r="AN263" s="521"/>
      <c r="AO263" s="521"/>
      <c r="AP263" s="521"/>
      <c r="AQ263" s="521"/>
      <c r="AR263" s="521"/>
      <c r="AS263" s="521"/>
      <c r="AT263" s="521"/>
      <c r="AU263" s="521"/>
      <c r="AV263" s="521"/>
      <c r="AW263" s="521"/>
      <c r="AX263" s="521"/>
      <c r="AY263" s="521"/>
    </row>
    <row r="264" spans="1:109" x14ac:dyDescent="0.35">
      <c r="A264" s="6906" t="s">
        <v>3543</v>
      </c>
      <c r="B264" s="6906">
        <f>SUM(C264:S264)</f>
        <v>0</v>
      </c>
      <c r="C264" s="6904"/>
      <c r="D264" s="6904"/>
      <c r="E264" s="6904"/>
      <c r="F264" s="6904"/>
      <c r="G264" s="6904"/>
      <c r="H264" s="6904"/>
      <c r="I264" s="6904"/>
      <c r="J264" s="6904"/>
      <c r="K264" s="6904"/>
      <c r="L264" s="6904"/>
      <c r="M264" s="6904"/>
      <c r="N264" s="6904"/>
      <c r="O264" s="6904"/>
      <c r="P264" s="6904"/>
      <c r="Q264" s="6904"/>
      <c r="R264" s="6904"/>
      <c r="S264" s="6904"/>
      <c r="T264" s="521"/>
      <c r="U264" s="521"/>
      <c r="V264" s="521"/>
      <c r="W264" s="521"/>
      <c r="X264" s="521"/>
      <c r="Y264" s="521"/>
      <c r="Z264" s="521"/>
      <c r="AA264" s="521"/>
      <c r="AB264" s="521"/>
      <c r="AC264" s="521"/>
      <c r="AD264" s="521"/>
      <c r="AE264" s="521"/>
      <c r="AF264" s="521"/>
      <c r="AG264" s="521"/>
      <c r="AH264" s="521"/>
      <c r="AI264" s="521"/>
      <c r="AJ264" s="521"/>
      <c r="AK264" s="521"/>
      <c r="AL264" s="521"/>
      <c r="AM264" s="521"/>
      <c r="AN264" s="521"/>
      <c r="AO264" s="521"/>
      <c r="AP264" s="521"/>
      <c r="AQ264" s="521"/>
      <c r="AR264" s="521"/>
      <c r="AS264" s="521"/>
      <c r="AT264" s="521"/>
      <c r="AU264" s="521"/>
      <c r="AV264" s="521"/>
      <c r="AW264" s="521"/>
      <c r="AX264" s="521"/>
      <c r="AY264" s="521"/>
    </row>
    <row r="265" spans="1:109" x14ac:dyDescent="0.35">
      <c r="A265" s="6906" t="s">
        <v>3542</v>
      </c>
      <c r="B265" s="6906">
        <f>SUM(C265:S265)</f>
        <v>0</v>
      </c>
      <c r="C265" s="6904"/>
      <c r="D265" s="6904"/>
      <c r="E265" s="6904"/>
      <c r="F265" s="6904"/>
      <c r="G265" s="6904"/>
      <c r="H265" s="6904"/>
      <c r="I265" s="6904"/>
      <c r="J265" s="6904"/>
      <c r="K265" s="6904"/>
      <c r="L265" s="6904"/>
      <c r="M265" s="6904"/>
      <c r="N265" s="6904"/>
      <c r="O265" s="6904"/>
      <c r="P265" s="6904"/>
      <c r="Q265" s="6904"/>
      <c r="R265" s="6904"/>
      <c r="S265" s="6904"/>
      <c r="T265" s="521"/>
      <c r="U265" s="521"/>
      <c r="V265" s="521"/>
      <c r="W265" s="521"/>
      <c r="X265" s="521"/>
      <c r="Y265" s="521"/>
      <c r="Z265" s="521"/>
      <c r="AA265" s="521"/>
      <c r="AB265" s="521"/>
      <c r="AC265" s="521"/>
      <c r="AD265" s="521"/>
      <c r="AE265" s="521"/>
      <c r="AF265" s="521"/>
      <c r="AG265" s="521"/>
      <c r="AH265" s="521"/>
      <c r="AI265" s="521"/>
      <c r="AJ265" s="521"/>
      <c r="AK265" s="521"/>
      <c r="AL265" s="521"/>
      <c r="AM265" s="521"/>
      <c r="AN265" s="521"/>
      <c r="AO265" s="521"/>
      <c r="AP265" s="521"/>
      <c r="AQ265" s="521"/>
      <c r="AR265" s="521"/>
      <c r="AS265" s="521"/>
      <c r="AT265" s="521"/>
      <c r="AU265" s="521"/>
      <c r="AV265" s="521"/>
      <c r="AW265" s="521"/>
      <c r="AX265" s="521"/>
      <c r="AY265" s="521"/>
    </row>
    <row r="266" spans="1:109" s="3254" customFormat="1" ht="13.9" customHeight="1" x14ac:dyDescent="0.25">
      <c r="A266" s="6906" t="s">
        <v>3541</v>
      </c>
      <c r="B266" s="6906">
        <f>SUM(C266:Q266)</f>
        <v>0</v>
      </c>
      <c r="C266" s="6904"/>
      <c r="D266" s="6904"/>
      <c r="E266" s="6904"/>
      <c r="F266" s="6904"/>
      <c r="G266" s="6904"/>
      <c r="H266" s="6904"/>
      <c r="I266" s="6904"/>
      <c r="J266" s="6904"/>
      <c r="K266" s="6904"/>
      <c r="L266" s="6904"/>
      <c r="M266" s="6904"/>
      <c r="N266" s="6904"/>
      <c r="O266" s="6904"/>
      <c r="P266" s="6904"/>
      <c r="Q266" s="6904"/>
      <c r="R266" s="6904"/>
      <c r="S266" s="6904"/>
      <c r="T266" s="204"/>
      <c r="U266" s="204"/>
      <c r="V266" s="204"/>
      <c r="W266" s="204"/>
      <c r="X266" s="204"/>
      <c r="Y266" s="204"/>
      <c r="Z266" s="204"/>
      <c r="AA266" s="204"/>
      <c r="AB266" s="204"/>
      <c r="AC266" s="204"/>
      <c r="AD266" s="204"/>
      <c r="AE266" s="204"/>
      <c r="AF266" s="204"/>
      <c r="AG266" s="204"/>
      <c r="AH266" s="204"/>
      <c r="AI266" s="204"/>
      <c r="AJ266" s="204"/>
      <c r="AK266" s="204"/>
      <c r="AL266" s="204"/>
      <c r="AM266" s="204"/>
      <c r="AN266" s="204"/>
      <c r="AO266" s="204"/>
      <c r="AP266" s="204"/>
      <c r="AQ266" s="204"/>
      <c r="AR266" s="204"/>
      <c r="AS266" s="204"/>
      <c r="AT266" s="204"/>
      <c r="AU266" s="204"/>
      <c r="AV266" s="204"/>
      <c r="AW266" s="204"/>
      <c r="AX266" s="204"/>
      <c r="AY266" s="204"/>
      <c r="AZ266" s="245"/>
      <c r="BA266" s="204"/>
      <c r="BB266" s="204"/>
      <c r="BC266" s="204"/>
      <c r="BD266" s="204"/>
      <c r="BE266" s="204"/>
      <c r="BF266" s="204"/>
      <c r="BG266" s="204"/>
      <c r="BH266" s="204"/>
      <c r="BT266" s="245"/>
      <c r="BU266" s="245"/>
      <c r="BV266" s="245"/>
      <c r="BW266" s="245"/>
      <c r="BX266" s="245"/>
      <c r="BY266" s="245"/>
      <c r="BZ266" s="245"/>
      <c r="CA266" s="245"/>
      <c r="CB266" s="245"/>
      <c r="CC266" s="245"/>
      <c r="CD266" s="245"/>
      <c r="CE266" s="245"/>
      <c r="CF266" s="245"/>
      <c r="CG266" s="245"/>
      <c r="CH266" s="245"/>
      <c r="CI266" s="245"/>
      <c r="CJ266" s="245"/>
      <c r="CK266" s="245"/>
      <c r="CL266" s="245"/>
      <c r="CM266" s="245"/>
      <c r="CN266" s="245"/>
      <c r="CO266" s="245"/>
      <c r="CP266" s="245"/>
      <c r="CQ266" s="245"/>
      <c r="CR266" s="245"/>
      <c r="CS266" s="245"/>
      <c r="CT266" s="245"/>
      <c r="CU266" s="245"/>
      <c r="CV266" s="245"/>
      <c r="CW266" s="245"/>
      <c r="CX266" s="245"/>
      <c r="CY266" s="245"/>
      <c r="CZ266" s="245"/>
      <c r="DA266" s="245"/>
      <c r="DB266" s="245"/>
      <c r="DC266" s="245"/>
      <c r="DD266" s="245"/>
      <c r="DE266" s="245"/>
    </row>
    <row r="267" spans="1:109" s="3254" customFormat="1" ht="13.9" customHeight="1" x14ac:dyDescent="0.25">
      <c r="A267" s="6906" t="s">
        <v>3540</v>
      </c>
      <c r="B267" s="6906">
        <f>SUM(C267:Q267)</f>
        <v>0</v>
      </c>
      <c r="C267" s="6904"/>
      <c r="D267" s="6904"/>
      <c r="E267" s="6904"/>
      <c r="F267" s="6904"/>
      <c r="G267" s="6904"/>
      <c r="H267" s="6904"/>
      <c r="I267" s="6904"/>
      <c r="J267" s="6904"/>
      <c r="K267" s="6904"/>
      <c r="L267" s="6904"/>
      <c r="M267" s="6904"/>
      <c r="N267" s="6904"/>
      <c r="O267" s="6904"/>
      <c r="P267" s="6904"/>
      <c r="Q267" s="6904"/>
      <c r="R267" s="6904"/>
      <c r="S267" s="6904"/>
      <c r="T267" s="204"/>
      <c r="U267" s="204"/>
      <c r="V267" s="204"/>
      <c r="W267" s="204"/>
      <c r="X267" s="204"/>
      <c r="Y267" s="204"/>
      <c r="Z267" s="204"/>
      <c r="AA267" s="204"/>
      <c r="AB267" s="204"/>
      <c r="AC267" s="204"/>
      <c r="AD267" s="204"/>
      <c r="AE267" s="204"/>
      <c r="AF267" s="204"/>
      <c r="AG267" s="204"/>
      <c r="AH267" s="204"/>
      <c r="AI267" s="204"/>
      <c r="AJ267" s="204"/>
      <c r="AK267" s="204"/>
      <c r="AL267" s="204"/>
      <c r="AM267" s="204"/>
      <c r="AN267" s="204"/>
      <c r="AO267" s="204"/>
      <c r="AP267" s="204"/>
      <c r="AQ267" s="204"/>
      <c r="AR267" s="204"/>
      <c r="AS267" s="204"/>
      <c r="AT267" s="204"/>
      <c r="AU267" s="204"/>
      <c r="AV267" s="204"/>
      <c r="AW267" s="204"/>
      <c r="AX267" s="204"/>
      <c r="AY267" s="204"/>
      <c r="AZ267" s="245"/>
      <c r="BA267" s="204"/>
      <c r="BB267" s="204"/>
      <c r="BC267" s="204"/>
      <c r="BD267" s="204"/>
      <c r="BE267" s="204"/>
      <c r="BF267" s="204"/>
      <c r="BG267" s="204"/>
      <c r="BH267" s="204"/>
      <c r="BT267" s="245"/>
      <c r="BU267" s="245"/>
      <c r="BV267" s="245"/>
      <c r="BW267" s="245"/>
      <c r="BX267" s="245"/>
      <c r="BY267" s="245"/>
      <c r="BZ267" s="245"/>
      <c r="CA267" s="245"/>
      <c r="CB267" s="245"/>
      <c r="CC267" s="245"/>
      <c r="CD267" s="245"/>
      <c r="CE267" s="245"/>
      <c r="CF267" s="245"/>
      <c r="CG267" s="245"/>
      <c r="CH267" s="245"/>
      <c r="CI267" s="245"/>
      <c r="CJ267" s="245"/>
      <c r="CK267" s="245"/>
      <c r="CL267" s="245"/>
      <c r="CM267" s="245"/>
      <c r="CN267" s="245"/>
      <c r="CO267" s="245"/>
      <c r="CP267" s="245"/>
      <c r="CQ267" s="245"/>
      <c r="CR267" s="245"/>
      <c r="CS267" s="245"/>
      <c r="CT267" s="245"/>
      <c r="CU267" s="245"/>
      <c r="CV267" s="245"/>
      <c r="CW267" s="245"/>
      <c r="CX267" s="245"/>
      <c r="CY267" s="245"/>
      <c r="CZ267" s="245"/>
      <c r="DA267" s="245"/>
      <c r="DB267" s="245"/>
      <c r="DC267" s="245"/>
      <c r="DD267" s="245"/>
      <c r="DE267" s="245"/>
    </row>
    <row r="268" spans="1:109" s="203" customFormat="1" ht="13.9" customHeight="1" x14ac:dyDescent="0.25">
      <c r="A268" s="6906" t="s">
        <v>3539</v>
      </c>
      <c r="B268" s="6906">
        <f>SUM(C268:Q268)</f>
        <v>0</v>
      </c>
      <c r="C268" s="6904"/>
      <c r="D268" s="6904"/>
      <c r="E268" s="6904"/>
      <c r="F268" s="6904"/>
      <c r="G268" s="6904"/>
      <c r="H268" s="6904"/>
      <c r="I268" s="6904"/>
      <c r="J268" s="6904"/>
      <c r="K268" s="6904"/>
      <c r="L268" s="6904"/>
      <c r="M268" s="6904"/>
      <c r="N268" s="6904"/>
      <c r="O268" s="6904"/>
      <c r="P268" s="6904"/>
      <c r="Q268" s="6904"/>
      <c r="R268" s="6904"/>
      <c r="S268" s="6904"/>
      <c r="T268" s="204"/>
      <c r="U268" s="204"/>
      <c r="V268" s="204"/>
      <c r="W268" s="204"/>
      <c r="X268" s="204"/>
      <c r="Y268" s="204"/>
      <c r="Z268" s="204"/>
      <c r="AA268" s="204"/>
      <c r="AB268" s="204"/>
      <c r="AC268" s="204"/>
      <c r="AD268" s="204"/>
      <c r="AE268" s="204"/>
      <c r="AF268" s="204"/>
      <c r="AG268" s="204"/>
      <c r="AH268" s="204"/>
      <c r="AI268" s="204"/>
      <c r="AJ268" s="204"/>
      <c r="AK268" s="204"/>
      <c r="AL268" s="204"/>
      <c r="AM268" s="204"/>
      <c r="AN268" s="204"/>
      <c r="AO268" s="204"/>
      <c r="AP268" s="204"/>
      <c r="AQ268" s="204"/>
      <c r="AR268" s="204"/>
      <c r="AS268" s="204"/>
      <c r="AT268" s="204"/>
      <c r="AU268" s="204"/>
      <c r="AV268" s="204"/>
      <c r="AW268" s="204"/>
      <c r="AX268" s="204"/>
      <c r="AY268" s="204"/>
      <c r="AZ268" s="245"/>
      <c r="BA268" s="204"/>
      <c r="BB268" s="204"/>
      <c r="BC268" s="204"/>
      <c r="BD268" s="204"/>
      <c r="BE268" s="204"/>
      <c r="BF268" s="204"/>
      <c r="BG268" s="204"/>
      <c r="BH268" s="204"/>
      <c r="BT268" s="245"/>
      <c r="BU268" s="245"/>
      <c r="BV268" s="245"/>
      <c r="BW268" s="245"/>
      <c r="BX268" s="245"/>
      <c r="BY268" s="245"/>
      <c r="BZ268" s="245"/>
      <c r="CA268" s="245"/>
      <c r="CB268" s="245"/>
      <c r="CC268" s="245"/>
      <c r="CD268" s="245"/>
      <c r="CE268" s="245"/>
      <c r="CF268" s="245"/>
      <c r="CG268" s="245"/>
      <c r="CH268" s="245"/>
      <c r="CI268" s="245"/>
      <c r="CJ268" s="245"/>
      <c r="CK268" s="245"/>
      <c r="CL268" s="245"/>
      <c r="CM268" s="245"/>
      <c r="CN268" s="245"/>
      <c r="CO268" s="245"/>
      <c r="CP268" s="245"/>
      <c r="CQ268" s="245"/>
      <c r="CR268" s="245"/>
      <c r="CS268" s="245"/>
      <c r="CT268" s="245"/>
      <c r="CU268" s="245"/>
      <c r="CV268" s="245"/>
      <c r="CW268" s="245"/>
      <c r="CX268" s="245"/>
      <c r="CY268" s="245"/>
      <c r="CZ268" s="245"/>
      <c r="DA268" s="245"/>
      <c r="DB268" s="245"/>
      <c r="DC268" s="245"/>
      <c r="DD268" s="245"/>
      <c r="DE268" s="245"/>
    </row>
    <row r="269" spans="1:109" s="203" customFormat="1" ht="23.5" customHeight="1" x14ac:dyDescent="0.25">
      <c r="A269" s="6917" t="s">
        <v>3538</v>
      </c>
      <c r="B269" s="6906">
        <f>SUM(C269:Q269)</f>
        <v>0</v>
      </c>
      <c r="C269" s="6904"/>
      <c r="D269" s="6904"/>
      <c r="E269" s="6904"/>
      <c r="F269" s="6904"/>
      <c r="G269" s="6904"/>
      <c r="H269" s="6904"/>
      <c r="I269" s="6904"/>
      <c r="J269" s="6904"/>
      <c r="K269" s="6904"/>
      <c r="L269" s="6904"/>
      <c r="M269" s="6904"/>
      <c r="N269" s="6904"/>
      <c r="O269" s="6904"/>
      <c r="P269" s="6904"/>
      <c r="Q269" s="6904"/>
      <c r="R269" s="6904"/>
      <c r="S269" s="6904"/>
      <c r="T269" s="204"/>
      <c r="U269" s="204"/>
      <c r="V269" s="204"/>
      <c r="W269" s="204"/>
      <c r="X269" s="204"/>
      <c r="Y269" s="204"/>
      <c r="Z269" s="204"/>
      <c r="AA269" s="204"/>
      <c r="AB269" s="204"/>
      <c r="AC269" s="204"/>
      <c r="AD269" s="204"/>
      <c r="AE269" s="204"/>
      <c r="AF269" s="204"/>
      <c r="AG269" s="204"/>
      <c r="AH269" s="204"/>
      <c r="AI269" s="204"/>
      <c r="AJ269" s="204"/>
      <c r="AK269" s="204"/>
      <c r="AL269" s="204"/>
      <c r="AM269" s="204"/>
      <c r="AN269" s="204"/>
      <c r="AO269" s="204"/>
      <c r="AP269" s="204"/>
      <c r="AQ269" s="204"/>
      <c r="AR269" s="204"/>
      <c r="AS269" s="204"/>
      <c r="AT269" s="204"/>
      <c r="AU269" s="204"/>
      <c r="AV269" s="204"/>
      <c r="AW269" s="204"/>
      <c r="AX269" s="204"/>
      <c r="AY269" s="204"/>
      <c r="AZ269" s="245"/>
      <c r="BA269" s="204"/>
      <c r="BB269" s="204"/>
      <c r="BC269" s="204"/>
      <c r="BD269" s="204"/>
      <c r="BT269" s="245"/>
      <c r="BU269" s="245"/>
      <c r="BV269" s="245"/>
      <c r="BW269" s="245"/>
      <c r="BX269" s="245"/>
      <c r="BY269" s="245"/>
      <c r="BZ269" s="245"/>
      <c r="CA269" s="245"/>
      <c r="CB269" s="245"/>
      <c r="CC269" s="245"/>
      <c r="CD269" s="245"/>
      <c r="CE269" s="245"/>
      <c r="CF269" s="245"/>
      <c r="CG269" s="245"/>
      <c r="CH269" s="245"/>
      <c r="CI269" s="245"/>
      <c r="CJ269" s="245"/>
      <c r="CK269" s="245"/>
      <c r="CL269" s="245"/>
      <c r="CM269" s="245"/>
      <c r="CN269" s="245"/>
      <c r="CO269" s="245"/>
      <c r="CP269" s="245"/>
      <c r="CQ269" s="245"/>
      <c r="CR269" s="245"/>
      <c r="CS269" s="245"/>
      <c r="CT269" s="245"/>
      <c r="CU269" s="245"/>
      <c r="CV269" s="245"/>
      <c r="CW269" s="245"/>
      <c r="CX269" s="245"/>
      <c r="CY269" s="245"/>
      <c r="CZ269" s="245"/>
      <c r="DA269" s="245"/>
      <c r="DB269" s="245"/>
      <c r="DC269" s="245"/>
      <c r="DD269" s="245"/>
      <c r="DE269" s="245"/>
    </row>
    <row r="270" spans="1:109" s="203" customFormat="1" ht="25.15" customHeight="1" x14ac:dyDescent="0.25">
      <c r="A270" s="6917" t="s">
        <v>3537</v>
      </c>
      <c r="B270" s="6906">
        <f>SUM(C270:Q270)</f>
        <v>0</v>
      </c>
      <c r="C270" s="6904"/>
      <c r="D270" s="6904"/>
      <c r="E270" s="6904"/>
      <c r="F270" s="6904"/>
      <c r="G270" s="6904"/>
      <c r="H270" s="6904"/>
      <c r="I270" s="6904"/>
      <c r="J270" s="6904"/>
      <c r="K270" s="6904"/>
      <c r="L270" s="6904"/>
      <c r="M270" s="6904"/>
      <c r="N270" s="6904"/>
      <c r="O270" s="6904"/>
      <c r="P270" s="6904"/>
      <c r="Q270" s="6904"/>
      <c r="R270" s="6904"/>
      <c r="S270" s="6904"/>
      <c r="T270" s="204"/>
      <c r="U270" s="204"/>
      <c r="V270" s="204"/>
      <c r="W270" s="204"/>
      <c r="X270" s="204"/>
      <c r="Y270" s="204"/>
      <c r="Z270" s="204"/>
      <c r="AA270" s="204"/>
      <c r="AB270" s="204"/>
      <c r="AC270" s="204"/>
      <c r="AD270" s="204"/>
      <c r="AE270" s="204"/>
      <c r="AF270" s="204"/>
      <c r="AG270" s="204"/>
      <c r="AH270" s="204"/>
      <c r="AI270" s="204"/>
      <c r="AJ270" s="204"/>
      <c r="AK270" s="204"/>
      <c r="AL270" s="204"/>
      <c r="AM270" s="204"/>
      <c r="AN270" s="204"/>
      <c r="AO270" s="204"/>
      <c r="AP270" s="204"/>
      <c r="AQ270" s="204"/>
      <c r="AR270" s="204"/>
      <c r="AS270" s="204"/>
      <c r="AT270" s="204"/>
      <c r="AU270" s="204"/>
      <c r="AV270" s="204"/>
      <c r="AW270" s="204"/>
      <c r="AX270" s="204"/>
      <c r="AY270" s="204"/>
      <c r="AZ270" s="245"/>
      <c r="BA270" s="204"/>
      <c r="BB270" s="204"/>
      <c r="BC270" s="204"/>
      <c r="BD270" s="204"/>
      <c r="BT270" s="245"/>
      <c r="BU270" s="245"/>
      <c r="BV270" s="245"/>
      <c r="BW270" s="245"/>
      <c r="BX270" s="245"/>
      <c r="BY270" s="245"/>
      <c r="BZ270" s="245"/>
      <c r="CA270" s="245"/>
      <c r="CB270" s="245"/>
      <c r="CC270" s="245"/>
      <c r="CD270" s="245"/>
      <c r="CE270" s="245"/>
      <c r="CF270" s="245"/>
      <c r="CG270" s="245"/>
      <c r="CH270" s="245"/>
      <c r="CI270" s="245"/>
      <c r="CJ270" s="245"/>
      <c r="CK270" s="245"/>
      <c r="CL270" s="245"/>
      <c r="CM270" s="245"/>
      <c r="CN270" s="245"/>
      <c r="CO270" s="245"/>
      <c r="CP270" s="245"/>
      <c r="CQ270" s="245"/>
      <c r="CR270" s="245"/>
      <c r="CS270" s="245"/>
      <c r="CT270" s="245"/>
      <c r="CU270" s="245"/>
      <c r="CV270" s="245"/>
      <c r="CW270" s="245"/>
      <c r="CX270" s="245"/>
      <c r="CY270" s="245"/>
      <c r="CZ270" s="245"/>
      <c r="DA270" s="245"/>
      <c r="DB270" s="245"/>
      <c r="DC270" s="245"/>
      <c r="DD270" s="245"/>
      <c r="DE270" s="245"/>
    </row>
    <row r="271" spans="1:109" x14ac:dyDescent="0.35">
      <c r="A271" s="6906" t="s">
        <v>3536</v>
      </c>
      <c r="B271" s="6906">
        <f>SUM(C271:S271)</f>
        <v>0</v>
      </c>
      <c r="C271" s="6904"/>
      <c r="D271" s="6904"/>
      <c r="E271" s="6904"/>
      <c r="F271" s="6904"/>
      <c r="G271" s="6904"/>
      <c r="H271" s="6904"/>
      <c r="I271" s="6904"/>
      <c r="J271" s="6904"/>
      <c r="K271" s="6904"/>
      <c r="L271" s="6904"/>
      <c r="M271" s="6904"/>
      <c r="N271" s="6904"/>
      <c r="O271" s="6904"/>
      <c r="P271" s="6904"/>
      <c r="Q271" s="6904"/>
      <c r="R271" s="6904"/>
      <c r="S271" s="6904"/>
      <c r="T271" s="521"/>
      <c r="U271" s="521"/>
      <c r="V271" s="521"/>
      <c r="W271" s="521"/>
      <c r="X271" s="521"/>
      <c r="Y271" s="521"/>
      <c r="Z271" s="521"/>
      <c r="AA271" s="521"/>
      <c r="AB271" s="521"/>
      <c r="AC271" s="521"/>
      <c r="AD271" s="521"/>
      <c r="AE271" s="521"/>
      <c r="AF271" s="521"/>
      <c r="AG271" s="521"/>
      <c r="AH271" s="521"/>
      <c r="AI271" s="521"/>
      <c r="AJ271" s="521"/>
      <c r="AK271" s="521"/>
      <c r="AL271" s="521"/>
      <c r="AM271" s="521"/>
      <c r="AN271" s="521"/>
      <c r="AO271" s="521"/>
      <c r="AP271" s="521"/>
      <c r="AQ271" s="521"/>
      <c r="AR271" s="521"/>
      <c r="AS271" s="521"/>
      <c r="AT271" s="521"/>
      <c r="AU271" s="521"/>
      <c r="AV271" s="521"/>
      <c r="AW271" s="521"/>
      <c r="AX271" s="521"/>
      <c r="AY271" s="521"/>
    </row>
    <row r="272" spans="1:109" x14ac:dyDescent="0.35">
      <c r="A272" s="6906" t="s">
        <v>3535</v>
      </c>
      <c r="B272" s="6906">
        <f>SUM(C272:S272)</f>
        <v>0</v>
      </c>
      <c r="C272" s="6904"/>
      <c r="D272" s="6904"/>
      <c r="E272" s="6904"/>
      <c r="F272" s="6904"/>
      <c r="G272" s="6904"/>
      <c r="H272" s="6904"/>
      <c r="I272" s="6904"/>
      <c r="J272" s="6904"/>
      <c r="K272" s="6904"/>
      <c r="L272" s="6904"/>
      <c r="M272" s="6904"/>
      <c r="N272" s="6904"/>
      <c r="O272" s="6904"/>
      <c r="P272" s="6904"/>
      <c r="Q272" s="6904"/>
      <c r="R272" s="6904"/>
      <c r="S272" s="6904"/>
      <c r="T272" s="521"/>
      <c r="U272" s="521"/>
      <c r="V272" s="521"/>
      <c r="W272" s="521"/>
      <c r="X272" s="521"/>
      <c r="Y272" s="521"/>
      <c r="Z272" s="521"/>
      <c r="AA272" s="521"/>
      <c r="AB272" s="521"/>
      <c r="AC272" s="521"/>
      <c r="AD272" s="521"/>
      <c r="AE272" s="521"/>
      <c r="AF272" s="521"/>
      <c r="AG272" s="521"/>
      <c r="AH272" s="521"/>
      <c r="AI272" s="521"/>
      <c r="AJ272" s="521"/>
      <c r="AK272" s="521"/>
      <c r="AL272" s="521"/>
      <c r="AM272" s="521"/>
      <c r="AN272" s="521"/>
      <c r="AO272" s="521"/>
      <c r="AP272" s="521"/>
      <c r="AQ272" s="521"/>
      <c r="AR272" s="521"/>
      <c r="AS272" s="521"/>
      <c r="AT272" s="521"/>
      <c r="AU272" s="521"/>
      <c r="AV272" s="521"/>
      <c r="AW272" s="521"/>
      <c r="AX272" s="521"/>
      <c r="AY272" s="521"/>
    </row>
    <row r="273" spans="1:51" ht="15" customHeight="1" x14ac:dyDescent="0.35">
      <c r="A273" s="6906" t="s">
        <v>3534</v>
      </c>
      <c r="B273" s="6906">
        <f>SUM(C273:S273)</f>
        <v>0</v>
      </c>
      <c r="C273" s="6904"/>
      <c r="D273" s="6904"/>
      <c r="E273" s="6904"/>
      <c r="F273" s="6904"/>
      <c r="G273" s="6904"/>
      <c r="H273" s="6904"/>
      <c r="I273" s="6904"/>
      <c r="J273" s="6904"/>
      <c r="K273" s="6904"/>
      <c r="L273" s="6904"/>
      <c r="M273" s="6904"/>
      <c r="N273" s="6904"/>
      <c r="O273" s="6904"/>
      <c r="P273" s="6904"/>
      <c r="Q273" s="6904"/>
      <c r="R273" s="6904"/>
      <c r="S273" s="6904"/>
      <c r="T273" s="521"/>
      <c r="U273" s="521"/>
      <c r="V273" s="521"/>
      <c r="W273" s="521"/>
      <c r="X273" s="521"/>
      <c r="Y273" s="521"/>
      <c r="Z273" s="521"/>
      <c r="AA273" s="521"/>
      <c r="AB273" s="521"/>
      <c r="AC273" s="521"/>
      <c r="AD273" s="521"/>
      <c r="AE273" s="521"/>
      <c r="AF273" s="521"/>
      <c r="AG273" s="521"/>
      <c r="AH273" s="521"/>
      <c r="AI273" s="521"/>
      <c r="AJ273" s="521"/>
      <c r="AK273" s="521"/>
      <c r="AL273" s="521"/>
      <c r="AM273" s="521"/>
      <c r="AN273" s="521"/>
      <c r="AO273" s="521"/>
      <c r="AP273" s="521"/>
      <c r="AQ273" s="521"/>
      <c r="AR273" s="521"/>
      <c r="AS273" s="521"/>
      <c r="AT273" s="521"/>
      <c r="AU273" s="521"/>
      <c r="AV273" s="521"/>
      <c r="AW273" s="521"/>
      <c r="AX273" s="521"/>
      <c r="AY273" s="521"/>
    </row>
    <row r="274" spans="1:51" x14ac:dyDescent="0.35">
      <c r="A274" s="6906" t="s">
        <v>3533</v>
      </c>
      <c r="B274" s="6906">
        <f>SUM(C274:S274)</f>
        <v>0</v>
      </c>
      <c r="C274" s="6904"/>
      <c r="D274" s="6904"/>
      <c r="E274" s="6904"/>
      <c r="F274" s="6904"/>
      <c r="G274" s="6904"/>
      <c r="H274" s="6904"/>
      <c r="I274" s="6904"/>
      <c r="J274" s="6904"/>
      <c r="K274" s="6904"/>
      <c r="L274" s="6904"/>
      <c r="M274" s="6904"/>
      <c r="N274" s="6904"/>
      <c r="O274" s="6904"/>
      <c r="P274" s="6904"/>
      <c r="Q274" s="6904"/>
      <c r="R274" s="6904"/>
      <c r="S274" s="6904"/>
      <c r="T274" s="521"/>
      <c r="U274" s="521"/>
      <c r="V274" s="521"/>
      <c r="W274" s="521"/>
      <c r="X274" s="521"/>
      <c r="Y274" s="521"/>
      <c r="Z274" s="521"/>
      <c r="AA274" s="521"/>
      <c r="AB274" s="521"/>
      <c r="AC274" s="521"/>
      <c r="AD274" s="521"/>
      <c r="AE274" s="521"/>
      <c r="AF274" s="521"/>
      <c r="AG274" s="521"/>
      <c r="AH274" s="521"/>
      <c r="AI274" s="521"/>
      <c r="AJ274" s="521"/>
      <c r="AK274" s="521"/>
      <c r="AL274" s="521"/>
      <c r="AM274" s="521"/>
      <c r="AN274" s="521"/>
      <c r="AO274" s="521"/>
      <c r="AP274" s="521"/>
      <c r="AQ274" s="521"/>
      <c r="AR274" s="521"/>
      <c r="AS274" s="521"/>
      <c r="AT274" s="521"/>
      <c r="AU274" s="521"/>
      <c r="AV274" s="521"/>
      <c r="AW274" s="521"/>
      <c r="AX274" s="521"/>
      <c r="AY274" s="521"/>
    </row>
    <row r="275" spans="1:51" x14ac:dyDescent="0.35">
      <c r="A275" s="6906" t="s">
        <v>3532</v>
      </c>
      <c r="B275" s="6906">
        <f>SUM(C275:S275)</f>
        <v>0</v>
      </c>
      <c r="C275" s="6904"/>
      <c r="D275" s="6904"/>
      <c r="E275" s="6904"/>
      <c r="F275" s="6904"/>
      <c r="G275" s="6904"/>
      <c r="H275" s="6904"/>
      <c r="I275" s="6904"/>
      <c r="J275" s="6904"/>
      <c r="K275" s="6904"/>
      <c r="L275" s="6904"/>
      <c r="M275" s="6904"/>
      <c r="N275" s="6904"/>
      <c r="O275" s="6904"/>
      <c r="P275" s="6904"/>
      <c r="Q275" s="6904"/>
      <c r="R275" s="6904"/>
      <c r="S275" s="6904"/>
      <c r="T275" s="521"/>
      <c r="U275" s="521"/>
      <c r="V275" s="521"/>
      <c r="W275" s="521"/>
      <c r="X275" s="521"/>
      <c r="Y275" s="521"/>
      <c r="Z275" s="521"/>
      <c r="AA275" s="521"/>
      <c r="AB275" s="521"/>
      <c r="AC275" s="521"/>
      <c r="AD275" s="521"/>
      <c r="AE275" s="521"/>
      <c r="AF275" s="521"/>
      <c r="AG275" s="521"/>
      <c r="AH275" s="521"/>
      <c r="AI275" s="521"/>
      <c r="AJ275" s="521"/>
      <c r="AK275" s="521"/>
      <c r="AL275" s="521"/>
      <c r="AM275" s="521"/>
      <c r="AN275" s="521"/>
      <c r="AO275" s="521"/>
      <c r="AP275" s="521"/>
      <c r="AQ275" s="521"/>
      <c r="AR275" s="521"/>
      <c r="AS275" s="521"/>
      <c r="AT275" s="521"/>
      <c r="AU275" s="521"/>
      <c r="AV275" s="521"/>
      <c r="AW275" s="521"/>
      <c r="AX275" s="521"/>
      <c r="AY275" s="521"/>
    </row>
    <row r="276" spans="1:51" x14ac:dyDescent="0.35">
      <c r="A276" s="6906" t="s">
        <v>3531</v>
      </c>
      <c r="B276" s="6906">
        <f>SUM(C276:S276)</f>
        <v>0</v>
      </c>
      <c r="C276" s="6904"/>
      <c r="D276" s="6904"/>
      <c r="E276" s="6904"/>
      <c r="F276" s="6904"/>
      <c r="G276" s="6904"/>
      <c r="H276" s="6904"/>
      <c r="I276" s="6904"/>
      <c r="J276" s="6904"/>
      <c r="K276" s="6904"/>
      <c r="L276" s="6904"/>
      <c r="M276" s="6904"/>
      <c r="N276" s="6904"/>
      <c r="O276" s="6904"/>
      <c r="P276" s="6904"/>
      <c r="Q276" s="6904"/>
      <c r="R276" s="6904"/>
      <c r="S276" s="6904"/>
      <c r="T276" s="521"/>
      <c r="U276" s="521"/>
      <c r="V276" s="521"/>
      <c r="W276" s="521"/>
      <c r="X276" s="521"/>
      <c r="Y276" s="521"/>
      <c r="Z276" s="521"/>
      <c r="AA276" s="521"/>
      <c r="AB276" s="521"/>
      <c r="AC276" s="521"/>
      <c r="AD276" s="521"/>
      <c r="AE276" s="521"/>
      <c r="AF276" s="521"/>
      <c r="AG276" s="521"/>
      <c r="AH276" s="521"/>
      <c r="AI276" s="521"/>
      <c r="AJ276" s="521"/>
      <c r="AK276" s="521"/>
      <c r="AL276" s="521"/>
      <c r="AM276" s="521"/>
      <c r="AN276" s="521"/>
      <c r="AO276" s="521"/>
      <c r="AP276" s="521"/>
      <c r="AQ276" s="521"/>
      <c r="AR276" s="521"/>
      <c r="AS276" s="521"/>
      <c r="AT276" s="521"/>
      <c r="AU276" s="521"/>
      <c r="AV276" s="521"/>
      <c r="AW276" s="521"/>
      <c r="AX276" s="521"/>
      <c r="AY276" s="521"/>
    </row>
    <row r="277" spans="1:51" x14ac:dyDescent="0.35">
      <c r="A277" s="6906" t="s">
        <v>3530</v>
      </c>
      <c r="B277" s="6906">
        <f>SUM(C277:S277)</f>
        <v>0</v>
      </c>
      <c r="C277" s="6904"/>
      <c r="D277" s="6904"/>
      <c r="E277" s="6904"/>
      <c r="F277" s="6904"/>
      <c r="G277" s="6904"/>
      <c r="H277" s="6904"/>
      <c r="I277" s="6904"/>
      <c r="J277" s="6904"/>
      <c r="K277" s="6904"/>
      <c r="L277" s="6904"/>
      <c r="M277" s="6904"/>
      <c r="N277" s="6904"/>
      <c r="O277" s="6904"/>
      <c r="P277" s="6904"/>
      <c r="Q277" s="6904"/>
      <c r="R277" s="6904"/>
      <c r="S277" s="6904"/>
      <c r="T277" s="521"/>
      <c r="U277" s="521"/>
      <c r="V277" s="521"/>
      <c r="W277" s="521"/>
      <c r="X277" s="521"/>
      <c r="Y277" s="521"/>
      <c r="Z277" s="521"/>
      <c r="AA277" s="521"/>
      <c r="AB277" s="521"/>
      <c r="AC277" s="521"/>
      <c r="AD277" s="521"/>
      <c r="AE277" s="521"/>
      <c r="AF277" s="521"/>
      <c r="AG277" s="521"/>
      <c r="AH277" s="521"/>
      <c r="AI277" s="521"/>
      <c r="AJ277" s="521"/>
      <c r="AK277" s="521"/>
      <c r="AL277" s="521"/>
      <c r="AM277" s="521"/>
      <c r="AN277" s="521"/>
      <c r="AO277" s="521"/>
      <c r="AP277" s="521"/>
      <c r="AQ277" s="521"/>
      <c r="AR277" s="521"/>
      <c r="AS277" s="521"/>
      <c r="AT277" s="521"/>
      <c r="AU277" s="521"/>
      <c r="AV277" s="521"/>
      <c r="AW277" s="521"/>
      <c r="AX277" s="521"/>
      <c r="AY277" s="521"/>
    </row>
    <row r="278" spans="1:51" x14ac:dyDescent="0.35">
      <c r="A278" s="6906" t="s">
        <v>3529</v>
      </c>
      <c r="B278" s="6906">
        <f>SUM(C278:S278)</f>
        <v>0</v>
      </c>
      <c r="C278" s="6904"/>
      <c r="D278" s="6904"/>
      <c r="E278" s="6904"/>
      <c r="F278" s="6904"/>
      <c r="G278" s="6904"/>
      <c r="H278" s="6904"/>
      <c r="I278" s="6904"/>
      <c r="J278" s="6904"/>
      <c r="K278" s="6904"/>
      <c r="L278" s="6904"/>
      <c r="M278" s="6904"/>
      <c r="N278" s="6904"/>
      <c r="O278" s="6904"/>
      <c r="P278" s="6904"/>
      <c r="Q278" s="6904"/>
      <c r="R278" s="6904"/>
      <c r="S278" s="6904"/>
      <c r="T278" s="521"/>
      <c r="U278" s="521"/>
      <c r="V278" s="521"/>
      <c r="W278" s="521"/>
      <c r="X278" s="521"/>
      <c r="Y278" s="521"/>
      <c r="Z278" s="521"/>
      <c r="AA278" s="521"/>
      <c r="AB278" s="521"/>
      <c r="AC278" s="521"/>
      <c r="AD278" s="521"/>
      <c r="AE278" s="521"/>
      <c r="AF278" s="521"/>
      <c r="AG278" s="521"/>
      <c r="AH278" s="521"/>
      <c r="AI278" s="521"/>
      <c r="AJ278" s="521"/>
      <c r="AK278" s="521"/>
      <c r="AL278" s="521"/>
      <c r="AM278" s="521"/>
      <c r="AN278" s="521"/>
      <c r="AO278" s="521"/>
      <c r="AP278" s="521"/>
      <c r="AQ278" s="521"/>
      <c r="AR278" s="521"/>
      <c r="AS278" s="521"/>
      <c r="AT278" s="521"/>
      <c r="AU278" s="521"/>
      <c r="AV278" s="521"/>
      <c r="AW278" s="521"/>
      <c r="AX278" s="521"/>
      <c r="AY278" s="521"/>
    </row>
    <row r="279" spans="1:51" x14ac:dyDescent="0.35">
      <c r="A279" s="6906" t="s">
        <v>3528</v>
      </c>
      <c r="B279" s="6906">
        <f>SUM(C279:S279)</f>
        <v>0</v>
      </c>
      <c r="C279" s="6904"/>
      <c r="D279" s="6904"/>
      <c r="E279" s="6904"/>
      <c r="F279" s="6904"/>
      <c r="G279" s="6904"/>
      <c r="H279" s="6904"/>
      <c r="I279" s="6904"/>
      <c r="J279" s="6904"/>
      <c r="K279" s="6904"/>
      <c r="L279" s="6904"/>
      <c r="M279" s="6904"/>
      <c r="N279" s="6904"/>
      <c r="O279" s="6904"/>
      <c r="P279" s="6904"/>
      <c r="Q279" s="6904"/>
      <c r="R279" s="6904"/>
      <c r="S279" s="6904"/>
      <c r="T279" s="521"/>
      <c r="U279" s="521"/>
      <c r="V279" s="521"/>
      <c r="W279" s="521"/>
      <c r="X279" s="521"/>
      <c r="Y279" s="521"/>
      <c r="Z279" s="521"/>
      <c r="AA279" s="521"/>
      <c r="AB279" s="521"/>
      <c r="AC279" s="521"/>
      <c r="AD279" s="521"/>
      <c r="AE279" s="521"/>
      <c r="AF279" s="521"/>
      <c r="AG279" s="521"/>
      <c r="AH279" s="521"/>
      <c r="AI279" s="521"/>
      <c r="AJ279" s="521"/>
      <c r="AK279" s="521"/>
      <c r="AL279" s="521"/>
      <c r="AM279" s="521"/>
      <c r="AN279" s="521"/>
      <c r="AO279" s="521"/>
      <c r="AP279" s="521"/>
      <c r="AQ279" s="521"/>
      <c r="AR279" s="521"/>
      <c r="AS279" s="521"/>
      <c r="AT279" s="521"/>
      <c r="AU279" s="521"/>
      <c r="AV279" s="521"/>
      <c r="AW279" s="521"/>
      <c r="AX279" s="521"/>
      <c r="AY279" s="521"/>
    </row>
    <row r="280" spans="1:51" x14ac:dyDescent="0.35">
      <c r="A280" s="6906" t="s">
        <v>3527</v>
      </c>
      <c r="B280" s="6906">
        <f>SUM(C280:S280)</f>
        <v>0</v>
      </c>
      <c r="C280" s="6904"/>
      <c r="D280" s="6904"/>
      <c r="E280" s="6904"/>
      <c r="F280" s="6904"/>
      <c r="G280" s="6904"/>
      <c r="H280" s="6904"/>
      <c r="I280" s="6904"/>
      <c r="J280" s="6904"/>
      <c r="K280" s="6904"/>
      <c r="L280" s="6904"/>
      <c r="M280" s="6904"/>
      <c r="N280" s="6904"/>
      <c r="O280" s="6904"/>
      <c r="P280" s="6904"/>
      <c r="Q280" s="6904"/>
      <c r="R280" s="6904"/>
      <c r="S280" s="6904"/>
      <c r="T280" s="521"/>
      <c r="U280" s="521"/>
      <c r="V280" s="521"/>
      <c r="W280" s="521"/>
      <c r="X280" s="521"/>
      <c r="Y280" s="521"/>
      <c r="Z280" s="521"/>
      <c r="AA280" s="521"/>
      <c r="AB280" s="521"/>
      <c r="AC280" s="521"/>
      <c r="AD280" s="521"/>
      <c r="AE280" s="521"/>
      <c r="AF280" s="521"/>
      <c r="AG280" s="521"/>
      <c r="AH280" s="521"/>
      <c r="AI280" s="521"/>
      <c r="AJ280" s="521"/>
      <c r="AK280" s="521"/>
      <c r="AL280" s="521"/>
      <c r="AM280" s="521"/>
      <c r="AN280" s="521"/>
      <c r="AO280" s="521"/>
      <c r="AP280" s="521"/>
      <c r="AQ280" s="521"/>
      <c r="AR280" s="521"/>
      <c r="AS280" s="521"/>
      <c r="AT280" s="521"/>
      <c r="AU280" s="521"/>
      <c r="AV280" s="521"/>
      <c r="AW280" s="521"/>
      <c r="AX280" s="521"/>
      <c r="AY280" s="521"/>
    </row>
    <row r="281" spans="1:51" x14ac:dyDescent="0.35">
      <c r="A281" s="6906" t="s">
        <v>3526</v>
      </c>
      <c r="B281" s="6906">
        <f>SUM(C281:S281)</f>
        <v>0</v>
      </c>
      <c r="C281" s="6904"/>
      <c r="D281" s="6904"/>
      <c r="E281" s="6904"/>
      <c r="F281" s="6904"/>
      <c r="G281" s="6904"/>
      <c r="H281" s="6904"/>
      <c r="I281" s="6904"/>
      <c r="J281" s="6904"/>
      <c r="K281" s="6904"/>
      <c r="L281" s="6904"/>
      <c r="M281" s="6904"/>
      <c r="N281" s="6904"/>
      <c r="O281" s="6904"/>
      <c r="P281" s="6904"/>
      <c r="Q281" s="6904"/>
      <c r="R281" s="6904"/>
      <c r="S281" s="6904"/>
      <c r="T281" s="521"/>
      <c r="U281" s="521"/>
      <c r="V281" s="521"/>
      <c r="W281" s="521"/>
      <c r="X281" s="521"/>
      <c r="Y281" s="521"/>
      <c r="Z281" s="521"/>
      <c r="AA281" s="521"/>
      <c r="AB281" s="521"/>
      <c r="AC281" s="521"/>
      <c r="AD281" s="521"/>
      <c r="AE281" s="521"/>
      <c r="AF281" s="521"/>
      <c r="AG281" s="521"/>
      <c r="AH281" s="521"/>
      <c r="AI281" s="521"/>
      <c r="AJ281" s="521"/>
      <c r="AK281" s="521"/>
      <c r="AL281" s="521"/>
      <c r="AM281" s="521"/>
      <c r="AN281" s="521"/>
      <c r="AO281" s="521"/>
      <c r="AP281" s="521"/>
      <c r="AQ281" s="521"/>
      <c r="AR281" s="521"/>
      <c r="AS281" s="521"/>
      <c r="AT281" s="521"/>
      <c r="AU281" s="521"/>
      <c r="AV281" s="521"/>
      <c r="AW281" s="521"/>
      <c r="AX281" s="521"/>
      <c r="AY281" s="521"/>
    </row>
    <row r="282" spans="1:51" x14ac:dyDescent="0.35">
      <c r="A282" s="6917" t="s">
        <v>3525</v>
      </c>
      <c r="B282" s="6906">
        <f>SUM(C282:S282)</f>
        <v>0</v>
      </c>
      <c r="C282" s="6904"/>
      <c r="D282" s="6904"/>
      <c r="E282" s="6904"/>
      <c r="F282" s="6904"/>
      <c r="G282" s="6904"/>
      <c r="H282" s="6904"/>
      <c r="I282" s="6904"/>
      <c r="J282" s="6904"/>
      <c r="K282" s="6904"/>
      <c r="L282" s="6904"/>
      <c r="M282" s="6904"/>
      <c r="N282" s="6904"/>
      <c r="O282" s="6904"/>
      <c r="P282" s="6904"/>
      <c r="Q282" s="6904"/>
      <c r="R282" s="6904"/>
      <c r="S282" s="6904"/>
      <c r="T282" s="521"/>
      <c r="U282" s="521"/>
      <c r="V282" s="521"/>
      <c r="W282" s="521"/>
      <c r="X282" s="521"/>
      <c r="Y282" s="521"/>
      <c r="Z282" s="521"/>
      <c r="AA282" s="521"/>
      <c r="AB282" s="521"/>
      <c r="AC282" s="521"/>
      <c r="AD282" s="521"/>
      <c r="AE282" s="521"/>
      <c r="AF282" s="521"/>
      <c r="AG282" s="521"/>
      <c r="AH282" s="521"/>
      <c r="AI282" s="521"/>
      <c r="AJ282" s="521"/>
      <c r="AK282" s="521"/>
      <c r="AL282" s="521"/>
      <c r="AM282" s="521"/>
      <c r="AN282" s="521"/>
      <c r="AO282" s="521"/>
      <c r="AP282" s="521"/>
      <c r="AQ282" s="521"/>
      <c r="AR282" s="521"/>
      <c r="AS282" s="521"/>
      <c r="AT282" s="521"/>
      <c r="AU282" s="521"/>
      <c r="AV282" s="521"/>
      <c r="AW282" s="521"/>
      <c r="AX282" s="521"/>
      <c r="AY282" s="521"/>
    </row>
    <row r="283" spans="1:51" x14ac:dyDescent="0.35">
      <c r="A283" s="6906" t="s">
        <v>3524</v>
      </c>
      <c r="B283" s="6906">
        <f>SUM(C283:S283)</f>
        <v>0</v>
      </c>
      <c r="C283" s="6904"/>
      <c r="D283" s="6904"/>
      <c r="E283" s="6904"/>
      <c r="F283" s="6904"/>
      <c r="G283" s="6904"/>
      <c r="H283" s="6904"/>
      <c r="I283" s="6904"/>
      <c r="J283" s="6904"/>
      <c r="K283" s="6904"/>
      <c r="L283" s="6904"/>
      <c r="M283" s="6904"/>
      <c r="N283" s="6904"/>
      <c r="O283" s="6904"/>
      <c r="P283" s="6904"/>
      <c r="Q283" s="6904"/>
      <c r="R283" s="6904"/>
      <c r="S283" s="6904"/>
      <c r="T283" s="521"/>
      <c r="U283" s="521"/>
      <c r="V283" s="521"/>
      <c r="W283" s="521"/>
      <c r="X283" s="521"/>
      <c r="Y283" s="521"/>
      <c r="Z283" s="521"/>
      <c r="AA283" s="521"/>
      <c r="AB283" s="521"/>
      <c r="AC283" s="521"/>
      <c r="AD283" s="521"/>
      <c r="AE283" s="521"/>
      <c r="AF283" s="521"/>
      <c r="AG283" s="521"/>
      <c r="AH283" s="521"/>
      <c r="AI283" s="521"/>
      <c r="AJ283" s="521"/>
      <c r="AK283" s="521"/>
      <c r="AL283" s="521"/>
      <c r="AM283" s="521"/>
      <c r="AN283" s="521"/>
      <c r="AO283" s="521"/>
      <c r="AP283" s="521"/>
      <c r="AQ283" s="521"/>
      <c r="AR283" s="521"/>
      <c r="AS283" s="521"/>
      <c r="AT283" s="521"/>
      <c r="AU283" s="521"/>
      <c r="AV283" s="521"/>
      <c r="AW283" s="521"/>
      <c r="AX283" s="521"/>
      <c r="AY283" s="521"/>
    </row>
    <row r="284" spans="1:51" x14ac:dyDescent="0.35">
      <c r="A284" s="6906" t="s">
        <v>3523</v>
      </c>
      <c r="B284" s="6906">
        <f>SUM(C284:S284)</f>
        <v>0</v>
      </c>
      <c r="C284" s="6904"/>
      <c r="D284" s="6904"/>
      <c r="E284" s="6904"/>
      <c r="F284" s="6904"/>
      <c r="G284" s="6904"/>
      <c r="H284" s="6904"/>
      <c r="I284" s="6904"/>
      <c r="J284" s="6904"/>
      <c r="K284" s="6904"/>
      <c r="L284" s="6904"/>
      <c r="M284" s="6904"/>
      <c r="N284" s="6904"/>
      <c r="O284" s="6904"/>
      <c r="P284" s="6904"/>
      <c r="Q284" s="6904"/>
      <c r="R284" s="6904"/>
      <c r="S284" s="6904"/>
      <c r="T284" s="521"/>
      <c r="U284" s="521"/>
      <c r="V284" s="521"/>
      <c r="W284" s="521"/>
      <c r="X284" s="521"/>
      <c r="Y284" s="521"/>
      <c r="Z284" s="521"/>
      <c r="AA284" s="521"/>
      <c r="AB284" s="521"/>
      <c r="AC284" s="521"/>
      <c r="AD284" s="521"/>
      <c r="AE284" s="521"/>
      <c r="AF284" s="521"/>
      <c r="AG284" s="521"/>
      <c r="AH284" s="521"/>
      <c r="AI284" s="521"/>
      <c r="AJ284" s="521"/>
      <c r="AK284" s="521"/>
      <c r="AL284" s="521"/>
      <c r="AM284" s="521"/>
      <c r="AN284" s="521"/>
      <c r="AO284" s="521"/>
      <c r="AP284" s="521"/>
      <c r="AQ284" s="521"/>
      <c r="AR284" s="521"/>
      <c r="AS284" s="521"/>
      <c r="AT284" s="521"/>
      <c r="AU284" s="521"/>
      <c r="AV284" s="521"/>
      <c r="AW284" s="521"/>
      <c r="AX284" s="521"/>
      <c r="AY284" s="521"/>
    </row>
    <row r="285" spans="1:51" x14ac:dyDescent="0.35">
      <c r="A285" s="6910" t="s">
        <v>445</v>
      </c>
      <c r="B285" s="6906">
        <f>SUM(C285:S285)</f>
        <v>0</v>
      </c>
      <c r="C285" s="6904"/>
      <c r="D285" s="6904"/>
      <c r="E285" s="6904"/>
      <c r="F285" s="6904"/>
      <c r="G285" s="6904"/>
      <c r="H285" s="6904"/>
      <c r="I285" s="6904"/>
      <c r="J285" s="6904"/>
      <c r="K285" s="6904"/>
      <c r="L285" s="6904"/>
      <c r="M285" s="6904"/>
      <c r="N285" s="6904"/>
      <c r="O285" s="6904"/>
      <c r="P285" s="6904"/>
      <c r="Q285" s="6904"/>
      <c r="R285" s="6904"/>
      <c r="S285" s="6904"/>
      <c r="T285" s="521"/>
      <c r="U285" s="521"/>
      <c r="V285" s="521"/>
      <c r="W285" s="521"/>
      <c r="X285" s="521"/>
      <c r="Y285" s="521"/>
      <c r="Z285" s="521"/>
      <c r="AA285" s="521"/>
      <c r="AB285" s="521"/>
      <c r="AC285" s="521"/>
      <c r="AD285" s="521"/>
      <c r="AE285" s="521"/>
      <c r="AF285" s="521"/>
      <c r="AG285" s="521"/>
      <c r="AH285" s="521"/>
      <c r="AI285" s="521"/>
      <c r="AJ285" s="521"/>
      <c r="AK285" s="521"/>
      <c r="AL285" s="521"/>
      <c r="AM285" s="521"/>
      <c r="AN285" s="521"/>
      <c r="AO285" s="521"/>
      <c r="AP285" s="521"/>
      <c r="AQ285" s="521"/>
      <c r="AR285" s="521"/>
      <c r="AS285" s="521"/>
      <c r="AT285" s="521"/>
      <c r="AU285" s="521"/>
      <c r="AV285" s="521"/>
      <c r="AW285" s="521"/>
      <c r="AX285" s="521"/>
      <c r="AY285" s="521"/>
    </row>
    <row r="286" spans="1:51" x14ac:dyDescent="0.35">
      <c r="A286" s="1475" t="s">
        <v>3522</v>
      </c>
      <c r="B286" s="1475"/>
      <c r="C286" s="203"/>
      <c r="D286" s="203"/>
      <c r="E286" s="203"/>
      <c r="F286" s="203"/>
      <c r="G286" s="203"/>
      <c r="H286" s="203"/>
      <c r="I286" s="203"/>
      <c r="J286" s="203"/>
      <c r="K286" s="203"/>
      <c r="L286" s="203"/>
      <c r="M286" s="203"/>
      <c r="N286" s="203"/>
      <c r="O286" s="203"/>
      <c r="P286" s="203"/>
      <c r="Q286" s="203"/>
      <c r="R286" s="203"/>
      <c r="S286" s="203"/>
      <c r="T286" s="521"/>
      <c r="U286" s="521"/>
      <c r="V286" s="521"/>
      <c r="W286" s="521"/>
      <c r="X286" s="521"/>
      <c r="Y286" s="521"/>
      <c r="Z286" s="521"/>
      <c r="AA286" s="521"/>
      <c r="AB286" s="521"/>
      <c r="AC286" s="521"/>
      <c r="AD286" s="521"/>
      <c r="AE286" s="521"/>
      <c r="AF286" s="521"/>
      <c r="AG286" s="521"/>
      <c r="AH286" s="521"/>
      <c r="AI286" s="521"/>
      <c r="AJ286" s="521"/>
      <c r="AK286" s="521"/>
      <c r="AL286" s="521"/>
      <c r="AM286" s="521"/>
      <c r="AN286" s="521"/>
      <c r="AO286" s="521"/>
      <c r="AP286" s="521"/>
      <c r="AQ286" s="521"/>
      <c r="AR286" s="521"/>
      <c r="AS286" s="521"/>
      <c r="AT286" s="521"/>
      <c r="AU286" s="521"/>
      <c r="AV286" s="521"/>
      <c r="AW286" s="521"/>
      <c r="AX286" s="521"/>
      <c r="AY286" s="521"/>
    </row>
    <row r="287" spans="1:51" x14ac:dyDescent="0.35">
      <c r="A287" s="6915" t="s">
        <v>3521</v>
      </c>
      <c r="B287" s="6914" t="s">
        <v>36</v>
      </c>
      <c r="C287" s="6916" t="s">
        <v>80</v>
      </c>
      <c r="D287" s="6916"/>
      <c r="E287" s="6916"/>
      <c r="F287" s="6916"/>
      <c r="G287" s="6916"/>
      <c r="H287" s="6916"/>
      <c r="I287" s="6916"/>
      <c r="J287" s="6916"/>
      <c r="K287" s="6916"/>
      <c r="L287" s="6916"/>
      <c r="M287" s="6916"/>
      <c r="N287" s="6916"/>
      <c r="O287" s="6916"/>
      <c r="P287" s="6916"/>
      <c r="Q287" s="6916"/>
      <c r="R287" s="6916"/>
      <c r="S287" s="6916"/>
      <c r="T287" s="521"/>
      <c r="U287" s="521"/>
      <c r="V287" s="521"/>
      <c r="W287" s="521"/>
      <c r="X287" s="521"/>
      <c r="Y287" s="521"/>
      <c r="Z287" s="521"/>
      <c r="AA287" s="521"/>
      <c r="AB287" s="521"/>
      <c r="AC287" s="521"/>
      <c r="AD287" s="521"/>
      <c r="AE287" s="521"/>
      <c r="AF287" s="521"/>
      <c r="AG287" s="521"/>
      <c r="AH287" s="521"/>
      <c r="AI287" s="521"/>
      <c r="AJ287" s="521"/>
      <c r="AK287" s="521"/>
      <c r="AL287" s="521"/>
      <c r="AM287" s="521"/>
      <c r="AN287" s="521"/>
      <c r="AO287" s="521"/>
      <c r="AP287" s="521"/>
      <c r="AQ287" s="521"/>
      <c r="AR287" s="521"/>
      <c r="AS287" s="521"/>
      <c r="AT287" s="521"/>
      <c r="AU287" s="521"/>
      <c r="AV287" s="521"/>
      <c r="AW287" s="521"/>
      <c r="AX287" s="521"/>
      <c r="AY287" s="521"/>
    </row>
    <row r="288" spans="1:51" x14ac:dyDescent="0.35">
      <c r="A288" s="6915"/>
      <c r="B288" s="6914"/>
      <c r="C288" s="6913" t="s">
        <v>386</v>
      </c>
      <c r="D288" s="6913" t="s">
        <v>203</v>
      </c>
      <c r="E288" s="6913" t="s">
        <v>204</v>
      </c>
      <c r="F288" s="6912" t="s">
        <v>205</v>
      </c>
      <c r="G288" s="6912" t="s">
        <v>206</v>
      </c>
      <c r="H288" s="6912" t="s">
        <v>3520</v>
      </c>
      <c r="I288" s="6912" t="s">
        <v>232</v>
      </c>
      <c r="J288" s="6912" t="s">
        <v>23</v>
      </c>
      <c r="K288" s="6912" t="s">
        <v>24</v>
      </c>
      <c r="L288" s="6912" t="s">
        <v>3519</v>
      </c>
      <c r="M288" s="6912" t="s">
        <v>26</v>
      </c>
      <c r="N288" s="6912" t="s">
        <v>27</v>
      </c>
      <c r="O288" s="6912" t="s">
        <v>28</v>
      </c>
      <c r="P288" s="6912" t="s">
        <v>29</v>
      </c>
      <c r="Q288" s="6912" t="s">
        <v>30</v>
      </c>
      <c r="R288" s="6912" t="s">
        <v>31</v>
      </c>
      <c r="S288" s="6911" t="s">
        <v>100</v>
      </c>
      <c r="T288" s="521"/>
      <c r="U288" s="521"/>
      <c r="V288" s="521"/>
      <c r="W288" s="521"/>
      <c r="X288" s="521"/>
      <c r="Y288" s="521"/>
      <c r="Z288" s="521"/>
      <c r="AA288" s="521"/>
      <c r="AB288" s="521"/>
      <c r="AC288" s="521"/>
      <c r="AD288" s="521"/>
      <c r="AE288" s="521"/>
      <c r="AF288" s="521"/>
      <c r="AG288" s="521"/>
      <c r="AH288" s="521"/>
      <c r="AI288" s="521"/>
      <c r="AJ288" s="521"/>
      <c r="AK288" s="521"/>
      <c r="AL288" s="521"/>
      <c r="AM288" s="521"/>
      <c r="AN288" s="521"/>
      <c r="AO288" s="521"/>
      <c r="AP288" s="521"/>
      <c r="AQ288" s="521"/>
      <c r="AR288" s="521"/>
      <c r="AS288" s="521"/>
      <c r="AT288" s="521"/>
      <c r="AU288" s="521"/>
      <c r="AV288" s="521"/>
      <c r="AW288" s="521"/>
      <c r="AX288" s="521"/>
      <c r="AY288" s="521"/>
    </row>
    <row r="289" spans="1:51" ht="15" customHeight="1" x14ac:dyDescent="0.35">
      <c r="A289" s="6910" t="s">
        <v>3518</v>
      </c>
      <c r="B289" s="6905">
        <f>SUM(C289:S289)</f>
        <v>0</v>
      </c>
      <c r="C289" s="6904"/>
      <c r="D289" s="6904"/>
      <c r="E289" s="6904"/>
      <c r="F289" s="6904"/>
      <c r="G289" s="6904"/>
      <c r="H289" s="6904"/>
      <c r="I289" s="6904"/>
      <c r="J289" s="6904"/>
      <c r="K289" s="6904"/>
      <c r="L289" s="6904"/>
      <c r="M289" s="6904"/>
      <c r="N289" s="6904"/>
      <c r="O289" s="6904"/>
      <c r="P289" s="6904"/>
      <c r="Q289" s="6904"/>
      <c r="R289" s="6904"/>
      <c r="S289" s="6904"/>
      <c r="T289" s="521"/>
      <c r="U289" s="521"/>
      <c r="V289" s="521"/>
      <c r="W289" s="521"/>
      <c r="X289" s="521"/>
      <c r="Y289" s="521"/>
      <c r="Z289" s="521"/>
      <c r="AA289" s="521"/>
      <c r="AB289" s="521"/>
      <c r="AC289" s="521"/>
      <c r="AD289" s="521"/>
      <c r="AE289" s="521"/>
      <c r="AF289" s="521"/>
      <c r="AG289" s="521"/>
      <c r="AH289" s="521"/>
      <c r="AI289" s="521"/>
      <c r="AJ289" s="521"/>
      <c r="AK289" s="521"/>
      <c r="AL289" s="521"/>
      <c r="AM289" s="521"/>
      <c r="AN289" s="521"/>
      <c r="AO289" s="521"/>
      <c r="AP289" s="521"/>
      <c r="AQ289" s="521"/>
      <c r="AR289" s="521"/>
      <c r="AS289" s="521"/>
      <c r="AT289" s="521"/>
      <c r="AU289" s="521"/>
      <c r="AV289" s="521"/>
      <c r="AW289" s="521"/>
      <c r="AX289" s="521"/>
      <c r="AY289" s="521"/>
    </row>
    <row r="290" spans="1:51" x14ac:dyDescent="0.35">
      <c r="A290" s="6909" t="s">
        <v>3517</v>
      </c>
      <c r="B290" s="6905">
        <f>SUM(C290:S290)</f>
        <v>0</v>
      </c>
      <c r="C290" s="6904"/>
      <c r="D290" s="6904"/>
      <c r="E290" s="6904"/>
      <c r="F290" s="6904"/>
      <c r="G290" s="6904"/>
      <c r="H290" s="6904"/>
      <c r="I290" s="6904"/>
      <c r="J290" s="6904"/>
      <c r="K290" s="6904"/>
      <c r="L290" s="6904"/>
      <c r="M290" s="6904"/>
      <c r="N290" s="6904"/>
      <c r="O290" s="6904"/>
      <c r="P290" s="6904"/>
      <c r="Q290" s="6904"/>
      <c r="R290" s="6904"/>
      <c r="S290" s="6904"/>
      <c r="T290" s="521"/>
      <c r="U290" s="521"/>
      <c r="V290" s="521"/>
      <c r="W290" s="521"/>
      <c r="X290" s="521"/>
      <c r="Y290" s="521"/>
      <c r="Z290" s="521"/>
      <c r="AA290" s="521"/>
      <c r="AB290" s="521"/>
      <c r="AC290" s="521"/>
      <c r="AD290" s="521"/>
      <c r="AE290" s="521"/>
      <c r="AF290" s="521"/>
      <c r="AG290" s="521"/>
      <c r="AH290" s="521"/>
      <c r="AI290" s="521"/>
      <c r="AJ290" s="521"/>
      <c r="AK290" s="521"/>
      <c r="AL290" s="521"/>
      <c r="AM290" s="521"/>
      <c r="AN290" s="521"/>
      <c r="AO290" s="521"/>
      <c r="AP290" s="521"/>
      <c r="AQ290" s="521"/>
      <c r="AR290" s="521"/>
      <c r="AS290" s="521"/>
      <c r="AT290" s="521"/>
      <c r="AU290" s="521"/>
      <c r="AV290" s="521"/>
      <c r="AW290" s="521"/>
      <c r="AX290" s="521"/>
      <c r="AY290" s="521"/>
    </row>
    <row r="291" spans="1:51" x14ac:dyDescent="0.35">
      <c r="A291" s="6910" t="s">
        <v>3516</v>
      </c>
      <c r="B291" s="6905">
        <f>SUM(C291:S291)</f>
        <v>0</v>
      </c>
      <c r="C291" s="6904"/>
      <c r="D291" s="6904"/>
      <c r="E291" s="6904"/>
      <c r="F291" s="6904"/>
      <c r="G291" s="6904"/>
      <c r="H291" s="6904"/>
      <c r="I291" s="6904"/>
      <c r="J291" s="6904"/>
      <c r="K291" s="6904"/>
      <c r="L291" s="6904"/>
      <c r="M291" s="6904"/>
      <c r="N291" s="6904"/>
      <c r="O291" s="6904"/>
      <c r="P291" s="6904"/>
      <c r="Q291" s="6904"/>
      <c r="R291" s="6904"/>
      <c r="S291" s="6904"/>
      <c r="T291" s="521"/>
      <c r="U291" s="521"/>
      <c r="V291" s="521"/>
      <c r="W291" s="521"/>
      <c r="X291" s="521"/>
      <c r="Y291" s="521"/>
      <c r="Z291" s="521"/>
      <c r="AA291" s="521"/>
      <c r="AB291" s="521"/>
      <c r="AC291" s="521"/>
      <c r="AD291" s="521"/>
      <c r="AE291" s="521"/>
      <c r="AF291" s="521"/>
      <c r="AG291" s="521"/>
      <c r="AH291" s="521"/>
      <c r="AI291" s="521"/>
      <c r="AJ291" s="521"/>
      <c r="AK291" s="521"/>
      <c r="AL291" s="521"/>
      <c r="AM291" s="521"/>
      <c r="AN291" s="521"/>
      <c r="AO291" s="521"/>
      <c r="AP291" s="521"/>
      <c r="AQ291" s="521"/>
      <c r="AR291" s="521"/>
      <c r="AS291" s="521"/>
      <c r="AT291" s="521"/>
      <c r="AU291" s="521"/>
      <c r="AV291" s="521"/>
      <c r="AW291" s="521"/>
      <c r="AX291" s="521"/>
      <c r="AY291" s="521"/>
    </row>
    <row r="292" spans="1:51" x14ac:dyDescent="0.35">
      <c r="A292" s="6910" t="s">
        <v>3515</v>
      </c>
      <c r="B292" s="6905">
        <f>SUM(C292:S292)</f>
        <v>0</v>
      </c>
      <c r="C292" s="6904"/>
      <c r="D292" s="6904"/>
      <c r="E292" s="6904"/>
      <c r="F292" s="6904"/>
      <c r="G292" s="6904"/>
      <c r="H292" s="6904"/>
      <c r="I292" s="6904"/>
      <c r="J292" s="6904"/>
      <c r="K292" s="6904"/>
      <c r="L292" s="6904"/>
      <c r="M292" s="6904"/>
      <c r="N292" s="6904"/>
      <c r="O292" s="6904"/>
      <c r="P292" s="6904"/>
      <c r="Q292" s="6904"/>
      <c r="R292" s="6904"/>
      <c r="S292" s="6904"/>
      <c r="T292" s="521"/>
      <c r="U292" s="521"/>
      <c r="V292" s="521"/>
      <c r="W292" s="521"/>
      <c r="X292" s="521"/>
      <c r="Y292" s="521"/>
      <c r="Z292" s="521"/>
      <c r="AA292" s="521"/>
      <c r="AB292" s="521"/>
      <c r="AC292" s="521"/>
      <c r="AD292" s="521"/>
      <c r="AE292" s="521"/>
      <c r="AF292" s="521"/>
      <c r="AG292" s="521"/>
      <c r="AH292" s="521"/>
      <c r="AI292" s="521"/>
      <c r="AJ292" s="521"/>
      <c r="AK292" s="521"/>
      <c r="AL292" s="521"/>
      <c r="AM292" s="521"/>
      <c r="AN292" s="521"/>
      <c r="AO292" s="521"/>
      <c r="AP292" s="521"/>
      <c r="AQ292" s="521"/>
      <c r="AR292" s="521"/>
      <c r="AS292" s="521"/>
      <c r="AT292" s="521"/>
      <c r="AU292" s="521"/>
      <c r="AV292" s="521"/>
      <c r="AW292" s="521"/>
      <c r="AX292" s="521"/>
      <c r="AY292" s="521"/>
    </row>
    <row r="293" spans="1:51" x14ac:dyDescent="0.35">
      <c r="A293" s="6909" t="s">
        <v>3514</v>
      </c>
      <c r="B293" s="6905">
        <f>SUM(C293:S293)</f>
        <v>0</v>
      </c>
      <c r="C293" s="6904"/>
      <c r="D293" s="6904"/>
      <c r="E293" s="6904"/>
      <c r="F293" s="6904"/>
      <c r="G293" s="6904"/>
      <c r="H293" s="6904"/>
      <c r="I293" s="6904"/>
      <c r="J293" s="6904"/>
      <c r="K293" s="6904"/>
      <c r="L293" s="6904"/>
      <c r="M293" s="6904"/>
      <c r="N293" s="6904"/>
      <c r="O293" s="6904"/>
      <c r="P293" s="6904"/>
      <c r="Q293" s="6904"/>
      <c r="R293" s="6904"/>
      <c r="S293" s="6904"/>
      <c r="T293" s="521"/>
      <c r="U293" s="521"/>
      <c r="V293" s="521"/>
      <c r="W293" s="521"/>
      <c r="X293" s="521"/>
      <c r="Y293" s="521"/>
      <c r="Z293" s="521"/>
      <c r="AA293" s="521"/>
      <c r="AB293" s="521"/>
      <c r="AC293" s="521"/>
      <c r="AD293" s="521"/>
      <c r="AE293" s="521"/>
      <c r="AF293" s="521"/>
      <c r="AG293" s="521"/>
      <c r="AH293" s="521"/>
      <c r="AI293" s="521"/>
      <c r="AJ293" s="521"/>
      <c r="AK293" s="521"/>
      <c r="AL293" s="521"/>
      <c r="AM293" s="521"/>
      <c r="AN293" s="521"/>
      <c r="AO293" s="521"/>
      <c r="AP293" s="521"/>
      <c r="AQ293" s="521"/>
      <c r="AR293" s="521"/>
      <c r="AS293" s="521"/>
      <c r="AT293" s="521"/>
      <c r="AU293" s="521"/>
      <c r="AV293" s="521"/>
      <c r="AW293" s="521"/>
      <c r="AX293" s="521"/>
      <c r="AY293" s="521"/>
    </row>
    <row r="294" spans="1:51" x14ac:dyDescent="0.35">
      <c r="A294" s="6909" t="s">
        <v>3513</v>
      </c>
      <c r="B294" s="6905">
        <f>SUM(C294:S294)</f>
        <v>0</v>
      </c>
      <c r="C294" s="6904"/>
      <c r="D294" s="6904"/>
      <c r="E294" s="6904"/>
      <c r="F294" s="6904"/>
      <c r="G294" s="6904"/>
      <c r="H294" s="6904"/>
      <c r="I294" s="6904"/>
      <c r="J294" s="6904"/>
      <c r="K294" s="6904"/>
      <c r="L294" s="6904"/>
      <c r="M294" s="6904"/>
      <c r="N294" s="6904"/>
      <c r="O294" s="6904"/>
      <c r="P294" s="6904"/>
      <c r="Q294" s="6904"/>
      <c r="R294" s="6904"/>
      <c r="S294" s="6904"/>
      <c r="T294" s="521"/>
      <c r="U294" s="521"/>
      <c r="V294" s="521"/>
      <c r="W294" s="521"/>
      <c r="X294" s="521"/>
      <c r="Y294" s="521"/>
      <c r="Z294" s="521"/>
      <c r="AA294" s="521"/>
      <c r="AB294" s="521"/>
      <c r="AC294" s="521"/>
      <c r="AD294" s="521"/>
      <c r="AE294" s="521"/>
      <c r="AF294" s="521"/>
      <c r="AG294" s="521"/>
      <c r="AH294" s="521"/>
      <c r="AI294" s="521"/>
      <c r="AJ294" s="521"/>
      <c r="AK294" s="521"/>
      <c r="AL294" s="521"/>
      <c r="AM294" s="521"/>
      <c r="AN294" s="521"/>
      <c r="AO294" s="521"/>
      <c r="AP294" s="521"/>
      <c r="AQ294" s="521"/>
      <c r="AR294" s="521"/>
      <c r="AS294" s="521"/>
      <c r="AT294" s="521"/>
      <c r="AU294" s="521"/>
      <c r="AV294" s="521"/>
      <c r="AW294" s="521"/>
      <c r="AX294" s="521"/>
      <c r="AY294" s="521"/>
    </row>
    <row r="295" spans="1:51" x14ac:dyDescent="0.35">
      <c r="A295" s="6909" t="s">
        <v>3512</v>
      </c>
      <c r="B295" s="6905">
        <f>SUM(C295:S295)</f>
        <v>0</v>
      </c>
      <c r="C295" s="6904"/>
      <c r="D295" s="6904"/>
      <c r="E295" s="6904"/>
      <c r="F295" s="6904"/>
      <c r="G295" s="6904"/>
      <c r="H295" s="6904"/>
      <c r="I295" s="6904"/>
      <c r="J295" s="6904"/>
      <c r="K295" s="6904"/>
      <c r="L295" s="6904"/>
      <c r="M295" s="6904"/>
      <c r="N295" s="6904"/>
      <c r="O295" s="6904"/>
      <c r="P295" s="6904"/>
      <c r="Q295" s="6904"/>
      <c r="R295" s="6904"/>
      <c r="S295" s="6904"/>
      <c r="T295" s="521"/>
      <c r="U295" s="521"/>
      <c r="V295" s="521"/>
      <c r="W295" s="521"/>
      <c r="X295" s="521"/>
      <c r="Y295" s="521"/>
      <c r="Z295" s="521"/>
      <c r="AA295" s="521"/>
      <c r="AB295" s="521"/>
      <c r="AC295" s="521"/>
      <c r="AD295" s="521"/>
      <c r="AE295" s="521"/>
      <c r="AF295" s="521"/>
      <c r="AG295" s="521"/>
      <c r="AH295" s="521"/>
      <c r="AI295" s="521"/>
      <c r="AJ295" s="521"/>
      <c r="AK295" s="521"/>
      <c r="AL295" s="521"/>
      <c r="AM295" s="521"/>
      <c r="AN295" s="521"/>
      <c r="AO295" s="521"/>
      <c r="AP295" s="521"/>
      <c r="AQ295" s="521"/>
      <c r="AR295" s="521"/>
      <c r="AS295" s="521"/>
      <c r="AT295" s="521"/>
      <c r="AU295" s="521"/>
      <c r="AV295" s="521"/>
      <c r="AW295" s="521"/>
      <c r="AX295" s="521"/>
      <c r="AY295" s="521"/>
    </row>
    <row r="296" spans="1:51" x14ac:dyDescent="0.35">
      <c r="A296" s="6909" t="s">
        <v>3511</v>
      </c>
      <c r="B296" s="6905">
        <f>SUM(C296:S296)</f>
        <v>0</v>
      </c>
      <c r="C296" s="6904"/>
      <c r="D296" s="6904"/>
      <c r="E296" s="6904"/>
      <c r="F296" s="6904"/>
      <c r="G296" s="6904"/>
      <c r="H296" s="6904"/>
      <c r="I296" s="6904"/>
      <c r="J296" s="6904"/>
      <c r="K296" s="6904"/>
      <c r="L296" s="6904"/>
      <c r="M296" s="6904"/>
      <c r="N296" s="6904"/>
      <c r="O296" s="6904"/>
      <c r="P296" s="6904"/>
      <c r="Q296" s="6904"/>
      <c r="R296" s="6904"/>
      <c r="S296" s="6904"/>
      <c r="T296" s="521"/>
      <c r="U296" s="521"/>
      <c r="V296" s="521"/>
      <c r="W296" s="521"/>
      <c r="X296" s="521"/>
      <c r="Y296" s="521"/>
      <c r="Z296" s="521"/>
      <c r="AA296" s="521"/>
      <c r="AB296" s="521"/>
      <c r="AC296" s="521"/>
      <c r="AD296" s="521"/>
      <c r="AE296" s="521"/>
      <c r="AF296" s="521"/>
      <c r="AG296" s="521"/>
      <c r="AH296" s="521"/>
      <c r="AI296" s="521"/>
      <c r="AJ296" s="521"/>
      <c r="AK296" s="521"/>
      <c r="AL296" s="521"/>
      <c r="AM296" s="521"/>
      <c r="AN296" s="521"/>
      <c r="AO296" s="521"/>
      <c r="AP296" s="521"/>
      <c r="AQ296" s="521"/>
      <c r="AR296" s="521"/>
      <c r="AS296" s="521"/>
      <c r="AT296" s="521"/>
      <c r="AU296" s="521"/>
      <c r="AV296" s="521"/>
      <c r="AW296" s="521"/>
      <c r="AX296" s="521"/>
      <c r="AY296" s="521"/>
    </row>
    <row r="297" spans="1:51" x14ac:dyDescent="0.35">
      <c r="A297" s="6909" t="s">
        <v>3510</v>
      </c>
      <c r="B297" s="6905">
        <f>SUM(C297:S297)</f>
        <v>0</v>
      </c>
      <c r="C297" s="6904"/>
      <c r="D297" s="6904"/>
      <c r="E297" s="6904"/>
      <c r="F297" s="6904"/>
      <c r="G297" s="6904"/>
      <c r="H297" s="6904"/>
      <c r="I297" s="6904"/>
      <c r="J297" s="6904"/>
      <c r="K297" s="6904"/>
      <c r="L297" s="6904"/>
      <c r="M297" s="6904"/>
      <c r="N297" s="6904"/>
      <c r="O297" s="6904"/>
      <c r="P297" s="6904"/>
      <c r="Q297" s="6904"/>
      <c r="R297" s="6904"/>
      <c r="S297" s="6904"/>
      <c r="T297" s="521"/>
      <c r="U297" s="521"/>
      <c r="V297" s="521"/>
      <c r="W297" s="521"/>
      <c r="X297" s="521"/>
      <c r="Y297" s="521"/>
      <c r="Z297" s="521"/>
      <c r="AA297" s="521"/>
      <c r="AB297" s="521"/>
      <c r="AC297" s="521"/>
      <c r="AD297" s="521"/>
      <c r="AE297" s="521"/>
      <c r="AF297" s="521"/>
      <c r="AG297" s="521"/>
      <c r="AH297" s="521"/>
      <c r="AI297" s="521"/>
      <c r="AJ297" s="521"/>
      <c r="AK297" s="521"/>
      <c r="AL297" s="521"/>
      <c r="AM297" s="521"/>
      <c r="AN297" s="521"/>
      <c r="AO297" s="521"/>
      <c r="AP297" s="521"/>
      <c r="AQ297" s="521"/>
      <c r="AR297" s="521"/>
      <c r="AS297" s="521"/>
      <c r="AT297" s="521"/>
      <c r="AU297" s="521"/>
      <c r="AV297" s="521"/>
      <c r="AW297" s="521"/>
      <c r="AX297" s="521"/>
      <c r="AY297" s="521"/>
    </row>
    <row r="298" spans="1:51" x14ac:dyDescent="0.35">
      <c r="A298" s="6906" t="s">
        <v>3509</v>
      </c>
      <c r="B298" s="6905">
        <f>SUM(C298:S298)</f>
        <v>0</v>
      </c>
      <c r="C298" s="6904"/>
      <c r="D298" s="6904"/>
      <c r="E298" s="6904"/>
      <c r="F298" s="6904"/>
      <c r="G298" s="6904"/>
      <c r="H298" s="6904"/>
      <c r="I298" s="6904"/>
      <c r="J298" s="6904"/>
      <c r="K298" s="6904"/>
      <c r="L298" s="6904"/>
      <c r="M298" s="6904"/>
      <c r="N298" s="6904"/>
      <c r="O298" s="6904"/>
      <c r="P298" s="6904"/>
      <c r="Q298" s="6904"/>
      <c r="R298" s="6904"/>
      <c r="S298" s="6904"/>
      <c r="T298" s="521"/>
      <c r="U298" s="521"/>
      <c r="V298" s="521"/>
      <c r="W298" s="521"/>
      <c r="X298" s="521"/>
      <c r="Y298" s="521"/>
      <c r="Z298" s="521"/>
      <c r="AA298" s="521"/>
      <c r="AB298" s="521"/>
      <c r="AC298" s="521"/>
      <c r="AD298" s="521"/>
      <c r="AE298" s="521"/>
      <c r="AF298" s="521"/>
      <c r="AG298" s="521"/>
      <c r="AH298" s="521"/>
      <c r="AI298" s="521"/>
      <c r="AJ298" s="521"/>
      <c r="AK298" s="521"/>
      <c r="AL298" s="521"/>
      <c r="AM298" s="521"/>
      <c r="AN298" s="521"/>
      <c r="AO298" s="521"/>
      <c r="AP298" s="521"/>
      <c r="AQ298" s="521"/>
      <c r="AR298" s="521"/>
      <c r="AS298" s="521"/>
      <c r="AT298" s="521"/>
      <c r="AU298" s="521"/>
      <c r="AV298" s="521"/>
      <c r="AW298" s="521"/>
      <c r="AX298" s="521"/>
      <c r="AY298" s="521"/>
    </row>
    <row r="299" spans="1:51" x14ac:dyDescent="0.35">
      <c r="A299" s="6909" t="s">
        <v>3508</v>
      </c>
      <c r="B299" s="6905">
        <f>SUM(C299:S299)</f>
        <v>0</v>
      </c>
      <c r="C299" s="6904"/>
      <c r="D299" s="6904"/>
      <c r="E299" s="6904"/>
      <c r="F299" s="6904"/>
      <c r="G299" s="6904"/>
      <c r="H299" s="6904"/>
      <c r="I299" s="6904"/>
      <c r="J299" s="6904"/>
      <c r="K299" s="6904"/>
      <c r="L299" s="6904"/>
      <c r="M299" s="6904"/>
      <c r="N299" s="6904"/>
      <c r="O299" s="6904"/>
      <c r="P299" s="6904"/>
      <c r="Q299" s="6904"/>
      <c r="R299" s="6904"/>
      <c r="S299" s="6904"/>
      <c r="T299" s="521"/>
      <c r="U299" s="521"/>
      <c r="V299" s="521"/>
      <c r="W299" s="521"/>
      <c r="X299" s="521"/>
      <c r="Y299" s="521"/>
      <c r="Z299" s="521"/>
      <c r="AA299" s="521"/>
      <c r="AB299" s="521"/>
      <c r="AC299" s="521"/>
      <c r="AD299" s="521"/>
      <c r="AE299" s="521"/>
      <c r="AF299" s="521"/>
      <c r="AG299" s="521"/>
      <c r="AH299" s="521"/>
      <c r="AI299" s="521"/>
      <c r="AJ299" s="521"/>
      <c r="AK299" s="521"/>
      <c r="AL299" s="521"/>
      <c r="AM299" s="521"/>
      <c r="AN299" s="521"/>
      <c r="AO299" s="521"/>
      <c r="AP299" s="521"/>
      <c r="AQ299" s="521"/>
      <c r="AR299" s="521"/>
      <c r="AS299" s="521"/>
      <c r="AT299" s="521"/>
      <c r="AU299" s="521"/>
      <c r="AV299" s="521"/>
      <c r="AW299" s="521"/>
      <c r="AX299" s="521"/>
      <c r="AY299" s="521"/>
    </row>
    <row r="300" spans="1:51" x14ac:dyDescent="0.35">
      <c r="A300" s="6906" t="s">
        <v>3507</v>
      </c>
      <c r="B300" s="6905">
        <f>SUM(C300:S300)</f>
        <v>0</v>
      </c>
      <c r="C300" s="6904"/>
      <c r="D300" s="6904"/>
      <c r="E300" s="6904"/>
      <c r="F300" s="6904"/>
      <c r="G300" s="6904"/>
      <c r="H300" s="6904"/>
      <c r="I300" s="6904"/>
      <c r="J300" s="6904"/>
      <c r="K300" s="6904"/>
      <c r="L300" s="6904"/>
      <c r="M300" s="6904"/>
      <c r="N300" s="6904"/>
      <c r="O300" s="6904"/>
      <c r="P300" s="6904"/>
      <c r="Q300" s="6904"/>
      <c r="R300" s="6904"/>
      <c r="S300" s="6904"/>
      <c r="T300" s="521"/>
      <c r="U300" s="521"/>
      <c r="V300" s="521"/>
      <c r="W300" s="521"/>
      <c r="X300" s="521"/>
      <c r="Y300" s="521"/>
      <c r="Z300" s="521"/>
      <c r="AA300" s="521"/>
      <c r="AB300" s="521"/>
      <c r="AC300" s="521"/>
      <c r="AD300" s="521"/>
      <c r="AE300" s="521"/>
      <c r="AF300" s="521"/>
      <c r="AG300" s="521"/>
      <c r="AH300" s="521"/>
      <c r="AI300" s="521"/>
      <c r="AJ300" s="521"/>
      <c r="AK300" s="521"/>
      <c r="AL300" s="521"/>
      <c r="AM300" s="521"/>
      <c r="AN300" s="521"/>
      <c r="AO300" s="521"/>
      <c r="AP300" s="521"/>
      <c r="AQ300" s="521"/>
      <c r="AR300" s="521"/>
      <c r="AS300" s="521"/>
      <c r="AT300" s="521"/>
      <c r="AU300" s="521"/>
      <c r="AV300" s="521"/>
      <c r="AW300" s="521"/>
      <c r="AX300" s="521"/>
      <c r="AY300" s="521"/>
    </row>
    <row r="301" spans="1:51" x14ac:dyDescent="0.35">
      <c r="A301" s="6909" t="s">
        <v>3506</v>
      </c>
      <c r="B301" s="6905">
        <f>SUM(C301:S301)</f>
        <v>0</v>
      </c>
      <c r="C301" s="6904"/>
      <c r="D301" s="6904"/>
      <c r="E301" s="6904"/>
      <c r="F301" s="6904"/>
      <c r="G301" s="6904"/>
      <c r="H301" s="6904"/>
      <c r="I301" s="6904"/>
      <c r="J301" s="6904"/>
      <c r="K301" s="6904"/>
      <c r="L301" s="6904"/>
      <c r="M301" s="6904"/>
      <c r="N301" s="6904"/>
      <c r="O301" s="6904"/>
      <c r="P301" s="6904"/>
      <c r="Q301" s="6904"/>
      <c r="R301" s="6904"/>
      <c r="S301" s="6904"/>
      <c r="T301" s="521"/>
      <c r="U301" s="521"/>
      <c r="V301" s="521"/>
      <c r="W301" s="521"/>
      <c r="X301" s="521"/>
      <c r="Y301" s="521"/>
      <c r="Z301" s="521"/>
      <c r="AA301" s="521"/>
      <c r="AB301" s="521"/>
      <c r="AC301" s="521"/>
      <c r="AD301" s="521"/>
      <c r="AE301" s="521"/>
      <c r="AF301" s="521"/>
      <c r="AG301" s="521"/>
      <c r="AH301" s="521"/>
      <c r="AI301" s="521"/>
      <c r="AJ301" s="521"/>
      <c r="AK301" s="521"/>
      <c r="AL301" s="521"/>
      <c r="AM301" s="521"/>
      <c r="AN301" s="521"/>
      <c r="AO301" s="521"/>
      <c r="AP301" s="521"/>
      <c r="AQ301" s="521"/>
      <c r="AR301" s="521"/>
      <c r="AS301" s="521"/>
      <c r="AT301" s="521"/>
      <c r="AU301" s="521"/>
      <c r="AV301" s="521"/>
      <c r="AW301" s="521"/>
      <c r="AX301" s="521"/>
      <c r="AY301" s="521"/>
    </row>
    <row r="302" spans="1:51" x14ac:dyDescent="0.35">
      <c r="A302" s="6906" t="s">
        <v>3505</v>
      </c>
      <c r="B302" s="6905">
        <f>SUM(C302:S302)</f>
        <v>0</v>
      </c>
      <c r="C302" s="6904"/>
      <c r="D302" s="6904"/>
      <c r="E302" s="6904"/>
      <c r="F302" s="6904"/>
      <c r="G302" s="6904"/>
      <c r="H302" s="6904"/>
      <c r="I302" s="6904"/>
      <c r="J302" s="6904"/>
      <c r="K302" s="6904"/>
      <c r="L302" s="6904"/>
      <c r="M302" s="6904"/>
      <c r="N302" s="6904"/>
      <c r="O302" s="6904"/>
      <c r="P302" s="6904"/>
      <c r="Q302" s="6904"/>
      <c r="R302" s="6904"/>
      <c r="S302" s="6904"/>
      <c r="T302" s="521"/>
      <c r="U302" s="521"/>
      <c r="V302" s="521"/>
      <c r="W302" s="521"/>
      <c r="X302" s="521"/>
      <c r="Y302" s="521"/>
      <c r="Z302" s="521"/>
      <c r="AA302" s="521"/>
      <c r="AB302" s="521"/>
      <c r="AC302" s="521"/>
      <c r="AD302" s="521"/>
      <c r="AE302" s="521"/>
      <c r="AF302" s="521"/>
      <c r="AG302" s="521"/>
      <c r="AH302" s="521"/>
      <c r="AI302" s="521"/>
      <c r="AJ302" s="521"/>
      <c r="AK302" s="521"/>
      <c r="AL302" s="521"/>
      <c r="AM302" s="521"/>
      <c r="AN302" s="521"/>
      <c r="AO302" s="521"/>
      <c r="AP302" s="521"/>
      <c r="AQ302" s="521"/>
      <c r="AR302" s="521"/>
      <c r="AS302" s="521"/>
      <c r="AT302" s="521"/>
      <c r="AU302" s="521"/>
      <c r="AV302" s="521"/>
      <c r="AW302" s="521"/>
      <c r="AX302" s="521"/>
      <c r="AY302" s="521"/>
    </row>
    <row r="303" spans="1:51" x14ac:dyDescent="0.35">
      <c r="A303" s="6906" t="s">
        <v>3504</v>
      </c>
      <c r="B303" s="6905">
        <f>SUM(C303:S303)</f>
        <v>0</v>
      </c>
      <c r="C303" s="6904"/>
      <c r="D303" s="6904"/>
      <c r="E303" s="6904"/>
      <c r="F303" s="6904"/>
      <c r="G303" s="6904"/>
      <c r="H303" s="6904"/>
      <c r="I303" s="6904"/>
      <c r="J303" s="6904"/>
      <c r="K303" s="6904"/>
      <c r="L303" s="6904"/>
      <c r="M303" s="6904"/>
      <c r="N303" s="6904"/>
      <c r="O303" s="6904"/>
      <c r="P303" s="6904"/>
      <c r="Q303" s="6904"/>
      <c r="R303" s="6904"/>
      <c r="S303" s="6904"/>
      <c r="T303" s="521"/>
      <c r="U303" s="521"/>
      <c r="V303" s="521"/>
      <c r="W303" s="521"/>
      <c r="X303" s="521"/>
      <c r="Y303" s="521"/>
      <c r="Z303" s="521"/>
      <c r="AA303" s="521"/>
      <c r="AB303" s="521"/>
      <c r="AC303" s="521"/>
      <c r="AD303" s="521"/>
      <c r="AE303" s="521"/>
      <c r="AF303" s="521"/>
      <c r="AG303" s="521"/>
      <c r="AH303" s="521"/>
      <c r="AI303" s="521"/>
      <c r="AJ303" s="521"/>
      <c r="AK303" s="521"/>
      <c r="AL303" s="521"/>
      <c r="AM303" s="521"/>
      <c r="AN303" s="521"/>
      <c r="AO303" s="521"/>
      <c r="AP303" s="521"/>
      <c r="AQ303" s="521"/>
      <c r="AR303" s="521"/>
      <c r="AS303" s="521"/>
      <c r="AT303" s="521"/>
      <c r="AU303" s="521"/>
      <c r="AV303" s="521"/>
      <c r="AW303" s="521"/>
      <c r="AX303" s="521"/>
    </row>
    <row r="304" spans="1:51" x14ac:dyDescent="0.35">
      <c r="A304" s="6909" t="s">
        <v>3503</v>
      </c>
      <c r="B304" s="6905">
        <f>SUM(C304:S304)</f>
        <v>0</v>
      </c>
      <c r="C304" s="6904"/>
      <c r="D304" s="6904"/>
      <c r="E304" s="6904"/>
      <c r="F304" s="6904"/>
      <c r="G304" s="6904"/>
      <c r="H304" s="6904"/>
      <c r="I304" s="6904"/>
      <c r="J304" s="6904"/>
      <c r="K304" s="6904"/>
      <c r="L304" s="6904"/>
      <c r="M304" s="6904"/>
      <c r="N304" s="6904"/>
      <c r="O304" s="6904"/>
      <c r="P304" s="6904"/>
      <c r="Q304" s="6904"/>
      <c r="R304" s="6904"/>
      <c r="S304" s="6904"/>
      <c r="T304" s="521"/>
      <c r="U304" s="521"/>
      <c r="V304" s="521"/>
      <c r="W304" s="521"/>
      <c r="X304" s="521"/>
      <c r="Y304" s="521"/>
      <c r="Z304" s="521"/>
      <c r="AA304" s="521"/>
      <c r="AB304" s="521"/>
      <c r="AC304" s="521"/>
      <c r="AD304" s="521"/>
      <c r="AE304" s="521"/>
      <c r="AF304" s="521"/>
      <c r="AG304" s="521"/>
      <c r="AH304" s="521"/>
      <c r="AI304" s="521"/>
      <c r="AJ304" s="521"/>
      <c r="AK304" s="521"/>
      <c r="AL304" s="521"/>
      <c r="AM304" s="521"/>
      <c r="AN304" s="521"/>
      <c r="AO304" s="521"/>
      <c r="AP304" s="521"/>
      <c r="AQ304" s="521"/>
      <c r="AR304" s="521"/>
      <c r="AS304" s="521"/>
      <c r="AT304" s="521"/>
      <c r="AU304" s="521"/>
      <c r="AV304" s="521"/>
      <c r="AW304" s="521"/>
      <c r="AX304" s="521"/>
    </row>
    <row r="305" spans="1:50" x14ac:dyDescent="0.35">
      <c r="A305" s="6908" t="s">
        <v>3502</v>
      </c>
      <c r="B305" s="6905">
        <f>SUM(C305:S305)</f>
        <v>0</v>
      </c>
      <c r="C305" s="6904"/>
      <c r="D305" s="6904"/>
      <c r="E305" s="6904"/>
      <c r="F305" s="6904"/>
      <c r="G305" s="6904"/>
      <c r="H305" s="6904"/>
      <c r="I305" s="6904"/>
      <c r="J305" s="6904"/>
      <c r="K305" s="6904"/>
      <c r="L305" s="6904"/>
      <c r="M305" s="6904"/>
      <c r="N305" s="6904"/>
      <c r="O305" s="6904"/>
      <c r="P305" s="6904"/>
      <c r="Q305" s="6904"/>
      <c r="R305" s="6904"/>
      <c r="S305" s="6904"/>
      <c r="T305" s="521"/>
      <c r="U305" s="521"/>
      <c r="V305" s="521"/>
      <c r="W305" s="521"/>
      <c r="X305" s="521"/>
      <c r="Y305" s="521"/>
      <c r="Z305" s="521"/>
      <c r="AA305" s="521"/>
      <c r="AB305" s="521"/>
      <c r="AC305" s="521"/>
      <c r="AD305" s="521"/>
      <c r="AE305" s="521"/>
      <c r="AF305" s="521"/>
      <c r="AG305" s="521"/>
      <c r="AH305" s="521"/>
      <c r="AI305" s="521"/>
      <c r="AJ305" s="521"/>
      <c r="AK305" s="521"/>
      <c r="AL305" s="521"/>
      <c r="AM305" s="521"/>
      <c r="AN305" s="521"/>
      <c r="AO305" s="521"/>
      <c r="AP305" s="521"/>
      <c r="AQ305" s="521"/>
      <c r="AR305" s="521"/>
      <c r="AS305" s="521"/>
      <c r="AT305" s="521"/>
      <c r="AU305" s="521"/>
      <c r="AV305" s="521"/>
      <c r="AW305" s="521"/>
      <c r="AX305" s="521"/>
    </row>
    <row r="306" spans="1:50" x14ac:dyDescent="0.35">
      <c r="A306" s="6907" t="s">
        <v>3501</v>
      </c>
      <c r="B306" s="6905">
        <f>SUM(C306:S306)</f>
        <v>0</v>
      </c>
      <c r="C306" s="6904"/>
      <c r="D306" s="6904"/>
      <c r="E306" s="6904"/>
      <c r="F306" s="6904"/>
      <c r="G306" s="6904"/>
      <c r="H306" s="6904"/>
      <c r="I306" s="6904"/>
      <c r="J306" s="6904"/>
      <c r="K306" s="6904"/>
      <c r="L306" s="6904"/>
      <c r="M306" s="6904"/>
      <c r="N306" s="6904"/>
      <c r="O306" s="6904"/>
      <c r="P306" s="6904"/>
      <c r="Q306" s="6904"/>
      <c r="R306" s="6904"/>
      <c r="S306" s="6904"/>
      <c r="T306" s="521"/>
      <c r="U306" s="521"/>
      <c r="V306" s="521"/>
      <c r="W306" s="521"/>
      <c r="X306" s="521"/>
      <c r="Y306" s="521"/>
      <c r="Z306" s="521"/>
      <c r="AA306" s="521"/>
      <c r="AB306" s="521"/>
      <c r="AC306" s="521"/>
      <c r="AD306" s="521"/>
      <c r="AE306" s="521"/>
      <c r="AF306" s="521"/>
      <c r="AG306" s="521"/>
      <c r="AH306" s="521"/>
      <c r="AI306" s="521"/>
      <c r="AJ306" s="521"/>
      <c r="AK306" s="521"/>
      <c r="AL306" s="521"/>
      <c r="AM306" s="521"/>
      <c r="AN306" s="521"/>
      <c r="AO306" s="521"/>
      <c r="AP306" s="521"/>
      <c r="AQ306" s="521"/>
      <c r="AR306" s="521"/>
      <c r="AS306" s="521"/>
      <c r="AT306" s="521"/>
      <c r="AU306" s="521"/>
      <c r="AV306" s="521"/>
      <c r="AW306" s="521"/>
      <c r="AX306" s="521"/>
    </row>
    <row r="307" spans="1:50" x14ac:dyDescent="0.35">
      <c r="A307" s="6907" t="s">
        <v>3500</v>
      </c>
      <c r="B307" s="6905">
        <f>SUM(C307:S307)</f>
        <v>0</v>
      </c>
      <c r="C307" s="6904"/>
      <c r="D307" s="6904"/>
      <c r="E307" s="6904"/>
      <c r="F307" s="6904"/>
      <c r="G307" s="6904"/>
      <c r="H307" s="6904"/>
      <c r="I307" s="6904"/>
      <c r="J307" s="6904"/>
      <c r="K307" s="6904"/>
      <c r="L307" s="6904"/>
      <c r="M307" s="6904"/>
      <c r="N307" s="6904"/>
      <c r="O307" s="6904"/>
      <c r="P307" s="6904"/>
      <c r="Q307" s="6904"/>
      <c r="R307" s="6904"/>
      <c r="S307" s="6904"/>
      <c r="T307" s="521"/>
      <c r="U307" s="521"/>
      <c r="V307" s="521"/>
      <c r="W307" s="521"/>
      <c r="X307" s="521"/>
      <c r="Y307" s="521"/>
      <c r="Z307" s="521"/>
      <c r="AA307" s="521"/>
      <c r="AB307" s="521"/>
      <c r="AC307" s="521"/>
      <c r="AD307" s="521"/>
      <c r="AE307" s="521"/>
      <c r="AF307" s="521"/>
      <c r="AG307" s="521"/>
      <c r="AH307" s="521"/>
      <c r="AI307" s="521"/>
      <c r="AJ307" s="521"/>
      <c r="AK307" s="521"/>
      <c r="AL307" s="521"/>
      <c r="AM307" s="521"/>
      <c r="AN307" s="521"/>
      <c r="AO307" s="521"/>
      <c r="AP307" s="521"/>
      <c r="AQ307" s="521"/>
      <c r="AR307" s="521"/>
      <c r="AS307" s="521"/>
      <c r="AT307" s="521"/>
      <c r="AU307" s="521"/>
      <c r="AV307" s="521"/>
      <c r="AW307" s="521"/>
      <c r="AX307" s="521"/>
    </row>
    <row r="308" spans="1:50" x14ac:dyDescent="0.35">
      <c r="A308" s="6907" t="s">
        <v>3499</v>
      </c>
      <c r="B308" s="6905">
        <f>SUM(C308:S308)</f>
        <v>0</v>
      </c>
      <c r="C308" s="6904"/>
      <c r="D308" s="6904"/>
      <c r="E308" s="6904"/>
      <c r="F308" s="6904"/>
      <c r="G308" s="6904"/>
      <c r="H308" s="6904"/>
      <c r="I308" s="6904"/>
      <c r="J308" s="6904"/>
      <c r="K308" s="6904"/>
      <c r="L308" s="6904"/>
      <c r="M308" s="6904"/>
      <c r="N308" s="6904"/>
      <c r="O308" s="6904"/>
      <c r="P308" s="6904"/>
      <c r="Q308" s="6904"/>
      <c r="R308" s="6904"/>
      <c r="S308" s="6904"/>
      <c r="T308" s="521"/>
      <c r="U308" s="521"/>
      <c r="V308" s="521"/>
      <c r="W308" s="521"/>
      <c r="X308" s="521"/>
      <c r="Y308" s="521"/>
      <c r="Z308" s="521"/>
      <c r="AA308" s="521"/>
      <c r="AB308" s="521"/>
      <c r="AC308" s="521"/>
      <c r="AD308" s="521"/>
      <c r="AE308" s="521"/>
      <c r="AF308" s="521"/>
      <c r="AG308" s="521"/>
      <c r="AH308" s="521"/>
      <c r="AI308" s="521"/>
      <c r="AJ308" s="521"/>
      <c r="AK308" s="521"/>
      <c r="AL308" s="521"/>
      <c r="AM308" s="521"/>
      <c r="AN308" s="521"/>
      <c r="AO308" s="521"/>
      <c r="AP308" s="521"/>
      <c r="AQ308" s="521"/>
      <c r="AR308" s="521"/>
      <c r="AS308" s="521"/>
      <c r="AT308" s="521"/>
      <c r="AU308" s="521"/>
      <c r="AV308" s="521"/>
      <c r="AW308" s="521"/>
      <c r="AX308" s="521"/>
    </row>
    <row r="309" spans="1:50" x14ac:dyDescent="0.35">
      <c r="A309" s="6906" t="s">
        <v>3498</v>
      </c>
      <c r="B309" s="6905">
        <f>SUM(C309:S309)</f>
        <v>0</v>
      </c>
      <c r="C309" s="6904"/>
      <c r="D309" s="6904"/>
      <c r="E309" s="6904"/>
      <c r="F309" s="6904"/>
      <c r="G309" s="6904"/>
      <c r="H309" s="6904"/>
      <c r="I309" s="6904"/>
      <c r="J309" s="6904"/>
      <c r="K309" s="6904"/>
      <c r="L309" s="6904"/>
      <c r="M309" s="6904"/>
      <c r="N309" s="6904"/>
      <c r="O309" s="6904"/>
      <c r="P309" s="6904"/>
      <c r="Q309" s="6904"/>
      <c r="R309" s="6904"/>
      <c r="S309" s="6904"/>
      <c r="T309" s="521"/>
      <c r="U309" s="521"/>
      <c r="V309" s="521"/>
      <c r="W309" s="521"/>
      <c r="X309" s="521"/>
      <c r="Y309" s="521"/>
      <c r="Z309" s="521"/>
      <c r="AA309" s="521"/>
      <c r="AB309" s="521"/>
      <c r="AC309" s="521"/>
      <c r="AD309" s="521"/>
      <c r="AE309" s="521"/>
      <c r="AF309" s="521"/>
      <c r="AG309" s="521"/>
      <c r="AH309" s="521"/>
      <c r="AI309" s="521"/>
      <c r="AJ309" s="521"/>
      <c r="AK309" s="521"/>
      <c r="AL309" s="521"/>
      <c r="AM309" s="521"/>
      <c r="AN309" s="521"/>
      <c r="AO309" s="521"/>
      <c r="AP309" s="521"/>
      <c r="AQ309" s="521"/>
      <c r="AR309" s="521"/>
      <c r="AS309" s="521"/>
      <c r="AT309" s="521"/>
      <c r="AU309" s="521"/>
      <c r="AV309" s="521"/>
      <c r="AW309" s="521"/>
      <c r="AX309" s="521"/>
    </row>
    <row r="310" spans="1:50" x14ac:dyDescent="0.35">
      <c r="A310" s="521"/>
      <c r="B310" s="521"/>
      <c r="C310" s="521"/>
      <c r="D310" s="521"/>
      <c r="E310" s="521"/>
      <c r="F310" s="521"/>
      <c r="G310" s="521"/>
      <c r="H310" s="521"/>
      <c r="I310" s="521"/>
      <c r="J310" s="521"/>
      <c r="K310" s="521"/>
      <c r="L310" s="521"/>
      <c r="M310" s="521"/>
      <c r="N310" s="521"/>
      <c r="O310" s="521"/>
      <c r="P310" s="521"/>
      <c r="Q310" s="521"/>
      <c r="R310" s="521"/>
      <c r="S310" s="521"/>
      <c r="T310" s="521"/>
      <c r="U310" s="521"/>
      <c r="V310" s="521"/>
      <c r="W310" s="521"/>
      <c r="X310" s="521"/>
      <c r="Y310" s="521"/>
      <c r="Z310" s="521"/>
      <c r="AA310" s="521"/>
      <c r="AB310" s="521"/>
      <c r="AC310" s="521"/>
      <c r="AD310" s="521"/>
      <c r="AE310" s="521"/>
      <c r="AF310" s="521"/>
      <c r="AG310" s="521"/>
      <c r="AH310" s="521"/>
      <c r="AI310" s="521"/>
      <c r="AJ310" s="521"/>
      <c r="AK310" s="521"/>
      <c r="AL310" s="521"/>
      <c r="AM310" s="521"/>
      <c r="AN310" s="521"/>
      <c r="AO310" s="521"/>
      <c r="AP310" s="521"/>
      <c r="AQ310" s="521"/>
      <c r="AR310" s="521"/>
      <c r="AS310" s="521"/>
      <c r="AT310" s="521"/>
      <c r="AU310" s="521"/>
      <c r="AV310" s="521"/>
      <c r="AW310" s="521"/>
      <c r="AX310" s="521"/>
    </row>
    <row r="311" spans="1:50" x14ac:dyDescent="0.35">
      <c r="A311" s="521"/>
      <c r="B311" s="521"/>
      <c r="C311" s="521"/>
      <c r="D311" s="521"/>
      <c r="E311" s="521"/>
      <c r="F311" s="521"/>
      <c r="G311" s="521"/>
      <c r="H311" s="521"/>
      <c r="I311" s="521"/>
      <c r="J311" s="521"/>
      <c r="K311" s="521"/>
      <c r="L311" s="521"/>
      <c r="M311" s="521"/>
      <c r="N311" s="521"/>
      <c r="O311" s="521"/>
      <c r="P311" s="521"/>
      <c r="Q311" s="521"/>
      <c r="R311" s="521"/>
      <c r="S311" s="521"/>
      <c r="T311" s="521"/>
      <c r="U311" s="521"/>
      <c r="V311" s="521"/>
      <c r="W311" s="521"/>
      <c r="X311" s="521"/>
      <c r="Y311" s="521"/>
      <c r="Z311" s="521"/>
      <c r="AA311" s="521"/>
      <c r="AB311" s="521"/>
      <c r="AC311" s="521"/>
      <c r="AD311" s="521"/>
      <c r="AE311" s="521"/>
      <c r="AF311" s="521"/>
      <c r="AG311" s="521"/>
      <c r="AH311" s="521"/>
      <c r="AI311" s="521"/>
      <c r="AJ311" s="521"/>
      <c r="AK311" s="521"/>
      <c r="AL311" s="521"/>
      <c r="AM311" s="521"/>
      <c r="AN311" s="521"/>
      <c r="AO311" s="521"/>
      <c r="AP311" s="521"/>
      <c r="AQ311" s="521"/>
      <c r="AR311" s="521"/>
      <c r="AS311" s="521"/>
      <c r="AT311" s="521"/>
      <c r="AU311" s="521"/>
      <c r="AV311" s="521"/>
      <c r="AW311" s="521"/>
      <c r="AX311" s="521"/>
    </row>
    <row r="312" spans="1:50" x14ac:dyDescent="0.35">
      <c r="A312" s="521"/>
      <c r="B312" s="521"/>
      <c r="C312" s="521"/>
      <c r="D312" s="521"/>
      <c r="E312" s="521"/>
      <c r="F312" s="521"/>
      <c r="G312" s="521"/>
      <c r="H312" s="521"/>
      <c r="I312" s="521"/>
      <c r="J312" s="521"/>
      <c r="K312" s="521"/>
      <c r="L312" s="521"/>
      <c r="M312" s="521"/>
      <c r="N312" s="521"/>
      <c r="O312" s="521"/>
      <c r="P312" s="521"/>
      <c r="Q312" s="521"/>
      <c r="R312" s="521"/>
      <c r="S312" s="521"/>
      <c r="T312" s="521"/>
      <c r="U312" s="521"/>
      <c r="V312" s="521"/>
      <c r="W312" s="521"/>
      <c r="X312" s="521"/>
      <c r="Y312" s="521"/>
      <c r="Z312" s="521"/>
      <c r="AA312" s="521"/>
      <c r="AB312" s="521"/>
      <c r="AC312" s="521"/>
      <c r="AD312" s="521"/>
      <c r="AE312" s="521"/>
      <c r="AF312" s="521"/>
      <c r="AG312" s="521"/>
      <c r="AH312" s="521"/>
      <c r="AI312" s="521"/>
      <c r="AJ312" s="521"/>
      <c r="AK312" s="521"/>
      <c r="AL312" s="521"/>
      <c r="AM312" s="521"/>
      <c r="AN312" s="521"/>
      <c r="AO312" s="521"/>
      <c r="AP312" s="521"/>
      <c r="AQ312" s="521"/>
      <c r="AR312" s="521"/>
      <c r="AS312" s="521"/>
      <c r="AT312" s="521"/>
      <c r="AU312" s="521"/>
      <c r="AV312" s="521"/>
      <c r="AW312" s="521"/>
      <c r="AX312" s="521"/>
    </row>
    <row r="313" spans="1:50" x14ac:dyDescent="0.35">
      <c r="A313" s="521"/>
      <c r="B313" s="521"/>
      <c r="C313" s="521"/>
      <c r="D313" s="521"/>
      <c r="E313" s="521"/>
      <c r="F313" s="521"/>
      <c r="G313" s="521"/>
      <c r="H313" s="521"/>
      <c r="I313" s="521"/>
      <c r="J313" s="521"/>
      <c r="K313" s="521"/>
      <c r="L313" s="521"/>
      <c r="M313" s="521"/>
      <c r="N313" s="521"/>
      <c r="O313" s="521"/>
      <c r="P313" s="521"/>
      <c r="Q313" s="521"/>
      <c r="R313" s="521"/>
      <c r="S313" s="521"/>
      <c r="T313" s="521"/>
      <c r="U313" s="521"/>
      <c r="V313" s="521"/>
      <c r="W313" s="521"/>
      <c r="X313" s="521"/>
      <c r="Y313" s="521"/>
      <c r="Z313" s="521"/>
      <c r="AA313" s="521"/>
      <c r="AB313" s="521"/>
      <c r="AC313" s="521"/>
      <c r="AD313" s="521"/>
      <c r="AE313" s="521"/>
      <c r="AF313" s="521"/>
      <c r="AG313" s="521"/>
      <c r="AH313" s="521"/>
      <c r="AI313" s="521"/>
      <c r="AJ313" s="521"/>
      <c r="AK313" s="521"/>
      <c r="AL313" s="521"/>
      <c r="AM313" s="521"/>
      <c r="AN313" s="521"/>
      <c r="AO313" s="521"/>
      <c r="AP313" s="521"/>
      <c r="AQ313" s="521"/>
      <c r="AR313" s="521"/>
      <c r="AS313" s="521"/>
      <c r="AT313" s="521"/>
      <c r="AU313" s="521"/>
      <c r="AV313" s="521"/>
      <c r="AW313" s="521"/>
      <c r="AX313" s="521"/>
    </row>
    <row r="314" spans="1:50" x14ac:dyDescent="0.35">
      <c r="A314" s="521"/>
      <c r="B314" s="521"/>
      <c r="C314" s="521"/>
      <c r="D314" s="521"/>
      <c r="E314" s="521"/>
      <c r="F314" s="521"/>
      <c r="G314" s="521"/>
      <c r="H314" s="521"/>
      <c r="I314" s="521"/>
      <c r="J314" s="521"/>
      <c r="K314" s="521"/>
      <c r="L314" s="521"/>
      <c r="M314" s="521"/>
      <c r="N314" s="521"/>
      <c r="O314" s="521"/>
      <c r="P314" s="521"/>
      <c r="Q314" s="521"/>
      <c r="R314" s="521"/>
      <c r="S314" s="521"/>
      <c r="T314" s="521"/>
      <c r="U314" s="521"/>
      <c r="V314" s="521"/>
      <c r="W314" s="521"/>
      <c r="X314" s="521"/>
      <c r="Y314" s="521"/>
      <c r="Z314" s="521"/>
      <c r="AA314" s="521"/>
      <c r="AB314" s="521"/>
      <c r="AC314" s="521"/>
      <c r="AD314" s="521"/>
      <c r="AE314" s="521"/>
      <c r="AF314" s="521"/>
      <c r="AG314" s="521"/>
      <c r="AH314" s="521"/>
      <c r="AI314" s="521"/>
      <c r="AJ314" s="521"/>
      <c r="AK314" s="521"/>
      <c r="AL314" s="521"/>
      <c r="AM314" s="521"/>
      <c r="AN314" s="521"/>
      <c r="AO314" s="521"/>
      <c r="AP314" s="521"/>
      <c r="AQ314" s="521"/>
      <c r="AR314" s="521"/>
      <c r="AS314" s="521"/>
      <c r="AT314" s="521"/>
      <c r="AU314" s="521"/>
      <c r="AV314" s="521"/>
      <c r="AW314" s="521"/>
      <c r="AX314" s="521"/>
    </row>
    <row r="315" spans="1:50" x14ac:dyDescent="0.35">
      <c r="A315" s="521"/>
      <c r="B315" s="521"/>
      <c r="C315" s="521"/>
      <c r="D315" s="521"/>
      <c r="E315" s="521"/>
      <c r="F315" s="521"/>
      <c r="G315" s="521"/>
      <c r="H315" s="521"/>
      <c r="I315" s="521"/>
      <c r="J315" s="521"/>
      <c r="K315" s="521"/>
      <c r="L315" s="521"/>
      <c r="M315" s="521"/>
      <c r="N315" s="521"/>
      <c r="O315" s="521"/>
      <c r="P315" s="521"/>
      <c r="Q315" s="521"/>
      <c r="R315" s="521"/>
      <c r="S315" s="521"/>
      <c r="T315" s="521"/>
      <c r="U315" s="521"/>
      <c r="V315" s="521"/>
      <c r="W315" s="521"/>
      <c r="X315" s="521"/>
      <c r="Y315" s="521"/>
      <c r="Z315" s="521"/>
      <c r="AA315" s="521"/>
      <c r="AB315" s="521"/>
      <c r="AC315" s="521"/>
      <c r="AD315" s="521"/>
      <c r="AE315" s="521"/>
      <c r="AF315" s="521"/>
      <c r="AG315" s="521"/>
      <c r="AH315" s="521"/>
      <c r="AI315" s="521"/>
      <c r="AJ315" s="521"/>
      <c r="AK315" s="521"/>
      <c r="AL315" s="521"/>
      <c r="AM315" s="521"/>
      <c r="AN315" s="521"/>
      <c r="AO315" s="521"/>
      <c r="AP315" s="521"/>
      <c r="AQ315" s="521"/>
      <c r="AR315" s="521"/>
      <c r="AS315" s="521"/>
      <c r="AT315" s="521"/>
      <c r="AU315" s="521"/>
      <c r="AV315" s="521"/>
      <c r="AW315" s="521"/>
      <c r="AX315" s="521"/>
    </row>
    <row r="316" spans="1:50" x14ac:dyDescent="0.35">
      <c r="A316" s="521"/>
      <c r="B316" s="521"/>
      <c r="C316" s="521"/>
      <c r="D316" s="521"/>
      <c r="E316" s="521"/>
      <c r="F316" s="521"/>
      <c r="G316" s="521"/>
      <c r="H316" s="521"/>
      <c r="I316" s="521"/>
      <c r="J316" s="521"/>
      <c r="K316" s="521"/>
      <c r="L316" s="521"/>
      <c r="M316" s="521"/>
      <c r="N316" s="521"/>
      <c r="O316" s="521"/>
      <c r="P316" s="521"/>
      <c r="Q316" s="521"/>
      <c r="R316" s="521"/>
      <c r="S316" s="521"/>
      <c r="T316" s="521"/>
      <c r="U316" s="521"/>
      <c r="V316" s="521"/>
      <c r="W316" s="521"/>
      <c r="X316" s="521"/>
      <c r="Y316" s="521"/>
      <c r="Z316" s="521"/>
      <c r="AA316" s="521"/>
      <c r="AB316" s="521"/>
      <c r="AC316" s="521"/>
      <c r="AD316" s="521"/>
      <c r="AE316" s="521"/>
      <c r="AF316" s="521"/>
      <c r="AG316" s="521"/>
      <c r="AH316" s="521"/>
      <c r="AI316" s="521"/>
      <c r="AJ316" s="521"/>
      <c r="AK316" s="521"/>
      <c r="AL316" s="521"/>
      <c r="AM316" s="521"/>
      <c r="AN316" s="521"/>
      <c r="AO316" s="521"/>
      <c r="AP316" s="521"/>
      <c r="AQ316" s="521"/>
      <c r="AR316" s="521"/>
      <c r="AS316" s="521"/>
      <c r="AT316" s="521"/>
      <c r="AU316" s="521"/>
      <c r="AV316" s="521"/>
      <c r="AW316" s="521"/>
      <c r="AX316" s="521"/>
    </row>
    <row r="317" spans="1:50" x14ac:dyDescent="0.35">
      <c r="A317" s="521"/>
      <c r="B317" s="521"/>
      <c r="C317" s="521"/>
      <c r="D317" s="521"/>
      <c r="E317" s="521"/>
      <c r="F317" s="521"/>
      <c r="G317" s="521"/>
      <c r="H317" s="521"/>
      <c r="I317" s="521"/>
      <c r="J317" s="521"/>
      <c r="K317" s="521"/>
      <c r="L317" s="521"/>
      <c r="M317" s="521"/>
      <c r="N317" s="521"/>
      <c r="O317" s="521"/>
      <c r="P317" s="521"/>
      <c r="Q317" s="521"/>
      <c r="R317" s="521"/>
      <c r="S317" s="521"/>
      <c r="T317" s="521"/>
      <c r="U317" s="521"/>
      <c r="V317" s="521"/>
      <c r="W317" s="521"/>
      <c r="X317" s="521"/>
      <c r="Y317" s="521"/>
      <c r="Z317" s="521"/>
      <c r="AA317" s="521"/>
      <c r="AB317" s="521"/>
      <c r="AC317" s="521"/>
      <c r="AD317" s="521"/>
      <c r="AE317" s="521"/>
      <c r="AF317" s="521"/>
      <c r="AG317" s="521"/>
      <c r="AH317" s="521"/>
      <c r="AI317" s="521"/>
      <c r="AJ317" s="521"/>
      <c r="AK317" s="521"/>
      <c r="AL317" s="521"/>
      <c r="AM317" s="521"/>
      <c r="AN317" s="521"/>
      <c r="AO317" s="521"/>
      <c r="AP317" s="521"/>
      <c r="AQ317" s="521"/>
      <c r="AR317" s="521"/>
      <c r="AS317" s="521"/>
      <c r="AT317" s="521"/>
      <c r="AU317" s="521"/>
      <c r="AV317" s="521"/>
      <c r="AW317" s="521"/>
      <c r="AX317" s="521"/>
    </row>
    <row r="318" spans="1:50" x14ac:dyDescent="0.35">
      <c r="A318" s="521"/>
      <c r="B318" s="521"/>
      <c r="C318" s="521"/>
      <c r="D318" s="521"/>
      <c r="E318" s="521"/>
      <c r="F318" s="521"/>
      <c r="G318" s="521"/>
      <c r="H318" s="521"/>
      <c r="I318" s="521"/>
      <c r="J318" s="521"/>
      <c r="K318" s="521"/>
      <c r="L318" s="521"/>
      <c r="M318" s="521"/>
      <c r="N318" s="521"/>
      <c r="O318" s="521"/>
      <c r="P318" s="521"/>
      <c r="Q318" s="521"/>
      <c r="R318" s="521"/>
      <c r="S318" s="521"/>
      <c r="T318" s="521"/>
      <c r="U318" s="521"/>
      <c r="V318" s="521"/>
      <c r="W318" s="521"/>
      <c r="X318" s="521"/>
      <c r="Y318" s="521"/>
      <c r="Z318" s="521"/>
      <c r="AA318" s="521"/>
      <c r="AB318" s="521"/>
      <c r="AC318" s="521"/>
      <c r="AD318" s="521"/>
      <c r="AE318" s="521"/>
      <c r="AF318" s="521"/>
      <c r="AG318" s="521"/>
      <c r="AH318" s="521"/>
      <c r="AI318" s="521"/>
      <c r="AJ318" s="521"/>
      <c r="AK318" s="521"/>
      <c r="AL318" s="521"/>
      <c r="AM318" s="521"/>
      <c r="AN318" s="521"/>
      <c r="AO318" s="521"/>
      <c r="AP318" s="521"/>
      <c r="AQ318" s="521"/>
      <c r="AR318" s="521"/>
      <c r="AS318" s="521"/>
      <c r="AT318" s="521"/>
      <c r="AU318" s="521"/>
      <c r="AV318" s="521"/>
      <c r="AW318" s="521"/>
      <c r="AX318" s="521"/>
    </row>
    <row r="319" spans="1:50" x14ac:dyDescent="0.35">
      <c r="A319" s="521"/>
      <c r="B319" s="521"/>
      <c r="C319" s="521"/>
      <c r="D319" s="521"/>
      <c r="E319" s="521"/>
      <c r="F319" s="521"/>
      <c r="G319" s="521"/>
      <c r="H319" s="521"/>
      <c r="I319" s="521"/>
      <c r="J319" s="521"/>
      <c r="K319" s="521"/>
      <c r="L319" s="521"/>
      <c r="M319" s="521"/>
      <c r="N319" s="521"/>
      <c r="O319" s="521"/>
      <c r="P319" s="521"/>
      <c r="Q319" s="521"/>
      <c r="R319" s="521"/>
      <c r="S319" s="521"/>
      <c r="T319" s="521"/>
      <c r="U319" s="521"/>
      <c r="V319" s="521"/>
      <c r="W319" s="521"/>
      <c r="X319" s="521"/>
      <c r="Y319" s="521"/>
      <c r="Z319" s="521"/>
      <c r="AA319" s="521"/>
      <c r="AB319" s="521"/>
      <c r="AC319" s="521"/>
      <c r="AD319" s="521"/>
      <c r="AE319" s="521"/>
      <c r="AF319" s="521"/>
      <c r="AG319" s="521"/>
      <c r="AH319" s="521"/>
      <c r="AI319" s="521"/>
      <c r="AJ319" s="521"/>
      <c r="AK319" s="521"/>
      <c r="AL319" s="521"/>
      <c r="AM319" s="521"/>
      <c r="AN319" s="521"/>
      <c r="AO319" s="521"/>
      <c r="AP319" s="521"/>
      <c r="AQ319" s="521"/>
      <c r="AR319" s="521"/>
      <c r="AS319" s="521"/>
      <c r="AT319" s="521"/>
      <c r="AU319" s="521"/>
      <c r="AV319" s="521"/>
      <c r="AW319" s="521"/>
      <c r="AX319" s="521"/>
    </row>
    <row r="320" spans="1:50" x14ac:dyDescent="0.35">
      <c r="A320" s="521"/>
      <c r="B320" s="521"/>
      <c r="C320" s="521"/>
      <c r="D320" s="521"/>
      <c r="E320" s="521"/>
      <c r="F320" s="521"/>
      <c r="G320" s="521"/>
      <c r="H320" s="521"/>
      <c r="I320" s="521"/>
      <c r="J320" s="521"/>
      <c r="K320" s="521"/>
      <c r="L320" s="521"/>
      <c r="M320" s="521"/>
      <c r="N320" s="521"/>
      <c r="O320" s="521"/>
      <c r="P320" s="521"/>
      <c r="Q320" s="521"/>
      <c r="R320" s="521"/>
      <c r="S320" s="521"/>
      <c r="T320" s="521"/>
      <c r="U320" s="521"/>
      <c r="V320" s="521"/>
      <c r="W320" s="521"/>
      <c r="X320" s="521"/>
      <c r="Y320" s="521"/>
      <c r="Z320" s="521"/>
      <c r="AA320" s="521"/>
      <c r="AB320" s="521"/>
      <c r="AC320" s="521"/>
      <c r="AD320" s="521"/>
      <c r="AE320" s="521"/>
      <c r="AF320" s="521"/>
      <c r="AG320" s="521"/>
      <c r="AH320" s="521"/>
      <c r="AI320" s="521"/>
      <c r="AJ320" s="521"/>
      <c r="AK320" s="521"/>
      <c r="AL320" s="521"/>
      <c r="AM320" s="521"/>
      <c r="AN320" s="521"/>
      <c r="AO320" s="521"/>
      <c r="AP320" s="521"/>
      <c r="AQ320" s="521"/>
      <c r="AR320" s="521"/>
      <c r="AS320" s="521"/>
      <c r="AT320" s="521"/>
      <c r="AU320" s="521"/>
      <c r="AV320" s="521"/>
      <c r="AW320" s="521"/>
      <c r="AX320" s="521"/>
    </row>
    <row r="321" spans="1:50" x14ac:dyDescent="0.35">
      <c r="A321" s="521"/>
      <c r="B321" s="521"/>
      <c r="C321" s="521"/>
      <c r="D321" s="521"/>
      <c r="E321" s="521"/>
      <c r="F321" s="521"/>
      <c r="G321" s="521"/>
      <c r="H321" s="521"/>
      <c r="I321" s="521"/>
      <c r="J321" s="521"/>
      <c r="K321" s="521"/>
      <c r="L321" s="521"/>
      <c r="M321" s="521"/>
      <c r="N321" s="521"/>
      <c r="O321" s="521"/>
      <c r="P321" s="521"/>
      <c r="Q321" s="521"/>
      <c r="R321" s="521"/>
      <c r="S321" s="521"/>
      <c r="T321" s="521"/>
      <c r="U321" s="521"/>
      <c r="V321" s="521"/>
      <c r="W321" s="521"/>
      <c r="X321" s="521"/>
      <c r="Y321" s="521"/>
      <c r="Z321" s="521"/>
      <c r="AA321" s="521"/>
      <c r="AB321" s="521"/>
      <c r="AC321" s="521"/>
      <c r="AD321" s="521"/>
      <c r="AE321" s="521"/>
      <c r="AN321" s="521"/>
      <c r="AO321" s="521"/>
      <c r="AP321" s="521"/>
      <c r="AQ321" s="521"/>
      <c r="AR321" s="521"/>
      <c r="AS321" s="521"/>
      <c r="AT321" s="521"/>
      <c r="AU321" s="521"/>
      <c r="AV321" s="521"/>
      <c r="AW321" s="521"/>
      <c r="AX321" s="521"/>
    </row>
    <row r="322" spans="1:50" x14ac:dyDescent="0.35">
      <c r="A322" s="521"/>
      <c r="B322" s="521"/>
      <c r="C322" s="521"/>
      <c r="D322" s="521"/>
      <c r="E322" s="521"/>
      <c r="F322" s="521"/>
      <c r="G322" s="521"/>
      <c r="H322" s="521"/>
      <c r="I322" s="521"/>
      <c r="J322" s="521"/>
      <c r="K322" s="521"/>
      <c r="L322" s="521"/>
      <c r="M322" s="521"/>
      <c r="N322" s="521"/>
      <c r="O322" s="521"/>
      <c r="P322" s="521"/>
      <c r="Q322" s="521"/>
      <c r="R322" s="521"/>
      <c r="S322" s="521"/>
      <c r="T322" s="521"/>
      <c r="U322" s="521"/>
      <c r="V322" s="521"/>
      <c r="W322" s="521"/>
      <c r="X322" s="521"/>
      <c r="Y322" s="521"/>
      <c r="Z322" s="521"/>
      <c r="AA322" s="521"/>
      <c r="AB322" s="521"/>
      <c r="AC322" s="521"/>
      <c r="AD322" s="521"/>
      <c r="AE322" s="521"/>
      <c r="AN322" s="521"/>
      <c r="AO322" s="521"/>
      <c r="AP322" s="521"/>
      <c r="AQ322" s="521"/>
      <c r="AR322" s="521"/>
      <c r="AS322" s="521"/>
      <c r="AT322" s="521"/>
      <c r="AU322" s="521"/>
      <c r="AV322" s="521"/>
      <c r="AW322" s="521"/>
      <c r="AX322" s="521"/>
    </row>
    <row r="323" spans="1:50" x14ac:dyDescent="0.35">
      <c r="A323" s="521"/>
      <c r="B323" s="521"/>
      <c r="C323" s="521"/>
      <c r="D323" s="521"/>
      <c r="E323" s="521"/>
      <c r="F323" s="521"/>
      <c r="G323" s="521"/>
      <c r="H323" s="521"/>
      <c r="I323" s="521"/>
      <c r="J323" s="521"/>
      <c r="K323" s="521"/>
      <c r="L323" s="521"/>
      <c r="M323" s="521"/>
      <c r="N323" s="521"/>
      <c r="O323" s="521"/>
      <c r="P323" s="521"/>
      <c r="Q323" s="521"/>
      <c r="R323" s="521"/>
      <c r="S323" s="521"/>
      <c r="T323" s="521"/>
      <c r="U323" s="521"/>
      <c r="V323" s="521"/>
      <c r="W323" s="521"/>
      <c r="X323" s="521"/>
      <c r="Y323" s="521"/>
      <c r="Z323" s="521"/>
      <c r="AA323" s="521"/>
      <c r="AB323" s="521"/>
      <c r="AC323" s="521"/>
      <c r="AD323" s="521"/>
      <c r="AE323" s="521"/>
      <c r="AN323" s="521"/>
      <c r="AO323" s="521"/>
      <c r="AP323" s="521"/>
      <c r="AQ323" s="521"/>
      <c r="AR323" s="521"/>
      <c r="AS323" s="521"/>
      <c r="AT323" s="521"/>
      <c r="AU323" s="521"/>
      <c r="AV323" s="521"/>
      <c r="AW323" s="521"/>
      <c r="AX323" s="521"/>
    </row>
    <row r="324" spans="1:50" x14ac:dyDescent="0.35">
      <c r="A324" s="521"/>
      <c r="B324" s="521"/>
      <c r="C324" s="521"/>
      <c r="D324" s="521"/>
      <c r="E324" s="521"/>
      <c r="F324" s="521"/>
      <c r="G324" s="521"/>
      <c r="H324" s="521"/>
      <c r="I324" s="521"/>
      <c r="J324" s="521"/>
      <c r="K324" s="521"/>
      <c r="L324" s="521"/>
      <c r="M324" s="521"/>
      <c r="N324" s="521"/>
      <c r="O324" s="521"/>
      <c r="P324" s="521"/>
      <c r="Q324" s="521"/>
      <c r="R324" s="521"/>
      <c r="S324" s="521"/>
      <c r="T324" s="521"/>
      <c r="U324" s="521"/>
      <c r="V324" s="521"/>
      <c r="W324" s="521"/>
      <c r="X324" s="521"/>
      <c r="Y324" s="521"/>
      <c r="Z324" s="521"/>
      <c r="AA324" s="521"/>
      <c r="AB324" s="521"/>
      <c r="AC324" s="521"/>
      <c r="AD324" s="521"/>
      <c r="AE324" s="521"/>
      <c r="AN324" s="521"/>
      <c r="AO324" s="521"/>
      <c r="AP324" s="521"/>
      <c r="AQ324" s="521"/>
      <c r="AR324" s="521"/>
      <c r="AS324" s="521"/>
      <c r="AT324" s="521"/>
      <c r="AU324" s="521"/>
      <c r="AV324" s="521"/>
      <c r="AW324" s="521"/>
      <c r="AX324" s="521"/>
    </row>
    <row r="325" spans="1:50" x14ac:dyDescent="0.35">
      <c r="A325" s="521"/>
      <c r="B325" s="521"/>
      <c r="C325" s="521"/>
      <c r="D325" s="521"/>
      <c r="E325" s="521"/>
      <c r="F325" s="521"/>
      <c r="G325" s="521"/>
      <c r="H325" s="521"/>
      <c r="I325" s="521"/>
      <c r="J325" s="521"/>
      <c r="K325" s="521"/>
      <c r="L325" s="521"/>
      <c r="M325" s="521"/>
      <c r="N325" s="521"/>
      <c r="O325" s="521"/>
      <c r="P325" s="521"/>
      <c r="Q325" s="521"/>
      <c r="R325" s="521"/>
      <c r="S325" s="521"/>
      <c r="T325" s="521"/>
      <c r="U325" s="521"/>
      <c r="V325" s="521"/>
      <c r="W325" s="521"/>
      <c r="X325" s="521"/>
      <c r="Y325" s="521"/>
      <c r="Z325" s="521"/>
      <c r="AA325" s="521"/>
      <c r="AB325" s="521"/>
      <c r="AC325" s="521"/>
      <c r="AD325" s="521"/>
      <c r="AE325" s="521"/>
      <c r="AN325" s="521"/>
      <c r="AO325" s="521"/>
      <c r="AP325" s="521"/>
      <c r="AQ325" s="521"/>
      <c r="AR325" s="521"/>
      <c r="AS325" s="521"/>
      <c r="AT325" s="521"/>
      <c r="AU325" s="521"/>
      <c r="AV325" s="521"/>
      <c r="AW325" s="521"/>
      <c r="AX325" s="521"/>
    </row>
    <row r="326" spans="1:50" x14ac:dyDescent="0.35">
      <c r="A326" s="521"/>
      <c r="B326" s="521"/>
      <c r="C326" s="521"/>
      <c r="D326" s="521"/>
      <c r="E326" s="521"/>
      <c r="F326" s="521"/>
      <c r="G326" s="521"/>
      <c r="H326" s="521"/>
      <c r="I326" s="521"/>
      <c r="J326" s="521"/>
      <c r="K326" s="521"/>
      <c r="L326" s="521"/>
      <c r="M326" s="521"/>
      <c r="N326" s="521"/>
      <c r="O326" s="521"/>
      <c r="P326" s="521"/>
      <c r="Q326" s="521"/>
      <c r="R326" s="521"/>
      <c r="S326" s="521"/>
      <c r="T326" s="521"/>
      <c r="U326" s="521"/>
      <c r="V326" s="521"/>
      <c r="W326" s="521"/>
      <c r="X326" s="521"/>
      <c r="Y326" s="521"/>
      <c r="Z326" s="521"/>
      <c r="AA326" s="521"/>
      <c r="AB326" s="521"/>
      <c r="AC326" s="521"/>
      <c r="AD326" s="521"/>
      <c r="AE326" s="521"/>
      <c r="AN326" s="521"/>
      <c r="AO326" s="521"/>
      <c r="AP326" s="521"/>
      <c r="AQ326" s="521"/>
      <c r="AR326" s="521"/>
      <c r="AS326" s="521"/>
      <c r="AT326" s="521"/>
      <c r="AU326" s="521"/>
      <c r="AV326" s="521"/>
      <c r="AW326" s="521"/>
      <c r="AX326" s="521"/>
    </row>
    <row r="327" spans="1:50" x14ac:dyDescent="0.35">
      <c r="A327" s="521"/>
      <c r="B327" s="521"/>
      <c r="C327" s="521"/>
      <c r="D327" s="521"/>
      <c r="E327" s="521"/>
      <c r="F327" s="521"/>
      <c r="G327" s="521"/>
      <c r="H327" s="521"/>
      <c r="I327" s="521"/>
      <c r="J327" s="521"/>
      <c r="K327" s="521"/>
      <c r="L327" s="521"/>
      <c r="M327" s="521"/>
      <c r="N327" s="521"/>
      <c r="O327" s="521"/>
      <c r="P327" s="521"/>
      <c r="Q327" s="521"/>
      <c r="R327" s="521"/>
      <c r="S327" s="521"/>
      <c r="T327" s="521"/>
      <c r="U327" s="521"/>
      <c r="V327" s="521"/>
      <c r="W327" s="521"/>
      <c r="X327" s="521"/>
      <c r="Y327" s="521"/>
      <c r="Z327" s="521"/>
      <c r="AA327" s="521"/>
      <c r="AB327" s="521"/>
      <c r="AC327" s="521"/>
      <c r="AD327" s="521"/>
      <c r="AE327" s="521"/>
      <c r="AN327" s="521"/>
      <c r="AO327" s="521"/>
      <c r="AP327" s="521"/>
      <c r="AQ327" s="521"/>
      <c r="AR327" s="521"/>
      <c r="AS327" s="521"/>
      <c r="AT327" s="521"/>
      <c r="AU327" s="521"/>
      <c r="AV327" s="521"/>
      <c r="AW327" s="521"/>
      <c r="AX327" s="521"/>
    </row>
    <row r="328" spans="1:50" x14ac:dyDescent="0.35">
      <c r="A328" s="521"/>
      <c r="B328" s="521"/>
      <c r="C328" s="521"/>
      <c r="D328" s="521"/>
      <c r="E328" s="521"/>
      <c r="F328" s="521"/>
      <c r="G328" s="521"/>
      <c r="H328" s="521"/>
      <c r="I328" s="521"/>
      <c r="J328" s="521"/>
      <c r="K328" s="521"/>
      <c r="L328" s="521"/>
      <c r="M328" s="521"/>
      <c r="N328" s="521"/>
      <c r="O328" s="521"/>
      <c r="P328" s="521"/>
      <c r="Q328" s="521"/>
      <c r="R328" s="521"/>
      <c r="S328" s="521"/>
      <c r="T328" s="521"/>
      <c r="U328" s="521"/>
      <c r="V328" s="521"/>
      <c r="W328" s="521"/>
      <c r="X328" s="521"/>
      <c r="Y328" s="521"/>
      <c r="Z328" s="521"/>
      <c r="AA328" s="521"/>
      <c r="AB328" s="521"/>
      <c r="AC328" s="521"/>
      <c r="AD328" s="521"/>
      <c r="AE328" s="521"/>
      <c r="AN328" s="521"/>
      <c r="AO328" s="521"/>
      <c r="AP328" s="521"/>
      <c r="AQ328" s="521"/>
      <c r="AR328" s="521"/>
      <c r="AS328" s="521"/>
      <c r="AT328" s="521"/>
      <c r="AU328" s="521"/>
      <c r="AV328" s="521"/>
      <c r="AW328" s="521"/>
      <c r="AX328" s="521"/>
    </row>
    <row r="329" spans="1:50" x14ac:dyDescent="0.35">
      <c r="A329" s="521"/>
      <c r="B329" s="521"/>
      <c r="C329" s="521"/>
      <c r="D329" s="521"/>
      <c r="E329" s="521"/>
      <c r="F329" s="521"/>
      <c r="G329" s="521"/>
      <c r="H329" s="521"/>
      <c r="I329" s="521"/>
      <c r="J329" s="521"/>
      <c r="K329" s="521"/>
      <c r="L329" s="521"/>
      <c r="M329" s="521"/>
      <c r="N329" s="521"/>
      <c r="O329" s="521"/>
      <c r="P329" s="521"/>
      <c r="Q329" s="521"/>
      <c r="R329" s="521"/>
      <c r="S329" s="521"/>
      <c r="T329" s="521"/>
      <c r="U329" s="521"/>
      <c r="V329" s="521"/>
      <c r="W329" s="521"/>
      <c r="X329" s="521"/>
      <c r="Y329" s="521"/>
      <c r="Z329" s="521"/>
      <c r="AA329" s="521"/>
      <c r="AB329" s="521"/>
      <c r="AC329" s="521"/>
      <c r="AD329" s="521"/>
      <c r="AE329" s="521"/>
      <c r="AN329" s="521"/>
      <c r="AO329" s="521"/>
      <c r="AP329" s="521"/>
      <c r="AQ329" s="521"/>
      <c r="AR329" s="521"/>
      <c r="AS329" s="521"/>
      <c r="AT329" s="521"/>
      <c r="AU329" s="521"/>
      <c r="AV329" s="521"/>
      <c r="AW329" s="521"/>
      <c r="AX329" s="521"/>
    </row>
    <row r="330" spans="1:50" x14ac:dyDescent="0.35">
      <c r="A330" s="521"/>
      <c r="B330" s="521"/>
      <c r="C330" s="521"/>
      <c r="D330" s="521"/>
      <c r="E330" s="521"/>
      <c r="F330" s="521"/>
      <c r="G330" s="521"/>
      <c r="H330" s="521"/>
      <c r="I330" s="521"/>
      <c r="J330" s="521"/>
      <c r="K330" s="521"/>
      <c r="L330" s="521"/>
      <c r="M330" s="521"/>
      <c r="N330" s="521"/>
      <c r="O330" s="521"/>
      <c r="P330" s="521"/>
      <c r="Q330" s="521"/>
      <c r="R330" s="521"/>
      <c r="S330" s="521"/>
      <c r="T330" s="521"/>
      <c r="U330" s="521"/>
      <c r="V330" s="521"/>
      <c r="W330" s="521"/>
      <c r="X330" s="521"/>
      <c r="Y330" s="521"/>
      <c r="Z330" s="521"/>
      <c r="AA330" s="521"/>
      <c r="AB330" s="521"/>
      <c r="AC330" s="521"/>
      <c r="AD330" s="521"/>
      <c r="AE330" s="521"/>
      <c r="AN330" s="521"/>
      <c r="AO330" s="521"/>
      <c r="AP330" s="521"/>
      <c r="AQ330" s="521"/>
      <c r="AR330" s="521"/>
      <c r="AS330" s="521"/>
      <c r="AT330" s="521"/>
      <c r="AU330" s="521"/>
      <c r="AV330" s="521"/>
      <c r="AW330" s="521"/>
      <c r="AX330" s="521"/>
    </row>
    <row r="331" spans="1:50" x14ac:dyDescent="0.35">
      <c r="A331" s="521"/>
      <c r="B331" s="521"/>
      <c r="C331" s="521"/>
      <c r="D331" s="521"/>
      <c r="E331" s="521"/>
      <c r="F331" s="521"/>
      <c r="G331" s="521"/>
      <c r="H331" s="521"/>
      <c r="I331" s="521"/>
      <c r="J331" s="521"/>
      <c r="K331" s="521"/>
      <c r="L331" s="521"/>
      <c r="M331" s="521"/>
      <c r="N331" s="521"/>
      <c r="O331" s="521"/>
      <c r="P331" s="521"/>
      <c r="Q331" s="521"/>
      <c r="R331" s="521"/>
      <c r="S331" s="521"/>
      <c r="T331" s="521"/>
      <c r="U331" s="521"/>
      <c r="V331" s="521"/>
      <c r="W331" s="521"/>
      <c r="X331" s="521"/>
      <c r="Y331" s="521"/>
      <c r="Z331" s="521"/>
      <c r="AA331" s="521"/>
      <c r="AB331" s="521"/>
      <c r="AC331" s="521"/>
      <c r="AD331" s="521"/>
      <c r="AE331" s="521"/>
      <c r="AN331" s="521"/>
      <c r="AO331" s="521"/>
      <c r="AP331" s="521"/>
      <c r="AQ331" s="521"/>
      <c r="AR331" s="521"/>
      <c r="AS331" s="521"/>
      <c r="AT331" s="521"/>
      <c r="AU331" s="521"/>
      <c r="AV331" s="521"/>
      <c r="AW331" s="521"/>
      <c r="AX331" s="521"/>
    </row>
    <row r="332" spans="1:50" x14ac:dyDescent="0.35">
      <c r="A332" s="521"/>
      <c r="B332" s="521"/>
      <c r="C332" s="521"/>
      <c r="D332" s="521"/>
      <c r="E332" s="521"/>
      <c r="F332" s="521"/>
      <c r="G332" s="521"/>
      <c r="H332" s="521"/>
      <c r="I332" s="521"/>
      <c r="J332" s="521"/>
      <c r="K332" s="521"/>
      <c r="L332" s="521"/>
      <c r="M332" s="521"/>
      <c r="N332" s="521"/>
      <c r="O332" s="521"/>
      <c r="P332" s="521"/>
      <c r="Q332" s="521"/>
      <c r="R332" s="521"/>
      <c r="S332" s="521"/>
      <c r="T332" s="521"/>
      <c r="U332" s="521"/>
      <c r="V332" s="521"/>
      <c r="W332" s="521"/>
      <c r="X332" s="521"/>
      <c r="Y332" s="521"/>
      <c r="Z332" s="521"/>
      <c r="AA332" s="521"/>
      <c r="AB332" s="521"/>
      <c r="AC332" s="521"/>
      <c r="AD332" s="521"/>
      <c r="AE332" s="521"/>
      <c r="AN332" s="521"/>
      <c r="AO332" s="521"/>
      <c r="AP332" s="521"/>
      <c r="AQ332" s="521"/>
      <c r="AR332" s="521"/>
      <c r="AS332" s="521"/>
      <c r="AT332" s="521"/>
      <c r="AU332" s="521"/>
      <c r="AV332" s="521"/>
      <c r="AW332" s="521"/>
      <c r="AX332" s="521"/>
    </row>
    <row r="333" spans="1:50" x14ac:dyDescent="0.35">
      <c r="A333" s="521"/>
      <c r="B333" s="521"/>
      <c r="C333" s="521"/>
      <c r="D333" s="521"/>
      <c r="E333" s="521"/>
      <c r="F333" s="521"/>
      <c r="G333" s="521"/>
      <c r="H333" s="521"/>
      <c r="I333" s="521"/>
      <c r="J333" s="521"/>
      <c r="K333" s="521"/>
      <c r="L333" s="521"/>
      <c r="M333" s="521"/>
      <c r="N333" s="521"/>
      <c r="O333" s="521"/>
      <c r="P333" s="521"/>
      <c r="Q333" s="521"/>
      <c r="R333" s="521"/>
      <c r="S333" s="521"/>
      <c r="T333" s="521"/>
      <c r="U333" s="521"/>
      <c r="V333" s="521"/>
      <c r="W333" s="521"/>
      <c r="X333" s="521"/>
      <c r="Y333" s="521"/>
      <c r="Z333" s="521"/>
      <c r="AA333" s="521"/>
      <c r="AB333" s="521"/>
      <c r="AC333" s="521"/>
      <c r="AD333" s="521"/>
      <c r="AE333" s="521"/>
      <c r="AN333" s="521"/>
      <c r="AO333" s="521"/>
      <c r="AP333" s="521"/>
      <c r="AQ333" s="521"/>
      <c r="AR333" s="521"/>
      <c r="AS333" s="521"/>
      <c r="AT333" s="521"/>
      <c r="AU333" s="521"/>
      <c r="AV333" s="521"/>
      <c r="AW333" s="521"/>
      <c r="AX333" s="521"/>
    </row>
    <row r="334" spans="1:50" x14ac:dyDescent="0.35">
      <c r="A334" s="521"/>
      <c r="B334" s="521"/>
      <c r="C334" s="521"/>
      <c r="D334" s="521"/>
      <c r="E334" s="521"/>
      <c r="F334" s="521"/>
      <c r="G334" s="521"/>
      <c r="H334" s="521"/>
      <c r="I334" s="521"/>
      <c r="J334" s="521"/>
      <c r="K334" s="521"/>
      <c r="L334" s="521"/>
      <c r="M334" s="521"/>
      <c r="N334" s="521"/>
      <c r="O334" s="521"/>
      <c r="P334" s="521"/>
      <c r="Q334" s="521"/>
      <c r="R334" s="521"/>
      <c r="S334" s="521"/>
      <c r="T334" s="521"/>
      <c r="U334" s="521"/>
      <c r="V334" s="521"/>
      <c r="W334" s="521"/>
      <c r="X334" s="521"/>
      <c r="Y334" s="521"/>
      <c r="Z334" s="521"/>
      <c r="AA334" s="521"/>
      <c r="AB334" s="521"/>
      <c r="AC334" s="521"/>
      <c r="AD334" s="521"/>
      <c r="AE334" s="521"/>
      <c r="AN334" s="521"/>
      <c r="AO334" s="521"/>
      <c r="AP334" s="521"/>
      <c r="AQ334" s="521"/>
      <c r="AR334" s="521"/>
      <c r="AS334" s="521"/>
      <c r="AT334" s="521"/>
      <c r="AU334" s="521"/>
      <c r="AV334" s="521"/>
      <c r="AW334" s="521"/>
      <c r="AX334" s="521"/>
    </row>
    <row r="335" spans="1:50" x14ac:dyDescent="0.35">
      <c r="A335" s="521"/>
      <c r="B335" s="521"/>
      <c r="C335" s="521"/>
      <c r="D335" s="521"/>
      <c r="E335" s="521"/>
      <c r="F335" s="521"/>
      <c r="G335" s="521"/>
      <c r="H335" s="521"/>
      <c r="I335" s="521"/>
      <c r="J335" s="521"/>
      <c r="K335" s="521"/>
      <c r="L335" s="521"/>
      <c r="M335" s="521"/>
      <c r="N335" s="521"/>
      <c r="O335" s="521"/>
      <c r="P335" s="521"/>
      <c r="Q335" s="521"/>
      <c r="R335" s="521"/>
      <c r="S335" s="521"/>
      <c r="T335" s="521"/>
      <c r="U335" s="521"/>
      <c r="V335" s="521"/>
      <c r="W335" s="521"/>
      <c r="X335" s="521"/>
      <c r="Y335" s="521"/>
      <c r="Z335" s="521"/>
      <c r="AA335" s="521"/>
      <c r="AB335" s="521"/>
      <c r="AC335" s="521"/>
      <c r="AD335" s="521"/>
      <c r="AE335" s="521"/>
      <c r="AN335" s="521"/>
      <c r="AO335" s="521"/>
      <c r="AP335" s="521"/>
      <c r="AQ335" s="521"/>
      <c r="AR335" s="521"/>
      <c r="AS335" s="521"/>
      <c r="AT335" s="521"/>
      <c r="AU335" s="521"/>
      <c r="AV335" s="521"/>
      <c r="AW335" s="521"/>
      <c r="AX335" s="521"/>
    </row>
    <row r="336" spans="1:50" x14ac:dyDescent="0.35">
      <c r="A336" s="521"/>
      <c r="B336" s="521"/>
      <c r="C336" s="521"/>
      <c r="D336" s="521"/>
      <c r="E336" s="521"/>
      <c r="F336" s="521"/>
      <c r="G336" s="521"/>
      <c r="H336" s="521"/>
      <c r="I336" s="521"/>
      <c r="J336" s="521"/>
      <c r="K336" s="521"/>
      <c r="L336" s="521"/>
      <c r="M336" s="521"/>
      <c r="N336" s="521"/>
      <c r="O336" s="521"/>
      <c r="P336" s="521"/>
      <c r="Q336" s="521"/>
      <c r="R336" s="521"/>
      <c r="S336" s="521"/>
      <c r="T336" s="521"/>
      <c r="U336" s="521"/>
      <c r="V336" s="521"/>
      <c r="W336" s="521"/>
      <c r="X336" s="521"/>
      <c r="Y336" s="521"/>
      <c r="Z336" s="521"/>
      <c r="AA336" s="521"/>
      <c r="AB336" s="521"/>
      <c r="AC336" s="521"/>
      <c r="AD336" s="521"/>
      <c r="AE336" s="521"/>
      <c r="AN336" s="521"/>
      <c r="AO336" s="521"/>
      <c r="AP336" s="521"/>
      <c r="AQ336" s="521"/>
      <c r="AR336" s="521"/>
      <c r="AS336" s="521"/>
      <c r="AT336" s="521"/>
      <c r="AU336" s="521"/>
      <c r="AV336" s="521"/>
      <c r="AW336" s="521"/>
      <c r="AX336" s="521"/>
    </row>
    <row r="337" spans="1:50" x14ac:dyDescent="0.35">
      <c r="A337" s="521"/>
      <c r="B337" s="521"/>
      <c r="C337" s="521"/>
      <c r="D337" s="521"/>
      <c r="E337" s="521"/>
      <c r="F337" s="521"/>
      <c r="G337" s="521"/>
      <c r="H337" s="521"/>
      <c r="I337" s="521"/>
      <c r="J337" s="521"/>
      <c r="K337" s="521"/>
      <c r="L337" s="521"/>
      <c r="M337" s="521"/>
      <c r="N337" s="521"/>
      <c r="O337" s="521"/>
      <c r="P337" s="521"/>
      <c r="Q337" s="521"/>
      <c r="R337" s="521"/>
      <c r="S337" s="521"/>
      <c r="T337" s="521"/>
      <c r="U337" s="521"/>
      <c r="V337" s="521"/>
      <c r="W337" s="521"/>
      <c r="X337" s="521"/>
      <c r="Y337" s="521"/>
      <c r="Z337" s="521"/>
      <c r="AA337" s="521"/>
      <c r="AB337" s="521"/>
      <c r="AC337" s="521"/>
      <c r="AD337" s="521"/>
      <c r="AE337" s="521"/>
      <c r="AN337" s="521"/>
      <c r="AO337" s="521"/>
      <c r="AP337" s="521"/>
      <c r="AQ337" s="521"/>
      <c r="AR337" s="521"/>
      <c r="AS337" s="521"/>
      <c r="AT337" s="521"/>
      <c r="AU337" s="521"/>
      <c r="AV337" s="521"/>
      <c r="AW337" s="521"/>
      <c r="AX337" s="521"/>
    </row>
    <row r="338" spans="1:50" x14ac:dyDescent="0.35">
      <c r="A338" s="521"/>
      <c r="B338" s="521"/>
      <c r="C338" s="521"/>
      <c r="D338" s="521"/>
      <c r="E338" s="521"/>
      <c r="F338" s="521"/>
      <c r="G338" s="521"/>
      <c r="H338" s="521"/>
      <c r="I338" s="521"/>
      <c r="J338" s="521"/>
      <c r="K338" s="521"/>
      <c r="L338" s="521"/>
      <c r="M338" s="521"/>
      <c r="N338" s="521"/>
      <c r="O338" s="521"/>
      <c r="P338" s="521"/>
      <c r="Q338" s="521"/>
      <c r="R338" s="521"/>
      <c r="S338" s="521"/>
      <c r="T338" s="521"/>
      <c r="U338" s="521"/>
      <c r="V338" s="521"/>
      <c r="W338" s="521"/>
      <c r="X338" s="521"/>
      <c r="Y338" s="521"/>
      <c r="Z338" s="521"/>
      <c r="AA338" s="521"/>
      <c r="AB338" s="521"/>
      <c r="AC338" s="521"/>
      <c r="AD338" s="521"/>
      <c r="AE338" s="521"/>
      <c r="AN338" s="521"/>
      <c r="AO338" s="521"/>
      <c r="AP338" s="521"/>
      <c r="AQ338" s="521"/>
      <c r="AR338" s="521"/>
      <c r="AS338" s="521"/>
      <c r="AT338" s="521"/>
      <c r="AU338" s="521"/>
      <c r="AV338" s="521"/>
      <c r="AW338" s="521"/>
      <c r="AX338" s="521"/>
    </row>
    <row r="339" spans="1:50" x14ac:dyDescent="0.35">
      <c r="A339" s="521"/>
      <c r="B339" s="521"/>
      <c r="C339" s="521"/>
      <c r="D339" s="521"/>
      <c r="E339" s="521"/>
      <c r="F339" s="521"/>
      <c r="G339" s="521"/>
      <c r="H339" s="521"/>
      <c r="I339" s="521"/>
      <c r="J339" s="521"/>
      <c r="K339" s="521"/>
      <c r="L339" s="521"/>
      <c r="M339" s="521"/>
      <c r="N339" s="521"/>
      <c r="O339" s="521"/>
      <c r="P339" s="521"/>
      <c r="Q339" s="521"/>
      <c r="R339" s="521"/>
      <c r="S339" s="521"/>
      <c r="T339" s="521"/>
      <c r="U339" s="521"/>
      <c r="V339" s="521"/>
      <c r="W339" s="521"/>
      <c r="X339" s="521"/>
      <c r="Y339" s="521"/>
      <c r="Z339" s="521"/>
      <c r="AA339" s="521"/>
      <c r="AB339" s="521"/>
      <c r="AC339" s="521"/>
      <c r="AD339" s="521"/>
      <c r="AE339" s="521"/>
      <c r="AN339" s="521"/>
      <c r="AO339" s="521"/>
      <c r="AP339" s="521"/>
      <c r="AQ339" s="521"/>
      <c r="AR339" s="521"/>
      <c r="AS339" s="521"/>
      <c r="AT339" s="521"/>
      <c r="AU339" s="521"/>
      <c r="AV339" s="521"/>
      <c r="AW339" s="521"/>
      <c r="AX339" s="521"/>
    </row>
    <row r="340" spans="1:50" x14ac:dyDescent="0.35">
      <c r="A340" s="521"/>
      <c r="B340" s="521"/>
      <c r="C340" s="521"/>
      <c r="D340" s="521"/>
      <c r="E340" s="521"/>
      <c r="F340" s="521"/>
      <c r="G340" s="521"/>
      <c r="H340" s="521"/>
      <c r="I340" s="521"/>
      <c r="J340" s="521"/>
      <c r="K340" s="521"/>
      <c r="L340" s="521"/>
      <c r="M340" s="521"/>
      <c r="N340" s="521"/>
      <c r="O340" s="521"/>
      <c r="P340" s="521"/>
      <c r="Q340" s="521"/>
      <c r="R340" s="521"/>
      <c r="S340" s="521"/>
      <c r="T340" s="521"/>
      <c r="U340" s="521"/>
      <c r="V340" s="521"/>
      <c r="W340" s="521"/>
      <c r="X340" s="521"/>
      <c r="Y340" s="521"/>
      <c r="Z340" s="521"/>
      <c r="AA340" s="521"/>
      <c r="AB340" s="521"/>
      <c r="AC340" s="521"/>
      <c r="AD340" s="521"/>
      <c r="AE340" s="521"/>
      <c r="AN340" s="521"/>
      <c r="AO340" s="521"/>
      <c r="AP340" s="521"/>
      <c r="AQ340" s="521"/>
      <c r="AR340" s="521"/>
      <c r="AS340" s="521"/>
      <c r="AT340" s="521"/>
      <c r="AU340" s="521"/>
      <c r="AV340" s="521"/>
      <c r="AW340" s="521"/>
      <c r="AX340" s="521"/>
    </row>
    <row r="341" spans="1:50" x14ac:dyDescent="0.35">
      <c r="A341" s="521"/>
      <c r="B341" s="521"/>
      <c r="C341" s="521"/>
      <c r="D341" s="521"/>
      <c r="E341" s="521"/>
      <c r="F341" s="521"/>
      <c r="G341" s="521"/>
      <c r="H341" s="521"/>
      <c r="I341" s="521"/>
      <c r="J341" s="521"/>
      <c r="K341" s="521"/>
      <c r="L341" s="521"/>
      <c r="M341" s="521"/>
      <c r="N341" s="521"/>
      <c r="O341" s="521"/>
      <c r="P341" s="521"/>
      <c r="Q341" s="521"/>
      <c r="R341" s="521"/>
      <c r="S341" s="521"/>
      <c r="T341" s="521"/>
      <c r="U341" s="521"/>
      <c r="V341" s="521"/>
      <c r="W341" s="521"/>
      <c r="X341" s="521"/>
      <c r="Y341" s="521"/>
      <c r="Z341" s="521"/>
      <c r="AA341" s="521"/>
      <c r="AB341" s="521"/>
      <c r="AC341" s="521"/>
      <c r="AD341" s="521"/>
      <c r="AE341" s="521"/>
      <c r="AN341" s="521"/>
      <c r="AO341" s="521"/>
      <c r="AP341" s="521"/>
      <c r="AQ341" s="521"/>
      <c r="AR341" s="521"/>
      <c r="AS341" s="521"/>
      <c r="AT341" s="521"/>
      <c r="AU341" s="521"/>
      <c r="AV341" s="521"/>
      <c r="AW341" s="521"/>
      <c r="AX341" s="521"/>
    </row>
    <row r="342" spans="1:50" x14ac:dyDescent="0.35">
      <c r="A342" s="521"/>
      <c r="B342" s="521"/>
      <c r="C342" s="521"/>
      <c r="D342" s="521"/>
      <c r="E342" s="521"/>
      <c r="F342" s="521"/>
      <c r="G342" s="521"/>
      <c r="H342" s="521"/>
      <c r="I342" s="521"/>
      <c r="J342" s="521"/>
      <c r="K342" s="521"/>
      <c r="L342" s="521"/>
      <c r="M342" s="521"/>
      <c r="N342" s="521"/>
      <c r="O342" s="521"/>
      <c r="P342" s="521"/>
      <c r="Q342" s="521"/>
      <c r="R342" s="521"/>
      <c r="S342" s="521"/>
      <c r="T342" s="521"/>
      <c r="U342" s="521"/>
      <c r="V342" s="521"/>
      <c r="W342" s="521"/>
      <c r="X342" s="521"/>
      <c r="Y342" s="521"/>
      <c r="Z342" s="521"/>
      <c r="AA342" s="521"/>
      <c r="AB342" s="521"/>
      <c r="AC342" s="521"/>
      <c r="AD342" s="521"/>
      <c r="AE342" s="521"/>
      <c r="AN342" s="521"/>
      <c r="AO342" s="521"/>
      <c r="AP342" s="521"/>
      <c r="AQ342" s="521"/>
      <c r="AR342" s="521"/>
      <c r="AS342" s="521"/>
      <c r="AT342" s="521"/>
      <c r="AU342" s="521"/>
      <c r="AV342" s="521"/>
      <c r="AW342" s="521"/>
      <c r="AX342" s="521"/>
    </row>
    <row r="343" spans="1:50" x14ac:dyDescent="0.35">
      <c r="A343" s="521"/>
      <c r="B343" s="521"/>
      <c r="C343" s="521"/>
      <c r="D343" s="521"/>
      <c r="E343" s="521"/>
      <c r="F343" s="521"/>
      <c r="G343" s="521"/>
      <c r="H343" s="521"/>
      <c r="I343" s="521"/>
      <c r="J343" s="521"/>
      <c r="K343" s="521"/>
      <c r="L343" s="521"/>
      <c r="M343" s="521"/>
      <c r="N343" s="521"/>
      <c r="O343" s="521"/>
      <c r="P343" s="521"/>
      <c r="Q343" s="521"/>
      <c r="R343" s="521"/>
      <c r="S343" s="521"/>
      <c r="T343" s="521"/>
      <c r="U343" s="521"/>
      <c r="V343" s="521"/>
      <c r="W343" s="521"/>
      <c r="X343" s="521"/>
      <c r="Y343" s="521"/>
      <c r="Z343" s="521"/>
      <c r="AA343" s="521"/>
      <c r="AB343" s="521"/>
      <c r="AC343" s="521"/>
      <c r="AD343" s="521"/>
      <c r="AE343" s="521"/>
      <c r="AN343" s="521"/>
      <c r="AO343" s="521"/>
      <c r="AP343" s="521"/>
      <c r="AQ343" s="521"/>
      <c r="AR343" s="521"/>
      <c r="AS343" s="521"/>
      <c r="AT343" s="521"/>
      <c r="AU343" s="521"/>
      <c r="AV343" s="521"/>
      <c r="AW343" s="521"/>
      <c r="AX343" s="521"/>
    </row>
    <row r="344" spans="1:50" x14ac:dyDescent="0.35">
      <c r="A344" s="521"/>
      <c r="B344" s="521"/>
      <c r="C344" s="521"/>
      <c r="D344" s="521"/>
      <c r="E344" s="521"/>
      <c r="F344" s="521"/>
      <c r="G344" s="521"/>
      <c r="H344" s="521"/>
      <c r="I344" s="521"/>
      <c r="J344" s="521"/>
      <c r="K344" s="521"/>
      <c r="L344" s="521"/>
      <c r="M344" s="521"/>
      <c r="N344" s="521"/>
      <c r="O344" s="521"/>
      <c r="P344" s="521"/>
      <c r="Q344" s="521"/>
      <c r="R344" s="521"/>
      <c r="S344" s="521"/>
      <c r="T344" s="521"/>
      <c r="U344" s="521"/>
      <c r="V344" s="521"/>
      <c r="W344" s="521"/>
      <c r="X344" s="521"/>
      <c r="Y344" s="521"/>
      <c r="Z344" s="521"/>
      <c r="AA344" s="521"/>
      <c r="AB344" s="521"/>
      <c r="AC344" s="521"/>
      <c r="AD344" s="521"/>
      <c r="AE344" s="521"/>
      <c r="AN344" s="521"/>
      <c r="AO344" s="521"/>
      <c r="AP344" s="521"/>
      <c r="AQ344" s="521"/>
      <c r="AR344" s="521"/>
      <c r="AS344" s="521"/>
      <c r="AT344" s="521"/>
      <c r="AU344" s="521"/>
      <c r="AV344" s="521"/>
      <c r="AW344" s="521"/>
      <c r="AX344" s="521"/>
    </row>
    <row r="345" spans="1:50" x14ac:dyDescent="0.35">
      <c r="A345" s="521"/>
      <c r="B345" s="521"/>
      <c r="C345" s="521"/>
      <c r="D345" s="521"/>
      <c r="E345" s="521"/>
      <c r="F345" s="521"/>
      <c r="G345" s="521"/>
      <c r="H345" s="521"/>
      <c r="I345" s="521"/>
      <c r="J345" s="521"/>
      <c r="K345" s="521"/>
      <c r="L345" s="521"/>
      <c r="M345" s="521"/>
      <c r="N345" s="521"/>
      <c r="O345" s="521"/>
      <c r="P345" s="521"/>
      <c r="Q345" s="521"/>
      <c r="R345" s="521"/>
      <c r="S345" s="521"/>
      <c r="T345" s="521"/>
      <c r="U345" s="521"/>
      <c r="V345" s="521"/>
      <c r="W345" s="521"/>
      <c r="X345" s="521"/>
      <c r="Y345" s="521"/>
      <c r="Z345" s="521"/>
      <c r="AA345" s="521"/>
      <c r="AB345" s="521"/>
      <c r="AC345" s="521"/>
      <c r="AD345" s="521"/>
      <c r="AE345" s="521"/>
      <c r="AN345" s="521"/>
      <c r="AO345" s="521"/>
      <c r="AP345" s="521"/>
      <c r="AQ345" s="521"/>
      <c r="AR345" s="521"/>
      <c r="AS345" s="521"/>
      <c r="AT345" s="521"/>
      <c r="AU345" s="521"/>
      <c r="AV345" s="521"/>
      <c r="AW345" s="521"/>
      <c r="AX345" s="521"/>
    </row>
    <row r="346" spans="1:50" x14ac:dyDescent="0.35">
      <c r="A346" s="521"/>
      <c r="B346" s="521"/>
      <c r="C346" s="521"/>
      <c r="D346" s="521"/>
      <c r="E346" s="521"/>
      <c r="F346" s="521"/>
      <c r="G346" s="521"/>
      <c r="H346" s="521"/>
      <c r="I346" s="521"/>
      <c r="J346" s="521"/>
      <c r="K346" s="521"/>
      <c r="L346" s="521"/>
      <c r="M346" s="521"/>
      <c r="N346" s="521"/>
      <c r="O346" s="521"/>
      <c r="P346" s="521"/>
      <c r="Q346" s="521"/>
      <c r="R346" s="521"/>
      <c r="S346" s="521"/>
      <c r="T346" s="521"/>
      <c r="U346" s="521"/>
      <c r="V346" s="521"/>
      <c r="W346" s="521"/>
      <c r="X346" s="521"/>
      <c r="Y346" s="521"/>
      <c r="Z346" s="521"/>
      <c r="AA346" s="521"/>
      <c r="AB346" s="521"/>
      <c r="AC346" s="521"/>
      <c r="AD346" s="521"/>
      <c r="AE346" s="521"/>
      <c r="AN346" s="521"/>
      <c r="AO346" s="521"/>
      <c r="AP346" s="521"/>
      <c r="AQ346" s="521"/>
      <c r="AR346" s="521"/>
      <c r="AS346" s="521"/>
      <c r="AT346" s="521"/>
      <c r="AU346" s="521"/>
      <c r="AV346" s="521"/>
      <c r="AW346" s="521"/>
      <c r="AX346" s="521"/>
    </row>
    <row r="347" spans="1:50" x14ac:dyDescent="0.35">
      <c r="A347" s="521"/>
      <c r="B347" s="521"/>
      <c r="C347" s="521"/>
      <c r="D347" s="521"/>
      <c r="E347" s="521"/>
      <c r="F347" s="521"/>
      <c r="G347" s="521"/>
      <c r="H347" s="521"/>
      <c r="I347" s="521"/>
      <c r="J347" s="521"/>
      <c r="K347" s="521"/>
      <c r="L347" s="521"/>
      <c r="M347" s="521"/>
      <c r="N347" s="521"/>
      <c r="O347" s="521"/>
      <c r="P347" s="521"/>
      <c r="Q347" s="521"/>
      <c r="R347" s="521"/>
      <c r="S347" s="521"/>
      <c r="T347" s="521"/>
      <c r="U347" s="521"/>
      <c r="V347" s="521"/>
      <c r="W347" s="521"/>
      <c r="X347" s="521"/>
      <c r="Y347" s="521"/>
      <c r="Z347" s="521"/>
      <c r="AA347" s="521"/>
      <c r="AB347" s="521"/>
      <c r="AC347" s="521"/>
      <c r="AD347" s="521"/>
      <c r="AE347" s="521"/>
      <c r="AN347" s="521"/>
      <c r="AO347" s="521"/>
      <c r="AP347" s="521"/>
      <c r="AQ347" s="521"/>
      <c r="AR347" s="521"/>
      <c r="AS347" s="521"/>
      <c r="AT347" s="521"/>
      <c r="AU347" s="521"/>
      <c r="AV347" s="521"/>
      <c r="AW347" s="521"/>
      <c r="AX347" s="521"/>
    </row>
    <row r="348" spans="1:50" x14ac:dyDescent="0.35">
      <c r="A348" s="521"/>
      <c r="B348" s="521"/>
      <c r="C348" s="521"/>
      <c r="D348" s="521"/>
      <c r="E348" s="521"/>
      <c r="F348" s="521"/>
      <c r="G348" s="521"/>
      <c r="H348" s="521"/>
      <c r="I348" s="521"/>
      <c r="J348" s="521"/>
      <c r="K348" s="521"/>
      <c r="L348" s="521"/>
      <c r="M348" s="521"/>
      <c r="N348" s="521"/>
      <c r="O348" s="521"/>
      <c r="P348" s="521"/>
      <c r="Q348" s="521"/>
      <c r="R348" s="521"/>
      <c r="S348" s="521"/>
      <c r="T348" s="521"/>
      <c r="U348" s="521"/>
      <c r="V348" s="521"/>
      <c r="W348" s="521"/>
      <c r="X348" s="521"/>
      <c r="Y348" s="521"/>
      <c r="Z348" s="521"/>
      <c r="AA348" s="521"/>
      <c r="AB348" s="521"/>
      <c r="AC348" s="521"/>
      <c r="AD348" s="521"/>
      <c r="AE348" s="521"/>
      <c r="AN348" s="521"/>
      <c r="AO348" s="521"/>
      <c r="AP348" s="521"/>
      <c r="AQ348" s="521"/>
      <c r="AR348" s="521"/>
      <c r="AS348" s="521"/>
      <c r="AT348" s="521"/>
      <c r="AU348" s="521"/>
      <c r="AV348" s="521"/>
      <c r="AW348" s="521"/>
      <c r="AX348" s="521"/>
    </row>
    <row r="349" spans="1:50" x14ac:dyDescent="0.35">
      <c r="A349" s="521"/>
      <c r="B349" s="521"/>
      <c r="C349" s="521"/>
      <c r="D349" s="521"/>
      <c r="E349" s="521"/>
      <c r="F349" s="521"/>
      <c r="G349" s="521"/>
      <c r="H349" s="521"/>
      <c r="I349" s="521"/>
      <c r="J349" s="521"/>
      <c r="K349" s="521"/>
      <c r="L349" s="521"/>
      <c r="M349" s="521"/>
      <c r="N349" s="521"/>
      <c r="O349" s="521"/>
      <c r="P349" s="521"/>
      <c r="Q349" s="521"/>
      <c r="R349" s="521"/>
      <c r="S349" s="521"/>
      <c r="T349" s="521"/>
      <c r="U349" s="521"/>
      <c r="V349" s="521"/>
      <c r="W349" s="521"/>
      <c r="X349" s="521"/>
      <c r="Y349" s="521"/>
      <c r="Z349" s="521"/>
      <c r="AA349" s="521"/>
      <c r="AB349" s="521"/>
      <c r="AC349" s="521"/>
      <c r="AD349" s="521"/>
      <c r="AE349" s="521"/>
      <c r="AN349" s="521"/>
      <c r="AO349" s="521"/>
      <c r="AP349" s="521"/>
      <c r="AQ349" s="521"/>
      <c r="AR349" s="521"/>
      <c r="AS349" s="521"/>
      <c r="AT349" s="521"/>
      <c r="AU349" s="521"/>
      <c r="AV349" s="521"/>
      <c r="AW349" s="521"/>
      <c r="AX349" s="521"/>
    </row>
    <row r="350" spans="1:50" x14ac:dyDescent="0.35">
      <c r="A350" s="521"/>
      <c r="B350" s="521"/>
      <c r="C350" s="521"/>
      <c r="D350" s="521"/>
      <c r="E350" s="521"/>
      <c r="F350" s="521"/>
      <c r="G350" s="521"/>
      <c r="H350" s="521"/>
      <c r="I350" s="521"/>
      <c r="J350" s="521"/>
      <c r="K350" s="521"/>
      <c r="L350" s="521"/>
      <c r="M350" s="521"/>
      <c r="N350" s="521"/>
      <c r="O350" s="521"/>
      <c r="P350" s="521"/>
      <c r="Q350" s="521"/>
      <c r="R350" s="521"/>
      <c r="S350" s="521"/>
      <c r="T350" s="521"/>
      <c r="U350" s="521"/>
      <c r="V350" s="521"/>
      <c r="W350" s="521"/>
      <c r="X350" s="521"/>
      <c r="Y350" s="521"/>
      <c r="Z350" s="521"/>
      <c r="AA350" s="521"/>
      <c r="AB350" s="521"/>
      <c r="AC350" s="521"/>
      <c r="AD350" s="521"/>
      <c r="AE350" s="521"/>
      <c r="AN350" s="521"/>
      <c r="AO350" s="521"/>
      <c r="AP350" s="521"/>
      <c r="AQ350" s="521"/>
      <c r="AR350" s="521"/>
      <c r="AS350" s="521"/>
      <c r="AT350" s="521"/>
      <c r="AU350" s="521"/>
      <c r="AV350" s="521"/>
      <c r="AW350" s="521"/>
      <c r="AX350" s="521"/>
    </row>
    <row r="351" spans="1:50" x14ac:dyDescent="0.35">
      <c r="A351" s="521"/>
      <c r="B351" s="521"/>
      <c r="C351" s="521"/>
      <c r="D351" s="521"/>
      <c r="E351" s="521"/>
      <c r="F351" s="521"/>
      <c r="G351" s="521"/>
      <c r="H351" s="521"/>
      <c r="I351" s="521"/>
      <c r="J351" s="521"/>
      <c r="K351" s="521"/>
      <c r="L351" s="521"/>
      <c r="M351" s="521"/>
      <c r="N351" s="521"/>
      <c r="O351" s="521"/>
      <c r="P351" s="521"/>
      <c r="Q351" s="521"/>
      <c r="R351" s="521"/>
      <c r="S351" s="521"/>
      <c r="T351" s="521"/>
      <c r="U351" s="521"/>
      <c r="V351" s="521"/>
      <c r="W351" s="521"/>
      <c r="X351" s="521"/>
      <c r="Y351" s="521"/>
      <c r="Z351" s="521"/>
      <c r="AA351" s="521"/>
      <c r="AB351" s="521"/>
      <c r="AC351" s="521"/>
      <c r="AD351" s="521"/>
      <c r="AE351" s="521"/>
      <c r="AN351" s="521"/>
      <c r="AO351" s="521"/>
      <c r="AP351" s="521"/>
      <c r="AQ351" s="521"/>
      <c r="AR351" s="521"/>
      <c r="AS351" s="521"/>
      <c r="AT351" s="521"/>
      <c r="AU351" s="521"/>
      <c r="AV351" s="521"/>
      <c r="AW351" s="521"/>
      <c r="AX351" s="521"/>
    </row>
    <row r="352" spans="1:50" x14ac:dyDescent="0.35">
      <c r="A352" s="521"/>
      <c r="B352" s="521"/>
      <c r="C352" s="521"/>
      <c r="D352" s="521"/>
      <c r="E352" s="521"/>
      <c r="F352" s="521"/>
      <c r="G352" s="521"/>
      <c r="H352" s="521"/>
      <c r="I352" s="521"/>
      <c r="J352" s="521"/>
      <c r="K352" s="521"/>
      <c r="L352" s="521"/>
      <c r="M352" s="521"/>
      <c r="N352" s="521"/>
      <c r="O352" s="521"/>
      <c r="P352" s="521"/>
      <c r="Q352" s="521"/>
      <c r="R352" s="521"/>
      <c r="S352" s="521"/>
      <c r="T352" s="521"/>
      <c r="U352" s="521"/>
      <c r="V352" s="521"/>
      <c r="W352" s="521"/>
      <c r="X352" s="521"/>
      <c r="Y352" s="521"/>
      <c r="Z352" s="521"/>
      <c r="AA352" s="521"/>
      <c r="AB352" s="521"/>
      <c r="AC352" s="521"/>
      <c r="AD352" s="521"/>
      <c r="AE352" s="521"/>
      <c r="AN352" s="521"/>
      <c r="AO352" s="521"/>
      <c r="AP352" s="521"/>
      <c r="AQ352" s="521"/>
      <c r="AR352" s="521"/>
      <c r="AS352" s="521"/>
      <c r="AT352" s="521"/>
      <c r="AU352" s="521"/>
      <c r="AV352" s="521"/>
      <c r="AW352" s="521"/>
      <c r="AX352" s="521"/>
    </row>
    <row r="353" spans="1:50" x14ac:dyDescent="0.35">
      <c r="A353" s="521"/>
      <c r="B353" s="521"/>
      <c r="C353" s="521"/>
      <c r="D353" s="521"/>
      <c r="E353" s="521"/>
      <c r="F353" s="521"/>
      <c r="G353" s="521"/>
      <c r="H353" s="521"/>
      <c r="I353" s="521"/>
      <c r="J353" s="521"/>
      <c r="K353" s="521"/>
      <c r="L353" s="521"/>
      <c r="M353" s="521"/>
      <c r="N353" s="521"/>
      <c r="O353" s="521"/>
      <c r="P353" s="521"/>
      <c r="Q353" s="521"/>
      <c r="R353" s="521"/>
      <c r="S353" s="521"/>
      <c r="T353" s="521"/>
      <c r="U353" s="521"/>
      <c r="V353" s="521"/>
      <c r="W353" s="521"/>
      <c r="X353" s="521"/>
      <c r="Y353" s="521"/>
      <c r="Z353" s="521"/>
      <c r="AA353" s="521"/>
      <c r="AB353" s="521"/>
      <c r="AC353" s="521"/>
      <c r="AD353" s="521"/>
      <c r="AE353" s="521"/>
      <c r="AN353" s="521"/>
      <c r="AO353" s="521"/>
      <c r="AP353" s="521"/>
      <c r="AQ353" s="521"/>
      <c r="AR353" s="521"/>
      <c r="AS353" s="521"/>
      <c r="AT353" s="521"/>
      <c r="AU353" s="521"/>
      <c r="AV353" s="521"/>
      <c r="AW353" s="521"/>
      <c r="AX353" s="521"/>
    </row>
    <row r="354" spans="1:50" x14ac:dyDescent="0.35">
      <c r="A354" s="521"/>
      <c r="B354" s="521"/>
      <c r="C354" s="521"/>
      <c r="D354" s="521"/>
      <c r="E354" s="521"/>
      <c r="F354" s="521"/>
      <c r="G354" s="521"/>
      <c r="H354" s="521"/>
      <c r="I354" s="521"/>
      <c r="J354" s="521"/>
      <c r="K354" s="521"/>
      <c r="L354" s="521"/>
      <c r="M354" s="521"/>
      <c r="N354" s="521"/>
      <c r="O354" s="521"/>
      <c r="P354" s="521"/>
      <c r="Q354" s="521"/>
      <c r="R354" s="521"/>
      <c r="S354" s="521"/>
      <c r="T354" s="521"/>
      <c r="U354" s="521"/>
      <c r="V354" s="521"/>
      <c r="W354" s="521"/>
      <c r="X354" s="521"/>
      <c r="Y354" s="521"/>
      <c r="Z354" s="521"/>
      <c r="AA354" s="521"/>
      <c r="AB354" s="521"/>
      <c r="AC354" s="521"/>
      <c r="AD354" s="521"/>
      <c r="AE354" s="521"/>
      <c r="AN354" s="521"/>
      <c r="AO354" s="521"/>
      <c r="AP354" s="521"/>
      <c r="AQ354" s="521"/>
      <c r="AR354" s="521"/>
      <c r="AS354" s="521"/>
      <c r="AT354" s="521"/>
      <c r="AU354" s="521"/>
      <c r="AV354" s="521"/>
      <c r="AW354" s="521"/>
      <c r="AX354" s="521"/>
    </row>
    <row r="355" spans="1:50" x14ac:dyDescent="0.35">
      <c r="A355" s="521"/>
      <c r="B355" s="521"/>
      <c r="C355" s="521"/>
      <c r="D355" s="521"/>
      <c r="E355" s="521"/>
      <c r="F355" s="521"/>
      <c r="G355" s="521"/>
      <c r="H355" s="521"/>
      <c r="I355" s="521"/>
      <c r="J355" s="521"/>
      <c r="K355" s="521"/>
      <c r="L355" s="521"/>
      <c r="M355" s="521"/>
      <c r="N355" s="521"/>
      <c r="O355" s="521"/>
      <c r="P355" s="521"/>
      <c r="Q355" s="521"/>
      <c r="R355" s="521"/>
      <c r="S355" s="521"/>
      <c r="T355" s="521"/>
      <c r="U355" s="521"/>
      <c r="V355" s="521"/>
      <c r="W355" s="521"/>
      <c r="X355" s="521"/>
      <c r="Y355" s="521"/>
      <c r="Z355" s="521"/>
      <c r="AA355" s="521"/>
      <c r="AB355" s="521"/>
      <c r="AC355" s="521"/>
      <c r="AD355" s="521"/>
      <c r="AE355" s="521"/>
      <c r="AN355" s="521"/>
      <c r="AO355" s="521"/>
      <c r="AP355" s="521"/>
      <c r="AQ355" s="521"/>
      <c r="AR355" s="521"/>
      <c r="AS355" s="521"/>
      <c r="AT355" s="521"/>
      <c r="AU355" s="521"/>
      <c r="AV355" s="521"/>
      <c r="AW355" s="521"/>
      <c r="AX355" s="521"/>
    </row>
    <row r="356" spans="1:50" x14ac:dyDescent="0.35">
      <c r="A356" s="521"/>
      <c r="B356" s="521"/>
      <c r="C356" s="521"/>
      <c r="D356" s="521"/>
      <c r="E356" s="521"/>
      <c r="F356" s="521"/>
      <c r="G356" s="521"/>
      <c r="H356" s="521"/>
      <c r="I356" s="521"/>
      <c r="J356" s="521"/>
      <c r="K356" s="521"/>
      <c r="L356" s="521"/>
      <c r="M356" s="521"/>
      <c r="N356" s="521"/>
      <c r="O356" s="521"/>
      <c r="P356" s="521"/>
      <c r="Q356" s="521"/>
      <c r="R356" s="521"/>
      <c r="S356" s="521"/>
      <c r="T356" s="521"/>
      <c r="U356" s="521"/>
      <c r="V356" s="521"/>
      <c r="W356" s="521"/>
      <c r="X356" s="521"/>
      <c r="Y356" s="521"/>
      <c r="Z356" s="521"/>
      <c r="AA356" s="521"/>
      <c r="AB356" s="521"/>
      <c r="AC356" s="521"/>
      <c r="AD356" s="521"/>
      <c r="AE356" s="521"/>
      <c r="AN356" s="521"/>
      <c r="AO356" s="521"/>
      <c r="AP356" s="521"/>
      <c r="AQ356" s="521"/>
      <c r="AR356" s="521"/>
      <c r="AS356" s="521"/>
      <c r="AT356" s="521"/>
      <c r="AU356" s="521"/>
      <c r="AV356" s="521"/>
      <c r="AW356" s="521"/>
      <c r="AX356" s="521"/>
    </row>
    <row r="357" spans="1:50" x14ac:dyDescent="0.35">
      <c r="A357" s="521"/>
      <c r="B357" s="521"/>
      <c r="C357" s="521"/>
      <c r="D357" s="521"/>
      <c r="E357" s="521"/>
      <c r="F357" s="521"/>
      <c r="G357" s="521"/>
      <c r="H357" s="521"/>
      <c r="I357" s="521"/>
      <c r="J357" s="521"/>
      <c r="K357" s="521"/>
      <c r="L357" s="521"/>
      <c r="M357" s="521"/>
      <c r="N357" s="521"/>
      <c r="O357" s="521"/>
      <c r="P357" s="521"/>
      <c r="Q357" s="521"/>
      <c r="R357" s="521"/>
      <c r="S357" s="521"/>
      <c r="T357" s="521"/>
      <c r="U357" s="521"/>
      <c r="V357" s="521"/>
      <c r="W357" s="521"/>
      <c r="X357" s="521"/>
      <c r="Y357" s="521"/>
      <c r="Z357" s="521"/>
      <c r="AA357" s="521"/>
      <c r="AB357" s="521"/>
      <c r="AC357" s="521"/>
      <c r="AD357" s="521"/>
      <c r="AE357" s="521"/>
      <c r="AN357" s="521"/>
      <c r="AO357" s="521"/>
      <c r="AP357" s="521"/>
      <c r="AQ357" s="521"/>
      <c r="AR357" s="521"/>
      <c r="AS357" s="521"/>
      <c r="AT357" s="521"/>
      <c r="AU357" s="521"/>
      <c r="AV357" s="521"/>
      <c r="AW357" s="521"/>
      <c r="AX357" s="521"/>
    </row>
    <row r="358" spans="1:50" x14ac:dyDescent="0.35">
      <c r="A358" s="521"/>
      <c r="B358" s="521"/>
      <c r="C358" s="521"/>
      <c r="D358" s="521"/>
      <c r="E358" s="521"/>
      <c r="F358" s="521"/>
      <c r="G358" s="521"/>
      <c r="H358" s="521"/>
      <c r="I358" s="521"/>
      <c r="J358" s="521"/>
      <c r="K358" s="521"/>
      <c r="L358" s="521"/>
      <c r="M358" s="521"/>
      <c r="N358" s="521"/>
      <c r="O358" s="521"/>
      <c r="P358" s="521"/>
      <c r="Q358" s="521"/>
      <c r="R358" s="521"/>
      <c r="S358" s="521"/>
      <c r="T358" s="521"/>
      <c r="U358" s="521"/>
      <c r="V358" s="521"/>
      <c r="W358" s="521"/>
      <c r="X358" s="521"/>
      <c r="Y358" s="521"/>
      <c r="Z358" s="521"/>
      <c r="AA358" s="521"/>
      <c r="AB358" s="521"/>
      <c r="AC358" s="521"/>
      <c r="AD358" s="521"/>
      <c r="AE358" s="521"/>
      <c r="AN358" s="521"/>
      <c r="AO358" s="521"/>
      <c r="AP358" s="521"/>
      <c r="AQ358" s="521"/>
      <c r="AR358" s="521"/>
      <c r="AS358" s="521"/>
      <c r="AT358" s="521"/>
      <c r="AU358" s="521"/>
      <c r="AV358" s="521"/>
      <c r="AW358" s="521"/>
      <c r="AX358" s="521"/>
    </row>
    <row r="359" spans="1:50" x14ac:dyDescent="0.35">
      <c r="A359" s="521"/>
      <c r="B359" s="521"/>
      <c r="C359" s="521"/>
      <c r="D359" s="521"/>
      <c r="E359" s="521"/>
      <c r="F359" s="521"/>
      <c r="G359" s="521"/>
      <c r="H359" s="521"/>
      <c r="I359" s="521"/>
      <c r="J359" s="521"/>
      <c r="K359" s="521"/>
      <c r="L359" s="521"/>
      <c r="M359" s="521"/>
      <c r="N359" s="521"/>
      <c r="O359" s="521"/>
      <c r="P359" s="521"/>
      <c r="Q359" s="521"/>
      <c r="R359" s="521"/>
      <c r="S359" s="521"/>
      <c r="T359" s="521"/>
      <c r="U359" s="521"/>
      <c r="V359" s="521"/>
      <c r="W359" s="521"/>
      <c r="X359" s="521"/>
      <c r="Y359" s="521"/>
      <c r="Z359" s="521"/>
      <c r="AA359" s="521"/>
      <c r="AB359" s="521"/>
      <c r="AC359" s="521"/>
      <c r="AD359" s="521"/>
      <c r="AE359" s="521"/>
      <c r="AN359" s="521"/>
      <c r="AO359" s="521"/>
      <c r="AP359" s="521"/>
      <c r="AQ359" s="521"/>
      <c r="AR359" s="521"/>
      <c r="AS359" s="521"/>
      <c r="AT359" s="521"/>
      <c r="AU359" s="521"/>
      <c r="AV359" s="521"/>
      <c r="AW359" s="521"/>
      <c r="AX359" s="521"/>
    </row>
    <row r="360" spans="1:50" x14ac:dyDescent="0.35">
      <c r="A360" s="521"/>
      <c r="B360" s="521"/>
      <c r="C360" s="521"/>
      <c r="D360" s="521"/>
      <c r="E360" s="521"/>
      <c r="F360" s="521"/>
      <c r="G360" s="521"/>
      <c r="H360" s="521"/>
      <c r="I360" s="521"/>
      <c r="J360" s="521"/>
      <c r="K360" s="521"/>
      <c r="L360" s="521"/>
      <c r="M360" s="521"/>
      <c r="N360" s="521"/>
      <c r="O360" s="521"/>
      <c r="P360" s="521"/>
      <c r="Q360" s="521"/>
      <c r="R360" s="521"/>
      <c r="S360" s="521"/>
      <c r="T360" s="521"/>
      <c r="U360" s="521"/>
      <c r="V360" s="521"/>
      <c r="W360" s="521"/>
      <c r="X360" s="521"/>
      <c r="Y360" s="521"/>
      <c r="Z360" s="521"/>
      <c r="AA360" s="521"/>
      <c r="AB360" s="521"/>
      <c r="AC360" s="521"/>
      <c r="AD360" s="521"/>
      <c r="AE360" s="521"/>
      <c r="AN360" s="521"/>
      <c r="AO360" s="521"/>
      <c r="AP360" s="521"/>
      <c r="AQ360" s="521"/>
      <c r="AR360" s="521"/>
      <c r="AS360" s="521"/>
      <c r="AT360" s="521"/>
      <c r="AU360" s="521"/>
      <c r="AV360" s="521"/>
      <c r="AW360" s="521"/>
      <c r="AX360" s="521"/>
    </row>
    <row r="361" spans="1:50" x14ac:dyDescent="0.35">
      <c r="A361" s="521"/>
      <c r="B361" s="521"/>
      <c r="C361" s="521"/>
      <c r="D361" s="521"/>
      <c r="E361" s="521"/>
      <c r="F361" s="521"/>
      <c r="G361" s="521"/>
      <c r="H361" s="521"/>
      <c r="I361" s="521"/>
      <c r="J361" s="521"/>
      <c r="K361" s="521"/>
      <c r="L361" s="521"/>
      <c r="M361" s="521"/>
      <c r="N361" s="521"/>
      <c r="O361" s="521"/>
      <c r="P361" s="521"/>
      <c r="Q361" s="521"/>
      <c r="R361" s="521"/>
      <c r="S361" s="521"/>
      <c r="T361" s="521"/>
      <c r="U361" s="521"/>
      <c r="V361" s="521"/>
      <c r="W361" s="521"/>
      <c r="X361" s="521"/>
      <c r="Y361" s="521"/>
      <c r="Z361" s="521"/>
      <c r="AA361" s="521"/>
      <c r="AB361" s="521"/>
      <c r="AC361" s="521"/>
      <c r="AD361" s="521"/>
      <c r="AE361" s="521"/>
      <c r="AN361" s="521"/>
      <c r="AO361" s="521"/>
      <c r="AP361" s="521"/>
      <c r="AQ361" s="521"/>
      <c r="AR361" s="521"/>
      <c r="AS361" s="521"/>
      <c r="AT361" s="521"/>
      <c r="AU361" s="521"/>
      <c r="AV361" s="521"/>
      <c r="AW361" s="521"/>
      <c r="AX361" s="521"/>
    </row>
    <row r="362" spans="1:50" x14ac:dyDescent="0.35">
      <c r="A362" s="521"/>
      <c r="B362" s="521"/>
      <c r="C362" s="521"/>
      <c r="D362" s="521"/>
      <c r="E362" s="521"/>
      <c r="F362" s="521"/>
      <c r="G362" s="521"/>
      <c r="H362" s="521"/>
      <c r="I362" s="521"/>
      <c r="J362" s="521"/>
      <c r="K362" s="521"/>
      <c r="L362" s="521"/>
      <c r="M362" s="521"/>
      <c r="N362" s="521"/>
      <c r="O362" s="521"/>
      <c r="P362" s="521"/>
      <c r="Q362" s="521"/>
      <c r="R362" s="521"/>
      <c r="S362" s="521"/>
      <c r="T362" s="521"/>
      <c r="U362" s="521"/>
      <c r="V362" s="521"/>
      <c r="W362" s="521"/>
      <c r="X362" s="521"/>
      <c r="Y362" s="521"/>
      <c r="Z362" s="521"/>
      <c r="AA362" s="521"/>
      <c r="AB362" s="521"/>
      <c r="AC362" s="521"/>
      <c r="AD362" s="521"/>
      <c r="AE362" s="521"/>
      <c r="AN362" s="521"/>
      <c r="AO362" s="521"/>
      <c r="AP362" s="521"/>
      <c r="AQ362" s="521"/>
      <c r="AR362" s="521"/>
      <c r="AS362" s="521"/>
      <c r="AT362" s="521"/>
      <c r="AU362" s="521"/>
      <c r="AV362" s="521"/>
      <c r="AW362" s="521"/>
      <c r="AX362" s="521"/>
    </row>
    <row r="363" spans="1:50" x14ac:dyDescent="0.35">
      <c r="A363" s="521"/>
      <c r="B363" s="521"/>
      <c r="C363" s="521"/>
      <c r="D363" s="521"/>
      <c r="E363" s="521"/>
      <c r="F363" s="521"/>
      <c r="G363" s="521"/>
      <c r="H363" s="521"/>
      <c r="I363" s="521"/>
      <c r="J363" s="521"/>
      <c r="K363" s="521"/>
      <c r="L363" s="521"/>
      <c r="M363" s="521"/>
      <c r="N363" s="521"/>
      <c r="O363" s="521"/>
      <c r="P363" s="521"/>
      <c r="Q363" s="521"/>
      <c r="R363" s="521"/>
      <c r="S363" s="521"/>
      <c r="T363" s="521"/>
      <c r="U363" s="521"/>
      <c r="V363" s="521"/>
      <c r="W363" s="521"/>
      <c r="X363" s="521"/>
      <c r="Y363" s="521"/>
      <c r="Z363" s="521"/>
      <c r="AA363" s="521"/>
      <c r="AB363" s="521"/>
      <c r="AC363" s="521"/>
      <c r="AD363" s="521"/>
      <c r="AE363" s="521"/>
      <c r="AN363" s="521"/>
      <c r="AO363" s="521"/>
      <c r="AP363" s="521"/>
      <c r="AQ363" s="521"/>
      <c r="AR363" s="521"/>
      <c r="AS363" s="521"/>
      <c r="AT363" s="521"/>
      <c r="AU363" s="521"/>
      <c r="AV363" s="521"/>
      <c r="AW363" s="521"/>
      <c r="AX363" s="521"/>
    </row>
    <row r="364" spans="1:50" x14ac:dyDescent="0.35">
      <c r="A364" s="521"/>
      <c r="B364" s="521"/>
      <c r="C364" s="521"/>
      <c r="D364" s="521"/>
      <c r="E364" s="521"/>
      <c r="F364" s="521"/>
      <c r="G364" s="521"/>
      <c r="H364" s="521"/>
      <c r="I364" s="521"/>
      <c r="J364" s="521"/>
      <c r="K364" s="521"/>
      <c r="L364" s="521"/>
      <c r="M364" s="521"/>
      <c r="N364" s="521"/>
      <c r="O364" s="521"/>
      <c r="P364" s="521"/>
      <c r="Q364" s="521"/>
      <c r="R364" s="521"/>
      <c r="S364" s="521"/>
      <c r="T364" s="521"/>
      <c r="U364" s="521"/>
      <c r="V364" s="521"/>
      <c r="W364" s="521"/>
      <c r="X364" s="521"/>
      <c r="Y364" s="521"/>
      <c r="Z364" s="521"/>
      <c r="AA364" s="521"/>
      <c r="AB364" s="521"/>
      <c r="AC364" s="521"/>
      <c r="AD364" s="521"/>
      <c r="AE364" s="521"/>
      <c r="AN364" s="521"/>
      <c r="AO364" s="521"/>
      <c r="AP364" s="521"/>
      <c r="AQ364" s="521"/>
      <c r="AR364" s="521"/>
      <c r="AS364" s="521"/>
      <c r="AT364" s="521"/>
      <c r="AU364" s="521"/>
      <c r="AV364" s="521"/>
      <c r="AW364" s="521"/>
      <c r="AX364" s="521"/>
    </row>
    <row r="365" spans="1:50" x14ac:dyDescent="0.35">
      <c r="A365" s="521"/>
      <c r="B365" s="521"/>
      <c r="C365" s="521"/>
      <c r="D365" s="521"/>
      <c r="E365" s="521"/>
      <c r="F365" s="521"/>
      <c r="G365" s="521"/>
      <c r="H365" s="521"/>
      <c r="I365" s="521"/>
      <c r="J365" s="521"/>
      <c r="K365" s="521"/>
      <c r="L365" s="521"/>
      <c r="M365" s="521"/>
      <c r="N365" s="521"/>
      <c r="O365" s="521"/>
      <c r="P365" s="521"/>
      <c r="Q365" s="521"/>
      <c r="R365" s="521"/>
      <c r="S365" s="521"/>
      <c r="T365" s="521"/>
      <c r="U365" s="521"/>
      <c r="V365" s="521"/>
      <c r="W365" s="521"/>
      <c r="X365" s="521"/>
      <c r="Y365" s="521"/>
      <c r="Z365" s="521"/>
      <c r="AA365" s="521"/>
      <c r="AB365" s="521"/>
      <c r="AC365" s="521"/>
      <c r="AD365" s="521"/>
      <c r="AE365" s="521"/>
      <c r="AN365" s="521"/>
      <c r="AO365" s="521"/>
      <c r="AP365" s="521"/>
      <c r="AQ365" s="521"/>
      <c r="AR365" s="521"/>
      <c r="AS365" s="521"/>
      <c r="AT365" s="521"/>
      <c r="AU365" s="521"/>
      <c r="AV365" s="521"/>
      <c r="AW365" s="521"/>
      <c r="AX365" s="521"/>
    </row>
    <row r="366" spans="1:50" x14ac:dyDescent="0.35">
      <c r="A366" s="521"/>
      <c r="B366" s="521"/>
      <c r="C366" s="521"/>
      <c r="D366" s="521"/>
      <c r="E366" s="521"/>
      <c r="F366" s="521"/>
      <c r="G366" s="521"/>
      <c r="H366" s="521"/>
      <c r="I366" s="521"/>
      <c r="J366" s="521"/>
      <c r="K366" s="521"/>
      <c r="L366" s="521"/>
      <c r="M366" s="521"/>
      <c r="N366" s="521"/>
      <c r="O366" s="521"/>
      <c r="P366" s="521"/>
      <c r="Q366" s="521"/>
      <c r="R366" s="521"/>
      <c r="S366" s="521"/>
      <c r="T366" s="521"/>
      <c r="U366" s="521"/>
      <c r="V366" s="521"/>
      <c r="W366" s="521"/>
      <c r="X366" s="521"/>
      <c r="Y366" s="521"/>
      <c r="Z366" s="521"/>
      <c r="AA366" s="521"/>
      <c r="AB366" s="521"/>
      <c r="AC366" s="521"/>
      <c r="AD366" s="521"/>
      <c r="AE366" s="521"/>
      <c r="AN366" s="521"/>
      <c r="AO366" s="521"/>
      <c r="AP366" s="521"/>
      <c r="AQ366" s="521"/>
      <c r="AR366" s="521"/>
      <c r="AS366" s="521"/>
      <c r="AT366" s="521"/>
      <c r="AU366" s="521"/>
      <c r="AV366" s="521"/>
      <c r="AW366" s="521"/>
      <c r="AX366" s="521"/>
    </row>
    <row r="367" spans="1:50" x14ac:dyDescent="0.35">
      <c r="AN367" s="521"/>
      <c r="AO367" s="521"/>
      <c r="AP367" s="521"/>
      <c r="AQ367" s="521"/>
      <c r="AR367" s="521"/>
      <c r="AS367" s="521"/>
      <c r="AT367" s="521"/>
      <c r="AU367" s="521"/>
      <c r="AV367" s="521"/>
      <c r="AW367" s="521"/>
      <c r="AX367" s="521"/>
    </row>
    <row r="368" spans="1:50" x14ac:dyDescent="0.35">
      <c r="AN368" s="521"/>
      <c r="AO368" s="521"/>
      <c r="AP368" s="521"/>
      <c r="AQ368" s="521"/>
      <c r="AR368" s="521"/>
      <c r="AS368" s="521"/>
      <c r="AT368" s="521"/>
      <c r="AU368" s="521"/>
      <c r="AV368" s="521"/>
      <c r="AW368" s="521"/>
      <c r="AX368" s="521"/>
    </row>
    <row r="369" spans="40:50" x14ac:dyDescent="0.35">
      <c r="AN369" s="521"/>
      <c r="AO369" s="521"/>
      <c r="AP369" s="521"/>
      <c r="AQ369" s="521"/>
      <c r="AR369" s="521"/>
      <c r="AS369" s="521"/>
      <c r="AT369" s="521"/>
      <c r="AU369" s="521"/>
      <c r="AV369" s="521"/>
      <c r="AW369" s="521"/>
      <c r="AX369" s="521"/>
    </row>
    <row r="370" spans="40:50" x14ac:dyDescent="0.35">
      <c r="AN370" s="521"/>
      <c r="AO370" s="521"/>
      <c r="AP370" s="521"/>
      <c r="AQ370" s="521"/>
      <c r="AR370" s="521"/>
      <c r="AS370" s="521"/>
      <c r="AT370" s="521"/>
      <c r="AU370" s="521"/>
      <c r="AV370" s="521"/>
      <c r="AW370" s="521"/>
      <c r="AX370" s="521"/>
    </row>
    <row r="371" spans="40:50" x14ac:dyDescent="0.35">
      <c r="AN371" s="521"/>
      <c r="AO371" s="521"/>
      <c r="AP371" s="521"/>
      <c r="AQ371" s="521"/>
      <c r="AR371" s="521"/>
      <c r="AS371" s="521"/>
      <c r="AT371" s="521"/>
      <c r="AU371" s="521"/>
      <c r="AV371" s="521"/>
      <c r="AW371" s="521"/>
      <c r="AX371" s="521"/>
    </row>
    <row r="372" spans="40:50" x14ac:dyDescent="0.35">
      <c r="AN372" s="521"/>
      <c r="AO372" s="521"/>
      <c r="AP372" s="521"/>
      <c r="AQ372" s="521"/>
      <c r="AR372" s="521"/>
      <c r="AS372" s="521"/>
      <c r="AT372" s="521"/>
      <c r="AU372" s="521"/>
      <c r="AV372" s="521"/>
      <c r="AW372" s="521"/>
      <c r="AX372" s="521"/>
    </row>
    <row r="373" spans="40:50" x14ac:dyDescent="0.35">
      <c r="AN373" s="521"/>
      <c r="AO373" s="521"/>
      <c r="AP373" s="521"/>
      <c r="AQ373" s="521"/>
      <c r="AR373" s="521"/>
      <c r="AS373" s="521"/>
      <c r="AT373" s="521"/>
      <c r="AU373" s="521"/>
      <c r="AV373" s="521"/>
      <c r="AW373" s="521"/>
      <c r="AX373" s="521"/>
    </row>
    <row r="374" spans="40:50" x14ac:dyDescent="0.35">
      <c r="AN374" s="521"/>
      <c r="AO374" s="521"/>
      <c r="AP374" s="521"/>
      <c r="AQ374" s="521"/>
      <c r="AR374" s="521"/>
      <c r="AS374" s="521"/>
      <c r="AT374" s="521"/>
      <c r="AU374" s="521"/>
      <c r="AV374" s="521"/>
      <c r="AW374" s="521"/>
      <c r="AX374" s="521"/>
    </row>
    <row r="375" spans="40:50" x14ac:dyDescent="0.35">
      <c r="AN375" s="521"/>
      <c r="AO375" s="521"/>
      <c r="AP375" s="521"/>
      <c r="AQ375" s="521"/>
      <c r="AR375" s="521"/>
      <c r="AS375" s="521"/>
      <c r="AT375" s="521"/>
      <c r="AU375" s="521"/>
      <c r="AV375" s="521"/>
      <c r="AW375" s="521"/>
      <c r="AX375" s="521"/>
    </row>
    <row r="376" spans="40:50" x14ac:dyDescent="0.35">
      <c r="AN376" s="521"/>
      <c r="AO376" s="521"/>
      <c r="AP376" s="521"/>
      <c r="AQ376" s="521"/>
      <c r="AR376" s="521"/>
      <c r="AS376" s="521"/>
      <c r="AT376" s="521"/>
      <c r="AU376" s="521"/>
      <c r="AV376" s="521"/>
      <c r="AW376" s="521"/>
      <c r="AX376" s="521"/>
    </row>
    <row r="377" spans="40:50" x14ac:dyDescent="0.35">
      <c r="AN377" s="521"/>
      <c r="AO377" s="521"/>
      <c r="AP377" s="521"/>
      <c r="AQ377" s="521"/>
      <c r="AR377" s="521"/>
      <c r="AS377" s="521"/>
      <c r="AT377" s="521"/>
      <c r="AU377" s="521"/>
      <c r="AV377" s="521"/>
      <c r="AW377" s="521"/>
      <c r="AX377" s="521"/>
    </row>
    <row r="378" spans="40:50" x14ac:dyDescent="0.35">
      <c r="AN378" s="521"/>
      <c r="AO378" s="521"/>
      <c r="AP378" s="521"/>
      <c r="AQ378" s="521"/>
      <c r="AR378" s="521"/>
      <c r="AS378" s="521"/>
      <c r="AT378" s="521"/>
      <c r="AU378" s="521"/>
      <c r="AV378" s="521"/>
      <c r="AW378" s="521"/>
      <c r="AX378" s="521"/>
    </row>
  </sheetData>
  <mergeCells count="149">
    <mergeCell ref="AM145:AO145"/>
    <mergeCell ref="E146:F146"/>
    <mergeCell ref="G146:H146"/>
    <mergeCell ref="I146:J146"/>
    <mergeCell ref="K146:L146"/>
    <mergeCell ref="M146:N146"/>
    <mergeCell ref="O146:P146"/>
    <mergeCell ref="Q146:R146"/>
    <mergeCell ref="S146:T146"/>
    <mergeCell ref="U146:V146"/>
    <mergeCell ref="Y146:Z146"/>
    <mergeCell ref="AA146:AB146"/>
    <mergeCell ref="AC146:AD146"/>
    <mergeCell ref="AE146:AF146"/>
    <mergeCell ref="AG146:AH146"/>
    <mergeCell ref="AI146:AJ146"/>
    <mergeCell ref="AK146:AL146"/>
    <mergeCell ref="AM146:AM147"/>
    <mergeCell ref="AN146:AO146"/>
    <mergeCell ref="A6:N6"/>
    <mergeCell ref="A10:A12"/>
    <mergeCell ref="B10:D11"/>
    <mergeCell ref="E10:AL10"/>
    <mergeCell ref="AM10:AP10"/>
    <mergeCell ref="N27:O27"/>
    <mergeCell ref="P27:Q27"/>
    <mergeCell ref="AQ10:AQ12"/>
    <mergeCell ref="U11:V11"/>
    <mergeCell ref="W11:X11"/>
    <mergeCell ref="Y11:Z11"/>
    <mergeCell ref="AA11:AB11"/>
    <mergeCell ref="AR10:AR12"/>
    <mergeCell ref="AM11:AM12"/>
    <mergeCell ref="AS10:AS12"/>
    <mergeCell ref="E11:F11"/>
    <mergeCell ref="G11:H11"/>
    <mergeCell ref="I11:J11"/>
    <mergeCell ref="K11:L11"/>
    <mergeCell ref="M11:N11"/>
    <mergeCell ref="O11:P11"/>
    <mergeCell ref="Q11:R11"/>
    <mergeCell ref="S11:T11"/>
    <mergeCell ref="AK11:AL11"/>
    <mergeCell ref="R27:S27"/>
    <mergeCell ref="T27:U27"/>
    <mergeCell ref="AN11:AN12"/>
    <mergeCell ref="AO11:AO12"/>
    <mergeCell ref="AP11:AP12"/>
    <mergeCell ref="A26:A28"/>
    <mergeCell ref="B26:B28"/>
    <mergeCell ref="C26:E27"/>
    <mergeCell ref="F26:AM26"/>
    <mergeCell ref="AN26:AQ26"/>
    <mergeCell ref="F27:G27"/>
    <mergeCell ref="H27:I27"/>
    <mergeCell ref="AC11:AD11"/>
    <mergeCell ref="AE11:AF11"/>
    <mergeCell ref="AG11:AH11"/>
    <mergeCell ref="AI11:AJ11"/>
    <mergeCell ref="AH27:AI27"/>
    <mergeCell ref="AJ27:AK27"/>
    <mergeCell ref="J27:K27"/>
    <mergeCell ref="L27:M27"/>
    <mergeCell ref="AQ27:AQ28"/>
    <mergeCell ref="A29:B29"/>
    <mergeCell ref="A30:A48"/>
    <mergeCell ref="A49:B49"/>
    <mergeCell ref="A50:B50"/>
    <mergeCell ref="A52:A54"/>
    <mergeCell ref="B52:B54"/>
    <mergeCell ref="C52:F52"/>
    <mergeCell ref="G52:H52"/>
    <mergeCell ref="C53:C54"/>
    <mergeCell ref="AL27:AM27"/>
    <mergeCell ref="AN27:AN28"/>
    <mergeCell ref="AO27:AO28"/>
    <mergeCell ref="AP27:AP28"/>
    <mergeCell ref="V27:W27"/>
    <mergeCell ref="X27:Y27"/>
    <mergeCell ref="Z27:AA27"/>
    <mergeCell ref="AB27:AC27"/>
    <mergeCell ref="AD27:AE27"/>
    <mergeCell ref="AF27:AG27"/>
    <mergeCell ref="T62:W62"/>
    <mergeCell ref="X62:Z62"/>
    <mergeCell ref="A70:A71"/>
    <mergeCell ref="B70:B71"/>
    <mergeCell ref="C70:S70"/>
    <mergeCell ref="T70:W70"/>
    <mergeCell ref="X70:Z70"/>
    <mergeCell ref="D53:D54"/>
    <mergeCell ref="E53:E54"/>
    <mergeCell ref="F53:F54"/>
    <mergeCell ref="G53:G54"/>
    <mergeCell ref="H53:H54"/>
    <mergeCell ref="A62:A63"/>
    <mergeCell ref="B62:B63"/>
    <mergeCell ref="C62:S62"/>
    <mergeCell ref="A114:A115"/>
    <mergeCell ref="B114:B115"/>
    <mergeCell ref="C114:F114"/>
    <mergeCell ref="G114:H114"/>
    <mergeCell ref="A119:A120"/>
    <mergeCell ref="B119:B120"/>
    <mergeCell ref="C119:E119"/>
    <mergeCell ref="F119:F120"/>
    <mergeCell ref="G119:G120"/>
    <mergeCell ref="H119:K119"/>
    <mergeCell ref="K125:L125"/>
    <mergeCell ref="A127:A130"/>
    <mergeCell ref="A131:A135"/>
    <mergeCell ref="A136:A141"/>
    <mergeCell ref="A145:A147"/>
    <mergeCell ref="B145:D146"/>
    <mergeCell ref="A125:A126"/>
    <mergeCell ref="B125:B126"/>
    <mergeCell ref="C125:D125"/>
    <mergeCell ref="E125:F125"/>
    <mergeCell ref="G125:H125"/>
    <mergeCell ref="I125:J125"/>
    <mergeCell ref="E145:AL145"/>
    <mergeCell ref="W146:X146"/>
    <mergeCell ref="A184:A186"/>
    <mergeCell ref="B184:B186"/>
    <mergeCell ref="C184:S185"/>
    <mergeCell ref="T184:X184"/>
    <mergeCell ref="T185:V185"/>
    <mergeCell ref="W185:X185"/>
    <mergeCell ref="A207:A209"/>
    <mergeCell ref="B207:B209"/>
    <mergeCell ref="C207:S208"/>
    <mergeCell ref="T207:X207"/>
    <mergeCell ref="T208:V208"/>
    <mergeCell ref="W208:X208"/>
    <mergeCell ref="A196:A198"/>
    <mergeCell ref="B196:B198"/>
    <mergeCell ref="C196:S197"/>
    <mergeCell ref="T196:X196"/>
    <mergeCell ref="T197:V197"/>
    <mergeCell ref="W197:X197"/>
    <mergeCell ref="A287:A288"/>
    <mergeCell ref="B287:B288"/>
    <mergeCell ref="C287:S287"/>
    <mergeCell ref="A251:A252"/>
    <mergeCell ref="B251:B252"/>
    <mergeCell ref="C251:S251"/>
    <mergeCell ref="A257:A258"/>
    <mergeCell ref="B257:B258"/>
    <mergeCell ref="C257:S257"/>
  </mergeCells>
  <dataValidations count="4">
    <dataValidation type="whole" operator="greaterThanOrEqual" allowBlank="1" showInputMessage="1" showErrorMessage="1" error="Valor no Permitido" sqref="E148:AO182 JA148:KK182 SW148:UG182 ACS148:AEC182 AMO148:ANY182 AWK148:AXU182 BGG148:BHQ182 BQC148:BRM182 BZY148:CBI182 CJU148:CLE182 CTQ148:CVA182 DDM148:DEW182 DNI148:DOS182 DXE148:DYO182 EHA148:EIK182 EQW148:ESG182 FAS148:FCC182 FKO148:FLY182 FUK148:FVU182 GEG148:GFQ182 GOC148:GPM182 GXY148:GZI182 HHU148:HJE182 HRQ148:HTA182 IBM148:ICW182 ILI148:IMS182 IVE148:IWO182 JFA148:JGK182 JOW148:JQG182 JYS148:KAC182 KIO148:KJY182 KSK148:KTU182 LCG148:LDQ182 LMC148:LNM182 LVY148:LXI182 MFU148:MHE182 MPQ148:MRA182 MZM148:NAW182 NJI148:NKS182 NTE148:NUO182 ODA148:OEK182 OMW148:OOG182 OWS148:OYC182 PGO148:PHY182 PQK148:PRU182 QAG148:QBQ182 QKC148:QLM182 QTY148:QVI182 RDU148:RFE182 RNQ148:RPA182 RXM148:RYW182 SHI148:SIS182 SRE148:SSO182 TBA148:TCK182 TKW148:TMG182 TUS148:TWC182 UEO148:UFY182 UOK148:UPU182 UYG148:UZQ182 VIC148:VJM182 VRY148:VTI182 WBU148:WDE182 WLQ148:WNA182 WVM148:WWW182 E65684:AO65718 JA65684:KK65718 SW65684:UG65718 ACS65684:AEC65718 AMO65684:ANY65718 AWK65684:AXU65718 BGG65684:BHQ65718 BQC65684:BRM65718 BZY65684:CBI65718 CJU65684:CLE65718 CTQ65684:CVA65718 DDM65684:DEW65718 DNI65684:DOS65718 DXE65684:DYO65718 EHA65684:EIK65718 EQW65684:ESG65718 FAS65684:FCC65718 FKO65684:FLY65718 FUK65684:FVU65718 GEG65684:GFQ65718 GOC65684:GPM65718 GXY65684:GZI65718 HHU65684:HJE65718 HRQ65684:HTA65718 IBM65684:ICW65718 ILI65684:IMS65718 IVE65684:IWO65718 JFA65684:JGK65718 JOW65684:JQG65718 JYS65684:KAC65718 KIO65684:KJY65718 KSK65684:KTU65718 LCG65684:LDQ65718 LMC65684:LNM65718 LVY65684:LXI65718 MFU65684:MHE65718 MPQ65684:MRA65718 MZM65684:NAW65718 NJI65684:NKS65718 NTE65684:NUO65718 ODA65684:OEK65718 OMW65684:OOG65718 OWS65684:OYC65718 PGO65684:PHY65718 PQK65684:PRU65718 QAG65684:QBQ65718 QKC65684:QLM65718 QTY65684:QVI65718 RDU65684:RFE65718 RNQ65684:RPA65718 RXM65684:RYW65718 SHI65684:SIS65718 SRE65684:SSO65718 TBA65684:TCK65718 TKW65684:TMG65718 TUS65684:TWC65718 UEO65684:UFY65718 UOK65684:UPU65718 UYG65684:UZQ65718 VIC65684:VJM65718 VRY65684:VTI65718 WBU65684:WDE65718 WLQ65684:WNA65718 WVM65684:WWW65718 E131220:AO131254 JA131220:KK131254 SW131220:UG131254 ACS131220:AEC131254 AMO131220:ANY131254 AWK131220:AXU131254 BGG131220:BHQ131254 BQC131220:BRM131254 BZY131220:CBI131254 CJU131220:CLE131254 CTQ131220:CVA131254 DDM131220:DEW131254 DNI131220:DOS131254 DXE131220:DYO131254 EHA131220:EIK131254 EQW131220:ESG131254 FAS131220:FCC131254 FKO131220:FLY131254 FUK131220:FVU131254 GEG131220:GFQ131254 GOC131220:GPM131254 GXY131220:GZI131254 HHU131220:HJE131254 HRQ131220:HTA131254 IBM131220:ICW131254 ILI131220:IMS131254 IVE131220:IWO131254 JFA131220:JGK131254 JOW131220:JQG131254 JYS131220:KAC131254 KIO131220:KJY131254 KSK131220:KTU131254 LCG131220:LDQ131254 LMC131220:LNM131254 LVY131220:LXI131254 MFU131220:MHE131254 MPQ131220:MRA131254 MZM131220:NAW131254 NJI131220:NKS131254 NTE131220:NUO131254 ODA131220:OEK131254 OMW131220:OOG131254 OWS131220:OYC131254 PGO131220:PHY131254 PQK131220:PRU131254 QAG131220:QBQ131254 QKC131220:QLM131254 QTY131220:QVI131254 RDU131220:RFE131254 RNQ131220:RPA131254 RXM131220:RYW131254 SHI131220:SIS131254 SRE131220:SSO131254 TBA131220:TCK131254 TKW131220:TMG131254 TUS131220:TWC131254 UEO131220:UFY131254 UOK131220:UPU131254 UYG131220:UZQ131254 VIC131220:VJM131254 VRY131220:VTI131254 WBU131220:WDE131254 WLQ131220:WNA131254 WVM131220:WWW131254 E196756:AO196790 JA196756:KK196790 SW196756:UG196790 ACS196756:AEC196790 AMO196756:ANY196790 AWK196756:AXU196790 BGG196756:BHQ196790 BQC196756:BRM196790 BZY196756:CBI196790 CJU196756:CLE196790 CTQ196756:CVA196790 DDM196756:DEW196790 DNI196756:DOS196790 DXE196756:DYO196790 EHA196756:EIK196790 EQW196756:ESG196790 FAS196756:FCC196790 FKO196756:FLY196790 FUK196756:FVU196790 GEG196756:GFQ196790 GOC196756:GPM196790 GXY196756:GZI196790 HHU196756:HJE196790 HRQ196756:HTA196790 IBM196756:ICW196790 ILI196756:IMS196790 IVE196756:IWO196790 JFA196756:JGK196790 JOW196756:JQG196790 JYS196756:KAC196790 KIO196756:KJY196790 KSK196756:KTU196790 LCG196756:LDQ196790 LMC196756:LNM196790 LVY196756:LXI196790 MFU196756:MHE196790 MPQ196756:MRA196790 MZM196756:NAW196790 NJI196756:NKS196790 NTE196756:NUO196790 ODA196756:OEK196790 OMW196756:OOG196790 OWS196756:OYC196790 PGO196756:PHY196790 PQK196756:PRU196790 QAG196756:QBQ196790 QKC196756:QLM196790 QTY196756:QVI196790 RDU196756:RFE196790 RNQ196756:RPA196790 RXM196756:RYW196790 SHI196756:SIS196790 SRE196756:SSO196790 TBA196756:TCK196790 TKW196756:TMG196790 TUS196756:TWC196790 UEO196756:UFY196790 UOK196756:UPU196790 UYG196756:UZQ196790 VIC196756:VJM196790 VRY196756:VTI196790 WBU196756:WDE196790 WLQ196756:WNA196790 WVM196756:WWW196790 E262292:AO262326 JA262292:KK262326 SW262292:UG262326 ACS262292:AEC262326 AMO262292:ANY262326 AWK262292:AXU262326 BGG262292:BHQ262326 BQC262292:BRM262326 BZY262292:CBI262326 CJU262292:CLE262326 CTQ262292:CVA262326 DDM262292:DEW262326 DNI262292:DOS262326 DXE262292:DYO262326 EHA262292:EIK262326 EQW262292:ESG262326 FAS262292:FCC262326 FKO262292:FLY262326 FUK262292:FVU262326 GEG262292:GFQ262326 GOC262292:GPM262326 GXY262292:GZI262326 HHU262292:HJE262326 HRQ262292:HTA262326 IBM262292:ICW262326 ILI262292:IMS262326 IVE262292:IWO262326 JFA262292:JGK262326 JOW262292:JQG262326 JYS262292:KAC262326 KIO262292:KJY262326 KSK262292:KTU262326 LCG262292:LDQ262326 LMC262292:LNM262326 LVY262292:LXI262326 MFU262292:MHE262326 MPQ262292:MRA262326 MZM262292:NAW262326 NJI262292:NKS262326 NTE262292:NUO262326 ODA262292:OEK262326 OMW262292:OOG262326 OWS262292:OYC262326 PGO262292:PHY262326 PQK262292:PRU262326 QAG262292:QBQ262326 QKC262292:QLM262326 QTY262292:QVI262326 RDU262292:RFE262326 RNQ262292:RPA262326 RXM262292:RYW262326 SHI262292:SIS262326 SRE262292:SSO262326 TBA262292:TCK262326 TKW262292:TMG262326 TUS262292:TWC262326 UEO262292:UFY262326 UOK262292:UPU262326 UYG262292:UZQ262326 VIC262292:VJM262326 VRY262292:VTI262326 WBU262292:WDE262326 WLQ262292:WNA262326 WVM262292:WWW262326 E327828:AO327862 JA327828:KK327862 SW327828:UG327862 ACS327828:AEC327862 AMO327828:ANY327862 AWK327828:AXU327862 BGG327828:BHQ327862 BQC327828:BRM327862 BZY327828:CBI327862 CJU327828:CLE327862 CTQ327828:CVA327862 DDM327828:DEW327862 DNI327828:DOS327862 DXE327828:DYO327862 EHA327828:EIK327862 EQW327828:ESG327862 FAS327828:FCC327862 FKO327828:FLY327862 FUK327828:FVU327862 GEG327828:GFQ327862 GOC327828:GPM327862 GXY327828:GZI327862 HHU327828:HJE327862 HRQ327828:HTA327862 IBM327828:ICW327862 ILI327828:IMS327862 IVE327828:IWO327862 JFA327828:JGK327862 JOW327828:JQG327862 JYS327828:KAC327862 KIO327828:KJY327862 KSK327828:KTU327862 LCG327828:LDQ327862 LMC327828:LNM327862 LVY327828:LXI327862 MFU327828:MHE327862 MPQ327828:MRA327862 MZM327828:NAW327862 NJI327828:NKS327862 NTE327828:NUO327862 ODA327828:OEK327862 OMW327828:OOG327862 OWS327828:OYC327862 PGO327828:PHY327862 PQK327828:PRU327862 QAG327828:QBQ327862 QKC327828:QLM327862 QTY327828:QVI327862 RDU327828:RFE327862 RNQ327828:RPA327862 RXM327828:RYW327862 SHI327828:SIS327862 SRE327828:SSO327862 TBA327828:TCK327862 TKW327828:TMG327862 TUS327828:TWC327862 UEO327828:UFY327862 UOK327828:UPU327862 UYG327828:UZQ327862 VIC327828:VJM327862 VRY327828:VTI327862 WBU327828:WDE327862 WLQ327828:WNA327862 WVM327828:WWW327862 E393364:AO393398 JA393364:KK393398 SW393364:UG393398 ACS393364:AEC393398 AMO393364:ANY393398 AWK393364:AXU393398 BGG393364:BHQ393398 BQC393364:BRM393398 BZY393364:CBI393398 CJU393364:CLE393398 CTQ393364:CVA393398 DDM393364:DEW393398 DNI393364:DOS393398 DXE393364:DYO393398 EHA393364:EIK393398 EQW393364:ESG393398 FAS393364:FCC393398 FKO393364:FLY393398 FUK393364:FVU393398 GEG393364:GFQ393398 GOC393364:GPM393398 GXY393364:GZI393398 HHU393364:HJE393398 HRQ393364:HTA393398 IBM393364:ICW393398 ILI393364:IMS393398 IVE393364:IWO393398 JFA393364:JGK393398 JOW393364:JQG393398 JYS393364:KAC393398 KIO393364:KJY393398 KSK393364:KTU393398 LCG393364:LDQ393398 LMC393364:LNM393398 LVY393364:LXI393398 MFU393364:MHE393398 MPQ393364:MRA393398 MZM393364:NAW393398 NJI393364:NKS393398 NTE393364:NUO393398 ODA393364:OEK393398 OMW393364:OOG393398 OWS393364:OYC393398 PGO393364:PHY393398 PQK393364:PRU393398 QAG393364:QBQ393398 QKC393364:QLM393398 QTY393364:QVI393398 RDU393364:RFE393398 RNQ393364:RPA393398 RXM393364:RYW393398 SHI393364:SIS393398 SRE393364:SSO393398 TBA393364:TCK393398 TKW393364:TMG393398 TUS393364:TWC393398 UEO393364:UFY393398 UOK393364:UPU393398 UYG393364:UZQ393398 VIC393364:VJM393398 VRY393364:VTI393398 WBU393364:WDE393398 WLQ393364:WNA393398 WVM393364:WWW393398 E458900:AO458934 JA458900:KK458934 SW458900:UG458934 ACS458900:AEC458934 AMO458900:ANY458934 AWK458900:AXU458934 BGG458900:BHQ458934 BQC458900:BRM458934 BZY458900:CBI458934 CJU458900:CLE458934 CTQ458900:CVA458934 DDM458900:DEW458934 DNI458900:DOS458934 DXE458900:DYO458934 EHA458900:EIK458934 EQW458900:ESG458934 FAS458900:FCC458934 FKO458900:FLY458934 FUK458900:FVU458934 GEG458900:GFQ458934 GOC458900:GPM458934 GXY458900:GZI458934 HHU458900:HJE458934 HRQ458900:HTA458934 IBM458900:ICW458934 ILI458900:IMS458934 IVE458900:IWO458934 JFA458900:JGK458934 JOW458900:JQG458934 JYS458900:KAC458934 KIO458900:KJY458934 KSK458900:KTU458934 LCG458900:LDQ458934 LMC458900:LNM458934 LVY458900:LXI458934 MFU458900:MHE458934 MPQ458900:MRA458934 MZM458900:NAW458934 NJI458900:NKS458934 NTE458900:NUO458934 ODA458900:OEK458934 OMW458900:OOG458934 OWS458900:OYC458934 PGO458900:PHY458934 PQK458900:PRU458934 QAG458900:QBQ458934 QKC458900:QLM458934 QTY458900:QVI458934 RDU458900:RFE458934 RNQ458900:RPA458934 RXM458900:RYW458934 SHI458900:SIS458934 SRE458900:SSO458934 TBA458900:TCK458934 TKW458900:TMG458934 TUS458900:TWC458934 UEO458900:UFY458934 UOK458900:UPU458934 UYG458900:UZQ458934 VIC458900:VJM458934 VRY458900:VTI458934 WBU458900:WDE458934 WLQ458900:WNA458934 WVM458900:WWW458934 E524436:AO524470 JA524436:KK524470 SW524436:UG524470 ACS524436:AEC524470 AMO524436:ANY524470 AWK524436:AXU524470 BGG524436:BHQ524470 BQC524436:BRM524470 BZY524436:CBI524470 CJU524436:CLE524470 CTQ524436:CVA524470 DDM524436:DEW524470 DNI524436:DOS524470 DXE524436:DYO524470 EHA524436:EIK524470 EQW524436:ESG524470 FAS524436:FCC524470 FKO524436:FLY524470 FUK524436:FVU524470 GEG524436:GFQ524470 GOC524436:GPM524470 GXY524436:GZI524470 HHU524436:HJE524470 HRQ524436:HTA524470 IBM524436:ICW524470 ILI524436:IMS524470 IVE524436:IWO524470 JFA524436:JGK524470 JOW524436:JQG524470 JYS524436:KAC524470 KIO524436:KJY524470 KSK524436:KTU524470 LCG524436:LDQ524470 LMC524436:LNM524470 LVY524436:LXI524470 MFU524436:MHE524470 MPQ524436:MRA524470 MZM524436:NAW524470 NJI524436:NKS524470 NTE524436:NUO524470 ODA524436:OEK524470 OMW524436:OOG524470 OWS524436:OYC524470 PGO524436:PHY524470 PQK524436:PRU524470 QAG524436:QBQ524470 QKC524436:QLM524470 QTY524436:QVI524470 RDU524436:RFE524470 RNQ524436:RPA524470 RXM524436:RYW524470 SHI524436:SIS524470 SRE524436:SSO524470 TBA524436:TCK524470 TKW524436:TMG524470 TUS524436:TWC524470 UEO524436:UFY524470 UOK524436:UPU524470 UYG524436:UZQ524470 VIC524436:VJM524470 VRY524436:VTI524470 WBU524436:WDE524470 WLQ524436:WNA524470 WVM524436:WWW524470 E589972:AO590006 JA589972:KK590006 SW589972:UG590006 ACS589972:AEC590006 AMO589972:ANY590006 AWK589972:AXU590006 BGG589972:BHQ590006 BQC589972:BRM590006 BZY589972:CBI590006 CJU589972:CLE590006 CTQ589972:CVA590006 DDM589972:DEW590006 DNI589972:DOS590006 DXE589972:DYO590006 EHA589972:EIK590006 EQW589972:ESG590006 FAS589972:FCC590006 FKO589972:FLY590006 FUK589972:FVU590006 GEG589972:GFQ590006 GOC589972:GPM590006 GXY589972:GZI590006 HHU589972:HJE590006 HRQ589972:HTA590006 IBM589972:ICW590006 ILI589972:IMS590006 IVE589972:IWO590006 JFA589972:JGK590006 JOW589972:JQG590006 JYS589972:KAC590006 KIO589972:KJY590006 KSK589972:KTU590006 LCG589972:LDQ590006 LMC589972:LNM590006 LVY589972:LXI590006 MFU589972:MHE590006 MPQ589972:MRA590006 MZM589972:NAW590006 NJI589972:NKS590006 NTE589972:NUO590006 ODA589972:OEK590006 OMW589972:OOG590006 OWS589972:OYC590006 PGO589972:PHY590006 PQK589972:PRU590006 QAG589972:QBQ590006 QKC589972:QLM590006 QTY589972:QVI590006 RDU589972:RFE590006 RNQ589972:RPA590006 RXM589972:RYW590006 SHI589972:SIS590006 SRE589972:SSO590006 TBA589972:TCK590006 TKW589972:TMG590006 TUS589972:TWC590006 UEO589972:UFY590006 UOK589972:UPU590006 UYG589972:UZQ590006 VIC589972:VJM590006 VRY589972:VTI590006 WBU589972:WDE590006 WLQ589972:WNA590006 WVM589972:WWW590006 E655508:AO655542 JA655508:KK655542 SW655508:UG655542 ACS655508:AEC655542 AMO655508:ANY655542 AWK655508:AXU655542 BGG655508:BHQ655542 BQC655508:BRM655542 BZY655508:CBI655542 CJU655508:CLE655542 CTQ655508:CVA655542 DDM655508:DEW655542 DNI655508:DOS655542 DXE655508:DYO655542 EHA655508:EIK655542 EQW655508:ESG655542 FAS655508:FCC655542 FKO655508:FLY655542 FUK655508:FVU655542 GEG655508:GFQ655542 GOC655508:GPM655542 GXY655508:GZI655542 HHU655508:HJE655542 HRQ655508:HTA655542 IBM655508:ICW655542 ILI655508:IMS655542 IVE655508:IWO655542 JFA655508:JGK655542 JOW655508:JQG655542 JYS655508:KAC655542 KIO655508:KJY655542 KSK655508:KTU655542 LCG655508:LDQ655542 LMC655508:LNM655542 LVY655508:LXI655542 MFU655508:MHE655542 MPQ655508:MRA655542 MZM655508:NAW655542 NJI655508:NKS655542 NTE655508:NUO655542 ODA655508:OEK655542 OMW655508:OOG655542 OWS655508:OYC655542 PGO655508:PHY655542 PQK655508:PRU655542 QAG655508:QBQ655542 QKC655508:QLM655542 QTY655508:QVI655542 RDU655508:RFE655542 RNQ655508:RPA655542 RXM655508:RYW655542 SHI655508:SIS655542 SRE655508:SSO655542 TBA655508:TCK655542 TKW655508:TMG655542 TUS655508:TWC655542 UEO655508:UFY655542 UOK655508:UPU655542 UYG655508:UZQ655542 VIC655508:VJM655542 VRY655508:VTI655542 WBU655508:WDE655542 WLQ655508:WNA655542 WVM655508:WWW655542 E721044:AO721078 JA721044:KK721078 SW721044:UG721078 ACS721044:AEC721078 AMO721044:ANY721078 AWK721044:AXU721078 BGG721044:BHQ721078 BQC721044:BRM721078 BZY721044:CBI721078 CJU721044:CLE721078 CTQ721044:CVA721078 DDM721044:DEW721078 DNI721044:DOS721078 DXE721044:DYO721078 EHA721044:EIK721078 EQW721044:ESG721078 FAS721044:FCC721078 FKO721044:FLY721078 FUK721044:FVU721078 GEG721044:GFQ721078 GOC721044:GPM721078 GXY721044:GZI721078 HHU721044:HJE721078 HRQ721044:HTA721078 IBM721044:ICW721078 ILI721044:IMS721078 IVE721044:IWO721078 JFA721044:JGK721078 JOW721044:JQG721078 JYS721044:KAC721078 KIO721044:KJY721078 KSK721044:KTU721078 LCG721044:LDQ721078 LMC721044:LNM721078 LVY721044:LXI721078 MFU721044:MHE721078 MPQ721044:MRA721078 MZM721044:NAW721078 NJI721044:NKS721078 NTE721044:NUO721078 ODA721044:OEK721078 OMW721044:OOG721078 OWS721044:OYC721078 PGO721044:PHY721078 PQK721044:PRU721078 QAG721044:QBQ721078 QKC721044:QLM721078 QTY721044:QVI721078 RDU721044:RFE721078 RNQ721044:RPA721078 RXM721044:RYW721078 SHI721044:SIS721078 SRE721044:SSO721078 TBA721044:TCK721078 TKW721044:TMG721078 TUS721044:TWC721078 UEO721044:UFY721078 UOK721044:UPU721078 UYG721044:UZQ721078 VIC721044:VJM721078 VRY721044:VTI721078 WBU721044:WDE721078 WLQ721044:WNA721078 WVM721044:WWW721078 E786580:AO786614 JA786580:KK786614 SW786580:UG786614 ACS786580:AEC786614 AMO786580:ANY786614 AWK786580:AXU786614 BGG786580:BHQ786614 BQC786580:BRM786614 BZY786580:CBI786614 CJU786580:CLE786614 CTQ786580:CVA786614 DDM786580:DEW786614 DNI786580:DOS786614 DXE786580:DYO786614 EHA786580:EIK786614 EQW786580:ESG786614 FAS786580:FCC786614 FKO786580:FLY786614 FUK786580:FVU786614 GEG786580:GFQ786614 GOC786580:GPM786614 GXY786580:GZI786614 HHU786580:HJE786614 HRQ786580:HTA786614 IBM786580:ICW786614 ILI786580:IMS786614 IVE786580:IWO786614 JFA786580:JGK786614 JOW786580:JQG786614 JYS786580:KAC786614 KIO786580:KJY786614 KSK786580:KTU786614 LCG786580:LDQ786614 LMC786580:LNM786614 LVY786580:LXI786614 MFU786580:MHE786614 MPQ786580:MRA786614 MZM786580:NAW786614 NJI786580:NKS786614 NTE786580:NUO786614 ODA786580:OEK786614 OMW786580:OOG786614 OWS786580:OYC786614 PGO786580:PHY786614 PQK786580:PRU786614 QAG786580:QBQ786614 QKC786580:QLM786614 QTY786580:QVI786614 RDU786580:RFE786614 RNQ786580:RPA786614 RXM786580:RYW786614 SHI786580:SIS786614 SRE786580:SSO786614 TBA786580:TCK786614 TKW786580:TMG786614 TUS786580:TWC786614 UEO786580:UFY786614 UOK786580:UPU786614 UYG786580:UZQ786614 VIC786580:VJM786614 VRY786580:VTI786614 WBU786580:WDE786614 WLQ786580:WNA786614 WVM786580:WWW786614 E852116:AO852150 JA852116:KK852150 SW852116:UG852150 ACS852116:AEC852150 AMO852116:ANY852150 AWK852116:AXU852150 BGG852116:BHQ852150 BQC852116:BRM852150 BZY852116:CBI852150 CJU852116:CLE852150 CTQ852116:CVA852150 DDM852116:DEW852150 DNI852116:DOS852150 DXE852116:DYO852150 EHA852116:EIK852150 EQW852116:ESG852150 FAS852116:FCC852150 FKO852116:FLY852150 FUK852116:FVU852150 GEG852116:GFQ852150 GOC852116:GPM852150 GXY852116:GZI852150 HHU852116:HJE852150 HRQ852116:HTA852150 IBM852116:ICW852150 ILI852116:IMS852150 IVE852116:IWO852150 JFA852116:JGK852150 JOW852116:JQG852150 JYS852116:KAC852150 KIO852116:KJY852150 KSK852116:KTU852150 LCG852116:LDQ852150 LMC852116:LNM852150 LVY852116:LXI852150 MFU852116:MHE852150 MPQ852116:MRA852150 MZM852116:NAW852150 NJI852116:NKS852150 NTE852116:NUO852150 ODA852116:OEK852150 OMW852116:OOG852150 OWS852116:OYC852150 PGO852116:PHY852150 PQK852116:PRU852150 QAG852116:QBQ852150 QKC852116:QLM852150 QTY852116:QVI852150 RDU852116:RFE852150 RNQ852116:RPA852150 RXM852116:RYW852150 SHI852116:SIS852150 SRE852116:SSO852150 TBA852116:TCK852150 TKW852116:TMG852150 TUS852116:TWC852150 UEO852116:UFY852150 UOK852116:UPU852150 UYG852116:UZQ852150 VIC852116:VJM852150 VRY852116:VTI852150 WBU852116:WDE852150 WLQ852116:WNA852150 WVM852116:WWW852150 E917652:AO917686 JA917652:KK917686 SW917652:UG917686 ACS917652:AEC917686 AMO917652:ANY917686 AWK917652:AXU917686 BGG917652:BHQ917686 BQC917652:BRM917686 BZY917652:CBI917686 CJU917652:CLE917686 CTQ917652:CVA917686 DDM917652:DEW917686 DNI917652:DOS917686 DXE917652:DYO917686 EHA917652:EIK917686 EQW917652:ESG917686 FAS917652:FCC917686 FKO917652:FLY917686 FUK917652:FVU917686 GEG917652:GFQ917686 GOC917652:GPM917686 GXY917652:GZI917686 HHU917652:HJE917686 HRQ917652:HTA917686 IBM917652:ICW917686 ILI917652:IMS917686 IVE917652:IWO917686 JFA917652:JGK917686 JOW917652:JQG917686 JYS917652:KAC917686 KIO917652:KJY917686 KSK917652:KTU917686 LCG917652:LDQ917686 LMC917652:LNM917686 LVY917652:LXI917686 MFU917652:MHE917686 MPQ917652:MRA917686 MZM917652:NAW917686 NJI917652:NKS917686 NTE917652:NUO917686 ODA917652:OEK917686 OMW917652:OOG917686 OWS917652:OYC917686 PGO917652:PHY917686 PQK917652:PRU917686 QAG917652:QBQ917686 QKC917652:QLM917686 QTY917652:QVI917686 RDU917652:RFE917686 RNQ917652:RPA917686 RXM917652:RYW917686 SHI917652:SIS917686 SRE917652:SSO917686 TBA917652:TCK917686 TKW917652:TMG917686 TUS917652:TWC917686 UEO917652:UFY917686 UOK917652:UPU917686 UYG917652:UZQ917686 VIC917652:VJM917686 VRY917652:VTI917686 WBU917652:WDE917686 WLQ917652:WNA917686 WVM917652:WWW917686 E983188:AO983222 JA983188:KK983222 SW983188:UG983222 ACS983188:AEC983222 AMO983188:ANY983222 AWK983188:AXU983222 BGG983188:BHQ983222 BQC983188:BRM983222 BZY983188:CBI983222 CJU983188:CLE983222 CTQ983188:CVA983222 DDM983188:DEW983222 DNI983188:DOS983222 DXE983188:DYO983222 EHA983188:EIK983222 EQW983188:ESG983222 FAS983188:FCC983222 FKO983188:FLY983222 FUK983188:FVU983222 GEG983188:GFQ983222 GOC983188:GPM983222 GXY983188:GZI983222 HHU983188:HJE983222 HRQ983188:HTA983222 IBM983188:ICW983222 ILI983188:IMS983222 IVE983188:IWO983222 JFA983188:JGK983222 JOW983188:JQG983222 JYS983188:KAC983222 KIO983188:KJY983222 KSK983188:KTU983222 LCG983188:LDQ983222 LMC983188:LNM983222 LVY983188:LXI983222 MFU983188:MHE983222 MPQ983188:MRA983222 MZM983188:NAW983222 NJI983188:NKS983222 NTE983188:NUO983222 ODA983188:OEK983222 OMW983188:OOG983222 OWS983188:OYC983222 PGO983188:PHY983222 PQK983188:PRU983222 QAG983188:QBQ983222 QKC983188:QLM983222 QTY983188:QVI983222 RDU983188:RFE983222 RNQ983188:RPA983222 RXM983188:RYW983222 SHI983188:SIS983222 SRE983188:SSO983222 TBA983188:TCK983222 TKW983188:TMG983222 TUS983188:TWC983222 UEO983188:UFY983222 UOK983188:UPU983222 UYG983188:UZQ983222 VIC983188:VJM983222 VRY983188:VTI983222 WBU983188:WDE983222 WLQ983188:WNA983222 WVM983188:WWW983222" xr:uid="{D0E75F6E-990A-4685-95C1-E1B7554C3254}">
      <formula1>0</formula1>
    </dataValidation>
    <dataValidation type="whole" allowBlank="1" showInputMessage="1" showErrorMessage="1" sqref="AR10:AR12 KN10:KN12 UJ10:UJ12 AEF10:AEF12 AOB10:AOB12 AXX10:AXX12 BHT10:BHT12 BRP10:BRP12 CBL10:CBL12 CLH10:CLH12 CVD10:CVD12 DEZ10:DEZ12 DOV10:DOV12 DYR10:DYR12 EIN10:EIN12 ESJ10:ESJ12 FCF10:FCF12 FMB10:FMB12 FVX10:FVX12 GFT10:GFT12 GPP10:GPP12 GZL10:GZL12 HJH10:HJH12 HTD10:HTD12 ICZ10:ICZ12 IMV10:IMV12 IWR10:IWR12 JGN10:JGN12 JQJ10:JQJ12 KAF10:KAF12 KKB10:KKB12 KTX10:KTX12 LDT10:LDT12 LNP10:LNP12 LXL10:LXL12 MHH10:MHH12 MRD10:MRD12 NAZ10:NAZ12 NKV10:NKV12 NUR10:NUR12 OEN10:OEN12 OOJ10:OOJ12 OYF10:OYF12 PIB10:PIB12 PRX10:PRX12 QBT10:QBT12 QLP10:QLP12 QVL10:QVL12 RFH10:RFH12 RPD10:RPD12 RYZ10:RYZ12 SIV10:SIV12 SSR10:SSR12 TCN10:TCN12 TMJ10:TMJ12 TWF10:TWF12 UGB10:UGB12 UPX10:UPX12 UZT10:UZT12 VJP10:VJP12 VTL10:VTL12 WDH10:WDH12 WND10:WND12 WWZ10:WWZ12 AR65546:AR65548 KN65546:KN65548 UJ65546:UJ65548 AEF65546:AEF65548 AOB65546:AOB65548 AXX65546:AXX65548 BHT65546:BHT65548 BRP65546:BRP65548 CBL65546:CBL65548 CLH65546:CLH65548 CVD65546:CVD65548 DEZ65546:DEZ65548 DOV65546:DOV65548 DYR65546:DYR65548 EIN65546:EIN65548 ESJ65546:ESJ65548 FCF65546:FCF65548 FMB65546:FMB65548 FVX65546:FVX65548 GFT65546:GFT65548 GPP65546:GPP65548 GZL65546:GZL65548 HJH65546:HJH65548 HTD65546:HTD65548 ICZ65546:ICZ65548 IMV65546:IMV65548 IWR65546:IWR65548 JGN65546:JGN65548 JQJ65546:JQJ65548 KAF65546:KAF65548 KKB65546:KKB65548 KTX65546:KTX65548 LDT65546:LDT65548 LNP65546:LNP65548 LXL65546:LXL65548 MHH65546:MHH65548 MRD65546:MRD65548 NAZ65546:NAZ65548 NKV65546:NKV65548 NUR65546:NUR65548 OEN65546:OEN65548 OOJ65546:OOJ65548 OYF65546:OYF65548 PIB65546:PIB65548 PRX65546:PRX65548 QBT65546:QBT65548 QLP65546:QLP65548 QVL65546:QVL65548 RFH65546:RFH65548 RPD65546:RPD65548 RYZ65546:RYZ65548 SIV65546:SIV65548 SSR65546:SSR65548 TCN65546:TCN65548 TMJ65546:TMJ65548 TWF65546:TWF65548 UGB65546:UGB65548 UPX65546:UPX65548 UZT65546:UZT65548 VJP65546:VJP65548 VTL65546:VTL65548 WDH65546:WDH65548 WND65546:WND65548 WWZ65546:WWZ65548 AR131082:AR131084 KN131082:KN131084 UJ131082:UJ131084 AEF131082:AEF131084 AOB131082:AOB131084 AXX131082:AXX131084 BHT131082:BHT131084 BRP131082:BRP131084 CBL131082:CBL131084 CLH131082:CLH131084 CVD131082:CVD131084 DEZ131082:DEZ131084 DOV131082:DOV131084 DYR131082:DYR131084 EIN131082:EIN131084 ESJ131082:ESJ131084 FCF131082:FCF131084 FMB131082:FMB131084 FVX131082:FVX131084 GFT131082:GFT131084 GPP131082:GPP131084 GZL131082:GZL131084 HJH131082:HJH131084 HTD131082:HTD131084 ICZ131082:ICZ131084 IMV131082:IMV131084 IWR131082:IWR131084 JGN131082:JGN131084 JQJ131082:JQJ131084 KAF131082:KAF131084 KKB131082:KKB131084 KTX131082:KTX131084 LDT131082:LDT131084 LNP131082:LNP131084 LXL131082:LXL131084 MHH131082:MHH131084 MRD131082:MRD131084 NAZ131082:NAZ131084 NKV131082:NKV131084 NUR131082:NUR131084 OEN131082:OEN131084 OOJ131082:OOJ131084 OYF131082:OYF131084 PIB131082:PIB131084 PRX131082:PRX131084 QBT131082:QBT131084 QLP131082:QLP131084 QVL131082:QVL131084 RFH131082:RFH131084 RPD131082:RPD131084 RYZ131082:RYZ131084 SIV131082:SIV131084 SSR131082:SSR131084 TCN131082:TCN131084 TMJ131082:TMJ131084 TWF131082:TWF131084 UGB131082:UGB131084 UPX131082:UPX131084 UZT131082:UZT131084 VJP131082:VJP131084 VTL131082:VTL131084 WDH131082:WDH131084 WND131082:WND131084 WWZ131082:WWZ131084 AR196618:AR196620 KN196618:KN196620 UJ196618:UJ196620 AEF196618:AEF196620 AOB196618:AOB196620 AXX196618:AXX196620 BHT196618:BHT196620 BRP196618:BRP196620 CBL196618:CBL196620 CLH196618:CLH196620 CVD196618:CVD196620 DEZ196618:DEZ196620 DOV196618:DOV196620 DYR196618:DYR196620 EIN196618:EIN196620 ESJ196618:ESJ196620 FCF196618:FCF196620 FMB196618:FMB196620 FVX196618:FVX196620 GFT196618:GFT196620 GPP196618:GPP196620 GZL196618:GZL196620 HJH196618:HJH196620 HTD196618:HTD196620 ICZ196618:ICZ196620 IMV196618:IMV196620 IWR196618:IWR196620 JGN196618:JGN196620 JQJ196618:JQJ196620 KAF196618:KAF196620 KKB196618:KKB196620 KTX196618:KTX196620 LDT196618:LDT196620 LNP196618:LNP196620 LXL196618:LXL196620 MHH196618:MHH196620 MRD196618:MRD196620 NAZ196618:NAZ196620 NKV196618:NKV196620 NUR196618:NUR196620 OEN196618:OEN196620 OOJ196618:OOJ196620 OYF196618:OYF196620 PIB196618:PIB196620 PRX196618:PRX196620 QBT196618:QBT196620 QLP196618:QLP196620 QVL196618:QVL196620 RFH196618:RFH196620 RPD196618:RPD196620 RYZ196618:RYZ196620 SIV196618:SIV196620 SSR196618:SSR196620 TCN196618:TCN196620 TMJ196618:TMJ196620 TWF196618:TWF196620 UGB196618:UGB196620 UPX196618:UPX196620 UZT196618:UZT196620 VJP196618:VJP196620 VTL196618:VTL196620 WDH196618:WDH196620 WND196618:WND196620 WWZ196618:WWZ196620 AR262154:AR262156 KN262154:KN262156 UJ262154:UJ262156 AEF262154:AEF262156 AOB262154:AOB262156 AXX262154:AXX262156 BHT262154:BHT262156 BRP262154:BRP262156 CBL262154:CBL262156 CLH262154:CLH262156 CVD262154:CVD262156 DEZ262154:DEZ262156 DOV262154:DOV262156 DYR262154:DYR262156 EIN262154:EIN262156 ESJ262154:ESJ262156 FCF262154:FCF262156 FMB262154:FMB262156 FVX262154:FVX262156 GFT262154:GFT262156 GPP262154:GPP262156 GZL262154:GZL262156 HJH262154:HJH262156 HTD262154:HTD262156 ICZ262154:ICZ262156 IMV262154:IMV262156 IWR262154:IWR262156 JGN262154:JGN262156 JQJ262154:JQJ262156 KAF262154:KAF262156 KKB262154:KKB262156 KTX262154:KTX262156 LDT262154:LDT262156 LNP262154:LNP262156 LXL262154:LXL262156 MHH262154:MHH262156 MRD262154:MRD262156 NAZ262154:NAZ262156 NKV262154:NKV262156 NUR262154:NUR262156 OEN262154:OEN262156 OOJ262154:OOJ262156 OYF262154:OYF262156 PIB262154:PIB262156 PRX262154:PRX262156 QBT262154:QBT262156 QLP262154:QLP262156 QVL262154:QVL262156 RFH262154:RFH262156 RPD262154:RPD262156 RYZ262154:RYZ262156 SIV262154:SIV262156 SSR262154:SSR262156 TCN262154:TCN262156 TMJ262154:TMJ262156 TWF262154:TWF262156 UGB262154:UGB262156 UPX262154:UPX262156 UZT262154:UZT262156 VJP262154:VJP262156 VTL262154:VTL262156 WDH262154:WDH262156 WND262154:WND262156 WWZ262154:WWZ262156 AR327690:AR327692 KN327690:KN327692 UJ327690:UJ327692 AEF327690:AEF327692 AOB327690:AOB327692 AXX327690:AXX327692 BHT327690:BHT327692 BRP327690:BRP327692 CBL327690:CBL327692 CLH327690:CLH327692 CVD327690:CVD327692 DEZ327690:DEZ327692 DOV327690:DOV327692 DYR327690:DYR327692 EIN327690:EIN327692 ESJ327690:ESJ327692 FCF327690:FCF327692 FMB327690:FMB327692 FVX327690:FVX327692 GFT327690:GFT327692 GPP327690:GPP327692 GZL327690:GZL327692 HJH327690:HJH327692 HTD327690:HTD327692 ICZ327690:ICZ327692 IMV327690:IMV327692 IWR327690:IWR327692 JGN327690:JGN327692 JQJ327690:JQJ327692 KAF327690:KAF327692 KKB327690:KKB327692 KTX327690:KTX327692 LDT327690:LDT327692 LNP327690:LNP327692 LXL327690:LXL327692 MHH327690:MHH327692 MRD327690:MRD327692 NAZ327690:NAZ327692 NKV327690:NKV327692 NUR327690:NUR327692 OEN327690:OEN327692 OOJ327690:OOJ327692 OYF327690:OYF327692 PIB327690:PIB327692 PRX327690:PRX327692 QBT327690:QBT327692 QLP327690:QLP327692 QVL327690:QVL327692 RFH327690:RFH327692 RPD327690:RPD327692 RYZ327690:RYZ327692 SIV327690:SIV327692 SSR327690:SSR327692 TCN327690:TCN327692 TMJ327690:TMJ327692 TWF327690:TWF327692 UGB327690:UGB327692 UPX327690:UPX327692 UZT327690:UZT327692 VJP327690:VJP327692 VTL327690:VTL327692 WDH327690:WDH327692 WND327690:WND327692 WWZ327690:WWZ327692 AR393226:AR393228 KN393226:KN393228 UJ393226:UJ393228 AEF393226:AEF393228 AOB393226:AOB393228 AXX393226:AXX393228 BHT393226:BHT393228 BRP393226:BRP393228 CBL393226:CBL393228 CLH393226:CLH393228 CVD393226:CVD393228 DEZ393226:DEZ393228 DOV393226:DOV393228 DYR393226:DYR393228 EIN393226:EIN393228 ESJ393226:ESJ393228 FCF393226:FCF393228 FMB393226:FMB393228 FVX393226:FVX393228 GFT393226:GFT393228 GPP393226:GPP393228 GZL393226:GZL393228 HJH393226:HJH393228 HTD393226:HTD393228 ICZ393226:ICZ393228 IMV393226:IMV393228 IWR393226:IWR393228 JGN393226:JGN393228 JQJ393226:JQJ393228 KAF393226:KAF393228 KKB393226:KKB393228 KTX393226:KTX393228 LDT393226:LDT393228 LNP393226:LNP393228 LXL393226:LXL393228 MHH393226:MHH393228 MRD393226:MRD393228 NAZ393226:NAZ393228 NKV393226:NKV393228 NUR393226:NUR393228 OEN393226:OEN393228 OOJ393226:OOJ393228 OYF393226:OYF393228 PIB393226:PIB393228 PRX393226:PRX393228 QBT393226:QBT393228 QLP393226:QLP393228 QVL393226:QVL393228 RFH393226:RFH393228 RPD393226:RPD393228 RYZ393226:RYZ393228 SIV393226:SIV393228 SSR393226:SSR393228 TCN393226:TCN393228 TMJ393226:TMJ393228 TWF393226:TWF393228 UGB393226:UGB393228 UPX393226:UPX393228 UZT393226:UZT393228 VJP393226:VJP393228 VTL393226:VTL393228 WDH393226:WDH393228 WND393226:WND393228 WWZ393226:WWZ393228 AR458762:AR458764 KN458762:KN458764 UJ458762:UJ458764 AEF458762:AEF458764 AOB458762:AOB458764 AXX458762:AXX458764 BHT458762:BHT458764 BRP458762:BRP458764 CBL458762:CBL458764 CLH458762:CLH458764 CVD458762:CVD458764 DEZ458762:DEZ458764 DOV458762:DOV458764 DYR458762:DYR458764 EIN458762:EIN458764 ESJ458762:ESJ458764 FCF458762:FCF458764 FMB458762:FMB458764 FVX458762:FVX458764 GFT458762:GFT458764 GPP458762:GPP458764 GZL458762:GZL458764 HJH458762:HJH458764 HTD458762:HTD458764 ICZ458762:ICZ458764 IMV458762:IMV458764 IWR458762:IWR458764 JGN458762:JGN458764 JQJ458762:JQJ458764 KAF458762:KAF458764 KKB458762:KKB458764 KTX458762:KTX458764 LDT458762:LDT458764 LNP458762:LNP458764 LXL458762:LXL458764 MHH458762:MHH458764 MRD458762:MRD458764 NAZ458762:NAZ458764 NKV458762:NKV458764 NUR458762:NUR458764 OEN458762:OEN458764 OOJ458762:OOJ458764 OYF458762:OYF458764 PIB458762:PIB458764 PRX458762:PRX458764 QBT458762:QBT458764 QLP458762:QLP458764 QVL458762:QVL458764 RFH458762:RFH458764 RPD458762:RPD458764 RYZ458762:RYZ458764 SIV458762:SIV458764 SSR458762:SSR458764 TCN458762:TCN458764 TMJ458762:TMJ458764 TWF458762:TWF458764 UGB458762:UGB458764 UPX458762:UPX458764 UZT458762:UZT458764 VJP458762:VJP458764 VTL458762:VTL458764 WDH458762:WDH458764 WND458762:WND458764 WWZ458762:WWZ458764 AR524298:AR524300 KN524298:KN524300 UJ524298:UJ524300 AEF524298:AEF524300 AOB524298:AOB524300 AXX524298:AXX524300 BHT524298:BHT524300 BRP524298:BRP524300 CBL524298:CBL524300 CLH524298:CLH524300 CVD524298:CVD524300 DEZ524298:DEZ524300 DOV524298:DOV524300 DYR524298:DYR524300 EIN524298:EIN524300 ESJ524298:ESJ524300 FCF524298:FCF524300 FMB524298:FMB524300 FVX524298:FVX524300 GFT524298:GFT524300 GPP524298:GPP524300 GZL524298:GZL524300 HJH524298:HJH524300 HTD524298:HTD524300 ICZ524298:ICZ524300 IMV524298:IMV524300 IWR524298:IWR524300 JGN524298:JGN524300 JQJ524298:JQJ524300 KAF524298:KAF524300 KKB524298:KKB524300 KTX524298:KTX524300 LDT524298:LDT524300 LNP524298:LNP524300 LXL524298:LXL524300 MHH524298:MHH524300 MRD524298:MRD524300 NAZ524298:NAZ524300 NKV524298:NKV524300 NUR524298:NUR524300 OEN524298:OEN524300 OOJ524298:OOJ524300 OYF524298:OYF524300 PIB524298:PIB524300 PRX524298:PRX524300 QBT524298:QBT524300 QLP524298:QLP524300 QVL524298:QVL524300 RFH524298:RFH524300 RPD524298:RPD524300 RYZ524298:RYZ524300 SIV524298:SIV524300 SSR524298:SSR524300 TCN524298:TCN524300 TMJ524298:TMJ524300 TWF524298:TWF524300 UGB524298:UGB524300 UPX524298:UPX524300 UZT524298:UZT524300 VJP524298:VJP524300 VTL524298:VTL524300 WDH524298:WDH524300 WND524298:WND524300 WWZ524298:WWZ524300 AR589834:AR589836 KN589834:KN589836 UJ589834:UJ589836 AEF589834:AEF589836 AOB589834:AOB589836 AXX589834:AXX589836 BHT589834:BHT589836 BRP589834:BRP589836 CBL589834:CBL589836 CLH589834:CLH589836 CVD589834:CVD589836 DEZ589834:DEZ589836 DOV589834:DOV589836 DYR589834:DYR589836 EIN589834:EIN589836 ESJ589834:ESJ589836 FCF589834:FCF589836 FMB589834:FMB589836 FVX589834:FVX589836 GFT589834:GFT589836 GPP589834:GPP589836 GZL589834:GZL589836 HJH589834:HJH589836 HTD589834:HTD589836 ICZ589834:ICZ589836 IMV589834:IMV589836 IWR589834:IWR589836 JGN589834:JGN589836 JQJ589834:JQJ589836 KAF589834:KAF589836 KKB589834:KKB589836 KTX589834:KTX589836 LDT589834:LDT589836 LNP589834:LNP589836 LXL589834:LXL589836 MHH589834:MHH589836 MRD589834:MRD589836 NAZ589834:NAZ589836 NKV589834:NKV589836 NUR589834:NUR589836 OEN589834:OEN589836 OOJ589834:OOJ589836 OYF589834:OYF589836 PIB589834:PIB589836 PRX589834:PRX589836 QBT589834:QBT589836 QLP589834:QLP589836 QVL589834:QVL589836 RFH589834:RFH589836 RPD589834:RPD589836 RYZ589834:RYZ589836 SIV589834:SIV589836 SSR589834:SSR589836 TCN589834:TCN589836 TMJ589834:TMJ589836 TWF589834:TWF589836 UGB589834:UGB589836 UPX589834:UPX589836 UZT589834:UZT589836 VJP589834:VJP589836 VTL589834:VTL589836 WDH589834:WDH589836 WND589834:WND589836 WWZ589834:WWZ589836 AR655370:AR655372 KN655370:KN655372 UJ655370:UJ655372 AEF655370:AEF655372 AOB655370:AOB655372 AXX655370:AXX655372 BHT655370:BHT655372 BRP655370:BRP655372 CBL655370:CBL655372 CLH655370:CLH655372 CVD655370:CVD655372 DEZ655370:DEZ655372 DOV655370:DOV655372 DYR655370:DYR655372 EIN655370:EIN655372 ESJ655370:ESJ655372 FCF655370:FCF655372 FMB655370:FMB655372 FVX655370:FVX655372 GFT655370:GFT655372 GPP655370:GPP655372 GZL655370:GZL655372 HJH655370:HJH655372 HTD655370:HTD655372 ICZ655370:ICZ655372 IMV655370:IMV655372 IWR655370:IWR655372 JGN655370:JGN655372 JQJ655370:JQJ655372 KAF655370:KAF655372 KKB655370:KKB655372 KTX655370:KTX655372 LDT655370:LDT655372 LNP655370:LNP655372 LXL655370:LXL655372 MHH655370:MHH655372 MRD655370:MRD655372 NAZ655370:NAZ655372 NKV655370:NKV655372 NUR655370:NUR655372 OEN655370:OEN655372 OOJ655370:OOJ655372 OYF655370:OYF655372 PIB655370:PIB655372 PRX655370:PRX655372 QBT655370:QBT655372 QLP655370:QLP655372 QVL655370:QVL655372 RFH655370:RFH655372 RPD655370:RPD655372 RYZ655370:RYZ655372 SIV655370:SIV655372 SSR655370:SSR655372 TCN655370:TCN655372 TMJ655370:TMJ655372 TWF655370:TWF655372 UGB655370:UGB655372 UPX655370:UPX655372 UZT655370:UZT655372 VJP655370:VJP655372 VTL655370:VTL655372 WDH655370:WDH655372 WND655370:WND655372 WWZ655370:WWZ655372 AR720906:AR720908 KN720906:KN720908 UJ720906:UJ720908 AEF720906:AEF720908 AOB720906:AOB720908 AXX720906:AXX720908 BHT720906:BHT720908 BRP720906:BRP720908 CBL720906:CBL720908 CLH720906:CLH720908 CVD720906:CVD720908 DEZ720906:DEZ720908 DOV720906:DOV720908 DYR720906:DYR720908 EIN720906:EIN720908 ESJ720906:ESJ720908 FCF720906:FCF720908 FMB720906:FMB720908 FVX720906:FVX720908 GFT720906:GFT720908 GPP720906:GPP720908 GZL720906:GZL720908 HJH720906:HJH720908 HTD720906:HTD720908 ICZ720906:ICZ720908 IMV720906:IMV720908 IWR720906:IWR720908 JGN720906:JGN720908 JQJ720906:JQJ720908 KAF720906:KAF720908 KKB720906:KKB720908 KTX720906:KTX720908 LDT720906:LDT720908 LNP720906:LNP720908 LXL720906:LXL720908 MHH720906:MHH720908 MRD720906:MRD720908 NAZ720906:NAZ720908 NKV720906:NKV720908 NUR720906:NUR720908 OEN720906:OEN720908 OOJ720906:OOJ720908 OYF720906:OYF720908 PIB720906:PIB720908 PRX720906:PRX720908 QBT720906:QBT720908 QLP720906:QLP720908 QVL720906:QVL720908 RFH720906:RFH720908 RPD720906:RPD720908 RYZ720906:RYZ720908 SIV720906:SIV720908 SSR720906:SSR720908 TCN720906:TCN720908 TMJ720906:TMJ720908 TWF720906:TWF720908 UGB720906:UGB720908 UPX720906:UPX720908 UZT720906:UZT720908 VJP720906:VJP720908 VTL720906:VTL720908 WDH720906:WDH720908 WND720906:WND720908 WWZ720906:WWZ720908 AR786442:AR786444 KN786442:KN786444 UJ786442:UJ786444 AEF786442:AEF786444 AOB786442:AOB786444 AXX786442:AXX786444 BHT786442:BHT786444 BRP786442:BRP786444 CBL786442:CBL786444 CLH786442:CLH786444 CVD786442:CVD786444 DEZ786442:DEZ786444 DOV786442:DOV786444 DYR786442:DYR786444 EIN786442:EIN786444 ESJ786442:ESJ786444 FCF786442:FCF786444 FMB786442:FMB786444 FVX786442:FVX786444 GFT786442:GFT786444 GPP786442:GPP786444 GZL786442:GZL786444 HJH786442:HJH786444 HTD786442:HTD786444 ICZ786442:ICZ786444 IMV786442:IMV786444 IWR786442:IWR786444 JGN786442:JGN786444 JQJ786442:JQJ786444 KAF786442:KAF786444 KKB786442:KKB786444 KTX786442:KTX786444 LDT786442:LDT786444 LNP786442:LNP786444 LXL786442:LXL786444 MHH786442:MHH786444 MRD786442:MRD786444 NAZ786442:NAZ786444 NKV786442:NKV786444 NUR786442:NUR786444 OEN786442:OEN786444 OOJ786442:OOJ786444 OYF786442:OYF786444 PIB786442:PIB786444 PRX786442:PRX786444 QBT786442:QBT786444 QLP786442:QLP786444 QVL786442:QVL786444 RFH786442:RFH786444 RPD786442:RPD786444 RYZ786442:RYZ786444 SIV786442:SIV786444 SSR786442:SSR786444 TCN786442:TCN786444 TMJ786442:TMJ786444 TWF786442:TWF786444 UGB786442:UGB786444 UPX786442:UPX786444 UZT786442:UZT786444 VJP786442:VJP786444 VTL786442:VTL786444 WDH786442:WDH786444 WND786442:WND786444 WWZ786442:WWZ786444 AR851978:AR851980 KN851978:KN851980 UJ851978:UJ851980 AEF851978:AEF851980 AOB851978:AOB851980 AXX851978:AXX851980 BHT851978:BHT851980 BRP851978:BRP851980 CBL851978:CBL851980 CLH851978:CLH851980 CVD851978:CVD851980 DEZ851978:DEZ851980 DOV851978:DOV851980 DYR851978:DYR851980 EIN851978:EIN851980 ESJ851978:ESJ851980 FCF851978:FCF851980 FMB851978:FMB851980 FVX851978:FVX851980 GFT851978:GFT851980 GPP851978:GPP851980 GZL851978:GZL851980 HJH851978:HJH851980 HTD851978:HTD851980 ICZ851978:ICZ851980 IMV851978:IMV851980 IWR851978:IWR851980 JGN851978:JGN851980 JQJ851978:JQJ851980 KAF851978:KAF851980 KKB851978:KKB851980 KTX851978:KTX851980 LDT851978:LDT851980 LNP851978:LNP851980 LXL851978:LXL851980 MHH851978:MHH851980 MRD851978:MRD851980 NAZ851978:NAZ851980 NKV851978:NKV851980 NUR851978:NUR851980 OEN851978:OEN851980 OOJ851978:OOJ851980 OYF851978:OYF851980 PIB851978:PIB851980 PRX851978:PRX851980 QBT851978:QBT851980 QLP851978:QLP851980 QVL851978:QVL851980 RFH851978:RFH851980 RPD851978:RPD851980 RYZ851978:RYZ851980 SIV851978:SIV851980 SSR851978:SSR851980 TCN851978:TCN851980 TMJ851978:TMJ851980 TWF851978:TWF851980 UGB851978:UGB851980 UPX851978:UPX851980 UZT851978:UZT851980 VJP851978:VJP851980 VTL851978:VTL851980 WDH851978:WDH851980 WND851978:WND851980 WWZ851978:WWZ851980 AR917514:AR917516 KN917514:KN917516 UJ917514:UJ917516 AEF917514:AEF917516 AOB917514:AOB917516 AXX917514:AXX917516 BHT917514:BHT917516 BRP917514:BRP917516 CBL917514:CBL917516 CLH917514:CLH917516 CVD917514:CVD917516 DEZ917514:DEZ917516 DOV917514:DOV917516 DYR917514:DYR917516 EIN917514:EIN917516 ESJ917514:ESJ917516 FCF917514:FCF917516 FMB917514:FMB917516 FVX917514:FVX917516 GFT917514:GFT917516 GPP917514:GPP917516 GZL917514:GZL917516 HJH917514:HJH917516 HTD917514:HTD917516 ICZ917514:ICZ917516 IMV917514:IMV917516 IWR917514:IWR917516 JGN917514:JGN917516 JQJ917514:JQJ917516 KAF917514:KAF917516 KKB917514:KKB917516 KTX917514:KTX917516 LDT917514:LDT917516 LNP917514:LNP917516 LXL917514:LXL917516 MHH917514:MHH917516 MRD917514:MRD917516 NAZ917514:NAZ917516 NKV917514:NKV917516 NUR917514:NUR917516 OEN917514:OEN917516 OOJ917514:OOJ917516 OYF917514:OYF917516 PIB917514:PIB917516 PRX917514:PRX917516 QBT917514:QBT917516 QLP917514:QLP917516 QVL917514:QVL917516 RFH917514:RFH917516 RPD917514:RPD917516 RYZ917514:RYZ917516 SIV917514:SIV917516 SSR917514:SSR917516 TCN917514:TCN917516 TMJ917514:TMJ917516 TWF917514:TWF917516 UGB917514:UGB917516 UPX917514:UPX917516 UZT917514:UZT917516 VJP917514:VJP917516 VTL917514:VTL917516 WDH917514:WDH917516 WND917514:WND917516 WWZ917514:WWZ917516 AR983050:AR983052 KN983050:KN983052 UJ983050:UJ983052 AEF983050:AEF983052 AOB983050:AOB983052 AXX983050:AXX983052 BHT983050:BHT983052 BRP983050:BRP983052 CBL983050:CBL983052 CLH983050:CLH983052 CVD983050:CVD983052 DEZ983050:DEZ983052 DOV983050:DOV983052 DYR983050:DYR983052 EIN983050:EIN983052 ESJ983050:ESJ983052 FCF983050:FCF983052 FMB983050:FMB983052 FVX983050:FVX983052 GFT983050:GFT983052 GPP983050:GPP983052 GZL983050:GZL983052 HJH983050:HJH983052 HTD983050:HTD983052 ICZ983050:ICZ983052 IMV983050:IMV983052 IWR983050:IWR983052 JGN983050:JGN983052 JQJ983050:JQJ983052 KAF983050:KAF983052 KKB983050:KKB983052 KTX983050:KTX983052 LDT983050:LDT983052 LNP983050:LNP983052 LXL983050:LXL983052 MHH983050:MHH983052 MRD983050:MRD983052 NAZ983050:NAZ983052 NKV983050:NKV983052 NUR983050:NUR983052 OEN983050:OEN983052 OOJ983050:OOJ983052 OYF983050:OYF983052 PIB983050:PIB983052 PRX983050:PRX983052 QBT983050:QBT983052 QLP983050:QLP983052 QVL983050:QVL983052 RFH983050:RFH983052 RPD983050:RPD983052 RYZ983050:RYZ983052 SIV983050:SIV983052 SSR983050:SSR983052 TCN983050:TCN983052 TMJ983050:TMJ983052 TWF983050:TWF983052 UGB983050:UGB983052 UPX983050:UPX983052 UZT983050:UZT983052 VJP983050:VJP983052 VTL983050:VTL983052 WDH983050:WDH983052 WND983050:WND983052 WWZ983050:WWZ983052" xr:uid="{BD1465E8-E166-4AEF-814D-ABE31830D282}">
      <formula1>0</formula1>
      <formula2>1E+27</formula2>
    </dataValidation>
    <dataValidation allowBlank="1" sqref="CA8:CF9 LW8:MB9 VS8:VX9 AFO8:AFT9 APK8:APP9 AZG8:AZL9 BJC8:BJH9 BSY8:BTD9 CCU8:CCZ9 CMQ8:CMV9 CWM8:CWR9 DGI8:DGN9 DQE8:DQJ9 EAA8:EAF9 EJW8:EKB9 ETS8:ETX9 FDO8:FDT9 FNK8:FNP9 FXG8:FXL9 GHC8:GHH9 GQY8:GRD9 HAU8:HAZ9 HKQ8:HKV9 HUM8:HUR9 IEI8:IEN9 IOE8:IOJ9 IYA8:IYF9 JHW8:JIB9 JRS8:JRX9 KBO8:KBT9 KLK8:KLP9 KVG8:KVL9 LFC8:LFH9 LOY8:LPD9 LYU8:LYZ9 MIQ8:MIV9 MSM8:MSR9 NCI8:NCN9 NME8:NMJ9 NWA8:NWF9 OFW8:OGB9 OPS8:OPX9 OZO8:OZT9 PJK8:PJP9 PTG8:PTL9 QDC8:QDH9 QMY8:QND9 QWU8:QWZ9 RGQ8:RGV9 RQM8:RQR9 SAI8:SAN9 SKE8:SKJ9 SUA8:SUF9 TDW8:TEB9 TNS8:TNX9 TXO8:TXT9 UHK8:UHP9 URG8:URL9 VBC8:VBH9 VKY8:VLD9 VUU8:VUZ9 WEQ8:WEV9 WOM8:WOR9 WYI8:WYN9 CA65544:CF65545 LW65544:MB65545 VS65544:VX65545 AFO65544:AFT65545 APK65544:APP65545 AZG65544:AZL65545 BJC65544:BJH65545 BSY65544:BTD65545 CCU65544:CCZ65545 CMQ65544:CMV65545 CWM65544:CWR65545 DGI65544:DGN65545 DQE65544:DQJ65545 EAA65544:EAF65545 EJW65544:EKB65545 ETS65544:ETX65545 FDO65544:FDT65545 FNK65544:FNP65545 FXG65544:FXL65545 GHC65544:GHH65545 GQY65544:GRD65545 HAU65544:HAZ65545 HKQ65544:HKV65545 HUM65544:HUR65545 IEI65544:IEN65545 IOE65544:IOJ65545 IYA65544:IYF65545 JHW65544:JIB65545 JRS65544:JRX65545 KBO65544:KBT65545 KLK65544:KLP65545 KVG65544:KVL65545 LFC65544:LFH65545 LOY65544:LPD65545 LYU65544:LYZ65545 MIQ65544:MIV65545 MSM65544:MSR65545 NCI65544:NCN65545 NME65544:NMJ65545 NWA65544:NWF65545 OFW65544:OGB65545 OPS65544:OPX65545 OZO65544:OZT65545 PJK65544:PJP65545 PTG65544:PTL65545 QDC65544:QDH65545 QMY65544:QND65545 QWU65544:QWZ65545 RGQ65544:RGV65545 RQM65544:RQR65545 SAI65544:SAN65545 SKE65544:SKJ65545 SUA65544:SUF65545 TDW65544:TEB65545 TNS65544:TNX65545 TXO65544:TXT65545 UHK65544:UHP65545 URG65544:URL65545 VBC65544:VBH65545 VKY65544:VLD65545 VUU65544:VUZ65545 WEQ65544:WEV65545 WOM65544:WOR65545 WYI65544:WYN65545 CA131080:CF131081 LW131080:MB131081 VS131080:VX131081 AFO131080:AFT131081 APK131080:APP131081 AZG131080:AZL131081 BJC131080:BJH131081 BSY131080:BTD131081 CCU131080:CCZ131081 CMQ131080:CMV131081 CWM131080:CWR131081 DGI131080:DGN131081 DQE131080:DQJ131081 EAA131080:EAF131081 EJW131080:EKB131081 ETS131080:ETX131081 FDO131080:FDT131081 FNK131080:FNP131081 FXG131080:FXL131081 GHC131080:GHH131081 GQY131080:GRD131081 HAU131080:HAZ131081 HKQ131080:HKV131081 HUM131080:HUR131081 IEI131080:IEN131081 IOE131080:IOJ131081 IYA131080:IYF131081 JHW131080:JIB131081 JRS131080:JRX131081 KBO131080:KBT131081 KLK131080:KLP131081 KVG131080:KVL131081 LFC131080:LFH131081 LOY131080:LPD131081 LYU131080:LYZ131081 MIQ131080:MIV131081 MSM131080:MSR131081 NCI131080:NCN131081 NME131080:NMJ131081 NWA131080:NWF131081 OFW131080:OGB131081 OPS131080:OPX131081 OZO131080:OZT131081 PJK131080:PJP131081 PTG131080:PTL131081 QDC131080:QDH131081 QMY131080:QND131081 QWU131080:QWZ131081 RGQ131080:RGV131081 RQM131080:RQR131081 SAI131080:SAN131081 SKE131080:SKJ131081 SUA131080:SUF131081 TDW131080:TEB131081 TNS131080:TNX131081 TXO131080:TXT131081 UHK131080:UHP131081 URG131080:URL131081 VBC131080:VBH131081 VKY131080:VLD131081 VUU131080:VUZ131081 WEQ131080:WEV131081 WOM131080:WOR131081 WYI131080:WYN131081 CA196616:CF196617 LW196616:MB196617 VS196616:VX196617 AFO196616:AFT196617 APK196616:APP196617 AZG196616:AZL196617 BJC196616:BJH196617 BSY196616:BTD196617 CCU196616:CCZ196617 CMQ196616:CMV196617 CWM196616:CWR196617 DGI196616:DGN196617 DQE196616:DQJ196617 EAA196616:EAF196617 EJW196616:EKB196617 ETS196616:ETX196617 FDO196616:FDT196617 FNK196616:FNP196617 FXG196616:FXL196617 GHC196616:GHH196617 GQY196616:GRD196617 HAU196616:HAZ196617 HKQ196616:HKV196617 HUM196616:HUR196617 IEI196616:IEN196617 IOE196616:IOJ196617 IYA196616:IYF196617 JHW196616:JIB196617 JRS196616:JRX196617 KBO196616:KBT196617 KLK196616:KLP196617 KVG196616:KVL196617 LFC196616:LFH196617 LOY196616:LPD196617 LYU196616:LYZ196617 MIQ196616:MIV196617 MSM196616:MSR196617 NCI196616:NCN196617 NME196616:NMJ196617 NWA196616:NWF196617 OFW196616:OGB196617 OPS196616:OPX196617 OZO196616:OZT196617 PJK196616:PJP196617 PTG196616:PTL196617 QDC196616:QDH196617 QMY196616:QND196617 QWU196616:QWZ196617 RGQ196616:RGV196617 RQM196616:RQR196617 SAI196616:SAN196617 SKE196616:SKJ196617 SUA196616:SUF196617 TDW196616:TEB196617 TNS196616:TNX196617 TXO196616:TXT196617 UHK196616:UHP196617 URG196616:URL196617 VBC196616:VBH196617 VKY196616:VLD196617 VUU196616:VUZ196617 WEQ196616:WEV196617 WOM196616:WOR196617 WYI196616:WYN196617 CA262152:CF262153 LW262152:MB262153 VS262152:VX262153 AFO262152:AFT262153 APK262152:APP262153 AZG262152:AZL262153 BJC262152:BJH262153 BSY262152:BTD262153 CCU262152:CCZ262153 CMQ262152:CMV262153 CWM262152:CWR262153 DGI262152:DGN262153 DQE262152:DQJ262153 EAA262152:EAF262153 EJW262152:EKB262153 ETS262152:ETX262153 FDO262152:FDT262153 FNK262152:FNP262153 FXG262152:FXL262153 GHC262152:GHH262153 GQY262152:GRD262153 HAU262152:HAZ262153 HKQ262152:HKV262153 HUM262152:HUR262153 IEI262152:IEN262153 IOE262152:IOJ262153 IYA262152:IYF262153 JHW262152:JIB262153 JRS262152:JRX262153 KBO262152:KBT262153 KLK262152:KLP262153 KVG262152:KVL262153 LFC262152:LFH262153 LOY262152:LPD262153 LYU262152:LYZ262153 MIQ262152:MIV262153 MSM262152:MSR262153 NCI262152:NCN262153 NME262152:NMJ262153 NWA262152:NWF262153 OFW262152:OGB262153 OPS262152:OPX262153 OZO262152:OZT262153 PJK262152:PJP262153 PTG262152:PTL262153 QDC262152:QDH262153 QMY262152:QND262153 QWU262152:QWZ262153 RGQ262152:RGV262153 RQM262152:RQR262153 SAI262152:SAN262153 SKE262152:SKJ262153 SUA262152:SUF262153 TDW262152:TEB262153 TNS262152:TNX262153 TXO262152:TXT262153 UHK262152:UHP262153 URG262152:URL262153 VBC262152:VBH262153 VKY262152:VLD262153 VUU262152:VUZ262153 WEQ262152:WEV262153 WOM262152:WOR262153 WYI262152:WYN262153 CA327688:CF327689 LW327688:MB327689 VS327688:VX327689 AFO327688:AFT327689 APK327688:APP327689 AZG327688:AZL327689 BJC327688:BJH327689 BSY327688:BTD327689 CCU327688:CCZ327689 CMQ327688:CMV327689 CWM327688:CWR327689 DGI327688:DGN327689 DQE327688:DQJ327689 EAA327688:EAF327689 EJW327688:EKB327689 ETS327688:ETX327689 FDO327688:FDT327689 FNK327688:FNP327689 FXG327688:FXL327689 GHC327688:GHH327689 GQY327688:GRD327689 HAU327688:HAZ327689 HKQ327688:HKV327689 HUM327688:HUR327689 IEI327688:IEN327689 IOE327688:IOJ327689 IYA327688:IYF327689 JHW327688:JIB327689 JRS327688:JRX327689 KBO327688:KBT327689 KLK327688:KLP327689 KVG327688:KVL327689 LFC327688:LFH327689 LOY327688:LPD327689 LYU327688:LYZ327689 MIQ327688:MIV327689 MSM327688:MSR327689 NCI327688:NCN327689 NME327688:NMJ327689 NWA327688:NWF327689 OFW327688:OGB327689 OPS327688:OPX327689 OZO327688:OZT327689 PJK327688:PJP327689 PTG327688:PTL327689 QDC327688:QDH327689 QMY327688:QND327689 QWU327688:QWZ327689 RGQ327688:RGV327689 RQM327688:RQR327689 SAI327688:SAN327689 SKE327688:SKJ327689 SUA327688:SUF327689 TDW327688:TEB327689 TNS327688:TNX327689 TXO327688:TXT327689 UHK327688:UHP327689 URG327688:URL327689 VBC327688:VBH327689 VKY327688:VLD327689 VUU327688:VUZ327689 WEQ327688:WEV327689 WOM327688:WOR327689 WYI327688:WYN327689 CA393224:CF393225 LW393224:MB393225 VS393224:VX393225 AFO393224:AFT393225 APK393224:APP393225 AZG393224:AZL393225 BJC393224:BJH393225 BSY393224:BTD393225 CCU393224:CCZ393225 CMQ393224:CMV393225 CWM393224:CWR393225 DGI393224:DGN393225 DQE393224:DQJ393225 EAA393224:EAF393225 EJW393224:EKB393225 ETS393224:ETX393225 FDO393224:FDT393225 FNK393224:FNP393225 FXG393224:FXL393225 GHC393224:GHH393225 GQY393224:GRD393225 HAU393224:HAZ393225 HKQ393224:HKV393225 HUM393224:HUR393225 IEI393224:IEN393225 IOE393224:IOJ393225 IYA393224:IYF393225 JHW393224:JIB393225 JRS393224:JRX393225 KBO393224:KBT393225 KLK393224:KLP393225 KVG393224:KVL393225 LFC393224:LFH393225 LOY393224:LPD393225 LYU393224:LYZ393225 MIQ393224:MIV393225 MSM393224:MSR393225 NCI393224:NCN393225 NME393224:NMJ393225 NWA393224:NWF393225 OFW393224:OGB393225 OPS393224:OPX393225 OZO393224:OZT393225 PJK393224:PJP393225 PTG393224:PTL393225 QDC393224:QDH393225 QMY393224:QND393225 QWU393224:QWZ393225 RGQ393224:RGV393225 RQM393224:RQR393225 SAI393224:SAN393225 SKE393224:SKJ393225 SUA393224:SUF393225 TDW393224:TEB393225 TNS393224:TNX393225 TXO393224:TXT393225 UHK393224:UHP393225 URG393224:URL393225 VBC393224:VBH393225 VKY393224:VLD393225 VUU393224:VUZ393225 WEQ393224:WEV393225 WOM393224:WOR393225 WYI393224:WYN393225 CA458760:CF458761 LW458760:MB458761 VS458760:VX458761 AFO458760:AFT458761 APK458760:APP458761 AZG458760:AZL458761 BJC458760:BJH458761 BSY458760:BTD458761 CCU458760:CCZ458761 CMQ458760:CMV458761 CWM458760:CWR458761 DGI458760:DGN458761 DQE458760:DQJ458761 EAA458760:EAF458761 EJW458760:EKB458761 ETS458760:ETX458761 FDO458760:FDT458761 FNK458760:FNP458761 FXG458760:FXL458761 GHC458760:GHH458761 GQY458760:GRD458761 HAU458760:HAZ458761 HKQ458760:HKV458761 HUM458760:HUR458761 IEI458760:IEN458761 IOE458760:IOJ458761 IYA458760:IYF458761 JHW458760:JIB458761 JRS458760:JRX458761 KBO458760:KBT458761 KLK458760:KLP458761 KVG458760:KVL458761 LFC458760:LFH458761 LOY458760:LPD458761 LYU458760:LYZ458761 MIQ458760:MIV458761 MSM458760:MSR458761 NCI458760:NCN458761 NME458760:NMJ458761 NWA458760:NWF458761 OFW458760:OGB458761 OPS458760:OPX458761 OZO458760:OZT458761 PJK458760:PJP458761 PTG458760:PTL458761 QDC458760:QDH458761 QMY458760:QND458761 QWU458760:QWZ458761 RGQ458760:RGV458761 RQM458760:RQR458761 SAI458760:SAN458761 SKE458760:SKJ458761 SUA458760:SUF458761 TDW458760:TEB458761 TNS458760:TNX458761 TXO458760:TXT458761 UHK458760:UHP458761 URG458760:URL458761 VBC458760:VBH458761 VKY458760:VLD458761 VUU458760:VUZ458761 WEQ458760:WEV458761 WOM458760:WOR458761 WYI458760:WYN458761 CA524296:CF524297 LW524296:MB524297 VS524296:VX524297 AFO524296:AFT524297 APK524296:APP524297 AZG524296:AZL524297 BJC524296:BJH524297 BSY524296:BTD524297 CCU524296:CCZ524297 CMQ524296:CMV524297 CWM524296:CWR524297 DGI524296:DGN524297 DQE524296:DQJ524297 EAA524296:EAF524297 EJW524296:EKB524297 ETS524296:ETX524297 FDO524296:FDT524297 FNK524296:FNP524297 FXG524296:FXL524297 GHC524296:GHH524297 GQY524296:GRD524297 HAU524296:HAZ524297 HKQ524296:HKV524297 HUM524296:HUR524297 IEI524296:IEN524297 IOE524296:IOJ524297 IYA524296:IYF524297 JHW524296:JIB524297 JRS524296:JRX524297 KBO524296:KBT524297 KLK524296:KLP524297 KVG524296:KVL524297 LFC524296:LFH524297 LOY524296:LPD524297 LYU524296:LYZ524297 MIQ524296:MIV524297 MSM524296:MSR524297 NCI524296:NCN524297 NME524296:NMJ524297 NWA524296:NWF524297 OFW524296:OGB524297 OPS524296:OPX524297 OZO524296:OZT524297 PJK524296:PJP524297 PTG524296:PTL524297 QDC524296:QDH524297 QMY524296:QND524297 QWU524296:QWZ524297 RGQ524296:RGV524297 RQM524296:RQR524297 SAI524296:SAN524297 SKE524296:SKJ524297 SUA524296:SUF524297 TDW524296:TEB524297 TNS524296:TNX524297 TXO524296:TXT524297 UHK524296:UHP524297 URG524296:URL524297 VBC524296:VBH524297 VKY524296:VLD524297 VUU524296:VUZ524297 WEQ524296:WEV524297 WOM524296:WOR524297 WYI524296:WYN524297 CA589832:CF589833 LW589832:MB589833 VS589832:VX589833 AFO589832:AFT589833 APK589832:APP589833 AZG589832:AZL589833 BJC589832:BJH589833 BSY589832:BTD589833 CCU589832:CCZ589833 CMQ589832:CMV589833 CWM589832:CWR589833 DGI589832:DGN589833 DQE589832:DQJ589833 EAA589832:EAF589833 EJW589832:EKB589833 ETS589832:ETX589833 FDO589832:FDT589833 FNK589832:FNP589833 FXG589832:FXL589833 GHC589832:GHH589833 GQY589832:GRD589833 HAU589832:HAZ589833 HKQ589832:HKV589833 HUM589832:HUR589833 IEI589832:IEN589833 IOE589832:IOJ589833 IYA589832:IYF589833 JHW589832:JIB589833 JRS589832:JRX589833 KBO589832:KBT589833 KLK589832:KLP589833 KVG589832:KVL589833 LFC589832:LFH589833 LOY589832:LPD589833 LYU589832:LYZ589833 MIQ589832:MIV589833 MSM589832:MSR589833 NCI589832:NCN589833 NME589832:NMJ589833 NWA589832:NWF589833 OFW589832:OGB589833 OPS589832:OPX589833 OZO589832:OZT589833 PJK589832:PJP589833 PTG589832:PTL589833 QDC589832:QDH589833 QMY589832:QND589833 QWU589832:QWZ589833 RGQ589832:RGV589833 RQM589832:RQR589833 SAI589832:SAN589833 SKE589832:SKJ589833 SUA589832:SUF589833 TDW589832:TEB589833 TNS589832:TNX589833 TXO589832:TXT589833 UHK589832:UHP589833 URG589832:URL589833 VBC589832:VBH589833 VKY589832:VLD589833 VUU589832:VUZ589833 WEQ589832:WEV589833 WOM589832:WOR589833 WYI589832:WYN589833 CA655368:CF655369 LW655368:MB655369 VS655368:VX655369 AFO655368:AFT655369 APK655368:APP655369 AZG655368:AZL655369 BJC655368:BJH655369 BSY655368:BTD655369 CCU655368:CCZ655369 CMQ655368:CMV655369 CWM655368:CWR655369 DGI655368:DGN655369 DQE655368:DQJ655369 EAA655368:EAF655369 EJW655368:EKB655369 ETS655368:ETX655369 FDO655368:FDT655369 FNK655368:FNP655369 FXG655368:FXL655369 GHC655368:GHH655369 GQY655368:GRD655369 HAU655368:HAZ655369 HKQ655368:HKV655369 HUM655368:HUR655369 IEI655368:IEN655369 IOE655368:IOJ655369 IYA655368:IYF655369 JHW655368:JIB655369 JRS655368:JRX655369 KBO655368:KBT655369 KLK655368:KLP655369 KVG655368:KVL655369 LFC655368:LFH655369 LOY655368:LPD655369 LYU655368:LYZ655369 MIQ655368:MIV655369 MSM655368:MSR655369 NCI655368:NCN655369 NME655368:NMJ655369 NWA655368:NWF655369 OFW655368:OGB655369 OPS655368:OPX655369 OZO655368:OZT655369 PJK655368:PJP655369 PTG655368:PTL655369 QDC655368:QDH655369 QMY655368:QND655369 QWU655368:QWZ655369 RGQ655368:RGV655369 RQM655368:RQR655369 SAI655368:SAN655369 SKE655368:SKJ655369 SUA655368:SUF655369 TDW655368:TEB655369 TNS655368:TNX655369 TXO655368:TXT655369 UHK655368:UHP655369 URG655368:URL655369 VBC655368:VBH655369 VKY655368:VLD655369 VUU655368:VUZ655369 WEQ655368:WEV655369 WOM655368:WOR655369 WYI655368:WYN655369 CA720904:CF720905 LW720904:MB720905 VS720904:VX720905 AFO720904:AFT720905 APK720904:APP720905 AZG720904:AZL720905 BJC720904:BJH720905 BSY720904:BTD720905 CCU720904:CCZ720905 CMQ720904:CMV720905 CWM720904:CWR720905 DGI720904:DGN720905 DQE720904:DQJ720905 EAA720904:EAF720905 EJW720904:EKB720905 ETS720904:ETX720905 FDO720904:FDT720905 FNK720904:FNP720905 FXG720904:FXL720905 GHC720904:GHH720905 GQY720904:GRD720905 HAU720904:HAZ720905 HKQ720904:HKV720905 HUM720904:HUR720905 IEI720904:IEN720905 IOE720904:IOJ720905 IYA720904:IYF720905 JHW720904:JIB720905 JRS720904:JRX720905 KBO720904:KBT720905 KLK720904:KLP720905 KVG720904:KVL720905 LFC720904:LFH720905 LOY720904:LPD720905 LYU720904:LYZ720905 MIQ720904:MIV720905 MSM720904:MSR720905 NCI720904:NCN720905 NME720904:NMJ720905 NWA720904:NWF720905 OFW720904:OGB720905 OPS720904:OPX720905 OZO720904:OZT720905 PJK720904:PJP720905 PTG720904:PTL720905 QDC720904:QDH720905 QMY720904:QND720905 QWU720904:QWZ720905 RGQ720904:RGV720905 RQM720904:RQR720905 SAI720904:SAN720905 SKE720904:SKJ720905 SUA720904:SUF720905 TDW720904:TEB720905 TNS720904:TNX720905 TXO720904:TXT720905 UHK720904:UHP720905 URG720904:URL720905 VBC720904:VBH720905 VKY720904:VLD720905 VUU720904:VUZ720905 WEQ720904:WEV720905 WOM720904:WOR720905 WYI720904:WYN720905 CA786440:CF786441 LW786440:MB786441 VS786440:VX786441 AFO786440:AFT786441 APK786440:APP786441 AZG786440:AZL786441 BJC786440:BJH786441 BSY786440:BTD786441 CCU786440:CCZ786441 CMQ786440:CMV786441 CWM786440:CWR786441 DGI786440:DGN786441 DQE786440:DQJ786441 EAA786440:EAF786441 EJW786440:EKB786441 ETS786440:ETX786441 FDO786440:FDT786441 FNK786440:FNP786441 FXG786440:FXL786441 GHC786440:GHH786441 GQY786440:GRD786441 HAU786440:HAZ786441 HKQ786440:HKV786441 HUM786440:HUR786441 IEI786440:IEN786441 IOE786440:IOJ786441 IYA786440:IYF786441 JHW786440:JIB786441 JRS786440:JRX786441 KBO786440:KBT786441 KLK786440:KLP786441 KVG786440:KVL786441 LFC786440:LFH786441 LOY786440:LPD786441 LYU786440:LYZ786441 MIQ786440:MIV786441 MSM786440:MSR786441 NCI786440:NCN786441 NME786440:NMJ786441 NWA786440:NWF786441 OFW786440:OGB786441 OPS786440:OPX786441 OZO786440:OZT786441 PJK786440:PJP786441 PTG786440:PTL786441 QDC786440:QDH786441 QMY786440:QND786441 QWU786440:QWZ786441 RGQ786440:RGV786441 RQM786440:RQR786441 SAI786440:SAN786441 SKE786440:SKJ786441 SUA786440:SUF786441 TDW786440:TEB786441 TNS786440:TNX786441 TXO786440:TXT786441 UHK786440:UHP786441 URG786440:URL786441 VBC786440:VBH786441 VKY786440:VLD786441 VUU786440:VUZ786441 WEQ786440:WEV786441 WOM786440:WOR786441 WYI786440:WYN786441 CA851976:CF851977 LW851976:MB851977 VS851976:VX851977 AFO851976:AFT851977 APK851976:APP851977 AZG851976:AZL851977 BJC851976:BJH851977 BSY851976:BTD851977 CCU851976:CCZ851977 CMQ851976:CMV851977 CWM851976:CWR851977 DGI851976:DGN851977 DQE851976:DQJ851977 EAA851976:EAF851977 EJW851976:EKB851977 ETS851976:ETX851977 FDO851976:FDT851977 FNK851976:FNP851977 FXG851976:FXL851977 GHC851976:GHH851977 GQY851976:GRD851977 HAU851976:HAZ851977 HKQ851976:HKV851977 HUM851976:HUR851977 IEI851976:IEN851977 IOE851976:IOJ851977 IYA851976:IYF851977 JHW851976:JIB851977 JRS851976:JRX851977 KBO851976:KBT851977 KLK851976:KLP851977 KVG851976:KVL851977 LFC851976:LFH851977 LOY851976:LPD851977 LYU851976:LYZ851977 MIQ851976:MIV851977 MSM851976:MSR851977 NCI851976:NCN851977 NME851976:NMJ851977 NWA851976:NWF851977 OFW851976:OGB851977 OPS851976:OPX851977 OZO851976:OZT851977 PJK851976:PJP851977 PTG851976:PTL851977 QDC851976:QDH851977 QMY851976:QND851977 QWU851976:QWZ851977 RGQ851976:RGV851977 RQM851976:RQR851977 SAI851976:SAN851977 SKE851976:SKJ851977 SUA851976:SUF851977 TDW851976:TEB851977 TNS851976:TNX851977 TXO851976:TXT851977 UHK851976:UHP851977 URG851976:URL851977 VBC851976:VBH851977 VKY851976:VLD851977 VUU851976:VUZ851977 WEQ851976:WEV851977 WOM851976:WOR851977 WYI851976:WYN851977 CA917512:CF917513 LW917512:MB917513 VS917512:VX917513 AFO917512:AFT917513 APK917512:APP917513 AZG917512:AZL917513 BJC917512:BJH917513 BSY917512:BTD917513 CCU917512:CCZ917513 CMQ917512:CMV917513 CWM917512:CWR917513 DGI917512:DGN917513 DQE917512:DQJ917513 EAA917512:EAF917513 EJW917512:EKB917513 ETS917512:ETX917513 FDO917512:FDT917513 FNK917512:FNP917513 FXG917512:FXL917513 GHC917512:GHH917513 GQY917512:GRD917513 HAU917512:HAZ917513 HKQ917512:HKV917513 HUM917512:HUR917513 IEI917512:IEN917513 IOE917512:IOJ917513 IYA917512:IYF917513 JHW917512:JIB917513 JRS917512:JRX917513 KBO917512:KBT917513 KLK917512:KLP917513 KVG917512:KVL917513 LFC917512:LFH917513 LOY917512:LPD917513 LYU917512:LYZ917513 MIQ917512:MIV917513 MSM917512:MSR917513 NCI917512:NCN917513 NME917512:NMJ917513 NWA917512:NWF917513 OFW917512:OGB917513 OPS917512:OPX917513 OZO917512:OZT917513 PJK917512:PJP917513 PTG917512:PTL917513 QDC917512:QDH917513 QMY917512:QND917513 QWU917512:QWZ917513 RGQ917512:RGV917513 RQM917512:RQR917513 SAI917512:SAN917513 SKE917512:SKJ917513 SUA917512:SUF917513 TDW917512:TEB917513 TNS917512:TNX917513 TXO917512:TXT917513 UHK917512:UHP917513 URG917512:URL917513 VBC917512:VBH917513 VKY917512:VLD917513 VUU917512:VUZ917513 WEQ917512:WEV917513 WOM917512:WOR917513 WYI917512:WYN917513 CA983048:CF983049 LW983048:MB983049 VS983048:VX983049 AFO983048:AFT983049 APK983048:APP983049 AZG983048:AZL983049 BJC983048:BJH983049 BSY983048:BTD983049 CCU983048:CCZ983049 CMQ983048:CMV983049 CWM983048:CWR983049 DGI983048:DGN983049 DQE983048:DQJ983049 EAA983048:EAF983049 EJW983048:EKB983049 ETS983048:ETX983049 FDO983048:FDT983049 FNK983048:FNP983049 FXG983048:FXL983049 GHC983048:GHH983049 GQY983048:GRD983049 HAU983048:HAZ983049 HKQ983048:HKV983049 HUM983048:HUR983049 IEI983048:IEN983049 IOE983048:IOJ983049 IYA983048:IYF983049 JHW983048:JIB983049 JRS983048:JRX983049 KBO983048:KBT983049 KLK983048:KLP983049 KVG983048:KVL983049 LFC983048:LFH983049 LOY983048:LPD983049 LYU983048:LYZ983049 MIQ983048:MIV983049 MSM983048:MSR983049 NCI983048:NCN983049 NME983048:NMJ983049 NWA983048:NWF983049 OFW983048:OGB983049 OPS983048:OPX983049 OZO983048:OZT983049 PJK983048:PJP983049 PTG983048:PTL983049 QDC983048:QDH983049 QMY983048:QND983049 QWU983048:QWZ983049 RGQ983048:RGV983049 RQM983048:RQR983049 SAI983048:SAN983049 SKE983048:SKJ983049 SUA983048:SUF983049 TDW983048:TEB983049 TNS983048:TNX983049 TXO983048:TXT983049 UHK983048:UHP983049 URG983048:URL983049 VBC983048:VBH983049 VKY983048:VLD983049 VUU983048:VUZ983049 WEQ983048:WEV983049 WOM983048:WOR983049 WYI983048:WYN983049 BX17:CC17 LT17:LY17 VP17:VU17 AFL17:AFQ17 APH17:APM17 AZD17:AZI17 BIZ17:BJE17 BSV17:BTA17 CCR17:CCW17 CMN17:CMS17 CWJ17:CWO17 DGF17:DGK17 DQB17:DQG17 DZX17:EAC17 EJT17:EJY17 ETP17:ETU17 FDL17:FDQ17 FNH17:FNM17 FXD17:FXI17 GGZ17:GHE17 GQV17:GRA17 HAR17:HAW17 HKN17:HKS17 HUJ17:HUO17 IEF17:IEK17 IOB17:IOG17 IXX17:IYC17 JHT17:JHY17 JRP17:JRU17 KBL17:KBQ17 KLH17:KLM17 KVD17:KVI17 LEZ17:LFE17 LOV17:LPA17 LYR17:LYW17 MIN17:MIS17 MSJ17:MSO17 NCF17:NCK17 NMB17:NMG17 NVX17:NWC17 OFT17:OFY17 OPP17:OPU17 OZL17:OZQ17 PJH17:PJM17 PTD17:PTI17 QCZ17:QDE17 QMV17:QNA17 QWR17:QWW17 RGN17:RGS17 RQJ17:RQO17 SAF17:SAK17 SKB17:SKG17 STX17:SUC17 TDT17:TDY17 TNP17:TNU17 TXL17:TXQ17 UHH17:UHM17 URD17:URI17 VAZ17:VBE17 VKV17:VLA17 VUR17:VUW17 WEN17:WES17 WOJ17:WOO17 WYF17:WYK17 BX65553:CC65553 LT65553:LY65553 VP65553:VU65553 AFL65553:AFQ65553 APH65553:APM65553 AZD65553:AZI65553 BIZ65553:BJE65553 BSV65553:BTA65553 CCR65553:CCW65553 CMN65553:CMS65553 CWJ65553:CWO65553 DGF65553:DGK65553 DQB65553:DQG65553 DZX65553:EAC65553 EJT65553:EJY65553 ETP65553:ETU65553 FDL65553:FDQ65553 FNH65553:FNM65553 FXD65553:FXI65553 GGZ65553:GHE65553 GQV65553:GRA65553 HAR65553:HAW65553 HKN65553:HKS65553 HUJ65553:HUO65553 IEF65553:IEK65553 IOB65553:IOG65553 IXX65553:IYC65553 JHT65553:JHY65553 JRP65553:JRU65553 KBL65553:KBQ65553 KLH65553:KLM65553 KVD65553:KVI65553 LEZ65553:LFE65553 LOV65553:LPA65553 LYR65553:LYW65553 MIN65553:MIS65553 MSJ65553:MSO65553 NCF65553:NCK65553 NMB65553:NMG65553 NVX65553:NWC65553 OFT65553:OFY65553 OPP65553:OPU65553 OZL65553:OZQ65553 PJH65553:PJM65553 PTD65553:PTI65553 QCZ65553:QDE65553 QMV65553:QNA65553 QWR65553:QWW65553 RGN65553:RGS65553 RQJ65553:RQO65553 SAF65553:SAK65553 SKB65553:SKG65553 STX65553:SUC65553 TDT65553:TDY65553 TNP65553:TNU65553 TXL65553:TXQ65553 UHH65553:UHM65553 URD65553:URI65553 VAZ65553:VBE65553 VKV65553:VLA65553 VUR65553:VUW65553 WEN65553:WES65553 WOJ65553:WOO65553 WYF65553:WYK65553 BX131089:CC131089 LT131089:LY131089 VP131089:VU131089 AFL131089:AFQ131089 APH131089:APM131089 AZD131089:AZI131089 BIZ131089:BJE131089 BSV131089:BTA131089 CCR131089:CCW131089 CMN131089:CMS131089 CWJ131089:CWO131089 DGF131089:DGK131089 DQB131089:DQG131089 DZX131089:EAC131089 EJT131089:EJY131089 ETP131089:ETU131089 FDL131089:FDQ131089 FNH131089:FNM131089 FXD131089:FXI131089 GGZ131089:GHE131089 GQV131089:GRA131089 HAR131089:HAW131089 HKN131089:HKS131089 HUJ131089:HUO131089 IEF131089:IEK131089 IOB131089:IOG131089 IXX131089:IYC131089 JHT131089:JHY131089 JRP131089:JRU131089 KBL131089:KBQ131089 KLH131089:KLM131089 KVD131089:KVI131089 LEZ131089:LFE131089 LOV131089:LPA131089 LYR131089:LYW131089 MIN131089:MIS131089 MSJ131089:MSO131089 NCF131089:NCK131089 NMB131089:NMG131089 NVX131089:NWC131089 OFT131089:OFY131089 OPP131089:OPU131089 OZL131089:OZQ131089 PJH131089:PJM131089 PTD131089:PTI131089 QCZ131089:QDE131089 QMV131089:QNA131089 QWR131089:QWW131089 RGN131089:RGS131089 RQJ131089:RQO131089 SAF131089:SAK131089 SKB131089:SKG131089 STX131089:SUC131089 TDT131089:TDY131089 TNP131089:TNU131089 TXL131089:TXQ131089 UHH131089:UHM131089 URD131089:URI131089 VAZ131089:VBE131089 VKV131089:VLA131089 VUR131089:VUW131089 WEN131089:WES131089 WOJ131089:WOO131089 WYF131089:WYK131089 BX196625:CC196625 LT196625:LY196625 VP196625:VU196625 AFL196625:AFQ196625 APH196625:APM196625 AZD196625:AZI196625 BIZ196625:BJE196625 BSV196625:BTA196625 CCR196625:CCW196625 CMN196625:CMS196625 CWJ196625:CWO196625 DGF196625:DGK196625 DQB196625:DQG196625 DZX196625:EAC196625 EJT196625:EJY196625 ETP196625:ETU196625 FDL196625:FDQ196625 FNH196625:FNM196625 FXD196625:FXI196625 GGZ196625:GHE196625 GQV196625:GRA196625 HAR196625:HAW196625 HKN196625:HKS196625 HUJ196625:HUO196625 IEF196625:IEK196625 IOB196625:IOG196625 IXX196625:IYC196625 JHT196625:JHY196625 JRP196625:JRU196625 KBL196625:KBQ196625 KLH196625:KLM196625 KVD196625:KVI196625 LEZ196625:LFE196625 LOV196625:LPA196625 LYR196625:LYW196625 MIN196625:MIS196625 MSJ196625:MSO196625 NCF196625:NCK196625 NMB196625:NMG196625 NVX196625:NWC196625 OFT196625:OFY196625 OPP196625:OPU196625 OZL196625:OZQ196625 PJH196625:PJM196625 PTD196625:PTI196625 QCZ196625:QDE196625 QMV196625:QNA196625 QWR196625:QWW196625 RGN196625:RGS196625 RQJ196625:RQO196625 SAF196625:SAK196625 SKB196625:SKG196625 STX196625:SUC196625 TDT196625:TDY196625 TNP196625:TNU196625 TXL196625:TXQ196625 UHH196625:UHM196625 URD196625:URI196625 VAZ196625:VBE196625 VKV196625:VLA196625 VUR196625:VUW196625 WEN196625:WES196625 WOJ196625:WOO196625 WYF196625:WYK196625 BX262161:CC262161 LT262161:LY262161 VP262161:VU262161 AFL262161:AFQ262161 APH262161:APM262161 AZD262161:AZI262161 BIZ262161:BJE262161 BSV262161:BTA262161 CCR262161:CCW262161 CMN262161:CMS262161 CWJ262161:CWO262161 DGF262161:DGK262161 DQB262161:DQG262161 DZX262161:EAC262161 EJT262161:EJY262161 ETP262161:ETU262161 FDL262161:FDQ262161 FNH262161:FNM262161 FXD262161:FXI262161 GGZ262161:GHE262161 GQV262161:GRA262161 HAR262161:HAW262161 HKN262161:HKS262161 HUJ262161:HUO262161 IEF262161:IEK262161 IOB262161:IOG262161 IXX262161:IYC262161 JHT262161:JHY262161 JRP262161:JRU262161 KBL262161:KBQ262161 KLH262161:KLM262161 KVD262161:KVI262161 LEZ262161:LFE262161 LOV262161:LPA262161 LYR262161:LYW262161 MIN262161:MIS262161 MSJ262161:MSO262161 NCF262161:NCK262161 NMB262161:NMG262161 NVX262161:NWC262161 OFT262161:OFY262161 OPP262161:OPU262161 OZL262161:OZQ262161 PJH262161:PJM262161 PTD262161:PTI262161 QCZ262161:QDE262161 QMV262161:QNA262161 QWR262161:QWW262161 RGN262161:RGS262161 RQJ262161:RQO262161 SAF262161:SAK262161 SKB262161:SKG262161 STX262161:SUC262161 TDT262161:TDY262161 TNP262161:TNU262161 TXL262161:TXQ262161 UHH262161:UHM262161 URD262161:URI262161 VAZ262161:VBE262161 VKV262161:VLA262161 VUR262161:VUW262161 WEN262161:WES262161 WOJ262161:WOO262161 WYF262161:WYK262161 BX327697:CC327697 LT327697:LY327697 VP327697:VU327697 AFL327697:AFQ327697 APH327697:APM327697 AZD327697:AZI327697 BIZ327697:BJE327697 BSV327697:BTA327697 CCR327697:CCW327697 CMN327697:CMS327697 CWJ327697:CWO327697 DGF327697:DGK327697 DQB327697:DQG327697 DZX327697:EAC327697 EJT327697:EJY327697 ETP327697:ETU327697 FDL327697:FDQ327697 FNH327697:FNM327697 FXD327697:FXI327697 GGZ327697:GHE327697 GQV327697:GRA327697 HAR327697:HAW327697 HKN327697:HKS327697 HUJ327697:HUO327697 IEF327697:IEK327697 IOB327697:IOG327697 IXX327697:IYC327697 JHT327697:JHY327697 JRP327697:JRU327697 KBL327697:KBQ327697 KLH327697:KLM327697 KVD327697:KVI327697 LEZ327697:LFE327697 LOV327697:LPA327697 LYR327697:LYW327697 MIN327697:MIS327697 MSJ327697:MSO327697 NCF327697:NCK327697 NMB327697:NMG327697 NVX327697:NWC327697 OFT327697:OFY327697 OPP327697:OPU327697 OZL327697:OZQ327697 PJH327697:PJM327697 PTD327697:PTI327697 QCZ327697:QDE327697 QMV327697:QNA327697 QWR327697:QWW327697 RGN327697:RGS327697 RQJ327697:RQO327697 SAF327697:SAK327697 SKB327697:SKG327697 STX327697:SUC327697 TDT327697:TDY327697 TNP327697:TNU327697 TXL327697:TXQ327697 UHH327697:UHM327697 URD327697:URI327697 VAZ327697:VBE327697 VKV327697:VLA327697 VUR327697:VUW327697 WEN327697:WES327697 WOJ327697:WOO327697 WYF327697:WYK327697 BX393233:CC393233 LT393233:LY393233 VP393233:VU393233 AFL393233:AFQ393233 APH393233:APM393233 AZD393233:AZI393233 BIZ393233:BJE393233 BSV393233:BTA393233 CCR393233:CCW393233 CMN393233:CMS393233 CWJ393233:CWO393233 DGF393233:DGK393233 DQB393233:DQG393233 DZX393233:EAC393233 EJT393233:EJY393233 ETP393233:ETU393233 FDL393233:FDQ393233 FNH393233:FNM393233 FXD393233:FXI393233 GGZ393233:GHE393233 GQV393233:GRA393233 HAR393233:HAW393233 HKN393233:HKS393233 HUJ393233:HUO393233 IEF393233:IEK393233 IOB393233:IOG393233 IXX393233:IYC393233 JHT393233:JHY393233 JRP393233:JRU393233 KBL393233:KBQ393233 KLH393233:KLM393233 KVD393233:KVI393233 LEZ393233:LFE393233 LOV393233:LPA393233 LYR393233:LYW393233 MIN393233:MIS393233 MSJ393233:MSO393233 NCF393233:NCK393233 NMB393233:NMG393233 NVX393233:NWC393233 OFT393233:OFY393233 OPP393233:OPU393233 OZL393233:OZQ393233 PJH393233:PJM393233 PTD393233:PTI393233 QCZ393233:QDE393233 QMV393233:QNA393233 QWR393233:QWW393233 RGN393233:RGS393233 RQJ393233:RQO393233 SAF393233:SAK393233 SKB393233:SKG393233 STX393233:SUC393233 TDT393233:TDY393233 TNP393233:TNU393233 TXL393233:TXQ393233 UHH393233:UHM393233 URD393233:URI393233 VAZ393233:VBE393233 VKV393233:VLA393233 VUR393233:VUW393233 WEN393233:WES393233 WOJ393233:WOO393233 WYF393233:WYK393233 BX458769:CC458769 LT458769:LY458769 VP458769:VU458769 AFL458769:AFQ458769 APH458769:APM458769 AZD458769:AZI458769 BIZ458769:BJE458769 BSV458769:BTA458769 CCR458769:CCW458769 CMN458769:CMS458769 CWJ458769:CWO458769 DGF458769:DGK458769 DQB458769:DQG458769 DZX458769:EAC458769 EJT458769:EJY458769 ETP458769:ETU458769 FDL458769:FDQ458769 FNH458769:FNM458769 FXD458769:FXI458769 GGZ458769:GHE458769 GQV458769:GRA458769 HAR458769:HAW458769 HKN458769:HKS458769 HUJ458769:HUO458769 IEF458769:IEK458769 IOB458769:IOG458769 IXX458769:IYC458769 JHT458769:JHY458769 JRP458769:JRU458769 KBL458769:KBQ458769 KLH458769:KLM458769 KVD458769:KVI458769 LEZ458769:LFE458769 LOV458769:LPA458769 LYR458769:LYW458769 MIN458769:MIS458769 MSJ458769:MSO458769 NCF458769:NCK458769 NMB458769:NMG458769 NVX458769:NWC458769 OFT458769:OFY458769 OPP458769:OPU458769 OZL458769:OZQ458769 PJH458769:PJM458769 PTD458769:PTI458769 QCZ458769:QDE458769 QMV458769:QNA458769 QWR458769:QWW458769 RGN458769:RGS458769 RQJ458769:RQO458769 SAF458769:SAK458769 SKB458769:SKG458769 STX458769:SUC458769 TDT458769:TDY458769 TNP458769:TNU458769 TXL458769:TXQ458769 UHH458769:UHM458769 URD458769:URI458769 VAZ458769:VBE458769 VKV458769:VLA458769 VUR458769:VUW458769 WEN458769:WES458769 WOJ458769:WOO458769 WYF458769:WYK458769 BX524305:CC524305 LT524305:LY524305 VP524305:VU524305 AFL524305:AFQ524305 APH524305:APM524305 AZD524305:AZI524305 BIZ524305:BJE524305 BSV524305:BTA524305 CCR524305:CCW524305 CMN524305:CMS524305 CWJ524305:CWO524305 DGF524305:DGK524305 DQB524305:DQG524305 DZX524305:EAC524305 EJT524305:EJY524305 ETP524305:ETU524305 FDL524305:FDQ524305 FNH524305:FNM524305 FXD524305:FXI524305 GGZ524305:GHE524305 GQV524305:GRA524305 HAR524305:HAW524305 HKN524305:HKS524305 HUJ524305:HUO524305 IEF524305:IEK524305 IOB524305:IOG524305 IXX524305:IYC524305 JHT524305:JHY524305 JRP524305:JRU524305 KBL524305:KBQ524305 KLH524305:KLM524305 KVD524305:KVI524305 LEZ524305:LFE524305 LOV524305:LPA524305 LYR524305:LYW524305 MIN524305:MIS524305 MSJ524305:MSO524305 NCF524305:NCK524305 NMB524305:NMG524305 NVX524305:NWC524305 OFT524305:OFY524305 OPP524305:OPU524305 OZL524305:OZQ524305 PJH524305:PJM524305 PTD524305:PTI524305 QCZ524305:QDE524305 QMV524305:QNA524305 QWR524305:QWW524305 RGN524305:RGS524305 RQJ524305:RQO524305 SAF524305:SAK524305 SKB524305:SKG524305 STX524305:SUC524305 TDT524305:TDY524305 TNP524305:TNU524305 TXL524305:TXQ524305 UHH524305:UHM524305 URD524305:URI524305 VAZ524305:VBE524305 VKV524305:VLA524305 VUR524305:VUW524305 WEN524305:WES524305 WOJ524305:WOO524305 WYF524305:WYK524305 BX589841:CC589841 LT589841:LY589841 VP589841:VU589841 AFL589841:AFQ589841 APH589841:APM589841 AZD589841:AZI589841 BIZ589841:BJE589841 BSV589841:BTA589841 CCR589841:CCW589841 CMN589841:CMS589841 CWJ589841:CWO589841 DGF589841:DGK589841 DQB589841:DQG589841 DZX589841:EAC589841 EJT589841:EJY589841 ETP589841:ETU589841 FDL589841:FDQ589841 FNH589841:FNM589841 FXD589841:FXI589841 GGZ589841:GHE589841 GQV589841:GRA589841 HAR589841:HAW589841 HKN589841:HKS589841 HUJ589841:HUO589841 IEF589841:IEK589841 IOB589841:IOG589841 IXX589841:IYC589841 JHT589841:JHY589841 JRP589841:JRU589841 KBL589841:KBQ589841 KLH589841:KLM589841 KVD589841:KVI589841 LEZ589841:LFE589841 LOV589841:LPA589841 LYR589841:LYW589841 MIN589841:MIS589841 MSJ589841:MSO589841 NCF589841:NCK589841 NMB589841:NMG589841 NVX589841:NWC589841 OFT589841:OFY589841 OPP589841:OPU589841 OZL589841:OZQ589841 PJH589841:PJM589841 PTD589841:PTI589841 QCZ589841:QDE589841 QMV589841:QNA589841 QWR589841:QWW589841 RGN589841:RGS589841 RQJ589841:RQO589841 SAF589841:SAK589841 SKB589841:SKG589841 STX589841:SUC589841 TDT589841:TDY589841 TNP589841:TNU589841 TXL589841:TXQ589841 UHH589841:UHM589841 URD589841:URI589841 VAZ589841:VBE589841 VKV589841:VLA589841 VUR589841:VUW589841 WEN589841:WES589841 WOJ589841:WOO589841 WYF589841:WYK589841 BX655377:CC655377 LT655377:LY655377 VP655377:VU655377 AFL655377:AFQ655377 APH655377:APM655377 AZD655377:AZI655377 BIZ655377:BJE655377 BSV655377:BTA655377 CCR655377:CCW655377 CMN655377:CMS655377 CWJ655377:CWO655377 DGF655377:DGK655377 DQB655377:DQG655377 DZX655377:EAC655377 EJT655377:EJY655377 ETP655377:ETU655377 FDL655377:FDQ655377 FNH655377:FNM655377 FXD655377:FXI655377 GGZ655377:GHE655377 GQV655377:GRA655377 HAR655377:HAW655377 HKN655377:HKS655377 HUJ655377:HUO655377 IEF655377:IEK655377 IOB655377:IOG655377 IXX655377:IYC655377 JHT655377:JHY655377 JRP655377:JRU655377 KBL655377:KBQ655377 KLH655377:KLM655377 KVD655377:KVI655377 LEZ655377:LFE655377 LOV655377:LPA655377 LYR655377:LYW655377 MIN655377:MIS655377 MSJ655377:MSO655377 NCF655377:NCK655377 NMB655377:NMG655377 NVX655377:NWC655377 OFT655377:OFY655377 OPP655377:OPU655377 OZL655377:OZQ655377 PJH655377:PJM655377 PTD655377:PTI655377 QCZ655377:QDE655377 QMV655377:QNA655377 QWR655377:QWW655377 RGN655377:RGS655377 RQJ655377:RQO655377 SAF655377:SAK655377 SKB655377:SKG655377 STX655377:SUC655377 TDT655377:TDY655377 TNP655377:TNU655377 TXL655377:TXQ655377 UHH655377:UHM655377 URD655377:URI655377 VAZ655377:VBE655377 VKV655377:VLA655377 VUR655377:VUW655377 WEN655377:WES655377 WOJ655377:WOO655377 WYF655377:WYK655377 BX720913:CC720913 LT720913:LY720913 VP720913:VU720913 AFL720913:AFQ720913 APH720913:APM720913 AZD720913:AZI720913 BIZ720913:BJE720913 BSV720913:BTA720913 CCR720913:CCW720913 CMN720913:CMS720913 CWJ720913:CWO720913 DGF720913:DGK720913 DQB720913:DQG720913 DZX720913:EAC720913 EJT720913:EJY720913 ETP720913:ETU720913 FDL720913:FDQ720913 FNH720913:FNM720913 FXD720913:FXI720913 GGZ720913:GHE720913 GQV720913:GRA720913 HAR720913:HAW720913 HKN720913:HKS720913 HUJ720913:HUO720913 IEF720913:IEK720913 IOB720913:IOG720913 IXX720913:IYC720913 JHT720913:JHY720913 JRP720913:JRU720913 KBL720913:KBQ720913 KLH720913:KLM720913 KVD720913:KVI720913 LEZ720913:LFE720913 LOV720913:LPA720913 LYR720913:LYW720913 MIN720913:MIS720913 MSJ720913:MSO720913 NCF720913:NCK720913 NMB720913:NMG720913 NVX720913:NWC720913 OFT720913:OFY720913 OPP720913:OPU720913 OZL720913:OZQ720913 PJH720913:PJM720913 PTD720913:PTI720913 QCZ720913:QDE720913 QMV720913:QNA720913 QWR720913:QWW720913 RGN720913:RGS720913 RQJ720913:RQO720913 SAF720913:SAK720913 SKB720913:SKG720913 STX720913:SUC720913 TDT720913:TDY720913 TNP720913:TNU720913 TXL720913:TXQ720913 UHH720913:UHM720913 URD720913:URI720913 VAZ720913:VBE720913 VKV720913:VLA720913 VUR720913:VUW720913 WEN720913:WES720913 WOJ720913:WOO720913 WYF720913:WYK720913 BX786449:CC786449 LT786449:LY786449 VP786449:VU786449 AFL786449:AFQ786449 APH786449:APM786449 AZD786449:AZI786449 BIZ786449:BJE786449 BSV786449:BTA786449 CCR786449:CCW786449 CMN786449:CMS786449 CWJ786449:CWO786449 DGF786449:DGK786449 DQB786449:DQG786449 DZX786449:EAC786449 EJT786449:EJY786449 ETP786449:ETU786449 FDL786449:FDQ786449 FNH786449:FNM786449 FXD786449:FXI786449 GGZ786449:GHE786449 GQV786449:GRA786449 HAR786449:HAW786449 HKN786449:HKS786449 HUJ786449:HUO786449 IEF786449:IEK786449 IOB786449:IOG786449 IXX786449:IYC786449 JHT786449:JHY786449 JRP786449:JRU786449 KBL786449:KBQ786449 KLH786449:KLM786449 KVD786449:KVI786449 LEZ786449:LFE786449 LOV786449:LPA786449 LYR786449:LYW786449 MIN786449:MIS786449 MSJ786449:MSO786449 NCF786449:NCK786449 NMB786449:NMG786449 NVX786449:NWC786449 OFT786449:OFY786449 OPP786449:OPU786449 OZL786449:OZQ786449 PJH786449:PJM786449 PTD786449:PTI786449 QCZ786449:QDE786449 QMV786449:QNA786449 QWR786449:QWW786449 RGN786449:RGS786449 RQJ786449:RQO786449 SAF786449:SAK786449 SKB786449:SKG786449 STX786449:SUC786449 TDT786449:TDY786449 TNP786449:TNU786449 TXL786449:TXQ786449 UHH786449:UHM786449 URD786449:URI786449 VAZ786449:VBE786449 VKV786449:VLA786449 VUR786449:VUW786449 WEN786449:WES786449 WOJ786449:WOO786449 WYF786449:WYK786449 BX851985:CC851985 LT851985:LY851985 VP851985:VU851985 AFL851985:AFQ851985 APH851985:APM851985 AZD851985:AZI851985 BIZ851985:BJE851985 BSV851985:BTA851985 CCR851985:CCW851985 CMN851985:CMS851985 CWJ851985:CWO851985 DGF851985:DGK851985 DQB851985:DQG851985 DZX851985:EAC851985 EJT851985:EJY851985 ETP851985:ETU851985 FDL851985:FDQ851985 FNH851985:FNM851985 FXD851985:FXI851985 GGZ851985:GHE851985 GQV851985:GRA851985 HAR851985:HAW851985 HKN851985:HKS851985 HUJ851985:HUO851985 IEF851985:IEK851985 IOB851985:IOG851985 IXX851985:IYC851985 JHT851985:JHY851985 JRP851985:JRU851985 KBL851985:KBQ851985 KLH851985:KLM851985 KVD851985:KVI851985 LEZ851985:LFE851985 LOV851985:LPA851985 LYR851985:LYW851985 MIN851985:MIS851985 MSJ851985:MSO851985 NCF851985:NCK851985 NMB851985:NMG851985 NVX851985:NWC851985 OFT851985:OFY851985 OPP851985:OPU851985 OZL851985:OZQ851985 PJH851985:PJM851985 PTD851985:PTI851985 QCZ851985:QDE851985 QMV851985:QNA851985 QWR851985:QWW851985 RGN851985:RGS851985 RQJ851985:RQO851985 SAF851985:SAK851985 SKB851985:SKG851985 STX851985:SUC851985 TDT851985:TDY851985 TNP851985:TNU851985 TXL851985:TXQ851985 UHH851985:UHM851985 URD851985:URI851985 VAZ851985:VBE851985 VKV851985:VLA851985 VUR851985:VUW851985 WEN851985:WES851985 WOJ851985:WOO851985 WYF851985:WYK851985 BX917521:CC917521 LT917521:LY917521 VP917521:VU917521 AFL917521:AFQ917521 APH917521:APM917521 AZD917521:AZI917521 BIZ917521:BJE917521 BSV917521:BTA917521 CCR917521:CCW917521 CMN917521:CMS917521 CWJ917521:CWO917521 DGF917521:DGK917521 DQB917521:DQG917521 DZX917521:EAC917521 EJT917521:EJY917521 ETP917521:ETU917521 FDL917521:FDQ917521 FNH917521:FNM917521 FXD917521:FXI917521 GGZ917521:GHE917521 GQV917521:GRA917521 HAR917521:HAW917521 HKN917521:HKS917521 HUJ917521:HUO917521 IEF917521:IEK917521 IOB917521:IOG917521 IXX917521:IYC917521 JHT917521:JHY917521 JRP917521:JRU917521 KBL917521:KBQ917521 KLH917521:KLM917521 KVD917521:KVI917521 LEZ917521:LFE917521 LOV917521:LPA917521 LYR917521:LYW917521 MIN917521:MIS917521 MSJ917521:MSO917521 NCF917521:NCK917521 NMB917521:NMG917521 NVX917521:NWC917521 OFT917521:OFY917521 OPP917521:OPU917521 OZL917521:OZQ917521 PJH917521:PJM917521 PTD917521:PTI917521 QCZ917521:QDE917521 QMV917521:QNA917521 QWR917521:QWW917521 RGN917521:RGS917521 RQJ917521:RQO917521 SAF917521:SAK917521 SKB917521:SKG917521 STX917521:SUC917521 TDT917521:TDY917521 TNP917521:TNU917521 TXL917521:TXQ917521 UHH917521:UHM917521 URD917521:URI917521 VAZ917521:VBE917521 VKV917521:VLA917521 VUR917521:VUW917521 WEN917521:WES917521 WOJ917521:WOO917521 WYF917521:WYK917521 BX983057:CC983057 LT983057:LY983057 VP983057:VU983057 AFL983057:AFQ983057 APH983057:APM983057 AZD983057:AZI983057 BIZ983057:BJE983057 BSV983057:BTA983057 CCR983057:CCW983057 CMN983057:CMS983057 CWJ983057:CWO983057 DGF983057:DGK983057 DQB983057:DQG983057 DZX983057:EAC983057 EJT983057:EJY983057 ETP983057:ETU983057 FDL983057:FDQ983057 FNH983057:FNM983057 FXD983057:FXI983057 GGZ983057:GHE983057 GQV983057:GRA983057 HAR983057:HAW983057 HKN983057:HKS983057 HUJ983057:HUO983057 IEF983057:IEK983057 IOB983057:IOG983057 IXX983057:IYC983057 JHT983057:JHY983057 JRP983057:JRU983057 KBL983057:KBQ983057 KLH983057:KLM983057 KVD983057:KVI983057 LEZ983057:LFE983057 LOV983057:LPA983057 LYR983057:LYW983057 MIN983057:MIS983057 MSJ983057:MSO983057 NCF983057:NCK983057 NMB983057:NMG983057 NVX983057:NWC983057 OFT983057:OFY983057 OPP983057:OPU983057 OZL983057:OZQ983057 PJH983057:PJM983057 PTD983057:PTI983057 QCZ983057:QDE983057 QMV983057:QNA983057 QWR983057:QWW983057 RGN983057:RGS983057 RQJ983057:RQO983057 SAF983057:SAK983057 SKB983057:SKG983057 STX983057:SUC983057 TDT983057:TDY983057 TNP983057:TNU983057 TXL983057:TXQ983057 UHH983057:UHM983057 URD983057:URI983057 VAZ983057:VBE983057 VKV983057:VLA983057 VUR983057:VUW983057 WEN983057:WES983057 WOJ983057:WOO983057 WYF983057:WYK983057 CA214:CF214 LW214:MB214 VS214:VX214 AFO214:AFT214 APK214:APP214 AZG214:AZL214 BJC214:BJH214 BSY214:BTD214 CCU214:CCZ214 CMQ214:CMV214 CWM214:CWR214 DGI214:DGN214 DQE214:DQJ214 EAA214:EAF214 EJW214:EKB214 ETS214:ETX214 FDO214:FDT214 FNK214:FNP214 FXG214:FXL214 GHC214:GHH214 GQY214:GRD214 HAU214:HAZ214 HKQ214:HKV214 HUM214:HUR214 IEI214:IEN214 IOE214:IOJ214 IYA214:IYF214 JHW214:JIB214 JRS214:JRX214 KBO214:KBT214 KLK214:KLP214 KVG214:KVL214 LFC214:LFH214 LOY214:LPD214 LYU214:LYZ214 MIQ214:MIV214 MSM214:MSR214 NCI214:NCN214 NME214:NMJ214 NWA214:NWF214 OFW214:OGB214 OPS214:OPX214 OZO214:OZT214 PJK214:PJP214 PTG214:PTL214 QDC214:QDH214 QMY214:QND214 QWU214:QWZ214 RGQ214:RGV214 RQM214:RQR214 SAI214:SAN214 SKE214:SKJ214 SUA214:SUF214 TDW214:TEB214 TNS214:TNX214 TXO214:TXT214 UHK214:UHP214 URG214:URL214 VBC214:VBH214 VKY214:VLD214 VUU214:VUZ214 WEQ214:WEV214 WOM214:WOR214 WYI214:WYN214 CA65750:CF65750 LW65750:MB65750 VS65750:VX65750 AFO65750:AFT65750 APK65750:APP65750 AZG65750:AZL65750 BJC65750:BJH65750 BSY65750:BTD65750 CCU65750:CCZ65750 CMQ65750:CMV65750 CWM65750:CWR65750 DGI65750:DGN65750 DQE65750:DQJ65750 EAA65750:EAF65750 EJW65750:EKB65750 ETS65750:ETX65750 FDO65750:FDT65750 FNK65750:FNP65750 FXG65750:FXL65750 GHC65750:GHH65750 GQY65750:GRD65750 HAU65750:HAZ65750 HKQ65750:HKV65750 HUM65750:HUR65750 IEI65750:IEN65750 IOE65750:IOJ65750 IYA65750:IYF65750 JHW65750:JIB65750 JRS65750:JRX65750 KBO65750:KBT65750 KLK65750:KLP65750 KVG65750:KVL65750 LFC65750:LFH65750 LOY65750:LPD65750 LYU65750:LYZ65750 MIQ65750:MIV65750 MSM65750:MSR65750 NCI65750:NCN65750 NME65750:NMJ65750 NWA65750:NWF65750 OFW65750:OGB65750 OPS65750:OPX65750 OZO65750:OZT65750 PJK65750:PJP65750 PTG65750:PTL65750 QDC65750:QDH65750 QMY65750:QND65750 QWU65750:QWZ65750 RGQ65750:RGV65750 RQM65750:RQR65750 SAI65750:SAN65750 SKE65750:SKJ65750 SUA65750:SUF65750 TDW65750:TEB65750 TNS65750:TNX65750 TXO65750:TXT65750 UHK65750:UHP65750 URG65750:URL65750 VBC65750:VBH65750 VKY65750:VLD65750 VUU65750:VUZ65750 WEQ65750:WEV65750 WOM65750:WOR65750 WYI65750:WYN65750 CA131286:CF131286 LW131286:MB131286 VS131286:VX131286 AFO131286:AFT131286 APK131286:APP131286 AZG131286:AZL131286 BJC131286:BJH131286 BSY131286:BTD131286 CCU131286:CCZ131286 CMQ131286:CMV131286 CWM131286:CWR131286 DGI131286:DGN131286 DQE131286:DQJ131286 EAA131286:EAF131286 EJW131286:EKB131286 ETS131286:ETX131286 FDO131286:FDT131286 FNK131286:FNP131286 FXG131286:FXL131286 GHC131286:GHH131286 GQY131286:GRD131286 HAU131286:HAZ131286 HKQ131286:HKV131286 HUM131286:HUR131286 IEI131286:IEN131286 IOE131286:IOJ131286 IYA131286:IYF131286 JHW131286:JIB131286 JRS131286:JRX131286 KBO131286:KBT131286 KLK131286:KLP131286 KVG131286:KVL131286 LFC131286:LFH131286 LOY131286:LPD131286 LYU131286:LYZ131286 MIQ131286:MIV131286 MSM131286:MSR131286 NCI131286:NCN131286 NME131286:NMJ131286 NWA131286:NWF131286 OFW131286:OGB131286 OPS131286:OPX131286 OZO131286:OZT131286 PJK131286:PJP131286 PTG131286:PTL131286 QDC131286:QDH131286 QMY131286:QND131286 QWU131286:QWZ131286 RGQ131286:RGV131286 RQM131286:RQR131286 SAI131286:SAN131286 SKE131286:SKJ131286 SUA131286:SUF131286 TDW131286:TEB131286 TNS131286:TNX131286 TXO131286:TXT131286 UHK131286:UHP131286 URG131286:URL131286 VBC131286:VBH131286 VKY131286:VLD131286 VUU131286:VUZ131286 WEQ131286:WEV131286 WOM131286:WOR131286 WYI131286:WYN131286 CA196822:CF196822 LW196822:MB196822 VS196822:VX196822 AFO196822:AFT196822 APK196822:APP196822 AZG196822:AZL196822 BJC196822:BJH196822 BSY196822:BTD196822 CCU196822:CCZ196822 CMQ196822:CMV196822 CWM196822:CWR196822 DGI196822:DGN196822 DQE196822:DQJ196822 EAA196822:EAF196822 EJW196822:EKB196822 ETS196822:ETX196822 FDO196822:FDT196822 FNK196822:FNP196822 FXG196822:FXL196822 GHC196822:GHH196822 GQY196822:GRD196822 HAU196822:HAZ196822 HKQ196822:HKV196822 HUM196822:HUR196822 IEI196822:IEN196822 IOE196822:IOJ196822 IYA196822:IYF196822 JHW196822:JIB196822 JRS196822:JRX196822 KBO196822:KBT196822 KLK196822:KLP196822 KVG196822:KVL196822 LFC196822:LFH196822 LOY196822:LPD196822 LYU196822:LYZ196822 MIQ196822:MIV196822 MSM196822:MSR196822 NCI196822:NCN196822 NME196822:NMJ196822 NWA196822:NWF196822 OFW196822:OGB196822 OPS196822:OPX196822 OZO196822:OZT196822 PJK196822:PJP196822 PTG196822:PTL196822 QDC196822:QDH196822 QMY196822:QND196822 QWU196822:QWZ196822 RGQ196822:RGV196822 RQM196822:RQR196822 SAI196822:SAN196822 SKE196822:SKJ196822 SUA196822:SUF196822 TDW196822:TEB196822 TNS196822:TNX196822 TXO196822:TXT196822 UHK196822:UHP196822 URG196822:URL196822 VBC196822:VBH196822 VKY196822:VLD196822 VUU196822:VUZ196822 WEQ196822:WEV196822 WOM196822:WOR196822 WYI196822:WYN196822 CA262358:CF262358 LW262358:MB262358 VS262358:VX262358 AFO262358:AFT262358 APK262358:APP262358 AZG262358:AZL262358 BJC262358:BJH262358 BSY262358:BTD262358 CCU262358:CCZ262358 CMQ262358:CMV262358 CWM262358:CWR262358 DGI262358:DGN262358 DQE262358:DQJ262358 EAA262358:EAF262358 EJW262358:EKB262358 ETS262358:ETX262358 FDO262358:FDT262358 FNK262358:FNP262358 FXG262358:FXL262358 GHC262358:GHH262358 GQY262358:GRD262358 HAU262358:HAZ262358 HKQ262358:HKV262358 HUM262358:HUR262358 IEI262358:IEN262358 IOE262358:IOJ262358 IYA262358:IYF262358 JHW262358:JIB262358 JRS262358:JRX262358 KBO262358:KBT262358 KLK262358:KLP262358 KVG262358:KVL262358 LFC262358:LFH262358 LOY262358:LPD262358 LYU262358:LYZ262358 MIQ262358:MIV262358 MSM262358:MSR262358 NCI262358:NCN262358 NME262358:NMJ262358 NWA262358:NWF262358 OFW262358:OGB262358 OPS262358:OPX262358 OZO262358:OZT262358 PJK262358:PJP262358 PTG262358:PTL262358 QDC262358:QDH262358 QMY262358:QND262358 QWU262358:QWZ262358 RGQ262358:RGV262358 RQM262358:RQR262358 SAI262358:SAN262358 SKE262358:SKJ262358 SUA262358:SUF262358 TDW262358:TEB262358 TNS262358:TNX262358 TXO262358:TXT262358 UHK262358:UHP262358 URG262358:URL262358 VBC262358:VBH262358 VKY262358:VLD262358 VUU262358:VUZ262358 WEQ262358:WEV262358 WOM262358:WOR262358 WYI262358:WYN262358 CA327894:CF327894 LW327894:MB327894 VS327894:VX327894 AFO327894:AFT327894 APK327894:APP327894 AZG327894:AZL327894 BJC327894:BJH327894 BSY327894:BTD327894 CCU327894:CCZ327894 CMQ327894:CMV327894 CWM327894:CWR327894 DGI327894:DGN327894 DQE327894:DQJ327894 EAA327894:EAF327894 EJW327894:EKB327894 ETS327894:ETX327894 FDO327894:FDT327894 FNK327894:FNP327894 FXG327894:FXL327894 GHC327894:GHH327894 GQY327894:GRD327894 HAU327894:HAZ327894 HKQ327894:HKV327894 HUM327894:HUR327894 IEI327894:IEN327894 IOE327894:IOJ327894 IYA327894:IYF327894 JHW327894:JIB327894 JRS327894:JRX327894 KBO327894:KBT327894 KLK327894:KLP327894 KVG327894:KVL327894 LFC327894:LFH327894 LOY327894:LPD327894 LYU327894:LYZ327894 MIQ327894:MIV327894 MSM327894:MSR327894 NCI327894:NCN327894 NME327894:NMJ327894 NWA327894:NWF327894 OFW327894:OGB327894 OPS327894:OPX327894 OZO327894:OZT327894 PJK327894:PJP327894 PTG327894:PTL327894 QDC327894:QDH327894 QMY327894:QND327894 QWU327894:QWZ327894 RGQ327894:RGV327894 RQM327894:RQR327894 SAI327894:SAN327894 SKE327894:SKJ327894 SUA327894:SUF327894 TDW327894:TEB327894 TNS327894:TNX327894 TXO327894:TXT327894 UHK327894:UHP327894 URG327894:URL327894 VBC327894:VBH327894 VKY327894:VLD327894 VUU327894:VUZ327894 WEQ327894:WEV327894 WOM327894:WOR327894 WYI327894:WYN327894 CA393430:CF393430 LW393430:MB393430 VS393430:VX393430 AFO393430:AFT393430 APK393430:APP393430 AZG393430:AZL393430 BJC393430:BJH393430 BSY393430:BTD393430 CCU393430:CCZ393430 CMQ393430:CMV393430 CWM393430:CWR393430 DGI393430:DGN393430 DQE393430:DQJ393430 EAA393430:EAF393430 EJW393430:EKB393430 ETS393430:ETX393430 FDO393430:FDT393430 FNK393430:FNP393430 FXG393430:FXL393430 GHC393430:GHH393430 GQY393430:GRD393430 HAU393430:HAZ393430 HKQ393430:HKV393430 HUM393430:HUR393430 IEI393430:IEN393430 IOE393430:IOJ393430 IYA393430:IYF393430 JHW393430:JIB393430 JRS393430:JRX393430 KBO393430:KBT393430 KLK393430:KLP393430 KVG393430:KVL393430 LFC393430:LFH393430 LOY393430:LPD393430 LYU393430:LYZ393430 MIQ393430:MIV393430 MSM393430:MSR393430 NCI393430:NCN393430 NME393430:NMJ393430 NWA393430:NWF393430 OFW393430:OGB393430 OPS393430:OPX393430 OZO393430:OZT393430 PJK393430:PJP393430 PTG393430:PTL393430 QDC393430:QDH393430 QMY393430:QND393430 QWU393430:QWZ393430 RGQ393430:RGV393430 RQM393430:RQR393430 SAI393430:SAN393430 SKE393430:SKJ393430 SUA393430:SUF393430 TDW393430:TEB393430 TNS393430:TNX393430 TXO393430:TXT393430 UHK393430:UHP393430 URG393430:URL393430 VBC393430:VBH393430 VKY393430:VLD393430 VUU393430:VUZ393430 WEQ393430:WEV393430 WOM393430:WOR393430 WYI393430:WYN393430 CA458966:CF458966 LW458966:MB458966 VS458966:VX458966 AFO458966:AFT458966 APK458966:APP458966 AZG458966:AZL458966 BJC458966:BJH458966 BSY458966:BTD458966 CCU458966:CCZ458966 CMQ458966:CMV458966 CWM458966:CWR458966 DGI458966:DGN458966 DQE458966:DQJ458966 EAA458966:EAF458966 EJW458966:EKB458966 ETS458966:ETX458966 FDO458966:FDT458966 FNK458966:FNP458966 FXG458966:FXL458966 GHC458966:GHH458966 GQY458966:GRD458966 HAU458966:HAZ458966 HKQ458966:HKV458966 HUM458966:HUR458966 IEI458966:IEN458966 IOE458966:IOJ458966 IYA458966:IYF458966 JHW458966:JIB458966 JRS458966:JRX458966 KBO458966:KBT458966 KLK458966:KLP458966 KVG458966:KVL458966 LFC458966:LFH458966 LOY458966:LPD458966 LYU458966:LYZ458966 MIQ458966:MIV458966 MSM458966:MSR458966 NCI458966:NCN458966 NME458966:NMJ458966 NWA458966:NWF458966 OFW458966:OGB458966 OPS458966:OPX458966 OZO458966:OZT458966 PJK458966:PJP458966 PTG458966:PTL458966 QDC458966:QDH458966 QMY458966:QND458966 QWU458966:QWZ458966 RGQ458966:RGV458966 RQM458966:RQR458966 SAI458966:SAN458966 SKE458966:SKJ458966 SUA458966:SUF458966 TDW458966:TEB458966 TNS458966:TNX458966 TXO458966:TXT458966 UHK458966:UHP458966 URG458966:URL458966 VBC458966:VBH458966 VKY458966:VLD458966 VUU458966:VUZ458966 WEQ458966:WEV458966 WOM458966:WOR458966 WYI458966:WYN458966 CA524502:CF524502 LW524502:MB524502 VS524502:VX524502 AFO524502:AFT524502 APK524502:APP524502 AZG524502:AZL524502 BJC524502:BJH524502 BSY524502:BTD524502 CCU524502:CCZ524502 CMQ524502:CMV524502 CWM524502:CWR524502 DGI524502:DGN524502 DQE524502:DQJ524502 EAA524502:EAF524502 EJW524502:EKB524502 ETS524502:ETX524502 FDO524502:FDT524502 FNK524502:FNP524502 FXG524502:FXL524502 GHC524502:GHH524502 GQY524502:GRD524502 HAU524502:HAZ524502 HKQ524502:HKV524502 HUM524502:HUR524502 IEI524502:IEN524502 IOE524502:IOJ524502 IYA524502:IYF524502 JHW524502:JIB524502 JRS524502:JRX524502 KBO524502:KBT524502 KLK524502:KLP524502 KVG524502:KVL524502 LFC524502:LFH524502 LOY524502:LPD524502 LYU524502:LYZ524502 MIQ524502:MIV524502 MSM524502:MSR524502 NCI524502:NCN524502 NME524502:NMJ524502 NWA524502:NWF524502 OFW524502:OGB524502 OPS524502:OPX524502 OZO524502:OZT524502 PJK524502:PJP524502 PTG524502:PTL524502 QDC524502:QDH524502 QMY524502:QND524502 QWU524502:QWZ524502 RGQ524502:RGV524502 RQM524502:RQR524502 SAI524502:SAN524502 SKE524502:SKJ524502 SUA524502:SUF524502 TDW524502:TEB524502 TNS524502:TNX524502 TXO524502:TXT524502 UHK524502:UHP524502 URG524502:URL524502 VBC524502:VBH524502 VKY524502:VLD524502 VUU524502:VUZ524502 WEQ524502:WEV524502 WOM524502:WOR524502 WYI524502:WYN524502 CA590038:CF590038 LW590038:MB590038 VS590038:VX590038 AFO590038:AFT590038 APK590038:APP590038 AZG590038:AZL590038 BJC590038:BJH590038 BSY590038:BTD590038 CCU590038:CCZ590038 CMQ590038:CMV590038 CWM590038:CWR590038 DGI590038:DGN590038 DQE590038:DQJ590038 EAA590038:EAF590038 EJW590038:EKB590038 ETS590038:ETX590038 FDO590038:FDT590038 FNK590038:FNP590038 FXG590038:FXL590038 GHC590038:GHH590038 GQY590038:GRD590038 HAU590038:HAZ590038 HKQ590038:HKV590038 HUM590038:HUR590038 IEI590038:IEN590038 IOE590038:IOJ590038 IYA590038:IYF590038 JHW590038:JIB590038 JRS590038:JRX590038 KBO590038:KBT590038 KLK590038:KLP590038 KVG590038:KVL590038 LFC590038:LFH590038 LOY590038:LPD590038 LYU590038:LYZ590038 MIQ590038:MIV590038 MSM590038:MSR590038 NCI590038:NCN590038 NME590038:NMJ590038 NWA590038:NWF590038 OFW590038:OGB590038 OPS590038:OPX590038 OZO590038:OZT590038 PJK590038:PJP590038 PTG590038:PTL590038 QDC590038:QDH590038 QMY590038:QND590038 QWU590038:QWZ590038 RGQ590038:RGV590038 RQM590038:RQR590038 SAI590038:SAN590038 SKE590038:SKJ590038 SUA590038:SUF590038 TDW590038:TEB590038 TNS590038:TNX590038 TXO590038:TXT590038 UHK590038:UHP590038 URG590038:URL590038 VBC590038:VBH590038 VKY590038:VLD590038 VUU590038:VUZ590038 WEQ590038:WEV590038 WOM590038:WOR590038 WYI590038:WYN590038 CA655574:CF655574 LW655574:MB655574 VS655574:VX655574 AFO655574:AFT655574 APK655574:APP655574 AZG655574:AZL655574 BJC655574:BJH655574 BSY655574:BTD655574 CCU655574:CCZ655574 CMQ655574:CMV655574 CWM655574:CWR655574 DGI655574:DGN655574 DQE655574:DQJ655574 EAA655574:EAF655574 EJW655574:EKB655574 ETS655574:ETX655574 FDO655574:FDT655574 FNK655574:FNP655574 FXG655574:FXL655574 GHC655574:GHH655574 GQY655574:GRD655574 HAU655574:HAZ655574 HKQ655574:HKV655574 HUM655574:HUR655574 IEI655574:IEN655574 IOE655574:IOJ655574 IYA655574:IYF655574 JHW655574:JIB655574 JRS655574:JRX655574 KBO655574:KBT655574 KLK655574:KLP655574 KVG655574:KVL655574 LFC655574:LFH655574 LOY655574:LPD655574 LYU655574:LYZ655574 MIQ655574:MIV655574 MSM655574:MSR655574 NCI655574:NCN655574 NME655574:NMJ655574 NWA655574:NWF655574 OFW655574:OGB655574 OPS655574:OPX655574 OZO655574:OZT655574 PJK655574:PJP655574 PTG655574:PTL655574 QDC655574:QDH655574 QMY655574:QND655574 QWU655574:QWZ655574 RGQ655574:RGV655574 RQM655574:RQR655574 SAI655574:SAN655574 SKE655574:SKJ655574 SUA655574:SUF655574 TDW655574:TEB655574 TNS655574:TNX655574 TXO655574:TXT655574 UHK655574:UHP655574 URG655574:URL655574 VBC655574:VBH655574 VKY655574:VLD655574 VUU655574:VUZ655574 WEQ655574:WEV655574 WOM655574:WOR655574 WYI655574:WYN655574 CA721110:CF721110 LW721110:MB721110 VS721110:VX721110 AFO721110:AFT721110 APK721110:APP721110 AZG721110:AZL721110 BJC721110:BJH721110 BSY721110:BTD721110 CCU721110:CCZ721110 CMQ721110:CMV721110 CWM721110:CWR721110 DGI721110:DGN721110 DQE721110:DQJ721110 EAA721110:EAF721110 EJW721110:EKB721110 ETS721110:ETX721110 FDO721110:FDT721110 FNK721110:FNP721110 FXG721110:FXL721110 GHC721110:GHH721110 GQY721110:GRD721110 HAU721110:HAZ721110 HKQ721110:HKV721110 HUM721110:HUR721110 IEI721110:IEN721110 IOE721110:IOJ721110 IYA721110:IYF721110 JHW721110:JIB721110 JRS721110:JRX721110 KBO721110:KBT721110 KLK721110:KLP721110 KVG721110:KVL721110 LFC721110:LFH721110 LOY721110:LPD721110 LYU721110:LYZ721110 MIQ721110:MIV721110 MSM721110:MSR721110 NCI721110:NCN721110 NME721110:NMJ721110 NWA721110:NWF721110 OFW721110:OGB721110 OPS721110:OPX721110 OZO721110:OZT721110 PJK721110:PJP721110 PTG721110:PTL721110 QDC721110:QDH721110 QMY721110:QND721110 QWU721110:QWZ721110 RGQ721110:RGV721110 RQM721110:RQR721110 SAI721110:SAN721110 SKE721110:SKJ721110 SUA721110:SUF721110 TDW721110:TEB721110 TNS721110:TNX721110 TXO721110:TXT721110 UHK721110:UHP721110 URG721110:URL721110 VBC721110:VBH721110 VKY721110:VLD721110 VUU721110:VUZ721110 WEQ721110:WEV721110 WOM721110:WOR721110 WYI721110:WYN721110 CA786646:CF786646 LW786646:MB786646 VS786646:VX786646 AFO786646:AFT786646 APK786646:APP786646 AZG786646:AZL786646 BJC786646:BJH786646 BSY786646:BTD786646 CCU786646:CCZ786646 CMQ786646:CMV786646 CWM786646:CWR786646 DGI786646:DGN786646 DQE786646:DQJ786646 EAA786646:EAF786646 EJW786646:EKB786646 ETS786646:ETX786646 FDO786646:FDT786646 FNK786646:FNP786646 FXG786646:FXL786646 GHC786646:GHH786646 GQY786646:GRD786646 HAU786646:HAZ786646 HKQ786646:HKV786646 HUM786646:HUR786646 IEI786646:IEN786646 IOE786646:IOJ786646 IYA786646:IYF786646 JHW786646:JIB786646 JRS786646:JRX786646 KBO786646:KBT786646 KLK786646:KLP786646 KVG786646:KVL786646 LFC786646:LFH786646 LOY786646:LPD786646 LYU786646:LYZ786646 MIQ786646:MIV786646 MSM786646:MSR786646 NCI786646:NCN786646 NME786646:NMJ786646 NWA786646:NWF786646 OFW786646:OGB786646 OPS786646:OPX786646 OZO786646:OZT786646 PJK786646:PJP786646 PTG786646:PTL786646 QDC786646:QDH786646 QMY786646:QND786646 QWU786646:QWZ786646 RGQ786646:RGV786646 RQM786646:RQR786646 SAI786646:SAN786646 SKE786646:SKJ786646 SUA786646:SUF786646 TDW786646:TEB786646 TNS786646:TNX786646 TXO786646:TXT786646 UHK786646:UHP786646 URG786646:URL786646 VBC786646:VBH786646 VKY786646:VLD786646 VUU786646:VUZ786646 WEQ786646:WEV786646 WOM786646:WOR786646 WYI786646:WYN786646 CA852182:CF852182 LW852182:MB852182 VS852182:VX852182 AFO852182:AFT852182 APK852182:APP852182 AZG852182:AZL852182 BJC852182:BJH852182 BSY852182:BTD852182 CCU852182:CCZ852182 CMQ852182:CMV852182 CWM852182:CWR852182 DGI852182:DGN852182 DQE852182:DQJ852182 EAA852182:EAF852182 EJW852182:EKB852182 ETS852182:ETX852182 FDO852182:FDT852182 FNK852182:FNP852182 FXG852182:FXL852182 GHC852182:GHH852182 GQY852182:GRD852182 HAU852182:HAZ852182 HKQ852182:HKV852182 HUM852182:HUR852182 IEI852182:IEN852182 IOE852182:IOJ852182 IYA852182:IYF852182 JHW852182:JIB852182 JRS852182:JRX852182 KBO852182:KBT852182 KLK852182:KLP852182 KVG852182:KVL852182 LFC852182:LFH852182 LOY852182:LPD852182 LYU852182:LYZ852182 MIQ852182:MIV852182 MSM852182:MSR852182 NCI852182:NCN852182 NME852182:NMJ852182 NWA852182:NWF852182 OFW852182:OGB852182 OPS852182:OPX852182 OZO852182:OZT852182 PJK852182:PJP852182 PTG852182:PTL852182 QDC852182:QDH852182 QMY852182:QND852182 QWU852182:QWZ852182 RGQ852182:RGV852182 RQM852182:RQR852182 SAI852182:SAN852182 SKE852182:SKJ852182 SUA852182:SUF852182 TDW852182:TEB852182 TNS852182:TNX852182 TXO852182:TXT852182 UHK852182:UHP852182 URG852182:URL852182 VBC852182:VBH852182 VKY852182:VLD852182 VUU852182:VUZ852182 WEQ852182:WEV852182 WOM852182:WOR852182 WYI852182:WYN852182 CA917718:CF917718 LW917718:MB917718 VS917718:VX917718 AFO917718:AFT917718 APK917718:APP917718 AZG917718:AZL917718 BJC917718:BJH917718 BSY917718:BTD917718 CCU917718:CCZ917718 CMQ917718:CMV917718 CWM917718:CWR917718 DGI917718:DGN917718 DQE917718:DQJ917718 EAA917718:EAF917718 EJW917718:EKB917718 ETS917718:ETX917718 FDO917718:FDT917718 FNK917718:FNP917718 FXG917718:FXL917718 GHC917718:GHH917718 GQY917718:GRD917718 HAU917718:HAZ917718 HKQ917718:HKV917718 HUM917718:HUR917718 IEI917718:IEN917718 IOE917718:IOJ917718 IYA917718:IYF917718 JHW917718:JIB917718 JRS917718:JRX917718 KBO917718:KBT917718 KLK917718:KLP917718 KVG917718:KVL917718 LFC917718:LFH917718 LOY917718:LPD917718 LYU917718:LYZ917718 MIQ917718:MIV917718 MSM917718:MSR917718 NCI917718:NCN917718 NME917718:NMJ917718 NWA917718:NWF917718 OFW917718:OGB917718 OPS917718:OPX917718 OZO917718:OZT917718 PJK917718:PJP917718 PTG917718:PTL917718 QDC917718:QDH917718 QMY917718:QND917718 QWU917718:QWZ917718 RGQ917718:RGV917718 RQM917718:RQR917718 SAI917718:SAN917718 SKE917718:SKJ917718 SUA917718:SUF917718 TDW917718:TEB917718 TNS917718:TNX917718 TXO917718:TXT917718 UHK917718:UHP917718 URG917718:URL917718 VBC917718:VBH917718 VKY917718:VLD917718 VUU917718:VUZ917718 WEQ917718:WEV917718 WOM917718:WOR917718 WYI917718:WYN917718 CA983254:CF983254 LW983254:MB983254 VS983254:VX983254 AFO983254:AFT983254 APK983254:APP983254 AZG983254:AZL983254 BJC983254:BJH983254 BSY983254:BTD983254 CCU983254:CCZ983254 CMQ983254:CMV983254 CWM983254:CWR983254 DGI983254:DGN983254 DQE983254:DQJ983254 EAA983254:EAF983254 EJW983254:EKB983254 ETS983254:ETX983254 FDO983254:FDT983254 FNK983254:FNP983254 FXG983254:FXL983254 GHC983254:GHH983254 GQY983254:GRD983254 HAU983254:HAZ983254 HKQ983254:HKV983254 HUM983254:HUR983254 IEI983254:IEN983254 IOE983254:IOJ983254 IYA983254:IYF983254 JHW983254:JIB983254 JRS983254:JRX983254 KBO983254:KBT983254 KLK983254:KLP983254 KVG983254:KVL983254 LFC983254:LFH983254 LOY983254:LPD983254 LYU983254:LYZ983254 MIQ983254:MIV983254 MSM983254:MSR983254 NCI983254:NCN983254 NME983254:NMJ983254 NWA983254:NWF983254 OFW983254:OGB983254 OPS983254:OPX983254 OZO983254:OZT983254 PJK983254:PJP983254 PTG983254:PTL983254 QDC983254:QDH983254 QMY983254:QND983254 QWU983254:QWZ983254 RGQ983254:RGV983254 RQM983254:RQR983254 SAI983254:SAN983254 SKE983254:SKJ983254 SUA983254:SUF983254 TDW983254:TEB983254 TNS983254:TNX983254 TXO983254:TXT983254 UHK983254:UHP983254 URG983254:URL983254 VBC983254:VBH983254 VKY983254:VLD983254 VUU983254:VUZ983254 WEQ983254:WEV983254 WOM983254:WOR983254 WYI983254:WYN983254 CA221:CF248 LW221:MB248 VS221:VX248 AFO221:AFT248 APK221:APP248 AZG221:AZL248 BJC221:BJH248 BSY221:BTD248 CCU221:CCZ248 CMQ221:CMV248 CWM221:CWR248 DGI221:DGN248 DQE221:DQJ248 EAA221:EAF248 EJW221:EKB248 ETS221:ETX248 FDO221:FDT248 FNK221:FNP248 FXG221:FXL248 GHC221:GHH248 GQY221:GRD248 HAU221:HAZ248 HKQ221:HKV248 HUM221:HUR248 IEI221:IEN248 IOE221:IOJ248 IYA221:IYF248 JHW221:JIB248 JRS221:JRX248 KBO221:KBT248 KLK221:KLP248 KVG221:KVL248 LFC221:LFH248 LOY221:LPD248 LYU221:LYZ248 MIQ221:MIV248 MSM221:MSR248 NCI221:NCN248 NME221:NMJ248 NWA221:NWF248 OFW221:OGB248 OPS221:OPX248 OZO221:OZT248 PJK221:PJP248 PTG221:PTL248 QDC221:QDH248 QMY221:QND248 QWU221:QWZ248 RGQ221:RGV248 RQM221:RQR248 SAI221:SAN248 SKE221:SKJ248 SUA221:SUF248 TDW221:TEB248 TNS221:TNX248 TXO221:TXT248 UHK221:UHP248 URG221:URL248 VBC221:VBH248 VKY221:VLD248 VUU221:VUZ248 WEQ221:WEV248 WOM221:WOR248 WYI221:WYN248 CA65757:CF65784 LW65757:MB65784 VS65757:VX65784 AFO65757:AFT65784 APK65757:APP65784 AZG65757:AZL65784 BJC65757:BJH65784 BSY65757:BTD65784 CCU65757:CCZ65784 CMQ65757:CMV65784 CWM65757:CWR65784 DGI65757:DGN65784 DQE65757:DQJ65784 EAA65757:EAF65784 EJW65757:EKB65784 ETS65757:ETX65784 FDO65757:FDT65784 FNK65757:FNP65784 FXG65757:FXL65784 GHC65757:GHH65784 GQY65757:GRD65784 HAU65757:HAZ65784 HKQ65757:HKV65784 HUM65757:HUR65784 IEI65757:IEN65784 IOE65757:IOJ65784 IYA65757:IYF65784 JHW65757:JIB65784 JRS65757:JRX65784 KBO65757:KBT65784 KLK65757:KLP65784 KVG65757:KVL65784 LFC65757:LFH65784 LOY65757:LPD65784 LYU65757:LYZ65784 MIQ65757:MIV65784 MSM65757:MSR65784 NCI65757:NCN65784 NME65757:NMJ65784 NWA65757:NWF65784 OFW65757:OGB65784 OPS65757:OPX65784 OZO65757:OZT65784 PJK65757:PJP65784 PTG65757:PTL65784 QDC65757:QDH65784 QMY65757:QND65784 QWU65757:QWZ65784 RGQ65757:RGV65784 RQM65757:RQR65784 SAI65757:SAN65784 SKE65757:SKJ65784 SUA65757:SUF65784 TDW65757:TEB65784 TNS65757:TNX65784 TXO65757:TXT65784 UHK65757:UHP65784 URG65757:URL65784 VBC65757:VBH65784 VKY65757:VLD65784 VUU65757:VUZ65784 WEQ65757:WEV65784 WOM65757:WOR65784 WYI65757:WYN65784 CA131293:CF131320 LW131293:MB131320 VS131293:VX131320 AFO131293:AFT131320 APK131293:APP131320 AZG131293:AZL131320 BJC131293:BJH131320 BSY131293:BTD131320 CCU131293:CCZ131320 CMQ131293:CMV131320 CWM131293:CWR131320 DGI131293:DGN131320 DQE131293:DQJ131320 EAA131293:EAF131320 EJW131293:EKB131320 ETS131293:ETX131320 FDO131293:FDT131320 FNK131293:FNP131320 FXG131293:FXL131320 GHC131293:GHH131320 GQY131293:GRD131320 HAU131293:HAZ131320 HKQ131293:HKV131320 HUM131293:HUR131320 IEI131293:IEN131320 IOE131293:IOJ131320 IYA131293:IYF131320 JHW131293:JIB131320 JRS131293:JRX131320 KBO131293:KBT131320 KLK131293:KLP131320 KVG131293:KVL131320 LFC131293:LFH131320 LOY131293:LPD131320 LYU131293:LYZ131320 MIQ131293:MIV131320 MSM131293:MSR131320 NCI131293:NCN131320 NME131293:NMJ131320 NWA131293:NWF131320 OFW131293:OGB131320 OPS131293:OPX131320 OZO131293:OZT131320 PJK131293:PJP131320 PTG131293:PTL131320 QDC131293:QDH131320 QMY131293:QND131320 QWU131293:QWZ131320 RGQ131293:RGV131320 RQM131293:RQR131320 SAI131293:SAN131320 SKE131293:SKJ131320 SUA131293:SUF131320 TDW131293:TEB131320 TNS131293:TNX131320 TXO131293:TXT131320 UHK131293:UHP131320 URG131293:URL131320 VBC131293:VBH131320 VKY131293:VLD131320 VUU131293:VUZ131320 WEQ131293:WEV131320 WOM131293:WOR131320 WYI131293:WYN131320 CA196829:CF196856 LW196829:MB196856 VS196829:VX196856 AFO196829:AFT196856 APK196829:APP196856 AZG196829:AZL196856 BJC196829:BJH196856 BSY196829:BTD196856 CCU196829:CCZ196856 CMQ196829:CMV196856 CWM196829:CWR196856 DGI196829:DGN196856 DQE196829:DQJ196856 EAA196829:EAF196856 EJW196829:EKB196856 ETS196829:ETX196856 FDO196829:FDT196856 FNK196829:FNP196856 FXG196829:FXL196856 GHC196829:GHH196856 GQY196829:GRD196856 HAU196829:HAZ196856 HKQ196829:HKV196856 HUM196829:HUR196856 IEI196829:IEN196856 IOE196829:IOJ196856 IYA196829:IYF196856 JHW196829:JIB196856 JRS196829:JRX196856 KBO196829:KBT196856 KLK196829:KLP196856 KVG196829:KVL196856 LFC196829:LFH196856 LOY196829:LPD196856 LYU196829:LYZ196856 MIQ196829:MIV196856 MSM196829:MSR196856 NCI196829:NCN196856 NME196829:NMJ196856 NWA196829:NWF196856 OFW196829:OGB196856 OPS196829:OPX196856 OZO196829:OZT196856 PJK196829:PJP196856 PTG196829:PTL196856 QDC196829:QDH196856 QMY196829:QND196856 QWU196829:QWZ196856 RGQ196829:RGV196856 RQM196829:RQR196856 SAI196829:SAN196856 SKE196829:SKJ196856 SUA196829:SUF196856 TDW196829:TEB196856 TNS196829:TNX196856 TXO196829:TXT196856 UHK196829:UHP196856 URG196829:URL196856 VBC196829:VBH196856 VKY196829:VLD196856 VUU196829:VUZ196856 WEQ196829:WEV196856 WOM196829:WOR196856 WYI196829:WYN196856 CA262365:CF262392 LW262365:MB262392 VS262365:VX262392 AFO262365:AFT262392 APK262365:APP262392 AZG262365:AZL262392 BJC262365:BJH262392 BSY262365:BTD262392 CCU262365:CCZ262392 CMQ262365:CMV262392 CWM262365:CWR262392 DGI262365:DGN262392 DQE262365:DQJ262392 EAA262365:EAF262392 EJW262365:EKB262392 ETS262365:ETX262392 FDO262365:FDT262392 FNK262365:FNP262392 FXG262365:FXL262392 GHC262365:GHH262392 GQY262365:GRD262392 HAU262365:HAZ262392 HKQ262365:HKV262392 HUM262365:HUR262392 IEI262365:IEN262392 IOE262365:IOJ262392 IYA262365:IYF262392 JHW262365:JIB262392 JRS262365:JRX262392 KBO262365:KBT262392 KLK262365:KLP262392 KVG262365:KVL262392 LFC262365:LFH262392 LOY262365:LPD262392 LYU262365:LYZ262392 MIQ262365:MIV262392 MSM262365:MSR262392 NCI262365:NCN262392 NME262365:NMJ262392 NWA262365:NWF262392 OFW262365:OGB262392 OPS262365:OPX262392 OZO262365:OZT262392 PJK262365:PJP262392 PTG262365:PTL262392 QDC262365:QDH262392 QMY262365:QND262392 QWU262365:QWZ262392 RGQ262365:RGV262392 RQM262365:RQR262392 SAI262365:SAN262392 SKE262365:SKJ262392 SUA262365:SUF262392 TDW262365:TEB262392 TNS262365:TNX262392 TXO262365:TXT262392 UHK262365:UHP262392 URG262365:URL262392 VBC262365:VBH262392 VKY262365:VLD262392 VUU262365:VUZ262392 WEQ262365:WEV262392 WOM262365:WOR262392 WYI262365:WYN262392 CA327901:CF327928 LW327901:MB327928 VS327901:VX327928 AFO327901:AFT327928 APK327901:APP327928 AZG327901:AZL327928 BJC327901:BJH327928 BSY327901:BTD327928 CCU327901:CCZ327928 CMQ327901:CMV327928 CWM327901:CWR327928 DGI327901:DGN327928 DQE327901:DQJ327928 EAA327901:EAF327928 EJW327901:EKB327928 ETS327901:ETX327928 FDO327901:FDT327928 FNK327901:FNP327928 FXG327901:FXL327928 GHC327901:GHH327928 GQY327901:GRD327928 HAU327901:HAZ327928 HKQ327901:HKV327928 HUM327901:HUR327928 IEI327901:IEN327928 IOE327901:IOJ327928 IYA327901:IYF327928 JHW327901:JIB327928 JRS327901:JRX327928 KBO327901:KBT327928 KLK327901:KLP327928 KVG327901:KVL327928 LFC327901:LFH327928 LOY327901:LPD327928 LYU327901:LYZ327928 MIQ327901:MIV327928 MSM327901:MSR327928 NCI327901:NCN327928 NME327901:NMJ327928 NWA327901:NWF327928 OFW327901:OGB327928 OPS327901:OPX327928 OZO327901:OZT327928 PJK327901:PJP327928 PTG327901:PTL327928 QDC327901:QDH327928 QMY327901:QND327928 QWU327901:QWZ327928 RGQ327901:RGV327928 RQM327901:RQR327928 SAI327901:SAN327928 SKE327901:SKJ327928 SUA327901:SUF327928 TDW327901:TEB327928 TNS327901:TNX327928 TXO327901:TXT327928 UHK327901:UHP327928 URG327901:URL327928 VBC327901:VBH327928 VKY327901:VLD327928 VUU327901:VUZ327928 WEQ327901:WEV327928 WOM327901:WOR327928 WYI327901:WYN327928 CA393437:CF393464 LW393437:MB393464 VS393437:VX393464 AFO393437:AFT393464 APK393437:APP393464 AZG393437:AZL393464 BJC393437:BJH393464 BSY393437:BTD393464 CCU393437:CCZ393464 CMQ393437:CMV393464 CWM393437:CWR393464 DGI393437:DGN393464 DQE393437:DQJ393464 EAA393437:EAF393464 EJW393437:EKB393464 ETS393437:ETX393464 FDO393437:FDT393464 FNK393437:FNP393464 FXG393437:FXL393464 GHC393437:GHH393464 GQY393437:GRD393464 HAU393437:HAZ393464 HKQ393437:HKV393464 HUM393437:HUR393464 IEI393437:IEN393464 IOE393437:IOJ393464 IYA393437:IYF393464 JHW393437:JIB393464 JRS393437:JRX393464 KBO393437:KBT393464 KLK393437:KLP393464 KVG393437:KVL393464 LFC393437:LFH393464 LOY393437:LPD393464 LYU393437:LYZ393464 MIQ393437:MIV393464 MSM393437:MSR393464 NCI393437:NCN393464 NME393437:NMJ393464 NWA393437:NWF393464 OFW393437:OGB393464 OPS393437:OPX393464 OZO393437:OZT393464 PJK393437:PJP393464 PTG393437:PTL393464 QDC393437:QDH393464 QMY393437:QND393464 QWU393437:QWZ393464 RGQ393437:RGV393464 RQM393437:RQR393464 SAI393437:SAN393464 SKE393437:SKJ393464 SUA393437:SUF393464 TDW393437:TEB393464 TNS393437:TNX393464 TXO393437:TXT393464 UHK393437:UHP393464 URG393437:URL393464 VBC393437:VBH393464 VKY393437:VLD393464 VUU393437:VUZ393464 WEQ393437:WEV393464 WOM393437:WOR393464 WYI393437:WYN393464 CA458973:CF459000 LW458973:MB459000 VS458973:VX459000 AFO458973:AFT459000 APK458973:APP459000 AZG458973:AZL459000 BJC458973:BJH459000 BSY458973:BTD459000 CCU458973:CCZ459000 CMQ458973:CMV459000 CWM458973:CWR459000 DGI458973:DGN459000 DQE458973:DQJ459000 EAA458973:EAF459000 EJW458973:EKB459000 ETS458973:ETX459000 FDO458973:FDT459000 FNK458973:FNP459000 FXG458973:FXL459000 GHC458973:GHH459000 GQY458973:GRD459000 HAU458973:HAZ459000 HKQ458973:HKV459000 HUM458973:HUR459000 IEI458973:IEN459000 IOE458973:IOJ459000 IYA458973:IYF459000 JHW458973:JIB459000 JRS458973:JRX459000 KBO458973:KBT459000 KLK458973:KLP459000 KVG458973:KVL459000 LFC458973:LFH459000 LOY458973:LPD459000 LYU458973:LYZ459000 MIQ458973:MIV459000 MSM458973:MSR459000 NCI458973:NCN459000 NME458973:NMJ459000 NWA458973:NWF459000 OFW458973:OGB459000 OPS458973:OPX459000 OZO458973:OZT459000 PJK458973:PJP459000 PTG458973:PTL459000 QDC458973:QDH459000 QMY458973:QND459000 QWU458973:QWZ459000 RGQ458973:RGV459000 RQM458973:RQR459000 SAI458973:SAN459000 SKE458973:SKJ459000 SUA458973:SUF459000 TDW458973:TEB459000 TNS458973:TNX459000 TXO458973:TXT459000 UHK458973:UHP459000 URG458973:URL459000 VBC458973:VBH459000 VKY458973:VLD459000 VUU458973:VUZ459000 WEQ458973:WEV459000 WOM458973:WOR459000 WYI458973:WYN459000 CA524509:CF524536 LW524509:MB524536 VS524509:VX524536 AFO524509:AFT524536 APK524509:APP524536 AZG524509:AZL524536 BJC524509:BJH524536 BSY524509:BTD524536 CCU524509:CCZ524536 CMQ524509:CMV524536 CWM524509:CWR524536 DGI524509:DGN524536 DQE524509:DQJ524536 EAA524509:EAF524536 EJW524509:EKB524536 ETS524509:ETX524536 FDO524509:FDT524536 FNK524509:FNP524536 FXG524509:FXL524536 GHC524509:GHH524536 GQY524509:GRD524536 HAU524509:HAZ524536 HKQ524509:HKV524536 HUM524509:HUR524536 IEI524509:IEN524536 IOE524509:IOJ524536 IYA524509:IYF524536 JHW524509:JIB524536 JRS524509:JRX524536 KBO524509:KBT524536 KLK524509:KLP524536 KVG524509:KVL524536 LFC524509:LFH524536 LOY524509:LPD524536 LYU524509:LYZ524536 MIQ524509:MIV524536 MSM524509:MSR524536 NCI524509:NCN524536 NME524509:NMJ524536 NWA524509:NWF524536 OFW524509:OGB524536 OPS524509:OPX524536 OZO524509:OZT524536 PJK524509:PJP524536 PTG524509:PTL524536 QDC524509:QDH524536 QMY524509:QND524536 QWU524509:QWZ524536 RGQ524509:RGV524536 RQM524509:RQR524536 SAI524509:SAN524536 SKE524509:SKJ524536 SUA524509:SUF524536 TDW524509:TEB524536 TNS524509:TNX524536 TXO524509:TXT524536 UHK524509:UHP524536 URG524509:URL524536 VBC524509:VBH524536 VKY524509:VLD524536 VUU524509:VUZ524536 WEQ524509:WEV524536 WOM524509:WOR524536 WYI524509:WYN524536 CA590045:CF590072 LW590045:MB590072 VS590045:VX590072 AFO590045:AFT590072 APK590045:APP590072 AZG590045:AZL590072 BJC590045:BJH590072 BSY590045:BTD590072 CCU590045:CCZ590072 CMQ590045:CMV590072 CWM590045:CWR590072 DGI590045:DGN590072 DQE590045:DQJ590072 EAA590045:EAF590072 EJW590045:EKB590072 ETS590045:ETX590072 FDO590045:FDT590072 FNK590045:FNP590072 FXG590045:FXL590072 GHC590045:GHH590072 GQY590045:GRD590072 HAU590045:HAZ590072 HKQ590045:HKV590072 HUM590045:HUR590072 IEI590045:IEN590072 IOE590045:IOJ590072 IYA590045:IYF590072 JHW590045:JIB590072 JRS590045:JRX590072 KBO590045:KBT590072 KLK590045:KLP590072 KVG590045:KVL590072 LFC590045:LFH590072 LOY590045:LPD590072 LYU590045:LYZ590072 MIQ590045:MIV590072 MSM590045:MSR590072 NCI590045:NCN590072 NME590045:NMJ590072 NWA590045:NWF590072 OFW590045:OGB590072 OPS590045:OPX590072 OZO590045:OZT590072 PJK590045:PJP590072 PTG590045:PTL590072 QDC590045:QDH590072 QMY590045:QND590072 QWU590045:QWZ590072 RGQ590045:RGV590072 RQM590045:RQR590072 SAI590045:SAN590072 SKE590045:SKJ590072 SUA590045:SUF590072 TDW590045:TEB590072 TNS590045:TNX590072 TXO590045:TXT590072 UHK590045:UHP590072 URG590045:URL590072 VBC590045:VBH590072 VKY590045:VLD590072 VUU590045:VUZ590072 WEQ590045:WEV590072 WOM590045:WOR590072 WYI590045:WYN590072 CA655581:CF655608 LW655581:MB655608 VS655581:VX655608 AFO655581:AFT655608 APK655581:APP655608 AZG655581:AZL655608 BJC655581:BJH655608 BSY655581:BTD655608 CCU655581:CCZ655608 CMQ655581:CMV655608 CWM655581:CWR655608 DGI655581:DGN655608 DQE655581:DQJ655608 EAA655581:EAF655608 EJW655581:EKB655608 ETS655581:ETX655608 FDO655581:FDT655608 FNK655581:FNP655608 FXG655581:FXL655608 GHC655581:GHH655608 GQY655581:GRD655608 HAU655581:HAZ655608 HKQ655581:HKV655608 HUM655581:HUR655608 IEI655581:IEN655608 IOE655581:IOJ655608 IYA655581:IYF655608 JHW655581:JIB655608 JRS655581:JRX655608 KBO655581:KBT655608 KLK655581:KLP655608 KVG655581:KVL655608 LFC655581:LFH655608 LOY655581:LPD655608 LYU655581:LYZ655608 MIQ655581:MIV655608 MSM655581:MSR655608 NCI655581:NCN655608 NME655581:NMJ655608 NWA655581:NWF655608 OFW655581:OGB655608 OPS655581:OPX655608 OZO655581:OZT655608 PJK655581:PJP655608 PTG655581:PTL655608 QDC655581:QDH655608 QMY655581:QND655608 QWU655581:QWZ655608 RGQ655581:RGV655608 RQM655581:RQR655608 SAI655581:SAN655608 SKE655581:SKJ655608 SUA655581:SUF655608 TDW655581:TEB655608 TNS655581:TNX655608 TXO655581:TXT655608 UHK655581:UHP655608 URG655581:URL655608 VBC655581:VBH655608 VKY655581:VLD655608 VUU655581:VUZ655608 WEQ655581:WEV655608 WOM655581:WOR655608 WYI655581:WYN655608 CA721117:CF721144 LW721117:MB721144 VS721117:VX721144 AFO721117:AFT721144 APK721117:APP721144 AZG721117:AZL721144 BJC721117:BJH721144 BSY721117:BTD721144 CCU721117:CCZ721144 CMQ721117:CMV721144 CWM721117:CWR721144 DGI721117:DGN721144 DQE721117:DQJ721144 EAA721117:EAF721144 EJW721117:EKB721144 ETS721117:ETX721144 FDO721117:FDT721144 FNK721117:FNP721144 FXG721117:FXL721144 GHC721117:GHH721144 GQY721117:GRD721144 HAU721117:HAZ721144 HKQ721117:HKV721144 HUM721117:HUR721144 IEI721117:IEN721144 IOE721117:IOJ721144 IYA721117:IYF721144 JHW721117:JIB721144 JRS721117:JRX721144 KBO721117:KBT721144 KLK721117:KLP721144 KVG721117:KVL721144 LFC721117:LFH721144 LOY721117:LPD721144 LYU721117:LYZ721144 MIQ721117:MIV721144 MSM721117:MSR721144 NCI721117:NCN721144 NME721117:NMJ721144 NWA721117:NWF721144 OFW721117:OGB721144 OPS721117:OPX721144 OZO721117:OZT721144 PJK721117:PJP721144 PTG721117:PTL721144 QDC721117:QDH721144 QMY721117:QND721144 QWU721117:QWZ721144 RGQ721117:RGV721144 RQM721117:RQR721144 SAI721117:SAN721144 SKE721117:SKJ721144 SUA721117:SUF721144 TDW721117:TEB721144 TNS721117:TNX721144 TXO721117:TXT721144 UHK721117:UHP721144 URG721117:URL721144 VBC721117:VBH721144 VKY721117:VLD721144 VUU721117:VUZ721144 WEQ721117:WEV721144 WOM721117:WOR721144 WYI721117:WYN721144 CA786653:CF786680 LW786653:MB786680 VS786653:VX786680 AFO786653:AFT786680 APK786653:APP786680 AZG786653:AZL786680 BJC786653:BJH786680 BSY786653:BTD786680 CCU786653:CCZ786680 CMQ786653:CMV786680 CWM786653:CWR786680 DGI786653:DGN786680 DQE786653:DQJ786680 EAA786653:EAF786680 EJW786653:EKB786680 ETS786653:ETX786680 FDO786653:FDT786680 FNK786653:FNP786680 FXG786653:FXL786680 GHC786653:GHH786680 GQY786653:GRD786680 HAU786653:HAZ786680 HKQ786653:HKV786680 HUM786653:HUR786680 IEI786653:IEN786680 IOE786653:IOJ786680 IYA786653:IYF786680 JHW786653:JIB786680 JRS786653:JRX786680 KBO786653:KBT786680 KLK786653:KLP786680 KVG786653:KVL786680 LFC786653:LFH786680 LOY786653:LPD786680 LYU786653:LYZ786680 MIQ786653:MIV786680 MSM786653:MSR786680 NCI786653:NCN786680 NME786653:NMJ786680 NWA786653:NWF786680 OFW786653:OGB786680 OPS786653:OPX786680 OZO786653:OZT786680 PJK786653:PJP786680 PTG786653:PTL786680 QDC786653:QDH786680 QMY786653:QND786680 QWU786653:QWZ786680 RGQ786653:RGV786680 RQM786653:RQR786680 SAI786653:SAN786680 SKE786653:SKJ786680 SUA786653:SUF786680 TDW786653:TEB786680 TNS786653:TNX786680 TXO786653:TXT786680 UHK786653:UHP786680 URG786653:URL786680 VBC786653:VBH786680 VKY786653:VLD786680 VUU786653:VUZ786680 WEQ786653:WEV786680 WOM786653:WOR786680 WYI786653:WYN786680 CA852189:CF852216 LW852189:MB852216 VS852189:VX852216 AFO852189:AFT852216 APK852189:APP852216 AZG852189:AZL852216 BJC852189:BJH852216 BSY852189:BTD852216 CCU852189:CCZ852216 CMQ852189:CMV852216 CWM852189:CWR852216 DGI852189:DGN852216 DQE852189:DQJ852216 EAA852189:EAF852216 EJW852189:EKB852216 ETS852189:ETX852216 FDO852189:FDT852216 FNK852189:FNP852216 FXG852189:FXL852216 GHC852189:GHH852216 GQY852189:GRD852216 HAU852189:HAZ852216 HKQ852189:HKV852216 HUM852189:HUR852216 IEI852189:IEN852216 IOE852189:IOJ852216 IYA852189:IYF852216 JHW852189:JIB852216 JRS852189:JRX852216 KBO852189:KBT852216 KLK852189:KLP852216 KVG852189:KVL852216 LFC852189:LFH852216 LOY852189:LPD852216 LYU852189:LYZ852216 MIQ852189:MIV852216 MSM852189:MSR852216 NCI852189:NCN852216 NME852189:NMJ852216 NWA852189:NWF852216 OFW852189:OGB852216 OPS852189:OPX852216 OZO852189:OZT852216 PJK852189:PJP852216 PTG852189:PTL852216 QDC852189:QDH852216 QMY852189:QND852216 QWU852189:QWZ852216 RGQ852189:RGV852216 RQM852189:RQR852216 SAI852189:SAN852216 SKE852189:SKJ852216 SUA852189:SUF852216 TDW852189:TEB852216 TNS852189:TNX852216 TXO852189:TXT852216 UHK852189:UHP852216 URG852189:URL852216 VBC852189:VBH852216 VKY852189:VLD852216 VUU852189:VUZ852216 WEQ852189:WEV852216 WOM852189:WOR852216 WYI852189:WYN852216 CA917725:CF917752 LW917725:MB917752 VS917725:VX917752 AFO917725:AFT917752 APK917725:APP917752 AZG917725:AZL917752 BJC917725:BJH917752 BSY917725:BTD917752 CCU917725:CCZ917752 CMQ917725:CMV917752 CWM917725:CWR917752 DGI917725:DGN917752 DQE917725:DQJ917752 EAA917725:EAF917752 EJW917725:EKB917752 ETS917725:ETX917752 FDO917725:FDT917752 FNK917725:FNP917752 FXG917725:FXL917752 GHC917725:GHH917752 GQY917725:GRD917752 HAU917725:HAZ917752 HKQ917725:HKV917752 HUM917725:HUR917752 IEI917725:IEN917752 IOE917725:IOJ917752 IYA917725:IYF917752 JHW917725:JIB917752 JRS917725:JRX917752 KBO917725:KBT917752 KLK917725:KLP917752 KVG917725:KVL917752 LFC917725:LFH917752 LOY917725:LPD917752 LYU917725:LYZ917752 MIQ917725:MIV917752 MSM917725:MSR917752 NCI917725:NCN917752 NME917725:NMJ917752 NWA917725:NWF917752 OFW917725:OGB917752 OPS917725:OPX917752 OZO917725:OZT917752 PJK917725:PJP917752 PTG917725:PTL917752 QDC917725:QDH917752 QMY917725:QND917752 QWU917725:QWZ917752 RGQ917725:RGV917752 RQM917725:RQR917752 SAI917725:SAN917752 SKE917725:SKJ917752 SUA917725:SUF917752 TDW917725:TEB917752 TNS917725:TNX917752 TXO917725:TXT917752 UHK917725:UHP917752 URG917725:URL917752 VBC917725:VBH917752 VKY917725:VLD917752 VUU917725:VUZ917752 WEQ917725:WEV917752 WOM917725:WOR917752 WYI917725:WYN917752 CA983261:CF983288 LW983261:MB983288 VS983261:VX983288 AFO983261:AFT983288 APK983261:APP983288 AZG983261:AZL983288 BJC983261:BJH983288 BSY983261:BTD983288 CCU983261:CCZ983288 CMQ983261:CMV983288 CWM983261:CWR983288 DGI983261:DGN983288 DQE983261:DQJ983288 EAA983261:EAF983288 EJW983261:EKB983288 ETS983261:ETX983288 FDO983261:FDT983288 FNK983261:FNP983288 FXG983261:FXL983288 GHC983261:GHH983288 GQY983261:GRD983288 HAU983261:HAZ983288 HKQ983261:HKV983288 HUM983261:HUR983288 IEI983261:IEN983288 IOE983261:IOJ983288 IYA983261:IYF983288 JHW983261:JIB983288 JRS983261:JRX983288 KBO983261:KBT983288 KLK983261:KLP983288 KVG983261:KVL983288 LFC983261:LFH983288 LOY983261:LPD983288 LYU983261:LYZ983288 MIQ983261:MIV983288 MSM983261:MSR983288 NCI983261:NCN983288 NME983261:NMJ983288 NWA983261:NWF983288 OFW983261:OGB983288 OPS983261:OPX983288 OZO983261:OZT983288 PJK983261:PJP983288 PTG983261:PTL983288 QDC983261:QDH983288 QMY983261:QND983288 QWU983261:QWZ983288 RGQ983261:RGV983288 RQM983261:RQR983288 SAI983261:SAN983288 SKE983261:SKJ983288 SUA983261:SUF983288 TDW983261:TEB983288 TNS983261:TNX983288 TXO983261:TXT983288 UHK983261:UHP983288 URG983261:URL983288 VBC983261:VBH983288 VKY983261:VLD983288 VUU983261:VUZ983288 WEQ983261:WEV983288 WOM983261:WOR983288 WYI983261:WYN983288" xr:uid="{E28FFF78-1309-4D95-895D-D951DDD5DDAC}"/>
    <dataValidation allowBlank="1" showInputMessage="1" showErrorMessage="1" error="Valor no Permitido" sqref="T63 JP63 TL63 ADH63 AND63 AWZ63 BGV63 BQR63 CAN63 CKJ63 CUF63 DEB63 DNX63 DXT63 EHP63 ERL63 FBH63 FLD63 FUZ63 GEV63 GOR63 GYN63 HIJ63 HSF63 ICB63 ILX63 IVT63 JFP63 JPL63 JZH63 KJD63 KSZ63 LCV63 LMR63 LWN63 MGJ63 MQF63 NAB63 NJX63 NTT63 ODP63 ONL63 OXH63 PHD63 PQZ63 QAV63 QKR63 QUN63 REJ63 ROF63 RYB63 SHX63 SRT63 TBP63 TLL63 TVH63 UFD63 UOZ63 UYV63 VIR63 VSN63 WCJ63 WMF63 WWB63 T65599 JP65599 TL65599 ADH65599 AND65599 AWZ65599 BGV65599 BQR65599 CAN65599 CKJ65599 CUF65599 DEB65599 DNX65599 DXT65599 EHP65599 ERL65599 FBH65599 FLD65599 FUZ65599 GEV65599 GOR65599 GYN65599 HIJ65599 HSF65599 ICB65599 ILX65599 IVT65599 JFP65599 JPL65599 JZH65599 KJD65599 KSZ65599 LCV65599 LMR65599 LWN65599 MGJ65599 MQF65599 NAB65599 NJX65599 NTT65599 ODP65599 ONL65599 OXH65599 PHD65599 PQZ65599 QAV65599 QKR65599 QUN65599 REJ65599 ROF65599 RYB65599 SHX65599 SRT65599 TBP65599 TLL65599 TVH65599 UFD65599 UOZ65599 UYV65599 VIR65599 VSN65599 WCJ65599 WMF65599 WWB65599 T131135 JP131135 TL131135 ADH131135 AND131135 AWZ131135 BGV131135 BQR131135 CAN131135 CKJ131135 CUF131135 DEB131135 DNX131135 DXT131135 EHP131135 ERL131135 FBH131135 FLD131135 FUZ131135 GEV131135 GOR131135 GYN131135 HIJ131135 HSF131135 ICB131135 ILX131135 IVT131135 JFP131135 JPL131135 JZH131135 KJD131135 KSZ131135 LCV131135 LMR131135 LWN131135 MGJ131135 MQF131135 NAB131135 NJX131135 NTT131135 ODP131135 ONL131135 OXH131135 PHD131135 PQZ131135 QAV131135 QKR131135 QUN131135 REJ131135 ROF131135 RYB131135 SHX131135 SRT131135 TBP131135 TLL131135 TVH131135 UFD131135 UOZ131135 UYV131135 VIR131135 VSN131135 WCJ131135 WMF131135 WWB131135 T196671 JP196671 TL196671 ADH196671 AND196671 AWZ196671 BGV196671 BQR196671 CAN196671 CKJ196671 CUF196671 DEB196671 DNX196671 DXT196671 EHP196671 ERL196671 FBH196671 FLD196671 FUZ196671 GEV196671 GOR196671 GYN196671 HIJ196671 HSF196671 ICB196671 ILX196671 IVT196671 JFP196671 JPL196671 JZH196671 KJD196671 KSZ196671 LCV196671 LMR196671 LWN196671 MGJ196671 MQF196671 NAB196671 NJX196671 NTT196671 ODP196671 ONL196671 OXH196671 PHD196671 PQZ196671 QAV196671 QKR196671 QUN196671 REJ196671 ROF196671 RYB196671 SHX196671 SRT196671 TBP196671 TLL196671 TVH196671 UFD196671 UOZ196671 UYV196671 VIR196671 VSN196671 WCJ196671 WMF196671 WWB196671 T262207 JP262207 TL262207 ADH262207 AND262207 AWZ262207 BGV262207 BQR262207 CAN262207 CKJ262207 CUF262207 DEB262207 DNX262207 DXT262207 EHP262207 ERL262207 FBH262207 FLD262207 FUZ262207 GEV262207 GOR262207 GYN262207 HIJ262207 HSF262207 ICB262207 ILX262207 IVT262207 JFP262207 JPL262207 JZH262207 KJD262207 KSZ262207 LCV262207 LMR262207 LWN262207 MGJ262207 MQF262207 NAB262207 NJX262207 NTT262207 ODP262207 ONL262207 OXH262207 PHD262207 PQZ262207 QAV262207 QKR262207 QUN262207 REJ262207 ROF262207 RYB262207 SHX262207 SRT262207 TBP262207 TLL262207 TVH262207 UFD262207 UOZ262207 UYV262207 VIR262207 VSN262207 WCJ262207 WMF262207 WWB262207 T327743 JP327743 TL327743 ADH327743 AND327743 AWZ327743 BGV327743 BQR327743 CAN327743 CKJ327743 CUF327743 DEB327743 DNX327743 DXT327743 EHP327743 ERL327743 FBH327743 FLD327743 FUZ327743 GEV327743 GOR327743 GYN327743 HIJ327743 HSF327743 ICB327743 ILX327743 IVT327743 JFP327743 JPL327743 JZH327743 KJD327743 KSZ327743 LCV327743 LMR327743 LWN327743 MGJ327743 MQF327743 NAB327743 NJX327743 NTT327743 ODP327743 ONL327743 OXH327743 PHD327743 PQZ327743 QAV327743 QKR327743 QUN327743 REJ327743 ROF327743 RYB327743 SHX327743 SRT327743 TBP327743 TLL327743 TVH327743 UFD327743 UOZ327743 UYV327743 VIR327743 VSN327743 WCJ327743 WMF327743 WWB327743 T393279 JP393279 TL393279 ADH393279 AND393279 AWZ393279 BGV393279 BQR393279 CAN393279 CKJ393279 CUF393279 DEB393279 DNX393279 DXT393279 EHP393279 ERL393279 FBH393279 FLD393279 FUZ393279 GEV393279 GOR393279 GYN393279 HIJ393279 HSF393279 ICB393279 ILX393279 IVT393279 JFP393279 JPL393279 JZH393279 KJD393279 KSZ393279 LCV393279 LMR393279 LWN393279 MGJ393279 MQF393279 NAB393279 NJX393279 NTT393279 ODP393279 ONL393279 OXH393279 PHD393279 PQZ393279 QAV393279 QKR393279 QUN393279 REJ393279 ROF393279 RYB393279 SHX393279 SRT393279 TBP393279 TLL393279 TVH393279 UFD393279 UOZ393279 UYV393279 VIR393279 VSN393279 WCJ393279 WMF393279 WWB393279 T458815 JP458815 TL458815 ADH458815 AND458815 AWZ458815 BGV458815 BQR458815 CAN458815 CKJ458815 CUF458815 DEB458815 DNX458815 DXT458815 EHP458815 ERL458815 FBH458815 FLD458815 FUZ458815 GEV458815 GOR458815 GYN458815 HIJ458815 HSF458815 ICB458815 ILX458815 IVT458815 JFP458815 JPL458815 JZH458815 KJD458815 KSZ458815 LCV458815 LMR458815 LWN458815 MGJ458815 MQF458815 NAB458815 NJX458815 NTT458815 ODP458815 ONL458815 OXH458815 PHD458815 PQZ458815 QAV458815 QKR458815 QUN458815 REJ458815 ROF458815 RYB458815 SHX458815 SRT458815 TBP458815 TLL458815 TVH458815 UFD458815 UOZ458815 UYV458815 VIR458815 VSN458815 WCJ458815 WMF458815 WWB458815 T524351 JP524351 TL524351 ADH524351 AND524351 AWZ524351 BGV524351 BQR524351 CAN524351 CKJ524351 CUF524351 DEB524351 DNX524351 DXT524351 EHP524351 ERL524351 FBH524351 FLD524351 FUZ524351 GEV524351 GOR524351 GYN524351 HIJ524351 HSF524351 ICB524351 ILX524351 IVT524351 JFP524351 JPL524351 JZH524351 KJD524351 KSZ524351 LCV524351 LMR524351 LWN524351 MGJ524351 MQF524351 NAB524351 NJX524351 NTT524351 ODP524351 ONL524351 OXH524351 PHD524351 PQZ524351 QAV524351 QKR524351 QUN524351 REJ524351 ROF524351 RYB524351 SHX524351 SRT524351 TBP524351 TLL524351 TVH524351 UFD524351 UOZ524351 UYV524351 VIR524351 VSN524351 WCJ524351 WMF524351 WWB524351 T589887 JP589887 TL589887 ADH589887 AND589887 AWZ589887 BGV589887 BQR589887 CAN589887 CKJ589887 CUF589887 DEB589887 DNX589887 DXT589887 EHP589887 ERL589887 FBH589887 FLD589887 FUZ589887 GEV589887 GOR589887 GYN589887 HIJ589887 HSF589887 ICB589887 ILX589887 IVT589887 JFP589887 JPL589887 JZH589887 KJD589887 KSZ589887 LCV589887 LMR589887 LWN589887 MGJ589887 MQF589887 NAB589887 NJX589887 NTT589887 ODP589887 ONL589887 OXH589887 PHD589887 PQZ589887 QAV589887 QKR589887 QUN589887 REJ589887 ROF589887 RYB589887 SHX589887 SRT589887 TBP589887 TLL589887 TVH589887 UFD589887 UOZ589887 UYV589887 VIR589887 VSN589887 WCJ589887 WMF589887 WWB589887 T655423 JP655423 TL655423 ADH655423 AND655423 AWZ655423 BGV655423 BQR655423 CAN655423 CKJ655423 CUF655423 DEB655423 DNX655423 DXT655423 EHP655423 ERL655423 FBH655423 FLD655423 FUZ655423 GEV655423 GOR655423 GYN655423 HIJ655423 HSF655423 ICB655423 ILX655423 IVT655423 JFP655423 JPL655423 JZH655423 KJD655423 KSZ655423 LCV655423 LMR655423 LWN655423 MGJ655423 MQF655423 NAB655423 NJX655423 NTT655423 ODP655423 ONL655423 OXH655423 PHD655423 PQZ655423 QAV655423 QKR655423 QUN655423 REJ655423 ROF655423 RYB655423 SHX655423 SRT655423 TBP655423 TLL655423 TVH655423 UFD655423 UOZ655423 UYV655423 VIR655423 VSN655423 WCJ655423 WMF655423 WWB655423 T720959 JP720959 TL720959 ADH720959 AND720959 AWZ720959 BGV720959 BQR720959 CAN720959 CKJ720959 CUF720959 DEB720959 DNX720959 DXT720959 EHP720959 ERL720959 FBH720959 FLD720959 FUZ720959 GEV720959 GOR720959 GYN720959 HIJ720959 HSF720959 ICB720959 ILX720959 IVT720959 JFP720959 JPL720959 JZH720959 KJD720959 KSZ720959 LCV720959 LMR720959 LWN720959 MGJ720959 MQF720959 NAB720959 NJX720959 NTT720959 ODP720959 ONL720959 OXH720959 PHD720959 PQZ720959 QAV720959 QKR720959 QUN720959 REJ720959 ROF720959 RYB720959 SHX720959 SRT720959 TBP720959 TLL720959 TVH720959 UFD720959 UOZ720959 UYV720959 VIR720959 VSN720959 WCJ720959 WMF720959 WWB720959 T786495 JP786495 TL786495 ADH786495 AND786495 AWZ786495 BGV786495 BQR786495 CAN786495 CKJ786495 CUF786495 DEB786495 DNX786495 DXT786495 EHP786495 ERL786495 FBH786495 FLD786495 FUZ786495 GEV786495 GOR786495 GYN786495 HIJ786495 HSF786495 ICB786495 ILX786495 IVT786495 JFP786495 JPL786495 JZH786495 KJD786495 KSZ786495 LCV786495 LMR786495 LWN786495 MGJ786495 MQF786495 NAB786495 NJX786495 NTT786495 ODP786495 ONL786495 OXH786495 PHD786495 PQZ786495 QAV786495 QKR786495 QUN786495 REJ786495 ROF786495 RYB786495 SHX786495 SRT786495 TBP786495 TLL786495 TVH786495 UFD786495 UOZ786495 UYV786495 VIR786495 VSN786495 WCJ786495 WMF786495 WWB786495 T852031 JP852031 TL852031 ADH852031 AND852031 AWZ852031 BGV852031 BQR852031 CAN852031 CKJ852031 CUF852031 DEB852031 DNX852031 DXT852031 EHP852031 ERL852031 FBH852031 FLD852031 FUZ852031 GEV852031 GOR852031 GYN852031 HIJ852031 HSF852031 ICB852031 ILX852031 IVT852031 JFP852031 JPL852031 JZH852031 KJD852031 KSZ852031 LCV852031 LMR852031 LWN852031 MGJ852031 MQF852031 NAB852031 NJX852031 NTT852031 ODP852031 ONL852031 OXH852031 PHD852031 PQZ852031 QAV852031 QKR852031 QUN852031 REJ852031 ROF852031 RYB852031 SHX852031 SRT852031 TBP852031 TLL852031 TVH852031 UFD852031 UOZ852031 UYV852031 VIR852031 VSN852031 WCJ852031 WMF852031 WWB852031 T917567 JP917567 TL917567 ADH917567 AND917567 AWZ917567 BGV917567 BQR917567 CAN917567 CKJ917567 CUF917567 DEB917567 DNX917567 DXT917567 EHP917567 ERL917567 FBH917567 FLD917567 FUZ917567 GEV917567 GOR917567 GYN917567 HIJ917567 HSF917567 ICB917567 ILX917567 IVT917567 JFP917567 JPL917567 JZH917567 KJD917567 KSZ917567 LCV917567 LMR917567 LWN917567 MGJ917567 MQF917567 NAB917567 NJX917567 NTT917567 ODP917567 ONL917567 OXH917567 PHD917567 PQZ917567 QAV917567 QKR917567 QUN917567 REJ917567 ROF917567 RYB917567 SHX917567 SRT917567 TBP917567 TLL917567 TVH917567 UFD917567 UOZ917567 UYV917567 VIR917567 VSN917567 WCJ917567 WMF917567 WWB917567 T983103 JP983103 TL983103 ADH983103 AND983103 AWZ983103 BGV983103 BQR983103 CAN983103 CKJ983103 CUF983103 DEB983103 DNX983103 DXT983103 EHP983103 ERL983103 FBH983103 FLD983103 FUZ983103 GEV983103 GOR983103 GYN983103 HIJ983103 HSF983103 ICB983103 ILX983103 IVT983103 JFP983103 JPL983103 JZH983103 KJD983103 KSZ983103 LCV983103 LMR983103 LWN983103 MGJ983103 MQF983103 NAB983103 NJX983103 NTT983103 ODP983103 ONL983103 OXH983103 PHD983103 PQZ983103 QAV983103 QKR983103 QUN983103 REJ983103 ROF983103 RYB983103 SHX983103 SRT983103 TBP983103 TLL983103 TVH983103 UFD983103 UOZ983103 UYV983103 VIR983103 VSN983103 WCJ983103 WMF983103 WWB983103 T71 JP71 TL71 ADH71 AND71 AWZ71 BGV71 BQR71 CAN71 CKJ71 CUF71 DEB71 DNX71 DXT71 EHP71 ERL71 FBH71 FLD71 FUZ71 GEV71 GOR71 GYN71 HIJ71 HSF71 ICB71 ILX71 IVT71 JFP71 JPL71 JZH71 KJD71 KSZ71 LCV71 LMR71 LWN71 MGJ71 MQF71 NAB71 NJX71 NTT71 ODP71 ONL71 OXH71 PHD71 PQZ71 QAV71 QKR71 QUN71 REJ71 ROF71 RYB71 SHX71 SRT71 TBP71 TLL71 TVH71 UFD71 UOZ71 UYV71 VIR71 VSN71 WCJ71 WMF71 WWB71 T65607 JP65607 TL65607 ADH65607 AND65607 AWZ65607 BGV65607 BQR65607 CAN65607 CKJ65607 CUF65607 DEB65607 DNX65607 DXT65607 EHP65607 ERL65607 FBH65607 FLD65607 FUZ65607 GEV65607 GOR65607 GYN65607 HIJ65607 HSF65607 ICB65607 ILX65607 IVT65607 JFP65607 JPL65607 JZH65607 KJD65607 KSZ65607 LCV65607 LMR65607 LWN65607 MGJ65607 MQF65607 NAB65607 NJX65607 NTT65607 ODP65607 ONL65607 OXH65607 PHD65607 PQZ65607 QAV65607 QKR65607 QUN65607 REJ65607 ROF65607 RYB65607 SHX65607 SRT65607 TBP65607 TLL65607 TVH65607 UFD65607 UOZ65607 UYV65607 VIR65607 VSN65607 WCJ65607 WMF65607 WWB65607 T131143 JP131143 TL131143 ADH131143 AND131143 AWZ131143 BGV131143 BQR131143 CAN131143 CKJ131143 CUF131143 DEB131143 DNX131143 DXT131143 EHP131143 ERL131143 FBH131143 FLD131143 FUZ131143 GEV131143 GOR131143 GYN131143 HIJ131143 HSF131143 ICB131143 ILX131143 IVT131143 JFP131143 JPL131143 JZH131143 KJD131143 KSZ131143 LCV131143 LMR131143 LWN131143 MGJ131143 MQF131143 NAB131143 NJX131143 NTT131143 ODP131143 ONL131143 OXH131143 PHD131143 PQZ131143 QAV131143 QKR131143 QUN131143 REJ131143 ROF131143 RYB131143 SHX131143 SRT131143 TBP131143 TLL131143 TVH131143 UFD131143 UOZ131143 UYV131143 VIR131143 VSN131143 WCJ131143 WMF131143 WWB131143 T196679 JP196679 TL196679 ADH196679 AND196679 AWZ196679 BGV196679 BQR196679 CAN196679 CKJ196679 CUF196679 DEB196679 DNX196679 DXT196679 EHP196679 ERL196679 FBH196679 FLD196679 FUZ196679 GEV196679 GOR196679 GYN196679 HIJ196679 HSF196679 ICB196679 ILX196679 IVT196679 JFP196679 JPL196679 JZH196679 KJD196679 KSZ196679 LCV196679 LMR196679 LWN196679 MGJ196679 MQF196679 NAB196679 NJX196679 NTT196679 ODP196679 ONL196679 OXH196679 PHD196679 PQZ196679 QAV196679 QKR196679 QUN196679 REJ196679 ROF196679 RYB196679 SHX196679 SRT196679 TBP196679 TLL196679 TVH196679 UFD196679 UOZ196679 UYV196679 VIR196679 VSN196679 WCJ196679 WMF196679 WWB196679 T262215 JP262215 TL262215 ADH262215 AND262215 AWZ262215 BGV262215 BQR262215 CAN262215 CKJ262215 CUF262215 DEB262215 DNX262215 DXT262215 EHP262215 ERL262215 FBH262215 FLD262215 FUZ262215 GEV262215 GOR262215 GYN262215 HIJ262215 HSF262215 ICB262215 ILX262215 IVT262215 JFP262215 JPL262215 JZH262215 KJD262215 KSZ262215 LCV262215 LMR262215 LWN262215 MGJ262215 MQF262215 NAB262215 NJX262215 NTT262215 ODP262215 ONL262215 OXH262215 PHD262215 PQZ262215 QAV262215 QKR262215 QUN262215 REJ262215 ROF262215 RYB262215 SHX262215 SRT262215 TBP262215 TLL262215 TVH262215 UFD262215 UOZ262215 UYV262215 VIR262215 VSN262215 WCJ262215 WMF262215 WWB262215 T327751 JP327751 TL327751 ADH327751 AND327751 AWZ327751 BGV327751 BQR327751 CAN327751 CKJ327751 CUF327751 DEB327751 DNX327751 DXT327751 EHP327751 ERL327751 FBH327751 FLD327751 FUZ327751 GEV327751 GOR327751 GYN327751 HIJ327751 HSF327751 ICB327751 ILX327751 IVT327751 JFP327751 JPL327751 JZH327751 KJD327751 KSZ327751 LCV327751 LMR327751 LWN327751 MGJ327751 MQF327751 NAB327751 NJX327751 NTT327751 ODP327751 ONL327751 OXH327751 PHD327751 PQZ327751 QAV327751 QKR327751 QUN327751 REJ327751 ROF327751 RYB327751 SHX327751 SRT327751 TBP327751 TLL327751 TVH327751 UFD327751 UOZ327751 UYV327751 VIR327751 VSN327751 WCJ327751 WMF327751 WWB327751 T393287 JP393287 TL393287 ADH393287 AND393287 AWZ393287 BGV393287 BQR393287 CAN393287 CKJ393287 CUF393287 DEB393287 DNX393287 DXT393287 EHP393287 ERL393287 FBH393287 FLD393287 FUZ393287 GEV393287 GOR393287 GYN393287 HIJ393287 HSF393287 ICB393287 ILX393287 IVT393287 JFP393287 JPL393287 JZH393287 KJD393287 KSZ393287 LCV393287 LMR393287 LWN393287 MGJ393287 MQF393287 NAB393287 NJX393287 NTT393287 ODP393287 ONL393287 OXH393287 PHD393287 PQZ393287 QAV393287 QKR393287 QUN393287 REJ393287 ROF393287 RYB393287 SHX393287 SRT393287 TBP393287 TLL393287 TVH393287 UFD393287 UOZ393287 UYV393287 VIR393287 VSN393287 WCJ393287 WMF393287 WWB393287 T458823 JP458823 TL458823 ADH458823 AND458823 AWZ458823 BGV458823 BQR458823 CAN458823 CKJ458823 CUF458823 DEB458823 DNX458823 DXT458823 EHP458823 ERL458823 FBH458823 FLD458823 FUZ458823 GEV458823 GOR458823 GYN458823 HIJ458823 HSF458823 ICB458823 ILX458823 IVT458823 JFP458823 JPL458823 JZH458823 KJD458823 KSZ458823 LCV458823 LMR458823 LWN458823 MGJ458823 MQF458823 NAB458823 NJX458823 NTT458823 ODP458823 ONL458823 OXH458823 PHD458823 PQZ458823 QAV458823 QKR458823 QUN458823 REJ458823 ROF458823 RYB458823 SHX458823 SRT458823 TBP458823 TLL458823 TVH458823 UFD458823 UOZ458823 UYV458823 VIR458823 VSN458823 WCJ458823 WMF458823 WWB458823 T524359 JP524359 TL524359 ADH524359 AND524359 AWZ524359 BGV524359 BQR524359 CAN524359 CKJ524359 CUF524359 DEB524359 DNX524359 DXT524359 EHP524359 ERL524359 FBH524359 FLD524359 FUZ524359 GEV524359 GOR524359 GYN524359 HIJ524359 HSF524359 ICB524359 ILX524359 IVT524359 JFP524359 JPL524359 JZH524359 KJD524359 KSZ524359 LCV524359 LMR524359 LWN524359 MGJ524359 MQF524359 NAB524359 NJX524359 NTT524359 ODP524359 ONL524359 OXH524359 PHD524359 PQZ524359 QAV524359 QKR524359 QUN524359 REJ524359 ROF524359 RYB524359 SHX524359 SRT524359 TBP524359 TLL524359 TVH524359 UFD524359 UOZ524359 UYV524359 VIR524359 VSN524359 WCJ524359 WMF524359 WWB524359 T589895 JP589895 TL589895 ADH589895 AND589895 AWZ589895 BGV589895 BQR589895 CAN589895 CKJ589895 CUF589895 DEB589895 DNX589895 DXT589895 EHP589895 ERL589895 FBH589895 FLD589895 FUZ589895 GEV589895 GOR589895 GYN589895 HIJ589895 HSF589895 ICB589895 ILX589895 IVT589895 JFP589895 JPL589895 JZH589895 KJD589895 KSZ589895 LCV589895 LMR589895 LWN589895 MGJ589895 MQF589895 NAB589895 NJX589895 NTT589895 ODP589895 ONL589895 OXH589895 PHD589895 PQZ589895 QAV589895 QKR589895 QUN589895 REJ589895 ROF589895 RYB589895 SHX589895 SRT589895 TBP589895 TLL589895 TVH589895 UFD589895 UOZ589895 UYV589895 VIR589895 VSN589895 WCJ589895 WMF589895 WWB589895 T655431 JP655431 TL655431 ADH655431 AND655431 AWZ655431 BGV655431 BQR655431 CAN655431 CKJ655431 CUF655431 DEB655431 DNX655431 DXT655431 EHP655431 ERL655431 FBH655431 FLD655431 FUZ655431 GEV655431 GOR655431 GYN655431 HIJ655431 HSF655431 ICB655431 ILX655431 IVT655431 JFP655431 JPL655431 JZH655431 KJD655431 KSZ655431 LCV655431 LMR655431 LWN655431 MGJ655431 MQF655431 NAB655431 NJX655431 NTT655431 ODP655431 ONL655431 OXH655431 PHD655431 PQZ655431 QAV655431 QKR655431 QUN655431 REJ655431 ROF655431 RYB655431 SHX655431 SRT655431 TBP655431 TLL655431 TVH655431 UFD655431 UOZ655431 UYV655431 VIR655431 VSN655431 WCJ655431 WMF655431 WWB655431 T720967 JP720967 TL720967 ADH720967 AND720967 AWZ720967 BGV720967 BQR720967 CAN720967 CKJ720967 CUF720967 DEB720967 DNX720967 DXT720967 EHP720967 ERL720967 FBH720967 FLD720967 FUZ720967 GEV720967 GOR720967 GYN720967 HIJ720967 HSF720967 ICB720967 ILX720967 IVT720967 JFP720967 JPL720967 JZH720967 KJD720967 KSZ720967 LCV720967 LMR720967 LWN720967 MGJ720967 MQF720967 NAB720967 NJX720967 NTT720967 ODP720967 ONL720967 OXH720967 PHD720967 PQZ720967 QAV720967 QKR720967 QUN720967 REJ720967 ROF720967 RYB720967 SHX720967 SRT720967 TBP720967 TLL720967 TVH720967 UFD720967 UOZ720967 UYV720967 VIR720967 VSN720967 WCJ720967 WMF720967 WWB720967 T786503 JP786503 TL786503 ADH786503 AND786503 AWZ786503 BGV786503 BQR786503 CAN786503 CKJ786503 CUF786503 DEB786503 DNX786503 DXT786503 EHP786503 ERL786503 FBH786503 FLD786503 FUZ786503 GEV786503 GOR786503 GYN786503 HIJ786503 HSF786503 ICB786503 ILX786503 IVT786503 JFP786503 JPL786503 JZH786503 KJD786503 KSZ786503 LCV786503 LMR786503 LWN786503 MGJ786503 MQF786503 NAB786503 NJX786503 NTT786503 ODP786503 ONL786503 OXH786503 PHD786503 PQZ786503 QAV786503 QKR786503 QUN786503 REJ786503 ROF786503 RYB786503 SHX786503 SRT786503 TBP786503 TLL786503 TVH786503 UFD786503 UOZ786503 UYV786503 VIR786503 VSN786503 WCJ786503 WMF786503 WWB786503 T852039 JP852039 TL852039 ADH852039 AND852039 AWZ852039 BGV852039 BQR852039 CAN852039 CKJ852039 CUF852039 DEB852039 DNX852039 DXT852039 EHP852039 ERL852039 FBH852039 FLD852039 FUZ852039 GEV852039 GOR852039 GYN852039 HIJ852039 HSF852039 ICB852039 ILX852039 IVT852039 JFP852039 JPL852039 JZH852039 KJD852039 KSZ852039 LCV852039 LMR852039 LWN852039 MGJ852039 MQF852039 NAB852039 NJX852039 NTT852039 ODP852039 ONL852039 OXH852039 PHD852039 PQZ852039 QAV852039 QKR852039 QUN852039 REJ852039 ROF852039 RYB852039 SHX852039 SRT852039 TBP852039 TLL852039 TVH852039 UFD852039 UOZ852039 UYV852039 VIR852039 VSN852039 WCJ852039 WMF852039 WWB852039 T917575 JP917575 TL917575 ADH917575 AND917575 AWZ917575 BGV917575 BQR917575 CAN917575 CKJ917575 CUF917575 DEB917575 DNX917575 DXT917575 EHP917575 ERL917575 FBH917575 FLD917575 FUZ917575 GEV917575 GOR917575 GYN917575 HIJ917575 HSF917575 ICB917575 ILX917575 IVT917575 JFP917575 JPL917575 JZH917575 KJD917575 KSZ917575 LCV917575 LMR917575 LWN917575 MGJ917575 MQF917575 NAB917575 NJX917575 NTT917575 ODP917575 ONL917575 OXH917575 PHD917575 PQZ917575 QAV917575 QKR917575 QUN917575 REJ917575 ROF917575 RYB917575 SHX917575 SRT917575 TBP917575 TLL917575 TVH917575 UFD917575 UOZ917575 UYV917575 VIR917575 VSN917575 WCJ917575 WMF917575 WWB917575 T983111 JP983111 TL983111 ADH983111 AND983111 AWZ983111 BGV983111 BQR983111 CAN983111 CKJ983111 CUF983111 DEB983111 DNX983111 DXT983111 EHP983111 ERL983111 FBH983111 FLD983111 FUZ983111 GEV983111 GOR983111 GYN983111 HIJ983111 HSF983111 ICB983111 ILX983111 IVT983111 JFP983111 JPL983111 JZH983111 KJD983111 KSZ983111 LCV983111 LMR983111 LWN983111 MGJ983111 MQF983111 NAB983111 NJX983111 NTT983111 ODP983111 ONL983111 OXH983111 PHD983111 PQZ983111 QAV983111 QKR983111 QUN983111 REJ983111 ROF983111 RYB983111 SHX983111 SRT983111 TBP983111 TLL983111 TVH983111 UFD983111 UOZ983111 UYV983111 VIR983111 VSN983111 WCJ983111 WMF983111 WWB983111" xr:uid="{B21B9B93-259A-4D31-AA07-2A1FEC78D5E8}"/>
  </dataValidations>
  <pageMargins left="0.7" right="0.7" top="0.75" bottom="0.75" header="0.3" footer="0.3"/>
  <legacyDrawing r:id="rId1"/>
  <extLst>
    <ext xmlns:x14="http://schemas.microsoft.com/office/spreadsheetml/2009/9/main" uri="{CCE6A557-97BC-4b89-ADB6-D9C93CAAB3DF}">
      <x14:dataValidations xmlns:xm="http://schemas.microsoft.com/office/excel/2006/main" count="1">
        <x14:dataValidation type="whole" allowBlank="1" showInputMessage="1" showErrorMessage="1" error="Valor no Permitido" xr:uid="{3FA0DBC9-53D4-4825-97B7-70B30F00C2AE}">
          <x14:formula1>
            <xm:f>0</xm:f>
          </x14:formula1>
          <x14:formula2>
            <xm:f>1E+30</xm:f>
          </x14:formula2>
          <xm:sqref>C113:AU113 IY113:KQ113 SU113:UM113 ACQ113:AEI113 AMM113:AOE113 AWI113:AYA113 BGE113:BHW113 BQA113:BRS113 BZW113:CBO113 CJS113:CLK113 CTO113:CVG113 DDK113:DFC113 DNG113:DOY113 DXC113:DYU113 EGY113:EIQ113 EQU113:ESM113 FAQ113:FCI113 FKM113:FME113 FUI113:FWA113 GEE113:GFW113 GOA113:GPS113 GXW113:GZO113 HHS113:HJK113 HRO113:HTG113 IBK113:IDC113 ILG113:IMY113 IVC113:IWU113 JEY113:JGQ113 JOU113:JQM113 JYQ113:KAI113 KIM113:KKE113 KSI113:KUA113 LCE113:LDW113 LMA113:LNS113 LVW113:LXO113 MFS113:MHK113 MPO113:MRG113 MZK113:NBC113 NJG113:NKY113 NTC113:NUU113 OCY113:OEQ113 OMU113:OOM113 OWQ113:OYI113 PGM113:PIE113 PQI113:PSA113 QAE113:QBW113 QKA113:QLS113 QTW113:QVO113 RDS113:RFK113 RNO113:RPG113 RXK113:RZC113 SHG113:SIY113 SRC113:SSU113 TAY113:TCQ113 TKU113:TMM113 TUQ113:TWI113 UEM113:UGE113 UOI113:UQA113 UYE113:UZW113 VIA113:VJS113 VRW113:VTO113 WBS113:WDK113 WLO113:WNG113 WVK113:WXC113 C65649:AU65649 IY65649:KQ65649 SU65649:UM65649 ACQ65649:AEI65649 AMM65649:AOE65649 AWI65649:AYA65649 BGE65649:BHW65649 BQA65649:BRS65649 BZW65649:CBO65649 CJS65649:CLK65649 CTO65649:CVG65649 DDK65649:DFC65649 DNG65649:DOY65649 DXC65649:DYU65649 EGY65649:EIQ65649 EQU65649:ESM65649 FAQ65649:FCI65649 FKM65649:FME65649 FUI65649:FWA65649 GEE65649:GFW65649 GOA65649:GPS65649 GXW65649:GZO65649 HHS65649:HJK65649 HRO65649:HTG65649 IBK65649:IDC65649 ILG65649:IMY65649 IVC65649:IWU65649 JEY65649:JGQ65649 JOU65649:JQM65649 JYQ65649:KAI65649 KIM65649:KKE65649 KSI65649:KUA65649 LCE65649:LDW65649 LMA65649:LNS65649 LVW65649:LXO65649 MFS65649:MHK65649 MPO65649:MRG65649 MZK65649:NBC65649 NJG65649:NKY65649 NTC65649:NUU65649 OCY65649:OEQ65649 OMU65649:OOM65649 OWQ65649:OYI65649 PGM65649:PIE65649 PQI65649:PSA65649 QAE65649:QBW65649 QKA65649:QLS65649 QTW65649:QVO65649 RDS65649:RFK65649 RNO65649:RPG65649 RXK65649:RZC65649 SHG65649:SIY65649 SRC65649:SSU65649 TAY65649:TCQ65649 TKU65649:TMM65649 TUQ65649:TWI65649 UEM65649:UGE65649 UOI65649:UQA65649 UYE65649:UZW65649 VIA65649:VJS65649 VRW65649:VTO65649 WBS65649:WDK65649 WLO65649:WNG65649 WVK65649:WXC65649 C131185:AU131185 IY131185:KQ131185 SU131185:UM131185 ACQ131185:AEI131185 AMM131185:AOE131185 AWI131185:AYA131185 BGE131185:BHW131185 BQA131185:BRS131185 BZW131185:CBO131185 CJS131185:CLK131185 CTO131185:CVG131185 DDK131185:DFC131185 DNG131185:DOY131185 DXC131185:DYU131185 EGY131185:EIQ131185 EQU131185:ESM131185 FAQ131185:FCI131185 FKM131185:FME131185 FUI131185:FWA131185 GEE131185:GFW131185 GOA131185:GPS131185 GXW131185:GZO131185 HHS131185:HJK131185 HRO131185:HTG131185 IBK131185:IDC131185 ILG131185:IMY131185 IVC131185:IWU131185 JEY131185:JGQ131185 JOU131185:JQM131185 JYQ131185:KAI131185 KIM131185:KKE131185 KSI131185:KUA131185 LCE131185:LDW131185 LMA131185:LNS131185 LVW131185:LXO131185 MFS131185:MHK131185 MPO131185:MRG131185 MZK131185:NBC131185 NJG131185:NKY131185 NTC131185:NUU131185 OCY131185:OEQ131185 OMU131185:OOM131185 OWQ131185:OYI131185 PGM131185:PIE131185 PQI131185:PSA131185 QAE131185:QBW131185 QKA131185:QLS131185 QTW131185:QVO131185 RDS131185:RFK131185 RNO131185:RPG131185 RXK131185:RZC131185 SHG131185:SIY131185 SRC131185:SSU131185 TAY131185:TCQ131185 TKU131185:TMM131185 TUQ131185:TWI131185 UEM131185:UGE131185 UOI131185:UQA131185 UYE131185:UZW131185 VIA131185:VJS131185 VRW131185:VTO131185 WBS131185:WDK131185 WLO131185:WNG131185 WVK131185:WXC131185 C196721:AU196721 IY196721:KQ196721 SU196721:UM196721 ACQ196721:AEI196721 AMM196721:AOE196721 AWI196721:AYA196721 BGE196721:BHW196721 BQA196721:BRS196721 BZW196721:CBO196721 CJS196721:CLK196721 CTO196721:CVG196721 DDK196721:DFC196721 DNG196721:DOY196721 DXC196721:DYU196721 EGY196721:EIQ196721 EQU196721:ESM196721 FAQ196721:FCI196721 FKM196721:FME196721 FUI196721:FWA196721 GEE196721:GFW196721 GOA196721:GPS196721 GXW196721:GZO196721 HHS196721:HJK196721 HRO196721:HTG196721 IBK196721:IDC196721 ILG196721:IMY196721 IVC196721:IWU196721 JEY196721:JGQ196721 JOU196721:JQM196721 JYQ196721:KAI196721 KIM196721:KKE196721 KSI196721:KUA196721 LCE196721:LDW196721 LMA196721:LNS196721 LVW196721:LXO196721 MFS196721:MHK196721 MPO196721:MRG196721 MZK196721:NBC196721 NJG196721:NKY196721 NTC196721:NUU196721 OCY196721:OEQ196721 OMU196721:OOM196721 OWQ196721:OYI196721 PGM196721:PIE196721 PQI196721:PSA196721 QAE196721:QBW196721 QKA196721:QLS196721 QTW196721:QVO196721 RDS196721:RFK196721 RNO196721:RPG196721 RXK196721:RZC196721 SHG196721:SIY196721 SRC196721:SSU196721 TAY196721:TCQ196721 TKU196721:TMM196721 TUQ196721:TWI196721 UEM196721:UGE196721 UOI196721:UQA196721 UYE196721:UZW196721 VIA196721:VJS196721 VRW196721:VTO196721 WBS196721:WDK196721 WLO196721:WNG196721 WVK196721:WXC196721 C262257:AU262257 IY262257:KQ262257 SU262257:UM262257 ACQ262257:AEI262257 AMM262257:AOE262257 AWI262257:AYA262257 BGE262257:BHW262257 BQA262257:BRS262257 BZW262257:CBO262257 CJS262257:CLK262257 CTO262257:CVG262257 DDK262257:DFC262257 DNG262257:DOY262257 DXC262257:DYU262257 EGY262257:EIQ262257 EQU262257:ESM262257 FAQ262257:FCI262257 FKM262257:FME262257 FUI262257:FWA262257 GEE262257:GFW262257 GOA262257:GPS262257 GXW262257:GZO262257 HHS262257:HJK262257 HRO262257:HTG262257 IBK262257:IDC262257 ILG262257:IMY262257 IVC262257:IWU262257 JEY262257:JGQ262257 JOU262257:JQM262257 JYQ262257:KAI262257 KIM262257:KKE262257 KSI262257:KUA262257 LCE262257:LDW262257 LMA262257:LNS262257 LVW262257:LXO262257 MFS262257:MHK262257 MPO262257:MRG262257 MZK262257:NBC262257 NJG262257:NKY262257 NTC262257:NUU262257 OCY262257:OEQ262257 OMU262257:OOM262257 OWQ262257:OYI262257 PGM262257:PIE262257 PQI262257:PSA262257 QAE262257:QBW262257 QKA262257:QLS262257 QTW262257:QVO262257 RDS262257:RFK262257 RNO262257:RPG262257 RXK262257:RZC262257 SHG262257:SIY262257 SRC262257:SSU262257 TAY262257:TCQ262257 TKU262257:TMM262257 TUQ262257:TWI262257 UEM262257:UGE262257 UOI262257:UQA262257 UYE262257:UZW262257 VIA262257:VJS262257 VRW262257:VTO262257 WBS262257:WDK262257 WLO262257:WNG262257 WVK262257:WXC262257 C327793:AU327793 IY327793:KQ327793 SU327793:UM327793 ACQ327793:AEI327793 AMM327793:AOE327793 AWI327793:AYA327793 BGE327793:BHW327793 BQA327793:BRS327793 BZW327793:CBO327793 CJS327793:CLK327793 CTO327793:CVG327793 DDK327793:DFC327793 DNG327793:DOY327793 DXC327793:DYU327793 EGY327793:EIQ327793 EQU327793:ESM327793 FAQ327793:FCI327793 FKM327793:FME327793 FUI327793:FWA327793 GEE327793:GFW327793 GOA327793:GPS327793 GXW327793:GZO327793 HHS327793:HJK327793 HRO327793:HTG327793 IBK327793:IDC327793 ILG327793:IMY327793 IVC327793:IWU327793 JEY327793:JGQ327793 JOU327793:JQM327793 JYQ327793:KAI327793 KIM327793:KKE327793 KSI327793:KUA327793 LCE327793:LDW327793 LMA327793:LNS327793 LVW327793:LXO327793 MFS327793:MHK327793 MPO327793:MRG327793 MZK327793:NBC327793 NJG327793:NKY327793 NTC327793:NUU327793 OCY327793:OEQ327793 OMU327793:OOM327793 OWQ327793:OYI327793 PGM327793:PIE327793 PQI327793:PSA327793 QAE327793:QBW327793 QKA327793:QLS327793 QTW327793:QVO327793 RDS327793:RFK327793 RNO327793:RPG327793 RXK327793:RZC327793 SHG327793:SIY327793 SRC327793:SSU327793 TAY327793:TCQ327793 TKU327793:TMM327793 TUQ327793:TWI327793 UEM327793:UGE327793 UOI327793:UQA327793 UYE327793:UZW327793 VIA327793:VJS327793 VRW327793:VTO327793 WBS327793:WDK327793 WLO327793:WNG327793 WVK327793:WXC327793 C393329:AU393329 IY393329:KQ393329 SU393329:UM393329 ACQ393329:AEI393329 AMM393329:AOE393329 AWI393329:AYA393329 BGE393329:BHW393329 BQA393329:BRS393329 BZW393329:CBO393329 CJS393329:CLK393329 CTO393329:CVG393329 DDK393329:DFC393329 DNG393329:DOY393329 DXC393329:DYU393329 EGY393329:EIQ393329 EQU393329:ESM393329 FAQ393329:FCI393329 FKM393329:FME393329 FUI393329:FWA393329 GEE393329:GFW393329 GOA393329:GPS393329 GXW393329:GZO393329 HHS393329:HJK393329 HRO393329:HTG393329 IBK393329:IDC393329 ILG393329:IMY393329 IVC393329:IWU393329 JEY393329:JGQ393329 JOU393329:JQM393329 JYQ393329:KAI393329 KIM393329:KKE393329 KSI393329:KUA393329 LCE393329:LDW393329 LMA393329:LNS393329 LVW393329:LXO393329 MFS393329:MHK393329 MPO393329:MRG393329 MZK393329:NBC393329 NJG393329:NKY393329 NTC393329:NUU393329 OCY393329:OEQ393329 OMU393329:OOM393329 OWQ393329:OYI393329 PGM393329:PIE393329 PQI393329:PSA393329 QAE393329:QBW393329 QKA393329:QLS393329 QTW393329:QVO393329 RDS393329:RFK393329 RNO393329:RPG393329 RXK393329:RZC393329 SHG393329:SIY393329 SRC393329:SSU393329 TAY393329:TCQ393329 TKU393329:TMM393329 TUQ393329:TWI393329 UEM393329:UGE393329 UOI393329:UQA393329 UYE393329:UZW393329 VIA393329:VJS393329 VRW393329:VTO393329 WBS393329:WDK393329 WLO393329:WNG393329 WVK393329:WXC393329 C458865:AU458865 IY458865:KQ458865 SU458865:UM458865 ACQ458865:AEI458865 AMM458865:AOE458865 AWI458865:AYA458865 BGE458865:BHW458865 BQA458865:BRS458865 BZW458865:CBO458865 CJS458865:CLK458865 CTO458865:CVG458865 DDK458865:DFC458865 DNG458865:DOY458865 DXC458865:DYU458865 EGY458865:EIQ458865 EQU458865:ESM458865 FAQ458865:FCI458865 FKM458865:FME458865 FUI458865:FWA458865 GEE458865:GFW458865 GOA458865:GPS458865 GXW458865:GZO458865 HHS458865:HJK458865 HRO458865:HTG458865 IBK458865:IDC458865 ILG458865:IMY458865 IVC458865:IWU458865 JEY458865:JGQ458865 JOU458865:JQM458865 JYQ458865:KAI458865 KIM458865:KKE458865 KSI458865:KUA458865 LCE458865:LDW458865 LMA458865:LNS458865 LVW458865:LXO458865 MFS458865:MHK458865 MPO458865:MRG458865 MZK458865:NBC458865 NJG458865:NKY458865 NTC458865:NUU458865 OCY458865:OEQ458865 OMU458865:OOM458865 OWQ458865:OYI458865 PGM458865:PIE458865 PQI458865:PSA458865 QAE458865:QBW458865 QKA458865:QLS458865 QTW458865:QVO458865 RDS458865:RFK458865 RNO458865:RPG458865 RXK458865:RZC458865 SHG458865:SIY458865 SRC458865:SSU458865 TAY458865:TCQ458865 TKU458865:TMM458865 TUQ458865:TWI458865 UEM458865:UGE458865 UOI458865:UQA458865 UYE458865:UZW458865 VIA458865:VJS458865 VRW458865:VTO458865 WBS458865:WDK458865 WLO458865:WNG458865 WVK458865:WXC458865 C524401:AU524401 IY524401:KQ524401 SU524401:UM524401 ACQ524401:AEI524401 AMM524401:AOE524401 AWI524401:AYA524401 BGE524401:BHW524401 BQA524401:BRS524401 BZW524401:CBO524401 CJS524401:CLK524401 CTO524401:CVG524401 DDK524401:DFC524401 DNG524401:DOY524401 DXC524401:DYU524401 EGY524401:EIQ524401 EQU524401:ESM524401 FAQ524401:FCI524401 FKM524401:FME524401 FUI524401:FWA524401 GEE524401:GFW524401 GOA524401:GPS524401 GXW524401:GZO524401 HHS524401:HJK524401 HRO524401:HTG524401 IBK524401:IDC524401 ILG524401:IMY524401 IVC524401:IWU524401 JEY524401:JGQ524401 JOU524401:JQM524401 JYQ524401:KAI524401 KIM524401:KKE524401 KSI524401:KUA524401 LCE524401:LDW524401 LMA524401:LNS524401 LVW524401:LXO524401 MFS524401:MHK524401 MPO524401:MRG524401 MZK524401:NBC524401 NJG524401:NKY524401 NTC524401:NUU524401 OCY524401:OEQ524401 OMU524401:OOM524401 OWQ524401:OYI524401 PGM524401:PIE524401 PQI524401:PSA524401 QAE524401:QBW524401 QKA524401:QLS524401 QTW524401:QVO524401 RDS524401:RFK524401 RNO524401:RPG524401 RXK524401:RZC524401 SHG524401:SIY524401 SRC524401:SSU524401 TAY524401:TCQ524401 TKU524401:TMM524401 TUQ524401:TWI524401 UEM524401:UGE524401 UOI524401:UQA524401 UYE524401:UZW524401 VIA524401:VJS524401 VRW524401:VTO524401 WBS524401:WDK524401 WLO524401:WNG524401 WVK524401:WXC524401 C589937:AU589937 IY589937:KQ589937 SU589937:UM589937 ACQ589937:AEI589937 AMM589937:AOE589937 AWI589937:AYA589937 BGE589937:BHW589937 BQA589937:BRS589937 BZW589937:CBO589937 CJS589937:CLK589937 CTO589937:CVG589937 DDK589937:DFC589937 DNG589937:DOY589937 DXC589937:DYU589937 EGY589937:EIQ589937 EQU589937:ESM589937 FAQ589937:FCI589937 FKM589937:FME589937 FUI589937:FWA589937 GEE589937:GFW589937 GOA589937:GPS589937 GXW589937:GZO589937 HHS589937:HJK589937 HRO589937:HTG589937 IBK589937:IDC589937 ILG589937:IMY589937 IVC589937:IWU589937 JEY589937:JGQ589937 JOU589937:JQM589937 JYQ589937:KAI589937 KIM589937:KKE589937 KSI589937:KUA589937 LCE589937:LDW589937 LMA589937:LNS589937 LVW589937:LXO589937 MFS589937:MHK589937 MPO589937:MRG589937 MZK589937:NBC589937 NJG589937:NKY589937 NTC589937:NUU589937 OCY589937:OEQ589937 OMU589937:OOM589937 OWQ589937:OYI589937 PGM589937:PIE589937 PQI589937:PSA589937 QAE589937:QBW589937 QKA589937:QLS589937 QTW589937:QVO589937 RDS589937:RFK589937 RNO589937:RPG589937 RXK589937:RZC589937 SHG589937:SIY589937 SRC589937:SSU589937 TAY589937:TCQ589937 TKU589937:TMM589937 TUQ589937:TWI589937 UEM589937:UGE589937 UOI589937:UQA589937 UYE589937:UZW589937 VIA589937:VJS589937 VRW589937:VTO589937 WBS589937:WDK589937 WLO589937:WNG589937 WVK589937:WXC589937 C655473:AU655473 IY655473:KQ655473 SU655473:UM655473 ACQ655473:AEI655473 AMM655473:AOE655473 AWI655473:AYA655473 BGE655473:BHW655473 BQA655473:BRS655473 BZW655473:CBO655473 CJS655473:CLK655473 CTO655473:CVG655473 DDK655473:DFC655473 DNG655473:DOY655473 DXC655473:DYU655473 EGY655473:EIQ655473 EQU655473:ESM655473 FAQ655473:FCI655473 FKM655473:FME655473 FUI655473:FWA655473 GEE655473:GFW655473 GOA655473:GPS655473 GXW655473:GZO655473 HHS655473:HJK655473 HRO655473:HTG655473 IBK655473:IDC655473 ILG655473:IMY655473 IVC655473:IWU655473 JEY655473:JGQ655473 JOU655473:JQM655473 JYQ655473:KAI655473 KIM655473:KKE655473 KSI655473:KUA655473 LCE655473:LDW655473 LMA655473:LNS655473 LVW655473:LXO655473 MFS655473:MHK655473 MPO655473:MRG655473 MZK655473:NBC655473 NJG655473:NKY655473 NTC655473:NUU655473 OCY655473:OEQ655473 OMU655473:OOM655473 OWQ655473:OYI655473 PGM655473:PIE655473 PQI655473:PSA655473 QAE655473:QBW655473 QKA655473:QLS655473 QTW655473:QVO655473 RDS655473:RFK655473 RNO655473:RPG655473 RXK655473:RZC655473 SHG655473:SIY655473 SRC655473:SSU655473 TAY655473:TCQ655473 TKU655473:TMM655473 TUQ655473:TWI655473 UEM655473:UGE655473 UOI655473:UQA655473 UYE655473:UZW655473 VIA655473:VJS655473 VRW655473:VTO655473 WBS655473:WDK655473 WLO655473:WNG655473 WVK655473:WXC655473 C721009:AU721009 IY721009:KQ721009 SU721009:UM721009 ACQ721009:AEI721009 AMM721009:AOE721009 AWI721009:AYA721009 BGE721009:BHW721009 BQA721009:BRS721009 BZW721009:CBO721009 CJS721009:CLK721009 CTO721009:CVG721009 DDK721009:DFC721009 DNG721009:DOY721009 DXC721009:DYU721009 EGY721009:EIQ721009 EQU721009:ESM721009 FAQ721009:FCI721009 FKM721009:FME721009 FUI721009:FWA721009 GEE721009:GFW721009 GOA721009:GPS721009 GXW721009:GZO721009 HHS721009:HJK721009 HRO721009:HTG721009 IBK721009:IDC721009 ILG721009:IMY721009 IVC721009:IWU721009 JEY721009:JGQ721009 JOU721009:JQM721009 JYQ721009:KAI721009 KIM721009:KKE721009 KSI721009:KUA721009 LCE721009:LDW721009 LMA721009:LNS721009 LVW721009:LXO721009 MFS721009:MHK721009 MPO721009:MRG721009 MZK721009:NBC721009 NJG721009:NKY721009 NTC721009:NUU721009 OCY721009:OEQ721009 OMU721009:OOM721009 OWQ721009:OYI721009 PGM721009:PIE721009 PQI721009:PSA721009 QAE721009:QBW721009 QKA721009:QLS721009 QTW721009:QVO721009 RDS721009:RFK721009 RNO721009:RPG721009 RXK721009:RZC721009 SHG721009:SIY721009 SRC721009:SSU721009 TAY721009:TCQ721009 TKU721009:TMM721009 TUQ721009:TWI721009 UEM721009:UGE721009 UOI721009:UQA721009 UYE721009:UZW721009 VIA721009:VJS721009 VRW721009:VTO721009 WBS721009:WDK721009 WLO721009:WNG721009 WVK721009:WXC721009 C786545:AU786545 IY786545:KQ786545 SU786545:UM786545 ACQ786545:AEI786545 AMM786545:AOE786545 AWI786545:AYA786545 BGE786545:BHW786545 BQA786545:BRS786545 BZW786545:CBO786545 CJS786545:CLK786545 CTO786545:CVG786545 DDK786545:DFC786545 DNG786545:DOY786545 DXC786545:DYU786545 EGY786545:EIQ786545 EQU786545:ESM786545 FAQ786545:FCI786545 FKM786545:FME786545 FUI786545:FWA786545 GEE786545:GFW786545 GOA786545:GPS786545 GXW786545:GZO786545 HHS786545:HJK786545 HRO786545:HTG786545 IBK786545:IDC786545 ILG786545:IMY786545 IVC786545:IWU786545 JEY786545:JGQ786545 JOU786545:JQM786545 JYQ786545:KAI786545 KIM786545:KKE786545 KSI786545:KUA786545 LCE786545:LDW786545 LMA786545:LNS786545 LVW786545:LXO786545 MFS786545:MHK786545 MPO786545:MRG786545 MZK786545:NBC786545 NJG786545:NKY786545 NTC786545:NUU786545 OCY786545:OEQ786545 OMU786545:OOM786545 OWQ786545:OYI786545 PGM786545:PIE786545 PQI786545:PSA786545 QAE786545:QBW786545 QKA786545:QLS786545 QTW786545:QVO786545 RDS786545:RFK786545 RNO786545:RPG786545 RXK786545:RZC786545 SHG786545:SIY786545 SRC786545:SSU786545 TAY786545:TCQ786545 TKU786545:TMM786545 TUQ786545:TWI786545 UEM786545:UGE786545 UOI786545:UQA786545 UYE786545:UZW786545 VIA786545:VJS786545 VRW786545:VTO786545 WBS786545:WDK786545 WLO786545:WNG786545 WVK786545:WXC786545 C852081:AU852081 IY852081:KQ852081 SU852081:UM852081 ACQ852081:AEI852081 AMM852081:AOE852081 AWI852081:AYA852081 BGE852081:BHW852081 BQA852081:BRS852081 BZW852081:CBO852081 CJS852081:CLK852081 CTO852081:CVG852081 DDK852081:DFC852081 DNG852081:DOY852081 DXC852081:DYU852081 EGY852081:EIQ852081 EQU852081:ESM852081 FAQ852081:FCI852081 FKM852081:FME852081 FUI852081:FWA852081 GEE852081:GFW852081 GOA852081:GPS852081 GXW852081:GZO852081 HHS852081:HJK852081 HRO852081:HTG852081 IBK852081:IDC852081 ILG852081:IMY852081 IVC852081:IWU852081 JEY852081:JGQ852081 JOU852081:JQM852081 JYQ852081:KAI852081 KIM852081:KKE852081 KSI852081:KUA852081 LCE852081:LDW852081 LMA852081:LNS852081 LVW852081:LXO852081 MFS852081:MHK852081 MPO852081:MRG852081 MZK852081:NBC852081 NJG852081:NKY852081 NTC852081:NUU852081 OCY852081:OEQ852081 OMU852081:OOM852081 OWQ852081:OYI852081 PGM852081:PIE852081 PQI852081:PSA852081 QAE852081:QBW852081 QKA852081:QLS852081 QTW852081:QVO852081 RDS852081:RFK852081 RNO852081:RPG852081 RXK852081:RZC852081 SHG852081:SIY852081 SRC852081:SSU852081 TAY852081:TCQ852081 TKU852081:TMM852081 TUQ852081:TWI852081 UEM852081:UGE852081 UOI852081:UQA852081 UYE852081:UZW852081 VIA852081:VJS852081 VRW852081:VTO852081 WBS852081:WDK852081 WLO852081:WNG852081 WVK852081:WXC852081 C917617:AU917617 IY917617:KQ917617 SU917617:UM917617 ACQ917617:AEI917617 AMM917617:AOE917617 AWI917617:AYA917617 BGE917617:BHW917617 BQA917617:BRS917617 BZW917617:CBO917617 CJS917617:CLK917617 CTO917617:CVG917617 DDK917617:DFC917617 DNG917617:DOY917617 DXC917617:DYU917617 EGY917617:EIQ917617 EQU917617:ESM917617 FAQ917617:FCI917617 FKM917617:FME917617 FUI917617:FWA917617 GEE917617:GFW917617 GOA917617:GPS917617 GXW917617:GZO917617 HHS917617:HJK917617 HRO917617:HTG917617 IBK917617:IDC917617 ILG917617:IMY917617 IVC917617:IWU917617 JEY917617:JGQ917617 JOU917617:JQM917617 JYQ917617:KAI917617 KIM917617:KKE917617 KSI917617:KUA917617 LCE917617:LDW917617 LMA917617:LNS917617 LVW917617:LXO917617 MFS917617:MHK917617 MPO917617:MRG917617 MZK917617:NBC917617 NJG917617:NKY917617 NTC917617:NUU917617 OCY917617:OEQ917617 OMU917617:OOM917617 OWQ917617:OYI917617 PGM917617:PIE917617 PQI917617:PSA917617 QAE917617:QBW917617 QKA917617:QLS917617 QTW917617:QVO917617 RDS917617:RFK917617 RNO917617:RPG917617 RXK917617:RZC917617 SHG917617:SIY917617 SRC917617:SSU917617 TAY917617:TCQ917617 TKU917617:TMM917617 TUQ917617:TWI917617 UEM917617:UGE917617 UOI917617:UQA917617 UYE917617:UZW917617 VIA917617:VJS917617 VRW917617:VTO917617 WBS917617:WDK917617 WLO917617:WNG917617 WVK917617:WXC917617 C983153:AU983153 IY983153:KQ983153 SU983153:UM983153 ACQ983153:AEI983153 AMM983153:AOE983153 AWI983153:AYA983153 BGE983153:BHW983153 BQA983153:BRS983153 BZW983153:CBO983153 CJS983153:CLK983153 CTO983153:CVG983153 DDK983153:DFC983153 DNG983153:DOY983153 DXC983153:DYU983153 EGY983153:EIQ983153 EQU983153:ESM983153 FAQ983153:FCI983153 FKM983153:FME983153 FUI983153:FWA983153 GEE983153:GFW983153 GOA983153:GPS983153 GXW983153:GZO983153 HHS983153:HJK983153 HRO983153:HTG983153 IBK983153:IDC983153 ILG983153:IMY983153 IVC983153:IWU983153 JEY983153:JGQ983153 JOU983153:JQM983153 JYQ983153:KAI983153 KIM983153:KKE983153 KSI983153:KUA983153 LCE983153:LDW983153 LMA983153:LNS983153 LVW983153:LXO983153 MFS983153:MHK983153 MPO983153:MRG983153 MZK983153:NBC983153 NJG983153:NKY983153 NTC983153:NUU983153 OCY983153:OEQ983153 OMU983153:OOM983153 OWQ983153:OYI983153 PGM983153:PIE983153 PQI983153:PSA983153 QAE983153:QBW983153 QKA983153:QLS983153 QTW983153:QVO983153 RDS983153:RFK983153 RNO983153:RPG983153 RXK983153:RZC983153 SHG983153:SIY983153 SRC983153:SSU983153 TAY983153:TCQ983153 TKU983153:TMM983153 TUQ983153:TWI983153 UEM983153:UGE983153 UOI983153:UQA983153 UYE983153:UZW983153 VIA983153:VJS983153 VRW983153:VTO983153 WBS983153:WDK983153 WLO983153:WNG983153 WVK983153:WXC983153 B1:N5 IX1:JJ5 ST1:TF5 ACP1:ADB5 AML1:AMX5 AWH1:AWT5 BGD1:BGP5 BPZ1:BQL5 BZV1:CAH5 CJR1:CKD5 CTN1:CTZ5 DDJ1:DDV5 DNF1:DNR5 DXB1:DXN5 EGX1:EHJ5 EQT1:ERF5 FAP1:FBB5 FKL1:FKX5 FUH1:FUT5 GED1:GEP5 GNZ1:GOL5 GXV1:GYH5 HHR1:HID5 HRN1:HRZ5 IBJ1:IBV5 ILF1:ILR5 IVB1:IVN5 JEX1:JFJ5 JOT1:JPF5 JYP1:JZB5 KIL1:KIX5 KSH1:KST5 LCD1:LCP5 LLZ1:LML5 LVV1:LWH5 MFR1:MGD5 MPN1:MPZ5 MZJ1:MZV5 NJF1:NJR5 NTB1:NTN5 OCX1:ODJ5 OMT1:ONF5 OWP1:OXB5 PGL1:PGX5 PQH1:PQT5 QAD1:QAP5 QJZ1:QKL5 QTV1:QUH5 RDR1:RED5 RNN1:RNZ5 RXJ1:RXV5 SHF1:SHR5 SRB1:SRN5 TAX1:TBJ5 TKT1:TLF5 TUP1:TVB5 UEL1:UEX5 UOH1:UOT5 UYD1:UYP5 VHZ1:VIL5 VRV1:VSH5 WBR1:WCD5 WLN1:WLZ5 WVJ1:WVV5 B65537:N65541 IX65537:JJ65541 ST65537:TF65541 ACP65537:ADB65541 AML65537:AMX65541 AWH65537:AWT65541 BGD65537:BGP65541 BPZ65537:BQL65541 BZV65537:CAH65541 CJR65537:CKD65541 CTN65537:CTZ65541 DDJ65537:DDV65541 DNF65537:DNR65541 DXB65537:DXN65541 EGX65537:EHJ65541 EQT65537:ERF65541 FAP65537:FBB65541 FKL65537:FKX65541 FUH65537:FUT65541 GED65537:GEP65541 GNZ65537:GOL65541 GXV65537:GYH65541 HHR65537:HID65541 HRN65537:HRZ65541 IBJ65537:IBV65541 ILF65537:ILR65541 IVB65537:IVN65541 JEX65537:JFJ65541 JOT65537:JPF65541 JYP65537:JZB65541 KIL65537:KIX65541 KSH65537:KST65541 LCD65537:LCP65541 LLZ65537:LML65541 LVV65537:LWH65541 MFR65537:MGD65541 MPN65537:MPZ65541 MZJ65537:MZV65541 NJF65537:NJR65541 NTB65537:NTN65541 OCX65537:ODJ65541 OMT65537:ONF65541 OWP65537:OXB65541 PGL65537:PGX65541 PQH65537:PQT65541 QAD65537:QAP65541 QJZ65537:QKL65541 QTV65537:QUH65541 RDR65537:RED65541 RNN65537:RNZ65541 RXJ65537:RXV65541 SHF65537:SHR65541 SRB65537:SRN65541 TAX65537:TBJ65541 TKT65537:TLF65541 TUP65537:TVB65541 UEL65537:UEX65541 UOH65537:UOT65541 UYD65537:UYP65541 VHZ65537:VIL65541 VRV65537:VSH65541 WBR65537:WCD65541 WLN65537:WLZ65541 WVJ65537:WVV65541 B131073:N131077 IX131073:JJ131077 ST131073:TF131077 ACP131073:ADB131077 AML131073:AMX131077 AWH131073:AWT131077 BGD131073:BGP131077 BPZ131073:BQL131077 BZV131073:CAH131077 CJR131073:CKD131077 CTN131073:CTZ131077 DDJ131073:DDV131077 DNF131073:DNR131077 DXB131073:DXN131077 EGX131073:EHJ131077 EQT131073:ERF131077 FAP131073:FBB131077 FKL131073:FKX131077 FUH131073:FUT131077 GED131073:GEP131077 GNZ131073:GOL131077 GXV131073:GYH131077 HHR131073:HID131077 HRN131073:HRZ131077 IBJ131073:IBV131077 ILF131073:ILR131077 IVB131073:IVN131077 JEX131073:JFJ131077 JOT131073:JPF131077 JYP131073:JZB131077 KIL131073:KIX131077 KSH131073:KST131077 LCD131073:LCP131077 LLZ131073:LML131077 LVV131073:LWH131077 MFR131073:MGD131077 MPN131073:MPZ131077 MZJ131073:MZV131077 NJF131073:NJR131077 NTB131073:NTN131077 OCX131073:ODJ131077 OMT131073:ONF131077 OWP131073:OXB131077 PGL131073:PGX131077 PQH131073:PQT131077 QAD131073:QAP131077 QJZ131073:QKL131077 QTV131073:QUH131077 RDR131073:RED131077 RNN131073:RNZ131077 RXJ131073:RXV131077 SHF131073:SHR131077 SRB131073:SRN131077 TAX131073:TBJ131077 TKT131073:TLF131077 TUP131073:TVB131077 UEL131073:UEX131077 UOH131073:UOT131077 UYD131073:UYP131077 VHZ131073:VIL131077 VRV131073:VSH131077 WBR131073:WCD131077 WLN131073:WLZ131077 WVJ131073:WVV131077 B196609:N196613 IX196609:JJ196613 ST196609:TF196613 ACP196609:ADB196613 AML196609:AMX196613 AWH196609:AWT196613 BGD196609:BGP196613 BPZ196609:BQL196613 BZV196609:CAH196613 CJR196609:CKD196613 CTN196609:CTZ196613 DDJ196609:DDV196613 DNF196609:DNR196613 DXB196609:DXN196613 EGX196609:EHJ196613 EQT196609:ERF196613 FAP196609:FBB196613 FKL196609:FKX196613 FUH196609:FUT196613 GED196609:GEP196613 GNZ196609:GOL196613 GXV196609:GYH196613 HHR196609:HID196613 HRN196609:HRZ196613 IBJ196609:IBV196613 ILF196609:ILR196613 IVB196609:IVN196613 JEX196609:JFJ196613 JOT196609:JPF196613 JYP196609:JZB196613 KIL196609:KIX196613 KSH196609:KST196613 LCD196609:LCP196613 LLZ196609:LML196613 LVV196609:LWH196613 MFR196609:MGD196613 MPN196609:MPZ196613 MZJ196609:MZV196613 NJF196609:NJR196613 NTB196609:NTN196613 OCX196609:ODJ196613 OMT196609:ONF196613 OWP196609:OXB196613 PGL196609:PGX196613 PQH196609:PQT196613 QAD196609:QAP196613 QJZ196609:QKL196613 QTV196609:QUH196613 RDR196609:RED196613 RNN196609:RNZ196613 RXJ196609:RXV196613 SHF196609:SHR196613 SRB196609:SRN196613 TAX196609:TBJ196613 TKT196609:TLF196613 TUP196609:TVB196613 UEL196609:UEX196613 UOH196609:UOT196613 UYD196609:UYP196613 VHZ196609:VIL196613 VRV196609:VSH196613 WBR196609:WCD196613 WLN196609:WLZ196613 WVJ196609:WVV196613 B262145:N262149 IX262145:JJ262149 ST262145:TF262149 ACP262145:ADB262149 AML262145:AMX262149 AWH262145:AWT262149 BGD262145:BGP262149 BPZ262145:BQL262149 BZV262145:CAH262149 CJR262145:CKD262149 CTN262145:CTZ262149 DDJ262145:DDV262149 DNF262145:DNR262149 DXB262145:DXN262149 EGX262145:EHJ262149 EQT262145:ERF262149 FAP262145:FBB262149 FKL262145:FKX262149 FUH262145:FUT262149 GED262145:GEP262149 GNZ262145:GOL262149 GXV262145:GYH262149 HHR262145:HID262149 HRN262145:HRZ262149 IBJ262145:IBV262149 ILF262145:ILR262149 IVB262145:IVN262149 JEX262145:JFJ262149 JOT262145:JPF262149 JYP262145:JZB262149 KIL262145:KIX262149 KSH262145:KST262149 LCD262145:LCP262149 LLZ262145:LML262149 LVV262145:LWH262149 MFR262145:MGD262149 MPN262145:MPZ262149 MZJ262145:MZV262149 NJF262145:NJR262149 NTB262145:NTN262149 OCX262145:ODJ262149 OMT262145:ONF262149 OWP262145:OXB262149 PGL262145:PGX262149 PQH262145:PQT262149 QAD262145:QAP262149 QJZ262145:QKL262149 QTV262145:QUH262149 RDR262145:RED262149 RNN262145:RNZ262149 RXJ262145:RXV262149 SHF262145:SHR262149 SRB262145:SRN262149 TAX262145:TBJ262149 TKT262145:TLF262149 TUP262145:TVB262149 UEL262145:UEX262149 UOH262145:UOT262149 UYD262145:UYP262149 VHZ262145:VIL262149 VRV262145:VSH262149 WBR262145:WCD262149 WLN262145:WLZ262149 WVJ262145:WVV262149 B327681:N327685 IX327681:JJ327685 ST327681:TF327685 ACP327681:ADB327685 AML327681:AMX327685 AWH327681:AWT327685 BGD327681:BGP327685 BPZ327681:BQL327685 BZV327681:CAH327685 CJR327681:CKD327685 CTN327681:CTZ327685 DDJ327681:DDV327685 DNF327681:DNR327685 DXB327681:DXN327685 EGX327681:EHJ327685 EQT327681:ERF327685 FAP327681:FBB327685 FKL327681:FKX327685 FUH327681:FUT327685 GED327681:GEP327685 GNZ327681:GOL327685 GXV327681:GYH327685 HHR327681:HID327685 HRN327681:HRZ327685 IBJ327681:IBV327685 ILF327681:ILR327685 IVB327681:IVN327685 JEX327681:JFJ327685 JOT327681:JPF327685 JYP327681:JZB327685 KIL327681:KIX327685 KSH327681:KST327685 LCD327681:LCP327685 LLZ327681:LML327685 LVV327681:LWH327685 MFR327681:MGD327685 MPN327681:MPZ327685 MZJ327681:MZV327685 NJF327681:NJR327685 NTB327681:NTN327685 OCX327681:ODJ327685 OMT327681:ONF327685 OWP327681:OXB327685 PGL327681:PGX327685 PQH327681:PQT327685 QAD327681:QAP327685 QJZ327681:QKL327685 QTV327681:QUH327685 RDR327681:RED327685 RNN327681:RNZ327685 RXJ327681:RXV327685 SHF327681:SHR327685 SRB327681:SRN327685 TAX327681:TBJ327685 TKT327681:TLF327685 TUP327681:TVB327685 UEL327681:UEX327685 UOH327681:UOT327685 UYD327681:UYP327685 VHZ327681:VIL327685 VRV327681:VSH327685 WBR327681:WCD327685 WLN327681:WLZ327685 WVJ327681:WVV327685 B393217:N393221 IX393217:JJ393221 ST393217:TF393221 ACP393217:ADB393221 AML393217:AMX393221 AWH393217:AWT393221 BGD393217:BGP393221 BPZ393217:BQL393221 BZV393217:CAH393221 CJR393217:CKD393221 CTN393217:CTZ393221 DDJ393217:DDV393221 DNF393217:DNR393221 DXB393217:DXN393221 EGX393217:EHJ393221 EQT393217:ERF393221 FAP393217:FBB393221 FKL393217:FKX393221 FUH393217:FUT393221 GED393217:GEP393221 GNZ393217:GOL393221 GXV393217:GYH393221 HHR393217:HID393221 HRN393217:HRZ393221 IBJ393217:IBV393221 ILF393217:ILR393221 IVB393217:IVN393221 JEX393217:JFJ393221 JOT393217:JPF393221 JYP393217:JZB393221 KIL393217:KIX393221 KSH393217:KST393221 LCD393217:LCP393221 LLZ393217:LML393221 LVV393217:LWH393221 MFR393217:MGD393221 MPN393217:MPZ393221 MZJ393217:MZV393221 NJF393217:NJR393221 NTB393217:NTN393221 OCX393217:ODJ393221 OMT393217:ONF393221 OWP393217:OXB393221 PGL393217:PGX393221 PQH393217:PQT393221 QAD393217:QAP393221 QJZ393217:QKL393221 QTV393217:QUH393221 RDR393217:RED393221 RNN393217:RNZ393221 RXJ393217:RXV393221 SHF393217:SHR393221 SRB393217:SRN393221 TAX393217:TBJ393221 TKT393217:TLF393221 TUP393217:TVB393221 UEL393217:UEX393221 UOH393217:UOT393221 UYD393217:UYP393221 VHZ393217:VIL393221 VRV393217:VSH393221 WBR393217:WCD393221 WLN393217:WLZ393221 WVJ393217:WVV393221 B458753:N458757 IX458753:JJ458757 ST458753:TF458757 ACP458753:ADB458757 AML458753:AMX458757 AWH458753:AWT458757 BGD458753:BGP458757 BPZ458753:BQL458757 BZV458753:CAH458757 CJR458753:CKD458757 CTN458753:CTZ458757 DDJ458753:DDV458757 DNF458753:DNR458757 DXB458753:DXN458757 EGX458753:EHJ458757 EQT458753:ERF458757 FAP458753:FBB458757 FKL458753:FKX458757 FUH458753:FUT458757 GED458753:GEP458757 GNZ458753:GOL458757 GXV458753:GYH458757 HHR458753:HID458757 HRN458753:HRZ458757 IBJ458753:IBV458757 ILF458753:ILR458757 IVB458753:IVN458757 JEX458753:JFJ458757 JOT458753:JPF458757 JYP458753:JZB458757 KIL458753:KIX458757 KSH458753:KST458757 LCD458753:LCP458757 LLZ458753:LML458757 LVV458753:LWH458757 MFR458753:MGD458757 MPN458753:MPZ458757 MZJ458753:MZV458757 NJF458753:NJR458757 NTB458753:NTN458757 OCX458753:ODJ458757 OMT458753:ONF458757 OWP458753:OXB458757 PGL458753:PGX458757 PQH458753:PQT458757 QAD458753:QAP458757 QJZ458753:QKL458757 QTV458753:QUH458757 RDR458753:RED458757 RNN458753:RNZ458757 RXJ458753:RXV458757 SHF458753:SHR458757 SRB458753:SRN458757 TAX458753:TBJ458757 TKT458753:TLF458757 TUP458753:TVB458757 UEL458753:UEX458757 UOH458753:UOT458757 UYD458753:UYP458757 VHZ458753:VIL458757 VRV458753:VSH458757 WBR458753:WCD458757 WLN458753:WLZ458757 WVJ458753:WVV458757 B524289:N524293 IX524289:JJ524293 ST524289:TF524293 ACP524289:ADB524293 AML524289:AMX524293 AWH524289:AWT524293 BGD524289:BGP524293 BPZ524289:BQL524293 BZV524289:CAH524293 CJR524289:CKD524293 CTN524289:CTZ524293 DDJ524289:DDV524293 DNF524289:DNR524293 DXB524289:DXN524293 EGX524289:EHJ524293 EQT524289:ERF524293 FAP524289:FBB524293 FKL524289:FKX524293 FUH524289:FUT524293 GED524289:GEP524293 GNZ524289:GOL524293 GXV524289:GYH524293 HHR524289:HID524293 HRN524289:HRZ524293 IBJ524289:IBV524293 ILF524289:ILR524293 IVB524289:IVN524293 JEX524289:JFJ524293 JOT524289:JPF524293 JYP524289:JZB524293 KIL524289:KIX524293 KSH524289:KST524293 LCD524289:LCP524293 LLZ524289:LML524293 LVV524289:LWH524293 MFR524289:MGD524293 MPN524289:MPZ524293 MZJ524289:MZV524293 NJF524289:NJR524293 NTB524289:NTN524293 OCX524289:ODJ524293 OMT524289:ONF524293 OWP524289:OXB524293 PGL524289:PGX524293 PQH524289:PQT524293 QAD524289:QAP524293 QJZ524289:QKL524293 QTV524289:QUH524293 RDR524289:RED524293 RNN524289:RNZ524293 RXJ524289:RXV524293 SHF524289:SHR524293 SRB524289:SRN524293 TAX524289:TBJ524293 TKT524289:TLF524293 TUP524289:TVB524293 UEL524289:UEX524293 UOH524289:UOT524293 UYD524289:UYP524293 VHZ524289:VIL524293 VRV524289:VSH524293 WBR524289:WCD524293 WLN524289:WLZ524293 WVJ524289:WVV524293 B589825:N589829 IX589825:JJ589829 ST589825:TF589829 ACP589825:ADB589829 AML589825:AMX589829 AWH589825:AWT589829 BGD589825:BGP589829 BPZ589825:BQL589829 BZV589825:CAH589829 CJR589825:CKD589829 CTN589825:CTZ589829 DDJ589825:DDV589829 DNF589825:DNR589829 DXB589825:DXN589829 EGX589825:EHJ589829 EQT589825:ERF589829 FAP589825:FBB589829 FKL589825:FKX589829 FUH589825:FUT589829 GED589825:GEP589829 GNZ589825:GOL589829 GXV589825:GYH589829 HHR589825:HID589829 HRN589825:HRZ589829 IBJ589825:IBV589829 ILF589825:ILR589829 IVB589825:IVN589829 JEX589825:JFJ589829 JOT589825:JPF589829 JYP589825:JZB589829 KIL589825:KIX589829 KSH589825:KST589829 LCD589825:LCP589829 LLZ589825:LML589829 LVV589825:LWH589829 MFR589825:MGD589829 MPN589825:MPZ589829 MZJ589825:MZV589829 NJF589825:NJR589829 NTB589825:NTN589829 OCX589825:ODJ589829 OMT589825:ONF589829 OWP589825:OXB589829 PGL589825:PGX589829 PQH589825:PQT589829 QAD589825:QAP589829 QJZ589825:QKL589829 QTV589825:QUH589829 RDR589825:RED589829 RNN589825:RNZ589829 RXJ589825:RXV589829 SHF589825:SHR589829 SRB589825:SRN589829 TAX589825:TBJ589829 TKT589825:TLF589829 TUP589825:TVB589829 UEL589825:UEX589829 UOH589825:UOT589829 UYD589825:UYP589829 VHZ589825:VIL589829 VRV589825:VSH589829 WBR589825:WCD589829 WLN589825:WLZ589829 WVJ589825:WVV589829 B655361:N655365 IX655361:JJ655365 ST655361:TF655365 ACP655361:ADB655365 AML655361:AMX655365 AWH655361:AWT655365 BGD655361:BGP655365 BPZ655361:BQL655365 BZV655361:CAH655365 CJR655361:CKD655365 CTN655361:CTZ655365 DDJ655361:DDV655365 DNF655361:DNR655365 DXB655361:DXN655365 EGX655361:EHJ655365 EQT655361:ERF655365 FAP655361:FBB655365 FKL655361:FKX655365 FUH655361:FUT655365 GED655361:GEP655365 GNZ655361:GOL655365 GXV655361:GYH655365 HHR655361:HID655365 HRN655361:HRZ655365 IBJ655361:IBV655365 ILF655361:ILR655365 IVB655361:IVN655365 JEX655361:JFJ655365 JOT655361:JPF655365 JYP655361:JZB655365 KIL655361:KIX655365 KSH655361:KST655365 LCD655361:LCP655365 LLZ655361:LML655365 LVV655361:LWH655365 MFR655361:MGD655365 MPN655361:MPZ655365 MZJ655361:MZV655365 NJF655361:NJR655365 NTB655361:NTN655365 OCX655361:ODJ655365 OMT655361:ONF655365 OWP655361:OXB655365 PGL655361:PGX655365 PQH655361:PQT655365 QAD655361:QAP655365 QJZ655361:QKL655365 QTV655361:QUH655365 RDR655361:RED655365 RNN655361:RNZ655365 RXJ655361:RXV655365 SHF655361:SHR655365 SRB655361:SRN655365 TAX655361:TBJ655365 TKT655361:TLF655365 TUP655361:TVB655365 UEL655361:UEX655365 UOH655361:UOT655365 UYD655361:UYP655365 VHZ655361:VIL655365 VRV655361:VSH655365 WBR655361:WCD655365 WLN655361:WLZ655365 WVJ655361:WVV655365 B720897:N720901 IX720897:JJ720901 ST720897:TF720901 ACP720897:ADB720901 AML720897:AMX720901 AWH720897:AWT720901 BGD720897:BGP720901 BPZ720897:BQL720901 BZV720897:CAH720901 CJR720897:CKD720901 CTN720897:CTZ720901 DDJ720897:DDV720901 DNF720897:DNR720901 DXB720897:DXN720901 EGX720897:EHJ720901 EQT720897:ERF720901 FAP720897:FBB720901 FKL720897:FKX720901 FUH720897:FUT720901 GED720897:GEP720901 GNZ720897:GOL720901 GXV720897:GYH720901 HHR720897:HID720901 HRN720897:HRZ720901 IBJ720897:IBV720901 ILF720897:ILR720901 IVB720897:IVN720901 JEX720897:JFJ720901 JOT720897:JPF720901 JYP720897:JZB720901 KIL720897:KIX720901 KSH720897:KST720901 LCD720897:LCP720901 LLZ720897:LML720901 LVV720897:LWH720901 MFR720897:MGD720901 MPN720897:MPZ720901 MZJ720897:MZV720901 NJF720897:NJR720901 NTB720897:NTN720901 OCX720897:ODJ720901 OMT720897:ONF720901 OWP720897:OXB720901 PGL720897:PGX720901 PQH720897:PQT720901 QAD720897:QAP720901 QJZ720897:QKL720901 QTV720897:QUH720901 RDR720897:RED720901 RNN720897:RNZ720901 RXJ720897:RXV720901 SHF720897:SHR720901 SRB720897:SRN720901 TAX720897:TBJ720901 TKT720897:TLF720901 TUP720897:TVB720901 UEL720897:UEX720901 UOH720897:UOT720901 UYD720897:UYP720901 VHZ720897:VIL720901 VRV720897:VSH720901 WBR720897:WCD720901 WLN720897:WLZ720901 WVJ720897:WVV720901 B786433:N786437 IX786433:JJ786437 ST786433:TF786437 ACP786433:ADB786437 AML786433:AMX786437 AWH786433:AWT786437 BGD786433:BGP786437 BPZ786433:BQL786437 BZV786433:CAH786437 CJR786433:CKD786437 CTN786433:CTZ786437 DDJ786433:DDV786437 DNF786433:DNR786437 DXB786433:DXN786437 EGX786433:EHJ786437 EQT786433:ERF786437 FAP786433:FBB786437 FKL786433:FKX786437 FUH786433:FUT786437 GED786433:GEP786437 GNZ786433:GOL786437 GXV786433:GYH786437 HHR786433:HID786437 HRN786433:HRZ786437 IBJ786433:IBV786437 ILF786433:ILR786437 IVB786433:IVN786437 JEX786433:JFJ786437 JOT786433:JPF786437 JYP786433:JZB786437 KIL786433:KIX786437 KSH786433:KST786437 LCD786433:LCP786437 LLZ786433:LML786437 LVV786433:LWH786437 MFR786433:MGD786437 MPN786433:MPZ786437 MZJ786433:MZV786437 NJF786433:NJR786437 NTB786433:NTN786437 OCX786433:ODJ786437 OMT786433:ONF786437 OWP786433:OXB786437 PGL786433:PGX786437 PQH786433:PQT786437 QAD786433:QAP786437 QJZ786433:QKL786437 QTV786433:QUH786437 RDR786433:RED786437 RNN786433:RNZ786437 RXJ786433:RXV786437 SHF786433:SHR786437 SRB786433:SRN786437 TAX786433:TBJ786437 TKT786433:TLF786437 TUP786433:TVB786437 UEL786433:UEX786437 UOH786433:UOT786437 UYD786433:UYP786437 VHZ786433:VIL786437 VRV786433:VSH786437 WBR786433:WCD786437 WLN786433:WLZ786437 WVJ786433:WVV786437 B851969:N851973 IX851969:JJ851973 ST851969:TF851973 ACP851969:ADB851973 AML851969:AMX851973 AWH851969:AWT851973 BGD851969:BGP851973 BPZ851969:BQL851973 BZV851969:CAH851973 CJR851969:CKD851973 CTN851969:CTZ851973 DDJ851969:DDV851973 DNF851969:DNR851973 DXB851969:DXN851973 EGX851969:EHJ851973 EQT851969:ERF851973 FAP851969:FBB851973 FKL851969:FKX851973 FUH851969:FUT851973 GED851969:GEP851973 GNZ851969:GOL851973 GXV851969:GYH851973 HHR851969:HID851973 HRN851969:HRZ851973 IBJ851969:IBV851973 ILF851969:ILR851973 IVB851969:IVN851973 JEX851969:JFJ851973 JOT851969:JPF851973 JYP851969:JZB851973 KIL851969:KIX851973 KSH851969:KST851973 LCD851969:LCP851973 LLZ851969:LML851973 LVV851969:LWH851973 MFR851969:MGD851973 MPN851969:MPZ851973 MZJ851969:MZV851973 NJF851969:NJR851973 NTB851969:NTN851973 OCX851969:ODJ851973 OMT851969:ONF851973 OWP851969:OXB851973 PGL851969:PGX851973 PQH851969:PQT851973 QAD851969:QAP851973 QJZ851969:QKL851973 QTV851969:QUH851973 RDR851969:RED851973 RNN851969:RNZ851973 RXJ851969:RXV851973 SHF851969:SHR851973 SRB851969:SRN851973 TAX851969:TBJ851973 TKT851969:TLF851973 TUP851969:TVB851973 UEL851969:UEX851973 UOH851969:UOT851973 UYD851969:UYP851973 VHZ851969:VIL851973 VRV851969:VSH851973 WBR851969:WCD851973 WLN851969:WLZ851973 WVJ851969:WVV851973 B917505:N917509 IX917505:JJ917509 ST917505:TF917509 ACP917505:ADB917509 AML917505:AMX917509 AWH917505:AWT917509 BGD917505:BGP917509 BPZ917505:BQL917509 BZV917505:CAH917509 CJR917505:CKD917509 CTN917505:CTZ917509 DDJ917505:DDV917509 DNF917505:DNR917509 DXB917505:DXN917509 EGX917505:EHJ917509 EQT917505:ERF917509 FAP917505:FBB917509 FKL917505:FKX917509 FUH917505:FUT917509 GED917505:GEP917509 GNZ917505:GOL917509 GXV917505:GYH917509 HHR917505:HID917509 HRN917505:HRZ917509 IBJ917505:IBV917509 ILF917505:ILR917509 IVB917505:IVN917509 JEX917505:JFJ917509 JOT917505:JPF917509 JYP917505:JZB917509 KIL917505:KIX917509 KSH917505:KST917509 LCD917505:LCP917509 LLZ917505:LML917509 LVV917505:LWH917509 MFR917505:MGD917509 MPN917505:MPZ917509 MZJ917505:MZV917509 NJF917505:NJR917509 NTB917505:NTN917509 OCX917505:ODJ917509 OMT917505:ONF917509 OWP917505:OXB917509 PGL917505:PGX917509 PQH917505:PQT917509 QAD917505:QAP917509 QJZ917505:QKL917509 QTV917505:QUH917509 RDR917505:RED917509 RNN917505:RNZ917509 RXJ917505:RXV917509 SHF917505:SHR917509 SRB917505:SRN917509 TAX917505:TBJ917509 TKT917505:TLF917509 TUP917505:TVB917509 UEL917505:UEX917509 UOH917505:UOT917509 UYD917505:UYP917509 VHZ917505:VIL917509 VRV917505:VSH917509 WBR917505:WCD917509 WLN917505:WLZ917509 WVJ917505:WVV917509 B983041:N983045 IX983041:JJ983045 ST983041:TF983045 ACP983041:ADB983045 AML983041:AMX983045 AWH983041:AWT983045 BGD983041:BGP983045 BPZ983041:BQL983045 BZV983041:CAH983045 CJR983041:CKD983045 CTN983041:CTZ983045 DDJ983041:DDV983045 DNF983041:DNR983045 DXB983041:DXN983045 EGX983041:EHJ983045 EQT983041:ERF983045 FAP983041:FBB983045 FKL983041:FKX983045 FUH983041:FUT983045 GED983041:GEP983045 GNZ983041:GOL983045 GXV983041:GYH983045 HHR983041:HID983045 HRN983041:HRZ983045 IBJ983041:IBV983045 ILF983041:ILR983045 IVB983041:IVN983045 JEX983041:JFJ983045 JOT983041:JPF983045 JYP983041:JZB983045 KIL983041:KIX983045 KSH983041:KST983045 LCD983041:LCP983045 LLZ983041:LML983045 LVV983041:LWH983045 MFR983041:MGD983045 MPN983041:MPZ983045 MZJ983041:MZV983045 NJF983041:NJR983045 NTB983041:NTN983045 OCX983041:ODJ983045 OMT983041:ONF983045 OWP983041:OXB983045 PGL983041:PGX983045 PQH983041:PQT983045 QAD983041:QAP983045 QJZ983041:QKL983045 QTV983041:QUH983045 RDR983041:RED983045 RNN983041:RNZ983045 RXJ983041:RXV983045 SHF983041:SHR983045 SRB983041:SRN983045 TAX983041:TBJ983045 TKT983041:TLF983045 TUP983041:TVB983045 UEL983041:UEX983045 UOH983041:UOT983045 UYD983041:UYP983045 VHZ983041:VIL983045 VRV983041:VSH983045 WBR983041:WCD983045 WLN983041:WLZ983045 WVJ983041:WVV983045 O1:AU7 JK1:KQ7 TG1:UM7 ADC1:AEI7 AMY1:AOE7 AWU1:AYA7 BGQ1:BHW7 BQM1:BRS7 CAI1:CBO7 CKE1:CLK7 CUA1:CVG7 DDW1:DFC7 DNS1:DOY7 DXO1:DYU7 EHK1:EIQ7 ERG1:ESM7 FBC1:FCI7 FKY1:FME7 FUU1:FWA7 GEQ1:GFW7 GOM1:GPS7 GYI1:GZO7 HIE1:HJK7 HSA1:HTG7 IBW1:IDC7 ILS1:IMY7 IVO1:IWU7 JFK1:JGQ7 JPG1:JQM7 JZC1:KAI7 KIY1:KKE7 KSU1:KUA7 LCQ1:LDW7 LMM1:LNS7 LWI1:LXO7 MGE1:MHK7 MQA1:MRG7 MZW1:NBC7 NJS1:NKY7 NTO1:NUU7 ODK1:OEQ7 ONG1:OOM7 OXC1:OYI7 PGY1:PIE7 PQU1:PSA7 QAQ1:QBW7 QKM1:QLS7 QUI1:QVO7 REE1:RFK7 ROA1:RPG7 RXW1:RZC7 SHS1:SIY7 SRO1:SSU7 TBK1:TCQ7 TLG1:TMM7 TVC1:TWI7 UEY1:UGE7 UOU1:UQA7 UYQ1:UZW7 VIM1:VJS7 VSI1:VTO7 WCE1:WDK7 WMA1:WNG7 WVW1:WXC7 O65537:AU65543 JK65537:KQ65543 TG65537:UM65543 ADC65537:AEI65543 AMY65537:AOE65543 AWU65537:AYA65543 BGQ65537:BHW65543 BQM65537:BRS65543 CAI65537:CBO65543 CKE65537:CLK65543 CUA65537:CVG65543 DDW65537:DFC65543 DNS65537:DOY65543 DXO65537:DYU65543 EHK65537:EIQ65543 ERG65537:ESM65543 FBC65537:FCI65543 FKY65537:FME65543 FUU65537:FWA65543 GEQ65537:GFW65543 GOM65537:GPS65543 GYI65537:GZO65543 HIE65537:HJK65543 HSA65537:HTG65543 IBW65537:IDC65543 ILS65537:IMY65543 IVO65537:IWU65543 JFK65537:JGQ65543 JPG65537:JQM65543 JZC65537:KAI65543 KIY65537:KKE65543 KSU65537:KUA65543 LCQ65537:LDW65543 LMM65537:LNS65543 LWI65537:LXO65543 MGE65537:MHK65543 MQA65537:MRG65543 MZW65537:NBC65543 NJS65537:NKY65543 NTO65537:NUU65543 ODK65537:OEQ65543 ONG65537:OOM65543 OXC65537:OYI65543 PGY65537:PIE65543 PQU65537:PSA65543 QAQ65537:QBW65543 QKM65537:QLS65543 QUI65537:QVO65543 REE65537:RFK65543 ROA65537:RPG65543 RXW65537:RZC65543 SHS65537:SIY65543 SRO65537:SSU65543 TBK65537:TCQ65543 TLG65537:TMM65543 TVC65537:TWI65543 UEY65537:UGE65543 UOU65537:UQA65543 UYQ65537:UZW65543 VIM65537:VJS65543 VSI65537:VTO65543 WCE65537:WDK65543 WMA65537:WNG65543 WVW65537:WXC65543 O131073:AU131079 JK131073:KQ131079 TG131073:UM131079 ADC131073:AEI131079 AMY131073:AOE131079 AWU131073:AYA131079 BGQ131073:BHW131079 BQM131073:BRS131079 CAI131073:CBO131079 CKE131073:CLK131079 CUA131073:CVG131079 DDW131073:DFC131079 DNS131073:DOY131079 DXO131073:DYU131079 EHK131073:EIQ131079 ERG131073:ESM131079 FBC131073:FCI131079 FKY131073:FME131079 FUU131073:FWA131079 GEQ131073:GFW131079 GOM131073:GPS131079 GYI131073:GZO131079 HIE131073:HJK131079 HSA131073:HTG131079 IBW131073:IDC131079 ILS131073:IMY131079 IVO131073:IWU131079 JFK131073:JGQ131079 JPG131073:JQM131079 JZC131073:KAI131079 KIY131073:KKE131079 KSU131073:KUA131079 LCQ131073:LDW131079 LMM131073:LNS131079 LWI131073:LXO131079 MGE131073:MHK131079 MQA131073:MRG131079 MZW131073:NBC131079 NJS131073:NKY131079 NTO131073:NUU131079 ODK131073:OEQ131079 ONG131073:OOM131079 OXC131073:OYI131079 PGY131073:PIE131079 PQU131073:PSA131079 QAQ131073:QBW131079 QKM131073:QLS131079 QUI131073:QVO131079 REE131073:RFK131079 ROA131073:RPG131079 RXW131073:RZC131079 SHS131073:SIY131079 SRO131073:SSU131079 TBK131073:TCQ131079 TLG131073:TMM131079 TVC131073:TWI131079 UEY131073:UGE131079 UOU131073:UQA131079 UYQ131073:UZW131079 VIM131073:VJS131079 VSI131073:VTO131079 WCE131073:WDK131079 WMA131073:WNG131079 WVW131073:WXC131079 O196609:AU196615 JK196609:KQ196615 TG196609:UM196615 ADC196609:AEI196615 AMY196609:AOE196615 AWU196609:AYA196615 BGQ196609:BHW196615 BQM196609:BRS196615 CAI196609:CBO196615 CKE196609:CLK196615 CUA196609:CVG196615 DDW196609:DFC196615 DNS196609:DOY196615 DXO196609:DYU196615 EHK196609:EIQ196615 ERG196609:ESM196615 FBC196609:FCI196615 FKY196609:FME196615 FUU196609:FWA196615 GEQ196609:GFW196615 GOM196609:GPS196615 GYI196609:GZO196615 HIE196609:HJK196615 HSA196609:HTG196615 IBW196609:IDC196615 ILS196609:IMY196615 IVO196609:IWU196615 JFK196609:JGQ196615 JPG196609:JQM196615 JZC196609:KAI196615 KIY196609:KKE196615 KSU196609:KUA196615 LCQ196609:LDW196615 LMM196609:LNS196615 LWI196609:LXO196615 MGE196609:MHK196615 MQA196609:MRG196615 MZW196609:NBC196615 NJS196609:NKY196615 NTO196609:NUU196615 ODK196609:OEQ196615 ONG196609:OOM196615 OXC196609:OYI196615 PGY196609:PIE196615 PQU196609:PSA196615 QAQ196609:QBW196615 QKM196609:QLS196615 QUI196609:QVO196615 REE196609:RFK196615 ROA196609:RPG196615 RXW196609:RZC196615 SHS196609:SIY196615 SRO196609:SSU196615 TBK196609:TCQ196615 TLG196609:TMM196615 TVC196609:TWI196615 UEY196609:UGE196615 UOU196609:UQA196615 UYQ196609:UZW196615 VIM196609:VJS196615 VSI196609:VTO196615 WCE196609:WDK196615 WMA196609:WNG196615 WVW196609:WXC196615 O262145:AU262151 JK262145:KQ262151 TG262145:UM262151 ADC262145:AEI262151 AMY262145:AOE262151 AWU262145:AYA262151 BGQ262145:BHW262151 BQM262145:BRS262151 CAI262145:CBO262151 CKE262145:CLK262151 CUA262145:CVG262151 DDW262145:DFC262151 DNS262145:DOY262151 DXO262145:DYU262151 EHK262145:EIQ262151 ERG262145:ESM262151 FBC262145:FCI262151 FKY262145:FME262151 FUU262145:FWA262151 GEQ262145:GFW262151 GOM262145:GPS262151 GYI262145:GZO262151 HIE262145:HJK262151 HSA262145:HTG262151 IBW262145:IDC262151 ILS262145:IMY262151 IVO262145:IWU262151 JFK262145:JGQ262151 JPG262145:JQM262151 JZC262145:KAI262151 KIY262145:KKE262151 KSU262145:KUA262151 LCQ262145:LDW262151 LMM262145:LNS262151 LWI262145:LXO262151 MGE262145:MHK262151 MQA262145:MRG262151 MZW262145:NBC262151 NJS262145:NKY262151 NTO262145:NUU262151 ODK262145:OEQ262151 ONG262145:OOM262151 OXC262145:OYI262151 PGY262145:PIE262151 PQU262145:PSA262151 QAQ262145:QBW262151 QKM262145:QLS262151 QUI262145:QVO262151 REE262145:RFK262151 ROA262145:RPG262151 RXW262145:RZC262151 SHS262145:SIY262151 SRO262145:SSU262151 TBK262145:TCQ262151 TLG262145:TMM262151 TVC262145:TWI262151 UEY262145:UGE262151 UOU262145:UQA262151 UYQ262145:UZW262151 VIM262145:VJS262151 VSI262145:VTO262151 WCE262145:WDK262151 WMA262145:WNG262151 WVW262145:WXC262151 O327681:AU327687 JK327681:KQ327687 TG327681:UM327687 ADC327681:AEI327687 AMY327681:AOE327687 AWU327681:AYA327687 BGQ327681:BHW327687 BQM327681:BRS327687 CAI327681:CBO327687 CKE327681:CLK327687 CUA327681:CVG327687 DDW327681:DFC327687 DNS327681:DOY327687 DXO327681:DYU327687 EHK327681:EIQ327687 ERG327681:ESM327687 FBC327681:FCI327687 FKY327681:FME327687 FUU327681:FWA327687 GEQ327681:GFW327687 GOM327681:GPS327687 GYI327681:GZO327687 HIE327681:HJK327687 HSA327681:HTG327687 IBW327681:IDC327687 ILS327681:IMY327687 IVO327681:IWU327687 JFK327681:JGQ327687 JPG327681:JQM327687 JZC327681:KAI327687 KIY327681:KKE327687 KSU327681:KUA327687 LCQ327681:LDW327687 LMM327681:LNS327687 LWI327681:LXO327687 MGE327681:MHK327687 MQA327681:MRG327687 MZW327681:NBC327687 NJS327681:NKY327687 NTO327681:NUU327687 ODK327681:OEQ327687 ONG327681:OOM327687 OXC327681:OYI327687 PGY327681:PIE327687 PQU327681:PSA327687 QAQ327681:QBW327687 QKM327681:QLS327687 QUI327681:QVO327687 REE327681:RFK327687 ROA327681:RPG327687 RXW327681:RZC327687 SHS327681:SIY327687 SRO327681:SSU327687 TBK327681:TCQ327687 TLG327681:TMM327687 TVC327681:TWI327687 UEY327681:UGE327687 UOU327681:UQA327687 UYQ327681:UZW327687 VIM327681:VJS327687 VSI327681:VTO327687 WCE327681:WDK327687 WMA327681:WNG327687 WVW327681:WXC327687 O393217:AU393223 JK393217:KQ393223 TG393217:UM393223 ADC393217:AEI393223 AMY393217:AOE393223 AWU393217:AYA393223 BGQ393217:BHW393223 BQM393217:BRS393223 CAI393217:CBO393223 CKE393217:CLK393223 CUA393217:CVG393223 DDW393217:DFC393223 DNS393217:DOY393223 DXO393217:DYU393223 EHK393217:EIQ393223 ERG393217:ESM393223 FBC393217:FCI393223 FKY393217:FME393223 FUU393217:FWA393223 GEQ393217:GFW393223 GOM393217:GPS393223 GYI393217:GZO393223 HIE393217:HJK393223 HSA393217:HTG393223 IBW393217:IDC393223 ILS393217:IMY393223 IVO393217:IWU393223 JFK393217:JGQ393223 JPG393217:JQM393223 JZC393217:KAI393223 KIY393217:KKE393223 KSU393217:KUA393223 LCQ393217:LDW393223 LMM393217:LNS393223 LWI393217:LXO393223 MGE393217:MHK393223 MQA393217:MRG393223 MZW393217:NBC393223 NJS393217:NKY393223 NTO393217:NUU393223 ODK393217:OEQ393223 ONG393217:OOM393223 OXC393217:OYI393223 PGY393217:PIE393223 PQU393217:PSA393223 QAQ393217:QBW393223 QKM393217:QLS393223 QUI393217:QVO393223 REE393217:RFK393223 ROA393217:RPG393223 RXW393217:RZC393223 SHS393217:SIY393223 SRO393217:SSU393223 TBK393217:TCQ393223 TLG393217:TMM393223 TVC393217:TWI393223 UEY393217:UGE393223 UOU393217:UQA393223 UYQ393217:UZW393223 VIM393217:VJS393223 VSI393217:VTO393223 WCE393217:WDK393223 WMA393217:WNG393223 WVW393217:WXC393223 O458753:AU458759 JK458753:KQ458759 TG458753:UM458759 ADC458753:AEI458759 AMY458753:AOE458759 AWU458753:AYA458759 BGQ458753:BHW458759 BQM458753:BRS458759 CAI458753:CBO458759 CKE458753:CLK458759 CUA458753:CVG458759 DDW458753:DFC458759 DNS458753:DOY458759 DXO458753:DYU458759 EHK458753:EIQ458759 ERG458753:ESM458759 FBC458753:FCI458759 FKY458753:FME458759 FUU458753:FWA458759 GEQ458753:GFW458759 GOM458753:GPS458759 GYI458753:GZO458759 HIE458753:HJK458759 HSA458753:HTG458759 IBW458753:IDC458759 ILS458753:IMY458759 IVO458753:IWU458759 JFK458753:JGQ458759 JPG458753:JQM458759 JZC458753:KAI458759 KIY458753:KKE458759 KSU458753:KUA458759 LCQ458753:LDW458759 LMM458753:LNS458759 LWI458753:LXO458759 MGE458753:MHK458759 MQA458753:MRG458759 MZW458753:NBC458759 NJS458753:NKY458759 NTO458753:NUU458759 ODK458753:OEQ458759 ONG458753:OOM458759 OXC458753:OYI458759 PGY458753:PIE458759 PQU458753:PSA458759 QAQ458753:QBW458759 QKM458753:QLS458759 QUI458753:QVO458759 REE458753:RFK458759 ROA458753:RPG458759 RXW458753:RZC458759 SHS458753:SIY458759 SRO458753:SSU458759 TBK458753:TCQ458759 TLG458753:TMM458759 TVC458753:TWI458759 UEY458753:UGE458759 UOU458753:UQA458759 UYQ458753:UZW458759 VIM458753:VJS458759 VSI458753:VTO458759 WCE458753:WDK458759 WMA458753:WNG458759 WVW458753:WXC458759 O524289:AU524295 JK524289:KQ524295 TG524289:UM524295 ADC524289:AEI524295 AMY524289:AOE524295 AWU524289:AYA524295 BGQ524289:BHW524295 BQM524289:BRS524295 CAI524289:CBO524295 CKE524289:CLK524295 CUA524289:CVG524295 DDW524289:DFC524295 DNS524289:DOY524295 DXO524289:DYU524295 EHK524289:EIQ524295 ERG524289:ESM524295 FBC524289:FCI524295 FKY524289:FME524295 FUU524289:FWA524295 GEQ524289:GFW524295 GOM524289:GPS524295 GYI524289:GZO524295 HIE524289:HJK524295 HSA524289:HTG524295 IBW524289:IDC524295 ILS524289:IMY524295 IVO524289:IWU524295 JFK524289:JGQ524295 JPG524289:JQM524295 JZC524289:KAI524295 KIY524289:KKE524295 KSU524289:KUA524295 LCQ524289:LDW524295 LMM524289:LNS524295 LWI524289:LXO524295 MGE524289:MHK524295 MQA524289:MRG524295 MZW524289:NBC524295 NJS524289:NKY524295 NTO524289:NUU524295 ODK524289:OEQ524295 ONG524289:OOM524295 OXC524289:OYI524295 PGY524289:PIE524295 PQU524289:PSA524295 QAQ524289:QBW524295 QKM524289:QLS524295 QUI524289:QVO524295 REE524289:RFK524295 ROA524289:RPG524295 RXW524289:RZC524295 SHS524289:SIY524295 SRO524289:SSU524295 TBK524289:TCQ524295 TLG524289:TMM524295 TVC524289:TWI524295 UEY524289:UGE524295 UOU524289:UQA524295 UYQ524289:UZW524295 VIM524289:VJS524295 VSI524289:VTO524295 WCE524289:WDK524295 WMA524289:WNG524295 WVW524289:WXC524295 O589825:AU589831 JK589825:KQ589831 TG589825:UM589831 ADC589825:AEI589831 AMY589825:AOE589831 AWU589825:AYA589831 BGQ589825:BHW589831 BQM589825:BRS589831 CAI589825:CBO589831 CKE589825:CLK589831 CUA589825:CVG589831 DDW589825:DFC589831 DNS589825:DOY589831 DXO589825:DYU589831 EHK589825:EIQ589831 ERG589825:ESM589831 FBC589825:FCI589831 FKY589825:FME589831 FUU589825:FWA589831 GEQ589825:GFW589831 GOM589825:GPS589831 GYI589825:GZO589831 HIE589825:HJK589831 HSA589825:HTG589831 IBW589825:IDC589831 ILS589825:IMY589831 IVO589825:IWU589831 JFK589825:JGQ589831 JPG589825:JQM589831 JZC589825:KAI589831 KIY589825:KKE589831 KSU589825:KUA589831 LCQ589825:LDW589831 LMM589825:LNS589831 LWI589825:LXO589831 MGE589825:MHK589831 MQA589825:MRG589831 MZW589825:NBC589831 NJS589825:NKY589831 NTO589825:NUU589831 ODK589825:OEQ589831 ONG589825:OOM589831 OXC589825:OYI589831 PGY589825:PIE589831 PQU589825:PSA589831 QAQ589825:QBW589831 QKM589825:QLS589831 QUI589825:QVO589831 REE589825:RFK589831 ROA589825:RPG589831 RXW589825:RZC589831 SHS589825:SIY589831 SRO589825:SSU589831 TBK589825:TCQ589831 TLG589825:TMM589831 TVC589825:TWI589831 UEY589825:UGE589831 UOU589825:UQA589831 UYQ589825:UZW589831 VIM589825:VJS589831 VSI589825:VTO589831 WCE589825:WDK589831 WMA589825:WNG589831 WVW589825:WXC589831 O655361:AU655367 JK655361:KQ655367 TG655361:UM655367 ADC655361:AEI655367 AMY655361:AOE655367 AWU655361:AYA655367 BGQ655361:BHW655367 BQM655361:BRS655367 CAI655361:CBO655367 CKE655361:CLK655367 CUA655361:CVG655367 DDW655361:DFC655367 DNS655361:DOY655367 DXO655361:DYU655367 EHK655361:EIQ655367 ERG655361:ESM655367 FBC655361:FCI655367 FKY655361:FME655367 FUU655361:FWA655367 GEQ655361:GFW655367 GOM655361:GPS655367 GYI655361:GZO655367 HIE655361:HJK655367 HSA655361:HTG655367 IBW655361:IDC655367 ILS655361:IMY655367 IVO655361:IWU655367 JFK655361:JGQ655367 JPG655361:JQM655367 JZC655361:KAI655367 KIY655361:KKE655367 KSU655361:KUA655367 LCQ655361:LDW655367 LMM655361:LNS655367 LWI655361:LXO655367 MGE655361:MHK655367 MQA655361:MRG655367 MZW655361:NBC655367 NJS655361:NKY655367 NTO655361:NUU655367 ODK655361:OEQ655367 ONG655361:OOM655367 OXC655361:OYI655367 PGY655361:PIE655367 PQU655361:PSA655367 QAQ655361:QBW655367 QKM655361:QLS655367 QUI655361:QVO655367 REE655361:RFK655367 ROA655361:RPG655367 RXW655361:RZC655367 SHS655361:SIY655367 SRO655361:SSU655367 TBK655361:TCQ655367 TLG655361:TMM655367 TVC655361:TWI655367 UEY655361:UGE655367 UOU655361:UQA655367 UYQ655361:UZW655367 VIM655361:VJS655367 VSI655361:VTO655367 WCE655361:WDK655367 WMA655361:WNG655367 WVW655361:WXC655367 O720897:AU720903 JK720897:KQ720903 TG720897:UM720903 ADC720897:AEI720903 AMY720897:AOE720903 AWU720897:AYA720903 BGQ720897:BHW720903 BQM720897:BRS720903 CAI720897:CBO720903 CKE720897:CLK720903 CUA720897:CVG720903 DDW720897:DFC720903 DNS720897:DOY720903 DXO720897:DYU720903 EHK720897:EIQ720903 ERG720897:ESM720903 FBC720897:FCI720903 FKY720897:FME720903 FUU720897:FWA720903 GEQ720897:GFW720903 GOM720897:GPS720903 GYI720897:GZO720903 HIE720897:HJK720903 HSA720897:HTG720903 IBW720897:IDC720903 ILS720897:IMY720903 IVO720897:IWU720903 JFK720897:JGQ720903 JPG720897:JQM720903 JZC720897:KAI720903 KIY720897:KKE720903 KSU720897:KUA720903 LCQ720897:LDW720903 LMM720897:LNS720903 LWI720897:LXO720903 MGE720897:MHK720903 MQA720897:MRG720903 MZW720897:NBC720903 NJS720897:NKY720903 NTO720897:NUU720903 ODK720897:OEQ720903 ONG720897:OOM720903 OXC720897:OYI720903 PGY720897:PIE720903 PQU720897:PSA720903 QAQ720897:QBW720903 QKM720897:QLS720903 QUI720897:QVO720903 REE720897:RFK720903 ROA720897:RPG720903 RXW720897:RZC720903 SHS720897:SIY720903 SRO720897:SSU720903 TBK720897:TCQ720903 TLG720897:TMM720903 TVC720897:TWI720903 UEY720897:UGE720903 UOU720897:UQA720903 UYQ720897:UZW720903 VIM720897:VJS720903 VSI720897:VTO720903 WCE720897:WDK720903 WMA720897:WNG720903 WVW720897:WXC720903 O786433:AU786439 JK786433:KQ786439 TG786433:UM786439 ADC786433:AEI786439 AMY786433:AOE786439 AWU786433:AYA786439 BGQ786433:BHW786439 BQM786433:BRS786439 CAI786433:CBO786439 CKE786433:CLK786439 CUA786433:CVG786439 DDW786433:DFC786439 DNS786433:DOY786439 DXO786433:DYU786439 EHK786433:EIQ786439 ERG786433:ESM786439 FBC786433:FCI786439 FKY786433:FME786439 FUU786433:FWA786439 GEQ786433:GFW786439 GOM786433:GPS786439 GYI786433:GZO786439 HIE786433:HJK786439 HSA786433:HTG786439 IBW786433:IDC786439 ILS786433:IMY786439 IVO786433:IWU786439 JFK786433:JGQ786439 JPG786433:JQM786439 JZC786433:KAI786439 KIY786433:KKE786439 KSU786433:KUA786439 LCQ786433:LDW786439 LMM786433:LNS786439 LWI786433:LXO786439 MGE786433:MHK786439 MQA786433:MRG786439 MZW786433:NBC786439 NJS786433:NKY786439 NTO786433:NUU786439 ODK786433:OEQ786439 ONG786433:OOM786439 OXC786433:OYI786439 PGY786433:PIE786439 PQU786433:PSA786439 QAQ786433:QBW786439 QKM786433:QLS786439 QUI786433:QVO786439 REE786433:RFK786439 ROA786433:RPG786439 RXW786433:RZC786439 SHS786433:SIY786439 SRO786433:SSU786439 TBK786433:TCQ786439 TLG786433:TMM786439 TVC786433:TWI786439 UEY786433:UGE786439 UOU786433:UQA786439 UYQ786433:UZW786439 VIM786433:VJS786439 VSI786433:VTO786439 WCE786433:WDK786439 WMA786433:WNG786439 WVW786433:WXC786439 O851969:AU851975 JK851969:KQ851975 TG851969:UM851975 ADC851969:AEI851975 AMY851969:AOE851975 AWU851969:AYA851975 BGQ851969:BHW851975 BQM851969:BRS851975 CAI851969:CBO851975 CKE851969:CLK851975 CUA851969:CVG851975 DDW851969:DFC851975 DNS851969:DOY851975 DXO851969:DYU851975 EHK851969:EIQ851975 ERG851969:ESM851975 FBC851969:FCI851975 FKY851969:FME851975 FUU851969:FWA851975 GEQ851969:GFW851975 GOM851969:GPS851975 GYI851969:GZO851975 HIE851969:HJK851975 HSA851969:HTG851975 IBW851969:IDC851975 ILS851969:IMY851975 IVO851969:IWU851975 JFK851969:JGQ851975 JPG851969:JQM851975 JZC851969:KAI851975 KIY851969:KKE851975 KSU851969:KUA851975 LCQ851969:LDW851975 LMM851969:LNS851975 LWI851969:LXO851975 MGE851969:MHK851975 MQA851969:MRG851975 MZW851969:NBC851975 NJS851969:NKY851975 NTO851969:NUU851975 ODK851969:OEQ851975 ONG851969:OOM851975 OXC851969:OYI851975 PGY851969:PIE851975 PQU851969:PSA851975 QAQ851969:QBW851975 QKM851969:QLS851975 QUI851969:QVO851975 REE851969:RFK851975 ROA851969:RPG851975 RXW851969:RZC851975 SHS851969:SIY851975 SRO851969:SSU851975 TBK851969:TCQ851975 TLG851969:TMM851975 TVC851969:TWI851975 UEY851969:UGE851975 UOU851969:UQA851975 UYQ851969:UZW851975 VIM851969:VJS851975 VSI851969:VTO851975 WCE851969:WDK851975 WMA851969:WNG851975 WVW851969:WXC851975 O917505:AU917511 JK917505:KQ917511 TG917505:UM917511 ADC917505:AEI917511 AMY917505:AOE917511 AWU917505:AYA917511 BGQ917505:BHW917511 BQM917505:BRS917511 CAI917505:CBO917511 CKE917505:CLK917511 CUA917505:CVG917511 DDW917505:DFC917511 DNS917505:DOY917511 DXO917505:DYU917511 EHK917505:EIQ917511 ERG917505:ESM917511 FBC917505:FCI917511 FKY917505:FME917511 FUU917505:FWA917511 GEQ917505:GFW917511 GOM917505:GPS917511 GYI917505:GZO917511 HIE917505:HJK917511 HSA917505:HTG917511 IBW917505:IDC917511 ILS917505:IMY917511 IVO917505:IWU917511 JFK917505:JGQ917511 JPG917505:JQM917511 JZC917505:KAI917511 KIY917505:KKE917511 KSU917505:KUA917511 LCQ917505:LDW917511 LMM917505:LNS917511 LWI917505:LXO917511 MGE917505:MHK917511 MQA917505:MRG917511 MZW917505:NBC917511 NJS917505:NKY917511 NTO917505:NUU917511 ODK917505:OEQ917511 ONG917505:OOM917511 OXC917505:OYI917511 PGY917505:PIE917511 PQU917505:PSA917511 QAQ917505:QBW917511 QKM917505:QLS917511 QUI917505:QVO917511 REE917505:RFK917511 ROA917505:RPG917511 RXW917505:RZC917511 SHS917505:SIY917511 SRO917505:SSU917511 TBK917505:TCQ917511 TLG917505:TMM917511 TVC917505:TWI917511 UEY917505:UGE917511 UOU917505:UQA917511 UYQ917505:UZW917511 VIM917505:VJS917511 VSI917505:VTO917511 WCE917505:WDK917511 WMA917505:WNG917511 WVW917505:WXC917511 O983041:AU983047 JK983041:KQ983047 TG983041:UM983047 ADC983041:AEI983047 AMY983041:AOE983047 AWU983041:AYA983047 BGQ983041:BHW983047 BQM983041:BRS983047 CAI983041:CBO983047 CKE983041:CLK983047 CUA983041:CVG983047 DDW983041:DFC983047 DNS983041:DOY983047 DXO983041:DYU983047 EHK983041:EIQ983047 ERG983041:ESM983047 FBC983041:FCI983047 FKY983041:FME983047 FUU983041:FWA983047 GEQ983041:GFW983047 GOM983041:GPS983047 GYI983041:GZO983047 HIE983041:HJK983047 HSA983041:HTG983047 IBW983041:IDC983047 ILS983041:IMY983047 IVO983041:IWU983047 JFK983041:JGQ983047 JPG983041:JQM983047 JZC983041:KAI983047 KIY983041:KKE983047 KSU983041:KUA983047 LCQ983041:LDW983047 LMM983041:LNS983047 LWI983041:LXO983047 MGE983041:MHK983047 MQA983041:MRG983047 MZW983041:NBC983047 NJS983041:NKY983047 NTO983041:NUU983047 ODK983041:OEQ983047 ONG983041:OOM983047 OXC983041:OYI983047 PGY983041:PIE983047 PQU983041:PSA983047 QAQ983041:QBW983047 QKM983041:QLS983047 QUI983041:QVO983047 REE983041:RFK983047 ROA983041:RPG983047 RXW983041:RZC983047 SHS983041:SIY983047 SRO983041:SSU983047 TBK983041:TCQ983047 TLG983041:TMM983047 TVC983041:TWI983047 UEY983041:UGE983047 UOU983041:UQA983047 UYQ983041:UZW983047 VIM983041:VJS983047 VSI983041:VTO983047 WCE983041:WDK983047 WMA983041:WNG983047 WVW983041:WXC983047 A7:N7 IW7:JJ7 SS7:TF7 ACO7:ADB7 AMK7:AMX7 AWG7:AWT7 BGC7:BGP7 BPY7:BQL7 BZU7:CAH7 CJQ7:CKD7 CTM7:CTZ7 DDI7:DDV7 DNE7:DNR7 DXA7:DXN7 EGW7:EHJ7 EQS7:ERF7 FAO7:FBB7 FKK7:FKX7 FUG7:FUT7 GEC7:GEP7 GNY7:GOL7 GXU7:GYH7 HHQ7:HID7 HRM7:HRZ7 IBI7:IBV7 ILE7:ILR7 IVA7:IVN7 JEW7:JFJ7 JOS7:JPF7 JYO7:JZB7 KIK7:KIX7 KSG7:KST7 LCC7:LCP7 LLY7:LML7 LVU7:LWH7 MFQ7:MGD7 MPM7:MPZ7 MZI7:MZV7 NJE7:NJR7 NTA7:NTN7 OCW7:ODJ7 OMS7:ONF7 OWO7:OXB7 PGK7:PGX7 PQG7:PQT7 QAC7:QAP7 QJY7:QKL7 QTU7:QUH7 RDQ7:RED7 RNM7:RNZ7 RXI7:RXV7 SHE7:SHR7 SRA7:SRN7 TAW7:TBJ7 TKS7:TLF7 TUO7:TVB7 UEK7:UEX7 UOG7:UOT7 UYC7:UYP7 VHY7:VIL7 VRU7:VSH7 WBQ7:WCD7 WLM7:WLZ7 WVI7:WVV7 A65543:N65543 IW65543:JJ65543 SS65543:TF65543 ACO65543:ADB65543 AMK65543:AMX65543 AWG65543:AWT65543 BGC65543:BGP65543 BPY65543:BQL65543 BZU65543:CAH65543 CJQ65543:CKD65543 CTM65543:CTZ65543 DDI65543:DDV65543 DNE65543:DNR65543 DXA65543:DXN65543 EGW65543:EHJ65543 EQS65543:ERF65543 FAO65543:FBB65543 FKK65543:FKX65543 FUG65543:FUT65543 GEC65543:GEP65543 GNY65543:GOL65543 GXU65543:GYH65543 HHQ65543:HID65543 HRM65543:HRZ65543 IBI65543:IBV65543 ILE65543:ILR65543 IVA65543:IVN65543 JEW65543:JFJ65543 JOS65543:JPF65543 JYO65543:JZB65543 KIK65543:KIX65543 KSG65543:KST65543 LCC65543:LCP65543 LLY65543:LML65543 LVU65543:LWH65543 MFQ65543:MGD65543 MPM65543:MPZ65543 MZI65543:MZV65543 NJE65543:NJR65543 NTA65543:NTN65543 OCW65543:ODJ65543 OMS65543:ONF65543 OWO65543:OXB65543 PGK65543:PGX65543 PQG65543:PQT65543 QAC65543:QAP65543 QJY65543:QKL65543 QTU65543:QUH65543 RDQ65543:RED65543 RNM65543:RNZ65543 RXI65543:RXV65543 SHE65543:SHR65543 SRA65543:SRN65543 TAW65543:TBJ65543 TKS65543:TLF65543 TUO65543:TVB65543 UEK65543:UEX65543 UOG65543:UOT65543 UYC65543:UYP65543 VHY65543:VIL65543 VRU65543:VSH65543 WBQ65543:WCD65543 WLM65543:WLZ65543 WVI65543:WVV65543 A131079:N131079 IW131079:JJ131079 SS131079:TF131079 ACO131079:ADB131079 AMK131079:AMX131079 AWG131079:AWT131079 BGC131079:BGP131079 BPY131079:BQL131079 BZU131079:CAH131079 CJQ131079:CKD131079 CTM131079:CTZ131079 DDI131079:DDV131079 DNE131079:DNR131079 DXA131079:DXN131079 EGW131079:EHJ131079 EQS131079:ERF131079 FAO131079:FBB131079 FKK131079:FKX131079 FUG131079:FUT131079 GEC131079:GEP131079 GNY131079:GOL131079 GXU131079:GYH131079 HHQ131079:HID131079 HRM131079:HRZ131079 IBI131079:IBV131079 ILE131079:ILR131079 IVA131079:IVN131079 JEW131079:JFJ131079 JOS131079:JPF131079 JYO131079:JZB131079 KIK131079:KIX131079 KSG131079:KST131079 LCC131079:LCP131079 LLY131079:LML131079 LVU131079:LWH131079 MFQ131079:MGD131079 MPM131079:MPZ131079 MZI131079:MZV131079 NJE131079:NJR131079 NTA131079:NTN131079 OCW131079:ODJ131079 OMS131079:ONF131079 OWO131079:OXB131079 PGK131079:PGX131079 PQG131079:PQT131079 QAC131079:QAP131079 QJY131079:QKL131079 QTU131079:QUH131079 RDQ131079:RED131079 RNM131079:RNZ131079 RXI131079:RXV131079 SHE131079:SHR131079 SRA131079:SRN131079 TAW131079:TBJ131079 TKS131079:TLF131079 TUO131079:TVB131079 UEK131079:UEX131079 UOG131079:UOT131079 UYC131079:UYP131079 VHY131079:VIL131079 VRU131079:VSH131079 WBQ131079:WCD131079 WLM131079:WLZ131079 WVI131079:WVV131079 A196615:N196615 IW196615:JJ196615 SS196615:TF196615 ACO196615:ADB196615 AMK196615:AMX196615 AWG196615:AWT196615 BGC196615:BGP196615 BPY196615:BQL196615 BZU196615:CAH196615 CJQ196615:CKD196615 CTM196615:CTZ196615 DDI196615:DDV196615 DNE196615:DNR196615 DXA196615:DXN196615 EGW196615:EHJ196615 EQS196615:ERF196615 FAO196615:FBB196615 FKK196615:FKX196615 FUG196615:FUT196615 GEC196615:GEP196615 GNY196615:GOL196615 GXU196615:GYH196615 HHQ196615:HID196615 HRM196615:HRZ196615 IBI196615:IBV196615 ILE196615:ILR196615 IVA196615:IVN196615 JEW196615:JFJ196615 JOS196615:JPF196615 JYO196615:JZB196615 KIK196615:KIX196615 KSG196615:KST196615 LCC196615:LCP196615 LLY196615:LML196615 LVU196615:LWH196615 MFQ196615:MGD196615 MPM196615:MPZ196615 MZI196615:MZV196615 NJE196615:NJR196615 NTA196615:NTN196615 OCW196615:ODJ196615 OMS196615:ONF196615 OWO196615:OXB196615 PGK196615:PGX196615 PQG196615:PQT196615 QAC196615:QAP196615 QJY196615:QKL196615 QTU196615:QUH196615 RDQ196615:RED196615 RNM196615:RNZ196615 RXI196615:RXV196615 SHE196615:SHR196615 SRA196615:SRN196615 TAW196615:TBJ196615 TKS196615:TLF196615 TUO196615:TVB196615 UEK196615:UEX196615 UOG196615:UOT196615 UYC196615:UYP196615 VHY196615:VIL196615 VRU196615:VSH196615 WBQ196615:WCD196615 WLM196615:WLZ196615 WVI196615:WVV196615 A262151:N262151 IW262151:JJ262151 SS262151:TF262151 ACO262151:ADB262151 AMK262151:AMX262151 AWG262151:AWT262151 BGC262151:BGP262151 BPY262151:BQL262151 BZU262151:CAH262151 CJQ262151:CKD262151 CTM262151:CTZ262151 DDI262151:DDV262151 DNE262151:DNR262151 DXA262151:DXN262151 EGW262151:EHJ262151 EQS262151:ERF262151 FAO262151:FBB262151 FKK262151:FKX262151 FUG262151:FUT262151 GEC262151:GEP262151 GNY262151:GOL262151 GXU262151:GYH262151 HHQ262151:HID262151 HRM262151:HRZ262151 IBI262151:IBV262151 ILE262151:ILR262151 IVA262151:IVN262151 JEW262151:JFJ262151 JOS262151:JPF262151 JYO262151:JZB262151 KIK262151:KIX262151 KSG262151:KST262151 LCC262151:LCP262151 LLY262151:LML262151 LVU262151:LWH262151 MFQ262151:MGD262151 MPM262151:MPZ262151 MZI262151:MZV262151 NJE262151:NJR262151 NTA262151:NTN262151 OCW262151:ODJ262151 OMS262151:ONF262151 OWO262151:OXB262151 PGK262151:PGX262151 PQG262151:PQT262151 QAC262151:QAP262151 QJY262151:QKL262151 QTU262151:QUH262151 RDQ262151:RED262151 RNM262151:RNZ262151 RXI262151:RXV262151 SHE262151:SHR262151 SRA262151:SRN262151 TAW262151:TBJ262151 TKS262151:TLF262151 TUO262151:TVB262151 UEK262151:UEX262151 UOG262151:UOT262151 UYC262151:UYP262151 VHY262151:VIL262151 VRU262151:VSH262151 WBQ262151:WCD262151 WLM262151:WLZ262151 WVI262151:WVV262151 A327687:N327687 IW327687:JJ327687 SS327687:TF327687 ACO327687:ADB327687 AMK327687:AMX327687 AWG327687:AWT327687 BGC327687:BGP327687 BPY327687:BQL327687 BZU327687:CAH327687 CJQ327687:CKD327687 CTM327687:CTZ327687 DDI327687:DDV327687 DNE327687:DNR327687 DXA327687:DXN327687 EGW327687:EHJ327687 EQS327687:ERF327687 FAO327687:FBB327687 FKK327687:FKX327687 FUG327687:FUT327687 GEC327687:GEP327687 GNY327687:GOL327687 GXU327687:GYH327687 HHQ327687:HID327687 HRM327687:HRZ327687 IBI327687:IBV327687 ILE327687:ILR327687 IVA327687:IVN327687 JEW327687:JFJ327687 JOS327687:JPF327687 JYO327687:JZB327687 KIK327687:KIX327687 KSG327687:KST327687 LCC327687:LCP327687 LLY327687:LML327687 LVU327687:LWH327687 MFQ327687:MGD327687 MPM327687:MPZ327687 MZI327687:MZV327687 NJE327687:NJR327687 NTA327687:NTN327687 OCW327687:ODJ327687 OMS327687:ONF327687 OWO327687:OXB327687 PGK327687:PGX327687 PQG327687:PQT327687 QAC327687:QAP327687 QJY327687:QKL327687 QTU327687:QUH327687 RDQ327687:RED327687 RNM327687:RNZ327687 RXI327687:RXV327687 SHE327687:SHR327687 SRA327687:SRN327687 TAW327687:TBJ327687 TKS327687:TLF327687 TUO327687:TVB327687 UEK327687:UEX327687 UOG327687:UOT327687 UYC327687:UYP327687 VHY327687:VIL327687 VRU327687:VSH327687 WBQ327687:WCD327687 WLM327687:WLZ327687 WVI327687:WVV327687 A393223:N393223 IW393223:JJ393223 SS393223:TF393223 ACO393223:ADB393223 AMK393223:AMX393223 AWG393223:AWT393223 BGC393223:BGP393223 BPY393223:BQL393223 BZU393223:CAH393223 CJQ393223:CKD393223 CTM393223:CTZ393223 DDI393223:DDV393223 DNE393223:DNR393223 DXA393223:DXN393223 EGW393223:EHJ393223 EQS393223:ERF393223 FAO393223:FBB393223 FKK393223:FKX393223 FUG393223:FUT393223 GEC393223:GEP393223 GNY393223:GOL393223 GXU393223:GYH393223 HHQ393223:HID393223 HRM393223:HRZ393223 IBI393223:IBV393223 ILE393223:ILR393223 IVA393223:IVN393223 JEW393223:JFJ393223 JOS393223:JPF393223 JYO393223:JZB393223 KIK393223:KIX393223 KSG393223:KST393223 LCC393223:LCP393223 LLY393223:LML393223 LVU393223:LWH393223 MFQ393223:MGD393223 MPM393223:MPZ393223 MZI393223:MZV393223 NJE393223:NJR393223 NTA393223:NTN393223 OCW393223:ODJ393223 OMS393223:ONF393223 OWO393223:OXB393223 PGK393223:PGX393223 PQG393223:PQT393223 QAC393223:QAP393223 QJY393223:QKL393223 QTU393223:QUH393223 RDQ393223:RED393223 RNM393223:RNZ393223 RXI393223:RXV393223 SHE393223:SHR393223 SRA393223:SRN393223 TAW393223:TBJ393223 TKS393223:TLF393223 TUO393223:TVB393223 UEK393223:UEX393223 UOG393223:UOT393223 UYC393223:UYP393223 VHY393223:VIL393223 VRU393223:VSH393223 WBQ393223:WCD393223 WLM393223:WLZ393223 WVI393223:WVV393223 A458759:N458759 IW458759:JJ458759 SS458759:TF458759 ACO458759:ADB458759 AMK458759:AMX458759 AWG458759:AWT458759 BGC458759:BGP458759 BPY458759:BQL458759 BZU458759:CAH458759 CJQ458759:CKD458759 CTM458759:CTZ458759 DDI458759:DDV458759 DNE458759:DNR458759 DXA458759:DXN458759 EGW458759:EHJ458759 EQS458759:ERF458759 FAO458759:FBB458759 FKK458759:FKX458759 FUG458759:FUT458759 GEC458759:GEP458759 GNY458759:GOL458759 GXU458759:GYH458759 HHQ458759:HID458759 HRM458759:HRZ458759 IBI458759:IBV458759 ILE458759:ILR458759 IVA458759:IVN458759 JEW458759:JFJ458759 JOS458759:JPF458759 JYO458759:JZB458759 KIK458759:KIX458759 KSG458759:KST458759 LCC458759:LCP458759 LLY458759:LML458759 LVU458759:LWH458759 MFQ458759:MGD458759 MPM458759:MPZ458759 MZI458759:MZV458759 NJE458759:NJR458759 NTA458759:NTN458759 OCW458759:ODJ458759 OMS458759:ONF458759 OWO458759:OXB458759 PGK458759:PGX458759 PQG458759:PQT458759 QAC458759:QAP458759 QJY458759:QKL458759 QTU458759:QUH458759 RDQ458759:RED458759 RNM458759:RNZ458759 RXI458759:RXV458759 SHE458759:SHR458759 SRA458759:SRN458759 TAW458759:TBJ458759 TKS458759:TLF458759 TUO458759:TVB458759 UEK458759:UEX458759 UOG458759:UOT458759 UYC458759:UYP458759 VHY458759:VIL458759 VRU458759:VSH458759 WBQ458759:WCD458759 WLM458759:WLZ458759 WVI458759:WVV458759 A524295:N524295 IW524295:JJ524295 SS524295:TF524295 ACO524295:ADB524295 AMK524295:AMX524295 AWG524295:AWT524295 BGC524295:BGP524295 BPY524295:BQL524295 BZU524295:CAH524295 CJQ524295:CKD524295 CTM524295:CTZ524295 DDI524295:DDV524295 DNE524295:DNR524295 DXA524295:DXN524295 EGW524295:EHJ524295 EQS524295:ERF524295 FAO524295:FBB524295 FKK524295:FKX524295 FUG524295:FUT524295 GEC524295:GEP524295 GNY524295:GOL524295 GXU524295:GYH524295 HHQ524295:HID524295 HRM524295:HRZ524295 IBI524295:IBV524295 ILE524295:ILR524295 IVA524295:IVN524295 JEW524295:JFJ524295 JOS524295:JPF524295 JYO524295:JZB524295 KIK524295:KIX524295 KSG524295:KST524295 LCC524295:LCP524295 LLY524295:LML524295 LVU524295:LWH524295 MFQ524295:MGD524295 MPM524295:MPZ524295 MZI524295:MZV524295 NJE524295:NJR524295 NTA524295:NTN524295 OCW524295:ODJ524295 OMS524295:ONF524295 OWO524295:OXB524295 PGK524295:PGX524295 PQG524295:PQT524295 QAC524295:QAP524295 QJY524295:QKL524295 QTU524295:QUH524295 RDQ524295:RED524295 RNM524295:RNZ524295 RXI524295:RXV524295 SHE524295:SHR524295 SRA524295:SRN524295 TAW524295:TBJ524295 TKS524295:TLF524295 TUO524295:TVB524295 UEK524295:UEX524295 UOG524295:UOT524295 UYC524295:UYP524295 VHY524295:VIL524295 VRU524295:VSH524295 WBQ524295:WCD524295 WLM524295:WLZ524295 WVI524295:WVV524295 A589831:N589831 IW589831:JJ589831 SS589831:TF589831 ACO589831:ADB589831 AMK589831:AMX589831 AWG589831:AWT589831 BGC589831:BGP589831 BPY589831:BQL589831 BZU589831:CAH589831 CJQ589831:CKD589831 CTM589831:CTZ589831 DDI589831:DDV589831 DNE589831:DNR589831 DXA589831:DXN589831 EGW589831:EHJ589831 EQS589831:ERF589831 FAO589831:FBB589831 FKK589831:FKX589831 FUG589831:FUT589831 GEC589831:GEP589831 GNY589831:GOL589831 GXU589831:GYH589831 HHQ589831:HID589831 HRM589831:HRZ589831 IBI589831:IBV589831 ILE589831:ILR589831 IVA589831:IVN589831 JEW589831:JFJ589831 JOS589831:JPF589831 JYO589831:JZB589831 KIK589831:KIX589831 KSG589831:KST589831 LCC589831:LCP589831 LLY589831:LML589831 LVU589831:LWH589831 MFQ589831:MGD589831 MPM589831:MPZ589831 MZI589831:MZV589831 NJE589831:NJR589831 NTA589831:NTN589831 OCW589831:ODJ589831 OMS589831:ONF589831 OWO589831:OXB589831 PGK589831:PGX589831 PQG589831:PQT589831 QAC589831:QAP589831 QJY589831:QKL589831 QTU589831:QUH589831 RDQ589831:RED589831 RNM589831:RNZ589831 RXI589831:RXV589831 SHE589831:SHR589831 SRA589831:SRN589831 TAW589831:TBJ589831 TKS589831:TLF589831 TUO589831:TVB589831 UEK589831:UEX589831 UOG589831:UOT589831 UYC589831:UYP589831 VHY589831:VIL589831 VRU589831:VSH589831 WBQ589831:WCD589831 WLM589831:WLZ589831 WVI589831:WVV589831 A655367:N655367 IW655367:JJ655367 SS655367:TF655367 ACO655367:ADB655367 AMK655367:AMX655367 AWG655367:AWT655367 BGC655367:BGP655367 BPY655367:BQL655367 BZU655367:CAH655367 CJQ655367:CKD655367 CTM655367:CTZ655367 DDI655367:DDV655367 DNE655367:DNR655367 DXA655367:DXN655367 EGW655367:EHJ655367 EQS655367:ERF655367 FAO655367:FBB655367 FKK655367:FKX655367 FUG655367:FUT655367 GEC655367:GEP655367 GNY655367:GOL655367 GXU655367:GYH655367 HHQ655367:HID655367 HRM655367:HRZ655367 IBI655367:IBV655367 ILE655367:ILR655367 IVA655367:IVN655367 JEW655367:JFJ655367 JOS655367:JPF655367 JYO655367:JZB655367 KIK655367:KIX655367 KSG655367:KST655367 LCC655367:LCP655367 LLY655367:LML655367 LVU655367:LWH655367 MFQ655367:MGD655367 MPM655367:MPZ655367 MZI655367:MZV655367 NJE655367:NJR655367 NTA655367:NTN655367 OCW655367:ODJ655367 OMS655367:ONF655367 OWO655367:OXB655367 PGK655367:PGX655367 PQG655367:PQT655367 QAC655367:QAP655367 QJY655367:QKL655367 QTU655367:QUH655367 RDQ655367:RED655367 RNM655367:RNZ655367 RXI655367:RXV655367 SHE655367:SHR655367 SRA655367:SRN655367 TAW655367:TBJ655367 TKS655367:TLF655367 TUO655367:TVB655367 UEK655367:UEX655367 UOG655367:UOT655367 UYC655367:UYP655367 VHY655367:VIL655367 VRU655367:VSH655367 WBQ655367:WCD655367 WLM655367:WLZ655367 WVI655367:WVV655367 A720903:N720903 IW720903:JJ720903 SS720903:TF720903 ACO720903:ADB720903 AMK720903:AMX720903 AWG720903:AWT720903 BGC720903:BGP720903 BPY720903:BQL720903 BZU720903:CAH720903 CJQ720903:CKD720903 CTM720903:CTZ720903 DDI720903:DDV720903 DNE720903:DNR720903 DXA720903:DXN720903 EGW720903:EHJ720903 EQS720903:ERF720903 FAO720903:FBB720903 FKK720903:FKX720903 FUG720903:FUT720903 GEC720903:GEP720903 GNY720903:GOL720903 GXU720903:GYH720903 HHQ720903:HID720903 HRM720903:HRZ720903 IBI720903:IBV720903 ILE720903:ILR720903 IVA720903:IVN720903 JEW720903:JFJ720903 JOS720903:JPF720903 JYO720903:JZB720903 KIK720903:KIX720903 KSG720903:KST720903 LCC720903:LCP720903 LLY720903:LML720903 LVU720903:LWH720903 MFQ720903:MGD720903 MPM720903:MPZ720903 MZI720903:MZV720903 NJE720903:NJR720903 NTA720903:NTN720903 OCW720903:ODJ720903 OMS720903:ONF720903 OWO720903:OXB720903 PGK720903:PGX720903 PQG720903:PQT720903 QAC720903:QAP720903 QJY720903:QKL720903 QTU720903:QUH720903 RDQ720903:RED720903 RNM720903:RNZ720903 RXI720903:RXV720903 SHE720903:SHR720903 SRA720903:SRN720903 TAW720903:TBJ720903 TKS720903:TLF720903 TUO720903:TVB720903 UEK720903:UEX720903 UOG720903:UOT720903 UYC720903:UYP720903 VHY720903:VIL720903 VRU720903:VSH720903 WBQ720903:WCD720903 WLM720903:WLZ720903 WVI720903:WVV720903 A786439:N786439 IW786439:JJ786439 SS786439:TF786439 ACO786439:ADB786439 AMK786439:AMX786439 AWG786439:AWT786439 BGC786439:BGP786439 BPY786439:BQL786439 BZU786439:CAH786439 CJQ786439:CKD786439 CTM786439:CTZ786439 DDI786439:DDV786439 DNE786439:DNR786439 DXA786439:DXN786439 EGW786439:EHJ786439 EQS786439:ERF786439 FAO786439:FBB786439 FKK786439:FKX786439 FUG786439:FUT786439 GEC786439:GEP786439 GNY786439:GOL786439 GXU786439:GYH786439 HHQ786439:HID786439 HRM786439:HRZ786439 IBI786439:IBV786439 ILE786439:ILR786439 IVA786439:IVN786439 JEW786439:JFJ786439 JOS786439:JPF786439 JYO786439:JZB786439 KIK786439:KIX786439 KSG786439:KST786439 LCC786439:LCP786439 LLY786439:LML786439 LVU786439:LWH786439 MFQ786439:MGD786439 MPM786439:MPZ786439 MZI786439:MZV786439 NJE786439:NJR786439 NTA786439:NTN786439 OCW786439:ODJ786439 OMS786439:ONF786439 OWO786439:OXB786439 PGK786439:PGX786439 PQG786439:PQT786439 QAC786439:QAP786439 QJY786439:QKL786439 QTU786439:QUH786439 RDQ786439:RED786439 RNM786439:RNZ786439 RXI786439:RXV786439 SHE786439:SHR786439 SRA786439:SRN786439 TAW786439:TBJ786439 TKS786439:TLF786439 TUO786439:TVB786439 UEK786439:UEX786439 UOG786439:UOT786439 UYC786439:UYP786439 VHY786439:VIL786439 VRU786439:VSH786439 WBQ786439:WCD786439 WLM786439:WLZ786439 WVI786439:WVV786439 A851975:N851975 IW851975:JJ851975 SS851975:TF851975 ACO851975:ADB851975 AMK851975:AMX851975 AWG851975:AWT851975 BGC851975:BGP851975 BPY851975:BQL851975 BZU851975:CAH851975 CJQ851975:CKD851975 CTM851975:CTZ851975 DDI851975:DDV851975 DNE851975:DNR851975 DXA851975:DXN851975 EGW851975:EHJ851975 EQS851975:ERF851975 FAO851975:FBB851975 FKK851975:FKX851975 FUG851975:FUT851975 GEC851975:GEP851975 GNY851975:GOL851975 GXU851975:GYH851975 HHQ851975:HID851975 HRM851975:HRZ851975 IBI851975:IBV851975 ILE851975:ILR851975 IVA851975:IVN851975 JEW851975:JFJ851975 JOS851975:JPF851975 JYO851975:JZB851975 KIK851975:KIX851975 KSG851975:KST851975 LCC851975:LCP851975 LLY851975:LML851975 LVU851975:LWH851975 MFQ851975:MGD851975 MPM851975:MPZ851975 MZI851975:MZV851975 NJE851975:NJR851975 NTA851975:NTN851975 OCW851975:ODJ851975 OMS851975:ONF851975 OWO851975:OXB851975 PGK851975:PGX851975 PQG851975:PQT851975 QAC851975:QAP851975 QJY851975:QKL851975 QTU851975:QUH851975 RDQ851975:RED851975 RNM851975:RNZ851975 RXI851975:RXV851975 SHE851975:SHR851975 SRA851975:SRN851975 TAW851975:TBJ851975 TKS851975:TLF851975 TUO851975:TVB851975 UEK851975:UEX851975 UOG851975:UOT851975 UYC851975:UYP851975 VHY851975:VIL851975 VRU851975:VSH851975 WBQ851975:WCD851975 WLM851975:WLZ851975 WVI851975:WVV851975 A917511:N917511 IW917511:JJ917511 SS917511:TF917511 ACO917511:ADB917511 AMK917511:AMX917511 AWG917511:AWT917511 BGC917511:BGP917511 BPY917511:BQL917511 BZU917511:CAH917511 CJQ917511:CKD917511 CTM917511:CTZ917511 DDI917511:DDV917511 DNE917511:DNR917511 DXA917511:DXN917511 EGW917511:EHJ917511 EQS917511:ERF917511 FAO917511:FBB917511 FKK917511:FKX917511 FUG917511:FUT917511 GEC917511:GEP917511 GNY917511:GOL917511 GXU917511:GYH917511 HHQ917511:HID917511 HRM917511:HRZ917511 IBI917511:IBV917511 ILE917511:ILR917511 IVA917511:IVN917511 JEW917511:JFJ917511 JOS917511:JPF917511 JYO917511:JZB917511 KIK917511:KIX917511 KSG917511:KST917511 LCC917511:LCP917511 LLY917511:LML917511 LVU917511:LWH917511 MFQ917511:MGD917511 MPM917511:MPZ917511 MZI917511:MZV917511 NJE917511:NJR917511 NTA917511:NTN917511 OCW917511:ODJ917511 OMS917511:ONF917511 OWO917511:OXB917511 PGK917511:PGX917511 PQG917511:PQT917511 QAC917511:QAP917511 QJY917511:QKL917511 QTU917511:QUH917511 RDQ917511:RED917511 RNM917511:RNZ917511 RXI917511:RXV917511 SHE917511:SHR917511 SRA917511:SRN917511 TAW917511:TBJ917511 TKS917511:TLF917511 TUO917511:TVB917511 UEK917511:UEX917511 UOG917511:UOT917511 UYC917511:UYP917511 VHY917511:VIL917511 VRU917511:VSH917511 WBQ917511:WCD917511 WLM917511:WLZ917511 WVI917511:WVV917511 A983047:N983047 IW983047:JJ983047 SS983047:TF983047 ACO983047:ADB983047 AMK983047:AMX983047 AWG983047:AWT983047 BGC983047:BGP983047 BPY983047:BQL983047 BZU983047:CAH983047 CJQ983047:CKD983047 CTM983047:CTZ983047 DDI983047:DDV983047 DNE983047:DNR983047 DXA983047:DXN983047 EGW983047:EHJ983047 EQS983047:ERF983047 FAO983047:FBB983047 FKK983047:FKX983047 FUG983047:FUT983047 GEC983047:GEP983047 GNY983047:GOL983047 GXU983047:GYH983047 HHQ983047:HID983047 HRM983047:HRZ983047 IBI983047:IBV983047 ILE983047:ILR983047 IVA983047:IVN983047 JEW983047:JFJ983047 JOS983047:JPF983047 JYO983047:JZB983047 KIK983047:KIX983047 KSG983047:KST983047 LCC983047:LCP983047 LLY983047:LML983047 LVU983047:LWH983047 MFQ983047:MGD983047 MPM983047:MPZ983047 MZI983047:MZV983047 NJE983047:NJR983047 NTA983047:NTN983047 OCW983047:ODJ983047 OMS983047:ONF983047 OWO983047:OXB983047 PGK983047:PGX983047 PQG983047:PQT983047 QAC983047:QAP983047 QJY983047:QKL983047 QTU983047:QUH983047 RDQ983047:RED983047 RNM983047:RNZ983047 RXI983047:RXV983047 SHE983047:SHR983047 SRA983047:SRN983047 TAW983047:TBJ983047 TKS983047:TLF983047 TUO983047:TVB983047 UEK983047:UEX983047 UOG983047:UOT983047 UYC983047:UYP983047 VHY983047:VIL983047 VRU983047:VSH983047 WBQ983047:WCD983047 WLM983047:WLZ983047 WVI983047:WVV983047 CG8:CT9 MC8:MP9 VY8:WL9 AFU8:AGH9 APQ8:AQD9 AZM8:AZZ9 BJI8:BJV9 BTE8:BTR9 CDA8:CDN9 CMW8:CNJ9 CWS8:CXF9 DGO8:DHB9 DQK8:DQX9 EAG8:EAT9 EKC8:EKP9 ETY8:EUL9 FDU8:FEH9 FNQ8:FOD9 FXM8:FXZ9 GHI8:GHV9 GRE8:GRR9 HBA8:HBN9 HKW8:HLJ9 HUS8:HVF9 IEO8:IFB9 IOK8:IOX9 IYG8:IYT9 JIC8:JIP9 JRY8:JSL9 KBU8:KCH9 KLQ8:KMD9 KVM8:KVZ9 LFI8:LFV9 LPE8:LPR9 LZA8:LZN9 MIW8:MJJ9 MSS8:MTF9 NCO8:NDB9 NMK8:NMX9 NWG8:NWT9 OGC8:OGP9 OPY8:OQL9 OZU8:PAH9 PJQ8:PKD9 PTM8:PTZ9 QDI8:QDV9 QNE8:QNR9 QXA8:QXN9 RGW8:RHJ9 RQS8:RRF9 SAO8:SBB9 SKK8:SKX9 SUG8:SUT9 TEC8:TEP9 TNY8:TOL9 TXU8:TYH9 UHQ8:UID9 URM8:URZ9 VBI8:VBV9 VLE8:VLR9 VVA8:VVN9 WEW8:WFJ9 WOS8:WPF9 WYO8:WZB9 CG65544:CT65545 MC65544:MP65545 VY65544:WL65545 AFU65544:AGH65545 APQ65544:AQD65545 AZM65544:AZZ65545 BJI65544:BJV65545 BTE65544:BTR65545 CDA65544:CDN65545 CMW65544:CNJ65545 CWS65544:CXF65545 DGO65544:DHB65545 DQK65544:DQX65545 EAG65544:EAT65545 EKC65544:EKP65545 ETY65544:EUL65545 FDU65544:FEH65545 FNQ65544:FOD65545 FXM65544:FXZ65545 GHI65544:GHV65545 GRE65544:GRR65545 HBA65544:HBN65545 HKW65544:HLJ65545 HUS65544:HVF65545 IEO65544:IFB65545 IOK65544:IOX65545 IYG65544:IYT65545 JIC65544:JIP65545 JRY65544:JSL65545 KBU65544:KCH65545 KLQ65544:KMD65545 KVM65544:KVZ65545 LFI65544:LFV65545 LPE65544:LPR65545 LZA65544:LZN65545 MIW65544:MJJ65545 MSS65544:MTF65545 NCO65544:NDB65545 NMK65544:NMX65545 NWG65544:NWT65545 OGC65544:OGP65545 OPY65544:OQL65545 OZU65544:PAH65545 PJQ65544:PKD65545 PTM65544:PTZ65545 QDI65544:QDV65545 QNE65544:QNR65545 QXA65544:QXN65545 RGW65544:RHJ65545 RQS65544:RRF65545 SAO65544:SBB65545 SKK65544:SKX65545 SUG65544:SUT65545 TEC65544:TEP65545 TNY65544:TOL65545 TXU65544:TYH65545 UHQ65544:UID65545 URM65544:URZ65545 VBI65544:VBV65545 VLE65544:VLR65545 VVA65544:VVN65545 WEW65544:WFJ65545 WOS65544:WPF65545 WYO65544:WZB65545 CG131080:CT131081 MC131080:MP131081 VY131080:WL131081 AFU131080:AGH131081 APQ131080:AQD131081 AZM131080:AZZ131081 BJI131080:BJV131081 BTE131080:BTR131081 CDA131080:CDN131081 CMW131080:CNJ131081 CWS131080:CXF131081 DGO131080:DHB131081 DQK131080:DQX131081 EAG131080:EAT131081 EKC131080:EKP131081 ETY131080:EUL131081 FDU131080:FEH131081 FNQ131080:FOD131081 FXM131080:FXZ131081 GHI131080:GHV131081 GRE131080:GRR131081 HBA131080:HBN131081 HKW131080:HLJ131081 HUS131080:HVF131081 IEO131080:IFB131081 IOK131080:IOX131081 IYG131080:IYT131081 JIC131080:JIP131081 JRY131080:JSL131081 KBU131080:KCH131081 KLQ131080:KMD131081 KVM131080:KVZ131081 LFI131080:LFV131081 LPE131080:LPR131081 LZA131080:LZN131081 MIW131080:MJJ131081 MSS131080:MTF131081 NCO131080:NDB131081 NMK131080:NMX131081 NWG131080:NWT131081 OGC131080:OGP131081 OPY131080:OQL131081 OZU131080:PAH131081 PJQ131080:PKD131081 PTM131080:PTZ131081 QDI131080:QDV131081 QNE131080:QNR131081 QXA131080:QXN131081 RGW131080:RHJ131081 RQS131080:RRF131081 SAO131080:SBB131081 SKK131080:SKX131081 SUG131080:SUT131081 TEC131080:TEP131081 TNY131080:TOL131081 TXU131080:TYH131081 UHQ131080:UID131081 URM131080:URZ131081 VBI131080:VBV131081 VLE131080:VLR131081 VVA131080:VVN131081 WEW131080:WFJ131081 WOS131080:WPF131081 WYO131080:WZB131081 CG196616:CT196617 MC196616:MP196617 VY196616:WL196617 AFU196616:AGH196617 APQ196616:AQD196617 AZM196616:AZZ196617 BJI196616:BJV196617 BTE196616:BTR196617 CDA196616:CDN196617 CMW196616:CNJ196617 CWS196616:CXF196617 DGO196616:DHB196617 DQK196616:DQX196617 EAG196616:EAT196617 EKC196616:EKP196617 ETY196616:EUL196617 FDU196616:FEH196617 FNQ196616:FOD196617 FXM196616:FXZ196617 GHI196616:GHV196617 GRE196616:GRR196617 HBA196616:HBN196617 HKW196616:HLJ196617 HUS196616:HVF196617 IEO196616:IFB196617 IOK196616:IOX196617 IYG196616:IYT196617 JIC196616:JIP196617 JRY196616:JSL196617 KBU196616:KCH196617 KLQ196616:KMD196617 KVM196616:KVZ196617 LFI196616:LFV196617 LPE196616:LPR196617 LZA196616:LZN196617 MIW196616:MJJ196617 MSS196616:MTF196617 NCO196616:NDB196617 NMK196616:NMX196617 NWG196616:NWT196617 OGC196616:OGP196617 OPY196616:OQL196617 OZU196616:PAH196617 PJQ196616:PKD196617 PTM196616:PTZ196617 QDI196616:QDV196617 QNE196616:QNR196617 QXA196616:QXN196617 RGW196616:RHJ196617 RQS196616:RRF196617 SAO196616:SBB196617 SKK196616:SKX196617 SUG196616:SUT196617 TEC196616:TEP196617 TNY196616:TOL196617 TXU196616:TYH196617 UHQ196616:UID196617 URM196616:URZ196617 VBI196616:VBV196617 VLE196616:VLR196617 VVA196616:VVN196617 WEW196616:WFJ196617 WOS196616:WPF196617 WYO196616:WZB196617 CG262152:CT262153 MC262152:MP262153 VY262152:WL262153 AFU262152:AGH262153 APQ262152:AQD262153 AZM262152:AZZ262153 BJI262152:BJV262153 BTE262152:BTR262153 CDA262152:CDN262153 CMW262152:CNJ262153 CWS262152:CXF262153 DGO262152:DHB262153 DQK262152:DQX262153 EAG262152:EAT262153 EKC262152:EKP262153 ETY262152:EUL262153 FDU262152:FEH262153 FNQ262152:FOD262153 FXM262152:FXZ262153 GHI262152:GHV262153 GRE262152:GRR262153 HBA262152:HBN262153 HKW262152:HLJ262153 HUS262152:HVF262153 IEO262152:IFB262153 IOK262152:IOX262153 IYG262152:IYT262153 JIC262152:JIP262153 JRY262152:JSL262153 KBU262152:KCH262153 KLQ262152:KMD262153 KVM262152:KVZ262153 LFI262152:LFV262153 LPE262152:LPR262153 LZA262152:LZN262153 MIW262152:MJJ262153 MSS262152:MTF262153 NCO262152:NDB262153 NMK262152:NMX262153 NWG262152:NWT262153 OGC262152:OGP262153 OPY262152:OQL262153 OZU262152:PAH262153 PJQ262152:PKD262153 PTM262152:PTZ262153 QDI262152:QDV262153 QNE262152:QNR262153 QXA262152:QXN262153 RGW262152:RHJ262153 RQS262152:RRF262153 SAO262152:SBB262153 SKK262152:SKX262153 SUG262152:SUT262153 TEC262152:TEP262153 TNY262152:TOL262153 TXU262152:TYH262153 UHQ262152:UID262153 URM262152:URZ262153 VBI262152:VBV262153 VLE262152:VLR262153 VVA262152:VVN262153 WEW262152:WFJ262153 WOS262152:WPF262153 WYO262152:WZB262153 CG327688:CT327689 MC327688:MP327689 VY327688:WL327689 AFU327688:AGH327689 APQ327688:AQD327689 AZM327688:AZZ327689 BJI327688:BJV327689 BTE327688:BTR327689 CDA327688:CDN327689 CMW327688:CNJ327689 CWS327688:CXF327689 DGO327688:DHB327689 DQK327688:DQX327689 EAG327688:EAT327689 EKC327688:EKP327689 ETY327688:EUL327689 FDU327688:FEH327689 FNQ327688:FOD327689 FXM327688:FXZ327689 GHI327688:GHV327689 GRE327688:GRR327689 HBA327688:HBN327689 HKW327688:HLJ327689 HUS327688:HVF327689 IEO327688:IFB327689 IOK327688:IOX327689 IYG327688:IYT327689 JIC327688:JIP327689 JRY327688:JSL327689 KBU327688:KCH327689 KLQ327688:KMD327689 KVM327688:KVZ327689 LFI327688:LFV327689 LPE327688:LPR327689 LZA327688:LZN327689 MIW327688:MJJ327689 MSS327688:MTF327689 NCO327688:NDB327689 NMK327688:NMX327689 NWG327688:NWT327689 OGC327688:OGP327689 OPY327688:OQL327689 OZU327688:PAH327689 PJQ327688:PKD327689 PTM327688:PTZ327689 QDI327688:QDV327689 QNE327688:QNR327689 QXA327688:QXN327689 RGW327688:RHJ327689 RQS327688:RRF327689 SAO327688:SBB327689 SKK327688:SKX327689 SUG327688:SUT327689 TEC327688:TEP327689 TNY327688:TOL327689 TXU327688:TYH327689 UHQ327688:UID327689 URM327688:URZ327689 VBI327688:VBV327689 VLE327688:VLR327689 VVA327688:VVN327689 WEW327688:WFJ327689 WOS327688:WPF327689 WYO327688:WZB327689 CG393224:CT393225 MC393224:MP393225 VY393224:WL393225 AFU393224:AGH393225 APQ393224:AQD393225 AZM393224:AZZ393225 BJI393224:BJV393225 BTE393224:BTR393225 CDA393224:CDN393225 CMW393224:CNJ393225 CWS393224:CXF393225 DGO393224:DHB393225 DQK393224:DQX393225 EAG393224:EAT393225 EKC393224:EKP393225 ETY393224:EUL393225 FDU393224:FEH393225 FNQ393224:FOD393225 FXM393224:FXZ393225 GHI393224:GHV393225 GRE393224:GRR393225 HBA393224:HBN393225 HKW393224:HLJ393225 HUS393224:HVF393225 IEO393224:IFB393225 IOK393224:IOX393225 IYG393224:IYT393225 JIC393224:JIP393225 JRY393224:JSL393225 KBU393224:KCH393225 KLQ393224:KMD393225 KVM393224:KVZ393225 LFI393224:LFV393225 LPE393224:LPR393225 LZA393224:LZN393225 MIW393224:MJJ393225 MSS393224:MTF393225 NCO393224:NDB393225 NMK393224:NMX393225 NWG393224:NWT393225 OGC393224:OGP393225 OPY393224:OQL393225 OZU393224:PAH393225 PJQ393224:PKD393225 PTM393224:PTZ393225 QDI393224:QDV393225 QNE393224:QNR393225 QXA393224:QXN393225 RGW393224:RHJ393225 RQS393224:RRF393225 SAO393224:SBB393225 SKK393224:SKX393225 SUG393224:SUT393225 TEC393224:TEP393225 TNY393224:TOL393225 TXU393224:TYH393225 UHQ393224:UID393225 URM393224:URZ393225 VBI393224:VBV393225 VLE393224:VLR393225 VVA393224:VVN393225 WEW393224:WFJ393225 WOS393224:WPF393225 WYO393224:WZB393225 CG458760:CT458761 MC458760:MP458761 VY458760:WL458761 AFU458760:AGH458761 APQ458760:AQD458761 AZM458760:AZZ458761 BJI458760:BJV458761 BTE458760:BTR458761 CDA458760:CDN458761 CMW458760:CNJ458761 CWS458760:CXF458761 DGO458760:DHB458761 DQK458760:DQX458761 EAG458760:EAT458761 EKC458760:EKP458761 ETY458760:EUL458761 FDU458760:FEH458761 FNQ458760:FOD458761 FXM458760:FXZ458761 GHI458760:GHV458761 GRE458760:GRR458761 HBA458760:HBN458761 HKW458760:HLJ458761 HUS458760:HVF458761 IEO458760:IFB458761 IOK458760:IOX458761 IYG458760:IYT458761 JIC458760:JIP458761 JRY458760:JSL458761 KBU458760:KCH458761 KLQ458760:KMD458761 KVM458760:KVZ458761 LFI458760:LFV458761 LPE458760:LPR458761 LZA458760:LZN458761 MIW458760:MJJ458761 MSS458760:MTF458761 NCO458760:NDB458761 NMK458760:NMX458761 NWG458760:NWT458761 OGC458760:OGP458761 OPY458760:OQL458761 OZU458760:PAH458761 PJQ458760:PKD458761 PTM458760:PTZ458761 QDI458760:QDV458761 QNE458760:QNR458761 QXA458760:QXN458761 RGW458760:RHJ458761 RQS458760:RRF458761 SAO458760:SBB458761 SKK458760:SKX458761 SUG458760:SUT458761 TEC458760:TEP458761 TNY458760:TOL458761 TXU458760:TYH458761 UHQ458760:UID458761 URM458760:URZ458761 VBI458760:VBV458761 VLE458760:VLR458761 VVA458760:VVN458761 WEW458760:WFJ458761 WOS458760:WPF458761 WYO458760:WZB458761 CG524296:CT524297 MC524296:MP524297 VY524296:WL524297 AFU524296:AGH524297 APQ524296:AQD524297 AZM524296:AZZ524297 BJI524296:BJV524297 BTE524296:BTR524297 CDA524296:CDN524297 CMW524296:CNJ524297 CWS524296:CXF524297 DGO524296:DHB524297 DQK524296:DQX524297 EAG524296:EAT524297 EKC524296:EKP524297 ETY524296:EUL524297 FDU524296:FEH524297 FNQ524296:FOD524297 FXM524296:FXZ524297 GHI524296:GHV524297 GRE524296:GRR524297 HBA524296:HBN524297 HKW524296:HLJ524297 HUS524296:HVF524297 IEO524296:IFB524297 IOK524296:IOX524297 IYG524296:IYT524297 JIC524296:JIP524297 JRY524296:JSL524297 KBU524296:KCH524297 KLQ524296:KMD524297 KVM524296:KVZ524297 LFI524296:LFV524297 LPE524296:LPR524297 LZA524296:LZN524297 MIW524296:MJJ524297 MSS524296:MTF524297 NCO524296:NDB524297 NMK524296:NMX524297 NWG524296:NWT524297 OGC524296:OGP524297 OPY524296:OQL524297 OZU524296:PAH524297 PJQ524296:PKD524297 PTM524296:PTZ524297 QDI524296:QDV524297 QNE524296:QNR524297 QXA524296:QXN524297 RGW524296:RHJ524297 RQS524296:RRF524297 SAO524296:SBB524297 SKK524296:SKX524297 SUG524296:SUT524297 TEC524296:TEP524297 TNY524296:TOL524297 TXU524296:TYH524297 UHQ524296:UID524297 URM524296:URZ524297 VBI524296:VBV524297 VLE524296:VLR524297 VVA524296:VVN524297 WEW524296:WFJ524297 WOS524296:WPF524297 WYO524296:WZB524297 CG589832:CT589833 MC589832:MP589833 VY589832:WL589833 AFU589832:AGH589833 APQ589832:AQD589833 AZM589832:AZZ589833 BJI589832:BJV589833 BTE589832:BTR589833 CDA589832:CDN589833 CMW589832:CNJ589833 CWS589832:CXF589833 DGO589832:DHB589833 DQK589832:DQX589833 EAG589832:EAT589833 EKC589832:EKP589833 ETY589832:EUL589833 FDU589832:FEH589833 FNQ589832:FOD589833 FXM589832:FXZ589833 GHI589832:GHV589833 GRE589832:GRR589833 HBA589832:HBN589833 HKW589832:HLJ589833 HUS589832:HVF589833 IEO589832:IFB589833 IOK589832:IOX589833 IYG589832:IYT589833 JIC589832:JIP589833 JRY589832:JSL589833 KBU589832:KCH589833 KLQ589832:KMD589833 KVM589832:KVZ589833 LFI589832:LFV589833 LPE589832:LPR589833 LZA589832:LZN589833 MIW589832:MJJ589833 MSS589832:MTF589833 NCO589832:NDB589833 NMK589832:NMX589833 NWG589832:NWT589833 OGC589832:OGP589833 OPY589832:OQL589833 OZU589832:PAH589833 PJQ589832:PKD589833 PTM589832:PTZ589833 QDI589832:QDV589833 QNE589832:QNR589833 QXA589832:QXN589833 RGW589832:RHJ589833 RQS589832:RRF589833 SAO589832:SBB589833 SKK589832:SKX589833 SUG589832:SUT589833 TEC589832:TEP589833 TNY589832:TOL589833 TXU589832:TYH589833 UHQ589832:UID589833 URM589832:URZ589833 VBI589832:VBV589833 VLE589832:VLR589833 VVA589832:VVN589833 WEW589832:WFJ589833 WOS589832:WPF589833 WYO589832:WZB589833 CG655368:CT655369 MC655368:MP655369 VY655368:WL655369 AFU655368:AGH655369 APQ655368:AQD655369 AZM655368:AZZ655369 BJI655368:BJV655369 BTE655368:BTR655369 CDA655368:CDN655369 CMW655368:CNJ655369 CWS655368:CXF655369 DGO655368:DHB655369 DQK655368:DQX655369 EAG655368:EAT655369 EKC655368:EKP655369 ETY655368:EUL655369 FDU655368:FEH655369 FNQ655368:FOD655369 FXM655368:FXZ655369 GHI655368:GHV655369 GRE655368:GRR655369 HBA655368:HBN655369 HKW655368:HLJ655369 HUS655368:HVF655369 IEO655368:IFB655369 IOK655368:IOX655369 IYG655368:IYT655369 JIC655368:JIP655369 JRY655368:JSL655369 KBU655368:KCH655369 KLQ655368:KMD655369 KVM655368:KVZ655369 LFI655368:LFV655369 LPE655368:LPR655369 LZA655368:LZN655369 MIW655368:MJJ655369 MSS655368:MTF655369 NCO655368:NDB655369 NMK655368:NMX655369 NWG655368:NWT655369 OGC655368:OGP655369 OPY655368:OQL655369 OZU655368:PAH655369 PJQ655368:PKD655369 PTM655368:PTZ655369 QDI655368:QDV655369 QNE655368:QNR655369 QXA655368:QXN655369 RGW655368:RHJ655369 RQS655368:RRF655369 SAO655368:SBB655369 SKK655368:SKX655369 SUG655368:SUT655369 TEC655368:TEP655369 TNY655368:TOL655369 TXU655368:TYH655369 UHQ655368:UID655369 URM655368:URZ655369 VBI655368:VBV655369 VLE655368:VLR655369 VVA655368:VVN655369 WEW655368:WFJ655369 WOS655368:WPF655369 WYO655368:WZB655369 CG720904:CT720905 MC720904:MP720905 VY720904:WL720905 AFU720904:AGH720905 APQ720904:AQD720905 AZM720904:AZZ720905 BJI720904:BJV720905 BTE720904:BTR720905 CDA720904:CDN720905 CMW720904:CNJ720905 CWS720904:CXF720905 DGO720904:DHB720905 DQK720904:DQX720905 EAG720904:EAT720905 EKC720904:EKP720905 ETY720904:EUL720905 FDU720904:FEH720905 FNQ720904:FOD720905 FXM720904:FXZ720905 GHI720904:GHV720905 GRE720904:GRR720905 HBA720904:HBN720905 HKW720904:HLJ720905 HUS720904:HVF720905 IEO720904:IFB720905 IOK720904:IOX720905 IYG720904:IYT720905 JIC720904:JIP720905 JRY720904:JSL720905 KBU720904:KCH720905 KLQ720904:KMD720905 KVM720904:KVZ720905 LFI720904:LFV720905 LPE720904:LPR720905 LZA720904:LZN720905 MIW720904:MJJ720905 MSS720904:MTF720905 NCO720904:NDB720905 NMK720904:NMX720905 NWG720904:NWT720905 OGC720904:OGP720905 OPY720904:OQL720905 OZU720904:PAH720905 PJQ720904:PKD720905 PTM720904:PTZ720905 QDI720904:QDV720905 QNE720904:QNR720905 QXA720904:QXN720905 RGW720904:RHJ720905 RQS720904:RRF720905 SAO720904:SBB720905 SKK720904:SKX720905 SUG720904:SUT720905 TEC720904:TEP720905 TNY720904:TOL720905 TXU720904:TYH720905 UHQ720904:UID720905 URM720904:URZ720905 VBI720904:VBV720905 VLE720904:VLR720905 VVA720904:VVN720905 WEW720904:WFJ720905 WOS720904:WPF720905 WYO720904:WZB720905 CG786440:CT786441 MC786440:MP786441 VY786440:WL786441 AFU786440:AGH786441 APQ786440:AQD786441 AZM786440:AZZ786441 BJI786440:BJV786441 BTE786440:BTR786441 CDA786440:CDN786441 CMW786440:CNJ786441 CWS786440:CXF786441 DGO786440:DHB786441 DQK786440:DQX786441 EAG786440:EAT786441 EKC786440:EKP786441 ETY786440:EUL786441 FDU786440:FEH786441 FNQ786440:FOD786441 FXM786440:FXZ786441 GHI786440:GHV786441 GRE786440:GRR786441 HBA786440:HBN786441 HKW786440:HLJ786441 HUS786440:HVF786441 IEO786440:IFB786441 IOK786440:IOX786441 IYG786440:IYT786441 JIC786440:JIP786441 JRY786440:JSL786441 KBU786440:KCH786441 KLQ786440:KMD786441 KVM786440:KVZ786441 LFI786440:LFV786441 LPE786440:LPR786441 LZA786440:LZN786441 MIW786440:MJJ786441 MSS786440:MTF786441 NCO786440:NDB786441 NMK786440:NMX786441 NWG786440:NWT786441 OGC786440:OGP786441 OPY786440:OQL786441 OZU786440:PAH786441 PJQ786440:PKD786441 PTM786440:PTZ786441 QDI786440:QDV786441 QNE786440:QNR786441 QXA786440:QXN786441 RGW786440:RHJ786441 RQS786440:RRF786441 SAO786440:SBB786441 SKK786440:SKX786441 SUG786440:SUT786441 TEC786440:TEP786441 TNY786440:TOL786441 TXU786440:TYH786441 UHQ786440:UID786441 URM786440:URZ786441 VBI786440:VBV786441 VLE786440:VLR786441 VVA786440:VVN786441 WEW786440:WFJ786441 WOS786440:WPF786441 WYO786440:WZB786441 CG851976:CT851977 MC851976:MP851977 VY851976:WL851977 AFU851976:AGH851977 APQ851976:AQD851977 AZM851976:AZZ851977 BJI851976:BJV851977 BTE851976:BTR851977 CDA851976:CDN851977 CMW851976:CNJ851977 CWS851976:CXF851977 DGO851976:DHB851977 DQK851976:DQX851977 EAG851976:EAT851977 EKC851976:EKP851977 ETY851976:EUL851977 FDU851976:FEH851977 FNQ851976:FOD851977 FXM851976:FXZ851977 GHI851976:GHV851977 GRE851976:GRR851977 HBA851976:HBN851977 HKW851976:HLJ851977 HUS851976:HVF851977 IEO851976:IFB851977 IOK851976:IOX851977 IYG851976:IYT851977 JIC851976:JIP851977 JRY851976:JSL851977 KBU851976:KCH851977 KLQ851976:KMD851977 KVM851976:KVZ851977 LFI851976:LFV851977 LPE851976:LPR851977 LZA851976:LZN851977 MIW851976:MJJ851977 MSS851976:MTF851977 NCO851976:NDB851977 NMK851976:NMX851977 NWG851976:NWT851977 OGC851976:OGP851977 OPY851976:OQL851977 OZU851976:PAH851977 PJQ851976:PKD851977 PTM851976:PTZ851977 QDI851976:QDV851977 QNE851976:QNR851977 QXA851976:QXN851977 RGW851976:RHJ851977 RQS851976:RRF851977 SAO851976:SBB851977 SKK851976:SKX851977 SUG851976:SUT851977 TEC851976:TEP851977 TNY851976:TOL851977 TXU851976:TYH851977 UHQ851976:UID851977 URM851976:URZ851977 VBI851976:VBV851977 VLE851976:VLR851977 VVA851976:VVN851977 WEW851976:WFJ851977 WOS851976:WPF851977 WYO851976:WZB851977 CG917512:CT917513 MC917512:MP917513 VY917512:WL917513 AFU917512:AGH917513 APQ917512:AQD917513 AZM917512:AZZ917513 BJI917512:BJV917513 BTE917512:BTR917513 CDA917512:CDN917513 CMW917512:CNJ917513 CWS917512:CXF917513 DGO917512:DHB917513 DQK917512:DQX917513 EAG917512:EAT917513 EKC917512:EKP917513 ETY917512:EUL917513 FDU917512:FEH917513 FNQ917512:FOD917513 FXM917512:FXZ917513 GHI917512:GHV917513 GRE917512:GRR917513 HBA917512:HBN917513 HKW917512:HLJ917513 HUS917512:HVF917513 IEO917512:IFB917513 IOK917512:IOX917513 IYG917512:IYT917513 JIC917512:JIP917513 JRY917512:JSL917513 KBU917512:KCH917513 KLQ917512:KMD917513 KVM917512:KVZ917513 LFI917512:LFV917513 LPE917512:LPR917513 LZA917512:LZN917513 MIW917512:MJJ917513 MSS917512:MTF917513 NCO917512:NDB917513 NMK917512:NMX917513 NWG917512:NWT917513 OGC917512:OGP917513 OPY917512:OQL917513 OZU917512:PAH917513 PJQ917512:PKD917513 PTM917512:PTZ917513 QDI917512:QDV917513 QNE917512:QNR917513 QXA917512:QXN917513 RGW917512:RHJ917513 RQS917512:RRF917513 SAO917512:SBB917513 SKK917512:SKX917513 SUG917512:SUT917513 TEC917512:TEP917513 TNY917512:TOL917513 TXU917512:TYH917513 UHQ917512:UID917513 URM917512:URZ917513 VBI917512:VBV917513 VLE917512:VLR917513 VVA917512:VVN917513 WEW917512:WFJ917513 WOS917512:WPF917513 WYO917512:WZB917513 CG983048:CT983049 MC983048:MP983049 VY983048:WL983049 AFU983048:AGH983049 APQ983048:AQD983049 AZM983048:AZZ983049 BJI983048:BJV983049 BTE983048:BTR983049 CDA983048:CDN983049 CMW983048:CNJ983049 CWS983048:CXF983049 DGO983048:DHB983049 DQK983048:DQX983049 EAG983048:EAT983049 EKC983048:EKP983049 ETY983048:EUL983049 FDU983048:FEH983049 FNQ983048:FOD983049 FXM983048:FXZ983049 GHI983048:GHV983049 GRE983048:GRR983049 HBA983048:HBN983049 HKW983048:HLJ983049 HUS983048:HVF983049 IEO983048:IFB983049 IOK983048:IOX983049 IYG983048:IYT983049 JIC983048:JIP983049 JRY983048:JSL983049 KBU983048:KCH983049 KLQ983048:KMD983049 KVM983048:KVZ983049 LFI983048:LFV983049 LPE983048:LPR983049 LZA983048:LZN983049 MIW983048:MJJ983049 MSS983048:MTF983049 NCO983048:NDB983049 NMK983048:NMX983049 NWG983048:NWT983049 OGC983048:OGP983049 OPY983048:OQL983049 OZU983048:PAH983049 PJQ983048:PKD983049 PTM983048:PTZ983049 QDI983048:QDV983049 QNE983048:QNR983049 QXA983048:QXN983049 RGW983048:RHJ983049 RQS983048:RRF983049 SAO983048:SBB983049 SKK983048:SKX983049 SUG983048:SUT983049 TEC983048:TEP983049 TNY983048:TOL983049 TXU983048:TYH983049 UHQ983048:UID983049 URM983048:URZ983049 VBI983048:VBV983049 VLE983048:VLR983049 VVA983048:VVN983049 WEW983048:WFJ983049 WOS983048:WPF983049 WYO983048:WZB983049 CD17:CQ17 LZ17:MM17 VV17:WI17 AFR17:AGE17 APN17:AQA17 AZJ17:AZW17 BJF17:BJS17 BTB17:BTO17 CCX17:CDK17 CMT17:CNG17 CWP17:CXC17 DGL17:DGY17 DQH17:DQU17 EAD17:EAQ17 EJZ17:EKM17 ETV17:EUI17 FDR17:FEE17 FNN17:FOA17 FXJ17:FXW17 GHF17:GHS17 GRB17:GRO17 HAX17:HBK17 HKT17:HLG17 HUP17:HVC17 IEL17:IEY17 IOH17:IOU17 IYD17:IYQ17 JHZ17:JIM17 JRV17:JSI17 KBR17:KCE17 KLN17:KMA17 KVJ17:KVW17 LFF17:LFS17 LPB17:LPO17 LYX17:LZK17 MIT17:MJG17 MSP17:MTC17 NCL17:NCY17 NMH17:NMU17 NWD17:NWQ17 OFZ17:OGM17 OPV17:OQI17 OZR17:PAE17 PJN17:PKA17 PTJ17:PTW17 QDF17:QDS17 QNB17:QNO17 QWX17:QXK17 RGT17:RHG17 RQP17:RRC17 SAL17:SAY17 SKH17:SKU17 SUD17:SUQ17 TDZ17:TEM17 TNV17:TOI17 TXR17:TYE17 UHN17:UIA17 URJ17:URW17 VBF17:VBS17 VLB17:VLO17 VUX17:VVK17 WET17:WFG17 WOP17:WPC17 WYL17:WYY17 CD65553:CQ65553 LZ65553:MM65553 VV65553:WI65553 AFR65553:AGE65553 APN65553:AQA65553 AZJ65553:AZW65553 BJF65553:BJS65553 BTB65553:BTO65553 CCX65553:CDK65553 CMT65553:CNG65553 CWP65553:CXC65553 DGL65553:DGY65553 DQH65553:DQU65553 EAD65553:EAQ65553 EJZ65553:EKM65553 ETV65553:EUI65553 FDR65553:FEE65553 FNN65553:FOA65553 FXJ65553:FXW65553 GHF65553:GHS65553 GRB65553:GRO65553 HAX65553:HBK65553 HKT65553:HLG65553 HUP65553:HVC65553 IEL65553:IEY65553 IOH65553:IOU65553 IYD65553:IYQ65553 JHZ65553:JIM65553 JRV65553:JSI65553 KBR65553:KCE65553 KLN65553:KMA65553 KVJ65553:KVW65553 LFF65553:LFS65553 LPB65553:LPO65553 LYX65553:LZK65553 MIT65553:MJG65553 MSP65553:MTC65553 NCL65553:NCY65553 NMH65553:NMU65553 NWD65553:NWQ65553 OFZ65553:OGM65553 OPV65553:OQI65553 OZR65553:PAE65553 PJN65553:PKA65553 PTJ65553:PTW65553 QDF65553:QDS65553 QNB65553:QNO65553 QWX65553:QXK65553 RGT65553:RHG65553 RQP65553:RRC65553 SAL65553:SAY65553 SKH65553:SKU65553 SUD65553:SUQ65553 TDZ65553:TEM65553 TNV65553:TOI65553 TXR65553:TYE65553 UHN65553:UIA65553 URJ65553:URW65553 VBF65553:VBS65553 VLB65553:VLO65553 VUX65553:VVK65553 WET65553:WFG65553 WOP65553:WPC65553 WYL65553:WYY65553 CD131089:CQ131089 LZ131089:MM131089 VV131089:WI131089 AFR131089:AGE131089 APN131089:AQA131089 AZJ131089:AZW131089 BJF131089:BJS131089 BTB131089:BTO131089 CCX131089:CDK131089 CMT131089:CNG131089 CWP131089:CXC131089 DGL131089:DGY131089 DQH131089:DQU131089 EAD131089:EAQ131089 EJZ131089:EKM131089 ETV131089:EUI131089 FDR131089:FEE131089 FNN131089:FOA131089 FXJ131089:FXW131089 GHF131089:GHS131089 GRB131089:GRO131089 HAX131089:HBK131089 HKT131089:HLG131089 HUP131089:HVC131089 IEL131089:IEY131089 IOH131089:IOU131089 IYD131089:IYQ131089 JHZ131089:JIM131089 JRV131089:JSI131089 KBR131089:KCE131089 KLN131089:KMA131089 KVJ131089:KVW131089 LFF131089:LFS131089 LPB131089:LPO131089 LYX131089:LZK131089 MIT131089:MJG131089 MSP131089:MTC131089 NCL131089:NCY131089 NMH131089:NMU131089 NWD131089:NWQ131089 OFZ131089:OGM131089 OPV131089:OQI131089 OZR131089:PAE131089 PJN131089:PKA131089 PTJ131089:PTW131089 QDF131089:QDS131089 QNB131089:QNO131089 QWX131089:QXK131089 RGT131089:RHG131089 RQP131089:RRC131089 SAL131089:SAY131089 SKH131089:SKU131089 SUD131089:SUQ131089 TDZ131089:TEM131089 TNV131089:TOI131089 TXR131089:TYE131089 UHN131089:UIA131089 URJ131089:URW131089 VBF131089:VBS131089 VLB131089:VLO131089 VUX131089:VVK131089 WET131089:WFG131089 WOP131089:WPC131089 WYL131089:WYY131089 CD196625:CQ196625 LZ196625:MM196625 VV196625:WI196625 AFR196625:AGE196625 APN196625:AQA196625 AZJ196625:AZW196625 BJF196625:BJS196625 BTB196625:BTO196625 CCX196625:CDK196625 CMT196625:CNG196625 CWP196625:CXC196625 DGL196625:DGY196625 DQH196625:DQU196625 EAD196625:EAQ196625 EJZ196625:EKM196625 ETV196625:EUI196625 FDR196625:FEE196625 FNN196625:FOA196625 FXJ196625:FXW196625 GHF196625:GHS196625 GRB196625:GRO196625 HAX196625:HBK196625 HKT196625:HLG196625 HUP196625:HVC196625 IEL196625:IEY196625 IOH196625:IOU196625 IYD196625:IYQ196625 JHZ196625:JIM196625 JRV196625:JSI196625 KBR196625:KCE196625 KLN196625:KMA196625 KVJ196625:KVW196625 LFF196625:LFS196625 LPB196625:LPO196625 LYX196625:LZK196625 MIT196625:MJG196625 MSP196625:MTC196625 NCL196625:NCY196625 NMH196625:NMU196625 NWD196625:NWQ196625 OFZ196625:OGM196625 OPV196625:OQI196625 OZR196625:PAE196625 PJN196625:PKA196625 PTJ196625:PTW196625 QDF196625:QDS196625 QNB196625:QNO196625 QWX196625:QXK196625 RGT196625:RHG196625 RQP196625:RRC196625 SAL196625:SAY196625 SKH196625:SKU196625 SUD196625:SUQ196625 TDZ196625:TEM196625 TNV196625:TOI196625 TXR196625:TYE196625 UHN196625:UIA196625 URJ196625:URW196625 VBF196625:VBS196625 VLB196625:VLO196625 VUX196625:VVK196625 WET196625:WFG196625 WOP196625:WPC196625 WYL196625:WYY196625 CD262161:CQ262161 LZ262161:MM262161 VV262161:WI262161 AFR262161:AGE262161 APN262161:AQA262161 AZJ262161:AZW262161 BJF262161:BJS262161 BTB262161:BTO262161 CCX262161:CDK262161 CMT262161:CNG262161 CWP262161:CXC262161 DGL262161:DGY262161 DQH262161:DQU262161 EAD262161:EAQ262161 EJZ262161:EKM262161 ETV262161:EUI262161 FDR262161:FEE262161 FNN262161:FOA262161 FXJ262161:FXW262161 GHF262161:GHS262161 GRB262161:GRO262161 HAX262161:HBK262161 HKT262161:HLG262161 HUP262161:HVC262161 IEL262161:IEY262161 IOH262161:IOU262161 IYD262161:IYQ262161 JHZ262161:JIM262161 JRV262161:JSI262161 KBR262161:KCE262161 KLN262161:KMA262161 KVJ262161:KVW262161 LFF262161:LFS262161 LPB262161:LPO262161 LYX262161:LZK262161 MIT262161:MJG262161 MSP262161:MTC262161 NCL262161:NCY262161 NMH262161:NMU262161 NWD262161:NWQ262161 OFZ262161:OGM262161 OPV262161:OQI262161 OZR262161:PAE262161 PJN262161:PKA262161 PTJ262161:PTW262161 QDF262161:QDS262161 QNB262161:QNO262161 QWX262161:QXK262161 RGT262161:RHG262161 RQP262161:RRC262161 SAL262161:SAY262161 SKH262161:SKU262161 SUD262161:SUQ262161 TDZ262161:TEM262161 TNV262161:TOI262161 TXR262161:TYE262161 UHN262161:UIA262161 URJ262161:URW262161 VBF262161:VBS262161 VLB262161:VLO262161 VUX262161:VVK262161 WET262161:WFG262161 WOP262161:WPC262161 WYL262161:WYY262161 CD327697:CQ327697 LZ327697:MM327697 VV327697:WI327697 AFR327697:AGE327697 APN327697:AQA327697 AZJ327697:AZW327697 BJF327697:BJS327697 BTB327697:BTO327697 CCX327697:CDK327697 CMT327697:CNG327697 CWP327697:CXC327697 DGL327697:DGY327697 DQH327697:DQU327697 EAD327697:EAQ327697 EJZ327697:EKM327697 ETV327697:EUI327697 FDR327697:FEE327697 FNN327697:FOA327697 FXJ327697:FXW327697 GHF327697:GHS327697 GRB327697:GRO327697 HAX327697:HBK327697 HKT327697:HLG327697 HUP327697:HVC327697 IEL327697:IEY327697 IOH327697:IOU327697 IYD327697:IYQ327697 JHZ327697:JIM327697 JRV327697:JSI327697 KBR327697:KCE327697 KLN327697:KMA327697 KVJ327697:KVW327697 LFF327697:LFS327697 LPB327697:LPO327697 LYX327697:LZK327697 MIT327697:MJG327697 MSP327697:MTC327697 NCL327697:NCY327697 NMH327697:NMU327697 NWD327697:NWQ327697 OFZ327697:OGM327697 OPV327697:OQI327697 OZR327697:PAE327697 PJN327697:PKA327697 PTJ327697:PTW327697 QDF327697:QDS327697 QNB327697:QNO327697 QWX327697:QXK327697 RGT327697:RHG327697 RQP327697:RRC327697 SAL327697:SAY327697 SKH327697:SKU327697 SUD327697:SUQ327697 TDZ327697:TEM327697 TNV327697:TOI327697 TXR327697:TYE327697 UHN327697:UIA327697 URJ327697:URW327697 VBF327697:VBS327697 VLB327697:VLO327697 VUX327697:VVK327697 WET327697:WFG327697 WOP327697:WPC327697 WYL327697:WYY327697 CD393233:CQ393233 LZ393233:MM393233 VV393233:WI393233 AFR393233:AGE393233 APN393233:AQA393233 AZJ393233:AZW393233 BJF393233:BJS393233 BTB393233:BTO393233 CCX393233:CDK393233 CMT393233:CNG393233 CWP393233:CXC393233 DGL393233:DGY393233 DQH393233:DQU393233 EAD393233:EAQ393233 EJZ393233:EKM393233 ETV393233:EUI393233 FDR393233:FEE393233 FNN393233:FOA393233 FXJ393233:FXW393233 GHF393233:GHS393233 GRB393233:GRO393233 HAX393233:HBK393233 HKT393233:HLG393233 HUP393233:HVC393233 IEL393233:IEY393233 IOH393233:IOU393233 IYD393233:IYQ393233 JHZ393233:JIM393233 JRV393233:JSI393233 KBR393233:KCE393233 KLN393233:KMA393233 KVJ393233:KVW393233 LFF393233:LFS393233 LPB393233:LPO393233 LYX393233:LZK393233 MIT393233:MJG393233 MSP393233:MTC393233 NCL393233:NCY393233 NMH393233:NMU393233 NWD393233:NWQ393233 OFZ393233:OGM393233 OPV393233:OQI393233 OZR393233:PAE393233 PJN393233:PKA393233 PTJ393233:PTW393233 QDF393233:QDS393233 QNB393233:QNO393233 QWX393233:QXK393233 RGT393233:RHG393233 RQP393233:RRC393233 SAL393233:SAY393233 SKH393233:SKU393233 SUD393233:SUQ393233 TDZ393233:TEM393233 TNV393233:TOI393233 TXR393233:TYE393233 UHN393233:UIA393233 URJ393233:URW393233 VBF393233:VBS393233 VLB393233:VLO393233 VUX393233:VVK393233 WET393233:WFG393233 WOP393233:WPC393233 WYL393233:WYY393233 CD458769:CQ458769 LZ458769:MM458769 VV458769:WI458769 AFR458769:AGE458769 APN458769:AQA458769 AZJ458769:AZW458769 BJF458769:BJS458769 BTB458769:BTO458769 CCX458769:CDK458769 CMT458769:CNG458769 CWP458769:CXC458769 DGL458769:DGY458769 DQH458769:DQU458769 EAD458769:EAQ458769 EJZ458769:EKM458769 ETV458769:EUI458769 FDR458769:FEE458769 FNN458769:FOA458769 FXJ458769:FXW458769 GHF458769:GHS458769 GRB458769:GRO458769 HAX458769:HBK458769 HKT458769:HLG458769 HUP458769:HVC458769 IEL458769:IEY458769 IOH458769:IOU458769 IYD458769:IYQ458769 JHZ458769:JIM458769 JRV458769:JSI458769 KBR458769:KCE458769 KLN458769:KMA458769 KVJ458769:KVW458769 LFF458769:LFS458769 LPB458769:LPO458769 LYX458769:LZK458769 MIT458769:MJG458769 MSP458769:MTC458769 NCL458769:NCY458769 NMH458769:NMU458769 NWD458769:NWQ458769 OFZ458769:OGM458769 OPV458769:OQI458769 OZR458769:PAE458769 PJN458769:PKA458769 PTJ458769:PTW458769 QDF458769:QDS458769 QNB458769:QNO458769 QWX458769:QXK458769 RGT458769:RHG458769 RQP458769:RRC458769 SAL458769:SAY458769 SKH458769:SKU458769 SUD458769:SUQ458769 TDZ458769:TEM458769 TNV458769:TOI458769 TXR458769:TYE458769 UHN458769:UIA458769 URJ458769:URW458769 VBF458769:VBS458769 VLB458769:VLO458769 VUX458769:VVK458769 WET458769:WFG458769 WOP458769:WPC458769 WYL458769:WYY458769 CD524305:CQ524305 LZ524305:MM524305 VV524305:WI524305 AFR524305:AGE524305 APN524305:AQA524305 AZJ524305:AZW524305 BJF524305:BJS524305 BTB524305:BTO524305 CCX524305:CDK524305 CMT524305:CNG524305 CWP524305:CXC524305 DGL524305:DGY524305 DQH524305:DQU524305 EAD524305:EAQ524305 EJZ524305:EKM524305 ETV524305:EUI524305 FDR524305:FEE524305 FNN524305:FOA524305 FXJ524305:FXW524305 GHF524305:GHS524305 GRB524305:GRO524305 HAX524305:HBK524305 HKT524305:HLG524305 HUP524305:HVC524305 IEL524305:IEY524305 IOH524305:IOU524305 IYD524305:IYQ524305 JHZ524305:JIM524305 JRV524305:JSI524305 KBR524305:KCE524305 KLN524305:KMA524305 KVJ524305:KVW524305 LFF524305:LFS524305 LPB524305:LPO524305 LYX524305:LZK524305 MIT524305:MJG524305 MSP524305:MTC524305 NCL524305:NCY524305 NMH524305:NMU524305 NWD524305:NWQ524305 OFZ524305:OGM524305 OPV524305:OQI524305 OZR524305:PAE524305 PJN524305:PKA524305 PTJ524305:PTW524305 QDF524305:QDS524305 QNB524305:QNO524305 QWX524305:QXK524305 RGT524305:RHG524305 RQP524305:RRC524305 SAL524305:SAY524305 SKH524305:SKU524305 SUD524305:SUQ524305 TDZ524305:TEM524305 TNV524305:TOI524305 TXR524305:TYE524305 UHN524305:UIA524305 URJ524305:URW524305 VBF524305:VBS524305 VLB524305:VLO524305 VUX524305:VVK524305 WET524305:WFG524305 WOP524305:WPC524305 WYL524305:WYY524305 CD589841:CQ589841 LZ589841:MM589841 VV589841:WI589841 AFR589841:AGE589841 APN589841:AQA589841 AZJ589841:AZW589841 BJF589841:BJS589841 BTB589841:BTO589841 CCX589841:CDK589841 CMT589841:CNG589841 CWP589841:CXC589841 DGL589841:DGY589841 DQH589841:DQU589841 EAD589841:EAQ589841 EJZ589841:EKM589841 ETV589841:EUI589841 FDR589841:FEE589841 FNN589841:FOA589841 FXJ589841:FXW589841 GHF589841:GHS589841 GRB589841:GRO589841 HAX589841:HBK589841 HKT589841:HLG589841 HUP589841:HVC589841 IEL589841:IEY589841 IOH589841:IOU589841 IYD589841:IYQ589841 JHZ589841:JIM589841 JRV589841:JSI589841 KBR589841:KCE589841 KLN589841:KMA589841 KVJ589841:KVW589841 LFF589841:LFS589841 LPB589841:LPO589841 LYX589841:LZK589841 MIT589841:MJG589841 MSP589841:MTC589841 NCL589841:NCY589841 NMH589841:NMU589841 NWD589841:NWQ589841 OFZ589841:OGM589841 OPV589841:OQI589841 OZR589841:PAE589841 PJN589841:PKA589841 PTJ589841:PTW589841 QDF589841:QDS589841 QNB589841:QNO589841 QWX589841:QXK589841 RGT589841:RHG589841 RQP589841:RRC589841 SAL589841:SAY589841 SKH589841:SKU589841 SUD589841:SUQ589841 TDZ589841:TEM589841 TNV589841:TOI589841 TXR589841:TYE589841 UHN589841:UIA589841 URJ589841:URW589841 VBF589841:VBS589841 VLB589841:VLO589841 VUX589841:VVK589841 WET589841:WFG589841 WOP589841:WPC589841 WYL589841:WYY589841 CD655377:CQ655377 LZ655377:MM655377 VV655377:WI655377 AFR655377:AGE655377 APN655377:AQA655377 AZJ655377:AZW655377 BJF655377:BJS655377 BTB655377:BTO655377 CCX655377:CDK655377 CMT655377:CNG655377 CWP655377:CXC655377 DGL655377:DGY655377 DQH655377:DQU655377 EAD655377:EAQ655377 EJZ655377:EKM655377 ETV655377:EUI655377 FDR655377:FEE655377 FNN655377:FOA655377 FXJ655377:FXW655377 GHF655377:GHS655377 GRB655377:GRO655377 HAX655377:HBK655377 HKT655377:HLG655377 HUP655377:HVC655377 IEL655377:IEY655377 IOH655377:IOU655377 IYD655377:IYQ655377 JHZ655377:JIM655377 JRV655377:JSI655377 KBR655377:KCE655377 KLN655377:KMA655377 KVJ655377:KVW655377 LFF655377:LFS655377 LPB655377:LPO655377 LYX655377:LZK655377 MIT655377:MJG655377 MSP655377:MTC655377 NCL655377:NCY655377 NMH655377:NMU655377 NWD655377:NWQ655377 OFZ655377:OGM655377 OPV655377:OQI655377 OZR655377:PAE655377 PJN655377:PKA655377 PTJ655377:PTW655377 QDF655377:QDS655377 QNB655377:QNO655377 QWX655377:QXK655377 RGT655377:RHG655377 RQP655377:RRC655377 SAL655377:SAY655377 SKH655377:SKU655377 SUD655377:SUQ655377 TDZ655377:TEM655377 TNV655377:TOI655377 TXR655377:TYE655377 UHN655377:UIA655377 URJ655377:URW655377 VBF655377:VBS655377 VLB655377:VLO655377 VUX655377:VVK655377 WET655377:WFG655377 WOP655377:WPC655377 WYL655377:WYY655377 CD720913:CQ720913 LZ720913:MM720913 VV720913:WI720913 AFR720913:AGE720913 APN720913:AQA720913 AZJ720913:AZW720913 BJF720913:BJS720913 BTB720913:BTO720913 CCX720913:CDK720913 CMT720913:CNG720913 CWP720913:CXC720913 DGL720913:DGY720913 DQH720913:DQU720913 EAD720913:EAQ720913 EJZ720913:EKM720913 ETV720913:EUI720913 FDR720913:FEE720913 FNN720913:FOA720913 FXJ720913:FXW720913 GHF720913:GHS720913 GRB720913:GRO720913 HAX720913:HBK720913 HKT720913:HLG720913 HUP720913:HVC720913 IEL720913:IEY720913 IOH720913:IOU720913 IYD720913:IYQ720913 JHZ720913:JIM720913 JRV720913:JSI720913 KBR720913:KCE720913 KLN720913:KMA720913 KVJ720913:KVW720913 LFF720913:LFS720913 LPB720913:LPO720913 LYX720913:LZK720913 MIT720913:MJG720913 MSP720913:MTC720913 NCL720913:NCY720913 NMH720913:NMU720913 NWD720913:NWQ720913 OFZ720913:OGM720913 OPV720913:OQI720913 OZR720913:PAE720913 PJN720913:PKA720913 PTJ720913:PTW720913 QDF720913:QDS720913 QNB720913:QNO720913 QWX720913:QXK720913 RGT720913:RHG720913 RQP720913:RRC720913 SAL720913:SAY720913 SKH720913:SKU720913 SUD720913:SUQ720913 TDZ720913:TEM720913 TNV720913:TOI720913 TXR720913:TYE720913 UHN720913:UIA720913 URJ720913:URW720913 VBF720913:VBS720913 VLB720913:VLO720913 VUX720913:VVK720913 WET720913:WFG720913 WOP720913:WPC720913 WYL720913:WYY720913 CD786449:CQ786449 LZ786449:MM786449 VV786449:WI786449 AFR786449:AGE786449 APN786449:AQA786449 AZJ786449:AZW786449 BJF786449:BJS786449 BTB786449:BTO786449 CCX786449:CDK786449 CMT786449:CNG786449 CWP786449:CXC786449 DGL786449:DGY786449 DQH786449:DQU786449 EAD786449:EAQ786449 EJZ786449:EKM786449 ETV786449:EUI786449 FDR786449:FEE786449 FNN786449:FOA786449 FXJ786449:FXW786449 GHF786449:GHS786449 GRB786449:GRO786449 HAX786449:HBK786449 HKT786449:HLG786449 HUP786449:HVC786449 IEL786449:IEY786449 IOH786449:IOU786449 IYD786449:IYQ786449 JHZ786449:JIM786449 JRV786449:JSI786449 KBR786449:KCE786449 KLN786449:KMA786449 KVJ786449:KVW786449 LFF786449:LFS786449 LPB786449:LPO786449 LYX786449:LZK786449 MIT786449:MJG786449 MSP786449:MTC786449 NCL786449:NCY786449 NMH786449:NMU786449 NWD786449:NWQ786449 OFZ786449:OGM786449 OPV786449:OQI786449 OZR786449:PAE786449 PJN786449:PKA786449 PTJ786449:PTW786449 QDF786449:QDS786449 QNB786449:QNO786449 QWX786449:QXK786449 RGT786449:RHG786449 RQP786449:RRC786449 SAL786449:SAY786449 SKH786449:SKU786449 SUD786449:SUQ786449 TDZ786449:TEM786449 TNV786449:TOI786449 TXR786449:TYE786449 UHN786449:UIA786449 URJ786449:URW786449 VBF786449:VBS786449 VLB786449:VLO786449 VUX786449:VVK786449 WET786449:WFG786449 WOP786449:WPC786449 WYL786449:WYY786449 CD851985:CQ851985 LZ851985:MM851985 VV851985:WI851985 AFR851985:AGE851985 APN851985:AQA851985 AZJ851985:AZW851985 BJF851985:BJS851985 BTB851985:BTO851985 CCX851985:CDK851985 CMT851985:CNG851985 CWP851985:CXC851985 DGL851985:DGY851985 DQH851985:DQU851985 EAD851985:EAQ851985 EJZ851985:EKM851985 ETV851985:EUI851985 FDR851985:FEE851985 FNN851985:FOA851985 FXJ851985:FXW851985 GHF851985:GHS851985 GRB851985:GRO851985 HAX851985:HBK851985 HKT851985:HLG851985 HUP851985:HVC851985 IEL851985:IEY851985 IOH851985:IOU851985 IYD851985:IYQ851985 JHZ851985:JIM851985 JRV851985:JSI851985 KBR851985:KCE851985 KLN851985:KMA851985 KVJ851985:KVW851985 LFF851985:LFS851985 LPB851985:LPO851985 LYX851985:LZK851985 MIT851985:MJG851985 MSP851985:MTC851985 NCL851985:NCY851985 NMH851985:NMU851985 NWD851985:NWQ851985 OFZ851985:OGM851985 OPV851985:OQI851985 OZR851985:PAE851985 PJN851985:PKA851985 PTJ851985:PTW851985 QDF851985:QDS851985 QNB851985:QNO851985 QWX851985:QXK851985 RGT851985:RHG851985 RQP851985:RRC851985 SAL851985:SAY851985 SKH851985:SKU851985 SUD851985:SUQ851985 TDZ851985:TEM851985 TNV851985:TOI851985 TXR851985:TYE851985 UHN851985:UIA851985 URJ851985:URW851985 VBF851985:VBS851985 VLB851985:VLO851985 VUX851985:VVK851985 WET851985:WFG851985 WOP851985:WPC851985 WYL851985:WYY851985 CD917521:CQ917521 LZ917521:MM917521 VV917521:WI917521 AFR917521:AGE917521 APN917521:AQA917521 AZJ917521:AZW917521 BJF917521:BJS917521 BTB917521:BTO917521 CCX917521:CDK917521 CMT917521:CNG917521 CWP917521:CXC917521 DGL917521:DGY917521 DQH917521:DQU917521 EAD917521:EAQ917521 EJZ917521:EKM917521 ETV917521:EUI917521 FDR917521:FEE917521 FNN917521:FOA917521 FXJ917521:FXW917521 GHF917521:GHS917521 GRB917521:GRO917521 HAX917521:HBK917521 HKT917521:HLG917521 HUP917521:HVC917521 IEL917521:IEY917521 IOH917521:IOU917521 IYD917521:IYQ917521 JHZ917521:JIM917521 JRV917521:JSI917521 KBR917521:KCE917521 KLN917521:KMA917521 KVJ917521:KVW917521 LFF917521:LFS917521 LPB917521:LPO917521 LYX917521:LZK917521 MIT917521:MJG917521 MSP917521:MTC917521 NCL917521:NCY917521 NMH917521:NMU917521 NWD917521:NWQ917521 OFZ917521:OGM917521 OPV917521:OQI917521 OZR917521:PAE917521 PJN917521:PKA917521 PTJ917521:PTW917521 QDF917521:QDS917521 QNB917521:QNO917521 QWX917521:QXK917521 RGT917521:RHG917521 RQP917521:RRC917521 SAL917521:SAY917521 SKH917521:SKU917521 SUD917521:SUQ917521 TDZ917521:TEM917521 TNV917521:TOI917521 TXR917521:TYE917521 UHN917521:UIA917521 URJ917521:URW917521 VBF917521:VBS917521 VLB917521:VLO917521 VUX917521:VVK917521 WET917521:WFG917521 WOP917521:WPC917521 WYL917521:WYY917521 CD983057:CQ983057 LZ983057:MM983057 VV983057:WI983057 AFR983057:AGE983057 APN983057:AQA983057 AZJ983057:AZW983057 BJF983057:BJS983057 BTB983057:BTO983057 CCX983057:CDK983057 CMT983057:CNG983057 CWP983057:CXC983057 DGL983057:DGY983057 DQH983057:DQU983057 EAD983057:EAQ983057 EJZ983057:EKM983057 ETV983057:EUI983057 FDR983057:FEE983057 FNN983057:FOA983057 FXJ983057:FXW983057 GHF983057:GHS983057 GRB983057:GRO983057 HAX983057:HBK983057 HKT983057:HLG983057 HUP983057:HVC983057 IEL983057:IEY983057 IOH983057:IOU983057 IYD983057:IYQ983057 JHZ983057:JIM983057 JRV983057:JSI983057 KBR983057:KCE983057 KLN983057:KMA983057 KVJ983057:KVW983057 LFF983057:LFS983057 LPB983057:LPO983057 LYX983057:LZK983057 MIT983057:MJG983057 MSP983057:MTC983057 NCL983057:NCY983057 NMH983057:NMU983057 NWD983057:NWQ983057 OFZ983057:OGM983057 OPV983057:OQI983057 OZR983057:PAE983057 PJN983057:PKA983057 PTJ983057:PTW983057 QDF983057:QDS983057 QNB983057:QNO983057 QWX983057:QXK983057 RGT983057:RHG983057 RQP983057:RRC983057 SAL983057:SAY983057 SKH983057:SKU983057 SUD983057:SUQ983057 TDZ983057:TEM983057 TNV983057:TOI983057 TXR983057:TYE983057 UHN983057:UIA983057 URJ983057:URW983057 VBF983057:VBS983057 VLB983057:VLO983057 VUX983057:VVK983057 WET983057:WFG983057 WOP983057:WPC983057 WYL983057:WYY983057 AN11:AP16 KJ11:KL16 UF11:UH16 AEB11:AED16 ANX11:ANZ16 AXT11:AXV16 BHP11:BHR16 BRL11:BRN16 CBH11:CBJ16 CLD11:CLF16 CUZ11:CVB16 DEV11:DEX16 DOR11:DOT16 DYN11:DYP16 EIJ11:EIL16 ESF11:ESH16 FCB11:FCD16 FLX11:FLZ16 FVT11:FVV16 GFP11:GFR16 GPL11:GPN16 GZH11:GZJ16 HJD11:HJF16 HSZ11:HTB16 ICV11:ICX16 IMR11:IMT16 IWN11:IWP16 JGJ11:JGL16 JQF11:JQH16 KAB11:KAD16 KJX11:KJZ16 KTT11:KTV16 LDP11:LDR16 LNL11:LNN16 LXH11:LXJ16 MHD11:MHF16 MQZ11:MRB16 NAV11:NAX16 NKR11:NKT16 NUN11:NUP16 OEJ11:OEL16 OOF11:OOH16 OYB11:OYD16 PHX11:PHZ16 PRT11:PRV16 QBP11:QBR16 QLL11:QLN16 QVH11:QVJ16 RFD11:RFF16 ROZ11:RPB16 RYV11:RYX16 SIR11:SIT16 SSN11:SSP16 TCJ11:TCL16 TMF11:TMH16 TWB11:TWD16 UFX11:UFZ16 UPT11:UPV16 UZP11:UZR16 VJL11:VJN16 VTH11:VTJ16 WDD11:WDF16 WMZ11:WNB16 WWV11:WWX16 AN65547:AP65552 KJ65547:KL65552 UF65547:UH65552 AEB65547:AED65552 ANX65547:ANZ65552 AXT65547:AXV65552 BHP65547:BHR65552 BRL65547:BRN65552 CBH65547:CBJ65552 CLD65547:CLF65552 CUZ65547:CVB65552 DEV65547:DEX65552 DOR65547:DOT65552 DYN65547:DYP65552 EIJ65547:EIL65552 ESF65547:ESH65552 FCB65547:FCD65552 FLX65547:FLZ65552 FVT65547:FVV65552 GFP65547:GFR65552 GPL65547:GPN65552 GZH65547:GZJ65552 HJD65547:HJF65552 HSZ65547:HTB65552 ICV65547:ICX65552 IMR65547:IMT65552 IWN65547:IWP65552 JGJ65547:JGL65552 JQF65547:JQH65552 KAB65547:KAD65552 KJX65547:KJZ65552 KTT65547:KTV65552 LDP65547:LDR65552 LNL65547:LNN65552 LXH65547:LXJ65552 MHD65547:MHF65552 MQZ65547:MRB65552 NAV65547:NAX65552 NKR65547:NKT65552 NUN65547:NUP65552 OEJ65547:OEL65552 OOF65547:OOH65552 OYB65547:OYD65552 PHX65547:PHZ65552 PRT65547:PRV65552 QBP65547:QBR65552 QLL65547:QLN65552 QVH65547:QVJ65552 RFD65547:RFF65552 ROZ65547:RPB65552 RYV65547:RYX65552 SIR65547:SIT65552 SSN65547:SSP65552 TCJ65547:TCL65552 TMF65547:TMH65552 TWB65547:TWD65552 UFX65547:UFZ65552 UPT65547:UPV65552 UZP65547:UZR65552 VJL65547:VJN65552 VTH65547:VTJ65552 WDD65547:WDF65552 WMZ65547:WNB65552 WWV65547:WWX65552 AN131083:AP131088 KJ131083:KL131088 UF131083:UH131088 AEB131083:AED131088 ANX131083:ANZ131088 AXT131083:AXV131088 BHP131083:BHR131088 BRL131083:BRN131088 CBH131083:CBJ131088 CLD131083:CLF131088 CUZ131083:CVB131088 DEV131083:DEX131088 DOR131083:DOT131088 DYN131083:DYP131088 EIJ131083:EIL131088 ESF131083:ESH131088 FCB131083:FCD131088 FLX131083:FLZ131088 FVT131083:FVV131088 GFP131083:GFR131088 GPL131083:GPN131088 GZH131083:GZJ131088 HJD131083:HJF131088 HSZ131083:HTB131088 ICV131083:ICX131088 IMR131083:IMT131088 IWN131083:IWP131088 JGJ131083:JGL131088 JQF131083:JQH131088 KAB131083:KAD131088 KJX131083:KJZ131088 KTT131083:KTV131088 LDP131083:LDR131088 LNL131083:LNN131088 LXH131083:LXJ131088 MHD131083:MHF131088 MQZ131083:MRB131088 NAV131083:NAX131088 NKR131083:NKT131088 NUN131083:NUP131088 OEJ131083:OEL131088 OOF131083:OOH131088 OYB131083:OYD131088 PHX131083:PHZ131088 PRT131083:PRV131088 QBP131083:QBR131088 QLL131083:QLN131088 QVH131083:QVJ131088 RFD131083:RFF131088 ROZ131083:RPB131088 RYV131083:RYX131088 SIR131083:SIT131088 SSN131083:SSP131088 TCJ131083:TCL131088 TMF131083:TMH131088 TWB131083:TWD131088 UFX131083:UFZ131088 UPT131083:UPV131088 UZP131083:UZR131088 VJL131083:VJN131088 VTH131083:VTJ131088 WDD131083:WDF131088 WMZ131083:WNB131088 WWV131083:WWX131088 AN196619:AP196624 KJ196619:KL196624 UF196619:UH196624 AEB196619:AED196624 ANX196619:ANZ196624 AXT196619:AXV196624 BHP196619:BHR196624 BRL196619:BRN196624 CBH196619:CBJ196624 CLD196619:CLF196624 CUZ196619:CVB196624 DEV196619:DEX196624 DOR196619:DOT196624 DYN196619:DYP196624 EIJ196619:EIL196624 ESF196619:ESH196624 FCB196619:FCD196624 FLX196619:FLZ196624 FVT196619:FVV196624 GFP196619:GFR196624 GPL196619:GPN196624 GZH196619:GZJ196624 HJD196619:HJF196624 HSZ196619:HTB196624 ICV196619:ICX196624 IMR196619:IMT196624 IWN196619:IWP196624 JGJ196619:JGL196624 JQF196619:JQH196624 KAB196619:KAD196624 KJX196619:KJZ196624 KTT196619:KTV196624 LDP196619:LDR196624 LNL196619:LNN196624 LXH196619:LXJ196624 MHD196619:MHF196624 MQZ196619:MRB196624 NAV196619:NAX196624 NKR196619:NKT196624 NUN196619:NUP196624 OEJ196619:OEL196624 OOF196619:OOH196624 OYB196619:OYD196624 PHX196619:PHZ196624 PRT196619:PRV196624 QBP196619:QBR196624 QLL196619:QLN196624 QVH196619:QVJ196624 RFD196619:RFF196624 ROZ196619:RPB196624 RYV196619:RYX196624 SIR196619:SIT196624 SSN196619:SSP196624 TCJ196619:TCL196624 TMF196619:TMH196624 TWB196619:TWD196624 UFX196619:UFZ196624 UPT196619:UPV196624 UZP196619:UZR196624 VJL196619:VJN196624 VTH196619:VTJ196624 WDD196619:WDF196624 WMZ196619:WNB196624 WWV196619:WWX196624 AN262155:AP262160 KJ262155:KL262160 UF262155:UH262160 AEB262155:AED262160 ANX262155:ANZ262160 AXT262155:AXV262160 BHP262155:BHR262160 BRL262155:BRN262160 CBH262155:CBJ262160 CLD262155:CLF262160 CUZ262155:CVB262160 DEV262155:DEX262160 DOR262155:DOT262160 DYN262155:DYP262160 EIJ262155:EIL262160 ESF262155:ESH262160 FCB262155:FCD262160 FLX262155:FLZ262160 FVT262155:FVV262160 GFP262155:GFR262160 GPL262155:GPN262160 GZH262155:GZJ262160 HJD262155:HJF262160 HSZ262155:HTB262160 ICV262155:ICX262160 IMR262155:IMT262160 IWN262155:IWP262160 JGJ262155:JGL262160 JQF262155:JQH262160 KAB262155:KAD262160 KJX262155:KJZ262160 KTT262155:KTV262160 LDP262155:LDR262160 LNL262155:LNN262160 LXH262155:LXJ262160 MHD262155:MHF262160 MQZ262155:MRB262160 NAV262155:NAX262160 NKR262155:NKT262160 NUN262155:NUP262160 OEJ262155:OEL262160 OOF262155:OOH262160 OYB262155:OYD262160 PHX262155:PHZ262160 PRT262155:PRV262160 QBP262155:QBR262160 QLL262155:QLN262160 QVH262155:QVJ262160 RFD262155:RFF262160 ROZ262155:RPB262160 RYV262155:RYX262160 SIR262155:SIT262160 SSN262155:SSP262160 TCJ262155:TCL262160 TMF262155:TMH262160 TWB262155:TWD262160 UFX262155:UFZ262160 UPT262155:UPV262160 UZP262155:UZR262160 VJL262155:VJN262160 VTH262155:VTJ262160 WDD262155:WDF262160 WMZ262155:WNB262160 WWV262155:WWX262160 AN327691:AP327696 KJ327691:KL327696 UF327691:UH327696 AEB327691:AED327696 ANX327691:ANZ327696 AXT327691:AXV327696 BHP327691:BHR327696 BRL327691:BRN327696 CBH327691:CBJ327696 CLD327691:CLF327696 CUZ327691:CVB327696 DEV327691:DEX327696 DOR327691:DOT327696 DYN327691:DYP327696 EIJ327691:EIL327696 ESF327691:ESH327696 FCB327691:FCD327696 FLX327691:FLZ327696 FVT327691:FVV327696 GFP327691:GFR327696 GPL327691:GPN327696 GZH327691:GZJ327696 HJD327691:HJF327696 HSZ327691:HTB327696 ICV327691:ICX327696 IMR327691:IMT327696 IWN327691:IWP327696 JGJ327691:JGL327696 JQF327691:JQH327696 KAB327691:KAD327696 KJX327691:KJZ327696 KTT327691:KTV327696 LDP327691:LDR327696 LNL327691:LNN327696 LXH327691:LXJ327696 MHD327691:MHF327696 MQZ327691:MRB327696 NAV327691:NAX327696 NKR327691:NKT327696 NUN327691:NUP327696 OEJ327691:OEL327696 OOF327691:OOH327696 OYB327691:OYD327696 PHX327691:PHZ327696 PRT327691:PRV327696 QBP327691:QBR327696 QLL327691:QLN327696 QVH327691:QVJ327696 RFD327691:RFF327696 ROZ327691:RPB327696 RYV327691:RYX327696 SIR327691:SIT327696 SSN327691:SSP327696 TCJ327691:TCL327696 TMF327691:TMH327696 TWB327691:TWD327696 UFX327691:UFZ327696 UPT327691:UPV327696 UZP327691:UZR327696 VJL327691:VJN327696 VTH327691:VTJ327696 WDD327691:WDF327696 WMZ327691:WNB327696 WWV327691:WWX327696 AN393227:AP393232 KJ393227:KL393232 UF393227:UH393232 AEB393227:AED393232 ANX393227:ANZ393232 AXT393227:AXV393232 BHP393227:BHR393232 BRL393227:BRN393232 CBH393227:CBJ393232 CLD393227:CLF393232 CUZ393227:CVB393232 DEV393227:DEX393232 DOR393227:DOT393232 DYN393227:DYP393232 EIJ393227:EIL393232 ESF393227:ESH393232 FCB393227:FCD393232 FLX393227:FLZ393232 FVT393227:FVV393232 GFP393227:GFR393232 GPL393227:GPN393232 GZH393227:GZJ393232 HJD393227:HJF393232 HSZ393227:HTB393232 ICV393227:ICX393232 IMR393227:IMT393232 IWN393227:IWP393232 JGJ393227:JGL393232 JQF393227:JQH393232 KAB393227:KAD393232 KJX393227:KJZ393232 KTT393227:KTV393232 LDP393227:LDR393232 LNL393227:LNN393232 LXH393227:LXJ393232 MHD393227:MHF393232 MQZ393227:MRB393232 NAV393227:NAX393232 NKR393227:NKT393232 NUN393227:NUP393232 OEJ393227:OEL393232 OOF393227:OOH393232 OYB393227:OYD393232 PHX393227:PHZ393232 PRT393227:PRV393232 QBP393227:QBR393232 QLL393227:QLN393232 QVH393227:QVJ393232 RFD393227:RFF393232 ROZ393227:RPB393232 RYV393227:RYX393232 SIR393227:SIT393232 SSN393227:SSP393232 TCJ393227:TCL393232 TMF393227:TMH393232 TWB393227:TWD393232 UFX393227:UFZ393232 UPT393227:UPV393232 UZP393227:UZR393232 VJL393227:VJN393232 VTH393227:VTJ393232 WDD393227:WDF393232 WMZ393227:WNB393232 WWV393227:WWX393232 AN458763:AP458768 KJ458763:KL458768 UF458763:UH458768 AEB458763:AED458768 ANX458763:ANZ458768 AXT458763:AXV458768 BHP458763:BHR458768 BRL458763:BRN458768 CBH458763:CBJ458768 CLD458763:CLF458768 CUZ458763:CVB458768 DEV458763:DEX458768 DOR458763:DOT458768 DYN458763:DYP458768 EIJ458763:EIL458768 ESF458763:ESH458768 FCB458763:FCD458768 FLX458763:FLZ458768 FVT458763:FVV458768 GFP458763:GFR458768 GPL458763:GPN458768 GZH458763:GZJ458768 HJD458763:HJF458768 HSZ458763:HTB458768 ICV458763:ICX458768 IMR458763:IMT458768 IWN458763:IWP458768 JGJ458763:JGL458768 JQF458763:JQH458768 KAB458763:KAD458768 KJX458763:KJZ458768 KTT458763:KTV458768 LDP458763:LDR458768 LNL458763:LNN458768 LXH458763:LXJ458768 MHD458763:MHF458768 MQZ458763:MRB458768 NAV458763:NAX458768 NKR458763:NKT458768 NUN458763:NUP458768 OEJ458763:OEL458768 OOF458763:OOH458768 OYB458763:OYD458768 PHX458763:PHZ458768 PRT458763:PRV458768 QBP458763:QBR458768 QLL458763:QLN458768 QVH458763:QVJ458768 RFD458763:RFF458768 ROZ458763:RPB458768 RYV458763:RYX458768 SIR458763:SIT458768 SSN458763:SSP458768 TCJ458763:TCL458768 TMF458763:TMH458768 TWB458763:TWD458768 UFX458763:UFZ458768 UPT458763:UPV458768 UZP458763:UZR458768 VJL458763:VJN458768 VTH458763:VTJ458768 WDD458763:WDF458768 WMZ458763:WNB458768 WWV458763:WWX458768 AN524299:AP524304 KJ524299:KL524304 UF524299:UH524304 AEB524299:AED524304 ANX524299:ANZ524304 AXT524299:AXV524304 BHP524299:BHR524304 BRL524299:BRN524304 CBH524299:CBJ524304 CLD524299:CLF524304 CUZ524299:CVB524304 DEV524299:DEX524304 DOR524299:DOT524304 DYN524299:DYP524304 EIJ524299:EIL524304 ESF524299:ESH524304 FCB524299:FCD524304 FLX524299:FLZ524304 FVT524299:FVV524304 GFP524299:GFR524304 GPL524299:GPN524304 GZH524299:GZJ524304 HJD524299:HJF524304 HSZ524299:HTB524304 ICV524299:ICX524304 IMR524299:IMT524304 IWN524299:IWP524304 JGJ524299:JGL524304 JQF524299:JQH524304 KAB524299:KAD524304 KJX524299:KJZ524304 KTT524299:KTV524304 LDP524299:LDR524304 LNL524299:LNN524304 LXH524299:LXJ524304 MHD524299:MHF524304 MQZ524299:MRB524304 NAV524299:NAX524304 NKR524299:NKT524304 NUN524299:NUP524304 OEJ524299:OEL524304 OOF524299:OOH524304 OYB524299:OYD524304 PHX524299:PHZ524304 PRT524299:PRV524304 QBP524299:QBR524304 QLL524299:QLN524304 QVH524299:QVJ524304 RFD524299:RFF524304 ROZ524299:RPB524304 RYV524299:RYX524304 SIR524299:SIT524304 SSN524299:SSP524304 TCJ524299:TCL524304 TMF524299:TMH524304 TWB524299:TWD524304 UFX524299:UFZ524304 UPT524299:UPV524304 UZP524299:UZR524304 VJL524299:VJN524304 VTH524299:VTJ524304 WDD524299:WDF524304 WMZ524299:WNB524304 WWV524299:WWX524304 AN589835:AP589840 KJ589835:KL589840 UF589835:UH589840 AEB589835:AED589840 ANX589835:ANZ589840 AXT589835:AXV589840 BHP589835:BHR589840 BRL589835:BRN589840 CBH589835:CBJ589840 CLD589835:CLF589840 CUZ589835:CVB589840 DEV589835:DEX589840 DOR589835:DOT589840 DYN589835:DYP589840 EIJ589835:EIL589840 ESF589835:ESH589840 FCB589835:FCD589840 FLX589835:FLZ589840 FVT589835:FVV589840 GFP589835:GFR589840 GPL589835:GPN589840 GZH589835:GZJ589840 HJD589835:HJF589840 HSZ589835:HTB589840 ICV589835:ICX589840 IMR589835:IMT589840 IWN589835:IWP589840 JGJ589835:JGL589840 JQF589835:JQH589840 KAB589835:KAD589840 KJX589835:KJZ589840 KTT589835:KTV589840 LDP589835:LDR589840 LNL589835:LNN589840 LXH589835:LXJ589840 MHD589835:MHF589840 MQZ589835:MRB589840 NAV589835:NAX589840 NKR589835:NKT589840 NUN589835:NUP589840 OEJ589835:OEL589840 OOF589835:OOH589840 OYB589835:OYD589840 PHX589835:PHZ589840 PRT589835:PRV589840 QBP589835:QBR589840 QLL589835:QLN589840 QVH589835:QVJ589840 RFD589835:RFF589840 ROZ589835:RPB589840 RYV589835:RYX589840 SIR589835:SIT589840 SSN589835:SSP589840 TCJ589835:TCL589840 TMF589835:TMH589840 TWB589835:TWD589840 UFX589835:UFZ589840 UPT589835:UPV589840 UZP589835:UZR589840 VJL589835:VJN589840 VTH589835:VTJ589840 WDD589835:WDF589840 WMZ589835:WNB589840 WWV589835:WWX589840 AN655371:AP655376 KJ655371:KL655376 UF655371:UH655376 AEB655371:AED655376 ANX655371:ANZ655376 AXT655371:AXV655376 BHP655371:BHR655376 BRL655371:BRN655376 CBH655371:CBJ655376 CLD655371:CLF655376 CUZ655371:CVB655376 DEV655371:DEX655376 DOR655371:DOT655376 DYN655371:DYP655376 EIJ655371:EIL655376 ESF655371:ESH655376 FCB655371:FCD655376 FLX655371:FLZ655376 FVT655371:FVV655376 GFP655371:GFR655376 GPL655371:GPN655376 GZH655371:GZJ655376 HJD655371:HJF655376 HSZ655371:HTB655376 ICV655371:ICX655376 IMR655371:IMT655376 IWN655371:IWP655376 JGJ655371:JGL655376 JQF655371:JQH655376 KAB655371:KAD655376 KJX655371:KJZ655376 KTT655371:KTV655376 LDP655371:LDR655376 LNL655371:LNN655376 LXH655371:LXJ655376 MHD655371:MHF655376 MQZ655371:MRB655376 NAV655371:NAX655376 NKR655371:NKT655376 NUN655371:NUP655376 OEJ655371:OEL655376 OOF655371:OOH655376 OYB655371:OYD655376 PHX655371:PHZ655376 PRT655371:PRV655376 QBP655371:QBR655376 QLL655371:QLN655376 QVH655371:QVJ655376 RFD655371:RFF655376 ROZ655371:RPB655376 RYV655371:RYX655376 SIR655371:SIT655376 SSN655371:SSP655376 TCJ655371:TCL655376 TMF655371:TMH655376 TWB655371:TWD655376 UFX655371:UFZ655376 UPT655371:UPV655376 UZP655371:UZR655376 VJL655371:VJN655376 VTH655371:VTJ655376 WDD655371:WDF655376 WMZ655371:WNB655376 WWV655371:WWX655376 AN720907:AP720912 KJ720907:KL720912 UF720907:UH720912 AEB720907:AED720912 ANX720907:ANZ720912 AXT720907:AXV720912 BHP720907:BHR720912 BRL720907:BRN720912 CBH720907:CBJ720912 CLD720907:CLF720912 CUZ720907:CVB720912 DEV720907:DEX720912 DOR720907:DOT720912 DYN720907:DYP720912 EIJ720907:EIL720912 ESF720907:ESH720912 FCB720907:FCD720912 FLX720907:FLZ720912 FVT720907:FVV720912 GFP720907:GFR720912 GPL720907:GPN720912 GZH720907:GZJ720912 HJD720907:HJF720912 HSZ720907:HTB720912 ICV720907:ICX720912 IMR720907:IMT720912 IWN720907:IWP720912 JGJ720907:JGL720912 JQF720907:JQH720912 KAB720907:KAD720912 KJX720907:KJZ720912 KTT720907:KTV720912 LDP720907:LDR720912 LNL720907:LNN720912 LXH720907:LXJ720912 MHD720907:MHF720912 MQZ720907:MRB720912 NAV720907:NAX720912 NKR720907:NKT720912 NUN720907:NUP720912 OEJ720907:OEL720912 OOF720907:OOH720912 OYB720907:OYD720912 PHX720907:PHZ720912 PRT720907:PRV720912 QBP720907:QBR720912 QLL720907:QLN720912 QVH720907:QVJ720912 RFD720907:RFF720912 ROZ720907:RPB720912 RYV720907:RYX720912 SIR720907:SIT720912 SSN720907:SSP720912 TCJ720907:TCL720912 TMF720907:TMH720912 TWB720907:TWD720912 UFX720907:UFZ720912 UPT720907:UPV720912 UZP720907:UZR720912 VJL720907:VJN720912 VTH720907:VTJ720912 WDD720907:WDF720912 WMZ720907:WNB720912 WWV720907:WWX720912 AN786443:AP786448 KJ786443:KL786448 UF786443:UH786448 AEB786443:AED786448 ANX786443:ANZ786448 AXT786443:AXV786448 BHP786443:BHR786448 BRL786443:BRN786448 CBH786443:CBJ786448 CLD786443:CLF786448 CUZ786443:CVB786448 DEV786443:DEX786448 DOR786443:DOT786448 DYN786443:DYP786448 EIJ786443:EIL786448 ESF786443:ESH786448 FCB786443:FCD786448 FLX786443:FLZ786448 FVT786443:FVV786448 GFP786443:GFR786448 GPL786443:GPN786448 GZH786443:GZJ786448 HJD786443:HJF786448 HSZ786443:HTB786448 ICV786443:ICX786448 IMR786443:IMT786448 IWN786443:IWP786448 JGJ786443:JGL786448 JQF786443:JQH786448 KAB786443:KAD786448 KJX786443:KJZ786448 KTT786443:KTV786448 LDP786443:LDR786448 LNL786443:LNN786448 LXH786443:LXJ786448 MHD786443:MHF786448 MQZ786443:MRB786448 NAV786443:NAX786448 NKR786443:NKT786448 NUN786443:NUP786448 OEJ786443:OEL786448 OOF786443:OOH786448 OYB786443:OYD786448 PHX786443:PHZ786448 PRT786443:PRV786448 QBP786443:QBR786448 QLL786443:QLN786448 QVH786443:QVJ786448 RFD786443:RFF786448 ROZ786443:RPB786448 RYV786443:RYX786448 SIR786443:SIT786448 SSN786443:SSP786448 TCJ786443:TCL786448 TMF786443:TMH786448 TWB786443:TWD786448 UFX786443:UFZ786448 UPT786443:UPV786448 UZP786443:UZR786448 VJL786443:VJN786448 VTH786443:VTJ786448 WDD786443:WDF786448 WMZ786443:WNB786448 WWV786443:WWX786448 AN851979:AP851984 KJ851979:KL851984 UF851979:UH851984 AEB851979:AED851984 ANX851979:ANZ851984 AXT851979:AXV851984 BHP851979:BHR851984 BRL851979:BRN851984 CBH851979:CBJ851984 CLD851979:CLF851984 CUZ851979:CVB851984 DEV851979:DEX851984 DOR851979:DOT851984 DYN851979:DYP851984 EIJ851979:EIL851984 ESF851979:ESH851984 FCB851979:FCD851984 FLX851979:FLZ851984 FVT851979:FVV851984 GFP851979:GFR851984 GPL851979:GPN851984 GZH851979:GZJ851984 HJD851979:HJF851984 HSZ851979:HTB851984 ICV851979:ICX851984 IMR851979:IMT851984 IWN851979:IWP851984 JGJ851979:JGL851984 JQF851979:JQH851984 KAB851979:KAD851984 KJX851979:KJZ851984 KTT851979:KTV851984 LDP851979:LDR851984 LNL851979:LNN851984 LXH851979:LXJ851984 MHD851979:MHF851984 MQZ851979:MRB851984 NAV851979:NAX851984 NKR851979:NKT851984 NUN851979:NUP851984 OEJ851979:OEL851984 OOF851979:OOH851984 OYB851979:OYD851984 PHX851979:PHZ851984 PRT851979:PRV851984 QBP851979:QBR851984 QLL851979:QLN851984 QVH851979:QVJ851984 RFD851979:RFF851984 ROZ851979:RPB851984 RYV851979:RYX851984 SIR851979:SIT851984 SSN851979:SSP851984 TCJ851979:TCL851984 TMF851979:TMH851984 TWB851979:TWD851984 UFX851979:UFZ851984 UPT851979:UPV851984 UZP851979:UZR851984 VJL851979:VJN851984 VTH851979:VTJ851984 WDD851979:WDF851984 WMZ851979:WNB851984 WWV851979:WWX851984 AN917515:AP917520 KJ917515:KL917520 UF917515:UH917520 AEB917515:AED917520 ANX917515:ANZ917520 AXT917515:AXV917520 BHP917515:BHR917520 BRL917515:BRN917520 CBH917515:CBJ917520 CLD917515:CLF917520 CUZ917515:CVB917520 DEV917515:DEX917520 DOR917515:DOT917520 DYN917515:DYP917520 EIJ917515:EIL917520 ESF917515:ESH917520 FCB917515:FCD917520 FLX917515:FLZ917520 FVT917515:FVV917520 GFP917515:GFR917520 GPL917515:GPN917520 GZH917515:GZJ917520 HJD917515:HJF917520 HSZ917515:HTB917520 ICV917515:ICX917520 IMR917515:IMT917520 IWN917515:IWP917520 JGJ917515:JGL917520 JQF917515:JQH917520 KAB917515:KAD917520 KJX917515:KJZ917520 KTT917515:KTV917520 LDP917515:LDR917520 LNL917515:LNN917520 LXH917515:LXJ917520 MHD917515:MHF917520 MQZ917515:MRB917520 NAV917515:NAX917520 NKR917515:NKT917520 NUN917515:NUP917520 OEJ917515:OEL917520 OOF917515:OOH917520 OYB917515:OYD917520 PHX917515:PHZ917520 PRT917515:PRV917520 QBP917515:QBR917520 QLL917515:QLN917520 QVH917515:QVJ917520 RFD917515:RFF917520 ROZ917515:RPB917520 RYV917515:RYX917520 SIR917515:SIT917520 SSN917515:SSP917520 TCJ917515:TCL917520 TMF917515:TMH917520 TWB917515:TWD917520 UFX917515:UFZ917520 UPT917515:UPV917520 UZP917515:UZR917520 VJL917515:VJN917520 VTH917515:VTJ917520 WDD917515:WDF917520 WMZ917515:WNB917520 WWV917515:WWX917520 AN983051:AP983056 KJ983051:KL983056 UF983051:UH983056 AEB983051:AED983056 ANX983051:ANZ983056 AXT983051:AXV983056 BHP983051:BHR983056 BRL983051:BRN983056 CBH983051:CBJ983056 CLD983051:CLF983056 CUZ983051:CVB983056 DEV983051:DEX983056 DOR983051:DOT983056 DYN983051:DYP983056 EIJ983051:EIL983056 ESF983051:ESH983056 FCB983051:FCD983056 FLX983051:FLZ983056 FVT983051:FVV983056 GFP983051:GFR983056 GPL983051:GPN983056 GZH983051:GZJ983056 HJD983051:HJF983056 HSZ983051:HTB983056 ICV983051:ICX983056 IMR983051:IMT983056 IWN983051:IWP983056 JGJ983051:JGL983056 JQF983051:JQH983056 KAB983051:KAD983056 KJX983051:KJZ983056 KTT983051:KTV983056 LDP983051:LDR983056 LNL983051:LNN983056 LXH983051:LXJ983056 MHD983051:MHF983056 MQZ983051:MRB983056 NAV983051:NAX983056 NKR983051:NKT983056 NUN983051:NUP983056 OEJ983051:OEL983056 OOF983051:OOH983056 OYB983051:OYD983056 PHX983051:PHZ983056 PRT983051:PRV983056 QBP983051:QBR983056 QLL983051:QLN983056 QVH983051:QVJ983056 RFD983051:RFF983056 ROZ983051:RPB983056 RYV983051:RYX983056 SIR983051:SIT983056 SSN983051:SSP983056 TCJ983051:TCL983056 TMF983051:TMH983056 TWB983051:TWD983056 UFX983051:UFZ983056 UPT983051:UPV983056 UZP983051:UZR983056 VJL983051:VJN983056 VTH983051:VTJ983056 WDD983051:WDF983056 WMZ983051:WNB983056 WWV983051:WWX983056 M125:AS125 JI125:KO125 TE125:UK125 ADA125:AEG125 AMW125:AOC125 AWS125:AXY125 BGO125:BHU125 BQK125:BRQ125 CAG125:CBM125 CKC125:CLI125 CTY125:CVE125 DDU125:DFA125 DNQ125:DOW125 DXM125:DYS125 EHI125:EIO125 ERE125:ESK125 FBA125:FCG125 FKW125:FMC125 FUS125:FVY125 GEO125:GFU125 GOK125:GPQ125 GYG125:GZM125 HIC125:HJI125 HRY125:HTE125 IBU125:IDA125 ILQ125:IMW125 IVM125:IWS125 JFI125:JGO125 JPE125:JQK125 JZA125:KAG125 KIW125:KKC125 KSS125:KTY125 LCO125:LDU125 LMK125:LNQ125 LWG125:LXM125 MGC125:MHI125 MPY125:MRE125 MZU125:NBA125 NJQ125:NKW125 NTM125:NUS125 ODI125:OEO125 ONE125:OOK125 OXA125:OYG125 PGW125:PIC125 PQS125:PRY125 QAO125:QBU125 QKK125:QLQ125 QUG125:QVM125 REC125:RFI125 RNY125:RPE125 RXU125:RZA125 SHQ125:SIW125 SRM125:SSS125 TBI125:TCO125 TLE125:TMK125 TVA125:TWG125 UEW125:UGC125 UOS125:UPY125 UYO125:UZU125 VIK125:VJQ125 VSG125:VTM125 WCC125:WDI125 WLY125:WNE125 WVU125:WXA125 M65661:AS65661 JI65661:KO65661 TE65661:UK65661 ADA65661:AEG65661 AMW65661:AOC65661 AWS65661:AXY65661 BGO65661:BHU65661 BQK65661:BRQ65661 CAG65661:CBM65661 CKC65661:CLI65661 CTY65661:CVE65661 DDU65661:DFA65661 DNQ65661:DOW65661 DXM65661:DYS65661 EHI65661:EIO65661 ERE65661:ESK65661 FBA65661:FCG65661 FKW65661:FMC65661 FUS65661:FVY65661 GEO65661:GFU65661 GOK65661:GPQ65661 GYG65661:GZM65661 HIC65661:HJI65661 HRY65661:HTE65661 IBU65661:IDA65661 ILQ65661:IMW65661 IVM65661:IWS65661 JFI65661:JGO65661 JPE65661:JQK65661 JZA65661:KAG65661 KIW65661:KKC65661 KSS65661:KTY65661 LCO65661:LDU65661 LMK65661:LNQ65661 LWG65661:LXM65661 MGC65661:MHI65661 MPY65661:MRE65661 MZU65661:NBA65661 NJQ65661:NKW65661 NTM65661:NUS65661 ODI65661:OEO65661 ONE65661:OOK65661 OXA65661:OYG65661 PGW65661:PIC65661 PQS65661:PRY65661 QAO65661:QBU65661 QKK65661:QLQ65661 QUG65661:QVM65661 REC65661:RFI65661 RNY65661:RPE65661 RXU65661:RZA65661 SHQ65661:SIW65661 SRM65661:SSS65661 TBI65661:TCO65661 TLE65661:TMK65661 TVA65661:TWG65661 UEW65661:UGC65661 UOS65661:UPY65661 UYO65661:UZU65661 VIK65661:VJQ65661 VSG65661:VTM65661 WCC65661:WDI65661 WLY65661:WNE65661 WVU65661:WXA65661 M131197:AS131197 JI131197:KO131197 TE131197:UK131197 ADA131197:AEG131197 AMW131197:AOC131197 AWS131197:AXY131197 BGO131197:BHU131197 BQK131197:BRQ131197 CAG131197:CBM131197 CKC131197:CLI131197 CTY131197:CVE131197 DDU131197:DFA131197 DNQ131197:DOW131197 DXM131197:DYS131197 EHI131197:EIO131197 ERE131197:ESK131197 FBA131197:FCG131197 FKW131197:FMC131197 FUS131197:FVY131197 GEO131197:GFU131197 GOK131197:GPQ131197 GYG131197:GZM131197 HIC131197:HJI131197 HRY131197:HTE131197 IBU131197:IDA131197 ILQ131197:IMW131197 IVM131197:IWS131197 JFI131197:JGO131197 JPE131197:JQK131197 JZA131197:KAG131197 KIW131197:KKC131197 KSS131197:KTY131197 LCO131197:LDU131197 LMK131197:LNQ131197 LWG131197:LXM131197 MGC131197:MHI131197 MPY131197:MRE131197 MZU131197:NBA131197 NJQ131197:NKW131197 NTM131197:NUS131197 ODI131197:OEO131197 ONE131197:OOK131197 OXA131197:OYG131197 PGW131197:PIC131197 PQS131197:PRY131197 QAO131197:QBU131197 QKK131197:QLQ131197 QUG131197:QVM131197 REC131197:RFI131197 RNY131197:RPE131197 RXU131197:RZA131197 SHQ131197:SIW131197 SRM131197:SSS131197 TBI131197:TCO131197 TLE131197:TMK131197 TVA131197:TWG131197 UEW131197:UGC131197 UOS131197:UPY131197 UYO131197:UZU131197 VIK131197:VJQ131197 VSG131197:VTM131197 WCC131197:WDI131197 WLY131197:WNE131197 WVU131197:WXA131197 M196733:AS196733 JI196733:KO196733 TE196733:UK196733 ADA196733:AEG196733 AMW196733:AOC196733 AWS196733:AXY196733 BGO196733:BHU196733 BQK196733:BRQ196733 CAG196733:CBM196733 CKC196733:CLI196733 CTY196733:CVE196733 DDU196733:DFA196733 DNQ196733:DOW196733 DXM196733:DYS196733 EHI196733:EIO196733 ERE196733:ESK196733 FBA196733:FCG196733 FKW196733:FMC196733 FUS196733:FVY196733 GEO196733:GFU196733 GOK196733:GPQ196733 GYG196733:GZM196733 HIC196733:HJI196733 HRY196733:HTE196733 IBU196733:IDA196733 ILQ196733:IMW196733 IVM196733:IWS196733 JFI196733:JGO196733 JPE196733:JQK196733 JZA196733:KAG196733 KIW196733:KKC196733 KSS196733:KTY196733 LCO196733:LDU196733 LMK196733:LNQ196733 LWG196733:LXM196733 MGC196733:MHI196733 MPY196733:MRE196733 MZU196733:NBA196733 NJQ196733:NKW196733 NTM196733:NUS196733 ODI196733:OEO196733 ONE196733:OOK196733 OXA196733:OYG196733 PGW196733:PIC196733 PQS196733:PRY196733 QAO196733:QBU196733 QKK196733:QLQ196733 QUG196733:QVM196733 REC196733:RFI196733 RNY196733:RPE196733 RXU196733:RZA196733 SHQ196733:SIW196733 SRM196733:SSS196733 TBI196733:TCO196733 TLE196733:TMK196733 TVA196733:TWG196733 UEW196733:UGC196733 UOS196733:UPY196733 UYO196733:UZU196733 VIK196733:VJQ196733 VSG196733:VTM196733 WCC196733:WDI196733 WLY196733:WNE196733 WVU196733:WXA196733 M262269:AS262269 JI262269:KO262269 TE262269:UK262269 ADA262269:AEG262269 AMW262269:AOC262269 AWS262269:AXY262269 BGO262269:BHU262269 BQK262269:BRQ262269 CAG262269:CBM262269 CKC262269:CLI262269 CTY262269:CVE262269 DDU262269:DFA262269 DNQ262269:DOW262269 DXM262269:DYS262269 EHI262269:EIO262269 ERE262269:ESK262269 FBA262269:FCG262269 FKW262269:FMC262269 FUS262269:FVY262269 GEO262269:GFU262269 GOK262269:GPQ262269 GYG262269:GZM262269 HIC262269:HJI262269 HRY262269:HTE262269 IBU262269:IDA262269 ILQ262269:IMW262269 IVM262269:IWS262269 JFI262269:JGO262269 JPE262269:JQK262269 JZA262269:KAG262269 KIW262269:KKC262269 KSS262269:KTY262269 LCO262269:LDU262269 LMK262269:LNQ262269 LWG262269:LXM262269 MGC262269:MHI262269 MPY262269:MRE262269 MZU262269:NBA262269 NJQ262269:NKW262269 NTM262269:NUS262269 ODI262269:OEO262269 ONE262269:OOK262269 OXA262269:OYG262269 PGW262269:PIC262269 PQS262269:PRY262269 QAO262269:QBU262269 QKK262269:QLQ262269 QUG262269:QVM262269 REC262269:RFI262269 RNY262269:RPE262269 RXU262269:RZA262269 SHQ262269:SIW262269 SRM262269:SSS262269 TBI262269:TCO262269 TLE262269:TMK262269 TVA262269:TWG262269 UEW262269:UGC262269 UOS262269:UPY262269 UYO262269:UZU262269 VIK262269:VJQ262269 VSG262269:VTM262269 WCC262269:WDI262269 WLY262269:WNE262269 WVU262269:WXA262269 M327805:AS327805 JI327805:KO327805 TE327805:UK327805 ADA327805:AEG327805 AMW327805:AOC327805 AWS327805:AXY327805 BGO327805:BHU327805 BQK327805:BRQ327805 CAG327805:CBM327805 CKC327805:CLI327805 CTY327805:CVE327805 DDU327805:DFA327805 DNQ327805:DOW327805 DXM327805:DYS327805 EHI327805:EIO327805 ERE327805:ESK327805 FBA327805:FCG327805 FKW327805:FMC327805 FUS327805:FVY327805 GEO327805:GFU327805 GOK327805:GPQ327805 GYG327805:GZM327805 HIC327805:HJI327805 HRY327805:HTE327805 IBU327805:IDA327805 ILQ327805:IMW327805 IVM327805:IWS327805 JFI327805:JGO327805 JPE327805:JQK327805 JZA327805:KAG327805 KIW327805:KKC327805 KSS327805:KTY327805 LCO327805:LDU327805 LMK327805:LNQ327805 LWG327805:LXM327805 MGC327805:MHI327805 MPY327805:MRE327805 MZU327805:NBA327805 NJQ327805:NKW327805 NTM327805:NUS327805 ODI327805:OEO327805 ONE327805:OOK327805 OXA327805:OYG327805 PGW327805:PIC327805 PQS327805:PRY327805 QAO327805:QBU327805 QKK327805:QLQ327805 QUG327805:QVM327805 REC327805:RFI327805 RNY327805:RPE327805 RXU327805:RZA327805 SHQ327805:SIW327805 SRM327805:SSS327805 TBI327805:TCO327805 TLE327805:TMK327805 TVA327805:TWG327805 UEW327805:UGC327805 UOS327805:UPY327805 UYO327805:UZU327805 VIK327805:VJQ327805 VSG327805:VTM327805 WCC327805:WDI327805 WLY327805:WNE327805 WVU327805:WXA327805 M393341:AS393341 JI393341:KO393341 TE393341:UK393341 ADA393341:AEG393341 AMW393341:AOC393341 AWS393341:AXY393341 BGO393341:BHU393341 BQK393341:BRQ393341 CAG393341:CBM393341 CKC393341:CLI393341 CTY393341:CVE393341 DDU393341:DFA393341 DNQ393341:DOW393341 DXM393341:DYS393341 EHI393341:EIO393341 ERE393341:ESK393341 FBA393341:FCG393341 FKW393341:FMC393341 FUS393341:FVY393341 GEO393341:GFU393341 GOK393341:GPQ393341 GYG393341:GZM393341 HIC393341:HJI393341 HRY393341:HTE393341 IBU393341:IDA393341 ILQ393341:IMW393341 IVM393341:IWS393341 JFI393341:JGO393341 JPE393341:JQK393341 JZA393341:KAG393341 KIW393341:KKC393341 KSS393341:KTY393341 LCO393341:LDU393341 LMK393341:LNQ393341 LWG393341:LXM393341 MGC393341:MHI393341 MPY393341:MRE393341 MZU393341:NBA393341 NJQ393341:NKW393341 NTM393341:NUS393341 ODI393341:OEO393341 ONE393341:OOK393341 OXA393341:OYG393341 PGW393341:PIC393341 PQS393341:PRY393341 QAO393341:QBU393341 QKK393341:QLQ393341 QUG393341:QVM393341 REC393341:RFI393341 RNY393341:RPE393341 RXU393341:RZA393341 SHQ393341:SIW393341 SRM393341:SSS393341 TBI393341:TCO393341 TLE393341:TMK393341 TVA393341:TWG393341 UEW393341:UGC393341 UOS393341:UPY393341 UYO393341:UZU393341 VIK393341:VJQ393341 VSG393341:VTM393341 WCC393341:WDI393341 WLY393341:WNE393341 WVU393341:WXA393341 M458877:AS458877 JI458877:KO458877 TE458877:UK458877 ADA458877:AEG458877 AMW458877:AOC458877 AWS458877:AXY458877 BGO458877:BHU458877 BQK458877:BRQ458877 CAG458877:CBM458877 CKC458877:CLI458877 CTY458877:CVE458877 DDU458877:DFA458877 DNQ458877:DOW458877 DXM458877:DYS458877 EHI458877:EIO458877 ERE458877:ESK458877 FBA458877:FCG458877 FKW458877:FMC458877 FUS458877:FVY458877 GEO458877:GFU458877 GOK458877:GPQ458877 GYG458877:GZM458877 HIC458877:HJI458877 HRY458877:HTE458877 IBU458877:IDA458877 ILQ458877:IMW458877 IVM458877:IWS458877 JFI458877:JGO458877 JPE458877:JQK458877 JZA458877:KAG458877 KIW458877:KKC458877 KSS458877:KTY458877 LCO458877:LDU458877 LMK458877:LNQ458877 LWG458877:LXM458877 MGC458877:MHI458877 MPY458877:MRE458877 MZU458877:NBA458877 NJQ458877:NKW458877 NTM458877:NUS458877 ODI458877:OEO458877 ONE458877:OOK458877 OXA458877:OYG458877 PGW458877:PIC458877 PQS458877:PRY458877 QAO458877:QBU458877 QKK458877:QLQ458877 QUG458877:QVM458877 REC458877:RFI458877 RNY458877:RPE458877 RXU458877:RZA458877 SHQ458877:SIW458877 SRM458877:SSS458877 TBI458877:TCO458877 TLE458877:TMK458877 TVA458877:TWG458877 UEW458877:UGC458877 UOS458877:UPY458877 UYO458877:UZU458877 VIK458877:VJQ458877 VSG458877:VTM458877 WCC458877:WDI458877 WLY458877:WNE458877 WVU458877:WXA458877 M524413:AS524413 JI524413:KO524413 TE524413:UK524413 ADA524413:AEG524413 AMW524413:AOC524413 AWS524413:AXY524413 BGO524413:BHU524413 BQK524413:BRQ524413 CAG524413:CBM524413 CKC524413:CLI524413 CTY524413:CVE524413 DDU524413:DFA524413 DNQ524413:DOW524413 DXM524413:DYS524413 EHI524413:EIO524413 ERE524413:ESK524413 FBA524413:FCG524413 FKW524413:FMC524413 FUS524413:FVY524413 GEO524413:GFU524413 GOK524413:GPQ524413 GYG524413:GZM524413 HIC524413:HJI524413 HRY524413:HTE524413 IBU524413:IDA524413 ILQ524413:IMW524413 IVM524413:IWS524413 JFI524413:JGO524413 JPE524413:JQK524413 JZA524413:KAG524413 KIW524413:KKC524413 KSS524413:KTY524413 LCO524413:LDU524413 LMK524413:LNQ524413 LWG524413:LXM524413 MGC524413:MHI524413 MPY524413:MRE524413 MZU524413:NBA524413 NJQ524413:NKW524413 NTM524413:NUS524413 ODI524413:OEO524413 ONE524413:OOK524413 OXA524413:OYG524413 PGW524413:PIC524413 PQS524413:PRY524413 QAO524413:QBU524413 QKK524413:QLQ524413 QUG524413:QVM524413 REC524413:RFI524413 RNY524413:RPE524413 RXU524413:RZA524413 SHQ524413:SIW524413 SRM524413:SSS524413 TBI524413:TCO524413 TLE524413:TMK524413 TVA524413:TWG524413 UEW524413:UGC524413 UOS524413:UPY524413 UYO524413:UZU524413 VIK524413:VJQ524413 VSG524413:VTM524413 WCC524413:WDI524413 WLY524413:WNE524413 WVU524413:WXA524413 M589949:AS589949 JI589949:KO589949 TE589949:UK589949 ADA589949:AEG589949 AMW589949:AOC589949 AWS589949:AXY589949 BGO589949:BHU589949 BQK589949:BRQ589949 CAG589949:CBM589949 CKC589949:CLI589949 CTY589949:CVE589949 DDU589949:DFA589949 DNQ589949:DOW589949 DXM589949:DYS589949 EHI589949:EIO589949 ERE589949:ESK589949 FBA589949:FCG589949 FKW589949:FMC589949 FUS589949:FVY589949 GEO589949:GFU589949 GOK589949:GPQ589949 GYG589949:GZM589949 HIC589949:HJI589949 HRY589949:HTE589949 IBU589949:IDA589949 ILQ589949:IMW589949 IVM589949:IWS589949 JFI589949:JGO589949 JPE589949:JQK589949 JZA589949:KAG589949 KIW589949:KKC589949 KSS589949:KTY589949 LCO589949:LDU589949 LMK589949:LNQ589949 LWG589949:LXM589949 MGC589949:MHI589949 MPY589949:MRE589949 MZU589949:NBA589949 NJQ589949:NKW589949 NTM589949:NUS589949 ODI589949:OEO589949 ONE589949:OOK589949 OXA589949:OYG589949 PGW589949:PIC589949 PQS589949:PRY589949 QAO589949:QBU589949 QKK589949:QLQ589949 QUG589949:QVM589949 REC589949:RFI589949 RNY589949:RPE589949 RXU589949:RZA589949 SHQ589949:SIW589949 SRM589949:SSS589949 TBI589949:TCO589949 TLE589949:TMK589949 TVA589949:TWG589949 UEW589949:UGC589949 UOS589949:UPY589949 UYO589949:UZU589949 VIK589949:VJQ589949 VSG589949:VTM589949 WCC589949:WDI589949 WLY589949:WNE589949 WVU589949:WXA589949 M655485:AS655485 JI655485:KO655485 TE655485:UK655485 ADA655485:AEG655485 AMW655485:AOC655485 AWS655485:AXY655485 BGO655485:BHU655485 BQK655485:BRQ655485 CAG655485:CBM655485 CKC655485:CLI655485 CTY655485:CVE655485 DDU655485:DFA655485 DNQ655485:DOW655485 DXM655485:DYS655485 EHI655485:EIO655485 ERE655485:ESK655485 FBA655485:FCG655485 FKW655485:FMC655485 FUS655485:FVY655485 GEO655485:GFU655485 GOK655485:GPQ655485 GYG655485:GZM655485 HIC655485:HJI655485 HRY655485:HTE655485 IBU655485:IDA655485 ILQ655485:IMW655485 IVM655485:IWS655485 JFI655485:JGO655485 JPE655485:JQK655485 JZA655485:KAG655485 KIW655485:KKC655485 KSS655485:KTY655485 LCO655485:LDU655485 LMK655485:LNQ655485 LWG655485:LXM655485 MGC655485:MHI655485 MPY655485:MRE655485 MZU655485:NBA655485 NJQ655485:NKW655485 NTM655485:NUS655485 ODI655485:OEO655485 ONE655485:OOK655485 OXA655485:OYG655485 PGW655485:PIC655485 PQS655485:PRY655485 QAO655485:QBU655485 QKK655485:QLQ655485 QUG655485:QVM655485 REC655485:RFI655485 RNY655485:RPE655485 RXU655485:RZA655485 SHQ655485:SIW655485 SRM655485:SSS655485 TBI655485:TCO655485 TLE655485:TMK655485 TVA655485:TWG655485 UEW655485:UGC655485 UOS655485:UPY655485 UYO655485:UZU655485 VIK655485:VJQ655485 VSG655485:VTM655485 WCC655485:WDI655485 WLY655485:WNE655485 WVU655485:WXA655485 M721021:AS721021 JI721021:KO721021 TE721021:UK721021 ADA721021:AEG721021 AMW721021:AOC721021 AWS721021:AXY721021 BGO721021:BHU721021 BQK721021:BRQ721021 CAG721021:CBM721021 CKC721021:CLI721021 CTY721021:CVE721021 DDU721021:DFA721021 DNQ721021:DOW721021 DXM721021:DYS721021 EHI721021:EIO721021 ERE721021:ESK721021 FBA721021:FCG721021 FKW721021:FMC721021 FUS721021:FVY721021 GEO721021:GFU721021 GOK721021:GPQ721021 GYG721021:GZM721021 HIC721021:HJI721021 HRY721021:HTE721021 IBU721021:IDA721021 ILQ721021:IMW721021 IVM721021:IWS721021 JFI721021:JGO721021 JPE721021:JQK721021 JZA721021:KAG721021 KIW721021:KKC721021 KSS721021:KTY721021 LCO721021:LDU721021 LMK721021:LNQ721021 LWG721021:LXM721021 MGC721021:MHI721021 MPY721021:MRE721021 MZU721021:NBA721021 NJQ721021:NKW721021 NTM721021:NUS721021 ODI721021:OEO721021 ONE721021:OOK721021 OXA721021:OYG721021 PGW721021:PIC721021 PQS721021:PRY721021 QAO721021:QBU721021 QKK721021:QLQ721021 QUG721021:QVM721021 REC721021:RFI721021 RNY721021:RPE721021 RXU721021:RZA721021 SHQ721021:SIW721021 SRM721021:SSS721021 TBI721021:TCO721021 TLE721021:TMK721021 TVA721021:TWG721021 UEW721021:UGC721021 UOS721021:UPY721021 UYO721021:UZU721021 VIK721021:VJQ721021 VSG721021:VTM721021 WCC721021:WDI721021 WLY721021:WNE721021 WVU721021:WXA721021 M786557:AS786557 JI786557:KO786557 TE786557:UK786557 ADA786557:AEG786557 AMW786557:AOC786557 AWS786557:AXY786557 BGO786557:BHU786557 BQK786557:BRQ786557 CAG786557:CBM786557 CKC786557:CLI786557 CTY786557:CVE786557 DDU786557:DFA786557 DNQ786557:DOW786557 DXM786557:DYS786557 EHI786557:EIO786557 ERE786557:ESK786557 FBA786557:FCG786557 FKW786557:FMC786557 FUS786557:FVY786557 GEO786557:GFU786557 GOK786557:GPQ786557 GYG786557:GZM786557 HIC786557:HJI786557 HRY786557:HTE786557 IBU786557:IDA786557 ILQ786557:IMW786557 IVM786557:IWS786557 JFI786557:JGO786557 JPE786557:JQK786557 JZA786557:KAG786557 KIW786557:KKC786557 KSS786557:KTY786557 LCO786557:LDU786557 LMK786557:LNQ786557 LWG786557:LXM786557 MGC786557:MHI786557 MPY786557:MRE786557 MZU786557:NBA786557 NJQ786557:NKW786557 NTM786557:NUS786557 ODI786557:OEO786557 ONE786557:OOK786557 OXA786557:OYG786557 PGW786557:PIC786557 PQS786557:PRY786557 QAO786557:QBU786557 QKK786557:QLQ786557 QUG786557:QVM786557 REC786557:RFI786557 RNY786557:RPE786557 RXU786557:RZA786557 SHQ786557:SIW786557 SRM786557:SSS786557 TBI786557:TCO786557 TLE786557:TMK786557 TVA786557:TWG786557 UEW786557:UGC786557 UOS786557:UPY786557 UYO786557:UZU786557 VIK786557:VJQ786557 VSG786557:VTM786557 WCC786557:WDI786557 WLY786557:WNE786557 WVU786557:WXA786557 M852093:AS852093 JI852093:KO852093 TE852093:UK852093 ADA852093:AEG852093 AMW852093:AOC852093 AWS852093:AXY852093 BGO852093:BHU852093 BQK852093:BRQ852093 CAG852093:CBM852093 CKC852093:CLI852093 CTY852093:CVE852093 DDU852093:DFA852093 DNQ852093:DOW852093 DXM852093:DYS852093 EHI852093:EIO852093 ERE852093:ESK852093 FBA852093:FCG852093 FKW852093:FMC852093 FUS852093:FVY852093 GEO852093:GFU852093 GOK852093:GPQ852093 GYG852093:GZM852093 HIC852093:HJI852093 HRY852093:HTE852093 IBU852093:IDA852093 ILQ852093:IMW852093 IVM852093:IWS852093 JFI852093:JGO852093 JPE852093:JQK852093 JZA852093:KAG852093 KIW852093:KKC852093 KSS852093:KTY852093 LCO852093:LDU852093 LMK852093:LNQ852093 LWG852093:LXM852093 MGC852093:MHI852093 MPY852093:MRE852093 MZU852093:NBA852093 NJQ852093:NKW852093 NTM852093:NUS852093 ODI852093:OEO852093 ONE852093:OOK852093 OXA852093:OYG852093 PGW852093:PIC852093 PQS852093:PRY852093 QAO852093:QBU852093 QKK852093:QLQ852093 QUG852093:QVM852093 REC852093:RFI852093 RNY852093:RPE852093 RXU852093:RZA852093 SHQ852093:SIW852093 SRM852093:SSS852093 TBI852093:TCO852093 TLE852093:TMK852093 TVA852093:TWG852093 UEW852093:UGC852093 UOS852093:UPY852093 UYO852093:UZU852093 VIK852093:VJQ852093 VSG852093:VTM852093 WCC852093:WDI852093 WLY852093:WNE852093 WVU852093:WXA852093 M917629:AS917629 JI917629:KO917629 TE917629:UK917629 ADA917629:AEG917629 AMW917629:AOC917629 AWS917629:AXY917629 BGO917629:BHU917629 BQK917629:BRQ917629 CAG917629:CBM917629 CKC917629:CLI917629 CTY917629:CVE917629 DDU917629:DFA917629 DNQ917629:DOW917629 DXM917629:DYS917629 EHI917629:EIO917629 ERE917629:ESK917629 FBA917629:FCG917629 FKW917629:FMC917629 FUS917629:FVY917629 GEO917629:GFU917629 GOK917629:GPQ917629 GYG917629:GZM917629 HIC917629:HJI917629 HRY917629:HTE917629 IBU917629:IDA917629 ILQ917629:IMW917629 IVM917629:IWS917629 JFI917629:JGO917629 JPE917629:JQK917629 JZA917629:KAG917629 KIW917629:KKC917629 KSS917629:KTY917629 LCO917629:LDU917629 LMK917629:LNQ917629 LWG917629:LXM917629 MGC917629:MHI917629 MPY917629:MRE917629 MZU917629:NBA917629 NJQ917629:NKW917629 NTM917629:NUS917629 ODI917629:OEO917629 ONE917629:OOK917629 OXA917629:OYG917629 PGW917629:PIC917629 PQS917629:PRY917629 QAO917629:QBU917629 QKK917629:QLQ917629 QUG917629:QVM917629 REC917629:RFI917629 RNY917629:RPE917629 RXU917629:RZA917629 SHQ917629:SIW917629 SRM917629:SSS917629 TBI917629:TCO917629 TLE917629:TMK917629 TVA917629:TWG917629 UEW917629:UGC917629 UOS917629:UPY917629 UYO917629:UZU917629 VIK917629:VJQ917629 VSG917629:VTM917629 WCC917629:WDI917629 WLY917629:WNE917629 WVU917629:WXA917629 M983165:AS983165 JI983165:KO983165 TE983165:UK983165 ADA983165:AEG983165 AMW983165:AOC983165 AWS983165:AXY983165 BGO983165:BHU983165 BQK983165:BRQ983165 CAG983165:CBM983165 CKC983165:CLI983165 CTY983165:CVE983165 DDU983165:DFA983165 DNQ983165:DOW983165 DXM983165:DYS983165 EHI983165:EIO983165 ERE983165:ESK983165 FBA983165:FCG983165 FKW983165:FMC983165 FUS983165:FVY983165 GEO983165:GFU983165 GOK983165:GPQ983165 GYG983165:GZM983165 HIC983165:HJI983165 HRY983165:HTE983165 IBU983165:IDA983165 ILQ983165:IMW983165 IVM983165:IWS983165 JFI983165:JGO983165 JPE983165:JQK983165 JZA983165:KAG983165 KIW983165:KKC983165 KSS983165:KTY983165 LCO983165:LDU983165 LMK983165:LNQ983165 LWG983165:LXM983165 MGC983165:MHI983165 MPY983165:MRE983165 MZU983165:NBA983165 NJQ983165:NKW983165 NTM983165:NUS983165 ODI983165:OEO983165 ONE983165:OOK983165 OXA983165:OYG983165 PGW983165:PIC983165 PQS983165:PRY983165 QAO983165:QBU983165 QKK983165:QLQ983165 QUG983165:QVM983165 REC983165:RFI983165 RNY983165:RPE983165 RXU983165:RZA983165 SHQ983165:SIW983165 SRM983165:SSS983165 TBI983165:TCO983165 TLE983165:TMK983165 TVA983165:TWG983165 UEW983165:UGC983165 UOS983165:UPY983165 UYO983165:UZU983165 VIK983165:VJQ983165 VSG983165:VTM983165 WCC983165:WDI983165 WLY983165:WNE983165 WVU983165:WXA983165 C22:AP24 IY22:KL24 SU22:UH24 ACQ22:AED24 AMM22:ANZ24 AWI22:AXV24 BGE22:BHR24 BQA22:BRN24 BZW22:CBJ24 CJS22:CLF24 CTO22:CVB24 DDK22:DEX24 DNG22:DOT24 DXC22:DYP24 EGY22:EIL24 EQU22:ESH24 FAQ22:FCD24 FKM22:FLZ24 FUI22:FVV24 GEE22:GFR24 GOA22:GPN24 GXW22:GZJ24 HHS22:HJF24 HRO22:HTB24 IBK22:ICX24 ILG22:IMT24 IVC22:IWP24 JEY22:JGL24 JOU22:JQH24 JYQ22:KAD24 KIM22:KJZ24 KSI22:KTV24 LCE22:LDR24 LMA22:LNN24 LVW22:LXJ24 MFS22:MHF24 MPO22:MRB24 MZK22:NAX24 NJG22:NKT24 NTC22:NUP24 OCY22:OEL24 OMU22:OOH24 OWQ22:OYD24 PGM22:PHZ24 PQI22:PRV24 QAE22:QBR24 QKA22:QLN24 QTW22:QVJ24 RDS22:RFF24 RNO22:RPB24 RXK22:RYX24 SHG22:SIT24 SRC22:SSP24 TAY22:TCL24 TKU22:TMH24 TUQ22:TWD24 UEM22:UFZ24 UOI22:UPV24 UYE22:UZR24 VIA22:VJN24 VRW22:VTJ24 WBS22:WDF24 WLO22:WNB24 WVK22:WWX24 C65558:AP65560 IY65558:KL65560 SU65558:UH65560 ACQ65558:AED65560 AMM65558:ANZ65560 AWI65558:AXV65560 BGE65558:BHR65560 BQA65558:BRN65560 BZW65558:CBJ65560 CJS65558:CLF65560 CTO65558:CVB65560 DDK65558:DEX65560 DNG65558:DOT65560 DXC65558:DYP65560 EGY65558:EIL65560 EQU65558:ESH65560 FAQ65558:FCD65560 FKM65558:FLZ65560 FUI65558:FVV65560 GEE65558:GFR65560 GOA65558:GPN65560 GXW65558:GZJ65560 HHS65558:HJF65560 HRO65558:HTB65560 IBK65558:ICX65560 ILG65558:IMT65560 IVC65558:IWP65560 JEY65558:JGL65560 JOU65558:JQH65560 JYQ65558:KAD65560 KIM65558:KJZ65560 KSI65558:KTV65560 LCE65558:LDR65560 LMA65558:LNN65560 LVW65558:LXJ65560 MFS65558:MHF65560 MPO65558:MRB65560 MZK65558:NAX65560 NJG65558:NKT65560 NTC65558:NUP65560 OCY65558:OEL65560 OMU65558:OOH65560 OWQ65558:OYD65560 PGM65558:PHZ65560 PQI65558:PRV65560 QAE65558:QBR65560 QKA65558:QLN65560 QTW65558:QVJ65560 RDS65558:RFF65560 RNO65558:RPB65560 RXK65558:RYX65560 SHG65558:SIT65560 SRC65558:SSP65560 TAY65558:TCL65560 TKU65558:TMH65560 TUQ65558:TWD65560 UEM65558:UFZ65560 UOI65558:UPV65560 UYE65558:UZR65560 VIA65558:VJN65560 VRW65558:VTJ65560 WBS65558:WDF65560 WLO65558:WNB65560 WVK65558:WWX65560 C131094:AP131096 IY131094:KL131096 SU131094:UH131096 ACQ131094:AED131096 AMM131094:ANZ131096 AWI131094:AXV131096 BGE131094:BHR131096 BQA131094:BRN131096 BZW131094:CBJ131096 CJS131094:CLF131096 CTO131094:CVB131096 DDK131094:DEX131096 DNG131094:DOT131096 DXC131094:DYP131096 EGY131094:EIL131096 EQU131094:ESH131096 FAQ131094:FCD131096 FKM131094:FLZ131096 FUI131094:FVV131096 GEE131094:GFR131096 GOA131094:GPN131096 GXW131094:GZJ131096 HHS131094:HJF131096 HRO131094:HTB131096 IBK131094:ICX131096 ILG131094:IMT131096 IVC131094:IWP131096 JEY131094:JGL131096 JOU131094:JQH131096 JYQ131094:KAD131096 KIM131094:KJZ131096 KSI131094:KTV131096 LCE131094:LDR131096 LMA131094:LNN131096 LVW131094:LXJ131096 MFS131094:MHF131096 MPO131094:MRB131096 MZK131094:NAX131096 NJG131094:NKT131096 NTC131094:NUP131096 OCY131094:OEL131096 OMU131094:OOH131096 OWQ131094:OYD131096 PGM131094:PHZ131096 PQI131094:PRV131096 QAE131094:QBR131096 QKA131094:QLN131096 QTW131094:QVJ131096 RDS131094:RFF131096 RNO131094:RPB131096 RXK131094:RYX131096 SHG131094:SIT131096 SRC131094:SSP131096 TAY131094:TCL131096 TKU131094:TMH131096 TUQ131094:TWD131096 UEM131094:UFZ131096 UOI131094:UPV131096 UYE131094:UZR131096 VIA131094:VJN131096 VRW131094:VTJ131096 WBS131094:WDF131096 WLO131094:WNB131096 WVK131094:WWX131096 C196630:AP196632 IY196630:KL196632 SU196630:UH196632 ACQ196630:AED196632 AMM196630:ANZ196632 AWI196630:AXV196632 BGE196630:BHR196632 BQA196630:BRN196632 BZW196630:CBJ196632 CJS196630:CLF196632 CTO196630:CVB196632 DDK196630:DEX196632 DNG196630:DOT196632 DXC196630:DYP196632 EGY196630:EIL196632 EQU196630:ESH196632 FAQ196630:FCD196632 FKM196630:FLZ196632 FUI196630:FVV196632 GEE196630:GFR196632 GOA196630:GPN196632 GXW196630:GZJ196632 HHS196630:HJF196632 HRO196630:HTB196632 IBK196630:ICX196632 ILG196630:IMT196632 IVC196630:IWP196632 JEY196630:JGL196632 JOU196630:JQH196632 JYQ196630:KAD196632 KIM196630:KJZ196632 KSI196630:KTV196632 LCE196630:LDR196632 LMA196630:LNN196632 LVW196630:LXJ196632 MFS196630:MHF196632 MPO196630:MRB196632 MZK196630:NAX196632 NJG196630:NKT196632 NTC196630:NUP196632 OCY196630:OEL196632 OMU196630:OOH196632 OWQ196630:OYD196632 PGM196630:PHZ196632 PQI196630:PRV196632 QAE196630:QBR196632 QKA196630:QLN196632 QTW196630:QVJ196632 RDS196630:RFF196632 RNO196630:RPB196632 RXK196630:RYX196632 SHG196630:SIT196632 SRC196630:SSP196632 TAY196630:TCL196632 TKU196630:TMH196632 TUQ196630:TWD196632 UEM196630:UFZ196632 UOI196630:UPV196632 UYE196630:UZR196632 VIA196630:VJN196632 VRW196630:VTJ196632 WBS196630:WDF196632 WLO196630:WNB196632 WVK196630:WWX196632 C262166:AP262168 IY262166:KL262168 SU262166:UH262168 ACQ262166:AED262168 AMM262166:ANZ262168 AWI262166:AXV262168 BGE262166:BHR262168 BQA262166:BRN262168 BZW262166:CBJ262168 CJS262166:CLF262168 CTO262166:CVB262168 DDK262166:DEX262168 DNG262166:DOT262168 DXC262166:DYP262168 EGY262166:EIL262168 EQU262166:ESH262168 FAQ262166:FCD262168 FKM262166:FLZ262168 FUI262166:FVV262168 GEE262166:GFR262168 GOA262166:GPN262168 GXW262166:GZJ262168 HHS262166:HJF262168 HRO262166:HTB262168 IBK262166:ICX262168 ILG262166:IMT262168 IVC262166:IWP262168 JEY262166:JGL262168 JOU262166:JQH262168 JYQ262166:KAD262168 KIM262166:KJZ262168 KSI262166:KTV262168 LCE262166:LDR262168 LMA262166:LNN262168 LVW262166:LXJ262168 MFS262166:MHF262168 MPO262166:MRB262168 MZK262166:NAX262168 NJG262166:NKT262168 NTC262166:NUP262168 OCY262166:OEL262168 OMU262166:OOH262168 OWQ262166:OYD262168 PGM262166:PHZ262168 PQI262166:PRV262168 QAE262166:QBR262168 QKA262166:QLN262168 QTW262166:QVJ262168 RDS262166:RFF262168 RNO262166:RPB262168 RXK262166:RYX262168 SHG262166:SIT262168 SRC262166:SSP262168 TAY262166:TCL262168 TKU262166:TMH262168 TUQ262166:TWD262168 UEM262166:UFZ262168 UOI262166:UPV262168 UYE262166:UZR262168 VIA262166:VJN262168 VRW262166:VTJ262168 WBS262166:WDF262168 WLO262166:WNB262168 WVK262166:WWX262168 C327702:AP327704 IY327702:KL327704 SU327702:UH327704 ACQ327702:AED327704 AMM327702:ANZ327704 AWI327702:AXV327704 BGE327702:BHR327704 BQA327702:BRN327704 BZW327702:CBJ327704 CJS327702:CLF327704 CTO327702:CVB327704 DDK327702:DEX327704 DNG327702:DOT327704 DXC327702:DYP327704 EGY327702:EIL327704 EQU327702:ESH327704 FAQ327702:FCD327704 FKM327702:FLZ327704 FUI327702:FVV327704 GEE327702:GFR327704 GOA327702:GPN327704 GXW327702:GZJ327704 HHS327702:HJF327704 HRO327702:HTB327704 IBK327702:ICX327704 ILG327702:IMT327704 IVC327702:IWP327704 JEY327702:JGL327704 JOU327702:JQH327704 JYQ327702:KAD327704 KIM327702:KJZ327704 KSI327702:KTV327704 LCE327702:LDR327704 LMA327702:LNN327704 LVW327702:LXJ327704 MFS327702:MHF327704 MPO327702:MRB327704 MZK327702:NAX327704 NJG327702:NKT327704 NTC327702:NUP327704 OCY327702:OEL327704 OMU327702:OOH327704 OWQ327702:OYD327704 PGM327702:PHZ327704 PQI327702:PRV327704 QAE327702:QBR327704 QKA327702:QLN327704 QTW327702:QVJ327704 RDS327702:RFF327704 RNO327702:RPB327704 RXK327702:RYX327704 SHG327702:SIT327704 SRC327702:SSP327704 TAY327702:TCL327704 TKU327702:TMH327704 TUQ327702:TWD327704 UEM327702:UFZ327704 UOI327702:UPV327704 UYE327702:UZR327704 VIA327702:VJN327704 VRW327702:VTJ327704 WBS327702:WDF327704 WLO327702:WNB327704 WVK327702:WWX327704 C393238:AP393240 IY393238:KL393240 SU393238:UH393240 ACQ393238:AED393240 AMM393238:ANZ393240 AWI393238:AXV393240 BGE393238:BHR393240 BQA393238:BRN393240 BZW393238:CBJ393240 CJS393238:CLF393240 CTO393238:CVB393240 DDK393238:DEX393240 DNG393238:DOT393240 DXC393238:DYP393240 EGY393238:EIL393240 EQU393238:ESH393240 FAQ393238:FCD393240 FKM393238:FLZ393240 FUI393238:FVV393240 GEE393238:GFR393240 GOA393238:GPN393240 GXW393238:GZJ393240 HHS393238:HJF393240 HRO393238:HTB393240 IBK393238:ICX393240 ILG393238:IMT393240 IVC393238:IWP393240 JEY393238:JGL393240 JOU393238:JQH393240 JYQ393238:KAD393240 KIM393238:KJZ393240 KSI393238:KTV393240 LCE393238:LDR393240 LMA393238:LNN393240 LVW393238:LXJ393240 MFS393238:MHF393240 MPO393238:MRB393240 MZK393238:NAX393240 NJG393238:NKT393240 NTC393238:NUP393240 OCY393238:OEL393240 OMU393238:OOH393240 OWQ393238:OYD393240 PGM393238:PHZ393240 PQI393238:PRV393240 QAE393238:QBR393240 QKA393238:QLN393240 QTW393238:QVJ393240 RDS393238:RFF393240 RNO393238:RPB393240 RXK393238:RYX393240 SHG393238:SIT393240 SRC393238:SSP393240 TAY393238:TCL393240 TKU393238:TMH393240 TUQ393238:TWD393240 UEM393238:UFZ393240 UOI393238:UPV393240 UYE393238:UZR393240 VIA393238:VJN393240 VRW393238:VTJ393240 WBS393238:WDF393240 WLO393238:WNB393240 WVK393238:WWX393240 C458774:AP458776 IY458774:KL458776 SU458774:UH458776 ACQ458774:AED458776 AMM458774:ANZ458776 AWI458774:AXV458776 BGE458774:BHR458776 BQA458774:BRN458776 BZW458774:CBJ458776 CJS458774:CLF458776 CTO458774:CVB458776 DDK458774:DEX458776 DNG458774:DOT458776 DXC458774:DYP458776 EGY458774:EIL458776 EQU458774:ESH458776 FAQ458774:FCD458776 FKM458774:FLZ458776 FUI458774:FVV458776 GEE458774:GFR458776 GOA458774:GPN458776 GXW458774:GZJ458776 HHS458774:HJF458776 HRO458774:HTB458776 IBK458774:ICX458776 ILG458774:IMT458776 IVC458774:IWP458776 JEY458774:JGL458776 JOU458774:JQH458776 JYQ458774:KAD458776 KIM458774:KJZ458776 KSI458774:KTV458776 LCE458774:LDR458776 LMA458774:LNN458776 LVW458774:LXJ458776 MFS458774:MHF458776 MPO458774:MRB458776 MZK458774:NAX458776 NJG458774:NKT458776 NTC458774:NUP458776 OCY458774:OEL458776 OMU458774:OOH458776 OWQ458774:OYD458776 PGM458774:PHZ458776 PQI458774:PRV458776 QAE458774:QBR458776 QKA458774:QLN458776 QTW458774:QVJ458776 RDS458774:RFF458776 RNO458774:RPB458776 RXK458774:RYX458776 SHG458774:SIT458776 SRC458774:SSP458776 TAY458774:TCL458776 TKU458774:TMH458776 TUQ458774:TWD458776 UEM458774:UFZ458776 UOI458774:UPV458776 UYE458774:UZR458776 VIA458774:VJN458776 VRW458774:VTJ458776 WBS458774:WDF458776 WLO458774:WNB458776 WVK458774:WWX458776 C524310:AP524312 IY524310:KL524312 SU524310:UH524312 ACQ524310:AED524312 AMM524310:ANZ524312 AWI524310:AXV524312 BGE524310:BHR524312 BQA524310:BRN524312 BZW524310:CBJ524312 CJS524310:CLF524312 CTO524310:CVB524312 DDK524310:DEX524312 DNG524310:DOT524312 DXC524310:DYP524312 EGY524310:EIL524312 EQU524310:ESH524312 FAQ524310:FCD524312 FKM524310:FLZ524312 FUI524310:FVV524312 GEE524310:GFR524312 GOA524310:GPN524312 GXW524310:GZJ524312 HHS524310:HJF524312 HRO524310:HTB524312 IBK524310:ICX524312 ILG524310:IMT524312 IVC524310:IWP524312 JEY524310:JGL524312 JOU524310:JQH524312 JYQ524310:KAD524312 KIM524310:KJZ524312 KSI524310:KTV524312 LCE524310:LDR524312 LMA524310:LNN524312 LVW524310:LXJ524312 MFS524310:MHF524312 MPO524310:MRB524312 MZK524310:NAX524312 NJG524310:NKT524312 NTC524310:NUP524312 OCY524310:OEL524312 OMU524310:OOH524312 OWQ524310:OYD524312 PGM524310:PHZ524312 PQI524310:PRV524312 QAE524310:QBR524312 QKA524310:QLN524312 QTW524310:QVJ524312 RDS524310:RFF524312 RNO524310:RPB524312 RXK524310:RYX524312 SHG524310:SIT524312 SRC524310:SSP524312 TAY524310:TCL524312 TKU524310:TMH524312 TUQ524310:TWD524312 UEM524310:UFZ524312 UOI524310:UPV524312 UYE524310:UZR524312 VIA524310:VJN524312 VRW524310:VTJ524312 WBS524310:WDF524312 WLO524310:WNB524312 WVK524310:WWX524312 C589846:AP589848 IY589846:KL589848 SU589846:UH589848 ACQ589846:AED589848 AMM589846:ANZ589848 AWI589846:AXV589848 BGE589846:BHR589848 BQA589846:BRN589848 BZW589846:CBJ589848 CJS589846:CLF589848 CTO589846:CVB589848 DDK589846:DEX589848 DNG589846:DOT589848 DXC589846:DYP589848 EGY589846:EIL589848 EQU589846:ESH589848 FAQ589846:FCD589848 FKM589846:FLZ589848 FUI589846:FVV589848 GEE589846:GFR589848 GOA589846:GPN589848 GXW589846:GZJ589848 HHS589846:HJF589848 HRO589846:HTB589848 IBK589846:ICX589848 ILG589846:IMT589848 IVC589846:IWP589848 JEY589846:JGL589848 JOU589846:JQH589848 JYQ589846:KAD589848 KIM589846:KJZ589848 KSI589846:KTV589848 LCE589846:LDR589848 LMA589846:LNN589848 LVW589846:LXJ589848 MFS589846:MHF589848 MPO589846:MRB589848 MZK589846:NAX589848 NJG589846:NKT589848 NTC589846:NUP589848 OCY589846:OEL589848 OMU589846:OOH589848 OWQ589846:OYD589848 PGM589846:PHZ589848 PQI589846:PRV589848 QAE589846:QBR589848 QKA589846:QLN589848 QTW589846:QVJ589848 RDS589846:RFF589848 RNO589846:RPB589848 RXK589846:RYX589848 SHG589846:SIT589848 SRC589846:SSP589848 TAY589846:TCL589848 TKU589846:TMH589848 TUQ589846:TWD589848 UEM589846:UFZ589848 UOI589846:UPV589848 UYE589846:UZR589848 VIA589846:VJN589848 VRW589846:VTJ589848 WBS589846:WDF589848 WLO589846:WNB589848 WVK589846:WWX589848 C655382:AP655384 IY655382:KL655384 SU655382:UH655384 ACQ655382:AED655384 AMM655382:ANZ655384 AWI655382:AXV655384 BGE655382:BHR655384 BQA655382:BRN655384 BZW655382:CBJ655384 CJS655382:CLF655384 CTO655382:CVB655384 DDK655382:DEX655384 DNG655382:DOT655384 DXC655382:DYP655384 EGY655382:EIL655384 EQU655382:ESH655384 FAQ655382:FCD655384 FKM655382:FLZ655384 FUI655382:FVV655384 GEE655382:GFR655384 GOA655382:GPN655384 GXW655382:GZJ655384 HHS655382:HJF655384 HRO655382:HTB655384 IBK655382:ICX655384 ILG655382:IMT655384 IVC655382:IWP655384 JEY655382:JGL655384 JOU655382:JQH655384 JYQ655382:KAD655384 KIM655382:KJZ655384 KSI655382:KTV655384 LCE655382:LDR655384 LMA655382:LNN655384 LVW655382:LXJ655384 MFS655382:MHF655384 MPO655382:MRB655384 MZK655382:NAX655384 NJG655382:NKT655384 NTC655382:NUP655384 OCY655382:OEL655384 OMU655382:OOH655384 OWQ655382:OYD655384 PGM655382:PHZ655384 PQI655382:PRV655384 QAE655382:QBR655384 QKA655382:QLN655384 QTW655382:QVJ655384 RDS655382:RFF655384 RNO655382:RPB655384 RXK655382:RYX655384 SHG655382:SIT655384 SRC655382:SSP655384 TAY655382:TCL655384 TKU655382:TMH655384 TUQ655382:TWD655384 UEM655382:UFZ655384 UOI655382:UPV655384 UYE655382:UZR655384 VIA655382:VJN655384 VRW655382:VTJ655384 WBS655382:WDF655384 WLO655382:WNB655384 WVK655382:WWX655384 C720918:AP720920 IY720918:KL720920 SU720918:UH720920 ACQ720918:AED720920 AMM720918:ANZ720920 AWI720918:AXV720920 BGE720918:BHR720920 BQA720918:BRN720920 BZW720918:CBJ720920 CJS720918:CLF720920 CTO720918:CVB720920 DDK720918:DEX720920 DNG720918:DOT720920 DXC720918:DYP720920 EGY720918:EIL720920 EQU720918:ESH720920 FAQ720918:FCD720920 FKM720918:FLZ720920 FUI720918:FVV720920 GEE720918:GFR720920 GOA720918:GPN720920 GXW720918:GZJ720920 HHS720918:HJF720920 HRO720918:HTB720920 IBK720918:ICX720920 ILG720918:IMT720920 IVC720918:IWP720920 JEY720918:JGL720920 JOU720918:JQH720920 JYQ720918:KAD720920 KIM720918:KJZ720920 KSI720918:KTV720920 LCE720918:LDR720920 LMA720918:LNN720920 LVW720918:LXJ720920 MFS720918:MHF720920 MPO720918:MRB720920 MZK720918:NAX720920 NJG720918:NKT720920 NTC720918:NUP720920 OCY720918:OEL720920 OMU720918:OOH720920 OWQ720918:OYD720920 PGM720918:PHZ720920 PQI720918:PRV720920 QAE720918:QBR720920 QKA720918:QLN720920 QTW720918:QVJ720920 RDS720918:RFF720920 RNO720918:RPB720920 RXK720918:RYX720920 SHG720918:SIT720920 SRC720918:SSP720920 TAY720918:TCL720920 TKU720918:TMH720920 TUQ720918:TWD720920 UEM720918:UFZ720920 UOI720918:UPV720920 UYE720918:UZR720920 VIA720918:VJN720920 VRW720918:VTJ720920 WBS720918:WDF720920 WLO720918:WNB720920 WVK720918:WWX720920 C786454:AP786456 IY786454:KL786456 SU786454:UH786456 ACQ786454:AED786456 AMM786454:ANZ786456 AWI786454:AXV786456 BGE786454:BHR786456 BQA786454:BRN786456 BZW786454:CBJ786456 CJS786454:CLF786456 CTO786454:CVB786456 DDK786454:DEX786456 DNG786454:DOT786456 DXC786454:DYP786456 EGY786454:EIL786456 EQU786454:ESH786456 FAQ786454:FCD786456 FKM786454:FLZ786456 FUI786454:FVV786456 GEE786454:GFR786456 GOA786454:GPN786456 GXW786454:GZJ786456 HHS786454:HJF786456 HRO786454:HTB786456 IBK786454:ICX786456 ILG786454:IMT786456 IVC786454:IWP786456 JEY786454:JGL786456 JOU786454:JQH786456 JYQ786454:KAD786456 KIM786454:KJZ786456 KSI786454:KTV786456 LCE786454:LDR786456 LMA786454:LNN786456 LVW786454:LXJ786456 MFS786454:MHF786456 MPO786454:MRB786456 MZK786454:NAX786456 NJG786454:NKT786456 NTC786454:NUP786456 OCY786454:OEL786456 OMU786454:OOH786456 OWQ786454:OYD786456 PGM786454:PHZ786456 PQI786454:PRV786456 QAE786454:QBR786456 QKA786454:QLN786456 QTW786454:QVJ786456 RDS786454:RFF786456 RNO786454:RPB786456 RXK786454:RYX786456 SHG786454:SIT786456 SRC786454:SSP786456 TAY786454:TCL786456 TKU786454:TMH786456 TUQ786454:TWD786456 UEM786454:UFZ786456 UOI786454:UPV786456 UYE786454:UZR786456 VIA786454:VJN786456 VRW786454:VTJ786456 WBS786454:WDF786456 WLO786454:WNB786456 WVK786454:WWX786456 C851990:AP851992 IY851990:KL851992 SU851990:UH851992 ACQ851990:AED851992 AMM851990:ANZ851992 AWI851990:AXV851992 BGE851990:BHR851992 BQA851990:BRN851992 BZW851990:CBJ851992 CJS851990:CLF851992 CTO851990:CVB851992 DDK851990:DEX851992 DNG851990:DOT851992 DXC851990:DYP851992 EGY851990:EIL851992 EQU851990:ESH851992 FAQ851990:FCD851992 FKM851990:FLZ851992 FUI851990:FVV851992 GEE851990:GFR851992 GOA851990:GPN851992 GXW851990:GZJ851992 HHS851990:HJF851992 HRO851990:HTB851992 IBK851990:ICX851992 ILG851990:IMT851992 IVC851990:IWP851992 JEY851990:JGL851992 JOU851990:JQH851992 JYQ851990:KAD851992 KIM851990:KJZ851992 KSI851990:KTV851992 LCE851990:LDR851992 LMA851990:LNN851992 LVW851990:LXJ851992 MFS851990:MHF851992 MPO851990:MRB851992 MZK851990:NAX851992 NJG851990:NKT851992 NTC851990:NUP851992 OCY851990:OEL851992 OMU851990:OOH851992 OWQ851990:OYD851992 PGM851990:PHZ851992 PQI851990:PRV851992 QAE851990:QBR851992 QKA851990:QLN851992 QTW851990:QVJ851992 RDS851990:RFF851992 RNO851990:RPB851992 RXK851990:RYX851992 SHG851990:SIT851992 SRC851990:SSP851992 TAY851990:TCL851992 TKU851990:TMH851992 TUQ851990:TWD851992 UEM851990:UFZ851992 UOI851990:UPV851992 UYE851990:UZR851992 VIA851990:VJN851992 VRW851990:VTJ851992 WBS851990:WDF851992 WLO851990:WNB851992 WVK851990:WWX851992 C917526:AP917528 IY917526:KL917528 SU917526:UH917528 ACQ917526:AED917528 AMM917526:ANZ917528 AWI917526:AXV917528 BGE917526:BHR917528 BQA917526:BRN917528 BZW917526:CBJ917528 CJS917526:CLF917528 CTO917526:CVB917528 DDK917526:DEX917528 DNG917526:DOT917528 DXC917526:DYP917528 EGY917526:EIL917528 EQU917526:ESH917528 FAQ917526:FCD917528 FKM917526:FLZ917528 FUI917526:FVV917528 GEE917526:GFR917528 GOA917526:GPN917528 GXW917526:GZJ917528 HHS917526:HJF917528 HRO917526:HTB917528 IBK917526:ICX917528 ILG917526:IMT917528 IVC917526:IWP917528 JEY917526:JGL917528 JOU917526:JQH917528 JYQ917526:KAD917528 KIM917526:KJZ917528 KSI917526:KTV917528 LCE917526:LDR917528 LMA917526:LNN917528 LVW917526:LXJ917528 MFS917526:MHF917528 MPO917526:MRB917528 MZK917526:NAX917528 NJG917526:NKT917528 NTC917526:NUP917528 OCY917526:OEL917528 OMU917526:OOH917528 OWQ917526:OYD917528 PGM917526:PHZ917528 PQI917526:PRV917528 QAE917526:QBR917528 QKA917526:QLN917528 QTW917526:QVJ917528 RDS917526:RFF917528 RNO917526:RPB917528 RXK917526:RYX917528 SHG917526:SIT917528 SRC917526:SSP917528 TAY917526:TCL917528 TKU917526:TMH917528 TUQ917526:TWD917528 UEM917526:UFZ917528 UOI917526:UPV917528 UYE917526:UZR917528 VIA917526:VJN917528 VRW917526:VTJ917528 WBS917526:WDF917528 WLO917526:WNB917528 WVK917526:WWX917528 C983062:AP983064 IY983062:KL983064 SU983062:UH983064 ACQ983062:AED983064 AMM983062:ANZ983064 AWI983062:AXV983064 BGE983062:BHR983064 BQA983062:BRN983064 BZW983062:CBJ983064 CJS983062:CLF983064 CTO983062:CVB983064 DDK983062:DEX983064 DNG983062:DOT983064 DXC983062:DYP983064 EGY983062:EIL983064 EQU983062:ESH983064 FAQ983062:FCD983064 FKM983062:FLZ983064 FUI983062:FVV983064 GEE983062:GFR983064 GOA983062:GPN983064 GXW983062:GZJ983064 HHS983062:HJF983064 HRO983062:HTB983064 IBK983062:ICX983064 ILG983062:IMT983064 IVC983062:IWP983064 JEY983062:JGL983064 JOU983062:JQH983064 JYQ983062:KAD983064 KIM983062:KJZ983064 KSI983062:KTV983064 LCE983062:LDR983064 LMA983062:LNN983064 LVW983062:LXJ983064 MFS983062:MHF983064 MPO983062:MRB983064 MZK983062:NAX983064 NJG983062:NKT983064 NTC983062:NUP983064 OCY983062:OEL983064 OMU983062:OOH983064 OWQ983062:OYD983064 PGM983062:PHZ983064 PQI983062:PRV983064 QAE983062:QBR983064 QKA983062:QLN983064 QTW983062:QVJ983064 RDS983062:RFF983064 RNO983062:RPB983064 RXK983062:RYX983064 SHG983062:SIT983064 SRC983062:SSP983064 TAY983062:TCL983064 TKU983062:TMH983064 TUQ983062:TWD983064 UEM983062:UFZ983064 UOI983062:UPV983064 UYE983062:UZR983064 VIA983062:VJN983064 VRW983062:VTJ983064 WBS983062:WDF983064 WLO983062:WNB983064 WVK983062:WWX983064 AT10:AU10 KP10:KQ10 UL10:UM10 AEH10:AEI10 AOD10:AOE10 AXZ10:AYA10 BHV10:BHW10 BRR10:BRS10 CBN10:CBO10 CLJ10:CLK10 CVF10:CVG10 DFB10:DFC10 DOX10:DOY10 DYT10:DYU10 EIP10:EIQ10 ESL10:ESM10 FCH10:FCI10 FMD10:FME10 FVZ10:FWA10 GFV10:GFW10 GPR10:GPS10 GZN10:GZO10 HJJ10:HJK10 HTF10:HTG10 IDB10:IDC10 IMX10:IMY10 IWT10:IWU10 JGP10:JGQ10 JQL10:JQM10 KAH10:KAI10 KKD10:KKE10 KTZ10:KUA10 LDV10:LDW10 LNR10:LNS10 LXN10:LXO10 MHJ10:MHK10 MRF10:MRG10 NBB10:NBC10 NKX10:NKY10 NUT10:NUU10 OEP10:OEQ10 OOL10:OOM10 OYH10:OYI10 PID10:PIE10 PRZ10:PSA10 QBV10:QBW10 QLR10:QLS10 QVN10:QVO10 RFJ10:RFK10 RPF10:RPG10 RZB10:RZC10 SIX10:SIY10 SST10:SSU10 TCP10:TCQ10 TML10:TMM10 TWH10:TWI10 UGD10:UGE10 UPZ10:UQA10 UZV10:UZW10 VJR10:VJS10 VTN10:VTO10 WDJ10:WDK10 WNF10:WNG10 WXB10:WXC10 AT65546:AU65546 KP65546:KQ65546 UL65546:UM65546 AEH65546:AEI65546 AOD65546:AOE65546 AXZ65546:AYA65546 BHV65546:BHW65546 BRR65546:BRS65546 CBN65546:CBO65546 CLJ65546:CLK65546 CVF65546:CVG65546 DFB65546:DFC65546 DOX65546:DOY65546 DYT65546:DYU65546 EIP65546:EIQ65546 ESL65546:ESM65546 FCH65546:FCI65546 FMD65546:FME65546 FVZ65546:FWA65546 GFV65546:GFW65546 GPR65546:GPS65546 GZN65546:GZO65546 HJJ65546:HJK65546 HTF65546:HTG65546 IDB65546:IDC65546 IMX65546:IMY65546 IWT65546:IWU65546 JGP65546:JGQ65546 JQL65546:JQM65546 KAH65546:KAI65546 KKD65546:KKE65546 KTZ65546:KUA65546 LDV65546:LDW65546 LNR65546:LNS65546 LXN65546:LXO65546 MHJ65546:MHK65546 MRF65546:MRG65546 NBB65546:NBC65546 NKX65546:NKY65546 NUT65546:NUU65546 OEP65546:OEQ65546 OOL65546:OOM65546 OYH65546:OYI65546 PID65546:PIE65546 PRZ65546:PSA65546 QBV65546:QBW65546 QLR65546:QLS65546 QVN65546:QVO65546 RFJ65546:RFK65546 RPF65546:RPG65546 RZB65546:RZC65546 SIX65546:SIY65546 SST65546:SSU65546 TCP65546:TCQ65546 TML65546:TMM65546 TWH65546:TWI65546 UGD65546:UGE65546 UPZ65546:UQA65546 UZV65546:UZW65546 VJR65546:VJS65546 VTN65546:VTO65546 WDJ65546:WDK65546 WNF65546:WNG65546 WXB65546:WXC65546 AT131082:AU131082 KP131082:KQ131082 UL131082:UM131082 AEH131082:AEI131082 AOD131082:AOE131082 AXZ131082:AYA131082 BHV131082:BHW131082 BRR131082:BRS131082 CBN131082:CBO131082 CLJ131082:CLK131082 CVF131082:CVG131082 DFB131082:DFC131082 DOX131082:DOY131082 DYT131082:DYU131082 EIP131082:EIQ131082 ESL131082:ESM131082 FCH131082:FCI131082 FMD131082:FME131082 FVZ131082:FWA131082 GFV131082:GFW131082 GPR131082:GPS131082 GZN131082:GZO131082 HJJ131082:HJK131082 HTF131082:HTG131082 IDB131082:IDC131082 IMX131082:IMY131082 IWT131082:IWU131082 JGP131082:JGQ131082 JQL131082:JQM131082 KAH131082:KAI131082 KKD131082:KKE131082 KTZ131082:KUA131082 LDV131082:LDW131082 LNR131082:LNS131082 LXN131082:LXO131082 MHJ131082:MHK131082 MRF131082:MRG131082 NBB131082:NBC131082 NKX131082:NKY131082 NUT131082:NUU131082 OEP131082:OEQ131082 OOL131082:OOM131082 OYH131082:OYI131082 PID131082:PIE131082 PRZ131082:PSA131082 QBV131082:QBW131082 QLR131082:QLS131082 QVN131082:QVO131082 RFJ131082:RFK131082 RPF131082:RPG131082 RZB131082:RZC131082 SIX131082:SIY131082 SST131082:SSU131082 TCP131082:TCQ131082 TML131082:TMM131082 TWH131082:TWI131082 UGD131082:UGE131082 UPZ131082:UQA131082 UZV131082:UZW131082 VJR131082:VJS131082 VTN131082:VTO131082 WDJ131082:WDK131082 WNF131082:WNG131082 WXB131082:WXC131082 AT196618:AU196618 KP196618:KQ196618 UL196618:UM196618 AEH196618:AEI196618 AOD196618:AOE196618 AXZ196618:AYA196618 BHV196618:BHW196618 BRR196618:BRS196618 CBN196618:CBO196618 CLJ196618:CLK196618 CVF196618:CVG196618 DFB196618:DFC196618 DOX196618:DOY196618 DYT196618:DYU196618 EIP196618:EIQ196618 ESL196618:ESM196618 FCH196618:FCI196618 FMD196618:FME196618 FVZ196618:FWA196618 GFV196618:GFW196618 GPR196618:GPS196618 GZN196618:GZO196618 HJJ196618:HJK196618 HTF196618:HTG196618 IDB196618:IDC196618 IMX196618:IMY196618 IWT196618:IWU196618 JGP196618:JGQ196618 JQL196618:JQM196618 KAH196618:KAI196618 KKD196618:KKE196618 KTZ196618:KUA196618 LDV196618:LDW196618 LNR196618:LNS196618 LXN196618:LXO196618 MHJ196618:MHK196618 MRF196618:MRG196618 NBB196618:NBC196618 NKX196618:NKY196618 NUT196618:NUU196618 OEP196618:OEQ196618 OOL196618:OOM196618 OYH196618:OYI196618 PID196618:PIE196618 PRZ196618:PSA196618 QBV196618:QBW196618 QLR196618:QLS196618 QVN196618:QVO196618 RFJ196618:RFK196618 RPF196618:RPG196618 RZB196618:RZC196618 SIX196618:SIY196618 SST196618:SSU196618 TCP196618:TCQ196618 TML196618:TMM196618 TWH196618:TWI196618 UGD196618:UGE196618 UPZ196618:UQA196618 UZV196618:UZW196618 VJR196618:VJS196618 VTN196618:VTO196618 WDJ196618:WDK196618 WNF196618:WNG196618 WXB196618:WXC196618 AT262154:AU262154 KP262154:KQ262154 UL262154:UM262154 AEH262154:AEI262154 AOD262154:AOE262154 AXZ262154:AYA262154 BHV262154:BHW262154 BRR262154:BRS262154 CBN262154:CBO262154 CLJ262154:CLK262154 CVF262154:CVG262154 DFB262154:DFC262154 DOX262154:DOY262154 DYT262154:DYU262154 EIP262154:EIQ262154 ESL262154:ESM262154 FCH262154:FCI262154 FMD262154:FME262154 FVZ262154:FWA262154 GFV262154:GFW262154 GPR262154:GPS262154 GZN262154:GZO262154 HJJ262154:HJK262154 HTF262154:HTG262154 IDB262154:IDC262154 IMX262154:IMY262154 IWT262154:IWU262154 JGP262154:JGQ262154 JQL262154:JQM262154 KAH262154:KAI262154 KKD262154:KKE262154 KTZ262154:KUA262154 LDV262154:LDW262154 LNR262154:LNS262154 LXN262154:LXO262154 MHJ262154:MHK262154 MRF262154:MRG262154 NBB262154:NBC262154 NKX262154:NKY262154 NUT262154:NUU262154 OEP262154:OEQ262154 OOL262154:OOM262154 OYH262154:OYI262154 PID262154:PIE262154 PRZ262154:PSA262154 QBV262154:QBW262154 QLR262154:QLS262154 QVN262154:QVO262154 RFJ262154:RFK262154 RPF262154:RPG262154 RZB262154:RZC262154 SIX262154:SIY262154 SST262154:SSU262154 TCP262154:TCQ262154 TML262154:TMM262154 TWH262154:TWI262154 UGD262154:UGE262154 UPZ262154:UQA262154 UZV262154:UZW262154 VJR262154:VJS262154 VTN262154:VTO262154 WDJ262154:WDK262154 WNF262154:WNG262154 WXB262154:WXC262154 AT327690:AU327690 KP327690:KQ327690 UL327690:UM327690 AEH327690:AEI327690 AOD327690:AOE327690 AXZ327690:AYA327690 BHV327690:BHW327690 BRR327690:BRS327690 CBN327690:CBO327690 CLJ327690:CLK327690 CVF327690:CVG327690 DFB327690:DFC327690 DOX327690:DOY327690 DYT327690:DYU327690 EIP327690:EIQ327690 ESL327690:ESM327690 FCH327690:FCI327690 FMD327690:FME327690 FVZ327690:FWA327690 GFV327690:GFW327690 GPR327690:GPS327690 GZN327690:GZO327690 HJJ327690:HJK327690 HTF327690:HTG327690 IDB327690:IDC327690 IMX327690:IMY327690 IWT327690:IWU327690 JGP327690:JGQ327690 JQL327690:JQM327690 KAH327690:KAI327690 KKD327690:KKE327690 KTZ327690:KUA327690 LDV327690:LDW327690 LNR327690:LNS327690 LXN327690:LXO327690 MHJ327690:MHK327690 MRF327690:MRG327690 NBB327690:NBC327690 NKX327690:NKY327690 NUT327690:NUU327690 OEP327690:OEQ327690 OOL327690:OOM327690 OYH327690:OYI327690 PID327690:PIE327690 PRZ327690:PSA327690 QBV327690:QBW327690 QLR327690:QLS327690 QVN327690:QVO327690 RFJ327690:RFK327690 RPF327690:RPG327690 RZB327690:RZC327690 SIX327690:SIY327690 SST327690:SSU327690 TCP327690:TCQ327690 TML327690:TMM327690 TWH327690:TWI327690 UGD327690:UGE327690 UPZ327690:UQA327690 UZV327690:UZW327690 VJR327690:VJS327690 VTN327690:VTO327690 WDJ327690:WDK327690 WNF327690:WNG327690 WXB327690:WXC327690 AT393226:AU393226 KP393226:KQ393226 UL393226:UM393226 AEH393226:AEI393226 AOD393226:AOE393226 AXZ393226:AYA393226 BHV393226:BHW393226 BRR393226:BRS393226 CBN393226:CBO393226 CLJ393226:CLK393226 CVF393226:CVG393226 DFB393226:DFC393226 DOX393226:DOY393226 DYT393226:DYU393226 EIP393226:EIQ393226 ESL393226:ESM393226 FCH393226:FCI393226 FMD393226:FME393226 FVZ393226:FWA393226 GFV393226:GFW393226 GPR393226:GPS393226 GZN393226:GZO393226 HJJ393226:HJK393226 HTF393226:HTG393226 IDB393226:IDC393226 IMX393226:IMY393226 IWT393226:IWU393226 JGP393226:JGQ393226 JQL393226:JQM393226 KAH393226:KAI393226 KKD393226:KKE393226 KTZ393226:KUA393226 LDV393226:LDW393226 LNR393226:LNS393226 LXN393226:LXO393226 MHJ393226:MHK393226 MRF393226:MRG393226 NBB393226:NBC393226 NKX393226:NKY393226 NUT393226:NUU393226 OEP393226:OEQ393226 OOL393226:OOM393226 OYH393226:OYI393226 PID393226:PIE393226 PRZ393226:PSA393226 QBV393226:QBW393226 QLR393226:QLS393226 QVN393226:QVO393226 RFJ393226:RFK393226 RPF393226:RPG393226 RZB393226:RZC393226 SIX393226:SIY393226 SST393226:SSU393226 TCP393226:TCQ393226 TML393226:TMM393226 TWH393226:TWI393226 UGD393226:UGE393226 UPZ393226:UQA393226 UZV393226:UZW393226 VJR393226:VJS393226 VTN393226:VTO393226 WDJ393226:WDK393226 WNF393226:WNG393226 WXB393226:WXC393226 AT458762:AU458762 KP458762:KQ458762 UL458762:UM458762 AEH458762:AEI458762 AOD458762:AOE458762 AXZ458762:AYA458762 BHV458762:BHW458762 BRR458762:BRS458762 CBN458762:CBO458762 CLJ458762:CLK458762 CVF458762:CVG458762 DFB458762:DFC458762 DOX458762:DOY458762 DYT458762:DYU458762 EIP458762:EIQ458762 ESL458762:ESM458762 FCH458762:FCI458762 FMD458762:FME458762 FVZ458762:FWA458762 GFV458762:GFW458762 GPR458762:GPS458762 GZN458762:GZO458762 HJJ458762:HJK458762 HTF458762:HTG458762 IDB458762:IDC458762 IMX458762:IMY458762 IWT458762:IWU458762 JGP458762:JGQ458762 JQL458762:JQM458762 KAH458762:KAI458762 KKD458762:KKE458762 KTZ458762:KUA458762 LDV458762:LDW458762 LNR458762:LNS458762 LXN458762:LXO458762 MHJ458762:MHK458762 MRF458762:MRG458762 NBB458762:NBC458762 NKX458762:NKY458762 NUT458762:NUU458762 OEP458762:OEQ458762 OOL458762:OOM458762 OYH458762:OYI458762 PID458762:PIE458762 PRZ458762:PSA458762 QBV458762:QBW458762 QLR458762:QLS458762 QVN458762:QVO458762 RFJ458762:RFK458762 RPF458762:RPG458762 RZB458762:RZC458762 SIX458762:SIY458762 SST458762:SSU458762 TCP458762:TCQ458762 TML458762:TMM458762 TWH458762:TWI458762 UGD458762:UGE458762 UPZ458762:UQA458762 UZV458762:UZW458762 VJR458762:VJS458762 VTN458762:VTO458762 WDJ458762:WDK458762 WNF458762:WNG458762 WXB458762:WXC458762 AT524298:AU524298 KP524298:KQ524298 UL524298:UM524298 AEH524298:AEI524298 AOD524298:AOE524298 AXZ524298:AYA524298 BHV524298:BHW524298 BRR524298:BRS524298 CBN524298:CBO524298 CLJ524298:CLK524298 CVF524298:CVG524298 DFB524298:DFC524298 DOX524298:DOY524298 DYT524298:DYU524298 EIP524298:EIQ524298 ESL524298:ESM524298 FCH524298:FCI524298 FMD524298:FME524298 FVZ524298:FWA524298 GFV524298:GFW524298 GPR524298:GPS524298 GZN524298:GZO524298 HJJ524298:HJK524298 HTF524298:HTG524298 IDB524298:IDC524298 IMX524298:IMY524298 IWT524298:IWU524298 JGP524298:JGQ524298 JQL524298:JQM524298 KAH524298:KAI524298 KKD524298:KKE524298 KTZ524298:KUA524298 LDV524298:LDW524298 LNR524298:LNS524298 LXN524298:LXO524298 MHJ524298:MHK524298 MRF524298:MRG524298 NBB524298:NBC524298 NKX524298:NKY524298 NUT524298:NUU524298 OEP524298:OEQ524298 OOL524298:OOM524298 OYH524298:OYI524298 PID524298:PIE524298 PRZ524298:PSA524298 QBV524298:QBW524298 QLR524298:QLS524298 QVN524298:QVO524298 RFJ524298:RFK524298 RPF524298:RPG524298 RZB524298:RZC524298 SIX524298:SIY524298 SST524298:SSU524298 TCP524298:TCQ524298 TML524298:TMM524298 TWH524298:TWI524298 UGD524298:UGE524298 UPZ524298:UQA524298 UZV524298:UZW524298 VJR524298:VJS524298 VTN524298:VTO524298 WDJ524298:WDK524298 WNF524298:WNG524298 WXB524298:WXC524298 AT589834:AU589834 KP589834:KQ589834 UL589834:UM589834 AEH589834:AEI589834 AOD589834:AOE589834 AXZ589834:AYA589834 BHV589834:BHW589834 BRR589834:BRS589834 CBN589834:CBO589834 CLJ589834:CLK589834 CVF589834:CVG589834 DFB589834:DFC589834 DOX589834:DOY589834 DYT589834:DYU589834 EIP589834:EIQ589834 ESL589834:ESM589834 FCH589834:FCI589834 FMD589834:FME589834 FVZ589834:FWA589834 GFV589834:GFW589834 GPR589834:GPS589834 GZN589834:GZO589834 HJJ589834:HJK589834 HTF589834:HTG589834 IDB589834:IDC589834 IMX589834:IMY589834 IWT589834:IWU589834 JGP589834:JGQ589834 JQL589834:JQM589834 KAH589834:KAI589834 KKD589834:KKE589834 KTZ589834:KUA589834 LDV589834:LDW589834 LNR589834:LNS589834 LXN589834:LXO589834 MHJ589834:MHK589834 MRF589834:MRG589834 NBB589834:NBC589834 NKX589834:NKY589834 NUT589834:NUU589834 OEP589834:OEQ589834 OOL589834:OOM589834 OYH589834:OYI589834 PID589834:PIE589834 PRZ589834:PSA589834 QBV589834:QBW589834 QLR589834:QLS589834 QVN589834:QVO589834 RFJ589834:RFK589834 RPF589834:RPG589834 RZB589834:RZC589834 SIX589834:SIY589834 SST589834:SSU589834 TCP589834:TCQ589834 TML589834:TMM589834 TWH589834:TWI589834 UGD589834:UGE589834 UPZ589834:UQA589834 UZV589834:UZW589834 VJR589834:VJS589834 VTN589834:VTO589834 WDJ589834:WDK589834 WNF589834:WNG589834 WXB589834:WXC589834 AT655370:AU655370 KP655370:KQ655370 UL655370:UM655370 AEH655370:AEI655370 AOD655370:AOE655370 AXZ655370:AYA655370 BHV655370:BHW655370 BRR655370:BRS655370 CBN655370:CBO655370 CLJ655370:CLK655370 CVF655370:CVG655370 DFB655370:DFC655370 DOX655370:DOY655370 DYT655370:DYU655370 EIP655370:EIQ655370 ESL655370:ESM655370 FCH655370:FCI655370 FMD655370:FME655370 FVZ655370:FWA655370 GFV655370:GFW655370 GPR655370:GPS655370 GZN655370:GZO655370 HJJ655370:HJK655370 HTF655370:HTG655370 IDB655370:IDC655370 IMX655370:IMY655370 IWT655370:IWU655370 JGP655370:JGQ655370 JQL655370:JQM655370 KAH655370:KAI655370 KKD655370:KKE655370 KTZ655370:KUA655370 LDV655370:LDW655370 LNR655370:LNS655370 LXN655370:LXO655370 MHJ655370:MHK655370 MRF655370:MRG655370 NBB655370:NBC655370 NKX655370:NKY655370 NUT655370:NUU655370 OEP655370:OEQ655370 OOL655370:OOM655370 OYH655370:OYI655370 PID655370:PIE655370 PRZ655370:PSA655370 QBV655370:QBW655370 QLR655370:QLS655370 QVN655370:QVO655370 RFJ655370:RFK655370 RPF655370:RPG655370 RZB655370:RZC655370 SIX655370:SIY655370 SST655370:SSU655370 TCP655370:TCQ655370 TML655370:TMM655370 TWH655370:TWI655370 UGD655370:UGE655370 UPZ655370:UQA655370 UZV655370:UZW655370 VJR655370:VJS655370 VTN655370:VTO655370 WDJ655370:WDK655370 WNF655370:WNG655370 WXB655370:WXC655370 AT720906:AU720906 KP720906:KQ720906 UL720906:UM720906 AEH720906:AEI720906 AOD720906:AOE720906 AXZ720906:AYA720906 BHV720906:BHW720906 BRR720906:BRS720906 CBN720906:CBO720906 CLJ720906:CLK720906 CVF720906:CVG720906 DFB720906:DFC720906 DOX720906:DOY720906 DYT720906:DYU720906 EIP720906:EIQ720906 ESL720906:ESM720906 FCH720906:FCI720906 FMD720906:FME720906 FVZ720906:FWA720906 GFV720906:GFW720906 GPR720906:GPS720906 GZN720906:GZO720906 HJJ720906:HJK720906 HTF720906:HTG720906 IDB720906:IDC720906 IMX720906:IMY720906 IWT720906:IWU720906 JGP720906:JGQ720906 JQL720906:JQM720906 KAH720906:KAI720906 KKD720906:KKE720906 KTZ720906:KUA720906 LDV720906:LDW720906 LNR720906:LNS720906 LXN720906:LXO720906 MHJ720906:MHK720906 MRF720906:MRG720906 NBB720906:NBC720906 NKX720906:NKY720906 NUT720906:NUU720906 OEP720906:OEQ720906 OOL720906:OOM720906 OYH720906:OYI720906 PID720906:PIE720906 PRZ720906:PSA720906 QBV720906:QBW720906 QLR720906:QLS720906 QVN720906:QVO720906 RFJ720906:RFK720906 RPF720906:RPG720906 RZB720906:RZC720906 SIX720906:SIY720906 SST720906:SSU720906 TCP720906:TCQ720906 TML720906:TMM720906 TWH720906:TWI720906 UGD720906:UGE720906 UPZ720906:UQA720906 UZV720906:UZW720906 VJR720906:VJS720906 VTN720906:VTO720906 WDJ720906:WDK720906 WNF720906:WNG720906 WXB720906:WXC720906 AT786442:AU786442 KP786442:KQ786442 UL786442:UM786442 AEH786442:AEI786442 AOD786442:AOE786442 AXZ786442:AYA786442 BHV786442:BHW786442 BRR786442:BRS786442 CBN786442:CBO786442 CLJ786442:CLK786442 CVF786442:CVG786442 DFB786442:DFC786442 DOX786442:DOY786442 DYT786442:DYU786442 EIP786442:EIQ786442 ESL786442:ESM786442 FCH786442:FCI786442 FMD786442:FME786442 FVZ786442:FWA786442 GFV786442:GFW786442 GPR786442:GPS786442 GZN786442:GZO786442 HJJ786442:HJK786442 HTF786442:HTG786442 IDB786442:IDC786442 IMX786442:IMY786442 IWT786442:IWU786442 JGP786442:JGQ786442 JQL786442:JQM786442 KAH786442:KAI786442 KKD786442:KKE786442 KTZ786442:KUA786442 LDV786442:LDW786442 LNR786442:LNS786442 LXN786442:LXO786442 MHJ786442:MHK786442 MRF786442:MRG786442 NBB786442:NBC786442 NKX786442:NKY786442 NUT786442:NUU786442 OEP786442:OEQ786442 OOL786442:OOM786442 OYH786442:OYI786442 PID786442:PIE786442 PRZ786442:PSA786442 QBV786442:QBW786442 QLR786442:QLS786442 QVN786442:QVO786442 RFJ786442:RFK786442 RPF786442:RPG786442 RZB786442:RZC786442 SIX786442:SIY786442 SST786442:SSU786442 TCP786442:TCQ786442 TML786442:TMM786442 TWH786442:TWI786442 UGD786442:UGE786442 UPZ786442:UQA786442 UZV786442:UZW786442 VJR786442:VJS786442 VTN786442:VTO786442 WDJ786442:WDK786442 WNF786442:WNG786442 WXB786442:WXC786442 AT851978:AU851978 KP851978:KQ851978 UL851978:UM851978 AEH851978:AEI851978 AOD851978:AOE851978 AXZ851978:AYA851978 BHV851978:BHW851978 BRR851978:BRS851978 CBN851978:CBO851978 CLJ851978:CLK851978 CVF851978:CVG851978 DFB851978:DFC851978 DOX851978:DOY851978 DYT851978:DYU851978 EIP851978:EIQ851978 ESL851978:ESM851978 FCH851978:FCI851978 FMD851978:FME851978 FVZ851978:FWA851978 GFV851978:GFW851978 GPR851978:GPS851978 GZN851978:GZO851978 HJJ851978:HJK851978 HTF851978:HTG851978 IDB851978:IDC851978 IMX851978:IMY851978 IWT851978:IWU851978 JGP851978:JGQ851978 JQL851978:JQM851978 KAH851978:KAI851978 KKD851978:KKE851978 KTZ851978:KUA851978 LDV851978:LDW851978 LNR851978:LNS851978 LXN851978:LXO851978 MHJ851978:MHK851978 MRF851978:MRG851978 NBB851978:NBC851978 NKX851978:NKY851978 NUT851978:NUU851978 OEP851978:OEQ851978 OOL851978:OOM851978 OYH851978:OYI851978 PID851978:PIE851978 PRZ851978:PSA851978 QBV851978:QBW851978 QLR851978:QLS851978 QVN851978:QVO851978 RFJ851978:RFK851978 RPF851978:RPG851978 RZB851978:RZC851978 SIX851978:SIY851978 SST851978:SSU851978 TCP851978:TCQ851978 TML851978:TMM851978 TWH851978:TWI851978 UGD851978:UGE851978 UPZ851978:UQA851978 UZV851978:UZW851978 VJR851978:VJS851978 VTN851978:VTO851978 WDJ851978:WDK851978 WNF851978:WNG851978 WXB851978:WXC851978 AT917514:AU917514 KP917514:KQ917514 UL917514:UM917514 AEH917514:AEI917514 AOD917514:AOE917514 AXZ917514:AYA917514 BHV917514:BHW917514 BRR917514:BRS917514 CBN917514:CBO917514 CLJ917514:CLK917514 CVF917514:CVG917514 DFB917514:DFC917514 DOX917514:DOY917514 DYT917514:DYU917514 EIP917514:EIQ917514 ESL917514:ESM917514 FCH917514:FCI917514 FMD917514:FME917514 FVZ917514:FWA917514 GFV917514:GFW917514 GPR917514:GPS917514 GZN917514:GZO917514 HJJ917514:HJK917514 HTF917514:HTG917514 IDB917514:IDC917514 IMX917514:IMY917514 IWT917514:IWU917514 JGP917514:JGQ917514 JQL917514:JQM917514 KAH917514:KAI917514 KKD917514:KKE917514 KTZ917514:KUA917514 LDV917514:LDW917514 LNR917514:LNS917514 LXN917514:LXO917514 MHJ917514:MHK917514 MRF917514:MRG917514 NBB917514:NBC917514 NKX917514:NKY917514 NUT917514:NUU917514 OEP917514:OEQ917514 OOL917514:OOM917514 OYH917514:OYI917514 PID917514:PIE917514 PRZ917514:PSA917514 QBV917514:QBW917514 QLR917514:QLS917514 QVN917514:QVO917514 RFJ917514:RFK917514 RPF917514:RPG917514 RZB917514:RZC917514 SIX917514:SIY917514 SST917514:SSU917514 TCP917514:TCQ917514 TML917514:TMM917514 TWH917514:TWI917514 UGD917514:UGE917514 UPZ917514:UQA917514 UZV917514:UZW917514 VJR917514:VJS917514 VTN917514:VTO917514 WDJ917514:WDK917514 WNF917514:WNG917514 WXB917514:WXC917514 AT983050:AU983050 KP983050:KQ983050 UL983050:UM983050 AEH983050:AEI983050 AOD983050:AOE983050 AXZ983050:AYA983050 BHV983050:BHW983050 BRR983050:BRS983050 CBN983050:CBO983050 CLJ983050:CLK983050 CVF983050:CVG983050 DFB983050:DFC983050 DOX983050:DOY983050 DYT983050:DYU983050 EIP983050:EIQ983050 ESL983050:ESM983050 FCH983050:FCI983050 FMD983050:FME983050 FVZ983050:FWA983050 GFV983050:GFW983050 GPR983050:GPS983050 GZN983050:GZO983050 HJJ983050:HJK983050 HTF983050:HTG983050 IDB983050:IDC983050 IMX983050:IMY983050 IWT983050:IWU983050 JGP983050:JGQ983050 JQL983050:JQM983050 KAH983050:KAI983050 KKD983050:KKE983050 KTZ983050:KUA983050 LDV983050:LDW983050 LNR983050:LNS983050 LXN983050:LXO983050 MHJ983050:MHK983050 MRF983050:MRG983050 NBB983050:NBC983050 NKX983050:NKY983050 NUT983050:NUU983050 OEP983050:OEQ983050 OOL983050:OOM983050 OYH983050:OYI983050 PID983050:PIE983050 PRZ983050:PSA983050 QBV983050:QBW983050 QLR983050:QLS983050 QVN983050:QVO983050 RFJ983050:RFK983050 RPF983050:RPG983050 RZB983050:RZC983050 SIX983050:SIY983050 SST983050:SSU983050 TCP983050:TCQ983050 TML983050:TMM983050 TWH983050:TWI983050 UGD983050:UGE983050 UPZ983050:UQA983050 UZV983050:UZW983050 VJR983050:VJS983050 VTN983050:VTO983050 WDJ983050:WDK983050 WNF983050:WNG983050 WXB983050:WXC983050 C25:AU25 IY25:KQ25 SU25:UM25 ACQ25:AEI25 AMM25:AOE25 AWI25:AYA25 BGE25:BHW25 BQA25:BRS25 BZW25:CBO25 CJS25:CLK25 CTO25:CVG25 DDK25:DFC25 DNG25:DOY25 DXC25:DYU25 EGY25:EIQ25 EQU25:ESM25 FAQ25:FCI25 FKM25:FME25 FUI25:FWA25 GEE25:GFW25 GOA25:GPS25 GXW25:GZO25 HHS25:HJK25 HRO25:HTG25 IBK25:IDC25 ILG25:IMY25 IVC25:IWU25 JEY25:JGQ25 JOU25:JQM25 JYQ25:KAI25 KIM25:KKE25 KSI25:KUA25 LCE25:LDW25 LMA25:LNS25 LVW25:LXO25 MFS25:MHK25 MPO25:MRG25 MZK25:NBC25 NJG25:NKY25 NTC25:NUU25 OCY25:OEQ25 OMU25:OOM25 OWQ25:OYI25 PGM25:PIE25 PQI25:PSA25 QAE25:QBW25 QKA25:QLS25 QTW25:QVO25 RDS25:RFK25 RNO25:RPG25 RXK25:RZC25 SHG25:SIY25 SRC25:SSU25 TAY25:TCQ25 TKU25:TMM25 TUQ25:TWI25 UEM25:UGE25 UOI25:UQA25 UYE25:UZW25 VIA25:VJS25 VRW25:VTO25 WBS25:WDK25 WLO25:WNG25 WVK25:WXC25 C65561:AU65561 IY65561:KQ65561 SU65561:UM65561 ACQ65561:AEI65561 AMM65561:AOE65561 AWI65561:AYA65561 BGE65561:BHW65561 BQA65561:BRS65561 BZW65561:CBO65561 CJS65561:CLK65561 CTO65561:CVG65561 DDK65561:DFC65561 DNG65561:DOY65561 DXC65561:DYU65561 EGY65561:EIQ65561 EQU65561:ESM65561 FAQ65561:FCI65561 FKM65561:FME65561 FUI65561:FWA65561 GEE65561:GFW65561 GOA65561:GPS65561 GXW65561:GZO65561 HHS65561:HJK65561 HRO65561:HTG65561 IBK65561:IDC65561 ILG65561:IMY65561 IVC65561:IWU65561 JEY65561:JGQ65561 JOU65561:JQM65561 JYQ65561:KAI65561 KIM65561:KKE65561 KSI65561:KUA65561 LCE65561:LDW65561 LMA65561:LNS65561 LVW65561:LXO65561 MFS65561:MHK65561 MPO65561:MRG65561 MZK65561:NBC65561 NJG65561:NKY65561 NTC65561:NUU65561 OCY65561:OEQ65561 OMU65561:OOM65561 OWQ65561:OYI65561 PGM65561:PIE65561 PQI65561:PSA65561 QAE65561:QBW65561 QKA65561:QLS65561 QTW65561:QVO65561 RDS65561:RFK65561 RNO65561:RPG65561 RXK65561:RZC65561 SHG65561:SIY65561 SRC65561:SSU65561 TAY65561:TCQ65561 TKU65561:TMM65561 TUQ65561:TWI65561 UEM65561:UGE65561 UOI65561:UQA65561 UYE65561:UZW65561 VIA65561:VJS65561 VRW65561:VTO65561 WBS65561:WDK65561 WLO65561:WNG65561 WVK65561:WXC65561 C131097:AU131097 IY131097:KQ131097 SU131097:UM131097 ACQ131097:AEI131097 AMM131097:AOE131097 AWI131097:AYA131097 BGE131097:BHW131097 BQA131097:BRS131097 BZW131097:CBO131097 CJS131097:CLK131097 CTO131097:CVG131097 DDK131097:DFC131097 DNG131097:DOY131097 DXC131097:DYU131097 EGY131097:EIQ131097 EQU131097:ESM131097 FAQ131097:FCI131097 FKM131097:FME131097 FUI131097:FWA131097 GEE131097:GFW131097 GOA131097:GPS131097 GXW131097:GZO131097 HHS131097:HJK131097 HRO131097:HTG131097 IBK131097:IDC131097 ILG131097:IMY131097 IVC131097:IWU131097 JEY131097:JGQ131097 JOU131097:JQM131097 JYQ131097:KAI131097 KIM131097:KKE131097 KSI131097:KUA131097 LCE131097:LDW131097 LMA131097:LNS131097 LVW131097:LXO131097 MFS131097:MHK131097 MPO131097:MRG131097 MZK131097:NBC131097 NJG131097:NKY131097 NTC131097:NUU131097 OCY131097:OEQ131097 OMU131097:OOM131097 OWQ131097:OYI131097 PGM131097:PIE131097 PQI131097:PSA131097 QAE131097:QBW131097 QKA131097:QLS131097 QTW131097:QVO131097 RDS131097:RFK131097 RNO131097:RPG131097 RXK131097:RZC131097 SHG131097:SIY131097 SRC131097:SSU131097 TAY131097:TCQ131097 TKU131097:TMM131097 TUQ131097:TWI131097 UEM131097:UGE131097 UOI131097:UQA131097 UYE131097:UZW131097 VIA131097:VJS131097 VRW131097:VTO131097 WBS131097:WDK131097 WLO131097:WNG131097 WVK131097:WXC131097 C196633:AU196633 IY196633:KQ196633 SU196633:UM196633 ACQ196633:AEI196633 AMM196633:AOE196633 AWI196633:AYA196633 BGE196633:BHW196633 BQA196633:BRS196633 BZW196633:CBO196633 CJS196633:CLK196633 CTO196633:CVG196633 DDK196633:DFC196633 DNG196633:DOY196633 DXC196633:DYU196633 EGY196633:EIQ196633 EQU196633:ESM196633 FAQ196633:FCI196633 FKM196633:FME196633 FUI196633:FWA196633 GEE196633:GFW196633 GOA196633:GPS196633 GXW196633:GZO196633 HHS196633:HJK196633 HRO196633:HTG196633 IBK196633:IDC196633 ILG196633:IMY196633 IVC196633:IWU196633 JEY196633:JGQ196633 JOU196633:JQM196633 JYQ196633:KAI196633 KIM196633:KKE196633 KSI196633:KUA196633 LCE196633:LDW196633 LMA196633:LNS196633 LVW196633:LXO196633 MFS196633:MHK196633 MPO196633:MRG196633 MZK196633:NBC196633 NJG196633:NKY196633 NTC196633:NUU196633 OCY196633:OEQ196633 OMU196633:OOM196633 OWQ196633:OYI196633 PGM196633:PIE196633 PQI196633:PSA196633 QAE196633:QBW196633 QKA196633:QLS196633 QTW196633:QVO196633 RDS196633:RFK196633 RNO196633:RPG196633 RXK196633:RZC196633 SHG196633:SIY196633 SRC196633:SSU196633 TAY196633:TCQ196633 TKU196633:TMM196633 TUQ196633:TWI196633 UEM196633:UGE196633 UOI196633:UQA196633 UYE196633:UZW196633 VIA196633:VJS196633 VRW196633:VTO196633 WBS196633:WDK196633 WLO196633:WNG196633 WVK196633:WXC196633 C262169:AU262169 IY262169:KQ262169 SU262169:UM262169 ACQ262169:AEI262169 AMM262169:AOE262169 AWI262169:AYA262169 BGE262169:BHW262169 BQA262169:BRS262169 BZW262169:CBO262169 CJS262169:CLK262169 CTO262169:CVG262169 DDK262169:DFC262169 DNG262169:DOY262169 DXC262169:DYU262169 EGY262169:EIQ262169 EQU262169:ESM262169 FAQ262169:FCI262169 FKM262169:FME262169 FUI262169:FWA262169 GEE262169:GFW262169 GOA262169:GPS262169 GXW262169:GZO262169 HHS262169:HJK262169 HRO262169:HTG262169 IBK262169:IDC262169 ILG262169:IMY262169 IVC262169:IWU262169 JEY262169:JGQ262169 JOU262169:JQM262169 JYQ262169:KAI262169 KIM262169:KKE262169 KSI262169:KUA262169 LCE262169:LDW262169 LMA262169:LNS262169 LVW262169:LXO262169 MFS262169:MHK262169 MPO262169:MRG262169 MZK262169:NBC262169 NJG262169:NKY262169 NTC262169:NUU262169 OCY262169:OEQ262169 OMU262169:OOM262169 OWQ262169:OYI262169 PGM262169:PIE262169 PQI262169:PSA262169 QAE262169:QBW262169 QKA262169:QLS262169 QTW262169:QVO262169 RDS262169:RFK262169 RNO262169:RPG262169 RXK262169:RZC262169 SHG262169:SIY262169 SRC262169:SSU262169 TAY262169:TCQ262169 TKU262169:TMM262169 TUQ262169:TWI262169 UEM262169:UGE262169 UOI262169:UQA262169 UYE262169:UZW262169 VIA262169:VJS262169 VRW262169:VTO262169 WBS262169:WDK262169 WLO262169:WNG262169 WVK262169:WXC262169 C327705:AU327705 IY327705:KQ327705 SU327705:UM327705 ACQ327705:AEI327705 AMM327705:AOE327705 AWI327705:AYA327705 BGE327705:BHW327705 BQA327705:BRS327705 BZW327705:CBO327705 CJS327705:CLK327705 CTO327705:CVG327705 DDK327705:DFC327705 DNG327705:DOY327705 DXC327705:DYU327705 EGY327705:EIQ327705 EQU327705:ESM327705 FAQ327705:FCI327705 FKM327705:FME327705 FUI327705:FWA327705 GEE327705:GFW327705 GOA327705:GPS327705 GXW327705:GZO327705 HHS327705:HJK327705 HRO327705:HTG327705 IBK327705:IDC327705 ILG327705:IMY327705 IVC327705:IWU327705 JEY327705:JGQ327705 JOU327705:JQM327705 JYQ327705:KAI327705 KIM327705:KKE327705 KSI327705:KUA327705 LCE327705:LDW327705 LMA327705:LNS327705 LVW327705:LXO327705 MFS327705:MHK327705 MPO327705:MRG327705 MZK327705:NBC327705 NJG327705:NKY327705 NTC327705:NUU327705 OCY327705:OEQ327705 OMU327705:OOM327705 OWQ327705:OYI327705 PGM327705:PIE327705 PQI327705:PSA327705 QAE327705:QBW327705 QKA327705:QLS327705 QTW327705:QVO327705 RDS327705:RFK327705 RNO327705:RPG327705 RXK327705:RZC327705 SHG327705:SIY327705 SRC327705:SSU327705 TAY327705:TCQ327705 TKU327705:TMM327705 TUQ327705:TWI327705 UEM327705:UGE327705 UOI327705:UQA327705 UYE327705:UZW327705 VIA327705:VJS327705 VRW327705:VTO327705 WBS327705:WDK327705 WLO327705:WNG327705 WVK327705:WXC327705 C393241:AU393241 IY393241:KQ393241 SU393241:UM393241 ACQ393241:AEI393241 AMM393241:AOE393241 AWI393241:AYA393241 BGE393241:BHW393241 BQA393241:BRS393241 BZW393241:CBO393241 CJS393241:CLK393241 CTO393241:CVG393241 DDK393241:DFC393241 DNG393241:DOY393241 DXC393241:DYU393241 EGY393241:EIQ393241 EQU393241:ESM393241 FAQ393241:FCI393241 FKM393241:FME393241 FUI393241:FWA393241 GEE393241:GFW393241 GOA393241:GPS393241 GXW393241:GZO393241 HHS393241:HJK393241 HRO393241:HTG393241 IBK393241:IDC393241 ILG393241:IMY393241 IVC393241:IWU393241 JEY393241:JGQ393241 JOU393241:JQM393241 JYQ393241:KAI393241 KIM393241:KKE393241 KSI393241:KUA393241 LCE393241:LDW393241 LMA393241:LNS393241 LVW393241:LXO393241 MFS393241:MHK393241 MPO393241:MRG393241 MZK393241:NBC393241 NJG393241:NKY393241 NTC393241:NUU393241 OCY393241:OEQ393241 OMU393241:OOM393241 OWQ393241:OYI393241 PGM393241:PIE393241 PQI393241:PSA393241 QAE393241:QBW393241 QKA393241:QLS393241 QTW393241:QVO393241 RDS393241:RFK393241 RNO393241:RPG393241 RXK393241:RZC393241 SHG393241:SIY393241 SRC393241:SSU393241 TAY393241:TCQ393241 TKU393241:TMM393241 TUQ393241:TWI393241 UEM393241:UGE393241 UOI393241:UQA393241 UYE393241:UZW393241 VIA393241:VJS393241 VRW393241:VTO393241 WBS393241:WDK393241 WLO393241:WNG393241 WVK393241:WXC393241 C458777:AU458777 IY458777:KQ458777 SU458777:UM458777 ACQ458777:AEI458777 AMM458777:AOE458777 AWI458777:AYA458777 BGE458777:BHW458777 BQA458777:BRS458777 BZW458777:CBO458777 CJS458777:CLK458777 CTO458777:CVG458777 DDK458777:DFC458777 DNG458777:DOY458777 DXC458777:DYU458777 EGY458777:EIQ458777 EQU458777:ESM458777 FAQ458777:FCI458777 FKM458777:FME458777 FUI458777:FWA458777 GEE458777:GFW458777 GOA458777:GPS458777 GXW458777:GZO458777 HHS458777:HJK458777 HRO458777:HTG458777 IBK458777:IDC458777 ILG458777:IMY458777 IVC458777:IWU458777 JEY458777:JGQ458777 JOU458777:JQM458777 JYQ458777:KAI458777 KIM458777:KKE458777 KSI458777:KUA458777 LCE458777:LDW458777 LMA458777:LNS458777 LVW458777:LXO458777 MFS458777:MHK458777 MPO458777:MRG458777 MZK458777:NBC458777 NJG458777:NKY458777 NTC458777:NUU458777 OCY458777:OEQ458777 OMU458777:OOM458777 OWQ458777:OYI458777 PGM458777:PIE458777 PQI458777:PSA458777 QAE458777:QBW458777 QKA458777:QLS458777 QTW458777:QVO458777 RDS458777:RFK458777 RNO458777:RPG458777 RXK458777:RZC458777 SHG458777:SIY458777 SRC458777:SSU458777 TAY458777:TCQ458777 TKU458777:TMM458777 TUQ458777:TWI458777 UEM458777:UGE458777 UOI458777:UQA458777 UYE458777:UZW458777 VIA458777:VJS458777 VRW458777:VTO458777 WBS458777:WDK458777 WLO458777:WNG458777 WVK458777:WXC458777 C524313:AU524313 IY524313:KQ524313 SU524313:UM524313 ACQ524313:AEI524313 AMM524313:AOE524313 AWI524313:AYA524313 BGE524313:BHW524313 BQA524313:BRS524313 BZW524313:CBO524313 CJS524313:CLK524313 CTO524313:CVG524313 DDK524313:DFC524313 DNG524313:DOY524313 DXC524313:DYU524313 EGY524313:EIQ524313 EQU524313:ESM524313 FAQ524313:FCI524313 FKM524313:FME524313 FUI524313:FWA524313 GEE524313:GFW524313 GOA524313:GPS524313 GXW524313:GZO524313 HHS524313:HJK524313 HRO524313:HTG524313 IBK524313:IDC524313 ILG524313:IMY524313 IVC524313:IWU524313 JEY524313:JGQ524313 JOU524313:JQM524313 JYQ524313:KAI524313 KIM524313:KKE524313 KSI524313:KUA524313 LCE524313:LDW524313 LMA524313:LNS524313 LVW524313:LXO524313 MFS524313:MHK524313 MPO524313:MRG524313 MZK524313:NBC524313 NJG524313:NKY524313 NTC524313:NUU524313 OCY524313:OEQ524313 OMU524313:OOM524313 OWQ524313:OYI524313 PGM524313:PIE524313 PQI524313:PSA524313 QAE524313:QBW524313 QKA524313:QLS524313 QTW524313:QVO524313 RDS524313:RFK524313 RNO524313:RPG524313 RXK524313:RZC524313 SHG524313:SIY524313 SRC524313:SSU524313 TAY524313:TCQ524313 TKU524313:TMM524313 TUQ524313:TWI524313 UEM524313:UGE524313 UOI524313:UQA524313 UYE524313:UZW524313 VIA524313:VJS524313 VRW524313:VTO524313 WBS524313:WDK524313 WLO524313:WNG524313 WVK524313:WXC524313 C589849:AU589849 IY589849:KQ589849 SU589849:UM589849 ACQ589849:AEI589849 AMM589849:AOE589849 AWI589849:AYA589849 BGE589849:BHW589849 BQA589849:BRS589849 BZW589849:CBO589849 CJS589849:CLK589849 CTO589849:CVG589849 DDK589849:DFC589849 DNG589849:DOY589849 DXC589849:DYU589849 EGY589849:EIQ589849 EQU589849:ESM589849 FAQ589849:FCI589849 FKM589849:FME589849 FUI589849:FWA589849 GEE589849:GFW589849 GOA589849:GPS589849 GXW589849:GZO589849 HHS589849:HJK589849 HRO589849:HTG589849 IBK589849:IDC589849 ILG589849:IMY589849 IVC589849:IWU589849 JEY589849:JGQ589849 JOU589849:JQM589849 JYQ589849:KAI589849 KIM589849:KKE589849 KSI589849:KUA589849 LCE589849:LDW589849 LMA589849:LNS589849 LVW589849:LXO589849 MFS589849:MHK589849 MPO589849:MRG589849 MZK589849:NBC589849 NJG589849:NKY589849 NTC589849:NUU589849 OCY589849:OEQ589849 OMU589849:OOM589849 OWQ589849:OYI589849 PGM589849:PIE589849 PQI589849:PSA589849 QAE589849:QBW589849 QKA589849:QLS589849 QTW589849:QVO589849 RDS589849:RFK589849 RNO589849:RPG589849 RXK589849:RZC589849 SHG589849:SIY589849 SRC589849:SSU589849 TAY589849:TCQ589849 TKU589849:TMM589849 TUQ589849:TWI589849 UEM589849:UGE589849 UOI589849:UQA589849 UYE589849:UZW589849 VIA589849:VJS589849 VRW589849:VTO589849 WBS589849:WDK589849 WLO589849:WNG589849 WVK589849:WXC589849 C655385:AU655385 IY655385:KQ655385 SU655385:UM655385 ACQ655385:AEI655385 AMM655385:AOE655385 AWI655385:AYA655385 BGE655385:BHW655385 BQA655385:BRS655385 BZW655385:CBO655385 CJS655385:CLK655385 CTO655385:CVG655385 DDK655385:DFC655385 DNG655385:DOY655385 DXC655385:DYU655385 EGY655385:EIQ655385 EQU655385:ESM655385 FAQ655385:FCI655385 FKM655385:FME655385 FUI655385:FWA655385 GEE655385:GFW655385 GOA655385:GPS655385 GXW655385:GZO655385 HHS655385:HJK655385 HRO655385:HTG655385 IBK655385:IDC655385 ILG655385:IMY655385 IVC655385:IWU655385 JEY655385:JGQ655385 JOU655385:JQM655385 JYQ655385:KAI655385 KIM655385:KKE655385 KSI655385:KUA655385 LCE655385:LDW655385 LMA655385:LNS655385 LVW655385:LXO655385 MFS655385:MHK655385 MPO655385:MRG655385 MZK655385:NBC655385 NJG655385:NKY655385 NTC655385:NUU655385 OCY655385:OEQ655385 OMU655385:OOM655385 OWQ655385:OYI655385 PGM655385:PIE655385 PQI655385:PSA655385 QAE655385:QBW655385 QKA655385:QLS655385 QTW655385:QVO655385 RDS655385:RFK655385 RNO655385:RPG655385 RXK655385:RZC655385 SHG655385:SIY655385 SRC655385:SSU655385 TAY655385:TCQ655385 TKU655385:TMM655385 TUQ655385:TWI655385 UEM655385:UGE655385 UOI655385:UQA655385 UYE655385:UZW655385 VIA655385:VJS655385 VRW655385:VTO655385 WBS655385:WDK655385 WLO655385:WNG655385 WVK655385:WXC655385 C720921:AU720921 IY720921:KQ720921 SU720921:UM720921 ACQ720921:AEI720921 AMM720921:AOE720921 AWI720921:AYA720921 BGE720921:BHW720921 BQA720921:BRS720921 BZW720921:CBO720921 CJS720921:CLK720921 CTO720921:CVG720921 DDK720921:DFC720921 DNG720921:DOY720921 DXC720921:DYU720921 EGY720921:EIQ720921 EQU720921:ESM720921 FAQ720921:FCI720921 FKM720921:FME720921 FUI720921:FWA720921 GEE720921:GFW720921 GOA720921:GPS720921 GXW720921:GZO720921 HHS720921:HJK720921 HRO720921:HTG720921 IBK720921:IDC720921 ILG720921:IMY720921 IVC720921:IWU720921 JEY720921:JGQ720921 JOU720921:JQM720921 JYQ720921:KAI720921 KIM720921:KKE720921 KSI720921:KUA720921 LCE720921:LDW720921 LMA720921:LNS720921 LVW720921:LXO720921 MFS720921:MHK720921 MPO720921:MRG720921 MZK720921:NBC720921 NJG720921:NKY720921 NTC720921:NUU720921 OCY720921:OEQ720921 OMU720921:OOM720921 OWQ720921:OYI720921 PGM720921:PIE720921 PQI720921:PSA720921 QAE720921:QBW720921 QKA720921:QLS720921 QTW720921:QVO720921 RDS720921:RFK720921 RNO720921:RPG720921 RXK720921:RZC720921 SHG720921:SIY720921 SRC720921:SSU720921 TAY720921:TCQ720921 TKU720921:TMM720921 TUQ720921:TWI720921 UEM720921:UGE720921 UOI720921:UQA720921 UYE720921:UZW720921 VIA720921:VJS720921 VRW720921:VTO720921 WBS720921:WDK720921 WLO720921:WNG720921 WVK720921:WXC720921 C786457:AU786457 IY786457:KQ786457 SU786457:UM786457 ACQ786457:AEI786457 AMM786457:AOE786457 AWI786457:AYA786457 BGE786457:BHW786457 BQA786457:BRS786457 BZW786457:CBO786457 CJS786457:CLK786457 CTO786457:CVG786457 DDK786457:DFC786457 DNG786457:DOY786457 DXC786457:DYU786457 EGY786457:EIQ786457 EQU786457:ESM786457 FAQ786457:FCI786457 FKM786457:FME786457 FUI786457:FWA786457 GEE786457:GFW786457 GOA786457:GPS786457 GXW786457:GZO786457 HHS786457:HJK786457 HRO786457:HTG786457 IBK786457:IDC786457 ILG786457:IMY786457 IVC786457:IWU786457 JEY786457:JGQ786457 JOU786457:JQM786457 JYQ786457:KAI786457 KIM786457:KKE786457 KSI786457:KUA786457 LCE786457:LDW786457 LMA786457:LNS786457 LVW786457:LXO786457 MFS786457:MHK786457 MPO786457:MRG786457 MZK786457:NBC786457 NJG786457:NKY786457 NTC786457:NUU786457 OCY786457:OEQ786457 OMU786457:OOM786457 OWQ786457:OYI786457 PGM786457:PIE786457 PQI786457:PSA786457 QAE786457:QBW786457 QKA786457:QLS786457 QTW786457:QVO786457 RDS786457:RFK786457 RNO786457:RPG786457 RXK786457:RZC786457 SHG786457:SIY786457 SRC786457:SSU786457 TAY786457:TCQ786457 TKU786457:TMM786457 TUQ786457:TWI786457 UEM786457:UGE786457 UOI786457:UQA786457 UYE786457:UZW786457 VIA786457:VJS786457 VRW786457:VTO786457 WBS786457:WDK786457 WLO786457:WNG786457 WVK786457:WXC786457 C851993:AU851993 IY851993:KQ851993 SU851993:UM851993 ACQ851993:AEI851993 AMM851993:AOE851993 AWI851993:AYA851993 BGE851993:BHW851993 BQA851993:BRS851993 BZW851993:CBO851993 CJS851993:CLK851993 CTO851993:CVG851993 DDK851993:DFC851993 DNG851993:DOY851993 DXC851993:DYU851993 EGY851993:EIQ851993 EQU851993:ESM851993 FAQ851993:FCI851993 FKM851993:FME851993 FUI851993:FWA851993 GEE851993:GFW851993 GOA851993:GPS851993 GXW851993:GZO851993 HHS851993:HJK851993 HRO851993:HTG851993 IBK851993:IDC851993 ILG851993:IMY851993 IVC851993:IWU851993 JEY851993:JGQ851993 JOU851993:JQM851993 JYQ851993:KAI851993 KIM851993:KKE851993 KSI851993:KUA851993 LCE851993:LDW851993 LMA851993:LNS851993 LVW851993:LXO851993 MFS851993:MHK851993 MPO851993:MRG851993 MZK851993:NBC851993 NJG851993:NKY851993 NTC851993:NUU851993 OCY851993:OEQ851993 OMU851993:OOM851993 OWQ851993:OYI851993 PGM851993:PIE851993 PQI851993:PSA851993 QAE851993:QBW851993 QKA851993:QLS851993 QTW851993:QVO851993 RDS851993:RFK851993 RNO851993:RPG851993 RXK851993:RZC851993 SHG851993:SIY851993 SRC851993:SSU851993 TAY851993:TCQ851993 TKU851993:TMM851993 TUQ851993:TWI851993 UEM851993:UGE851993 UOI851993:UQA851993 UYE851993:UZW851993 VIA851993:VJS851993 VRW851993:VTO851993 WBS851993:WDK851993 WLO851993:WNG851993 WVK851993:WXC851993 C917529:AU917529 IY917529:KQ917529 SU917529:UM917529 ACQ917529:AEI917529 AMM917529:AOE917529 AWI917529:AYA917529 BGE917529:BHW917529 BQA917529:BRS917529 BZW917529:CBO917529 CJS917529:CLK917529 CTO917529:CVG917529 DDK917529:DFC917529 DNG917529:DOY917529 DXC917529:DYU917529 EGY917529:EIQ917529 EQU917529:ESM917529 FAQ917529:FCI917529 FKM917529:FME917529 FUI917529:FWA917529 GEE917529:GFW917529 GOA917529:GPS917529 GXW917529:GZO917529 HHS917529:HJK917529 HRO917529:HTG917529 IBK917529:IDC917529 ILG917529:IMY917529 IVC917529:IWU917529 JEY917529:JGQ917529 JOU917529:JQM917529 JYQ917529:KAI917529 KIM917529:KKE917529 KSI917529:KUA917529 LCE917529:LDW917529 LMA917529:LNS917529 LVW917529:LXO917529 MFS917529:MHK917529 MPO917529:MRG917529 MZK917529:NBC917529 NJG917529:NKY917529 NTC917529:NUU917529 OCY917529:OEQ917529 OMU917529:OOM917529 OWQ917529:OYI917529 PGM917529:PIE917529 PQI917529:PSA917529 QAE917529:QBW917529 QKA917529:QLS917529 QTW917529:QVO917529 RDS917529:RFK917529 RNO917529:RPG917529 RXK917529:RZC917529 SHG917529:SIY917529 SRC917529:SSU917529 TAY917529:TCQ917529 TKU917529:TMM917529 TUQ917529:TWI917529 UEM917529:UGE917529 UOI917529:UQA917529 UYE917529:UZW917529 VIA917529:VJS917529 VRW917529:VTO917529 WBS917529:WDK917529 WLO917529:WNG917529 WVK917529:WXC917529 C983065:AU983065 IY983065:KQ983065 SU983065:UM983065 ACQ983065:AEI983065 AMM983065:AOE983065 AWI983065:AYA983065 BGE983065:BHW983065 BQA983065:BRS983065 BZW983065:CBO983065 CJS983065:CLK983065 CTO983065:CVG983065 DDK983065:DFC983065 DNG983065:DOY983065 DXC983065:DYU983065 EGY983065:EIQ983065 EQU983065:ESM983065 FAQ983065:FCI983065 FKM983065:FME983065 FUI983065:FWA983065 GEE983065:GFW983065 GOA983065:GPS983065 GXW983065:GZO983065 HHS983065:HJK983065 HRO983065:HTG983065 IBK983065:IDC983065 ILG983065:IMY983065 IVC983065:IWU983065 JEY983065:JGQ983065 JOU983065:JQM983065 JYQ983065:KAI983065 KIM983065:KKE983065 KSI983065:KUA983065 LCE983065:LDW983065 LMA983065:LNS983065 LVW983065:LXO983065 MFS983065:MHK983065 MPO983065:MRG983065 MZK983065:NBC983065 NJG983065:NKY983065 NTC983065:NUU983065 OCY983065:OEQ983065 OMU983065:OOM983065 OWQ983065:OYI983065 PGM983065:PIE983065 PQI983065:PSA983065 QAE983065:QBW983065 QKA983065:QLS983065 QTW983065:QVO983065 RDS983065:RFK983065 RNO983065:RPG983065 RXK983065:RZC983065 SHG983065:SIY983065 SRC983065:SSU983065 TAY983065:TCQ983065 TKU983065:TMM983065 TUQ983065:TWI983065 UEM983065:UGE983065 UOI983065:UQA983065 UYE983065:UZW983065 VIA983065:VJS983065 VRW983065:VTO983065 WBS983065:WDK983065 WLO983065:WNG983065 WVK983065:WXC983065 AM10 KI10 UE10 AEA10 ANW10 AXS10 BHO10 BRK10 CBG10 CLC10 CUY10 DEU10 DOQ10 DYM10 EII10 ESE10 FCA10 FLW10 FVS10 GFO10 GPK10 GZG10 HJC10 HSY10 ICU10 IMQ10 IWM10 JGI10 JQE10 KAA10 KJW10 KTS10 LDO10 LNK10 LXG10 MHC10 MQY10 NAU10 NKQ10 NUM10 OEI10 OOE10 OYA10 PHW10 PRS10 QBO10 QLK10 QVG10 RFC10 ROY10 RYU10 SIQ10 SSM10 TCI10 TME10 TWA10 UFW10 UPS10 UZO10 VJK10 VTG10 WDC10 WMY10 WWU10 AM65546 KI65546 UE65546 AEA65546 ANW65546 AXS65546 BHO65546 BRK65546 CBG65546 CLC65546 CUY65546 DEU65546 DOQ65546 DYM65546 EII65546 ESE65546 FCA65546 FLW65546 FVS65546 GFO65546 GPK65546 GZG65546 HJC65546 HSY65546 ICU65546 IMQ65546 IWM65546 JGI65546 JQE65546 KAA65546 KJW65546 KTS65546 LDO65546 LNK65546 LXG65546 MHC65546 MQY65546 NAU65546 NKQ65546 NUM65546 OEI65546 OOE65546 OYA65546 PHW65546 PRS65546 QBO65546 QLK65546 QVG65546 RFC65546 ROY65546 RYU65546 SIQ65546 SSM65546 TCI65546 TME65546 TWA65546 UFW65546 UPS65546 UZO65546 VJK65546 VTG65546 WDC65546 WMY65546 WWU65546 AM131082 KI131082 UE131082 AEA131082 ANW131082 AXS131082 BHO131082 BRK131082 CBG131082 CLC131082 CUY131082 DEU131082 DOQ131082 DYM131082 EII131082 ESE131082 FCA131082 FLW131082 FVS131082 GFO131082 GPK131082 GZG131082 HJC131082 HSY131082 ICU131082 IMQ131082 IWM131082 JGI131082 JQE131082 KAA131082 KJW131082 KTS131082 LDO131082 LNK131082 LXG131082 MHC131082 MQY131082 NAU131082 NKQ131082 NUM131082 OEI131082 OOE131082 OYA131082 PHW131082 PRS131082 QBO131082 QLK131082 QVG131082 RFC131082 ROY131082 RYU131082 SIQ131082 SSM131082 TCI131082 TME131082 TWA131082 UFW131082 UPS131082 UZO131082 VJK131082 VTG131082 WDC131082 WMY131082 WWU131082 AM196618 KI196618 UE196618 AEA196618 ANW196618 AXS196618 BHO196618 BRK196618 CBG196618 CLC196618 CUY196618 DEU196618 DOQ196618 DYM196618 EII196618 ESE196618 FCA196618 FLW196618 FVS196618 GFO196618 GPK196618 GZG196618 HJC196618 HSY196618 ICU196618 IMQ196618 IWM196618 JGI196618 JQE196618 KAA196618 KJW196618 KTS196618 LDO196618 LNK196618 LXG196618 MHC196618 MQY196618 NAU196618 NKQ196618 NUM196618 OEI196618 OOE196618 OYA196618 PHW196618 PRS196618 QBO196618 QLK196618 QVG196618 RFC196618 ROY196618 RYU196618 SIQ196618 SSM196618 TCI196618 TME196618 TWA196618 UFW196618 UPS196618 UZO196618 VJK196618 VTG196618 WDC196618 WMY196618 WWU196618 AM262154 KI262154 UE262154 AEA262154 ANW262154 AXS262154 BHO262154 BRK262154 CBG262154 CLC262154 CUY262154 DEU262154 DOQ262154 DYM262154 EII262154 ESE262154 FCA262154 FLW262154 FVS262154 GFO262154 GPK262154 GZG262154 HJC262154 HSY262154 ICU262154 IMQ262154 IWM262154 JGI262154 JQE262154 KAA262154 KJW262154 KTS262154 LDO262154 LNK262154 LXG262154 MHC262154 MQY262154 NAU262154 NKQ262154 NUM262154 OEI262154 OOE262154 OYA262154 PHW262154 PRS262154 QBO262154 QLK262154 QVG262154 RFC262154 ROY262154 RYU262154 SIQ262154 SSM262154 TCI262154 TME262154 TWA262154 UFW262154 UPS262154 UZO262154 VJK262154 VTG262154 WDC262154 WMY262154 WWU262154 AM327690 KI327690 UE327690 AEA327690 ANW327690 AXS327690 BHO327690 BRK327690 CBG327690 CLC327690 CUY327690 DEU327690 DOQ327690 DYM327690 EII327690 ESE327690 FCA327690 FLW327690 FVS327690 GFO327690 GPK327690 GZG327690 HJC327690 HSY327690 ICU327690 IMQ327690 IWM327690 JGI327690 JQE327690 KAA327690 KJW327690 KTS327690 LDO327690 LNK327690 LXG327690 MHC327690 MQY327690 NAU327690 NKQ327690 NUM327690 OEI327690 OOE327690 OYA327690 PHW327690 PRS327690 QBO327690 QLK327690 QVG327690 RFC327690 ROY327690 RYU327690 SIQ327690 SSM327690 TCI327690 TME327690 TWA327690 UFW327690 UPS327690 UZO327690 VJK327690 VTG327690 WDC327690 WMY327690 WWU327690 AM393226 KI393226 UE393226 AEA393226 ANW393226 AXS393226 BHO393226 BRK393226 CBG393226 CLC393226 CUY393226 DEU393226 DOQ393226 DYM393226 EII393226 ESE393226 FCA393226 FLW393226 FVS393226 GFO393226 GPK393226 GZG393226 HJC393226 HSY393226 ICU393226 IMQ393226 IWM393226 JGI393226 JQE393226 KAA393226 KJW393226 KTS393226 LDO393226 LNK393226 LXG393226 MHC393226 MQY393226 NAU393226 NKQ393226 NUM393226 OEI393226 OOE393226 OYA393226 PHW393226 PRS393226 QBO393226 QLK393226 QVG393226 RFC393226 ROY393226 RYU393226 SIQ393226 SSM393226 TCI393226 TME393226 TWA393226 UFW393226 UPS393226 UZO393226 VJK393226 VTG393226 WDC393226 WMY393226 WWU393226 AM458762 KI458762 UE458762 AEA458762 ANW458762 AXS458762 BHO458762 BRK458762 CBG458762 CLC458762 CUY458762 DEU458762 DOQ458762 DYM458762 EII458762 ESE458762 FCA458762 FLW458762 FVS458762 GFO458762 GPK458762 GZG458762 HJC458762 HSY458762 ICU458762 IMQ458762 IWM458762 JGI458762 JQE458762 KAA458762 KJW458762 KTS458762 LDO458762 LNK458762 LXG458762 MHC458762 MQY458762 NAU458762 NKQ458762 NUM458762 OEI458762 OOE458762 OYA458762 PHW458762 PRS458762 QBO458762 QLK458762 QVG458762 RFC458762 ROY458762 RYU458762 SIQ458762 SSM458762 TCI458762 TME458762 TWA458762 UFW458762 UPS458762 UZO458762 VJK458762 VTG458762 WDC458762 WMY458762 WWU458762 AM524298 KI524298 UE524298 AEA524298 ANW524298 AXS524298 BHO524298 BRK524298 CBG524298 CLC524298 CUY524298 DEU524298 DOQ524298 DYM524298 EII524298 ESE524298 FCA524298 FLW524298 FVS524298 GFO524298 GPK524298 GZG524298 HJC524298 HSY524298 ICU524298 IMQ524298 IWM524298 JGI524298 JQE524298 KAA524298 KJW524298 KTS524298 LDO524298 LNK524298 LXG524298 MHC524298 MQY524298 NAU524298 NKQ524298 NUM524298 OEI524298 OOE524298 OYA524298 PHW524298 PRS524298 QBO524298 QLK524298 QVG524298 RFC524298 ROY524298 RYU524298 SIQ524298 SSM524298 TCI524298 TME524298 TWA524298 UFW524298 UPS524298 UZO524298 VJK524298 VTG524298 WDC524298 WMY524298 WWU524298 AM589834 KI589834 UE589834 AEA589834 ANW589834 AXS589834 BHO589834 BRK589834 CBG589834 CLC589834 CUY589834 DEU589834 DOQ589834 DYM589834 EII589834 ESE589834 FCA589834 FLW589834 FVS589834 GFO589834 GPK589834 GZG589834 HJC589834 HSY589834 ICU589834 IMQ589834 IWM589834 JGI589834 JQE589834 KAA589834 KJW589834 KTS589834 LDO589834 LNK589834 LXG589834 MHC589834 MQY589834 NAU589834 NKQ589834 NUM589834 OEI589834 OOE589834 OYA589834 PHW589834 PRS589834 QBO589834 QLK589834 QVG589834 RFC589834 ROY589834 RYU589834 SIQ589834 SSM589834 TCI589834 TME589834 TWA589834 UFW589834 UPS589834 UZO589834 VJK589834 VTG589834 WDC589834 WMY589834 WWU589834 AM655370 KI655370 UE655370 AEA655370 ANW655370 AXS655370 BHO655370 BRK655370 CBG655370 CLC655370 CUY655370 DEU655370 DOQ655370 DYM655370 EII655370 ESE655370 FCA655370 FLW655370 FVS655370 GFO655370 GPK655370 GZG655370 HJC655370 HSY655370 ICU655370 IMQ655370 IWM655370 JGI655370 JQE655370 KAA655370 KJW655370 KTS655370 LDO655370 LNK655370 LXG655370 MHC655370 MQY655370 NAU655370 NKQ655370 NUM655370 OEI655370 OOE655370 OYA655370 PHW655370 PRS655370 QBO655370 QLK655370 QVG655370 RFC655370 ROY655370 RYU655370 SIQ655370 SSM655370 TCI655370 TME655370 TWA655370 UFW655370 UPS655370 UZO655370 VJK655370 VTG655370 WDC655370 WMY655370 WWU655370 AM720906 KI720906 UE720906 AEA720906 ANW720906 AXS720906 BHO720906 BRK720906 CBG720906 CLC720906 CUY720906 DEU720906 DOQ720906 DYM720906 EII720906 ESE720906 FCA720906 FLW720906 FVS720906 GFO720906 GPK720906 GZG720906 HJC720906 HSY720906 ICU720906 IMQ720906 IWM720906 JGI720906 JQE720906 KAA720906 KJW720906 KTS720906 LDO720906 LNK720906 LXG720906 MHC720906 MQY720906 NAU720906 NKQ720906 NUM720906 OEI720906 OOE720906 OYA720906 PHW720906 PRS720906 QBO720906 QLK720906 QVG720906 RFC720906 ROY720906 RYU720906 SIQ720906 SSM720906 TCI720906 TME720906 TWA720906 UFW720906 UPS720906 UZO720906 VJK720906 VTG720906 WDC720906 WMY720906 WWU720906 AM786442 KI786442 UE786442 AEA786442 ANW786442 AXS786442 BHO786442 BRK786442 CBG786442 CLC786442 CUY786442 DEU786442 DOQ786442 DYM786442 EII786442 ESE786442 FCA786442 FLW786442 FVS786442 GFO786442 GPK786442 GZG786442 HJC786442 HSY786442 ICU786442 IMQ786442 IWM786442 JGI786442 JQE786442 KAA786442 KJW786442 KTS786442 LDO786442 LNK786442 LXG786442 MHC786442 MQY786442 NAU786442 NKQ786442 NUM786442 OEI786442 OOE786442 OYA786442 PHW786442 PRS786442 QBO786442 QLK786442 QVG786442 RFC786442 ROY786442 RYU786442 SIQ786442 SSM786442 TCI786442 TME786442 TWA786442 UFW786442 UPS786442 UZO786442 VJK786442 VTG786442 WDC786442 WMY786442 WWU786442 AM851978 KI851978 UE851978 AEA851978 ANW851978 AXS851978 BHO851978 BRK851978 CBG851978 CLC851978 CUY851978 DEU851978 DOQ851978 DYM851978 EII851978 ESE851978 FCA851978 FLW851978 FVS851978 GFO851978 GPK851978 GZG851978 HJC851978 HSY851978 ICU851978 IMQ851978 IWM851978 JGI851978 JQE851978 KAA851978 KJW851978 KTS851978 LDO851978 LNK851978 LXG851978 MHC851978 MQY851978 NAU851978 NKQ851978 NUM851978 OEI851978 OOE851978 OYA851978 PHW851978 PRS851978 QBO851978 QLK851978 QVG851978 RFC851978 ROY851978 RYU851978 SIQ851978 SSM851978 TCI851978 TME851978 TWA851978 UFW851978 UPS851978 UZO851978 VJK851978 VTG851978 WDC851978 WMY851978 WWU851978 AM917514 KI917514 UE917514 AEA917514 ANW917514 AXS917514 BHO917514 BRK917514 CBG917514 CLC917514 CUY917514 DEU917514 DOQ917514 DYM917514 EII917514 ESE917514 FCA917514 FLW917514 FVS917514 GFO917514 GPK917514 GZG917514 HJC917514 HSY917514 ICU917514 IMQ917514 IWM917514 JGI917514 JQE917514 KAA917514 KJW917514 KTS917514 LDO917514 LNK917514 LXG917514 MHC917514 MQY917514 NAU917514 NKQ917514 NUM917514 OEI917514 OOE917514 OYA917514 PHW917514 PRS917514 QBO917514 QLK917514 QVG917514 RFC917514 ROY917514 RYU917514 SIQ917514 SSM917514 TCI917514 TME917514 TWA917514 UFW917514 UPS917514 UZO917514 VJK917514 VTG917514 WDC917514 WMY917514 WWU917514 AM983050 KI983050 UE983050 AEA983050 ANW983050 AXS983050 BHO983050 BRK983050 CBG983050 CLC983050 CUY983050 DEU983050 DOQ983050 DYM983050 EII983050 ESE983050 FCA983050 FLW983050 FVS983050 GFO983050 GPK983050 GZG983050 HJC983050 HSY983050 ICU983050 IMQ983050 IWM983050 JGI983050 JQE983050 KAA983050 KJW983050 KTS983050 LDO983050 LNK983050 LXG983050 MHC983050 MQY983050 NAU983050 NKQ983050 NUM983050 OEI983050 OOE983050 OYA983050 PHW983050 PRS983050 QBO983050 QLK983050 QVG983050 RFC983050 ROY983050 RYU983050 SIQ983050 SSM983050 TCI983050 TME983050 TWA983050 UFW983050 UPS983050 UZO983050 VJK983050 VTG983050 WDC983050 WMY983050 WWU983050 B259:C265 IX259:IY265 ST259:SU265 ACP259:ACQ265 AML259:AMM265 AWH259:AWI265 BGD259:BGE265 BPZ259:BQA265 BZV259:BZW265 CJR259:CJS265 CTN259:CTO265 DDJ259:DDK265 DNF259:DNG265 DXB259:DXC265 EGX259:EGY265 EQT259:EQU265 FAP259:FAQ265 FKL259:FKM265 FUH259:FUI265 GED259:GEE265 GNZ259:GOA265 GXV259:GXW265 HHR259:HHS265 HRN259:HRO265 IBJ259:IBK265 ILF259:ILG265 IVB259:IVC265 JEX259:JEY265 JOT259:JOU265 JYP259:JYQ265 KIL259:KIM265 KSH259:KSI265 LCD259:LCE265 LLZ259:LMA265 LVV259:LVW265 MFR259:MFS265 MPN259:MPO265 MZJ259:MZK265 NJF259:NJG265 NTB259:NTC265 OCX259:OCY265 OMT259:OMU265 OWP259:OWQ265 PGL259:PGM265 PQH259:PQI265 QAD259:QAE265 QJZ259:QKA265 QTV259:QTW265 RDR259:RDS265 RNN259:RNO265 RXJ259:RXK265 SHF259:SHG265 SRB259:SRC265 TAX259:TAY265 TKT259:TKU265 TUP259:TUQ265 UEL259:UEM265 UOH259:UOI265 UYD259:UYE265 VHZ259:VIA265 VRV259:VRW265 WBR259:WBS265 WLN259:WLO265 WVJ259:WVK265 B65795:C65801 IX65795:IY65801 ST65795:SU65801 ACP65795:ACQ65801 AML65795:AMM65801 AWH65795:AWI65801 BGD65795:BGE65801 BPZ65795:BQA65801 BZV65795:BZW65801 CJR65795:CJS65801 CTN65795:CTO65801 DDJ65795:DDK65801 DNF65795:DNG65801 DXB65795:DXC65801 EGX65795:EGY65801 EQT65795:EQU65801 FAP65795:FAQ65801 FKL65795:FKM65801 FUH65795:FUI65801 GED65795:GEE65801 GNZ65795:GOA65801 GXV65795:GXW65801 HHR65795:HHS65801 HRN65795:HRO65801 IBJ65795:IBK65801 ILF65795:ILG65801 IVB65795:IVC65801 JEX65795:JEY65801 JOT65795:JOU65801 JYP65795:JYQ65801 KIL65795:KIM65801 KSH65795:KSI65801 LCD65795:LCE65801 LLZ65795:LMA65801 LVV65795:LVW65801 MFR65795:MFS65801 MPN65795:MPO65801 MZJ65795:MZK65801 NJF65795:NJG65801 NTB65795:NTC65801 OCX65795:OCY65801 OMT65795:OMU65801 OWP65795:OWQ65801 PGL65795:PGM65801 PQH65795:PQI65801 QAD65795:QAE65801 QJZ65795:QKA65801 QTV65795:QTW65801 RDR65795:RDS65801 RNN65795:RNO65801 RXJ65795:RXK65801 SHF65795:SHG65801 SRB65795:SRC65801 TAX65795:TAY65801 TKT65795:TKU65801 TUP65795:TUQ65801 UEL65795:UEM65801 UOH65795:UOI65801 UYD65795:UYE65801 VHZ65795:VIA65801 VRV65795:VRW65801 WBR65795:WBS65801 WLN65795:WLO65801 WVJ65795:WVK65801 B131331:C131337 IX131331:IY131337 ST131331:SU131337 ACP131331:ACQ131337 AML131331:AMM131337 AWH131331:AWI131337 BGD131331:BGE131337 BPZ131331:BQA131337 BZV131331:BZW131337 CJR131331:CJS131337 CTN131331:CTO131337 DDJ131331:DDK131337 DNF131331:DNG131337 DXB131331:DXC131337 EGX131331:EGY131337 EQT131331:EQU131337 FAP131331:FAQ131337 FKL131331:FKM131337 FUH131331:FUI131337 GED131331:GEE131337 GNZ131331:GOA131337 GXV131331:GXW131337 HHR131331:HHS131337 HRN131331:HRO131337 IBJ131331:IBK131337 ILF131331:ILG131337 IVB131331:IVC131337 JEX131331:JEY131337 JOT131331:JOU131337 JYP131331:JYQ131337 KIL131331:KIM131337 KSH131331:KSI131337 LCD131331:LCE131337 LLZ131331:LMA131337 LVV131331:LVW131337 MFR131331:MFS131337 MPN131331:MPO131337 MZJ131331:MZK131337 NJF131331:NJG131337 NTB131331:NTC131337 OCX131331:OCY131337 OMT131331:OMU131337 OWP131331:OWQ131337 PGL131331:PGM131337 PQH131331:PQI131337 QAD131331:QAE131337 QJZ131331:QKA131337 QTV131331:QTW131337 RDR131331:RDS131337 RNN131331:RNO131337 RXJ131331:RXK131337 SHF131331:SHG131337 SRB131331:SRC131337 TAX131331:TAY131337 TKT131331:TKU131337 TUP131331:TUQ131337 UEL131331:UEM131337 UOH131331:UOI131337 UYD131331:UYE131337 VHZ131331:VIA131337 VRV131331:VRW131337 WBR131331:WBS131337 WLN131331:WLO131337 WVJ131331:WVK131337 B196867:C196873 IX196867:IY196873 ST196867:SU196873 ACP196867:ACQ196873 AML196867:AMM196873 AWH196867:AWI196873 BGD196867:BGE196873 BPZ196867:BQA196873 BZV196867:BZW196873 CJR196867:CJS196873 CTN196867:CTO196873 DDJ196867:DDK196873 DNF196867:DNG196873 DXB196867:DXC196873 EGX196867:EGY196873 EQT196867:EQU196873 FAP196867:FAQ196873 FKL196867:FKM196873 FUH196867:FUI196873 GED196867:GEE196873 GNZ196867:GOA196873 GXV196867:GXW196873 HHR196867:HHS196873 HRN196867:HRO196873 IBJ196867:IBK196873 ILF196867:ILG196873 IVB196867:IVC196873 JEX196867:JEY196873 JOT196867:JOU196873 JYP196867:JYQ196873 KIL196867:KIM196873 KSH196867:KSI196873 LCD196867:LCE196873 LLZ196867:LMA196873 LVV196867:LVW196873 MFR196867:MFS196873 MPN196867:MPO196873 MZJ196867:MZK196873 NJF196867:NJG196873 NTB196867:NTC196873 OCX196867:OCY196873 OMT196867:OMU196873 OWP196867:OWQ196873 PGL196867:PGM196873 PQH196867:PQI196873 QAD196867:QAE196873 QJZ196867:QKA196873 QTV196867:QTW196873 RDR196867:RDS196873 RNN196867:RNO196873 RXJ196867:RXK196873 SHF196867:SHG196873 SRB196867:SRC196873 TAX196867:TAY196873 TKT196867:TKU196873 TUP196867:TUQ196873 UEL196867:UEM196873 UOH196867:UOI196873 UYD196867:UYE196873 VHZ196867:VIA196873 VRV196867:VRW196873 WBR196867:WBS196873 WLN196867:WLO196873 WVJ196867:WVK196873 B262403:C262409 IX262403:IY262409 ST262403:SU262409 ACP262403:ACQ262409 AML262403:AMM262409 AWH262403:AWI262409 BGD262403:BGE262409 BPZ262403:BQA262409 BZV262403:BZW262409 CJR262403:CJS262409 CTN262403:CTO262409 DDJ262403:DDK262409 DNF262403:DNG262409 DXB262403:DXC262409 EGX262403:EGY262409 EQT262403:EQU262409 FAP262403:FAQ262409 FKL262403:FKM262409 FUH262403:FUI262409 GED262403:GEE262409 GNZ262403:GOA262409 GXV262403:GXW262409 HHR262403:HHS262409 HRN262403:HRO262409 IBJ262403:IBK262409 ILF262403:ILG262409 IVB262403:IVC262409 JEX262403:JEY262409 JOT262403:JOU262409 JYP262403:JYQ262409 KIL262403:KIM262409 KSH262403:KSI262409 LCD262403:LCE262409 LLZ262403:LMA262409 LVV262403:LVW262409 MFR262403:MFS262409 MPN262403:MPO262409 MZJ262403:MZK262409 NJF262403:NJG262409 NTB262403:NTC262409 OCX262403:OCY262409 OMT262403:OMU262409 OWP262403:OWQ262409 PGL262403:PGM262409 PQH262403:PQI262409 QAD262403:QAE262409 QJZ262403:QKA262409 QTV262403:QTW262409 RDR262403:RDS262409 RNN262403:RNO262409 RXJ262403:RXK262409 SHF262403:SHG262409 SRB262403:SRC262409 TAX262403:TAY262409 TKT262403:TKU262409 TUP262403:TUQ262409 UEL262403:UEM262409 UOH262403:UOI262409 UYD262403:UYE262409 VHZ262403:VIA262409 VRV262403:VRW262409 WBR262403:WBS262409 WLN262403:WLO262409 WVJ262403:WVK262409 B327939:C327945 IX327939:IY327945 ST327939:SU327945 ACP327939:ACQ327945 AML327939:AMM327945 AWH327939:AWI327945 BGD327939:BGE327945 BPZ327939:BQA327945 BZV327939:BZW327945 CJR327939:CJS327945 CTN327939:CTO327945 DDJ327939:DDK327945 DNF327939:DNG327945 DXB327939:DXC327945 EGX327939:EGY327945 EQT327939:EQU327945 FAP327939:FAQ327945 FKL327939:FKM327945 FUH327939:FUI327945 GED327939:GEE327945 GNZ327939:GOA327945 GXV327939:GXW327945 HHR327939:HHS327945 HRN327939:HRO327945 IBJ327939:IBK327945 ILF327939:ILG327945 IVB327939:IVC327945 JEX327939:JEY327945 JOT327939:JOU327945 JYP327939:JYQ327945 KIL327939:KIM327945 KSH327939:KSI327945 LCD327939:LCE327945 LLZ327939:LMA327945 LVV327939:LVW327945 MFR327939:MFS327945 MPN327939:MPO327945 MZJ327939:MZK327945 NJF327939:NJG327945 NTB327939:NTC327945 OCX327939:OCY327945 OMT327939:OMU327945 OWP327939:OWQ327945 PGL327939:PGM327945 PQH327939:PQI327945 QAD327939:QAE327945 QJZ327939:QKA327945 QTV327939:QTW327945 RDR327939:RDS327945 RNN327939:RNO327945 RXJ327939:RXK327945 SHF327939:SHG327945 SRB327939:SRC327945 TAX327939:TAY327945 TKT327939:TKU327945 TUP327939:TUQ327945 UEL327939:UEM327945 UOH327939:UOI327945 UYD327939:UYE327945 VHZ327939:VIA327945 VRV327939:VRW327945 WBR327939:WBS327945 WLN327939:WLO327945 WVJ327939:WVK327945 B393475:C393481 IX393475:IY393481 ST393475:SU393481 ACP393475:ACQ393481 AML393475:AMM393481 AWH393475:AWI393481 BGD393475:BGE393481 BPZ393475:BQA393481 BZV393475:BZW393481 CJR393475:CJS393481 CTN393475:CTO393481 DDJ393475:DDK393481 DNF393475:DNG393481 DXB393475:DXC393481 EGX393475:EGY393481 EQT393475:EQU393481 FAP393475:FAQ393481 FKL393475:FKM393481 FUH393475:FUI393481 GED393475:GEE393481 GNZ393475:GOA393481 GXV393475:GXW393481 HHR393475:HHS393481 HRN393475:HRO393481 IBJ393475:IBK393481 ILF393475:ILG393481 IVB393475:IVC393481 JEX393475:JEY393481 JOT393475:JOU393481 JYP393475:JYQ393481 KIL393475:KIM393481 KSH393475:KSI393481 LCD393475:LCE393481 LLZ393475:LMA393481 LVV393475:LVW393481 MFR393475:MFS393481 MPN393475:MPO393481 MZJ393475:MZK393481 NJF393475:NJG393481 NTB393475:NTC393481 OCX393475:OCY393481 OMT393475:OMU393481 OWP393475:OWQ393481 PGL393475:PGM393481 PQH393475:PQI393481 QAD393475:QAE393481 QJZ393475:QKA393481 QTV393475:QTW393481 RDR393475:RDS393481 RNN393475:RNO393481 RXJ393475:RXK393481 SHF393475:SHG393481 SRB393475:SRC393481 TAX393475:TAY393481 TKT393475:TKU393481 TUP393475:TUQ393481 UEL393475:UEM393481 UOH393475:UOI393481 UYD393475:UYE393481 VHZ393475:VIA393481 VRV393475:VRW393481 WBR393475:WBS393481 WLN393475:WLO393481 WVJ393475:WVK393481 B459011:C459017 IX459011:IY459017 ST459011:SU459017 ACP459011:ACQ459017 AML459011:AMM459017 AWH459011:AWI459017 BGD459011:BGE459017 BPZ459011:BQA459017 BZV459011:BZW459017 CJR459011:CJS459017 CTN459011:CTO459017 DDJ459011:DDK459017 DNF459011:DNG459017 DXB459011:DXC459017 EGX459011:EGY459017 EQT459011:EQU459017 FAP459011:FAQ459017 FKL459011:FKM459017 FUH459011:FUI459017 GED459011:GEE459017 GNZ459011:GOA459017 GXV459011:GXW459017 HHR459011:HHS459017 HRN459011:HRO459017 IBJ459011:IBK459017 ILF459011:ILG459017 IVB459011:IVC459017 JEX459011:JEY459017 JOT459011:JOU459017 JYP459011:JYQ459017 KIL459011:KIM459017 KSH459011:KSI459017 LCD459011:LCE459017 LLZ459011:LMA459017 LVV459011:LVW459017 MFR459011:MFS459017 MPN459011:MPO459017 MZJ459011:MZK459017 NJF459011:NJG459017 NTB459011:NTC459017 OCX459011:OCY459017 OMT459011:OMU459017 OWP459011:OWQ459017 PGL459011:PGM459017 PQH459011:PQI459017 QAD459011:QAE459017 QJZ459011:QKA459017 QTV459011:QTW459017 RDR459011:RDS459017 RNN459011:RNO459017 RXJ459011:RXK459017 SHF459011:SHG459017 SRB459011:SRC459017 TAX459011:TAY459017 TKT459011:TKU459017 TUP459011:TUQ459017 UEL459011:UEM459017 UOH459011:UOI459017 UYD459011:UYE459017 VHZ459011:VIA459017 VRV459011:VRW459017 WBR459011:WBS459017 WLN459011:WLO459017 WVJ459011:WVK459017 B524547:C524553 IX524547:IY524553 ST524547:SU524553 ACP524547:ACQ524553 AML524547:AMM524553 AWH524547:AWI524553 BGD524547:BGE524553 BPZ524547:BQA524553 BZV524547:BZW524553 CJR524547:CJS524553 CTN524547:CTO524553 DDJ524547:DDK524553 DNF524547:DNG524553 DXB524547:DXC524553 EGX524547:EGY524553 EQT524547:EQU524553 FAP524547:FAQ524553 FKL524547:FKM524553 FUH524547:FUI524553 GED524547:GEE524553 GNZ524547:GOA524553 GXV524547:GXW524553 HHR524547:HHS524553 HRN524547:HRO524553 IBJ524547:IBK524553 ILF524547:ILG524553 IVB524547:IVC524553 JEX524547:JEY524553 JOT524547:JOU524553 JYP524547:JYQ524553 KIL524547:KIM524553 KSH524547:KSI524553 LCD524547:LCE524553 LLZ524547:LMA524553 LVV524547:LVW524553 MFR524547:MFS524553 MPN524547:MPO524553 MZJ524547:MZK524553 NJF524547:NJG524553 NTB524547:NTC524553 OCX524547:OCY524553 OMT524547:OMU524553 OWP524547:OWQ524553 PGL524547:PGM524553 PQH524547:PQI524553 QAD524547:QAE524553 QJZ524547:QKA524553 QTV524547:QTW524553 RDR524547:RDS524553 RNN524547:RNO524553 RXJ524547:RXK524553 SHF524547:SHG524553 SRB524547:SRC524553 TAX524547:TAY524553 TKT524547:TKU524553 TUP524547:TUQ524553 UEL524547:UEM524553 UOH524547:UOI524553 UYD524547:UYE524553 VHZ524547:VIA524553 VRV524547:VRW524553 WBR524547:WBS524553 WLN524547:WLO524553 WVJ524547:WVK524553 B590083:C590089 IX590083:IY590089 ST590083:SU590089 ACP590083:ACQ590089 AML590083:AMM590089 AWH590083:AWI590089 BGD590083:BGE590089 BPZ590083:BQA590089 BZV590083:BZW590089 CJR590083:CJS590089 CTN590083:CTO590089 DDJ590083:DDK590089 DNF590083:DNG590089 DXB590083:DXC590089 EGX590083:EGY590089 EQT590083:EQU590089 FAP590083:FAQ590089 FKL590083:FKM590089 FUH590083:FUI590089 GED590083:GEE590089 GNZ590083:GOA590089 GXV590083:GXW590089 HHR590083:HHS590089 HRN590083:HRO590089 IBJ590083:IBK590089 ILF590083:ILG590089 IVB590083:IVC590089 JEX590083:JEY590089 JOT590083:JOU590089 JYP590083:JYQ590089 KIL590083:KIM590089 KSH590083:KSI590089 LCD590083:LCE590089 LLZ590083:LMA590089 LVV590083:LVW590089 MFR590083:MFS590089 MPN590083:MPO590089 MZJ590083:MZK590089 NJF590083:NJG590089 NTB590083:NTC590089 OCX590083:OCY590089 OMT590083:OMU590089 OWP590083:OWQ590089 PGL590083:PGM590089 PQH590083:PQI590089 QAD590083:QAE590089 QJZ590083:QKA590089 QTV590083:QTW590089 RDR590083:RDS590089 RNN590083:RNO590089 RXJ590083:RXK590089 SHF590083:SHG590089 SRB590083:SRC590089 TAX590083:TAY590089 TKT590083:TKU590089 TUP590083:TUQ590089 UEL590083:UEM590089 UOH590083:UOI590089 UYD590083:UYE590089 VHZ590083:VIA590089 VRV590083:VRW590089 WBR590083:WBS590089 WLN590083:WLO590089 WVJ590083:WVK590089 B655619:C655625 IX655619:IY655625 ST655619:SU655625 ACP655619:ACQ655625 AML655619:AMM655625 AWH655619:AWI655625 BGD655619:BGE655625 BPZ655619:BQA655625 BZV655619:BZW655625 CJR655619:CJS655625 CTN655619:CTO655625 DDJ655619:DDK655625 DNF655619:DNG655625 DXB655619:DXC655625 EGX655619:EGY655625 EQT655619:EQU655625 FAP655619:FAQ655625 FKL655619:FKM655625 FUH655619:FUI655625 GED655619:GEE655625 GNZ655619:GOA655625 GXV655619:GXW655625 HHR655619:HHS655625 HRN655619:HRO655625 IBJ655619:IBK655625 ILF655619:ILG655625 IVB655619:IVC655625 JEX655619:JEY655625 JOT655619:JOU655625 JYP655619:JYQ655625 KIL655619:KIM655625 KSH655619:KSI655625 LCD655619:LCE655625 LLZ655619:LMA655625 LVV655619:LVW655625 MFR655619:MFS655625 MPN655619:MPO655625 MZJ655619:MZK655625 NJF655619:NJG655625 NTB655619:NTC655625 OCX655619:OCY655625 OMT655619:OMU655625 OWP655619:OWQ655625 PGL655619:PGM655625 PQH655619:PQI655625 QAD655619:QAE655625 QJZ655619:QKA655625 QTV655619:QTW655625 RDR655619:RDS655625 RNN655619:RNO655625 RXJ655619:RXK655625 SHF655619:SHG655625 SRB655619:SRC655625 TAX655619:TAY655625 TKT655619:TKU655625 TUP655619:TUQ655625 UEL655619:UEM655625 UOH655619:UOI655625 UYD655619:UYE655625 VHZ655619:VIA655625 VRV655619:VRW655625 WBR655619:WBS655625 WLN655619:WLO655625 WVJ655619:WVK655625 B721155:C721161 IX721155:IY721161 ST721155:SU721161 ACP721155:ACQ721161 AML721155:AMM721161 AWH721155:AWI721161 BGD721155:BGE721161 BPZ721155:BQA721161 BZV721155:BZW721161 CJR721155:CJS721161 CTN721155:CTO721161 DDJ721155:DDK721161 DNF721155:DNG721161 DXB721155:DXC721161 EGX721155:EGY721161 EQT721155:EQU721161 FAP721155:FAQ721161 FKL721155:FKM721161 FUH721155:FUI721161 GED721155:GEE721161 GNZ721155:GOA721161 GXV721155:GXW721161 HHR721155:HHS721161 HRN721155:HRO721161 IBJ721155:IBK721161 ILF721155:ILG721161 IVB721155:IVC721161 JEX721155:JEY721161 JOT721155:JOU721161 JYP721155:JYQ721161 KIL721155:KIM721161 KSH721155:KSI721161 LCD721155:LCE721161 LLZ721155:LMA721161 LVV721155:LVW721161 MFR721155:MFS721161 MPN721155:MPO721161 MZJ721155:MZK721161 NJF721155:NJG721161 NTB721155:NTC721161 OCX721155:OCY721161 OMT721155:OMU721161 OWP721155:OWQ721161 PGL721155:PGM721161 PQH721155:PQI721161 QAD721155:QAE721161 QJZ721155:QKA721161 QTV721155:QTW721161 RDR721155:RDS721161 RNN721155:RNO721161 RXJ721155:RXK721161 SHF721155:SHG721161 SRB721155:SRC721161 TAX721155:TAY721161 TKT721155:TKU721161 TUP721155:TUQ721161 UEL721155:UEM721161 UOH721155:UOI721161 UYD721155:UYE721161 VHZ721155:VIA721161 VRV721155:VRW721161 WBR721155:WBS721161 WLN721155:WLO721161 WVJ721155:WVK721161 B786691:C786697 IX786691:IY786697 ST786691:SU786697 ACP786691:ACQ786697 AML786691:AMM786697 AWH786691:AWI786697 BGD786691:BGE786697 BPZ786691:BQA786697 BZV786691:BZW786697 CJR786691:CJS786697 CTN786691:CTO786697 DDJ786691:DDK786697 DNF786691:DNG786697 DXB786691:DXC786697 EGX786691:EGY786697 EQT786691:EQU786697 FAP786691:FAQ786697 FKL786691:FKM786697 FUH786691:FUI786697 GED786691:GEE786697 GNZ786691:GOA786697 GXV786691:GXW786697 HHR786691:HHS786697 HRN786691:HRO786697 IBJ786691:IBK786697 ILF786691:ILG786697 IVB786691:IVC786697 JEX786691:JEY786697 JOT786691:JOU786697 JYP786691:JYQ786697 KIL786691:KIM786697 KSH786691:KSI786697 LCD786691:LCE786697 LLZ786691:LMA786697 LVV786691:LVW786697 MFR786691:MFS786697 MPN786691:MPO786697 MZJ786691:MZK786697 NJF786691:NJG786697 NTB786691:NTC786697 OCX786691:OCY786697 OMT786691:OMU786697 OWP786691:OWQ786697 PGL786691:PGM786697 PQH786691:PQI786697 QAD786691:QAE786697 QJZ786691:QKA786697 QTV786691:QTW786697 RDR786691:RDS786697 RNN786691:RNO786697 RXJ786691:RXK786697 SHF786691:SHG786697 SRB786691:SRC786697 TAX786691:TAY786697 TKT786691:TKU786697 TUP786691:TUQ786697 UEL786691:UEM786697 UOH786691:UOI786697 UYD786691:UYE786697 VHZ786691:VIA786697 VRV786691:VRW786697 WBR786691:WBS786697 WLN786691:WLO786697 WVJ786691:WVK786697 B852227:C852233 IX852227:IY852233 ST852227:SU852233 ACP852227:ACQ852233 AML852227:AMM852233 AWH852227:AWI852233 BGD852227:BGE852233 BPZ852227:BQA852233 BZV852227:BZW852233 CJR852227:CJS852233 CTN852227:CTO852233 DDJ852227:DDK852233 DNF852227:DNG852233 DXB852227:DXC852233 EGX852227:EGY852233 EQT852227:EQU852233 FAP852227:FAQ852233 FKL852227:FKM852233 FUH852227:FUI852233 GED852227:GEE852233 GNZ852227:GOA852233 GXV852227:GXW852233 HHR852227:HHS852233 HRN852227:HRO852233 IBJ852227:IBK852233 ILF852227:ILG852233 IVB852227:IVC852233 JEX852227:JEY852233 JOT852227:JOU852233 JYP852227:JYQ852233 KIL852227:KIM852233 KSH852227:KSI852233 LCD852227:LCE852233 LLZ852227:LMA852233 LVV852227:LVW852233 MFR852227:MFS852233 MPN852227:MPO852233 MZJ852227:MZK852233 NJF852227:NJG852233 NTB852227:NTC852233 OCX852227:OCY852233 OMT852227:OMU852233 OWP852227:OWQ852233 PGL852227:PGM852233 PQH852227:PQI852233 QAD852227:QAE852233 QJZ852227:QKA852233 QTV852227:QTW852233 RDR852227:RDS852233 RNN852227:RNO852233 RXJ852227:RXK852233 SHF852227:SHG852233 SRB852227:SRC852233 TAX852227:TAY852233 TKT852227:TKU852233 TUP852227:TUQ852233 UEL852227:UEM852233 UOH852227:UOI852233 UYD852227:UYE852233 VHZ852227:VIA852233 VRV852227:VRW852233 WBR852227:WBS852233 WLN852227:WLO852233 WVJ852227:WVK852233 B917763:C917769 IX917763:IY917769 ST917763:SU917769 ACP917763:ACQ917769 AML917763:AMM917769 AWH917763:AWI917769 BGD917763:BGE917769 BPZ917763:BQA917769 BZV917763:BZW917769 CJR917763:CJS917769 CTN917763:CTO917769 DDJ917763:DDK917769 DNF917763:DNG917769 DXB917763:DXC917769 EGX917763:EGY917769 EQT917763:EQU917769 FAP917763:FAQ917769 FKL917763:FKM917769 FUH917763:FUI917769 GED917763:GEE917769 GNZ917763:GOA917769 GXV917763:GXW917769 HHR917763:HHS917769 HRN917763:HRO917769 IBJ917763:IBK917769 ILF917763:ILG917769 IVB917763:IVC917769 JEX917763:JEY917769 JOT917763:JOU917769 JYP917763:JYQ917769 KIL917763:KIM917769 KSH917763:KSI917769 LCD917763:LCE917769 LLZ917763:LMA917769 LVV917763:LVW917769 MFR917763:MFS917769 MPN917763:MPO917769 MZJ917763:MZK917769 NJF917763:NJG917769 NTB917763:NTC917769 OCX917763:OCY917769 OMT917763:OMU917769 OWP917763:OWQ917769 PGL917763:PGM917769 PQH917763:PQI917769 QAD917763:QAE917769 QJZ917763:QKA917769 QTV917763:QTW917769 RDR917763:RDS917769 RNN917763:RNO917769 RXJ917763:RXK917769 SHF917763:SHG917769 SRB917763:SRC917769 TAX917763:TAY917769 TKT917763:TKU917769 TUP917763:TUQ917769 UEL917763:UEM917769 UOH917763:UOI917769 UYD917763:UYE917769 VHZ917763:VIA917769 VRV917763:VRW917769 WBR917763:WBS917769 WLN917763:WLO917769 WVJ917763:WVK917769 B983299:C983305 IX983299:IY983305 ST983299:SU983305 ACP983299:ACQ983305 AML983299:AMM983305 AWH983299:AWI983305 BGD983299:BGE983305 BPZ983299:BQA983305 BZV983299:BZW983305 CJR983299:CJS983305 CTN983299:CTO983305 DDJ983299:DDK983305 DNF983299:DNG983305 DXB983299:DXC983305 EGX983299:EGY983305 EQT983299:EQU983305 FAP983299:FAQ983305 FKL983299:FKM983305 FUH983299:FUI983305 GED983299:GEE983305 GNZ983299:GOA983305 GXV983299:GXW983305 HHR983299:HHS983305 HRN983299:HRO983305 IBJ983299:IBK983305 ILF983299:ILG983305 IVB983299:IVC983305 JEX983299:JEY983305 JOT983299:JOU983305 JYP983299:JYQ983305 KIL983299:KIM983305 KSH983299:KSI983305 LCD983299:LCE983305 LLZ983299:LMA983305 LVV983299:LVW983305 MFR983299:MFS983305 MPN983299:MPO983305 MZJ983299:MZK983305 NJF983299:NJG983305 NTB983299:NTC983305 OCX983299:OCY983305 OMT983299:OMU983305 OWP983299:OWQ983305 PGL983299:PGM983305 PQH983299:PQI983305 QAD983299:QAE983305 QJZ983299:QKA983305 QTV983299:QTW983305 RDR983299:RDS983305 RNN983299:RNO983305 RXJ983299:RXK983305 SHF983299:SHG983305 SRB983299:SRC983305 TAX983299:TAY983305 TKT983299:TKU983305 TUP983299:TUQ983305 UEL983299:UEM983305 UOH983299:UOI983305 UYD983299:UYE983305 VHZ983299:VIA983305 VRV983299:VRW983305 WBR983299:WBS983305 WLN983299:WLO983305 WVJ983299:WVK983305 T64:T68 JP64:JP68 TL64:TL68 ADH64:ADH68 AND64:AND68 AWZ64:AWZ68 BGV64:BGV68 BQR64:BQR68 CAN64:CAN68 CKJ64:CKJ68 CUF64:CUF68 DEB64:DEB68 DNX64:DNX68 DXT64:DXT68 EHP64:EHP68 ERL64:ERL68 FBH64:FBH68 FLD64:FLD68 FUZ64:FUZ68 GEV64:GEV68 GOR64:GOR68 GYN64:GYN68 HIJ64:HIJ68 HSF64:HSF68 ICB64:ICB68 ILX64:ILX68 IVT64:IVT68 JFP64:JFP68 JPL64:JPL68 JZH64:JZH68 KJD64:KJD68 KSZ64:KSZ68 LCV64:LCV68 LMR64:LMR68 LWN64:LWN68 MGJ64:MGJ68 MQF64:MQF68 NAB64:NAB68 NJX64:NJX68 NTT64:NTT68 ODP64:ODP68 ONL64:ONL68 OXH64:OXH68 PHD64:PHD68 PQZ64:PQZ68 QAV64:QAV68 QKR64:QKR68 QUN64:QUN68 REJ64:REJ68 ROF64:ROF68 RYB64:RYB68 SHX64:SHX68 SRT64:SRT68 TBP64:TBP68 TLL64:TLL68 TVH64:TVH68 UFD64:UFD68 UOZ64:UOZ68 UYV64:UYV68 VIR64:VIR68 VSN64:VSN68 WCJ64:WCJ68 WMF64:WMF68 WWB64:WWB68 T65600:T65604 JP65600:JP65604 TL65600:TL65604 ADH65600:ADH65604 AND65600:AND65604 AWZ65600:AWZ65604 BGV65600:BGV65604 BQR65600:BQR65604 CAN65600:CAN65604 CKJ65600:CKJ65604 CUF65600:CUF65604 DEB65600:DEB65604 DNX65600:DNX65604 DXT65600:DXT65604 EHP65600:EHP65604 ERL65600:ERL65604 FBH65600:FBH65604 FLD65600:FLD65604 FUZ65600:FUZ65604 GEV65600:GEV65604 GOR65600:GOR65604 GYN65600:GYN65604 HIJ65600:HIJ65604 HSF65600:HSF65604 ICB65600:ICB65604 ILX65600:ILX65604 IVT65600:IVT65604 JFP65600:JFP65604 JPL65600:JPL65604 JZH65600:JZH65604 KJD65600:KJD65604 KSZ65600:KSZ65604 LCV65600:LCV65604 LMR65600:LMR65604 LWN65600:LWN65604 MGJ65600:MGJ65604 MQF65600:MQF65604 NAB65600:NAB65604 NJX65600:NJX65604 NTT65600:NTT65604 ODP65600:ODP65604 ONL65600:ONL65604 OXH65600:OXH65604 PHD65600:PHD65604 PQZ65600:PQZ65604 QAV65600:QAV65604 QKR65600:QKR65604 QUN65600:QUN65604 REJ65600:REJ65604 ROF65600:ROF65604 RYB65600:RYB65604 SHX65600:SHX65604 SRT65600:SRT65604 TBP65600:TBP65604 TLL65600:TLL65604 TVH65600:TVH65604 UFD65600:UFD65604 UOZ65600:UOZ65604 UYV65600:UYV65604 VIR65600:VIR65604 VSN65600:VSN65604 WCJ65600:WCJ65604 WMF65600:WMF65604 WWB65600:WWB65604 T131136:T131140 JP131136:JP131140 TL131136:TL131140 ADH131136:ADH131140 AND131136:AND131140 AWZ131136:AWZ131140 BGV131136:BGV131140 BQR131136:BQR131140 CAN131136:CAN131140 CKJ131136:CKJ131140 CUF131136:CUF131140 DEB131136:DEB131140 DNX131136:DNX131140 DXT131136:DXT131140 EHP131136:EHP131140 ERL131136:ERL131140 FBH131136:FBH131140 FLD131136:FLD131140 FUZ131136:FUZ131140 GEV131136:GEV131140 GOR131136:GOR131140 GYN131136:GYN131140 HIJ131136:HIJ131140 HSF131136:HSF131140 ICB131136:ICB131140 ILX131136:ILX131140 IVT131136:IVT131140 JFP131136:JFP131140 JPL131136:JPL131140 JZH131136:JZH131140 KJD131136:KJD131140 KSZ131136:KSZ131140 LCV131136:LCV131140 LMR131136:LMR131140 LWN131136:LWN131140 MGJ131136:MGJ131140 MQF131136:MQF131140 NAB131136:NAB131140 NJX131136:NJX131140 NTT131136:NTT131140 ODP131136:ODP131140 ONL131136:ONL131140 OXH131136:OXH131140 PHD131136:PHD131140 PQZ131136:PQZ131140 QAV131136:QAV131140 QKR131136:QKR131140 QUN131136:QUN131140 REJ131136:REJ131140 ROF131136:ROF131140 RYB131136:RYB131140 SHX131136:SHX131140 SRT131136:SRT131140 TBP131136:TBP131140 TLL131136:TLL131140 TVH131136:TVH131140 UFD131136:UFD131140 UOZ131136:UOZ131140 UYV131136:UYV131140 VIR131136:VIR131140 VSN131136:VSN131140 WCJ131136:WCJ131140 WMF131136:WMF131140 WWB131136:WWB131140 T196672:T196676 JP196672:JP196676 TL196672:TL196676 ADH196672:ADH196676 AND196672:AND196676 AWZ196672:AWZ196676 BGV196672:BGV196676 BQR196672:BQR196676 CAN196672:CAN196676 CKJ196672:CKJ196676 CUF196672:CUF196676 DEB196672:DEB196676 DNX196672:DNX196676 DXT196672:DXT196676 EHP196672:EHP196676 ERL196672:ERL196676 FBH196672:FBH196676 FLD196672:FLD196676 FUZ196672:FUZ196676 GEV196672:GEV196676 GOR196672:GOR196676 GYN196672:GYN196676 HIJ196672:HIJ196676 HSF196672:HSF196676 ICB196672:ICB196676 ILX196672:ILX196676 IVT196672:IVT196676 JFP196672:JFP196676 JPL196672:JPL196676 JZH196672:JZH196676 KJD196672:KJD196676 KSZ196672:KSZ196676 LCV196672:LCV196676 LMR196672:LMR196676 LWN196672:LWN196676 MGJ196672:MGJ196676 MQF196672:MQF196676 NAB196672:NAB196676 NJX196672:NJX196676 NTT196672:NTT196676 ODP196672:ODP196676 ONL196672:ONL196676 OXH196672:OXH196676 PHD196672:PHD196676 PQZ196672:PQZ196676 QAV196672:QAV196676 QKR196672:QKR196676 QUN196672:QUN196676 REJ196672:REJ196676 ROF196672:ROF196676 RYB196672:RYB196676 SHX196672:SHX196676 SRT196672:SRT196676 TBP196672:TBP196676 TLL196672:TLL196676 TVH196672:TVH196676 UFD196672:UFD196676 UOZ196672:UOZ196676 UYV196672:UYV196676 VIR196672:VIR196676 VSN196672:VSN196676 WCJ196672:WCJ196676 WMF196672:WMF196676 WWB196672:WWB196676 T262208:T262212 JP262208:JP262212 TL262208:TL262212 ADH262208:ADH262212 AND262208:AND262212 AWZ262208:AWZ262212 BGV262208:BGV262212 BQR262208:BQR262212 CAN262208:CAN262212 CKJ262208:CKJ262212 CUF262208:CUF262212 DEB262208:DEB262212 DNX262208:DNX262212 DXT262208:DXT262212 EHP262208:EHP262212 ERL262208:ERL262212 FBH262208:FBH262212 FLD262208:FLD262212 FUZ262208:FUZ262212 GEV262208:GEV262212 GOR262208:GOR262212 GYN262208:GYN262212 HIJ262208:HIJ262212 HSF262208:HSF262212 ICB262208:ICB262212 ILX262208:ILX262212 IVT262208:IVT262212 JFP262208:JFP262212 JPL262208:JPL262212 JZH262208:JZH262212 KJD262208:KJD262212 KSZ262208:KSZ262212 LCV262208:LCV262212 LMR262208:LMR262212 LWN262208:LWN262212 MGJ262208:MGJ262212 MQF262208:MQF262212 NAB262208:NAB262212 NJX262208:NJX262212 NTT262208:NTT262212 ODP262208:ODP262212 ONL262208:ONL262212 OXH262208:OXH262212 PHD262208:PHD262212 PQZ262208:PQZ262212 QAV262208:QAV262212 QKR262208:QKR262212 QUN262208:QUN262212 REJ262208:REJ262212 ROF262208:ROF262212 RYB262208:RYB262212 SHX262208:SHX262212 SRT262208:SRT262212 TBP262208:TBP262212 TLL262208:TLL262212 TVH262208:TVH262212 UFD262208:UFD262212 UOZ262208:UOZ262212 UYV262208:UYV262212 VIR262208:VIR262212 VSN262208:VSN262212 WCJ262208:WCJ262212 WMF262208:WMF262212 WWB262208:WWB262212 T327744:T327748 JP327744:JP327748 TL327744:TL327748 ADH327744:ADH327748 AND327744:AND327748 AWZ327744:AWZ327748 BGV327744:BGV327748 BQR327744:BQR327748 CAN327744:CAN327748 CKJ327744:CKJ327748 CUF327744:CUF327748 DEB327744:DEB327748 DNX327744:DNX327748 DXT327744:DXT327748 EHP327744:EHP327748 ERL327744:ERL327748 FBH327744:FBH327748 FLD327744:FLD327748 FUZ327744:FUZ327748 GEV327744:GEV327748 GOR327744:GOR327748 GYN327744:GYN327748 HIJ327744:HIJ327748 HSF327744:HSF327748 ICB327744:ICB327748 ILX327744:ILX327748 IVT327744:IVT327748 JFP327744:JFP327748 JPL327744:JPL327748 JZH327744:JZH327748 KJD327744:KJD327748 KSZ327744:KSZ327748 LCV327744:LCV327748 LMR327744:LMR327748 LWN327744:LWN327748 MGJ327744:MGJ327748 MQF327744:MQF327748 NAB327744:NAB327748 NJX327744:NJX327748 NTT327744:NTT327748 ODP327744:ODP327748 ONL327744:ONL327748 OXH327744:OXH327748 PHD327744:PHD327748 PQZ327744:PQZ327748 QAV327744:QAV327748 QKR327744:QKR327748 QUN327744:QUN327748 REJ327744:REJ327748 ROF327744:ROF327748 RYB327744:RYB327748 SHX327744:SHX327748 SRT327744:SRT327748 TBP327744:TBP327748 TLL327744:TLL327748 TVH327744:TVH327748 UFD327744:UFD327748 UOZ327744:UOZ327748 UYV327744:UYV327748 VIR327744:VIR327748 VSN327744:VSN327748 WCJ327744:WCJ327748 WMF327744:WMF327748 WWB327744:WWB327748 T393280:T393284 JP393280:JP393284 TL393280:TL393284 ADH393280:ADH393284 AND393280:AND393284 AWZ393280:AWZ393284 BGV393280:BGV393284 BQR393280:BQR393284 CAN393280:CAN393284 CKJ393280:CKJ393284 CUF393280:CUF393284 DEB393280:DEB393284 DNX393280:DNX393284 DXT393280:DXT393284 EHP393280:EHP393284 ERL393280:ERL393284 FBH393280:FBH393284 FLD393280:FLD393284 FUZ393280:FUZ393284 GEV393280:GEV393284 GOR393280:GOR393284 GYN393280:GYN393284 HIJ393280:HIJ393284 HSF393280:HSF393284 ICB393280:ICB393284 ILX393280:ILX393284 IVT393280:IVT393284 JFP393280:JFP393284 JPL393280:JPL393284 JZH393280:JZH393284 KJD393280:KJD393284 KSZ393280:KSZ393284 LCV393280:LCV393284 LMR393280:LMR393284 LWN393280:LWN393284 MGJ393280:MGJ393284 MQF393280:MQF393284 NAB393280:NAB393284 NJX393280:NJX393284 NTT393280:NTT393284 ODP393280:ODP393284 ONL393280:ONL393284 OXH393280:OXH393284 PHD393280:PHD393284 PQZ393280:PQZ393284 QAV393280:QAV393284 QKR393280:QKR393284 QUN393280:QUN393284 REJ393280:REJ393284 ROF393280:ROF393284 RYB393280:RYB393284 SHX393280:SHX393284 SRT393280:SRT393284 TBP393280:TBP393284 TLL393280:TLL393284 TVH393280:TVH393284 UFD393280:UFD393284 UOZ393280:UOZ393284 UYV393280:UYV393284 VIR393280:VIR393284 VSN393280:VSN393284 WCJ393280:WCJ393284 WMF393280:WMF393284 WWB393280:WWB393284 T458816:T458820 JP458816:JP458820 TL458816:TL458820 ADH458816:ADH458820 AND458816:AND458820 AWZ458816:AWZ458820 BGV458816:BGV458820 BQR458816:BQR458820 CAN458816:CAN458820 CKJ458816:CKJ458820 CUF458816:CUF458820 DEB458816:DEB458820 DNX458816:DNX458820 DXT458816:DXT458820 EHP458816:EHP458820 ERL458816:ERL458820 FBH458816:FBH458820 FLD458816:FLD458820 FUZ458816:FUZ458820 GEV458816:GEV458820 GOR458816:GOR458820 GYN458816:GYN458820 HIJ458816:HIJ458820 HSF458816:HSF458820 ICB458816:ICB458820 ILX458816:ILX458820 IVT458816:IVT458820 JFP458816:JFP458820 JPL458816:JPL458820 JZH458816:JZH458820 KJD458816:KJD458820 KSZ458816:KSZ458820 LCV458816:LCV458820 LMR458816:LMR458820 LWN458816:LWN458820 MGJ458816:MGJ458820 MQF458816:MQF458820 NAB458816:NAB458820 NJX458816:NJX458820 NTT458816:NTT458820 ODP458816:ODP458820 ONL458816:ONL458820 OXH458816:OXH458820 PHD458816:PHD458820 PQZ458816:PQZ458820 QAV458816:QAV458820 QKR458816:QKR458820 QUN458816:QUN458820 REJ458816:REJ458820 ROF458816:ROF458820 RYB458816:RYB458820 SHX458816:SHX458820 SRT458816:SRT458820 TBP458816:TBP458820 TLL458816:TLL458820 TVH458816:TVH458820 UFD458816:UFD458820 UOZ458816:UOZ458820 UYV458816:UYV458820 VIR458816:VIR458820 VSN458816:VSN458820 WCJ458816:WCJ458820 WMF458816:WMF458820 WWB458816:WWB458820 T524352:T524356 JP524352:JP524356 TL524352:TL524356 ADH524352:ADH524356 AND524352:AND524356 AWZ524352:AWZ524356 BGV524352:BGV524356 BQR524352:BQR524356 CAN524352:CAN524356 CKJ524352:CKJ524356 CUF524352:CUF524356 DEB524352:DEB524356 DNX524352:DNX524356 DXT524352:DXT524356 EHP524352:EHP524356 ERL524352:ERL524356 FBH524352:FBH524356 FLD524352:FLD524356 FUZ524352:FUZ524356 GEV524352:GEV524356 GOR524352:GOR524356 GYN524352:GYN524356 HIJ524352:HIJ524356 HSF524352:HSF524356 ICB524352:ICB524356 ILX524352:ILX524356 IVT524352:IVT524356 JFP524352:JFP524356 JPL524352:JPL524356 JZH524352:JZH524356 KJD524352:KJD524356 KSZ524352:KSZ524356 LCV524352:LCV524356 LMR524352:LMR524356 LWN524352:LWN524356 MGJ524352:MGJ524356 MQF524352:MQF524356 NAB524352:NAB524356 NJX524352:NJX524356 NTT524352:NTT524356 ODP524352:ODP524356 ONL524352:ONL524356 OXH524352:OXH524356 PHD524352:PHD524356 PQZ524352:PQZ524356 QAV524352:QAV524356 QKR524352:QKR524356 QUN524352:QUN524356 REJ524352:REJ524356 ROF524352:ROF524356 RYB524352:RYB524356 SHX524352:SHX524356 SRT524352:SRT524356 TBP524352:TBP524356 TLL524352:TLL524356 TVH524352:TVH524356 UFD524352:UFD524356 UOZ524352:UOZ524356 UYV524352:UYV524356 VIR524352:VIR524356 VSN524352:VSN524356 WCJ524352:WCJ524356 WMF524352:WMF524356 WWB524352:WWB524356 T589888:T589892 JP589888:JP589892 TL589888:TL589892 ADH589888:ADH589892 AND589888:AND589892 AWZ589888:AWZ589892 BGV589888:BGV589892 BQR589888:BQR589892 CAN589888:CAN589892 CKJ589888:CKJ589892 CUF589888:CUF589892 DEB589888:DEB589892 DNX589888:DNX589892 DXT589888:DXT589892 EHP589888:EHP589892 ERL589888:ERL589892 FBH589888:FBH589892 FLD589888:FLD589892 FUZ589888:FUZ589892 GEV589888:GEV589892 GOR589888:GOR589892 GYN589888:GYN589892 HIJ589888:HIJ589892 HSF589888:HSF589892 ICB589888:ICB589892 ILX589888:ILX589892 IVT589888:IVT589892 JFP589888:JFP589892 JPL589888:JPL589892 JZH589888:JZH589892 KJD589888:KJD589892 KSZ589888:KSZ589892 LCV589888:LCV589892 LMR589888:LMR589892 LWN589888:LWN589892 MGJ589888:MGJ589892 MQF589888:MQF589892 NAB589888:NAB589892 NJX589888:NJX589892 NTT589888:NTT589892 ODP589888:ODP589892 ONL589888:ONL589892 OXH589888:OXH589892 PHD589888:PHD589892 PQZ589888:PQZ589892 QAV589888:QAV589892 QKR589888:QKR589892 QUN589888:QUN589892 REJ589888:REJ589892 ROF589888:ROF589892 RYB589888:RYB589892 SHX589888:SHX589892 SRT589888:SRT589892 TBP589888:TBP589892 TLL589888:TLL589892 TVH589888:TVH589892 UFD589888:UFD589892 UOZ589888:UOZ589892 UYV589888:UYV589892 VIR589888:VIR589892 VSN589888:VSN589892 WCJ589888:WCJ589892 WMF589888:WMF589892 WWB589888:WWB589892 T655424:T655428 JP655424:JP655428 TL655424:TL655428 ADH655424:ADH655428 AND655424:AND655428 AWZ655424:AWZ655428 BGV655424:BGV655428 BQR655424:BQR655428 CAN655424:CAN655428 CKJ655424:CKJ655428 CUF655424:CUF655428 DEB655424:DEB655428 DNX655424:DNX655428 DXT655424:DXT655428 EHP655424:EHP655428 ERL655424:ERL655428 FBH655424:FBH655428 FLD655424:FLD655428 FUZ655424:FUZ655428 GEV655424:GEV655428 GOR655424:GOR655428 GYN655424:GYN655428 HIJ655424:HIJ655428 HSF655424:HSF655428 ICB655424:ICB655428 ILX655424:ILX655428 IVT655424:IVT655428 JFP655424:JFP655428 JPL655424:JPL655428 JZH655424:JZH655428 KJD655424:KJD655428 KSZ655424:KSZ655428 LCV655424:LCV655428 LMR655424:LMR655428 LWN655424:LWN655428 MGJ655424:MGJ655428 MQF655424:MQF655428 NAB655424:NAB655428 NJX655424:NJX655428 NTT655424:NTT655428 ODP655424:ODP655428 ONL655424:ONL655428 OXH655424:OXH655428 PHD655424:PHD655428 PQZ655424:PQZ655428 QAV655424:QAV655428 QKR655424:QKR655428 QUN655424:QUN655428 REJ655424:REJ655428 ROF655424:ROF655428 RYB655424:RYB655428 SHX655424:SHX655428 SRT655424:SRT655428 TBP655424:TBP655428 TLL655424:TLL655428 TVH655424:TVH655428 UFD655424:UFD655428 UOZ655424:UOZ655428 UYV655424:UYV655428 VIR655424:VIR655428 VSN655424:VSN655428 WCJ655424:WCJ655428 WMF655424:WMF655428 WWB655424:WWB655428 T720960:T720964 JP720960:JP720964 TL720960:TL720964 ADH720960:ADH720964 AND720960:AND720964 AWZ720960:AWZ720964 BGV720960:BGV720964 BQR720960:BQR720964 CAN720960:CAN720964 CKJ720960:CKJ720964 CUF720960:CUF720964 DEB720960:DEB720964 DNX720960:DNX720964 DXT720960:DXT720964 EHP720960:EHP720964 ERL720960:ERL720964 FBH720960:FBH720964 FLD720960:FLD720964 FUZ720960:FUZ720964 GEV720960:GEV720964 GOR720960:GOR720964 GYN720960:GYN720964 HIJ720960:HIJ720964 HSF720960:HSF720964 ICB720960:ICB720964 ILX720960:ILX720964 IVT720960:IVT720964 JFP720960:JFP720964 JPL720960:JPL720964 JZH720960:JZH720964 KJD720960:KJD720964 KSZ720960:KSZ720964 LCV720960:LCV720964 LMR720960:LMR720964 LWN720960:LWN720964 MGJ720960:MGJ720964 MQF720960:MQF720964 NAB720960:NAB720964 NJX720960:NJX720964 NTT720960:NTT720964 ODP720960:ODP720964 ONL720960:ONL720964 OXH720960:OXH720964 PHD720960:PHD720964 PQZ720960:PQZ720964 QAV720960:QAV720964 QKR720960:QKR720964 QUN720960:QUN720964 REJ720960:REJ720964 ROF720960:ROF720964 RYB720960:RYB720964 SHX720960:SHX720964 SRT720960:SRT720964 TBP720960:TBP720964 TLL720960:TLL720964 TVH720960:TVH720964 UFD720960:UFD720964 UOZ720960:UOZ720964 UYV720960:UYV720964 VIR720960:VIR720964 VSN720960:VSN720964 WCJ720960:WCJ720964 WMF720960:WMF720964 WWB720960:WWB720964 T786496:T786500 JP786496:JP786500 TL786496:TL786500 ADH786496:ADH786500 AND786496:AND786500 AWZ786496:AWZ786500 BGV786496:BGV786500 BQR786496:BQR786500 CAN786496:CAN786500 CKJ786496:CKJ786500 CUF786496:CUF786500 DEB786496:DEB786500 DNX786496:DNX786500 DXT786496:DXT786500 EHP786496:EHP786500 ERL786496:ERL786500 FBH786496:FBH786500 FLD786496:FLD786500 FUZ786496:FUZ786500 GEV786496:GEV786500 GOR786496:GOR786500 GYN786496:GYN786500 HIJ786496:HIJ786500 HSF786496:HSF786500 ICB786496:ICB786500 ILX786496:ILX786500 IVT786496:IVT786500 JFP786496:JFP786500 JPL786496:JPL786500 JZH786496:JZH786500 KJD786496:KJD786500 KSZ786496:KSZ786500 LCV786496:LCV786500 LMR786496:LMR786500 LWN786496:LWN786500 MGJ786496:MGJ786500 MQF786496:MQF786500 NAB786496:NAB786500 NJX786496:NJX786500 NTT786496:NTT786500 ODP786496:ODP786500 ONL786496:ONL786500 OXH786496:OXH786500 PHD786496:PHD786500 PQZ786496:PQZ786500 QAV786496:QAV786500 QKR786496:QKR786500 QUN786496:QUN786500 REJ786496:REJ786500 ROF786496:ROF786500 RYB786496:RYB786500 SHX786496:SHX786500 SRT786496:SRT786500 TBP786496:TBP786500 TLL786496:TLL786500 TVH786496:TVH786500 UFD786496:UFD786500 UOZ786496:UOZ786500 UYV786496:UYV786500 VIR786496:VIR786500 VSN786496:VSN786500 WCJ786496:WCJ786500 WMF786496:WMF786500 WWB786496:WWB786500 T852032:T852036 JP852032:JP852036 TL852032:TL852036 ADH852032:ADH852036 AND852032:AND852036 AWZ852032:AWZ852036 BGV852032:BGV852036 BQR852032:BQR852036 CAN852032:CAN852036 CKJ852032:CKJ852036 CUF852032:CUF852036 DEB852032:DEB852036 DNX852032:DNX852036 DXT852032:DXT852036 EHP852032:EHP852036 ERL852032:ERL852036 FBH852032:FBH852036 FLD852032:FLD852036 FUZ852032:FUZ852036 GEV852032:GEV852036 GOR852032:GOR852036 GYN852032:GYN852036 HIJ852032:HIJ852036 HSF852032:HSF852036 ICB852032:ICB852036 ILX852032:ILX852036 IVT852032:IVT852036 JFP852032:JFP852036 JPL852032:JPL852036 JZH852032:JZH852036 KJD852032:KJD852036 KSZ852032:KSZ852036 LCV852032:LCV852036 LMR852032:LMR852036 LWN852032:LWN852036 MGJ852032:MGJ852036 MQF852032:MQF852036 NAB852032:NAB852036 NJX852032:NJX852036 NTT852032:NTT852036 ODP852032:ODP852036 ONL852032:ONL852036 OXH852032:OXH852036 PHD852032:PHD852036 PQZ852032:PQZ852036 QAV852032:QAV852036 QKR852032:QKR852036 QUN852032:QUN852036 REJ852032:REJ852036 ROF852032:ROF852036 RYB852032:RYB852036 SHX852032:SHX852036 SRT852032:SRT852036 TBP852032:TBP852036 TLL852032:TLL852036 TVH852032:TVH852036 UFD852032:UFD852036 UOZ852032:UOZ852036 UYV852032:UYV852036 VIR852032:VIR852036 VSN852032:VSN852036 WCJ852032:WCJ852036 WMF852032:WMF852036 WWB852032:WWB852036 T917568:T917572 JP917568:JP917572 TL917568:TL917572 ADH917568:ADH917572 AND917568:AND917572 AWZ917568:AWZ917572 BGV917568:BGV917572 BQR917568:BQR917572 CAN917568:CAN917572 CKJ917568:CKJ917572 CUF917568:CUF917572 DEB917568:DEB917572 DNX917568:DNX917572 DXT917568:DXT917572 EHP917568:EHP917572 ERL917568:ERL917572 FBH917568:FBH917572 FLD917568:FLD917572 FUZ917568:FUZ917572 GEV917568:GEV917572 GOR917568:GOR917572 GYN917568:GYN917572 HIJ917568:HIJ917572 HSF917568:HSF917572 ICB917568:ICB917572 ILX917568:ILX917572 IVT917568:IVT917572 JFP917568:JFP917572 JPL917568:JPL917572 JZH917568:JZH917572 KJD917568:KJD917572 KSZ917568:KSZ917572 LCV917568:LCV917572 LMR917568:LMR917572 LWN917568:LWN917572 MGJ917568:MGJ917572 MQF917568:MQF917572 NAB917568:NAB917572 NJX917568:NJX917572 NTT917568:NTT917572 ODP917568:ODP917572 ONL917568:ONL917572 OXH917568:OXH917572 PHD917568:PHD917572 PQZ917568:PQZ917572 QAV917568:QAV917572 QKR917568:QKR917572 QUN917568:QUN917572 REJ917568:REJ917572 ROF917568:ROF917572 RYB917568:RYB917572 SHX917568:SHX917572 SRT917568:SRT917572 TBP917568:TBP917572 TLL917568:TLL917572 TVH917568:TVH917572 UFD917568:UFD917572 UOZ917568:UOZ917572 UYV917568:UYV917572 VIR917568:VIR917572 VSN917568:VSN917572 WCJ917568:WCJ917572 WMF917568:WMF917572 WWB917568:WWB917572 T983104:T983108 JP983104:JP983108 TL983104:TL983108 ADH983104:ADH983108 AND983104:AND983108 AWZ983104:AWZ983108 BGV983104:BGV983108 BQR983104:BQR983108 CAN983104:CAN983108 CKJ983104:CKJ983108 CUF983104:CUF983108 DEB983104:DEB983108 DNX983104:DNX983108 DXT983104:DXT983108 EHP983104:EHP983108 ERL983104:ERL983108 FBH983104:FBH983108 FLD983104:FLD983108 FUZ983104:FUZ983108 GEV983104:GEV983108 GOR983104:GOR983108 GYN983104:GYN983108 HIJ983104:HIJ983108 HSF983104:HSF983108 ICB983104:ICB983108 ILX983104:ILX983108 IVT983104:IVT983108 JFP983104:JFP983108 JPL983104:JPL983108 JZH983104:JZH983108 KJD983104:KJD983108 KSZ983104:KSZ983108 LCV983104:LCV983108 LMR983104:LMR983108 LWN983104:LWN983108 MGJ983104:MGJ983108 MQF983104:MQF983108 NAB983104:NAB983108 NJX983104:NJX983108 NTT983104:NTT983108 ODP983104:ODP983108 ONL983104:ONL983108 OXH983104:OXH983108 PHD983104:PHD983108 PQZ983104:PQZ983108 QAV983104:QAV983108 QKR983104:QKR983108 QUN983104:QUN983108 REJ983104:REJ983108 ROF983104:ROF983108 RYB983104:RYB983108 SHX983104:SHX983108 SRT983104:SRT983108 TBP983104:TBP983108 TLL983104:TLL983108 TVH983104:TVH983108 UFD983104:UFD983108 UOZ983104:UOZ983108 UYV983104:UYV983108 VIR983104:VIR983108 VSN983104:VSN983108 WCJ983104:WCJ983108 WMF983104:WMF983108 WWB983104:WWB983108 C51:C52 IY51:IY52 SU51:SU52 ACQ51:ACQ52 AMM51:AMM52 AWI51:AWI52 BGE51:BGE52 BQA51:BQA52 BZW51:BZW52 CJS51:CJS52 CTO51:CTO52 DDK51:DDK52 DNG51:DNG52 DXC51:DXC52 EGY51:EGY52 EQU51:EQU52 FAQ51:FAQ52 FKM51:FKM52 FUI51:FUI52 GEE51:GEE52 GOA51:GOA52 GXW51:GXW52 HHS51:HHS52 HRO51:HRO52 IBK51:IBK52 ILG51:ILG52 IVC51:IVC52 JEY51:JEY52 JOU51:JOU52 JYQ51:JYQ52 KIM51:KIM52 KSI51:KSI52 LCE51:LCE52 LMA51:LMA52 LVW51:LVW52 MFS51:MFS52 MPO51:MPO52 MZK51:MZK52 NJG51:NJG52 NTC51:NTC52 OCY51:OCY52 OMU51:OMU52 OWQ51:OWQ52 PGM51:PGM52 PQI51:PQI52 QAE51:QAE52 QKA51:QKA52 QTW51:QTW52 RDS51:RDS52 RNO51:RNO52 RXK51:RXK52 SHG51:SHG52 SRC51:SRC52 TAY51:TAY52 TKU51:TKU52 TUQ51:TUQ52 UEM51:UEM52 UOI51:UOI52 UYE51:UYE52 VIA51:VIA52 VRW51:VRW52 WBS51:WBS52 WLO51:WLO52 WVK51:WVK52 C65587:C65588 IY65587:IY65588 SU65587:SU65588 ACQ65587:ACQ65588 AMM65587:AMM65588 AWI65587:AWI65588 BGE65587:BGE65588 BQA65587:BQA65588 BZW65587:BZW65588 CJS65587:CJS65588 CTO65587:CTO65588 DDK65587:DDK65588 DNG65587:DNG65588 DXC65587:DXC65588 EGY65587:EGY65588 EQU65587:EQU65588 FAQ65587:FAQ65588 FKM65587:FKM65588 FUI65587:FUI65588 GEE65587:GEE65588 GOA65587:GOA65588 GXW65587:GXW65588 HHS65587:HHS65588 HRO65587:HRO65588 IBK65587:IBK65588 ILG65587:ILG65588 IVC65587:IVC65588 JEY65587:JEY65588 JOU65587:JOU65588 JYQ65587:JYQ65588 KIM65587:KIM65588 KSI65587:KSI65588 LCE65587:LCE65588 LMA65587:LMA65588 LVW65587:LVW65588 MFS65587:MFS65588 MPO65587:MPO65588 MZK65587:MZK65588 NJG65587:NJG65588 NTC65587:NTC65588 OCY65587:OCY65588 OMU65587:OMU65588 OWQ65587:OWQ65588 PGM65587:PGM65588 PQI65587:PQI65588 QAE65587:QAE65588 QKA65587:QKA65588 QTW65587:QTW65588 RDS65587:RDS65588 RNO65587:RNO65588 RXK65587:RXK65588 SHG65587:SHG65588 SRC65587:SRC65588 TAY65587:TAY65588 TKU65587:TKU65588 TUQ65587:TUQ65588 UEM65587:UEM65588 UOI65587:UOI65588 UYE65587:UYE65588 VIA65587:VIA65588 VRW65587:VRW65588 WBS65587:WBS65588 WLO65587:WLO65588 WVK65587:WVK65588 C131123:C131124 IY131123:IY131124 SU131123:SU131124 ACQ131123:ACQ131124 AMM131123:AMM131124 AWI131123:AWI131124 BGE131123:BGE131124 BQA131123:BQA131124 BZW131123:BZW131124 CJS131123:CJS131124 CTO131123:CTO131124 DDK131123:DDK131124 DNG131123:DNG131124 DXC131123:DXC131124 EGY131123:EGY131124 EQU131123:EQU131124 FAQ131123:FAQ131124 FKM131123:FKM131124 FUI131123:FUI131124 GEE131123:GEE131124 GOA131123:GOA131124 GXW131123:GXW131124 HHS131123:HHS131124 HRO131123:HRO131124 IBK131123:IBK131124 ILG131123:ILG131124 IVC131123:IVC131124 JEY131123:JEY131124 JOU131123:JOU131124 JYQ131123:JYQ131124 KIM131123:KIM131124 KSI131123:KSI131124 LCE131123:LCE131124 LMA131123:LMA131124 LVW131123:LVW131124 MFS131123:MFS131124 MPO131123:MPO131124 MZK131123:MZK131124 NJG131123:NJG131124 NTC131123:NTC131124 OCY131123:OCY131124 OMU131123:OMU131124 OWQ131123:OWQ131124 PGM131123:PGM131124 PQI131123:PQI131124 QAE131123:QAE131124 QKA131123:QKA131124 QTW131123:QTW131124 RDS131123:RDS131124 RNO131123:RNO131124 RXK131123:RXK131124 SHG131123:SHG131124 SRC131123:SRC131124 TAY131123:TAY131124 TKU131123:TKU131124 TUQ131123:TUQ131124 UEM131123:UEM131124 UOI131123:UOI131124 UYE131123:UYE131124 VIA131123:VIA131124 VRW131123:VRW131124 WBS131123:WBS131124 WLO131123:WLO131124 WVK131123:WVK131124 C196659:C196660 IY196659:IY196660 SU196659:SU196660 ACQ196659:ACQ196660 AMM196659:AMM196660 AWI196659:AWI196660 BGE196659:BGE196660 BQA196659:BQA196660 BZW196659:BZW196660 CJS196659:CJS196660 CTO196659:CTO196660 DDK196659:DDK196660 DNG196659:DNG196660 DXC196659:DXC196660 EGY196659:EGY196660 EQU196659:EQU196660 FAQ196659:FAQ196660 FKM196659:FKM196660 FUI196659:FUI196660 GEE196659:GEE196660 GOA196659:GOA196660 GXW196659:GXW196660 HHS196659:HHS196660 HRO196659:HRO196660 IBK196659:IBK196660 ILG196659:ILG196660 IVC196659:IVC196660 JEY196659:JEY196660 JOU196659:JOU196660 JYQ196659:JYQ196660 KIM196659:KIM196660 KSI196659:KSI196660 LCE196659:LCE196660 LMA196659:LMA196660 LVW196659:LVW196660 MFS196659:MFS196660 MPO196659:MPO196660 MZK196659:MZK196660 NJG196659:NJG196660 NTC196659:NTC196660 OCY196659:OCY196660 OMU196659:OMU196660 OWQ196659:OWQ196660 PGM196659:PGM196660 PQI196659:PQI196660 QAE196659:QAE196660 QKA196659:QKA196660 QTW196659:QTW196660 RDS196659:RDS196660 RNO196659:RNO196660 RXK196659:RXK196660 SHG196659:SHG196660 SRC196659:SRC196660 TAY196659:TAY196660 TKU196659:TKU196660 TUQ196659:TUQ196660 UEM196659:UEM196660 UOI196659:UOI196660 UYE196659:UYE196660 VIA196659:VIA196660 VRW196659:VRW196660 WBS196659:WBS196660 WLO196659:WLO196660 WVK196659:WVK196660 C262195:C262196 IY262195:IY262196 SU262195:SU262196 ACQ262195:ACQ262196 AMM262195:AMM262196 AWI262195:AWI262196 BGE262195:BGE262196 BQA262195:BQA262196 BZW262195:BZW262196 CJS262195:CJS262196 CTO262195:CTO262196 DDK262195:DDK262196 DNG262195:DNG262196 DXC262195:DXC262196 EGY262195:EGY262196 EQU262195:EQU262196 FAQ262195:FAQ262196 FKM262195:FKM262196 FUI262195:FUI262196 GEE262195:GEE262196 GOA262195:GOA262196 GXW262195:GXW262196 HHS262195:HHS262196 HRO262195:HRO262196 IBK262195:IBK262196 ILG262195:ILG262196 IVC262195:IVC262196 JEY262195:JEY262196 JOU262195:JOU262196 JYQ262195:JYQ262196 KIM262195:KIM262196 KSI262195:KSI262196 LCE262195:LCE262196 LMA262195:LMA262196 LVW262195:LVW262196 MFS262195:MFS262196 MPO262195:MPO262196 MZK262195:MZK262196 NJG262195:NJG262196 NTC262195:NTC262196 OCY262195:OCY262196 OMU262195:OMU262196 OWQ262195:OWQ262196 PGM262195:PGM262196 PQI262195:PQI262196 QAE262195:QAE262196 QKA262195:QKA262196 QTW262195:QTW262196 RDS262195:RDS262196 RNO262195:RNO262196 RXK262195:RXK262196 SHG262195:SHG262196 SRC262195:SRC262196 TAY262195:TAY262196 TKU262195:TKU262196 TUQ262195:TUQ262196 UEM262195:UEM262196 UOI262195:UOI262196 UYE262195:UYE262196 VIA262195:VIA262196 VRW262195:VRW262196 WBS262195:WBS262196 WLO262195:WLO262196 WVK262195:WVK262196 C327731:C327732 IY327731:IY327732 SU327731:SU327732 ACQ327731:ACQ327732 AMM327731:AMM327732 AWI327731:AWI327732 BGE327731:BGE327732 BQA327731:BQA327732 BZW327731:BZW327732 CJS327731:CJS327732 CTO327731:CTO327732 DDK327731:DDK327732 DNG327731:DNG327732 DXC327731:DXC327732 EGY327731:EGY327732 EQU327731:EQU327732 FAQ327731:FAQ327732 FKM327731:FKM327732 FUI327731:FUI327732 GEE327731:GEE327732 GOA327731:GOA327732 GXW327731:GXW327732 HHS327731:HHS327732 HRO327731:HRO327732 IBK327731:IBK327732 ILG327731:ILG327732 IVC327731:IVC327732 JEY327731:JEY327732 JOU327731:JOU327732 JYQ327731:JYQ327732 KIM327731:KIM327732 KSI327731:KSI327732 LCE327731:LCE327732 LMA327731:LMA327732 LVW327731:LVW327732 MFS327731:MFS327732 MPO327731:MPO327732 MZK327731:MZK327732 NJG327731:NJG327732 NTC327731:NTC327732 OCY327731:OCY327732 OMU327731:OMU327732 OWQ327731:OWQ327732 PGM327731:PGM327732 PQI327731:PQI327732 QAE327731:QAE327732 QKA327731:QKA327732 QTW327731:QTW327732 RDS327731:RDS327732 RNO327731:RNO327732 RXK327731:RXK327732 SHG327731:SHG327732 SRC327731:SRC327732 TAY327731:TAY327732 TKU327731:TKU327732 TUQ327731:TUQ327732 UEM327731:UEM327732 UOI327731:UOI327732 UYE327731:UYE327732 VIA327731:VIA327732 VRW327731:VRW327732 WBS327731:WBS327732 WLO327731:WLO327732 WVK327731:WVK327732 C393267:C393268 IY393267:IY393268 SU393267:SU393268 ACQ393267:ACQ393268 AMM393267:AMM393268 AWI393267:AWI393268 BGE393267:BGE393268 BQA393267:BQA393268 BZW393267:BZW393268 CJS393267:CJS393268 CTO393267:CTO393268 DDK393267:DDK393268 DNG393267:DNG393268 DXC393267:DXC393268 EGY393267:EGY393268 EQU393267:EQU393268 FAQ393267:FAQ393268 FKM393267:FKM393268 FUI393267:FUI393268 GEE393267:GEE393268 GOA393267:GOA393268 GXW393267:GXW393268 HHS393267:HHS393268 HRO393267:HRO393268 IBK393267:IBK393268 ILG393267:ILG393268 IVC393267:IVC393268 JEY393267:JEY393268 JOU393267:JOU393268 JYQ393267:JYQ393268 KIM393267:KIM393268 KSI393267:KSI393268 LCE393267:LCE393268 LMA393267:LMA393268 LVW393267:LVW393268 MFS393267:MFS393268 MPO393267:MPO393268 MZK393267:MZK393268 NJG393267:NJG393268 NTC393267:NTC393268 OCY393267:OCY393268 OMU393267:OMU393268 OWQ393267:OWQ393268 PGM393267:PGM393268 PQI393267:PQI393268 QAE393267:QAE393268 QKA393267:QKA393268 QTW393267:QTW393268 RDS393267:RDS393268 RNO393267:RNO393268 RXK393267:RXK393268 SHG393267:SHG393268 SRC393267:SRC393268 TAY393267:TAY393268 TKU393267:TKU393268 TUQ393267:TUQ393268 UEM393267:UEM393268 UOI393267:UOI393268 UYE393267:UYE393268 VIA393267:VIA393268 VRW393267:VRW393268 WBS393267:WBS393268 WLO393267:WLO393268 WVK393267:WVK393268 C458803:C458804 IY458803:IY458804 SU458803:SU458804 ACQ458803:ACQ458804 AMM458803:AMM458804 AWI458803:AWI458804 BGE458803:BGE458804 BQA458803:BQA458804 BZW458803:BZW458804 CJS458803:CJS458804 CTO458803:CTO458804 DDK458803:DDK458804 DNG458803:DNG458804 DXC458803:DXC458804 EGY458803:EGY458804 EQU458803:EQU458804 FAQ458803:FAQ458804 FKM458803:FKM458804 FUI458803:FUI458804 GEE458803:GEE458804 GOA458803:GOA458804 GXW458803:GXW458804 HHS458803:HHS458804 HRO458803:HRO458804 IBK458803:IBK458804 ILG458803:ILG458804 IVC458803:IVC458804 JEY458803:JEY458804 JOU458803:JOU458804 JYQ458803:JYQ458804 KIM458803:KIM458804 KSI458803:KSI458804 LCE458803:LCE458804 LMA458803:LMA458804 LVW458803:LVW458804 MFS458803:MFS458804 MPO458803:MPO458804 MZK458803:MZK458804 NJG458803:NJG458804 NTC458803:NTC458804 OCY458803:OCY458804 OMU458803:OMU458804 OWQ458803:OWQ458804 PGM458803:PGM458804 PQI458803:PQI458804 QAE458803:QAE458804 QKA458803:QKA458804 QTW458803:QTW458804 RDS458803:RDS458804 RNO458803:RNO458804 RXK458803:RXK458804 SHG458803:SHG458804 SRC458803:SRC458804 TAY458803:TAY458804 TKU458803:TKU458804 TUQ458803:TUQ458804 UEM458803:UEM458804 UOI458803:UOI458804 UYE458803:UYE458804 VIA458803:VIA458804 VRW458803:VRW458804 WBS458803:WBS458804 WLO458803:WLO458804 WVK458803:WVK458804 C524339:C524340 IY524339:IY524340 SU524339:SU524340 ACQ524339:ACQ524340 AMM524339:AMM524340 AWI524339:AWI524340 BGE524339:BGE524340 BQA524339:BQA524340 BZW524339:BZW524340 CJS524339:CJS524340 CTO524339:CTO524340 DDK524339:DDK524340 DNG524339:DNG524340 DXC524339:DXC524340 EGY524339:EGY524340 EQU524339:EQU524340 FAQ524339:FAQ524340 FKM524339:FKM524340 FUI524339:FUI524340 GEE524339:GEE524340 GOA524339:GOA524340 GXW524339:GXW524340 HHS524339:HHS524340 HRO524339:HRO524340 IBK524339:IBK524340 ILG524339:ILG524340 IVC524339:IVC524340 JEY524339:JEY524340 JOU524339:JOU524340 JYQ524339:JYQ524340 KIM524339:KIM524340 KSI524339:KSI524340 LCE524339:LCE524340 LMA524339:LMA524340 LVW524339:LVW524340 MFS524339:MFS524340 MPO524339:MPO524340 MZK524339:MZK524340 NJG524339:NJG524340 NTC524339:NTC524340 OCY524339:OCY524340 OMU524339:OMU524340 OWQ524339:OWQ524340 PGM524339:PGM524340 PQI524339:PQI524340 QAE524339:QAE524340 QKA524339:QKA524340 QTW524339:QTW524340 RDS524339:RDS524340 RNO524339:RNO524340 RXK524339:RXK524340 SHG524339:SHG524340 SRC524339:SRC524340 TAY524339:TAY524340 TKU524339:TKU524340 TUQ524339:TUQ524340 UEM524339:UEM524340 UOI524339:UOI524340 UYE524339:UYE524340 VIA524339:VIA524340 VRW524339:VRW524340 WBS524339:WBS524340 WLO524339:WLO524340 WVK524339:WVK524340 C589875:C589876 IY589875:IY589876 SU589875:SU589876 ACQ589875:ACQ589876 AMM589875:AMM589876 AWI589875:AWI589876 BGE589875:BGE589876 BQA589875:BQA589876 BZW589875:BZW589876 CJS589875:CJS589876 CTO589875:CTO589876 DDK589875:DDK589876 DNG589875:DNG589876 DXC589875:DXC589876 EGY589875:EGY589876 EQU589875:EQU589876 FAQ589875:FAQ589876 FKM589875:FKM589876 FUI589875:FUI589876 GEE589875:GEE589876 GOA589875:GOA589876 GXW589875:GXW589876 HHS589875:HHS589876 HRO589875:HRO589876 IBK589875:IBK589876 ILG589875:ILG589876 IVC589875:IVC589876 JEY589875:JEY589876 JOU589875:JOU589876 JYQ589875:JYQ589876 KIM589875:KIM589876 KSI589875:KSI589876 LCE589875:LCE589876 LMA589875:LMA589876 LVW589875:LVW589876 MFS589875:MFS589876 MPO589875:MPO589876 MZK589875:MZK589876 NJG589875:NJG589876 NTC589875:NTC589876 OCY589875:OCY589876 OMU589875:OMU589876 OWQ589875:OWQ589876 PGM589875:PGM589876 PQI589875:PQI589876 QAE589875:QAE589876 QKA589875:QKA589876 QTW589875:QTW589876 RDS589875:RDS589876 RNO589875:RNO589876 RXK589875:RXK589876 SHG589875:SHG589876 SRC589875:SRC589876 TAY589875:TAY589876 TKU589875:TKU589876 TUQ589875:TUQ589876 UEM589875:UEM589876 UOI589875:UOI589876 UYE589875:UYE589876 VIA589875:VIA589876 VRW589875:VRW589876 WBS589875:WBS589876 WLO589875:WLO589876 WVK589875:WVK589876 C655411:C655412 IY655411:IY655412 SU655411:SU655412 ACQ655411:ACQ655412 AMM655411:AMM655412 AWI655411:AWI655412 BGE655411:BGE655412 BQA655411:BQA655412 BZW655411:BZW655412 CJS655411:CJS655412 CTO655411:CTO655412 DDK655411:DDK655412 DNG655411:DNG655412 DXC655411:DXC655412 EGY655411:EGY655412 EQU655411:EQU655412 FAQ655411:FAQ655412 FKM655411:FKM655412 FUI655411:FUI655412 GEE655411:GEE655412 GOA655411:GOA655412 GXW655411:GXW655412 HHS655411:HHS655412 HRO655411:HRO655412 IBK655411:IBK655412 ILG655411:ILG655412 IVC655411:IVC655412 JEY655411:JEY655412 JOU655411:JOU655412 JYQ655411:JYQ655412 KIM655411:KIM655412 KSI655411:KSI655412 LCE655411:LCE655412 LMA655411:LMA655412 LVW655411:LVW655412 MFS655411:MFS655412 MPO655411:MPO655412 MZK655411:MZK655412 NJG655411:NJG655412 NTC655411:NTC655412 OCY655411:OCY655412 OMU655411:OMU655412 OWQ655411:OWQ655412 PGM655411:PGM655412 PQI655411:PQI655412 QAE655411:QAE655412 QKA655411:QKA655412 QTW655411:QTW655412 RDS655411:RDS655412 RNO655411:RNO655412 RXK655411:RXK655412 SHG655411:SHG655412 SRC655411:SRC655412 TAY655411:TAY655412 TKU655411:TKU655412 TUQ655411:TUQ655412 UEM655411:UEM655412 UOI655411:UOI655412 UYE655411:UYE655412 VIA655411:VIA655412 VRW655411:VRW655412 WBS655411:WBS655412 WLO655411:WLO655412 WVK655411:WVK655412 C720947:C720948 IY720947:IY720948 SU720947:SU720948 ACQ720947:ACQ720948 AMM720947:AMM720948 AWI720947:AWI720948 BGE720947:BGE720948 BQA720947:BQA720948 BZW720947:BZW720948 CJS720947:CJS720948 CTO720947:CTO720948 DDK720947:DDK720948 DNG720947:DNG720948 DXC720947:DXC720948 EGY720947:EGY720948 EQU720947:EQU720948 FAQ720947:FAQ720948 FKM720947:FKM720948 FUI720947:FUI720948 GEE720947:GEE720948 GOA720947:GOA720948 GXW720947:GXW720948 HHS720947:HHS720948 HRO720947:HRO720948 IBK720947:IBK720948 ILG720947:ILG720948 IVC720947:IVC720948 JEY720947:JEY720948 JOU720947:JOU720948 JYQ720947:JYQ720948 KIM720947:KIM720948 KSI720947:KSI720948 LCE720947:LCE720948 LMA720947:LMA720948 LVW720947:LVW720948 MFS720947:MFS720948 MPO720947:MPO720948 MZK720947:MZK720948 NJG720947:NJG720948 NTC720947:NTC720948 OCY720947:OCY720948 OMU720947:OMU720948 OWQ720947:OWQ720948 PGM720947:PGM720948 PQI720947:PQI720948 QAE720947:QAE720948 QKA720947:QKA720948 QTW720947:QTW720948 RDS720947:RDS720948 RNO720947:RNO720948 RXK720947:RXK720948 SHG720947:SHG720948 SRC720947:SRC720948 TAY720947:TAY720948 TKU720947:TKU720948 TUQ720947:TUQ720948 UEM720947:UEM720948 UOI720947:UOI720948 UYE720947:UYE720948 VIA720947:VIA720948 VRW720947:VRW720948 WBS720947:WBS720948 WLO720947:WLO720948 WVK720947:WVK720948 C786483:C786484 IY786483:IY786484 SU786483:SU786484 ACQ786483:ACQ786484 AMM786483:AMM786484 AWI786483:AWI786484 BGE786483:BGE786484 BQA786483:BQA786484 BZW786483:BZW786484 CJS786483:CJS786484 CTO786483:CTO786484 DDK786483:DDK786484 DNG786483:DNG786484 DXC786483:DXC786484 EGY786483:EGY786484 EQU786483:EQU786484 FAQ786483:FAQ786484 FKM786483:FKM786484 FUI786483:FUI786484 GEE786483:GEE786484 GOA786483:GOA786484 GXW786483:GXW786484 HHS786483:HHS786484 HRO786483:HRO786484 IBK786483:IBK786484 ILG786483:ILG786484 IVC786483:IVC786484 JEY786483:JEY786484 JOU786483:JOU786484 JYQ786483:JYQ786484 KIM786483:KIM786484 KSI786483:KSI786484 LCE786483:LCE786484 LMA786483:LMA786484 LVW786483:LVW786484 MFS786483:MFS786484 MPO786483:MPO786484 MZK786483:MZK786484 NJG786483:NJG786484 NTC786483:NTC786484 OCY786483:OCY786484 OMU786483:OMU786484 OWQ786483:OWQ786484 PGM786483:PGM786484 PQI786483:PQI786484 QAE786483:QAE786484 QKA786483:QKA786484 QTW786483:QTW786484 RDS786483:RDS786484 RNO786483:RNO786484 RXK786483:RXK786484 SHG786483:SHG786484 SRC786483:SRC786484 TAY786483:TAY786484 TKU786483:TKU786484 TUQ786483:TUQ786484 UEM786483:UEM786484 UOI786483:UOI786484 UYE786483:UYE786484 VIA786483:VIA786484 VRW786483:VRW786484 WBS786483:WBS786484 WLO786483:WLO786484 WVK786483:WVK786484 C852019:C852020 IY852019:IY852020 SU852019:SU852020 ACQ852019:ACQ852020 AMM852019:AMM852020 AWI852019:AWI852020 BGE852019:BGE852020 BQA852019:BQA852020 BZW852019:BZW852020 CJS852019:CJS852020 CTO852019:CTO852020 DDK852019:DDK852020 DNG852019:DNG852020 DXC852019:DXC852020 EGY852019:EGY852020 EQU852019:EQU852020 FAQ852019:FAQ852020 FKM852019:FKM852020 FUI852019:FUI852020 GEE852019:GEE852020 GOA852019:GOA852020 GXW852019:GXW852020 HHS852019:HHS852020 HRO852019:HRO852020 IBK852019:IBK852020 ILG852019:ILG852020 IVC852019:IVC852020 JEY852019:JEY852020 JOU852019:JOU852020 JYQ852019:JYQ852020 KIM852019:KIM852020 KSI852019:KSI852020 LCE852019:LCE852020 LMA852019:LMA852020 LVW852019:LVW852020 MFS852019:MFS852020 MPO852019:MPO852020 MZK852019:MZK852020 NJG852019:NJG852020 NTC852019:NTC852020 OCY852019:OCY852020 OMU852019:OMU852020 OWQ852019:OWQ852020 PGM852019:PGM852020 PQI852019:PQI852020 QAE852019:QAE852020 QKA852019:QKA852020 QTW852019:QTW852020 RDS852019:RDS852020 RNO852019:RNO852020 RXK852019:RXK852020 SHG852019:SHG852020 SRC852019:SRC852020 TAY852019:TAY852020 TKU852019:TKU852020 TUQ852019:TUQ852020 UEM852019:UEM852020 UOI852019:UOI852020 UYE852019:UYE852020 VIA852019:VIA852020 VRW852019:VRW852020 WBS852019:WBS852020 WLO852019:WLO852020 WVK852019:WVK852020 C917555:C917556 IY917555:IY917556 SU917555:SU917556 ACQ917555:ACQ917556 AMM917555:AMM917556 AWI917555:AWI917556 BGE917555:BGE917556 BQA917555:BQA917556 BZW917555:BZW917556 CJS917555:CJS917556 CTO917555:CTO917556 DDK917555:DDK917556 DNG917555:DNG917556 DXC917555:DXC917556 EGY917555:EGY917556 EQU917555:EQU917556 FAQ917555:FAQ917556 FKM917555:FKM917556 FUI917555:FUI917556 GEE917555:GEE917556 GOA917555:GOA917556 GXW917555:GXW917556 HHS917555:HHS917556 HRO917555:HRO917556 IBK917555:IBK917556 ILG917555:ILG917556 IVC917555:IVC917556 JEY917555:JEY917556 JOU917555:JOU917556 JYQ917555:JYQ917556 KIM917555:KIM917556 KSI917555:KSI917556 LCE917555:LCE917556 LMA917555:LMA917556 LVW917555:LVW917556 MFS917555:MFS917556 MPO917555:MPO917556 MZK917555:MZK917556 NJG917555:NJG917556 NTC917555:NTC917556 OCY917555:OCY917556 OMU917555:OMU917556 OWQ917555:OWQ917556 PGM917555:PGM917556 PQI917555:PQI917556 QAE917555:QAE917556 QKA917555:QKA917556 QTW917555:QTW917556 RDS917555:RDS917556 RNO917555:RNO917556 RXK917555:RXK917556 SHG917555:SHG917556 SRC917555:SRC917556 TAY917555:TAY917556 TKU917555:TKU917556 TUQ917555:TUQ917556 UEM917555:UEM917556 UOI917555:UOI917556 UYE917555:UYE917556 VIA917555:VIA917556 VRW917555:VRW917556 WBS917555:WBS917556 WLO917555:WLO917556 WVK917555:WVK917556 C983091:C983092 IY983091:IY983092 SU983091:SU983092 ACQ983091:ACQ983092 AMM983091:AMM983092 AWI983091:AWI983092 BGE983091:BGE983092 BQA983091:BQA983092 BZW983091:BZW983092 CJS983091:CJS983092 CTO983091:CTO983092 DDK983091:DDK983092 DNG983091:DNG983092 DXC983091:DXC983092 EGY983091:EGY983092 EQU983091:EQU983092 FAQ983091:FAQ983092 FKM983091:FKM983092 FUI983091:FUI983092 GEE983091:GEE983092 GOA983091:GOA983092 GXW983091:GXW983092 HHS983091:HHS983092 HRO983091:HRO983092 IBK983091:IBK983092 ILG983091:ILG983092 IVC983091:IVC983092 JEY983091:JEY983092 JOU983091:JOU983092 JYQ983091:JYQ983092 KIM983091:KIM983092 KSI983091:KSI983092 LCE983091:LCE983092 LMA983091:LMA983092 LVW983091:LVW983092 MFS983091:MFS983092 MPO983091:MPO983092 MZK983091:MZK983092 NJG983091:NJG983092 NTC983091:NTC983092 OCY983091:OCY983092 OMU983091:OMU983092 OWQ983091:OWQ983092 PGM983091:PGM983092 PQI983091:PQI983092 QAE983091:QAE983092 QKA983091:QKA983092 QTW983091:QTW983092 RDS983091:RDS983092 RNO983091:RNO983092 RXK983091:RXK983092 SHG983091:SHG983092 SRC983091:SRC983092 TAY983091:TAY983092 TKU983091:TKU983092 TUQ983091:TUQ983092 UEM983091:UEM983092 UOI983091:UOI983092 UYE983091:UYE983092 VIA983091:VIA983092 VRW983091:VRW983092 WBS983091:WBS983092 WLO983091:WLO983092 WVK983091:WVK983092 D51:I51 IZ51:JE51 SV51:TA51 ACR51:ACW51 AMN51:AMS51 AWJ51:AWO51 BGF51:BGK51 BQB51:BQG51 BZX51:CAC51 CJT51:CJY51 CTP51:CTU51 DDL51:DDQ51 DNH51:DNM51 DXD51:DXI51 EGZ51:EHE51 EQV51:ERA51 FAR51:FAW51 FKN51:FKS51 FUJ51:FUO51 GEF51:GEK51 GOB51:GOG51 GXX51:GYC51 HHT51:HHY51 HRP51:HRU51 IBL51:IBQ51 ILH51:ILM51 IVD51:IVI51 JEZ51:JFE51 JOV51:JPA51 JYR51:JYW51 KIN51:KIS51 KSJ51:KSO51 LCF51:LCK51 LMB51:LMG51 LVX51:LWC51 MFT51:MFY51 MPP51:MPU51 MZL51:MZQ51 NJH51:NJM51 NTD51:NTI51 OCZ51:ODE51 OMV51:ONA51 OWR51:OWW51 PGN51:PGS51 PQJ51:PQO51 QAF51:QAK51 QKB51:QKG51 QTX51:QUC51 RDT51:RDY51 RNP51:RNU51 RXL51:RXQ51 SHH51:SHM51 SRD51:SRI51 TAZ51:TBE51 TKV51:TLA51 TUR51:TUW51 UEN51:UES51 UOJ51:UOO51 UYF51:UYK51 VIB51:VIG51 VRX51:VSC51 WBT51:WBY51 WLP51:WLU51 WVL51:WVQ51 D65587:I65587 IZ65587:JE65587 SV65587:TA65587 ACR65587:ACW65587 AMN65587:AMS65587 AWJ65587:AWO65587 BGF65587:BGK65587 BQB65587:BQG65587 BZX65587:CAC65587 CJT65587:CJY65587 CTP65587:CTU65587 DDL65587:DDQ65587 DNH65587:DNM65587 DXD65587:DXI65587 EGZ65587:EHE65587 EQV65587:ERA65587 FAR65587:FAW65587 FKN65587:FKS65587 FUJ65587:FUO65587 GEF65587:GEK65587 GOB65587:GOG65587 GXX65587:GYC65587 HHT65587:HHY65587 HRP65587:HRU65587 IBL65587:IBQ65587 ILH65587:ILM65587 IVD65587:IVI65587 JEZ65587:JFE65587 JOV65587:JPA65587 JYR65587:JYW65587 KIN65587:KIS65587 KSJ65587:KSO65587 LCF65587:LCK65587 LMB65587:LMG65587 LVX65587:LWC65587 MFT65587:MFY65587 MPP65587:MPU65587 MZL65587:MZQ65587 NJH65587:NJM65587 NTD65587:NTI65587 OCZ65587:ODE65587 OMV65587:ONA65587 OWR65587:OWW65587 PGN65587:PGS65587 PQJ65587:PQO65587 QAF65587:QAK65587 QKB65587:QKG65587 QTX65587:QUC65587 RDT65587:RDY65587 RNP65587:RNU65587 RXL65587:RXQ65587 SHH65587:SHM65587 SRD65587:SRI65587 TAZ65587:TBE65587 TKV65587:TLA65587 TUR65587:TUW65587 UEN65587:UES65587 UOJ65587:UOO65587 UYF65587:UYK65587 VIB65587:VIG65587 VRX65587:VSC65587 WBT65587:WBY65587 WLP65587:WLU65587 WVL65587:WVQ65587 D131123:I131123 IZ131123:JE131123 SV131123:TA131123 ACR131123:ACW131123 AMN131123:AMS131123 AWJ131123:AWO131123 BGF131123:BGK131123 BQB131123:BQG131123 BZX131123:CAC131123 CJT131123:CJY131123 CTP131123:CTU131123 DDL131123:DDQ131123 DNH131123:DNM131123 DXD131123:DXI131123 EGZ131123:EHE131123 EQV131123:ERA131123 FAR131123:FAW131123 FKN131123:FKS131123 FUJ131123:FUO131123 GEF131123:GEK131123 GOB131123:GOG131123 GXX131123:GYC131123 HHT131123:HHY131123 HRP131123:HRU131123 IBL131123:IBQ131123 ILH131123:ILM131123 IVD131123:IVI131123 JEZ131123:JFE131123 JOV131123:JPA131123 JYR131123:JYW131123 KIN131123:KIS131123 KSJ131123:KSO131123 LCF131123:LCK131123 LMB131123:LMG131123 LVX131123:LWC131123 MFT131123:MFY131123 MPP131123:MPU131123 MZL131123:MZQ131123 NJH131123:NJM131123 NTD131123:NTI131123 OCZ131123:ODE131123 OMV131123:ONA131123 OWR131123:OWW131123 PGN131123:PGS131123 PQJ131123:PQO131123 QAF131123:QAK131123 QKB131123:QKG131123 QTX131123:QUC131123 RDT131123:RDY131123 RNP131123:RNU131123 RXL131123:RXQ131123 SHH131123:SHM131123 SRD131123:SRI131123 TAZ131123:TBE131123 TKV131123:TLA131123 TUR131123:TUW131123 UEN131123:UES131123 UOJ131123:UOO131123 UYF131123:UYK131123 VIB131123:VIG131123 VRX131123:VSC131123 WBT131123:WBY131123 WLP131123:WLU131123 WVL131123:WVQ131123 D196659:I196659 IZ196659:JE196659 SV196659:TA196659 ACR196659:ACW196659 AMN196659:AMS196659 AWJ196659:AWO196659 BGF196659:BGK196659 BQB196659:BQG196659 BZX196659:CAC196659 CJT196659:CJY196659 CTP196659:CTU196659 DDL196659:DDQ196659 DNH196659:DNM196659 DXD196659:DXI196659 EGZ196659:EHE196659 EQV196659:ERA196659 FAR196659:FAW196659 FKN196659:FKS196659 FUJ196659:FUO196659 GEF196659:GEK196659 GOB196659:GOG196659 GXX196659:GYC196659 HHT196659:HHY196659 HRP196659:HRU196659 IBL196659:IBQ196659 ILH196659:ILM196659 IVD196659:IVI196659 JEZ196659:JFE196659 JOV196659:JPA196659 JYR196659:JYW196659 KIN196659:KIS196659 KSJ196659:KSO196659 LCF196659:LCK196659 LMB196659:LMG196659 LVX196659:LWC196659 MFT196659:MFY196659 MPP196659:MPU196659 MZL196659:MZQ196659 NJH196659:NJM196659 NTD196659:NTI196659 OCZ196659:ODE196659 OMV196659:ONA196659 OWR196659:OWW196659 PGN196659:PGS196659 PQJ196659:PQO196659 QAF196659:QAK196659 QKB196659:QKG196659 QTX196659:QUC196659 RDT196659:RDY196659 RNP196659:RNU196659 RXL196659:RXQ196659 SHH196659:SHM196659 SRD196659:SRI196659 TAZ196659:TBE196659 TKV196659:TLA196659 TUR196659:TUW196659 UEN196659:UES196659 UOJ196659:UOO196659 UYF196659:UYK196659 VIB196659:VIG196659 VRX196659:VSC196659 WBT196659:WBY196659 WLP196659:WLU196659 WVL196659:WVQ196659 D262195:I262195 IZ262195:JE262195 SV262195:TA262195 ACR262195:ACW262195 AMN262195:AMS262195 AWJ262195:AWO262195 BGF262195:BGK262195 BQB262195:BQG262195 BZX262195:CAC262195 CJT262195:CJY262195 CTP262195:CTU262195 DDL262195:DDQ262195 DNH262195:DNM262195 DXD262195:DXI262195 EGZ262195:EHE262195 EQV262195:ERA262195 FAR262195:FAW262195 FKN262195:FKS262195 FUJ262195:FUO262195 GEF262195:GEK262195 GOB262195:GOG262195 GXX262195:GYC262195 HHT262195:HHY262195 HRP262195:HRU262195 IBL262195:IBQ262195 ILH262195:ILM262195 IVD262195:IVI262195 JEZ262195:JFE262195 JOV262195:JPA262195 JYR262195:JYW262195 KIN262195:KIS262195 KSJ262195:KSO262195 LCF262195:LCK262195 LMB262195:LMG262195 LVX262195:LWC262195 MFT262195:MFY262195 MPP262195:MPU262195 MZL262195:MZQ262195 NJH262195:NJM262195 NTD262195:NTI262195 OCZ262195:ODE262195 OMV262195:ONA262195 OWR262195:OWW262195 PGN262195:PGS262195 PQJ262195:PQO262195 QAF262195:QAK262195 QKB262195:QKG262195 QTX262195:QUC262195 RDT262195:RDY262195 RNP262195:RNU262195 RXL262195:RXQ262195 SHH262195:SHM262195 SRD262195:SRI262195 TAZ262195:TBE262195 TKV262195:TLA262195 TUR262195:TUW262195 UEN262195:UES262195 UOJ262195:UOO262195 UYF262195:UYK262195 VIB262195:VIG262195 VRX262195:VSC262195 WBT262195:WBY262195 WLP262195:WLU262195 WVL262195:WVQ262195 D327731:I327731 IZ327731:JE327731 SV327731:TA327731 ACR327731:ACW327731 AMN327731:AMS327731 AWJ327731:AWO327731 BGF327731:BGK327731 BQB327731:BQG327731 BZX327731:CAC327731 CJT327731:CJY327731 CTP327731:CTU327731 DDL327731:DDQ327731 DNH327731:DNM327731 DXD327731:DXI327731 EGZ327731:EHE327731 EQV327731:ERA327731 FAR327731:FAW327731 FKN327731:FKS327731 FUJ327731:FUO327731 GEF327731:GEK327731 GOB327731:GOG327731 GXX327731:GYC327731 HHT327731:HHY327731 HRP327731:HRU327731 IBL327731:IBQ327731 ILH327731:ILM327731 IVD327731:IVI327731 JEZ327731:JFE327731 JOV327731:JPA327731 JYR327731:JYW327731 KIN327731:KIS327731 KSJ327731:KSO327731 LCF327731:LCK327731 LMB327731:LMG327731 LVX327731:LWC327731 MFT327731:MFY327731 MPP327731:MPU327731 MZL327731:MZQ327731 NJH327731:NJM327731 NTD327731:NTI327731 OCZ327731:ODE327731 OMV327731:ONA327731 OWR327731:OWW327731 PGN327731:PGS327731 PQJ327731:PQO327731 QAF327731:QAK327731 QKB327731:QKG327731 QTX327731:QUC327731 RDT327731:RDY327731 RNP327731:RNU327731 RXL327731:RXQ327731 SHH327731:SHM327731 SRD327731:SRI327731 TAZ327731:TBE327731 TKV327731:TLA327731 TUR327731:TUW327731 UEN327731:UES327731 UOJ327731:UOO327731 UYF327731:UYK327731 VIB327731:VIG327731 VRX327731:VSC327731 WBT327731:WBY327731 WLP327731:WLU327731 WVL327731:WVQ327731 D393267:I393267 IZ393267:JE393267 SV393267:TA393267 ACR393267:ACW393267 AMN393267:AMS393267 AWJ393267:AWO393267 BGF393267:BGK393267 BQB393267:BQG393267 BZX393267:CAC393267 CJT393267:CJY393267 CTP393267:CTU393267 DDL393267:DDQ393267 DNH393267:DNM393267 DXD393267:DXI393267 EGZ393267:EHE393267 EQV393267:ERA393267 FAR393267:FAW393267 FKN393267:FKS393267 FUJ393267:FUO393267 GEF393267:GEK393267 GOB393267:GOG393267 GXX393267:GYC393267 HHT393267:HHY393267 HRP393267:HRU393267 IBL393267:IBQ393267 ILH393267:ILM393267 IVD393267:IVI393267 JEZ393267:JFE393267 JOV393267:JPA393267 JYR393267:JYW393267 KIN393267:KIS393267 KSJ393267:KSO393267 LCF393267:LCK393267 LMB393267:LMG393267 LVX393267:LWC393267 MFT393267:MFY393267 MPP393267:MPU393267 MZL393267:MZQ393267 NJH393267:NJM393267 NTD393267:NTI393267 OCZ393267:ODE393267 OMV393267:ONA393267 OWR393267:OWW393267 PGN393267:PGS393267 PQJ393267:PQO393267 QAF393267:QAK393267 QKB393267:QKG393267 QTX393267:QUC393267 RDT393267:RDY393267 RNP393267:RNU393267 RXL393267:RXQ393267 SHH393267:SHM393267 SRD393267:SRI393267 TAZ393267:TBE393267 TKV393267:TLA393267 TUR393267:TUW393267 UEN393267:UES393267 UOJ393267:UOO393267 UYF393267:UYK393267 VIB393267:VIG393267 VRX393267:VSC393267 WBT393267:WBY393267 WLP393267:WLU393267 WVL393267:WVQ393267 D458803:I458803 IZ458803:JE458803 SV458803:TA458803 ACR458803:ACW458803 AMN458803:AMS458803 AWJ458803:AWO458803 BGF458803:BGK458803 BQB458803:BQG458803 BZX458803:CAC458803 CJT458803:CJY458803 CTP458803:CTU458803 DDL458803:DDQ458803 DNH458803:DNM458803 DXD458803:DXI458803 EGZ458803:EHE458803 EQV458803:ERA458803 FAR458803:FAW458803 FKN458803:FKS458803 FUJ458803:FUO458803 GEF458803:GEK458803 GOB458803:GOG458803 GXX458803:GYC458803 HHT458803:HHY458803 HRP458803:HRU458803 IBL458803:IBQ458803 ILH458803:ILM458803 IVD458803:IVI458803 JEZ458803:JFE458803 JOV458803:JPA458803 JYR458803:JYW458803 KIN458803:KIS458803 KSJ458803:KSO458803 LCF458803:LCK458803 LMB458803:LMG458803 LVX458803:LWC458803 MFT458803:MFY458803 MPP458803:MPU458803 MZL458803:MZQ458803 NJH458803:NJM458803 NTD458803:NTI458803 OCZ458803:ODE458803 OMV458803:ONA458803 OWR458803:OWW458803 PGN458803:PGS458803 PQJ458803:PQO458803 QAF458803:QAK458803 QKB458803:QKG458803 QTX458803:QUC458803 RDT458803:RDY458803 RNP458803:RNU458803 RXL458803:RXQ458803 SHH458803:SHM458803 SRD458803:SRI458803 TAZ458803:TBE458803 TKV458803:TLA458803 TUR458803:TUW458803 UEN458803:UES458803 UOJ458803:UOO458803 UYF458803:UYK458803 VIB458803:VIG458803 VRX458803:VSC458803 WBT458803:WBY458803 WLP458803:WLU458803 WVL458803:WVQ458803 D524339:I524339 IZ524339:JE524339 SV524339:TA524339 ACR524339:ACW524339 AMN524339:AMS524339 AWJ524339:AWO524339 BGF524339:BGK524339 BQB524339:BQG524339 BZX524339:CAC524339 CJT524339:CJY524339 CTP524339:CTU524339 DDL524339:DDQ524339 DNH524339:DNM524339 DXD524339:DXI524339 EGZ524339:EHE524339 EQV524339:ERA524339 FAR524339:FAW524339 FKN524339:FKS524339 FUJ524339:FUO524339 GEF524339:GEK524339 GOB524339:GOG524339 GXX524339:GYC524339 HHT524339:HHY524339 HRP524339:HRU524339 IBL524339:IBQ524339 ILH524339:ILM524339 IVD524339:IVI524339 JEZ524339:JFE524339 JOV524339:JPA524339 JYR524339:JYW524339 KIN524339:KIS524339 KSJ524339:KSO524339 LCF524339:LCK524339 LMB524339:LMG524339 LVX524339:LWC524339 MFT524339:MFY524339 MPP524339:MPU524339 MZL524339:MZQ524339 NJH524339:NJM524339 NTD524339:NTI524339 OCZ524339:ODE524339 OMV524339:ONA524339 OWR524339:OWW524339 PGN524339:PGS524339 PQJ524339:PQO524339 QAF524339:QAK524339 QKB524339:QKG524339 QTX524339:QUC524339 RDT524339:RDY524339 RNP524339:RNU524339 RXL524339:RXQ524339 SHH524339:SHM524339 SRD524339:SRI524339 TAZ524339:TBE524339 TKV524339:TLA524339 TUR524339:TUW524339 UEN524339:UES524339 UOJ524339:UOO524339 UYF524339:UYK524339 VIB524339:VIG524339 VRX524339:VSC524339 WBT524339:WBY524339 WLP524339:WLU524339 WVL524339:WVQ524339 D589875:I589875 IZ589875:JE589875 SV589875:TA589875 ACR589875:ACW589875 AMN589875:AMS589875 AWJ589875:AWO589875 BGF589875:BGK589875 BQB589875:BQG589875 BZX589875:CAC589875 CJT589875:CJY589875 CTP589875:CTU589875 DDL589875:DDQ589875 DNH589875:DNM589875 DXD589875:DXI589875 EGZ589875:EHE589875 EQV589875:ERA589875 FAR589875:FAW589875 FKN589875:FKS589875 FUJ589875:FUO589875 GEF589875:GEK589875 GOB589875:GOG589875 GXX589875:GYC589875 HHT589875:HHY589875 HRP589875:HRU589875 IBL589875:IBQ589875 ILH589875:ILM589875 IVD589875:IVI589875 JEZ589875:JFE589875 JOV589875:JPA589875 JYR589875:JYW589875 KIN589875:KIS589875 KSJ589875:KSO589875 LCF589875:LCK589875 LMB589875:LMG589875 LVX589875:LWC589875 MFT589875:MFY589875 MPP589875:MPU589875 MZL589875:MZQ589875 NJH589875:NJM589875 NTD589875:NTI589875 OCZ589875:ODE589875 OMV589875:ONA589875 OWR589875:OWW589875 PGN589875:PGS589875 PQJ589875:PQO589875 QAF589875:QAK589875 QKB589875:QKG589875 QTX589875:QUC589875 RDT589875:RDY589875 RNP589875:RNU589875 RXL589875:RXQ589875 SHH589875:SHM589875 SRD589875:SRI589875 TAZ589875:TBE589875 TKV589875:TLA589875 TUR589875:TUW589875 UEN589875:UES589875 UOJ589875:UOO589875 UYF589875:UYK589875 VIB589875:VIG589875 VRX589875:VSC589875 WBT589875:WBY589875 WLP589875:WLU589875 WVL589875:WVQ589875 D655411:I655411 IZ655411:JE655411 SV655411:TA655411 ACR655411:ACW655411 AMN655411:AMS655411 AWJ655411:AWO655411 BGF655411:BGK655411 BQB655411:BQG655411 BZX655411:CAC655411 CJT655411:CJY655411 CTP655411:CTU655411 DDL655411:DDQ655411 DNH655411:DNM655411 DXD655411:DXI655411 EGZ655411:EHE655411 EQV655411:ERA655411 FAR655411:FAW655411 FKN655411:FKS655411 FUJ655411:FUO655411 GEF655411:GEK655411 GOB655411:GOG655411 GXX655411:GYC655411 HHT655411:HHY655411 HRP655411:HRU655411 IBL655411:IBQ655411 ILH655411:ILM655411 IVD655411:IVI655411 JEZ655411:JFE655411 JOV655411:JPA655411 JYR655411:JYW655411 KIN655411:KIS655411 KSJ655411:KSO655411 LCF655411:LCK655411 LMB655411:LMG655411 LVX655411:LWC655411 MFT655411:MFY655411 MPP655411:MPU655411 MZL655411:MZQ655411 NJH655411:NJM655411 NTD655411:NTI655411 OCZ655411:ODE655411 OMV655411:ONA655411 OWR655411:OWW655411 PGN655411:PGS655411 PQJ655411:PQO655411 QAF655411:QAK655411 QKB655411:QKG655411 QTX655411:QUC655411 RDT655411:RDY655411 RNP655411:RNU655411 RXL655411:RXQ655411 SHH655411:SHM655411 SRD655411:SRI655411 TAZ655411:TBE655411 TKV655411:TLA655411 TUR655411:TUW655411 UEN655411:UES655411 UOJ655411:UOO655411 UYF655411:UYK655411 VIB655411:VIG655411 VRX655411:VSC655411 WBT655411:WBY655411 WLP655411:WLU655411 WVL655411:WVQ655411 D720947:I720947 IZ720947:JE720947 SV720947:TA720947 ACR720947:ACW720947 AMN720947:AMS720947 AWJ720947:AWO720947 BGF720947:BGK720947 BQB720947:BQG720947 BZX720947:CAC720947 CJT720947:CJY720947 CTP720947:CTU720947 DDL720947:DDQ720947 DNH720947:DNM720947 DXD720947:DXI720947 EGZ720947:EHE720947 EQV720947:ERA720947 FAR720947:FAW720947 FKN720947:FKS720947 FUJ720947:FUO720947 GEF720947:GEK720947 GOB720947:GOG720947 GXX720947:GYC720947 HHT720947:HHY720947 HRP720947:HRU720947 IBL720947:IBQ720947 ILH720947:ILM720947 IVD720947:IVI720947 JEZ720947:JFE720947 JOV720947:JPA720947 JYR720947:JYW720947 KIN720947:KIS720947 KSJ720947:KSO720947 LCF720947:LCK720947 LMB720947:LMG720947 LVX720947:LWC720947 MFT720947:MFY720947 MPP720947:MPU720947 MZL720947:MZQ720947 NJH720947:NJM720947 NTD720947:NTI720947 OCZ720947:ODE720947 OMV720947:ONA720947 OWR720947:OWW720947 PGN720947:PGS720947 PQJ720947:PQO720947 QAF720947:QAK720947 QKB720947:QKG720947 QTX720947:QUC720947 RDT720947:RDY720947 RNP720947:RNU720947 RXL720947:RXQ720947 SHH720947:SHM720947 SRD720947:SRI720947 TAZ720947:TBE720947 TKV720947:TLA720947 TUR720947:TUW720947 UEN720947:UES720947 UOJ720947:UOO720947 UYF720947:UYK720947 VIB720947:VIG720947 VRX720947:VSC720947 WBT720947:WBY720947 WLP720947:WLU720947 WVL720947:WVQ720947 D786483:I786483 IZ786483:JE786483 SV786483:TA786483 ACR786483:ACW786483 AMN786483:AMS786483 AWJ786483:AWO786483 BGF786483:BGK786483 BQB786483:BQG786483 BZX786483:CAC786483 CJT786483:CJY786483 CTP786483:CTU786483 DDL786483:DDQ786483 DNH786483:DNM786483 DXD786483:DXI786483 EGZ786483:EHE786483 EQV786483:ERA786483 FAR786483:FAW786483 FKN786483:FKS786483 FUJ786483:FUO786483 GEF786483:GEK786483 GOB786483:GOG786483 GXX786483:GYC786483 HHT786483:HHY786483 HRP786483:HRU786483 IBL786483:IBQ786483 ILH786483:ILM786483 IVD786483:IVI786483 JEZ786483:JFE786483 JOV786483:JPA786483 JYR786483:JYW786483 KIN786483:KIS786483 KSJ786483:KSO786483 LCF786483:LCK786483 LMB786483:LMG786483 LVX786483:LWC786483 MFT786483:MFY786483 MPP786483:MPU786483 MZL786483:MZQ786483 NJH786483:NJM786483 NTD786483:NTI786483 OCZ786483:ODE786483 OMV786483:ONA786483 OWR786483:OWW786483 PGN786483:PGS786483 PQJ786483:PQO786483 QAF786483:QAK786483 QKB786483:QKG786483 QTX786483:QUC786483 RDT786483:RDY786483 RNP786483:RNU786483 RXL786483:RXQ786483 SHH786483:SHM786483 SRD786483:SRI786483 TAZ786483:TBE786483 TKV786483:TLA786483 TUR786483:TUW786483 UEN786483:UES786483 UOJ786483:UOO786483 UYF786483:UYK786483 VIB786483:VIG786483 VRX786483:VSC786483 WBT786483:WBY786483 WLP786483:WLU786483 WVL786483:WVQ786483 D852019:I852019 IZ852019:JE852019 SV852019:TA852019 ACR852019:ACW852019 AMN852019:AMS852019 AWJ852019:AWO852019 BGF852019:BGK852019 BQB852019:BQG852019 BZX852019:CAC852019 CJT852019:CJY852019 CTP852019:CTU852019 DDL852019:DDQ852019 DNH852019:DNM852019 DXD852019:DXI852019 EGZ852019:EHE852019 EQV852019:ERA852019 FAR852019:FAW852019 FKN852019:FKS852019 FUJ852019:FUO852019 GEF852019:GEK852019 GOB852019:GOG852019 GXX852019:GYC852019 HHT852019:HHY852019 HRP852019:HRU852019 IBL852019:IBQ852019 ILH852019:ILM852019 IVD852019:IVI852019 JEZ852019:JFE852019 JOV852019:JPA852019 JYR852019:JYW852019 KIN852019:KIS852019 KSJ852019:KSO852019 LCF852019:LCK852019 LMB852019:LMG852019 LVX852019:LWC852019 MFT852019:MFY852019 MPP852019:MPU852019 MZL852019:MZQ852019 NJH852019:NJM852019 NTD852019:NTI852019 OCZ852019:ODE852019 OMV852019:ONA852019 OWR852019:OWW852019 PGN852019:PGS852019 PQJ852019:PQO852019 QAF852019:QAK852019 QKB852019:QKG852019 QTX852019:QUC852019 RDT852019:RDY852019 RNP852019:RNU852019 RXL852019:RXQ852019 SHH852019:SHM852019 SRD852019:SRI852019 TAZ852019:TBE852019 TKV852019:TLA852019 TUR852019:TUW852019 UEN852019:UES852019 UOJ852019:UOO852019 UYF852019:UYK852019 VIB852019:VIG852019 VRX852019:VSC852019 WBT852019:WBY852019 WLP852019:WLU852019 WVL852019:WVQ852019 D917555:I917555 IZ917555:JE917555 SV917555:TA917555 ACR917555:ACW917555 AMN917555:AMS917555 AWJ917555:AWO917555 BGF917555:BGK917555 BQB917555:BQG917555 BZX917555:CAC917555 CJT917555:CJY917555 CTP917555:CTU917555 DDL917555:DDQ917555 DNH917555:DNM917555 DXD917555:DXI917555 EGZ917555:EHE917555 EQV917555:ERA917555 FAR917555:FAW917555 FKN917555:FKS917555 FUJ917555:FUO917555 GEF917555:GEK917555 GOB917555:GOG917555 GXX917555:GYC917555 HHT917555:HHY917555 HRP917555:HRU917555 IBL917555:IBQ917555 ILH917555:ILM917555 IVD917555:IVI917555 JEZ917555:JFE917555 JOV917555:JPA917555 JYR917555:JYW917555 KIN917555:KIS917555 KSJ917555:KSO917555 LCF917555:LCK917555 LMB917555:LMG917555 LVX917555:LWC917555 MFT917555:MFY917555 MPP917555:MPU917555 MZL917555:MZQ917555 NJH917555:NJM917555 NTD917555:NTI917555 OCZ917555:ODE917555 OMV917555:ONA917555 OWR917555:OWW917555 PGN917555:PGS917555 PQJ917555:PQO917555 QAF917555:QAK917555 QKB917555:QKG917555 QTX917555:QUC917555 RDT917555:RDY917555 RNP917555:RNU917555 RXL917555:RXQ917555 SHH917555:SHM917555 SRD917555:SRI917555 TAZ917555:TBE917555 TKV917555:TLA917555 TUR917555:TUW917555 UEN917555:UES917555 UOJ917555:UOO917555 UYF917555:UYK917555 VIB917555:VIG917555 VRX917555:VSC917555 WBT917555:WBY917555 WLP917555:WLU917555 WVL917555:WVQ917555 D983091:I983091 IZ983091:JE983091 SV983091:TA983091 ACR983091:ACW983091 AMN983091:AMS983091 AWJ983091:AWO983091 BGF983091:BGK983091 BQB983091:BQG983091 BZX983091:CAC983091 CJT983091:CJY983091 CTP983091:CTU983091 DDL983091:DDQ983091 DNH983091:DNM983091 DXD983091:DXI983091 EGZ983091:EHE983091 EQV983091:ERA983091 FAR983091:FAW983091 FKN983091:FKS983091 FUJ983091:FUO983091 GEF983091:GEK983091 GOB983091:GOG983091 GXX983091:GYC983091 HHT983091:HHY983091 HRP983091:HRU983091 IBL983091:IBQ983091 ILH983091:ILM983091 IVD983091:IVI983091 JEZ983091:JFE983091 JOV983091:JPA983091 JYR983091:JYW983091 KIN983091:KIS983091 KSJ983091:KSO983091 LCF983091:LCK983091 LMB983091:LMG983091 LVX983091:LWC983091 MFT983091:MFY983091 MPP983091:MPU983091 MZL983091:MZQ983091 NJH983091:NJM983091 NTD983091:NTI983091 OCZ983091:ODE983091 OMV983091:ONA983091 OWR983091:OWW983091 PGN983091:PGS983091 PQJ983091:PQO983091 QAF983091:QAK983091 QKB983091:QKG983091 QTX983091:QUC983091 RDT983091:RDY983091 RNP983091:RNU983091 RXL983091:RXQ983091 SHH983091:SHM983091 SRD983091:SRI983091 TAZ983091:TBE983091 TKV983091:TLA983091 TUR983091:TUW983091 UEN983091:UES983091 UOJ983091:UOO983091 UYF983091:UYK983091 VIB983091:VIG983091 VRX983091:VSC983091 WBT983091:WBY983091 WLP983091:WLU983091 WVL983091:WVQ983091 J51:AU52 JF51:KQ52 TB51:UM52 ACX51:AEI52 AMT51:AOE52 AWP51:AYA52 BGL51:BHW52 BQH51:BRS52 CAD51:CBO52 CJZ51:CLK52 CTV51:CVG52 DDR51:DFC52 DNN51:DOY52 DXJ51:DYU52 EHF51:EIQ52 ERB51:ESM52 FAX51:FCI52 FKT51:FME52 FUP51:FWA52 GEL51:GFW52 GOH51:GPS52 GYD51:GZO52 HHZ51:HJK52 HRV51:HTG52 IBR51:IDC52 ILN51:IMY52 IVJ51:IWU52 JFF51:JGQ52 JPB51:JQM52 JYX51:KAI52 KIT51:KKE52 KSP51:KUA52 LCL51:LDW52 LMH51:LNS52 LWD51:LXO52 MFZ51:MHK52 MPV51:MRG52 MZR51:NBC52 NJN51:NKY52 NTJ51:NUU52 ODF51:OEQ52 ONB51:OOM52 OWX51:OYI52 PGT51:PIE52 PQP51:PSA52 QAL51:QBW52 QKH51:QLS52 QUD51:QVO52 RDZ51:RFK52 RNV51:RPG52 RXR51:RZC52 SHN51:SIY52 SRJ51:SSU52 TBF51:TCQ52 TLB51:TMM52 TUX51:TWI52 UET51:UGE52 UOP51:UQA52 UYL51:UZW52 VIH51:VJS52 VSD51:VTO52 WBZ51:WDK52 WLV51:WNG52 WVR51:WXC52 J65587:AU65588 JF65587:KQ65588 TB65587:UM65588 ACX65587:AEI65588 AMT65587:AOE65588 AWP65587:AYA65588 BGL65587:BHW65588 BQH65587:BRS65588 CAD65587:CBO65588 CJZ65587:CLK65588 CTV65587:CVG65588 DDR65587:DFC65588 DNN65587:DOY65588 DXJ65587:DYU65588 EHF65587:EIQ65588 ERB65587:ESM65588 FAX65587:FCI65588 FKT65587:FME65588 FUP65587:FWA65588 GEL65587:GFW65588 GOH65587:GPS65588 GYD65587:GZO65588 HHZ65587:HJK65588 HRV65587:HTG65588 IBR65587:IDC65588 ILN65587:IMY65588 IVJ65587:IWU65588 JFF65587:JGQ65588 JPB65587:JQM65588 JYX65587:KAI65588 KIT65587:KKE65588 KSP65587:KUA65588 LCL65587:LDW65588 LMH65587:LNS65588 LWD65587:LXO65588 MFZ65587:MHK65588 MPV65587:MRG65588 MZR65587:NBC65588 NJN65587:NKY65588 NTJ65587:NUU65588 ODF65587:OEQ65588 ONB65587:OOM65588 OWX65587:OYI65588 PGT65587:PIE65588 PQP65587:PSA65588 QAL65587:QBW65588 QKH65587:QLS65588 QUD65587:QVO65588 RDZ65587:RFK65588 RNV65587:RPG65588 RXR65587:RZC65588 SHN65587:SIY65588 SRJ65587:SSU65588 TBF65587:TCQ65588 TLB65587:TMM65588 TUX65587:TWI65588 UET65587:UGE65588 UOP65587:UQA65588 UYL65587:UZW65588 VIH65587:VJS65588 VSD65587:VTO65588 WBZ65587:WDK65588 WLV65587:WNG65588 WVR65587:WXC65588 J131123:AU131124 JF131123:KQ131124 TB131123:UM131124 ACX131123:AEI131124 AMT131123:AOE131124 AWP131123:AYA131124 BGL131123:BHW131124 BQH131123:BRS131124 CAD131123:CBO131124 CJZ131123:CLK131124 CTV131123:CVG131124 DDR131123:DFC131124 DNN131123:DOY131124 DXJ131123:DYU131124 EHF131123:EIQ131124 ERB131123:ESM131124 FAX131123:FCI131124 FKT131123:FME131124 FUP131123:FWA131124 GEL131123:GFW131124 GOH131123:GPS131124 GYD131123:GZO131124 HHZ131123:HJK131124 HRV131123:HTG131124 IBR131123:IDC131124 ILN131123:IMY131124 IVJ131123:IWU131124 JFF131123:JGQ131124 JPB131123:JQM131124 JYX131123:KAI131124 KIT131123:KKE131124 KSP131123:KUA131124 LCL131123:LDW131124 LMH131123:LNS131124 LWD131123:LXO131124 MFZ131123:MHK131124 MPV131123:MRG131124 MZR131123:NBC131124 NJN131123:NKY131124 NTJ131123:NUU131124 ODF131123:OEQ131124 ONB131123:OOM131124 OWX131123:OYI131124 PGT131123:PIE131124 PQP131123:PSA131124 QAL131123:QBW131124 QKH131123:QLS131124 QUD131123:QVO131124 RDZ131123:RFK131124 RNV131123:RPG131124 RXR131123:RZC131124 SHN131123:SIY131124 SRJ131123:SSU131124 TBF131123:TCQ131124 TLB131123:TMM131124 TUX131123:TWI131124 UET131123:UGE131124 UOP131123:UQA131124 UYL131123:UZW131124 VIH131123:VJS131124 VSD131123:VTO131124 WBZ131123:WDK131124 WLV131123:WNG131124 WVR131123:WXC131124 J196659:AU196660 JF196659:KQ196660 TB196659:UM196660 ACX196659:AEI196660 AMT196659:AOE196660 AWP196659:AYA196660 BGL196659:BHW196660 BQH196659:BRS196660 CAD196659:CBO196660 CJZ196659:CLK196660 CTV196659:CVG196660 DDR196659:DFC196660 DNN196659:DOY196660 DXJ196659:DYU196660 EHF196659:EIQ196660 ERB196659:ESM196660 FAX196659:FCI196660 FKT196659:FME196660 FUP196659:FWA196660 GEL196659:GFW196660 GOH196659:GPS196660 GYD196659:GZO196660 HHZ196659:HJK196660 HRV196659:HTG196660 IBR196659:IDC196660 ILN196659:IMY196660 IVJ196659:IWU196660 JFF196659:JGQ196660 JPB196659:JQM196660 JYX196659:KAI196660 KIT196659:KKE196660 KSP196659:KUA196660 LCL196659:LDW196660 LMH196659:LNS196660 LWD196659:LXO196660 MFZ196659:MHK196660 MPV196659:MRG196660 MZR196659:NBC196660 NJN196659:NKY196660 NTJ196659:NUU196660 ODF196659:OEQ196660 ONB196659:OOM196660 OWX196659:OYI196660 PGT196659:PIE196660 PQP196659:PSA196660 QAL196659:QBW196660 QKH196659:QLS196660 QUD196659:QVO196660 RDZ196659:RFK196660 RNV196659:RPG196660 RXR196659:RZC196660 SHN196659:SIY196660 SRJ196659:SSU196660 TBF196659:TCQ196660 TLB196659:TMM196660 TUX196659:TWI196660 UET196659:UGE196660 UOP196659:UQA196660 UYL196659:UZW196660 VIH196659:VJS196660 VSD196659:VTO196660 WBZ196659:WDK196660 WLV196659:WNG196660 WVR196659:WXC196660 J262195:AU262196 JF262195:KQ262196 TB262195:UM262196 ACX262195:AEI262196 AMT262195:AOE262196 AWP262195:AYA262196 BGL262195:BHW262196 BQH262195:BRS262196 CAD262195:CBO262196 CJZ262195:CLK262196 CTV262195:CVG262196 DDR262195:DFC262196 DNN262195:DOY262196 DXJ262195:DYU262196 EHF262195:EIQ262196 ERB262195:ESM262196 FAX262195:FCI262196 FKT262195:FME262196 FUP262195:FWA262196 GEL262195:GFW262196 GOH262195:GPS262196 GYD262195:GZO262196 HHZ262195:HJK262196 HRV262195:HTG262196 IBR262195:IDC262196 ILN262195:IMY262196 IVJ262195:IWU262196 JFF262195:JGQ262196 JPB262195:JQM262196 JYX262195:KAI262196 KIT262195:KKE262196 KSP262195:KUA262196 LCL262195:LDW262196 LMH262195:LNS262196 LWD262195:LXO262196 MFZ262195:MHK262196 MPV262195:MRG262196 MZR262195:NBC262196 NJN262195:NKY262196 NTJ262195:NUU262196 ODF262195:OEQ262196 ONB262195:OOM262196 OWX262195:OYI262196 PGT262195:PIE262196 PQP262195:PSA262196 QAL262195:QBW262196 QKH262195:QLS262196 QUD262195:QVO262196 RDZ262195:RFK262196 RNV262195:RPG262196 RXR262195:RZC262196 SHN262195:SIY262196 SRJ262195:SSU262196 TBF262195:TCQ262196 TLB262195:TMM262196 TUX262195:TWI262196 UET262195:UGE262196 UOP262195:UQA262196 UYL262195:UZW262196 VIH262195:VJS262196 VSD262195:VTO262196 WBZ262195:WDK262196 WLV262195:WNG262196 WVR262195:WXC262196 J327731:AU327732 JF327731:KQ327732 TB327731:UM327732 ACX327731:AEI327732 AMT327731:AOE327732 AWP327731:AYA327732 BGL327731:BHW327732 BQH327731:BRS327732 CAD327731:CBO327732 CJZ327731:CLK327732 CTV327731:CVG327732 DDR327731:DFC327732 DNN327731:DOY327732 DXJ327731:DYU327732 EHF327731:EIQ327732 ERB327731:ESM327732 FAX327731:FCI327732 FKT327731:FME327732 FUP327731:FWA327732 GEL327731:GFW327732 GOH327731:GPS327732 GYD327731:GZO327732 HHZ327731:HJK327732 HRV327731:HTG327732 IBR327731:IDC327732 ILN327731:IMY327732 IVJ327731:IWU327732 JFF327731:JGQ327732 JPB327731:JQM327732 JYX327731:KAI327732 KIT327731:KKE327732 KSP327731:KUA327732 LCL327731:LDW327732 LMH327731:LNS327732 LWD327731:LXO327732 MFZ327731:MHK327732 MPV327731:MRG327732 MZR327731:NBC327732 NJN327731:NKY327732 NTJ327731:NUU327732 ODF327731:OEQ327732 ONB327731:OOM327732 OWX327731:OYI327732 PGT327731:PIE327732 PQP327731:PSA327732 QAL327731:QBW327732 QKH327731:QLS327732 QUD327731:QVO327732 RDZ327731:RFK327732 RNV327731:RPG327732 RXR327731:RZC327732 SHN327731:SIY327732 SRJ327731:SSU327732 TBF327731:TCQ327732 TLB327731:TMM327732 TUX327731:TWI327732 UET327731:UGE327732 UOP327731:UQA327732 UYL327731:UZW327732 VIH327731:VJS327732 VSD327731:VTO327732 WBZ327731:WDK327732 WLV327731:WNG327732 WVR327731:WXC327732 J393267:AU393268 JF393267:KQ393268 TB393267:UM393268 ACX393267:AEI393268 AMT393267:AOE393268 AWP393267:AYA393268 BGL393267:BHW393268 BQH393267:BRS393268 CAD393267:CBO393268 CJZ393267:CLK393268 CTV393267:CVG393268 DDR393267:DFC393268 DNN393267:DOY393268 DXJ393267:DYU393268 EHF393267:EIQ393268 ERB393267:ESM393268 FAX393267:FCI393268 FKT393267:FME393268 FUP393267:FWA393268 GEL393267:GFW393268 GOH393267:GPS393268 GYD393267:GZO393268 HHZ393267:HJK393268 HRV393267:HTG393268 IBR393267:IDC393268 ILN393267:IMY393268 IVJ393267:IWU393268 JFF393267:JGQ393268 JPB393267:JQM393268 JYX393267:KAI393268 KIT393267:KKE393268 KSP393267:KUA393268 LCL393267:LDW393268 LMH393267:LNS393268 LWD393267:LXO393268 MFZ393267:MHK393268 MPV393267:MRG393268 MZR393267:NBC393268 NJN393267:NKY393268 NTJ393267:NUU393268 ODF393267:OEQ393268 ONB393267:OOM393268 OWX393267:OYI393268 PGT393267:PIE393268 PQP393267:PSA393268 QAL393267:QBW393268 QKH393267:QLS393268 QUD393267:QVO393268 RDZ393267:RFK393268 RNV393267:RPG393268 RXR393267:RZC393268 SHN393267:SIY393268 SRJ393267:SSU393268 TBF393267:TCQ393268 TLB393267:TMM393268 TUX393267:TWI393268 UET393267:UGE393268 UOP393267:UQA393268 UYL393267:UZW393268 VIH393267:VJS393268 VSD393267:VTO393268 WBZ393267:WDK393268 WLV393267:WNG393268 WVR393267:WXC393268 J458803:AU458804 JF458803:KQ458804 TB458803:UM458804 ACX458803:AEI458804 AMT458803:AOE458804 AWP458803:AYA458804 BGL458803:BHW458804 BQH458803:BRS458804 CAD458803:CBO458804 CJZ458803:CLK458804 CTV458803:CVG458804 DDR458803:DFC458804 DNN458803:DOY458804 DXJ458803:DYU458804 EHF458803:EIQ458804 ERB458803:ESM458804 FAX458803:FCI458804 FKT458803:FME458804 FUP458803:FWA458804 GEL458803:GFW458804 GOH458803:GPS458804 GYD458803:GZO458804 HHZ458803:HJK458804 HRV458803:HTG458804 IBR458803:IDC458804 ILN458803:IMY458804 IVJ458803:IWU458804 JFF458803:JGQ458804 JPB458803:JQM458804 JYX458803:KAI458804 KIT458803:KKE458804 KSP458803:KUA458804 LCL458803:LDW458804 LMH458803:LNS458804 LWD458803:LXO458804 MFZ458803:MHK458804 MPV458803:MRG458804 MZR458803:NBC458804 NJN458803:NKY458804 NTJ458803:NUU458804 ODF458803:OEQ458804 ONB458803:OOM458804 OWX458803:OYI458804 PGT458803:PIE458804 PQP458803:PSA458804 QAL458803:QBW458804 QKH458803:QLS458804 QUD458803:QVO458804 RDZ458803:RFK458804 RNV458803:RPG458804 RXR458803:RZC458804 SHN458803:SIY458804 SRJ458803:SSU458804 TBF458803:TCQ458804 TLB458803:TMM458804 TUX458803:TWI458804 UET458803:UGE458804 UOP458803:UQA458804 UYL458803:UZW458804 VIH458803:VJS458804 VSD458803:VTO458804 WBZ458803:WDK458804 WLV458803:WNG458804 WVR458803:WXC458804 J524339:AU524340 JF524339:KQ524340 TB524339:UM524340 ACX524339:AEI524340 AMT524339:AOE524340 AWP524339:AYA524340 BGL524339:BHW524340 BQH524339:BRS524340 CAD524339:CBO524340 CJZ524339:CLK524340 CTV524339:CVG524340 DDR524339:DFC524340 DNN524339:DOY524340 DXJ524339:DYU524340 EHF524339:EIQ524340 ERB524339:ESM524340 FAX524339:FCI524340 FKT524339:FME524340 FUP524339:FWA524340 GEL524339:GFW524340 GOH524339:GPS524340 GYD524339:GZO524340 HHZ524339:HJK524340 HRV524339:HTG524340 IBR524339:IDC524340 ILN524339:IMY524340 IVJ524339:IWU524340 JFF524339:JGQ524340 JPB524339:JQM524340 JYX524339:KAI524340 KIT524339:KKE524340 KSP524339:KUA524340 LCL524339:LDW524340 LMH524339:LNS524340 LWD524339:LXO524340 MFZ524339:MHK524340 MPV524339:MRG524340 MZR524339:NBC524340 NJN524339:NKY524340 NTJ524339:NUU524340 ODF524339:OEQ524340 ONB524339:OOM524340 OWX524339:OYI524340 PGT524339:PIE524340 PQP524339:PSA524340 QAL524339:QBW524340 QKH524339:QLS524340 QUD524339:QVO524340 RDZ524339:RFK524340 RNV524339:RPG524340 RXR524339:RZC524340 SHN524339:SIY524340 SRJ524339:SSU524340 TBF524339:TCQ524340 TLB524339:TMM524340 TUX524339:TWI524340 UET524339:UGE524340 UOP524339:UQA524340 UYL524339:UZW524340 VIH524339:VJS524340 VSD524339:VTO524340 WBZ524339:WDK524340 WLV524339:WNG524340 WVR524339:WXC524340 J589875:AU589876 JF589875:KQ589876 TB589875:UM589876 ACX589875:AEI589876 AMT589875:AOE589876 AWP589875:AYA589876 BGL589875:BHW589876 BQH589875:BRS589876 CAD589875:CBO589876 CJZ589875:CLK589876 CTV589875:CVG589876 DDR589875:DFC589876 DNN589875:DOY589876 DXJ589875:DYU589876 EHF589875:EIQ589876 ERB589875:ESM589876 FAX589875:FCI589876 FKT589875:FME589876 FUP589875:FWA589876 GEL589875:GFW589876 GOH589875:GPS589876 GYD589875:GZO589876 HHZ589875:HJK589876 HRV589875:HTG589876 IBR589875:IDC589876 ILN589875:IMY589876 IVJ589875:IWU589876 JFF589875:JGQ589876 JPB589875:JQM589876 JYX589875:KAI589876 KIT589875:KKE589876 KSP589875:KUA589876 LCL589875:LDW589876 LMH589875:LNS589876 LWD589875:LXO589876 MFZ589875:MHK589876 MPV589875:MRG589876 MZR589875:NBC589876 NJN589875:NKY589876 NTJ589875:NUU589876 ODF589875:OEQ589876 ONB589875:OOM589876 OWX589875:OYI589876 PGT589875:PIE589876 PQP589875:PSA589876 QAL589875:QBW589876 QKH589875:QLS589876 QUD589875:QVO589876 RDZ589875:RFK589876 RNV589875:RPG589876 RXR589875:RZC589876 SHN589875:SIY589876 SRJ589875:SSU589876 TBF589875:TCQ589876 TLB589875:TMM589876 TUX589875:TWI589876 UET589875:UGE589876 UOP589875:UQA589876 UYL589875:UZW589876 VIH589875:VJS589876 VSD589875:VTO589876 WBZ589875:WDK589876 WLV589875:WNG589876 WVR589875:WXC589876 J655411:AU655412 JF655411:KQ655412 TB655411:UM655412 ACX655411:AEI655412 AMT655411:AOE655412 AWP655411:AYA655412 BGL655411:BHW655412 BQH655411:BRS655412 CAD655411:CBO655412 CJZ655411:CLK655412 CTV655411:CVG655412 DDR655411:DFC655412 DNN655411:DOY655412 DXJ655411:DYU655412 EHF655411:EIQ655412 ERB655411:ESM655412 FAX655411:FCI655412 FKT655411:FME655412 FUP655411:FWA655412 GEL655411:GFW655412 GOH655411:GPS655412 GYD655411:GZO655412 HHZ655411:HJK655412 HRV655411:HTG655412 IBR655411:IDC655412 ILN655411:IMY655412 IVJ655411:IWU655412 JFF655411:JGQ655412 JPB655411:JQM655412 JYX655411:KAI655412 KIT655411:KKE655412 KSP655411:KUA655412 LCL655411:LDW655412 LMH655411:LNS655412 LWD655411:LXO655412 MFZ655411:MHK655412 MPV655411:MRG655412 MZR655411:NBC655412 NJN655411:NKY655412 NTJ655411:NUU655412 ODF655411:OEQ655412 ONB655411:OOM655412 OWX655411:OYI655412 PGT655411:PIE655412 PQP655411:PSA655412 QAL655411:QBW655412 QKH655411:QLS655412 QUD655411:QVO655412 RDZ655411:RFK655412 RNV655411:RPG655412 RXR655411:RZC655412 SHN655411:SIY655412 SRJ655411:SSU655412 TBF655411:TCQ655412 TLB655411:TMM655412 TUX655411:TWI655412 UET655411:UGE655412 UOP655411:UQA655412 UYL655411:UZW655412 VIH655411:VJS655412 VSD655411:VTO655412 WBZ655411:WDK655412 WLV655411:WNG655412 WVR655411:WXC655412 J720947:AU720948 JF720947:KQ720948 TB720947:UM720948 ACX720947:AEI720948 AMT720947:AOE720948 AWP720947:AYA720948 BGL720947:BHW720948 BQH720947:BRS720948 CAD720947:CBO720948 CJZ720947:CLK720948 CTV720947:CVG720948 DDR720947:DFC720948 DNN720947:DOY720948 DXJ720947:DYU720948 EHF720947:EIQ720948 ERB720947:ESM720948 FAX720947:FCI720948 FKT720947:FME720948 FUP720947:FWA720948 GEL720947:GFW720948 GOH720947:GPS720948 GYD720947:GZO720948 HHZ720947:HJK720948 HRV720947:HTG720948 IBR720947:IDC720948 ILN720947:IMY720948 IVJ720947:IWU720948 JFF720947:JGQ720948 JPB720947:JQM720948 JYX720947:KAI720948 KIT720947:KKE720948 KSP720947:KUA720948 LCL720947:LDW720948 LMH720947:LNS720948 LWD720947:LXO720948 MFZ720947:MHK720948 MPV720947:MRG720948 MZR720947:NBC720948 NJN720947:NKY720948 NTJ720947:NUU720948 ODF720947:OEQ720948 ONB720947:OOM720948 OWX720947:OYI720948 PGT720947:PIE720948 PQP720947:PSA720948 QAL720947:QBW720948 QKH720947:QLS720948 QUD720947:QVO720948 RDZ720947:RFK720948 RNV720947:RPG720948 RXR720947:RZC720948 SHN720947:SIY720948 SRJ720947:SSU720948 TBF720947:TCQ720948 TLB720947:TMM720948 TUX720947:TWI720948 UET720947:UGE720948 UOP720947:UQA720948 UYL720947:UZW720948 VIH720947:VJS720948 VSD720947:VTO720948 WBZ720947:WDK720948 WLV720947:WNG720948 WVR720947:WXC720948 J786483:AU786484 JF786483:KQ786484 TB786483:UM786484 ACX786483:AEI786484 AMT786483:AOE786484 AWP786483:AYA786484 BGL786483:BHW786484 BQH786483:BRS786484 CAD786483:CBO786484 CJZ786483:CLK786484 CTV786483:CVG786484 DDR786483:DFC786484 DNN786483:DOY786484 DXJ786483:DYU786484 EHF786483:EIQ786484 ERB786483:ESM786484 FAX786483:FCI786484 FKT786483:FME786484 FUP786483:FWA786484 GEL786483:GFW786484 GOH786483:GPS786484 GYD786483:GZO786484 HHZ786483:HJK786484 HRV786483:HTG786484 IBR786483:IDC786484 ILN786483:IMY786484 IVJ786483:IWU786484 JFF786483:JGQ786484 JPB786483:JQM786484 JYX786483:KAI786484 KIT786483:KKE786484 KSP786483:KUA786484 LCL786483:LDW786484 LMH786483:LNS786484 LWD786483:LXO786484 MFZ786483:MHK786484 MPV786483:MRG786484 MZR786483:NBC786484 NJN786483:NKY786484 NTJ786483:NUU786484 ODF786483:OEQ786484 ONB786483:OOM786484 OWX786483:OYI786484 PGT786483:PIE786484 PQP786483:PSA786484 QAL786483:QBW786484 QKH786483:QLS786484 QUD786483:QVO786484 RDZ786483:RFK786484 RNV786483:RPG786484 RXR786483:RZC786484 SHN786483:SIY786484 SRJ786483:SSU786484 TBF786483:TCQ786484 TLB786483:TMM786484 TUX786483:TWI786484 UET786483:UGE786484 UOP786483:UQA786484 UYL786483:UZW786484 VIH786483:VJS786484 VSD786483:VTO786484 WBZ786483:WDK786484 WLV786483:WNG786484 WVR786483:WXC786484 J852019:AU852020 JF852019:KQ852020 TB852019:UM852020 ACX852019:AEI852020 AMT852019:AOE852020 AWP852019:AYA852020 BGL852019:BHW852020 BQH852019:BRS852020 CAD852019:CBO852020 CJZ852019:CLK852020 CTV852019:CVG852020 DDR852019:DFC852020 DNN852019:DOY852020 DXJ852019:DYU852020 EHF852019:EIQ852020 ERB852019:ESM852020 FAX852019:FCI852020 FKT852019:FME852020 FUP852019:FWA852020 GEL852019:GFW852020 GOH852019:GPS852020 GYD852019:GZO852020 HHZ852019:HJK852020 HRV852019:HTG852020 IBR852019:IDC852020 ILN852019:IMY852020 IVJ852019:IWU852020 JFF852019:JGQ852020 JPB852019:JQM852020 JYX852019:KAI852020 KIT852019:KKE852020 KSP852019:KUA852020 LCL852019:LDW852020 LMH852019:LNS852020 LWD852019:LXO852020 MFZ852019:MHK852020 MPV852019:MRG852020 MZR852019:NBC852020 NJN852019:NKY852020 NTJ852019:NUU852020 ODF852019:OEQ852020 ONB852019:OOM852020 OWX852019:OYI852020 PGT852019:PIE852020 PQP852019:PSA852020 QAL852019:QBW852020 QKH852019:QLS852020 QUD852019:QVO852020 RDZ852019:RFK852020 RNV852019:RPG852020 RXR852019:RZC852020 SHN852019:SIY852020 SRJ852019:SSU852020 TBF852019:TCQ852020 TLB852019:TMM852020 TUX852019:TWI852020 UET852019:UGE852020 UOP852019:UQA852020 UYL852019:UZW852020 VIH852019:VJS852020 VSD852019:VTO852020 WBZ852019:WDK852020 WLV852019:WNG852020 WVR852019:WXC852020 J917555:AU917556 JF917555:KQ917556 TB917555:UM917556 ACX917555:AEI917556 AMT917555:AOE917556 AWP917555:AYA917556 BGL917555:BHW917556 BQH917555:BRS917556 CAD917555:CBO917556 CJZ917555:CLK917556 CTV917555:CVG917556 DDR917555:DFC917556 DNN917555:DOY917556 DXJ917555:DYU917556 EHF917555:EIQ917556 ERB917555:ESM917556 FAX917555:FCI917556 FKT917555:FME917556 FUP917555:FWA917556 GEL917555:GFW917556 GOH917555:GPS917556 GYD917555:GZO917556 HHZ917555:HJK917556 HRV917555:HTG917556 IBR917555:IDC917556 ILN917555:IMY917556 IVJ917555:IWU917556 JFF917555:JGQ917556 JPB917555:JQM917556 JYX917555:KAI917556 KIT917555:KKE917556 KSP917555:KUA917556 LCL917555:LDW917556 LMH917555:LNS917556 LWD917555:LXO917556 MFZ917555:MHK917556 MPV917555:MRG917556 MZR917555:NBC917556 NJN917555:NKY917556 NTJ917555:NUU917556 ODF917555:OEQ917556 ONB917555:OOM917556 OWX917555:OYI917556 PGT917555:PIE917556 PQP917555:PSA917556 QAL917555:QBW917556 QKH917555:QLS917556 QUD917555:QVO917556 RDZ917555:RFK917556 RNV917555:RPG917556 RXR917555:RZC917556 SHN917555:SIY917556 SRJ917555:SSU917556 TBF917555:TCQ917556 TLB917555:TMM917556 TUX917555:TWI917556 UET917555:UGE917556 UOP917555:UQA917556 UYL917555:UZW917556 VIH917555:VJS917556 VSD917555:VTO917556 WBZ917555:WDK917556 WLV917555:WNG917556 WVR917555:WXC917556 J983091:AU983092 JF983091:KQ983092 TB983091:UM983092 ACX983091:AEI983092 AMT983091:AOE983092 AWP983091:AYA983092 BGL983091:BHW983092 BQH983091:BRS983092 CAD983091:CBO983092 CJZ983091:CLK983092 CTV983091:CVG983092 DDR983091:DFC983092 DNN983091:DOY983092 DXJ983091:DYU983092 EHF983091:EIQ983092 ERB983091:ESM983092 FAX983091:FCI983092 FKT983091:FME983092 FUP983091:FWA983092 GEL983091:GFW983092 GOH983091:GPS983092 GYD983091:GZO983092 HHZ983091:HJK983092 HRV983091:HTG983092 IBR983091:IDC983092 ILN983091:IMY983092 IVJ983091:IWU983092 JFF983091:JGQ983092 JPB983091:JQM983092 JYX983091:KAI983092 KIT983091:KKE983092 KSP983091:KUA983092 LCL983091:LDW983092 LMH983091:LNS983092 LWD983091:LXO983092 MFZ983091:MHK983092 MPV983091:MRG983092 MZR983091:NBC983092 NJN983091:NKY983092 NTJ983091:NUU983092 ODF983091:OEQ983092 ONB983091:OOM983092 OWX983091:OYI983092 PGT983091:PIE983092 PQP983091:PSA983092 QAL983091:QBW983092 QKH983091:QLS983092 QUD983091:QVO983092 RDZ983091:RFK983092 RNV983091:RPG983092 RXR983091:RZC983092 SHN983091:SIY983092 SRJ983091:SSU983092 TBF983091:TCQ983092 TLB983091:TMM983092 TUX983091:TWI983092 UET983091:UGE983092 UOP983091:UQA983092 UYL983091:UZW983092 VIH983091:VJS983092 VSD983091:VTO983092 WBZ983091:WDK983092 WLV983091:WNG983092 WVR983091:WXC983092 I118:K118 JE118:JG118 TA118:TC118 ACW118:ACY118 AMS118:AMU118 AWO118:AWQ118 BGK118:BGM118 BQG118:BQI118 CAC118:CAE118 CJY118:CKA118 CTU118:CTW118 DDQ118:DDS118 DNM118:DNO118 DXI118:DXK118 EHE118:EHG118 ERA118:ERC118 FAW118:FAY118 FKS118:FKU118 FUO118:FUQ118 GEK118:GEM118 GOG118:GOI118 GYC118:GYE118 HHY118:HIA118 HRU118:HRW118 IBQ118:IBS118 ILM118:ILO118 IVI118:IVK118 JFE118:JFG118 JPA118:JPC118 JYW118:JYY118 KIS118:KIU118 KSO118:KSQ118 LCK118:LCM118 LMG118:LMI118 LWC118:LWE118 MFY118:MGA118 MPU118:MPW118 MZQ118:MZS118 NJM118:NJO118 NTI118:NTK118 ODE118:ODG118 ONA118:ONC118 OWW118:OWY118 PGS118:PGU118 PQO118:PQQ118 QAK118:QAM118 QKG118:QKI118 QUC118:QUE118 RDY118:REA118 RNU118:RNW118 RXQ118:RXS118 SHM118:SHO118 SRI118:SRK118 TBE118:TBG118 TLA118:TLC118 TUW118:TUY118 UES118:UEU118 UOO118:UOQ118 UYK118:UYM118 VIG118:VII118 VSC118:VSE118 WBY118:WCA118 WLU118:WLW118 WVQ118:WVS118 I65654:K65654 JE65654:JG65654 TA65654:TC65654 ACW65654:ACY65654 AMS65654:AMU65654 AWO65654:AWQ65654 BGK65654:BGM65654 BQG65654:BQI65654 CAC65654:CAE65654 CJY65654:CKA65654 CTU65654:CTW65654 DDQ65654:DDS65654 DNM65654:DNO65654 DXI65654:DXK65654 EHE65654:EHG65654 ERA65654:ERC65654 FAW65654:FAY65654 FKS65654:FKU65654 FUO65654:FUQ65654 GEK65654:GEM65654 GOG65654:GOI65654 GYC65654:GYE65654 HHY65654:HIA65654 HRU65654:HRW65654 IBQ65654:IBS65654 ILM65654:ILO65654 IVI65654:IVK65654 JFE65654:JFG65654 JPA65654:JPC65654 JYW65654:JYY65654 KIS65654:KIU65654 KSO65654:KSQ65654 LCK65654:LCM65654 LMG65654:LMI65654 LWC65654:LWE65654 MFY65654:MGA65654 MPU65654:MPW65654 MZQ65654:MZS65654 NJM65654:NJO65654 NTI65654:NTK65654 ODE65654:ODG65654 ONA65654:ONC65654 OWW65654:OWY65654 PGS65654:PGU65654 PQO65654:PQQ65654 QAK65654:QAM65654 QKG65654:QKI65654 QUC65654:QUE65654 RDY65654:REA65654 RNU65654:RNW65654 RXQ65654:RXS65654 SHM65654:SHO65654 SRI65654:SRK65654 TBE65654:TBG65654 TLA65654:TLC65654 TUW65654:TUY65654 UES65654:UEU65654 UOO65654:UOQ65654 UYK65654:UYM65654 VIG65654:VII65654 VSC65654:VSE65654 WBY65654:WCA65654 WLU65654:WLW65654 WVQ65654:WVS65654 I131190:K131190 JE131190:JG131190 TA131190:TC131190 ACW131190:ACY131190 AMS131190:AMU131190 AWO131190:AWQ131190 BGK131190:BGM131190 BQG131190:BQI131190 CAC131190:CAE131190 CJY131190:CKA131190 CTU131190:CTW131190 DDQ131190:DDS131190 DNM131190:DNO131190 DXI131190:DXK131190 EHE131190:EHG131190 ERA131190:ERC131190 FAW131190:FAY131190 FKS131190:FKU131190 FUO131190:FUQ131190 GEK131190:GEM131190 GOG131190:GOI131190 GYC131190:GYE131190 HHY131190:HIA131190 HRU131190:HRW131190 IBQ131190:IBS131190 ILM131190:ILO131190 IVI131190:IVK131190 JFE131190:JFG131190 JPA131190:JPC131190 JYW131190:JYY131190 KIS131190:KIU131190 KSO131190:KSQ131190 LCK131190:LCM131190 LMG131190:LMI131190 LWC131190:LWE131190 MFY131190:MGA131190 MPU131190:MPW131190 MZQ131190:MZS131190 NJM131190:NJO131190 NTI131190:NTK131190 ODE131190:ODG131190 ONA131190:ONC131190 OWW131190:OWY131190 PGS131190:PGU131190 PQO131190:PQQ131190 QAK131190:QAM131190 QKG131190:QKI131190 QUC131190:QUE131190 RDY131190:REA131190 RNU131190:RNW131190 RXQ131190:RXS131190 SHM131190:SHO131190 SRI131190:SRK131190 TBE131190:TBG131190 TLA131190:TLC131190 TUW131190:TUY131190 UES131190:UEU131190 UOO131190:UOQ131190 UYK131190:UYM131190 VIG131190:VII131190 VSC131190:VSE131190 WBY131190:WCA131190 WLU131190:WLW131190 WVQ131190:WVS131190 I196726:K196726 JE196726:JG196726 TA196726:TC196726 ACW196726:ACY196726 AMS196726:AMU196726 AWO196726:AWQ196726 BGK196726:BGM196726 BQG196726:BQI196726 CAC196726:CAE196726 CJY196726:CKA196726 CTU196726:CTW196726 DDQ196726:DDS196726 DNM196726:DNO196726 DXI196726:DXK196726 EHE196726:EHG196726 ERA196726:ERC196726 FAW196726:FAY196726 FKS196726:FKU196726 FUO196726:FUQ196726 GEK196726:GEM196726 GOG196726:GOI196726 GYC196726:GYE196726 HHY196726:HIA196726 HRU196726:HRW196726 IBQ196726:IBS196726 ILM196726:ILO196726 IVI196726:IVK196726 JFE196726:JFG196726 JPA196726:JPC196726 JYW196726:JYY196726 KIS196726:KIU196726 KSO196726:KSQ196726 LCK196726:LCM196726 LMG196726:LMI196726 LWC196726:LWE196726 MFY196726:MGA196726 MPU196726:MPW196726 MZQ196726:MZS196726 NJM196726:NJO196726 NTI196726:NTK196726 ODE196726:ODG196726 ONA196726:ONC196726 OWW196726:OWY196726 PGS196726:PGU196726 PQO196726:PQQ196726 QAK196726:QAM196726 QKG196726:QKI196726 QUC196726:QUE196726 RDY196726:REA196726 RNU196726:RNW196726 RXQ196726:RXS196726 SHM196726:SHO196726 SRI196726:SRK196726 TBE196726:TBG196726 TLA196726:TLC196726 TUW196726:TUY196726 UES196726:UEU196726 UOO196726:UOQ196726 UYK196726:UYM196726 VIG196726:VII196726 VSC196726:VSE196726 WBY196726:WCA196726 WLU196726:WLW196726 WVQ196726:WVS196726 I262262:K262262 JE262262:JG262262 TA262262:TC262262 ACW262262:ACY262262 AMS262262:AMU262262 AWO262262:AWQ262262 BGK262262:BGM262262 BQG262262:BQI262262 CAC262262:CAE262262 CJY262262:CKA262262 CTU262262:CTW262262 DDQ262262:DDS262262 DNM262262:DNO262262 DXI262262:DXK262262 EHE262262:EHG262262 ERA262262:ERC262262 FAW262262:FAY262262 FKS262262:FKU262262 FUO262262:FUQ262262 GEK262262:GEM262262 GOG262262:GOI262262 GYC262262:GYE262262 HHY262262:HIA262262 HRU262262:HRW262262 IBQ262262:IBS262262 ILM262262:ILO262262 IVI262262:IVK262262 JFE262262:JFG262262 JPA262262:JPC262262 JYW262262:JYY262262 KIS262262:KIU262262 KSO262262:KSQ262262 LCK262262:LCM262262 LMG262262:LMI262262 LWC262262:LWE262262 MFY262262:MGA262262 MPU262262:MPW262262 MZQ262262:MZS262262 NJM262262:NJO262262 NTI262262:NTK262262 ODE262262:ODG262262 ONA262262:ONC262262 OWW262262:OWY262262 PGS262262:PGU262262 PQO262262:PQQ262262 QAK262262:QAM262262 QKG262262:QKI262262 QUC262262:QUE262262 RDY262262:REA262262 RNU262262:RNW262262 RXQ262262:RXS262262 SHM262262:SHO262262 SRI262262:SRK262262 TBE262262:TBG262262 TLA262262:TLC262262 TUW262262:TUY262262 UES262262:UEU262262 UOO262262:UOQ262262 UYK262262:UYM262262 VIG262262:VII262262 VSC262262:VSE262262 WBY262262:WCA262262 WLU262262:WLW262262 WVQ262262:WVS262262 I327798:K327798 JE327798:JG327798 TA327798:TC327798 ACW327798:ACY327798 AMS327798:AMU327798 AWO327798:AWQ327798 BGK327798:BGM327798 BQG327798:BQI327798 CAC327798:CAE327798 CJY327798:CKA327798 CTU327798:CTW327798 DDQ327798:DDS327798 DNM327798:DNO327798 DXI327798:DXK327798 EHE327798:EHG327798 ERA327798:ERC327798 FAW327798:FAY327798 FKS327798:FKU327798 FUO327798:FUQ327798 GEK327798:GEM327798 GOG327798:GOI327798 GYC327798:GYE327798 HHY327798:HIA327798 HRU327798:HRW327798 IBQ327798:IBS327798 ILM327798:ILO327798 IVI327798:IVK327798 JFE327798:JFG327798 JPA327798:JPC327798 JYW327798:JYY327798 KIS327798:KIU327798 KSO327798:KSQ327798 LCK327798:LCM327798 LMG327798:LMI327798 LWC327798:LWE327798 MFY327798:MGA327798 MPU327798:MPW327798 MZQ327798:MZS327798 NJM327798:NJO327798 NTI327798:NTK327798 ODE327798:ODG327798 ONA327798:ONC327798 OWW327798:OWY327798 PGS327798:PGU327798 PQO327798:PQQ327798 QAK327798:QAM327798 QKG327798:QKI327798 QUC327798:QUE327798 RDY327798:REA327798 RNU327798:RNW327798 RXQ327798:RXS327798 SHM327798:SHO327798 SRI327798:SRK327798 TBE327798:TBG327798 TLA327798:TLC327798 TUW327798:TUY327798 UES327798:UEU327798 UOO327798:UOQ327798 UYK327798:UYM327798 VIG327798:VII327798 VSC327798:VSE327798 WBY327798:WCA327798 WLU327798:WLW327798 WVQ327798:WVS327798 I393334:K393334 JE393334:JG393334 TA393334:TC393334 ACW393334:ACY393334 AMS393334:AMU393334 AWO393334:AWQ393334 BGK393334:BGM393334 BQG393334:BQI393334 CAC393334:CAE393334 CJY393334:CKA393334 CTU393334:CTW393334 DDQ393334:DDS393334 DNM393334:DNO393334 DXI393334:DXK393334 EHE393334:EHG393334 ERA393334:ERC393334 FAW393334:FAY393334 FKS393334:FKU393334 FUO393334:FUQ393334 GEK393334:GEM393334 GOG393334:GOI393334 GYC393334:GYE393334 HHY393334:HIA393334 HRU393334:HRW393334 IBQ393334:IBS393334 ILM393334:ILO393334 IVI393334:IVK393334 JFE393334:JFG393334 JPA393334:JPC393334 JYW393334:JYY393334 KIS393334:KIU393334 KSO393334:KSQ393334 LCK393334:LCM393334 LMG393334:LMI393334 LWC393334:LWE393334 MFY393334:MGA393334 MPU393334:MPW393334 MZQ393334:MZS393334 NJM393334:NJO393334 NTI393334:NTK393334 ODE393334:ODG393334 ONA393334:ONC393334 OWW393334:OWY393334 PGS393334:PGU393334 PQO393334:PQQ393334 QAK393334:QAM393334 QKG393334:QKI393334 QUC393334:QUE393334 RDY393334:REA393334 RNU393334:RNW393334 RXQ393334:RXS393334 SHM393334:SHO393334 SRI393334:SRK393334 TBE393334:TBG393334 TLA393334:TLC393334 TUW393334:TUY393334 UES393334:UEU393334 UOO393334:UOQ393334 UYK393334:UYM393334 VIG393334:VII393334 VSC393334:VSE393334 WBY393334:WCA393334 WLU393334:WLW393334 WVQ393334:WVS393334 I458870:K458870 JE458870:JG458870 TA458870:TC458870 ACW458870:ACY458870 AMS458870:AMU458870 AWO458870:AWQ458870 BGK458870:BGM458870 BQG458870:BQI458870 CAC458870:CAE458870 CJY458870:CKA458870 CTU458870:CTW458870 DDQ458870:DDS458870 DNM458870:DNO458870 DXI458870:DXK458870 EHE458870:EHG458870 ERA458870:ERC458870 FAW458870:FAY458870 FKS458870:FKU458870 FUO458870:FUQ458870 GEK458870:GEM458870 GOG458870:GOI458870 GYC458870:GYE458870 HHY458870:HIA458870 HRU458870:HRW458870 IBQ458870:IBS458870 ILM458870:ILO458870 IVI458870:IVK458870 JFE458870:JFG458870 JPA458870:JPC458870 JYW458870:JYY458870 KIS458870:KIU458870 KSO458870:KSQ458870 LCK458870:LCM458870 LMG458870:LMI458870 LWC458870:LWE458870 MFY458870:MGA458870 MPU458870:MPW458870 MZQ458870:MZS458870 NJM458870:NJO458870 NTI458870:NTK458870 ODE458870:ODG458870 ONA458870:ONC458870 OWW458870:OWY458870 PGS458870:PGU458870 PQO458870:PQQ458870 QAK458870:QAM458870 QKG458870:QKI458870 QUC458870:QUE458870 RDY458870:REA458870 RNU458870:RNW458870 RXQ458870:RXS458870 SHM458870:SHO458870 SRI458870:SRK458870 TBE458870:TBG458870 TLA458870:TLC458870 TUW458870:TUY458870 UES458870:UEU458870 UOO458870:UOQ458870 UYK458870:UYM458870 VIG458870:VII458870 VSC458870:VSE458870 WBY458870:WCA458870 WLU458870:WLW458870 WVQ458870:WVS458870 I524406:K524406 JE524406:JG524406 TA524406:TC524406 ACW524406:ACY524406 AMS524406:AMU524406 AWO524406:AWQ524406 BGK524406:BGM524406 BQG524406:BQI524406 CAC524406:CAE524406 CJY524406:CKA524406 CTU524406:CTW524406 DDQ524406:DDS524406 DNM524406:DNO524406 DXI524406:DXK524406 EHE524406:EHG524406 ERA524406:ERC524406 FAW524406:FAY524406 FKS524406:FKU524406 FUO524406:FUQ524406 GEK524406:GEM524406 GOG524406:GOI524406 GYC524406:GYE524406 HHY524406:HIA524406 HRU524406:HRW524406 IBQ524406:IBS524406 ILM524406:ILO524406 IVI524406:IVK524406 JFE524406:JFG524406 JPA524406:JPC524406 JYW524406:JYY524406 KIS524406:KIU524406 KSO524406:KSQ524406 LCK524406:LCM524406 LMG524406:LMI524406 LWC524406:LWE524406 MFY524406:MGA524406 MPU524406:MPW524406 MZQ524406:MZS524406 NJM524406:NJO524406 NTI524406:NTK524406 ODE524406:ODG524406 ONA524406:ONC524406 OWW524406:OWY524406 PGS524406:PGU524406 PQO524406:PQQ524406 QAK524406:QAM524406 QKG524406:QKI524406 QUC524406:QUE524406 RDY524406:REA524406 RNU524406:RNW524406 RXQ524406:RXS524406 SHM524406:SHO524406 SRI524406:SRK524406 TBE524406:TBG524406 TLA524406:TLC524406 TUW524406:TUY524406 UES524406:UEU524406 UOO524406:UOQ524406 UYK524406:UYM524406 VIG524406:VII524406 VSC524406:VSE524406 WBY524406:WCA524406 WLU524406:WLW524406 WVQ524406:WVS524406 I589942:K589942 JE589942:JG589942 TA589942:TC589942 ACW589942:ACY589942 AMS589942:AMU589942 AWO589942:AWQ589942 BGK589942:BGM589942 BQG589942:BQI589942 CAC589942:CAE589942 CJY589942:CKA589942 CTU589942:CTW589942 DDQ589942:DDS589942 DNM589942:DNO589942 DXI589942:DXK589942 EHE589942:EHG589942 ERA589942:ERC589942 FAW589942:FAY589942 FKS589942:FKU589942 FUO589942:FUQ589942 GEK589942:GEM589942 GOG589942:GOI589942 GYC589942:GYE589942 HHY589942:HIA589942 HRU589942:HRW589942 IBQ589942:IBS589942 ILM589942:ILO589942 IVI589942:IVK589942 JFE589942:JFG589942 JPA589942:JPC589942 JYW589942:JYY589942 KIS589942:KIU589942 KSO589942:KSQ589942 LCK589942:LCM589942 LMG589942:LMI589942 LWC589942:LWE589942 MFY589942:MGA589942 MPU589942:MPW589942 MZQ589942:MZS589942 NJM589942:NJO589942 NTI589942:NTK589942 ODE589942:ODG589942 ONA589942:ONC589942 OWW589942:OWY589942 PGS589942:PGU589942 PQO589942:PQQ589942 QAK589942:QAM589942 QKG589942:QKI589942 QUC589942:QUE589942 RDY589942:REA589942 RNU589942:RNW589942 RXQ589942:RXS589942 SHM589942:SHO589942 SRI589942:SRK589942 TBE589942:TBG589942 TLA589942:TLC589942 TUW589942:TUY589942 UES589942:UEU589942 UOO589942:UOQ589942 UYK589942:UYM589942 VIG589942:VII589942 VSC589942:VSE589942 WBY589942:WCA589942 WLU589942:WLW589942 WVQ589942:WVS589942 I655478:K655478 JE655478:JG655478 TA655478:TC655478 ACW655478:ACY655478 AMS655478:AMU655478 AWO655478:AWQ655478 BGK655478:BGM655478 BQG655478:BQI655478 CAC655478:CAE655478 CJY655478:CKA655478 CTU655478:CTW655478 DDQ655478:DDS655478 DNM655478:DNO655478 DXI655478:DXK655478 EHE655478:EHG655478 ERA655478:ERC655478 FAW655478:FAY655478 FKS655478:FKU655478 FUO655478:FUQ655478 GEK655478:GEM655478 GOG655478:GOI655478 GYC655478:GYE655478 HHY655478:HIA655478 HRU655478:HRW655478 IBQ655478:IBS655478 ILM655478:ILO655478 IVI655478:IVK655478 JFE655478:JFG655478 JPA655478:JPC655478 JYW655478:JYY655478 KIS655478:KIU655478 KSO655478:KSQ655478 LCK655478:LCM655478 LMG655478:LMI655478 LWC655478:LWE655478 MFY655478:MGA655478 MPU655478:MPW655478 MZQ655478:MZS655478 NJM655478:NJO655478 NTI655478:NTK655478 ODE655478:ODG655478 ONA655478:ONC655478 OWW655478:OWY655478 PGS655478:PGU655478 PQO655478:PQQ655478 QAK655478:QAM655478 QKG655478:QKI655478 QUC655478:QUE655478 RDY655478:REA655478 RNU655478:RNW655478 RXQ655478:RXS655478 SHM655478:SHO655478 SRI655478:SRK655478 TBE655478:TBG655478 TLA655478:TLC655478 TUW655478:TUY655478 UES655478:UEU655478 UOO655478:UOQ655478 UYK655478:UYM655478 VIG655478:VII655478 VSC655478:VSE655478 WBY655478:WCA655478 WLU655478:WLW655478 WVQ655478:WVS655478 I721014:K721014 JE721014:JG721014 TA721014:TC721014 ACW721014:ACY721014 AMS721014:AMU721014 AWO721014:AWQ721014 BGK721014:BGM721014 BQG721014:BQI721014 CAC721014:CAE721014 CJY721014:CKA721014 CTU721014:CTW721014 DDQ721014:DDS721014 DNM721014:DNO721014 DXI721014:DXK721014 EHE721014:EHG721014 ERA721014:ERC721014 FAW721014:FAY721014 FKS721014:FKU721014 FUO721014:FUQ721014 GEK721014:GEM721014 GOG721014:GOI721014 GYC721014:GYE721014 HHY721014:HIA721014 HRU721014:HRW721014 IBQ721014:IBS721014 ILM721014:ILO721014 IVI721014:IVK721014 JFE721014:JFG721014 JPA721014:JPC721014 JYW721014:JYY721014 KIS721014:KIU721014 KSO721014:KSQ721014 LCK721014:LCM721014 LMG721014:LMI721014 LWC721014:LWE721014 MFY721014:MGA721014 MPU721014:MPW721014 MZQ721014:MZS721014 NJM721014:NJO721014 NTI721014:NTK721014 ODE721014:ODG721014 ONA721014:ONC721014 OWW721014:OWY721014 PGS721014:PGU721014 PQO721014:PQQ721014 QAK721014:QAM721014 QKG721014:QKI721014 QUC721014:QUE721014 RDY721014:REA721014 RNU721014:RNW721014 RXQ721014:RXS721014 SHM721014:SHO721014 SRI721014:SRK721014 TBE721014:TBG721014 TLA721014:TLC721014 TUW721014:TUY721014 UES721014:UEU721014 UOO721014:UOQ721014 UYK721014:UYM721014 VIG721014:VII721014 VSC721014:VSE721014 WBY721014:WCA721014 WLU721014:WLW721014 WVQ721014:WVS721014 I786550:K786550 JE786550:JG786550 TA786550:TC786550 ACW786550:ACY786550 AMS786550:AMU786550 AWO786550:AWQ786550 BGK786550:BGM786550 BQG786550:BQI786550 CAC786550:CAE786550 CJY786550:CKA786550 CTU786550:CTW786550 DDQ786550:DDS786550 DNM786550:DNO786550 DXI786550:DXK786550 EHE786550:EHG786550 ERA786550:ERC786550 FAW786550:FAY786550 FKS786550:FKU786550 FUO786550:FUQ786550 GEK786550:GEM786550 GOG786550:GOI786550 GYC786550:GYE786550 HHY786550:HIA786550 HRU786550:HRW786550 IBQ786550:IBS786550 ILM786550:ILO786550 IVI786550:IVK786550 JFE786550:JFG786550 JPA786550:JPC786550 JYW786550:JYY786550 KIS786550:KIU786550 KSO786550:KSQ786550 LCK786550:LCM786550 LMG786550:LMI786550 LWC786550:LWE786550 MFY786550:MGA786550 MPU786550:MPW786550 MZQ786550:MZS786550 NJM786550:NJO786550 NTI786550:NTK786550 ODE786550:ODG786550 ONA786550:ONC786550 OWW786550:OWY786550 PGS786550:PGU786550 PQO786550:PQQ786550 QAK786550:QAM786550 QKG786550:QKI786550 QUC786550:QUE786550 RDY786550:REA786550 RNU786550:RNW786550 RXQ786550:RXS786550 SHM786550:SHO786550 SRI786550:SRK786550 TBE786550:TBG786550 TLA786550:TLC786550 TUW786550:TUY786550 UES786550:UEU786550 UOO786550:UOQ786550 UYK786550:UYM786550 VIG786550:VII786550 VSC786550:VSE786550 WBY786550:WCA786550 WLU786550:WLW786550 WVQ786550:WVS786550 I852086:K852086 JE852086:JG852086 TA852086:TC852086 ACW852086:ACY852086 AMS852086:AMU852086 AWO852086:AWQ852086 BGK852086:BGM852086 BQG852086:BQI852086 CAC852086:CAE852086 CJY852086:CKA852086 CTU852086:CTW852086 DDQ852086:DDS852086 DNM852086:DNO852086 DXI852086:DXK852086 EHE852086:EHG852086 ERA852086:ERC852086 FAW852086:FAY852086 FKS852086:FKU852086 FUO852086:FUQ852086 GEK852086:GEM852086 GOG852086:GOI852086 GYC852086:GYE852086 HHY852086:HIA852086 HRU852086:HRW852086 IBQ852086:IBS852086 ILM852086:ILO852086 IVI852086:IVK852086 JFE852086:JFG852086 JPA852086:JPC852086 JYW852086:JYY852086 KIS852086:KIU852086 KSO852086:KSQ852086 LCK852086:LCM852086 LMG852086:LMI852086 LWC852086:LWE852086 MFY852086:MGA852086 MPU852086:MPW852086 MZQ852086:MZS852086 NJM852086:NJO852086 NTI852086:NTK852086 ODE852086:ODG852086 ONA852086:ONC852086 OWW852086:OWY852086 PGS852086:PGU852086 PQO852086:PQQ852086 QAK852086:QAM852086 QKG852086:QKI852086 QUC852086:QUE852086 RDY852086:REA852086 RNU852086:RNW852086 RXQ852086:RXS852086 SHM852086:SHO852086 SRI852086:SRK852086 TBE852086:TBG852086 TLA852086:TLC852086 TUW852086:TUY852086 UES852086:UEU852086 UOO852086:UOQ852086 UYK852086:UYM852086 VIG852086:VII852086 VSC852086:VSE852086 WBY852086:WCA852086 WLU852086:WLW852086 WVQ852086:WVS852086 I917622:K917622 JE917622:JG917622 TA917622:TC917622 ACW917622:ACY917622 AMS917622:AMU917622 AWO917622:AWQ917622 BGK917622:BGM917622 BQG917622:BQI917622 CAC917622:CAE917622 CJY917622:CKA917622 CTU917622:CTW917622 DDQ917622:DDS917622 DNM917622:DNO917622 DXI917622:DXK917622 EHE917622:EHG917622 ERA917622:ERC917622 FAW917622:FAY917622 FKS917622:FKU917622 FUO917622:FUQ917622 GEK917622:GEM917622 GOG917622:GOI917622 GYC917622:GYE917622 HHY917622:HIA917622 HRU917622:HRW917622 IBQ917622:IBS917622 ILM917622:ILO917622 IVI917622:IVK917622 JFE917622:JFG917622 JPA917622:JPC917622 JYW917622:JYY917622 KIS917622:KIU917622 KSO917622:KSQ917622 LCK917622:LCM917622 LMG917622:LMI917622 LWC917622:LWE917622 MFY917622:MGA917622 MPU917622:MPW917622 MZQ917622:MZS917622 NJM917622:NJO917622 NTI917622:NTK917622 ODE917622:ODG917622 ONA917622:ONC917622 OWW917622:OWY917622 PGS917622:PGU917622 PQO917622:PQQ917622 QAK917622:QAM917622 QKG917622:QKI917622 QUC917622:QUE917622 RDY917622:REA917622 RNU917622:RNW917622 RXQ917622:RXS917622 SHM917622:SHO917622 SRI917622:SRK917622 TBE917622:TBG917622 TLA917622:TLC917622 TUW917622:TUY917622 UES917622:UEU917622 UOO917622:UOQ917622 UYK917622:UYM917622 VIG917622:VII917622 VSC917622:VSE917622 WBY917622:WCA917622 WLU917622:WLW917622 WVQ917622:WVS917622 I983158:K983158 JE983158:JG983158 TA983158:TC983158 ACW983158:ACY983158 AMS983158:AMU983158 AWO983158:AWQ983158 BGK983158:BGM983158 BQG983158:BQI983158 CAC983158:CAE983158 CJY983158:CKA983158 CTU983158:CTW983158 DDQ983158:DDS983158 DNM983158:DNO983158 DXI983158:DXK983158 EHE983158:EHG983158 ERA983158:ERC983158 FAW983158:FAY983158 FKS983158:FKU983158 FUO983158:FUQ983158 GEK983158:GEM983158 GOG983158:GOI983158 GYC983158:GYE983158 HHY983158:HIA983158 HRU983158:HRW983158 IBQ983158:IBS983158 ILM983158:ILO983158 IVI983158:IVK983158 JFE983158:JFG983158 JPA983158:JPC983158 JYW983158:JYY983158 KIS983158:KIU983158 KSO983158:KSQ983158 LCK983158:LCM983158 LMG983158:LMI983158 LWC983158:LWE983158 MFY983158:MGA983158 MPU983158:MPW983158 MZQ983158:MZS983158 NJM983158:NJO983158 NTI983158:NTK983158 ODE983158:ODG983158 ONA983158:ONC983158 OWW983158:OWY983158 PGS983158:PGU983158 PQO983158:PQQ983158 QAK983158:QAM983158 QKG983158:QKI983158 QUC983158:QUE983158 RDY983158:REA983158 RNU983158:RNW983158 RXQ983158:RXS983158 SHM983158:SHO983158 SRI983158:SRK983158 TBE983158:TBG983158 TLA983158:TLC983158 TUW983158:TUY983158 UES983158:UEU983158 UOO983158:UOQ983158 UYK983158:UYM983158 VIG983158:VII983158 VSC983158:VSE983158 WBY983158:WCA983158 WLU983158:WLW983158 WVQ983158:WVS983158 C55:F60 IY55:JB60 SU55:SX60 ACQ55:ACT60 AMM55:AMP60 AWI55:AWL60 BGE55:BGH60 BQA55:BQD60 BZW55:BZZ60 CJS55:CJV60 CTO55:CTR60 DDK55:DDN60 DNG55:DNJ60 DXC55:DXF60 EGY55:EHB60 EQU55:EQX60 FAQ55:FAT60 FKM55:FKP60 FUI55:FUL60 GEE55:GEH60 GOA55:GOD60 GXW55:GXZ60 HHS55:HHV60 HRO55:HRR60 IBK55:IBN60 ILG55:ILJ60 IVC55:IVF60 JEY55:JFB60 JOU55:JOX60 JYQ55:JYT60 KIM55:KIP60 KSI55:KSL60 LCE55:LCH60 LMA55:LMD60 LVW55:LVZ60 MFS55:MFV60 MPO55:MPR60 MZK55:MZN60 NJG55:NJJ60 NTC55:NTF60 OCY55:ODB60 OMU55:OMX60 OWQ55:OWT60 PGM55:PGP60 PQI55:PQL60 QAE55:QAH60 QKA55:QKD60 QTW55:QTZ60 RDS55:RDV60 RNO55:RNR60 RXK55:RXN60 SHG55:SHJ60 SRC55:SRF60 TAY55:TBB60 TKU55:TKX60 TUQ55:TUT60 UEM55:UEP60 UOI55:UOL60 UYE55:UYH60 VIA55:VID60 VRW55:VRZ60 WBS55:WBV60 WLO55:WLR60 WVK55:WVN60 C65591:F65596 IY65591:JB65596 SU65591:SX65596 ACQ65591:ACT65596 AMM65591:AMP65596 AWI65591:AWL65596 BGE65591:BGH65596 BQA65591:BQD65596 BZW65591:BZZ65596 CJS65591:CJV65596 CTO65591:CTR65596 DDK65591:DDN65596 DNG65591:DNJ65596 DXC65591:DXF65596 EGY65591:EHB65596 EQU65591:EQX65596 FAQ65591:FAT65596 FKM65591:FKP65596 FUI65591:FUL65596 GEE65591:GEH65596 GOA65591:GOD65596 GXW65591:GXZ65596 HHS65591:HHV65596 HRO65591:HRR65596 IBK65591:IBN65596 ILG65591:ILJ65596 IVC65591:IVF65596 JEY65591:JFB65596 JOU65591:JOX65596 JYQ65591:JYT65596 KIM65591:KIP65596 KSI65591:KSL65596 LCE65591:LCH65596 LMA65591:LMD65596 LVW65591:LVZ65596 MFS65591:MFV65596 MPO65591:MPR65596 MZK65591:MZN65596 NJG65591:NJJ65596 NTC65591:NTF65596 OCY65591:ODB65596 OMU65591:OMX65596 OWQ65591:OWT65596 PGM65591:PGP65596 PQI65591:PQL65596 QAE65591:QAH65596 QKA65591:QKD65596 QTW65591:QTZ65596 RDS65591:RDV65596 RNO65591:RNR65596 RXK65591:RXN65596 SHG65591:SHJ65596 SRC65591:SRF65596 TAY65591:TBB65596 TKU65591:TKX65596 TUQ65591:TUT65596 UEM65591:UEP65596 UOI65591:UOL65596 UYE65591:UYH65596 VIA65591:VID65596 VRW65591:VRZ65596 WBS65591:WBV65596 WLO65591:WLR65596 WVK65591:WVN65596 C131127:F131132 IY131127:JB131132 SU131127:SX131132 ACQ131127:ACT131132 AMM131127:AMP131132 AWI131127:AWL131132 BGE131127:BGH131132 BQA131127:BQD131132 BZW131127:BZZ131132 CJS131127:CJV131132 CTO131127:CTR131132 DDK131127:DDN131132 DNG131127:DNJ131132 DXC131127:DXF131132 EGY131127:EHB131132 EQU131127:EQX131132 FAQ131127:FAT131132 FKM131127:FKP131132 FUI131127:FUL131132 GEE131127:GEH131132 GOA131127:GOD131132 GXW131127:GXZ131132 HHS131127:HHV131132 HRO131127:HRR131132 IBK131127:IBN131132 ILG131127:ILJ131132 IVC131127:IVF131132 JEY131127:JFB131132 JOU131127:JOX131132 JYQ131127:JYT131132 KIM131127:KIP131132 KSI131127:KSL131132 LCE131127:LCH131132 LMA131127:LMD131132 LVW131127:LVZ131132 MFS131127:MFV131132 MPO131127:MPR131132 MZK131127:MZN131132 NJG131127:NJJ131132 NTC131127:NTF131132 OCY131127:ODB131132 OMU131127:OMX131132 OWQ131127:OWT131132 PGM131127:PGP131132 PQI131127:PQL131132 QAE131127:QAH131132 QKA131127:QKD131132 QTW131127:QTZ131132 RDS131127:RDV131132 RNO131127:RNR131132 RXK131127:RXN131132 SHG131127:SHJ131132 SRC131127:SRF131132 TAY131127:TBB131132 TKU131127:TKX131132 TUQ131127:TUT131132 UEM131127:UEP131132 UOI131127:UOL131132 UYE131127:UYH131132 VIA131127:VID131132 VRW131127:VRZ131132 WBS131127:WBV131132 WLO131127:WLR131132 WVK131127:WVN131132 C196663:F196668 IY196663:JB196668 SU196663:SX196668 ACQ196663:ACT196668 AMM196663:AMP196668 AWI196663:AWL196668 BGE196663:BGH196668 BQA196663:BQD196668 BZW196663:BZZ196668 CJS196663:CJV196668 CTO196663:CTR196668 DDK196663:DDN196668 DNG196663:DNJ196668 DXC196663:DXF196668 EGY196663:EHB196668 EQU196663:EQX196668 FAQ196663:FAT196668 FKM196663:FKP196668 FUI196663:FUL196668 GEE196663:GEH196668 GOA196663:GOD196668 GXW196663:GXZ196668 HHS196663:HHV196668 HRO196663:HRR196668 IBK196663:IBN196668 ILG196663:ILJ196668 IVC196663:IVF196668 JEY196663:JFB196668 JOU196663:JOX196668 JYQ196663:JYT196668 KIM196663:KIP196668 KSI196663:KSL196668 LCE196663:LCH196668 LMA196663:LMD196668 LVW196663:LVZ196668 MFS196663:MFV196668 MPO196663:MPR196668 MZK196663:MZN196668 NJG196663:NJJ196668 NTC196663:NTF196668 OCY196663:ODB196668 OMU196663:OMX196668 OWQ196663:OWT196668 PGM196663:PGP196668 PQI196663:PQL196668 QAE196663:QAH196668 QKA196663:QKD196668 QTW196663:QTZ196668 RDS196663:RDV196668 RNO196663:RNR196668 RXK196663:RXN196668 SHG196663:SHJ196668 SRC196663:SRF196668 TAY196663:TBB196668 TKU196663:TKX196668 TUQ196663:TUT196668 UEM196663:UEP196668 UOI196663:UOL196668 UYE196663:UYH196668 VIA196663:VID196668 VRW196663:VRZ196668 WBS196663:WBV196668 WLO196663:WLR196668 WVK196663:WVN196668 C262199:F262204 IY262199:JB262204 SU262199:SX262204 ACQ262199:ACT262204 AMM262199:AMP262204 AWI262199:AWL262204 BGE262199:BGH262204 BQA262199:BQD262204 BZW262199:BZZ262204 CJS262199:CJV262204 CTO262199:CTR262204 DDK262199:DDN262204 DNG262199:DNJ262204 DXC262199:DXF262204 EGY262199:EHB262204 EQU262199:EQX262204 FAQ262199:FAT262204 FKM262199:FKP262204 FUI262199:FUL262204 GEE262199:GEH262204 GOA262199:GOD262204 GXW262199:GXZ262204 HHS262199:HHV262204 HRO262199:HRR262204 IBK262199:IBN262204 ILG262199:ILJ262204 IVC262199:IVF262204 JEY262199:JFB262204 JOU262199:JOX262204 JYQ262199:JYT262204 KIM262199:KIP262204 KSI262199:KSL262204 LCE262199:LCH262204 LMA262199:LMD262204 LVW262199:LVZ262204 MFS262199:MFV262204 MPO262199:MPR262204 MZK262199:MZN262204 NJG262199:NJJ262204 NTC262199:NTF262204 OCY262199:ODB262204 OMU262199:OMX262204 OWQ262199:OWT262204 PGM262199:PGP262204 PQI262199:PQL262204 QAE262199:QAH262204 QKA262199:QKD262204 QTW262199:QTZ262204 RDS262199:RDV262204 RNO262199:RNR262204 RXK262199:RXN262204 SHG262199:SHJ262204 SRC262199:SRF262204 TAY262199:TBB262204 TKU262199:TKX262204 TUQ262199:TUT262204 UEM262199:UEP262204 UOI262199:UOL262204 UYE262199:UYH262204 VIA262199:VID262204 VRW262199:VRZ262204 WBS262199:WBV262204 WLO262199:WLR262204 WVK262199:WVN262204 C327735:F327740 IY327735:JB327740 SU327735:SX327740 ACQ327735:ACT327740 AMM327735:AMP327740 AWI327735:AWL327740 BGE327735:BGH327740 BQA327735:BQD327740 BZW327735:BZZ327740 CJS327735:CJV327740 CTO327735:CTR327740 DDK327735:DDN327740 DNG327735:DNJ327740 DXC327735:DXF327740 EGY327735:EHB327740 EQU327735:EQX327740 FAQ327735:FAT327740 FKM327735:FKP327740 FUI327735:FUL327740 GEE327735:GEH327740 GOA327735:GOD327740 GXW327735:GXZ327740 HHS327735:HHV327740 HRO327735:HRR327740 IBK327735:IBN327740 ILG327735:ILJ327740 IVC327735:IVF327740 JEY327735:JFB327740 JOU327735:JOX327740 JYQ327735:JYT327740 KIM327735:KIP327740 KSI327735:KSL327740 LCE327735:LCH327740 LMA327735:LMD327740 LVW327735:LVZ327740 MFS327735:MFV327740 MPO327735:MPR327740 MZK327735:MZN327740 NJG327735:NJJ327740 NTC327735:NTF327740 OCY327735:ODB327740 OMU327735:OMX327740 OWQ327735:OWT327740 PGM327735:PGP327740 PQI327735:PQL327740 QAE327735:QAH327740 QKA327735:QKD327740 QTW327735:QTZ327740 RDS327735:RDV327740 RNO327735:RNR327740 RXK327735:RXN327740 SHG327735:SHJ327740 SRC327735:SRF327740 TAY327735:TBB327740 TKU327735:TKX327740 TUQ327735:TUT327740 UEM327735:UEP327740 UOI327735:UOL327740 UYE327735:UYH327740 VIA327735:VID327740 VRW327735:VRZ327740 WBS327735:WBV327740 WLO327735:WLR327740 WVK327735:WVN327740 C393271:F393276 IY393271:JB393276 SU393271:SX393276 ACQ393271:ACT393276 AMM393271:AMP393276 AWI393271:AWL393276 BGE393271:BGH393276 BQA393271:BQD393276 BZW393271:BZZ393276 CJS393271:CJV393276 CTO393271:CTR393276 DDK393271:DDN393276 DNG393271:DNJ393276 DXC393271:DXF393276 EGY393271:EHB393276 EQU393271:EQX393276 FAQ393271:FAT393276 FKM393271:FKP393276 FUI393271:FUL393276 GEE393271:GEH393276 GOA393271:GOD393276 GXW393271:GXZ393276 HHS393271:HHV393276 HRO393271:HRR393276 IBK393271:IBN393276 ILG393271:ILJ393276 IVC393271:IVF393276 JEY393271:JFB393276 JOU393271:JOX393276 JYQ393271:JYT393276 KIM393271:KIP393276 KSI393271:KSL393276 LCE393271:LCH393276 LMA393271:LMD393276 LVW393271:LVZ393276 MFS393271:MFV393276 MPO393271:MPR393276 MZK393271:MZN393276 NJG393271:NJJ393276 NTC393271:NTF393276 OCY393271:ODB393276 OMU393271:OMX393276 OWQ393271:OWT393276 PGM393271:PGP393276 PQI393271:PQL393276 QAE393271:QAH393276 QKA393271:QKD393276 QTW393271:QTZ393276 RDS393271:RDV393276 RNO393271:RNR393276 RXK393271:RXN393276 SHG393271:SHJ393276 SRC393271:SRF393276 TAY393271:TBB393276 TKU393271:TKX393276 TUQ393271:TUT393276 UEM393271:UEP393276 UOI393271:UOL393276 UYE393271:UYH393276 VIA393271:VID393276 VRW393271:VRZ393276 WBS393271:WBV393276 WLO393271:WLR393276 WVK393271:WVN393276 C458807:F458812 IY458807:JB458812 SU458807:SX458812 ACQ458807:ACT458812 AMM458807:AMP458812 AWI458807:AWL458812 BGE458807:BGH458812 BQA458807:BQD458812 BZW458807:BZZ458812 CJS458807:CJV458812 CTO458807:CTR458812 DDK458807:DDN458812 DNG458807:DNJ458812 DXC458807:DXF458812 EGY458807:EHB458812 EQU458807:EQX458812 FAQ458807:FAT458812 FKM458807:FKP458812 FUI458807:FUL458812 GEE458807:GEH458812 GOA458807:GOD458812 GXW458807:GXZ458812 HHS458807:HHV458812 HRO458807:HRR458812 IBK458807:IBN458812 ILG458807:ILJ458812 IVC458807:IVF458812 JEY458807:JFB458812 JOU458807:JOX458812 JYQ458807:JYT458812 KIM458807:KIP458812 KSI458807:KSL458812 LCE458807:LCH458812 LMA458807:LMD458812 LVW458807:LVZ458812 MFS458807:MFV458812 MPO458807:MPR458812 MZK458807:MZN458812 NJG458807:NJJ458812 NTC458807:NTF458812 OCY458807:ODB458812 OMU458807:OMX458812 OWQ458807:OWT458812 PGM458807:PGP458812 PQI458807:PQL458812 QAE458807:QAH458812 QKA458807:QKD458812 QTW458807:QTZ458812 RDS458807:RDV458812 RNO458807:RNR458812 RXK458807:RXN458812 SHG458807:SHJ458812 SRC458807:SRF458812 TAY458807:TBB458812 TKU458807:TKX458812 TUQ458807:TUT458812 UEM458807:UEP458812 UOI458807:UOL458812 UYE458807:UYH458812 VIA458807:VID458812 VRW458807:VRZ458812 WBS458807:WBV458812 WLO458807:WLR458812 WVK458807:WVN458812 C524343:F524348 IY524343:JB524348 SU524343:SX524348 ACQ524343:ACT524348 AMM524343:AMP524348 AWI524343:AWL524348 BGE524343:BGH524348 BQA524343:BQD524348 BZW524343:BZZ524348 CJS524343:CJV524348 CTO524343:CTR524348 DDK524343:DDN524348 DNG524343:DNJ524348 DXC524343:DXF524348 EGY524343:EHB524348 EQU524343:EQX524348 FAQ524343:FAT524348 FKM524343:FKP524348 FUI524343:FUL524348 GEE524343:GEH524348 GOA524343:GOD524348 GXW524343:GXZ524348 HHS524343:HHV524348 HRO524343:HRR524348 IBK524343:IBN524348 ILG524343:ILJ524348 IVC524343:IVF524348 JEY524343:JFB524348 JOU524343:JOX524348 JYQ524343:JYT524348 KIM524343:KIP524348 KSI524343:KSL524348 LCE524343:LCH524348 LMA524343:LMD524348 LVW524343:LVZ524348 MFS524343:MFV524348 MPO524343:MPR524348 MZK524343:MZN524348 NJG524343:NJJ524348 NTC524343:NTF524348 OCY524343:ODB524348 OMU524343:OMX524348 OWQ524343:OWT524348 PGM524343:PGP524348 PQI524343:PQL524348 QAE524343:QAH524348 QKA524343:QKD524348 QTW524343:QTZ524348 RDS524343:RDV524348 RNO524343:RNR524348 RXK524343:RXN524348 SHG524343:SHJ524348 SRC524343:SRF524348 TAY524343:TBB524348 TKU524343:TKX524348 TUQ524343:TUT524348 UEM524343:UEP524348 UOI524343:UOL524348 UYE524343:UYH524348 VIA524343:VID524348 VRW524343:VRZ524348 WBS524343:WBV524348 WLO524343:WLR524348 WVK524343:WVN524348 C589879:F589884 IY589879:JB589884 SU589879:SX589884 ACQ589879:ACT589884 AMM589879:AMP589884 AWI589879:AWL589884 BGE589879:BGH589884 BQA589879:BQD589884 BZW589879:BZZ589884 CJS589879:CJV589884 CTO589879:CTR589884 DDK589879:DDN589884 DNG589879:DNJ589884 DXC589879:DXF589884 EGY589879:EHB589884 EQU589879:EQX589884 FAQ589879:FAT589884 FKM589879:FKP589884 FUI589879:FUL589884 GEE589879:GEH589884 GOA589879:GOD589884 GXW589879:GXZ589884 HHS589879:HHV589884 HRO589879:HRR589884 IBK589879:IBN589884 ILG589879:ILJ589884 IVC589879:IVF589884 JEY589879:JFB589884 JOU589879:JOX589884 JYQ589879:JYT589884 KIM589879:KIP589884 KSI589879:KSL589884 LCE589879:LCH589884 LMA589879:LMD589884 LVW589879:LVZ589884 MFS589879:MFV589884 MPO589879:MPR589884 MZK589879:MZN589884 NJG589879:NJJ589884 NTC589879:NTF589884 OCY589879:ODB589884 OMU589879:OMX589884 OWQ589879:OWT589884 PGM589879:PGP589884 PQI589879:PQL589884 QAE589879:QAH589884 QKA589879:QKD589884 QTW589879:QTZ589884 RDS589879:RDV589884 RNO589879:RNR589884 RXK589879:RXN589884 SHG589879:SHJ589884 SRC589879:SRF589884 TAY589879:TBB589884 TKU589879:TKX589884 TUQ589879:TUT589884 UEM589879:UEP589884 UOI589879:UOL589884 UYE589879:UYH589884 VIA589879:VID589884 VRW589879:VRZ589884 WBS589879:WBV589884 WLO589879:WLR589884 WVK589879:WVN589884 C655415:F655420 IY655415:JB655420 SU655415:SX655420 ACQ655415:ACT655420 AMM655415:AMP655420 AWI655415:AWL655420 BGE655415:BGH655420 BQA655415:BQD655420 BZW655415:BZZ655420 CJS655415:CJV655420 CTO655415:CTR655420 DDK655415:DDN655420 DNG655415:DNJ655420 DXC655415:DXF655420 EGY655415:EHB655420 EQU655415:EQX655420 FAQ655415:FAT655420 FKM655415:FKP655420 FUI655415:FUL655420 GEE655415:GEH655420 GOA655415:GOD655420 GXW655415:GXZ655420 HHS655415:HHV655420 HRO655415:HRR655420 IBK655415:IBN655420 ILG655415:ILJ655420 IVC655415:IVF655420 JEY655415:JFB655420 JOU655415:JOX655420 JYQ655415:JYT655420 KIM655415:KIP655420 KSI655415:KSL655420 LCE655415:LCH655420 LMA655415:LMD655420 LVW655415:LVZ655420 MFS655415:MFV655420 MPO655415:MPR655420 MZK655415:MZN655420 NJG655415:NJJ655420 NTC655415:NTF655420 OCY655415:ODB655420 OMU655415:OMX655420 OWQ655415:OWT655420 PGM655415:PGP655420 PQI655415:PQL655420 QAE655415:QAH655420 QKA655415:QKD655420 QTW655415:QTZ655420 RDS655415:RDV655420 RNO655415:RNR655420 RXK655415:RXN655420 SHG655415:SHJ655420 SRC655415:SRF655420 TAY655415:TBB655420 TKU655415:TKX655420 TUQ655415:TUT655420 UEM655415:UEP655420 UOI655415:UOL655420 UYE655415:UYH655420 VIA655415:VID655420 VRW655415:VRZ655420 WBS655415:WBV655420 WLO655415:WLR655420 WVK655415:WVN655420 C720951:F720956 IY720951:JB720956 SU720951:SX720956 ACQ720951:ACT720956 AMM720951:AMP720956 AWI720951:AWL720956 BGE720951:BGH720956 BQA720951:BQD720956 BZW720951:BZZ720956 CJS720951:CJV720956 CTO720951:CTR720956 DDK720951:DDN720956 DNG720951:DNJ720956 DXC720951:DXF720956 EGY720951:EHB720956 EQU720951:EQX720956 FAQ720951:FAT720956 FKM720951:FKP720956 FUI720951:FUL720956 GEE720951:GEH720956 GOA720951:GOD720956 GXW720951:GXZ720956 HHS720951:HHV720956 HRO720951:HRR720956 IBK720951:IBN720956 ILG720951:ILJ720956 IVC720951:IVF720956 JEY720951:JFB720956 JOU720951:JOX720956 JYQ720951:JYT720956 KIM720951:KIP720956 KSI720951:KSL720956 LCE720951:LCH720956 LMA720951:LMD720956 LVW720951:LVZ720956 MFS720951:MFV720956 MPO720951:MPR720956 MZK720951:MZN720956 NJG720951:NJJ720956 NTC720951:NTF720956 OCY720951:ODB720956 OMU720951:OMX720956 OWQ720951:OWT720956 PGM720951:PGP720956 PQI720951:PQL720956 QAE720951:QAH720956 QKA720951:QKD720956 QTW720951:QTZ720956 RDS720951:RDV720956 RNO720951:RNR720956 RXK720951:RXN720956 SHG720951:SHJ720956 SRC720951:SRF720956 TAY720951:TBB720956 TKU720951:TKX720956 TUQ720951:TUT720956 UEM720951:UEP720956 UOI720951:UOL720956 UYE720951:UYH720956 VIA720951:VID720956 VRW720951:VRZ720956 WBS720951:WBV720956 WLO720951:WLR720956 WVK720951:WVN720956 C786487:F786492 IY786487:JB786492 SU786487:SX786492 ACQ786487:ACT786492 AMM786487:AMP786492 AWI786487:AWL786492 BGE786487:BGH786492 BQA786487:BQD786492 BZW786487:BZZ786492 CJS786487:CJV786492 CTO786487:CTR786492 DDK786487:DDN786492 DNG786487:DNJ786492 DXC786487:DXF786492 EGY786487:EHB786492 EQU786487:EQX786492 FAQ786487:FAT786492 FKM786487:FKP786492 FUI786487:FUL786492 GEE786487:GEH786492 GOA786487:GOD786492 GXW786487:GXZ786492 HHS786487:HHV786492 HRO786487:HRR786492 IBK786487:IBN786492 ILG786487:ILJ786492 IVC786487:IVF786492 JEY786487:JFB786492 JOU786487:JOX786492 JYQ786487:JYT786492 KIM786487:KIP786492 KSI786487:KSL786492 LCE786487:LCH786492 LMA786487:LMD786492 LVW786487:LVZ786492 MFS786487:MFV786492 MPO786487:MPR786492 MZK786487:MZN786492 NJG786487:NJJ786492 NTC786487:NTF786492 OCY786487:ODB786492 OMU786487:OMX786492 OWQ786487:OWT786492 PGM786487:PGP786492 PQI786487:PQL786492 QAE786487:QAH786492 QKA786487:QKD786492 QTW786487:QTZ786492 RDS786487:RDV786492 RNO786487:RNR786492 RXK786487:RXN786492 SHG786487:SHJ786492 SRC786487:SRF786492 TAY786487:TBB786492 TKU786487:TKX786492 TUQ786487:TUT786492 UEM786487:UEP786492 UOI786487:UOL786492 UYE786487:UYH786492 VIA786487:VID786492 VRW786487:VRZ786492 WBS786487:WBV786492 WLO786487:WLR786492 WVK786487:WVN786492 C852023:F852028 IY852023:JB852028 SU852023:SX852028 ACQ852023:ACT852028 AMM852023:AMP852028 AWI852023:AWL852028 BGE852023:BGH852028 BQA852023:BQD852028 BZW852023:BZZ852028 CJS852023:CJV852028 CTO852023:CTR852028 DDK852023:DDN852028 DNG852023:DNJ852028 DXC852023:DXF852028 EGY852023:EHB852028 EQU852023:EQX852028 FAQ852023:FAT852028 FKM852023:FKP852028 FUI852023:FUL852028 GEE852023:GEH852028 GOA852023:GOD852028 GXW852023:GXZ852028 HHS852023:HHV852028 HRO852023:HRR852028 IBK852023:IBN852028 ILG852023:ILJ852028 IVC852023:IVF852028 JEY852023:JFB852028 JOU852023:JOX852028 JYQ852023:JYT852028 KIM852023:KIP852028 KSI852023:KSL852028 LCE852023:LCH852028 LMA852023:LMD852028 LVW852023:LVZ852028 MFS852023:MFV852028 MPO852023:MPR852028 MZK852023:MZN852028 NJG852023:NJJ852028 NTC852023:NTF852028 OCY852023:ODB852028 OMU852023:OMX852028 OWQ852023:OWT852028 PGM852023:PGP852028 PQI852023:PQL852028 QAE852023:QAH852028 QKA852023:QKD852028 QTW852023:QTZ852028 RDS852023:RDV852028 RNO852023:RNR852028 RXK852023:RXN852028 SHG852023:SHJ852028 SRC852023:SRF852028 TAY852023:TBB852028 TKU852023:TKX852028 TUQ852023:TUT852028 UEM852023:UEP852028 UOI852023:UOL852028 UYE852023:UYH852028 VIA852023:VID852028 VRW852023:VRZ852028 WBS852023:WBV852028 WLO852023:WLR852028 WVK852023:WVN852028 C917559:F917564 IY917559:JB917564 SU917559:SX917564 ACQ917559:ACT917564 AMM917559:AMP917564 AWI917559:AWL917564 BGE917559:BGH917564 BQA917559:BQD917564 BZW917559:BZZ917564 CJS917559:CJV917564 CTO917559:CTR917564 DDK917559:DDN917564 DNG917559:DNJ917564 DXC917559:DXF917564 EGY917559:EHB917564 EQU917559:EQX917564 FAQ917559:FAT917564 FKM917559:FKP917564 FUI917559:FUL917564 GEE917559:GEH917564 GOA917559:GOD917564 GXW917559:GXZ917564 HHS917559:HHV917564 HRO917559:HRR917564 IBK917559:IBN917564 ILG917559:ILJ917564 IVC917559:IVF917564 JEY917559:JFB917564 JOU917559:JOX917564 JYQ917559:JYT917564 KIM917559:KIP917564 KSI917559:KSL917564 LCE917559:LCH917564 LMA917559:LMD917564 LVW917559:LVZ917564 MFS917559:MFV917564 MPO917559:MPR917564 MZK917559:MZN917564 NJG917559:NJJ917564 NTC917559:NTF917564 OCY917559:ODB917564 OMU917559:OMX917564 OWQ917559:OWT917564 PGM917559:PGP917564 PQI917559:PQL917564 QAE917559:QAH917564 QKA917559:QKD917564 QTW917559:QTZ917564 RDS917559:RDV917564 RNO917559:RNR917564 RXK917559:RXN917564 SHG917559:SHJ917564 SRC917559:SRF917564 TAY917559:TBB917564 TKU917559:TKX917564 TUQ917559:TUT917564 UEM917559:UEP917564 UOI917559:UOL917564 UYE917559:UYH917564 VIA917559:VID917564 VRW917559:VRZ917564 WBS917559:WBV917564 WLO917559:WLR917564 WVK917559:WVN917564 C983095:F983100 IY983095:JB983100 SU983095:SX983100 ACQ983095:ACT983100 AMM983095:AMP983100 AWI983095:AWL983100 BGE983095:BGH983100 BQA983095:BQD983100 BZW983095:BZZ983100 CJS983095:CJV983100 CTO983095:CTR983100 DDK983095:DDN983100 DNG983095:DNJ983100 DXC983095:DXF983100 EGY983095:EHB983100 EQU983095:EQX983100 FAQ983095:FAT983100 FKM983095:FKP983100 FUI983095:FUL983100 GEE983095:GEH983100 GOA983095:GOD983100 GXW983095:GXZ983100 HHS983095:HHV983100 HRO983095:HRR983100 IBK983095:IBN983100 ILG983095:ILJ983100 IVC983095:IVF983100 JEY983095:JFB983100 JOU983095:JOX983100 JYQ983095:JYT983100 KIM983095:KIP983100 KSI983095:KSL983100 LCE983095:LCH983100 LMA983095:LMD983100 LVW983095:LVZ983100 MFS983095:MFV983100 MPO983095:MPR983100 MZK983095:MZN983100 NJG983095:NJJ983100 NTC983095:NTF983100 OCY983095:ODB983100 OMU983095:OMX983100 OWQ983095:OWT983100 PGM983095:PGP983100 PQI983095:PQL983100 QAE983095:QAH983100 QKA983095:QKD983100 QTW983095:QTZ983100 RDS983095:RDV983100 RNO983095:RNR983100 RXK983095:RXN983100 SHG983095:SHJ983100 SRC983095:SRF983100 TAY983095:TBB983100 TKU983095:TKX983100 TUQ983095:TUT983100 UEM983095:UEP983100 UOI983095:UOL983100 UYE983095:UYH983100 VIA983095:VID983100 VRW983095:VRZ983100 WBS983095:WBV983100 WLO983095:WLR983100 WVK983095:WVN983100 I53:AS60 JE53:KO60 TA53:UK60 ACW53:AEG60 AMS53:AOC60 AWO53:AXY60 BGK53:BHU60 BQG53:BRQ60 CAC53:CBM60 CJY53:CLI60 CTU53:CVE60 DDQ53:DFA60 DNM53:DOW60 DXI53:DYS60 EHE53:EIO60 ERA53:ESK60 FAW53:FCG60 FKS53:FMC60 FUO53:FVY60 GEK53:GFU60 GOG53:GPQ60 GYC53:GZM60 HHY53:HJI60 HRU53:HTE60 IBQ53:IDA60 ILM53:IMW60 IVI53:IWS60 JFE53:JGO60 JPA53:JQK60 JYW53:KAG60 KIS53:KKC60 KSO53:KTY60 LCK53:LDU60 LMG53:LNQ60 LWC53:LXM60 MFY53:MHI60 MPU53:MRE60 MZQ53:NBA60 NJM53:NKW60 NTI53:NUS60 ODE53:OEO60 ONA53:OOK60 OWW53:OYG60 PGS53:PIC60 PQO53:PRY60 QAK53:QBU60 QKG53:QLQ60 QUC53:QVM60 RDY53:RFI60 RNU53:RPE60 RXQ53:RZA60 SHM53:SIW60 SRI53:SSS60 TBE53:TCO60 TLA53:TMK60 TUW53:TWG60 UES53:UGC60 UOO53:UPY60 UYK53:UZU60 VIG53:VJQ60 VSC53:VTM60 WBY53:WDI60 WLU53:WNE60 WVQ53:WXA60 I65589:AS65596 JE65589:KO65596 TA65589:UK65596 ACW65589:AEG65596 AMS65589:AOC65596 AWO65589:AXY65596 BGK65589:BHU65596 BQG65589:BRQ65596 CAC65589:CBM65596 CJY65589:CLI65596 CTU65589:CVE65596 DDQ65589:DFA65596 DNM65589:DOW65596 DXI65589:DYS65596 EHE65589:EIO65596 ERA65589:ESK65596 FAW65589:FCG65596 FKS65589:FMC65596 FUO65589:FVY65596 GEK65589:GFU65596 GOG65589:GPQ65596 GYC65589:GZM65596 HHY65589:HJI65596 HRU65589:HTE65596 IBQ65589:IDA65596 ILM65589:IMW65596 IVI65589:IWS65596 JFE65589:JGO65596 JPA65589:JQK65596 JYW65589:KAG65596 KIS65589:KKC65596 KSO65589:KTY65596 LCK65589:LDU65596 LMG65589:LNQ65596 LWC65589:LXM65596 MFY65589:MHI65596 MPU65589:MRE65596 MZQ65589:NBA65596 NJM65589:NKW65596 NTI65589:NUS65596 ODE65589:OEO65596 ONA65589:OOK65596 OWW65589:OYG65596 PGS65589:PIC65596 PQO65589:PRY65596 QAK65589:QBU65596 QKG65589:QLQ65596 QUC65589:QVM65596 RDY65589:RFI65596 RNU65589:RPE65596 RXQ65589:RZA65596 SHM65589:SIW65596 SRI65589:SSS65596 TBE65589:TCO65596 TLA65589:TMK65596 TUW65589:TWG65596 UES65589:UGC65596 UOO65589:UPY65596 UYK65589:UZU65596 VIG65589:VJQ65596 VSC65589:VTM65596 WBY65589:WDI65596 WLU65589:WNE65596 WVQ65589:WXA65596 I131125:AS131132 JE131125:KO131132 TA131125:UK131132 ACW131125:AEG131132 AMS131125:AOC131132 AWO131125:AXY131132 BGK131125:BHU131132 BQG131125:BRQ131132 CAC131125:CBM131132 CJY131125:CLI131132 CTU131125:CVE131132 DDQ131125:DFA131132 DNM131125:DOW131132 DXI131125:DYS131132 EHE131125:EIO131132 ERA131125:ESK131132 FAW131125:FCG131132 FKS131125:FMC131132 FUO131125:FVY131132 GEK131125:GFU131132 GOG131125:GPQ131132 GYC131125:GZM131132 HHY131125:HJI131132 HRU131125:HTE131132 IBQ131125:IDA131132 ILM131125:IMW131132 IVI131125:IWS131132 JFE131125:JGO131132 JPA131125:JQK131132 JYW131125:KAG131132 KIS131125:KKC131132 KSO131125:KTY131132 LCK131125:LDU131132 LMG131125:LNQ131132 LWC131125:LXM131132 MFY131125:MHI131132 MPU131125:MRE131132 MZQ131125:NBA131132 NJM131125:NKW131132 NTI131125:NUS131132 ODE131125:OEO131132 ONA131125:OOK131132 OWW131125:OYG131132 PGS131125:PIC131132 PQO131125:PRY131132 QAK131125:QBU131132 QKG131125:QLQ131132 QUC131125:QVM131132 RDY131125:RFI131132 RNU131125:RPE131132 RXQ131125:RZA131132 SHM131125:SIW131132 SRI131125:SSS131132 TBE131125:TCO131132 TLA131125:TMK131132 TUW131125:TWG131132 UES131125:UGC131132 UOO131125:UPY131132 UYK131125:UZU131132 VIG131125:VJQ131132 VSC131125:VTM131132 WBY131125:WDI131132 WLU131125:WNE131132 WVQ131125:WXA131132 I196661:AS196668 JE196661:KO196668 TA196661:UK196668 ACW196661:AEG196668 AMS196661:AOC196668 AWO196661:AXY196668 BGK196661:BHU196668 BQG196661:BRQ196668 CAC196661:CBM196668 CJY196661:CLI196668 CTU196661:CVE196668 DDQ196661:DFA196668 DNM196661:DOW196668 DXI196661:DYS196668 EHE196661:EIO196668 ERA196661:ESK196668 FAW196661:FCG196668 FKS196661:FMC196668 FUO196661:FVY196668 GEK196661:GFU196668 GOG196661:GPQ196668 GYC196661:GZM196668 HHY196661:HJI196668 HRU196661:HTE196668 IBQ196661:IDA196668 ILM196661:IMW196668 IVI196661:IWS196668 JFE196661:JGO196668 JPA196661:JQK196668 JYW196661:KAG196668 KIS196661:KKC196668 KSO196661:KTY196668 LCK196661:LDU196668 LMG196661:LNQ196668 LWC196661:LXM196668 MFY196661:MHI196668 MPU196661:MRE196668 MZQ196661:NBA196668 NJM196661:NKW196668 NTI196661:NUS196668 ODE196661:OEO196668 ONA196661:OOK196668 OWW196661:OYG196668 PGS196661:PIC196668 PQO196661:PRY196668 QAK196661:QBU196668 QKG196661:QLQ196668 QUC196661:QVM196668 RDY196661:RFI196668 RNU196661:RPE196668 RXQ196661:RZA196668 SHM196661:SIW196668 SRI196661:SSS196668 TBE196661:TCO196668 TLA196661:TMK196668 TUW196661:TWG196668 UES196661:UGC196668 UOO196661:UPY196668 UYK196661:UZU196668 VIG196661:VJQ196668 VSC196661:VTM196668 WBY196661:WDI196668 WLU196661:WNE196668 WVQ196661:WXA196668 I262197:AS262204 JE262197:KO262204 TA262197:UK262204 ACW262197:AEG262204 AMS262197:AOC262204 AWO262197:AXY262204 BGK262197:BHU262204 BQG262197:BRQ262204 CAC262197:CBM262204 CJY262197:CLI262204 CTU262197:CVE262204 DDQ262197:DFA262204 DNM262197:DOW262204 DXI262197:DYS262204 EHE262197:EIO262204 ERA262197:ESK262204 FAW262197:FCG262204 FKS262197:FMC262204 FUO262197:FVY262204 GEK262197:GFU262204 GOG262197:GPQ262204 GYC262197:GZM262204 HHY262197:HJI262204 HRU262197:HTE262204 IBQ262197:IDA262204 ILM262197:IMW262204 IVI262197:IWS262204 JFE262197:JGO262204 JPA262197:JQK262204 JYW262197:KAG262204 KIS262197:KKC262204 KSO262197:KTY262204 LCK262197:LDU262204 LMG262197:LNQ262204 LWC262197:LXM262204 MFY262197:MHI262204 MPU262197:MRE262204 MZQ262197:NBA262204 NJM262197:NKW262204 NTI262197:NUS262204 ODE262197:OEO262204 ONA262197:OOK262204 OWW262197:OYG262204 PGS262197:PIC262204 PQO262197:PRY262204 QAK262197:QBU262204 QKG262197:QLQ262204 QUC262197:QVM262204 RDY262197:RFI262204 RNU262197:RPE262204 RXQ262197:RZA262204 SHM262197:SIW262204 SRI262197:SSS262204 TBE262197:TCO262204 TLA262197:TMK262204 TUW262197:TWG262204 UES262197:UGC262204 UOO262197:UPY262204 UYK262197:UZU262204 VIG262197:VJQ262204 VSC262197:VTM262204 WBY262197:WDI262204 WLU262197:WNE262204 WVQ262197:WXA262204 I327733:AS327740 JE327733:KO327740 TA327733:UK327740 ACW327733:AEG327740 AMS327733:AOC327740 AWO327733:AXY327740 BGK327733:BHU327740 BQG327733:BRQ327740 CAC327733:CBM327740 CJY327733:CLI327740 CTU327733:CVE327740 DDQ327733:DFA327740 DNM327733:DOW327740 DXI327733:DYS327740 EHE327733:EIO327740 ERA327733:ESK327740 FAW327733:FCG327740 FKS327733:FMC327740 FUO327733:FVY327740 GEK327733:GFU327740 GOG327733:GPQ327740 GYC327733:GZM327740 HHY327733:HJI327740 HRU327733:HTE327740 IBQ327733:IDA327740 ILM327733:IMW327740 IVI327733:IWS327740 JFE327733:JGO327740 JPA327733:JQK327740 JYW327733:KAG327740 KIS327733:KKC327740 KSO327733:KTY327740 LCK327733:LDU327740 LMG327733:LNQ327740 LWC327733:LXM327740 MFY327733:MHI327740 MPU327733:MRE327740 MZQ327733:NBA327740 NJM327733:NKW327740 NTI327733:NUS327740 ODE327733:OEO327740 ONA327733:OOK327740 OWW327733:OYG327740 PGS327733:PIC327740 PQO327733:PRY327740 QAK327733:QBU327740 QKG327733:QLQ327740 QUC327733:QVM327740 RDY327733:RFI327740 RNU327733:RPE327740 RXQ327733:RZA327740 SHM327733:SIW327740 SRI327733:SSS327740 TBE327733:TCO327740 TLA327733:TMK327740 TUW327733:TWG327740 UES327733:UGC327740 UOO327733:UPY327740 UYK327733:UZU327740 VIG327733:VJQ327740 VSC327733:VTM327740 WBY327733:WDI327740 WLU327733:WNE327740 WVQ327733:WXA327740 I393269:AS393276 JE393269:KO393276 TA393269:UK393276 ACW393269:AEG393276 AMS393269:AOC393276 AWO393269:AXY393276 BGK393269:BHU393276 BQG393269:BRQ393276 CAC393269:CBM393276 CJY393269:CLI393276 CTU393269:CVE393276 DDQ393269:DFA393276 DNM393269:DOW393276 DXI393269:DYS393276 EHE393269:EIO393276 ERA393269:ESK393276 FAW393269:FCG393276 FKS393269:FMC393276 FUO393269:FVY393276 GEK393269:GFU393276 GOG393269:GPQ393276 GYC393269:GZM393276 HHY393269:HJI393276 HRU393269:HTE393276 IBQ393269:IDA393276 ILM393269:IMW393276 IVI393269:IWS393276 JFE393269:JGO393276 JPA393269:JQK393276 JYW393269:KAG393276 KIS393269:KKC393276 KSO393269:KTY393276 LCK393269:LDU393276 LMG393269:LNQ393276 LWC393269:LXM393276 MFY393269:MHI393276 MPU393269:MRE393276 MZQ393269:NBA393276 NJM393269:NKW393276 NTI393269:NUS393276 ODE393269:OEO393276 ONA393269:OOK393276 OWW393269:OYG393276 PGS393269:PIC393276 PQO393269:PRY393276 QAK393269:QBU393276 QKG393269:QLQ393276 QUC393269:QVM393276 RDY393269:RFI393276 RNU393269:RPE393276 RXQ393269:RZA393276 SHM393269:SIW393276 SRI393269:SSS393276 TBE393269:TCO393276 TLA393269:TMK393276 TUW393269:TWG393276 UES393269:UGC393276 UOO393269:UPY393276 UYK393269:UZU393276 VIG393269:VJQ393276 VSC393269:VTM393276 WBY393269:WDI393276 WLU393269:WNE393276 WVQ393269:WXA393276 I458805:AS458812 JE458805:KO458812 TA458805:UK458812 ACW458805:AEG458812 AMS458805:AOC458812 AWO458805:AXY458812 BGK458805:BHU458812 BQG458805:BRQ458812 CAC458805:CBM458812 CJY458805:CLI458812 CTU458805:CVE458812 DDQ458805:DFA458812 DNM458805:DOW458812 DXI458805:DYS458812 EHE458805:EIO458812 ERA458805:ESK458812 FAW458805:FCG458812 FKS458805:FMC458812 FUO458805:FVY458812 GEK458805:GFU458812 GOG458805:GPQ458812 GYC458805:GZM458812 HHY458805:HJI458812 HRU458805:HTE458812 IBQ458805:IDA458812 ILM458805:IMW458812 IVI458805:IWS458812 JFE458805:JGO458812 JPA458805:JQK458812 JYW458805:KAG458812 KIS458805:KKC458812 KSO458805:KTY458812 LCK458805:LDU458812 LMG458805:LNQ458812 LWC458805:LXM458812 MFY458805:MHI458812 MPU458805:MRE458812 MZQ458805:NBA458812 NJM458805:NKW458812 NTI458805:NUS458812 ODE458805:OEO458812 ONA458805:OOK458812 OWW458805:OYG458812 PGS458805:PIC458812 PQO458805:PRY458812 QAK458805:QBU458812 QKG458805:QLQ458812 QUC458805:QVM458812 RDY458805:RFI458812 RNU458805:RPE458812 RXQ458805:RZA458812 SHM458805:SIW458812 SRI458805:SSS458812 TBE458805:TCO458812 TLA458805:TMK458812 TUW458805:TWG458812 UES458805:UGC458812 UOO458805:UPY458812 UYK458805:UZU458812 VIG458805:VJQ458812 VSC458805:VTM458812 WBY458805:WDI458812 WLU458805:WNE458812 WVQ458805:WXA458812 I524341:AS524348 JE524341:KO524348 TA524341:UK524348 ACW524341:AEG524348 AMS524341:AOC524348 AWO524341:AXY524348 BGK524341:BHU524348 BQG524341:BRQ524348 CAC524341:CBM524348 CJY524341:CLI524348 CTU524341:CVE524348 DDQ524341:DFA524348 DNM524341:DOW524348 DXI524341:DYS524348 EHE524341:EIO524348 ERA524341:ESK524348 FAW524341:FCG524348 FKS524341:FMC524348 FUO524341:FVY524348 GEK524341:GFU524348 GOG524341:GPQ524348 GYC524341:GZM524348 HHY524341:HJI524348 HRU524341:HTE524348 IBQ524341:IDA524348 ILM524341:IMW524348 IVI524341:IWS524348 JFE524341:JGO524348 JPA524341:JQK524348 JYW524341:KAG524348 KIS524341:KKC524348 KSO524341:KTY524348 LCK524341:LDU524348 LMG524341:LNQ524348 LWC524341:LXM524348 MFY524341:MHI524348 MPU524341:MRE524348 MZQ524341:NBA524348 NJM524341:NKW524348 NTI524341:NUS524348 ODE524341:OEO524348 ONA524341:OOK524348 OWW524341:OYG524348 PGS524341:PIC524348 PQO524341:PRY524348 QAK524341:QBU524348 QKG524341:QLQ524348 QUC524341:QVM524348 RDY524341:RFI524348 RNU524341:RPE524348 RXQ524341:RZA524348 SHM524341:SIW524348 SRI524341:SSS524348 TBE524341:TCO524348 TLA524341:TMK524348 TUW524341:TWG524348 UES524341:UGC524348 UOO524341:UPY524348 UYK524341:UZU524348 VIG524341:VJQ524348 VSC524341:VTM524348 WBY524341:WDI524348 WLU524341:WNE524348 WVQ524341:WXA524348 I589877:AS589884 JE589877:KO589884 TA589877:UK589884 ACW589877:AEG589884 AMS589877:AOC589884 AWO589877:AXY589884 BGK589877:BHU589884 BQG589877:BRQ589884 CAC589877:CBM589884 CJY589877:CLI589884 CTU589877:CVE589884 DDQ589877:DFA589884 DNM589877:DOW589884 DXI589877:DYS589884 EHE589877:EIO589884 ERA589877:ESK589884 FAW589877:FCG589884 FKS589877:FMC589884 FUO589877:FVY589884 GEK589877:GFU589884 GOG589877:GPQ589884 GYC589877:GZM589884 HHY589877:HJI589884 HRU589877:HTE589884 IBQ589877:IDA589884 ILM589877:IMW589884 IVI589877:IWS589884 JFE589877:JGO589884 JPA589877:JQK589884 JYW589877:KAG589884 KIS589877:KKC589884 KSO589877:KTY589884 LCK589877:LDU589884 LMG589877:LNQ589884 LWC589877:LXM589884 MFY589877:MHI589884 MPU589877:MRE589884 MZQ589877:NBA589884 NJM589877:NKW589884 NTI589877:NUS589884 ODE589877:OEO589884 ONA589877:OOK589884 OWW589877:OYG589884 PGS589877:PIC589884 PQO589877:PRY589884 QAK589877:QBU589884 QKG589877:QLQ589884 QUC589877:QVM589884 RDY589877:RFI589884 RNU589877:RPE589884 RXQ589877:RZA589884 SHM589877:SIW589884 SRI589877:SSS589884 TBE589877:TCO589884 TLA589877:TMK589884 TUW589877:TWG589884 UES589877:UGC589884 UOO589877:UPY589884 UYK589877:UZU589884 VIG589877:VJQ589884 VSC589877:VTM589884 WBY589877:WDI589884 WLU589877:WNE589884 WVQ589877:WXA589884 I655413:AS655420 JE655413:KO655420 TA655413:UK655420 ACW655413:AEG655420 AMS655413:AOC655420 AWO655413:AXY655420 BGK655413:BHU655420 BQG655413:BRQ655420 CAC655413:CBM655420 CJY655413:CLI655420 CTU655413:CVE655420 DDQ655413:DFA655420 DNM655413:DOW655420 DXI655413:DYS655420 EHE655413:EIO655420 ERA655413:ESK655420 FAW655413:FCG655420 FKS655413:FMC655420 FUO655413:FVY655420 GEK655413:GFU655420 GOG655413:GPQ655420 GYC655413:GZM655420 HHY655413:HJI655420 HRU655413:HTE655420 IBQ655413:IDA655420 ILM655413:IMW655420 IVI655413:IWS655420 JFE655413:JGO655420 JPA655413:JQK655420 JYW655413:KAG655420 KIS655413:KKC655420 KSO655413:KTY655420 LCK655413:LDU655420 LMG655413:LNQ655420 LWC655413:LXM655420 MFY655413:MHI655420 MPU655413:MRE655420 MZQ655413:NBA655420 NJM655413:NKW655420 NTI655413:NUS655420 ODE655413:OEO655420 ONA655413:OOK655420 OWW655413:OYG655420 PGS655413:PIC655420 PQO655413:PRY655420 QAK655413:QBU655420 QKG655413:QLQ655420 QUC655413:QVM655420 RDY655413:RFI655420 RNU655413:RPE655420 RXQ655413:RZA655420 SHM655413:SIW655420 SRI655413:SSS655420 TBE655413:TCO655420 TLA655413:TMK655420 TUW655413:TWG655420 UES655413:UGC655420 UOO655413:UPY655420 UYK655413:UZU655420 VIG655413:VJQ655420 VSC655413:VTM655420 WBY655413:WDI655420 WLU655413:WNE655420 WVQ655413:WXA655420 I720949:AS720956 JE720949:KO720956 TA720949:UK720956 ACW720949:AEG720956 AMS720949:AOC720956 AWO720949:AXY720956 BGK720949:BHU720956 BQG720949:BRQ720956 CAC720949:CBM720956 CJY720949:CLI720956 CTU720949:CVE720956 DDQ720949:DFA720956 DNM720949:DOW720956 DXI720949:DYS720956 EHE720949:EIO720956 ERA720949:ESK720956 FAW720949:FCG720956 FKS720949:FMC720956 FUO720949:FVY720956 GEK720949:GFU720956 GOG720949:GPQ720956 GYC720949:GZM720956 HHY720949:HJI720956 HRU720949:HTE720956 IBQ720949:IDA720956 ILM720949:IMW720956 IVI720949:IWS720956 JFE720949:JGO720956 JPA720949:JQK720956 JYW720949:KAG720956 KIS720949:KKC720956 KSO720949:KTY720956 LCK720949:LDU720956 LMG720949:LNQ720956 LWC720949:LXM720956 MFY720949:MHI720956 MPU720949:MRE720956 MZQ720949:NBA720956 NJM720949:NKW720956 NTI720949:NUS720956 ODE720949:OEO720956 ONA720949:OOK720956 OWW720949:OYG720956 PGS720949:PIC720956 PQO720949:PRY720956 QAK720949:QBU720956 QKG720949:QLQ720956 QUC720949:QVM720956 RDY720949:RFI720956 RNU720949:RPE720956 RXQ720949:RZA720956 SHM720949:SIW720956 SRI720949:SSS720956 TBE720949:TCO720956 TLA720949:TMK720956 TUW720949:TWG720956 UES720949:UGC720956 UOO720949:UPY720956 UYK720949:UZU720956 VIG720949:VJQ720956 VSC720949:VTM720956 WBY720949:WDI720956 WLU720949:WNE720956 WVQ720949:WXA720956 I786485:AS786492 JE786485:KO786492 TA786485:UK786492 ACW786485:AEG786492 AMS786485:AOC786492 AWO786485:AXY786492 BGK786485:BHU786492 BQG786485:BRQ786492 CAC786485:CBM786492 CJY786485:CLI786492 CTU786485:CVE786492 DDQ786485:DFA786492 DNM786485:DOW786492 DXI786485:DYS786492 EHE786485:EIO786492 ERA786485:ESK786492 FAW786485:FCG786492 FKS786485:FMC786492 FUO786485:FVY786492 GEK786485:GFU786492 GOG786485:GPQ786492 GYC786485:GZM786492 HHY786485:HJI786492 HRU786485:HTE786492 IBQ786485:IDA786492 ILM786485:IMW786492 IVI786485:IWS786492 JFE786485:JGO786492 JPA786485:JQK786492 JYW786485:KAG786492 KIS786485:KKC786492 KSO786485:KTY786492 LCK786485:LDU786492 LMG786485:LNQ786492 LWC786485:LXM786492 MFY786485:MHI786492 MPU786485:MRE786492 MZQ786485:NBA786492 NJM786485:NKW786492 NTI786485:NUS786492 ODE786485:OEO786492 ONA786485:OOK786492 OWW786485:OYG786492 PGS786485:PIC786492 PQO786485:PRY786492 QAK786485:QBU786492 QKG786485:QLQ786492 QUC786485:QVM786492 RDY786485:RFI786492 RNU786485:RPE786492 RXQ786485:RZA786492 SHM786485:SIW786492 SRI786485:SSS786492 TBE786485:TCO786492 TLA786485:TMK786492 TUW786485:TWG786492 UES786485:UGC786492 UOO786485:UPY786492 UYK786485:UZU786492 VIG786485:VJQ786492 VSC786485:VTM786492 WBY786485:WDI786492 WLU786485:WNE786492 WVQ786485:WXA786492 I852021:AS852028 JE852021:KO852028 TA852021:UK852028 ACW852021:AEG852028 AMS852021:AOC852028 AWO852021:AXY852028 BGK852021:BHU852028 BQG852021:BRQ852028 CAC852021:CBM852028 CJY852021:CLI852028 CTU852021:CVE852028 DDQ852021:DFA852028 DNM852021:DOW852028 DXI852021:DYS852028 EHE852021:EIO852028 ERA852021:ESK852028 FAW852021:FCG852028 FKS852021:FMC852028 FUO852021:FVY852028 GEK852021:GFU852028 GOG852021:GPQ852028 GYC852021:GZM852028 HHY852021:HJI852028 HRU852021:HTE852028 IBQ852021:IDA852028 ILM852021:IMW852028 IVI852021:IWS852028 JFE852021:JGO852028 JPA852021:JQK852028 JYW852021:KAG852028 KIS852021:KKC852028 KSO852021:KTY852028 LCK852021:LDU852028 LMG852021:LNQ852028 LWC852021:LXM852028 MFY852021:MHI852028 MPU852021:MRE852028 MZQ852021:NBA852028 NJM852021:NKW852028 NTI852021:NUS852028 ODE852021:OEO852028 ONA852021:OOK852028 OWW852021:OYG852028 PGS852021:PIC852028 PQO852021:PRY852028 QAK852021:QBU852028 QKG852021:QLQ852028 QUC852021:QVM852028 RDY852021:RFI852028 RNU852021:RPE852028 RXQ852021:RZA852028 SHM852021:SIW852028 SRI852021:SSS852028 TBE852021:TCO852028 TLA852021:TMK852028 TUW852021:TWG852028 UES852021:UGC852028 UOO852021:UPY852028 UYK852021:UZU852028 VIG852021:VJQ852028 VSC852021:VTM852028 WBY852021:WDI852028 WLU852021:WNE852028 WVQ852021:WXA852028 I917557:AS917564 JE917557:KO917564 TA917557:UK917564 ACW917557:AEG917564 AMS917557:AOC917564 AWO917557:AXY917564 BGK917557:BHU917564 BQG917557:BRQ917564 CAC917557:CBM917564 CJY917557:CLI917564 CTU917557:CVE917564 DDQ917557:DFA917564 DNM917557:DOW917564 DXI917557:DYS917564 EHE917557:EIO917564 ERA917557:ESK917564 FAW917557:FCG917564 FKS917557:FMC917564 FUO917557:FVY917564 GEK917557:GFU917564 GOG917557:GPQ917564 GYC917557:GZM917564 HHY917557:HJI917564 HRU917557:HTE917564 IBQ917557:IDA917564 ILM917557:IMW917564 IVI917557:IWS917564 JFE917557:JGO917564 JPA917557:JQK917564 JYW917557:KAG917564 KIS917557:KKC917564 KSO917557:KTY917564 LCK917557:LDU917564 LMG917557:LNQ917564 LWC917557:LXM917564 MFY917557:MHI917564 MPU917557:MRE917564 MZQ917557:NBA917564 NJM917557:NKW917564 NTI917557:NUS917564 ODE917557:OEO917564 ONA917557:OOK917564 OWW917557:OYG917564 PGS917557:PIC917564 PQO917557:PRY917564 QAK917557:QBU917564 QKG917557:QLQ917564 QUC917557:QVM917564 RDY917557:RFI917564 RNU917557:RPE917564 RXQ917557:RZA917564 SHM917557:SIW917564 SRI917557:SSS917564 TBE917557:TCO917564 TLA917557:TMK917564 TUW917557:TWG917564 UES917557:UGC917564 UOO917557:UPY917564 UYK917557:UZU917564 VIG917557:VJQ917564 VSC917557:VTM917564 WBY917557:WDI917564 WLU917557:WNE917564 WVQ917557:WXA917564 I983093:AS983100 JE983093:KO983100 TA983093:UK983100 ACW983093:AEG983100 AMS983093:AOC983100 AWO983093:AXY983100 BGK983093:BHU983100 BQG983093:BRQ983100 CAC983093:CBM983100 CJY983093:CLI983100 CTU983093:CVE983100 DDQ983093:DFA983100 DNM983093:DOW983100 DXI983093:DYS983100 EHE983093:EIO983100 ERA983093:ESK983100 FAW983093:FCG983100 FKS983093:FMC983100 FUO983093:FVY983100 GEK983093:GFU983100 GOG983093:GPQ983100 GYC983093:GZM983100 HHY983093:HJI983100 HRU983093:HTE983100 IBQ983093:IDA983100 ILM983093:IMW983100 IVI983093:IWS983100 JFE983093:JGO983100 JPA983093:JQK983100 JYW983093:KAG983100 KIS983093:KKC983100 KSO983093:KTY983100 LCK983093:LDU983100 LMG983093:LNQ983100 LWC983093:LXM983100 MFY983093:MHI983100 MPU983093:MRE983100 MZQ983093:NBA983100 NJM983093:NKW983100 NTI983093:NUS983100 ODE983093:OEO983100 ONA983093:OOK983100 OWW983093:OYG983100 PGS983093:PIC983100 PQO983093:PRY983100 QAK983093:QBU983100 QKG983093:QLQ983100 QUC983093:QVM983100 RDY983093:RFI983100 RNU983093:RPE983100 RXQ983093:RZA983100 SHM983093:SIW983100 SRI983093:SSS983100 TBE983093:TCO983100 TLA983093:TMK983100 TUW983093:TWG983100 UES983093:UGC983100 UOO983093:UPY983100 UYK983093:UZU983100 VIG983093:VJQ983100 VSC983093:VTM983100 WBY983093:WDI983100 WLU983093:WNE983100 WVQ983093:WXA983100 AN18:AP21 KJ18:KL21 UF18:UH21 AEB18:AED21 ANX18:ANZ21 AXT18:AXV21 BHP18:BHR21 BRL18:BRN21 CBH18:CBJ21 CLD18:CLF21 CUZ18:CVB21 DEV18:DEX21 DOR18:DOT21 DYN18:DYP21 EIJ18:EIL21 ESF18:ESH21 FCB18:FCD21 FLX18:FLZ21 FVT18:FVV21 GFP18:GFR21 GPL18:GPN21 GZH18:GZJ21 HJD18:HJF21 HSZ18:HTB21 ICV18:ICX21 IMR18:IMT21 IWN18:IWP21 JGJ18:JGL21 JQF18:JQH21 KAB18:KAD21 KJX18:KJZ21 KTT18:KTV21 LDP18:LDR21 LNL18:LNN21 LXH18:LXJ21 MHD18:MHF21 MQZ18:MRB21 NAV18:NAX21 NKR18:NKT21 NUN18:NUP21 OEJ18:OEL21 OOF18:OOH21 OYB18:OYD21 PHX18:PHZ21 PRT18:PRV21 QBP18:QBR21 QLL18:QLN21 QVH18:QVJ21 RFD18:RFF21 ROZ18:RPB21 RYV18:RYX21 SIR18:SIT21 SSN18:SSP21 TCJ18:TCL21 TMF18:TMH21 TWB18:TWD21 UFX18:UFZ21 UPT18:UPV21 UZP18:UZR21 VJL18:VJN21 VTH18:VTJ21 WDD18:WDF21 WMZ18:WNB21 WWV18:WWX21 AN65554:AP65557 KJ65554:KL65557 UF65554:UH65557 AEB65554:AED65557 ANX65554:ANZ65557 AXT65554:AXV65557 BHP65554:BHR65557 BRL65554:BRN65557 CBH65554:CBJ65557 CLD65554:CLF65557 CUZ65554:CVB65557 DEV65554:DEX65557 DOR65554:DOT65557 DYN65554:DYP65557 EIJ65554:EIL65557 ESF65554:ESH65557 FCB65554:FCD65557 FLX65554:FLZ65557 FVT65554:FVV65557 GFP65554:GFR65557 GPL65554:GPN65557 GZH65554:GZJ65557 HJD65554:HJF65557 HSZ65554:HTB65557 ICV65554:ICX65557 IMR65554:IMT65557 IWN65554:IWP65557 JGJ65554:JGL65557 JQF65554:JQH65557 KAB65554:KAD65557 KJX65554:KJZ65557 KTT65554:KTV65557 LDP65554:LDR65557 LNL65554:LNN65557 LXH65554:LXJ65557 MHD65554:MHF65557 MQZ65554:MRB65557 NAV65554:NAX65557 NKR65554:NKT65557 NUN65554:NUP65557 OEJ65554:OEL65557 OOF65554:OOH65557 OYB65554:OYD65557 PHX65554:PHZ65557 PRT65554:PRV65557 QBP65554:QBR65557 QLL65554:QLN65557 QVH65554:QVJ65557 RFD65554:RFF65557 ROZ65554:RPB65557 RYV65554:RYX65557 SIR65554:SIT65557 SSN65554:SSP65557 TCJ65554:TCL65557 TMF65554:TMH65557 TWB65554:TWD65557 UFX65554:UFZ65557 UPT65554:UPV65557 UZP65554:UZR65557 VJL65554:VJN65557 VTH65554:VTJ65557 WDD65554:WDF65557 WMZ65554:WNB65557 WWV65554:WWX65557 AN131090:AP131093 KJ131090:KL131093 UF131090:UH131093 AEB131090:AED131093 ANX131090:ANZ131093 AXT131090:AXV131093 BHP131090:BHR131093 BRL131090:BRN131093 CBH131090:CBJ131093 CLD131090:CLF131093 CUZ131090:CVB131093 DEV131090:DEX131093 DOR131090:DOT131093 DYN131090:DYP131093 EIJ131090:EIL131093 ESF131090:ESH131093 FCB131090:FCD131093 FLX131090:FLZ131093 FVT131090:FVV131093 GFP131090:GFR131093 GPL131090:GPN131093 GZH131090:GZJ131093 HJD131090:HJF131093 HSZ131090:HTB131093 ICV131090:ICX131093 IMR131090:IMT131093 IWN131090:IWP131093 JGJ131090:JGL131093 JQF131090:JQH131093 KAB131090:KAD131093 KJX131090:KJZ131093 KTT131090:KTV131093 LDP131090:LDR131093 LNL131090:LNN131093 LXH131090:LXJ131093 MHD131090:MHF131093 MQZ131090:MRB131093 NAV131090:NAX131093 NKR131090:NKT131093 NUN131090:NUP131093 OEJ131090:OEL131093 OOF131090:OOH131093 OYB131090:OYD131093 PHX131090:PHZ131093 PRT131090:PRV131093 QBP131090:QBR131093 QLL131090:QLN131093 QVH131090:QVJ131093 RFD131090:RFF131093 ROZ131090:RPB131093 RYV131090:RYX131093 SIR131090:SIT131093 SSN131090:SSP131093 TCJ131090:TCL131093 TMF131090:TMH131093 TWB131090:TWD131093 UFX131090:UFZ131093 UPT131090:UPV131093 UZP131090:UZR131093 VJL131090:VJN131093 VTH131090:VTJ131093 WDD131090:WDF131093 WMZ131090:WNB131093 WWV131090:WWX131093 AN196626:AP196629 KJ196626:KL196629 UF196626:UH196629 AEB196626:AED196629 ANX196626:ANZ196629 AXT196626:AXV196629 BHP196626:BHR196629 BRL196626:BRN196629 CBH196626:CBJ196629 CLD196626:CLF196629 CUZ196626:CVB196629 DEV196626:DEX196629 DOR196626:DOT196629 DYN196626:DYP196629 EIJ196626:EIL196629 ESF196626:ESH196629 FCB196626:FCD196629 FLX196626:FLZ196629 FVT196626:FVV196629 GFP196626:GFR196629 GPL196626:GPN196629 GZH196626:GZJ196629 HJD196626:HJF196629 HSZ196626:HTB196629 ICV196626:ICX196629 IMR196626:IMT196629 IWN196626:IWP196629 JGJ196626:JGL196629 JQF196626:JQH196629 KAB196626:KAD196629 KJX196626:KJZ196629 KTT196626:KTV196629 LDP196626:LDR196629 LNL196626:LNN196629 LXH196626:LXJ196629 MHD196626:MHF196629 MQZ196626:MRB196629 NAV196626:NAX196629 NKR196626:NKT196629 NUN196626:NUP196629 OEJ196626:OEL196629 OOF196626:OOH196629 OYB196626:OYD196629 PHX196626:PHZ196629 PRT196626:PRV196629 QBP196626:QBR196629 QLL196626:QLN196629 QVH196626:QVJ196629 RFD196626:RFF196629 ROZ196626:RPB196629 RYV196626:RYX196629 SIR196626:SIT196629 SSN196626:SSP196629 TCJ196626:TCL196629 TMF196626:TMH196629 TWB196626:TWD196629 UFX196626:UFZ196629 UPT196626:UPV196629 UZP196626:UZR196629 VJL196626:VJN196629 VTH196626:VTJ196629 WDD196626:WDF196629 WMZ196626:WNB196629 WWV196626:WWX196629 AN262162:AP262165 KJ262162:KL262165 UF262162:UH262165 AEB262162:AED262165 ANX262162:ANZ262165 AXT262162:AXV262165 BHP262162:BHR262165 BRL262162:BRN262165 CBH262162:CBJ262165 CLD262162:CLF262165 CUZ262162:CVB262165 DEV262162:DEX262165 DOR262162:DOT262165 DYN262162:DYP262165 EIJ262162:EIL262165 ESF262162:ESH262165 FCB262162:FCD262165 FLX262162:FLZ262165 FVT262162:FVV262165 GFP262162:GFR262165 GPL262162:GPN262165 GZH262162:GZJ262165 HJD262162:HJF262165 HSZ262162:HTB262165 ICV262162:ICX262165 IMR262162:IMT262165 IWN262162:IWP262165 JGJ262162:JGL262165 JQF262162:JQH262165 KAB262162:KAD262165 KJX262162:KJZ262165 KTT262162:KTV262165 LDP262162:LDR262165 LNL262162:LNN262165 LXH262162:LXJ262165 MHD262162:MHF262165 MQZ262162:MRB262165 NAV262162:NAX262165 NKR262162:NKT262165 NUN262162:NUP262165 OEJ262162:OEL262165 OOF262162:OOH262165 OYB262162:OYD262165 PHX262162:PHZ262165 PRT262162:PRV262165 QBP262162:QBR262165 QLL262162:QLN262165 QVH262162:QVJ262165 RFD262162:RFF262165 ROZ262162:RPB262165 RYV262162:RYX262165 SIR262162:SIT262165 SSN262162:SSP262165 TCJ262162:TCL262165 TMF262162:TMH262165 TWB262162:TWD262165 UFX262162:UFZ262165 UPT262162:UPV262165 UZP262162:UZR262165 VJL262162:VJN262165 VTH262162:VTJ262165 WDD262162:WDF262165 WMZ262162:WNB262165 WWV262162:WWX262165 AN327698:AP327701 KJ327698:KL327701 UF327698:UH327701 AEB327698:AED327701 ANX327698:ANZ327701 AXT327698:AXV327701 BHP327698:BHR327701 BRL327698:BRN327701 CBH327698:CBJ327701 CLD327698:CLF327701 CUZ327698:CVB327701 DEV327698:DEX327701 DOR327698:DOT327701 DYN327698:DYP327701 EIJ327698:EIL327701 ESF327698:ESH327701 FCB327698:FCD327701 FLX327698:FLZ327701 FVT327698:FVV327701 GFP327698:GFR327701 GPL327698:GPN327701 GZH327698:GZJ327701 HJD327698:HJF327701 HSZ327698:HTB327701 ICV327698:ICX327701 IMR327698:IMT327701 IWN327698:IWP327701 JGJ327698:JGL327701 JQF327698:JQH327701 KAB327698:KAD327701 KJX327698:KJZ327701 KTT327698:KTV327701 LDP327698:LDR327701 LNL327698:LNN327701 LXH327698:LXJ327701 MHD327698:MHF327701 MQZ327698:MRB327701 NAV327698:NAX327701 NKR327698:NKT327701 NUN327698:NUP327701 OEJ327698:OEL327701 OOF327698:OOH327701 OYB327698:OYD327701 PHX327698:PHZ327701 PRT327698:PRV327701 QBP327698:QBR327701 QLL327698:QLN327701 QVH327698:QVJ327701 RFD327698:RFF327701 ROZ327698:RPB327701 RYV327698:RYX327701 SIR327698:SIT327701 SSN327698:SSP327701 TCJ327698:TCL327701 TMF327698:TMH327701 TWB327698:TWD327701 UFX327698:UFZ327701 UPT327698:UPV327701 UZP327698:UZR327701 VJL327698:VJN327701 VTH327698:VTJ327701 WDD327698:WDF327701 WMZ327698:WNB327701 WWV327698:WWX327701 AN393234:AP393237 KJ393234:KL393237 UF393234:UH393237 AEB393234:AED393237 ANX393234:ANZ393237 AXT393234:AXV393237 BHP393234:BHR393237 BRL393234:BRN393237 CBH393234:CBJ393237 CLD393234:CLF393237 CUZ393234:CVB393237 DEV393234:DEX393237 DOR393234:DOT393237 DYN393234:DYP393237 EIJ393234:EIL393237 ESF393234:ESH393237 FCB393234:FCD393237 FLX393234:FLZ393237 FVT393234:FVV393237 GFP393234:GFR393237 GPL393234:GPN393237 GZH393234:GZJ393237 HJD393234:HJF393237 HSZ393234:HTB393237 ICV393234:ICX393237 IMR393234:IMT393237 IWN393234:IWP393237 JGJ393234:JGL393237 JQF393234:JQH393237 KAB393234:KAD393237 KJX393234:KJZ393237 KTT393234:KTV393237 LDP393234:LDR393237 LNL393234:LNN393237 LXH393234:LXJ393237 MHD393234:MHF393237 MQZ393234:MRB393237 NAV393234:NAX393237 NKR393234:NKT393237 NUN393234:NUP393237 OEJ393234:OEL393237 OOF393234:OOH393237 OYB393234:OYD393237 PHX393234:PHZ393237 PRT393234:PRV393237 QBP393234:QBR393237 QLL393234:QLN393237 QVH393234:QVJ393237 RFD393234:RFF393237 ROZ393234:RPB393237 RYV393234:RYX393237 SIR393234:SIT393237 SSN393234:SSP393237 TCJ393234:TCL393237 TMF393234:TMH393237 TWB393234:TWD393237 UFX393234:UFZ393237 UPT393234:UPV393237 UZP393234:UZR393237 VJL393234:VJN393237 VTH393234:VTJ393237 WDD393234:WDF393237 WMZ393234:WNB393237 WWV393234:WWX393237 AN458770:AP458773 KJ458770:KL458773 UF458770:UH458773 AEB458770:AED458773 ANX458770:ANZ458773 AXT458770:AXV458773 BHP458770:BHR458773 BRL458770:BRN458773 CBH458770:CBJ458773 CLD458770:CLF458773 CUZ458770:CVB458773 DEV458770:DEX458773 DOR458770:DOT458773 DYN458770:DYP458773 EIJ458770:EIL458773 ESF458770:ESH458773 FCB458770:FCD458773 FLX458770:FLZ458773 FVT458770:FVV458773 GFP458770:GFR458773 GPL458770:GPN458773 GZH458770:GZJ458773 HJD458770:HJF458773 HSZ458770:HTB458773 ICV458770:ICX458773 IMR458770:IMT458773 IWN458770:IWP458773 JGJ458770:JGL458773 JQF458770:JQH458773 KAB458770:KAD458773 KJX458770:KJZ458773 KTT458770:KTV458773 LDP458770:LDR458773 LNL458770:LNN458773 LXH458770:LXJ458773 MHD458770:MHF458773 MQZ458770:MRB458773 NAV458770:NAX458773 NKR458770:NKT458773 NUN458770:NUP458773 OEJ458770:OEL458773 OOF458770:OOH458773 OYB458770:OYD458773 PHX458770:PHZ458773 PRT458770:PRV458773 QBP458770:QBR458773 QLL458770:QLN458773 QVH458770:QVJ458773 RFD458770:RFF458773 ROZ458770:RPB458773 RYV458770:RYX458773 SIR458770:SIT458773 SSN458770:SSP458773 TCJ458770:TCL458773 TMF458770:TMH458773 TWB458770:TWD458773 UFX458770:UFZ458773 UPT458770:UPV458773 UZP458770:UZR458773 VJL458770:VJN458773 VTH458770:VTJ458773 WDD458770:WDF458773 WMZ458770:WNB458773 WWV458770:WWX458773 AN524306:AP524309 KJ524306:KL524309 UF524306:UH524309 AEB524306:AED524309 ANX524306:ANZ524309 AXT524306:AXV524309 BHP524306:BHR524309 BRL524306:BRN524309 CBH524306:CBJ524309 CLD524306:CLF524309 CUZ524306:CVB524309 DEV524306:DEX524309 DOR524306:DOT524309 DYN524306:DYP524309 EIJ524306:EIL524309 ESF524306:ESH524309 FCB524306:FCD524309 FLX524306:FLZ524309 FVT524306:FVV524309 GFP524306:GFR524309 GPL524306:GPN524309 GZH524306:GZJ524309 HJD524306:HJF524309 HSZ524306:HTB524309 ICV524306:ICX524309 IMR524306:IMT524309 IWN524306:IWP524309 JGJ524306:JGL524309 JQF524306:JQH524309 KAB524306:KAD524309 KJX524306:KJZ524309 KTT524306:KTV524309 LDP524306:LDR524309 LNL524306:LNN524309 LXH524306:LXJ524309 MHD524306:MHF524309 MQZ524306:MRB524309 NAV524306:NAX524309 NKR524306:NKT524309 NUN524306:NUP524309 OEJ524306:OEL524309 OOF524306:OOH524309 OYB524306:OYD524309 PHX524306:PHZ524309 PRT524306:PRV524309 QBP524306:QBR524309 QLL524306:QLN524309 QVH524306:QVJ524309 RFD524306:RFF524309 ROZ524306:RPB524309 RYV524306:RYX524309 SIR524306:SIT524309 SSN524306:SSP524309 TCJ524306:TCL524309 TMF524306:TMH524309 TWB524306:TWD524309 UFX524306:UFZ524309 UPT524306:UPV524309 UZP524306:UZR524309 VJL524306:VJN524309 VTH524306:VTJ524309 WDD524306:WDF524309 WMZ524306:WNB524309 WWV524306:WWX524309 AN589842:AP589845 KJ589842:KL589845 UF589842:UH589845 AEB589842:AED589845 ANX589842:ANZ589845 AXT589842:AXV589845 BHP589842:BHR589845 BRL589842:BRN589845 CBH589842:CBJ589845 CLD589842:CLF589845 CUZ589842:CVB589845 DEV589842:DEX589845 DOR589842:DOT589845 DYN589842:DYP589845 EIJ589842:EIL589845 ESF589842:ESH589845 FCB589842:FCD589845 FLX589842:FLZ589845 FVT589842:FVV589845 GFP589842:GFR589845 GPL589842:GPN589845 GZH589842:GZJ589845 HJD589842:HJF589845 HSZ589842:HTB589845 ICV589842:ICX589845 IMR589842:IMT589845 IWN589842:IWP589845 JGJ589842:JGL589845 JQF589842:JQH589845 KAB589842:KAD589845 KJX589842:KJZ589845 KTT589842:KTV589845 LDP589842:LDR589845 LNL589842:LNN589845 LXH589842:LXJ589845 MHD589842:MHF589845 MQZ589842:MRB589845 NAV589842:NAX589845 NKR589842:NKT589845 NUN589842:NUP589845 OEJ589842:OEL589845 OOF589842:OOH589845 OYB589842:OYD589845 PHX589842:PHZ589845 PRT589842:PRV589845 QBP589842:QBR589845 QLL589842:QLN589845 QVH589842:QVJ589845 RFD589842:RFF589845 ROZ589842:RPB589845 RYV589842:RYX589845 SIR589842:SIT589845 SSN589842:SSP589845 TCJ589842:TCL589845 TMF589842:TMH589845 TWB589842:TWD589845 UFX589842:UFZ589845 UPT589842:UPV589845 UZP589842:UZR589845 VJL589842:VJN589845 VTH589842:VTJ589845 WDD589842:WDF589845 WMZ589842:WNB589845 WWV589842:WWX589845 AN655378:AP655381 KJ655378:KL655381 UF655378:UH655381 AEB655378:AED655381 ANX655378:ANZ655381 AXT655378:AXV655381 BHP655378:BHR655381 BRL655378:BRN655381 CBH655378:CBJ655381 CLD655378:CLF655381 CUZ655378:CVB655381 DEV655378:DEX655381 DOR655378:DOT655381 DYN655378:DYP655381 EIJ655378:EIL655381 ESF655378:ESH655381 FCB655378:FCD655381 FLX655378:FLZ655381 FVT655378:FVV655381 GFP655378:GFR655381 GPL655378:GPN655381 GZH655378:GZJ655381 HJD655378:HJF655381 HSZ655378:HTB655381 ICV655378:ICX655381 IMR655378:IMT655381 IWN655378:IWP655381 JGJ655378:JGL655381 JQF655378:JQH655381 KAB655378:KAD655381 KJX655378:KJZ655381 KTT655378:KTV655381 LDP655378:LDR655381 LNL655378:LNN655381 LXH655378:LXJ655381 MHD655378:MHF655381 MQZ655378:MRB655381 NAV655378:NAX655381 NKR655378:NKT655381 NUN655378:NUP655381 OEJ655378:OEL655381 OOF655378:OOH655381 OYB655378:OYD655381 PHX655378:PHZ655381 PRT655378:PRV655381 QBP655378:QBR655381 QLL655378:QLN655381 QVH655378:QVJ655381 RFD655378:RFF655381 ROZ655378:RPB655381 RYV655378:RYX655381 SIR655378:SIT655381 SSN655378:SSP655381 TCJ655378:TCL655381 TMF655378:TMH655381 TWB655378:TWD655381 UFX655378:UFZ655381 UPT655378:UPV655381 UZP655378:UZR655381 VJL655378:VJN655381 VTH655378:VTJ655381 WDD655378:WDF655381 WMZ655378:WNB655381 WWV655378:WWX655381 AN720914:AP720917 KJ720914:KL720917 UF720914:UH720917 AEB720914:AED720917 ANX720914:ANZ720917 AXT720914:AXV720917 BHP720914:BHR720917 BRL720914:BRN720917 CBH720914:CBJ720917 CLD720914:CLF720917 CUZ720914:CVB720917 DEV720914:DEX720917 DOR720914:DOT720917 DYN720914:DYP720917 EIJ720914:EIL720917 ESF720914:ESH720917 FCB720914:FCD720917 FLX720914:FLZ720917 FVT720914:FVV720917 GFP720914:GFR720917 GPL720914:GPN720917 GZH720914:GZJ720917 HJD720914:HJF720917 HSZ720914:HTB720917 ICV720914:ICX720917 IMR720914:IMT720917 IWN720914:IWP720917 JGJ720914:JGL720917 JQF720914:JQH720917 KAB720914:KAD720917 KJX720914:KJZ720917 KTT720914:KTV720917 LDP720914:LDR720917 LNL720914:LNN720917 LXH720914:LXJ720917 MHD720914:MHF720917 MQZ720914:MRB720917 NAV720914:NAX720917 NKR720914:NKT720917 NUN720914:NUP720917 OEJ720914:OEL720917 OOF720914:OOH720917 OYB720914:OYD720917 PHX720914:PHZ720917 PRT720914:PRV720917 QBP720914:QBR720917 QLL720914:QLN720917 QVH720914:QVJ720917 RFD720914:RFF720917 ROZ720914:RPB720917 RYV720914:RYX720917 SIR720914:SIT720917 SSN720914:SSP720917 TCJ720914:TCL720917 TMF720914:TMH720917 TWB720914:TWD720917 UFX720914:UFZ720917 UPT720914:UPV720917 UZP720914:UZR720917 VJL720914:VJN720917 VTH720914:VTJ720917 WDD720914:WDF720917 WMZ720914:WNB720917 WWV720914:WWX720917 AN786450:AP786453 KJ786450:KL786453 UF786450:UH786453 AEB786450:AED786453 ANX786450:ANZ786453 AXT786450:AXV786453 BHP786450:BHR786453 BRL786450:BRN786453 CBH786450:CBJ786453 CLD786450:CLF786453 CUZ786450:CVB786453 DEV786450:DEX786453 DOR786450:DOT786453 DYN786450:DYP786453 EIJ786450:EIL786453 ESF786450:ESH786453 FCB786450:FCD786453 FLX786450:FLZ786453 FVT786450:FVV786453 GFP786450:GFR786453 GPL786450:GPN786453 GZH786450:GZJ786453 HJD786450:HJF786453 HSZ786450:HTB786453 ICV786450:ICX786453 IMR786450:IMT786453 IWN786450:IWP786453 JGJ786450:JGL786453 JQF786450:JQH786453 KAB786450:KAD786453 KJX786450:KJZ786453 KTT786450:KTV786453 LDP786450:LDR786453 LNL786450:LNN786453 LXH786450:LXJ786453 MHD786450:MHF786453 MQZ786450:MRB786453 NAV786450:NAX786453 NKR786450:NKT786453 NUN786450:NUP786453 OEJ786450:OEL786453 OOF786450:OOH786453 OYB786450:OYD786453 PHX786450:PHZ786453 PRT786450:PRV786453 QBP786450:QBR786453 QLL786450:QLN786453 QVH786450:QVJ786453 RFD786450:RFF786453 ROZ786450:RPB786453 RYV786450:RYX786453 SIR786450:SIT786453 SSN786450:SSP786453 TCJ786450:TCL786453 TMF786450:TMH786453 TWB786450:TWD786453 UFX786450:UFZ786453 UPT786450:UPV786453 UZP786450:UZR786453 VJL786450:VJN786453 VTH786450:VTJ786453 WDD786450:WDF786453 WMZ786450:WNB786453 WWV786450:WWX786453 AN851986:AP851989 KJ851986:KL851989 UF851986:UH851989 AEB851986:AED851989 ANX851986:ANZ851989 AXT851986:AXV851989 BHP851986:BHR851989 BRL851986:BRN851989 CBH851986:CBJ851989 CLD851986:CLF851989 CUZ851986:CVB851989 DEV851986:DEX851989 DOR851986:DOT851989 DYN851986:DYP851989 EIJ851986:EIL851989 ESF851986:ESH851989 FCB851986:FCD851989 FLX851986:FLZ851989 FVT851986:FVV851989 GFP851986:GFR851989 GPL851986:GPN851989 GZH851986:GZJ851989 HJD851986:HJF851989 HSZ851986:HTB851989 ICV851986:ICX851989 IMR851986:IMT851989 IWN851986:IWP851989 JGJ851986:JGL851989 JQF851986:JQH851989 KAB851986:KAD851989 KJX851986:KJZ851989 KTT851986:KTV851989 LDP851986:LDR851989 LNL851986:LNN851989 LXH851986:LXJ851989 MHD851986:MHF851989 MQZ851986:MRB851989 NAV851986:NAX851989 NKR851986:NKT851989 NUN851986:NUP851989 OEJ851986:OEL851989 OOF851986:OOH851989 OYB851986:OYD851989 PHX851986:PHZ851989 PRT851986:PRV851989 QBP851986:QBR851989 QLL851986:QLN851989 QVH851986:QVJ851989 RFD851986:RFF851989 ROZ851986:RPB851989 RYV851986:RYX851989 SIR851986:SIT851989 SSN851986:SSP851989 TCJ851986:TCL851989 TMF851986:TMH851989 TWB851986:TWD851989 UFX851986:UFZ851989 UPT851986:UPV851989 UZP851986:UZR851989 VJL851986:VJN851989 VTH851986:VTJ851989 WDD851986:WDF851989 WMZ851986:WNB851989 WWV851986:WWX851989 AN917522:AP917525 KJ917522:KL917525 UF917522:UH917525 AEB917522:AED917525 ANX917522:ANZ917525 AXT917522:AXV917525 BHP917522:BHR917525 BRL917522:BRN917525 CBH917522:CBJ917525 CLD917522:CLF917525 CUZ917522:CVB917525 DEV917522:DEX917525 DOR917522:DOT917525 DYN917522:DYP917525 EIJ917522:EIL917525 ESF917522:ESH917525 FCB917522:FCD917525 FLX917522:FLZ917525 FVT917522:FVV917525 GFP917522:GFR917525 GPL917522:GPN917525 GZH917522:GZJ917525 HJD917522:HJF917525 HSZ917522:HTB917525 ICV917522:ICX917525 IMR917522:IMT917525 IWN917522:IWP917525 JGJ917522:JGL917525 JQF917522:JQH917525 KAB917522:KAD917525 KJX917522:KJZ917525 KTT917522:KTV917525 LDP917522:LDR917525 LNL917522:LNN917525 LXH917522:LXJ917525 MHD917522:MHF917525 MQZ917522:MRB917525 NAV917522:NAX917525 NKR917522:NKT917525 NUN917522:NUP917525 OEJ917522:OEL917525 OOF917522:OOH917525 OYB917522:OYD917525 PHX917522:PHZ917525 PRT917522:PRV917525 QBP917522:QBR917525 QLL917522:QLN917525 QVH917522:QVJ917525 RFD917522:RFF917525 ROZ917522:RPB917525 RYV917522:RYX917525 SIR917522:SIT917525 SSN917522:SSP917525 TCJ917522:TCL917525 TMF917522:TMH917525 TWB917522:TWD917525 UFX917522:UFZ917525 UPT917522:UPV917525 UZP917522:UZR917525 VJL917522:VJN917525 VTH917522:VTJ917525 WDD917522:WDF917525 WMZ917522:WNB917525 WWV917522:WWX917525 AN983058:AP983061 KJ983058:KL983061 UF983058:UH983061 AEB983058:AED983061 ANX983058:ANZ983061 AXT983058:AXV983061 BHP983058:BHR983061 BRL983058:BRN983061 CBH983058:CBJ983061 CLD983058:CLF983061 CUZ983058:CVB983061 DEV983058:DEX983061 DOR983058:DOT983061 DYN983058:DYP983061 EIJ983058:EIL983061 ESF983058:ESH983061 FCB983058:FCD983061 FLX983058:FLZ983061 FVT983058:FVV983061 GFP983058:GFR983061 GPL983058:GPN983061 GZH983058:GZJ983061 HJD983058:HJF983061 HSZ983058:HTB983061 ICV983058:ICX983061 IMR983058:IMT983061 IWN983058:IWP983061 JGJ983058:JGL983061 JQF983058:JQH983061 KAB983058:KAD983061 KJX983058:KJZ983061 KTT983058:KTV983061 LDP983058:LDR983061 LNL983058:LNN983061 LXH983058:LXJ983061 MHD983058:MHF983061 MQZ983058:MRB983061 NAV983058:NAX983061 NKR983058:NKT983061 NUN983058:NUP983061 OEJ983058:OEL983061 OOF983058:OOH983061 OYB983058:OYD983061 PHX983058:PHZ983061 PRT983058:PRV983061 QBP983058:QBR983061 QLL983058:QLN983061 QVH983058:QVJ983061 RFD983058:RFF983061 ROZ983058:RPB983061 RYV983058:RYX983061 SIR983058:SIT983061 SSN983058:SSP983061 TCJ983058:TCL983061 TMF983058:TMH983061 TWB983058:TWD983061 UFX983058:UFZ983061 UPT983058:UPV983061 UZP983058:UZR983061 VJL983058:VJN983061 VTH983058:VTJ983061 WDD983058:WDF983061 WMZ983058:WNB983061 WWV983058:WWX983061 C18:AL21 IY18:KH21 SU18:UD21 ACQ18:ADZ21 AMM18:ANV21 AWI18:AXR21 BGE18:BHN21 BQA18:BRJ21 BZW18:CBF21 CJS18:CLB21 CTO18:CUX21 DDK18:DET21 DNG18:DOP21 DXC18:DYL21 EGY18:EIH21 EQU18:ESD21 FAQ18:FBZ21 FKM18:FLV21 FUI18:FVR21 GEE18:GFN21 GOA18:GPJ21 GXW18:GZF21 HHS18:HJB21 HRO18:HSX21 IBK18:ICT21 ILG18:IMP21 IVC18:IWL21 JEY18:JGH21 JOU18:JQD21 JYQ18:JZZ21 KIM18:KJV21 KSI18:KTR21 LCE18:LDN21 LMA18:LNJ21 LVW18:LXF21 MFS18:MHB21 MPO18:MQX21 MZK18:NAT21 NJG18:NKP21 NTC18:NUL21 OCY18:OEH21 OMU18:OOD21 OWQ18:OXZ21 PGM18:PHV21 PQI18:PRR21 QAE18:QBN21 QKA18:QLJ21 QTW18:QVF21 RDS18:RFB21 RNO18:ROX21 RXK18:RYT21 SHG18:SIP21 SRC18:SSL21 TAY18:TCH21 TKU18:TMD21 TUQ18:TVZ21 UEM18:UFV21 UOI18:UPR21 UYE18:UZN21 VIA18:VJJ21 VRW18:VTF21 WBS18:WDB21 WLO18:WMX21 WVK18:WWT21 C65554:AL65557 IY65554:KH65557 SU65554:UD65557 ACQ65554:ADZ65557 AMM65554:ANV65557 AWI65554:AXR65557 BGE65554:BHN65557 BQA65554:BRJ65557 BZW65554:CBF65557 CJS65554:CLB65557 CTO65554:CUX65557 DDK65554:DET65557 DNG65554:DOP65557 DXC65554:DYL65557 EGY65554:EIH65557 EQU65554:ESD65557 FAQ65554:FBZ65557 FKM65554:FLV65557 FUI65554:FVR65557 GEE65554:GFN65557 GOA65554:GPJ65557 GXW65554:GZF65557 HHS65554:HJB65557 HRO65554:HSX65557 IBK65554:ICT65557 ILG65554:IMP65557 IVC65554:IWL65557 JEY65554:JGH65557 JOU65554:JQD65557 JYQ65554:JZZ65557 KIM65554:KJV65557 KSI65554:KTR65557 LCE65554:LDN65557 LMA65554:LNJ65557 LVW65554:LXF65557 MFS65554:MHB65557 MPO65554:MQX65557 MZK65554:NAT65557 NJG65554:NKP65557 NTC65554:NUL65557 OCY65554:OEH65557 OMU65554:OOD65557 OWQ65554:OXZ65557 PGM65554:PHV65557 PQI65554:PRR65557 QAE65554:QBN65557 QKA65554:QLJ65557 QTW65554:QVF65557 RDS65554:RFB65557 RNO65554:ROX65557 RXK65554:RYT65557 SHG65554:SIP65557 SRC65554:SSL65557 TAY65554:TCH65557 TKU65554:TMD65557 TUQ65554:TVZ65557 UEM65554:UFV65557 UOI65554:UPR65557 UYE65554:UZN65557 VIA65554:VJJ65557 VRW65554:VTF65557 WBS65554:WDB65557 WLO65554:WMX65557 WVK65554:WWT65557 C131090:AL131093 IY131090:KH131093 SU131090:UD131093 ACQ131090:ADZ131093 AMM131090:ANV131093 AWI131090:AXR131093 BGE131090:BHN131093 BQA131090:BRJ131093 BZW131090:CBF131093 CJS131090:CLB131093 CTO131090:CUX131093 DDK131090:DET131093 DNG131090:DOP131093 DXC131090:DYL131093 EGY131090:EIH131093 EQU131090:ESD131093 FAQ131090:FBZ131093 FKM131090:FLV131093 FUI131090:FVR131093 GEE131090:GFN131093 GOA131090:GPJ131093 GXW131090:GZF131093 HHS131090:HJB131093 HRO131090:HSX131093 IBK131090:ICT131093 ILG131090:IMP131093 IVC131090:IWL131093 JEY131090:JGH131093 JOU131090:JQD131093 JYQ131090:JZZ131093 KIM131090:KJV131093 KSI131090:KTR131093 LCE131090:LDN131093 LMA131090:LNJ131093 LVW131090:LXF131093 MFS131090:MHB131093 MPO131090:MQX131093 MZK131090:NAT131093 NJG131090:NKP131093 NTC131090:NUL131093 OCY131090:OEH131093 OMU131090:OOD131093 OWQ131090:OXZ131093 PGM131090:PHV131093 PQI131090:PRR131093 QAE131090:QBN131093 QKA131090:QLJ131093 QTW131090:QVF131093 RDS131090:RFB131093 RNO131090:ROX131093 RXK131090:RYT131093 SHG131090:SIP131093 SRC131090:SSL131093 TAY131090:TCH131093 TKU131090:TMD131093 TUQ131090:TVZ131093 UEM131090:UFV131093 UOI131090:UPR131093 UYE131090:UZN131093 VIA131090:VJJ131093 VRW131090:VTF131093 WBS131090:WDB131093 WLO131090:WMX131093 WVK131090:WWT131093 C196626:AL196629 IY196626:KH196629 SU196626:UD196629 ACQ196626:ADZ196629 AMM196626:ANV196629 AWI196626:AXR196629 BGE196626:BHN196629 BQA196626:BRJ196629 BZW196626:CBF196629 CJS196626:CLB196629 CTO196626:CUX196629 DDK196626:DET196629 DNG196626:DOP196629 DXC196626:DYL196629 EGY196626:EIH196629 EQU196626:ESD196629 FAQ196626:FBZ196629 FKM196626:FLV196629 FUI196626:FVR196629 GEE196626:GFN196629 GOA196626:GPJ196629 GXW196626:GZF196629 HHS196626:HJB196629 HRO196626:HSX196629 IBK196626:ICT196629 ILG196626:IMP196629 IVC196626:IWL196629 JEY196626:JGH196629 JOU196626:JQD196629 JYQ196626:JZZ196629 KIM196626:KJV196629 KSI196626:KTR196629 LCE196626:LDN196629 LMA196626:LNJ196629 LVW196626:LXF196629 MFS196626:MHB196629 MPO196626:MQX196629 MZK196626:NAT196629 NJG196626:NKP196629 NTC196626:NUL196629 OCY196626:OEH196629 OMU196626:OOD196629 OWQ196626:OXZ196629 PGM196626:PHV196629 PQI196626:PRR196629 QAE196626:QBN196629 QKA196626:QLJ196629 QTW196626:QVF196629 RDS196626:RFB196629 RNO196626:ROX196629 RXK196626:RYT196629 SHG196626:SIP196629 SRC196626:SSL196629 TAY196626:TCH196629 TKU196626:TMD196629 TUQ196626:TVZ196629 UEM196626:UFV196629 UOI196626:UPR196629 UYE196626:UZN196629 VIA196626:VJJ196629 VRW196626:VTF196629 WBS196626:WDB196629 WLO196626:WMX196629 WVK196626:WWT196629 C262162:AL262165 IY262162:KH262165 SU262162:UD262165 ACQ262162:ADZ262165 AMM262162:ANV262165 AWI262162:AXR262165 BGE262162:BHN262165 BQA262162:BRJ262165 BZW262162:CBF262165 CJS262162:CLB262165 CTO262162:CUX262165 DDK262162:DET262165 DNG262162:DOP262165 DXC262162:DYL262165 EGY262162:EIH262165 EQU262162:ESD262165 FAQ262162:FBZ262165 FKM262162:FLV262165 FUI262162:FVR262165 GEE262162:GFN262165 GOA262162:GPJ262165 GXW262162:GZF262165 HHS262162:HJB262165 HRO262162:HSX262165 IBK262162:ICT262165 ILG262162:IMP262165 IVC262162:IWL262165 JEY262162:JGH262165 JOU262162:JQD262165 JYQ262162:JZZ262165 KIM262162:KJV262165 KSI262162:KTR262165 LCE262162:LDN262165 LMA262162:LNJ262165 LVW262162:LXF262165 MFS262162:MHB262165 MPO262162:MQX262165 MZK262162:NAT262165 NJG262162:NKP262165 NTC262162:NUL262165 OCY262162:OEH262165 OMU262162:OOD262165 OWQ262162:OXZ262165 PGM262162:PHV262165 PQI262162:PRR262165 QAE262162:QBN262165 QKA262162:QLJ262165 QTW262162:QVF262165 RDS262162:RFB262165 RNO262162:ROX262165 RXK262162:RYT262165 SHG262162:SIP262165 SRC262162:SSL262165 TAY262162:TCH262165 TKU262162:TMD262165 TUQ262162:TVZ262165 UEM262162:UFV262165 UOI262162:UPR262165 UYE262162:UZN262165 VIA262162:VJJ262165 VRW262162:VTF262165 WBS262162:WDB262165 WLO262162:WMX262165 WVK262162:WWT262165 C327698:AL327701 IY327698:KH327701 SU327698:UD327701 ACQ327698:ADZ327701 AMM327698:ANV327701 AWI327698:AXR327701 BGE327698:BHN327701 BQA327698:BRJ327701 BZW327698:CBF327701 CJS327698:CLB327701 CTO327698:CUX327701 DDK327698:DET327701 DNG327698:DOP327701 DXC327698:DYL327701 EGY327698:EIH327701 EQU327698:ESD327701 FAQ327698:FBZ327701 FKM327698:FLV327701 FUI327698:FVR327701 GEE327698:GFN327701 GOA327698:GPJ327701 GXW327698:GZF327701 HHS327698:HJB327701 HRO327698:HSX327701 IBK327698:ICT327701 ILG327698:IMP327701 IVC327698:IWL327701 JEY327698:JGH327701 JOU327698:JQD327701 JYQ327698:JZZ327701 KIM327698:KJV327701 KSI327698:KTR327701 LCE327698:LDN327701 LMA327698:LNJ327701 LVW327698:LXF327701 MFS327698:MHB327701 MPO327698:MQX327701 MZK327698:NAT327701 NJG327698:NKP327701 NTC327698:NUL327701 OCY327698:OEH327701 OMU327698:OOD327701 OWQ327698:OXZ327701 PGM327698:PHV327701 PQI327698:PRR327701 QAE327698:QBN327701 QKA327698:QLJ327701 QTW327698:QVF327701 RDS327698:RFB327701 RNO327698:ROX327701 RXK327698:RYT327701 SHG327698:SIP327701 SRC327698:SSL327701 TAY327698:TCH327701 TKU327698:TMD327701 TUQ327698:TVZ327701 UEM327698:UFV327701 UOI327698:UPR327701 UYE327698:UZN327701 VIA327698:VJJ327701 VRW327698:VTF327701 WBS327698:WDB327701 WLO327698:WMX327701 WVK327698:WWT327701 C393234:AL393237 IY393234:KH393237 SU393234:UD393237 ACQ393234:ADZ393237 AMM393234:ANV393237 AWI393234:AXR393237 BGE393234:BHN393237 BQA393234:BRJ393237 BZW393234:CBF393237 CJS393234:CLB393237 CTO393234:CUX393237 DDK393234:DET393237 DNG393234:DOP393237 DXC393234:DYL393237 EGY393234:EIH393237 EQU393234:ESD393237 FAQ393234:FBZ393237 FKM393234:FLV393237 FUI393234:FVR393237 GEE393234:GFN393237 GOA393234:GPJ393237 GXW393234:GZF393237 HHS393234:HJB393237 HRO393234:HSX393237 IBK393234:ICT393237 ILG393234:IMP393237 IVC393234:IWL393237 JEY393234:JGH393237 JOU393234:JQD393237 JYQ393234:JZZ393237 KIM393234:KJV393237 KSI393234:KTR393237 LCE393234:LDN393237 LMA393234:LNJ393237 LVW393234:LXF393237 MFS393234:MHB393237 MPO393234:MQX393237 MZK393234:NAT393237 NJG393234:NKP393237 NTC393234:NUL393237 OCY393234:OEH393237 OMU393234:OOD393237 OWQ393234:OXZ393237 PGM393234:PHV393237 PQI393234:PRR393237 QAE393234:QBN393237 QKA393234:QLJ393237 QTW393234:QVF393237 RDS393234:RFB393237 RNO393234:ROX393237 RXK393234:RYT393237 SHG393234:SIP393237 SRC393234:SSL393237 TAY393234:TCH393237 TKU393234:TMD393237 TUQ393234:TVZ393237 UEM393234:UFV393237 UOI393234:UPR393237 UYE393234:UZN393237 VIA393234:VJJ393237 VRW393234:VTF393237 WBS393234:WDB393237 WLO393234:WMX393237 WVK393234:WWT393237 C458770:AL458773 IY458770:KH458773 SU458770:UD458773 ACQ458770:ADZ458773 AMM458770:ANV458773 AWI458770:AXR458773 BGE458770:BHN458773 BQA458770:BRJ458773 BZW458770:CBF458773 CJS458770:CLB458773 CTO458770:CUX458773 DDK458770:DET458773 DNG458770:DOP458773 DXC458770:DYL458773 EGY458770:EIH458773 EQU458770:ESD458773 FAQ458770:FBZ458773 FKM458770:FLV458773 FUI458770:FVR458773 GEE458770:GFN458773 GOA458770:GPJ458773 GXW458770:GZF458773 HHS458770:HJB458773 HRO458770:HSX458773 IBK458770:ICT458773 ILG458770:IMP458773 IVC458770:IWL458773 JEY458770:JGH458773 JOU458770:JQD458773 JYQ458770:JZZ458773 KIM458770:KJV458773 KSI458770:KTR458773 LCE458770:LDN458773 LMA458770:LNJ458773 LVW458770:LXF458773 MFS458770:MHB458773 MPO458770:MQX458773 MZK458770:NAT458773 NJG458770:NKP458773 NTC458770:NUL458773 OCY458770:OEH458773 OMU458770:OOD458773 OWQ458770:OXZ458773 PGM458770:PHV458773 PQI458770:PRR458773 QAE458770:QBN458773 QKA458770:QLJ458773 QTW458770:QVF458773 RDS458770:RFB458773 RNO458770:ROX458773 RXK458770:RYT458773 SHG458770:SIP458773 SRC458770:SSL458773 TAY458770:TCH458773 TKU458770:TMD458773 TUQ458770:TVZ458773 UEM458770:UFV458773 UOI458770:UPR458773 UYE458770:UZN458773 VIA458770:VJJ458773 VRW458770:VTF458773 WBS458770:WDB458773 WLO458770:WMX458773 WVK458770:WWT458773 C524306:AL524309 IY524306:KH524309 SU524306:UD524309 ACQ524306:ADZ524309 AMM524306:ANV524309 AWI524306:AXR524309 BGE524306:BHN524309 BQA524306:BRJ524309 BZW524306:CBF524309 CJS524306:CLB524309 CTO524306:CUX524309 DDK524306:DET524309 DNG524306:DOP524309 DXC524306:DYL524309 EGY524306:EIH524309 EQU524306:ESD524309 FAQ524306:FBZ524309 FKM524306:FLV524309 FUI524306:FVR524309 GEE524306:GFN524309 GOA524306:GPJ524309 GXW524306:GZF524309 HHS524306:HJB524309 HRO524306:HSX524309 IBK524306:ICT524309 ILG524306:IMP524309 IVC524306:IWL524309 JEY524306:JGH524309 JOU524306:JQD524309 JYQ524306:JZZ524309 KIM524306:KJV524309 KSI524306:KTR524309 LCE524306:LDN524309 LMA524306:LNJ524309 LVW524306:LXF524309 MFS524306:MHB524309 MPO524306:MQX524309 MZK524306:NAT524309 NJG524306:NKP524309 NTC524306:NUL524309 OCY524306:OEH524309 OMU524306:OOD524309 OWQ524306:OXZ524309 PGM524306:PHV524309 PQI524306:PRR524309 QAE524306:QBN524309 QKA524306:QLJ524309 QTW524306:QVF524309 RDS524306:RFB524309 RNO524306:ROX524309 RXK524306:RYT524309 SHG524306:SIP524309 SRC524306:SSL524309 TAY524306:TCH524309 TKU524306:TMD524309 TUQ524306:TVZ524309 UEM524306:UFV524309 UOI524306:UPR524309 UYE524306:UZN524309 VIA524306:VJJ524309 VRW524306:VTF524309 WBS524306:WDB524309 WLO524306:WMX524309 WVK524306:WWT524309 C589842:AL589845 IY589842:KH589845 SU589842:UD589845 ACQ589842:ADZ589845 AMM589842:ANV589845 AWI589842:AXR589845 BGE589842:BHN589845 BQA589842:BRJ589845 BZW589842:CBF589845 CJS589842:CLB589845 CTO589842:CUX589845 DDK589842:DET589845 DNG589842:DOP589845 DXC589842:DYL589845 EGY589842:EIH589845 EQU589842:ESD589845 FAQ589842:FBZ589845 FKM589842:FLV589845 FUI589842:FVR589845 GEE589842:GFN589845 GOA589842:GPJ589845 GXW589842:GZF589845 HHS589842:HJB589845 HRO589842:HSX589845 IBK589842:ICT589845 ILG589842:IMP589845 IVC589842:IWL589845 JEY589842:JGH589845 JOU589842:JQD589845 JYQ589842:JZZ589845 KIM589842:KJV589845 KSI589842:KTR589845 LCE589842:LDN589845 LMA589842:LNJ589845 LVW589842:LXF589845 MFS589842:MHB589845 MPO589842:MQX589845 MZK589842:NAT589845 NJG589842:NKP589845 NTC589842:NUL589845 OCY589842:OEH589845 OMU589842:OOD589845 OWQ589842:OXZ589845 PGM589842:PHV589845 PQI589842:PRR589845 QAE589842:QBN589845 QKA589842:QLJ589845 QTW589842:QVF589845 RDS589842:RFB589845 RNO589842:ROX589845 RXK589842:RYT589845 SHG589842:SIP589845 SRC589842:SSL589845 TAY589842:TCH589845 TKU589842:TMD589845 TUQ589842:TVZ589845 UEM589842:UFV589845 UOI589842:UPR589845 UYE589842:UZN589845 VIA589842:VJJ589845 VRW589842:VTF589845 WBS589842:WDB589845 WLO589842:WMX589845 WVK589842:WWT589845 C655378:AL655381 IY655378:KH655381 SU655378:UD655381 ACQ655378:ADZ655381 AMM655378:ANV655381 AWI655378:AXR655381 BGE655378:BHN655381 BQA655378:BRJ655381 BZW655378:CBF655381 CJS655378:CLB655381 CTO655378:CUX655381 DDK655378:DET655381 DNG655378:DOP655381 DXC655378:DYL655381 EGY655378:EIH655381 EQU655378:ESD655381 FAQ655378:FBZ655381 FKM655378:FLV655381 FUI655378:FVR655381 GEE655378:GFN655381 GOA655378:GPJ655381 GXW655378:GZF655381 HHS655378:HJB655381 HRO655378:HSX655381 IBK655378:ICT655381 ILG655378:IMP655381 IVC655378:IWL655381 JEY655378:JGH655381 JOU655378:JQD655381 JYQ655378:JZZ655381 KIM655378:KJV655381 KSI655378:KTR655381 LCE655378:LDN655381 LMA655378:LNJ655381 LVW655378:LXF655381 MFS655378:MHB655381 MPO655378:MQX655381 MZK655378:NAT655381 NJG655378:NKP655381 NTC655378:NUL655381 OCY655378:OEH655381 OMU655378:OOD655381 OWQ655378:OXZ655381 PGM655378:PHV655381 PQI655378:PRR655381 QAE655378:QBN655381 QKA655378:QLJ655381 QTW655378:QVF655381 RDS655378:RFB655381 RNO655378:ROX655381 RXK655378:RYT655381 SHG655378:SIP655381 SRC655378:SSL655381 TAY655378:TCH655381 TKU655378:TMD655381 TUQ655378:TVZ655381 UEM655378:UFV655381 UOI655378:UPR655381 UYE655378:UZN655381 VIA655378:VJJ655381 VRW655378:VTF655381 WBS655378:WDB655381 WLO655378:WMX655381 WVK655378:WWT655381 C720914:AL720917 IY720914:KH720917 SU720914:UD720917 ACQ720914:ADZ720917 AMM720914:ANV720917 AWI720914:AXR720917 BGE720914:BHN720917 BQA720914:BRJ720917 BZW720914:CBF720917 CJS720914:CLB720917 CTO720914:CUX720917 DDK720914:DET720917 DNG720914:DOP720917 DXC720914:DYL720917 EGY720914:EIH720917 EQU720914:ESD720917 FAQ720914:FBZ720917 FKM720914:FLV720917 FUI720914:FVR720917 GEE720914:GFN720917 GOA720914:GPJ720917 GXW720914:GZF720917 HHS720914:HJB720917 HRO720914:HSX720917 IBK720914:ICT720917 ILG720914:IMP720917 IVC720914:IWL720917 JEY720914:JGH720917 JOU720914:JQD720917 JYQ720914:JZZ720917 KIM720914:KJV720917 KSI720914:KTR720917 LCE720914:LDN720917 LMA720914:LNJ720917 LVW720914:LXF720917 MFS720914:MHB720917 MPO720914:MQX720917 MZK720914:NAT720917 NJG720914:NKP720917 NTC720914:NUL720917 OCY720914:OEH720917 OMU720914:OOD720917 OWQ720914:OXZ720917 PGM720914:PHV720917 PQI720914:PRR720917 QAE720914:QBN720917 QKA720914:QLJ720917 QTW720914:QVF720917 RDS720914:RFB720917 RNO720914:ROX720917 RXK720914:RYT720917 SHG720914:SIP720917 SRC720914:SSL720917 TAY720914:TCH720917 TKU720914:TMD720917 TUQ720914:TVZ720917 UEM720914:UFV720917 UOI720914:UPR720917 UYE720914:UZN720917 VIA720914:VJJ720917 VRW720914:VTF720917 WBS720914:WDB720917 WLO720914:WMX720917 WVK720914:WWT720917 C786450:AL786453 IY786450:KH786453 SU786450:UD786453 ACQ786450:ADZ786453 AMM786450:ANV786453 AWI786450:AXR786453 BGE786450:BHN786453 BQA786450:BRJ786453 BZW786450:CBF786453 CJS786450:CLB786453 CTO786450:CUX786453 DDK786450:DET786453 DNG786450:DOP786453 DXC786450:DYL786453 EGY786450:EIH786453 EQU786450:ESD786453 FAQ786450:FBZ786453 FKM786450:FLV786453 FUI786450:FVR786453 GEE786450:GFN786453 GOA786450:GPJ786453 GXW786450:GZF786453 HHS786450:HJB786453 HRO786450:HSX786453 IBK786450:ICT786453 ILG786450:IMP786453 IVC786450:IWL786453 JEY786450:JGH786453 JOU786450:JQD786453 JYQ786450:JZZ786453 KIM786450:KJV786453 KSI786450:KTR786453 LCE786450:LDN786453 LMA786450:LNJ786453 LVW786450:LXF786453 MFS786450:MHB786453 MPO786450:MQX786453 MZK786450:NAT786453 NJG786450:NKP786453 NTC786450:NUL786453 OCY786450:OEH786453 OMU786450:OOD786453 OWQ786450:OXZ786453 PGM786450:PHV786453 PQI786450:PRR786453 QAE786450:QBN786453 QKA786450:QLJ786453 QTW786450:QVF786453 RDS786450:RFB786453 RNO786450:ROX786453 RXK786450:RYT786453 SHG786450:SIP786453 SRC786450:SSL786453 TAY786450:TCH786453 TKU786450:TMD786453 TUQ786450:TVZ786453 UEM786450:UFV786453 UOI786450:UPR786453 UYE786450:UZN786453 VIA786450:VJJ786453 VRW786450:VTF786453 WBS786450:WDB786453 WLO786450:WMX786453 WVK786450:WWT786453 C851986:AL851989 IY851986:KH851989 SU851986:UD851989 ACQ851986:ADZ851989 AMM851986:ANV851989 AWI851986:AXR851989 BGE851986:BHN851989 BQA851986:BRJ851989 BZW851986:CBF851989 CJS851986:CLB851989 CTO851986:CUX851989 DDK851986:DET851989 DNG851986:DOP851989 DXC851986:DYL851989 EGY851986:EIH851989 EQU851986:ESD851989 FAQ851986:FBZ851989 FKM851986:FLV851989 FUI851986:FVR851989 GEE851986:GFN851989 GOA851986:GPJ851989 GXW851986:GZF851989 HHS851986:HJB851989 HRO851986:HSX851989 IBK851986:ICT851989 ILG851986:IMP851989 IVC851986:IWL851989 JEY851986:JGH851989 JOU851986:JQD851989 JYQ851986:JZZ851989 KIM851986:KJV851989 KSI851986:KTR851989 LCE851986:LDN851989 LMA851986:LNJ851989 LVW851986:LXF851989 MFS851986:MHB851989 MPO851986:MQX851989 MZK851986:NAT851989 NJG851986:NKP851989 NTC851986:NUL851989 OCY851986:OEH851989 OMU851986:OOD851989 OWQ851986:OXZ851989 PGM851986:PHV851989 PQI851986:PRR851989 QAE851986:QBN851989 QKA851986:QLJ851989 QTW851986:QVF851989 RDS851986:RFB851989 RNO851986:ROX851989 RXK851986:RYT851989 SHG851986:SIP851989 SRC851986:SSL851989 TAY851986:TCH851989 TKU851986:TMD851989 TUQ851986:TVZ851989 UEM851986:UFV851989 UOI851986:UPR851989 UYE851986:UZN851989 VIA851986:VJJ851989 VRW851986:VTF851989 WBS851986:WDB851989 WLO851986:WMX851989 WVK851986:WWT851989 C917522:AL917525 IY917522:KH917525 SU917522:UD917525 ACQ917522:ADZ917525 AMM917522:ANV917525 AWI917522:AXR917525 BGE917522:BHN917525 BQA917522:BRJ917525 BZW917522:CBF917525 CJS917522:CLB917525 CTO917522:CUX917525 DDK917522:DET917525 DNG917522:DOP917525 DXC917522:DYL917525 EGY917522:EIH917525 EQU917522:ESD917525 FAQ917522:FBZ917525 FKM917522:FLV917525 FUI917522:FVR917525 GEE917522:GFN917525 GOA917522:GPJ917525 GXW917522:GZF917525 HHS917522:HJB917525 HRO917522:HSX917525 IBK917522:ICT917525 ILG917522:IMP917525 IVC917522:IWL917525 JEY917522:JGH917525 JOU917522:JQD917525 JYQ917522:JZZ917525 KIM917522:KJV917525 KSI917522:KTR917525 LCE917522:LDN917525 LMA917522:LNJ917525 LVW917522:LXF917525 MFS917522:MHB917525 MPO917522:MQX917525 MZK917522:NAT917525 NJG917522:NKP917525 NTC917522:NUL917525 OCY917522:OEH917525 OMU917522:OOD917525 OWQ917522:OXZ917525 PGM917522:PHV917525 PQI917522:PRR917525 QAE917522:QBN917525 QKA917522:QLJ917525 QTW917522:QVF917525 RDS917522:RFB917525 RNO917522:ROX917525 RXK917522:RYT917525 SHG917522:SIP917525 SRC917522:SSL917525 TAY917522:TCH917525 TKU917522:TMD917525 TUQ917522:TVZ917525 UEM917522:UFV917525 UOI917522:UPR917525 UYE917522:UZN917525 VIA917522:VJJ917525 VRW917522:VTF917525 WBS917522:WDB917525 WLO917522:WMX917525 WVK917522:WWT917525 C983058:AL983061 IY983058:KH983061 SU983058:UD983061 ACQ983058:ADZ983061 AMM983058:ANV983061 AWI983058:AXR983061 BGE983058:BHN983061 BQA983058:BRJ983061 BZW983058:CBF983061 CJS983058:CLB983061 CTO983058:CUX983061 DDK983058:DET983061 DNG983058:DOP983061 DXC983058:DYL983061 EGY983058:EIH983061 EQU983058:ESD983061 FAQ983058:FBZ983061 FKM983058:FLV983061 FUI983058:FVR983061 GEE983058:GFN983061 GOA983058:GPJ983061 GXW983058:GZF983061 HHS983058:HJB983061 HRO983058:HSX983061 IBK983058:ICT983061 ILG983058:IMP983061 IVC983058:IWL983061 JEY983058:JGH983061 JOU983058:JQD983061 JYQ983058:JZZ983061 KIM983058:KJV983061 KSI983058:KTR983061 LCE983058:LDN983061 LMA983058:LNJ983061 LVW983058:LXF983061 MFS983058:MHB983061 MPO983058:MQX983061 MZK983058:NAT983061 NJG983058:NKP983061 NTC983058:NUL983061 OCY983058:OEH983061 OMU983058:OOD983061 OWQ983058:OXZ983061 PGM983058:PHV983061 PQI983058:PRR983061 QAE983058:QBN983061 QKA983058:QLJ983061 QTW983058:QVF983061 RDS983058:RFB983061 RNO983058:ROX983061 RXK983058:RYT983061 SHG983058:SIP983061 SRC983058:SSL983061 TAY983058:TCH983061 TKU983058:TMD983061 TUQ983058:TVZ983061 UEM983058:UFV983061 UOI983058:UPR983061 UYE983058:UZN983061 VIA983058:VJJ983061 VRW983058:VTF983061 WBS983058:WDB983061 WLO983058:WMX983061 WVK983058:WWT983061 A18:A54 IW18:IW54 SS18:SS54 ACO18:ACO54 AMK18:AMK54 AWG18:AWG54 BGC18:BGC54 BPY18:BPY54 BZU18:BZU54 CJQ18:CJQ54 CTM18:CTM54 DDI18:DDI54 DNE18:DNE54 DXA18:DXA54 EGW18:EGW54 EQS18:EQS54 FAO18:FAO54 FKK18:FKK54 FUG18:FUG54 GEC18:GEC54 GNY18:GNY54 GXU18:GXU54 HHQ18:HHQ54 HRM18:HRM54 IBI18:IBI54 ILE18:ILE54 IVA18:IVA54 JEW18:JEW54 JOS18:JOS54 JYO18:JYO54 KIK18:KIK54 KSG18:KSG54 LCC18:LCC54 LLY18:LLY54 LVU18:LVU54 MFQ18:MFQ54 MPM18:MPM54 MZI18:MZI54 NJE18:NJE54 NTA18:NTA54 OCW18:OCW54 OMS18:OMS54 OWO18:OWO54 PGK18:PGK54 PQG18:PQG54 QAC18:QAC54 QJY18:QJY54 QTU18:QTU54 RDQ18:RDQ54 RNM18:RNM54 RXI18:RXI54 SHE18:SHE54 SRA18:SRA54 TAW18:TAW54 TKS18:TKS54 TUO18:TUO54 UEK18:UEK54 UOG18:UOG54 UYC18:UYC54 VHY18:VHY54 VRU18:VRU54 WBQ18:WBQ54 WLM18:WLM54 WVI18:WVI54 A65554:A65590 IW65554:IW65590 SS65554:SS65590 ACO65554:ACO65590 AMK65554:AMK65590 AWG65554:AWG65590 BGC65554:BGC65590 BPY65554:BPY65590 BZU65554:BZU65590 CJQ65554:CJQ65590 CTM65554:CTM65590 DDI65554:DDI65590 DNE65554:DNE65590 DXA65554:DXA65590 EGW65554:EGW65590 EQS65554:EQS65590 FAO65554:FAO65590 FKK65554:FKK65590 FUG65554:FUG65590 GEC65554:GEC65590 GNY65554:GNY65590 GXU65554:GXU65590 HHQ65554:HHQ65590 HRM65554:HRM65590 IBI65554:IBI65590 ILE65554:ILE65590 IVA65554:IVA65590 JEW65554:JEW65590 JOS65554:JOS65590 JYO65554:JYO65590 KIK65554:KIK65590 KSG65554:KSG65590 LCC65554:LCC65590 LLY65554:LLY65590 LVU65554:LVU65590 MFQ65554:MFQ65590 MPM65554:MPM65590 MZI65554:MZI65590 NJE65554:NJE65590 NTA65554:NTA65590 OCW65554:OCW65590 OMS65554:OMS65590 OWO65554:OWO65590 PGK65554:PGK65590 PQG65554:PQG65590 QAC65554:QAC65590 QJY65554:QJY65590 QTU65554:QTU65590 RDQ65554:RDQ65590 RNM65554:RNM65590 RXI65554:RXI65590 SHE65554:SHE65590 SRA65554:SRA65590 TAW65554:TAW65590 TKS65554:TKS65590 TUO65554:TUO65590 UEK65554:UEK65590 UOG65554:UOG65590 UYC65554:UYC65590 VHY65554:VHY65590 VRU65554:VRU65590 WBQ65554:WBQ65590 WLM65554:WLM65590 WVI65554:WVI65590 A131090:A131126 IW131090:IW131126 SS131090:SS131126 ACO131090:ACO131126 AMK131090:AMK131126 AWG131090:AWG131126 BGC131090:BGC131126 BPY131090:BPY131126 BZU131090:BZU131126 CJQ131090:CJQ131126 CTM131090:CTM131126 DDI131090:DDI131126 DNE131090:DNE131126 DXA131090:DXA131126 EGW131090:EGW131126 EQS131090:EQS131126 FAO131090:FAO131126 FKK131090:FKK131126 FUG131090:FUG131126 GEC131090:GEC131126 GNY131090:GNY131126 GXU131090:GXU131126 HHQ131090:HHQ131126 HRM131090:HRM131126 IBI131090:IBI131126 ILE131090:ILE131126 IVA131090:IVA131126 JEW131090:JEW131126 JOS131090:JOS131126 JYO131090:JYO131126 KIK131090:KIK131126 KSG131090:KSG131126 LCC131090:LCC131126 LLY131090:LLY131126 LVU131090:LVU131126 MFQ131090:MFQ131126 MPM131090:MPM131126 MZI131090:MZI131126 NJE131090:NJE131126 NTA131090:NTA131126 OCW131090:OCW131126 OMS131090:OMS131126 OWO131090:OWO131126 PGK131090:PGK131126 PQG131090:PQG131126 QAC131090:QAC131126 QJY131090:QJY131126 QTU131090:QTU131126 RDQ131090:RDQ131126 RNM131090:RNM131126 RXI131090:RXI131126 SHE131090:SHE131126 SRA131090:SRA131126 TAW131090:TAW131126 TKS131090:TKS131126 TUO131090:TUO131126 UEK131090:UEK131126 UOG131090:UOG131126 UYC131090:UYC131126 VHY131090:VHY131126 VRU131090:VRU131126 WBQ131090:WBQ131126 WLM131090:WLM131126 WVI131090:WVI131126 A196626:A196662 IW196626:IW196662 SS196626:SS196662 ACO196626:ACO196662 AMK196626:AMK196662 AWG196626:AWG196662 BGC196626:BGC196662 BPY196626:BPY196662 BZU196626:BZU196662 CJQ196626:CJQ196662 CTM196626:CTM196662 DDI196626:DDI196662 DNE196626:DNE196662 DXA196626:DXA196662 EGW196626:EGW196662 EQS196626:EQS196662 FAO196626:FAO196662 FKK196626:FKK196662 FUG196626:FUG196662 GEC196626:GEC196662 GNY196626:GNY196662 GXU196626:GXU196662 HHQ196626:HHQ196662 HRM196626:HRM196662 IBI196626:IBI196662 ILE196626:ILE196662 IVA196626:IVA196662 JEW196626:JEW196662 JOS196626:JOS196662 JYO196626:JYO196662 KIK196626:KIK196662 KSG196626:KSG196662 LCC196626:LCC196662 LLY196626:LLY196662 LVU196626:LVU196662 MFQ196626:MFQ196662 MPM196626:MPM196662 MZI196626:MZI196662 NJE196626:NJE196662 NTA196626:NTA196662 OCW196626:OCW196662 OMS196626:OMS196662 OWO196626:OWO196662 PGK196626:PGK196662 PQG196626:PQG196662 QAC196626:QAC196662 QJY196626:QJY196662 QTU196626:QTU196662 RDQ196626:RDQ196662 RNM196626:RNM196662 RXI196626:RXI196662 SHE196626:SHE196662 SRA196626:SRA196662 TAW196626:TAW196662 TKS196626:TKS196662 TUO196626:TUO196662 UEK196626:UEK196662 UOG196626:UOG196662 UYC196626:UYC196662 VHY196626:VHY196662 VRU196626:VRU196662 WBQ196626:WBQ196662 WLM196626:WLM196662 WVI196626:WVI196662 A262162:A262198 IW262162:IW262198 SS262162:SS262198 ACO262162:ACO262198 AMK262162:AMK262198 AWG262162:AWG262198 BGC262162:BGC262198 BPY262162:BPY262198 BZU262162:BZU262198 CJQ262162:CJQ262198 CTM262162:CTM262198 DDI262162:DDI262198 DNE262162:DNE262198 DXA262162:DXA262198 EGW262162:EGW262198 EQS262162:EQS262198 FAO262162:FAO262198 FKK262162:FKK262198 FUG262162:FUG262198 GEC262162:GEC262198 GNY262162:GNY262198 GXU262162:GXU262198 HHQ262162:HHQ262198 HRM262162:HRM262198 IBI262162:IBI262198 ILE262162:ILE262198 IVA262162:IVA262198 JEW262162:JEW262198 JOS262162:JOS262198 JYO262162:JYO262198 KIK262162:KIK262198 KSG262162:KSG262198 LCC262162:LCC262198 LLY262162:LLY262198 LVU262162:LVU262198 MFQ262162:MFQ262198 MPM262162:MPM262198 MZI262162:MZI262198 NJE262162:NJE262198 NTA262162:NTA262198 OCW262162:OCW262198 OMS262162:OMS262198 OWO262162:OWO262198 PGK262162:PGK262198 PQG262162:PQG262198 QAC262162:QAC262198 QJY262162:QJY262198 QTU262162:QTU262198 RDQ262162:RDQ262198 RNM262162:RNM262198 RXI262162:RXI262198 SHE262162:SHE262198 SRA262162:SRA262198 TAW262162:TAW262198 TKS262162:TKS262198 TUO262162:TUO262198 UEK262162:UEK262198 UOG262162:UOG262198 UYC262162:UYC262198 VHY262162:VHY262198 VRU262162:VRU262198 WBQ262162:WBQ262198 WLM262162:WLM262198 WVI262162:WVI262198 A327698:A327734 IW327698:IW327734 SS327698:SS327734 ACO327698:ACO327734 AMK327698:AMK327734 AWG327698:AWG327734 BGC327698:BGC327734 BPY327698:BPY327734 BZU327698:BZU327734 CJQ327698:CJQ327734 CTM327698:CTM327734 DDI327698:DDI327734 DNE327698:DNE327734 DXA327698:DXA327734 EGW327698:EGW327734 EQS327698:EQS327734 FAO327698:FAO327734 FKK327698:FKK327734 FUG327698:FUG327734 GEC327698:GEC327734 GNY327698:GNY327734 GXU327698:GXU327734 HHQ327698:HHQ327734 HRM327698:HRM327734 IBI327698:IBI327734 ILE327698:ILE327734 IVA327698:IVA327734 JEW327698:JEW327734 JOS327698:JOS327734 JYO327698:JYO327734 KIK327698:KIK327734 KSG327698:KSG327734 LCC327698:LCC327734 LLY327698:LLY327734 LVU327698:LVU327734 MFQ327698:MFQ327734 MPM327698:MPM327734 MZI327698:MZI327734 NJE327698:NJE327734 NTA327698:NTA327734 OCW327698:OCW327734 OMS327698:OMS327734 OWO327698:OWO327734 PGK327698:PGK327734 PQG327698:PQG327734 QAC327698:QAC327734 QJY327698:QJY327734 QTU327698:QTU327734 RDQ327698:RDQ327734 RNM327698:RNM327734 RXI327698:RXI327734 SHE327698:SHE327734 SRA327698:SRA327734 TAW327698:TAW327734 TKS327698:TKS327734 TUO327698:TUO327734 UEK327698:UEK327734 UOG327698:UOG327734 UYC327698:UYC327734 VHY327698:VHY327734 VRU327698:VRU327734 WBQ327698:WBQ327734 WLM327698:WLM327734 WVI327698:WVI327734 A393234:A393270 IW393234:IW393270 SS393234:SS393270 ACO393234:ACO393270 AMK393234:AMK393270 AWG393234:AWG393270 BGC393234:BGC393270 BPY393234:BPY393270 BZU393234:BZU393270 CJQ393234:CJQ393270 CTM393234:CTM393270 DDI393234:DDI393270 DNE393234:DNE393270 DXA393234:DXA393270 EGW393234:EGW393270 EQS393234:EQS393270 FAO393234:FAO393270 FKK393234:FKK393270 FUG393234:FUG393270 GEC393234:GEC393270 GNY393234:GNY393270 GXU393234:GXU393270 HHQ393234:HHQ393270 HRM393234:HRM393270 IBI393234:IBI393270 ILE393234:ILE393270 IVA393234:IVA393270 JEW393234:JEW393270 JOS393234:JOS393270 JYO393234:JYO393270 KIK393234:KIK393270 KSG393234:KSG393270 LCC393234:LCC393270 LLY393234:LLY393270 LVU393234:LVU393270 MFQ393234:MFQ393270 MPM393234:MPM393270 MZI393234:MZI393270 NJE393234:NJE393270 NTA393234:NTA393270 OCW393234:OCW393270 OMS393234:OMS393270 OWO393234:OWO393270 PGK393234:PGK393270 PQG393234:PQG393270 QAC393234:QAC393270 QJY393234:QJY393270 QTU393234:QTU393270 RDQ393234:RDQ393270 RNM393234:RNM393270 RXI393234:RXI393270 SHE393234:SHE393270 SRA393234:SRA393270 TAW393234:TAW393270 TKS393234:TKS393270 TUO393234:TUO393270 UEK393234:UEK393270 UOG393234:UOG393270 UYC393234:UYC393270 VHY393234:VHY393270 VRU393234:VRU393270 WBQ393234:WBQ393270 WLM393234:WLM393270 WVI393234:WVI393270 A458770:A458806 IW458770:IW458806 SS458770:SS458806 ACO458770:ACO458806 AMK458770:AMK458806 AWG458770:AWG458806 BGC458770:BGC458806 BPY458770:BPY458806 BZU458770:BZU458806 CJQ458770:CJQ458806 CTM458770:CTM458806 DDI458770:DDI458806 DNE458770:DNE458806 DXA458770:DXA458806 EGW458770:EGW458806 EQS458770:EQS458806 FAO458770:FAO458806 FKK458770:FKK458806 FUG458770:FUG458806 GEC458770:GEC458806 GNY458770:GNY458806 GXU458770:GXU458806 HHQ458770:HHQ458806 HRM458770:HRM458806 IBI458770:IBI458806 ILE458770:ILE458806 IVA458770:IVA458806 JEW458770:JEW458806 JOS458770:JOS458806 JYO458770:JYO458806 KIK458770:KIK458806 KSG458770:KSG458806 LCC458770:LCC458806 LLY458770:LLY458806 LVU458770:LVU458806 MFQ458770:MFQ458806 MPM458770:MPM458806 MZI458770:MZI458806 NJE458770:NJE458806 NTA458770:NTA458806 OCW458770:OCW458806 OMS458770:OMS458806 OWO458770:OWO458806 PGK458770:PGK458806 PQG458770:PQG458806 QAC458770:QAC458806 QJY458770:QJY458806 QTU458770:QTU458806 RDQ458770:RDQ458806 RNM458770:RNM458806 RXI458770:RXI458806 SHE458770:SHE458806 SRA458770:SRA458806 TAW458770:TAW458806 TKS458770:TKS458806 TUO458770:TUO458806 UEK458770:UEK458806 UOG458770:UOG458806 UYC458770:UYC458806 VHY458770:VHY458806 VRU458770:VRU458806 WBQ458770:WBQ458806 WLM458770:WLM458806 WVI458770:WVI458806 A524306:A524342 IW524306:IW524342 SS524306:SS524342 ACO524306:ACO524342 AMK524306:AMK524342 AWG524306:AWG524342 BGC524306:BGC524342 BPY524306:BPY524342 BZU524306:BZU524342 CJQ524306:CJQ524342 CTM524306:CTM524342 DDI524306:DDI524342 DNE524306:DNE524342 DXA524306:DXA524342 EGW524306:EGW524342 EQS524306:EQS524342 FAO524306:FAO524342 FKK524306:FKK524342 FUG524306:FUG524342 GEC524306:GEC524342 GNY524306:GNY524342 GXU524306:GXU524342 HHQ524306:HHQ524342 HRM524306:HRM524342 IBI524306:IBI524342 ILE524306:ILE524342 IVA524306:IVA524342 JEW524306:JEW524342 JOS524306:JOS524342 JYO524306:JYO524342 KIK524306:KIK524342 KSG524306:KSG524342 LCC524306:LCC524342 LLY524306:LLY524342 LVU524306:LVU524342 MFQ524306:MFQ524342 MPM524306:MPM524342 MZI524306:MZI524342 NJE524306:NJE524342 NTA524306:NTA524342 OCW524306:OCW524342 OMS524306:OMS524342 OWO524306:OWO524342 PGK524306:PGK524342 PQG524306:PQG524342 QAC524306:QAC524342 QJY524306:QJY524342 QTU524306:QTU524342 RDQ524306:RDQ524342 RNM524306:RNM524342 RXI524306:RXI524342 SHE524306:SHE524342 SRA524306:SRA524342 TAW524306:TAW524342 TKS524306:TKS524342 TUO524306:TUO524342 UEK524306:UEK524342 UOG524306:UOG524342 UYC524306:UYC524342 VHY524306:VHY524342 VRU524306:VRU524342 WBQ524306:WBQ524342 WLM524306:WLM524342 WVI524306:WVI524342 A589842:A589878 IW589842:IW589878 SS589842:SS589878 ACO589842:ACO589878 AMK589842:AMK589878 AWG589842:AWG589878 BGC589842:BGC589878 BPY589842:BPY589878 BZU589842:BZU589878 CJQ589842:CJQ589878 CTM589842:CTM589878 DDI589842:DDI589878 DNE589842:DNE589878 DXA589842:DXA589878 EGW589842:EGW589878 EQS589842:EQS589878 FAO589842:FAO589878 FKK589842:FKK589878 FUG589842:FUG589878 GEC589842:GEC589878 GNY589842:GNY589878 GXU589842:GXU589878 HHQ589842:HHQ589878 HRM589842:HRM589878 IBI589842:IBI589878 ILE589842:ILE589878 IVA589842:IVA589878 JEW589842:JEW589878 JOS589842:JOS589878 JYO589842:JYO589878 KIK589842:KIK589878 KSG589842:KSG589878 LCC589842:LCC589878 LLY589842:LLY589878 LVU589842:LVU589878 MFQ589842:MFQ589878 MPM589842:MPM589878 MZI589842:MZI589878 NJE589842:NJE589878 NTA589842:NTA589878 OCW589842:OCW589878 OMS589842:OMS589878 OWO589842:OWO589878 PGK589842:PGK589878 PQG589842:PQG589878 QAC589842:QAC589878 QJY589842:QJY589878 QTU589842:QTU589878 RDQ589842:RDQ589878 RNM589842:RNM589878 RXI589842:RXI589878 SHE589842:SHE589878 SRA589842:SRA589878 TAW589842:TAW589878 TKS589842:TKS589878 TUO589842:TUO589878 UEK589842:UEK589878 UOG589842:UOG589878 UYC589842:UYC589878 VHY589842:VHY589878 VRU589842:VRU589878 WBQ589842:WBQ589878 WLM589842:WLM589878 WVI589842:WVI589878 A655378:A655414 IW655378:IW655414 SS655378:SS655414 ACO655378:ACO655414 AMK655378:AMK655414 AWG655378:AWG655414 BGC655378:BGC655414 BPY655378:BPY655414 BZU655378:BZU655414 CJQ655378:CJQ655414 CTM655378:CTM655414 DDI655378:DDI655414 DNE655378:DNE655414 DXA655378:DXA655414 EGW655378:EGW655414 EQS655378:EQS655414 FAO655378:FAO655414 FKK655378:FKK655414 FUG655378:FUG655414 GEC655378:GEC655414 GNY655378:GNY655414 GXU655378:GXU655414 HHQ655378:HHQ655414 HRM655378:HRM655414 IBI655378:IBI655414 ILE655378:ILE655414 IVA655378:IVA655414 JEW655378:JEW655414 JOS655378:JOS655414 JYO655378:JYO655414 KIK655378:KIK655414 KSG655378:KSG655414 LCC655378:LCC655414 LLY655378:LLY655414 LVU655378:LVU655414 MFQ655378:MFQ655414 MPM655378:MPM655414 MZI655378:MZI655414 NJE655378:NJE655414 NTA655378:NTA655414 OCW655378:OCW655414 OMS655378:OMS655414 OWO655378:OWO655414 PGK655378:PGK655414 PQG655378:PQG655414 QAC655378:QAC655414 QJY655378:QJY655414 QTU655378:QTU655414 RDQ655378:RDQ655414 RNM655378:RNM655414 RXI655378:RXI655414 SHE655378:SHE655414 SRA655378:SRA655414 TAW655378:TAW655414 TKS655378:TKS655414 TUO655378:TUO655414 UEK655378:UEK655414 UOG655378:UOG655414 UYC655378:UYC655414 VHY655378:VHY655414 VRU655378:VRU655414 WBQ655378:WBQ655414 WLM655378:WLM655414 WVI655378:WVI655414 A720914:A720950 IW720914:IW720950 SS720914:SS720950 ACO720914:ACO720950 AMK720914:AMK720950 AWG720914:AWG720950 BGC720914:BGC720950 BPY720914:BPY720950 BZU720914:BZU720950 CJQ720914:CJQ720950 CTM720914:CTM720950 DDI720914:DDI720950 DNE720914:DNE720950 DXA720914:DXA720950 EGW720914:EGW720950 EQS720914:EQS720950 FAO720914:FAO720950 FKK720914:FKK720950 FUG720914:FUG720950 GEC720914:GEC720950 GNY720914:GNY720950 GXU720914:GXU720950 HHQ720914:HHQ720950 HRM720914:HRM720950 IBI720914:IBI720950 ILE720914:ILE720950 IVA720914:IVA720950 JEW720914:JEW720950 JOS720914:JOS720950 JYO720914:JYO720950 KIK720914:KIK720950 KSG720914:KSG720950 LCC720914:LCC720950 LLY720914:LLY720950 LVU720914:LVU720950 MFQ720914:MFQ720950 MPM720914:MPM720950 MZI720914:MZI720950 NJE720914:NJE720950 NTA720914:NTA720950 OCW720914:OCW720950 OMS720914:OMS720950 OWO720914:OWO720950 PGK720914:PGK720950 PQG720914:PQG720950 QAC720914:QAC720950 QJY720914:QJY720950 QTU720914:QTU720950 RDQ720914:RDQ720950 RNM720914:RNM720950 RXI720914:RXI720950 SHE720914:SHE720950 SRA720914:SRA720950 TAW720914:TAW720950 TKS720914:TKS720950 TUO720914:TUO720950 UEK720914:UEK720950 UOG720914:UOG720950 UYC720914:UYC720950 VHY720914:VHY720950 VRU720914:VRU720950 WBQ720914:WBQ720950 WLM720914:WLM720950 WVI720914:WVI720950 A786450:A786486 IW786450:IW786486 SS786450:SS786486 ACO786450:ACO786486 AMK786450:AMK786486 AWG786450:AWG786486 BGC786450:BGC786486 BPY786450:BPY786486 BZU786450:BZU786486 CJQ786450:CJQ786486 CTM786450:CTM786486 DDI786450:DDI786486 DNE786450:DNE786486 DXA786450:DXA786486 EGW786450:EGW786486 EQS786450:EQS786486 FAO786450:FAO786486 FKK786450:FKK786486 FUG786450:FUG786486 GEC786450:GEC786486 GNY786450:GNY786486 GXU786450:GXU786486 HHQ786450:HHQ786486 HRM786450:HRM786486 IBI786450:IBI786486 ILE786450:ILE786486 IVA786450:IVA786486 JEW786450:JEW786486 JOS786450:JOS786486 JYO786450:JYO786486 KIK786450:KIK786486 KSG786450:KSG786486 LCC786450:LCC786486 LLY786450:LLY786486 LVU786450:LVU786486 MFQ786450:MFQ786486 MPM786450:MPM786486 MZI786450:MZI786486 NJE786450:NJE786486 NTA786450:NTA786486 OCW786450:OCW786486 OMS786450:OMS786486 OWO786450:OWO786486 PGK786450:PGK786486 PQG786450:PQG786486 QAC786450:QAC786486 QJY786450:QJY786486 QTU786450:QTU786486 RDQ786450:RDQ786486 RNM786450:RNM786486 RXI786450:RXI786486 SHE786450:SHE786486 SRA786450:SRA786486 TAW786450:TAW786486 TKS786450:TKS786486 TUO786450:TUO786486 UEK786450:UEK786486 UOG786450:UOG786486 UYC786450:UYC786486 VHY786450:VHY786486 VRU786450:VRU786486 WBQ786450:WBQ786486 WLM786450:WLM786486 WVI786450:WVI786486 A851986:A852022 IW851986:IW852022 SS851986:SS852022 ACO851986:ACO852022 AMK851986:AMK852022 AWG851986:AWG852022 BGC851986:BGC852022 BPY851986:BPY852022 BZU851986:BZU852022 CJQ851986:CJQ852022 CTM851986:CTM852022 DDI851986:DDI852022 DNE851986:DNE852022 DXA851986:DXA852022 EGW851986:EGW852022 EQS851986:EQS852022 FAO851986:FAO852022 FKK851986:FKK852022 FUG851986:FUG852022 GEC851986:GEC852022 GNY851986:GNY852022 GXU851986:GXU852022 HHQ851986:HHQ852022 HRM851986:HRM852022 IBI851986:IBI852022 ILE851986:ILE852022 IVA851986:IVA852022 JEW851986:JEW852022 JOS851986:JOS852022 JYO851986:JYO852022 KIK851986:KIK852022 KSG851986:KSG852022 LCC851986:LCC852022 LLY851986:LLY852022 LVU851986:LVU852022 MFQ851986:MFQ852022 MPM851986:MPM852022 MZI851986:MZI852022 NJE851986:NJE852022 NTA851986:NTA852022 OCW851986:OCW852022 OMS851986:OMS852022 OWO851986:OWO852022 PGK851986:PGK852022 PQG851986:PQG852022 QAC851986:QAC852022 QJY851986:QJY852022 QTU851986:QTU852022 RDQ851986:RDQ852022 RNM851986:RNM852022 RXI851986:RXI852022 SHE851986:SHE852022 SRA851986:SRA852022 TAW851986:TAW852022 TKS851986:TKS852022 TUO851986:TUO852022 UEK851986:UEK852022 UOG851986:UOG852022 UYC851986:UYC852022 VHY851986:VHY852022 VRU851986:VRU852022 WBQ851986:WBQ852022 WLM851986:WLM852022 WVI851986:WVI852022 A917522:A917558 IW917522:IW917558 SS917522:SS917558 ACO917522:ACO917558 AMK917522:AMK917558 AWG917522:AWG917558 BGC917522:BGC917558 BPY917522:BPY917558 BZU917522:BZU917558 CJQ917522:CJQ917558 CTM917522:CTM917558 DDI917522:DDI917558 DNE917522:DNE917558 DXA917522:DXA917558 EGW917522:EGW917558 EQS917522:EQS917558 FAO917522:FAO917558 FKK917522:FKK917558 FUG917522:FUG917558 GEC917522:GEC917558 GNY917522:GNY917558 GXU917522:GXU917558 HHQ917522:HHQ917558 HRM917522:HRM917558 IBI917522:IBI917558 ILE917522:ILE917558 IVA917522:IVA917558 JEW917522:JEW917558 JOS917522:JOS917558 JYO917522:JYO917558 KIK917522:KIK917558 KSG917522:KSG917558 LCC917522:LCC917558 LLY917522:LLY917558 LVU917522:LVU917558 MFQ917522:MFQ917558 MPM917522:MPM917558 MZI917522:MZI917558 NJE917522:NJE917558 NTA917522:NTA917558 OCW917522:OCW917558 OMS917522:OMS917558 OWO917522:OWO917558 PGK917522:PGK917558 PQG917522:PQG917558 QAC917522:QAC917558 QJY917522:QJY917558 QTU917522:QTU917558 RDQ917522:RDQ917558 RNM917522:RNM917558 RXI917522:RXI917558 SHE917522:SHE917558 SRA917522:SRA917558 TAW917522:TAW917558 TKS917522:TKS917558 TUO917522:TUO917558 UEK917522:UEK917558 UOG917522:UOG917558 UYC917522:UYC917558 VHY917522:VHY917558 VRU917522:VRU917558 WBQ917522:WBQ917558 WLM917522:WLM917558 WVI917522:WVI917558 A983058:A983094 IW983058:IW983094 SS983058:SS983094 ACO983058:ACO983094 AMK983058:AMK983094 AWG983058:AWG983094 BGC983058:BGC983094 BPY983058:BPY983094 BZU983058:BZU983094 CJQ983058:CJQ983094 CTM983058:CTM983094 DDI983058:DDI983094 DNE983058:DNE983094 DXA983058:DXA983094 EGW983058:EGW983094 EQS983058:EQS983094 FAO983058:FAO983094 FKK983058:FKK983094 FUG983058:FUG983094 GEC983058:GEC983094 GNY983058:GNY983094 GXU983058:GXU983094 HHQ983058:HHQ983094 HRM983058:HRM983094 IBI983058:IBI983094 ILE983058:ILE983094 IVA983058:IVA983094 JEW983058:JEW983094 JOS983058:JOS983094 JYO983058:JYO983094 KIK983058:KIK983094 KSG983058:KSG983094 LCC983058:LCC983094 LLY983058:LLY983094 LVU983058:LVU983094 MFQ983058:MFQ983094 MPM983058:MPM983094 MZI983058:MZI983094 NJE983058:NJE983094 NTA983058:NTA983094 OCW983058:OCW983094 OMS983058:OMS983094 OWO983058:OWO983094 PGK983058:PGK983094 PQG983058:PQG983094 QAC983058:QAC983094 QJY983058:QJY983094 QTU983058:QTU983094 RDQ983058:RDQ983094 RNM983058:RNM983094 RXI983058:RXI983094 SHE983058:SHE983094 SRA983058:SRA983094 TAW983058:TAW983094 TKS983058:TKS983094 TUO983058:TUO983094 UEK983058:UEK983094 UOG983058:UOG983094 UYC983058:UYC983094 VHY983058:VHY983094 VRU983058:VRU983094 WBQ983058:WBQ983094 WLM983058:WLM983094 WVI983058:WVI983094 B18:B26 IX18:IX26 ST18:ST26 ACP18:ACP26 AML18:AML26 AWH18:AWH26 BGD18:BGD26 BPZ18:BPZ26 BZV18:BZV26 CJR18:CJR26 CTN18:CTN26 DDJ18:DDJ26 DNF18:DNF26 DXB18:DXB26 EGX18:EGX26 EQT18:EQT26 FAP18:FAP26 FKL18:FKL26 FUH18:FUH26 GED18:GED26 GNZ18:GNZ26 GXV18:GXV26 HHR18:HHR26 HRN18:HRN26 IBJ18:IBJ26 ILF18:ILF26 IVB18:IVB26 JEX18:JEX26 JOT18:JOT26 JYP18:JYP26 KIL18:KIL26 KSH18:KSH26 LCD18:LCD26 LLZ18:LLZ26 LVV18:LVV26 MFR18:MFR26 MPN18:MPN26 MZJ18:MZJ26 NJF18:NJF26 NTB18:NTB26 OCX18:OCX26 OMT18:OMT26 OWP18:OWP26 PGL18:PGL26 PQH18:PQH26 QAD18:QAD26 QJZ18:QJZ26 QTV18:QTV26 RDR18:RDR26 RNN18:RNN26 RXJ18:RXJ26 SHF18:SHF26 SRB18:SRB26 TAX18:TAX26 TKT18:TKT26 TUP18:TUP26 UEL18:UEL26 UOH18:UOH26 UYD18:UYD26 VHZ18:VHZ26 VRV18:VRV26 WBR18:WBR26 WLN18:WLN26 WVJ18:WVJ26 B65554:B65562 IX65554:IX65562 ST65554:ST65562 ACP65554:ACP65562 AML65554:AML65562 AWH65554:AWH65562 BGD65554:BGD65562 BPZ65554:BPZ65562 BZV65554:BZV65562 CJR65554:CJR65562 CTN65554:CTN65562 DDJ65554:DDJ65562 DNF65554:DNF65562 DXB65554:DXB65562 EGX65554:EGX65562 EQT65554:EQT65562 FAP65554:FAP65562 FKL65554:FKL65562 FUH65554:FUH65562 GED65554:GED65562 GNZ65554:GNZ65562 GXV65554:GXV65562 HHR65554:HHR65562 HRN65554:HRN65562 IBJ65554:IBJ65562 ILF65554:ILF65562 IVB65554:IVB65562 JEX65554:JEX65562 JOT65554:JOT65562 JYP65554:JYP65562 KIL65554:KIL65562 KSH65554:KSH65562 LCD65554:LCD65562 LLZ65554:LLZ65562 LVV65554:LVV65562 MFR65554:MFR65562 MPN65554:MPN65562 MZJ65554:MZJ65562 NJF65554:NJF65562 NTB65554:NTB65562 OCX65554:OCX65562 OMT65554:OMT65562 OWP65554:OWP65562 PGL65554:PGL65562 PQH65554:PQH65562 QAD65554:QAD65562 QJZ65554:QJZ65562 QTV65554:QTV65562 RDR65554:RDR65562 RNN65554:RNN65562 RXJ65554:RXJ65562 SHF65554:SHF65562 SRB65554:SRB65562 TAX65554:TAX65562 TKT65554:TKT65562 TUP65554:TUP65562 UEL65554:UEL65562 UOH65554:UOH65562 UYD65554:UYD65562 VHZ65554:VHZ65562 VRV65554:VRV65562 WBR65554:WBR65562 WLN65554:WLN65562 WVJ65554:WVJ65562 B131090:B131098 IX131090:IX131098 ST131090:ST131098 ACP131090:ACP131098 AML131090:AML131098 AWH131090:AWH131098 BGD131090:BGD131098 BPZ131090:BPZ131098 BZV131090:BZV131098 CJR131090:CJR131098 CTN131090:CTN131098 DDJ131090:DDJ131098 DNF131090:DNF131098 DXB131090:DXB131098 EGX131090:EGX131098 EQT131090:EQT131098 FAP131090:FAP131098 FKL131090:FKL131098 FUH131090:FUH131098 GED131090:GED131098 GNZ131090:GNZ131098 GXV131090:GXV131098 HHR131090:HHR131098 HRN131090:HRN131098 IBJ131090:IBJ131098 ILF131090:ILF131098 IVB131090:IVB131098 JEX131090:JEX131098 JOT131090:JOT131098 JYP131090:JYP131098 KIL131090:KIL131098 KSH131090:KSH131098 LCD131090:LCD131098 LLZ131090:LLZ131098 LVV131090:LVV131098 MFR131090:MFR131098 MPN131090:MPN131098 MZJ131090:MZJ131098 NJF131090:NJF131098 NTB131090:NTB131098 OCX131090:OCX131098 OMT131090:OMT131098 OWP131090:OWP131098 PGL131090:PGL131098 PQH131090:PQH131098 QAD131090:QAD131098 QJZ131090:QJZ131098 QTV131090:QTV131098 RDR131090:RDR131098 RNN131090:RNN131098 RXJ131090:RXJ131098 SHF131090:SHF131098 SRB131090:SRB131098 TAX131090:TAX131098 TKT131090:TKT131098 TUP131090:TUP131098 UEL131090:UEL131098 UOH131090:UOH131098 UYD131090:UYD131098 VHZ131090:VHZ131098 VRV131090:VRV131098 WBR131090:WBR131098 WLN131090:WLN131098 WVJ131090:WVJ131098 B196626:B196634 IX196626:IX196634 ST196626:ST196634 ACP196626:ACP196634 AML196626:AML196634 AWH196626:AWH196634 BGD196626:BGD196634 BPZ196626:BPZ196634 BZV196626:BZV196634 CJR196626:CJR196634 CTN196626:CTN196634 DDJ196626:DDJ196634 DNF196626:DNF196634 DXB196626:DXB196634 EGX196626:EGX196634 EQT196626:EQT196634 FAP196626:FAP196634 FKL196626:FKL196634 FUH196626:FUH196634 GED196626:GED196634 GNZ196626:GNZ196634 GXV196626:GXV196634 HHR196626:HHR196634 HRN196626:HRN196634 IBJ196626:IBJ196634 ILF196626:ILF196634 IVB196626:IVB196634 JEX196626:JEX196634 JOT196626:JOT196634 JYP196626:JYP196634 KIL196626:KIL196634 KSH196626:KSH196634 LCD196626:LCD196634 LLZ196626:LLZ196634 LVV196626:LVV196634 MFR196626:MFR196634 MPN196626:MPN196634 MZJ196626:MZJ196634 NJF196626:NJF196634 NTB196626:NTB196634 OCX196626:OCX196634 OMT196626:OMT196634 OWP196626:OWP196634 PGL196626:PGL196634 PQH196626:PQH196634 QAD196626:QAD196634 QJZ196626:QJZ196634 QTV196626:QTV196634 RDR196626:RDR196634 RNN196626:RNN196634 RXJ196626:RXJ196634 SHF196626:SHF196634 SRB196626:SRB196634 TAX196626:TAX196634 TKT196626:TKT196634 TUP196626:TUP196634 UEL196626:UEL196634 UOH196626:UOH196634 UYD196626:UYD196634 VHZ196626:VHZ196634 VRV196626:VRV196634 WBR196626:WBR196634 WLN196626:WLN196634 WVJ196626:WVJ196634 B262162:B262170 IX262162:IX262170 ST262162:ST262170 ACP262162:ACP262170 AML262162:AML262170 AWH262162:AWH262170 BGD262162:BGD262170 BPZ262162:BPZ262170 BZV262162:BZV262170 CJR262162:CJR262170 CTN262162:CTN262170 DDJ262162:DDJ262170 DNF262162:DNF262170 DXB262162:DXB262170 EGX262162:EGX262170 EQT262162:EQT262170 FAP262162:FAP262170 FKL262162:FKL262170 FUH262162:FUH262170 GED262162:GED262170 GNZ262162:GNZ262170 GXV262162:GXV262170 HHR262162:HHR262170 HRN262162:HRN262170 IBJ262162:IBJ262170 ILF262162:ILF262170 IVB262162:IVB262170 JEX262162:JEX262170 JOT262162:JOT262170 JYP262162:JYP262170 KIL262162:KIL262170 KSH262162:KSH262170 LCD262162:LCD262170 LLZ262162:LLZ262170 LVV262162:LVV262170 MFR262162:MFR262170 MPN262162:MPN262170 MZJ262162:MZJ262170 NJF262162:NJF262170 NTB262162:NTB262170 OCX262162:OCX262170 OMT262162:OMT262170 OWP262162:OWP262170 PGL262162:PGL262170 PQH262162:PQH262170 QAD262162:QAD262170 QJZ262162:QJZ262170 QTV262162:QTV262170 RDR262162:RDR262170 RNN262162:RNN262170 RXJ262162:RXJ262170 SHF262162:SHF262170 SRB262162:SRB262170 TAX262162:TAX262170 TKT262162:TKT262170 TUP262162:TUP262170 UEL262162:UEL262170 UOH262162:UOH262170 UYD262162:UYD262170 VHZ262162:VHZ262170 VRV262162:VRV262170 WBR262162:WBR262170 WLN262162:WLN262170 WVJ262162:WVJ262170 B327698:B327706 IX327698:IX327706 ST327698:ST327706 ACP327698:ACP327706 AML327698:AML327706 AWH327698:AWH327706 BGD327698:BGD327706 BPZ327698:BPZ327706 BZV327698:BZV327706 CJR327698:CJR327706 CTN327698:CTN327706 DDJ327698:DDJ327706 DNF327698:DNF327706 DXB327698:DXB327706 EGX327698:EGX327706 EQT327698:EQT327706 FAP327698:FAP327706 FKL327698:FKL327706 FUH327698:FUH327706 GED327698:GED327706 GNZ327698:GNZ327706 GXV327698:GXV327706 HHR327698:HHR327706 HRN327698:HRN327706 IBJ327698:IBJ327706 ILF327698:ILF327706 IVB327698:IVB327706 JEX327698:JEX327706 JOT327698:JOT327706 JYP327698:JYP327706 KIL327698:KIL327706 KSH327698:KSH327706 LCD327698:LCD327706 LLZ327698:LLZ327706 LVV327698:LVV327706 MFR327698:MFR327706 MPN327698:MPN327706 MZJ327698:MZJ327706 NJF327698:NJF327706 NTB327698:NTB327706 OCX327698:OCX327706 OMT327698:OMT327706 OWP327698:OWP327706 PGL327698:PGL327706 PQH327698:PQH327706 QAD327698:QAD327706 QJZ327698:QJZ327706 QTV327698:QTV327706 RDR327698:RDR327706 RNN327698:RNN327706 RXJ327698:RXJ327706 SHF327698:SHF327706 SRB327698:SRB327706 TAX327698:TAX327706 TKT327698:TKT327706 TUP327698:TUP327706 UEL327698:UEL327706 UOH327698:UOH327706 UYD327698:UYD327706 VHZ327698:VHZ327706 VRV327698:VRV327706 WBR327698:WBR327706 WLN327698:WLN327706 WVJ327698:WVJ327706 B393234:B393242 IX393234:IX393242 ST393234:ST393242 ACP393234:ACP393242 AML393234:AML393242 AWH393234:AWH393242 BGD393234:BGD393242 BPZ393234:BPZ393242 BZV393234:BZV393242 CJR393234:CJR393242 CTN393234:CTN393242 DDJ393234:DDJ393242 DNF393234:DNF393242 DXB393234:DXB393242 EGX393234:EGX393242 EQT393234:EQT393242 FAP393234:FAP393242 FKL393234:FKL393242 FUH393234:FUH393242 GED393234:GED393242 GNZ393234:GNZ393242 GXV393234:GXV393242 HHR393234:HHR393242 HRN393234:HRN393242 IBJ393234:IBJ393242 ILF393234:ILF393242 IVB393234:IVB393242 JEX393234:JEX393242 JOT393234:JOT393242 JYP393234:JYP393242 KIL393234:KIL393242 KSH393234:KSH393242 LCD393234:LCD393242 LLZ393234:LLZ393242 LVV393234:LVV393242 MFR393234:MFR393242 MPN393234:MPN393242 MZJ393234:MZJ393242 NJF393234:NJF393242 NTB393234:NTB393242 OCX393234:OCX393242 OMT393234:OMT393242 OWP393234:OWP393242 PGL393234:PGL393242 PQH393234:PQH393242 QAD393234:QAD393242 QJZ393234:QJZ393242 QTV393234:QTV393242 RDR393234:RDR393242 RNN393234:RNN393242 RXJ393234:RXJ393242 SHF393234:SHF393242 SRB393234:SRB393242 TAX393234:TAX393242 TKT393234:TKT393242 TUP393234:TUP393242 UEL393234:UEL393242 UOH393234:UOH393242 UYD393234:UYD393242 VHZ393234:VHZ393242 VRV393234:VRV393242 WBR393234:WBR393242 WLN393234:WLN393242 WVJ393234:WVJ393242 B458770:B458778 IX458770:IX458778 ST458770:ST458778 ACP458770:ACP458778 AML458770:AML458778 AWH458770:AWH458778 BGD458770:BGD458778 BPZ458770:BPZ458778 BZV458770:BZV458778 CJR458770:CJR458778 CTN458770:CTN458778 DDJ458770:DDJ458778 DNF458770:DNF458778 DXB458770:DXB458778 EGX458770:EGX458778 EQT458770:EQT458778 FAP458770:FAP458778 FKL458770:FKL458778 FUH458770:FUH458778 GED458770:GED458778 GNZ458770:GNZ458778 GXV458770:GXV458778 HHR458770:HHR458778 HRN458770:HRN458778 IBJ458770:IBJ458778 ILF458770:ILF458778 IVB458770:IVB458778 JEX458770:JEX458778 JOT458770:JOT458778 JYP458770:JYP458778 KIL458770:KIL458778 KSH458770:KSH458778 LCD458770:LCD458778 LLZ458770:LLZ458778 LVV458770:LVV458778 MFR458770:MFR458778 MPN458770:MPN458778 MZJ458770:MZJ458778 NJF458770:NJF458778 NTB458770:NTB458778 OCX458770:OCX458778 OMT458770:OMT458778 OWP458770:OWP458778 PGL458770:PGL458778 PQH458770:PQH458778 QAD458770:QAD458778 QJZ458770:QJZ458778 QTV458770:QTV458778 RDR458770:RDR458778 RNN458770:RNN458778 RXJ458770:RXJ458778 SHF458770:SHF458778 SRB458770:SRB458778 TAX458770:TAX458778 TKT458770:TKT458778 TUP458770:TUP458778 UEL458770:UEL458778 UOH458770:UOH458778 UYD458770:UYD458778 VHZ458770:VHZ458778 VRV458770:VRV458778 WBR458770:WBR458778 WLN458770:WLN458778 WVJ458770:WVJ458778 B524306:B524314 IX524306:IX524314 ST524306:ST524314 ACP524306:ACP524314 AML524306:AML524314 AWH524306:AWH524314 BGD524306:BGD524314 BPZ524306:BPZ524314 BZV524306:BZV524314 CJR524306:CJR524314 CTN524306:CTN524314 DDJ524306:DDJ524314 DNF524306:DNF524314 DXB524306:DXB524314 EGX524306:EGX524314 EQT524306:EQT524314 FAP524306:FAP524314 FKL524306:FKL524314 FUH524306:FUH524314 GED524306:GED524314 GNZ524306:GNZ524314 GXV524306:GXV524314 HHR524306:HHR524314 HRN524306:HRN524314 IBJ524306:IBJ524314 ILF524306:ILF524314 IVB524306:IVB524314 JEX524306:JEX524314 JOT524306:JOT524314 JYP524306:JYP524314 KIL524306:KIL524314 KSH524306:KSH524314 LCD524306:LCD524314 LLZ524306:LLZ524314 LVV524306:LVV524314 MFR524306:MFR524314 MPN524306:MPN524314 MZJ524306:MZJ524314 NJF524306:NJF524314 NTB524306:NTB524314 OCX524306:OCX524314 OMT524306:OMT524314 OWP524306:OWP524314 PGL524306:PGL524314 PQH524306:PQH524314 QAD524306:QAD524314 QJZ524306:QJZ524314 QTV524306:QTV524314 RDR524306:RDR524314 RNN524306:RNN524314 RXJ524306:RXJ524314 SHF524306:SHF524314 SRB524306:SRB524314 TAX524306:TAX524314 TKT524306:TKT524314 TUP524306:TUP524314 UEL524306:UEL524314 UOH524306:UOH524314 UYD524306:UYD524314 VHZ524306:VHZ524314 VRV524306:VRV524314 WBR524306:WBR524314 WLN524306:WLN524314 WVJ524306:WVJ524314 B589842:B589850 IX589842:IX589850 ST589842:ST589850 ACP589842:ACP589850 AML589842:AML589850 AWH589842:AWH589850 BGD589842:BGD589850 BPZ589842:BPZ589850 BZV589842:BZV589850 CJR589842:CJR589850 CTN589842:CTN589850 DDJ589842:DDJ589850 DNF589842:DNF589850 DXB589842:DXB589850 EGX589842:EGX589850 EQT589842:EQT589850 FAP589842:FAP589850 FKL589842:FKL589850 FUH589842:FUH589850 GED589842:GED589850 GNZ589842:GNZ589850 GXV589842:GXV589850 HHR589842:HHR589850 HRN589842:HRN589850 IBJ589842:IBJ589850 ILF589842:ILF589850 IVB589842:IVB589850 JEX589842:JEX589850 JOT589842:JOT589850 JYP589842:JYP589850 KIL589842:KIL589850 KSH589842:KSH589850 LCD589842:LCD589850 LLZ589842:LLZ589850 LVV589842:LVV589850 MFR589842:MFR589850 MPN589842:MPN589850 MZJ589842:MZJ589850 NJF589842:NJF589850 NTB589842:NTB589850 OCX589842:OCX589850 OMT589842:OMT589850 OWP589842:OWP589850 PGL589842:PGL589850 PQH589842:PQH589850 QAD589842:QAD589850 QJZ589842:QJZ589850 QTV589842:QTV589850 RDR589842:RDR589850 RNN589842:RNN589850 RXJ589842:RXJ589850 SHF589842:SHF589850 SRB589842:SRB589850 TAX589842:TAX589850 TKT589842:TKT589850 TUP589842:TUP589850 UEL589842:UEL589850 UOH589842:UOH589850 UYD589842:UYD589850 VHZ589842:VHZ589850 VRV589842:VRV589850 WBR589842:WBR589850 WLN589842:WLN589850 WVJ589842:WVJ589850 B655378:B655386 IX655378:IX655386 ST655378:ST655386 ACP655378:ACP655386 AML655378:AML655386 AWH655378:AWH655386 BGD655378:BGD655386 BPZ655378:BPZ655386 BZV655378:BZV655386 CJR655378:CJR655386 CTN655378:CTN655386 DDJ655378:DDJ655386 DNF655378:DNF655386 DXB655378:DXB655386 EGX655378:EGX655386 EQT655378:EQT655386 FAP655378:FAP655386 FKL655378:FKL655386 FUH655378:FUH655386 GED655378:GED655386 GNZ655378:GNZ655386 GXV655378:GXV655386 HHR655378:HHR655386 HRN655378:HRN655386 IBJ655378:IBJ655386 ILF655378:ILF655386 IVB655378:IVB655386 JEX655378:JEX655386 JOT655378:JOT655386 JYP655378:JYP655386 KIL655378:KIL655386 KSH655378:KSH655386 LCD655378:LCD655386 LLZ655378:LLZ655386 LVV655378:LVV655386 MFR655378:MFR655386 MPN655378:MPN655386 MZJ655378:MZJ655386 NJF655378:NJF655386 NTB655378:NTB655386 OCX655378:OCX655386 OMT655378:OMT655386 OWP655378:OWP655386 PGL655378:PGL655386 PQH655378:PQH655386 QAD655378:QAD655386 QJZ655378:QJZ655386 QTV655378:QTV655386 RDR655378:RDR655386 RNN655378:RNN655386 RXJ655378:RXJ655386 SHF655378:SHF655386 SRB655378:SRB655386 TAX655378:TAX655386 TKT655378:TKT655386 TUP655378:TUP655386 UEL655378:UEL655386 UOH655378:UOH655386 UYD655378:UYD655386 VHZ655378:VHZ655386 VRV655378:VRV655386 WBR655378:WBR655386 WLN655378:WLN655386 WVJ655378:WVJ655386 B720914:B720922 IX720914:IX720922 ST720914:ST720922 ACP720914:ACP720922 AML720914:AML720922 AWH720914:AWH720922 BGD720914:BGD720922 BPZ720914:BPZ720922 BZV720914:BZV720922 CJR720914:CJR720922 CTN720914:CTN720922 DDJ720914:DDJ720922 DNF720914:DNF720922 DXB720914:DXB720922 EGX720914:EGX720922 EQT720914:EQT720922 FAP720914:FAP720922 FKL720914:FKL720922 FUH720914:FUH720922 GED720914:GED720922 GNZ720914:GNZ720922 GXV720914:GXV720922 HHR720914:HHR720922 HRN720914:HRN720922 IBJ720914:IBJ720922 ILF720914:ILF720922 IVB720914:IVB720922 JEX720914:JEX720922 JOT720914:JOT720922 JYP720914:JYP720922 KIL720914:KIL720922 KSH720914:KSH720922 LCD720914:LCD720922 LLZ720914:LLZ720922 LVV720914:LVV720922 MFR720914:MFR720922 MPN720914:MPN720922 MZJ720914:MZJ720922 NJF720914:NJF720922 NTB720914:NTB720922 OCX720914:OCX720922 OMT720914:OMT720922 OWP720914:OWP720922 PGL720914:PGL720922 PQH720914:PQH720922 QAD720914:QAD720922 QJZ720914:QJZ720922 QTV720914:QTV720922 RDR720914:RDR720922 RNN720914:RNN720922 RXJ720914:RXJ720922 SHF720914:SHF720922 SRB720914:SRB720922 TAX720914:TAX720922 TKT720914:TKT720922 TUP720914:TUP720922 UEL720914:UEL720922 UOH720914:UOH720922 UYD720914:UYD720922 VHZ720914:VHZ720922 VRV720914:VRV720922 WBR720914:WBR720922 WLN720914:WLN720922 WVJ720914:WVJ720922 B786450:B786458 IX786450:IX786458 ST786450:ST786458 ACP786450:ACP786458 AML786450:AML786458 AWH786450:AWH786458 BGD786450:BGD786458 BPZ786450:BPZ786458 BZV786450:BZV786458 CJR786450:CJR786458 CTN786450:CTN786458 DDJ786450:DDJ786458 DNF786450:DNF786458 DXB786450:DXB786458 EGX786450:EGX786458 EQT786450:EQT786458 FAP786450:FAP786458 FKL786450:FKL786458 FUH786450:FUH786458 GED786450:GED786458 GNZ786450:GNZ786458 GXV786450:GXV786458 HHR786450:HHR786458 HRN786450:HRN786458 IBJ786450:IBJ786458 ILF786450:ILF786458 IVB786450:IVB786458 JEX786450:JEX786458 JOT786450:JOT786458 JYP786450:JYP786458 KIL786450:KIL786458 KSH786450:KSH786458 LCD786450:LCD786458 LLZ786450:LLZ786458 LVV786450:LVV786458 MFR786450:MFR786458 MPN786450:MPN786458 MZJ786450:MZJ786458 NJF786450:NJF786458 NTB786450:NTB786458 OCX786450:OCX786458 OMT786450:OMT786458 OWP786450:OWP786458 PGL786450:PGL786458 PQH786450:PQH786458 QAD786450:QAD786458 QJZ786450:QJZ786458 QTV786450:QTV786458 RDR786450:RDR786458 RNN786450:RNN786458 RXJ786450:RXJ786458 SHF786450:SHF786458 SRB786450:SRB786458 TAX786450:TAX786458 TKT786450:TKT786458 TUP786450:TUP786458 UEL786450:UEL786458 UOH786450:UOH786458 UYD786450:UYD786458 VHZ786450:VHZ786458 VRV786450:VRV786458 WBR786450:WBR786458 WLN786450:WLN786458 WVJ786450:WVJ786458 B851986:B851994 IX851986:IX851994 ST851986:ST851994 ACP851986:ACP851994 AML851986:AML851994 AWH851986:AWH851994 BGD851986:BGD851994 BPZ851986:BPZ851994 BZV851986:BZV851994 CJR851986:CJR851994 CTN851986:CTN851994 DDJ851986:DDJ851994 DNF851986:DNF851994 DXB851986:DXB851994 EGX851986:EGX851994 EQT851986:EQT851994 FAP851986:FAP851994 FKL851986:FKL851994 FUH851986:FUH851994 GED851986:GED851994 GNZ851986:GNZ851994 GXV851986:GXV851994 HHR851986:HHR851994 HRN851986:HRN851994 IBJ851986:IBJ851994 ILF851986:ILF851994 IVB851986:IVB851994 JEX851986:JEX851994 JOT851986:JOT851994 JYP851986:JYP851994 KIL851986:KIL851994 KSH851986:KSH851994 LCD851986:LCD851994 LLZ851986:LLZ851994 LVV851986:LVV851994 MFR851986:MFR851994 MPN851986:MPN851994 MZJ851986:MZJ851994 NJF851986:NJF851994 NTB851986:NTB851994 OCX851986:OCX851994 OMT851986:OMT851994 OWP851986:OWP851994 PGL851986:PGL851994 PQH851986:PQH851994 QAD851986:QAD851994 QJZ851986:QJZ851994 QTV851986:QTV851994 RDR851986:RDR851994 RNN851986:RNN851994 RXJ851986:RXJ851994 SHF851986:SHF851994 SRB851986:SRB851994 TAX851986:TAX851994 TKT851986:TKT851994 TUP851986:TUP851994 UEL851986:UEL851994 UOH851986:UOH851994 UYD851986:UYD851994 VHZ851986:VHZ851994 VRV851986:VRV851994 WBR851986:WBR851994 WLN851986:WLN851994 WVJ851986:WVJ851994 B917522:B917530 IX917522:IX917530 ST917522:ST917530 ACP917522:ACP917530 AML917522:AML917530 AWH917522:AWH917530 BGD917522:BGD917530 BPZ917522:BPZ917530 BZV917522:BZV917530 CJR917522:CJR917530 CTN917522:CTN917530 DDJ917522:DDJ917530 DNF917522:DNF917530 DXB917522:DXB917530 EGX917522:EGX917530 EQT917522:EQT917530 FAP917522:FAP917530 FKL917522:FKL917530 FUH917522:FUH917530 GED917522:GED917530 GNZ917522:GNZ917530 GXV917522:GXV917530 HHR917522:HHR917530 HRN917522:HRN917530 IBJ917522:IBJ917530 ILF917522:ILF917530 IVB917522:IVB917530 JEX917522:JEX917530 JOT917522:JOT917530 JYP917522:JYP917530 KIL917522:KIL917530 KSH917522:KSH917530 LCD917522:LCD917530 LLZ917522:LLZ917530 LVV917522:LVV917530 MFR917522:MFR917530 MPN917522:MPN917530 MZJ917522:MZJ917530 NJF917522:NJF917530 NTB917522:NTB917530 OCX917522:OCX917530 OMT917522:OMT917530 OWP917522:OWP917530 PGL917522:PGL917530 PQH917522:PQH917530 QAD917522:QAD917530 QJZ917522:QJZ917530 QTV917522:QTV917530 RDR917522:RDR917530 RNN917522:RNN917530 RXJ917522:RXJ917530 SHF917522:SHF917530 SRB917522:SRB917530 TAX917522:TAX917530 TKT917522:TKT917530 TUP917522:TUP917530 UEL917522:UEL917530 UOH917522:UOH917530 UYD917522:UYD917530 VHZ917522:VHZ917530 VRV917522:VRV917530 WBR917522:WBR917530 WLN917522:WLN917530 WVJ917522:WVJ917530 B983058:B983066 IX983058:IX983066 ST983058:ST983066 ACP983058:ACP983066 AML983058:AML983066 AWH983058:AWH983066 BGD983058:BGD983066 BPZ983058:BPZ983066 BZV983058:BZV983066 CJR983058:CJR983066 CTN983058:CTN983066 DDJ983058:DDJ983066 DNF983058:DNF983066 DXB983058:DXB983066 EGX983058:EGX983066 EQT983058:EQT983066 FAP983058:FAP983066 FKL983058:FKL983066 FUH983058:FUH983066 GED983058:GED983066 GNZ983058:GNZ983066 GXV983058:GXV983066 HHR983058:HHR983066 HRN983058:HRN983066 IBJ983058:IBJ983066 ILF983058:ILF983066 IVB983058:IVB983066 JEX983058:JEX983066 JOT983058:JOT983066 JYP983058:JYP983066 KIL983058:KIL983066 KSH983058:KSH983066 LCD983058:LCD983066 LLZ983058:LLZ983066 LVV983058:LVV983066 MFR983058:MFR983066 MPN983058:MPN983066 MZJ983058:MZJ983066 NJF983058:NJF983066 NTB983058:NTB983066 OCX983058:OCX983066 OMT983058:OMT983066 OWP983058:OWP983066 PGL983058:PGL983066 PQH983058:PQH983066 QAD983058:QAD983066 QJZ983058:QJZ983066 QTV983058:QTV983066 RDR983058:RDR983066 RNN983058:RNN983066 RXJ983058:RXJ983066 SHF983058:SHF983066 SRB983058:SRB983066 TAX983058:TAX983066 TKT983058:TKT983066 TUP983058:TUP983066 UEL983058:UEL983066 UOH983058:UOH983066 UYD983058:UYD983066 VHZ983058:VHZ983066 VRV983058:VRV983066 WBR983058:WBR983066 WLN983058:WLN983066 WVJ983058:WVJ983066 C69:Z69 IY69:JV69 SU69:TR69 ACQ69:ADN69 AMM69:ANJ69 AWI69:AXF69 BGE69:BHB69 BQA69:BQX69 BZW69:CAT69 CJS69:CKP69 CTO69:CUL69 DDK69:DEH69 DNG69:DOD69 DXC69:DXZ69 EGY69:EHV69 EQU69:ERR69 FAQ69:FBN69 FKM69:FLJ69 FUI69:FVF69 GEE69:GFB69 GOA69:GOX69 GXW69:GYT69 HHS69:HIP69 HRO69:HSL69 IBK69:ICH69 ILG69:IMD69 IVC69:IVZ69 JEY69:JFV69 JOU69:JPR69 JYQ69:JZN69 KIM69:KJJ69 KSI69:KTF69 LCE69:LDB69 LMA69:LMX69 LVW69:LWT69 MFS69:MGP69 MPO69:MQL69 MZK69:NAH69 NJG69:NKD69 NTC69:NTZ69 OCY69:ODV69 OMU69:ONR69 OWQ69:OXN69 PGM69:PHJ69 PQI69:PRF69 QAE69:QBB69 QKA69:QKX69 QTW69:QUT69 RDS69:REP69 RNO69:ROL69 RXK69:RYH69 SHG69:SID69 SRC69:SRZ69 TAY69:TBV69 TKU69:TLR69 TUQ69:TVN69 UEM69:UFJ69 UOI69:UPF69 UYE69:UZB69 VIA69:VIX69 VRW69:VST69 WBS69:WCP69 WLO69:WML69 WVK69:WWH69 C65605:Z65605 IY65605:JV65605 SU65605:TR65605 ACQ65605:ADN65605 AMM65605:ANJ65605 AWI65605:AXF65605 BGE65605:BHB65605 BQA65605:BQX65605 BZW65605:CAT65605 CJS65605:CKP65605 CTO65605:CUL65605 DDK65605:DEH65605 DNG65605:DOD65605 DXC65605:DXZ65605 EGY65605:EHV65605 EQU65605:ERR65605 FAQ65605:FBN65605 FKM65605:FLJ65605 FUI65605:FVF65605 GEE65605:GFB65605 GOA65605:GOX65605 GXW65605:GYT65605 HHS65605:HIP65605 HRO65605:HSL65605 IBK65605:ICH65605 ILG65605:IMD65605 IVC65605:IVZ65605 JEY65605:JFV65605 JOU65605:JPR65605 JYQ65605:JZN65605 KIM65605:KJJ65605 KSI65605:KTF65605 LCE65605:LDB65605 LMA65605:LMX65605 LVW65605:LWT65605 MFS65605:MGP65605 MPO65605:MQL65605 MZK65605:NAH65605 NJG65605:NKD65605 NTC65605:NTZ65605 OCY65605:ODV65605 OMU65605:ONR65605 OWQ65605:OXN65605 PGM65605:PHJ65605 PQI65605:PRF65605 QAE65605:QBB65605 QKA65605:QKX65605 QTW65605:QUT65605 RDS65605:REP65605 RNO65605:ROL65605 RXK65605:RYH65605 SHG65605:SID65605 SRC65605:SRZ65605 TAY65605:TBV65605 TKU65605:TLR65605 TUQ65605:TVN65605 UEM65605:UFJ65605 UOI65605:UPF65605 UYE65605:UZB65605 VIA65605:VIX65605 VRW65605:VST65605 WBS65605:WCP65605 WLO65605:WML65605 WVK65605:WWH65605 C131141:Z131141 IY131141:JV131141 SU131141:TR131141 ACQ131141:ADN131141 AMM131141:ANJ131141 AWI131141:AXF131141 BGE131141:BHB131141 BQA131141:BQX131141 BZW131141:CAT131141 CJS131141:CKP131141 CTO131141:CUL131141 DDK131141:DEH131141 DNG131141:DOD131141 DXC131141:DXZ131141 EGY131141:EHV131141 EQU131141:ERR131141 FAQ131141:FBN131141 FKM131141:FLJ131141 FUI131141:FVF131141 GEE131141:GFB131141 GOA131141:GOX131141 GXW131141:GYT131141 HHS131141:HIP131141 HRO131141:HSL131141 IBK131141:ICH131141 ILG131141:IMD131141 IVC131141:IVZ131141 JEY131141:JFV131141 JOU131141:JPR131141 JYQ131141:JZN131141 KIM131141:KJJ131141 KSI131141:KTF131141 LCE131141:LDB131141 LMA131141:LMX131141 LVW131141:LWT131141 MFS131141:MGP131141 MPO131141:MQL131141 MZK131141:NAH131141 NJG131141:NKD131141 NTC131141:NTZ131141 OCY131141:ODV131141 OMU131141:ONR131141 OWQ131141:OXN131141 PGM131141:PHJ131141 PQI131141:PRF131141 QAE131141:QBB131141 QKA131141:QKX131141 QTW131141:QUT131141 RDS131141:REP131141 RNO131141:ROL131141 RXK131141:RYH131141 SHG131141:SID131141 SRC131141:SRZ131141 TAY131141:TBV131141 TKU131141:TLR131141 TUQ131141:TVN131141 UEM131141:UFJ131141 UOI131141:UPF131141 UYE131141:UZB131141 VIA131141:VIX131141 VRW131141:VST131141 WBS131141:WCP131141 WLO131141:WML131141 WVK131141:WWH131141 C196677:Z196677 IY196677:JV196677 SU196677:TR196677 ACQ196677:ADN196677 AMM196677:ANJ196677 AWI196677:AXF196677 BGE196677:BHB196677 BQA196677:BQX196677 BZW196677:CAT196677 CJS196677:CKP196677 CTO196677:CUL196677 DDK196677:DEH196677 DNG196677:DOD196677 DXC196677:DXZ196677 EGY196677:EHV196677 EQU196677:ERR196677 FAQ196677:FBN196677 FKM196677:FLJ196677 FUI196677:FVF196677 GEE196677:GFB196677 GOA196677:GOX196677 GXW196677:GYT196677 HHS196677:HIP196677 HRO196677:HSL196677 IBK196677:ICH196677 ILG196677:IMD196677 IVC196677:IVZ196677 JEY196677:JFV196677 JOU196677:JPR196677 JYQ196677:JZN196677 KIM196677:KJJ196677 KSI196677:KTF196677 LCE196677:LDB196677 LMA196677:LMX196677 LVW196677:LWT196677 MFS196677:MGP196677 MPO196677:MQL196677 MZK196677:NAH196677 NJG196677:NKD196677 NTC196677:NTZ196677 OCY196677:ODV196677 OMU196677:ONR196677 OWQ196677:OXN196677 PGM196677:PHJ196677 PQI196677:PRF196677 QAE196677:QBB196677 QKA196677:QKX196677 QTW196677:QUT196677 RDS196677:REP196677 RNO196677:ROL196677 RXK196677:RYH196677 SHG196677:SID196677 SRC196677:SRZ196677 TAY196677:TBV196677 TKU196677:TLR196677 TUQ196677:TVN196677 UEM196677:UFJ196677 UOI196677:UPF196677 UYE196677:UZB196677 VIA196677:VIX196677 VRW196677:VST196677 WBS196677:WCP196677 WLO196677:WML196677 WVK196677:WWH196677 C262213:Z262213 IY262213:JV262213 SU262213:TR262213 ACQ262213:ADN262213 AMM262213:ANJ262213 AWI262213:AXF262213 BGE262213:BHB262213 BQA262213:BQX262213 BZW262213:CAT262213 CJS262213:CKP262213 CTO262213:CUL262213 DDK262213:DEH262213 DNG262213:DOD262213 DXC262213:DXZ262213 EGY262213:EHV262213 EQU262213:ERR262213 FAQ262213:FBN262213 FKM262213:FLJ262213 FUI262213:FVF262213 GEE262213:GFB262213 GOA262213:GOX262213 GXW262213:GYT262213 HHS262213:HIP262213 HRO262213:HSL262213 IBK262213:ICH262213 ILG262213:IMD262213 IVC262213:IVZ262213 JEY262213:JFV262213 JOU262213:JPR262213 JYQ262213:JZN262213 KIM262213:KJJ262213 KSI262213:KTF262213 LCE262213:LDB262213 LMA262213:LMX262213 LVW262213:LWT262213 MFS262213:MGP262213 MPO262213:MQL262213 MZK262213:NAH262213 NJG262213:NKD262213 NTC262213:NTZ262213 OCY262213:ODV262213 OMU262213:ONR262213 OWQ262213:OXN262213 PGM262213:PHJ262213 PQI262213:PRF262213 QAE262213:QBB262213 QKA262213:QKX262213 QTW262213:QUT262213 RDS262213:REP262213 RNO262213:ROL262213 RXK262213:RYH262213 SHG262213:SID262213 SRC262213:SRZ262213 TAY262213:TBV262213 TKU262213:TLR262213 TUQ262213:TVN262213 UEM262213:UFJ262213 UOI262213:UPF262213 UYE262213:UZB262213 VIA262213:VIX262213 VRW262213:VST262213 WBS262213:WCP262213 WLO262213:WML262213 WVK262213:WWH262213 C327749:Z327749 IY327749:JV327749 SU327749:TR327749 ACQ327749:ADN327749 AMM327749:ANJ327749 AWI327749:AXF327749 BGE327749:BHB327749 BQA327749:BQX327749 BZW327749:CAT327749 CJS327749:CKP327749 CTO327749:CUL327749 DDK327749:DEH327749 DNG327749:DOD327749 DXC327749:DXZ327749 EGY327749:EHV327749 EQU327749:ERR327749 FAQ327749:FBN327749 FKM327749:FLJ327749 FUI327749:FVF327749 GEE327749:GFB327749 GOA327749:GOX327749 GXW327749:GYT327749 HHS327749:HIP327749 HRO327749:HSL327749 IBK327749:ICH327749 ILG327749:IMD327749 IVC327749:IVZ327749 JEY327749:JFV327749 JOU327749:JPR327749 JYQ327749:JZN327749 KIM327749:KJJ327749 KSI327749:KTF327749 LCE327749:LDB327749 LMA327749:LMX327749 LVW327749:LWT327749 MFS327749:MGP327749 MPO327749:MQL327749 MZK327749:NAH327749 NJG327749:NKD327749 NTC327749:NTZ327749 OCY327749:ODV327749 OMU327749:ONR327749 OWQ327749:OXN327749 PGM327749:PHJ327749 PQI327749:PRF327749 QAE327749:QBB327749 QKA327749:QKX327749 QTW327749:QUT327749 RDS327749:REP327749 RNO327749:ROL327749 RXK327749:RYH327749 SHG327749:SID327749 SRC327749:SRZ327749 TAY327749:TBV327749 TKU327749:TLR327749 TUQ327749:TVN327749 UEM327749:UFJ327749 UOI327749:UPF327749 UYE327749:UZB327749 VIA327749:VIX327749 VRW327749:VST327749 WBS327749:WCP327749 WLO327749:WML327749 WVK327749:WWH327749 C393285:Z393285 IY393285:JV393285 SU393285:TR393285 ACQ393285:ADN393285 AMM393285:ANJ393285 AWI393285:AXF393285 BGE393285:BHB393285 BQA393285:BQX393285 BZW393285:CAT393285 CJS393285:CKP393285 CTO393285:CUL393285 DDK393285:DEH393285 DNG393285:DOD393285 DXC393285:DXZ393285 EGY393285:EHV393285 EQU393285:ERR393285 FAQ393285:FBN393285 FKM393285:FLJ393285 FUI393285:FVF393285 GEE393285:GFB393285 GOA393285:GOX393285 GXW393285:GYT393285 HHS393285:HIP393285 HRO393285:HSL393285 IBK393285:ICH393285 ILG393285:IMD393285 IVC393285:IVZ393285 JEY393285:JFV393285 JOU393285:JPR393285 JYQ393285:JZN393285 KIM393285:KJJ393285 KSI393285:KTF393285 LCE393285:LDB393285 LMA393285:LMX393285 LVW393285:LWT393285 MFS393285:MGP393285 MPO393285:MQL393285 MZK393285:NAH393285 NJG393285:NKD393285 NTC393285:NTZ393285 OCY393285:ODV393285 OMU393285:ONR393285 OWQ393285:OXN393285 PGM393285:PHJ393285 PQI393285:PRF393285 QAE393285:QBB393285 QKA393285:QKX393285 QTW393285:QUT393285 RDS393285:REP393285 RNO393285:ROL393285 RXK393285:RYH393285 SHG393285:SID393285 SRC393285:SRZ393285 TAY393285:TBV393285 TKU393285:TLR393285 TUQ393285:TVN393285 UEM393285:UFJ393285 UOI393285:UPF393285 UYE393285:UZB393285 VIA393285:VIX393285 VRW393285:VST393285 WBS393285:WCP393285 WLO393285:WML393285 WVK393285:WWH393285 C458821:Z458821 IY458821:JV458821 SU458821:TR458821 ACQ458821:ADN458821 AMM458821:ANJ458821 AWI458821:AXF458821 BGE458821:BHB458821 BQA458821:BQX458821 BZW458821:CAT458821 CJS458821:CKP458821 CTO458821:CUL458821 DDK458821:DEH458821 DNG458821:DOD458821 DXC458821:DXZ458821 EGY458821:EHV458821 EQU458821:ERR458821 FAQ458821:FBN458821 FKM458821:FLJ458821 FUI458821:FVF458821 GEE458821:GFB458821 GOA458821:GOX458821 GXW458821:GYT458821 HHS458821:HIP458821 HRO458821:HSL458821 IBK458821:ICH458821 ILG458821:IMD458821 IVC458821:IVZ458821 JEY458821:JFV458821 JOU458821:JPR458821 JYQ458821:JZN458821 KIM458821:KJJ458821 KSI458821:KTF458821 LCE458821:LDB458821 LMA458821:LMX458821 LVW458821:LWT458821 MFS458821:MGP458821 MPO458821:MQL458821 MZK458821:NAH458821 NJG458821:NKD458821 NTC458821:NTZ458821 OCY458821:ODV458821 OMU458821:ONR458821 OWQ458821:OXN458821 PGM458821:PHJ458821 PQI458821:PRF458821 QAE458821:QBB458821 QKA458821:QKX458821 QTW458821:QUT458821 RDS458821:REP458821 RNO458821:ROL458821 RXK458821:RYH458821 SHG458821:SID458821 SRC458821:SRZ458821 TAY458821:TBV458821 TKU458821:TLR458821 TUQ458821:TVN458821 UEM458821:UFJ458821 UOI458821:UPF458821 UYE458821:UZB458821 VIA458821:VIX458821 VRW458821:VST458821 WBS458821:WCP458821 WLO458821:WML458821 WVK458821:WWH458821 C524357:Z524357 IY524357:JV524357 SU524357:TR524357 ACQ524357:ADN524357 AMM524357:ANJ524357 AWI524357:AXF524357 BGE524357:BHB524357 BQA524357:BQX524357 BZW524357:CAT524357 CJS524357:CKP524357 CTO524357:CUL524357 DDK524357:DEH524357 DNG524357:DOD524357 DXC524357:DXZ524357 EGY524357:EHV524357 EQU524357:ERR524357 FAQ524357:FBN524357 FKM524357:FLJ524357 FUI524357:FVF524357 GEE524357:GFB524357 GOA524357:GOX524357 GXW524357:GYT524357 HHS524357:HIP524357 HRO524357:HSL524357 IBK524357:ICH524357 ILG524357:IMD524357 IVC524357:IVZ524357 JEY524357:JFV524357 JOU524357:JPR524357 JYQ524357:JZN524357 KIM524357:KJJ524357 KSI524357:KTF524357 LCE524357:LDB524357 LMA524357:LMX524357 LVW524357:LWT524357 MFS524357:MGP524357 MPO524357:MQL524357 MZK524357:NAH524357 NJG524357:NKD524357 NTC524357:NTZ524357 OCY524357:ODV524357 OMU524357:ONR524357 OWQ524357:OXN524357 PGM524357:PHJ524357 PQI524357:PRF524357 QAE524357:QBB524357 QKA524357:QKX524357 QTW524357:QUT524357 RDS524357:REP524357 RNO524357:ROL524357 RXK524357:RYH524357 SHG524357:SID524357 SRC524357:SRZ524357 TAY524357:TBV524357 TKU524357:TLR524357 TUQ524357:TVN524357 UEM524357:UFJ524357 UOI524357:UPF524357 UYE524357:UZB524357 VIA524357:VIX524357 VRW524357:VST524357 WBS524357:WCP524357 WLO524357:WML524357 WVK524357:WWH524357 C589893:Z589893 IY589893:JV589893 SU589893:TR589893 ACQ589893:ADN589893 AMM589893:ANJ589893 AWI589893:AXF589893 BGE589893:BHB589893 BQA589893:BQX589893 BZW589893:CAT589893 CJS589893:CKP589893 CTO589893:CUL589893 DDK589893:DEH589893 DNG589893:DOD589893 DXC589893:DXZ589893 EGY589893:EHV589893 EQU589893:ERR589893 FAQ589893:FBN589893 FKM589893:FLJ589893 FUI589893:FVF589893 GEE589893:GFB589893 GOA589893:GOX589893 GXW589893:GYT589893 HHS589893:HIP589893 HRO589893:HSL589893 IBK589893:ICH589893 ILG589893:IMD589893 IVC589893:IVZ589893 JEY589893:JFV589893 JOU589893:JPR589893 JYQ589893:JZN589893 KIM589893:KJJ589893 KSI589893:KTF589893 LCE589893:LDB589893 LMA589893:LMX589893 LVW589893:LWT589893 MFS589893:MGP589893 MPO589893:MQL589893 MZK589893:NAH589893 NJG589893:NKD589893 NTC589893:NTZ589893 OCY589893:ODV589893 OMU589893:ONR589893 OWQ589893:OXN589893 PGM589893:PHJ589893 PQI589893:PRF589893 QAE589893:QBB589893 QKA589893:QKX589893 QTW589893:QUT589893 RDS589893:REP589893 RNO589893:ROL589893 RXK589893:RYH589893 SHG589893:SID589893 SRC589893:SRZ589893 TAY589893:TBV589893 TKU589893:TLR589893 TUQ589893:TVN589893 UEM589893:UFJ589893 UOI589893:UPF589893 UYE589893:UZB589893 VIA589893:VIX589893 VRW589893:VST589893 WBS589893:WCP589893 WLO589893:WML589893 WVK589893:WWH589893 C655429:Z655429 IY655429:JV655429 SU655429:TR655429 ACQ655429:ADN655429 AMM655429:ANJ655429 AWI655429:AXF655429 BGE655429:BHB655429 BQA655429:BQX655429 BZW655429:CAT655429 CJS655429:CKP655429 CTO655429:CUL655429 DDK655429:DEH655429 DNG655429:DOD655429 DXC655429:DXZ655429 EGY655429:EHV655429 EQU655429:ERR655429 FAQ655429:FBN655429 FKM655429:FLJ655429 FUI655429:FVF655429 GEE655429:GFB655429 GOA655429:GOX655429 GXW655429:GYT655429 HHS655429:HIP655429 HRO655429:HSL655429 IBK655429:ICH655429 ILG655429:IMD655429 IVC655429:IVZ655429 JEY655429:JFV655429 JOU655429:JPR655429 JYQ655429:JZN655429 KIM655429:KJJ655429 KSI655429:KTF655429 LCE655429:LDB655429 LMA655429:LMX655429 LVW655429:LWT655429 MFS655429:MGP655429 MPO655429:MQL655429 MZK655429:NAH655429 NJG655429:NKD655429 NTC655429:NTZ655429 OCY655429:ODV655429 OMU655429:ONR655429 OWQ655429:OXN655429 PGM655429:PHJ655429 PQI655429:PRF655429 QAE655429:QBB655429 QKA655429:QKX655429 QTW655429:QUT655429 RDS655429:REP655429 RNO655429:ROL655429 RXK655429:RYH655429 SHG655429:SID655429 SRC655429:SRZ655429 TAY655429:TBV655429 TKU655429:TLR655429 TUQ655429:TVN655429 UEM655429:UFJ655429 UOI655429:UPF655429 UYE655429:UZB655429 VIA655429:VIX655429 VRW655429:VST655429 WBS655429:WCP655429 WLO655429:WML655429 WVK655429:WWH655429 C720965:Z720965 IY720965:JV720965 SU720965:TR720965 ACQ720965:ADN720965 AMM720965:ANJ720965 AWI720965:AXF720965 BGE720965:BHB720965 BQA720965:BQX720965 BZW720965:CAT720965 CJS720965:CKP720965 CTO720965:CUL720965 DDK720965:DEH720965 DNG720965:DOD720965 DXC720965:DXZ720965 EGY720965:EHV720965 EQU720965:ERR720965 FAQ720965:FBN720965 FKM720965:FLJ720965 FUI720965:FVF720965 GEE720965:GFB720965 GOA720965:GOX720965 GXW720965:GYT720965 HHS720965:HIP720965 HRO720965:HSL720965 IBK720965:ICH720965 ILG720965:IMD720965 IVC720965:IVZ720965 JEY720965:JFV720965 JOU720965:JPR720965 JYQ720965:JZN720965 KIM720965:KJJ720965 KSI720965:KTF720965 LCE720965:LDB720965 LMA720965:LMX720965 LVW720965:LWT720965 MFS720965:MGP720965 MPO720965:MQL720965 MZK720965:NAH720965 NJG720965:NKD720965 NTC720965:NTZ720965 OCY720965:ODV720965 OMU720965:ONR720965 OWQ720965:OXN720965 PGM720965:PHJ720965 PQI720965:PRF720965 QAE720965:QBB720965 QKA720965:QKX720965 QTW720965:QUT720965 RDS720965:REP720965 RNO720965:ROL720965 RXK720965:RYH720965 SHG720965:SID720965 SRC720965:SRZ720965 TAY720965:TBV720965 TKU720965:TLR720965 TUQ720965:TVN720965 UEM720965:UFJ720965 UOI720965:UPF720965 UYE720965:UZB720965 VIA720965:VIX720965 VRW720965:VST720965 WBS720965:WCP720965 WLO720965:WML720965 WVK720965:WWH720965 C786501:Z786501 IY786501:JV786501 SU786501:TR786501 ACQ786501:ADN786501 AMM786501:ANJ786501 AWI786501:AXF786501 BGE786501:BHB786501 BQA786501:BQX786501 BZW786501:CAT786501 CJS786501:CKP786501 CTO786501:CUL786501 DDK786501:DEH786501 DNG786501:DOD786501 DXC786501:DXZ786501 EGY786501:EHV786501 EQU786501:ERR786501 FAQ786501:FBN786501 FKM786501:FLJ786501 FUI786501:FVF786501 GEE786501:GFB786501 GOA786501:GOX786501 GXW786501:GYT786501 HHS786501:HIP786501 HRO786501:HSL786501 IBK786501:ICH786501 ILG786501:IMD786501 IVC786501:IVZ786501 JEY786501:JFV786501 JOU786501:JPR786501 JYQ786501:JZN786501 KIM786501:KJJ786501 KSI786501:KTF786501 LCE786501:LDB786501 LMA786501:LMX786501 LVW786501:LWT786501 MFS786501:MGP786501 MPO786501:MQL786501 MZK786501:NAH786501 NJG786501:NKD786501 NTC786501:NTZ786501 OCY786501:ODV786501 OMU786501:ONR786501 OWQ786501:OXN786501 PGM786501:PHJ786501 PQI786501:PRF786501 QAE786501:QBB786501 QKA786501:QKX786501 QTW786501:QUT786501 RDS786501:REP786501 RNO786501:ROL786501 RXK786501:RYH786501 SHG786501:SID786501 SRC786501:SRZ786501 TAY786501:TBV786501 TKU786501:TLR786501 TUQ786501:TVN786501 UEM786501:UFJ786501 UOI786501:UPF786501 UYE786501:UZB786501 VIA786501:VIX786501 VRW786501:VST786501 WBS786501:WCP786501 WLO786501:WML786501 WVK786501:WWH786501 C852037:Z852037 IY852037:JV852037 SU852037:TR852037 ACQ852037:ADN852037 AMM852037:ANJ852037 AWI852037:AXF852037 BGE852037:BHB852037 BQA852037:BQX852037 BZW852037:CAT852037 CJS852037:CKP852037 CTO852037:CUL852037 DDK852037:DEH852037 DNG852037:DOD852037 DXC852037:DXZ852037 EGY852037:EHV852037 EQU852037:ERR852037 FAQ852037:FBN852037 FKM852037:FLJ852037 FUI852037:FVF852037 GEE852037:GFB852037 GOA852037:GOX852037 GXW852037:GYT852037 HHS852037:HIP852037 HRO852037:HSL852037 IBK852037:ICH852037 ILG852037:IMD852037 IVC852037:IVZ852037 JEY852037:JFV852037 JOU852037:JPR852037 JYQ852037:JZN852037 KIM852037:KJJ852037 KSI852037:KTF852037 LCE852037:LDB852037 LMA852037:LMX852037 LVW852037:LWT852037 MFS852037:MGP852037 MPO852037:MQL852037 MZK852037:NAH852037 NJG852037:NKD852037 NTC852037:NTZ852037 OCY852037:ODV852037 OMU852037:ONR852037 OWQ852037:OXN852037 PGM852037:PHJ852037 PQI852037:PRF852037 QAE852037:QBB852037 QKA852037:QKX852037 QTW852037:QUT852037 RDS852037:REP852037 RNO852037:ROL852037 RXK852037:RYH852037 SHG852037:SID852037 SRC852037:SRZ852037 TAY852037:TBV852037 TKU852037:TLR852037 TUQ852037:TVN852037 UEM852037:UFJ852037 UOI852037:UPF852037 UYE852037:UZB852037 VIA852037:VIX852037 VRW852037:VST852037 WBS852037:WCP852037 WLO852037:WML852037 WVK852037:WWH852037 C917573:Z917573 IY917573:JV917573 SU917573:TR917573 ACQ917573:ADN917573 AMM917573:ANJ917573 AWI917573:AXF917573 BGE917573:BHB917573 BQA917573:BQX917573 BZW917573:CAT917573 CJS917573:CKP917573 CTO917573:CUL917573 DDK917573:DEH917573 DNG917573:DOD917573 DXC917573:DXZ917573 EGY917573:EHV917573 EQU917573:ERR917573 FAQ917573:FBN917573 FKM917573:FLJ917573 FUI917573:FVF917573 GEE917573:GFB917573 GOA917573:GOX917573 GXW917573:GYT917573 HHS917573:HIP917573 HRO917573:HSL917573 IBK917573:ICH917573 ILG917573:IMD917573 IVC917573:IVZ917573 JEY917573:JFV917573 JOU917573:JPR917573 JYQ917573:JZN917573 KIM917573:KJJ917573 KSI917573:KTF917573 LCE917573:LDB917573 LMA917573:LMX917573 LVW917573:LWT917573 MFS917573:MGP917573 MPO917573:MQL917573 MZK917573:NAH917573 NJG917573:NKD917573 NTC917573:NTZ917573 OCY917573:ODV917573 OMU917573:ONR917573 OWQ917573:OXN917573 PGM917573:PHJ917573 PQI917573:PRF917573 QAE917573:QBB917573 QKA917573:QKX917573 QTW917573:QUT917573 RDS917573:REP917573 RNO917573:ROL917573 RXK917573:RYH917573 SHG917573:SID917573 SRC917573:SRZ917573 TAY917573:TBV917573 TKU917573:TLR917573 TUQ917573:TVN917573 UEM917573:UFJ917573 UOI917573:UPF917573 UYE917573:UZB917573 VIA917573:VIX917573 VRW917573:VST917573 WBS917573:WCP917573 WLO917573:WML917573 WVK917573:WWH917573 C983109:Z983109 IY983109:JV983109 SU983109:TR983109 ACQ983109:ADN983109 AMM983109:ANJ983109 AWI983109:AXF983109 BGE983109:BHB983109 BQA983109:BQX983109 BZW983109:CAT983109 CJS983109:CKP983109 CTO983109:CUL983109 DDK983109:DEH983109 DNG983109:DOD983109 DXC983109:DXZ983109 EGY983109:EHV983109 EQU983109:ERR983109 FAQ983109:FBN983109 FKM983109:FLJ983109 FUI983109:FVF983109 GEE983109:GFB983109 GOA983109:GOX983109 GXW983109:GYT983109 HHS983109:HIP983109 HRO983109:HSL983109 IBK983109:ICH983109 ILG983109:IMD983109 IVC983109:IVZ983109 JEY983109:JFV983109 JOU983109:JPR983109 JYQ983109:JZN983109 KIM983109:KJJ983109 KSI983109:KTF983109 LCE983109:LDB983109 LMA983109:LMX983109 LVW983109:LWT983109 MFS983109:MGP983109 MPO983109:MQL983109 MZK983109:NAH983109 NJG983109:NKD983109 NTC983109:NTZ983109 OCY983109:ODV983109 OMU983109:ONR983109 OWQ983109:OXN983109 PGM983109:PHJ983109 PQI983109:PRF983109 QAE983109:QBB983109 QKA983109:QKX983109 QTW983109:QUT983109 RDS983109:REP983109 RNO983109:ROL983109 RXK983109:RYH983109 SHG983109:SID983109 SRC983109:SRZ983109 TAY983109:TBV983109 TKU983109:TLR983109 TUQ983109:TVN983109 UEM983109:UFJ983109 UOI983109:UPF983109 UYE983109:UZB983109 VIA983109:VIX983109 VRW983109:VST983109 WBS983109:WCP983109 WLO983109:WML983109 WVK983109:WWH983109 A68:A70 IW68:IW70 SS68:SS70 ACO68:ACO70 AMK68:AMK70 AWG68:AWG70 BGC68:BGC70 BPY68:BPY70 BZU68:BZU70 CJQ68:CJQ70 CTM68:CTM70 DDI68:DDI70 DNE68:DNE70 DXA68:DXA70 EGW68:EGW70 EQS68:EQS70 FAO68:FAO70 FKK68:FKK70 FUG68:FUG70 GEC68:GEC70 GNY68:GNY70 GXU68:GXU70 HHQ68:HHQ70 HRM68:HRM70 IBI68:IBI70 ILE68:ILE70 IVA68:IVA70 JEW68:JEW70 JOS68:JOS70 JYO68:JYO70 KIK68:KIK70 KSG68:KSG70 LCC68:LCC70 LLY68:LLY70 LVU68:LVU70 MFQ68:MFQ70 MPM68:MPM70 MZI68:MZI70 NJE68:NJE70 NTA68:NTA70 OCW68:OCW70 OMS68:OMS70 OWO68:OWO70 PGK68:PGK70 PQG68:PQG70 QAC68:QAC70 QJY68:QJY70 QTU68:QTU70 RDQ68:RDQ70 RNM68:RNM70 RXI68:RXI70 SHE68:SHE70 SRA68:SRA70 TAW68:TAW70 TKS68:TKS70 TUO68:TUO70 UEK68:UEK70 UOG68:UOG70 UYC68:UYC70 VHY68:VHY70 VRU68:VRU70 WBQ68:WBQ70 WLM68:WLM70 WVI68:WVI70 A65604:A65606 IW65604:IW65606 SS65604:SS65606 ACO65604:ACO65606 AMK65604:AMK65606 AWG65604:AWG65606 BGC65604:BGC65606 BPY65604:BPY65606 BZU65604:BZU65606 CJQ65604:CJQ65606 CTM65604:CTM65606 DDI65604:DDI65606 DNE65604:DNE65606 DXA65604:DXA65606 EGW65604:EGW65606 EQS65604:EQS65606 FAO65604:FAO65606 FKK65604:FKK65606 FUG65604:FUG65606 GEC65604:GEC65606 GNY65604:GNY65606 GXU65604:GXU65606 HHQ65604:HHQ65606 HRM65604:HRM65606 IBI65604:IBI65606 ILE65604:ILE65606 IVA65604:IVA65606 JEW65604:JEW65606 JOS65604:JOS65606 JYO65604:JYO65606 KIK65604:KIK65606 KSG65604:KSG65606 LCC65604:LCC65606 LLY65604:LLY65606 LVU65604:LVU65606 MFQ65604:MFQ65606 MPM65604:MPM65606 MZI65604:MZI65606 NJE65604:NJE65606 NTA65604:NTA65606 OCW65604:OCW65606 OMS65604:OMS65606 OWO65604:OWO65606 PGK65604:PGK65606 PQG65604:PQG65606 QAC65604:QAC65606 QJY65604:QJY65606 QTU65604:QTU65606 RDQ65604:RDQ65606 RNM65604:RNM65606 RXI65604:RXI65606 SHE65604:SHE65606 SRA65604:SRA65606 TAW65604:TAW65606 TKS65604:TKS65606 TUO65604:TUO65606 UEK65604:UEK65606 UOG65604:UOG65606 UYC65604:UYC65606 VHY65604:VHY65606 VRU65604:VRU65606 WBQ65604:WBQ65606 WLM65604:WLM65606 WVI65604:WVI65606 A131140:A131142 IW131140:IW131142 SS131140:SS131142 ACO131140:ACO131142 AMK131140:AMK131142 AWG131140:AWG131142 BGC131140:BGC131142 BPY131140:BPY131142 BZU131140:BZU131142 CJQ131140:CJQ131142 CTM131140:CTM131142 DDI131140:DDI131142 DNE131140:DNE131142 DXA131140:DXA131142 EGW131140:EGW131142 EQS131140:EQS131142 FAO131140:FAO131142 FKK131140:FKK131142 FUG131140:FUG131142 GEC131140:GEC131142 GNY131140:GNY131142 GXU131140:GXU131142 HHQ131140:HHQ131142 HRM131140:HRM131142 IBI131140:IBI131142 ILE131140:ILE131142 IVA131140:IVA131142 JEW131140:JEW131142 JOS131140:JOS131142 JYO131140:JYO131142 KIK131140:KIK131142 KSG131140:KSG131142 LCC131140:LCC131142 LLY131140:LLY131142 LVU131140:LVU131142 MFQ131140:MFQ131142 MPM131140:MPM131142 MZI131140:MZI131142 NJE131140:NJE131142 NTA131140:NTA131142 OCW131140:OCW131142 OMS131140:OMS131142 OWO131140:OWO131142 PGK131140:PGK131142 PQG131140:PQG131142 QAC131140:QAC131142 QJY131140:QJY131142 QTU131140:QTU131142 RDQ131140:RDQ131142 RNM131140:RNM131142 RXI131140:RXI131142 SHE131140:SHE131142 SRA131140:SRA131142 TAW131140:TAW131142 TKS131140:TKS131142 TUO131140:TUO131142 UEK131140:UEK131142 UOG131140:UOG131142 UYC131140:UYC131142 VHY131140:VHY131142 VRU131140:VRU131142 WBQ131140:WBQ131142 WLM131140:WLM131142 WVI131140:WVI131142 A196676:A196678 IW196676:IW196678 SS196676:SS196678 ACO196676:ACO196678 AMK196676:AMK196678 AWG196676:AWG196678 BGC196676:BGC196678 BPY196676:BPY196678 BZU196676:BZU196678 CJQ196676:CJQ196678 CTM196676:CTM196678 DDI196676:DDI196678 DNE196676:DNE196678 DXA196676:DXA196678 EGW196676:EGW196678 EQS196676:EQS196678 FAO196676:FAO196678 FKK196676:FKK196678 FUG196676:FUG196678 GEC196676:GEC196678 GNY196676:GNY196678 GXU196676:GXU196678 HHQ196676:HHQ196678 HRM196676:HRM196678 IBI196676:IBI196678 ILE196676:ILE196678 IVA196676:IVA196678 JEW196676:JEW196678 JOS196676:JOS196678 JYO196676:JYO196678 KIK196676:KIK196678 KSG196676:KSG196678 LCC196676:LCC196678 LLY196676:LLY196678 LVU196676:LVU196678 MFQ196676:MFQ196678 MPM196676:MPM196678 MZI196676:MZI196678 NJE196676:NJE196678 NTA196676:NTA196678 OCW196676:OCW196678 OMS196676:OMS196678 OWO196676:OWO196678 PGK196676:PGK196678 PQG196676:PQG196678 QAC196676:QAC196678 QJY196676:QJY196678 QTU196676:QTU196678 RDQ196676:RDQ196678 RNM196676:RNM196678 RXI196676:RXI196678 SHE196676:SHE196678 SRA196676:SRA196678 TAW196676:TAW196678 TKS196676:TKS196678 TUO196676:TUO196678 UEK196676:UEK196678 UOG196676:UOG196678 UYC196676:UYC196678 VHY196676:VHY196678 VRU196676:VRU196678 WBQ196676:WBQ196678 WLM196676:WLM196678 WVI196676:WVI196678 A262212:A262214 IW262212:IW262214 SS262212:SS262214 ACO262212:ACO262214 AMK262212:AMK262214 AWG262212:AWG262214 BGC262212:BGC262214 BPY262212:BPY262214 BZU262212:BZU262214 CJQ262212:CJQ262214 CTM262212:CTM262214 DDI262212:DDI262214 DNE262212:DNE262214 DXA262212:DXA262214 EGW262212:EGW262214 EQS262212:EQS262214 FAO262212:FAO262214 FKK262212:FKK262214 FUG262212:FUG262214 GEC262212:GEC262214 GNY262212:GNY262214 GXU262212:GXU262214 HHQ262212:HHQ262214 HRM262212:HRM262214 IBI262212:IBI262214 ILE262212:ILE262214 IVA262212:IVA262214 JEW262212:JEW262214 JOS262212:JOS262214 JYO262212:JYO262214 KIK262212:KIK262214 KSG262212:KSG262214 LCC262212:LCC262214 LLY262212:LLY262214 LVU262212:LVU262214 MFQ262212:MFQ262214 MPM262212:MPM262214 MZI262212:MZI262214 NJE262212:NJE262214 NTA262212:NTA262214 OCW262212:OCW262214 OMS262212:OMS262214 OWO262212:OWO262214 PGK262212:PGK262214 PQG262212:PQG262214 QAC262212:QAC262214 QJY262212:QJY262214 QTU262212:QTU262214 RDQ262212:RDQ262214 RNM262212:RNM262214 RXI262212:RXI262214 SHE262212:SHE262214 SRA262212:SRA262214 TAW262212:TAW262214 TKS262212:TKS262214 TUO262212:TUO262214 UEK262212:UEK262214 UOG262212:UOG262214 UYC262212:UYC262214 VHY262212:VHY262214 VRU262212:VRU262214 WBQ262212:WBQ262214 WLM262212:WLM262214 WVI262212:WVI262214 A327748:A327750 IW327748:IW327750 SS327748:SS327750 ACO327748:ACO327750 AMK327748:AMK327750 AWG327748:AWG327750 BGC327748:BGC327750 BPY327748:BPY327750 BZU327748:BZU327750 CJQ327748:CJQ327750 CTM327748:CTM327750 DDI327748:DDI327750 DNE327748:DNE327750 DXA327748:DXA327750 EGW327748:EGW327750 EQS327748:EQS327750 FAO327748:FAO327750 FKK327748:FKK327750 FUG327748:FUG327750 GEC327748:GEC327750 GNY327748:GNY327750 GXU327748:GXU327750 HHQ327748:HHQ327750 HRM327748:HRM327750 IBI327748:IBI327750 ILE327748:ILE327750 IVA327748:IVA327750 JEW327748:JEW327750 JOS327748:JOS327750 JYO327748:JYO327750 KIK327748:KIK327750 KSG327748:KSG327750 LCC327748:LCC327750 LLY327748:LLY327750 LVU327748:LVU327750 MFQ327748:MFQ327750 MPM327748:MPM327750 MZI327748:MZI327750 NJE327748:NJE327750 NTA327748:NTA327750 OCW327748:OCW327750 OMS327748:OMS327750 OWO327748:OWO327750 PGK327748:PGK327750 PQG327748:PQG327750 QAC327748:QAC327750 QJY327748:QJY327750 QTU327748:QTU327750 RDQ327748:RDQ327750 RNM327748:RNM327750 RXI327748:RXI327750 SHE327748:SHE327750 SRA327748:SRA327750 TAW327748:TAW327750 TKS327748:TKS327750 TUO327748:TUO327750 UEK327748:UEK327750 UOG327748:UOG327750 UYC327748:UYC327750 VHY327748:VHY327750 VRU327748:VRU327750 WBQ327748:WBQ327750 WLM327748:WLM327750 WVI327748:WVI327750 A393284:A393286 IW393284:IW393286 SS393284:SS393286 ACO393284:ACO393286 AMK393284:AMK393286 AWG393284:AWG393286 BGC393284:BGC393286 BPY393284:BPY393286 BZU393284:BZU393286 CJQ393284:CJQ393286 CTM393284:CTM393286 DDI393284:DDI393286 DNE393284:DNE393286 DXA393284:DXA393286 EGW393284:EGW393286 EQS393284:EQS393286 FAO393284:FAO393286 FKK393284:FKK393286 FUG393284:FUG393286 GEC393284:GEC393286 GNY393284:GNY393286 GXU393284:GXU393286 HHQ393284:HHQ393286 HRM393284:HRM393286 IBI393284:IBI393286 ILE393284:ILE393286 IVA393284:IVA393286 JEW393284:JEW393286 JOS393284:JOS393286 JYO393284:JYO393286 KIK393284:KIK393286 KSG393284:KSG393286 LCC393284:LCC393286 LLY393284:LLY393286 LVU393284:LVU393286 MFQ393284:MFQ393286 MPM393284:MPM393286 MZI393284:MZI393286 NJE393284:NJE393286 NTA393284:NTA393286 OCW393284:OCW393286 OMS393284:OMS393286 OWO393284:OWO393286 PGK393284:PGK393286 PQG393284:PQG393286 QAC393284:QAC393286 QJY393284:QJY393286 QTU393284:QTU393286 RDQ393284:RDQ393286 RNM393284:RNM393286 RXI393284:RXI393286 SHE393284:SHE393286 SRA393284:SRA393286 TAW393284:TAW393286 TKS393284:TKS393286 TUO393284:TUO393286 UEK393284:UEK393286 UOG393284:UOG393286 UYC393284:UYC393286 VHY393284:VHY393286 VRU393284:VRU393286 WBQ393284:WBQ393286 WLM393284:WLM393286 WVI393284:WVI393286 A458820:A458822 IW458820:IW458822 SS458820:SS458822 ACO458820:ACO458822 AMK458820:AMK458822 AWG458820:AWG458822 BGC458820:BGC458822 BPY458820:BPY458822 BZU458820:BZU458822 CJQ458820:CJQ458822 CTM458820:CTM458822 DDI458820:DDI458822 DNE458820:DNE458822 DXA458820:DXA458822 EGW458820:EGW458822 EQS458820:EQS458822 FAO458820:FAO458822 FKK458820:FKK458822 FUG458820:FUG458822 GEC458820:GEC458822 GNY458820:GNY458822 GXU458820:GXU458822 HHQ458820:HHQ458822 HRM458820:HRM458822 IBI458820:IBI458822 ILE458820:ILE458822 IVA458820:IVA458822 JEW458820:JEW458822 JOS458820:JOS458822 JYO458820:JYO458822 KIK458820:KIK458822 KSG458820:KSG458822 LCC458820:LCC458822 LLY458820:LLY458822 LVU458820:LVU458822 MFQ458820:MFQ458822 MPM458820:MPM458822 MZI458820:MZI458822 NJE458820:NJE458822 NTA458820:NTA458822 OCW458820:OCW458822 OMS458820:OMS458822 OWO458820:OWO458822 PGK458820:PGK458822 PQG458820:PQG458822 QAC458820:QAC458822 QJY458820:QJY458822 QTU458820:QTU458822 RDQ458820:RDQ458822 RNM458820:RNM458822 RXI458820:RXI458822 SHE458820:SHE458822 SRA458820:SRA458822 TAW458820:TAW458822 TKS458820:TKS458822 TUO458820:TUO458822 UEK458820:UEK458822 UOG458820:UOG458822 UYC458820:UYC458822 VHY458820:VHY458822 VRU458820:VRU458822 WBQ458820:WBQ458822 WLM458820:WLM458822 WVI458820:WVI458822 A524356:A524358 IW524356:IW524358 SS524356:SS524358 ACO524356:ACO524358 AMK524356:AMK524358 AWG524356:AWG524358 BGC524356:BGC524358 BPY524356:BPY524358 BZU524356:BZU524358 CJQ524356:CJQ524358 CTM524356:CTM524358 DDI524356:DDI524358 DNE524356:DNE524358 DXA524356:DXA524358 EGW524356:EGW524358 EQS524356:EQS524358 FAO524356:FAO524358 FKK524356:FKK524358 FUG524356:FUG524358 GEC524356:GEC524358 GNY524356:GNY524358 GXU524356:GXU524358 HHQ524356:HHQ524358 HRM524356:HRM524358 IBI524356:IBI524358 ILE524356:ILE524358 IVA524356:IVA524358 JEW524356:JEW524358 JOS524356:JOS524358 JYO524356:JYO524358 KIK524356:KIK524358 KSG524356:KSG524358 LCC524356:LCC524358 LLY524356:LLY524358 LVU524356:LVU524358 MFQ524356:MFQ524358 MPM524356:MPM524358 MZI524356:MZI524358 NJE524356:NJE524358 NTA524356:NTA524358 OCW524356:OCW524358 OMS524356:OMS524358 OWO524356:OWO524358 PGK524356:PGK524358 PQG524356:PQG524358 QAC524356:QAC524358 QJY524356:QJY524358 QTU524356:QTU524358 RDQ524356:RDQ524358 RNM524356:RNM524358 RXI524356:RXI524358 SHE524356:SHE524358 SRA524356:SRA524358 TAW524356:TAW524358 TKS524356:TKS524358 TUO524356:TUO524358 UEK524356:UEK524358 UOG524356:UOG524358 UYC524356:UYC524358 VHY524356:VHY524358 VRU524356:VRU524358 WBQ524356:WBQ524358 WLM524356:WLM524358 WVI524356:WVI524358 A589892:A589894 IW589892:IW589894 SS589892:SS589894 ACO589892:ACO589894 AMK589892:AMK589894 AWG589892:AWG589894 BGC589892:BGC589894 BPY589892:BPY589894 BZU589892:BZU589894 CJQ589892:CJQ589894 CTM589892:CTM589894 DDI589892:DDI589894 DNE589892:DNE589894 DXA589892:DXA589894 EGW589892:EGW589894 EQS589892:EQS589894 FAO589892:FAO589894 FKK589892:FKK589894 FUG589892:FUG589894 GEC589892:GEC589894 GNY589892:GNY589894 GXU589892:GXU589894 HHQ589892:HHQ589894 HRM589892:HRM589894 IBI589892:IBI589894 ILE589892:ILE589894 IVA589892:IVA589894 JEW589892:JEW589894 JOS589892:JOS589894 JYO589892:JYO589894 KIK589892:KIK589894 KSG589892:KSG589894 LCC589892:LCC589894 LLY589892:LLY589894 LVU589892:LVU589894 MFQ589892:MFQ589894 MPM589892:MPM589894 MZI589892:MZI589894 NJE589892:NJE589894 NTA589892:NTA589894 OCW589892:OCW589894 OMS589892:OMS589894 OWO589892:OWO589894 PGK589892:PGK589894 PQG589892:PQG589894 QAC589892:QAC589894 QJY589892:QJY589894 QTU589892:QTU589894 RDQ589892:RDQ589894 RNM589892:RNM589894 RXI589892:RXI589894 SHE589892:SHE589894 SRA589892:SRA589894 TAW589892:TAW589894 TKS589892:TKS589894 TUO589892:TUO589894 UEK589892:UEK589894 UOG589892:UOG589894 UYC589892:UYC589894 VHY589892:VHY589894 VRU589892:VRU589894 WBQ589892:WBQ589894 WLM589892:WLM589894 WVI589892:WVI589894 A655428:A655430 IW655428:IW655430 SS655428:SS655430 ACO655428:ACO655430 AMK655428:AMK655430 AWG655428:AWG655430 BGC655428:BGC655430 BPY655428:BPY655430 BZU655428:BZU655430 CJQ655428:CJQ655430 CTM655428:CTM655430 DDI655428:DDI655430 DNE655428:DNE655430 DXA655428:DXA655430 EGW655428:EGW655430 EQS655428:EQS655430 FAO655428:FAO655430 FKK655428:FKK655430 FUG655428:FUG655430 GEC655428:GEC655430 GNY655428:GNY655430 GXU655428:GXU655430 HHQ655428:HHQ655430 HRM655428:HRM655430 IBI655428:IBI655430 ILE655428:ILE655430 IVA655428:IVA655430 JEW655428:JEW655430 JOS655428:JOS655430 JYO655428:JYO655430 KIK655428:KIK655430 KSG655428:KSG655430 LCC655428:LCC655430 LLY655428:LLY655430 LVU655428:LVU655430 MFQ655428:MFQ655430 MPM655428:MPM655430 MZI655428:MZI655430 NJE655428:NJE655430 NTA655428:NTA655430 OCW655428:OCW655430 OMS655428:OMS655430 OWO655428:OWO655430 PGK655428:PGK655430 PQG655428:PQG655430 QAC655428:QAC655430 QJY655428:QJY655430 QTU655428:QTU655430 RDQ655428:RDQ655430 RNM655428:RNM655430 RXI655428:RXI655430 SHE655428:SHE655430 SRA655428:SRA655430 TAW655428:TAW655430 TKS655428:TKS655430 TUO655428:TUO655430 UEK655428:UEK655430 UOG655428:UOG655430 UYC655428:UYC655430 VHY655428:VHY655430 VRU655428:VRU655430 WBQ655428:WBQ655430 WLM655428:WLM655430 WVI655428:WVI655430 A720964:A720966 IW720964:IW720966 SS720964:SS720966 ACO720964:ACO720966 AMK720964:AMK720966 AWG720964:AWG720966 BGC720964:BGC720966 BPY720964:BPY720966 BZU720964:BZU720966 CJQ720964:CJQ720966 CTM720964:CTM720966 DDI720964:DDI720966 DNE720964:DNE720966 DXA720964:DXA720966 EGW720964:EGW720966 EQS720964:EQS720966 FAO720964:FAO720966 FKK720964:FKK720966 FUG720964:FUG720966 GEC720964:GEC720966 GNY720964:GNY720966 GXU720964:GXU720966 HHQ720964:HHQ720966 HRM720964:HRM720966 IBI720964:IBI720966 ILE720964:ILE720966 IVA720964:IVA720966 JEW720964:JEW720966 JOS720964:JOS720966 JYO720964:JYO720966 KIK720964:KIK720966 KSG720964:KSG720966 LCC720964:LCC720966 LLY720964:LLY720966 LVU720964:LVU720966 MFQ720964:MFQ720966 MPM720964:MPM720966 MZI720964:MZI720966 NJE720964:NJE720966 NTA720964:NTA720966 OCW720964:OCW720966 OMS720964:OMS720966 OWO720964:OWO720966 PGK720964:PGK720966 PQG720964:PQG720966 QAC720964:QAC720966 QJY720964:QJY720966 QTU720964:QTU720966 RDQ720964:RDQ720966 RNM720964:RNM720966 RXI720964:RXI720966 SHE720964:SHE720966 SRA720964:SRA720966 TAW720964:TAW720966 TKS720964:TKS720966 TUO720964:TUO720966 UEK720964:UEK720966 UOG720964:UOG720966 UYC720964:UYC720966 VHY720964:VHY720966 VRU720964:VRU720966 WBQ720964:WBQ720966 WLM720964:WLM720966 WVI720964:WVI720966 A786500:A786502 IW786500:IW786502 SS786500:SS786502 ACO786500:ACO786502 AMK786500:AMK786502 AWG786500:AWG786502 BGC786500:BGC786502 BPY786500:BPY786502 BZU786500:BZU786502 CJQ786500:CJQ786502 CTM786500:CTM786502 DDI786500:DDI786502 DNE786500:DNE786502 DXA786500:DXA786502 EGW786500:EGW786502 EQS786500:EQS786502 FAO786500:FAO786502 FKK786500:FKK786502 FUG786500:FUG786502 GEC786500:GEC786502 GNY786500:GNY786502 GXU786500:GXU786502 HHQ786500:HHQ786502 HRM786500:HRM786502 IBI786500:IBI786502 ILE786500:ILE786502 IVA786500:IVA786502 JEW786500:JEW786502 JOS786500:JOS786502 JYO786500:JYO786502 KIK786500:KIK786502 KSG786500:KSG786502 LCC786500:LCC786502 LLY786500:LLY786502 LVU786500:LVU786502 MFQ786500:MFQ786502 MPM786500:MPM786502 MZI786500:MZI786502 NJE786500:NJE786502 NTA786500:NTA786502 OCW786500:OCW786502 OMS786500:OMS786502 OWO786500:OWO786502 PGK786500:PGK786502 PQG786500:PQG786502 QAC786500:QAC786502 QJY786500:QJY786502 QTU786500:QTU786502 RDQ786500:RDQ786502 RNM786500:RNM786502 RXI786500:RXI786502 SHE786500:SHE786502 SRA786500:SRA786502 TAW786500:TAW786502 TKS786500:TKS786502 TUO786500:TUO786502 UEK786500:UEK786502 UOG786500:UOG786502 UYC786500:UYC786502 VHY786500:VHY786502 VRU786500:VRU786502 WBQ786500:WBQ786502 WLM786500:WLM786502 WVI786500:WVI786502 A852036:A852038 IW852036:IW852038 SS852036:SS852038 ACO852036:ACO852038 AMK852036:AMK852038 AWG852036:AWG852038 BGC852036:BGC852038 BPY852036:BPY852038 BZU852036:BZU852038 CJQ852036:CJQ852038 CTM852036:CTM852038 DDI852036:DDI852038 DNE852036:DNE852038 DXA852036:DXA852038 EGW852036:EGW852038 EQS852036:EQS852038 FAO852036:FAO852038 FKK852036:FKK852038 FUG852036:FUG852038 GEC852036:GEC852038 GNY852036:GNY852038 GXU852036:GXU852038 HHQ852036:HHQ852038 HRM852036:HRM852038 IBI852036:IBI852038 ILE852036:ILE852038 IVA852036:IVA852038 JEW852036:JEW852038 JOS852036:JOS852038 JYO852036:JYO852038 KIK852036:KIK852038 KSG852036:KSG852038 LCC852036:LCC852038 LLY852036:LLY852038 LVU852036:LVU852038 MFQ852036:MFQ852038 MPM852036:MPM852038 MZI852036:MZI852038 NJE852036:NJE852038 NTA852036:NTA852038 OCW852036:OCW852038 OMS852036:OMS852038 OWO852036:OWO852038 PGK852036:PGK852038 PQG852036:PQG852038 QAC852036:QAC852038 QJY852036:QJY852038 QTU852036:QTU852038 RDQ852036:RDQ852038 RNM852036:RNM852038 RXI852036:RXI852038 SHE852036:SHE852038 SRA852036:SRA852038 TAW852036:TAW852038 TKS852036:TKS852038 TUO852036:TUO852038 UEK852036:UEK852038 UOG852036:UOG852038 UYC852036:UYC852038 VHY852036:VHY852038 VRU852036:VRU852038 WBQ852036:WBQ852038 WLM852036:WLM852038 WVI852036:WVI852038 A917572:A917574 IW917572:IW917574 SS917572:SS917574 ACO917572:ACO917574 AMK917572:AMK917574 AWG917572:AWG917574 BGC917572:BGC917574 BPY917572:BPY917574 BZU917572:BZU917574 CJQ917572:CJQ917574 CTM917572:CTM917574 DDI917572:DDI917574 DNE917572:DNE917574 DXA917572:DXA917574 EGW917572:EGW917574 EQS917572:EQS917574 FAO917572:FAO917574 FKK917572:FKK917574 FUG917572:FUG917574 GEC917572:GEC917574 GNY917572:GNY917574 GXU917572:GXU917574 HHQ917572:HHQ917574 HRM917572:HRM917574 IBI917572:IBI917574 ILE917572:ILE917574 IVA917572:IVA917574 JEW917572:JEW917574 JOS917572:JOS917574 JYO917572:JYO917574 KIK917572:KIK917574 KSG917572:KSG917574 LCC917572:LCC917574 LLY917572:LLY917574 LVU917572:LVU917574 MFQ917572:MFQ917574 MPM917572:MPM917574 MZI917572:MZI917574 NJE917572:NJE917574 NTA917572:NTA917574 OCW917572:OCW917574 OMS917572:OMS917574 OWO917572:OWO917574 PGK917572:PGK917574 PQG917572:PQG917574 QAC917572:QAC917574 QJY917572:QJY917574 QTU917572:QTU917574 RDQ917572:RDQ917574 RNM917572:RNM917574 RXI917572:RXI917574 SHE917572:SHE917574 SRA917572:SRA917574 TAW917572:TAW917574 TKS917572:TKS917574 TUO917572:TUO917574 UEK917572:UEK917574 UOG917572:UOG917574 UYC917572:UYC917574 VHY917572:VHY917574 VRU917572:VRU917574 WBQ917572:WBQ917574 WLM917572:WLM917574 WVI917572:WVI917574 A983108:A983110 IW983108:IW983110 SS983108:SS983110 ACO983108:ACO983110 AMK983108:AMK983110 AWG983108:AWG983110 BGC983108:BGC983110 BPY983108:BPY983110 BZU983108:BZU983110 CJQ983108:CJQ983110 CTM983108:CTM983110 DDI983108:DDI983110 DNE983108:DNE983110 DXA983108:DXA983110 EGW983108:EGW983110 EQS983108:EQS983110 FAO983108:FAO983110 FKK983108:FKK983110 FUG983108:FUG983110 GEC983108:GEC983110 GNY983108:GNY983110 GXU983108:GXU983110 HHQ983108:HHQ983110 HRM983108:HRM983110 IBI983108:IBI983110 ILE983108:ILE983110 IVA983108:IVA983110 JEW983108:JEW983110 JOS983108:JOS983110 JYO983108:JYO983110 KIK983108:KIK983110 KSG983108:KSG983110 LCC983108:LCC983110 LLY983108:LLY983110 LVU983108:LVU983110 MFQ983108:MFQ983110 MPM983108:MPM983110 MZI983108:MZI983110 NJE983108:NJE983110 NTA983108:NTA983110 OCW983108:OCW983110 OMS983108:OMS983110 OWO983108:OWO983110 PGK983108:PGK983110 PQG983108:PQG983110 QAC983108:QAC983110 QJY983108:QJY983110 QTU983108:QTU983110 RDQ983108:RDQ983110 RNM983108:RNM983110 RXI983108:RXI983110 SHE983108:SHE983110 SRA983108:SRA983110 TAW983108:TAW983110 TKS983108:TKS983110 TUO983108:TUO983110 UEK983108:UEK983110 UOG983108:UOG983110 UYC983108:UYC983110 VHY983108:VHY983110 VRU983108:VRU983110 WBQ983108:WBQ983110 WLM983108:WLM983110 WVI983108:WVI983110 A83:A86 IW83:IW86 SS83:SS86 ACO83:ACO86 AMK83:AMK86 AWG83:AWG86 BGC83:BGC86 BPY83:BPY86 BZU83:BZU86 CJQ83:CJQ86 CTM83:CTM86 DDI83:DDI86 DNE83:DNE86 DXA83:DXA86 EGW83:EGW86 EQS83:EQS86 FAO83:FAO86 FKK83:FKK86 FUG83:FUG86 GEC83:GEC86 GNY83:GNY86 GXU83:GXU86 HHQ83:HHQ86 HRM83:HRM86 IBI83:IBI86 ILE83:ILE86 IVA83:IVA86 JEW83:JEW86 JOS83:JOS86 JYO83:JYO86 KIK83:KIK86 KSG83:KSG86 LCC83:LCC86 LLY83:LLY86 LVU83:LVU86 MFQ83:MFQ86 MPM83:MPM86 MZI83:MZI86 NJE83:NJE86 NTA83:NTA86 OCW83:OCW86 OMS83:OMS86 OWO83:OWO86 PGK83:PGK86 PQG83:PQG86 QAC83:QAC86 QJY83:QJY86 QTU83:QTU86 RDQ83:RDQ86 RNM83:RNM86 RXI83:RXI86 SHE83:SHE86 SRA83:SRA86 TAW83:TAW86 TKS83:TKS86 TUO83:TUO86 UEK83:UEK86 UOG83:UOG86 UYC83:UYC86 VHY83:VHY86 VRU83:VRU86 WBQ83:WBQ86 WLM83:WLM86 WVI83:WVI86 A65619:A65622 IW65619:IW65622 SS65619:SS65622 ACO65619:ACO65622 AMK65619:AMK65622 AWG65619:AWG65622 BGC65619:BGC65622 BPY65619:BPY65622 BZU65619:BZU65622 CJQ65619:CJQ65622 CTM65619:CTM65622 DDI65619:DDI65622 DNE65619:DNE65622 DXA65619:DXA65622 EGW65619:EGW65622 EQS65619:EQS65622 FAO65619:FAO65622 FKK65619:FKK65622 FUG65619:FUG65622 GEC65619:GEC65622 GNY65619:GNY65622 GXU65619:GXU65622 HHQ65619:HHQ65622 HRM65619:HRM65622 IBI65619:IBI65622 ILE65619:ILE65622 IVA65619:IVA65622 JEW65619:JEW65622 JOS65619:JOS65622 JYO65619:JYO65622 KIK65619:KIK65622 KSG65619:KSG65622 LCC65619:LCC65622 LLY65619:LLY65622 LVU65619:LVU65622 MFQ65619:MFQ65622 MPM65619:MPM65622 MZI65619:MZI65622 NJE65619:NJE65622 NTA65619:NTA65622 OCW65619:OCW65622 OMS65619:OMS65622 OWO65619:OWO65622 PGK65619:PGK65622 PQG65619:PQG65622 QAC65619:QAC65622 QJY65619:QJY65622 QTU65619:QTU65622 RDQ65619:RDQ65622 RNM65619:RNM65622 RXI65619:RXI65622 SHE65619:SHE65622 SRA65619:SRA65622 TAW65619:TAW65622 TKS65619:TKS65622 TUO65619:TUO65622 UEK65619:UEK65622 UOG65619:UOG65622 UYC65619:UYC65622 VHY65619:VHY65622 VRU65619:VRU65622 WBQ65619:WBQ65622 WLM65619:WLM65622 WVI65619:WVI65622 A131155:A131158 IW131155:IW131158 SS131155:SS131158 ACO131155:ACO131158 AMK131155:AMK131158 AWG131155:AWG131158 BGC131155:BGC131158 BPY131155:BPY131158 BZU131155:BZU131158 CJQ131155:CJQ131158 CTM131155:CTM131158 DDI131155:DDI131158 DNE131155:DNE131158 DXA131155:DXA131158 EGW131155:EGW131158 EQS131155:EQS131158 FAO131155:FAO131158 FKK131155:FKK131158 FUG131155:FUG131158 GEC131155:GEC131158 GNY131155:GNY131158 GXU131155:GXU131158 HHQ131155:HHQ131158 HRM131155:HRM131158 IBI131155:IBI131158 ILE131155:ILE131158 IVA131155:IVA131158 JEW131155:JEW131158 JOS131155:JOS131158 JYO131155:JYO131158 KIK131155:KIK131158 KSG131155:KSG131158 LCC131155:LCC131158 LLY131155:LLY131158 LVU131155:LVU131158 MFQ131155:MFQ131158 MPM131155:MPM131158 MZI131155:MZI131158 NJE131155:NJE131158 NTA131155:NTA131158 OCW131155:OCW131158 OMS131155:OMS131158 OWO131155:OWO131158 PGK131155:PGK131158 PQG131155:PQG131158 QAC131155:QAC131158 QJY131155:QJY131158 QTU131155:QTU131158 RDQ131155:RDQ131158 RNM131155:RNM131158 RXI131155:RXI131158 SHE131155:SHE131158 SRA131155:SRA131158 TAW131155:TAW131158 TKS131155:TKS131158 TUO131155:TUO131158 UEK131155:UEK131158 UOG131155:UOG131158 UYC131155:UYC131158 VHY131155:VHY131158 VRU131155:VRU131158 WBQ131155:WBQ131158 WLM131155:WLM131158 WVI131155:WVI131158 A196691:A196694 IW196691:IW196694 SS196691:SS196694 ACO196691:ACO196694 AMK196691:AMK196694 AWG196691:AWG196694 BGC196691:BGC196694 BPY196691:BPY196694 BZU196691:BZU196694 CJQ196691:CJQ196694 CTM196691:CTM196694 DDI196691:DDI196694 DNE196691:DNE196694 DXA196691:DXA196694 EGW196691:EGW196694 EQS196691:EQS196694 FAO196691:FAO196694 FKK196691:FKK196694 FUG196691:FUG196694 GEC196691:GEC196694 GNY196691:GNY196694 GXU196691:GXU196694 HHQ196691:HHQ196694 HRM196691:HRM196694 IBI196691:IBI196694 ILE196691:ILE196694 IVA196691:IVA196694 JEW196691:JEW196694 JOS196691:JOS196694 JYO196691:JYO196694 KIK196691:KIK196694 KSG196691:KSG196694 LCC196691:LCC196694 LLY196691:LLY196694 LVU196691:LVU196694 MFQ196691:MFQ196694 MPM196691:MPM196694 MZI196691:MZI196694 NJE196691:NJE196694 NTA196691:NTA196694 OCW196691:OCW196694 OMS196691:OMS196694 OWO196691:OWO196694 PGK196691:PGK196694 PQG196691:PQG196694 QAC196691:QAC196694 QJY196691:QJY196694 QTU196691:QTU196694 RDQ196691:RDQ196694 RNM196691:RNM196694 RXI196691:RXI196694 SHE196691:SHE196694 SRA196691:SRA196694 TAW196691:TAW196694 TKS196691:TKS196694 TUO196691:TUO196694 UEK196691:UEK196694 UOG196691:UOG196694 UYC196691:UYC196694 VHY196691:VHY196694 VRU196691:VRU196694 WBQ196691:WBQ196694 WLM196691:WLM196694 WVI196691:WVI196694 A262227:A262230 IW262227:IW262230 SS262227:SS262230 ACO262227:ACO262230 AMK262227:AMK262230 AWG262227:AWG262230 BGC262227:BGC262230 BPY262227:BPY262230 BZU262227:BZU262230 CJQ262227:CJQ262230 CTM262227:CTM262230 DDI262227:DDI262230 DNE262227:DNE262230 DXA262227:DXA262230 EGW262227:EGW262230 EQS262227:EQS262230 FAO262227:FAO262230 FKK262227:FKK262230 FUG262227:FUG262230 GEC262227:GEC262230 GNY262227:GNY262230 GXU262227:GXU262230 HHQ262227:HHQ262230 HRM262227:HRM262230 IBI262227:IBI262230 ILE262227:ILE262230 IVA262227:IVA262230 JEW262227:JEW262230 JOS262227:JOS262230 JYO262227:JYO262230 KIK262227:KIK262230 KSG262227:KSG262230 LCC262227:LCC262230 LLY262227:LLY262230 LVU262227:LVU262230 MFQ262227:MFQ262230 MPM262227:MPM262230 MZI262227:MZI262230 NJE262227:NJE262230 NTA262227:NTA262230 OCW262227:OCW262230 OMS262227:OMS262230 OWO262227:OWO262230 PGK262227:PGK262230 PQG262227:PQG262230 QAC262227:QAC262230 QJY262227:QJY262230 QTU262227:QTU262230 RDQ262227:RDQ262230 RNM262227:RNM262230 RXI262227:RXI262230 SHE262227:SHE262230 SRA262227:SRA262230 TAW262227:TAW262230 TKS262227:TKS262230 TUO262227:TUO262230 UEK262227:UEK262230 UOG262227:UOG262230 UYC262227:UYC262230 VHY262227:VHY262230 VRU262227:VRU262230 WBQ262227:WBQ262230 WLM262227:WLM262230 WVI262227:WVI262230 A327763:A327766 IW327763:IW327766 SS327763:SS327766 ACO327763:ACO327766 AMK327763:AMK327766 AWG327763:AWG327766 BGC327763:BGC327766 BPY327763:BPY327766 BZU327763:BZU327766 CJQ327763:CJQ327766 CTM327763:CTM327766 DDI327763:DDI327766 DNE327763:DNE327766 DXA327763:DXA327766 EGW327763:EGW327766 EQS327763:EQS327766 FAO327763:FAO327766 FKK327763:FKK327766 FUG327763:FUG327766 GEC327763:GEC327766 GNY327763:GNY327766 GXU327763:GXU327766 HHQ327763:HHQ327766 HRM327763:HRM327766 IBI327763:IBI327766 ILE327763:ILE327766 IVA327763:IVA327766 JEW327763:JEW327766 JOS327763:JOS327766 JYO327763:JYO327766 KIK327763:KIK327766 KSG327763:KSG327766 LCC327763:LCC327766 LLY327763:LLY327766 LVU327763:LVU327766 MFQ327763:MFQ327766 MPM327763:MPM327766 MZI327763:MZI327766 NJE327763:NJE327766 NTA327763:NTA327766 OCW327763:OCW327766 OMS327763:OMS327766 OWO327763:OWO327766 PGK327763:PGK327766 PQG327763:PQG327766 QAC327763:QAC327766 QJY327763:QJY327766 QTU327763:QTU327766 RDQ327763:RDQ327766 RNM327763:RNM327766 RXI327763:RXI327766 SHE327763:SHE327766 SRA327763:SRA327766 TAW327763:TAW327766 TKS327763:TKS327766 TUO327763:TUO327766 UEK327763:UEK327766 UOG327763:UOG327766 UYC327763:UYC327766 VHY327763:VHY327766 VRU327763:VRU327766 WBQ327763:WBQ327766 WLM327763:WLM327766 WVI327763:WVI327766 A393299:A393302 IW393299:IW393302 SS393299:SS393302 ACO393299:ACO393302 AMK393299:AMK393302 AWG393299:AWG393302 BGC393299:BGC393302 BPY393299:BPY393302 BZU393299:BZU393302 CJQ393299:CJQ393302 CTM393299:CTM393302 DDI393299:DDI393302 DNE393299:DNE393302 DXA393299:DXA393302 EGW393299:EGW393302 EQS393299:EQS393302 FAO393299:FAO393302 FKK393299:FKK393302 FUG393299:FUG393302 GEC393299:GEC393302 GNY393299:GNY393302 GXU393299:GXU393302 HHQ393299:HHQ393302 HRM393299:HRM393302 IBI393299:IBI393302 ILE393299:ILE393302 IVA393299:IVA393302 JEW393299:JEW393302 JOS393299:JOS393302 JYO393299:JYO393302 KIK393299:KIK393302 KSG393299:KSG393302 LCC393299:LCC393302 LLY393299:LLY393302 LVU393299:LVU393302 MFQ393299:MFQ393302 MPM393299:MPM393302 MZI393299:MZI393302 NJE393299:NJE393302 NTA393299:NTA393302 OCW393299:OCW393302 OMS393299:OMS393302 OWO393299:OWO393302 PGK393299:PGK393302 PQG393299:PQG393302 QAC393299:QAC393302 QJY393299:QJY393302 QTU393299:QTU393302 RDQ393299:RDQ393302 RNM393299:RNM393302 RXI393299:RXI393302 SHE393299:SHE393302 SRA393299:SRA393302 TAW393299:TAW393302 TKS393299:TKS393302 TUO393299:TUO393302 UEK393299:UEK393302 UOG393299:UOG393302 UYC393299:UYC393302 VHY393299:VHY393302 VRU393299:VRU393302 WBQ393299:WBQ393302 WLM393299:WLM393302 WVI393299:WVI393302 A458835:A458838 IW458835:IW458838 SS458835:SS458838 ACO458835:ACO458838 AMK458835:AMK458838 AWG458835:AWG458838 BGC458835:BGC458838 BPY458835:BPY458838 BZU458835:BZU458838 CJQ458835:CJQ458838 CTM458835:CTM458838 DDI458835:DDI458838 DNE458835:DNE458838 DXA458835:DXA458838 EGW458835:EGW458838 EQS458835:EQS458838 FAO458835:FAO458838 FKK458835:FKK458838 FUG458835:FUG458838 GEC458835:GEC458838 GNY458835:GNY458838 GXU458835:GXU458838 HHQ458835:HHQ458838 HRM458835:HRM458838 IBI458835:IBI458838 ILE458835:ILE458838 IVA458835:IVA458838 JEW458835:JEW458838 JOS458835:JOS458838 JYO458835:JYO458838 KIK458835:KIK458838 KSG458835:KSG458838 LCC458835:LCC458838 LLY458835:LLY458838 LVU458835:LVU458838 MFQ458835:MFQ458838 MPM458835:MPM458838 MZI458835:MZI458838 NJE458835:NJE458838 NTA458835:NTA458838 OCW458835:OCW458838 OMS458835:OMS458838 OWO458835:OWO458838 PGK458835:PGK458838 PQG458835:PQG458838 QAC458835:QAC458838 QJY458835:QJY458838 QTU458835:QTU458838 RDQ458835:RDQ458838 RNM458835:RNM458838 RXI458835:RXI458838 SHE458835:SHE458838 SRA458835:SRA458838 TAW458835:TAW458838 TKS458835:TKS458838 TUO458835:TUO458838 UEK458835:UEK458838 UOG458835:UOG458838 UYC458835:UYC458838 VHY458835:VHY458838 VRU458835:VRU458838 WBQ458835:WBQ458838 WLM458835:WLM458838 WVI458835:WVI458838 A524371:A524374 IW524371:IW524374 SS524371:SS524374 ACO524371:ACO524374 AMK524371:AMK524374 AWG524371:AWG524374 BGC524371:BGC524374 BPY524371:BPY524374 BZU524371:BZU524374 CJQ524371:CJQ524374 CTM524371:CTM524374 DDI524371:DDI524374 DNE524371:DNE524374 DXA524371:DXA524374 EGW524371:EGW524374 EQS524371:EQS524374 FAO524371:FAO524374 FKK524371:FKK524374 FUG524371:FUG524374 GEC524371:GEC524374 GNY524371:GNY524374 GXU524371:GXU524374 HHQ524371:HHQ524374 HRM524371:HRM524374 IBI524371:IBI524374 ILE524371:ILE524374 IVA524371:IVA524374 JEW524371:JEW524374 JOS524371:JOS524374 JYO524371:JYO524374 KIK524371:KIK524374 KSG524371:KSG524374 LCC524371:LCC524374 LLY524371:LLY524374 LVU524371:LVU524374 MFQ524371:MFQ524374 MPM524371:MPM524374 MZI524371:MZI524374 NJE524371:NJE524374 NTA524371:NTA524374 OCW524371:OCW524374 OMS524371:OMS524374 OWO524371:OWO524374 PGK524371:PGK524374 PQG524371:PQG524374 QAC524371:QAC524374 QJY524371:QJY524374 QTU524371:QTU524374 RDQ524371:RDQ524374 RNM524371:RNM524374 RXI524371:RXI524374 SHE524371:SHE524374 SRA524371:SRA524374 TAW524371:TAW524374 TKS524371:TKS524374 TUO524371:TUO524374 UEK524371:UEK524374 UOG524371:UOG524374 UYC524371:UYC524374 VHY524371:VHY524374 VRU524371:VRU524374 WBQ524371:WBQ524374 WLM524371:WLM524374 WVI524371:WVI524374 A589907:A589910 IW589907:IW589910 SS589907:SS589910 ACO589907:ACO589910 AMK589907:AMK589910 AWG589907:AWG589910 BGC589907:BGC589910 BPY589907:BPY589910 BZU589907:BZU589910 CJQ589907:CJQ589910 CTM589907:CTM589910 DDI589907:DDI589910 DNE589907:DNE589910 DXA589907:DXA589910 EGW589907:EGW589910 EQS589907:EQS589910 FAO589907:FAO589910 FKK589907:FKK589910 FUG589907:FUG589910 GEC589907:GEC589910 GNY589907:GNY589910 GXU589907:GXU589910 HHQ589907:HHQ589910 HRM589907:HRM589910 IBI589907:IBI589910 ILE589907:ILE589910 IVA589907:IVA589910 JEW589907:JEW589910 JOS589907:JOS589910 JYO589907:JYO589910 KIK589907:KIK589910 KSG589907:KSG589910 LCC589907:LCC589910 LLY589907:LLY589910 LVU589907:LVU589910 MFQ589907:MFQ589910 MPM589907:MPM589910 MZI589907:MZI589910 NJE589907:NJE589910 NTA589907:NTA589910 OCW589907:OCW589910 OMS589907:OMS589910 OWO589907:OWO589910 PGK589907:PGK589910 PQG589907:PQG589910 QAC589907:QAC589910 QJY589907:QJY589910 QTU589907:QTU589910 RDQ589907:RDQ589910 RNM589907:RNM589910 RXI589907:RXI589910 SHE589907:SHE589910 SRA589907:SRA589910 TAW589907:TAW589910 TKS589907:TKS589910 TUO589907:TUO589910 UEK589907:UEK589910 UOG589907:UOG589910 UYC589907:UYC589910 VHY589907:VHY589910 VRU589907:VRU589910 WBQ589907:WBQ589910 WLM589907:WLM589910 WVI589907:WVI589910 A655443:A655446 IW655443:IW655446 SS655443:SS655446 ACO655443:ACO655446 AMK655443:AMK655446 AWG655443:AWG655446 BGC655443:BGC655446 BPY655443:BPY655446 BZU655443:BZU655446 CJQ655443:CJQ655446 CTM655443:CTM655446 DDI655443:DDI655446 DNE655443:DNE655446 DXA655443:DXA655446 EGW655443:EGW655446 EQS655443:EQS655446 FAO655443:FAO655446 FKK655443:FKK655446 FUG655443:FUG655446 GEC655443:GEC655446 GNY655443:GNY655446 GXU655443:GXU655446 HHQ655443:HHQ655446 HRM655443:HRM655446 IBI655443:IBI655446 ILE655443:ILE655446 IVA655443:IVA655446 JEW655443:JEW655446 JOS655443:JOS655446 JYO655443:JYO655446 KIK655443:KIK655446 KSG655443:KSG655446 LCC655443:LCC655446 LLY655443:LLY655446 LVU655443:LVU655446 MFQ655443:MFQ655446 MPM655443:MPM655446 MZI655443:MZI655446 NJE655443:NJE655446 NTA655443:NTA655446 OCW655443:OCW655446 OMS655443:OMS655446 OWO655443:OWO655446 PGK655443:PGK655446 PQG655443:PQG655446 QAC655443:QAC655446 QJY655443:QJY655446 QTU655443:QTU655446 RDQ655443:RDQ655446 RNM655443:RNM655446 RXI655443:RXI655446 SHE655443:SHE655446 SRA655443:SRA655446 TAW655443:TAW655446 TKS655443:TKS655446 TUO655443:TUO655446 UEK655443:UEK655446 UOG655443:UOG655446 UYC655443:UYC655446 VHY655443:VHY655446 VRU655443:VRU655446 WBQ655443:WBQ655446 WLM655443:WLM655446 WVI655443:WVI655446 A720979:A720982 IW720979:IW720982 SS720979:SS720982 ACO720979:ACO720982 AMK720979:AMK720982 AWG720979:AWG720982 BGC720979:BGC720982 BPY720979:BPY720982 BZU720979:BZU720982 CJQ720979:CJQ720982 CTM720979:CTM720982 DDI720979:DDI720982 DNE720979:DNE720982 DXA720979:DXA720982 EGW720979:EGW720982 EQS720979:EQS720982 FAO720979:FAO720982 FKK720979:FKK720982 FUG720979:FUG720982 GEC720979:GEC720982 GNY720979:GNY720982 GXU720979:GXU720982 HHQ720979:HHQ720982 HRM720979:HRM720982 IBI720979:IBI720982 ILE720979:ILE720982 IVA720979:IVA720982 JEW720979:JEW720982 JOS720979:JOS720982 JYO720979:JYO720982 KIK720979:KIK720982 KSG720979:KSG720982 LCC720979:LCC720982 LLY720979:LLY720982 LVU720979:LVU720982 MFQ720979:MFQ720982 MPM720979:MPM720982 MZI720979:MZI720982 NJE720979:NJE720982 NTA720979:NTA720982 OCW720979:OCW720982 OMS720979:OMS720982 OWO720979:OWO720982 PGK720979:PGK720982 PQG720979:PQG720982 QAC720979:QAC720982 QJY720979:QJY720982 QTU720979:QTU720982 RDQ720979:RDQ720982 RNM720979:RNM720982 RXI720979:RXI720982 SHE720979:SHE720982 SRA720979:SRA720982 TAW720979:TAW720982 TKS720979:TKS720982 TUO720979:TUO720982 UEK720979:UEK720982 UOG720979:UOG720982 UYC720979:UYC720982 VHY720979:VHY720982 VRU720979:VRU720982 WBQ720979:WBQ720982 WLM720979:WLM720982 WVI720979:WVI720982 A786515:A786518 IW786515:IW786518 SS786515:SS786518 ACO786515:ACO786518 AMK786515:AMK786518 AWG786515:AWG786518 BGC786515:BGC786518 BPY786515:BPY786518 BZU786515:BZU786518 CJQ786515:CJQ786518 CTM786515:CTM786518 DDI786515:DDI786518 DNE786515:DNE786518 DXA786515:DXA786518 EGW786515:EGW786518 EQS786515:EQS786518 FAO786515:FAO786518 FKK786515:FKK786518 FUG786515:FUG786518 GEC786515:GEC786518 GNY786515:GNY786518 GXU786515:GXU786518 HHQ786515:HHQ786518 HRM786515:HRM786518 IBI786515:IBI786518 ILE786515:ILE786518 IVA786515:IVA786518 JEW786515:JEW786518 JOS786515:JOS786518 JYO786515:JYO786518 KIK786515:KIK786518 KSG786515:KSG786518 LCC786515:LCC786518 LLY786515:LLY786518 LVU786515:LVU786518 MFQ786515:MFQ786518 MPM786515:MPM786518 MZI786515:MZI786518 NJE786515:NJE786518 NTA786515:NTA786518 OCW786515:OCW786518 OMS786515:OMS786518 OWO786515:OWO786518 PGK786515:PGK786518 PQG786515:PQG786518 QAC786515:QAC786518 QJY786515:QJY786518 QTU786515:QTU786518 RDQ786515:RDQ786518 RNM786515:RNM786518 RXI786515:RXI786518 SHE786515:SHE786518 SRA786515:SRA786518 TAW786515:TAW786518 TKS786515:TKS786518 TUO786515:TUO786518 UEK786515:UEK786518 UOG786515:UOG786518 UYC786515:UYC786518 VHY786515:VHY786518 VRU786515:VRU786518 WBQ786515:WBQ786518 WLM786515:WLM786518 WVI786515:WVI786518 A852051:A852054 IW852051:IW852054 SS852051:SS852054 ACO852051:ACO852054 AMK852051:AMK852054 AWG852051:AWG852054 BGC852051:BGC852054 BPY852051:BPY852054 BZU852051:BZU852054 CJQ852051:CJQ852054 CTM852051:CTM852054 DDI852051:DDI852054 DNE852051:DNE852054 DXA852051:DXA852054 EGW852051:EGW852054 EQS852051:EQS852054 FAO852051:FAO852054 FKK852051:FKK852054 FUG852051:FUG852054 GEC852051:GEC852054 GNY852051:GNY852054 GXU852051:GXU852054 HHQ852051:HHQ852054 HRM852051:HRM852054 IBI852051:IBI852054 ILE852051:ILE852054 IVA852051:IVA852054 JEW852051:JEW852054 JOS852051:JOS852054 JYO852051:JYO852054 KIK852051:KIK852054 KSG852051:KSG852054 LCC852051:LCC852054 LLY852051:LLY852054 LVU852051:LVU852054 MFQ852051:MFQ852054 MPM852051:MPM852054 MZI852051:MZI852054 NJE852051:NJE852054 NTA852051:NTA852054 OCW852051:OCW852054 OMS852051:OMS852054 OWO852051:OWO852054 PGK852051:PGK852054 PQG852051:PQG852054 QAC852051:QAC852054 QJY852051:QJY852054 QTU852051:QTU852054 RDQ852051:RDQ852054 RNM852051:RNM852054 RXI852051:RXI852054 SHE852051:SHE852054 SRA852051:SRA852054 TAW852051:TAW852054 TKS852051:TKS852054 TUO852051:TUO852054 UEK852051:UEK852054 UOG852051:UOG852054 UYC852051:UYC852054 VHY852051:VHY852054 VRU852051:VRU852054 WBQ852051:WBQ852054 WLM852051:WLM852054 WVI852051:WVI852054 A917587:A917590 IW917587:IW917590 SS917587:SS917590 ACO917587:ACO917590 AMK917587:AMK917590 AWG917587:AWG917590 BGC917587:BGC917590 BPY917587:BPY917590 BZU917587:BZU917590 CJQ917587:CJQ917590 CTM917587:CTM917590 DDI917587:DDI917590 DNE917587:DNE917590 DXA917587:DXA917590 EGW917587:EGW917590 EQS917587:EQS917590 FAO917587:FAO917590 FKK917587:FKK917590 FUG917587:FUG917590 GEC917587:GEC917590 GNY917587:GNY917590 GXU917587:GXU917590 HHQ917587:HHQ917590 HRM917587:HRM917590 IBI917587:IBI917590 ILE917587:ILE917590 IVA917587:IVA917590 JEW917587:JEW917590 JOS917587:JOS917590 JYO917587:JYO917590 KIK917587:KIK917590 KSG917587:KSG917590 LCC917587:LCC917590 LLY917587:LLY917590 LVU917587:LVU917590 MFQ917587:MFQ917590 MPM917587:MPM917590 MZI917587:MZI917590 NJE917587:NJE917590 NTA917587:NTA917590 OCW917587:OCW917590 OMS917587:OMS917590 OWO917587:OWO917590 PGK917587:PGK917590 PQG917587:PQG917590 QAC917587:QAC917590 QJY917587:QJY917590 QTU917587:QTU917590 RDQ917587:RDQ917590 RNM917587:RNM917590 RXI917587:RXI917590 SHE917587:SHE917590 SRA917587:SRA917590 TAW917587:TAW917590 TKS917587:TKS917590 TUO917587:TUO917590 UEK917587:UEK917590 UOG917587:UOG917590 UYC917587:UYC917590 VHY917587:VHY917590 VRU917587:VRU917590 WBQ917587:WBQ917590 WLM917587:WLM917590 WVI917587:WVI917590 A983123:A983126 IW983123:IW983126 SS983123:SS983126 ACO983123:ACO983126 AMK983123:AMK983126 AWG983123:AWG983126 BGC983123:BGC983126 BPY983123:BPY983126 BZU983123:BZU983126 CJQ983123:CJQ983126 CTM983123:CTM983126 DDI983123:DDI983126 DNE983123:DNE983126 DXA983123:DXA983126 EGW983123:EGW983126 EQS983123:EQS983126 FAO983123:FAO983126 FKK983123:FKK983126 FUG983123:FUG983126 GEC983123:GEC983126 GNY983123:GNY983126 GXU983123:GXU983126 HHQ983123:HHQ983126 HRM983123:HRM983126 IBI983123:IBI983126 ILE983123:ILE983126 IVA983123:IVA983126 JEW983123:JEW983126 JOS983123:JOS983126 JYO983123:JYO983126 KIK983123:KIK983126 KSG983123:KSG983126 LCC983123:LCC983126 LLY983123:LLY983126 LVU983123:LVU983126 MFQ983123:MFQ983126 MPM983123:MPM983126 MZI983123:MZI983126 NJE983123:NJE983126 NTA983123:NTA983126 OCW983123:OCW983126 OMS983123:OMS983126 OWO983123:OWO983126 PGK983123:PGK983126 PQG983123:PQG983126 QAC983123:QAC983126 QJY983123:QJY983126 QTU983123:QTU983126 RDQ983123:RDQ983126 RNM983123:RNM983126 RXI983123:RXI983126 SHE983123:SHE983126 SRA983123:SRA983126 TAW983123:TAW983126 TKS983123:TKS983126 TUO983123:TUO983126 UEK983123:UEK983126 UOG983123:UOG983126 UYC983123:UYC983126 VHY983123:VHY983126 VRU983123:VRU983126 WBQ983123:WBQ983126 WLM983123:WLM983126 WVI983123:WVI983126 B72:B77 IX72:IX77 ST72:ST77 ACP72:ACP77 AML72:AML77 AWH72:AWH77 BGD72:BGD77 BPZ72:BPZ77 BZV72:BZV77 CJR72:CJR77 CTN72:CTN77 DDJ72:DDJ77 DNF72:DNF77 DXB72:DXB77 EGX72:EGX77 EQT72:EQT77 FAP72:FAP77 FKL72:FKL77 FUH72:FUH77 GED72:GED77 GNZ72:GNZ77 GXV72:GXV77 HHR72:HHR77 HRN72:HRN77 IBJ72:IBJ77 ILF72:ILF77 IVB72:IVB77 JEX72:JEX77 JOT72:JOT77 JYP72:JYP77 KIL72:KIL77 KSH72:KSH77 LCD72:LCD77 LLZ72:LLZ77 LVV72:LVV77 MFR72:MFR77 MPN72:MPN77 MZJ72:MZJ77 NJF72:NJF77 NTB72:NTB77 OCX72:OCX77 OMT72:OMT77 OWP72:OWP77 PGL72:PGL77 PQH72:PQH77 QAD72:QAD77 QJZ72:QJZ77 QTV72:QTV77 RDR72:RDR77 RNN72:RNN77 RXJ72:RXJ77 SHF72:SHF77 SRB72:SRB77 TAX72:TAX77 TKT72:TKT77 TUP72:TUP77 UEL72:UEL77 UOH72:UOH77 UYD72:UYD77 VHZ72:VHZ77 VRV72:VRV77 WBR72:WBR77 WLN72:WLN77 WVJ72:WVJ77 B65608:B65613 IX65608:IX65613 ST65608:ST65613 ACP65608:ACP65613 AML65608:AML65613 AWH65608:AWH65613 BGD65608:BGD65613 BPZ65608:BPZ65613 BZV65608:BZV65613 CJR65608:CJR65613 CTN65608:CTN65613 DDJ65608:DDJ65613 DNF65608:DNF65613 DXB65608:DXB65613 EGX65608:EGX65613 EQT65608:EQT65613 FAP65608:FAP65613 FKL65608:FKL65613 FUH65608:FUH65613 GED65608:GED65613 GNZ65608:GNZ65613 GXV65608:GXV65613 HHR65608:HHR65613 HRN65608:HRN65613 IBJ65608:IBJ65613 ILF65608:ILF65613 IVB65608:IVB65613 JEX65608:JEX65613 JOT65608:JOT65613 JYP65608:JYP65613 KIL65608:KIL65613 KSH65608:KSH65613 LCD65608:LCD65613 LLZ65608:LLZ65613 LVV65608:LVV65613 MFR65608:MFR65613 MPN65608:MPN65613 MZJ65608:MZJ65613 NJF65608:NJF65613 NTB65608:NTB65613 OCX65608:OCX65613 OMT65608:OMT65613 OWP65608:OWP65613 PGL65608:PGL65613 PQH65608:PQH65613 QAD65608:QAD65613 QJZ65608:QJZ65613 QTV65608:QTV65613 RDR65608:RDR65613 RNN65608:RNN65613 RXJ65608:RXJ65613 SHF65608:SHF65613 SRB65608:SRB65613 TAX65608:TAX65613 TKT65608:TKT65613 TUP65608:TUP65613 UEL65608:UEL65613 UOH65608:UOH65613 UYD65608:UYD65613 VHZ65608:VHZ65613 VRV65608:VRV65613 WBR65608:WBR65613 WLN65608:WLN65613 WVJ65608:WVJ65613 B131144:B131149 IX131144:IX131149 ST131144:ST131149 ACP131144:ACP131149 AML131144:AML131149 AWH131144:AWH131149 BGD131144:BGD131149 BPZ131144:BPZ131149 BZV131144:BZV131149 CJR131144:CJR131149 CTN131144:CTN131149 DDJ131144:DDJ131149 DNF131144:DNF131149 DXB131144:DXB131149 EGX131144:EGX131149 EQT131144:EQT131149 FAP131144:FAP131149 FKL131144:FKL131149 FUH131144:FUH131149 GED131144:GED131149 GNZ131144:GNZ131149 GXV131144:GXV131149 HHR131144:HHR131149 HRN131144:HRN131149 IBJ131144:IBJ131149 ILF131144:ILF131149 IVB131144:IVB131149 JEX131144:JEX131149 JOT131144:JOT131149 JYP131144:JYP131149 KIL131144:KIL131149 KSH131144:KSH131149 LCD131144:LCD131149 LLZ131144:LLZ131149 LVV131144:LVV131149 MFR131144:MFR131149 MPN131144:MPN131149 MZJ131144:MZJ131149 NJF131144:NJF131149 NTB131144:NTB131149 OCX131144:OCX131149 OMT131144:OMT131149 OWP131144:OWP131149 PGL131144:PGL131149 PQH131144:PQH131149 QAD131144:QAD131149 QJZ131144:QJZ131149 QTV131144:QTV131149 RDR131144:RDR131149 RNN131144:RNN131149 RXJ131144:RXJ131149 SHF131144:SHF131149 SRB131144:SRB131149 TAX131144:TAX131149 TKT131144:TKT131149 TUP131144:TUP131149 UEL131144:UEL131149 UOH131144:UOH131149 UYD131144:UYD131149 VHZ131144:VHZ131149 VRV131144:VRV131149 WBR131144:WBR131149 WLN131144:WLN131149 WVJ131144:WVJ131149 B196680:B196685 IX196680:IX196685 ST196680:ST196685 ACP196680:ACP196685 AML196680:AML196685 AWH196680:AWH196685 BGD196680:BGD196685 BPZ196680:BPZ196685 BZV196680:BZV196685 CJR196680:CJR196685 CTN196680:CTN196685 DDJ196680:DDJ196685 DNF196680:DNF196685 DXB196680:DXB196685 EGX196680:EGX196685 EQT196680:EQT196685 FAP196680:FAP196685 FKL196680:FKL196685 FUH196680:FUH196685 GED196680:GED196685 GNZ196680:GNZ196685 GXV196680:GXV196685 HHR196680:HHR196685 HRN196680:HRN196685 IBJ196680:IBJ196685 ILF196680:ILF196685 IVB196680:IVB196685 JEX196680:JEX196685 JOT196680:JOT196685 JYP196680:JYP196685 KIL196680:KIL196685 KSH196680:KSH196685 LCD196680:LCD196685 LLZ196680:LLZ196685 LVV196680:LVV196685 MFR196680:MFR196685 MPN196680:MPN196685 MZJ196680:MZJ196685 NJF196680:NJF196685 NTB196680:NTB196685 OCX196680:OCX196685 OMT196680:OMT196685 OWP196680:OWP196685 PGL196680:PGL196685 PQH196680:PQH196685 QAD196680:QAD196685 QJZ196680:QJZ196685 QTV196680:QTV196685 RDR196680:RDR196685 RNN196680:RNN196685 RXJ196680:RXJ196685 SHF196680:SHF196685 SRB196680:SRB196685 TAX196680:TAX196685 TKT196680:TKT196685 TUP196680:TUP196685 UEL196680:UEL196685 UOH196680:UOH196685 UYD196680:UYD196685 VHZ196680:VHZ196685 VRV196680:VRV196685 WBR196680:WBR196685 WLN196680:WLN196685 WVJ196680:WVJ196685 B262216:B262221 IX262216:IX262221 ST262216:ST262221 ACP262216:ACP262221 AML262216:AML262221 AWH262216:AWH262221 BGD262216:BGD262221 BPZ262216:BPZ262221 BZV262216:BZV262221 CJR262216:CJR262221 CTN262216:CTN262221 DDJ262216:DDJ262221 DNF262216:DNF262221 DXB262216:DXB262221 EGX262216:EGX262221 EQT262216:EQT262221 FAP262216:FAP262221 FKL262216:FKL262221 FUH262216:FUH262221 GED262216:GED262221 GNZ262216:GNZ262221 GXV262216:GXV262221 HHR262216:HHR262221 HRN262216:HRN262221 IBJ262216:IBJ262221 ILF262216:ILF262221 IVB262216:IVB262221 JEX262216:JEX262221 JOT262216:JOT262221 JYP262216:JYP262221 KIL262216:KIL262221 KSH262216:KSH262221 LCD262216:LCD262221 LLZ262216:LLZ262221 LVV262216:LVV262221 MFR262216:MFR262221 MPN262216:MPN262221 MZJ262216:MZJ262221 NJF262216:NJF262221 NTB262216:NTB262221 OCX262216:OCX262221 OMT262216:OMT262221 OWP262216:OWP262221 PGL262216:PGL262221 PQH262216:PQH262221 QAD262216:QAD262221 QJZ262216:QJZ262221 QTV262216:QTV262221 RDR262216:RDR262221 RNN262216:RNN262221 RXJ262216:RXJ262221 SHF262216:SHF262221 SRB262216:SRB262221 TAX262216:TAX262221 TKT262216:TKT262221 TUP262216:TUP262221 UEL262216:UEL262221 UOH262216:UOH262221 UYD262216:UYD262221 VHZ262216:VHZ262221 VRV262216:VRV262221 WBR262216:WBR262221 WLN262216:WLN262221 WVJ262216:WVJ262221 B327752:B327757 IX327752:IX327757 ST327752:ST327757 ACP327752:ACP327757 AML327752:AML327757 AWH327752:AWH327757 BGD327752:BGD327757 BPZ327752:BPZ327757 BZV327752:BZV327757 CJR327752:CJR327757 CTN327752:CTN327757 DDJ327752:DDJ327757 DNF327752:DNF327757 DXB327752:DXB327757 EGX327752:EGX327757 EQT327752:EQT327757 FAP327752:FAP327757 FKL327752:FKL327757 FUH327752:FUH327757 GED327752:GED327757 GNZ327752:GNZ327757 GXV327752:GXV327757 HHR327752:HHR327757 HRN327752:HRN327757 IBJ327752:IBJ327757 ILF327752:ILF327757 IVB327752:IVB327757 JEX327752:JEX327757 JOT327752:JOT327757 JYP327752:JYP327757 KIL327752:KIL327757 KSH327752:KSH327757 LCD327752:LCD327757 LLZ327752:LLZ327757 LVV327752:LVV327757 MFR327752:MFR327757 MPN327752:MPN327757 MZJ327752:MZJ327757 NJF327752:NJF327757 NTB327752:NTB327757 OCX327752:OCX327757 OMT327752:OMT327757 OWP327752:OWP327757 PGL327752:PGL327757 PQH327752:PQH327757 QAD327752:QAD327757 QJZ327752:QJZ327757 QTV327752:QTV327757 RDR327752:RDR327757 RNN327752:RNN327757 RXJ327752:RXJ327757 SHF327752:SHF327757 SRB327752:SRB327757 TAX327752:TAX327757 TKT327752:TKT327757 TUP327752:TUP327757 UEL327752:UEL327757 UOH327752:UOH327757 UYD327752:UYD327757 VHZ327752:VHZ327757 VRV327752:VRV327757 WBR327752:WBR327757 WLN327752:WLN327757 WVJ327752:WVJ327757 B393288:B393293 IX393288:IX393293 ST393288:ST393293 ACP393288:ACP393293 AML393288:AML393293 AWH393288:AWH393293 BGD393288:BGD393293 BPZ393288:BPZ393293 BZV393288:BZV393293 CJR393288:CJR393293 CTN393288:CTN393293 DDJ393288:DDJ393293 DNF393288:DNF393293 DXB393288:DXB393293 EGX393288:EGX393293 EQT393288:EQT393293 FAP393288:FAP393293 FKL393288:FKL393293 FUH393288:FUH393293 GED393288:GED393293 GNZ393288:GNZ393293 GXV393288:GXV393293 HHR393288:HHR393293 HRN393288:HRN393293 IBJ393288:IBJ393293 ILF393288:ILF393293 IVB393288:IVB393293 JEX393288:JEX393293 JOT393288:JOT393293 JYP393288:JYP393293 KIL393288:KIL393293 KSH393288:KSH393293 LCD393288:LCD393293 LLZ393288:LLZ393293 LVV393288:LVV393293 MFR393288:MFR393293 MPN393288:MPN393293 MZJ393288:MZJ393293 NJF393288:NJF393293 NTB393288:NTB393293 OCX393288:OCX393293 OMT393288:OMT393293 OWP393288:OWP393293 PGL393288:PGL393293 PQH393288:PQH393293 QAD393288:QAD393293 QJZ393288:QJZ393293 QTV393288:QTV393293 RDR393288:RDR393293 RNN393288:RNN393293 RXJ393288:RXJ393293 SHF393288:SHF393293 SRB393288:SRB393293 TAX393288:TAX393293 TKT393288:TKT393293 TUP393288:TUP393293 UEL393288:UEL393293 UOH393288:UOH393293 UYD393288:UYD393293 VHZ393288:VHZ393293 VRV393288:VRV393293 WBR393288:WBR393293 WLN393288:WLN393293 WVJ393288:WVJ393293 B458824:B458829 IX458824:IX458829 ST458824:ST458829 ACP458824:ACP458829 AML458824:AML458829 AWH458824:AWH458829 BGD458824:BGD458829 BPZ458824:BPZ458829 BZV458824:BZV458829 CJR458824:CJR458829 CTN458824:CTN458829 DDJ458824:DDJ458829 DNF458824:DNF458829 DXB458824:DXB458829 EGX458824:EGX458829 EQT458824:EQT458829 FAP458824:FAP458829 FKL458824:FKL458829 FUH458824:FUH458829 GED458824:GED458829 GNZ458824:GNZ458829 GXV458824:GXV458829 HHR458824:HHR458829 HRN458824:HRN458829 IBJ458824:IBJ458829 ILF458824:ILF458829 IVB458824:IVB458829 JEX458824:JEX458829 JOT458824:JOT458829 JYP458824:JYP458829 KIL458824:KIL458829 KSH458824:KSH458829 LCD458824:LCD458829 LLZ458824:LLZ458829 LVV458824:LVV458829 MFR458824:MFR458829 MPN458824:MPN458829 MZJ458824:MZJ458829 NJF458824:NJF458829 NTB458824:NTB458829 OCX458824:OCX458829 OMT458824:OMT458829 OWP458824:OWP458829 PGL458824:PGL458829 PQH458824:PQH458829 QAD458824:QAD458829 QJZ458824:QJZ458829 QTV458824:QTV458829 RDR458824:RDR458829 RNN458824:RNN458829 RXJ458824:RXJ458829 SHF458824:SHF458829 SRB458824:SRB458829 TAX458824:TAX458829 TKT458824:TKT458829 TUP458824:TUP458829 UEL458824:UEL458829 UOH458824:UOH458829 UYD458824:UYD458829 VHZ458824:VHZ458829 VRV458824:VRV458829 WBR458824:WBR458829 WLN458824:WLN458829 WVJ458824:WVJ458829 B524360:B524365 IX524360:IX524365 ST524360:ST524365 ACP524360:ACP524365 AML524360:AML524365 AWH524360:AWH524365 BGD524360:BGD524365 BPZ524360:BPZ524365 BZV524360:BZV524365 CJR524360:CJR524365 CTN524360:CTN524365 DDJ524360:DDJ524365 DNF524360:DNF524365 DXB524360:DXB524365 EGX524360:EGX524365 EQT524360:EQT524365 FAP524360:FAP524365 FKL524360:FKL524365 FUH524360:FUH524365 GED524360:GED524365 GNZ524360:GNZ524365 GXV524360:GXV524365 HHR524360:HHR524365 HRN524360:HRN524365 IBJ524360:IBJ524365 ILF524360:ILF524365 IVB524360:IVB524365 JEX524360:JEX524365 JOT524360:JOT524365 JYP524360:JYP524365 KIL524360:KIL524365 KSH524360:KSH524365 LCD524360:LCD524365 LLZ524360:LLZ524365 LVV524360:LVV524365 MFR524360:MFR524365 MPN524360:MPN524365 MZJ524360:MZJ524365 NJF524360:NJF524365 NTB524360:NTB524365 OCX524360:OCX524365 OMT524360:OMT524365 OWP524360:OWP524365 PGL524360:PGL524365 PQH524360:PQH524365 QAD524360:QAD524365 QJZ524360:QJZ524365 QTV524360:QTV524365 RDR524360:RDR524365 RNN524360:RNN524365 RXJ524360:RXJ524365 SHF524360:SHF524365 SRB524360:SRB524365 TAX524360:TAX524365 TKT524360:TKT524365 TUP524360:TUP524365 UEL524360:UEL524365 UOH524360:UOH524365 UYD524360:UYD524365 VHZ524360:VHZ524365 VRV524360:VRV524365 WBR524360:WBR524365 WLN524360:WLN524365 WVJ524360:WVJ524365 B589896:B589901 IX589896:IX589901 ST589896:ST589901 ACP589896:ACP589901 AML589896:AML589901 AWH589896:AWH589901 BGD589896:BGD589901 BPZ589896:BPZ589901 BZV589896:BZV589901 CJR589896:CJR589901 CTN589896:CTN589901 DDJ589896:DDJ589901 DNF589896:DNF589901 DXB589896:DXB589901 EGX589896:EGX589901 EQT589896:EQT589901 FAP589896:FAP589901 FKL589896:FKL589901 FUH589896:FUH589901 GED589896:GED589901 GNZ589896:GNZ589901 GXV589896:GXV589901 HHR589896:HHR589901 HRN589896:HRN589901 IBJ589896:IBJ589901 ILF589896:ILF589901 IVB589896:IVB589901 JEX589896:JEX589901 JOT589896:JOT589901 JYP589896:JYP589901 KIL589896:KIL589901 KSH589896:KSH589901 LCD589896:LCD589901 LLZ589896:LLZ589901 LVV589896:LVV589901 MFR589896:MFR589901 MPN589896:MPN589901 MZJ589896:MZJ589901 NJF589896:NJF589901 NTB589896:NTB589901 OCX589896:OCX589901 OMT589896:OMT589901 OWP589896:OWP589901 PGL589896:PGL589901 PQH589896:PQH589901 QAD589896:QAD589901 QJZ589896:QJZ589901 QTV589896:QTV589901 RDR589896:RDR589901 RNN589896:RNN589901 RXJ589896:RXJ589901 SHF589896:SHF589901 SRB589896:SRB589901 TAX589896:TAX589901 TKT589896:TKT589901 TUP589896:TUP589901 UEL589896:UEL589901 UOH589896:UOH589901 UYD589896:UYD589901 VHZ589896:VHZ589901 VRV589896:VRV589901 WBR589896:WBR589901 WLN589896:WLN589901 WVJ589896:WVJ589901 B655432:B655437 IX655432:IX655437 ST655432:ST655437 ACP655432:ACP655437 AML655432:AML655437 AWH655432:AWH655437 BGD655432:BGD655437 BPZ655432:BPZ655437 BZV655432:BZV655437 CJR655432:CJR655437 CTN655432:CTN655437 DDJ655432:DDJ655437 DNF655432:DNF655437 DXB655432:DXB655437 EGX655432:EGX655437 EQT655432:EQT655437 FAP655432:FAP655437 FKL655432:FKL655437 FUH655432:FUH655437 GED655432:GED655437 GNZ655432:GNZ655437 GXV655432:GXV655437 HHR655432:HHR655437 HRN655432:HRN655437 IBJ655432:IBJ655437 ILF655432:ILF655437 IVB655432:IVB655437 JEX655432:JEX655437 JOT655432:JOT655437 JYP655432:JYP655437 KIL655432:KIL655437 KSH655432:KSH655437 LCD655432:LCD655437 LLZ655432:LLZ655437 LVV655432:LVV655437 MFR655432:MFR655437 MPN655432:MPN655437 MZJ655432:MZJ655437 NJF655432:NJF655437 NTB655432:NTB655437 OCX655432:OCX655437 OMT655432:OMT655437 OWP655432:OWP655437 PGL655432:PGL655437 PQH655432:PQH655437 QAD655432:QAD655437 QJZ655432:QJZ655437 QTV655432:QTV655437 RDR655432:RDR655437 RNN655432:RNN655437 RXJ655432:RXJ655437 SHF655432:SHF655437 SRB655432:SRB655437 TAX655432:TAX655437 TKT655432:TKT655437 TUP655432:TUP655437 UEL655432:UEL655437 UOH655432:UOH655437 UYD655432:UYD655437 VHZ655432:VHZ655437 VRV655432:VRV655437 WBR655432:WBR655437 WLN655432:WLN655437 WVJ655432:WVJ655437 B720968:B720973 IX720968:IX720973 ST720968:ST720973 ACP720968:ACP720973 AML720968:AML720973 AWH720968:AWH720973 BGD720968:BGD720973 BPZ720968:BPZ720973 BZV720968:BZV720973 CJR720968:CJR720973 CTN720968:CTN720973 DDJ720968:DDJ720973 DNF720968:DNF720973 DXB720968:DXB720973 EGX720968:EGX720973 EQT720968:EQT720973 FAP720968:FAP720973 FKL720968:FKL720973 FUH720968:FUH720973 GED720968:GED720973 GNZ720968:GNZ720973 GXV720968:GXV720973 HHR720968:HHR720973 HRN720968:HRN720973 IBJ720968:IBJ720973 ILF720968:ILF720973 IVB720968:IVB720973 JEX720968:JEX720973 JOT720968:JOT720973 JYP720968:JYP720973 KIL720968:KIL720973 KSH720968:KSH720973 LCD720968:LCD720973 LLZ720968:LLZ720973 LVV720968:LVV720973 MFR720968:MFR720973 MPN720968:MPN720973 MZJ720968:MZJ720973 NJF720968:NJF720973 NTB720968:NTB720973 OCX720968:OCX720973 OMT720968:OMT720973 OWP720968:OWP720973 PGL720968:PGL720973 PQH720968:PQH720973 QAD720968:QAD720973 QJZ720968:QJZ720973 QTV720968:QTV720973 RDR720968:RDR720973 RNN720968:RNN720973 RXJ720968:RXJ720973 SHF720968:SHF720973 SRB720968:SRB720973 TAX720968:TAX720973 TKT720968:TKT720973 TUP720968:TUP720973 UEL720968:UEL720973 UOH720968:UOH720973 UYD720968:UYD720973 VHZ720968:VHZ720973 VRV720968:VRV720973 WBR720968:WBR720973 WLN720968:WLN720973 WVJ720968:WVJ720973 B786504:B786509 IX786504:IX786509 ST786504:ST786509 ACP786504:ACP786509 AML786504:AML786509 AWH786504:AWH786509 BGD786504:BGD786509 BPZ786504:BPZ786509 BZV786504:BZV786509 CJR786504:CJR786509 CTN786504:CTN786509 DDJ786504:DDJ786509 DNF786504:DNF786509 DXB786504:DXB786509 EGX786504:EGX786509 EQT786504:EQT786509 FAP786504:FAP786509 FKL786504:FKL786509 FUH786504:FUH786509 GED786504:GED786509 GNZ786504:GNZ786509 GXV786504:GXV786509 HHR786504:HHR786509 HRN786504:HRN786509 IBJ786504:IBJ786509 ILF786504:ILF786509 IVB786504:IVB786509 JEX786504:JEX786509 JOT786504:JOT786509 JYP786504:JYP786509 KIL786504:KIL786509 KSH786504:KSH786509 LCD786504:LCD786509 LLZ786504:LLZ786509 LVV786504:LVV786509 MFR786504:MFR786509 MPN786504:MPN786509 MZJ786504:MZJ786509 NJF786504:NJF786509 NTB786504:NTB786509 OCX786504:OCX786509 OMT786504:OMT786509 OWP786504:OWP786509 PGL786504:PGL786509 PQH786504:PQH786509 QAD786504:QAD786509 QJZ786504:QJZ786509 QTV786504:QTV786509 RDR786504:RDR786509 RNN786504:RNN786509 RXJ786504:RXJ786509 SHF786504:SHF786509 SRB786504:SRB786509 TAX786504:TAX786509 TKT786504:TKT786509 TUP786504:TUP786509 UEL786504:UEL786509 UOH786504:UOH786509 UYD786504:UYD786509 VHZ786504:VHZ786509 VRV786504:VRV786509 WBR786504:WBR786509 WLN786504:WLN786509 WVJ786504:WVJ786509 B852040:B852045 IX852040:IX852045 ST852040:ST852045 ACP852040:ACP852045 AML852040:AML852045 AWH852040:AWH852045 BGD852040:BGD852045 BPZ852040:BPZ852045 BZV852040:BZV852045 CJR852040:CJR852045 CTN852040:CTN852045 DDJ852040:DDJ852045 DNF852040:DNF852045 DXB852040:DXB852045 EGX852040:EGX852045 EQT852040:EQT852045 FAP852040:FAP852045 FKL852040:FKL852045 FUH852040:FUH852045 GED852040:GED852045 GNZ852040:GNZ852045 GXV852040:GXV852045 HHR852040:HHR852045 HRN852040:HRN852045 IBJ852040:IBJ852045 ILF852040:ILF852045 IVB852040:IVB852045 JEX852040:JEX852045 JOT852040:JOT852045 JYP852040:JYP852045 KIL852040:KIL852045 KSH852040:KSH852045 LCD852040:LCD852045 LLZ852040:LLZ852045 LVV852040:LVV852045 MFR852040:MFR852045 MPN852040:MPN852045 MZJ852040:MZJ852045 NJF852040:NJF852045 NTB852040:NTB852045 OCX852040:OCX852045 OMT852040:OMT852045 OWP852040:OWP852045 PGL852040:PGL852045 PQH852040:PQH852045 QAD852040:QAD852045 QJZ852040:QJZ852045 QTV852040:QTV852045 RDR852040:RDR852045 RNN852040:RNN852045 RXJ852040:RXJ852045 SHF852040:SHF852045 SRB852040:SRB852045 TAX852040:TAX852045 TKT852040:TKT852045 TUP852040:TUP852045 UEL852040:UEL852045 UOH852040:UOH852045 UYD852040:UYD852045 VHZ852040:VHZ852045 VRV852040:VRV852045 WBR852040:WBR852045 WLN852040:WLN852045 WVJ852040:WVJ852045 B917576:B917581 IX917576:IX917581 ST917576:ST917581 ACP917576:ACP917581 AML917576:AML917581 AWH917576:AWH917581 BGD917576:BGD917581 BPZ917576:BPZ917581 BZV917576:BZV917581 CJR917576:CJR917581 CTN917576:CTN917581 DDJ917576:DDJ917581 DNF917576:DNF917581 DXB917576:DXB917581 EGX917576:EGX917581 EQT917576:EQT917581 FAP917576:FAP917581 FKL917576:FKL917581 FUH917576:FUH917581 GED917576:GED917581 GNZ917576:GNZ917581 GXV917576:GXV917581 HHR917576:HHR917581 HRN917576:HRN917581 IBJ917576:IBJ917581 ILF917576:ILF917581 IVB917576:IVB917581 JEX917576:JEX917581 JOT917576:JOT917581 JYP917576:JYP917581 KIL917576:KIL917581 KSH917576:KSH917581 LCD917576:LCD917581 LLZ917576:LLZ917581 LVV917576:LVV917581 MFR917576:MFR917581 MPN917576:MPN917581 MZJ917576:MZJ917581 NJF917576:NJF917581 NTB917576:NTB917581 OCX917576:OCX917581 OMT917576:OMT917581 OWP917576:OWP917581 PGL917576:PGL917581 PQH917576:PQH917581 QAD917576:QAD917581 QJZ917576:QJZ917581 QTV917576:QTV917581 RDR917576:RDR917581 RNN917576:RNN917581 RXJ917576:RXJ917581 SHF917576:SHF917581 SRB917576:SRB917581 TAX917576:TAX917581 TKT917576:TKT917581 TUP917576:TUP917581 UEL917576:UEL917581 UOH917576:UOH917581 UYD917576:UYD917581 VHZ917576:VHZ917581 VRV917576:VRV917581 WBR917576:WBR917581 WLN917576:WLN917581 WVJ917576:WVJ917581 B983112:B983117 IX983112:IX983117 ST983112:ST983117 ACP983112:ACP983117 AML983112:AML983117 AWH983112:AWH983117 BGD983112:BGD983117 BPZ983112:BPZ983117 BZV983112:BZV983117 CJR983112:CJR983117 CTN983112:CTN983117 DDJ983112:DDJ983117 DNF983112:DNF983117 DXB983112:DXB983117 EGX983112:EGX983117 EQT983112:EQT983117 FAP983112:FAP983117 FKL983112:FKL983117 FUH983112:FUH983117 GED983112:GED983117 GNZ983112:GNZ983117 GXV983112:GXV983117 HHR983112:HHR983117 HRN983112:HRN983117 IBJ983112:IBJ983117 ILF983112:ILF983117 IVB983112:IVB983117 JEX983112:JEX983117 JOT983112:JOT983117 JYP983112:JYP983117 KIL983112:KIL983117 KSH983112:KSH983117 LCD983112:LCD983117 LLZ983112:LLZ983117 LVV983112:LVV983117 MFR983112:MFR983117 MPN983112:MPN983117 MZJ983112:MZJ983117 NJF983112:NJF983117 NTB983112:NTB983117 OCX983112:OCX983117 OMT983112:OMT983117 OWP983112:OWP983117 PGL983112:PGL983117 PQH983112:PQH983117 QAD983112:QAD983117 QJZ983112:QJZ983117 QTV983112:QTV983117 RDR983112:RDR983117 RNN983112:RNN983117 RXJ983112:RXJ983117 SHF983112:SHF983117 SRB983112:SRB983117 TAX983112:TAX983117 TKT983112:TKT983117 TUP983112:TUP983117 UEL983112:UEL983117 UOH983112:UOH983117 UYD983112:UYD983117 VHZ983112:VHZ983117 VRV983112:VRV983117 WBR983112:WBR983117 WLN983112:WLN983117 WVJ983112:WVJ983117 C77:Z77 IY77:JV77 SU77:TR77 ACQ77:ADN77 AMM77:ANJ77 AWI77:AXF77 BGE77:BHB77 BQA77:BQX77 BZW77:CAT77 CJS77:CKP77 CTO77:CUL77 DDK77:DEH77 DNG77:DOD77 DXC77:DXZ77 EGY77:EHV77 EQU77:ERR77 FAQ77:FBN77 FKM77:FLJ77 FUI77:FVF77 GEE77:GFB77 GOA77:GOX77 GXW77:GYT77 HHS77:HIP77 HRO77:HSL77 IBK77:ICH77 ILG77:IMD77 IVC77:IVZ77 JEY77:JFV77 JOU77:JPR77 JYQ77:JZN77 KIM77:KJJ77 KSI77:KTF77 LCE77:LDB77 LMA77:LMX77 LVW77:LWT77 MFS77:MGP77 MPO77:MQL77 MZK77:NAH77 NJG77:NKD77 NTC77:NTZ77 OCY77:ODV77 OMU77:ONR77 OWQ77:OXN77 PGM77:PHJ77 PQI77:PRF77 QAE77:QBB77 QKA77:QKX77 QTW77:QUT77 RDS77:REP77 RNO77:ROL77 RXK77:RYH77 SHG77:SID77 SRC77:SRZ77 TAY77:TBV77 TKU77:TLR77 TUQ77:TVN77 UEM77:UFJ77 UOI77:UPF77 UYE77:UZB77 VIA77:VIX77 VRW77:VST77 WBS77:WCP77 WLO77:WML77 WVK77:WWH77 C65613:Z65613 IY65613:JV65613 SU65613:TR65613 ACQ65613:ADN65613 AMM65613:ANJ65613 AWI65613:AXF65613 BGE65613:BHB65613 BQA65613:BQX65613 BZW65613:CAT65613 CJS65613:CKP65613 CTO65613:CUL65613 DDK65613:DEH65613 DNG65613:DOD65613 DXC65613:DXZ65613 EGY65613:EHV65613 EQU65613:ERR65613 FAQ65613:FBN65613 FKM65613:FLJ65613 FUI65613:FVF65613 GEE65613:GFB65613 GOA65613:GOX65613 GXW65613:GYT65613 HHS65613:HIP65613 HRO65613:HSL65613 IBK65613:ICH65613 ILG65613:IMD65613 IVC65613:IVZ65613 JEY65613:JFV65613 JOU65613:JPR65613 JYQ65613:JZN65613 KIM65613:KJJ65613 KSI65613:KTF65613 LCE65613:LDB65613 LMA65613:LMX65613 LVW65613:LWT65613 MFS65613:MGP65613 MPO65613:MQL65613 MZK65613:NAH65613 NJG65613:NKD65613 NTC65613:NTZ65613 OCY65613:ODV65613 OMU65613:ONR65613 OWQ65613:OXN65613 PGM65613:PHJ65613 PQI65613:PRF65613 QAE65613:QBB65613 QKA65613:QKX65613 QTW65613:QUT65613 RDS65613:REP65613 RNO65613:ROL65613 RXK65613:RYH65613 SHG65613:SID65613 SRC65613:SRZ65613 TAY65613:TBV65613 TKU65613:TLR65613 TUQ65613:TVN65613 UEM65613:UFJ65613 UOI65613:UPF65613 UYE65613:UZB65613 VIA65613:VIX65613 VRW65613:VST65613 WBS65613:WCP65613 WLO65613:WML65613 WVK65613:WWH65613 C131149:Z131149 IY131149:JV131149 SU131149:TR131149 ACQ131149:ADN131149 AMM131149:ANJ131149 AWI131149:AXF131149 BGE131149:BHB131149 BQA131149:BQX131149 BZW131149:CAT131149 CJS131149:CKP131149 CTO131149:CUL131149 DDK131149:DEH131149 DNG131149:DOD131149 DXC131149:DXZ131149 EGY131149:EHV131149 EQU131149:ERR131149 FAQ131149:FBN131149 FKM131149:FLJ131149 FUI131149:FVF131149 GEE131149:GFB131149 GOA131149:GOX131149 GXW131149:GYT131149 HHS131149:HIP131149 HRO131149:HSL131149 IBK131149:ICH131149 ILG131149:IMD131149 IVC131149:IVZ131149 JEY131149:JFV131149 JOU131149:JPR131149 JYQ131149:JZN131149 KIM131149:KJJ131149 KSI131149:KTF131149 LCE131149:LDB131149 LMA131149:LMX131149 LVW131149:LWT131149 MFS131149:MGP131149 MPO131149:MQL131149 MZK131149:NAH131149 NJG131149:NKD131149 NTC131149:NTZ131149 OCY131149:ODV131149 OMU131149:ONR131149 OWQ131149:OXN131149 PGM131149:PHJ131149 PQI131149:PRF131149 QAE131149:QBB131149 QKA131149:QKX131149 QTW131149:QUT131149 RDS131149:REP131149 RNO131149:ROL131149 RXK131149:RYH131149 SHG131149:SID131149 SRC131149:SRZ131149 TAY131149:TBV131149 TKU131149:TLR131149 TUQ131149:TVN131149 UEM131149:UFJ131149 UOI131149:UPF131149 UYE131149:UZB131149 VIA131149:VIX131149 VRW131149:VST131149 WBS131149:WCP131149 WLO131149:WML131149 WVK131149:WWH131149 C196685:Z196685 IY196685:JV196685 SU196685:TR196685 ACQ196685:ADN196685 AMM196685:ANJ196685 AWI196685:AXF196685 BGE196685:BHB196685 BQA196685:BQX196685 BZW196685:CAT196685 CJS196685:CKP196685 CTO196685:CUL196685 DDK196685:DEH196685 DNG196685:DOD196685 DXC196685:DXZ196685 EGY196685:EHV196685 EQU196685:ERR196685 FAQ196685:FBN196685 FKM196685:FLJ196685 FUI196685:FVF196685 GEE196685:GFB196685 GOA196685:GOX196685 GXW196685:GYT196685 HHS196685:HIP196685 HRO196685:HSL196685 IBK196685:ICH196685 ILG196685:IMD196685 IVC196685:IVZ196685 JEY196685:JFV196685 JOU196685:JPR196685 JYQ196685:JZN196685 KIM196685:KJJ196685 KSI196685:KTF196685 LCE196685:LDB196685 LMA196685:LMX196685 LVW196685:LWT196685 MFS196685:MGP196685 MPO196685:MQL196685 MZK196685:NAH196685 NJG196685:NKD196685 NTC196685:NTZ196685 OCY196685:ODV196685 OMU196685:ONR196685 OWQ196685:OXN196685 PGM196685:PHJ196685 PQI196685:PRF196685 QAE196685:QBB196685 QKA196685:QKX196685 QTW196685:QUT196685 RDS196685:REP196685 RNO196685:ROL196685 RXK196685:RYH196685 SHG196685:SID196685 SRC196685:SRZ196685 TAY196685:TBV196685 TKU196685:TLR196685 TUQ196685:TVN196685 UEM196685:UFJ196685 UOI196685:UPF196685 UYE196685:UZB196685 VIA196685:VIX196685 VRW196685:VST196685 WBS196685:WCP196685 WLO196685:WML196685 WVK196685:WWH196685 C262221:Z262221 IY262221:JV262221 SU262221:TR262221 ACQ262221:ADN262221 AMM262221:ANJ262221 AWI262221:AXF262221 BGE262221:BHB262221 BQA262221:BQX262221 BZW262221:CAT262221 CJS262221:CKP262221 CTO262221:CUL262221 DDK262221:DEH262221 DNG262221:DOD262221 DXC262221:DXZ262221 EGY262221:EHV262221 EQU262221:ERR262221 FAQ262221:FBN262221 FKM262221:FLJ262221 FUI262221:FVF262221 GEE262221:GFB262221 GOA262221:GOX262221 GXW262221:GYT262221 HHS262221:HIP262221 HRO262221:HSL262221 IBK262221:ICH262221 ILG262221:IMD262221 IVC262221:IVZ262221 JEY262221:JFV262221 JOU262221:JPR262221 JYQ262221:JZN262221 KIM262221:KJJ262221 KSI262221:KTF262221 LCE262221:LDB262221 LMA262221:LMX262221 LVW262221:LWT262221 MFS262221:MGP262221 MPO262221:MQL262221 MZK262221:NAH262221 NJG262221:NKD262221 NTC262221:NTZ262221 OCY262221:ODV262221 OMU262221:ONR262221 OWQ262221:OXN262221 PGM262221:PHJ262221 PQI262221:PRF262221 QAE262221:QBB262221 QKA262221:QKX262221 QTW262221:QUT262221 RDS262221:REP262221 RNO262221:ROL262221 RXK262221:RYH262221 SHG262221:SID262221 SRC262221:SRZ262221 TAY262221:TBV262221 TKU262221:TLR262221 TUQ262221:TVN262221 UEM262221:UFJ262221 UOI262221:UPF262221 UYE262221:UZB262221 VIA262221:VIX262221 VRW262221:VST262221 WBS262221:WCP262221 WLO262221:WML262221 WVK262221:WWH262221 C327757:Z327757 IY327757:JV327757 SU327757:TR327757 ACQ327757:ADN327757 AMM327757:ANJ327757 AWI327757:AXF327757 BGE327757:BHB327757 BQA327757:BQX327757 BZW327757:CAT327757 CJS327757:CKP327757 CTO327757:CUL327757 DDK327757:DEH327757 DNG327757:DOD327757 DXC327757:DXZ327757 EGY327757:EHV327757 EQU327757:ERR327757 FAQ327757:FBN327757 FKM327757:FLJ327757 FUI327757:FVF327757 GEE327757:GFB327757 GOA327757:GOX327757 GXW327757:GYT327757 HHS327757:HIP327757 HRO327757:HSL327757 IBK327757:ICH327757 ILG327757:IMD327757 IVC327757:IVZ327757 JEY327757:JFV327757 JOU327757:JPR327757 JYQ327757:JZN327757 KIM327757:KJJ327757 KSI327757:KTF327757 LCE327757:LDB327757 LMA327757:LMX327757 LVW327757:LWT327757 MFS327757:MGP327757 MPO327757:MQL327757 MZK327757:NAH327757 NJG327757:NKD327757 NTC327757:NTZ327757 OCY327757:ODV327757 OMU327757:ONR327757 OWQ327757:OXN327757 PGM327757:PHJ327757 PQI327757:PRF327757 QAE327757:QBB327757 QKA327757:QKX327757 QTW327757:QUT327757 RDS327757:REP327757 RNO327757:ROL327757 RXK327757:RYH327757 SHG327757:SID327757 SRC327757:SRZ327757 TAY327757:TBV327757 TKU327757:TLR327757 TUQ327757:TVN327757 UEM327757:UFJ327757 UOI327757:UPF327757 UYE327757:UZB327757 VIA327757:VIX327757 VRW327757:VST327757 WBS327757:WCP327757 WLO327757:WML327757 WVK327757:WWH327757 C393293:Z393293 IY393293:JV393293 SU393293:TR393293 ACQ393293:ADN393293 AMM393293:ANJ393293 AWI393293:AXF393293 BGE393293:BHB393293 BQA393293:BQX393293 BZW393293:CAT393293 CJS393293:CKP393293 CTO393293:CUL393293 DDK393293:DEH393293 DNG393293:DOD393293 DXC393293:DXZ393293 EGY393293:EHV393293 EQU393293:ERR393293 FAQ393293:FBN393293 FKM393293:FLJ393293 FUI393293:FVF393293 GEE393293:GFB393293 GOA393293:GOX393293 GXW393293:GYT393293 HHS393293:HIP393293 HRO393293:HSL393293 IBK393293:ICH393293 ILG393293:IMD393293 IVC393293:IVZ393293 JEY393293:JFV393293 JOU393293:JPR393293 JYQ393293:JZN393293 KIM393293:KJJ393293 KSI393293:KTF393293 LCE393293:LDB393293 LMA393293:LMX393293 LVW393293:LWT393293 MFS393293:MGP393293 MPO393293:MQL393293 MZK393293:NAH393293 NJG393293:NKD393293 NTC393293:NTZ393293 OCY393293:ODV393293 OMU393293:ONR393293 OWQ393293:OXN393293 PGM393293:PHJ393293 PQI393293:PRF393293 QAE393293:QBB393293 QKA393293:QKX393293 QTW393293:QUT393293 RDS393293:REP393293 RNO393293:ROL393293 RXK393293:RYH393293 SHG393293:SID393293 SRC393293:SRZ393293 TAY393293:TBV393293 TKU393293:TLR393293 TUQ393293:TVN393293 UEM393293:UFJ393293 UOI393293:UPF393293 UYE393293:UZB393293 VIA393293:VIX393293 VRW393293:VST393293 WBS393293:WCP393293 WLO393293:WML393293 WVK393293:WWH393293 C458829:Z458829 IY458829:JV458829 SU458829:TR458829 ACQ458829:ADN458829 AMM458829:ANJ458829 AWI458829:AXF458829 BGE458829:BHB458829 BQA458829:BQX458829 BZW458829:CAT458829 CJS458829:CKP458829 CTO458829:CUL458829 DDK458829:DEH458829 DNG458829:DOD458829 DXC458829:DXZ458829 EGY458829:EHV458829 EQU458829:ERR458829 FAQ458829:FBN458829 FKM458829:FLJ458829 FUI458829:FVF458829 GEE458829:GFB458829 GOA458829:GOX458829 GXW458829:GYT458829 HHS458829:HIP458829 HRO458829:HSL458829 IBK458829:ICH458829 ILG458829:IMD458829 IVC458829:IVZ458829 JEY458829:JFV458829 JOU458829:JPR458829 JYQ458829:JZN458829 KIM458829:KJJ458829 KSI458829:KTF458829 LCE458829:LDB458829 LMA458829:LMX458829 LVW458829:LWT458829 MFS458829:MGP458829 MPO458829:MQL458829 MZK458829:NAH458829 NJG458829:NKD458829 NTC458829:NTZ458829 OCY458829:ODV458829 OMU458829:ONR458829 OWQ458829:OXN458829 PGM458829:PHJ458829 PQI458829:PRF458829 QAE458829:QBB458829 QKA458829:QKX458829 QTW458829:QUT458829 RDS458829:REP458829 RNO458829:ROL458829 RXK458829:RYH458829 SHG458829:SID458829 SRC458829:SRZ458829 TAY458829:TBV458829 TKU458829:TLR458829 TUQ458829:TVN458829 UEM458829:UFJ458829 UOI458829:UPF458829 UYE458829:UZB458829 VIA458829:VIX458829 VRW458829:VST458829 WBS458829:WCP458829 WLO458829:WML458829 WVK458829:WWH458829 C524365:Z524365 IY524365:JV524365 SU524365:TR524365 ACQ524365:ADN524365 AMM524365:ANJ524365 AWI524365:AXF524365 BGE524365:BHB524365 BQA524365:BQX524365 BZW524365:CAT524365 CJS524365:CKP524365 CTO524365:CUL524365 DDK524365:DEH524365 DNG524365:DOD524365 DXC524365:DXZ524365 EGY524365:EHV524365 EQU524365:ERR524365 FAQ524365:FBN524365 FKM524365:FLJ524365 FUI524365:FVF524365 GEE524365:GFB524365 GOA524365:GOX524365 GXW524365:GYT524365 HHS524365:HIP524365 HRO524365:HSL524365 IBK524365:ICH524365 ILG524365:IMD524365 IVC524365:IVZ524365 JEY524365:JFV524365 JOU524365:JPR524365 JYQ524365:JZN524365 KIM524365:KJJ524365 KSI524365:KTF524365 LCE524365:LDB524365 LMA524365:LMX524365 LVW524365:LWT524365 MFS524365:MGP524365 MPO524365:MQL524365 MZK524365:NAH524365 NJG524365:NKD524365 NTC524365:NTZ524365 OCY524365:ODV524365 OMU524365:ONR524365 OWQ524365:OXN524365 PGM524365:PHJ524365 PQI524365:PRF524365 QAE524365:QBB524365 QKA524365:QKX524365 QTW524365:QUT524365 RDS524365:REP524365 RNO524365:ROL524365 RXK524365:RYH524365 SHG524365:SID524365 SRC524365:SRZ524365 TAY524365:TBV524365 TKU524365:TLR524365 TUQ524365:TVN524365 UEM524365:UFJ524365 UOI524365:UPF524365 UYE524365:UZB524365 VIA524365:VIX524365 VRW524365:VST524365 WBS524365:WCP524365 WLO524365:WML524365 WVK524365:WWH524365 C589901:Z589901 IY589901:JV589901 SU589901:TR589901 ACQ589901:ADN589901 AMM589901:ANJ589901 AWI589901:AXF589901 BGE589901:BHB589901 BQA589901:BQX589901 BZW589901:CAT589901 CJS589901:CKP589901 CTO589901:CUL589901 DDK589901:DEH589901 DNG589901:DOD589901 DXC589901:DXZ589901 EGY589901:EHV589901 EQU589901:ERR589901 FAQ589901:FBN589901 FKM589901:FLJ589901 FUI589901:FVF589901 GEE589901:GFB589901 GOA589901:GOX589901 GXW589901:GYT589901 HHS589901:HIP589901 HRO589901:HSL589901 IBK589901:ICH589901 ILG589901:IMD589901 IVC589901:IVZ589901 JEY589901:JFV589901 JOU589901:JPR589901 JYQ589901:JZN589901 KIM589901:KJJ589901 KSI589901:KTF589901 LCE589901:LDB589901 LMA589901:LMX589901 LVW589901:LWT589901 MFS589901:MGP589901 MPO589901:MQL589901 MZK589901:NAH589901 NJG589901:NKD589901 NTC589901:NTZ589901 OCY589901:ODV589901 OMU589901:ONR589901 OWQ589901:OXN589901 PGM589901:PHJ589901 PQI589901:PRF589901 QAE589901:QBB589901 QKA589901:QKX589901 QTW589901:QUT589901 RDS589901:REP589901 RNO589901:ROL589901 RXK589901:RYH589901 SHG589901:SID589901 SRC589901:SRZ589901 TAY589901:TBV589901 TKU589901:TLR589901 TUQ589901:TVN589901 UEM589901:UFJ589901 UOI589901:UPF589901 UYE589901:UZB589901 VIA589901:VIX589901 VRW589901:VST589901 WBS589901:WCP589901 WLO589901:WML589901 WVK589901:WWH589901 C655437:Z655437 IY655437:JV655437 SU655437:TR655437 ACQ655437:ADN655437 AMM655437:ANJ655437 AWI655437:AXF655437 BGE655437:BHB655437 BQA655437:BQX655437 BZW655437:CAT655437 CJS655437:CKP655437 CTO655437:CUL655437 DDK655437:DEH655437 DNG655437:DOD655437 DXC655437:DXZ655437 EGY655437:EHV655437 EQU655437:ERR655437 FAQ655437:FBN655437 FKM655437:FLJ655437 FUI655437:FVF655437 GEE655437:GFB655437 GOA655437:GOX655437 GXW655437:GYT655437 HHS655437:HIP655437 HRO655437:HSL655437 IBK655437:ICH655437 ILG655437:IMD655437 IVC655437:IVZ655437 JEY655437:JFV655437 JOU655437:JPR655437 JYQ655437:JZN655437 KIM655437:KJJ655437 KSI655437:KTF655437 LCE655437:LDB655437 LMA655437:LMX655437 LVW655437:LWT655437 MFS655437:MGP655437 MPO655437:MQL655437 MZK655437:NAH655437 NJG655437:NKD655437 NTC655437:NTZ655437 OCY655437:ODV655437 OMU655437:ONR655437 OWQ655437:OXN655437 PGM655437:PHJ655437 PQI655437:PRF655437 QAE655437:QBB655437 QKA655437:QKX655437 QTW655437:QUT655437 RDS655437:REP655437 RNO655437:ROL655437 RXK655437:RYH655437 SHG655437:SID655437 SRC655437:SRZ655437 TAY655437:TBV655437 TKU655437:TLR655437 TUQ655437:TVN655437 UEM655437:UFJ655437 UOI655437:UPF655437 UYE655437:UZB655437 VIA655437:VIX655437 VRW655437:VST655437 WBS655437:WCP655437 WLO655437:WML655437 WVK655437:WWH655437 C720973:Z720973 IY720973:JV720973 SU720973:TR720973 ACQ720973:ADN720973 AMM720973:ANJ720973 AWI720973:AXF720973 BGE720973:BHB720973 BQA720973:BQX720973 BZW720973:CAT720973 CJS720973:CKP720973 CTO720973:CUL720973 DDK720973:DEH720973 DNG720973:DOD720973 DXC720973:DXZ720973 EGY720973:EHV720973 EQU720973:ERR720973 FAQ720973:FBN720973 FKM720973:FLJ720973 FUI720973:FVF720973 GEE720973:GFB720973 GOA720973:GOX720973 GXW720973:GYT720973 HHS720973:HIP720973 HRO720973:HSL720973 IBK720973:ICH720973 ILG720973:IMD720973 IVC720973:IVZ720973 JEY720973:JFV720973 JOU720973:JPR720973 JYQ720973:JZN720973 KIM720973:KJJ720973 KSI720973:KTF720973 LCE720973:LDB720973 LMA720973:LMX720973 LVW720973:LWT720973 MFS720973:MGP720973 MPO720973:MQL720973 MZK720973:NAH720973 NJG720973:NKD720973 NTC720973:NTZ720973 OCY720973:ODV720973 OMU720973:ONR720973 OWQ720973:OXN720973 PGM720973:PHJ720973 PQI720973:PRF720973 QAE720973:QBB720973 QKA720973:QKX720973 QTW720973:QUT720973 RDS720973:REP720973 RNO720973:ROL720973 RXK720973:RYH720973 SHG720973:SID720973 SRC720973:SRZ720973 TAY720973:TBV720973 TKU720973:TLR720973 TUQ720973:TVN720973 UEM720973:UFJ720973 UOI720973:UPF720973 UYE720973:UZB720973 VIA720973:VIX720973 VRW720973:VST720973 WBS720973:WCP720973 WLO720973:WML720973 WVK720973:WWH720973 C786509:Z786509 IY786509:JV786509 SU786509:TR786509 ACQ786509:ADN786509 AMM786509:ANJ786509 AWI786509:AXF786509 BGE786509:BHB786509 BQA786509:BQX786509 BZW786509:CAT786509 CJS786509:CKP786509 CTO786509:CUL786509 DDK786509:DEH786509 DNG786509:DOD786509 DXC786509:DXZ786509 EGY786509:EHV786509 EQU786509:ERR786509 FAQ786509:FBN786509 FKM786509:FLJ786509 FUI786509:FVF786509 GEE786509:GFB786509 GOA786509:GOX786509 GXW786509:GYT786509 HHS786509:HIP786509 HRO786509:HSL786509 IBK786509:ICH786509 ILG786509:IMD786509 IVC786509:IVZ786509 JEY786509:JFV786509 JOU786509:JPR786509 JYQ786509:JZN786509 KIM786509:KJJ786509 KSI786509:KTF786509 LCE786509:LDB786509 LMA786509:LMX786509 LVW786509:LWT786509 MFS786509:MGP786509 MPO786509:MQL786509 MZK786509:NAH786509 NJG786509:NKD786509 NTC786509:NTZ786509 OCY786509:ODV786509 OMU786509:ONR786509 OWQ786509:OXN786509 PGM786509:PHJ786509 PQI786509:PRF786509 QAE786509:QBB786509 QKA786509:QKX786509 QTW786509:QUT786509 RDS786509:REP786509 RNO786509:ROL786509 RXK786509:RYH786509 SHG786509:SID786509 SRC786509:SRZ786509 TAY786509:TBV786509 TKU786509:TLR786509 TUQ786509:TVN786509 UEM786509:UFJ786509 UOI786509:UPF786509 UYE786509:UZB786509 VIA786509:VIX786509 VRW786509:VST786509 WBS786509:WCP786509 WLO786509:WML786509 WVK786509:WWH786509 C852045:Z852045 IY852045:JV852045 SU852045:TR852045 ACQ852045:ADN852045 AMM852045:ANJ852045 AWI852045:AXF852045 BGE852045:BHB852045 BQA852045:BQX852045 BZW852045:CAT852045 CJS852045:CKP852045 CTO852045:CUL852045 DDK852045:DEH852045 DNG852045:DOD852045 DXC852045:DXZ852045 EGY852045:EHV852045 EQU852045:ERR852045 FAQ852045:FBN852045 FKM852045:FLJ852045 FUI852045:FVF852045 GEE852045:GFB852045 GOA852045:GOX852045 GXW852045:GYT852045 HHS852045:HIP852045 HRO852045:HSL852045 IBK852045:ICH852045 ILG852045:IMD852045 IVC852045:IVZ852045 JEY852045:JFV852045 JOU852045:JPR852045 JYQ852045:JZN852045 KIM852045:KJJ852045 KSI852045:KTF852045 LCE852045:LDB852045 LMA852045:LMX852045 LVW852045:LWT852045 MFS852045:MGP852045 MPO852045:MQL852045 MZK852045:NAH852045 NJG852045:NKD852045 NTC852045:NTZ852045 OCY852045:ODV852045 OMU852045:ONR852045 OWQ852045:OXN852045 PGM852045:PHJ852045 PQI852045:PRF852045 QAE852045:QBB852045 QKA852045:QKX852045 QTW852045:QUT852045 RDS852045:REP852045 RNO852045:ROL852045 RXK852045:RYH852045 SHG852045:SID852045 SRC852045:SRZ852045 TAY852045:TBV852045 TKU852045:TLR852045 TUQ852045:TVN852045 UEM852045:UFJ852045 UOI852045:UPF852045 UYE852045:UZB852045 VIA852045:VIX852045 VRW852045:VST852045 WBS852045:WCP852045 WLO852045:WML852045 WVK852045:WWH852045 C917581:Z917581 IY917581:JV917581 SU917581:TR917581 ACQ917581:ADN917581 AMM917581:ANJ917581 AWI917581:AXF917581 BGE917581:BHB917581 BQA917581:BQX917581 BZW917581:CAT917581 CJS917581:CKP917581 CTO917581:CUL917581 DDK917581:DEH917581 DNG917581:DOD917581 DXC917581:DXZ917581 EGY917581:EHV917581 EQU917581:ERR917581 FAQ917581:FBN917581 FKM917581:FLJ917581 FUI917581:FVF917581 GEE917581:GFB917581 GOA917581:GOX917581 GXW917581:GYT917581 HHS917581:HIP917581 HRO917581:HSL917581 IBK917581:ICH917581 ILG917581:IMD917581 IVC917581:IVZ917581 JEY917581:JFV917581 JOU917581:JPR917581 JYQ917581:JZN917581 KIM917581:KJJ917581 KSI917581:KTF917581 LCE917581:LDB917581 LMA917581:LMX917581 LVW917581:LWT917581 MFS917581:MGP917581 MPO917581:MQL917581 MZK917581:NAH917581 NJG917581:NKD917581 NTC917581:NTZ917581 OCY917581:ODV917581 OMU917581:ONR917581 OWQ917581:OXN917581 PGM917581:PHJ917581 PQI917581:PRF917581 QAE917581:QBB917581 QKA917581:QKX917581 QTW917581:QUT917581 RDS917581:REP917581 RNO917581:ROL917581 RXK917581:RYH917581 SHG917581:SID917581 SRC917581:SRZ917581 TAY917581:TBV917581 TKU917581:TLR917581 TUQ917581:TVN917581 UEM917581:UFJ917581 UOI917581:UPF917581 UYE917581:UZB917581 VIA917581:VIX917581 VRW917581:VST917581 WBS917581:WCP917581 WLO917581:WML917581 WVK917581:WWH917581 C983117:Z983117 IY983117:JV983117 SU983117:TR983117 ACQ983117:ADN983117 AMM983117:ANJ983117 AWI983117:AXF983117 BGE983117:BHB983117 BQA983117:BQX983117 BZW983117:CAT983117 CJS983117:CKP983117 CTO983117:CUL983117 DDK983117:DEH983117 DNG983117:DOD983117 DXC983117:DXZ983117 EGY983117:EHV983117 EQU983117:ERR983117 FAQ983117:FBN983117 FKM983117:FLJ983117 FUI983117:FVF983117 GEE983117:GFB983117 GOA983117:GOX983117 GXW983117:GYT983117 HHS983117:HIP983117 HRO983117:HSL983117 IBK983117:ICH983117 ILG983117:IMD983117 IVC983117:IVZ983117 JEY983117:JFV983117 JOU983117:JPR983117 JYQ983117:JZN983117 KIM983117:KJJ983117 KSI983117:KTF983117 LCE983117:LDB983117 LMA983117:LMX983117 LVW983117:LWT983117 MFS983117:MGP983117 MPO983117:MQL983117 MZK983117:NAH983117 NJG983117:NKD983117 NTC983117:NTZ983117 OCY983117:ODV983117 OMU983117:ONR983117 OWQ983117:OXN983117 PGM983117:PHJ983117 PQI983117:PRF983117 QAE983117:QBB983117 QKA983117:QKX983117 QTW983117:QUT983117 RDS983117:REP983117 RNO983117:ROL983117 RXK983117:RYH983117 SHG983117:SID983117 SRC983117:SRZ983117 TAY983117:TBV983117 TKU983117:TLR983117 TUQ983117:TVN983117 UEM983117:UFJ983117 UOI983117:UPF983117 UYE983117:UZB983117 VIA983117:VIX983117 VRW983117:VST983117 WBS983117:WCP983117 WLO983117:WML983117 WVK983117:WWH983117 F78:AT93 JB78:KP93 SX78:UL93 ACT78:AEH93 AMP78:AOD93 AWL78:AXZ93 BGH78:BHV93 BQD78:BRR93 BZZ78:CBN93 CJV78:CLJ93 CTR78:CVF93 DDN78:DFB93 DNJ78:DOX93 DXF78:DYT93 EHB78:EIP93 EQX78:ESL93 FAT78:FCH93 FKP78:FMD93 FUL78:FVZ93 GEH78:GFV93 GOD78:GPR93 GXZ78:GZN93 HHV78:HJJ93 HRR78:HTF93 IBN78:IDB93 ILJ78:IMX93 IVF78:IWT93 JFB78:JGP93 JOX78:JQL93 JYT78:KAH93 KIP78:KKD93 KSL78:KTZ93 LCH78:LDV93 LMD78:LNR93 LVZ78:LXN93 MFV78:MHJ93 MPR78:MRF93 MZN78:NBB93 NJJ78:NKX93 NTF78:NUT93 ODB78:OEP93 OMX78:OOL93 OWT78:OYH93 PGP78:PID93 PQL78:PRZ93 QAH78:QBV93 QKD78:QLR93 QTZ78:QVN93 RDV78:RFJ93 RNR78:RPF93 RXN78:RZB93 SHJ78:SIX93 SRF78:SST93 TBB78:TCP93 TKX78:TML93 TUT78:TWH93 UEP78:UGD93 UOL78:UPZ93 UYH78:UZV93 VID78:VJR93 VRZ78:VTN93 WBV78:WDJ93 WLR78:WNF93 WVN78:WXB93 F65614:AT65629 JB65614:KP65629 SX65614:UL65629 ACT65614:AEH65629 AMP65614:AOD65629 AWL65614:AXZ65629 BGH65614:BHV65629 BQD65614:BRR65629 BZZ65614:CBN65629 CJV65614:CLJ65629 CTR65614:CVF65629 DDN65614:DFB65629 DNJ65614:DOX65629 DXF65614:DYT65629 EHB65614:EIP65629 EQX65614:ESL65629 FAT65614:FCH65629 FKP65614:FMD65629 FUL65614:FVZ65629 GEH65614:GFV65629 GOD65614:GPR65629 GXZ65614:GZN65629 HHV65614:HJJ65629 HRR65614:HTF65629 IBN65614:IDB65629 ILJ65614:IMX65629 IVF65614:IWT65629 JFB65614:JGP65629 JOX65614:JQL65629 JYT65614:KAH65629 KIP65614:KKD65629 KSL65614:KTZ65629 LCH65614:LDV65629 LMD65614:LNR65629 LVZ65614:LXN65629 MFV65614:MHJ65629 MPR65614:MRF65629 MZN65614:NBB65629 NJJ65614:NKX65629 NTF65614:NUT65629 ODB65614:OEP65629 OMX65614:OOL65629 OWT65614:OYH65629 PGP65614:PID65629 PQL65614:PRZ65629 QAH65614:QBV65629 QKD65614:QLR65629 QTZ65614:QVN65629 RDV65614:RFJ65629 RNR65614:RPF65629 RXN65614:RZB65629 SHJ65614:SIX65629 SRF65614:SST65629 TBB65614:TCP65629 TKX65614:TML65629 TUT65614:TWH65629 UEP65614:UGD65629 UOL65614:UPZ65629 UYH65614:UZV65629 VID65614:VJR65629 VRZ65614:VTN65629 WBV65614:WDJ65629 WLR65614:WNF65629 WVN65614:WXB65629 F131150:AT131165 JB131150:KP131165 SX131150:UL131165 ACT131150:AEH131165 AMP131150:AOD131165 AWL131150:AXZ131165 BGH131150:BHV131165 BQD131150:BRR131165 BZZ131150:CBN131165 CJV131150:CLJ131165 CTR131150:CVF131165 DDN131150:DFB131165 DNJ131150:DOX131165 DXF131150:DYT131165 EHB131150:EIP131165 EQX131150:ESL131165 FAT131150:FCH131165 FKP131150:FMD131165 FUL131150:FVZ131165 GEH131150:GFV131165 GOD131150:GPR131165 GXZ131150:GZN131165 HHV131150:HJJ131165 HRR131150:HTF131165 IBN131150:IDB131165 ILJ131150:IMX131165 IVF131150:IWT131165 JFB131150:JGP131165 JOX131150:JQL131165 JYT131150:KAH131165 KIP131150:KKD131165 KSL131150:KTZ131165 LCH131150:LDV131165 LMD131150:LNR131165 LVZ131150:LXN131165 MFV131150:MHJ131165 MPR131150:MRF131165 MZN131150:NBB131165 NJJ131150:NKX131165 NTF131150:NUT131165 ODB131150:OEP131165 OMX131150:OOL131165 OWT131150:OYH131165 PGP131150:PID131165 PQL131150:PRZ131165 QAH131150:QBV131165 QKD131150:QLR131165 QTZ131150:QVN131165 RDV131150:RFJ131165 RNR131150:RPF131165 RXN131150:RZB131165 SHJ131150:SIX131165 SRF131150:SST131165 TBB131150:TCP131165 TKX131150:TML131165 TUT131150:TWH131165 UEP131150:UGD131165 UOL131150:UPZ131165 UYH131150:UZV131165 VID131150:VJR131165 VRZ131150:VTN131165 WBV131150:WDJ131165 WLR131150:WNF131165 WVN131150:WXB131165 F196686:AT196701 JB196686:KP196701 SX196686:UL196701 ACT196686:AEH196701 AMP196686:AOD196701 AWL196686:AXZ196701 BGH196686:BHV196701 BQD196686:BRR196701 BZZ196686:CBN196701 CJV196686:CLJ196701 CTR196686:CVF196701 DDN196686:DFB196701 DNJ196686:DOX196701 DXF196686:DYT196701 EHB196686:EIP196701 EQX196686:ESL196701 FAT196686:FCH196701 FKP196686:FMD196701 FUL196686:FVZ196701 GEH196686:GFV196701 GOD196686:GPR196701 GXZ196686:GZN196701 HHV196686:HJJ196701 HRR196686:HTF196701 IBN196686:IDB196701 ILJ196686:IMX196701 IVF196686:IWT196701 JFB196686:JGP196701 JOX196686:JQL196701 JYT196686:KAH196701 KIP196686:KKD196701 KSL196686:KTZ196701 LCH196686:LDV196701 LMD196686:LNR196701 LVZ196686:LXN196701 MFV196686:MHJ196701 MPR196686:MRF196701 MZN196686:NBB196701 NJJ196686:NKX196701 NTF196686:NUT196701 ODB196686:OEP196701 OMX196686:OOL196701 OWT196686:OYH196701 PGP196686:PID196701 PQL196686:PRZ196701 QAH196686:QBV196701 QKD196686:QLR196701 QTZ196686:QVN196701 RDV196686:RFJ196701 RNR196686:RPF196701 RXN196686:RZB196701 SHJ196686:SIX196701 SRF196686:SST196701 TBB196686:TCP196701 TKX196686:TML196701 TUT196686:TWH196701 UEP196686:UGD196701 UOL196686:UPZ196701 UYH196686:UZV196701 VID196686:VJR196701 VRZ196686:VTN196701 WBV196686:WDJ196701 WLR196686:WNF196701 WVN196686:WXB196701 F262222:AT262237 JB262222:KP262237 SX262222:UL262237 ACT262222:AEH262237 AMP262222:AOD262237 AWL262222:AXZ262237 BGH262222:BHV262237 BQD262222:BRR262237 BZZ262222:CBN262237 CJV262222:CLJ262237 CTR262222:CVF262237 DDN262222:DFB262237 DNJ262222:DOX262237 DXF262222:DYT262237 EHB262222:EIP262237 EQX262222:ESL262237 FAT262222:FCH262237 FKP262222:FMD262237 FUL262222:FVZ262237 GEH262222:GFV262237 GOD262222:GPR262237 GXZ262222:GZN262237 HHV262222:HJJ262237 HRR262222:HTF262237 IBN262222:IDB262237 ILJ262222:IMX262237 IVF262222:IWT262237 JFB262222:JGP262237 JOX262222:JQL262237 JYT262222:KAH262237 KIP262222:KKD262237 KSL262222:KTZ262237 LCH262222:LDV262237 LMD262222:LNR262237 LVZ262222:LXN262237 MFV262222:MHJ262237 MPR262222:MRF262237 MZN262222:NBB262237 NJJ262222:NKX262237 NTF262222:NUT262237 ODB262222:OEP262237 OMX262222:OOL262237 OWT262222:OYH262237 PGP262222:PID262237 PQL262222:PRZ262237 QAH262222:QBV262237 QKD262222:QLR262237 QTZ262222:QVN262237 RDV262222:RFJ262237 RNR262222:RPF262237 RXN262222:RZB262237 SHJ262222:SIX262237 SRF262222:SST262237 TBB262222:TCP262237 TKX262222:TML262237 TUT262222:TWH262237 UEP262222:UGD262237 UOL262222:UPZ262237 UYH262222:UZV262237 VID262222:VJR262237 VRZ262222:VTN262237 WBV262222:WDJ262237 WLR262222:WNF262237 WVN262222:WXB262237 F327758:AT327773 JB327758:KP327773 SX327758:UL327773 ACT327758:AEH327773 AMP327758:AOD327773 AWL327758:AXZ327773 BGH327758:BHV327773 BQD327758:BRR327773 BZZ327758:CBN327773 CJV327758:CLJ327773 CTR327758:CVF327773 DDN327758:DFB327773 DNJ327758:DOX327773 DXF327758:DYT327773 EHB327758:EIP327773 EQX327758:ESL327773 FAT327758:FCH327773 FKP327758:FMD327773 FUL327758:FVZ327773 GEH327758:GFV327773 GOD327758:GPR327773 GXZ327758:GZN327773 HHV327758:HJJ327773 HRR327758:HTF327773 IBN327758:IDB327773 ILJ327758:IMX327773 IVF327758:IWT327773 JFB327758:JGP327773 JOX327758:JQL327773 JYT327758:KAH327773 KIP327758:KKD327773 KSL327758:KTZ327773 LCH327758:LDV327773 LMD327758:LNR327773 LVZ327758:LXN327773 MFV327758:MHJ327773 MPR327758:MRF327773 MZN327758:NBB327773 NJJ327758:NKX327773 NTF327758:NUT327773 ODB327758:OEP327773 OMX327758:OOL327773 OWT327758:OYH327773 PGP327758:PID327773 PQL327758:PRZ327773 QAH327758:QBV327773 QKD327758:QLR327773 QTZ327758:QVN327773 RDV327758:RFJ327773 RNR327758:RPF327773 RXN327758:RZB327773 SHJ327758:SIX327773 SRF327758:SST327773 TBB327758:TCP327773 TKX327758:TML327773 TUT327758:TWH327773 UEP327758:UGD327773 UOL327758:UPZ327773 UYH327758:UZV327773 VID327758:VJR327773 VRZ327758:VTN327773 WBV327758:WDJ327773 WLR327758:WNF327773 WVN327758:WXB327773 F393294:AT393309 JB393294:KP393309 SX393294:UL393309 ACT393294:AEH393309 AMP393294:AOD393309 AWL393294:AXZ393309 BGH393294:BHV393309 BQD393294:BRR393309 BZZ393294:CBN393309 CJV393294:CLJ393309 CTR393294:CVF393309 DDN393294:DFB393309 DNJ393294:DOX393309 DXF393294:DYT393309 EHB393294:EIP393309 EQX393294:ESL393309 FAT393294:FCH393309 FKP393294:FMD393309 FUL393294:FVZ393309 GEH393294:GFV393309 GOD393294:GPR393309 GXZ393294:GZN393309 HHV393294:HJJ393309 HRR393294:HTF393309 IBN393294:IDB393309 ILJ393294:IMX393309 IVF393294:IWT393309 JFB393294:JGP393309 JOX393294:JQL393309 JYT393294:KAH393309 KIP393294:KKD393309 KSL393294:KTZ393309 LCH393294:LDV393309 LMD393294:LNR393309 LVZ393294:LXN393309 MFV393294:MHJ393309 MPR393294:MRF393309 MZN393294:NBB393309 NJJ393294:NKX393309 NTF393294:NUT393309 ODB393294:OEP393309 OMX393294:OOL393309 OWT393294:OYH393309 PGP393294:PID393309 PQL393294:PRZ393309 QAH393294:QBV393309 QKD393294:QLR393309 QTZ393294:QVN393309 RDV393294:RFJ393309 RNR393294:RPF393309 RXN393294:RZB393309 SHJ393294:SIX393309 SRF393294:SST393309 TBB393294:TCP393309 TKX393294:TML393309 TUT393294:TWH393309 UEP393294:UGD393309 UOL393294:UPZ393309 UYH393294:UZV393309 VID393294:VJR393309 VRZ393294:VTN393309 WBV393294:WDJ393309 WLR393294:WNF393309 WVN393294:WXB393309 F458830:AT458845 JB458830:KP458845 SX458830:UL458845 ACT458830:AEH458845 AMP458830:AOD458845 AWL458830:AXZ458845 BGH458830:BHV458845 BQD458830:BRR458845 BZZ458830:CBN458845 CJV458830:CLJ458845 CTR458830:CVF458845 DDN458830:DFB458845 DNJ458830:DOX458845 DXF458830:DYT458845 EHB458830:EIP458845 EQX458830:ESL458845 FAT458830:FCH458845 FKP458830:FMD458845 FUL458830:FVZ458845 GEH458830:GFV458845 GOD458830:GPR458845 GXZ458830:GZN458845 HHV458830:HJJ458845 HRR458830:HTF458845 IBN458830:IDB458845 ILJ458830:IMX458845 IVF458830:IWT458845 JFB458830:JGP458845 JOX458830:JQL458845 JYT458830:KAH458845 KIP458830:KKD458845 KSL458830:KTZ458845 LCH458830:LDV458845 LMD458830:LNR458845 LVZ458830:LXN458845 MFV458830:MHJ458845 MPR458830:MRF458845 MZN458830:NBB458845 NJJ458830:NKX458845 NTF458830:NUT458845 ODB458830:OEP458845 OMX458830:OOL458845 OWT458830:OYH458845 PGP458830:PID458845 PQL458830:PRZ458845 QAH458830:QBV458845 QKD458830:QLR458845 QTZ458830:QVN458845 RDV458830:RFJ458845 RNR458830:RPF458845 RXN458830:RZB458845 SHJ458830:SIX458845 SRF458830:SST458845 TBB458830:TCP458845 TKX458830:TML458845 TUT458830:TWH458845 UEP458830:UGD458845 UOL458830:UPZ458845 UYH458830:UZV458845 VID458830:VJR458845 VRZ458830:VTN458845 WBV458830:WDJ458845 WLR458830:WNF458845 WVN458830:WXB458845 F524366:AT524381 JB524366:KP524381 SX524366:UL524381 ACT524366:AEH524381 AMP524366:AOD524381 AWL524366:AXZ524381 BGH524366:BHV524381 BQD524366:BRR524381 BZZ524366:CBN524381 CJV524366:CLJ524381 CTR524366:CVF524381 DDN524366:DFB524381 DNJ524366:DOX524381 DXF524366:DYT524381 EHB524366:EIP524381 EQX524366:ESL524381 FAT524366:FCH524381 FKP524366:FMD524381 FUL524366:FVZ524381 GEH524366:GFV524381 GOD524366:GPR524381 GXZ524366:GZN524381 HHV524366:HJJ524381 HRR524366:HTF524381 IBN524366:IDB524381 ILJ524366:IMX524381 IVF524366:IWT524381 JFB524366:JGP524381 JOX524366:JQL524381 JYT524366:KAH524381 KIP524366:KKD524381 KSL524366:KTZ524381 LCH524366:LDV524381 LMD524366:LNR524381 LVZ524366:LXN524381 MFV524366:MHJ524381 MPR524366:MRF524381 MZN524366:NBB524381 NJJ524366:NKX524381 NTF524366:NUT524381 ODB524366:OEP524381 OMX524366:OOL524381 OWT524366:OYH524381 PGP524366:PID524381 PQL524366:PRZ524381 QAH524366:QBV524381 QKD524366:QLR524381 QTZ524366:QVN524381 RDV524366:RFJ524381 RNR524366:RPF524381 RXN524366:RZB524381 SHJ524366:SIX524381 SRF524366:SST524381 TBB524366:TCP524381 TKX524366:TML524381 TUT524366:TWH524381 UEP524366:UGD524381 UOL524366:UPZ524381 UYH524366:UZV524381 VID524366:VJR524381 VRZ524366:VTN524381 WBV524366:WDJ524381 WLR524366:WNF524381 WVN524366:WXB524381 F589902:AT589917 JB589902:KP589917 SX589902:UL589917 ACT589902:AEH589917 AMP589902:AOD589917 AWL589902:AXZ589917 BGH589902:BHV589917 BQD589902:BRR589917 BZZ589902:CBN589917 CJV589902:CLJ589917 CTR589902:CVF589917 DDN589902:DFB589917 DNJ589902:DOX589917 DXF589902:DYT589917 EHB589902:EIP589917 EQX589902:ESL589917 FAT589902:FCH589917 FKP589902:FMD589917 FUL589902:FVZ589917 GEH589902:GFV589917 GOD589902:GPR589917 GXZ589902:GZN589917 HHV589902:HJJ589917 HRR589902:HTF589917 IBN589902:IDB589917 ILJ589902:IMX589917 IVF589902:IWT589917 JFB589902:JGP589917 JOX589902:JQL589917 JYT589902:KAH589917 KIP589902:KKD589917 KSL589902:KTZ589917 LCH589902:LDV589917 LMD589902:LNR589917 LVZ589902:LXN589917 MFV589902:MHJ589917 MPR589902:MRF589917 MZN589902:NBB589917 NJJ589902:NKX589917 NTF589902:NUT589917 ODB589902:OEP589917 OMX589902:OOL589917 OWT589902:OYH589917 PGP589902:PID589917 PQL589902:PRZ589917 QAH589902:QBV589917 QKD589902:QLR589917 QTZ589902:QVN589917 RDV589902:RFJ589917 RNR589902:RPF589917 RXN589902:RZB589917 SHJ589902:SIX589917 SRF589902:SST589917 TBB589902:TCP589917 TKX589902:TML589917 TUT589902:TWH589917 UEP589902:UGD589917 UOL589902:UPZ589917 UYH589902:UZV589917 VID589902:VJR589917 VRZ589902:VTN589917 WBV589902:WDJ589917 WLR589902:WNF589917 WVN589902:WXB589917 F655438:AT655453 JB655438:KP655453 SX655438:UL655453 ACT655438:AEH655453 AMP655438:AOD655453 AWL655438:AXZ655453 BGH655438:BHV655453 BQD655438:BRR655453 BZZ655438:CBN655453 CJV655438:CLJ655453 CTR655438:CVF655453 DDN655438:DFB655453 DNJ655438:DOX655453 DXF655438:DYT655453 EHB655438:EIP655453 EQX655438:ESL655453 FAT655438:FCH655453 FKP655438:FMD655453 FUL655438:FVZ655453 GEH655438:GFV655453 GOD655438:GPR655453 GXZ655438:GZN655453 HHV655438:HJJ655453 HRR655438:HTF655453 IBN655438:IDB655453 ILJ655438:IMX655453 IVF655438:IWT655453 JFB655438:JGP655453 JOX655438:JQL655453 JYT655438:KAH655453 KIP655438:KKD655453 KSL655438:KTZ655453 LCH655438:LDV655453 LMD655438:LNR655453 LVZ655438:LXN655453 MFV655438:MHJ655453 MPR655438:MRF655453 MZN655438:NBB655453 NJJ655438:NKX655453 NTF655438:NUT655453 ODB655438:OEP655453 OMX655438:OOL655453 OWT655438:OYH655453 PGP655438:PID655453 PQL655438:PRZ655453 QAH655438:QBV655453 QKD655438:QLR655453 QTZ655438:QVN655453 RDV655438:RFJ655453 RNR655438:RPF655453 RXN655438:RZB655453 SHJ655438:SIX655453 SRF655438:SST655453 TBB655438:TCP655453 TKX655438:TML655453 TUT655438:TWH655453 UEP655438:UGD655453 UOL655438:UPZ655453 UYH655438:UZV655453 VID655438:VJR655453 VRZ655438:VTN655453 WBV655438:WDJ655453 WLR655438:WNF655453 WVN655438:WXB655453 F720974:AT720989 JB720974:KP720989 SX720974:UL720989 ACT720974:AEH720989 AMP720974:AOD720989 AWL720974:AXZ720989 BGH720974:BHV720989 BQD720974:BRR720989 BZZ720974:CBN720989 CJV720974:CLJ720989 CTR720974:CVF720989 DDN720974:DFB720989 DNJ720974:DOX720989 DXF720974:DYT720989 EHB720974:EIP720989 EQX720974:ESL720989 FAT720974:FCH720989 FKP720974:FMD720989 FUL720974:FVZ720989 GEH720974:GFV720989 GOD720974:GPR720989 GXZ720974:GZN720989 HHV720974:HJJ720989 HRR720974:HTF720989 IBN720974:IDB720989 ILJ720974:IMX720989 IVF720974:IWT720989 JFB720974:JGP720989 JOX720974:JQL720989 JYT720974:KAH720989 KIP720974:KKD720989 KSL720974:KTZ720989 LCH720974:LDV720989 LMD720974:LNR720989 LVZ720974:LXN720989 MFV720974:MHJ720989 MPR720974:MRF720989 MZN720974:NBB720989 NJJ720974:NKX720989 NTF720974:NUT720989 ODB720974:OEP720989 OMX720974:OOL720989 OWT720974:OYH720989 PGP720974:PID720989 PQL720974:PRZ720989 QAH720974:QBV720989 QKD720974:QLR720989 QTZ720974:QVN720989 RDV720974:RFJ720989 RNR720974:RPF720989 RXN720974:RZB720989 SHJ720974:SIX720989 SRF720974:SST720989 TBB720974:TCP720989 TKX720974:TML720989 TUT720974:TWH720989 UEP720974:UGD720989 UOL720974:UPZ720989 UYH720974:UZV720989 VID720974:VJR720989 VRZ720974:VTN720989 WBV720974:WDJ720989 WLR720974:WNF720989 WVN720974:WXB720989 F786510:AT786525 JB786510:KP786525 SX786510:UL786525 ACT786510:AEH786525 AMP786510:AOD786525 AWL786510:AXZ786525 BGH786510:BHV786525 BQD786510:BRR786525 BZZ786510:CBN786525 CJV786510:CLJ786525 CTR786510:CVF786525 DDN786510:DFB786525 DNJ786510:DOX786525 DXF786510:DYT786525 EHB786510:EIP786525 EQX786510:ESL786525 FAT786510:FCH786525 FKP786510:FMD786525 FUL786510:FVZ786525 GEH786510:GFV786525 GOD786510:GPR786525 GXZ786510:GZN786525 HHV786510:HJJ786525 HRR786510:HTF786525 IBN786510:IDB786525 ILJ786510:IMX786525 IVF786510:IWT786525 JFB786510:JGP786525 JOX786510:JQL786525 JYT786510:KAH786525 KIP786510:KKD786525 KSL786510:KTZ786525 LCH786510:LDV786525 LMD786510:LNR786525 LVZ786510:LXN786525 MFV786510:MHJ786525 MPR786510:MRF786525 MZN786510:NBB786525 NJJ786510:NKX786525 NTF786510:NUT786525 ODB786510:OEP786525 OMX786510:OOL786525 OWT786510:OYH786525 PGP786510:PID786525 PQL786510:PRZ786525 QAH786510:QBV786525 QKD786510:QLR786525 QTZ786510:QVN786525 RDV786510:RFJ786525 RNR786510:RPF786525 RXN786510:RZB786525 SHJ786510:SIX786525 SRF786510:SST786525 TBB786510:TCP786525 TKX786510:TML786525 TUT786510:TWH786525 UEP786510:UGD786525 UOL786510:UPZ786525 UYH786510:UZV786525 VID786510:VJR786525 VRZ786510:VTN786525 WBV786510:WDJ786525 WLR786510:WNF786525 WVN786510:WXB786525 F852046:AT852061 JB852046:KP852061 SX852046:UL852061 ACT852046:AEH852061 AMP852046:AOD852061 AWL852046:AXZ852061 BGH852046:BHV852061 BQD852046:BRR852061 BZZ852046:CBN852061 CJV852046:CLJ852061 CTR852046:CVF852061 DDN852046:DFB852061 DNJ852046:DOX852061 DXF852046:DYT852061 EHB852046:EIP852061 EQX852046:ESL852061 FAT852046:FCH852061 FKP852046:FMD852061 FUL852046:FVZ852061 GEH852046:GFV852061 GOD852046:GPR852061 GXZ852046:GZN852061 HHV852046:HJJ852061 HRR852046:HTF852061 IBN852046:IDB852061 ILJ852046:IMX852061 IVF852046:IWT852061 JFB852046:JGP852061 JOX852046:JQL852061 JYT852046:KAH852061 KIP852046:KKD852061 KSL852046:KTZ852061 LCH852046:LDV852061 LMD852046:LNR852061 LVZ852046:LXN852061 MFV852046:MHJ852061 MPR852046:MRF852061 MZN852046:NBB852061 NJJ852046:NKX852061 NTF852046:NUT852061 ODB852046:OEP852061 OMX852046:OOL852061 OWT852046:OYH852061 PGP852046:PID852061 PQL852046:PRZ852061 QAH852046:QBV852061 QKD852046:QLR852061 QTZ852046:QVN852061 RDV852046:RFJ852061 RNR852046:RPF852061 RXN852046:RZB852061 SHJ852046:SIX852061 SRF852046:SST852061 TBB852046:TCP852061 TKX852046:TML852061 TUT852046:TWH852061 UEP852046:UGD852061 UOL852046:UPZ852061 UYH852046:UZV852061 VID852046:VJR852061 VRZ852046:VTN852061 WBV852046:WDJ852061 WLR852046:WNF852061 WVN852046:WXB852061 F917582:AT917597 JB917582:KP917597 SX917582:UL917597 ACT917582:AEH917597 AMP917582:AOD917597 AWL917582:AXZ917597 BGH917582:BHV917597 BQD917582:BRR917597 BZZ917582:CBN917597 CJV917582:CLJ917597 CTR917582:CVF917597 DDN917582:DFB917597 DNJ917582:DOX917597 DXF917582:DYT917597 EHB917582:EIP917597 EQX917582:ESL917597 FAT917582:FCH917597 FKP917582:FMD917597 FUL917582:FVZ917597 GEH917582:GFV917597 GOD917582:GPR917597 GXZ917582:GZN917597 HHV917582:HJJ917597 HRR917582:HTF917597 IBN917582:IDB917597 ILJ917582:IMX917597 IVF917582:IWT917597 JFB917582:JGP917597 JOX917582:JQL917597 JYT917582:KAH917597 KIP917582:KKD917597 KSL917582:KTZ917597 LCH917582:LDV917597 LMD917582:LNR917597 LVZ917582:LXN917597 MFV917582:MHJ917597 MPR917582:MRF917597 MZN917582:NBB917597 NJJ917582:NKX917597 NTF917582:NUT917597 ODB917582:OEP917597 OMX917582:OOL917597 OWT917582:OYH917597 PGP917582:PID917597 PQL917582:PRZ917597 QAH917582:QBV917597 QKD917582:QLR917597 QTZ917582:QVN917597 RDV917582:RFJ917597 RNR917582:RPF917597 RXN917582:RZB917597 SHJ917582:SIX917597 SRF917582:SST917597 TBB917582:TCP917597 TKX917582:TML917597 TUT917582:TWH917597 UEP917582:UGD917597 UOL917582:UPZ917597 UYH917582:UZV917597 VID917582:VJR917597 VRZ917582:VTN917597 WBV917582:WDJ917597 WLR917582:WNF917597 WVN917582:WXB917597 F983118:AT983133 JB983118:KP983133 SX983118:UL983133 ACT983118:AEH983133 AMP983118:AOD983133 AWL983118:AXZ983133 BGH983118:BHV983133 BQD983118:BRR983133 BZZ983118:CBN983133 CJV983118:CLJ983133 CTR983118:CVF983133 DDN983118:DFB983133 DNJ983118:DOX983133 DXF983118:DYT983133 EHB983118:EIP983133 EQX983118:ESL983133 FAT983118:FCH983133 FKP983118:FMD983133 FUL983118:FVZ983133 GEH983118:GFV983133 GOD983118:GPR983133 GXZ983118:GZN983133 HHV983118:HJJ983133 HRR983118:HTF983133 IBN983118:IDB983133 ILJ983118:IMX983133 IVF983118:IWT983133 JFB983118:JGP983133 JOX983118:JQL983133 JYT983118:KAH983133 KIP983118:KKD983133 KSL983118:KTZ983133 LCH983118:LDV983133 LMD983118:LNR983133 LVZ983118:LXN983133 MFV983118:MHJ983133 MPR983118:MRF983133 MZN983118:NBB983133 NJJ983118:NKX983133 NTF983118:NUT983133 ODB983118:OEP983133 OMX983118:OOL983133 OWT983118:OYH983133 PGP983118:PID983133 PQL983118:PRZ983133 QAH983118:QBV983133 QKD983118:QLR983133 QTZ983118:QVN983133 RDV983118:RFJ983133 RNR983118:RPF983133 RXN983118:RZB983133 SHJ983118:SIX983133 SRF983118:SST983133 TBB983118:TCP983133 TKX983118:TML983133 TUT983118:TWH983133 UEP983118:UGD983133 UOL983118:UPZ983133 UYH983118:UZV983133 VID983118:VJR983133 VRZ983118:VTN983133 WBV983118:WDJ983133 WLR983118:WNF983133 WVN983118:WXB983133 A76:A79 IW76:IW79 SS76:SS79 ACO76:ACO79 AMK76:AMK79 AWG76:AWG79 BGC76:BGC79 BPY76:BPY79 BZU76:BZU79 CJQ76:CJQ79 CTM76:CTM79 DDI76:DDI79 DNE76:DNE79 DXA76:DXA79 EGW76:EGW79 EQS76:EQS79 FAO76:FAO79 FKK76:FKK79 FUG76:FUG79 GEC76:GEC79 GNY76:GNY79 GXU76:GXU79 HHQ76:HHQ79 HRM76:HRM79 IBI76:IBI79 ILE76:ILE79 IVA76:IVA79 JEW76:JEW79 JOS76:JOS79 JYO76:JYO79 KIK76:KIK79 KSG76:KSG79 LCC76:LCC79 LLY76:LLY79 LVU76:LVU79 MFQ76:MFQ79 MPM76:MPM79 MZI76:MZI79 NJE76:NJE79 NTA76:NTA79 OCW76:OCW79 OMS76:OMS79 OWO76:OWO79 PGK76:PGK79 PQG76:PQG79 QAC76:QAC79 QJY76:QJY79 QTU76:QTU79 RDQ76:RDQ79 RNM76:RNM79 RXI76:RXI79 SHE76:SHE79 SRA76:SRA79 TAW76:TAW79 TKS76:TKS79 TUO76:TUO79 UEK76:UEK79 UOG76:UOG79 UYC76:UYC79 VHY76:VHY79 VRU76:VRU79 WBQ76:WBQ79 WLM76:WLM79 WVI76:WVI79 A65612:A65615 IW65612:IW65615 SS65612:SS65615 ACO65612:ACO65615 AMK65612:AMK65615 AWG65612:AWG65615 BGC65612:BGC65615 BPY65612:BPY65615 BZU65612:BZU65615 CJQ65612:CJQ65615 CTM65612:CTM65615 DDI65612:DDI65615 DNE65612:DNE65615 DXA65612:DXA65615 EGW65612:EGW65615 EQS65612:EQS65615 FAO65612:FAO65615 FKK65612:FKK65615 FUG65612:FUG65615 GEC65612:GEC65615 GNY65612:GNY65615 GXU65612:GXU65615 HHQ65612:HHQ65615 HRM65612:HRM65615 IBI65612:IBI65615 ILE65612:ILE65615 IVA65612:IVA65615 JEW65612:JEW65615 JOS65612:JOS65615 JYO65612:JYO65615 KIK65612:KIK65615 KSG65612:KSG65615 LCC65612:LCC65615 LLY65612:LLY65615 LVU65612:LVU65615 MFQ65612:MFQ65615 MPM65612:MPM65615 MZI65612:MZI65615 NJE65612:NJE65615 NTA65612:NTA65615 OCW65612:OCW65615 OMS65612:OMS65615 OWO65612:OWO65615 PGK65612:PGK65615 PQG65612:PQG65615 QAC65612:QAC65615 QJY65612:QJY65615 QTU65612:QTU65615 RDQ65612:RDQ65615 RNM65612:RNM65615 RXI65612:RXI65615 SHE65612:SHE65615 SRA65612:SRA65615 TAW65612:TAW65615 TKS65612:TKS65615 TUO65612:TUO65615 UEK65612:UEK65615 UOG65612:UOG65615 UYC65612:UYC65615 VHY65612:VHY65615 VRU65612:VRU65615 WBQ65612:WBQ65615 WLM65612:WLM65615 WVI65612:WVI65615 A131148:A131151 IW131148:IW131151 SS131148:SS131151 ACO131148:ACO131151 AMK131148:AMK131151 AWG131148:AWG131151 BGC131148:BGC131151 BPY131148:BPY131151 BZU131148:BZU131151 CJQ131148:CJQ131151 CTM131148:CTM131151 DDI131148:DDI131151 DNE131148:DNE131151 DXA131148:DXA131151 EGW131148:EGW131151 EQS131148:EQS131151 FAO131148:FAO131151 FKK131148:FKK131151 FUG131148:FUG131151 GEC131148:GEC131151 GNY131148:GNY131151 GXU131148:GXU131151 HHQ131148:HHQ131151 HRM131148:HRM131151 IBI131148:IBI131151 ILE131148:ILE131151 IVA131148:IVA131151 JEW131148:JEW131151 JOS131148:JOS131151 JYO131148:JYO131151 KIK131148:KIK131151 KSG131148:KSG131151 LCC131148:LCC131151 LLY131148:LLY131151 LVU131148:LVU131151 MFQ131148:MFQ131151 MPM131148:MPM131151 MZI131148:MZI131151 NJE131148:NJE131151 NTA131148:NTA131151 OCW131148:OCW131151 OMS131148:OMS131151 OWO131148:OWO131151 PGK131148:PGK131151 PQG131148:PQG131151 QAC131148:QAC131151 QJY131148:QJY131151 QTU131148:QTU131151 RDQ131148:RDQ131151 RNM131148:RNM131151 RXI131148:RXI131151 SHE131148:SHE131151 SRA131148:SRA131151 TAW131148:TAW131151 TKS131148:TKS131151 TUO131148:TUO131151 UEK131148:UEK131151 UOG131148:UOG131151 UYC131148:UYC131151 VHY131148:VHY131151 VRU131148:VRU131151 WBQ131148:WBQ131151 WLM131148:WLM131151 WVI131148:WVI131151 A196684:A196687 IW196684:IW196687 SS196684:SS196687 ACO196684:ACO196687 AMK196684:AMK196687 AWG196684:AWG196687 BGC196684:BGC196687 BPY196684:BPY196687 BZU196684:BZU196687 CJQ196684:CJQ196687 CTM196684:CTM196687 DDI196684:DDI196687 DNE196684:DNE196687 DXA196684:DXA196687 EGW196684:EGW196687 EQS196684:EQS196687 FAO196684:FAO196687 FKK196684:FKK196687 FUG196684:FUG196687 GEC196684:GEC196687 GNY196684:GNY196687 GXU196684:GXU196687 HHQ196684:HHQ196687 HRM196684:HRM196687 IBI196684:IBI196687 ILE196684:ILE196687 IVA196684:IVA196687 JEW196684:JEW196687 JOS196684:JOS196687 JYO196684:JYO196687 KIK196684:KIK196687 KSG196684:KSG196687 LCC196684:LCC196687 LLY196684:LLY196687 LVU196684:LVU196687 MFQ196684:MFQ196687 MPM196684:MPM196687 MZI196684:MZI196687 NJE196684:NJE196687 NTA196684:NTA196687 OCW196684:OCW196687 OMS196684:OMS196687 OWO196684:OWO196687 PGK196684:PGK196687 PQG196684:PQG196687 QAC196684:QAC196687 QJY196684:QJY196687 QTU196684:QTU196687 RDQ196684:RDQ196687 RNM196684:RNM196687 RXI196684:RXI196687 SHE196684:SHE196687 SRA196684:SRA196687 TAW196684:TAW196687 TKS196684:TKS196687 TUO196684:TUO196687 UEK196684:UEK196687 UOG196684:UOG196687 UYC196684:UYC196687 VHY196684:VHY196687 VRU196684:VRU196687 WBQ196684:WBQ196687 WLM196684:WLM196687 WVI196684:WVI196687 A262220:A262223 IW262220:IW262223 SS262220:SS262223 ACO262220:ACO262223 AMK262220:AMK262223 AWG262220:AWG262223 BGC262220:BGC262223 BPY262220:BPY262223 BZU262220:BZU262223 CJQ262220:CJQ262223 CTM262220:CTM262223 DDI262220:DDI262223 DNE262220:DNE262223 DXA262220:DXA262223 EGW262220:EGW262223 EQS262220:EQS262223 FAO262220:FAO262223 FKK262220:FKK262223 FUG262220:FUG262223 GEC262220:GEC262223 GNY262220:GNY262223 GXU262220:GXU262223 HHQ262220:HHQ262223 HRM262220:HRM262223 IBI262220:IBI262223 ILE262220:ILE262223 IVA262220:IVA262223 JEW262220:JEW262223 JOS262220:JOS262223 JYO262220:JYO262223 KIK262220:KIK262223 KSG262220:KSG262223 LCC262220:LCC262223 LLY262220:LLY262223 LVU262220:LVU262223 MFQ262220:MFQ262223 MPM262220:MPM262223 MZI262220:MZI262223 NJE262220:NJE262223 NTA262220:NTA262223 OCW262220:OCW262223 OMS262220:OMS262223 OWO262220:OWO262223 PGK262220:PGK262223 PQG262220:PQG262223 QAC262220:QAC262223 QJY262220:QJY262223 QTU262220:QTU262223 RDQ262220:RDQ262223 RNM262220:RNM262223 RXI262220:RXI262223 SHE262220:SHE262223 SRA262220:SRA262223 TAW262220:TAW262223 TKS262220:TKS262223 TUO262220:TUO262223 UEK262220:UEK262223 UOG262220:UOG262223 UYC262220:UYC262223 VHY262220:VHY262223 VRU262220:VRU262223 WBQ262220:WBQ262223 WLM262220:WLM262223 WVI262220:WVI262223 A327756:A327759 IW327756:IW327759 SS327756:SS327759 ACO327756:ACO327759 AMK327756:AMK327759 AWG327756:AWG327759 BGC327756:BGC327759 BPY327756:BPY327759 BZU327756:BZU327759 CJQ327756:CJQ327759 CTM327756:CTM327759 DDI327756:DDI327759 DNE327756:DNE327759 DXA327756:DXA327759 EGW327756:EGW327759 EQS327756:EQS327759 FAO327756:FAO327759 FKK327756:FKK327759 FUG327756:FUG327759 GEC327756:GEC327759 GNY327756:GNY327759 GXU327756:GXU327759 HHQ327756:HHQ327759 HRM327756:HRM327759 IBI327756:IBI327759 ILE327756:ILE327759 IVA327756:IVA327759 JEW327756:JEW327759 JOS327756:JOS327759 JYO327756:JYO327759 KIK327756:KIK327759 KSG327756:KSG327759 LCC327756:LCC327759 LLY327756:LLY327759 LVU327756:LVU327759 MFQ327756:MFQ327759 MPM327756:MPM327759 MZI327756:MZI327759 NJE327756:NJE327759 NTA327756:NTA327759 OCW327756:OCW327759 OMS327756:OMS327759 OWO327756:OWO327759 PGK327756:PGK327759 PQG327756:PQG327759 QAC327756:QAC327759 QJY327756:QJY327759 QTU327756:QTU327759 RDQ327756:RDQ327759 RNM327756:RNM327759 RXI327756:RXI327759 SHE327756:SHE327759 SRA327756:SRA327759 TAW327756:TAW327759 TKS327756:TKS327759 TUO327756:TUO327759 UEK327756:UEK327759 UOG327756:UOG327759 UYC327756:UYC327759 VHY327756:VHY327759 VRU327756:VRU327759 WBQ327756:WBQ327759 WLM327756:WLM327759 WVI327756:WVI327759 A393292:A393295 IW393292:IW393295 SS393292:SS393295 ACO393292:ACO393295 AMK393292:AMK393295 AWG393292:AWG393295 BGC393292:BGC393295 BPY393292:BPY393295 BZU393292:BZU393295 CJQ393292:CJQ393295 CTM393292:CTM393295 DDI393292:DDI393295 DNE393292:DNE393295 DXA393292:DXA393295 EGW393292:EGW393295 EQS393292:EQS393295 FAO393292:FAO393295 FKK393292:FKK393295 FUG393292:FUG393295 GEC393292:GEC393295 GNY393292:GNY393295 GXU393292:GXU393295 HHQ393292:HHQ393295 HRM393292:HRM393295 IBI393292:IBI393295 ILE393292:ILE393295 IVA393292:IVA393295 JEW393292:JEW393295 JOS393292:JOS393295 JYO393292:JYO393295 KIK393292:KIK393295 KSG393292:KSG393295 LCC393292:LCC393295 LLY393292:LLY393295 LVU393292:LVU393295 MFQ393292:MFQ393295 MPM393292:MPM393295 MZI393292:MZI393295 NJE393292:NJE393295 NTA393292:NTA393295 OCW393292:OCW393295 OMS393292:OMS393295 OWO393292:OWO393295 PGK393292:PGK393295 PQG393292:PQG393295 QAC393292:QAC393295 QJY393292:QJY393295 QTU393292:QTU393295 RDQ393292:RDQ393295 RNM393292:RNM393295 RXI393292:RXI393295 SHE393292:SHE393295 SRA393292:SRA393295 TAW393292:TAW393295 TKS393292:TKS393295 TUO393292:TUO393295 UEK393292:UEK393295 UOG393292:UOG393295 UYC393292:UYC393295 VHY393292:VHY393295 VRU393292:VRU393295 WBQ393292:WBQ393295 WLM393292:WLM393295 WVI393292:WVI393295 A458828:A458831 IW458828:IW458831 SS458828:SS458831 ACO458828:ACO458831 AMK458828:AMK458831 AWG458828:AWG458831 BGC458828:BGC458831 BPY458828:BPY458831 BZU458828:BZU458831 CJQ458828:CJQ458831 CTM458828:CTM458831 DDI458828:DDI458831 DNE458828:DNE458831 DXA458828:DXA458831 EGW458828:EGW458831 EQS458828:EQS458831 FAO458828:FAO458831 FKK458828:FKK458831 FUG458828:FUG458831 GEC458828:GEC458831 GNY458828:GNY458831 GXU458828:GXU458831 HHQ458828:HHQ458831 HRM458828:HRM458831 IBI458828:IBI458831 ILE458828:ILE458831 IVA458828:IVA458831 JEW458828:JEW458831 JOS458828:JOS458831 JYO458828:JYO458831 KIK458828:KIK458831 KSG458828:KSG458831 LCC458828:LCC458831 LLY458828:LLY458831 LVU458828:LVU458831 MFQ458828:MFQ458831 MPM458828:MPM458831 MZI458828:MZI458831 NJE458828:NJE458831 NTA458828:NTA458831 OCW458828:OCW458831 OMS458828:OMS458831 OWO458828:OWO458831 PGK458828:PGK458831 PQG458828:PQG458831 QAC458828:QAC458831 QJY458828:QJY458831 QTU458828:QTU458831 RDQ458828:RDQ458831 RNM458828:RNM458831 RXI458828:RXI458831 SHE458828:SHE458831 SRA458828:SRA458831 TAW458828:TAW458831 TKS458828:TKS458831 TUO458828:TUO458831 UEK458828:UEK458831 UOG458828:UOG458831 UYC458828:UYC458831 VHY458828:VHY458831 VRU458828:VRU458831 WBQ458828:WBQ458831 WLM458828:WLM458831 WVI458828:WVI458831 A524364:A524367 IW524364:IW524367 SS524364:SS524367 ACO524364:ACO524367 AMK524364:AMK524367 AWG524364:AWG524367 BGC524364:BGC524367 BPY524364:BPY524367 BZU524364:BZU524367 CJQ524364:CJQ524367 CTM524364:CTM524367 DDI524364:DDI524367 DNE524364:DNE524367 DXA524364:DXA524367 EGW524364:EGW524367 EQS524364:EQS524367 FAO524364:FAO524367 FKK524364:FKK524367 FUG524364:FUG524367 GEC524364:GEC524367 GNY524364:GNY524367 GXU524364:GXU524367 HHQ524364:HHQ524367 HRM524364:HRM524367 IBI524364:IBI524367 ILE524364:ILE524367 IVA524364:IVA524367 JEW524364:JEW524367 JOS524364:JOS524367 JYO524364:JYO524367 KIK524364:KIK524367 KSG524364:KSG524367 LCC524364:LCC524367 LLY524364:LLY524367 LVU524364:LVU524367 MFQ524364:MFQ524367 MPM524364:MPM524367 MZI524364:MZI524367 NJE524364:NJE524367 NTA524364:NTA524367 OCW524364:OCW524367 OMS524364:OMS524367 OWO524364:OWO524367 PGK524364:PGK524367 PQG524364:PQG524367 QAC524364:QAC524367 QJY524364:QJY524367 QTU524364:QTU524367 RDQ524364:RDQ524367 RNM524364:RNM524367 RXI524364:RXI524367 SHE524364:SHE524367 SRA524364:SRA524367 TAW524364:TAW524367 TKS524364:TKS524367 TUO524364:TUO524367 UEK524364:UEK524367 UOG524364:UOG524367 UYC524364:UYC524367 VHY524364:VHY524367 VRU524364:VRU524367 WBQ524364:WBQ524367 WLM524364:WLM524367 WVI524364:WVI524367 A589900:A589903 IW589900:IW589903 SS589900:SS589903 ACO589900:ACO589903 AMK589900:AMK589903 AWG589900:AWG589903 BGC589900:BGC589903 BPY589900:BPY589903 BZU589900:BZU589903 CJQ589900:CJQ589903 CTM589900:CTM589903 DDI589900:DDI589903 DNE589900:DNE589903 DXA589900:DXA589903 EGW589900:EGW589903 EQS589900:EQS589903 FAO589900:FAO589903 FKK589900:FKK589903 FUG589900:FUG589903 GEC589900:GEC589903 GNY589900:GNY589903 GXU589900:GXU589903 HHQ589900:HHQ589903 HRM589900:HRM589903 IBI589900:IBI589903 ILE589900:ILE589903 IVA589900:IVA589903 JEW589900:JEW589903 JOS589900:JOS589903 JYO589900:JYO589903 KIK589900:KIK589903 KSG589900:KSG589903 LCC589900:LCC589903 LLY589900:LLY589903 LVU589900:LVU589903 MFQ589900:MFQ589903 MPM589900:MPM589903 MZI589900:MZI589903 NJE589900:NJE589903 NTA589900:NTA589903 OCW589900:OCW589903 OMS589900:OMS589903 OWO589900:OWO589903 PGK589900:PGK589903 PQG589900:PQG589903 QAC589900:QAC589903 QJY589900:QJY589903 QTU589900:QTU589903 RDQ589900:RDQ589903 RNM589900:RNM589903 RXI589900:RXI589903 SHE589900:SHE589903 SRA589900:SRA589903 TAW589900:TAW589903 TKS589900:TKS589903 TUO589900:TUO589903 UEK589900:UEK589903 UOG589900:UOG589903 UYC589900:UYC589903 VHY589900:VHY589903 VRU589900:VRU589903 WBQ589900:WBQ589903 WLM589900:WLM589903 WVI589900:WVI589903 A655436:A655439 IW655436:IW655439 SS655436:SS655439 ACO655436:ACO655439 AMK655436:AMK655439 AWG655436:AWG655439 BGC655436:BGC655439 BPY655436:BPY655439 BZU655436:BZU655439 CJQ655436:CJQ655439 CTM655436:CTM655439 DDI655436:DDI655439 DNE655436:DNE655439 DXA655436:DXA655439 EGW655436:EGW655439 EQS655436:EQS655439 FAO655436:FAO655439 FKK655436:FKK655439 FUG655436:FUG655439 GEC655436:GEC655439 GNY655436:GNY655439 GXU655436:GXU655439 HHQ655436:HHQ655439 HRM655436:HRM655439 IBI655436:IBI655439 ILE655436:ILE655439 IVA655436:IVA655439 JEW655436:JEW655439 JOS655436:JOS655439 JYO655436:JYO655439 KIK655436:KIK655439 KSG655436:KSG655439 LCC655436:LCC655439 LLY655436:LLY655439 LVU655436:LVU655439 MFQ655436:MFQ655439 MPM655436:MPM655439 MZI655436:MZI655439 NJE655436:NJE655439 NTA655436:NTA655439 OCW655436:OCW655439 OMS655436:OMS655439 OWO655436:OWO655439 PGK655436:PGK655439 PQG655436:PQG655439 QAC655436:QAC655439 QJY655436:QJY655439 QTU655436:QTU655439 RDQ655436:RDQ655439 RNM655436:RNM655439 RXI655436:RXI655439 SHE655436:SHE655439 SRA655436:SRA655439 TAW655436:TAW655439 TKS655436:TKS655439 TUO655436:TUO655439 UEK655436:UEK655439 UOG655436:UOG655439 UYC655436:UYC655439 VHY655436:VHY655439 VRU655436:VRU655439 WBQ655436:WBQ655439 WLM655436:WLM655439 WVI655436:WVI655439 A720972:A720975 IW720972:IW720975 SS720972:SS720975 ACO720972:ACO720975 AMK720972:AMK720975 AWG720972:AWG720975 BGC720972:BGC720975 BPY720972:BPY720975 BZU720972:BZU720975 CJQ720972:CJQ720975 CTM720972:CTM720975 DDI720972:DDI720975 DNE720972:DNE720975 DXA720972:DXA720975 EGW720972:EGW720975 EQS720972:EQS720975 FAO720972:FAO720975 FKK720972:FKK720975 FUG720972:FUG720975 GEC720972:GEC720975 GNY720972:GNY720975 GXU720972:GXU720975 HHQ720972:HHQ720975 HRM720972:HRM720975 IBI720972:IBI720975 ILE720972:ILE720975 IVA720972:IVA720975 JEW720972:JEW720975 JOS720972:JOS720975 JYO720972:JYO720975 KIK720972:KIK720975 KSG720972:KSG720975 LCC720972:LCC720975 LLY720972:LLY720975 LVU720972:LVU720975 MFQ720972:MFQ720975 MPM720972:MPM720975 MZI720972:MZI720975 NJE720972:NJE720975 NTA720972:NTA720975 OCW720972:OCW720975 OMS720972:OMS720975 OWO720972:OWO720975 PGK720972:PGK720975 PQG720972:PQG720975 QAC720972:QAC720975 QJY720972:QJY720975 QTU720972:QTU720975 RDQ720972:RDQ720975 RNM720972:RNM720975 RXI720972:RXI720975 SHE720972:SHE720975 SRA720972:SRA720975 TAW720972:TAW720975 TKS720972:TKS720975 TUO720972:TUO720975 UEK720972:UEK720975 UOG720972:UOG720975 UYC720972:UYC720975 VHY720972:VHY720975 VRU720972:VRU720975 WBQ720972:WBQ720975 WLM720972:WLM720975 WVI720972:WVI720975 A786508:A786511 IW786508:IW786511 SS786508:SS786511 ACO786508:ACO786511 AMK786508:AMK786511 AWG786508:AWG786511 BGC786508:BGC786511 BPY786508:BPY786511 BZU786508:BZU786511 CJQ786508:CJQ786511 CTM786508:CTM786511 DDI786508:DDI786511 DNE786508:DNE786511 DXA786508:DXA786511 EGW786508:EGW786511 EQS786508:EQS786511 FAO786508:FAO786511 FKK786508:FKK786511 FUG786508:FUG786511 GEC786508:GEC786511 GNY786508:GNY786511 GXU786508:GXU786511 HHQ786508:HHQ786511 HRM786508:HRM786511 IBI786508:IBI786511 ILE786508:ILE786511 IVA786508:IVA786511 JEW786508:JEW786511 JOS786508:JOS786511 JYO786508:JYO786511 KIK786508:KIK786511 KSG786508:KSG786511 LCC786508:LCC786511 LLY786508:LLY786511 LVU786508:LVU786511 MFQ786508:MFQ786511 MPM786508:MPM786511 MZI786508:MZI786511 NJE786508:NJE786511 NTA786508:NTA786511 OCW786508:OCW786511 OMS786508:OMS786511 OWO786508:OWO786511 PGK786508:PGK786511 PQG786508:PQG786511 QAC786508:QAC786511 QJY786508:QJY786511 QTU786508:QTU786511 RDQ786508:RDQ786511 RNM786508:RNM786511 RXI786508:RXI786511 SHE786508:SHE786511 SRA786508:SRA786511 TAW786508:TAW786511 TKS786508:TKS786511 TUO786508:TUO786511 UEK786508:UEK786511 UOG786508:UOG786511 UYC786508:UYC786511 VHY786508:VHY786511 VRU786508:VRU786511 WBQ786508:WBQ786511 WLM786508:WLM786511 WVI786508:WVI786511 A852044:A852047 IW852044:IW852047 SS852044:SS852047 ACO852044:ACO852047 AMK852044:AMK852047 AWG852044:AWG852047 BGC852044:BGC852047 BPY852044:BPY852047 BZU852044:BZU852047 CJQ852044:CJQ852047 CTM852044:CTM852047 DDI852044:DDI852047 DNE852044:DNE852047 DXA852044:DXA852047 EGW852044:EGW852047 EQS852044:EQS852047 FAO852044:FAO852047 FKK852044:FKK852047 FUG852044:FUG852047 GEC852044:GEC852047 GNY852044:GNY852047 GXU852044:GXU852047 HHQ852044:HHQ852047 HRM852044:HRM852047 IBI852044:IBI852047 ILE852044:ILE852047 IVA852044:IVA852047 JEW852044:JEW852047 JOS852044:JOS852047 JYO852044:JYO852047 KIK852044:KIK852047 KSG852044:KSG852047 LCC852044:LCC852047 LLY852044:LLY852047 LVU852044:LVU852047 MFQ852044:MFQ852047 MPM852044:MPM852047 MZI852044:MZI852047 NJE852044:NJE852047 NTA852044:NTA852047 OCW852044:OCW852047 OMS852044:OMS852047 OWO852044:OWO852047 PGK852044:PGK852047 PQG852044:PQG852047 QAC852044:QAC852047 QJY852044:QJY852047 QTU852044:QTU852047 RDQ852044:RDQ852047 RNM852044:RNM852047 RXI852044:RXI852047 SHE852044:SHE852047 SRA852044:SRA852047 TAW852044:TAW852047 TKS852044:TKS852047 TUO852044:TUO852047 UEK852044:UEK852047 UOG852044:UOG852047 UYC852044:UYC852047 VHY852044:VHY852047 VRU852044:VRU852047 WBQ852044:WBQ852047 WLM852044:WLM852047 WVI852044:WVI852047 A917580:A917583 IW917580:IW917583 SS917580:SS917583 ACO917580:ACO917583 AMK917580:AMK917583 AWG917580:AWG917583 BGC917580:BGC917583 BPY917580:BPY917583 BZU917580:BZU917583 CJQ917580:CJQ917583 CTM917580:CTM917583 DDI917580:DDI917583 DNE917580:DNE917583 DXA917580:DXA917583 EGW917580:EGW917583 EQS917580:EQS917583 FAO917580:FAO917583 FKK917580:FKK917583 FUG917580:FUG917583 GEC917580:GEC917583 GNY917580:GNY917583 GXU917580:GXU917583 HHQ917580:HHQ917583 HRM917580:HRM917583 IBI917580:IBI917583 ILE917580:ILE917583 IVA917580:IVA917583 JEW917580:JEW917583 JOS917580:JOS917583 JYO917580:JYO917583 KIK917580:KIK917583 KSG917580:KSG917583 LCC917580:LCC917583 LLY917580:LLY917583 LVU917580:LVU917583 MFQ917580:MFQ917583 MPM917580:MPM917583 MZI917580:MZI917583 NJE917580:NJE917583 NTA917580:NTA917583 OCW917580:OCW917583 OMS917580:OMS917583 OWO917580:OWO917583 PGK917580:PGK917583 PQG917580:PQG917583 QAC917580:QAC917583 QJY917580:QJY917583 QTU917580:QTU917583 RDQ917580:RDQ917583 RNM917580:RNM917583 RXI917580:RXI917583 SHE917580:SHE917583 SRA917580:SRA917583 TAW917580:TAW917583 TKS917580:TKS917583 TUO917580:TUO917583 UEK917580:UEK917583 UOG917580:UOG917583 UYC917580:UYC917583 VHY917580:VHY917583 VRU917580:VRU917583 WBQ917580:WBQ917583 WLM917580:WLM917583 WVI917580:WVI917583 A983116:A983119 IW983116:IW983119 SS983116:SS983119 ACO983116:ACO983119 AMK983116:AMK983119 AWG983116:AWG983119 BGC983116:BGC983119 BPY983116:BPY983119 BZU983116:BZU983119 CJQ983116:CJQ983119 CTM983116:CTM983119 DDI983116:DDI983119 DNE983116:DNE983119 DXA983116:DXA983119 EGW983116:EGW983119 EQS983116:EQS983119 FAO983116:FAO983119 FKK983116:FKK983119 FUG983116:FUG983119 GEC983116:GEC983119 GNY983116:GNY983119 GXU983116:GXU983119 HHQ983116:HHQ983119 HRM983116:HRM983119 IBI983116:IBI983119 ILE983116:ILE983119 IVA983116:IVA983119 JEW983116:JEW983119 JOS983116:JOS983119 JYO983116:JYO983119 KIK983116:KIK983119 KSG983116:KSG983119 LCC983116:LCC983119 LLY983116:LLY983119 LVU983116:LVU983119 MFQ983116:MFQ983119 MPM983116:MPM983119 MZI983116:MZI983119 NJE983116:NJE983119 NTA983116:NTA983119 OCW983116:OCW983119 OMS983116:OMS983119 OWO983116:OWO983119 PGK983116:PGK983119 PQG983116:PQG983119 QAC983116:QAC983119 QJY983116:QJY983119 QTU983116:QTU983119 RDQ983116:RDQ983119 RNM983116:RNM983119 RXI983116:RXI983119 SHE983116:SHE983119 SRA983116:SRA983119 TAW983116:TAW983119 TKS983116:TKS983119 TUO983116:TUO983119 UEK983116:UEK983119 UOG983116:UOG983119 UYC983116:UYC983119 VHY983116:VHY983119 VRU983116:VRU983119 WBQ983116:WBQ983119 WLM983116:WLM983119 WVI983116:WVI983119 B97:E97 IX97:JA97 ST97:SW97 ACP97:ACS97 AML97:AMO97 AWH97:AWK97 BGD97:BGG97 BPZ97:BQC97 BZV97:BZY97 CJR97:CJU97 CTN97:CTQ97 DDJ97:DDM97 DNF97:DNI97 DXB97:DXE97 EGX97:EHA97 EQT97:EQW97 FAP97:FAS97 FKL97:FKO97 FUH97:FUK97 GED97:GEG97 GNZ97:GOC97 GXV97:GXY97 HHR97:HHU97 HRN97:HRQ97 IBJ97:IBM97 ILF97:ILI97 IVB97:IVE97 JEX97:JFA97 JOT97:JOW97 JYP97:JYS97 KIL97:KIO97 KSH97:KSK97 LCD97:LCG97 LLZ97:LMC97 LVV97:LVY97 MFR97:MFU97 MPN97:MPQ97 MZJ97:MZM97 NJF97:NJI97 NTB97:NTE97 OCX97:ODA97 OMT97:OMW97 OWP97:OWS97 PGL97:PGO97 PQH97:PQK97 QAD97:QAG97 QJZ97:QKC97 QTV97:QTY97 RDR97:RDU97 RNN97:RNQ97 RXJ97:RXM97 SHF97:SHI97 SRB97:SRE97 TAX97:TBA97 TKT97:TKW97 TUP97:TUS97 UEL97:UEO97 UOH97:UOK97 UYD97:UYG97 VHZ97:VIC97 VRV97:VRY97 WBR97:WBU97 WLN97:WLQ97 WVJ97:WVM97 B65633:E65633 IX65633:JA65633 ST65633:SW65633 ACP65633:ACS65633 AML65633:AMO65633 AWH65633:AWK65633 BGD65633:BGG65633 BPZ65633:BQC65633 BZV65633:BZY65633 CJR65633:CJU65633 CTN65633:CTQ65633 DDJ65633:DDM65633 DNF65633:DNI65633 DXB65633:DXE65633 EGX65633:EHA65633 EQT65633:EQW65633 FAP65633:FAS65633 FKL65633:FKO65633 FUH65633:FUK65633 GED65633:GEG65633 GNZ65633:GOC65633 GXV65633:GXY65633 HHR65633:HHU65633 HRN65633:HRQ65633 IBJ65633:IBM65633 ILF65633:ILI65633 IVB65633:IVE65633 JEX65633:JFA65633 JOT65633:JOW65633 JYP65633:JYS65633 KIL65633:KIO65633 KSH65633:KSK65633 LCD65633:LCG65633 LLZ65633:LMC65633 LVV65633:LVY65633 MFR65633:MFU65633 MPN65633:MPQ65633 MZJ65633:MZM65633 NJF65633:NJI65633 NTB65633:NTE65633 OCX65633:ODA65633 OMT65633:OMW65633 OWP65633:OWS65633 PGL65633:PGO65633 PQH65633:PQK65633 QAD65633:QAG65633 QJZ65633:QKC65633 QTV65633:QTY65633 RDR65633:RDU65633 RNN65633:RNQ65633 RXJ65633:RXM65633 SHF65633:SHI65633 SRB65633:SRE65633 TAX65633:TBA65633 TKT65633:TKW65633 TUP65633:TUS65633 UEL65633:UEO65633 UOH65633:UOK65633 UYD65633:UYG65633 VHZ65633:VIC65633 VRV65633:VRY65633 WBR65633:WBU65633 WLN65633:WLQ65633 WVJ65633:WVM65633 B131169:E131169 IX131169:JA131169 ST131169:SW131169 ACP131169:ACS131169 AML131169:AMO131169 AWH131169:AWK131169 BGD131169:BGG131169 BPZ131169:BQC131169 BZV131169:BZY131169 CJR131169:CJU131169 CTN131169:CTQ131169 DDJ131169:DDM131169 DNF131169:DNI131169 DXB131169:DXE131169 EGX131169:EHA131169 EQT131169:EQW131169 FAP131169:FAS131169 FKL131169:FKO131169 FUH131169:FUK131169 GED131169:GEG131169 GNZ131169:GOC131169 GXV131169:GXY131169 HHR131169:HHU131169 HRN131169:HRQ131169 IBJ131169:IBM131169 ILF131169:ILI131169 IVB131169:IVE131169 JEX131169:JFA131169 JOT131169:JOW131169 JYP131169:JYS131169 KIL131169:KIO131169 KSH131169:KSK131169 LCD131169:LCG131169 LLZ131169:LMC131169 LVV131169:LVY131169 MFR131169:MFU131169 MPN131169:MPQ131169 MZJ131169:MZM131169 NJF131169:NJI131169 NTB131169:NTE131169 OCX131169:ODA131169 OMT131169:OMW131169 OWP131169:OWS131169 PGL131169:PGO131169 PQH131169:PQK131169 QAD131169:QAG131169 QJZ131169:QKC131169 QTV131169:QTY131169 RDR131169:RDU131169 RNN131169:RNQ131169 RXJ131169:RXM131169 SHF131169:SHI131169 SRB131169:SRE131169 TAX131169:TBA131169 TKT131169:TKW131169 TUP131169:TUS131169 UEL131169:UEO131169 UOH131169:UOK131169 UYD131169:UYG131169 VHZ131169:VIC131169 VRV131169:VRY131169 WBR131169:WBU131169 WLN131169:WLQ131169 WVJ131169:WVM131169 B196705:E196705 IX196705:JA196705 ST196705:SW196705 ACP196705:ACS196705 AML196705:AMO196705 AWH196705:AWK196705 BGD196705:BGG196705 BPZ196705:BQC196705 BZV196705:BZY196705 CJR196705:CJU196705 CTN196705:CTQ196705 DDJ196705:DDM196705 DNF196705:DNI196705 DXB196705:DXE196705 EGX196705:EHA196705 EQT196705:EQW196705 FAP196705:FAS196705 FKL196705:FKO196705 FUH196705:FUK196705 GED196705:GEG196705 GNZ196705:GOC196705 GXV196705:GXY196705 HHR196705:HHU196705 HRN196705:HRQ196705 IBJ196705:IBM196705 ILF196705:ILI196705 IVB196705:IVE196705 JEX196705:JFA196705 JOT196705:JOW196705 JYP196705:JYS196705 KIL196705:KIO196705 KSH196705:KSK196705 LCD196705:LCG196705 LLZ196705:LMC196705 LVV196705:LVY196705 MFR196705:MFU196705 MPN196705:MPQ196705 MZJ196705:MZM196705 NJF196705:NJI196705 NTB196705:NTE196705 OCX196705:ODA196705 OMT196705:OMW196705 OWP196705:OWS196705 PGL196705:PGO196705 PQH196705:PQK196705 QAD196705:QAG196705 QJZ196705:QKC196705 QTV196705:QTY196705 RDR196705:RDU196705 RNN196705:RNQ196705 RXJ196705:RXM196705 SHF196705:SHI196705 SRB196705:SRE196705 TAX196705:TBA196705 TKT196705:TKW196705 TUP196705:TUS196705 UEL196705:UEO196705 UOH196705:UOK196705 UYD196705:UYG196705 VHZ196705:VIC196705 VRV196705:VRY196705 WBR196705:WBU196705 WLN196705:WLQ196705 WVJ196705:WVM196705 B262241:E262241 IX262241:JA262241 ST262241:SW262241 ACP262241:ACS262241 AML262241:AMO262241 AWH262241:AWK262241 BGD262241:BGG262241 BPZ262241:BQC262241 BZV262241:BZY262241 CJR262241:CJU262241 CTN262241:CTQ262241 DDJ262241:DDM262241 DNF262241:DNI262241 DXB262241:DXE262241 EGX262241:EHA262241 EQT262241:EQW262241 FAP262241:FAS262241 FKL262241:FKO262241 FUH262241:FUK262241 GED262241:GEG262241 GNZ262241:GOC262241 GXV262241:GXY262241 HHR262241:HHU262241 HRN262241:HRQ262241 IBJ262241:IBM262241 ILF262241:ILI262241 IVB262241:IVE262241 JEX262241:JFA262241 JOT262241:JOW262241 JYP262241:JYS262241 KIL262241:KIO262241 KSH262241:KSK262241 LCD262241:LCG262241 LLZ262241:LMC262241 LVV262241:LVY262241 MFR262241:MFU262241 MPN262241:MPQ262241 MZJ262241:MZM262241 NJF262241:NJI262241 NTB262241:NTE262241 OCX262241:ODA262241 OMT262241:OMW262241 OWP262241:OWS262241 PGL262241:PGO262241 PQH262241:PQK262241 QAD262241:QAG262241 QJZ262241:QKC262241 QTV262241:QTY262241 RDR262241:RDU262241 RNN262241:RNQ262241 RXJ262241:RXM262241 SHF262241:SHI262241 SRB262241:SRE262241 TAX262241:TBA262241 TKT262241:TKW262241 TUP262241:TUS262241 UEL262241:UEO262241 UOH262241:UOK262241 UYD262241:UYG262241 VHZ262241:VIC262241 VRV262241:VRY262241 WBR262241:WBU262241 WLN262241:WLQ262241 WVJ262241:WVM262241 B327777:E327777 IX327777:JA327777 ST327777:SW327777 ACP327777:ACS327777 AML327777:AMO327777 AWH327777:AWK327777 BGD327777:BGG327777 BPZ327777:BQC327777 BZV327777:BZY327777 CJR327777:CJU327777 CTN327777:CTQ327777 DDJ327777:DDM327777 DNF327777:DNI327777 DXB327777:DXE327777 EGX327777:EHA327777 EQT327777:EQW327777 FAP327777:FAS327777 FKL327777:FKO327777 FUH327777:FUK327777 GED327777:GEG327777 GNZ327777:GOC327777 GXV327777:GXY327777 HHR327777:HHU327777 HRN327777:HRQ327777 IBJ327777:IBM327777 ILF327777:ILI327777 IVB327777:IVE327777 JEX327777:JFA327777 JOT327777:JOW327777 JYP327777:JYS327777 KIL327777:KIO327777 KSH327777:KSK327777 LCD327777:LCG327777 LLZ327777:LMC327777 LVV327777:LVY327777 MFR327777:MFU327777 MPN327777:MPQ327777 MZJ327777:MZM327777 NJF327777:NJI327777 NTB327777:NTE327777 OCX327777:ODA327777 OMT327777:OMW327777 OWP327777:OWS327777 PGL327777:PGO327777 PQH327777:PQK327777 QAD327777:QAG327777 QJZ327777:QKC327777 QTV327777:QTY327777 RDR327777:RDU327777 RNN327777:RNQ327777 RXJ327777:RXM327777 SHF327777:SHI327777 SRB327777:SRE327777 TAX327777:TBA327777 TKT327777:TKW327777 TUP327777:TUS327777 UEL327777:UEO327777 UOH327777:UOK327777 UYD327777:UYG327777 VHZ327777:VIC327777 VRV327777:VRY327777 WBR327777:WBU327777 WLN327777:WLQ327777 WVJ327777:WVM327777 B393313:E393313 IX393313:JA393313 ST393313:SW393313 ACP393313:ACS393313 AML393313:AMO393313 AWH393313:AWK393313 BGD393313:BGG393313 BPZ393313:BQC393313 BZV393313:BZY393313 CJR393313:CJU393313 CTN393313:CTQ393313 DDJ393313:DDM393313 DNF393313:DNI393313 DXB393313:DXE393313 EGX393313:EHA393313 EQT393313:EQW393313 FAP393313:FAS393313 FKL393313:FKO393313 FUH393313:FUK393313 GED393313:GEG393313 GNZ393313:GOC393313 GXV393313:GXY393313 HHR393313:HHU393313 HRN393313:HRQ393313 IBJ393313:IBM393313 ILF393313:ILI393313 IVB393313:IVE393313 JEX393313:JFA393313 JOT393313:JOW393313 JYP393313:JYS393313 KIL393313:KIO393313 KSH393313:KSK393313 LCD393313:LCG393313 LLZ393313:LMC393313 LVV393313:LVY393313 MFR393313:MFU393313 MPN393313:MPQ393313 MZJ393313:MZM393313 NJF393313:NJI393313 NTB393313:NTE393313 OCX393313:ODA393313 OMT393313:OMW393313 OWP393313:OWS393313 PGL393313:PGO393313 PQH393313:PQK393313 QAD393313:QAG393313 QJZ393313:QKC393313 QTV393313:QTY393313 RDR393313:RDU393313 RNN393313:RNQ393313 RXJ393313:RXM393313 SHF393313:SHI393313 SRB393313:SRE393313 TAX393313:TBA393313 TKT393313:TKW393313 TUP393313:TUS393313 UEL393313:UEO393313 UOH393313:UOK393313 UYD393313:UYG393313 VHZ393313:VIC393313 VRV393313:VRY393313 WBR393313:WBU393313 WLN393313:WLQ393313 WVJ393313:WVM393313 B458849:E458849 IX458849:JA458849 ST458849:SW458849 ACP458849:ACS458849 AML458849:AMO458849 AWH458849:AWK458849 BGD458849:BGG458849 BPZ458849:BQC458849 BZV458849:BZY458849 CJR458849:CJU458849 CTN458849:CTQ458849 DDJ458849:DDM458849 DNF458849:DNI458849 DXB458849:DXE458849 EGX458849:EHA458849 EQT458849:EQW458849 FAP458849:FAS458849 FKL458849:FKO458849 FUH458849:FUK458849 GED458849:GEG458849 GNZ458849:GOC458849 GXV458849:GXY458849 HHR458849:HHU458849 HRN458849:HRQ458849 IBJ458849:IBM458849 ILF458849:ILI458849 IVB458849:IVE458849 JEX458849:JFA458849 JOT458849:JOW458849 JYP458849:JYS458849 KIL458849:KIO458849 KSH458849:KSK458849 LCD458849:LCG458849 LLZ458849:LMC458849 LVV458849:LVY458849 MFR458849:MFU458849 MPN458849:MPQ458849 MZJ458849:MZM458849 NJF458849:NJI458849 NTB458849:NTE458849 OCX458849:ODA458849 OMT458849:OMW458849 OWP458849:OWS458849 PGL458849:PGO458849 PQH458849:PQK458849 QAD458849:QAG458849 QJZ458849:QKC458849 QTV458849:QTY458849 RDR458849:RDU458849 RNN458849:RNQ458849 RXJ458849:RXM458849 SHF458849:SHI458849 SRB458849:SRE458849 TAX458849:TBA458849 TKT458849:TKW458849 TUP458849:TUS458849 UEL458849:UEO458849 UOH458849:UOK458849 UYD458849:UYG458849 VHZ458849:VIC458849 VRV458849:VRY458849 WBR458849:WBU458849 WLN458849:WLQ458849 WVJ458849:WVM458849 B524385:E524385 IX524385:JA524385 ST524385:SW524385 ACP524385:ACS524385 AML524385:AMO524385 AWH524385:AWK524385 BGD524385:BGG524385 BPZ524385:BQC524385 BZV524385:BZY524385 CJR524385:CJU524385 CTN524385:CTQ524385 DDJ524385:DDM524385 DNF524385:DNI524385 DXB524385:DXE524385 EGX524385:EHA524385 EQT524385:EQW524385 FAP524385:FAS524385 FKL524385:FKO524385 FUH524385:FUK524385 GED524385:GEG524385 GNZ524385:GOC524385 GXV524385:GXY524385 HHR524385:HHU524385 HRN524385:HRQ524385 IBJ524385:IBM524385 ILF524385:ILI524385 IVB524385:IVE524385 JEX524385:JFA524385 JOT524385:JOW524385 JYP524385:JYS524385 KIL524385:KIO524385 KSH524385:KSK524385 LCD524385:LCG524385 LLZ524385:LMC524385 LVV524385:LVY524385 MFR524385:MFU524385 MPN524385:MPQ524385 MZJ524385:MZM524385 NJF524385:NJI524385 NTB524385:NTE524385 OCX524385:ODA524385 OMT524385:OMW524385 OWP524385:OWS524385 PGL524385:PGO524385 PQH524385:PQK524385 QAD524385:QAG524385 QJZ524385:QKC524385 QTV524385:QTY524385 RDR524385:RDU524385 RNN524385:RNQ524385 RXJ524385:RXM524385 SHF524385:SHI524385 SRB524385:SRE524385 TAX524385:TBA524385 TKT524385:TKW524385 TUP524385:TUS524385 UEL524385:UEO524385 UOH524385:UOK524385 UYD524385:UYG524385 VHZ524385:VIC524385 VRV524385:VRY524385 WBR524385:WBU524385 WLN524385:WLQ524385 WVJ524385:WVM524385 B589921:E589921 IX589921:JA589921 ST589921:SW589921 ACP589921:ACS589921 AML589921:AMO589921 AWH589921:AWK589921 BGD589921:BGG589921 BPZ589921:BQC589921 BZV589921:BZY589921 CJR589921:CJU589921 CTN589921:CTQ589921 DDJ589921:DDM589921 DNF589921:DNI589921 DXB589921:DXE589921 EGX589921:EHA589921 EQT589921:EQW589921 FAP589921:FAS589921 FKL589921:FKO589921 FUH589921:FUK589921 GED589921:GEG589921 GNZ589921:GOC589921 GXV589921:GXY589921 HHR589921:HHU589921 HRN589921:HRQ589921 IBJ589921:IBM589921 ILF589921:ILI589921 IVB589921:IVE589921 JEX589921:JFA589921 JOT589921:JOW589921 JYP589921:JYS589921 KIL589921:KIO589921 KSH589921:KSK589921 LCD589921:LCG589921 LLZ589921:LMC589921 LVV589921:LVY589921 MFR589921:MFU589921 MPN589921:MPQ589921 MZJ589921:MZM589921 NJF589921:NJI589921 NTB589921:NTE589921 OCX589921:ODA589921 OMT589921:OMW589921 OWP589921:OWS589921 PGL589921:PGO589921 PQH589921:PQK589921 QAD589921:QAG589921 QJZ589921:QKC589921 QTV589921:QTY589921 RDR589921:RDU589921 RNN589921:RNQ589921 RXJ589921:RXM589921 SHF589921:SHI589921 SRB589921:SRE589921 TAX589921:TBA589921 TKT589921:TKW589921 TUP589921:TUS589921 UEL589921:UEO589921 UOH589921:UOK589921 UYD589921:UYG589921 VHZ589921:VIC589921 VRV589921:VRY589921 WBR589921:WBU589921 WLN589921:WLQ589921 WVJ589921:WVM589921 B655457:E655457 IX655457:JA655457 ST655457:SW655457 ACP655457:ACS655457 AML655457:AMO655457 AWH655457:AWK655457 BGD655457:BGG655457 BPZ655457:BQC655457 BZV655457:BZY655457 CJR655457:CJU655457 CTN655457:CTQ655457 DDJ655457:DDM655457 DNF655457:DNI655457 DXB655457:DXE655457 EGX655457:EHA655457 EQT655457:EQW655457 FAP655457:FAS655457 FKL655457:FKO655457 FUH655457:FUK655457 GED655457:GEG655457 GNZ655457:GOC655457 GXV655457:GXY655457 HHR655457:HHU655457 HRN655457:HRQ655457 IBJ655457:IBM655457 ILF655457:ILI655457 IVB655457:IVE655457 JEX655457:JFA655457 JOT655457:JOW655457 JYP655457:JYS655457 KIL655457:KIO655457 KSH655457:KSK655457 LCD655457:LCG655457 LLZ655457:LMC655457 LVV655457:LVY655457 MFR655457:MFU655457 MPN655457:MPQ655457 MZJ655457:MZM655457 NJF655457:NJI655457 NTB655457:NTE655457 OCX655457:ODA655457 OMT655457:OMW655457 OWP655457:OWS655457 PGL655457:PGO655457 PQH655457:PQK655457 QAD655457:QAG655457 QJZ655457:QKC655457 QTV655457:QTY655457 RDR655457:RDU655457 RNN655457:RNQ655457 RXJ655457:RXM655457 SHF655457:SHI655457 SRB655457:SRE655457 TAX655457:TBA655457 TKT655457:TKW655457 TUP655457:TUS655457 UEL655457:UEO655457 UOH655457:UOK655457 UYD655457:UYG655457 VHZ655457:VIC655457 VRV655457:VRY655457 WBR655457:WBU655457 WLN655457:WLQ655457 WVJ655457:WVM655457 B720993:E720993 IX720993:JA720993 ST720993:SW720993 ACP720993:ACS720993 AML720993:AMO720993 AWH720993:AWK720993 BGD720993:BGG720993 BPZ720993:BQC720993 BZV720993:BZY720993 CJR720993:CJU720993 CTN720993:CTQ720993 DDJ720993:DDM720993 DNF720993:DNI720993 DXB720993:DXE720993 EGX720993:EHA720993 EQT720993:EQW720993 FAP720993:FAS720993 FKL720993:FKO720993 FUH720993:FUK720993 GED720993:GEG720993 GNZ720993:GOC720993 GXV720993:GXY720993 HHR720993:HHU720993 HRN720993:HRQ720993 IBJ720993:IBM720993 ILF720993:ILI720993 IVB720993:IVE720993 JEX720993:JFA720993 JOT720993:JOW720993 JYP720993:JYS720993 KIL720993:KIO720993 KSH720993:KSK720993 LCD720993:LCG720993 LLZ720993:LMC720993 LVV720993:LVY720993 MFR720993:MFU720993 MPN720993:MPQ720993 MZJ720993:MZM720993 NJF720993:NJI720993 NTB720993:NTE720993 OCX720993:ODA720993 OMT720993:OMW720993 OWP720993:OWS720993 PGL720993:PGO720993 PQH720993:PQK720993 QAD720993:QAG720993 QJZ720993:QKC720993 QTV720993:QTY720993 RDR720993:RDU720993 RNN720993:RNQ720993 RXJ720993:RXM720993 SHF720993:SHI720993 SRB720993:SRE720993 TAX720993:TBA720993 TKT720993:TKW720993 TUP720993:TUS720993 UEL720993:UEO720993 UOH720993:UOK720993 UYD720993:UYG720993 VHZ720993:VIC720993 VRV720993:VRY720993 WBR720993:WBU720993 WLN720993:WLQ720993 WVJ720993:WVM720993 B786529:E786529 IX786529:JA786529 ST786529:SW786529 ACP786529:ACS786529 AML786529:AMO786529 AWH786529:AWK786529 BGD786529:BGG786529 BPZ786529:BQC786529 BZV786529:BZY786529 CJR786529:CJU786529 CTN786529:CTQ786529 DDJ786529:DDM786529 DNF786529:DNI786529 DXB786529:DXE786529 EGX786529:EHA786529 EQT786529:EQW786529 FAP786529:FAS786529 FKL786529:FKO786529 FUH786529:FUK786529 GED786529:GEG786529 GNZ786529:GOC786529 GXV786529:GXY786529 HHR786529:HHU786529 HRN786529:HRQ786529 IBJ786529:IBM786529 ILF786529:ILI786529 IVB786529:IVE786529 JEX786529:JFA786529 JOT786529:JOW786529 JYP786529:JYS786529 KIL786529:KIO786529 KSH786529:KSK786529 LCD786529:LCG786529 LLZ786529:LMC786529 LVV786529:LVY786529 MFR786529:MFU786529 MPN786529:MPQ786529 MZJ786529:MZM786529 NJF786529:NJI786529 NTB786529:NTE786529 OCX786529:ODA786529 OMT786529:OMW786529 OWP786529:OWS786529 PGL786529:PGO786529 PQH786529:PQK786529 QAD786529:QAG786529 QJZ786529:QKC786529 QTV786529:QTY786529 RDR786529:RDU786529 RNN786529:RNQ786529 RXJ786529:RXM786529 SHF786529:SHI786529 SRB786529:SRE786529 TAX786529:TBA786529 TKT786529:TKW786529 TUP786529:TUS786529 UEL786529:UEO786529 UOH786529:UOK786529 UYD786529:UYG786529 VHZ786529:VIC786529 VRV786529:VRY786529 WBR786529:WBU786529 WLN786529:WLQ786529 WVJ786529:WVM786529 B852065:E852065 IX852065:JA852065 ST852065:SW852065 ACP852065:ACS852065 AML852065:AMO852065 AWH852065:AWK852065 BGD852065:BGG852065 BPZ852065:BQC852065 BZV852065:BZY852065 CJR852065:CJU852065 CTN852065:CTQ852065 DDJ852065:DDM852065 DNF852065:DNI852065 DXB852065:DXE852065 EGX852065:EHA852065 EQT852065:EQW852065 FAP852065:FAS852065 FKL852065:FKO852065 FUH852065:FUK852065 GED852065:GEG852065 GNZ852065:GOC852065 GXV852065:GXY852065 HHR852065:HHU852065 HRN852065:HRQ852065 IBJ852065:IBM852065 ILF852065:ILI852065 IVB852065:IVE852065 JEX852065:JFA852065 JOT852065:JOW852065 JYP852065:JYS852065 KIL852065:KIO852065 KSH852065:KSK852065 LCD852065:LCG852065 LLZ852065:LMC852065 LVV852065:LVY852065 MFR852065:MFU852065 MPN852065:MPQ852065 MZJ852065:MZM852065 NJF852065:NJI852065 NTB852065:NTE852065 OCX852065:ODA852065 OMT852065:OMW852065 OWP852065:OWS852065 PGL852065:PGO852065 PQH852065:PQK852065 QAD852065:QAG852065 QJZ852065:QKC852065 QTV852065:QTY852065 RDR852065:RDU852065 RNN852065:RNQ852065 RXJ852065:RXM852065 SHF852065:SHI852065 SRB852065:SRE852065 TAX852065:TBA852065 TKT852065:TKW852065 TUP852065:TUS852065 UEL852065:UEO852065 UOH852065:UOK852065 UYD852065:UYG852065 VHZ852065:VIC852065 VRV852065:VRY852065 WBR852065:WBU852065 WLN852065:WLQ852065 WVJ852065:WVM852065 B917601:E917601 IX917601:JA917601 ST917601:SW917601 ACP917601:ACS917601 AML917601:AMO917601 AWH917601:AWK917601 BGD917601:BGG917601 BPZ917601:BQC917601 BZV917601:BZY917601 CJR917601:CJU917601 CTN917601:CTQ917601 DDJ917601:DDM917601 DNF917601:DNI917601 DXB917601:DXE917601 EGX917601:EHA917601 EQT917601:EQW917601 FAP917601:FAS917601 FKL917601:FKO917601 FUH917601:FUK917601 GED917601:GEG917601 GNZ917601:GOC917601 GXV917601:GXY917601 HHR917601:HHU917601 HRN917601:HRQ917601 IBJ917601:IBM917601 ILF917601:ILI917601 IVB917601:IVE917601 JEX917601:JFA917601 JOT917601:JOW917601 JYP917601:JYS917601 KIL917601:KIO917601 KSH917601:KSK917601 LCD917601:LCG917601 LLZ917601:LMC917601 LVV917601:LVY917601 MFR917601:MFU917601 MPN917601:MPQ917601 MZJ917601:MZM917601 NJF917601:NJI917601 NTB917601:NTE917601 OCX917601:ODA917601 OMT917601:OMW917601 OWP917601:OWS917601 PGL917601:PGO917601 PQH917601:PQK917601 QAD917601:QAG917601 QJZ917601:QKC917601 QTV917601:QTY917601 RDR917601:RDU917601 RNN917601:RNQ917601 RXJ917601:RXM917601 SHF917601:SHI917601 SRB917601:SRE917601 TAX917601:TBA917601 TKT917601:TKW917601 TUP917601:TUS917601 UEL917601:UEO917601 UOH917601:UOK917601 UYD917601:UYG917601 VHZ917601:VIC917601 VRV917601:VRY917601 WBR917601:WBU917601 WLN917601:WLQ917601 WVJ917601:WVM917601 B983137:E983137 IX983137:JA983137 ST983137:SW983137 ACP983137:ACS983137 AML983137:AMO983137 AWH983137:AWK983137 BGD983137:BGG983137 BPZ983137:BQC983137 BZV983137:BZY983137 CJR983137:CJU983137 CTN983137:CTQ983137 DDJ983137:DDM983137 DNF983137:DNI983137 DXB983137:DXE983137 EGX983137:EHA983137 EQT983137:EQW983137 FAP983137:FAS983137 FKL983137:FKO983137 FUH983137:FUK983137 GED983137:GEG983137 GNZ983137:GOC983137 GXV983137:GXY983137 HHR983137:HHU983137 HRN983137:HRQ983137 IBJ983137:IBM983137 ILF983137:ILI983137 IVB983137:IVE983137 JEX983137:JFA983137 JOT983137:JOW983137 JYP983137:JYS983137 KIL983137:KIO983137 KSH983137:KSK983137 LCD983137:LCG983137 LLZ983137:LMC983137 LVV983137:LVY983137 MFR983137:MFU983137 MPN983137:MPQ983137 MZJ983137:MZM983137 NJF983137:NJI983137 NTB983137:NTE983137 OCX983137:ODA983137 OMT983137:OMW983137 OWP983137:OWS983137 PGL983137:PGO983137 PQH983137:PQK983137 QAD983137:QAG983137 QJZ983137:QKC983137 QTV983137:QTY983137 RDR983137:RDU983137 RNN983137:RNQ983137 RXJ983137:RXM983137 SHF983137:SHI983137 SRB983137:SRE983137 TAX983137:TBA983137 TKT983137:TKW983137 TUP983137:TUS983137 UEL983137:UEO983137 UOH983137:UOK983137 UYD983137:UYG983137 VHZ983137:VIC983137 VRV983137:VRY983137 WBR983137:WBU983137 WLN983137:WLQ983137 WVJ983137:WVM983137 F98:AT104 JB98:KP104 SX98:UL104 ACT98:AEH104 AMP98:AOD104 AWL98:AXZ104 BGH98:BHV104 BQD98:BRR104 BZZ98:CBN104 CJV98:CLJ104 CTR98:CVF104 DDN98:DFB104 DNJ98:DOX104 DXF98:DYT104 EHB98:EIP104 EQX98:ESL104 FAT98:FCH104 FKP98:FMD104 FUL98:FVZ104 GEH98:GFV104 GOD98:GPR104 GXZ98:GZN104 HHV98:HJJ104 HRR98:HTF104 IBN98:IDB104 ILJ98:IMX104 IVF98:IWT104 JFB98:JGP104 JOX98:JQL104 JYT98:KAH104 KIP98:KKD104 KSL98:KTZ104 LCH98:LDV104 LMD98:LNR104 LVZ98:LXN104 MFV98:MHJ104 MPR98:MRF104 MZN98:NBB104 NJJ98:NKX104 NTF98:NUT104 ODB98:OEP104 OMX98:OOL104 OWT98:OYH104 PGP98:PID104 PQL98:PRZ104 QAH98:QBV104 QKD98:QLR104 QTZ98:QVN104 RDV98:RFJ104 RNR98:RPF104 RXN98:RZB104 SHJ98:SIX104 SRF98:SST104 TBB98:TCP104 TKX98:TML104 TUT98:TWH104 UEP98:UGD104 UOL98:UPZ104 UYH98:UZV104 VID98:VJR104 VRZ98:VTN104 WBV98:WDJ104 WLR98:WNF104 WVN98:WXB104 F65634:AT65640 JB65634:KP65640 SX65634:UL65640 ACT65634:AEH65640 AMP65634:AOD65640 AWL65634:AXZ65640 BGH65634:BHV65640 BQD65634:BRR65640 BZZ65634:CBN65640 CJV65634:CLJ65640 CTR65634:CVF65640 DDN65634:DFB65640 DNJ65634:DOX65640 DXF65634:DYT65640 EHB65634:EIP65640 EQX65634:ESL65640 FAT65634:FCH65640 FKP65634:FMD65640 FUL65634:FVZ65640 GEH65634:GFV65640 GOD65634:GPR65640 GXZ65634:GZN65640 HHV65634:HJJ65640 HRR65634:HTF65640 IBN65634:IDB65640 ILJ65634:IMX65640 IVF65634:IWT65640 JFB65634:JGP65640 JOX65634:JQL65640 JYT65634:KAH65640 KIP65634:KKD65640 KSL65634:KTZ65640 LCH65634:LDV65640 LMD65634:LNR65640 LVZ65634:LXN65640 MFV65634:MHJ65640 MPR65634:MRF65640 MZN65634:NBB65640 NJJ65634:NKX65640 NTF65634:NUT65640 ODB65634:OEP65640 OMX65634:OOL65640 OWT65634:OYH65640 PGP65634:PID65640 PQL65634:PRZ65640 QAH65634:QBV65640 QKD65634:QLR65640 QTZ65634:QVN65640 RDV65634:RFJ65640 RNR65634:RPF65640 RXN65634:RZB65640 SHJ65634:SIX65640 SRF65634:SST65640 TBB65634:TCP65640 TKX65634:TML65640 TUT65634:TWH65640 UEP65634:UGD65640 UOL65634:UPZ65640 UYH65634:UZV65640 VID65634:VJR65640 VRZ65634:VTN65640 WBV65634:WDJ65640 WLR65634:WNF65640 WVN65634:WXB65640 F131170:AT131176 JB131170:KP131176 SX131170:UL131176 ACT131170:AEH131176 AMP131170:AOD131176 AWL131170:AXZ131176 BGH131170:BHV131176 BQD131170:BRR131176 BZZ131170:CBN131176 CJV131170:CLJ131176 CTR131170:CVF131176 DDN131170:DFB131176 DNJ131170:DOX131176 DXF131170:DYT131176 EHB131170:EIP131176 EQX131170:ESL131176 FAT131170:FCH131176 FKP131170:FMD131176 FUL131170:FVZ131176 GEH131170:GFV131176 GOD131170:GPR131176 GXZ131170:GZN131176 HHV131170:HJJ131176 HRR131170:HTF131176 IBN131170:IDB131176 ILJ131170:IMX131176 IVF131170:IWT131176 JFB131170:JGP131176 JOX131170:JQL131176 JYT131170:KAH131176 KIP131170:KKD131176 KSL131170:KTZ131176 LCH131170:LDV131176 LMD131170:LNR131176 LVZ131170:LXN131176 MFV131170:MHJ131176 MPR131170:MRF131176 MZN131170:NBB131176 NJJ131170:NKX131176 NTF131170:NUT131176 ODB131170:OEP131176 OMX131170:OOL131176 OWT131170:OYH131176 PGP131170:PID131176 PQL131170:PRZ131176 QAH131170:QBV131176 QKD131170:QLR131176 QTZ131170:QVN131176 RDV131170:RFJ131176 RNR131170:RPF131176 RXN131170:RZB131176 SHJ131170:SIX131176 SRF131170:SST131176 TBB131170:TCP131176 TKX131170:TML131176 TUT131170:TWH131176 UEP131170:UGD131176 UOL131170:UPZ131176 UYH131170:UZV131176 VID131170:VJR131176 VRZ131170:VTN131176 WBV131170:WDJ131176 WLR131170:WNF131176 WVN131170:WXB131176 F196706:AT196712 JB196706:KP196712 SX196706:UL196712 ACT196706:AEH196712 AMP196706:AOD196712 AWL196706:AXZ196712 BGH196706:BHV196712 BQD196706:BRR196712 BZZ196706:CBN196712 CJV196706:CLJ196712 CTR196706:CVF196712 DDN196706:DFB196712 DNJ196706:DOX196712 DXF196706:DYT196712 EHB196706:EIP196712 EQX196706:ESL196712 FAT196706:FCH196712 FKP196706:FMD196712 FUL196706:FVZ196712 GEH196706:GFV196712 GOD196706:GPR196712 GXZ196706:GZN196712 HHV196706:HJJ196712 HRR196706:HTF196712 IBN196706:IDB196712 ILJ196706:IMX196712 IVF196706:IWT196712 JFB196706:JGP196712 JOX196706:JQL196712 JYT196706:KAH196712 KIP196706:KKD196712 KSL196706:KTZ196712 LCH196706:LDV196712 LMD196706:LNR196712 LVZ196706:LXN196712 MFV196706:MHJ196712 MPR196706:MRF196712 MZN196706:NBB196712 NJJ196706:NKX196712 NTF196706:NUT196712 ODB196706:OEP196712 OMX196706:OOL196712 OWT196706:OYH196712 PGP196706:PID196712 PQL196706:PRZ196712 QAH196706:QBV196712 QKD196706:QLR196712 QTZ196706:QVN196712 RDV196706:RFJ196712 RNR196706:RPF196712 RXN196706:RZB196712 SHJ196706:SIX196712 SRF196706:SST196712 TBB196706:TCP196712 TKX196706:TML196712 TUT196706:TWH196712 UEP196706:UGD196712 UOL196706:UPZ196712 UYH196706:UZV196712 VID196706:VJR196712 VRZ196706:VTN196712 WBV196706:WDJ196712 WLR196706:WNF196712 WVN196706:WXB196712 F262242:AT262248 JB262242:KP262248 SX262242:UL262248 ACT262242:AEH262248 AMP262242:AOD262248 AWL262242:AXZ262248 BGH262242:BHV262248 BQD262242:BRR262248 BZZ262242:CBN262248 CJV262242:CLJ262248 CTR262242:CVF262248 DDN262242:DFB262248 DNJ262242:DOX262248 DXF262242:DYT262248 EHB262242:EIP262248 EQX262242:ESL262248 FAT262242:FCH262248 FKP262242:FMD262248 FUL262242:FVZ262248 GEH262242:GFV262248 GOD262242:GPR262248 GXZ262242:GZN262248 HHV262242:HJJ262248 HRR262242:HTF262248 IBN262242:IDB262248 ILJ262242:IMX262248 IVF262242:IWT262248 JFB262242:JGP262248 JOX262242:JQL262248 JYT262242:KAH262248 KIP262242:KKD262248 KSL262242:KTZ262248 LCH262242:LDV262248 LMD262242:LNR262248 LVZ262242:LXN262248 MFV262242:MHJ262248 MPR262242:MRF262248 MZN262242:NBB262248 NJJ262242:NKX262248 NTF262242:NUT262248 ODB262242:OEP262248 OMX262242:OOL262248 OWT262242:OYH262248 PGP262242:PID262248 PQL262242:PRZ262248 QAH262242:QBV262248 QKD262242:QLR262248 QTZ262242:QVN262248 RDV262242:RFJ262248 RNR262242:RPF262248 RXN262242:RZB262248 SHJ262242:SIX262248 SRF262242:SST262248 TBB262242:TCP262248 TKX262242:TML262248 TUT262242:TWH262248 UEP262242:UGD262248 UOL262242:UPZ262248 UYH262242:UZV262248 VID262242:VJR262248 VRZ262242:VTN262248 WBV262242:WDJ262248 WLR262242:WNF262248 WVN262242:WXB262248 F327778:AT327784 JB327778:KP327784 SX327778:UL327784 ACT327778:AEH327784 AMP327778:AOD327784 AWL327778:AXZ327784 BGH327778:BHV327784 BQD327778:BRR327784 BZZ327778:CBN327784 CJV327778:CLJ327784 CTR327778:CVF327784 DDN327778:DFB327784 DNJ327778:DOX327784 DXF327778:DYT327784 EHB327778:EIP327784 EQX327778:ESL327784 FAT327778:FCH327784 FKP327778:FMD327784 FUL327778:FVZ327784 GEH327778:GFV327784 GOD327778:GPR327784 GXZ327778:GZN327784 HHV327778:HJJ327784 HRR327778:HTF327784 IBN327778:IDB327784 ILJ327778:IMX327784 IVF327778:IWT327784 JFB327778:JGP327784 JOX327778:JQL327784 JYT327778:KAH327784 KIP327778:KKD327784 KSL327778:KTZ327784 LCH327778:LDV327784 LMD327778:LNR327784 LVZ327778:LXN327784 MFV327778:MHJ327784 MPR327778:MRF327784 MZN327778:NBB327784 NJJ327778:NKX327784 NTF327778:NUT327784 ODB327778:OEP327784 OMX327778:OOL327784 OWT327778:OYH327784 PGP327778:PID327784 PQL327778:PRZ327784 QAH327778:QBV327784 QKD327778:QLR327784 QTZ327778:QVN327784 RDV327778:RFJ327784 RNR327778:RPF327784 RXN327778:RZB327784 SHJ327778:SIX327784 SRF327778:SST327784 TBB327778:TCP327784 TKX327778:TML327784 TUT327778:TWH327784 UEP327778:UGD327784 UOL327778:UPZ327784 UYH327778:UZV327784 VID327778:VJR327784 VRZ327778:VTN327784 WBV327778:WDJ327784 WLR327778:WNF327784 WVN327778:WXB327784 F393314:AT393320 JB393314:KP393320 SX393314:UL393320 ACT393314:AEH393320 AMP393314:AOD393320 AWL393314:AXZ393320 BGH393314:BHV393320 BQD393314:BRR393320 BZZ393314:CBN393320 CJV393314:CLJ393320 CTR393314:CVF393320 DDN393314:DFB393320 DNJ393314:DOX393320 DXF393314:DYT393320 EHB393314:EIP393320 EQX393314:ESL393320 FAT393314:FCH393320 FKP393314:FMD393320 FUL393314:FVZ393320 GEH393314:GFV393320 GOD393314:GPR393320 GXZ393314:GZN393320 HHV393314:HJJ393320 HRR393314:HTF393320 IBN393314:IDB393320 ILJ393314:IMX393320 IVF393314:IWT393320 JFB393314:JGP393320 JOX393314:JQL393320 JYT393314:KAH393320 KIP393314:KKD393320 KSL393314:KTZ393320 LCH393314:LDV393320 LMD393314:LNR393320 LVZ393314:LXN393320 MFV393314:MHJ393320 MPR393314:MRF393320 MZN393314:NBB393320 NJJ393314:NKX393320 NTF393314:NUT393320 ODB393314:OEP393320 OMX393314:OOL393320 OWT393314:OYH393320 PGP393314:PID393320 PQL393314:PRZ393320 QAH393314:QBV393320 QKD393314:QLR393320 QTZ393314:QVN393320 RDV393314:RFJ393320 RNR393314:RPF393320 RXN393314:RZB393320 SHJ393314:SIX393320 SRF393314:SST393320 TBB393314:TCP393320 TKX393314:TML393320 TUT393314:TWH393320 UEP393314:UGD393320 UOL393314:UPZ393320 UYH393314:UZV393320 VID393314:VJR393320 VRZ393314:VTN393320 WBV393314:WDJ393320 WLR393314:WNF393320 WVN393314:WXB393320 F458850:AT458856 JB458850:KP458856 SX458850:UL458856 ACT458850:AEH458856 AMP458850:AOD458856 AWL458850:AXZ458856 BGH458850:BHV458856 BQD458850:BRR458856 BZZ458850:CBN458856 CJV458850:CLJ458856 CTR458850:CVF458856 DDN458850:DFB458856 DNJ458850:DOX458856 DXF458850:DYT458856 EHB458850:EIP458856 EQX458850:ESL458856 FAT458850:FCH458856 FKP458850:FMD458856 FUL458850:FVZ458856 GEH458850:GFV458856 GOD458850:GPR458856 GXZ458850:GZN458856 HHV458850:HJJ458856 HRR458850:HTF458856 IBN458850:IDB458856 ILJ458850:IMX458856 IVF458850:IWT458856 JFB458850:JGP458856 JOX458850:JQL458856 JYT458850:KAH458856 KIP458850:KKD458856 KSL458850:KTZ458856 LCH458850:LDV458856 LMD458850:LNR458856 LVZ458850:LXN458856 MFV458850:MHJ458856 MPR458850:MRF458856 MZN458850:NBB458856 NJJ458850:NKX458856 NTF458850:NUT458856 ODB458850:OEP458856 OMX458850:OOL458856 OWT458850:OYH458856 PGP458850:PID458856 PQL458850:PRZ458856 QAH458850:QBV458856 QKD458850:QLR458856 QTZ458850:QVN458856 RDV458850:RFJ458856 RNR458850:RPF458856 RXN458850:RZB458856 SHJ458850:SIX458856 SRF458850:SST458856 TBB458850:TCP458856 TKX458850:TML458856 TUT458850:TWH458856 UEP458850:UGD458856 UOL458850:UPZ458856 UYH458850:UZV458856 VID458850:VJR458856 VRZ458850:VTN458856 WBV458850:WDJ458856 WLR458850:WNF458856 WVN458850:WXB458856 F524386:AT524392 JB524386:KP524392 SX524386:UL524392 ACT524386:AEH524392 AMP524386:AOD524392 AWL524386:AXZ524392 BGH524386:BHV524392 BQD524386:BRR524392 BZZ524386:CBN524392 CJV524386:CLJ524392 CTR524386:CVF524392 DDN524386:DFB524392 DNJ524386:DOX524392 DXF524386:DYT524392 EHB524386:EIP524392 EQX524386:ESL524392 FAT524386:FCH524392 FKP524386:FMD524392 FUL524386:FVZ524392 GEH524386:GFV524392 GOD524386:GPR524392 GXZ524386:GZN524392 HHV524386:HJJ524392 HRR524386:HTF524392 IBN524386:IDB524392 ILJ524386:IMX524392 IVF524386:IWT524392 JFB524386:JGP524392 JOX524386:JQL524392 JYT524386:KAH524392 KIP524386:KKD524392 KSL524386:KTZ524392 LCH524386:LDV524392 LMD524386:LNR524392 LVZ524386:LXN524392 MFV524386:MHJ524392 MPR524386:MRF524392 MZN524386:NBB524392 NJJ524386:NKX524392 NTF524386:NUT524392 ODB524386:OEP524392 OMX524386:OOL524392 OWT524386:OYH524392 PGP524386:PID524392 PQL524386:PRZ524392 QAH524386:QBV524392 QKD524386:QLR524392 QTZ524386:QVN524392 RDV524386:RFJ524392 RNR524386:RPF524392 RXN524386:RZB524392 SHJ524386:SIX524392 SRF524386:SST524392 TBB524386:TCP524392 TKX524386:TML524392 TUT524386:TWH524392 UEP524386:UGD524392 UOL524386:UPZ524392 UYH524386:UZV524392 VID524386:VJR524392 VRZ524386:VTN524392 WBV524386:WDJ524392 WLR524386:WNF524392 WVN524386:WXB524392 F589922:AT589928 JB589922:KP589928 SX589922:UL589928 ACT589922:AEH589928 AMP589922:AOD589928 AWL589922:AXZ589928 BGH589922:BHV589928 BQD589922:BRR589928 BZZ589922:CBN589928 CJV589922:CLJ589928 CTR589922:CVF589928 DDN589922:DFB589928 DNJ589922:DOX589928 DXF589922:DYT589928 EHB589922:EIP589928 EQX589922:ESL589928 FAT589922:FCH589928 FKP589922:FMD589928 FUL589922:FVZ589928 GEH589922:GFV589928 GOD589922:GPR589928 GXZ589922:GZN589928 HHV589922:HJJ589928 HRR589922:HTF589928 IBN589922:IDB589928 ILJ589922:IMX589928 IVF589922:IWT589928 JFB589922:JGP589928 JOX589922:JQL589928 JYT589922:KAH589928 KIP589922:KKD589928 KSL589922:KTZ589928 LCH589922:LDV589928 LMD589922:LNR589928 LVZ589922:LXN589928 MFV589922:MHJ589928 MPR589922:MRF589928 MZN589922:NBB589928 NJJ589922:NKX589928 NTF589922:NUT589928 ODB589922:OEP589928 OMX589922:OOL589928 OWT589922:OYH589928 PGP589922:PID589928 PQL589922:PRZ589928 QAH589922:QBV589928 QKD589922:QLR589928 QTZ589922:QVN589928 RDV589922:RFJ589928 RNR589922:RPF589928 RXN589922:RZB589928 SHJ589922:SIX589928 SRF589922:SST589928 TBB589922:TCP589928 TKX589922:TML589928 TUT589922:TWH589928 UEP589922:UGD589928 UOL589922:UPZ589928 UYH589922:UZV589928 VID589922:VJR589928 VRZ589922:VTN589928 WBV589922:WDJ589928 WLR589922:WNF589928 WVN589922:WXB589928 F655458:AT655464 JB655458:KP655464 SX655458:UL655464 ACT655458:AEH655464 AMP655458:AOD655464 AWL655458:AXZ655464 BGH655458:BHV655464 BQD655458:BRR655464 BZZ655458:CBN655464 CJV655458:CLJ655464 CTR655458:CVF655464 DDN655458:DFB655464 DNJ655458:DOX655464 DXF655458:DYT655464 EHB655458:EIP655464 EQX655458:ESL655464 FAT655458:FCH655464 FKP655458:FMD655464 FUL655458:FVZ655464 GEH655458:GFV655464 GOD655458:GPR655464 GXZ655458:GZN655464 HHV655458:HJJ655464 HRR655458:HTF655464 IBN655458:IDB655464 ILJ655458:IMX655464 IVF655458:IWT655464 JFB655458:JGP655464 JOX655458:JQL655464 JYT655458:KAH655464 KIP655458:KKD655464 KSL655458:KTZ655464 LCH655458:LDV655464 LMD655458:LNR655464 LVZ655458:LXN655464 MFV655458:MHJ655464 MPR655458:MRF655464 MZN655458:NBB655464 NJJ655458:NKX655464 NTF655458:NUT655464 ODB655458:OEP655464 OMX655458:OOL655464 OWT655458:OYH655464 PGP655458:PID655464 PQL655458:PRZ655464 QAH655458:QBV655464 QKD655458:QLR655464 QTZ655458:QVN655464 RDV655458:RFJ655464 RNR655458:RPF655464 RXN655458:RZB655464 SHJ655458:SIX655464 SRF655458:SST655464 TBB655458:TCP655464 TKX655458:TML655464 TUT655458:TWH655464 UEP655458:UGD655464 UOL655458:UPZ655464 UYH655458:UZV655464 VID655458:VJR655464 VRZ655458:VTN655464 WBV655458:WDJ655464 WLR655458:WNF655464 WVN655458:WXB655464 F720994:AT721000 JB720994:KP721000 SX720994:UL721000 ACT720994:AEH721000 AMP720994:AOD721000 AWL720994:AXZ721000 BGH720994:BHV721000 BQD720994:BRR721000 BZZ720994:CBN721000 CJV720994:CLJ721000 CTR720994:CVF721000 DDN720994:DFB721000 DNJ720994:DOX721000 DXF720994:DYT721000 EHB720994:EIP721000 EQX720994:ESL721000 FAT720994:FCH721000 FKP720994:FMD721000 FUL720994:FVZ721000 GEH720994:GFV721000 GOD720994:GPR721000 GXZ720994:GZN721000 HHV720994:HJJ721000 HRR720994:HTF721000 IBN720994:IDB721000 ILJ720994:IMX721000 IVF720994:IWT721000 JFB720994:JGP721000 JOX720994:JQL721000 JYT720994:KAH721000 KIP720994:KKD721000 KSL720994:KTZ721000 LCH720994:LDV721000 LMD720994:LNR721000 LVZ720994:LXN721000 MFV720994:MHJ721000 MPR720994:MRF721000 MZN720994:NBB721000 NJJ720994:NKX721000 NTF720994:NUT721000 ODB720994:OEP721000 OMX720994:OOL721000 OWT720994:OYH721000 PGP720994:PID721000 PQL720994:PRZ721000 QAH720994:QBV721000 QKD720994:QLR721000 QTZ720994:QVN721000 RDV720994:RFJ721000 RNR720994:RPF721000 RXN720994:RZB721000 SHJ720994:SIX721000 SRF720994:SST721000 TBB720994:TCP721000 TKX720994:TML721000 TUT720994:TWH721000 UEP720994:UGD721000 UOL720994:UPZ721000 UYH720994:UZV721000 VID720994:VJR721000 VRZ720994:VTN721000 WBV720994:WDJ721000 WLR720994:WNF721000 WVN720994:WXB721000 F786530:AT786536 JB786530:KP786536 SX786530:UL786536 ACT786530:AEH786536 AMP786530:AOD786536 AWL786530:AXZ786536 BGH786530:BHV786536 BQD786530:BRR786536 BZZ786530:CBN786536 CJV786530:CLJ786536 CTR786530:CVF786536 DDN786530:DFB786536 DNJ786530:DOX786536 DXF786530:DYT786536 EHB786530:EIP786536 EQX786530:ESL786536 FAT786530:FCH786536 FKP786530:FMD786536 FUL786530:FVZ786536 GEH786530:GFV786536 GOD786530:GPR786536 GXZ786530:GZN786536 HHV786530:HJJ786536 HRR786530:HTF786536 IBN786530:IDB786536 ILJ786530:IMX786536 IVF786530:IWT786536 JFB786530:JGP786536 JOX786530:JQL786536 JYT786530:KAH786536 KIP786530:KKD786536 KSL786530:KTZ786536 LCH786530:LDV786536 LMD786530:LNR786536 LVZ786530:LXN786536 MFV786530:MHJ786536 MPR786530:MRF786536 MZN786530:NBB786536 NJJ786530:NKX786536 NTF786530:NUT786536 ODB786530:OEP786536 OMX786530:OOL786536 OWT786530:OYH786536 PGP786530:PID786536 PQL786530:PRZ786536 QAH786530:QBV786536 QKD786530:QLR786536 QTZ786530:QVN786536 RDV786530:RFJ786536 RNR786530:RPF786536 RXN786530:RZB786536 SHJ786530:SIX786536 SRF786530:SST786536 TBB786530:TCP786536 TKX786530:TML786536 TUT786530:TWH786536 UEP786530:UGD786536 UOL786530:UPZ786536 UYH786530:UZV786536 VID786530:VJR786536 VRZ786530:VTN786536 WBV786530:WDJ786536 WLR786530:WNF786536 WVN786530:WXB786536 F852066:AT852072 JB852066:KP852072 SX852066:UL852072 ACT852066:AEH852072 AMP852066:AOD852072 AWL852066:AXZ852072 BGH852066:BHV852072 BQD852066:BRR852072 BZZ852066:CBN852072 CJV852066:CLJ852072 CTR852066:CVF852072 DDN852066:DFB852072 DNJ852066:DOX852072 DXF852066:DYT852072 EHB852066:EIP852072 EQX852066:ESL852072 FAT852066:FCH852072 FKP852066:FMD852072 FUL852066:FVZ852072 GEH852066:GFV852072 GOD852066:GPR852072 GXZ852066:GZN852072 HHV852066:HJJ852072 HRR852066:HTF852072 IBN852066:IDB852072 ILJ852066:IMX852072 IVF852066:IWT852072 JFB852066:JGP852072 JOX852066:JQL852072 JYT852066:KAH852072 KIP852066:KKD852072 KSL852066:KTZ852072 LCH852066:LDV852072 LMD852066:LNR852072 LVZ852066:LXN852072 MFV852066:MHJ852072 MPR852066:MRF852072 MZN852066:NBB852072 NJJ852066:NKX852072 NTF852066:NUT852072 ODB852066:OEP852072 OMX852066:OOL852072 OWT852066:OYH852072 PGP852066:PID852072 PQL852066:PRZ852072 QAH852066:QBV852072 QKD852066:QLR852072 QTZ852066:QVN852072 RDV852066:RFJ852072 RNR852066:RPF852072 RXN852066:RZB852072 SHJ852066:SIX852072 SRF852066:SST852072 TBB852066:TCP852072 TKX852066:TML852072 TUT852066:TWH852072 UEP852066:UGD852072 UOL852066:UPZ852072 UYH852066:UZV852072 VID852066:VJR852072 VRZ852066:VTN852072 WBV852066:WDJ852072 WLR852066:WNF852072 WVN852066:WXB852072 F917602:AT917608 JB917602:KP917608 SX917602:UL917608 ACT917602:AEH917608 AMP917602:AOD917608 AWL917602:AXZ917608 BGH917602:BHV917608 BQD917602:BRR917608 BZZ917602:CBN917608 CJV917602:CLJ917608 CTR917602:CVF917608 DDN917602:DFB917608 DNJ917602:DOX917608 DXF917602:DYT917608 EHB917602:EIP917608 EQX917602:ESL917608 FAT917602:FCH917608 FKP917602:FMD917608 FUL917602:FVZ917608 GEH917602:GFV917608 GOD917602:GPR917608 GXZ917602:GZN917608 HHV917602:HJJ917608 HRR917602:HTF917608 IBN917602:IDB917608 ILJ917602:IMX917608 IVF917602:IWT917608 JFB917602:JGP917608 JOX917602:JQL917608 JYT917602:KAH917608 KIP917602:KKD917608 KSL917602:KTZ917608 LCH917602:LDV917608 LMD917602:LNR917608 LVZ917602:LXN917608 MFV917602:MHJ917608 MPR917602:MRF917608 MZN917602:NBB917608 NJJ917602:NKX917608 NTF917602:NUT917608 ODB917602:OEP917608 OMX917602:OOL917608 OWT917602:OYH917608 PGP917602:PID917608 PQL917602:PRZ917608 QAH917602:QBV917608 QKD917602:QLR917608 QTZ917602:QVN917608 RDV917602:RFJ917608 RNR917602:RPF917608 RXN917602:RZB917608 SHJ917602:SIX917608 SRF917602:SST917608 TBB917602:TCP917608 TKX917602:TML917608 TUT917602:TWH917608 UEP917602:UGD917608 UOL917602:UPZ917608 UYH917602:UZV917608 VID917602:VJR917608 VRZ917602:VTN917608 WBV917602:WDJ917608 WLR917602:WNF917608 WVN917602:WXB917608 F983138:AT983144 JB983138:KP983144 SX983138:UL983144 ACT983138:AEH983144 AMP983138:AOD983144 AWL983138:AXZ983144 BGH983138:BHV983144 BQD983138:BRR983144 BZZ983138:CBN983144 CJV983138:CLJ983144 CTR983138:CVF983144 DDN983138:DFB983144 DNJ983138:DOX983144 DXF983138:DYT983144 EHB983138:EIP983144 EQX983138:ESL983144 FAT983138:FCH983144 FKP983138:FMD983144 FUL983138:FVZ983144 GEH983138:GFV983144 GOD983138:GPR983144 GXZ983138:GZN983144 HHV983138:HJJ983144 HRR983138:HTF983144 IBN983138:IDB983144 ILJ983138:IMX983144 IVF983138:IWT983144 JFB983138:JGP983144 JOX983138:JQL983144 JYT983138:KAH983144 KIP983138:KKD983144 KSL983138:KTZ983144 LCH983138:LDV983144 LMD983138:LNR983144 LVZ983138:LXN983144 MFV983138:MHJ983144 MPR983138:MRF983144 MZN983138:NBB983144 NJJ983138:NKX983144 NTF983138:NUT983144 ODB983138:OEP983144 OMX983138:OOL983144 OWT983138:OYH983144 PGP983138:PID983144 PQL983138:PRZ983144 QAH983138:QBV983144 QKD983138:QLR983144 QTZ983138:QVN983144 RDV983138:RFJ983144 RNR983138:RPF983144 RXN983138:RZB983144 SHJ983138:SIX983144 SRF983138:SST983144 TBB983138:TCP983144 TKX983138:TML983144 TUT983138:TWH983144 UEP983138:UGD983144 UOL983138:UPZ983144 UYH983138:UZV983144 VID983138:VJR983144 VRZ983138:VTN983144 WBV983138:WDJ983144 WLR983138:WNF983144 WVN983138:WXB983144 F94:AU97 JB94:KQ97 SX94:UM97 ACT94:AEI97 AMP94:AOE97 AWL94:AYA97 BGH94:BHW97 BQD94:BRS97 BZZ94:CBO97 CJV94:CLK97 CTR94:CVG97 DDN94:DFC97 DNJ94:DOY97 DXF94:DYU97 EHB94:EIQ97 EQX94:ESM97 FAT94:FCI97 FKP94:FME97 FUL94:FWA97 GEH94:GFW97 GOD94:GPS97 GXZ94:GZO97 HHV94:HJK97 HRR94:HTG97 IBN94:IDC97 ILJ94:IMY97 IVF94:IWU97 JFB94:JGQ97 JOX94:JQM97 JYT94:KAI97 KIP94:KKE97 KSL94:KUA97 LCH94:LDW97 LMD94:LNS97 LVZ94:LXO97 MFV94:MHK97 MPR94:MRG97 MZN94:NBC97 NJJ94:NKY97 NTF94:NUU97 ODB94:OEQ97 OMX94:OOM97 OWT94:OYI97 PGP94:PIE97 PQL94:PSA97 QAH94:QBW97 QKD94:QLS97 QTZ94:QVO97 RDV94:RFK97 RNR94:RPG97 RXN94:RZC97 SHJ94:SIY97 SRF94:SSU97 TBB94:TCQ97 TKX94:TMM97 TUT94:TWI97 UEP94:UGE97 UOL94:UQA97 UYH94:UZW97 VID94:VJS97 VRZ94:VTO97 WBV94:WDK97 WLR94:WNG97 WVN94:WXC97 F65630:AU65633 JB65630:KQ65633 SX65630:UM65633 ACT65630:AEI65633 AMP65630:AOE65633 AWL65630:AYA65633 BGH65630:BHW65633 BQD65630:BRS65633 BZZ65630:CBO65633 CJV65630:CLK65633 CTR65630:CVG65633 DDN65630:DFC65633 DNJ65630:DOY65633 DXF65630:DYU65633 EHB65630:EIQ65633 EQX65630:ESM65633 FAT65630:FCI65633 FKP65630:FME65633 FUL65630:FWA65633 GEH65630:GFW65633 GOD65630:GPS65633 GXZ65630:GZO65633 HHV65630:HJK65633 HRR65630:HTG65633 IBN65630:IDC65633 ILJ65630:IMY65633 IVF65630:IWU65633 JFB65630:JGQ65633 JOX65630:JQM65633 JYT65630:KAI65633 KIP65630:KKE65633 KSL65630:KUA65633 LCH65630:LDW65633 LMD65630:LNS65633 LVZ65630:LXO65633 MFV65630:MHK65633 MPR65630:MRG65633 MZN65630:NBC65633 NJJ65630:NKY65633 NTF65630:NUU65633 ODB65630:OEQ65633 OMX65630:OOM65633 OWT65630:OYI65633 PGP65630:PIE65633 PQL65630:PSA65633 QAH65630:QBW65633 QKD65630:QLS65633 QTZ65630:QVO65633 RDV65630:RFK65633 RNR65630:RPG65633 RXN65630:RZC65633 SHJ65630:SIY65633 SRF65630:SSU65633 TBB65630:TCQ65633 TKX65630:TMM65633 TUT65630:TWI65633 UEP65630:UGE65633 UOL65630:UQA65633 UYH65630:UZW65633 VID65630:VJS65633 VRZ65630:VTO65633 WBV65630:WDK65633 WLR65630:WNG65633 WVN65630:WXC65633 F131166:AU131169 JB131166:KQ131169 SX131166:UM131169 ACT131166:AEI131169 AMP131166:AOE131169 AWL131166:AYA131169 BGH131166:BHW131169 BQD131166:BRS131169 BZZ131166:CBO131169 CJV131166:CLK131169 CTR131166:CVG131169 DDN131166:DFC131169 DNJ131166:DOY131169 DXF131166:DYU131169 EHB131166:EIQ131169 EQX131166:ESM131169 FAT131166:FCI131169 FKP131166:FME131169 FUL131166:FWA131169 GEH131166:GFW131169 GOD131166:GPS131169 GXZ131166:GZO131169 HHV131166:HJK131169 HRR131166:HTG131169 IBN131166:IDC131169 ILJ131166:IMY131169 IVF131166:IWU131169 JFB131166:JGQ131169 JOX131166:JQM131169 JYT131166:KAI131169 KIP131166:KKE131169 KSL131166:KUA131169 LCH131166:LDW131169 LMD131166:LNS131169 LVZ131166:LXO131169 MFV131166:MHK131169 MPR131166:MRG131169 MZN131166:NBC131169 NJJ131166:NKY131169 NTF131166:NUU131169 ODB131166:OEQ131169 OMX131166:OOM131169 OWT131166:OYI131169 PGP131166:PIE131169 PQL131166:PSA131169 QAH131166:QBW131169 QKD131166:QLS131169 QTZ131166:QVO131169 RDV131166:RFK131169 RNR131166:RPG131169 RXN131166:RZC131169 SHJ131166:SIY131169 SRF131166:SSU131169 TBB131166:TCQ131169 TKX131166:TMM131169 TUT131166:TWI131169 UEP131166:UGE131169 UOL131166:UQA131169 UYH131166:UZW131169 VID131166:VJS131169 VRZ131166:VTO131169 WBV131166:WDK131169 WLR131166:WNG131169 WVN131166:WXC131169 F196702:AU196705 JB196702:KQ196705 SX196702:UM196705 ACT196702:AEI196705 AMP196702:AOE196705 AWL196702:AYA196705 BGH196702:BHW196705 BQD196702:BRS196705 BZZ196702:CBO196705 CJV196702:CLK196705 CTR196702:CVG196705 DDN196702:DFC196705 DNJ196702:DOY196705 DXF196702:DYU196705 EHB196702:EIQ196705 EQX196702:ESM196705 FAT196702:FCI196705 FKP196702:FME196705 FUL196702:FWA196705 GEH196702:GFW196705 GOD196702:GPS196705 GXZ196702:GZO196705 HHV196702:HJK196705 HRR196702:HTG196705 IBN196702:IDC196705 ILJ196702:IMY196705 IVF196702:IWU196705 JFB196702:JGQ196705 JOX196702:JQM196705 JYT196702:KAI196705 KIP196702:KKE196705 KSL196702:KUA196705 LCH196702:LDW196705 LMD196702:LNS196705 LVZ196702:LXO196705 MFV196702:MHK196705 MPR196702:MRG196705 MZN196702:NBC196705 NJJ196702:NKY196705 NTF196702:NUU196705 ODB196702:OEQ196705 OMX196702:OOM196705 OWT196702:OYI196705 PGP196702:PIE196705 PQL196702:PSA196705 QAH196702:QBW196705 QKD196702:QLS196705 QTZ196702:QVO196705 RDV196702:RFK196705 RNR196702:RPG196705 RXN196702:RZC196705 SHJ196702:SIY196705 SRF196702:SSU196705 TBB196702:TCQ196705 TKX196702:TMM196705 TUT196702:TWI196705 UEP196702:UGE196705 UOL196702:UQA196705 UYH196702:UZW196705 VID196702:VJS196705 VRZ196702:VTO196705 WBV196702:WDK196705 WLR196702:WNG196705 WVN196702:WXC196705 F262238:AU262241 JB262238:KQ262241 SX262238:UM262241 ACT262238:AEI262241 AMP262238:AOE262241 AWL262238:AYA262241 BGH262238:BHW262241 BQD262238:BRS262241 BZZ262238:CBO262241 CJV262238:CLK262241 CTR262238:CVG262241 DDN262238:DFC262241 DNJ262238:DOY262241 DXF262238:DYU262241 EHB262238:EIQ262241 EQX262238:ESM262241 FAT262238:FCI262241 FKP262238:FME262241 FUL262238:FWA262241 GEH262238:GFW262241 GOD262238:GPS262241 GXZ262238:GZO262241 HHV262238:HJK262241 HRR262238:HTG262241 IBN262238:IDC262241 ILJ262238:IMY262241 IVF262238:IWU262241 JFB262238:JGQ262241 JOX262238:JQM262241 JYT262238:KAI262241 KIP262238:KKE262241 KSL262238:KUA262241 LCH262238:LDW262241 LMD262238:LNS262241 LVZ262238:LXO262241 MFV262238:MHK262241 MPR262238:MRG262241 MZN262238:NBC262241 NJJ262238:NKY262241 NTF262238:NUU262241 ODB262238:OEQ262241 OMX262238:OOM262241 OWT262238:OYI262241 PGP262238:PIE262241 PQL262238:PSA262241 QAH262238:QBW262241 QKD262238:QLS262241 QTZ262238:QVO262241 RDV262238:RFK262241 RNR262238:RPG262241 RXN262238:RZC262241 SHJ262238:SIY262241 SRF262238:SSU262241 TBB262238:TCQ262241 TKX262238:TMM262241 TUT262238:TWI262241 UEP262238:UGE262241 UOL262238:UQA262241 UYH262238:UZW262241 VID262238:VJS262241 VRZ262238:VTO262241 WBV262238:WDK262241 WLR262238:WNG262241 WVN262238:WXC262241 F327774:AU327777 JB327774:KQ327777 SX327774:UM327777 ACT327774:AEI327777 AMP327774:AOE327777 AWL327774:AYA327777 BGH327774:BHW327777 BQD327774:BRS327777 BZZ327774:CBO327777 CJV327774:CLK327777 CTR327774:CVG327777 DDN327774:DFC327777 DNJ327774:DOY327777 DXF327774:DYU327777 EHB327774:EIQ327777 EQX327774:ESM327777 FAT327774:FCI327777 FKP327774:FME327777 FUL327774:FWA327777 GEH327774:GFW327777 GOD327774:GPS327777 GXZ327774:GZO327777 HHV327774:HJK327777 HRR327774:HTG327777 IBN327774:IDC327777 ILJ327774:IMY327777 IVF327774:IWU327777 JFB327774:JGQ327777 JOX327774:JQM327777 JYT327774:KAI327777 KIP327774:KKE327777 KSL327774:KUA327777 LCH327774:LDW327777 LMD327774:LNS327777 LVZ327774:LXO327777 MFV327774:MHK327777 MPR327774:MRG327777 MZN327774:NBC327777 NJJ327774:NKY327777 NTF327774:NUU327777 ODB327774:OEQ327777 OMX327774:OOM327777 OWT327774:OYI327777 PGP327774:PIE327777 PQL327774:PSA327777 QAH327774:QBW327777 QKD327774:QLS327777 QTZ327774:QVO327777 RDV327774:RFK327777 RNR327774:RPG327777 RXN327774:RZC327777 SHJ327774:SIY327777 SRF327774:SSU327777 TBB327774:TCQ327777 TKX327774:TMM327777 TUT327774:TWI327777 UEP327774:UGE327777 UOL327774:UQA327777 UYH327774:UZW327777 VID327774:VJS327777 VRZ327774:VTO327777 WBV327774:WDK327777 WLR327774:WNG327777 WVN327774:WXC327777 F393310:AU393313 JB393310:KQ393313 SX393310:UM393313 ACT393310:AEI393313 AMP393310:AOE393313 AWL393310:AYA393313 BGH393310:BHW393313 BQD393310:BRS393313 BZZ393310:CBO393313 CJV393310:CLK393313 CTR393310:CVG393313 DDN393310:DFC393313 DNJ393310:DOY393313 DXF393310:DYU393313 EHB393310:EIQ393313 EQX393310:ESM393313 FAT393310:FCI393313 FKP393310:FME393313 FUL393310:FWA393313 GEH393310:GFW393313 GOD393310:GPS393313 GXZ393310:GZO393313 HHV393310:HJK393313 HRR393310:HTG393313 IBN393310:IDC393313 ILJ393310:IMY393313 IVF393310:IWU393313 JFB393310:JGQ393313 JOX393310:JQM393313 JYT393310:KAI393313 KIP393310:KKE393313 KSL393310:KUA393313 LCH393310:LDW393313 LMD393310:LNS393313 LVZ393310:LXO393313 MFV393310:MHK393313 MPR393310:MRG393313 MZN393310:NBC393313 NJJ393310:NKY393313 NTF393310:NUU393313 ODB393310:OEQ393313 OMX393310:OOM393313 OWT393310:OYI393313 PGP393310:PIE393313 PQL393310:PSA393313 QAH393310:QBW393313 QKD393310:QLS393313 QTZ393310:QVO393313 RDV393310:RFK393313 RNR393310:RPG393313 RXN393310:RZC393313 SHJ393310:SIY393313 SRF393310:SSU393313 TBB393310:TCQ393313 TKX393310:TMM393313 TUT393310:TWI393313 UEP393310:UGE393313 UOL393310:UQA393313 UYH393310:UZW393313 VID393310:VJS393313 VRZ393310:VTO393313 WBV393310:WDK393313 WLR393310:WNG393313 WVN393310:WXC393313 F458846:AU458849 JB458846:KQ458849 SX458846:UM458849 ACT458846:AEI458849 AMP458846:AOE458849 AWL458846:AYA458849 BGH458846:BHW458849 BQD458846:BRS458849 BZZ458846:CBO458849 CJV458846:CLK458849 CTR458846:CVG458849 DDN458846:DFC458849 DNJ458846:DOY458849 DXF458846:DYU458849 EHB458846:EIQ458849 EQX458846:ESM458849 FAT458846:FCI458849 FKP458846:FME458849 FUL458846:FWA458849 GEH458846:GFW458849 GOD458846:GPS458849 GXZ458846:GZO458849 HHV458846:HJK458849 HRR458846:HTG458849 IBN458846:IDC458849 ILJ458846:IMY458849 IVF458846:IWU458849 JFB458846:JGQ458849 JOX458846:JQM458849 JYT458846:KAI458849 KIP458846:KKE458849 KSL458846:KUA458849 LCH458846:LDW458849 LMD458846:LNS458849 LVZ458846:LXO458849 MFV458846:MHK458849 MPR458846:MRG458849 MZN458846:NBC458849 NJJ458846:NKY458849 NTF458846:NUU458849 ODB458846:OEQ458849 OMX458846:OOM458849 OWT458846:OYI458849 PGP458846:PIE458849 PQL458846:PSA458849 QAH458846:QBW458849 QKD458846:QLS458849 QTZ458846:QVO458849 RDV458846:RFK458849 RNR458846:RPG458849 RXN458846:RZC458849 SHJ458846:SIY458849 SRF458846:SSU458849 TBB458846:TCQ458849 TKX458846:TMM458849 TUT458846:TWI458849 UEP458846:UGE458849 UOL458846:UQA458849 UYH458846:UZW458849 VID458846:VJS458849 VRZ458846:VTO458849 WBV458846:WDK458849 WLR458846:WNG458849 WVN458846:WXC458849 F524382:AU524385 JB524382:KQ524385 SX524382:UM524385 ACT524382:AEI524385 AMP524382:AOE524385 AWL524382:AYA524385 BGH524382:BHW524385 BQD524382:BRS524385 BZZ524382:CBO524385 CJV524382:CLK524385 CTR524382:CVG524385 DDN524382:DFC524385 DNJ524382:DOY524385 DXF524382:DYU524385 EHB524382:EIQ524385 EQX524382:ESM524385 FAT524382:FCI524385 FKP524382:FME524385 FUL524382:FWA524385 GEH524382:GFW524385 GOD524382:GPS524385 GXZ524382:GZO524385 HHV524382:HJK524385 HRR524382:HTG524385 IBN524382:IDC524385 ILJ524382:IMY524385 IVF524382:IWU524385 JFB524382:JGQ524385 JOX524382:JQM524385 JYT524382:KAI524385 KIP524382:KKE524385 KSL524382:KUA524385 LCH524382:LDW524385 LMD524382:LNS524385 LVZ524382:LXO524385 MFV524382:MHK524385 MPR524382:MRG524385 MZN524382:NBC524385 NJJ524382:NKY524385 NTF524382:NUU524385 ODB524382:OEQ524385 OMX524382:OOM524385 OWT524382:OYI524385 PGP524382:PIE524385 PQL524382:PSA524385 QAH524382:QBW524385 QKD524382:QLS524385 QTZ524382:QVO524385 RDV524382:RFK524385 RNR524382:RPG524385 RXN524382:RZC524385 SHJ524382:SIY524385 SRF524382:SSU524385 TBB524382:TCQ524385 TKX524382:TMM524385 TUT524382:TWI524385 UEP524382:UGE524385 UOL524382:UQA524385 UYH524382:UZW524385 VID524382:VJS524385 VRZ524382:VTO524385 WBV524382:WDK524385 WLR524382:WNG524385 WVN524382:WXC524385 F589918:AU589921 JB589918:KQ589921 SX589918:UM589921 ACT589918:AEI589921 AMP589918:AOE589921 AWL589918:AYA589921 BGH589918:BHW589921 BQD589918:BRS589921 BZZ589918:CBO589921 CJV589918:CLK589921 CTR589918:CVG589921 DDN589918:DFC589921 DNJ589918:DOY589921 DXF589918:DYU589921 EHB589918:EIQ589921 EQX589918:ESM589921 FAT589918:FCI589921 FKP589918:FME589921 FUL589918:FWA589921 GEH589918:GFW589921 GOD589918:GPS589921 GXZ589918:GZO589921 HHV589918:HJK589921 HRR589918:HTG589921 IBN589918:IDC589921 ILJ589918:IMY589921 IVF589918:IWU589921 JFB589918:JGQ589921 JOX589918:JQM589921 JYT589918:KAI589921 KIP589918:KKE589921 KSL589918:KUA589921 LCH589918:LDW589921 LMD589918:LNS589921 LVZ589918:LXO589921 MFV589918:MHK589921 MPR589918:MRG589921 MZN589918:NBC589921 NJJ589918:NKY589921 NTF589918:NUU589921 ODB589918:OEQ589921 OMX589918:OOM589921 OWT589918:OYI589921 PGP589918:PIE589921 PQL589918:PSA589921 QAH589918:QBW589921 QKD589918:QLS589921 QTZ589918:QVO589921 RDV589918:RFK589921 RNR589918:RPG589921 RXN589918:RZC589921 SHJ589918:SIY589921 SRF589918:SSU589921 TBB589918:TCQ589921 TKX589918:TMM589921 TUT589918:TWI589921 UEP589918:UGE589921 UOL589918:UQA589921 UYH589918:UZW589921 VID589918:VJS589921 VRZ589918:VTO589921 WBV589918:WDK589921 WLR589918:WNG589921 WVN589918:WXC589921 F655454:AU655457 JB655454:KQ655457 SX655454:UM655457 ACT655454:AEI655457 AMP655454:AOE655457 AWL655454:AYA655457 BGH655454:BHW655457 BQD655454:BRS655457 BZZ655454:CBO655457 CJV655454:CLK655457 CTR655454:CVG655457 DDN655454:DFC655457 DNJ655454:DOY655457 DXF655454:DYU655457 EHB655454:EIQ655457 EQX655454:ESM655457 FAT655454:FCI655457 FKP655454:FME655457 FUL655454:FWA655457 GEH655454:GFW655457 GOD655454:GPS655457 GXZ655454:GZO655457 HHV655454:HJK655457 HRR655454:HTG655457 IBN655454:IDC655457 ILJ655454:IMY655457 IVF655454:IWU655457 JFB655454:JGQ655457 JOX655454:JQM655457 JYT655454:KAI655457 KIP655454:KKE655457 KSL655454:KUA655457 LCH655454:LDW655457 LMD655454:LNS655457 LVZ655454:LXO655457 MFV655454:MHK655457 MPR655454:MRG655457 MZN655454:NBC655457 NJJ655454:NKY655457 NTF655454:NUU655457 ODB655454:OEQ655457 OMX655454:OOM655457 OWT655454:OYI655457 PGP655454:PIE655457 PQL655454:PSA655457 QAH655454:QBW655457 QKD655454:QLS655457 QTZ655454:QVO655457 RDV655454:RFK655457 RNR655454:RPG655457 RXN655454:RZC655457 SHJ655454:SIY655457 SRF655454:SSU655457 TBB655454:TCQ655457 TKX655454:TMM655457 TUT655454:TWI655457 UEP655454:UGE655457 UOL655454:UQA655457 UYH655454:UZW655457 VID655454:VJS655457 VRZ655454:VTO655457 WBV655454:WDK655457 WLR655454:WNG655457 WVN655454:WXC655457 F720990:AU720993 JB720990:KQ720993 SX720990:UM720993 ACT720990:AEI720993 AMP720990:AOE720993 AWL720990:AYA720993 BGH720990:BHW720993 BQD720990:BRS720993 BZZ720990:CBO720993 CJV720990:CLK720993 CTR720990:CVG720993 DDN720990:DFC720993 DNJ720990:DOY720993 DXF720990:DYU720993 EHB720990:EIQ720993 EQX720990:ESM720993 FAT720990:FCI720993 FKP720990:FME720993 FUL720990:FWA720993 GEH720990:GFW720993 GOD720990:GPS720993 GXZ720990:GZO720993 HHV720990:HJK720993 HRR720990:HTG720993 IBN720990:IDC720993 ILJ720990:IMY720993 IVF720990:IWU720993 JFB720990:JGQ720993 JOX720990:JQM720993 JYT720990:KAI720993 KIP720990:KKE720993 KSL720990:KUA720993 LCH720990:LDW720993 LMD720990:LNS720993 LVZ720990:LXO720993 MFV720990:MHK720993 MPR720990:MRG720993 MZN720990:NBC720993 NJJ720990:NKY720993 NTF720990:NUU720993 ODB720990:OEQ720993 OMX720990:OOM720993 OWT720990:OYI720993 PGP720990:PIE720993 PQL720990:PSA720993 QAH720990:QBW720993 QKD720990:QLS720993 QTZ720990:QVO720993 RDV720990:RFK720993 RNR720990:RPG720993 RXN720990:RZC720993 SHJ720990:SIY720993 SRF720990:SSU720993 TBB720990:TCQ720993 TKX720990:TMM720993 TUT720990:TWI720993 UEP720990:UGE720993 UOL720990:UQA720993 UYH720990:UZW720993 VID720990:VJS720993 VRZ720990:VTO720993 WBV720990:WDK720993 WLR720990:WNG720993 WVN720990:WXC720993 F786526:AU786529 JB786526:KQ786529 SX786526:UM786529 ACT786526:AEI786529 AMP786526:AOE786529 AWL786526:AYA786529 BGH786526:BHW786529 BQD786526:BRS786529 BZZ786526:CBO786529 CJV786526:CLK786529 CTR786526:CVG786529 DDN786526:DFC786529 DNJ786526:DOY786529 DXF786526:DYU786529 EHB786526:EIQ786529 EQX786526:ESM786529 FAT786526:FCI786529 FKP786526:FME786529 FUL786526:FWA786529 GEH786526:GFW786529 GOD786526:GPS786529 GXZ786526:GZO786529 HHV786526:HJK786529 HRR786526:HTG786529 IBN786526:IDC786529 ILJ786526:IMY786529 IVF786526:IWU786529 JFB786526:JGQ786529 JOX786526:JQM786529 JYT786526:KAI786529 KIP786526:KKE786529 KSL786526:KUA786529 LCH786526:LDW786529 LMD786526:LNS786529 LVZ786526:LXO786529 MFV786526:MHK786529 MPR786526:MRG786529 MZN786526:NBC786529 NJJ786526:NKY786529 NTF786526:NUU786529 ODB786526:OEQ786529 OMX786526:OOM786529 OWT786526:OYI786529 PGP786526:PIE786529 PQL786526:PSA786529 QAH786526:QBW786529 QKD786526:QLS786529 QTZ786526:QVO786529 RDV786526:RFK786529 RNR786526:RPG786529 RXN786526:RZC786529 SHJ786526:SIY786529 SRF786526:SSU786529 TBB786526:TCQ786529 TKX786526:TMM786529 TUT786526:TWI786529 UEP786526:UGE786529 UOL786526:UQA786529 UYH786526:UZW786529 VID786526:VJS786529 VRZ786526:VTO786529 WBV786526:WDK786529 WLR786526:WNG786529 WVN786526:WXC786529 F852062:AU852065 JB852062:KQ852065 SX852062:UM852065 ACT852062:AEI852065 AMP852062:AOE852065 AWL852062:AYA852065 BGH852062:BHW852065 BQD852062:BRS852065 BZZ852062:CBO852065 CJV852062:CLK852065 CTR852062:CVG852065 DDN852062:DFC852065 DNJ852062:DOY852065 DXF852062:DYU852065 EHB852062:EIQ852065 EQX852062:ESM852065 FAT852062:FCI852065 FKP852062:FME852065 FUL852062:FWA852065 GEH852062:GFW852065 GOD852062:GPS852065 GXZ852062:GZO852065 HHV852062:HJK852065 HRR852062:HTG852065 IBN852062:IDC852065 ILJ852062:IMY852065 IVF852062:IWU852065 JFB852062:JGQ852065 JOX852062:JQM852065 JYT852062:KAI852065 KIP852062:KKE852065 KSL852062:KUA852065 LCH852062:LDW852065 LMD852062:LNS852065 LVZ852062:LXO852065 MFV852062:MHK852065 MPR852062:MRG852065 MZN852062:NBC852065 NJJ852062:NKY852065 NTF852062:NUU852065 ODB852062:OEQ852065 OMX852062:OOM852065 OWT852062:OYI852065 PGP852062:PIE852065 PQL852062:PSA852065 QAH852062:QBW852065 QKD852062:QLS852065 QTZ852062:QVO852065 RDV852062:RFK852065 RNR852062:RPG852065 RXN852062:RZC852065 SHJ852062:SIY852065 SRF852062:SSU852065 TBB852062:TCQ852065 TKX852062:TMM852065 TUT852062:TWI852065 UEP852062:UGE852065 UOL852062:UQA852065 UYH852062:UZW852065 VID852062:VJS852065 VRZ852062:VTO852065 WBV852062:WDK852065 WLR852062:WNG852065 WVN852062:WXC852065 F917598:AU917601 JB917598:KQ917601 SX917598:UM917601 ACT917598:AEI917601 AMP917598:AOE917601 AWL917598:AYA917601 BGH917598:BHW917601 BQD917598:BRS917601 BZZ917598:CBO917601 CJV917598:CLK917601 CTR917598:CVG917601 DDN917598:DFC917601 DNJ917598:DOY917601 DXF917598:DYU917601 EHB917598:EIQ917601 EQX917598:ESM917601 FAT917598:FCI917601 FKP917598:FME917601 FUL917598:FWA917601 GEH917598:GFW917601 GOD917598:GPS917601 GXZ917598:GZO917601 HHV917598:HJK917601 HRR917598:HTG917601 IBN917598:IDC917601 ILJ917598:IMY917601 IVF917598:IWU917601 JFB917598:JGQ917601 JOX917598:JQM917601 JYT917598:KAI917601 KIP917598:KKE917601 KSL917598:KUA917601 LCH917598:LDW917601 LMD917598:LNS917601 LVZ917598:LXO917601 MFV917598:MHK917601 MPR917598:MRG917601 MZN917598:NBC917601 NJJ917598:NKY917601 NTF917598:NUU917601 ODB917598:OEQ917601 OMX917598:OOM917601 OWT917598:OYI917601 PGP917598:PIE917601 PQL917598:PSA917601 QAH917598:QBW917601 QKD917598:QLS917601 QTZ917598:QVO917601 RDV917598:RFK917601 RNR917598:RPG917601 RXN917598:RZC917601 SHJ917598:SIY917601 SRF917598:SSU917601 TBB917598:TCQ917601 TKX917598:TMM917601 TUT917598:TWI917601 UEP917598:UGE917601 UOL917598:UQA917601 UYH917598:UZW917601 VID917598:VJS917601 VRZ917598:VTO917601 WBV917598:WDK917601 WLR917598:WNG917601 WVN917598:WXC917601 F983134:AU983137 JB983134:KQ983137 SX983134:UM983137 ACT983134:AEI983137 AMP983134:AOE983137 AWL983134:AYA983137 BGH983134:BHW983137 BQD983134:BRS983137 BZZ983134:CBO983137 CJV983134:CLK983137 CTR983134:CVG983137 DDN983134:DFC983137 DNJ983134:DOY983137 DXF983134:DYU983137 EHB983134:EIQ983137 EQX983134:ESM983137 FAT983134:FCI983137 FKP983134:FME983137 FUL983134:FWA983137 GEH983134:GFW983137 GOD983134:GPS983137 GXZ983134:GZO983137 HHV983134:HJK983137 HRR983134:HTG983137 IBN983134:IDC983137 ILJ983134:IMY983137 IVF983134:IWU983137 JFB983134:JGQ983137 JOX983134:JQM983137 JYT983134:KAI983137 KIP983134:KKE983137 KSL983134:KUA983137 LCH983134:LDW983137 LMD983134:LNS983137 LVZ983134:LXO983137 MFV983134:MHK983137 MPR983134:MRG983137 MZN983134:NBC983137 NJJ983134:NKY983137 NTF983134:NUU983137 ODB983134:OEQ983137 OMX983134:OOM983137 OWT983134:OYI983137 PGP983134:PIE983137 PQL983134:PSA983137 QAH983134:QBW983137 QKD983134:QLS983137 QTZ983134:QVO983137 RDV983134:RFK983137 RNR983134:RPG983137 RXN983134:RZC983137 SHJ983134:SIY983137 SRF983134:SSU983137 TBB983134:TCQ983137 TKX983134:TMM983137 TUT983134:TWI983137 UEP983134:UGE983137 UOL983134:UQA983137 UYH983134:UZW983137 VID983134:VJS983137 VRZ983134:VTO983137 WBV983134:WDK983137 WLR983134:WNG983137 WVN983134:WXC983137 A97:A98 IW97:IW98 SS97:SS98 ACO97:ACO98 AMK97:AMK98 AWG97:AWG98 BGC97:BGC98 BPY97:BPY98 BZU97:BZU98 CJQ97:CJQ98 CTM97:CTM98 DDI97:DDI98 DNE97:DNE98 DXA97:DXA98 EGW97:EGW98 EQS97:EQS98 FAO97:FAO98 FKK97:FKK98 FUG97:FUG98 GEC97:GEC98 GNY97:GNY98 GXU97:GXU98 HHQ97:HHQ98 HRM97:HRM98 IBI97:IBI98 ILE97:ILE98 IVA97:IVA98 JEW97:JEW98 JOS97:JOS98 JYO97:JYO98 KIK97:KIK98 KSG97:KSG98 LCC97:LCC98 LLY97:LLY98 LVU97:LVU98 MFQ97:MFQ98 MPM97:MPM98 MZI97:MZI98 NJE97:NJE98 NTA97:NTA98 OCW97:OCW98 OMS97:OMS98 OWO97:OWO98 PGK97:PGK98 PQG97:PQG98 QAC97:QAC98 QJY97:QJY98 QTU97:QTU98 RDQ97:RDQ98 RNM97:RNM98 RXI97:RXI98 SHE97:SHE98 SRA97:SRA98 TAW97:TAW98 TKS97:TKS98 TUO97:TUO98 UEK97:UEK98 UOG97:UOG98 UYC97:UYC98 VHY97:VHY98 VRU97:VRU98 WBQ97:WBQ98 WLM97:WLM98 WVI97:WVI98 A65633:A65634 IW65633:IW65634 SS65633:SS65634 ACO65633:ACO65634 AMK65633:AMK65634 AWG65633:AWG65634 BGC65633:BGC65634 BPY65633:BPY65634 BZU65633:BZU65634 CJQ65633:CJQ65634 CTM65633:CTM65634 DDI65633:DDI65634 DNE65633:DNE65634 DXA65633:DXA65634 EGW65633:EGW65634 EQS65633:EQS65634 FAO65633:FAO65634 FKK65633:FKK65634 FUG65633:FUG65634 GEC65633:GEC65634 GNY65633:GNY65634 GXU65633:GXU65634 HHQ65633:HHQ65634 HRM65633:HRM65634 IBI65633:IBI65634 ILE65633:ILE65634 IVA65633:IVA65634 JEW65633:JEW65634 JOS65633:JOS65634 JYO65633:JYO65634 KIK65633:KIK65634 KSG65633:KSG65634 LCC65633:LCC65634 LLY65633:LLY65634 LVU65633:LVU65634 MFQ65633:MFQ65634 MPM65633:MPM65634 MZI65633:MZI65634 NJE65633:NJE65634 NTA65633:NTA65634 OCW65633:OCW65634 OMS65633:OMS65634 OWO65633:OWO65634 PGK65633:PGK65634 PQG65633:PQG65634 QAC65633:QAC65634 QJY65633:QJY65634 QTU65633:QTU65634 RDQ65633:RDQ65634 RNM65633:RNM65634 RXI65633:RXI65634 SHE65633:SHE65634 SRA65633:SRA65634 TAW65633:TAW65634 TKS65633:TKS65634 TUO65633:TUO65634 UEK65633:UEK65634 UOG65633:UOG65634 UYC65633:UYC65634 VHY65633:VHY65634 VRU65633:VRU65634 WBQ65633:WBQ65634 WLM65633:WLM65634 WVI65633:WVI65634 A131169:A131170 IW131169:IW131170 SS131169:SS131170 ACO131169:ACO131170 AMK131169:AMK131170 AWG131169:AWG131170 BGC131169:BGC131170 BPY131169:BPY131170 BZU131169:BZU131170 CJQ131169:CJQ131170 CTM131169:CTM131170 DDI131169:DDI131170 DNE131169:DNE131170 DXA131169:DXA131170 EGW131169:EGW131170 EQS131169:EQS131170 FAO131169:FAO131170 FKK131169:FKK131170 FUG131169:FUG131170 GEC131169:GEC131170 GNY131169:GNY131170 GXU131169:GXU131170 HHQ131169:HHQ131170 HRM131169:HRM131170 IBI131169:IBI131170 ILE131169:ILE131170 IVA131169:IVA131170 JEW131169:JEW131170 JOS131169:JOS131170 JYO131169:JYO131170 KIK131169:KIK131170 KSG131169:KSG131170 LCC131169:LCC131170 LLY131169:LLY131170 LVU131169:LVU131170 MFQ131169:MFQ131170 MPM131169:MPM131170 MZI131169:MZI131170 NJE131169:NJE131170 NTA131169:NTA131170 OCW131169:OCW131170 OMS131169:OMS131170 OWO131169:OWO131170 PGK131169:PGK131170 PQG131169:PQG131170 QAC131169:QAC131170 QJY131169:QJY131170 QTU131169:QTU131170 RDQ131169:RDQ131170 RNM131169:RNM131170 RXI131169:RXI131170 SHE131169:SHE131170 SRA131169:SRA131170 TAW131169:TAW131170 TKS131169:TKS131170 TUO131169:TUO131170 UEK131169:UEK131170 UOG131169:UOG131170 UYC131169:UYC131170 VHY131169:VHY131170 VRU131169:VRU131170 WBQ131169:WBQ131170 WLM131169:WLM131170 WVI131169:WVI131170 A196705:A196706 IW196705:IW196706 SS196705:SS196706 ACO196705:ACO196706 AMK196705:AMK196706 AWG196705:AWG196706 BGC196705:BGC196706 BPY196705:BPY196706 BZU196705:BZU196706 CJQ196705:CJQ196706 CTM196705:CTM196706 DDI196705:DDI196706 DNE196705:DNE196706 DXA196705:DXA196706 EGW196705:EGW196706 EQS196705:EQS196706 FAO196705:FAO196706 FKK196705:FKK196706 FUG196705:FUG196706 GEC196705:GEC196706 GNY196705:GNY196706 GXU196705:GXU196706 HHQ196705:HHQ196706 HRM196705:HRM196706 IBI196705:IBI196706 ILE196705:ILE196706 IVA196705:IVA196706 JEW196705:JEW196706 JOS196705:JOS196706 JYO196705:JYO196706 KIK196705:KIK196706 KSG196705:KSG196706 LCC196705:LCC196706 LLY196705:LLY196706 LVU196705:LVU196706 MFQ196705:MFQ196706 MPM196705:MPM196706 MZI196705:MZI196706 NJE196705:NJE196706 NTA196705:NTA196706 OCW196705:OCW196706 OMS196705:OMS196706 OWO196705:OWO196706 PGK196705:PGK196706 PQG196705:PQG196706 QAC196705:QAC196706 QJY196705:QJY196706 QTU196705:QTU196706 RDQ196705:RDQ196706 RNM196705:RNM196706 RXI196705:RXI196706 SHE196705:SHE196706 SRA196705:SRA196706 TAW196705:TAW196706 TKS196705:TKS196706 TUO196705:TUO196706 UEK196705:UEK196706 UOG196705:UOG196706 UYC196705:UYC196706 VHY196705:VHY196706 VRU196705:VRU196706 WBQ196705:WBQ196706 WLM196705:WLM196706 WVI196705:WVI196706 A262241:A262242 IW262241:IW262242 SS262241:SS262242 ACO262241:ACO262242 AMK262241:AMK262242 AWG262241:AWG262242 BGC262241:BGC262242 BPY262241:BPY262242 BZU262241:BZU262242 CJQ262241:CJQ262242 CTM262241:CTM262242 DDI262241:DDI262242 DNE262241:DNE262242 DXA262241:DXA262242 EGW262241:EGW262242 EQS262241:EQS262242 FAO262241:FAO262242 FKK262241:FKK262242 FUG262241:FUG262242 GEC262241:GEC262242 GNY262241:GNY262242 GXU262241:GXU262242 HHQ262241:HHQ262242 HRM262241:HRM262242 IBI262241:IBI262242 ILE262241:ILE262242 IVA262241:IVA262242 JEW262241:JEW262242 JOS262241:JOS262242 JYO262241:JYO262242 KIK262241:KIK262242 KSG262241:KSG262242 LCC262241:LCC262242 LLY262241:LLY262242 LVU262241:LVU262242 MFQ262241:MFQ262242 MPM262241:MPM262242 MZI262241:MZI262242 NJE262241:NJE262242 NTA262241:NTA262242 OCW262241:OCW262242 OMS262241:OMS262242 OWO262241:OWO262242 PGK262241:PGK262242 PQG262241:PQG262242 QAC262241:QAC262242 QJY262241:QJY262242 QTU262241:QTU262242 RDQ262241:RDQ262242 RNM262241:RNM262242 RXI262241:RXI262242 SHE262241:SHE262242 SRA262241:SRA262242 TAW262241:TAW262242 TKS262241:TKS262242 TUO262241:TUO262242 UEK262241:UEK262242 UOG262241:UOG262242 UYC262241:UYC262242 VHY262241:VHY262242 VRU262241:VRU262242 WBQ262241:WBQ262242 WLM262241:WLM262242 WVI262241:WVI262242 A327777:A327778 IW327777:IW327778 SS327777:SS327778 ACO327777:ACO327778 AMK327777:AMK327778 AWG327777:AWG327778 BGC327777:BGC327778 BPY327777:BPY327778 BZU327777:BZU327778 CJQ327777:CJQ327778 CTM327777:CTM327778 DDI327777:DDI327778 DNE327777:DNE327778 DXA327777:DXA327778 EGW327777:EGW327778 EQS327777:EQS327778 FAO327777:FAO327778 FKK327777:FKK327778 FUG327777:FUG327778 GEC327777:GEC327778 GNY327777:GNY327778 GXU327777:GXU327778 HHQ327777:HHQ327778 HRM327777:HRM327778 IBI327777:IBI327778 ILE327777:ILE327778 IVA327777:IVA327778 JEW327777:JEW327778 JOS327777:JOS327778 JYO327777:JYO327778 KIK327777:KIK327778 KSG327777:KSG327778 LCC327777:LCC327778 LLY327777:LLY327778 LVU327777:LVU327778 MFQ327777:MFQ327778 MPM327777:MPM327778 MZI327777:MZI327778 NJE327777:NJE327778 NTA327777:NTA327778 OCW327777:OCW327778 OMS327777:OMS327778 OWO327777:OWO327778 PGK327777:PGK327778 PQG327777:PQG327778 QAC327777:QAC327778 QJY327777:QJY327778 QTU327777:QTU327778 RDQ327777:RDQ327778 RNM327777:RNM327778 RXI327777:RXI327778 SHE327777:SHE327778 SRA327777:SRA327778 TAW327777:TAW327778 TKS327777:TKS327778 TUO327777:TUO327778 UEK327777:UEK327778 UOG327777:UOG327778 UYC327777:UYC327778 VHY327777:VHY327778 VRU327777:VRU327778 WBQ327777:WBQ327778 WLM327777:WLM327778 WVI327777:WVI327778 A393313:A393314 IW393313:IW393314 SS393313:SS393314 ACO393313:ACO393314 AMK393313:AMK393314 AWG393313:AWG393314 BGC393313:BGC393314 BPY393313:BPY393314 BZU393313:BZU393314 CJQ393313:CJQ393314 CTM393313:CTM393314 DDI393313:DDI393314 DNE393313:DNE393314 DXA393313:DXA393314 EGW393313:EGW393314 EQS393313:EQS393314 FAO393313:FAO393314 FKK393313:FKK393314 FUG393313:FUG393314 GEC393313:GEC393314 GNY393313:GNY393314 GXU393313:GXU393314 HHQ393313:HHQ393314 HRM393313:HRM393314 IBI393313:IBI393314 ILE393313:ILE393314 IVA393313:IVA393314 JEW393313:JEW393314 JOS393313:JOS393314 JYO393313:JYO393314 KIK393313:KIK393314 KSG393313:KSG393314 LCC393313:LCC393314 LLY393313:LLY393314 LVU393313:LVU393314 MFQ393313:MFQ393314 MPM393313:MPM393314 MZI393313:MZI393314 NJE393313:NJE393314 NTA393313:NTA393314 OCW393313:OCW393314 OMS393313:OMS393314 OWO393313:OWO393314 PGK393313:PGK393314 PQG393313:PQG393314 QAC393313:QAC393314 QJY393313:QJY393314 QTU393313:QTU393314 RDQ393313:RDQ393314 RNM393313:RNM393314 RXI393313:RXI393314 SHE393313:SHE393314 SRA393313:SRA393314 TAW393313:TAW393314 TKS393313:TKS393314 TUO393313:TUO393314 UEK393313:UEK393314 UOG393313:UOG393314 UYC393313:UYC393314 VHY393313:VHY393314 VRU393313:VRU393314 WBQ393313:WBQ393314 WLM393313:WLM393314 WVI393313:WVI393314 A458849:A458850 IW458849:IW458850 SS458849:SS458850 ACO458849:ACO458850 AMK458849:AMK458850 AWG458849:AWG458850 BGC458849:BGC458850 BPY458849:BPY458850 BZU458849:BZU458850 CJQ458849:CJQ458850 CTM458849:CTM458850 DDI458849:DDI458850 DNE458849:DNE458850 DXA458849:DXA458850 EGW458849:EGW458850 EQS458849:EQS458850 FAO458849:FAO458850 FKK458849:FKK458850 FUG458849:FUG458850 GEC458849:GEC458850 GNY458849:GNY458850 GXU458849:GXU458850 HHQ458849:HHQ458850 HRM458849:HRM458850 IBI458849:IBI458850 ILE458849:ILE458850 IVA458849:IVA458850 JEW458849:JEW458850 JOS458849:JOS458850 JYO458849:JYO458850 KIK458849:KIK458850 KSG458849:KSG458850 LCC458849:LCC458850 LLY458849:LLY458850 LVU458849:LVU458850 MFQ458849:MFQ458850 MPM458849:MPM458850 MZI458849:MZI458850 NJE458849:NJE458850 NTA458849:NTA458850 OCW458849:OCW458850 OMS458849:OMS458850 OWO458849:OWO458850 PGK458849:PGK458850 PQG458849:PQG458850 QAC458849:QAC458850 QJY458849:QJY458850 QTU458849:QTU458850 RDQ458849:RDQ458850 RNM458849:RNM458850 RXI458849:RXI458850 SHE458849:SHE458850 SRA458849:SRA458850 TAW458849:TAW458850 TKS458849:TKS458850 TUO458849:TUO458850 UEK458849:UEK458850 UOG458849:UOG458850 UYC458849:UYC458850 VHY458849:VHY458850 VRU458849:VRU458850 WBQ458849:WBQ458850 WLM458849:WLM458850 WVI458849:WVI458850 A524385:A524386 IW524385:IW524386 SS524385:SS524386 ACO524385:ACO524386 AMK524385:AMK524386 AWG524385:AWG524386 BGC524385:BGC524386 BPY524385:BPY524386 BZU524385:BZU524386 CJQ524385:CJQ524386 CTM524385:CTM524386 DDI524385:DDI524386 DNE524385:DNE524386 DXA524385:DXA524386 EGW524385:EGW524386 EQS524385:EQS524386 FAO524385:FAO524386 FKK524385:FKK524386 FUG524385:FUG524386 GEC524385:GEC524386 GNY524385:GNY524386 GXU524385:GXU524386 HHQ524385:HHQ524386 HRM524385:HRM524386 IBI524385:IBI524386 ILE524385:ILE524386 IVA524385:IVA524386 JEW524385:JEW524386 JOS524385:JOS524386 JYO524385:JYO524386 KIK524385:KIK524386 KSG524385:KSG524386 LCC524385:LCC524386 LLY524385:LLY524386 LVU524385:LVU524386 MFQ524385:MFQ524386 MPM524385:MPM524386 MZI524385:MZI524386 NJE524385:NJE524386 NTA524385:NTA524386 OCW524385:OCW524386 OMS524385:OMS524386 OWO524385:OWO524386 PGK524385:PGK524386 PQG524385:PQG524386 QAC524385:QAC524386 QJY524385:QJY524386 QTU524385:QTU524386 RDQ524385:RDQ524386 RNM524385:RNM524386 RXI524385:RXI524386 SHE524385:SHE524386 SRA524385:SRA524386 TAW524385:TAW524386 TKS524385:TKS524386 TUO524385:TUO524386 UEK524385:UEK524386 UOG524385:UOG524386 UYC524385:UYC524386 VHY524385:VHY524386 VRU524385:VRU524386 WBQ524385:WBQ524386 WLM524385:WLM524386 WVI524385:WVI524386 A589921:A589922 IW589921:IW589922 SS589921:SS589922 ACO589921:ACO589922 AMK589921:AMK589922 AWG589921:AWG589922 BGC589921:BGC589922 BPY589921:BPY589922 BZU589921:BZU589922 CJQ589921:CJQ589922 CTM589921:CTM589922 DDI589921:DDI589922 DNE589921:DNE589922 DXA589921:DXA589922 EGW589921:EGW589922 EQS589921:EQS589922 FAO589921:FAO589922 FKK589921:FKK589922 FUG589921:FUG589922 GEC589921:GEC589922 GNY589921:GNY589922 GXU589921:GXU589922 HHQ589921:HHQ589922 HRM589921:HRM589922 IBI589921:IBI589922 ILE589921:ILE589922 IVA589921:IVA589922 JEW589921:JEW589922 JOS589921:JOS589922 JYO589921:JYO589922 KIK589921:KIK589922 KSG589921:KSG589922 LCC589921:LCC589922 LLY589921:LLY589922 LVU589921:LVU589922 MFQ589921:MFQ589922 MPM589921:MPM589922 MZI589921:MZI589922 NJE589921:NJE589922 NTA589921:NTA589922 OCW589921:OCW589922 OMS589921:OMS589922 OWO589921:OWO589922 PGK589921:PGK589922 PQG589921:PQG589922 QAC589921:QAC589922 QJY589921:QJY589922 QTU589921:QTU589922 RDQ589921:RDQ589922 RNM589921:RNM589922 RXI589921:RXI589922 SHE589921:SHE589922 SRA589921:SRA589922 TAW589921:TAW589922 TKS589921:TKS589922 TUO589921:TUO589922 UEK589921:UEK589922 UOG589921:UOG589922 UYC589921:UYC589922 VHY589921:VHY589922 VRU589921:VRU589922 WBQ589921:WBQ589922 WLM589921:WLM589922 WVI589921:WVI589922 A655457:A655458 IW655457:IW655458 SS655457:SS655458 ACO655457:ACO655458 AMK655457:AMK655458 AWG655457:AWG655458 BGC655457:BGC655458 BPY655457:BPY655458 BZU655457:BZU655458 CJQ655457:CJQ655458 CTM655457:CTM655458 DDI655457:DDI655458 DNE655457:DNE655458 DXA655457:DXA655458 EGW655457:EGW655458 EQS655457:EQS655458 FAO655457:FAO655458 FKK655457:FKK655458 FUG655457:FUG655458 GEC655457:GEC655458 GNY655457:GNY655458 GXU655457:GXU655458 HHQ655457:HHQ655458 HRM655457:HRM655458 IBI655457:IBI655458 ILE655457:ILE655458 IVA655457:IVA655458 JEW655457:JEW655458 JOS655457:JOS655458 JYO655457:JYO655458 KIK655457:KIK655458 KSG655457:KSG655458 LCC655457:LCC655458 LLY655457:LLY655458 LVU655457:LVU655458 MFQ655457:MFQ655458 MPM655457:MPM655458 MZI655457:MZI655458 NJE655457:NJE655458 NTA655457:NTA655458 OCW655457:OCW655458 OMS655457:OMS655458 OWO655457:OWO655458 PGK655457:PGK655458 PQG655457:PQG655458 QAC655457:QAC655458 QJY655457:QJY655458 QTU655457:QTU655458 RDQ655457:RDQ655458 RNM655457:RNM655458 RXI655457:RXI655458 SHE655457:SHE655458 SRA655457:SRA655458 TAW655457:TAW655458 TKS655457:TKS655458 TUO655457:TUO655458 UEK655457:UEK655458 UOG655457:UOG655458 UYC655457:UYC655458 VHY655457:VHY655458 VRU655457:VRU655458 WBQ655457:WBQ655458 WLM655457:WLM655458 WVI655457:WVI655458 A720993:A720994 IW720993:IW720994 SS720993:SS720994 ACO720993:ACO720994 AMK720993:AMK720994 AWG720993:AWG720994 BGC720993:BGC720994 BPY720993:BPY720994 BZU720993:BZU720994 CJQ720993:CJQ720994 CTM720993:CTM720994 DDI720993:DDI720994 DNE720993:DNE720994 DXA720993:DXA720994 EGW720993:EGW720994 EQS720993:EQS720994 FAO720993:FAO720994 FKK720993:FKK720994 FUG720993:FUG720994 GEC720993:GEC720994 GNY720993:GNY720994 GXU720993:GXU720994 HHQ720993:HHQ720994 HRM720993:HRM720994 IBI720993:IBI720994 ILE720993:ILE720994 IVA720993:IVA720994 JEW720993:JEW720994 JOS720993:JOS720994 JYO720993:JYO720994 KIK720993:KIK720994 KSG720993:KSG720994 LCC720993:LCC720994 LLY720993:LLY720994 LVU720993:LVU720994 MFQ720993:MFQ720994 MPM720993:MPM720994 MZI720993:MZI720994 NJE720993:NJE720994 NTA720993:NTA720994 OCW720993:OCW720994 OMS720993:OMS720994 OWO720993:OWO720994 PGK720993:PGK720994 PQG720993:PQG720994 QAC720993:QAC720994 QJY720993:QJY720994 QTU720993:QTU720994 RDQ720993:RDQ720994 RNM720993:RNM720994 RXI720993:RXI720994 SHE720993:SHE720994 SRA720993:SRA720994 TAW720993:TAW720994 TKS720993:TKS720994 TUO720993:TUO720994 UEK720993:UEK720994 UOG720993:UOG720994 UYC720993:UYC720994 VHY720993:VHY720994 VRU720993:VRU720994 WBQ720993:WBQ720994 WLM720993:WLM720994 WVI720993:WVI720994 A786529:A786530 IW786529:IW786530 SS786529:SS786530 ACO786529:ACO786530 AMK786529:AMK786530 AWG786529:AWG786530 BGC786529:BGC786530 BPY786529:BPY786530 BZU786529:BZU786530 CJQ786529:CJQ786530 CTM786529:CTM786530 DDI786529:DDI786530 DNE786529:DNE786530 DXA786529:DXA786530 EGW786529:EGW786530 EQS786529:EQS786530 FAO786529:FAO786530 FKK786529:FKK786530 FUG786529:FUG786530 GEC786529:GEC786530 GNY786529:GNY786530 GXU786529:GXU786530 HHQ786529:HHQ786530 HRM786529:HRM786530 IBI786529:IBI786530 ILE786529:ILE786530 IVA786529:IVA786530 JEW786529:JEW786530 JOS786529:JOS786530 JYO786529:JYO786530 KIK786529:KIK786530 KSG786529:KSG786530 LCC786529:LCC786530 LLY786529:LLY786530 LVU786529:LVU786530 MFQ786529:MFQ786530 MPM786529:MPM786530 MZI786529:MZI786530 NJE786529:NJE786530 NTA786529:NTA786530 OCW786529:OCW786530 OMS786529:OMS786530 OWO786529:OWO786530 PGK786529:PGK786530 PQG786529:PQG786530 QAC786529:QAC786530 QJY786529:QJY786530 QTU786529:QTU786530 RDQ786529:RDQ786530 RNM786529:RNM786530 RXI786529:RXI786530 SHE786529:SHE786530 SRA786529:SRA786530 TAW786529:TAW786530 TKS786529:TKS786530 TUO786529:TUO786530 UEK786529:UEK786530 UOG786529:UOG786530 UYC786529:UYC786530 VHY786529:VHY786530 VRU786529:VRU786530 WBQ786529:WBQ786530 WLM786529:WLM786530 WVI786529:WVI786530 A852065:A852066 IW852065:IW852066 SS852065:SS852066 ACO852065:ACO852066 AMK852065:AMK852066 AWG852065:AWG852066 BGC852065:BGC852066 BPY852065:BPY852066 BZU852065:BZU852066 CJQ852065:CJQ852066 CTM852065:CTM852066 DDI852065:DDI852066 DNE852065:DNE852066 DXA852065:DXA852066 EGW852065:EGW852066 EQS852065:EQS852066 FAO852065:FAO852066 FKK852065:FKK852066 FUG852065:FUG852066 GEC852065:GEC852066 GNY852065:GNY852066 GXU852065:GXU852066 HHQ852065:HHQ852066 HRM852065:HRM852066 IBI852065:IBI852066 ILE852065:ILE852066 IVA852065:IVA852066 JEW852065:JEW852066 JOS852065:JOS852066 JYO852065:JYO852066 KIK852065:KIK852066 KSG852065:KSG852066 LCC852065:LCC852066 LLY852065:LLY852066 LVU852065:LVU852066 MFQ852065:MFQ852066 MPM852065:MPM852066 MZI852065:MZI852066 NJE852065:NJE852066 NTA852065:NTA852066 OCW852065:OCW852066 OMS852065:OMS852066 OWO852065:OWO852066 PGK852065:PGK852066 PQG852065:PQG852066 QAC852065:QAC852066 QJY852065:QJY852066 QTU852065:QTU852066 RDQ852065:RDQ852066 RNM852065:RNM852066 RXI852065:RXI852066 SHE852065:SHE852066 SRA852065:SRA852066 TAW852065:TAW852066 TKS852065:TKS852066 TUO852065:TUO852066 UEK852065:UEK852066 UOG852065:UOG852066 UYC852065:UYC852066 VHY852065:VHY852066 VRU852065:VRU852066 WBQ852065:WBQ852066 WLM852065:WLM852066 WVI852065:WVI852066 A917601:A917602 IW917601:IW917602 SS917601:SS917602 ACO917601:ACO917602 AMK917601:AMK917602 AWG917601:AWG917602 BGC917601:BGC917602 BPY917601:BPY917602 BZU917601:BZU917602 CJQ917601:CJQ917602 CTM917601:CTM917602 DDI917601:DDI917602 DNE917601:DNE917602 DXA917601:DXA917602 EGW917601:EGW917602 EQS917601:EQS917602 FAO917601:FAO917602 FKK917601:FKK917602 FUG917601:FUG917602 GEC917601:GEC917602 GNY917601:GNY917602 GXU917601:GXU917602 HHQ917601:HHQ917602 HRM917601:HRM917602 IBI917601:IBI917602 ILE917601:ILE917602 IVA917601:IVA917602 JEW917601:JEW917602 JOS917601:JOS917602 JYO917601:JYO917602 KIK917601:KIK917602 KSG917601:KSG917602 LCC917601:LCC917602 LLY917601:LLY917602 LVU917601:LVU917602 MFQ917601:MFQ917602 MPM917601:MPM917602 MZI917601:MZI917602 NJE917601:NJE917602 NTA917601:NTA917602 OCW917601:OCW917602 OMS917601:OMS917602 OWO917601:OWO917602 PGK917601:PGK917602 PQG917601:PQG917602 QAC917601:QAC917602 QJY917601:QJY917602 QTU917601:QTU917602 RDQ917601:RDQ917602 RNM917601:RNM917602 RXI917601:RXI917602 SHE917601:SHE917602 SRA917601:SRA917602 TAW917601:TAW917602 TKS917601:TKS917602 TUO917601:TUO917602 UEK917601:UEK917602 UOG917601:UOG917602 UYC917601:UYC917602 VHY917601:VHY917602 VRU917601:VRU917602 WBQ917601:WBQ917602 WLM917601:WLM917602 WVI917601:WVI917602 A983137:A983138 IW983137:IW983138 SS983137:SS983138 ACO983137:ACO983138 AMK983137:AMK983138 AWG983137:AWG983138 BGC983137:BGC983138 BPY983137:BPY983138 BZU983137:BZU983138 CJQ983137:CJQ983138 CTM983137:CTM983138 DDI983137:DDI983138 DNE983137:DNE983138 DXA983137:DXA983138 EGW983137:EGW983138 EQS983137:EQS983138 FAO983137:FAO983138 FKK983137:FKK983138 FUG983137:FUG983138 GEC983137:GEC983138 GNY983137:GNY983138 GXU983137:GXU983138 HHQ983137:HHQ983138 HRM983137:HRM983138 IBI983137:IBI983138 ILE983137:ILE983138 IVA983137:IVA983138 JEW983137:JEW983138 JOS983137:JOS983138 JYO983137:JYO983138 KIK983137:KIK983138 KSG983137:KSG983138 LCC983137:LCC983138 LLY983137:LLY983138 LVU983137:LVU983138 MFQ983137:MFQ983138 MPM983137:MPM983138 MZI983137:MZI983138 NJE983137:NJE983138 NTA983137:NTA983138 OCW983137:OCW983138 OMS983137:OMS983138 OWO983137:OWO983138 PGK983137:PGK983138 PQG983137:PQG983138 QAC983137:QAC983138 QJY983137:QJY983138 QTU983137:QTU983138 RDQ983137:RDQ983138 RNM983137:RNM983138 RXI983137:RXI983138 SHE983137:SHE983138 SRA983137:SRA983138 TAW983137:TAW983138 TKS983137:TKS983138 TUO983137:TUO983138 UEK983137:UEK983138 UOG983137:UOG983138 UYC983137:UYC983138 VHY983137:VHY983138 VRU983137:VRU983138 WBQ983137:WBQ983138 WLM983137:WLM983138 WVI983137:WVI983138 B104:E105 IX104:JA105 ST104:SW105 ACP104:ACS105 AML104:AMO105 AWH104:AWK105 BGD104:BGG105 BPZ104:BQC105 BZV104:BZY105 CJR104:CJU105 CTN104:CTQ105 DDJ104:DDM105 DNF104:DNI105 DXB104:DXE105 EGX104:EHA105 EQT104:EQW105 FAP104:FAS105 FKL104:FKO105 FUH104:FUK105 GED104:GEG105 GNZ104:GOC105 GXV104:GXY105 HHR104:HHU105 HRN104:HRQ105 IBJ104:IBM105 ILF104:ILI105 IVB104:IVE105 JEX104:JFA105 JOT104:JOW105 JYP104:JYS105 KIL104:KIO105 KSH104:KSK105 LCD104:LCG105 LLZ104:LMC105 LVV104:LVY105 MFR104:MFU105 MPN104:MPQ105 MZJ104:MZM105 NJF104:NJI105 NTB104:NTE105 OCX104:ODA105 OMT104:OMW105 OWP104:OWS105 PGL104:PGO105 PQH104:PQK105 QAD104:QAG105 QJZ104:QKC105 QTV104:QTY105 RDR104:RDU105 RNN104:RNQ105 RXJ104:RXM105 SHF104:SHI105 SRB104:SRE105 TAX104:TBA105 TKT104:TKW105 TUP104:TUS105 UEL104:UEO105 UOH104:UOK105 UYD104:UYG105 VHZ104:VIC105 VRV104:VRY105 WBR104:WBU105 WLN104:WLQ105 WVJ104:WVM105 B65640:E65641 IX65640:JA65641 ST65640:SW65641 ACP65640:ACS65641 AML65640:AMO65641 AWH65640:AWK65641 BGD65640:BGG65641 BPZ65640:BQC65641 BZV65640:BZY65641 CJR65640:CJU65641 CTN65640:CTQ65641 DDJ65640:DDM65641 DNF65640:DNI65641 DXB65640:DXE65641 EGX65640:EHA65641 EQT65640:EQW65641 FAP65640:FAS65641 FKL65640:FKO65641 FUH65640:FUK65641 GED65640:GEG65641 GNZ65640:GOC65641 GXV65640:GXY65641 HHR65640:HHU65641 HRN65640:HRQ65641 IBJ65640:IBM65641 ILF65640:ILI65641 IVB65640:IVE65641 JEX65640:JFA65641 JOT65640:JOW65641 JYP65640:JYS65641 KIL65640:KIO65641 KSH65640:KSK65641 LCD65640:LCG65641 LLZ65640:LMC65641 LVV65640:LVY65641 MFR65640:MFU65641 MPN65640:MPQ65641 MZJ65640:MZM65641 NJF65640:NJI65641 NTB65640:NTE65641 OCX65640:ODA65641 OMT65640:OMW65641 OWP65640:OWS65641 PGL65640:PGO65641 PQH65640:PQK65641 QAD65640:QAG65641 QJZ65640:QKC65641 QTV65640:QTY65641 RDR65640:RDU65641 RNN65640:RNQ65641 RXJ65640:RXM65641 SHF65640:SHI65641 SRB65640:SRE65641 TAX65640:TBA65641 TKT65640:TKW65641 TUP65640:TUS65641 UEL65640:UEO65641 UOH65640:UOK65641 UYD65640:UYG65641 VHZ65640:VIC65641 VRV65640:VRY65641 WBR65640:WBU65641 WLN65640:WLQ65641 WVJ65640:WVM65641 B131176:E131177 IX131176:JA131177 ST131176:SW131177 ACP131176:ACS131177 AML131176:AMO131177 AWH131176:AWK131177 BGD131176:BGG131177 BPZ131176:BQC131177 BZV131176:BZY131177 CJR131176:CJU131177 CTN131176:CTQ131177 DDJ131176:DDM131177 DNF131176:DNI131177 DXB131176:DXE131177 EGX131176:EHA131177 EQT131176:EQW131177 FAP131176:FAS131177 FKL131176:FKO131177 FUH131176:FUK131177 GED131176:GEG131177 GNZ131176:GOC131177 GXV131176:GXY131177 HHR131176:HHU131177 HRN131176:HRQ131177 IBJ131176:IBM131177 ILF131176:ILI131177 IVB131176:IVE131177 JEX131176:JFA131177 JOT131176:JOW131177 JYP131176:JYS131177 KIL131176:KIO131177 KSH131176:KSK131177 LCD131176:LCG131177 LLZ131176:LMC131177 LVV131176:LVY131177 MFR131176:MFU131177 MPN131176:MPQ131177 MZJ131176:MZM131177 NJF131176:NJI131177 NTB131176:NTE131177 OCX131176:ODA131177 OMT131176:OMW131177 OWP131176:OWS131177 PGL131176:PGO131177 PQH131176:PQK131177 QAD131176:QAG131177 QJZ131176:QKC131177 QTV131176:QTY131177 RDR131176:RDU131177 RNN131176:RNQ131177 RXJ131176:RXM131177 SHF131176:SHI131177 SRB131176:SRE131177 TAX131176:TBA131177 TKT131176:TKW131177 TUP131176:TUS131177 UEL131176:UEO131177 UOH131176:UOK131177 UYD131176:UYG131177 VHZ131176:VIC131177 VRV131176:VRY131177 WBR131176:WBU131177 WLN131176:WLQ131177 WVJ131176:WVM131177 B196712:E196713 IX196712:JA196713 ST196712:SW196713 ACP196712:ACS196713 AML196712:AMO196713 AWH196712:AWK196713 BGD196712:BGG196713 BPZ196712:BQC196713 BZV196712:BZY196713 CJR196712:CJU196713 CTN196712:CTQ196713 DDJ196712:DDM196713 DNF196712:DNI196713 DXB196712:DXE196713 EGX196712:EHA196713 EQT196712:EQW196713 FAP196712:FAS196713 FKL196712:FKO196713 FUH196712:FUK196713 GED196712:GEG196713 GNZ196712:GOC196713 GXV196712:GXY196713 HHR196712:HHU196713 HRN196712:HRQ196713 IBJ196712:IBM196713 ILF196712:ILI196713 IVB196712:IVE196713 JEX196712:JFA196713 JOT196712:JOW196713 JYP196712:JYS196713 KIL196712:KIO196713 KSH196712:KSK196713 LCD196712:LCG196713 LLZ196712:LMC196713 LVV196712:LVY196713 MFR196712:MFU196713 MPN196712:MPQ196713 MZJ196712:MZM196713 NJF196712:NJI196713 NTB196712:NTE196713 OCX196712:ODA196713 OMT196712:OMW196713 OWP196712:OWS196713 PGL196712:PGO196713 PQH196712:PQK196713 QAD196712:QAG196713 QJZ196712:QKC196713 QTV196712:QTY196713 RDR196712:RDU196713 RNN196712:RNQ196713 RXJ196712:RXM196713 SHF196712:SHI196713 SRB196712:SRE196713 TAX196712:TBA196713 TKT196712:TKW196713 TUP196712:TUS196713 UEL196712:UEO196713 UOH196712:UOK196713 UYD196712:UYG196713 VHZ196712:VIC196713 VRV196712:VRY196713 WBR196712:WBU196713 WLN196712:WLQ196713 WVJ196712:WVM196713 B262248:E262249 IX262248:JA262249 ST262248:SW262249 ACP262248:ACS262249 AML262248:AMO262249 AWH262248:AWK262249 BGD262248:BGG262249 BPZ262248:BQC262249 BZV262248:BZY262249 CJR262248:CJU262249 CTN262248:CTQ262249 DDJ262248:DDM262249 DNF262248:DNI262249 DXB262248:DXE262249 EGX262248:EHA262249 EQT262248:EQW262249 FAP262248:FAS262249 FKL262248:FKO262249 FUH262248:FUK262249 GED262248:GEG262249 GNZ262248:GOC262249 GXV262248:GXY262249 HHR262248:HHU262249 HRN262248:HRQ262249 IBJ262248:IBM262249 ILF262248:ILI262249 IVB262248:IVE262249 JEX262248:JFA262249 JOT262248:JOW262249 JYP262248:JYS262249 KIL262248:KIO262249 KSH262248:KSK262249 LCD262248:LCG262249 LLZ262248:LMC262249 LVV262248:LVY262249 MFR262248:MFU262249 MPN262248:MPQ262249 MZJ262248:MZM262249 NJF262248:NJI262249 NTB262248:NTE262249 OCX262248:ODA262249 OMT262248:OMW262249 OWP262248:OWS262249 PGL262248:PGO262249 PQH262248:PQK262249 QAD262248:QAG262249 QJZ262248:QKC262249 QTV262248:QTY262249 RDR262248:RDU262249 RNN262248:RNQ262249 RXJ262248:RXM262249 SHF262248:SHI262249 SRB262248:SRE262249 TAX262248:TBA262249 TKT262248:TKW262249 TUP262248:TUS262249 UEL262248:UEO262249 UOH262248:UOK262249 UYD262248:UYG262249 VHZ262248:VIC262249 VRV262248:VRY262249 WBR262248:WBU262249 WLN262248:WLQ262249 WVJ262248:WVM262249 B327784:E327785 IX327784:JA327785 ST327784:SW327785 ACP327784:ACS327785 AML327784:AMO327785 AWH327784:AWK327785 BGD327784:BGG327785 BPZ327784:BQC327785 BZV327784:BZY327785 CJR327784:CJU327785 CTN327784:CTQ327785 DDJ327784:DDM327785 DNF327784:DNI327785 DXB327784:DXE327785 EGX327784:EHA327785 EQT327784:EQW327785 FAP327784:FAS327785 FKL327784:FKO327785 FUH327784:FUK327785 GED327784:GEG327785 GNZ327784:GOC327785 GXV327784:GXY327785 HHR327784:HHU327785 HRN327784:HRQ327785 IBJ327784:IBM327785 ILF327784:ILI327785 IVB327784:IVE327785 JEX327784:JFA327785 JOT327784:JOW327785 JYP327784:JYS327785 KIL327784:KIO327785 KSH327784:KSK327785 LCD327784:LCG327785 LLZ327784:LMC327785 LVV327784:LVY327785 MFR327784:MFU327785 MPN327784:MPQ327785 MZJ327784:MZM327785 NJF327784:NJI327785 NTB327784:NTE327785 OCX327784:ODA327785 OMT327784:OMW327785 OWP327784:OWS327785 PGL327784:PGO327785 PQH327784:PQK327785 QAD327784:QAG327785 QJZ327784:QKC327785 QTV327784:QTY327785 RDR327784:RDU327785 RNN327784:RNQ327785 RXJ327784:RXM327785 SHF327784:SHI327785 SRB327784:SRE327785 TAX327784:TBA327785 TKT327784:TKW327785 TUP327784:TUS327785 UEL327784:UEO327785 UOH327784:UOK327785 UYD327784:UYG327785 VHZ327784:VIC327785 VRV327784:VRY327785 WBR327784:WBU327785 WLN327784:WLQ327785 WVJ327784:WVM327785 B393320:E393321 IX393320:JA393321 ST393320:SW393321 ACP393320:ACS393321 AML393320:AMO393321 AWH393320:AWK393321 BGD393320:BGG393321 BPZ393320:BQC393321 BZV393320:BZY393321 CJR393320:CJU393321 CTN393320:CTQ393321 DDJ393320:DDM393321 DNF393320:DNI393321 DXB393320:DXE393321 EGX393320:EHA393321 EQT393320:EQW393321 FAP393320:FAS393321 FKL393320:FKO393321 FUH393320:FUK393321 GED393320:GEG393321 GNZ393320:GOC393321 GXV393320:GXY393321 HHR393320:HHU393321 HRN393320:HRQ393321 IBJ393320:IBM393321 ILF393320:ILI393321 IVB393320:IVE393321 JEX393320:JFA393321 JOT393320:JOW393321 JYP393320:JYS393321 KIL393320:KIO393321 KSH393320:KSK393321 LCD393320:LCG393321 LLZ393320:LMC393321 LVV393320:LVY393321 MFR393320:MFU393321 MPN393320:MPQ393321 MZJ393320:MZM393321 NJF393320:NJI393321 NTB393320:NTE393321 OCX393320:ODA393321 OMT393320:OMW393321 OWP393320:OWS393321 PGL393320:PGO393321 PQH393320:PQK393321 QAD393320:QAG393321 QJZ393320:QKC393321 QTV393320:QTY393321 RDR393320:RDU393321 RNN393320:RNQ393321 RXJ393320:RXM393321 SHF393320:SHI393321 SRB393320:SRE393321 TAX393320:TBA393321 TKT393320:TKW393321 TUP393320:TUS393321 UEL393320:UEO393321 UOH393320:UOK393321 UYD393320:UYG393321 VHZ393320:VIC393321 VRV393320:VRY393321 WBR393320:WBU393321 WLN393320:WLQ393321 WVJ393320:WVM393321 B458856:E458857 IX458856:JA458857 ST458856:SW458857 ACP458856:ACS458857 AML458856:AMO458857 AWH458856:AWK458857 BGD458856:BGG458857 BPZ458856:BQC458857 BZV458856:BZY458857 CJR458856:CJU458857 CTN458856:CTQ458857 DDJ458856:DDM458857 DNF458856:DNI458857 DXB458856:DXE458857 EGX458856:EHA458857 EQT458856:EQW458857 FAP458856:FAS458857 FKL458856:FKO458857 FUH458856:FUK458857 GED458856:GEG458857 GNZ458856:GOC458857 GXV458856:GXY458857 HHR458856:HHU458857 HRN458856:HRQ458857 IBJ458856:IBM458857 ILF458856:ILI458857 IVB458856:IVE458857 JEX458856:JFA458857 JOT458856:JOW458857 JYP458856:JYS458857 KIL458856:KIO458857 KSH458856:KSK458857 LCD458856:LCG458857 LLZ458856:LMC458857 LVV458856:LVY458857 MFR458856:MFU458857 MPN458856:MPQ458857 MZJ458856:MZM458857 NJF458856:NJI458857 NTB458856:NTE458857 OCX458856:ODA458857 OMT458856:OMW458857 OWP458856:OWS458857 PGL458856:PGO458857 PQH458856:PQK458857 QAD458856:QAG458857 QJZ458856:QKC458857 QTV458856:QTY458857 RDR458856:RDU458857 RNN458856:RNQ458857 RXJ458856:RXM458857 SHF458856:SHI458857 SRB458856:SRE458857 TAX458856:TBA458857 TKT458856:TKW458857 TUP458856:TUS458857 UEL458856:UEO458857 UOH458856:UOK458857 UYD458856:UYG458857 VHZ458856:VIC458857 VRV458856:VRY458857 WBR458856:WBU458857 WLN458856:WLQ458857 WVJ458856:WVM458857 B524392:E524393 IX524392:JA524393 ST524392:SW524393 ACP524392:ACS524393 AML524392:AMO524393 AWH524392:AWK524393 BGD524392:BGG524393 BPZ524392:BQC524393 BZV524392:BZY524393 CJR524392:CJU524393 CTN524392:CTQ524393 DDJ524392:DDM524393 DNF524392:DNI524393 DXB524392:DXE524393 EGX524392:EHA524393 EQT524392:EQW524393 FAP524392:FAS524393 FKL524392:FKO524393 FUH524392:FUK524393 GED524392:GEG524393 GNZ524392:GOC524393 GXV524392:GXY524393 HHR524392:HHU524393 HRN524392:HRQ524393 IBJ524392:IBM524393 ILF524392:ILI524393 IVB524392:IVE524393 JEX524392:JFA524393 JOT524392:JOW524393 JYP524392:JYS524393 KIL524392:KIO524393 KSH524392:KSK524393 LCD524392:LCG524393 LLZ524392:LMC524393 LVV524392:LVY524393 MFR524392:MFU524393 MPN524392:MPQ524393 MZJ524392:MZM524393 NJF524392:NJI524393 NTB524392:NTE524393 OCX524392:ODA524393 OMT524392:OMW524393 OWP524392:OWS524393 PGL524392:PGO524393 PQH524392:PQK524393 QAD524392:QAG524393 QJZ524392:QKC524393 QTV524392:QTY524393 RDR524392:RDU524393 RNN524392:RNQ524393 RXJ524392:RXM524393 SHF524392:SHI524393 SRB524392:SRE524393 TAX524392:TBA524393 TKT524392:TKW524393 TUP524392:TUS524393 UEL524392:UEO524393 UOH524392:UOK524393 UYD524392:UYG524393 VHZ524392:VIC524393 VRV524392:VRY524393 WBR524392:WBU524393 WLN524392:WLQ524393 WVJ524392:WVM524393 B589928:E589929 IX589928:JA589929 ST589928:SW589929 ACP589928:ACS589929 AML589928:AMO589929 AWH589928:AWK589929 BGD589928:BGG589929 BPZ589928:BQC589929 BZV589928:BZY589929 CJR589928:CJU589929 CTN589928:CTQ589929 DDJ589928:DDM589929 DNF589928:DNI589929 DXB589928:DXE589929 EGX589928:EHA589929 EQT589928:EQW589929 FAP589928:FAS589929 FKL589928:FKO589929 FUH589928:FUK589929 GED589928:GEG589929 GNZ589928:GOC589929 GXV589928:GXY589929 HHR589928:HHU589929 HRN589928:HRQ589929 IBJ589928:IBM589929 ILF589928:ILI589929 IVB589928:IVE589929 JEX589928:JFA589929 JOT589928:JOW589929 JYP589928:JYS589929 KIL589928:KIO589929 KSH589928:KSK589929 LCD589928:LCG589929 LLZ589928:LMC589929 LVV589928:LVY589929 MFR589928:MFU589929 MPN589928:MPQ589929 MZJ589928:MZM589929 NJF589928:NJI589929 NTB589928:NTE589929 OCX589928:ODA589929 OMT589928:OMW589929 OWP589928:OWS589929 PGL589928:PGO589929 PQH589928:PQK589929 QAD589928:QAG589929 QJZ589928:QKC589929 QTV589928:QTY589929 RDR589928:RDU589929 RNN589928:RNQ589929 RXJ589928:RXM589929 SHF589928:SHI589929 SRB589928:SRE589929 TAX589928:TBA589929 TKT589928:TKW589929 TUP589928:TUS589929 UEL589928:UEO589929 UOH589928:UOK589929 UYD589928:UYG589929 VHZ589928:VIC589929 VRV589928:VRY589929 WBR589928:WBU589929 WLN589928:WLQ589929 WVJ589928:WVM589929 B655464:E655465 IX655464:JA655465 ST655464:SW655465 ACP655464:ACS655465 AML655464:AMO655465 AWH655464:AWK655465 BGD655464:BGG655465 BPZ655464:BQC655465 BZV655464:BZY655465 CJR655464:CJU655465 CTN655464:CTQ655465 DDJ655464:DDM655465 DNF655464:DNI655465 DXB655464:DXE655465 EGX655464:EHA655465 EQT655464:EQW655465 FAP655464:FAS655465 FKL655464:FKO655465 FUH655464:FUK655465 GED655464:GEG655465 GNZ655464:GOC655465 GXV655464:GXY655465 HHR655464:HHU655465 HRN655464:HRQ655465 IBJ655464:IBM655465 ILF655464:ILI655465 IVB655464:IVE655465 JEX655464:JFA655465 JOT655464:JOW655465 JYP655464:JYS655465 KIL655464:KIO655465 KSH655464:KSK655465 LCD655464:LCG655465 LLZ655464:LMC655465 LVV655464:LVY655465 MFR655464:MFU655465 MPN655464:MPQ655465 MZJ655464:MZM655465 NJF655464:NJI655465 NTB655464:NTE655465 OCX655464:ODA655465 OMT655464:OMW655465 OWP655464:OWS655465 PGL655464:PGO655465 PQH655464:PQK655465 QAD655464:QAG655465 QJZ655464:QKC655465 QTV655464:QTY655465 RDR655464:RDU655465 RNN655464:RNQ655465 RXJ655464:RXM655465 SHF655464:SHI655465 SRB655464:SRE655465 TAX655464:TBA655465 TKT655464:TKW655465 TUP655464:TUS655465 UEL655464:UEO655465 UOH655464:UOK655465 UYD655464:UYG655465 VHZ655464:VIC655465 VRV655464:VRY655465 WBR655464:WBU655465 WLN655464:WLQ655465 WVJ655464:WVM655465 B721000:E721001 IX721000:JA721001 ST721000:SW721001 ACP721000:ACS721001 AML721000:AMO721001 AWH721000:AWK721001 BGD721000:BGG721001 BPZ721000:BQC721001 BZV721000:BZY721001 CJR721000:CJU721001 CTN721000:CTQ721001 DDJ721000:DDM721001 DNF721000:DNI721001 DXB721000:DXE721001 EGX721000:EHA721001 EQT721000:EQW721001 FAP721000:FAS721001 FKL721000:FKO721001 FUH721000:FUK721001 GED721000:GEG721001 GNZ721000:GOC721001 GXV721000:GXY721001 HHR721000:HHU721001 HRN721000:HRQ721001 IBJ721000:IBM721001 ILF721000:ILI721001 IVB721000:IVE721001 JEX721000:JFA721001 JOT721000:JOW721001 JYP721000:JYS721001 KIL721000:KIO721001 KSH721000:KSK721001 LCD721000:LCG721001 LLZ721000:LMC721001 LVV721000:LVY721001 MFR721000:MFU721001 MPN721000:MPQ721001 MZJ721000:MZM721001 NJF721000:NJI721001 NTB721000:NTE721001 OCX721000:ODA721001 OMT721000:OMW721001 OWP721000:OWS721001 PGL721000:PGO721001 PQH721000:PQK721001 QAD721000:QAG721001 QJZ721000:QKC721001 QTV721000:QTY721001 RDR721000:RDU721001 RNN721000:RNQ721001 RXJ721000:RXM721001 SHF721000:SHI721001 SRB721000:SRE721001 TAX721000:TBA721001 TKT721000:TKW721001 TUP721000:TUS721001 UEL721000:UEO721001 UOH721000:UOK721001 UYD721000:UYG721001 VHZ721000:VIC721001 VRV721000:VRY721001 WBR721000:WBU721001 WLN721000:WLQ721001 WVJ721000:WVM721001 B786536:E786537 IX786536:JA786537 ST786536:SW786537 ACP786536:ACS786537 AML786536:AMO786537 AWH786536:AWK786537 BGD786536:BGG786537 BPZ786536:BQC786537 BZV786536:BZY786537 CJR786536:CJU786537 CTN786536:CTQ786537 DDJ786536:DDM786537 DNF786536:DNI786537 DXB786536:DXE786537 EGX786536:EHA786537 EQT786536:EQW786537 FAP786536:FAS786537 FKL786536:FKO786537 FUH786536:FUK786537 GED786536:GEG786537 GNZ786536:GOC786537 GXV786536:GXY786537 HHR786536:HHU786537 HRN786536:HRQ786537 IBJ786536:IBM786537 ILF786536:ILI786537 IVB786536:IVE786537 JEX786536:JFA786537 JOT786536:JOW786537 JYP786536:JYS786537 KIL786536:KIO786537 KSH786536:KSK786537 LCD786536:LCG786537 LLZ786536:LMC786537 LVV786536:LVY786537 MFR786536:MFU786537 MPN786536:MPQ786537 MZJ786536:MZM786537 NJF786536:NJI786537 NTB786536:NTE786537 OCX786536:ODA786537 OMT786536:OMW786537 OWP786536:OWS786537 PGL786536:PGO786537 PQH786536:PQK786537 QAD786536:QAG786537 QJZ786536:QKC786537 QTV786536:QTY786537 RDR786536:RDU786537 RNN786536:RNQ786537 RXJ786536:RXM786537 SHF786536:SHI786537 SRB786536:SRE786537 TAX786536:TBA786537 TKT786536:TKW786537 TUP786536:TUS786537 UEL786536:UEO786537 UOH786536:UOK786537 UYD786536:UYG786537 VHZ786536:VIC786537 VRV786536:VRY786537 WBR786536:WBU786537 WLN786536:WLQ786537 WVJ786536:WVM786537 B852072:E852073 IX852072:JA852073 ST852072:SW852073 ACP852072:ACS852073 AML852072:AMO852073 AWH852072:AWK852073 BGD852072:BGG852073 BPZ852072:BQC852073 BZV852072:BZY852073 CJR852072:CJU852073 CTN852072:CTQ852073 DDJ852072:DDM852073 DNF852072:DNI852073 DXB852072:DXE852073 EGX852072:EHA852073 EQT852072:EQW852073 FAP852072:FAS852073 FKL852072:FKO852073 FUH852072:FUK852073 GED852072:GEG852073 GNZ852072:GOC852073 GXV852072:GXY852073 HHR852072:HHU852073 HRN852072:HRQ852073 IBJ852072:IBM852073 ILF852072:ILI852073 IVB852072:IVE852073 JEX852072:JFA852073 JOT852072:JOW852073 JYP852072:JYS852073 KIL852072:KIO852073 KSH852072:KSK852073 LCD852072:LCG852073 LLZ852072:LMC852073 LVV852072:LVY852073 MFR852072:MFU852073 MPN852072:MPQ852073 MZJ852072:MZM852073 NJF852072:NJI852073 NTB852072:NTE852073 OCX852072:ODA852073 OMT852072:OMW852073 OWP852072:OWS852073 PGL852072:PGO852073 PQH852072:PQK852073 QAD852072:QAG852073 QJZ852072:QKC852073 QTV852072:QTY852073 RDR852072:RDU852073 RNN852072:RNQ852073 RXJ852072:RXM852073 SHF852072:SHI852073 SRB852072:SRE852073 TAX852072:TBA852073 TKT852072:TKW852073 TUP852072:TUS852073 UEL852072:UEO852073 UOH852072:UOK852073 UYD852072:UYG852073 VHZ852072:VIC852073 VRV852072:VRY852073 WBR852072:WBU852073 WLN852072:WLQ852073 WVJ852072:WVM852073 B917608:E917609 IX917608:JA917609 ST917608:SW917609 ACP917608:ACS917609 AML917608:AMO917609 AWH917608:AWK917609 BGD917608:BGG917609 BPZ917608:BQC917609 BZV917608:BZY917609 CJR917608:CJU917609 CTN917608:CTQ917609 DDJ917608:DDM917609 DNF917608:DNI917609 DXB917608:DXE917609 EGX917608:EHA917609 EQT917608:EQW917609 FAP917608:FAS917609 FKL917608:FKO917609 FUH917608:FUK917609 GED917608:GEG917609 GNZ917608:GOC917609 GXV917608:GXY917609 HHR917608:HHU917609 HRN917608:HRQ917609 IBJ917608:IBM917609 ILF917608:ILI917609 IVB917608:IVE917609 JEX917608:JFA917609 JOT917608:JOW917609 JYP917608:JYS917609 KIL917608:KIO917609 KSH917608:KSK917609 LCD917608:LCG917609 LLZ917608:LMC917609 LVV917608:LVY917609 MFR917608:MFU917609 MPN917608:MPQ917609 MZJ917608:MZM917609 NJF917608:NJI917609 NTB917608:NTE917609 OCX917608:ODA917609 OMT917608:OMW917609 OWP917608:OWS917609 PGL917608:PGO917609 PQH917608:PQK917609 QAD917608:QAG917609 QJZ917608:QKC917609 QTV917608:QTY917609 RDR917608:RDU917609 RNN917608:RNQ917609 RXJ917608:RXM917609 SHF917608:SHI917609 SRB917608:SRE917609 TAX917608:TBA917609 TKT917608:TKW917609 TUP917608:TUS917609 UEL917608:UEO917609 UOH917608:UOK917609 UYD917608:UYG917609 VHZ917608:VIC917609 VRV917608:VRY917609 WBR917608:WBU917609 WLN917608:WLQ917609 WVJ917608:WVM917609 B983144:E983145 IX983144:JA983145 ST983144:SW983145 ACP983144:ACS983145 AML983144:AMO983145 AWH983144:AWK983145 BGD983144:BGG983145 BPZ983144:BQC983145 BZV983144:BZY983145 CJR983144:CJU983145 CTN983144:CTQ983145 DDJ983144:DDM983145 DNF983144:DNI983145 DXB983144:DXE983145 EGX983144:EHA983145 EQT983144:EQW983145 FAP983144:FAS983145 FKL983144:FKO983145 FUH983144:FUK983145 GED983144:GEG983145 GNZ983144:GOC983145 GXV983144:GXY983145 HHR983144:HHU983145 HRN983144:HRQ983145 IBJ983144:IBM983145 ILF983144:ILI983145 IVB983144:IVE983145 JEX983144:JFA983145 JOT983144:JOW983145 JYP983144:JYS983145 KIL983144:KIO983145 KSH983144:KSK983145 LCD983144:LCG983145 LLZ983144:LMC983145 LVV983144:LVY983145 MFR983144:MFU983145 MPN983144:MPQ983145 MZJ983144:MZM983145 NJF983144:NJI983145 NTB983144:NTE983145 OCX983144:ODA983145 OMT983144:OMW983145 OWP983144:OWS983145 PGL983144:PGO983145 PQH983144:PQK983145 QAD983144:QAG983145 QJZ983144:QKC983145 QTV983144:QTY983145 RDR983144:RDU983145 RNN983144:RNQ983145 RXJ983144:RXM983145 SHF983144:SHI983145 SRB983144:SRE983145 TAX983144:TBA983145 TKT983144:TKW983145 TUP983144:TUS983145 UEL983144:UEO983145 UOH983144:UOK983145 UYD983144:UYG983145 VHZ983144:VIC983145 VRV983144:VRY983145 WBR983144:WBU983145 WLN983144:WLQ983145 WVJ983144:WVM983145 C107:E111 IY107:JA111 SU107:SW111 ACQ107:ACS111 AMM107:AMO111 AWI107:AWK111 BGE107:BGG111 BQA107:BQC111 BZW107:BZY111 CJS107:CJU111 CTO107:CTQ111 DDK107:DDM111 DNG107:DNI111 DXC107:DXE111 EGY107:EHA111 EQU107:EQW111 FAQ107:FAS111 FKM107:FKO111 FUI107:FUK111 GEE107:GEG111 GOA107:GOC111 GXW107:GXY111 HHS107:HHU111 HRO107:HRQ111 IBK107:IBM111 ILG107:ILI111 IVC107:IVE111 JEY107:JFA111 JOU107:JOW111 JYQ107:JYS111 KIM107:KIO111 KSI107:KSK111 LCE107:LCG111 LMA107:LMC111 LVW107:LVY111 MFS107:MFU111 MPO107:MPQ111 MZK107:MZM111 NJG107:NJI111 NTC107:NTE111 OCY107:ODA111 OMU107:OMW111 OWQ107:OWS111 PGM107:PGO111 PQI107:PQK111 QAE107:QAG111 QKA107:QKC111 QTW107:QTY111 RDS107:RDU111 RNO107:RNQ111 RXK107:RXM111 SHG107:SHI111 SRC107:SRE111 TAY107:TBA111 TKU107:TKW111 TUQ107:TUS111 UEM107:UEO111 UOI107:UOK111 UYE107:UYG111 VIA107:VIC111 VRW107:VRY111 WBS107:WBU111 WLO107:WLQ111 WVK107:WVM111 C65643:E65647 IY65643:JA65647 SU65643:SW65647 ACQ65643:ACS65647 AMM65643:AMO65647 AWI65643:AWK65647 BGE65643:BGG65647 BQA65643:BQC65647 BZW65643:BZY65647 CJS65643:CJU65647 CTO65643:CTQ65647 DDK65643:DDM65647 DNG65643:DNI65647 DXC65643:DXE65647 EGY65643:EHA65647 EQU65643:EQW65647 FAQ65643:FAS65647 FKM65643:FKO65647 FUI65643:FUK65647 GEE65643:GEG65647 GOA65643:GOC65647 GXW65643:GXY65647 HHS65643:HHU65647 HRO65643:HRQ65647 IBK65643:IBM65647 ILG65643:ILI65647 IVC65643:IVE65647 JEY65643:JFA65647 JOU65643:JOW65647 JYQ65643:JYS65647 KIM65643:KIO65647 KSI65643:KSK65647 LCE65643:LCG65647 LMA65643:LMC65647 LVW65643:LVY65647 MFS65643:MFU65647 MPO65643:MPQ65647 MZK65643:MZM65647 NJG65643:NJI65647 NTC65643:NTE65647 OCY65643:ODA65647 OMU65643:OMW65647 OWQ65643:OWS65647 PGM65643:PGO65647 PQI65643:PQK65647 QAE65643:QAG65647 QKA65643:QKC65647 QTW65643:QTY65647 RDS65643:RDU65647 RNO65643:RNQ65647 RXK65643:RXM65647 SHG65643:SHI65647 SRC65643:SRE65647 TAY65643:TBA65647 TKU65643:TKW65647 TUQ65643:TUS65647 UEM65643:UEO65647 UOI65643:UOK65647 UYE65643:UYG65647 VIA65643:VIC65647 VRW65643:VRY65647 WBS65643:WBU65647 WLO65643:WLQ65647 WVK65643:WVM65647 C131179:E131183 IY131179:JA131183 SU131179:SW131183 ACQ131179:ACS131183 AMM131179:AMO131183 AWI131179:AWK131183 BGE131179:BGG131183 BQA131179:BQC131183 BZW131179:BZY131183 CJS131179:CJU131183 CTO131179:CTQ131183 DDK131179:DDM131183 DNG131179:DNI131183 DXC131179:DXE131183 EGY131179:EHA131183 EQU131179:EQW131183 FAQ131179:FAS131183 FKM131179:FKO131183 FUI131179:FUK131183 GEE131179:GEG131183 GOA131179:GOC131183 GXW131179:GXY131183 HHS131179:HHU131183 HRO131179:HRQ131183 IBK131179:IBM131183 ILG131179:ILI131183 IVC131179:IVE131183 JEY131179:JFA131183 JOU131179:JOW131183 JYQ131179:JYS131183 KIM131179:KIO131183 KSI131179:KSK131183 LCE131179:LCG131183 LMA131179:LMC131183 LVW131179:LVY131183 MFS131179:MFU131183 MPO131179:MPQ131183 MZK131179:MZM131183 NJG131179:NJI131183 NTC131179:NTE131183 OCY131179:ODA131183 OMU131179:OMW131183 OWQ131179:OWS131183 PGM131179:PGO131183 PQI131179:PQK131183 QAE131179:QAG131183 QKA131179:QKC131183 QTW131179:QTY131183 RDS131179:RDU131183 RNO131179:RNQ131183 RXK131179:RXM131183 SHG131179:SHI131183 SRC131179:SRE131183 TAY131179:TBA131183 TKU131179:TKW131183 TUQ131179:TUS131183 UEM131179:UEO131183 UOI131179:UOK131183 UYE131179:UYG131183 VIA131179:VIC131183 VRW131179:VRY131183 WBS131179:WBU131183 WLO131179:WLQ131183 WVK131179:WVM131183 C196715:E196719 IY196715:JA196719 SU196715:SW196719 ACQ196715:ACS196719 AMM196715:AMO196719 AWI196715:AWK196719 BGE196715:BGG196719 BQA196715:BQC196719 BZW196715:BZY196719 CJS196715:CJU196719 CTO196715:CTQ196719 DDK196715:DDM196719 DNG196715:DNI196719 DXC196715:DXE196719 EGY196715:EHA196719 EQU196715:EQW196719 FAQ196715:FAS196719 FKM196715:FKO196719 FUI196715:FUK196719 GEE196715:GEG196719 GOA196715:GOC196719 GXW196715:GXY196719 HHS196715:HHU196719 HRO196715:HRQ196719 IBK196715:IBM196719 ILG196715:ILI196719 IVC196715:IVE196719 JEY196715:JFA196719 JOU196715:JOW196719 JYQ196715:JYS196719 KIM196715:KIO196719 KSI196715:KSK196719 LCE196715:LCG196719 LMA196715:LMC196719 LVW196715:LVY196719 MFS196715:MFU196719 MPO196715:MPQ196719 MZK196715:MZM196719 NJG196715:NJI196719 NTC196715:NTE196719 OCY196715:ODA196719 OMU196715:OMW196719 OWQ196715:OWS196719 PGM196715:PGO196719 PQI196715:PQK196719 QAE196715:QAG196719 QKA196715:QKC196719 QTW196715:QTY196719 RDS196715:RDU196719 RNO196715:RNQ196719 RXK196715:RXM196719 SHG196715:SHI196719 SRC196715:SRE196719 TAY196715:TBA196719 TKU196715:TKW196719 TUQ196715:TUS196719 UEM196715:UEO196719 UOI196715:UOK196719 UYE196715:UYG196719 VIA196715:VIC196719 VRW196715:VRY196719 WBS196715:WBU196719 WLO196715:WLQ196719 WVK196715:WVM196719 C262251:E262255 IY262251:JA262255 SU262251:SW262255 ACQ262251:ACS262255 AMM262251:AMO262255 AWI262251:AWK262255 BGE262251:BGG262255 BQA262251:BQC262255 BZW262251:BZY262255 CJS262251:CJU262255 CTO262251:CTQ262255 DDK262251:DDM262255 DNG262251:DNI262255 DXC262251:DXE262255 EGY262251:EHA262255 EQU262251:EQW262255 FAQ262251:FAS262255 FKM262251:FKO262255 FUI262251:FUK262255 GEE262251:GEG262255 GOA262251:GOC262255 GXW262251:GXY262255 HHS262251:HHU262255 HRO262251:HRQ262255 IBK262251:IBM262255 ILG262251:ILI262255 IVC262251:IVE262255 JEY262251:JFA262255 JOU262251:JOW262255 JYQ262251:JYS262255 KIM262251:KIO262255 KSI262251:KSK262255 LCE262251:LCG262255 LMA262251:LMC262255 LVW262251:LVY262255 MFS262251:MFU262255 MPO262251:MPQ262255 MZK262251:MZM262255 NJG262251:NJI262255 NTC262251:NTE262255 OCY262251:ODA262255 OMU262251:OMW262255 OWQ262251:OWS262255 PGM262251:PGO262255 PQI262251:PQK262255 QAE262251:QAG262255 QKA262251:QKC262255 QTW262251:QTY262255 RDS262251:RDU262255 RNO262251:RNQ262255 RXK262251:RXM262255 SHG262251:SHI262255 SRC262251:SRE262255 TAY262251:TBA262255 TKU262251:TKW262255 TUQ262251:TUS262255 UEM262251:UEO262255 UOI262251:UOK262255 UYE262251:UYG262255 VIA262251:VIC262255 VRW262251:VRY262255 WBS262251:WBU262255 WLO262251:WLQ262255 WVK262251:WVM262255 C327787:E327791 IY327787:JA327791 SU327787:SW327791 ACQ327787:ACS327791 AMM327787:AMO327791 AWI327787:AWK327791 BGE327787:BGG327791 BQA327787:BQC327791 BZW327787:BZY327791 CJS327787:CJU327791 CTO327787:CTQ327791 DDK327787:DDM327791 DNG327787:DNI327791 DXC327787:DXE327791 EGY327787:EHA327791 EQU327787:EQW327791 FAQ327787:FAS327791 FKM327787:FKO327791 FUI327787:FUK327791 GEE327787:GEG327791 GOA327787:GOC327791 GXW327787:GXY327791 HHS327787:HHU327791 HRO327787:HRQ327791 IBK327787:IBM327791 ILG327787:ILI327791 IVC327787:IVE327791 JEY327787:JFA327791 JOU327787:JOW327791 JYQ327787:JYS327791 KIM327787:KIO327791 KSI327787:KSK327791 LCE327787:LCG327791 LMA327787:LMC327791 LVW327787:LVY327791 MFS327787:MFU327791 MPO327787:MPQ327791 MZK327787:MZM327791 NJG327787:NJI327791 NTC327787:NTE327791 OCY327787:ODA327791 OMU327787:OMW327791 OWQ327787:OWS327791 PGM327787:PGO327791 PQI327787:PQK327791 QAE327787:QAG327791 QKA327787:QKC327791 QTW327787:QTY327791 RDS327787:RDU327791 RNO327787:RNQ327791 RXK327787:RXM327791 SHG327787:SHI327791 SRC327787:SRE327791 TAY327787:TBA327791 TKU327787:TKW327791 TUQ327787:TUS327791 UEM327787:UEO327791 UOI327787:UOK327791 UYE327787:UYG327791 VIA327787:VIC327791 VRW327787:VRY327791 WBS327787:WBU327791 WLO327787:WLQ327791 WVK327787:WVM327791 C393323:E393327 IY393323:JA393327 SU393323:SW393327 ACQ393323:ACS393327 AMM393323:AMO393327 AWI393323:AWK393327 BGE393323:BGG393327 BQA393323:BQC393327 BZW393323:BZY393327 CJS393323:CJU393327 CTO393323:CTQ393327 DDK393323:DDM393327 DNG393323:DNI393327 DXC393323:DXE393327 EGY393323:EHA393327 EQU393323:EQW393327 FAQ393323:FAS393327 FKM393323:FKO393327 FUI393323:FUK393327 GEE393323:GEG393327 GOA393323:GOC393327 GXW393323:GXY393327 HHS393323:HHU393327 HRO393323:HRQ393327 IBK393323:IBM393327 ILG393323:ILI393327 IVC393323:IVE393327 JEY393323:JFA393327 JOU393323:JOW393327 JYQ393323:JYS393327 KIM393323:KIO393327 KSI393323:KSK393327 LCE393323:LCG393327 LMA393323:LMC393327 LVW393323:LVY393327 MFS393323:MFU393327 MPO393323:MPQ393327 MZK393323:MZM393327 NJG393323:NJI393327 NTC393323:NTE393327 OCY393323:ODA393327 OMU393323:OMW393327 OWQ393323:OWS393327 PGM393323:PGO393327 PQI393323:PQK393327 QAE393323:QAG393327 QKA393323:QKC393327 QTW393323:QTY393327 RDS393323:RDU393327 RNO393323:RNQ393327 RXK393323:RXM393327 SHG393323:SHI393327 SRC393323:SRE393327 TAY393323:TBA393327 TKU393323:TKW393327 TUQ393323:TUS393327 UEM393323:UEO393327 UOI393323:UOK393327 UYE393323:UYG393327 VIA393323:VIC393327 VRW393323:VRY393327 WBS393323:WBU393327 WLO393323:WLQ393327 WVK393323:WVM393327 C458859:E458863 IY458859:JA458863 SU458859:SW458863 ACQ458859:ACS458863 AMM458859:AMO458863 AWI458859:AWK458863 BGE458859:BGG458863 BQA458859:BQC458863 BZW458859:BZY458863 CJS458859:CJU458863 CTO458859:CTQ458863 DDK458859:DDM458863 DNG458859:DNI458863 DXC458859:DXE458863 EGY458859:EHA458863 EQU458859:EQW458863 FAQ458859:FAS458863 FKM458859:FKO458863 FUI458859:FUK458863 GEE458859:GEG458863 GOA458859:GOC458863 GXW458859:GXY458863 HHS458859:HHU458863 HRO458859:HRQ458863 IBK458859:IBM458863 ILG458859:ILI458863 IVC458859:IVE458863 JEY458859:JFA458863 JOU458859:JOW458863 JYQ458859:JYS458863 KIM458859:KIO458863 KSI458859:KSK458863 LCE458859:LCG458863 LMA458859:LMC458863 LVW458859:LVY458863 MFS458859:MFU458863 MPO458859:MPQ458863 MZK458859:MZM458863 NJG458859:NJI458863 NTC458859:NTE458863 OCY458859:ODA458863 OMU458859:OMW458863 OWQ458859:OWS458863 PGM458859:PGO458863 PQI458859:PQK458863 QAE458859:QAG458863 QKA458859:QKC458863 QTW458859:QTY458863 RDS458859:RDU458863 RNO458859:RNQ458863 RXK458859:RXM458863 SHG458859:SHI458863 SRC458859:SRE458863 TAY458859:TBA458863 TKU458859:TKW458863 TUQ458859:TUS458863 UEM458859:UEO458863 UOI458859:UOK458863 UYE458859:UYG458863 VIA458859:VIC458863 VRW458859:VRY458863 WBS458859:WBU458863 WLO458859:WLQ458863 WVK458859:WVM458863 C524395:E524399 IY524395:JA524399 SU524395:SW524399 ACQ524395:ACS524399 AMM524395:AMO524399 AWI524395:AWK524399 BGE524395:BGG524399 BQA524395:BQC524399 BZW524395:BZY524399 CJS524395:CJU524399 CTO524395:CTQ524399 DDK524395:DDM524399 DNG524395:DNI524399 DXC524395:DXE524399 EGY524395:EHA524399 EQU524395:EQW524399 FAQ524395:FAS524399 FKM524395:FKO524399 FUI524395:FUK524399 GEE524395:GEG524399 GOA524395:GOC524399 GXW524395:GXY524399 HHS524395:HHU524399 HRO524395:HRQ524399 IBK524395:IBM524399 ILG524395:ILI524399 IVC524395:IVE524399 JEY524395:JFA524399 JOU524395:JOW524399 JYQ524395:JYS524399 KIM524395:KIO524399 KSI524395:KSK524399 LCE524395:LCG524399 LMA524395:LMC524399 LVW524395:LVY524399 MFS524395:MFU524399 MPO524395:MPQ524399 MZK524395:MZM524399 NJG524395:NJI524399 NTC524395:NTE524399 OCY524395:ODA524399 OMU524395:OMW524399 OWQ524395:OWS524399 PGM524395:PGO524399 PQI524395:PQK524399 QAE524395:QAG524399 QKA524395:QKC524399 QTW524395:QTY524399 RDS524395:RDU524399 RNO524395:RNQ524399 RXK524395:RXM524399 SHG524395:SHI524399 SRC524395:SRE524399 TAY524395:TBA524399 TKU524395:TKW524399 TUQ524395:TUS524399 UEM524395:UEO524399 UOI524395:UOK524399 UYE524395:UYG524399 VIA524395:VIC524399 VRW524395:VRY524399 WBS524395:WBU524399 WLO524395:WLQ524399 WVK524395:WVM524399 C589931:E589935 IY589931:JA589935 SU589931:SW589935 ACQ589931:ACS589935 AMM589931:AMO589935 AWI589931:AWK589935 BGE589931:BGG589935 BQA589931:BQC589935 BZW589931:BZY589935 CJS589931:CJU589935 CTO589931:CTQ589935 DDK589931:DDM589935 DNG589931:DNI589935 DXC589931:DXE589935 EGY589931:EHA589935 EQU589931:EQW589935 FAQ589931:FAS589935 FKM589931:FKO589935 FUI589931:FUK589935 GEE589931:GEG589935 GOA589931:GOC589935 GXW589931:GXY589935 HHS589931:HHU589935 HRO589931:HRQ589935 IBK589931:IBM589935 ILG589931:ILI589935 IVC589931:IVE589935 JEY589931:JFA589935 JOU589931:JOW589935 JYQ589931:JYS589935 KIM589931:KIO589935 KSI589931:KSK589935 LCE589931:LCG589935 LMA589931:LMC589935 LVW589931:LVY589935 MFS589931:MFU589935 MPO589931:MPQ589935 MZK589931:MZM589935 NJG589931:NJI589935 NTC589931:NTE589935 OCY589931:ODA589935 OMU589931:OMW589935 OWQ589931:OWS589935 PGM589931:PGO589935 PQI589931:PQK589935 QAE589931:QAG589935 QKA589931:QKC589935 QTW589931:QTY589935 RDS589931:RDU589935 RNO589931:RNQ589935 RXK589931:RXM589935 SHG589931:SHI589935 SRC589931:SRE589935 TAY589931:TBA589935 TKU589931:TKW589935 TUQ589931:TUS589935 UEM589931:UEO589935 UOI589931:UOK589935 UYE589931:UYG589935 VIA589931:VIC589935 VRW589931:VRY589935 WBS589931:WBU589935 WLO589931:WLQ589935 WVK589931:WVM589935 C655467:E655471 IY655467:JA655471 SU655467:SW655471 ACQ655467:ACS655471 AMM655467:AMO655471 AWI655467:AWK655471 BGE655467:BGG655471 BQA655467:BQC655471 BZW655467:BZY655471 CJS655467:CJU655471 CTO655467:CTQ655471 DDK655467:DDM655471 DNG655467:DNI655471 DXC655467:DXE655471 EGY655467:EHA655471 EQU655467:EQW655471 FAQ655467:FAS655471 FKM655467:FKO655471 FUI655467:FUK655471 GEE655467:GEG655471 GOA655467:GOC655471 GXW655467:GXY655471 HHS655467:HHU655471 HRO655467:HRQ655471 IBK655467:IBM655471 ILG655467:ILI655471 IVC655467:IVE655471 JEY655467:JFA655471 JOU655467:JOW655471 JYQ655467:JYS655471 KIM655467:KIO655471 KSI655467:KSK655471 LCE655467:LCG655471 LMA655467:LMC655471 LVW655467:LVY655471 MFS655467:MFU655471 MPO655467:MPQ655471 MZK655467:MZM655471 NJG655467:NJI655471 NTC655467:NTE655471 OCY655467:ODA655471 OMU655467:OMW655471 OWQ655467:OWS655471 PGM655467:PGO655471 PQI655467:PQK655471 QAE655467:QAG655471 QKA655467:QKC655471 QTW655467:QTY655471 RDS655467:RDU655471 RNO655467:RNQ655471 RXK655467:RXM655471 SHG655467:SHI655471 SRC655467:SRE655471 TAY655467:TBA655471 TKU655467:TKW655471 TUQ655467:TUS655471 UEM655467:UEO655471 UOI655467:UOK655471 UYE655467:UYG655471 VIA655467:VIC655471 VRW655467:VRY655471 WBS655467:WBU655471 WLO655467:WLQ655471 WVK655467:WVM655471 C721003:E721007 IY721003:JA721007 SU721003:SW721007 ACQ721003:ACS721007 AMM721003:AMO721007 AWI721003:AWK721007 BGE721003:BGG721007 BQA721003:BQC721007 BZW721003:BZY721007 CJS721003:CJU721007 CTO721003:CTQ721007 DDK721003:DDM721007 DNG721003:DNI721007 DXC721003:DXE721007 EGY721003:EHA721007 EQU721003:EQW721007 FAQ721003:FAS721007 FKM721003:FKO721007 FUI721003:FUK721007 GEE721003:GEG721007 GOA721003:GOC721007 GXW721003:GXY721007 HHS721003:HHU721007 HRO721003:HRQ721007 IBK721003:IBM721007 ILG721003:ILI721007 IVC721003:IVE721007 JEY721003:JFA721007 JOU721003:JOW721007 JYQ721003:JYS721007 KIM721003:KIO721007 KSI721003:KSK721007 LCE721003:LCG721007 LMA721003:LMC721007 LVW721003:LVY721007 MFS721003:MFU721007 MPO721003:MPQ721007 MZK721003:MZM721007 NJG721003:NJI721007 NTC721003:NTE721007 OCY721003:ODA721007 OMU721003:OMW721007 OWQ721003:OWS721007 PGM721003:PGO721007 PQI721003:PQK721007 QAE721003:QAG721007 QKA721003:QKC721007 QTW721003:QTY721007 RDS721003:RDU721007 RNO721003:RNQ721007 RXK721003:RXM721007 SHG721003:SHI721007 SRC721003:SRE721007 TAY721003:TBA721007 TKU721003:TKW721007 TUQ721003:TUS721007 UEM721003:UEO721007 UOI721003:UOK721007 UYE721003:UYG721007 VIA721003:VIC721007 VRW721003:VRY721007 WBS721003:WBU721007 WLO721003:WLQ721007 WVK721003:WVM721007 C786539:E786543 IY786539:JA786543 SU786539:SW786543 ACQ786539:ACS786543 AMM786539:AMO786543 AWI786539:AWK786543 BGE786539:BGG786543 BQA786539:BQC786543 BZW786539:BZY786543 CJS786539:CJU786543 CTO786539:CTQ786543 DDK786539:DDM786543 DNG786539:DNI786543 DXC786539:DXE786543 EGY786539:EHA786543 EQU786539:EQW786543 FAQ786539:FAS786543 FKM786539:FKO786543 FUI786539:FUK786543 GEE786539:GEG786543 GOA786539:GOC786543 GXW786539:GXY786543 HHS786539:HHU786543 HRO786539:HRQ786543 IBK786539:IBM786543 ILG786539:ILI786543 IVC786539:IVE786543 JEY786539:JFA786543 JOU786539:JOW786543 JYQ786539:JYS786543 KIM786539:KIO786543 KSI786539:KSK786543 LCE786539:LCG786543 LMA786539:LMC786543 LVW786539:LVY786543 MFS786539:MFU786543 MPO786539:MPQ786543 MZK786539:MZM786543 NJG786539:NJI786543 NTC786539:NTE786543 OCY786539:ODA786543 OMU786539:OMW786543 OWQ786539:OWS786543 PGM786539:PGO786543 PQI786539:PQK786543 QAE786539:QAG786543 QKA786539:QKC786543 QTW786539:QTY786543 RDS786539:RDU786543 RNO786539:RNQ786543 RXK786539:RXM786543 SHG786539:SHI786543 SRC786539:SRE786543 TAY786539:TBA786543 TKU786539:TKW786543 TUQ786539:TUS786543 UEM786539:UEO786543 UOI786539:UOK786543 UYE786539:UYG786543 VIA786539:VIC786543 VRW786539:VRY786543 WBS786539:WBU786543 WLO786539:WLQ786543 WVK786539:WVM786543 C852075:E852079 IY852075:JA852079 SU852075:SW852079 ACQ852075:ACS852079 AMM852075:AMO852079 AWI852075:AWK852079 BGE852075:BGG852079 BQA852075:BQC852079 BZW852075:BZY852079 CJS852075:CJU852079 CTO852075:CTQ852079 DDK852075:DDM852079 DNG852075:DNI852079 DXC852075:DXE852079 EGY852075:EHA852079 EQU852075:EQW852079 FAQ852075:FAS852079 FKM852075:FKO852079 FUI852075:FUK852079 GEE852075:GEG852079 GOA852075:GOC852079 GXW852075:GXY852079 HHS852075:HHU852079 HRO852075:HRQ852079 IBK852075:IBM852079 ILG852075:ILI852079 IVC852075:IVE852079 JEY852075:JFA852079 JOU852075:JOW852079 JYQ852075:JYS852079 KIM852075:KIO852079 KSI852075:KSK852079 LCE852075:LCG852079 LMA852075:LMC852079 LVW852075:LVY852079 MFS852075:MFU852079 MPO852075:MPQ852079 MZK852075:MZM852079 NJG852075:NJI852079 NTC852075:NTE852079 OCY852075:ODA852079 OMU852075:OMW852079 OWQ852075:OWS852079 PGM852075:PGO852079 PQI852075:PQK852079 QAE852075:QAG852079 QKA852075:QKC852079 QTW852075:QTY852079 RDS852075:RDU852079 RNO852075:RNQ852079 RXK852075:RXM852079 SHG852075:SHI852079 SRC852075:SRE852079 TAY852075:TBA852079 TKU852075:TKW852079 TUQ852075:TUS852079 UEM852075:UEO852079 UOI852075:UOK852079 UYE852075:UYG852079 VIA852075:VIC852079 VRW852075:VRY852079 WBS852075:WBU852079 WLO852075:WLQ852079 WVK852075:WVM852079 C917611:E917615 IY917611:JA917615 SU917611:SW917615 ACQ917611:ACS917615 AMM917611:AMO917615 AWI917611:AWK917615 BGE917611:BGG917615 BQA917611:BQC917615 BZW917611:BZY917615 CJS917611:CJU917615 CTO917611:CTQ917615 DDK917611:DDM917615 DNG917611:DNI917615 DXC917611:DXE917615 EGY917611:EHA917615 EQU917611:EQW917615 FAQ917611:FAS917615 FKM917611:FKO917615 FUI917611:FUK917615 GEE917611:GEG917615 GOA917611:GOC917615 GXW917611:GXY917615 HHS917611:HHU917615 HRO917611:HRQ917615 IBK917611:IBM917615 ILG917611:ILI917615 IVC917611:IVE917615 JEY917611:JFA917615 JOU917611:JOW917615 JYQ917611:JYS917615 KIM917611:KIO917615 KSI917611:KSK917615 LCE917611:LCG917615 LMA917611:LMC917615 LVW917611:LVY917615 MFS917611:MFU917615 MPO917611:MPQ917615 MZK917611:MZM917615 NJG917611:NJI917615 NTC917611:NTE917615 OCY917611:ODA917615 OMU917611:OMW917615 OWQ917611:OWS917615 PGM917611:PGO917615 PQI917611:PQK917615 QAE917611:QAG917615 QKA917611:QKC917615 QTW917611:QTY917615 RDS917611:RDU917615 RNO917611:RNQ917615 RXK917611:RXM917615 SHG917611:SHI917615 SRC917611:SRE917615 TAY917611:TBA917615 TKU917611:TKW917615 TUQ917611:TUS917615 UEM917611:UEO917615 UOI917611:UOK917615 UYE917611:UYG917615 VIA917611:VIC917615 VRW917611:VRY917615 WBS917611:WBU917615 WLO917611:WLQ917615 WVK917611:WVM917615 C983147:E983151 IY983147:JA983151 SU983147:SW983151 ACQ983147:ACS983151 AMM983147:AMO983151 AWI983147:AWK983151 BGE983147:BGG983151 BQA983147:BQC983151 BZW983147:BZY983151 CJS983147:CJU983151 CTO983147:CTQ983151 DDK983147:DDM983151 DNG983147:DNI983151 DXC983147:DXE983151 EGY983147:EHA983151 EQU983147:EQW983151 FAQ983147:FAS983151 FKM983147:FKO983151 FUI983147:FUK983151 GEE983147:GEG983151 GOA983147:GOC983151 GXW983147:GXY983151 HHS983147:HHU983151 HRO983147:HRQ983151 IBK983147:IBM983151 ILG983147:ILI983151 IVC983147:IVE983151 JEY983147:JFA983151 JOU983147:JOW983151 JYQ983147:JYS983151 KIM983147:KIO983151 KSI983147:KSK983151 LCE983147:LCG983151 LMA983147:LMC983151 LVW983147:LVY983151 MFS983147:MFU983151 MPO983147:MPQ983151 MZK983147:MZM983151 NJG983147:NJI983151 NTC983147:NTE983151 OCY983147:ODA983151 OMU983147:OMW983151 OWQ983147:OWS983151 PGM983147:PGO983151 PQI983147:PQK983151 QAE983147:QAG983151 QKA983147:QKC983151 QTW983147:QTY983151 RDS983147:RDU983151 RNO983147:RNQ983151 RXK983147:RXM983151 SHG983147:SHI983151 SRC983147:SRE983151 TAY983147:TBA983151 TKU983147:TKW983151 TUQ983147:TUS983151 UEM983147:UEO983151 UOI983147:UOK983151 UYE983147:UYG983151 VIA983147:VIC983151 VRW983147:VRY983151 WBS983147:WBU983151 WLO983147:WLQ983151 WVK983147:WVM983151 I120:AS123 JE120:KO123 TA120:UK123 ACW120:AEG123 AMS120:AOC123 AWO120:AXY123 BGK120:BHU123 BQG120:BRQ123 CAC120:CBM123 CJY120:CLI123 CTU120:CVE123 DDQ120:DFA123 DNM120:DOW123 DXI120:DYS123 EHE120:EIO123 ERA120:ESK123 FAW120:FCG123 FKS120:FMC123 FUO120:FVY123 GEK120:GFU123 GOG120:GPQ123 GYC120:GZM123 HHY120:HJI123 HRU120:HTE123 IBQ120:IDA123 ILM120:IMW123 IVI120:IWS123 JFE120:JGO123 JPA120:JQK123 JYW120:KAG123 KIS120:KKC123 KSO120:KTY123 LCK120:LDU123 LMG120:LNQ123 LWC120:LXM123 MFY120:MHI123 MPU120:MRE123 MZQ120:NBA123 NJM120:NKW123 NTI120:NUS123 ODE120:OEO123 ONA120:OOK123 OWW120:OYG123 PGS120:PIC123 PQO120:PRY123 QAK120:QBU123 QKG120:QLQ123 QUC120:QVM123 RDY120:RFI123 RNU120:RPE123 RXQ120:RZA123 SHM120:SIW123 SRI120:SSS123 TBE120:TCO123 TLA120:TMK123 TUW120:TWG123 UES120:UGC123 UOO120:UPY123 UYK120:UZU123 VIG120:VJQ123 VSC120:VTM123 WBY120:WDI123 WLU120:WNE123 WVQ120:WXA123 I65656:AS65659 JE65656:KO65659 TA65656:UK65659 ACW65656:AEG65659 AMS65656:AOC65659 AWO65656:AXY65659 BGK65656:BHU65659 BQG65656:BRQ65659 CAC65656:CBM65659 CJY65656:CLI65659 CTU65656:CVE65659 DDQ65656:DFA65659 DNM65656:DOW65659 DXI65656:DYS65659 EHE65656:EIO65659 ERA65656:ESK65659 FAW65656:FCG65659 FKS65656:FMC65659 FUO65656:FVY65659 GEK65656:GFU65659 GOG65656:GPQ65659 GYC65656:GZM65659 HHY65656:HJI65659 HRU65656:HTE65659 IBQ65656:IDA65659 ILM65656:IMW65659 IVI65656:IWS65659 JFE65656:JGO65659 JPA65656:JQK65659 JYW65656:KAG65659 KIS65656:KKC65659 KSO65656:KTY65659 LCK65656:LDU65659 LMG65656:LNQ65659 LWC65656:LXM65659 MFY65656:MHI65659 MPU65656:MRE65659 MZQ65656:NBA65659 NJM65656:NKW65659 NTI65656:NUS65659 ODE65656:OEO65659 ONA65656:OOK65659 OWW65656:OYG65659 PGS65656:PIC65659 PQO65656:PRY65659 QAK65656:QBU65659 QKG65656:QLQ65659 QUC65656:QVM65659 RDY65656:RFI65659 RNU65656:RPE65659 RXQ65656:RZA65659 SHM65656:SIW65659 SRI65656:SSS65659 TBE65656:TCO65659 TLA65656:TMK65659 TUW65656:TWG65659 UES65656:UGC65659 UOO65656:UPY65659 UYK65656:UZU65659 VIG65656:VJQ65659 VSC65656:VTM65659 WBY65656:WDI65659 WLU65656:WNE65659 WVQ65656:WXA65659 I131192:AS131195 JE131192:KO131195 TA131192:UK131195 ACW131192:AEG131195 AMS131192:AOC131195 AWO131192:AXY131195 BGK131192:BHU131195 BQG131192:BRQ131195 CAC131192:CBM131195 CJY131192:CLI131195 CTU131192:CVE131195 DDQ131192:DFA131195 DNM131192:DOW131195 DXI131192:DYS131195 EHE131192:EIO131195 ERA131192:ESK131195 FAW131192:FCG131195 FKS131192:FMC131195 FUO131192:FVY131195 GEK131192:GFU131195 GOG131192:GPQ131195 GYC131192:GZM131195 HHY131192:HJI131195 HRU131192:HTE131195 IBQ131192:IDA131195 ILM131192:IMW131195 IVI131192:IWS131195 JFE131192:JGO131195 JPA131192:JQK131195 JYW131192:KAG131195 KIS131192:KKC131195 KSO131192:KTY131195 LCK131192:LDU131195 LMG131192:LNQ131195 LWC131192:LXM131195 MFY131192:MHI131195 MPU131192:MRE131195 MZQ131192:NBA131195 NJM131192:NKW131195 NTI131192:NUS131195 ODE131192:OEO131195 ONA131192:OOK131195 OWW131192:OYG131195 PGS131192:PIC131195 PQO131192:PRY131195 QAK131192:QBU131195 QKG131192:QLQ131195 QUC131192:QVM131195 RDY131192:RFI131195 RNU131192:RPE131195 RXQ131192:RZA131195 SHM131192:SIW131195 SRI131192:SSS131195 TBE131192:TCO131195 TLA131192:TMK131195 TUW131192:TWG131195 UES131192:UGC131195 UOO131192:UPY131195 UYK131192:UZU131195 VIG131192:VJQ131195 VSC131192:VTM131195 WBY131192:WDI131195 WLU131192:WNE131195 WVQ131192:WXA131195 I196728:AS196731 JE196728:KO196731 TA196728:UK196731 ACW196728:AEG196731 AMS196728:AOC196731 AWO196728:AXY196731 BGK196728:BHU196731 BQG196728:BRQ196731 CAC196728:CBM196731 CJY196728:CLI196731 CTU196728:CVE196731 DDQ196728:DFA196731 DNM196728:DOW196731 DXI196728:DYS196731 EHE196728:EIO196731 ERA196728:ESK196731 FAW196728:FCG196731 FKS196728:FMC196731 FUO196728:FVY196731 GEK196728:GFU196731 GOG196728:GPQ196731 GYC196728:GZM196731 HHY196728:HJI196731 HRU196728:HTE196731 IBQ196728:IDA196731 ILM196728:IMW196731 IVI196728:IWS196731 JFE196728:JGO196731 JPA196728:JQK196731 JYW196728:KAG196731 KIS196728:KKC196731 KSO196728:KTY196731 LCK196728:LDU196731 LMG196728:LNQ196731 LWC196728:LXM196731 MFY196728:MHI196731 MPU196728:MRE196731 MZQ196728:NBA196731 NJM196728:NKW196731 NTI196728:NUS196731 ODE196728:OEO196731 ONA196728:OOK196731 OWW196728:OYG196731 PGS196728:PIC196731 PQO196728:PRY196731 QAK196728:QBU196731 QKG196728:QLQ196731 QUC196728:QVM196731 RDY196728:RFI196731 RNU196728:RPE196731 RXQ196728:RZA196731 SHM196728:SIW196731 SRI196728:SSS196731 TBE196728:TCO196731 TLA196728:TMK196731 TUW196728:TWG196731 UES196728:UGC196731 UOO196728:UPY196731 UYK196728:UZU196731 VIG196728:VJQ196731 VSC196728:VTM196731 WBY196728:WDI196731 WLU196728:WNE196731 WVQ196728:WXA196731 I262264:AS262267 JE262264:KO262267 TA262264:UK262267 ACW262264:AEG262267 AMS262264:AOC262267 AWO262264:AXY262267 BGK262264:BHU262267 BQG262264:BRQ262267 CAC262264:CBM262267 CJY262264:CLI262267 CTU262264:CVE262267 DDQ262264:DFA262267 DNM262264:DOW262267 DXI262264:DYS262267 EHE262264:EIO262267 ERA262264:ESK262267 FAW262264:FCG262267 FKS262264:FMC262267 FUO262264:FVY262267 GEK262264:GFU262267 GOG262264:GPQ262267 GYC262264:GZM262267 HHY262264:HJI262267 HRU262264:HTE262267 IBQ262264:IDA262267 ILM262264:IMW262267 IVI262264:IWS262267 JFE262264:JGO262267 JPA262264:JQK262267 JYW262264:KAG262267 KIS262264:KKC262267 KSO262264:KTY262267 LCK262264:LDU262267 LMG262264:LNQ262267 LWC262264:LXM262267 MFY262264:MHI262267 MPU262264:MRE262267 MZQ262264:NBA262267 NJM262264:NKW262267 NTI262264:NUS262267 ODE262264:OEO262267 ONA262264:OOK262267 OWW262264:OYG262267 PGS262264:PIC262267 PQO262264:PRY262267 QAK262264:QBU262267 QKG262264:QLQ262267 QUC262264:QVM262267 RDY262264:RFI262267 RNU262264:RPE262267 RXQ262264:RZA262267 SHM262264:SIW262267 SRI262264:SSS262267 TBE262264:TCO262267 TLA262264:TMK262267 TUW262264:TWG262267 UES262264:UGC262267 UOO262264:UPY262267 UYK262264:UZU262267 VIG262264:VJQ262267 VSC262264:VTM262267 WBY262264:WDI262267 WLU262264:WNE262267 WVQ262264:WXA262267 I327800:AS327803 JE327800:KO327803 TA327800:UK327803 ACW327800:AEG327803 AMS327800:AOC327803 AWO327800:AXY327803 BGK327800:BHU327803 BQG327800:BRQ327803 CAC327800:CBM327803 CJY327800:CLI327803 CTU327800:CVE327803 DDQ327800:DFA327803 DNM327800:DOW327803 DXI327800:DYS327803 EHE327800:EIO327803 ERA327800:ESK327803 FAW327800:FCG327803 FKS327800:FMC327803 FUO327800:FVY327803 GEK327800:GFU327803 GOG327800:GPQ327803 GYC327800:GZM327803 HHY327800:HJI327803 HRU327800:HTE327803 IBQ327800:IDA327803 ILM327800:IMW327803 IVI327800:IWS327803 JFE327800:JGO327803 JPA327800:JQK327803 JYW327800:KAG327803 KIS327800:KKC327803 KSO327800:KTY327803 LCK327800:LDU327803 LMG327800:LNQ327803 LWC327800:LXM327803 MFY327800:MHI327803 MPU327800:MRE327803 MZQ327800:NBA327803 NJM327800:NKW327803 NTI327800:NUS327803 ODE327800:OEO327803 ONA327800:OOK327803 OWW327800:OYG327803 PGS327800:PIC327803 PQO327800:PRY327803 QAK327800:QBU327803 QKG327800:QLQ327803 QUC327800:QVM327803 RDY327800:RFI327803 RNU327800:RPE327803 RXQ327800:RZA327803 SHM327800:SIW327803 SRI327800:SSS327803 TBE327800:TCO327803 TLA327800:TMK327803 TUW327800:TWG327803 UES327800:UGC327803 UOO327800:UPY327803 UYK327800:UZU327803 VIG327800:VJQ327803 VSC327800:VTM327803 WBY327800:WDI327803 WLU327800:WNE327803 WVQ327800:WXA327803 I393336:AS393339 JE393336:KO393339 TA393336:UK393339 ACW393336:AEG393339 AMS393336:AOC393339 AWO393336:AXY393339 BGK393336:BHU393339 BQG393336:BRQ393339 CAC393336:CBM393339 CJY393336:CLI393339 CTU393336:CVE393339 DDQ393336:DFA393339 DNM393336:DOW393339 DXI393336:DYS393339 EHE393336:EIO393339 ERA393336:ESK393339 FAW393336:FCG393339 FKS393336:FMC393339 FUO393336:FVY393339 GEK393336:GFU393339 GOG393336:GPQ393339 GYC393336:GZM393339 HHY393336:HJI393339 HRU393336:HTE393339 IBQ393336:IDA393339 ILM393336:IMW393339 IVI393336:IWS393339 JFE393336:JGO393339 JPA393336:JQK393339 JYW393336:KAG393339 KIS393336:KKC393339 KSO393336:KTY393339 LCK393336:LDU393339 LMG393336:LNQ393339 LWC393336:LXM393339 MFY393336:MHI393339 MPU393336:MRE393339 MZQ393336:NBA393339 NJM393336:NKW393339 NTI393336:NUS393339 ODE393336:OEO393339 ONA393336:OOK393339 OWW393336:OYG393339 PGS393336:PIC393339 PQO393336:PRY393339 QAK393336:QBU393339 QKG393336:QLQ393339 QUC393336:QVM393339 RDY393336:RFI393339 RNU393336:RPE393339 RXQ393336:RZA393339 SHM393336:SIW393339 SRI393336:SSS393339 TBE393336:TCO393339 TLA393336:TMK393339 TUW393336:TWG393339 UES393336:UGC393339 UOO393336:UPY393339 UYK393336:UZU393339 VIG393336:VJQ393339 VSC393336:VTM393339 WBY393336:WDI393339 WLU393336:WNE393339 WVQ393336:WXA393339 I458872:AS458875 JE458872:KO458875 TA458872:UK458875 ACW458872:AEG458875 AMS458872:AOC458875 AWO458872:AXY458875 BGK458872:BHU458875 BQG458872:BRQ458875 CAC458872:CBM458875 CJY458872:CLI458875 CTU458872:CVE458875 DDQ458872:DFA458875 DNM458872:DOW458875 DXI458872:DYS458875 EHE458872:EIO458875 ERA458872:ESK458875 FAW458872:FCG458875 FKS458872:FMC458875 FUO458872:FVY458875 GEK458872:GFU458875 GOG458872:GPQ458875 GYC458872:GZM458875 HHY458872:HJI458875 HRU458872:HTE458875 IBQ458872:IDA458875 ILM458872:IMW458875 IVI458872:IWS458875 JFE458872:JGO458875 JPA458872:JQK458875 JYW458872:KAG458875 KIS458872:KKC458875 KSO458872:KTY458875 LCK458872:LDU458875 LMG458872:LNQ458875 LWC458872:LXM458875 MFY458872:MHI458875 MPU458872:MRE458875 MZQ458872:NBA458875 NJM458872:NKW458875 NTI458872:NUS458875 ODE458872:OEO458875 ONA458872:OOK458875 OWW458872:OYG458875 PGS458872:PIC458875 PQO458872:PRY458875 QAK458872:QBU458875 QKG458872:QLQ458875 QUC458872:QVM458875 RDY458872:RFI458875 RNU458872:RPE458875 RXQ458872:RZA458875 SHM458872:SIW458875 SRI458872:SSS458875 TBE458872:TCO458875 TLA458872:TMK458875 TUW458872:TWG458875 UES458872:UGC458875 UOO458872:UPY458875 UYK458872:UZU458875 VIG458872:VJQ458875 VSC458872:VTM458875 WBY458872:WDI458875 WLU458872:WNE458875 WVQ458872:WXA458875 I524408:AS524411 JE524408:KO524411 TA524408:UK524411 ACW524408:AEG524411 AMS524408:AOC524411 AWO524408:AXY524411 BGK524408:BHU524411 BQG524408:BRQ524411 CAC524408:CBM524411 CJY524408:CLI524411 CTU524408:CVE524411 DDQ524408:DFA524411 DNM524408:DOW524411 DXI524408:DYS524411 EHE524408:EIO524411 ERA524408:ESK524411 FAW524408:FCG524411 FKS524408:FMC524411 FUO524408:FVY524411 GEK524408:GFU524411 GOG524408:GPQ524411 GYC524408:GZM524411 HHY524408:HJI524411 HRU524408:HTE524411 IBQ524408:IDA524411 ILM524408:IMW524411 IVI524408:IWS524411 JFE524408:JGO524411 JPA524408:JQK524411 JYW524408:KAG524411 KIS524408:KKC524411 KSO524408:KTY524411 LCK524408:LDU524411 LMG524408:LNQ524411 LWC524408:LXM524411 MFY524408:MHI524411 MPU524408:MRE524411 MZQ524408:NBA524411 NJM524408:NKW524411 NTI524408:NUS524411 ODE524408:OEO524411 ONA524408:OOK524411 OWW524408:OYG524411 PGS524408:PIC524411 PQO524408:PRY524411 QAK524408:QBU524411 QKG524408:QLQ524411 QUC524408:QVM524411 RDY524408:RFI524411 RNU524408:RPE524411 RXQ524408:RZA524411 SHM524408:SIW524411 SRI524408:SSS524411 TBE524408:TCO524411 TLA524408:TMK524411 TUW524408:TWG524411 UES524408:UGC524411 UOO524408:UPY524411 UYK524408:UZU524411 VIG524408:VJQ524411 VSC524408:VTM524411 WBY524408:WDI524411 WLU524408:WNE524411 WVQ524408:WXA524411 I589944:AS589947 JE589944:KO589947 TA589944:UK589947 ACW589944:AEG589947 AMS589944:AOC589947 AWO589944:AXY589947 BGK589944:BHU589947 BQG589944:BRQ589947 CAC589944:CBM589947 CJY589944:CLI589947 CTU589944:CVE589947 DDQ589944:DFA589947 DNM589944:DOW589947 DXI589944:DYS589947 EHE589944:EIO589947 ERA589944:ESK589947 FAW589944:FCG589947 FKS589944:FMC589947 FUO589944:FVY589947 GEK589944:GFU589947 GOG589944:GPQ589947 GYC589944:GZM589947 HHY589944:HJI589947 HRU589944:HTE589947 IBQ589944:IDA589947 ILM589944:IMW589947 IVI589944:IWS589947 JFE589944:JGO589947 JPA589944:JQK589947 JYW589944:KAG589947 KIS589944:KKC589947 KSO589944:KTY589947 LCK589944:LDU589947 LMG589944:LNQ589947 LWC589944:LXM589947 MFY589944:MHI589947 MPU589944:MRE589947 MZQ589944:NBA589947 NJM589944:NKW589947 NTI589944:NUS589947 ODE589944:OEO589947 ONA589944:OOK589947 OWW589944:OYG589947 PGS589944:PIC589947 PQO589944:PRY589947 QAK589944:QBU589947 QKG589944:QLQ589947 QUC589944:QVM589947 RDY589944:RFI589947 RNU589944:RPE589947 RXQ589944:RZA589947 SHM589944:SIW589947 SRI589944:SSS589947 TBE589944:TCO589947 TLA589944:TMK589947 TUW589944:TWG589947 UES589944:UGC589947 UOO589944:UPY589947 UYK589944:UZU589947 VIG589944:VJQ589947 VSC589944:VTM589947 WBY589944:WDI589947 WLU589944:WNE589947 WVQ589944:WXA589947 I655480:AS655483 JE655480:KO655483 TA655480:UK655483 ACW655480:AEG655483 AMS655480:AOC655483 AWO655480:AXY655483 BGK655480:BHU655483 BQG655480:BRQ655483 CAC655480:CBM655483 CJY655480:CLI655483 CTU655480:CVE655483 DDQ655480:DFA655483 DNM655480:DOW655483 DXI655480:DYS655483 EHE655480:EIO655483 ERA655480:ESK655483 FAW655480:FCG655483 FKS655480:FMC655483 FUO655480:FVY655483 GEK655480:GFU655483 GOG655480:GPQ655483 GYC655480:GZM655483 HHY655480:HJI655483 HRU655480:HTE655483 IBQ655480:IDA655483 ILM655480:IMW655483 IVI655480:IWS655483 JFE655480:JGO655483 JPA655480:JQK655483 JYW655480:KAG655483 KIS655480:KKC655483 KSO655480:KTY655483 LCK655480:LDU655483 LMG655480:LNQ655483 LWC655480:LXM655483 MFY655480:MHI655483 MPU655480:MRE655483 MZQ655480:NBA655483 NJM655480:NKW655483 NTI655480:NUS655483 ODE655480:OEO655483 ONA655480:OOK655483 OWW655480:OYG655483 PGS655480:PIC655483 PQO655480:PRY655483 QAK655480:QBU655483 QKG655480:QLQ655483 QUC655480:QVM655483 RDY655480:RFI655483 RNU655480:RPE655483 RXQ655480:RZA655483 SHM655480:SIW655483 SRI655480:SSS655483 TBE655480:TCO655483 TLA655480:TMK655483 TUW655480:TWG655483 UES655480:UGC655483 UOO655480:UPY655483 UYK655480:UZU655483 VIG655480:VJQ655483 VSC655480:VTM655483 WBY655480:WDI655483 WLU655480:WNE655483 WVQ655480:WXA655483 I721016:AS721019 JE721016:KO721019 TA721016:UK721019 ACW721016:AEG721019 AMS721016:AOC721019 AWO721016:AXY721019 BGK721016:BHU721019 BQG721016:BRQ721019 CAC721016:CBM721019 CJY721016:CLI721019 CTU721016:CVE721019 DDQ721016:DFA721019 DNM721016:DOW721019 DXI721016:DYS721019 EHE721016:EIO721019 ERA721016:ESK721019 FAW721016:FCG721019 FKS721016:FMC721019 FUO721016:FVY721019 GEK721016:GFU721019 GOG721016:GPQ721019 GYC721016:GZM721019 HHY721016:HJI721019 HRU721016:HTE721019 IBQ721016:IDA721019 ILM721016:IMW721019 IVI721016:IWS721019 JFE721016:JGO721019 JPA721016:JQK721019 JYW721016:KAG721019 KIS721016:KKC721019 KSO721016:KTY721019 LCK721016:LDU721019 LMG721016:LNQ721019 LWC721016:LXM721019 MFY721016:MHI721019 MPU721016:MRE721019 MZQ721016:NBA721019 NJM721016:NKW721019 NTI721016:NUS721019 ODE721016:OEO721019 ONA721016:OOK721019 OWW721016:OYG721019 PGS721016:PIC721019 PQO721016:PRY721019 QAK721016:QBU721019 QKG721016:QLQ721019 QUC721016:QVM721019 RDY721016:RFI721019 RNU721016:RPE721019 RXQ721016:RZA721019 SHM721016:SIW721019 SRI721016:SSS721019 TBE721016:TCO721019 TLA721016:TMK721019 TUW721016:TWG721019 UES721016:UGC721019 UOO721016:UPY721019 UYK721016:UZU721019 VIG721016:VJQ721019 VSC721016:VTM721019 WBY721016:WDI721019 WLU721016:WNE721019 WVQ721016:WXA721019 I786552:AS786555 JE786552:KO786555 TA786552:UK786555 ACW786552:AEG786555 AMS786552:AOC786555 AWO786552:AXY786555 BGK786552:BHU786555 BQG786552:BRQ786555 CAC786552:CBM786555 CJY786552:CLI786555 CTU786552:CVE786555 DDQ786552:DFA786555 DNM786552:DOW786555 DXI786552:DYS786555 EHE786552:EIO786555 ERA786552:ESK786555 FAW786552:FCG786555 FKS786552:FMC786555 FUO786552:FVY786555 GEK786552:GFU786555 GOG786552:GPQ786555 GYC786552:GZM786555 HHY786552:HJI786555 HRU786552:HTE786555 IBQ786552:IDA786555 ILM786552:IMW786555 IVI786552:IWS786555 JFE786552:JGO786555 JPA786552:JQK786555 JYW786552:KAG786555 KIS786552:KKC786555 KSO786552:KTY786555 LCK786552:LDU786555 LMG786552:LNQ786555 LWC786552:LXM786555 MFY786552:MHI786555 MPU786552:MRE786555 MZQ786552:NBA786555 NJM786552:NKW786555 NTI786552:NUS786555 ODE786552:OEO786555 ONA786552:OOK786555 OWW786552:OYG786555 PGS786552:PIC786555 PQO786552:PRY786555 QAK786552:QBU786555 QKG786552:QLQ786555 QUC786552:QVM786555 RDY786552:RFI786555 RNU786552:RPE786555 RXQ786552:RZA786555 SHM786552:SIW786555 SRI786552:SSS786555 TBE786552:TCO786555 TLA786552:TMK786555 TUW786552:TWG786555 UES786552:UGC786555 UOO786552:UPY786555 UYK786552:UZU786555 VIG786552:VJQ786555 VSC786552:VTM786555 WBY786552:WDI786555 WLU786552:WNE786555 WVQ786552:WXA786555 I852088:AS852091 JE852088:KO852091 TA852088:UK852091 ACW852088:AEG852091 AMS852088:AOC852091 AWO852088:AXY852091 BGK852088:BHU852091 BQG852088:BRQ852091 CAC852088:CBM852091 CJY852088:CLI852091 CTU852088:CVE852091 DDQ852088:DFA852091 DNM852088:DOW852091 DXI852088:DYS852091 EHE852088:EIO852091 ERA852088:ESK852091 FAW852088:FCG852091 FKS852088:FMC852091 FUO852088:FVY852091 GEK852088:GFU852091 GOG852088:GPQ852091 GYC852088:GZM852091 HHY852088:HJI852091 HRU852088:HTE852091 IBQ852088:IDA852091 ILM852088:IMW852091 IVI852088:IWS852091 JFE852088:JGO852091 JPA852088:JQK852091 JYW852088:KAG852091 KIS852088:KKC852091 KSO852088:KTY852091 LCK852088:LDU852091 LMG852088:LNQ852091 LWC852088:LXM852091 MFY852088:MHI852091 MPU852088:MRE852091 MZQ852088:NBA852091 NJM852088:NKW852091 NTI852088:NUS852091 ODE852088:OEO852091 ONA852088:OOK852091 OWW852088:OYG852091 PGS852088:PIC852091 PQO852088:PRY852091 QAK852088:QBU852091 QKG852088:QLQ852091 QUC852088:QVM852091 RDY852088:RFI852091 RNU852088:RPE852091 RXQ852088:RZA852091 SHM852088:SIW852091 SRI852088:SSS852091 TBE852088:TCO852091 TLA852088:TMK852091 TUW852088:TWG852091 UES852088:UGC852091 UOO852088:UPY852091 UYK852088:UZU852091 VIG852088:VJQ852091 VSC852088:VTM852091 WBY852088:WDI852091 WLU852088:WNE852091 WVQ852088:WXA852091 I917624:AS917627 JE917624:KO917627 TA917624:UK917627 ACW917624:AEG917627 AMS917624:AOC917627 AWO917624:AXY917627 BGK917624:BHU917627 BQG917624:BRQ917627 CAC917624:CBM917627 CJY917624:CLI917627 CTU917624:CVE917627 DDQ917624:DFA917627 DNM917624:DOW917627 DXI917624:DYS917627 EHE917624:EIO917627 ERA917624:ESK917627 FAW917624:FCG917627 FKS917624:FMC917627 FUO917624:FVY917627 GEK917624:GFU917627 GOG917624:GPQ917627 GYC917624:GZM917627 HHY917624:HJI917627 HRU917624:HTE917627 IBQ917624:IDA917627 ILM917624:IMW917627 IVI917624:IWS917627 JFE917624:JGO917627 JPA917624:JQK917627 JYW917624:KAG917627 KIS917624:KKC917627 KSO917624:KTY917627 LCK917624:LDU917627 LMG917624:LNQ917627 LWC917624:LXM917627 MFY917624:MHI917627 MPU917624:MRE917627 MZQ917624:NBA917627 NJM917624:NKW917627 NTI917624:NUS917627 ODE917624:OEO917627 ONA917624:OOK917627 OWW917624:OYG917627 PGS917624:PIC917627 PQO917624:PRY917627 QAK917624:QBU917627 QKG917624:QLQ917627 QUC917624:QVM917627 RDY917624:RFI917627 RNU917624:RPE917627 RXQ917624:RZA917627 SHM917624:SIW917627 SRI917624:SSS917627 TBE917624:TCO917627 TLA917624:TMK917627 TUW917624:TWG917627 UES917624:UGC917627 UOO917624:UPY917627 UYK917624:UZU917627 VIG917624:VJQ917627 VSC917624:VTM917627 WBY917624:WDI917627 WLU917624:WNE917627 WVQ917624:WXA917627 I983160:AS983163 JE983160:KO983163 TA983160:UK983163 ACW983160:AEG983163 AMS983160:AOC983163 AWO983160:AXY983163 BGK983160:BHU983163 BQG983160:BRQ983163 CAC983160:CBM983163 CJY983160:CLI983163 CTU983160:CVE983163 DDQ983160:DFA983163 DNM983160:DOW983163 DXI983160:DYS983163 EHE983160:EIO983163 ERA983160:ESK983163 FAW983160:FCG983163 FKS983160:FMC983163 FUO983160:FVY983163 GEK983160:GFU983163 GOG983160:GPQ983163 GYC983160:GZM983163 HHY983160:HJI983163 HRU983160:HTE983163 IBQ983160:IDA983163 ILM983160:IMW983163 IVI983160:IWS983163 JFE983160:JGO983163 JPA983160:JQK983163 JYW983160:KAG983163 KIS983160:KKC983163 KSO983160:KTY983163 LCK983160:LDU983163 LMG983160:LNQ983163 LWC983160:LXM983163 MFY983160:MHI983163 MPU983160:MRE983163 MZQ983160:NBA983163 NJM983160:NKW983163 NTI983160:NUS983163 ODE983160:OEO983163 ONA983160:OOK983163 OWW983160:OYG983163 PGS983160:PIC983163 PQO983160:PRY983163 QAK983160:QBU983163 QKG983160:QLQ983163 QUC983160:QVM983163 RDY983160:RFI983163 RNU983160:RPE983163 RXQ983160:RZA983163 SHM983160:SIW983163 SRI983160:SSS983163 TBE983160:TCO983163 TLA983160:TMK983163 TUW983160:TWG983163 UES983160:UGC983163 UOO983160:UPY983163 UYK983160:UZU983163 VIG983160:VJQ983163 VSC983160:VTM983163 WBY983160:WDI983163 WLU983160:WNE983163 WVQ983160:WXA983163 AS118:AT118 KO118:KP118 UK118:UL118 AEG118:AEH118 AOC118:AOD118 AXY118:AXZ118 BHU118:BHV118 BRQ118:BRR118 CBM118:CBN118 CLI118:CLJ118 CVE118:CVF118 DFA118:DFB118 DOW118:DOX118 DYS118:DYT118 EIO118:EIP118 ESK118:ESL118 FCG118:FCH118 FMC118:FMD118 FVY118:FVZ118 GFU118:GFV118 GPQ118:GPR118 GZM118:GZN118 HJI118:HJJ118 HTE118:HTF118 IDA118:IDB118 IMW118:IMX118 IWS118:IWT118 JGO118:JGP118 JQK118:JQL118 KAG118:KAH118 KKC118:KKD118 KTY118:KTZ118 LDU118:LDV118 LNQ118:LNR118 LXM118:LXN118 MHI118:MHJ118 MRE118:MRF118 NBA118:NBB118 NKW118:NKX118 NUS118:NUT118 OEO118:OEP118 OOK118:OOL118 OYG118:OYH118 PIC118:PID118 PRY118:PRZ118 QBU118:QBV118 QLQ118:QLR118 QVM118:QVN118 RFI118:RFJ118 RPE118:RPF118 RZA118:RZB118 SIW118:SIX118 SSS118:SST118 TCO118:TCP118 TMK118:TML118 TWG118:TWH118 UGC118:UGD118 UPY118:UPZ118 UZU118:UZV118 VJQ118:VJR118 VTM118:VTN118 WDI118:WDJ118 WNE118:WNF118 WXA118:WXB118 AS65654:AT65654 KO65654:KP65654 UK65654:UL65654 AEG65654:AEH65654 AOC65654:AOD65654 AXY65654:AXZ65654 BHU65654:BHV65654 BRQ65654:BRR65654 CBM65654:CBN65654 CLI65654:CLJ65654 CVE65654:CVF65654 DFA65654:DFB65654 DOW65654:DOX65654 DYS65654:DYT65654 EIO65654:EIP65654 ESK65654:ESL65654 FCG65654:FCH65654 FMC65654:FMD65654 FVY65654:FVZ65654 GFU65654:GFV65654 GPQ65654:GPR65654 GZM65654:GZN65654 HJI65654:HJJ65654 HTE65654:HTF65654 IDA65654:IDB65654 IMW65654:IMX65654 IWS65654:IWT65654 JGO65654:JGP65654 JQK65654:JQL65654 KAG65654:KAH65654 KKC65654:KKD65654 KTY65654:KTZ65654 LDU65654:LDV65654 LNQ65654:LNR65654 LXM65654:LXN65654 MHI65654:MHJ65654 MRE65654:MRF65654 NBA65654:NBB65654 NKW65654:NKX65654 NUS65654:NUT65654 OEO65654:OEP65654 OOK65654:OOL65654 OYG65654:OYH65654 PIC65654:PID65654 PRY65654:PRZ65654 QBU65654:QBV65654 QLQ65654:QLR65654 QVM65654:QVN65654 RFI65654:RFJ65654 RPE65654:RPF65654 RZA65654:RZB65654 SIW65654:SIX65654 SSS65654:SST65654 TCO65654:TCP65654 TMK65654:TML65654 TWG65654:TWH65654 UGC65654:UGD65654 UPY65654:UPZ65654 UZU65654:UZV65654 VJQ65654:VJR65654 VTM65654:VTN65654 WDI65654:WDJ65654 WNE65654:WNF65654 WXA65654:WXB65654 AS131190:AT131190 KO131190:KP131190 UK131190:UL131190 AEG131190:AEH131190 AOC131190:AOD131190 AXY131190:AXZ131190 BHU131190:BHV131190 BRQ131190:BRR131190 CBM131190:CBN131190 CLI131190:CLJ131190 CVE131190:CVF131190 DFA131190:DFB131190 DOW131190:DOX131190 DYS131190:DYT131190 EIO131190:EIP131190 ESK131190:ESL131190 FCG131190:FCH131190 FMC131190:FMD131190 FVY131190:FVZ131190 GFU131190:GFV131190 GPQ131190:GPR131190 GZM131190:GZN131190 HJI131190:HJJ131190 HTE131190:HTF131190 IDA131190:IDB131190 IMW131190:IMX131190 IWS131190:IWT131190 JGO131190:JGP131190 JQK131190:JQL131190 KAG131190:KAH131190 KKC131190:KKD131190 KTY131190:KTZ131190 LDU131190:LDV131190 LNQ131190:LNR131190 LXM131190:LXN131190 MHI131190:MHJ131190 MRE131190:MRF131190 NBA131190:NBB131190 NKW131190:NKX131190 NUS131190:NUT131190 OEO131190:OEP131190 OOK131190:OOL131190 OYG131190:OYH131190 PIC131190:PID131190 PRY131190:PRZ131190 QBU131190:QBV131190 QLQ131190:QLR131190 QVM131190:QVN131190 RFI131190:RFJ131190 RPE131190:RPF131190 RZA131190:RZB131190 SIW131190:SIX131190 SSS131190:SST131190 TCO131190:TCP131190 TMK131190:TML131190 TWG131190:TWH131190 UGC131190:UGD131190 UPY131190:UPZ131190 UZU131190:UZV131190 VJQ131190:VJR131190 VTM131190:VTN131190 WDI131190:WDJ131190 WNE131190:WNF131190 WXA131190:WXB131190 AS196726:AT196726 KO196726:KP196726 UK196726:UL196726 AEG196726:AEH196726 AOC196726:AOD196726 AXY196726:AXZ196726 BHU196726:BHV196726 BRQ196726:BRR196726 CBM196726:CBN196726 CLI196726:CLJ196726 CVE196726:CVF196726 DFA196726:DFB196726 DOW196726:DOX196726 DYS196726:DYT196726 EIO196726:EIP196726 ESK196726:ESL196726 FCG196726:FCH196726 FMC196726:FMD196726 FVY196726:FVZ196726 GFU196726:GFV196726 GPQ196726:GPR196726 GZM196726:GZN196726 HJI196726:HJJ196726 HTE196726:HTF196726 IDA196726:IDB196726 IMW196726:IMX196726 IWS196726:IWT196726 JGO196726:JGP196726 JQK196726:JQL196726 KAG196726:KAH196726 KKC196726:KKD196726 KTY196726:KTZ196726 LDU196726:LDV196726 LNQ196726:LNR196726 LXM196726:LXN196726 MHI196726:MHJ196726 MRE196726:MRF196726 NBA196726:NBB196726 NKW196726:NKX196726 NUS196726:NUT196726 OEO196726:OEP196726 OOK196726:OOL196726 OYG196726:OYH196726 PIC196726:PID196726 PRY196726:PRZ196726 QBU196726:QBV196726 QLQ196726:QLR196726 QVM196726:QVN196726 RFI196726:RFJ196726 RPE196726:RPF196726 RZA196726:RZB196726 SIW196726:SIX196726 SSS196726:SST196726 TCO196726:TCP196726 TMK196726:TML196726 TWG196726:TWH196726 UGC196726:UGD196726 UPY196726:UPZ196726 UZU196726:UZV196726 VJQ196726:VJR196726 VTM196726:VTN196726 WDI196726:WDJ196726 WNE196726:WNF196726 WXA196726:WXB196726 AS262262:AT262262 KO262262:KP262262 UK262262:UL262262 AEG262262:AEH262262 AOC262262:AOD262262 AXY262262:AXZ262262 BHU262262:BHV262262 BRQ262262:BRR262262 CBM262262:CBN262262 CLI262262:CLJ262262 CVE262262:CVF262262 DFA262262:DFB262262 DOW262262:DOX262262 DYS262262:DYT262262 EIO262262:EIP262262 ESK262262:ESL262262 FCG262262:FCH262262 FMC262262:FMD262262 FVY262262:FVZ262262 GFU262262:GFV262262 GPQ262262:GPR262262 GZM262262:GZN262262 HJI262262:HJJ262262 HTE262262:HTF262262 IDA262262:IDB262262 IMW262262:IMX262262 IWS262262:IWT262262 JGO262262:JGP262262 JQK262262:JQL262262 KAG262262:KAH262262 KKC262262:KKD262262 KTY262262:KTZ262262 LDU262262:LDV262262 LNQ262262:LNR262262 LXM262262:LXN262262 MHI262262:MHJ262262 MRE262262:MRF262262 NBA262262:NBB262262 NKW262262:NKX262262 NUS262262:NUT262262 OEO262262:OEP262262 OOK262262:OOL262262 OYG262262:OYH262262 PIC262262:PID262262 PRY262262:PRZ262262 QBU262262:QBV262262 QLQ262262:QLR262262 QVM262262:QVN262262 RFI262262:RFJ262262 RPE262262:RPF262262 RZA262262:RZB262262 SIW262262:SIX262262 SSS262262:SST262262 TCO262262:TCP262262 TMK262262:TML262262 TWG262262:TWH262262 UGC262262:UGD262262 UPY262262:UPZ262262 UZU262262:UZV262262 VJQ262262:VJR262262 VTM262262:VTN262262 WDI262262:WDJ262262 WNE262262:WNF262262 WXA262262:WXB262262 AS327798:AT327798 KO327798:KP327798 UK327798:UL327798 AEG327798:AEH327798 AOC327798:AOD327798 AXY327798:AXZ327798 BHU327798:BHV327798 BRQ327798:BRR327798 CBM327798:CBN327798 CLI327798:CLJ327798 CVE327798:CVF327798 DFA327798:DFB327798 DOW327798:DOX327798 DYS327798:DYT327798 EIO327798:EIP327798 ESK327798:ESL327798 FCG327798:FCH327798 FMC327798:FMD327798 FVY327798:FVZ327798 GFU327798:GFV327798 GPQ327798:GPR327798 GZM327798:GZN327798 HJI327798:HJJ327798 HTE327798:HTF327798 IDA327798:IDB327798 IMW327798:IMX327798 IWS327798:IWT327798 JGO327798:JGP327798 JQK327798:JQL327798 KAG327798:KAH327798 KKC327798:KKD327798 KTY327798:KTZ327798 LDU327798:LDV327798 LNQ327798:LNR327798 LXM327798:LXN327798 MHI327798:MHJ327798 MRE327798:MRF327798 NBA327798:NBB327798 NKW327798:NKX327798 NUS327798:NUT327798 OEO327798:OEP327798 OOK327798:OOL327798 OYG327798:OYH327798 PIC327798:PID327798 PRY327798:PRZ327798 QBU327798:QBV327798 QLQ327798:QLR327798 QVM327798:QVN327798 RFI327798:RFJ327798 RPE327798:RPF327798 RZA327798:RZB327798 SIW327798:SIX327798 SSS327798:SST327798 TCO327798:TCP327798 TMK327798:TML327798 TWG327798:TWH327798 UGC327798:UGD327798 UPY327798:UPZ327798 UZU327798:UZV327798 VJQ327798:VJR327798 VTM327798:VTN327798 WDI327798:WDJ327798 WNE327798:WNF327798 WXA327798:WXB327798 AS393334:AT393334 KO393334:KP393334 UK393334:UL393334 AEG393334:AEH393334 AOC393334:AOD393334 AXY393334:AXZ393334 BHU393334:BHV393334 BRQ393334:BRR393334 CBM393334:CBN393334 CLI393334:CLJ393334 CVE393334:CVF393334 DFA393334:DFB393334 DOW393334:DOX393334 DYS393334:DYT393334 EIO393334:EIP393334 ESK393334:ESL393334 FCG393334:FCH393334 FMC393334:FMD393334 FVY393334:FVZ393334 GFU393334:GFV393334 GPQ393334:GPR393334 GZM393334:GZN393334 HJI393334:HJJ393334 HTE393334:HTF393334 IDA393334:IDB393334 IMW393334:IMX393334 IWS393334:IWT393334 JGO393334:JGP393334 JQK393334:JQL393334 KAG393334:KAH393334 KKC393334:KKD393334 KTY393334:KTZ393334 LDU393334:LDV393334 LNQ393334:LNR393334 LXM393334:LXN393334 MHI393334:MHJ393334 MRE393334:MRF393334 NBA393334:NBB393334 NKW393334:NKX393334 NUS393334:NUT393334 OEO393334:OEP393334 OOK393334:OOL393334 OYG393334:OYH393334 PIC393334:PID393334 PRY393334:PRZ393334 QBU393334:QBV393334 QLQ393334:QLR393334 QVM393334:QVN393334 RFI393334:RFJ393334 RPE393334:RPF393334 RZA393334:RZB393334 SIW393334:SIX393334 SSS393334:SST393334 TCO393334:TCP393334 TMK393334:TML393334 TWG393334:TWH393334 UGC393334:UGD393334 UPY393334:UPZ393334 UZU393334:UZV393334 VJQ393334:VJR393334 VTM393334:VTN393334 WDI393334:WDJ393334 WNE393334:WNF393334 WXA393334:WXB393334 AS458870:AT458870 KO458870:KP458870 UK458870:UL458870 AEG458870:AEH458870 AOC458870:AOD458870 AXY458870:AXZ458870 BHU458870:BHV458870 BRQ458870:BRR458870 CBM458870:CBN458870 CLI458870:CLJ458870 CVE458870:CVF458870 DFA458870:DFB458870 DOW458870:DOX458870 DYS458870:DYT458870 EIO458870:EIP458870 ESK458870:ESL458870 FCG458870:FCH458870 FMC458870:FMD458870 FVY458870:FVZ458870 GFU458870:GFV458870 GPQ458870:GPR458870 GZM458870:GZN458870 HJI458870:HJJ458870 HTE458870:HTF458870 IDA458870:IDB458870 IMW458870:IMX458870 IWS458870:IWT458870 JGO458870:JGP458870 JQK458870:JQL458870 KAG458870:KAH458870 KKC458870:KKD458870 KTY458870:KTZ458870 LDU458870:LDV458870 LNQ458870:LNR458870 LXM458870:LXN458870 MHI458870:MHJ458870 MRE458870:MRF458870 NBA458870:NBB458870 NKW458870:NKX458870 NUS458870:NUT458870 OEO458870:OEP458870 OOK458870:OOL458870 OYG458870:OYH458870 PIC458870:PID458870 PRY458870:PRZ458870 QBU458870:QBV458870 QLQ458870:QLR458870 QVM458870:QVN458870 RFI458870:RFJ458870 RPE458870:RPF458870 RZA458870:RZB458870 SIW458870:SIX458870 SSS458870:SST458870 TCO458870:TCP458870 TMK458870:TML458870 TWG458870:TWH458870 UGC458870:UGD458870 UPY458870:UPZ458870 UZU458870:UZV458870 VJQ458870:VJR458870 VTM458870:VTN458870 WDI458870:WDJ458870 WNE458870:WNF458870 WXA458870:WXB458870 AS524406:AT524406 KO524406:KP524406 UK524406:UL524406 AEG524406:AEH524406 AOC524406:AOD524406 AXY524406:AXZ524406 BHU524406:BHV524406 BRQ524406:BRR524406 CBM524406:CBN524406 CLI524406:CLJ524406 CVE524406:CVF524406 DFA524406:DFB524406 DOW524406:DOX524406 DYS524406:DYT524406 EIO524406:EIP524406 ESK524406:ESL524406 FCG524406:FCH524406 FMC524406:FMD524406 FVY524406:FVZ524406 GFU524406:GFV524406 GPQ524406:GPR524406 GZM524406:GZN524406 HJI524406:HJJ524406 HTE524406:HTF524406 IDA524406:IDB524406 IMW524406:IMX524406 IWS524406:IWT524406 JGO524406:JGP524406 JQK524406:JQL524406 KAG524406:KAH524406 KKC524406:KKD524406 KTY524406:KTZ524406 LDU524406:LDV524406 LNQ524406:LNR524406 LXM524406:LXN524406 MHI524406:MHJ524406 MRE524406:MRF524406 NBA524406:NBB524406 NKW524406:NKX524406 NUS524406:NUT524406 OEO524406:OEP524406 OOK524406:OOL524406 OYG524406:OYH524406 PIC524406:PID524406 PRY524406:PRZ524406 QBU524406:QBV524406 QLQ524406:QLR524406 QVM524406:QVN524406 RFI524406:RFJ524406 RPE524406:RPF524406 RZA524406:RZB524406 SIW524406:SIX524406 SSS524406:SST524406 TCO524406:TCP524406 TMK524406:TML524406 TWG524406:TWH524406 UGC524406:UGD524406 UPY524406:UPZ524406 UZU524406:UZV524406 VJQ524406:VJR524406 VTM524406:VTN524406 WDI524406:WDJ524406 WNE524406:WNF524406 WXA524406:WXB524406 AS589942:AT589942 KO589942:KP589942 UK589942:UL589942 AEG589942:AEH589942 AOC589942:AOD589942 AXY589942:AXZ589942 BHU589942:BHV589942 BRQ589942:BRR589942 CBM589942:CBN589942 CLI589942:CLJ589942 CVE589942:CVF589942 DFA589942:DFB589942 DOW589942:DOX589942 DYS589942:DYT589942 EIO589942:EIP589942 ESK589942:ESL589942 FCG589942:FCH589942 FMC589942:FMD589942 FVY589942:FVZ589942 GFU589942:GFV589942 GPQ589942:GPR589942 GZM589942:GZN589942 HJI589942:HJJ589942 HTE589942:HTF589942 IDA589942:IDB589942 IMW589942:IMX589942 IWS589942:IWT589942 JGO589942:JGP589942 JQK589942:JQL589942 KAG589942:KAH589942 KKC589942:KKD589942 KTY589942:KTZ589942 LDU589942:LDV589942 LNQ589942:LNR589942 LXM589942:LXN589942 MHI589942:MHJ589942 MRE589942:MRF589942 NBA589942:NBB589942 NKW589942:NKX589942 NUS589942:NUT589942 OEO589942:OEP589942 OOK589942:OOL589942 OYG589942:OYH589942 PIC589942:PID589942 PRY589942:PRZ589942 QBU589942:QBV589942 QLQ589942:QLR589942 QVM589942:QVN589942 RFI589942:RFJ589942 RPE589942:RPF589942 RZA589942:RZB589942 SIW589942:SIX589942 SSS589942:SST589942 TCO589942:TCP589942 TMK589942:TML589942 TWG589942:TWH589942 UGC589942:UGD589942 UPY589942:UPZ589942 UZU589942:UZV589942 VJQ589942:VJR589942 VTM589942:VTN589942 WDI589942:WDJ589942 WNE589942:WNF589942 WXA589942:WXB589942 AS655478:AT655478 KO655478:KP655478 UK655478:UL655478 AEG655478:AEH655478 AOC655478:AOD655478 AXY655478:AXZ655478 BHU655478:BHV655478 BRQ655478:BRR655478 CBM655478:CBN655478 CLI655478:CLJ655478 CVE655478:CVF655478 DFA655478:DFB655478 DOW655478:DOX655478 DYS655478:DYT655478 EIO655478:EIP655478 ESK655478:ESL655478 FCG655478:FCH655478 FMC655478:FMD655478 FVY655478:FVZ655478 GFU655478:GFV655478 GPQ655478:GPR655478 GZM655478:GZN655478 HJI655478:HJJ655478 HTE655478:HTF655478 IDA655478:IDB655478 IMW655478:IMX655478 IWS655478:IWT655478 JGO655478:JGP655478 JQK655478:JQL655478 KAG655478:KAH655478 KKC655478:KKD655478 KTY655478:KTZ655478 LDU655478:LDV655478 LNQ655478:LNR655478 LXM655478:LXN655478 MHI655478:MHJ655478 MRE655478:MRF655478 NBA655478:NBB655478 NKW655478:NKX655478 NUS655478:NUT655478 OEO655478:OEP655478 OOK655478:OOL655478 OYG655478:OYH655478 PIC655478:PID655478 PRY655478:PRZ655478 QBU655478:QBV655478 QLQ655478:QLR655478 QVM655478:QVN655478 RFI655478:RFJ655478 RPE655478:RPF655478 RZA655478:RZB655478 SIW655478:SIX655478 SSS655478:SST655478 TCO655478:TCP655478 TMK655478:TML655478 TWG655478:TWH655478 UGC655478:UGD655478 UPY655478:UPZ655478 UZU655478:UZV655478 VJQ655478:VJR655478 VTM655478:VTN655478 WDI655478:WDJ655478 WNE655478:WNF655478 WXA655478:WXB655478 AS721014:AT721014 KO721014:KP721014 UK721014:UL721014 AEG721014:AEH721014 AOC721014:AOD721014 AXY721014:AXZ721014 BHU721014:BHV721014 BRQ721014:BRR721014 CBM721014:CBN721014 CLI721014:CLJ721014 CVE721014:CVF721014 DFA721014:DFB721014 DOW721014:DOX721014 DYS721014:DYT721014 EIO721014:EIP721014 ESK721014:ESL721014 FCG721014:FCH721014 FMC721014:FMD721014 FVY721014:FVZ721014 GFU721014:GFV721014 GPQ721014:GPR721014 GZM721014:GZN721014 HJI721014:HJJ721014 HTE721014:HTF721014 IDA721014:IDB721014 IMW721014:IMX721014 IWS721014:IWT721014 JGO721014:JGP721014 JQK721014:JQL721014 KAG721014:KAH721014 KKC721014:KKD721014 KTY721014:KTZ721014 LDU721014:LDV721014 LNQ721014:LNR721014 LXM721014:LXN721014 MHI721014:MHJ721014 MRE721014:MRF721014 NBA721014:NBB721014 NKW721014:NKX721014 NUS721014:NUT721014 OEO721014:OEP721014 OOK721014:OOL721014 OYG721014:OYH721014 PIC721014:PID721014 PRY721014:PRZ721014 QBU721014:QBV721014 QLQ721014:QLR721014 QVM721014:QVN721014 RFI721014:RFJ721014 RPE721014:RPF721014 RZA721014:RZB721014 SIW721014:SIX721014 SSS721014:SST721014 TCO721014:TCP721014 TMK721014:TML721014 TWG721014:TWH721014 UGC721014:UGD721014 UPY721014:UPZ721014 UZU721014:UZV721014 VJQ721014:VJR721014 VTM721014:VTN721014 WDI721014:WDJ721014 WNE721014:WNF721014 WXA721014:WXB721014 AS786550:AT786550 KO786550:KP786550 UK786550:UL786550 AEG786550:AEH786550 AOC786550:AOD786550 AXY786550:AXZ786550 BHU786550:BHV786550 BRQ786550:BRR786550 CBM786550:CBN786550 CLI786550:CLJ786550 CVE786550:CVF786550 DFA786550:DFB786550 DOW786550:DOX786550 DYS786550:DYT786550 EIO786550:EIP786550 ESK786550:ESL786550 FCG786550:FCH786550 FMC786550:FMD786550 FVY786550:FVZ786550 GFU786550:GFV786550 GPQ786550:GPR786550 GZM786550:GZN786550 HJI786550:HJJ786550 HTE786550:HTF786550 IDA786550:IDB786550 IMW786550:IMX786550 IWS786550:IWT786550 JGO786550:JGP786550 JQK786550:JQL786550 KAG786550:KAH786550 KKC786550:KKD786550 KTY786550:KTZ786550 LDU786550:LDV786550 LNQ786550:LNR786550 LXM786550:LXN786550 MHI786550:MHJ786550 MRE786550:MRF786550 NBA786550:NBB786550 NKW786550:NKX786550 NUS786550:NUT786550 OEO786550:OEP786550 OOK786550:OOL786550 OYG786550:OYH786550 PIC786550:PID786550 PRY786550:PRZ786550 QBU786550:QBV786550 QLQ786550:QLR786550 QVM786550:QVN786550 RFI786550:RFJ786550 RPE786550:RPF786550 RZA786550:RZB786550 SIW786550:SIX786550 SSS786550:SST786550 TCO786550:TCP786550 TMK786550:TML786550 TWG786550:TWH786550 UGC786550:UGD786550 UPY786550:UPZ786550 UZU786550:UZV786550 VJQ786550:VJR786550 VTM786550:VTN786550 WDI786550:WDJ786550 WNE786550:WNF786550 WXA786550:WXB786550 AS852086:AT852086 KO852086:KP852086 UK852086:UL852086 AEG852086:AEH852086 AOC852086:AOD852086 AXY852086:AXZ852086 BHU852086:BHV852086 BRQ852086:BRR852086 CBM852086:CBN852086 CLI852086:CLJ852086 CVE852086:CVF852086 DFA852086:DFB852086 DOW852086:DOX852086 DYS852086:DYT852086 EIO852086:EIP852086 ESK852086:ESL852086 FCG852086:FCH852086 FMC852086:FMD852086 FVY852086:FVZ852086 GFU852086:GFV852086 GPQ852086:GPR852086 GZM852086:GZN852086 HJI852086:HJJ852086 HTE852086:HTF852086 IDA852086:IDB852086 IMW852086:IMX852086 IWS852086:IWT852086 JGO852086:JGP852086 JQK852086:JQL852086 KAG852086:KAH852086 KKC852086:KKD852086 KTY852086:KTZ852086 LDU852086:LDV852086 LNQ852086:LNR852086 LXM852086:LXN852086 MHI852086:MHJ852086 MRE852086:MRF852086 NBA852086:NBB852086 NKW852086:NKX852086 NUS852086:NUT852086 OEO852086:OEP852086 OOK852086:OOL852086 OYG852086:OYH852086 PIC852086:PID852086 PRY852086:PRZ852086 QBU852086:QBV852086 QLQ852086:QLR852086 QVM852086:QVN852086 RFI852086:RFJ852086 RPE852086:RPF852086 RZA852086:RZB852086 SIW852086:SIX852086 SSS852086:SST852086 TCO852086:TCP852086 TMK852086:TML852086 TWG852086:TWH852086 UGC852086:UGD852086 UPY852086:UPZ852086 UZU852086:UZV852086 VJQ852086:VJR852086 VTM852086:VTN852086 WDI852086:WDJ852086 WNE852086:WNF852086 WXA852086:WXB852086 AS917622:AT917622 KO917622:KP917622 UK917622:UL917622 AEG917622:AEH917622 AOC917622:AOD917622 AXY917622:AXZ917622 BHU917622:BHV917622 BRQ917622:BRR917622 CBM917622:CBN917622 CLI917622:CLJ917622 CVE917622:CVF917622 DFA917622:DFB917622 DOW917622:DOX917622 DYS917622:DYT917622 EIO917622:EIP917622 ESK917622:ESL917622 FCG917622:FCH917622 FMC917622:FMD917622 FVY917622:FVZ917622 GFU917622:GFV917622 GPQ917622:GPR917622 GZM917622:GZN917622 HJI917622:HJJ917622 HTE917622:HTF917622 IDA917622:IDB917622 IMW917622:IMX917622 IWS917622:IWT917622 JGO917622:JGP917622 JQK917622:JQL917622 KAG917622:KAH917622 KKC917622:KKD917622 KTY917622:KTZ917622 LDU917622:LDV917622 LNQ917622:LNR917622 LXM917622:LXN917622 MHI917622:MHJ917622 MRE917622:MRF917622 NBA917622:NBB917622 NKW917622:NKX917622 NUS917622:NUT917622 OEO917622:OEP917622 OOK917622:OOL917622 OYG917622:OYH917622 PIC917622:PID917622 PRY917622:PRZ917622 QBU917622:QBV917622 QLQ917622:QLR917622 QVM917622:QVN917622 RFI917622:RFJ917622 RPE917622:RPF917622 RZA917622:RZB917622 SIW917622:SIX917622 SSS917622:SST917622 TCO917622:TCP917622 TMK917622:TML917622 TWG917622:TWH917622 UGC917622:UGD917622 UPY917622:UPZ917622 UZU917622:UZV917622 VJQ917622:VJR917622 VTM917622:VTN917622 WDI917622:WDJ917622 WNE917622:WNF917622 WXA917622:WXB917622 AS983158:AT983158 KO983158:KP983158 UK983158:UL983158 AEG983158:AEH983158 AOC983158:AOD983158 AXY983158:AXZ983158 BHU983158:BHV983158 BRQ983158:BRR983158 CBM983158:CBN983158 CLI983158:CLJ983158 CVE983158:CVF983158 DFA983158:DFB983158 DOW983158:DOX983158 DYS983158:DYT983158 EIO983158:EIP983158 ESK983158:ESL983158 FCG983158:FCH983158 FMC983158:FMD983158 FVY983158:FVZ983158 GFU983158:GFV983158 GPQ983158:GPR983158 GZM983158:GZN983158 HJI983158:HJJ983158 HTE983158:HTF983158 IDA983158:IDB983158 IMW983158:IMX983158 IWS983158:IWT983158 JGO983158:JGP983158 JQK983158:JQL983158 KAG983158:KAH983158 KKC983158:KKD983158 KTY983158:KTZ983158 LDU983158:LDV983158 LNQ983158:LNR983158 LXM983158:LXN983158 MHI983158:MHJ983158 MRE983158:MRF983158 NBA983158:NBB983158 NKW983158:NKX983158 NUS983158:NUT983158 OEO983158:OEP983158 OOK983158:OOL983158 OYG983158:OYH983158 PIC983158:PID983158 PRY983158:PRZ983158 QBU983158:QBV983158 QLQ983158:QLR983158 QVM983158:QVN983158 RFI983158:RFJ983158 RPE983158:RPF983158 RZA983158:RZB983158 SIW983158:SIX983158 SSS983158:SST983158 TCO983158:TCP983158 TMK983158:TML983158 TWG983158:TWH983158 UGC983158:UGD983158 UPY983158:UPZ983158 UZU983158:UZV983158 VJQ983158:VJR983158 VTM983158:VTN983158 WDI983158:WDJ983158 WNE983158:WNF983158 WXA983158:WXB983158 A112 IW112 SS112 ACO112 AMK112 AWG112 BGC112 BPY112 BZU112 CJQ112 CTM112 DDI112 DNE112 DXA112 EGW112 EQS112 FAO112 FKK112 FUG112 GEC112 GNY112 GXU112 HHQ112 HRM112 IBI112 ILE112 IVA112 JEW112 JOS112 JYO112 KIK112 KSG112 LCC112 LLY112 LVU112 MFQ112 MPM112 MZI112 NJE112 NTA112 OCW112 OMS112 OWO112 PGK112 PQG112 QAC112 QJY112 QTU112 RDQ112 RNM112 RXI112 SHE112 SRA112 TAW112 TKS112 TUO112 UEK112 UOG112 UYC112 VHY112 VRU112 WBQ112 WLM112 WVI112 A65648 IW65648 SS65648 ACO65648 AMK65648 AWG65648 BGC65648 BPY65648 BZU65648 CJQ65648 CTM65648 DDI65648 DNE65648 DXA65648 EGW65648 EQS65648 FAO65648 FKK65648 FUG65648 GEC65648 GNY65648 GXU65648 HHQ65648 HRM65648 IBI65648 ILE65648 IVA65648 JEW65648 JOS65648 JYO65648 KIK65648 KSG65648 LCC65648 LLY65648 LVU65648 MFQ65648 MPM65648 MZI65648 NJE65648 NTA65648 OCW65648 OMS65648 OWO65648 PGK65648 PQG65648 QAC65648 QJY65648 QTU65648 RDQ65648 RNM65648 RXI65648 SHE65648 SRA65648 TAW65648 TKS65648 TUO65648 UEK65648 UOG65648 UYC65648 VHY65648 VRU65648 WBQ65648 WLM65648 WVI65648 A131184 IW131184 SS131184 ACO131184 AMK131184 AWG131184 BGC131184 BPY131184 BZU131184 CJQ131184 CTM131184 DDI131184 DNE131184 DXA131184 EGW131184 EQS131184 FAO131184 FKK131184 FUG131184 GEC131184 GNY131184 GXU131184 HHQ131184 HRM131184 IBI131184 ILE131184 IVA131184 JEW131184 JOS131184 JYO131184 KIK131184 KSG131184 LCC131184 LLY131184 LVU131184 MFQ131184 MPM131184 MZI131184 NJE131184 NTA131184 OCW131184 OMS131184 OWO131184 PGK131184 PQG131184 QAC131184 QJY131184 QTU131184 RDQ131184 RNM131184 RXI131184 SHE131184 SRA131184 TAW131184 TKS131184 TUO131184 UEK131184 UOG131184 UYC131184 VHY131184 VRU131184 WBQ131184 WLM131184 WVI131184 A196720 IW196720 SS196720 ACO196720 AMK196720 AWG196720 BGC196720 BPY196720 BZU196720 CJQ196720 CTM196720 DDI196720 DNE196720 DXA196720 EGW196720 EQS196720 FAO196720 FKK196720 FUG196720 GEC196720 GNY196720 GXU196720 HHQ196720 HRM196720 IBI196720 ILE196720 IVA196720 JEW196720 JOS196720 JYO196720 KIK196720 KSG196720 LCC196720 LLY196720 LVU196720 MFQ196720 MPM196720 MZI196720 NJE196720 NTA196720 OCW196720 OMS196720 OWO196720 PGK196720 PQG196720 QAC196720 QJY196720 QTU196720 RDQ196720 RNM196720 RXI196720 SHE196720 SRA196720 TAW196720 TKS196720 TUO196720 UEK196720 UOG196720 UYC196720 VHY196720 VRU196720 WBQ196720 WLM196720 WVI196720 A262256 IW262256 SS262256 ACO262256 AMK262256 AWG262256 BGC262256 BPY262256 BZU262256 CJQ262256 CTM262256 DDI262256 DNE262256 DXA262256 EGW262256 EQS262256 FAO262256 FKK262256 FUG262256 GEC262256 GNY262256 GXU262256 HHQ262256 HRM262256 IBI262256 ILE262256 IVA262256 JEW262256 JOS262256 JYO262256 KIK262256 KSG262256 LCC262256 LLY262256 LVU262256 MFQ262256 MPM262256 MZI262256 NJE262256 NTA262256 OCW262256 OMS262256 OWO262256 PGK262256 PQG262256 QAC262256 QJY262256 QTU262256 RDQ262256 RNM262256 RXI262256 SHE262256 SRA262256 TAW262256 TKS262256 TUO262256 UEK262256 UOG262256 UYC262256 VHY262256 VRU262256 WBQ262256 WLM262256 WVI262256 A327792 IW327792 SS327792 ACO327792 AMK327792 AWG327792 BGC327792 BPY327792 BZU327792 CJQ327792 CTM327792 DDI327792 DNE327792 DXA327792 EGW327792 EQS327792 FAO327792 FKK327792 FUG327792 GEC327792 GNY327792 GXU327792 HHQ327792 HRM327792 IBI327792 ILE327792 IVA327792 JEW327792 JOS327792 JYO327792 KIK327792 KSG327792 LCC327792 LLY327792 LVU327792 MFQ327792 MPM327792 MZI327792 NJE327792 NTA327792 OCW327792 OMS327792 OWO327792 PGK327792 PQG327792 QAC327792 QJY327792 QTU327792 RDQ327792 RNM327792 RXI327792 SHE327792 SRA327792 TAW327792 TKS327792 TUO327792 UEK327792 UOG327792 UYC327792 VHY327792 VRU327792 WBQ327792 WLM327792 WVI327792 A393328 IW393328 SS393328 ACO393328 AMK393328 AWG393328 BGC393328 BPY393328 BZU393328 CJQ393328 CTM393328 DDI393328 DNE393328 DXA393328 EGW393328 EQS393328 FAO393328 FKK393328 FUG393328 GEC393328 GNY393328 GXU393328 HHQ393328 HRM393328 IBI393328 ILE393328 IVA393328 JEW393328 JOS393328 JYO393328 KIK393328 KSG393328 LCC393328 LLY393328 LVU393328 MFQ393328 MPM393328 MZI393328 NJE393328 NTA393328 OCW393328 OMS393328 OWO393328 PGK393328 PQG393328 QAC393328 QJY393328 QTU393328 RDQ393328 RNM393328 RXI393328 SHE393328 SRA393328 TAW393328 TKS393328 TUO393328 UEK393328 UOG393328 UYC393328 VHY393328 VRU393328 WBQ393328 WLM393328 WVI393328 A458864 IW458864 SS458864 ACO458864 AMK458864 AWG458864 BGC458864 BPY458864 BZU458864 CJQ458864 CTM458864 DDI458864 DNE458864 DXA458864 EGW458864 EQS458864 FAO458864 FKK458864 FUG458864 GEC458864 GNY458864 GXU458864 HHQ458864 HRM458864 IBI458864 ILE458864 IVA458864 JEW458864 JOS458864 JYO458864 KIK458864 KSG458864 LCC458864 LLY458864 LVU458864 MFQ458864 MPM458864 MZI458864 NJE458864 NTA458864 OCW458864 OMS458864 OWO458864 PGK458864 PQG458864 QAC458864 QJY458864 QTU458864 RDQ458864 RNM458864 RXI458864 SHE458864 SRA458864 TAW458864 TKS458864 TUO458864 UEK458864 UOG458864 UYC458864 VHY458864 VRU458864 WBQ458864 WLM458864 WVI458864 A524400 IW524400 SS524400 ACO524400 AMK524400 AWG524400 BGC524400 BPY524400 BZU524400 CJQ524400 CTM524400 DDI524400 DNE524400 DXA524400 EGW524400 EQS524400 FAO524400 FKK524400 FUG524400 GEC524400 GNY524400 GXU524400 HHQ524400 HRM524400 IBI524400 ILE524400 IVA524400 JEW524400 JOS524400 JYO524400 KIK524400 KSG524400 LCC524400 LLY524400 LVU524400 MFQ524400 MPM524400 MZI524400 NJE524400 NTA524400 OCW524400 OMS524400 OWO524400 PGK524400 PQG524400 QAC524400 QJY524400 QTU524400 RDQ524400 RNM524400 RXI524400 SHE524400 SRA524400 TAW524400 TKS524400 TUO524400 UEK524400 UOG524400 UYC524400 VHY524400 VRU524400 WBQ524400 WLM524400 WVI524400 A589936 IW589936 SS589936 ACO589936 AMK589936 AWG589936 BGC589936 BPY589936 BZU589936 CJQ589936 CTM589936 DDI589936 DNE589936 DXA589936 EGW589936 EQS589936 FAO589936 FKK589936 FUG589936 GEC589936 GNY589936 GXU589936 HHQ589936 HRM589936 IBI589936 ILE589936 IVA589936 JEW589936 JOS589936 JYO589936 KIK589936 KSG589936 LCC589936 LLY589936 LVU589936 MFQ589936 MPM589936 MZI589936 NJE589936 NTA589936 OCW589936 OMS589936 OWO589936 PGK589936 PQG589936 QAC589936 QJY589936 QTU589936 RDQ589936 RNM589936 RXI589936 SHE589936 SRA589936 TAW589936 TKS589936 TUO589936 UEK589936 UOG589936 UYC589936 VHY589936 VRU589936 WBQ589936 WLM589936 WVI589936 A655472 IW655472 SS655472 ACO655472 AMK655472 AWG655472 BGC655472 BPY655472 BZU655472 CJQ655472 CTM655472 DDI655472 DNE655472 DXA655472 EGW655472 EQS655472 FAO655472 FKK655472 FUG655472 GEC655472 GNY655472 GXU655472 HHQ655472 HRM655472 IBI655472 ILE655472 IVA655472 JEW655472 JOS655472 JYO655472 KIK655472 KSG655472 LCC655472 LLY655472 LVU655472 MFQ655472 MPM655472 MZI655472 NJE655472 NTA655472 OCW655472 OMS655472 OWO655472 PGK655472 PQG655472 QAC655472 QJY655472 QTU655472 RDQ655472 RNM655472 RXI655472 SHE655472 SRA655472 TAW655472 TKS655472 TUO655472 UEK655472 UOG655472 UYC655472 VHY655472 VRU655472 WBQ655472 WLM655472 WVI655472 A721008 IW721008 SS721008 ACO721008 AMK721008 AWG721008 BGC721008 BPY721008 BZU721008 CJQ721008 CTM721008 DDI721008 DNE721008 DXA721008 EGW721008 EQS721008 FAO721008 FKK721008 FUG721008 GEC721008 GNY721008 GXU721008 HHQ721008 HRM721008 IBI721008 ILE721008 IVA721008 JEW721008 JOS721008 JYO721008 KIK721008 KSG721008 LCC721008 LLY721008 LVU721008 MFQ721008 MPM721008 MZI721008 NJE721008 NTA721008 OCW721008 OMS721008 OWO721008 PGK721008 PQG721008 QAC721008 QJY721008 QTU721008 RDQ721008 RNM721008 RXI721008 SHE721008 SRA721008 TAW721008 TKS721008 TUO721008 UEK721008 UOG721008 UYC721008 VHY721008 VRU721008 WBQ721008 WLM721008 WVI721008 A786544 IW786544 SS786544 ACO786544 AMK786544 AWG786544 BGC786544 BPY786544 BZU786544 CJQ786544 CTM786544 DDI786544 DNE786544 DXA786544 EGW786544 EQS786544 FAO786544 FKK786544 FUG786544 GEC786544 GNY786544 GXU786544 HHQ786544 HRM786544 IBI786544 ILE786544 IVA786544 JEW786544 JOS786544 JYO786544 KIK786544 KSG786544 LCC786544 LLY786544 LVU786544 MFQ786544 MPM786544 MZI786544 NJE786544 NTA786544 OCW786544 OMS786544 OWO786544 PGK786544 PQG786544 QAC786544 QJY786544 QTU786544 RDQ786544 RNM786544 RXI786544 SHE786544 SRA786544 TAW786544 TKS786544 TUO786544 UEK786544 UOG786544 UYC786544 VHY786544 VRU786544 WBQ786544 WLM786544 WVI786544 A852080 IW852080 SS852080 ACO852080 AMK852080 AWG852080 BGC852080 BPY852080 BZU852080 CJQ852080 CTM852080 DDI852080 DNE852080 DXA852080 EGW852080 EQS852080 FAO852080 FKK852080 FUG852080 GEC852080 GNY852080 GXU852080 HHQ852080 HRM852080 IBI852080 ILE852080 IVA852080 JEW852080 JOS852080 JYO852080 KIK852080 KSG852080 LCC852080 LLY852080 LVU852080 MFQ852080 MPM852080 MZI852080 NJE852080 NTA852080 OCW852080 OMS852080 OWO852080 PGK852080 PQG852080 QAC852080 QJY852080 QTU852080 RDQ852080 RNM852080 RXI852080 SHE852080 SRA852080 TAW852080 TKS852080 TUO852080 UEK852080 UOG852080 UYC852080 VHY852080 VRU852080 WBQ852080 WLM852080 WVI852080 A917616 IW917616 SS917616 ACO917616 AMK917616 AWG917616 BGC917616 BPY917616 BZU917616 CJQ917616 CTM917616 DDI917616 DNE917616 DXA917616 EGW917616 EQS917616 FAO917616 FKK917616 FUG917616 GEC917616 GNY917616 GXU917616 HHQ917616 HRM917616 IBI917616 ILE917616 IVA917616 JEW917616 JOS917616 JYO917616 KIK917616 KSG917616 LCC917616 LLY917616 LVU917616 MFQ917616 MPM917616 MZI917616 NJE917616 NTA917616 OCW917616 OMS917616 OWO917616 PGK917616 PQG917616 QAC917616 QJY917616 QTU917616 RDQ917616 RNM917616 RXI917616 SHE917616 SRA917616 TAW917616 TKS917616 TUO917616 UEK917616 UOG917616 UYC917616 VHY917616 VRU917616 WBQ917616 WLM917616 WVI917616 A983152 IW983152 SS983152 ACO983152 AMK983152 AWG983152 BGC983152 BPY983152 BZU983152 CJQ983152 CTM983152 DDI983152 DNE983152 DXA983152 EGW983152 EQS983152 FAO983152 FKK983152 FUG983152 GEC983152 GNY983152 GXU983152 HHQ983152 HRM983152 IBI983152 ILE983152 IVA983152 JEW983152 JOS983152 JYO983152 KIK983152 KSG983152 LCC983152 LLY983152 LVU983152 MFQ983152 MPM983152 MZI983152 NJE983152 NTA983152 OCW983152 OMS983152 OWO983152 PGK983152 PQG983152 QAC983152 QJY983152 QTU983152 RDQ983152 RNM983152 RXI983152 SHE983152 SRA983152 TAW983152 TKS983152 TUO983152 UEK983152 UOG983152 UYC983152 VHY983152 VRU983152 WBQ983152 WLM983152 WVI983152 A116:A117 IW116:IW117 SS116:SS117 ACO116:ACO117 AMK116:AMK117 AWG116:AWG117 BGC116:BGC117 BPY116:BPY117 BZU116:BZU117 CJQ116:CJQ117 CTM116:CTM117 DDI116:DDI117 DNE116:DNE117 DXA116:DXA117 EGW116:EGW117 EQS116:EQS117 FAO116:FAO117 FKK116:FKK117 FUG116:FUG117 GEC116:GEC117 GNY116:GNY117 GXU116:GXU117 HHQ116:HHQ117 HRM116:HRM117 IBI116:IBI117 ILE116:ILE117 IVA116:IVA117 JEW116:JEW117 JOS116:JOS117 JYO116:JYO117 KIK116:KIK117 KSG116:KSG117 LCC116:LCC117 LLY116:LLY117 LVU116:LVU117 MFQ116:MFQ117 MPM116:MPM117 MZI116:MZI117 NJE116:NJE117 NTA116:NTA117 OCW116:OCW117 OMS116:OMS117 OWO116:OWO117 PGK116:PGK117 PQG116:PQG117 QAC116:QAC117 QJY116:QJY117 QTU116:QTU117 RDQ116:RDQ117 RNM116:RNM117 RXI116:RXI117 SHE116:SHE117 SRA116:SRA117 TAW116:TAW117 TKS116:TKS117 TUO116:TUO117 UEK116:UEK117 UOG116:UOG117 UYC116:UYC117 VHY116:VHY117 VRU116:VRU117 WBQ116:WBQ117 WLM116:WLM117 WVI116:WVI117 A65652:A65653 IW65652:IW65653 SS65652:SS65653 ACO65652:ACO65653 AMK65652:AMK65653 AWG65652:AWG65653 BGC65652:BGC65653 BPY65652:BPY65653 BZU65652:BZU65653 CJQ65652:CJQ65653 CTM65652:CTM65653 DDI65652:DDI65653 DNE65652:DNE65653 DXA65652:DXA65653 EGW65652:EGW65653 EQS65652:EQS65653 FAO65652:FAO65653 FKK65652:FKK65653 FUG65652:FUG65653 GEC65652:GEC65653 GNY65652:GNY65653 GXU65652:GXU65653 HHQ65652:HHQ65653 HRM65652:HRM65653 IBI65652:IBI65653 ILE65652:ILE65653 IVA65652:IVA65653 JEW65652:JEW65653 JOS65652:JOS65653 JYO65652:JYO65653 KIK65652:KIK65653 KSG65652:KSG65653 LCC65652:LCC65653 LLY65652:LLY65653 LVU65652:LVU65653 MFQ65652:MFQ65653 MPM65652:MPM65653 MZI65652:MZI65653 NJE65652:NJE65653 NTA65652:NTA65653 OCW65652:OCW65653 OMS65652:OMS65653 OWO65652:OWO65653 PGK65652:PGK65653 PQG65652:PQG65653 QAC65652:QAC65653 QJY65652:QJY65653 QTU65652:QTU65653 RDQ65652:RDQ65653 RNM65652:RNM65653 RXI65652:RXI65653 SHE65652:SHE65653 SRA65652:SRA65653 TAW65652:TAW65653 TKS65652:TKS65653 TUO65652:TUO65653 UEK65652:UEK65653 UOG65652:UOG65653 UYC65652:UYC65653 VHY65652:VHY65653 VRU65652:VRU65653 WBQ65652:WBQ65653 WLM65652:WLM65653 WVI65652:WVI65653 A131188:A131189 IW131188:IW131189 SS131188:SS131189 ACO131188:ACO131189 AMK131188:AMK131189 AWG131188:AWG131189 BGC131188:BGC131189 BPY131188:BPY131189 BZU131188:BZU131189 CJQ131188:CJQ131189 CTM131188:CTM131189 DDI131188:DDI131189 DNE131188:DNE131189 DXA131188:DXA131189 EGW131188:EGW131189 EQS131188:EQS131189 FAO131188:FAO131189 FKK131188:FKK131189 FUG131188:FUG131189 GEC131188:GEC131189 GNY131188:GNY131189 GXU131188:GXU131189 HHQ131188:HHQ131189 HRM131188:HRM131189 IBI131188:IBI131189 ILE131188:ILE131189 IVA131188:IVA131189 JEW131188:JEW131189 JOS131188:JOS131189 JYO131188:JYO131189 KIK131188:KIK131189 KSG131188:KSG131189 LCC131188:LCC131189 LLY131188:LLY131189 LVU131188:LVU131189 MFQ131188:MFQ131189 MPM131188:MPM131189 MZI131188:MZI131189 NJE131188:NJE131189 NTA131188:NTA131189 OCW131188:OCW131189 OMS131188:OMS131189 OWO131188:OWO131189 PGK131188:PGK131189 PQG131188:PQG131189 QAC131188:QAC131189 QJY131188:QJY131189 QTU131188:QTU131189 RDQ131188:RDQ131189 RNM131188:RNM131189 RXI131188:RXI131189 SHE131188:SHE131189 SRA131188:SRA131189 TAW131188:TAW131189 TKS131188:TKS131189 TUO131188:TUO131189 UEK131188:UEK131189 UOG131188:UOG131189 UYC131188:UYC131189 VHY131188:VHY131189 VRU131188:VRU131189 WBQ131188:WBQ131189 WLM131188:WLM131189 WVI131188:WVI131189 A196724:A196725 IW196724:IW196725 SS196724:SS196725 ACO196724:ACO196725 AMK196724:AMK196725 AWG196724:AWG196725 BGC196724:BGC196725 BPY196724:BPY196725 BZU196724:BZU196725 CJQ196724:CJQ196725 CTM196724:CTM196725 DDI196724:DDI196725 DNE196724:DNE196725 DXA196724:DXA196725 EGW196724:EGW196725 EQS196724:EQS196725 FAO196724:FAO196725 FKK196724:FKK196725 FUG196724:FUG196725 GEC196724:GEC196725 GNY196724:GNY196725 GXU196724:GXU196725 HHQ196724:HHQ196725 HRM196724:HRM196725 IBI196724:IBI196725 ILE196724:ILE196725 IVA196724:IVA196725 JEW196724:JEW196725 JOS196724:JOS196725 JYO196724:JYO196725 KIK196724:KIK196725 KSG196724:KSG196725 LCC196724:LCC196725 LLY196724:LLY196725 LVU196724:LVU196725 MFQ196724:MFQ196725 MPM196724:MPM196725 MZI196724:MZI196725 NJE196724:NJE196725 NTA196724:NTA196725 OCW196724:OCW196725 OMS196724:OMS196725 OWO196724:OWO196725 PGK196724:PGK196725 PQG196724:PQG196725 QAC196724:QAC196725 QJY196724:QJY196725 QTU196724:QTU196725 RDQ196724:RDQ196725 RNM196724:RNM196725 RXI196724:RXI196725 SHE196724:SHE196725 SRA196724:SRA196725 TAW196724:TAW196725 TKS196724:TKS196725 TUO196724:TUO196725 UEK196724:UEK196725 UOG196724:UOG196725 UYC196724:UYC196725 VHY196724:VHY196725 VRU196724:VRU196725 WBQ196724:WBQ196725 WLM196724:WLM196725 WVI196724:WVI196725 A262260:A262261 IW262260:IW262261 SS262260:SS262261 ACO262260:ACO262261 AMK262260:AMK262261 AWG262260:AWG262261 BGC262260:BGC262261 BPY262260:BPY262261 BZU262260:BZU262261 CJQ262260:CJQ262261 CTM262260:CTM262261 DDI262260:DDI262261 DNE262260:DNE262261 DXA262260:DXA262261 EGW262260:EGW262261 EQS262260:EQS262261 FAO262260:FAO262261 FKK262260:FKK262261 FUG262260:FUG262261 GEC262260:GEC262261 GNY262260:GNY262261 GXU262260:GXU262261 HHQ262260:HHQ262261 HRM262260:HRM262261 IBI262260:IBI262261 ILE262260:ILE262261 IVA262260:IVA262261 JEW262260:JEW262261 JOS262260:JOS262261 JYO262260:JYO262261 KIK262260:KIK262261 KSG262260:KSG262261 LCC262260:LCC262261 LLY262260:LLY262261 LVU262260:LVU262261 MFQ262260:MFQ262261 MPM262260:MPM262261 MZI262260:MZI262261 NJE262260:NJE262261 NTA262260:NTA262261 OCW262260:OCW262261 OMS262260:OMS262261 OWO262260:OWO262261 PGK262260:PGK262261 PQG262260:PQG262261 QAC262260:QAC262261 QJY262260:QJY262261 QTU262260:QTU262261 RDQ262260:RDQ262261 RNM262260:RNM262261 RXI262260:RXI262261 SHE262260:SHE262261 SRA262260:SRA262261 TAW262260:TAW262261 TKS262260:TKS262261 TUO262260:TUO262261 UEK262260:UEK262261 UOG262260:UOG262261 UYC262260:UYC262261 VHY262260:VHY262261 VRU262260:VRU262261 WBQ262260:WBQ262261 WLM262260:WLM262261 WVI262260:WVI262261 A327796:A327797 IW327796:IW327797 SS327796:SS327797 ACO327796:ACO327797 AMK327796:AMK327797 AWG327796:AWG327797 BGC327796:BGC327797 BPY327796:BPY327797 BZU327796:BZU327797 CJQ327796:CJQ327797 CTM327796:CTM327797 DDI327796:DDI327797 DNE327796:DNE327797 DXA327796:DXA327797 EGW327796:EGW327797 EQS327796:EQS327797 FAO327796:FAO327797 FKK327796:FKK327797 FUG327796:FUG327797 GEC327796:GEC327797 GNY327796:GNY327797 GXU327796:GXU327797 HHQ327796:HHQ327797 HRM327796:HRM327797 IBI327796:IBI327797 ILE327796:ILE327797 IVA327796:IVA327797 JEW327796:JEW327797 JOS327796:JOS327797 JYO327796:JYO327797 KIK327796:KIK327797 KSG327796:KSG327797 LCC327796:LCC327797 LLY327796:LLY327797 LVU327796:LVU327797 MFQ327796:MFQ327797 MPM327796:MPM327797 MZI327796:MZI327797 NJE327796:NJE327797 NTA327796:NTA327797 OCW327796:OCW327797 OMS327796:OMS327797 OWO327796:OWO327797 PGK327796:PGK327797 PQG327796:PQG327797 QAC327796:QAC327797 QJY327796:QJY327797 QTU327796:QTU327797 RDQ327796:RDQ327797 RNM327796:RNM327797 RXI327796:RXI327797 SHE327796:SHE327797 SRA327796:SRA327797 TAW327796:TAW327797 TKS327796:TKS327797 TUO327796:TUO327797 UEK327796:UEK327797 UOG327796:UOG327797 UYC327796:UYC327797 VHY327796:VHY327797 VRU327796:VRU327797 WBQ327796:WBQ327797 WLM327796:WLM327797 WVI327796:WVI327797 A393332:A393333 IW393332:IW393333 SS393332:SS393333 ACO393332:ACO393333 AMK393332:AMK393333 AWG393332:AWG393333 BGC393332:BGC393333 BPY393332:BPY393333 BZU393332:BZU393333 CJQ393332:CJQ393333 CTM393332:CTM393333 DDI393332:DDI393333 DNE393332:DNE393333 DXA393332:DXA393333 EGW393332:EGW393333 EQS393332:EQS393333 FAO393332:FAO393333 FKK393332:FKK393333 FUG393332:FUG393333 GEC393332:GEC393333 GNY393332:GNY393333 GXU393332:GXU393333 HHQ393332:HHQ393333 HRM393332:HRM393333 IBI393332:IBI393333 ILE393332:ILE393333 IVA393332:IVA393333 JEW393332:JEW393333 JOS393332:JOS393333 JYO393332:JYO393333 KIK393332:KIK393333 KSG393332:KSG393333 LCC393332:LCC393333 LLY393332:LLY393333 LVU393332:LVU393333 MFQ393332:MFQ393333 MPM393332:MPM393333 MZI393332:MZI393333 NJE393332:NJE393333 NTA393332:NTA393333 OCW393332:OCW393333 OMS393332:OMS393333 OWO393332:OWO393333 PGK393332:PGK393333 PQG393332:PQG393333 QAC393332:QAC393333 QJY393332:QJY393333 QTU393332:QTU393333 RDQ393332:RDQ393333 RNM393332:RNM393333 RXI393332:RXI393333 SHE393332:SHE393333 SRA393332:SRA393333 TAW393332:TAW393333 TKS393332:TKS393333 TUO393332:TUO393333 UEK393332:UEK393333 UOG393332:UOG393333 UYC393332:UYC393333 VHY393332:VHY393333 VRU393332:VRU393333 WBQ393332:WBQ393333 WLM393332:WLM393333 WVI393332:WVI393333 A458868:A458869 IW458868:IW458869 SS458868:SS458869 ACO458868:ACO458869 AMK458868:AMK458869 AWG458868:AWG458869 BGC458868:BGC458869 BPY458868:BPY458869 BZU458868:BZU458869 CJQ458868:CJQ458869 CTM458868:CTM458869 DDI458868:DDI458869 DNE458868:DNE458869 DXA458868:DXA458869 EGW458868:EGW458869 EQS458868:EQS458869 FAO458868:FAO458869 FKK458868:FKK458869 FUG458868:FUG458869 GEC458868:GEC458869 GNY458868:GNY458869 GXU458868:GXU458869 HHQ458868:HHQ458869 HRM458868:HRM458869 IBI458868:IBI458869 ILE458868:ILE458869 IVA458868:IVA458869 JEW458868:JEW458869 JOS458868:JOS458869 JYO458868:JYO458869 KIK458868:KIK458869 KSG458868:KSG458869 LCC458868:LCC458869 LLY458868:LLY458869 LVU458868:LVU458869 MFQ458868:MFQ458869 MPM458868:MPM458869 MZI458868:MZI458869 NJE458868:NJE458869 NTA458868:NTA458869 OCW458868:OCW458869 OMS458868:OMS458869 OWO458868:OWO458869 PGK458868:PGK458869 PQG458868:PQG458869 QAC458868:QAC458869 QJY458868:QJY458869 QTU458868:QTU458869 RDQ458868:RDQ458869 RNM458868:RNM458869 RXI458868:RXI458869 SHE458868:SHE458869 SRA458868:SRA458869 TAW458868:TAW458869 TKS458868:TKS458869 TUO458868:TUO458869 UEK458868:UEK458869 UOG458868:UOG458869 UYC458868:UYC458869 VHY458868:VHY458869 VRU458868:VRU458869 WBQ458868:WBQ458869 WLM458868:WLM458869 WVI458868:WVI458869 A524404:A524405 IW524404:IW524405 SS524404:SS524405 ACO524404:ACO524405 AMK524404:AMK524405 AWG524404:AWG524405 BGC524404:BGC524405 BPY524404:BPY524405 BZU524404:BZU524405 CJQ524404:CJQ524405 CTM524404:CTM524405 DDI524404:DDI524405 DNE524404:DNE524405 DXA524404:DXA524405 EGW524404:EGW524405 EQS524404:EQS524405 FAO524404:FAO524405 FKK524404:FKK524405 FUG524404:FUG524405 GEC524404:GEC524405 GNY524404:GNY524405 GXU524404:GXU524405 HHQ524404:HHQ524405 HRM524404:HRM524405 IBI524404:IBI524405 ILE524404:ILE524405 IVA524404:IVA524405 JEW524404:JEW524405 JOS524404:JOS524405 JYO524404:JYO524405 KIK524404:KIK524405 KSG524404:KSG524405 LCC524404:LCC524405 LLY524404:LLY524405 LVU524404:LVU524405 MFQ524404:MFQ524405 MPM524404:MPM524405 MZI524404:MZI524405 NJE524404:NJE524405 NTA524404:NTA524405 OCW524404:OCW524405 OMS524404:OMS524405 OWO524404:OWO524405 PGK524404:PGK524405 PQG524404:PQG524405 QAC524404:QAC524405 QJY524404:QJY524405 QTU524404:QTU524405 RDQ524404:RDQ524405 RNM524404:RNM524405 RXI524404:RXI524405 SHE524404:SHE524405 SRA524404:SRA524405 TAW524404:TAW524405 TKS524404:TKS524405 TUO524404:TUO524405 UEK524404:UEK524405 UOG524404:UOG524405 UYC524404:UYC524405 VHY524404:VHY524405 VRU524404:VRU524405 WBQ524404:WBQ524405 WLM524404:WLM524405 WVI524404:WVI524405 A589940:A589941 IW589940:IW589941 SS589940:SS589941 ACO589940:ACO589941 AMK589940:AMK589941 AWG589940:AWG589941 BGC589940:BGC589941 BPY589940:BPY589941 BZU589940:BZU589941 CJQ589940:CJQ589941 CTM589940:CTM589941 DDI589940:DDI589941 DNE589940:DNE589941 DXA589940:DXA589941 EGW589940:EGW589941 EQS589940:EQS589941 FAO589940:FAO589941 FKK589940:FKK589941 FUG589940:FUG589941 GEC589940:GEC589941 GNY589940:GNY589941 GXU589940:GXU589941 HHQ589940:HHQ589941 HRM589940:HRM589941 IBI589940:IBI589941 ILE589940:ILE589941 IVA589940:IVA589941 JEW589940:JEW589941 JOS589940:JOS589941 JYO589940:JYO589941 KIK589940:KIK589941 KSG589940:KSG589941 LCC589940:LCC589941 LLY589940:LLY589941 LVU589940:LVU589941 MFQ589940:MFQ589941 MPM589940:MPM589941 MZI589940:MZI589941 NJE589940:NJE589941 NTA589940:NTA589941 OCW589940:OCW589941 OMS589940:OMS589941 OWO589940:OWO589941 PGK589940:PGK589941 PQG589940:PQG589941 QAC589940:QAC589941 QJY589940:QJY589941 QTU589940:QTU589941 RDQ589940:RDQ589941 RNM589940:RNM589941 RXI589940:RXI589941 SHE589940:SHE589941 SRA589940:SRA589941 TAW589940:TAW589941 TKS589940:TKS589941 TUO589940:TUO589941 UEK589940:UEK589941 UOG589940:UOG589941 UYC589940:UYC589941 VHY589940:VHY589941 VRU589940:VRU589941 WBQ589940:WBQ589941 WLM589940:WLM589941 WVI589940:WVI589941 A655476:A655477 IW655476:IW655477 SS655476:SS655477 ACO655476:ACO655477 AMK655476:AMK655477 AWG655476:AWG655477 BGC655476:BGC655477 BPY655476:BPY655477 BZU655476:BZU655477 CJQ655476:CJQ655477 CTM655476:CTM655477 DDI655476:DDI655477 DNE655476:DNE655477 DXA655476:DXA655477 EGW655476:EGW655477 EQS655476:EQS655477 FAO655476:FAO655477 FKK655476:FKK655477 FUG655476:FUG655477 GEC655476:GEC655477 GNY655476:GNY655477 GXU655476:GXU655477 HHQ655476:HHQ655477 HRM655476:HRM655477 IBI655476:IBI655477 ILE655476:ILE655477 IVA655476:IVA655477 JEW655476:JEW655477 JOS655476:JOS655477 JYO655476:JYO655477 KIK655476:KIK655477 KSG655476:KSG655477 LCC655476:LCC655477 LLY655476:LLY655477 LVU655476:LVU655477 MFQ655476:MFQ655477 MPM655476:MPM655477 MZI655476:MZI655477 NJE655476:NJE655477 NTA655476:NTA655477 OCW655476:OCW655477 OMS655476:OMS655477 OWO655476:OWO655477 PGK655476:PGK655477 PQG655476:PQG655477 QAC655476:QAC655477 QJY655476:QJY655477 QTU655476:QTU655477 RDQ655476:RDQ655477 RNM655476:RNM655477 RXI655476:RXI655477 SHE655476:SHE655477 SRA655476:SRA655477 TAW655476:TAW655477 TKS655476:TKS655477 TUO655476:TUO655477 UEK655476:UEK655477 UOG655476:UOG655477 UYC655476:UYC655477 VHY655476:VHY655477 VRU655476:VRU655477 WBQ655476:WBQ655477 WLM655476:WLM655477 WVI655476:WVI655477 A721012:A721013 IW721012:IW721013 SS721012:SS721013 ACO721012:ACO721013 AMK721012:AMK721013 AWG721012:AWG721013 BGC721012:BGC721013 BPY721012:BPY721013 BZU721012:BZU721013 CJQ721012:CJQ721013 CTM721012:CTM721013 DDI721012:DDI721013 DNE721012:DNE721013 DXA721012:DXA721013 EGW721012:EGW721013 EQS721012:EQS721013 FAO721012:FAO721013 FKK721012:FKK721013 FUG721012:FUG721013 GEC721012:GEC721013 GNY721012:GNY721013 GXU721012:GXU721013 HHQ721012:HHQ721013 HRM721012:HRM721013 IBI721012:IBI721013 ILE721012:ILE721013 IVA721012:IVA721013 JEW721012:JEW721013 JOS721012:JOS721013 JYO721012:JYO721013 KIK721012:KIK721013 KSG721012:KSG721013 LCC721012:LCC721013 LLY721012:LLY721013 LVU721012:LVU721013 MFQ721012:MFQ721013 MPM721012:MPM721013 MZI721012:MZI721013 NJE721012:NJE721013 NTA721012:NTA721013 OCW721012:OCW721013 OMS721012:OMS721013 OWO721012:OWO721013 PGK721012:PGK721013 PQG721012:PQG721013 QAC721012:QAC721013 QJY721012:QJY721013 QTU721012:QTU721013 RDQ721012:RDQ721013 RNM721012:RNM721013 RXI721012:RXI721013 SHE721012:SHE721013 SRA721012:SRA721013 TAW721012:TAW721013 TKS721012:TKS721013 TUO721012:TUO721013 UEK721012:UEK721013 UOG721012:UOG721013 UYC721012:UYC721013 VHY721012:VHY721013 VRU721012:VRU721013 WBQ721012:WBQ721013 WLM721012:WLM721013 WVI721012:WVI721013 A786548:A786549 IW786548:IW786549 SS786548:SS786549 ACO786548:ACO786549 AMK786548:AMK786549 AWG786548:AWG786549 BGC786548:BGC786549 BPY786548:BPY786549 BZU786548:BZU786549 CJQ786548:CJQ786549 CTM786548:CTM786549 DDI786548:DDI786549 DNE786548:DNE786549 DXA786548:DXA786549 EGW786548:EGW786549 EQS786548:EQS786549 FAO786548:FAO786549 FKK786548:FKK786549 FUG786548:FUG786549 GEC786548:GEC786549 GNY786548:GNY786549 GXU786548:GXU786549 HHQ786548:HHQ786549 HRM786548:HRM786549 IBI786548:IBI786549 ILE786548:ILE786549 IVA786548:IVA786549 JEW786548:JEW786549 JOS786548:JOS786549 JYO786548:JYO786549 KIK786548:KIK786549 KSG786548:KSG786549 LCC786548:LCC786549 LLY786548:LLY786549 LVU786548:LVU786549 MFQ786548:MFQ786549 MPM786548:MPM786549 MZI786548:MZI786549 NJE786548:NJE786549 NTA786548:NTA786549 OCW786548:OCW786549 OMS786548:OMS786549 OWO786548:OWO786549 PGK786548:PGK786549 PQG786548:PQG786549 QAC786548:QAC786549 QJY786548:QJY786549 QTU786548:QTU786549 RDQ786548:RDQ786549 RNM786548:RNM786549 RXI786548:RXI786549 SHE786548:SHE786549 SRA786548:SRA786549 TAW786548:TAW786549 TKS786548:TKS786549 TUO786548:TUO786549 UEK786548:UEK786549 UOG786548:UOG786549 UYC786548:UYC786549 VHY786548:VHY786549 VRU786548:VRU786549 WBQ786548:WBQ786549 WLM786548:WLM786549 WVI786548:WVI786549 A852084:A852085 IW852084:IW852085 SS852084:SS852085 ACO852084:ACO852085 AMK852084:AMK852085 AWG852084:AWG852085 BGC852084:BGC852085 BPY852084:BPY852085 BZU852084:BZU852085 CJQ852084:CJQ852085 CTM852084:CTM852085 DDI852084:DDI852085 DNE852084:DNE852085 DXA852084:DXA852085 EGW852084:EGW852085 EQS852084:EQS852085 FAO852084:FAO852085 FKK852084:FKK852085 FUG852084:FUG852085 GEC852084:GEC852085 GNY852084:GNY852085 GXU852084:GXU852085 HHQ852084:HHQ852085 HRM852084:HRM852085 IBI852084:IBI852085 ILE852084:ILE852085 IVA852084:IVA852085 JEW852084:JEW852085 JOS852084:JOS852085 JYO852084:JYO852085 KIK852084:KIK852085 KSG852084:KSG852085 LCC852084:LCC852085 LLY852084:LLY852085 LVU852084:LVU852085 MFQ852084:MFQ852085 MPM852084:MPM852085 MZI852084:MZI852085 NJE852084:NJE852085 NTA852084:NTA852085 OCW852084:OCW852085 OMS852084:OMS852085 OWO852084:OWO852085 PGK852084:PGK852085 PQG852084:PQG852085 QAC852084:QAC852085 QJY852084:QJY852085 QTU852084:QTU852085 RDQ852084:RDQ852085 RNM852084:RNM852085 RXI852084:RXI852085 SHE852084:SHE852085 SRA852084:SRA852085 TAW852084:TAW852085 TKS852084:TKS852085 TUO852084:TUO852085 UEK852084:UEK852085 UOG852084:UOG852085 UYC852084:UYC852085 VHY852084:VHY852085 VRU852084:VRU852085 WBQ852084:WBQ852085 WLM852084:WLM852085 WVI852084:WVI852085 A917620:A917621 IW917620:IW917621 SS917620:SS917621 ACO917620:ACO917621 AMK917620:AMK917621 AWG917620:AWG917621 BGC917620:BGC917621 BPY917620:BPY917621 BZU917620:BZU917621 CJQ917620:CJQ917621 CTM917620:CTM917621 DDI917620:DDI917621 DNE917620:DNE917621 DXA917620:DXA917621 EGW917620:EGW917621 EQS917620:EQS917621 FAO917620:FAO917621 FKK917620:FKK917621 FUG917620:FUG917621 GEC917620:GEC917621 GNY917620:GNY917621 GXU917620:GXU917621 HHQ917620:HHQ917621 HRM917620:HRM917621 IBI917620:IBI917621 ILE917620:ILE917621 IVA917620:IVA917621 JEW917620:JEW917621 JOS917620:JOS917621 JYO917620:JYO917621 KIK917620:KIK917621 KSG917620:KSG917621 LCC917620:LCC917621 LLY917620:LLY917621 LVU917620:LVU917621 MFQ917620:MFQ917621 MPM917620:MPM917621 MZI917620:MZI917621 NJE917620:NJE917621 NTA917620:NTA917621 OCW917620:OCW917621 OMS917620:OMS917621 OWO917620:OWO917621 PGK917620:PGK917621 PQG917620:PQG917621 QAC917620:QAC917621 QJY917620:QJY917621 QTU917620:QTU917621 RDQ917620:RDQ917621 RNM917620:RNM917621 RXI917620:RXI917621 SHE917620:SHE917621 SRA917620:SRA917621 TAW917620:TAW917621 TKS917620:TKS917621 TUO917620:TUO917621 UEK917620:UEK917621 UOG917620:UOG917621 UYC917620:UYC917621 VHY917620:VHY917621 VRU917620:VRU917621 WBQ917620:WBQ917621 WLM917620:WLM917621 WVI917620:WVI917621 A983156:A983157 IW983156:IW983157 SS983156:SS983157 ACO983156:ACO983157 AMK983156:AMK983157 AWG983156:AWG983157 BGC983156:BGC983157 BPY983156:BPY983157 BZU983156:BZU983157 CJQ983156:CJQ983157 CTM983156:CTM983157 DDI983156:DDI983157 DNE983156:DNE983157 DXA983156:DXA983157 EGW983156:EGW983157 EQS983156:EQS983157 FAO983156:FAO983157 FKK983156:FKK983157 FUG983156:FUG983157 GEC983156:GEC983157 GNY983156:GNY983157 GXU983156:GXU983157 HHQ983156:HHQ983157 HRM983156:HRM983157 IBI983156:IBI983157 ILE983156:ILE983157 IVA983156:IVA983157 JEW983156:JEW983157 JOS983156:JOS983157 JYO983156:JYO983157 KIK983156:KIK983157 KSG983156:KSG983157 LCC983156:LCC983157 LLY983156:LLY983157 LVU983156:LVU983157 MFQ983156:MFQ983157 MPM983156:MPM983157 MZI983156:MZI983157 NJE983156:NJE983157 NTA983156:NTA983157 OCW983156:OCW983157 OMS983156:OMS983157 OWO983156:OWO983157 PGK983156:PGK983157 PQG983156:PQG983157 QAC983156:QAC983157 QJY983156:QJY983157 QTU983156:QTU983157 RDQ983156:RDQ983157 RNM983156:RNM983157 RXI983156:RXI983157 SHE983156:SHE983157 SRA983156:SRA983157 TAW983156:TAW983157 TKS983156:TKS983157 TUO983156:TUO983157 UEK983156:UEK983157 UOG983156:UOG983157 UYC983156:UYC983157 VHY983156:VHY983157 VRU983156:VRU983157 WBQ983156:WBQ983157 WLM983156:WLM983157 WVI983156:WVI983157 AS119:AU119 KO119:KQ119 UK119:UM119 AEG119:AEI119 AOC119:AOE119 AXY119:AYA119 BHU119:BHW119 BRQ119:BRS119 CBM119:CBO119 CLI119:CLK119 CVE119:CVG119 DFA119:DFC119 DOW119:DOY119 DYS119:DYU119 EIO119:EIQ119 ESK119:ESM119 FCG119:FCI119 FMC119:FME119 FVY119:FWA119 GFU119:GFW119 GPQ119:GPS119 GZM119:GZO119 HJI119:HJK119 HTE119:HTG119 IDA119:IDC119 IMW119:IMY119 IWS119:IWU119 JGO119:JGQ119 JQK119:JQM119 KAG119:KAI119 KKC119:KKE119 KTY119:KUA119 LDU119:LDW119 LNQ119:LNS119 LXM119:LXO119 MHI119:MHK119 MRE119:MRG119 NBA119:NBC119 NKW119:NKY119 NUS119:NUU119 OEO119:OEQ119 OOK119:OOM119 OYG119:OYI119 PIC119:PIE119 PRY119:PSA119 QBU119:QBW119 QLQ119:QLS119 QVM119:QVO119 RFI119:RFK119 RPE119:RPG119 RZA119:RZC119 SIW119:SIY119 SSS119:SSU119 TCO119:TCQ119 TMK119:TMM119 TWG119:TWI119 UGC119:UGE119 UPY119:UQA119 UZU119:UZW119 VJQ119:VJS119 VTM119:VTO119 WDI119:WDK119 WNE119:WNG119 WXA119:WXC119 AS65655:AU65655 KO65655:KQ65655 UK65655:UM65655 AEG65655:AEI65655 AOC65655:AOE65655 AXY65655:AYA65655 BHU65655:BHW65655 BRQ65655:BRS65655 CBM65655:CBO65655 CLI65655:CLK65655 CVE65655:CVG65655 DFA65655:DFC65655 DOW65655:DOY65655 DYS65655:DYU65655 EIO65655:EIQ65655 ESK65655:ESM65655 FCG65655:FCI65655 FMC65655:FME65655 FVY65655:FWA65655 GFU65655:GFW65655 GPQ65655:GPS65655 GZM65655:GZO65655 HJI65655:HJK65655 HTE65655:HTG65655 IDA65655:IDC65655 IMW65655:IMY65655 IWS65655:IWU65655 JGO65655:JGQ65655 JQK65655:JQM65655 KAG65655:KAI65655 KKC65655:KKE65655 KTY65655:KUA65655 LDU65655:LDW65655 LNQ65655:LNS65655 LXM65655:LXO65655 MHI65655:MHK65655 MRE65655:MRG65655 NBA65655:NBC65655 NKW65655:NKY65655 NUS65655:NUU65655 OEO65655:OEQ65655 OOK65655:OOM65655 OYG65655:OYI65655 PIC65655:PIE65655 PRY65655:PSA65655 QBU65655:QBW65655 QLQ65655:QLS65655 QVM65655:QVO65655 RFI65655:RFK65655 RPE65655:RPG65655 RZA65655:RZC65655 SIW65655:SIY65655 SSS65655:SSU65655 TCO65655:TCQ65655 TMK65655:TMM65655 TWG65655:TWI65655 UGC65655:UGE65655 UPY65655:UQA65655 UZU65655:UZW65655 VJQ65655:VJS65655 VTM65655:VTO65655 WDI65655:WDK65655 WNE65655:WNG65655 WXA65655:WXC65655 AS131191:AU131191 KO131191:KQ131191 UK131191:UM131191 AEG131191:AEI131191 AOC131191:AOE131191 AXY131191:AYA131191 BHU131191:BHW131191 BRQ131191:BRS131191 CBM131191:CBO131191 CLI131191:CLK131191 CVE131191:CVG131191 DFA131191:DFC131191 DOW131191:DOY131191 DYS131191:DYU131191 EIO131191:EIQ131191 ESK131191:ESM131191 FCG131191:FCI131191 FMC131191:FME131191 FVY131191:FWA131191 GFU131191:GFW131191 GPQ131191:GPS131191 GZM131191:GZO131191 HJI131191:HJK131191 HTE131191:HTG131191 IDA131191:IDC131191 IMW131191:IMY131191 IWS131191:IWU131191 JGO131191:JGQ131191 JQK131191:JQM131191 KAG131191:KAI131191 KKC131191:KKE131191 KTY131191:KUA131191 LDU131191:LDW131191 LNQ131191:LNS131191 LXM131191:LXO131191 MHI131191:MHK131191 MRE131191:MRG131191 NBA131191:NBC131191 NKW131191:NKY131191 NUS131191:NUU131191 OEO131191:OEQ131191 OOK131191:OOM131191 OYG131191:OYI131191 PIC131191:PIE131191 PRY131191:PSA131191 QBU131191:QBW131191 QLQ131191:QLS131191 QVM131191:QVO131191 RFI131191:RFK131191 RPE131191:RPG131191 RZA131191:RZC131191 SIW131191:SIY131191 SSS131191:SSU131191 TCO131191:TCQ131191 TMK131191:TMM131191 TWG131191:TWI131191 UGC131191:UGE131191 UPY131191:UQA131191 UZU131191:UZW131191 VJQ131191:VJS131191 VTM131191:VTO131191 WDI131191:WDK131191 WNE131191:WNG131191 WXA131191:WXC131191 AS196727:AU196727 KO196727:KQ196727 UK196727:UM196727 AEG196727:AEI196727 AOC196727:AOE196727 AXY196727:AYA196727 BHU196727:BHW196727 BRQ196727:BRS196727 CBM196727:CBO196727 CLI196727:CLK196727 CVE196727:CVG196727 DFA196727:DFC196727 DOW196727:DOY196727 DYS196727:DYU196727 EIO196727:EIQ196727 ESK196727:ESM196727 FCG196727:FCI196727 FMC196727:FME196727 FVY196727:FWA196727 GFU196727:GFW196727 GPQ196727:GPS196727 GZM196727:GZO196727 HJI196727:HJK196727 HTE196727:HTG196727 IDA196727:IDC196727 IMW196727:IMY196727 IWS196727:IWU196727 JGO196727:JGQ196727 JQK196727:JQM196727 KAG196727:KAI196727 KKC196727:KKE196727 KTY196727:KUA196727 LDU196727:LDW196727 LNQ196727:LNS196727 LXM196727:LXO196727 MHI196727:MHK196727 MRE196727:MRG196727 NBA196727:NBC196727 NKW196727:NKY196727 NUS196727:NUU196727 OEO196727:OEQ196727 OOK196727:OOM196727 OYG196727:OYI196727 PIC196727:PIE196727 PRY196727:PSA196727 QBU196727:QBW196727 QLQ196727:QLS196727 QVM196727:QVO196727 RFI196727:RFK196727 RPE196727:RPG196727 RZA196727:RZC196727 SIW196727:SIY196727 SSS196727:SSU196727 TCO196727:TCQ196727 TMK196727:TMM196727 TWG196727:TWI196727 UGC196727:UGE196727 UPY196727:UQA196727 UZU196727:UZW196727 VJQ196727:VJS196727 VTM196727:VTO196727 WDI196727:WDK196727 WNE196727:WNG196727 WXA196727:WXC196727 AS262263:AU262263 KO262263:KQ262263 UK262263:UM262263 AEG262263:AEI262263 AOC262263:AOE262263 AXY262263:AYA262263 BHU262263:BHW262263 BRQ262263:BRS262263 CBM262263:CBO262263 CLI262263:CLK262263 CVE262263:CVG262263 DFA262263:DFC262263 DOW262263:DOY262263 DYS262263:DYU262263 EIO262263:EIQ262263 ESK262263:ESM262263 FCG262263:FCI262263 FMC262263:FME262263 FVY262263:FWA262263 GFU262263:GFW262263 GPQ262263:GPS262263 GZM262263:GZO262263 HJI262263:HJK262263 HTE262263:HTG262263 IDA262263:IDC262263 IMW262263:IMY262263 IWS262263:IWU262263 JGO262263:JGQ262263 JQK262263:JQM262263 KAG262263:KAI262263 KKC262263:KKE262263 KTY262263:KUA262263 LDU262263:LDW262263 LNQ262263:LNS262263 LXM262263:LXO262263 MHI262263:MHK262263 MRE262263:MRG262263 NBA262263:NBC262263 NKW262263:NKY262263 NUS262263:NUU262263 OEO262263:OEQ262263 OOK262263:OOM262263 OYG262263:OYI262263 PIC262263:PIE262263 PRY262263:PSA262263 QBU262263:QBW262263 QLQ262263:QLS262263 QVM262263:QVO262263 RFI262263:RFK262263 RPE262263:RPG262263 RZA262263:RZC262263 SIW262263:SIY262263 SSS262263:SSU262263 TCO262263:TCQ262263 TMK262263:TMM262263 TWG262263:TWI262263 UGC262263:UGE262263 UPY262263:UQA262263 UZU262263:UZW262263 VJQ262263:VJS262263 VTM262263:VTO262263 WDI262263:WDK262263 WNE262263:WNG262263 WXA262263:WXC262263 AS327799:AU327799 KO327799:KQ327799 UK327799:UM327799 AEG327799:AEI327799 AOC327799:AOE327799 AXY327799:AYA327799 BHU327799:BHW327799 BRQ327799:BRS327799 CBM327799:CBO327799 CLI327799:CLK327799 CVE327799:CVG327799 DFA327799:DFC327799 DOW327799:DOY327799 DYS327799:DYU327799 EIO327799:EIQ327799 ESK327799:ESM327799 FCG327799:FCI327799 FMC327799:FME327799 FVY327799:FWA327799 GFU327799:GFW327799 GPQ327799:GPS327799 GZM327799:GZO327799 HJI327799:HJK327799 HTE327799:HTG327799 IDA327799:IDC327799 IMW327799:IMY327799 IWS327799:IWU327799 JGO327799:JGQ327799 JQK327799:JQM327799 KAG327799:KAI327799 KKC327799:KKE327799 KTY327799:KUA327799 LDU327799:LDW327799 LNQ327799:LNS327799 LXM327799:LXO327799 MHI327799:MHK327799 MRE327799:MRG327799 NBA327799:NBC327799 NKW327799:NKY327799 NUS327799:NUU327799 OEO327799:OEQ327799 OOK327799:OOM327799 OYG327799:OYI327799 PIC327799:PIE327799 PRY327799:PSA327799 QBU327799:QBW327799 QLQ327799:QLS327799 QVM327799:QVO327799 RFI327799:RFK327799 RPE327799:RPG327799 RZA327799:RZC327799 SIW327799:SIY327799 SSS327799:SSU327799 TCO327799:TCQ327799 TMK327799:TMM327799 TWG327799:TWI327799 UGC327799:UGE327799 UPY327799:UQA327799 UZU327799:UZW327799 VJQ327799:VJS327799 VTM327799:VTO327799 WDI327799:WDK327799 WNE327799:WNG327799 WXA327799:WXC327799 AS393335:AU393335 KO393335:KQ393335 UK393335:UM393335 AEG393335:AEI393335 AOC393335:AOE393335 AXY393335:AYA393335 BHU393335:BHW393335 BRQ393335:BRS393335 CBM393335:CBO393335 CLI393335:CLK393335 CVE393335:CVG393335 DFA393335:DFC393335 DOW393335:DOY393335 DYS393335:DYU393335 EIO393335:EIQ393335 ESK393335:ESM393335 FCG393335:FCI393335 FMC393335:FME393335 FVY393335:FWA393335 GFU393335:GFW393335 GPQ393335:GPS393335 GZM393335:GZO393335 HJI393335:HJK393335 HTE393335:HTG393335 IDA393335:IDC393335 IMW393335:IMY393335 IWS393335:IWU393335 JGO393335:JGQ393335 JQK393335:JQM393335 KAG393335:KAI393335 KKC393335:KKE393335 KTY393335:KUA393335 LDU393335:LDW393335 LNQ393335:LNS393335 LXM393335:LXO393335 MHI393335:MHK393335 MRE393335:MRG393335 NBA393335:NBC393335 NKW393335:NKY393335 NUS393335:NUU393335 OEO393335:OEQ393335 OOK393335:OOM393335 OYG393335:OYI393335 PIC393335:PIE393335 PRY393335:PSA393335 QBU393335:QBW393335 QLQ393335:QLS393335 QVM393335:QVO393335 RFI393335:RFK393335 RPE393335:RPG393335 RZA393335:RZC393335 SIW393335:SIY393335 SSS393335:SSU393335 TCO393335:TCQ393335 TMK393335:TMM393335 TWG393335:TWI393335 UGC393335:UGE393335 UPY393335:UQA393335 UZU393335:UZW393335 VJQ393335:VJS393335 VTM393335:VTO393335 WDI393335:WDK393335 WNE393335:WNG393335 WXA393335:WXC393335 AS458871:AU458871 KO458871:KQ458871 UK458871:UM458871 AEG458871:AEI458871 AOC458871:AOE458871 AXY458871:AYA458871 BHU458871:BHW458871 BRQ458871:BRS458871 CBM458871:CBO458871 CLI458871:CLK458871 CVE458871:CVG458871 DFA458871:DFC458871 DOW458871:DOY458871 DYS458871:DYU458871 EIO458871:EIQ458871 ESK458871:ESM458871 FCG458871:FCI458871 FMC458871:FME458871 FVY458871:FWA458871 GFU458871:GFW458871 GPQ458871:GPS458871 GZM458871:GZO458871 HJI458871:HJK458871 HTE458871:HTG458871 IDA458871:IDC458871 IMW458871:IMY458871 IWS458871:IWU458871 JGO458871:JGQ458871 JQK458871:JQM458871 KAG458871:KAI458871 KKC458871:KKE458871 KTY458871:KUA458871 LDU458871:LDW458871 LNQ458871:LNS458871 LXM458871:LXO458871 MHI458871:MHK458871 MRE458871:MRG458871 NBA458871:NBC458871 NKW458871:NKY458871 NUS458871:NUU458871 OEO458871:OEQ458871 OOK458871:OOM458871 OYG458871:OYI458871 PIC458871:PIE458871 PRY458871:PSA458871 QBU458871:QBW458871 QLQ458871:QLS458871 QVM458871:QVO458871 RFI458871:RFK458871 RPE458871:RPG458871 RZA458871:RZC458871 SIW458871:SIY458871 SSS458871:SSU458871 TCO458871:TCQ458871 TMK458871:TMM458871 TWG458871:TWI458871 UGC458871:UGE458871 UPY458871:UQA458871 UZU458871:UZW458871 VJQ458871:VJS458871 VTM458871:VTO458871 WDI458871:WDK458871 WNE458871:WNG458871 WXA458871:WXC458871 AS524407:AU524407 KO524407:KQ524407 UK524407:UM524407 AEG524407:AEI524407 AOC524407:AOE524407 AXY524407:AYA524407 BHU524407:BHW524407 BRQ524407:BRS524407 CBM524407:CBO524407 CLI524407:CLK524407 CVE524407:CVG524407 DFA524407:DFC524407 DOW524407:DOY524407 DYS524407:DYU524407 EIO524407:EIQ524407 ESK524407:ESM524407 FCG524407:FCI524407 FMC524407:FME524407 FVY524407:FWA524407 GFU524407:GFW524407 GPQ524407:GPS524407 GZM524407:GZO524407 HJI524407:HJK524407 HTE524407:HTG524407 IDA524407:IDC524407 IMW524407:IMY524407 IWS524407:IWU524407 JGO524407:JGQ524407 JQK524407:JQM524407 KAG524407:KAI524407 KKC524407:KKE524407 KTY524407:KUA524407 LDU524407:LDW524407 LNQ524407:LNS524407 LXM524407:LXO524407 MHI524407:MHK524407 MRE524407:MRG524407 NBA524407:NBC524407 NKW524407:NKY524407 NUS524407:NUU524407 OEO524407:OEQ524407 OOK524407:OOM524407 OYG524407:OYI524407 PIC524407:PIE524407 PRY524407:PSA524407 QBU524407:QBW524407 QLQ524407:QLS524407 QVM524407:QVO524407 RFI524407:RFK524407 RPE524407:RPG524407 RZA524407:RZC524407 SIW524407:SIY524407 SSS524407:SSU524407 TCO524407:TCQ524407 TMK524407:TMM524407 TWG524407:TWI524407 UGC524407:UGE524407 UPY524407:UQA524407 UZU524407:UZW524407 VJQ524407:VJS524407 VTM524407:VTO524407 WDI524407:WDK524407 WNE524407:WNG524407 WXA524407:WXC524407 AS589943:AU589943 KO589943:KQ589943 UK589943:UM589943 AEG589943:AEI589943 AOC589943:AOE589943 AXY589943:AYA589943 BHU589943:BHW589943 BRQ589943:BRS589943 CBM589943:CBO589943 CLI589943:CLK589943 CVE589943:CVG589943 DFA589943:DFC589943 DOW589943:DOY589943 DYS589943:DYU589943 EIO589943:EIQ589943 ESK589943:ESM589943 FCG589943:FCI589943 FMC589943:FME589943 FVY589943:FWA589943 GFU589943:GFW589943 GPQ589943:GPS589943 GZM589943:GZO589943 HJI589943:HJK589943 HTE589943:HTG589943 IDA589943:IDC589943 IMW589943:IMY589943 IWS589943:IWU589943 JGO589943:JGQ589943 JQK589943:JQM589943 KAG589943:KAI589943 KKC589943:KKE589943 KTY589943:KUA589943 LDU589943:LDW589943 LNQ589943:LNS589943 LXM589943:LXO589943 MHI589943:MHK589943 MRE589943:MRG589943 NBA589943:NBC589943 NKW589943:NKY589943 NUS589943:NUU589943 OEO589943:OEQ589943 OOK589943:OOM589943 OYG589943:OYI589943 PIC589943:PIE589943 PRY589943:PSA589943 QBU589943:QBW589943 QLQ589943:QLS589943 QVM589943:QVO589943 RFI589943:RFK589943 RPE589943:RPG589943 RZA589943:RZC589943 SIW589943:SIY589943 SSS589943:SSU589943 TCO589943:TCQ589943 TMK589943:TMM589943 TWG589943:TWI589943 UGC589943:UGE589943 UPY589943:UQA589943 UZU589943:UZW589943 VJQ589943:VJS589943 VTM589943:VTO589943 WDI589943:WDK589943 WNE589943:WNG589943 WXA589943:WXC589943 AS655479:AU655479 KO655479:KQ655479 UK655479:UM655479 AEG655479:AEI655479 AOC655479:AOE655479 AXY655479:AYA655479 BHU655479:BHW655479 BRQ655479:BRS655479 CBM655479:CBO655479 CLI655479:CLK655479 CVE655479:CVG655479 DFA655479:DFC655479 DOW655479:DOY655479 DYS655479:DYU655479 EIO655479:EIQ655479 ESK655479:ESM655479 FCG655479:FCI655479 FMC655479:FME655479 FVY655479:FWA655479 GFU655479:GFW655479 GPQ655479:GPS655479 GZM655479:GZO655479 HJI655479:HJK655479 HTE655479:HTG655479 IDA655479:IDC655479 IMW655479:IMY655479 IWS655479:IWU655479 JGO655479:JGQ655479 JQK655479:JQM655479 KAG655479:KAI655479 KKC655479:KKE655479 KTY655479:KUA655479 LDU655479:LDW655479 LNQ655479:LNS655479 LXM655479:LXO655479 MHI655479:MHK655479 MRE655479:MRG655479 NBA655479:NBC655479 NKW655479:NKY655479 NUS655479:NUU655479 OEO655479:OEQ655479 OOK655479:OOM655479 OYG655479:OYI655479 PIC655479:PIE655479 PRY655479:PSA655479 QBU655479:QBW655479 QLQ655479:QLS655479 QVM655479:QVO655479 RFI655479:RFK655479 RPE655479:RPG655479 RZA655479:RZC655479 SIW655479:SIY655479 SSS655479:SSU655479 TCO655479:TCQ655479 TMK655479:TMM655479 TWG655479:TWI655479 UGC655479:UGE655479 UPY655479:UQA655479 UZU655479:UZW655479 VJQ655479:VJS655479 VTM655479:VTO655479 WDI655479:WDK655479 WNE655479:WNG655479 WXA655479:WXC655479 AS721015:AU721015 KO721015:KQ721015 UK721015:UM721015 AEG721015:AEI721015 AOC721015:AOE721015 AXY721015:AYA721015 BHU721015:BHW721015 BRQ721015:BRS721015 CBM721015:CBO721015 CLI721015:CLK721015 CVE721015:CVG721015 DFA721015:DFC721015 DOW721015:DOY721015 DYS721015:DYU721015 EIO721015:EIQ721015 ESK721015:ESM721015 FCG721015:FCI721015 FMC721015:FME721015 FVY721015:FWA721015 GFU721015:GFW721015 GPQ721015:GPS721015 GZM721015:GZO721015 HJI721015:HJK721015 HTE721015:HTG721015 IDA721015:IDC721015 IMW721015:IMY721015 IWS721015:IWU721015 JGO721015:JGQ721015 JQK721015:JQM721015 KAG721015:KAI721015 KKC721015:KKE721015 KTY721015:KUA721015 LDU721015:LDW721015 LNQ721015:LNS721015 LXM721015:LXO721015 MHI721015:MHK721015 MRE721015:MRG721015 NBA721015:NBC721015 NKW721015:NKY721015 NUS721015:NUU721015 OEO721015:OEQ721015 OOK721015:OOM721015 OYG721015:OYI721015 PIC721015:PIE721015 PRY721015:PSA721015 QBU721015:QBW721015 QLQ721015:QLS721015 QVM721015:QVO721015 RFI721015:RFK721015 RPE721015:RPG721015 RZA721015:RZC721015 SIW721015:SIY721015 SSS721015:SSU721015 TCO721015:TCQ721015 TMK721015:TMM721015 TWG721015:TWI721015 UGC721015:UGE721015 UPY721015:UQA721015 UZU721015:UZW721015 VJQ721015:VJS721015 VTM721015:VTO721015 WDI721015:WDK721015 WNE721015:WNG721015 WXA721015:WXC721015 AS786551:AU786551 KO786551:KQ786551 UK786551:UM786551 AEG786551:AEI786551 AOC786551:AOE786551 AXY786551:AYA786551 BHU786551:BHW786551 BRQ786551:BRS786551 CBM786551:CBO786551 CLI786551:CLK786551 CVE786551:CVG786551 DFA786551:DFC786551 DOW786551:DOY786551 DYS786551:DYU786551 EIO786551:EIQ786551 ESK786551:ESM786551 FCG786551:FCI786551 FMC786551:FME786551 FVY786551:FWA786551 GFU786551:GFW786551 GPQ786551:GPS786551 GZM786551:GZO786551 HJI786551:HJK786551 HTE786551:HTG786551 IDA786551:IDC786551 IMW786551:IMY786551 IWS786551:IWU786551 JGO786551:JGQ786551 JQK786551:JQM786551 KAG786551:KAI786551 KKC786551:KKE786551 KTY786551:KUA786551 LDU786551:LDW786551 LNQ786551:LNS786551 LXM786551:LXO786551 MHI786551:MHK786551 MRE786551:MRG786551 NBA786551:NBC786551 NKW786551:NKY786551 NUS786551:NUU786551 OEO786551:OEQ786551 OOK786551:OOM786551 OYG786551:OYI786551 PIC786551:PIE786551 PRY786551:PSA786551 QBU786551:QBW786551 QLQ786551:QLS786551 QVM786551:QVO786551 RFI786551:RFK786551 RPE786551:RPG786551 RZA786551:RZC786551 SIW786551:SIY786551 SSS786551:SSU786551 TCO786551:TCQ786551 TMK786551:TMM786551 TWG786551:TWI786551 UGC786551:UGE786551 UPY786551:UQA786551 UZU786551:UZW786551 VJQ786551:VJS786551 VTM786551:VTO786551 WDI786551:WDK786551 WNE786551:WNG786551 WXA786551:WXC786551 AS852087:AU852087 KO852087:KQ852087 UK852087:UM852087 AEG852087:AEI852087 AOC852087:AOE852087 AXY852087:AYA852087 BHU852087:BHW852087 BRQ852087:BRS852087 CBM852087:CBO852087 CLI852087:CLK852087 CVE852087:CVG852087 DFA852087:DFC852087 DOW852087:DOY852087 DYS852087:DYU852087 EIO852087:EIQ852087 ESK852087:ESM852087 FCG852087:FCI852087 FMC852087:FME852087 FVY852087:FWA852087 GFU852087:GFW852087 GPQ852087:GPS852087 GZM852087:GZO852087 HJI852087:HJK852087 HTE852087:HTG852087 IDA852087:IDC852087 IMW852087:IMY852087 IWS852087:IWU852087 JGO852087:JGQ852087 JQK852087:JQM852087 KAG852087:KAI852087 KKC852087:KKE852087 KTY852087:KUA852087 LDU852087:LDW852087 LNQ852087:LNS852087 LXM852087:LXO852087 MHI852087:MHK852087 MRE852087:MRG852087 NBA852087:NBC852087 NKW852087:NKY852087 NUS852087:NUU852087 OEO852087:OEQ852087 OOK852087:OOM852087 OYG852087:OYI852087 PIC852087:PIE852087 PRY852087:PSA852087 QBU852087:QBW852087 QLQ852087:QLS852087 QVM852087:QVO852087 RFI852087:RFK852087 RPE852087:RPG852087 RZA852087:RZC852087 SIW852087:SIY852087 SSS852087:SSU852087 TCO852087:TCQ852087 TMK852087:TMM852087 TWG852087:TWI852087 UGC852087:UGE852087 UPY852087:UQA852087 UZU852087:UZW852087 VJQ852087:VJS852087 VTM852087:VTO852087 WDI852087:WDK852087 WNE852087:WNG852087 WXA852087:WXC852087 AS917623:AU917623 KO917623:KQ917623 UK917623:UM917623 AEG917623:AEI917623 AOC917623:AOE917623 AXY917623:AYA917623 BHU917623:BHW917623 BRQ917623:BRS917623 CBM917623:CBO917623 CLI917623:CLK917623 CVE917623:CVG917623 DFA917623:DFC917623 DOW917623:DOY917623 DYS917623:DYU917623 EIO917623:EIQ917623 ESK917623:ESM917623 FCG917623:FCI917623 FMC917623:FME917623 FVY917623:FWA917623 GFU917623:GFW917623 GPQ917623:GPS917623 GZM917623:GZO917623 HJI917623:HJK917623 HTE917623:HTG917623 IDA917623:IDC917623 IMW917623:IMY917623 IWS917623:IWU917623 JGO917623:JGQ917623 JQK917623:JQM917623 KAG917623:KAI917623 KKC917623:KKE917623 KTY917623:KUA917623 LDU917623:LDW917623 LNQ917623:LNS917623 LXM917623:LXO917623 MHI917623:MHK917623 MRE917623:MRG917623 NBA917623:NBC917623 NKW917623:NKY917623 NUS917623:NUU917623 OEO917623:OEQ917623 OOK917623:OOM917623 OYG917623:OYI917623 PIC917623:PIE917623 PRY917623:PSA917623 QBU917623:QBW917623 QLQ917623:QLS917623 QVM917623:QVO917623 RFI917623:RFK917623 RPE917623:RPG917623 RZA917623:RZC917623 SIW917623:SIY917623 SSS917623:SSU917623 TCO917623:TCQ917623 TMK917623:TMM917623 TWG917623:TWI917623 UGC917623:UGE917623 UPY917623:UQA917623 UZU917623:UZW917623 VJQ917623:VJS917623 VTM917623:VTO917623 WDI917623:WDK917623 WNE917623:WNG917623 WXA917623:WXC917623 AS983159:AU983159 KO983159:KQ983159 UK983159:UM983159 AEG983159:AEI983159 AOC983159:AOE983159 AXY983159:AYA983159 BHU983159:BHW983159 BRQ983159:BRS983159 CBM983159:CBO983159 CLI983159:CLK983159 CVE983159:CVG983159 DFA983159:DFC983159 DOW983159:DOY983159 DYS983159:DYU983159 EIO983159:EIQ983159 ESK983159:ESM983159 FCG983159:FCI983159 FMC983159:FME983159 FVY983159:FWA983159 GFU983159:GFW983159 GPQ983159:GPS983159 GZM983159:GZO983159 HJI983159:HJK983159 HTE983159:HTG983159 IDA983159:IDC983159 IMW983159:IMY983159 IWS983159:IWU983159 JGO983159:JGQ983159 JQK983159:JQM983159 KAG983159:KAI983159 KKC983159:KKE983159 KTY983159:KUA983159 LDU983159:LDW983159 LNQ983159:LNS983159 LXM983159:LXO983159 MHI983159:MHK983159 MRE983159:MRG983159 NBA983159:NBC983159 NKW983159:NKY983159 NUS983159:NUU983159 OEO983159:OEQ983159 OOK983159:OOM983159 OYG983159:OYI983159 PIC983159:PIE983159 PRY983159:PSA983159 QBU983159:QBW983159 QLQ983159:QLS983159 QVM983159:QVO983159 RFI983159:RFK983159 RPE983159:RPG983159 RZA983159:RZC983159 SIW983159:SIY983159 SSS983159:SSU983159 TCO983159:TCQ983159 TMK983159:TMM983159 TWG983159:TWI983159 UGC983159:UGE983159 UPY983159:UQA983159 UZU983159:UZW983159 VJQ983159:VJS983159 VTM983159:VTO983159 WDI983159:WDK983159 WNE983159:WNG983159 WXA983159:WXC983159 D288:S309 IZ288:JO309 SV288:TK309 ACR288:ADG309 AMN288:ANC309 AWJ288:AWY309 BGF288:BGU309 BQB288:BQQ309 BZX288:CAM309 CJT288:CKI309 CTP288:CUE309 DDL288:DEA309 DNH288:DNW309 DXD288:DXS309 EGZ288:EHO309 EQV288:ERK309 FAR288:FBG309 FKN288:FLC309 FUJ288:FUY309 GEF288:GEU309 GOB288:GOQ309 GXX288:GYM309 HHT288:HII309 HRP288:HSE309 IBL288:ICA309 ILH288:ILW309 IVD288:IVS309 JEZ288:JFO309 JOV288:JPK309 JYR288:JZG309 KIN288:KJC309 KSJ288:KSY309 LCF288:LCU309 LMB288:LMQ309 LVX288:LWM309 MFT288:MGI309 MPP288:MQE309 MZL288:NAA309 NJH288:NJW309 NTD288:NTS309 OCZ288:ODO309 OMV288:ONK309 OWR288:OXG309 PGN288:PHC309 PQJ288:PQY309 QAF288:QAU309 QKB288:QKQ309 QTX288:QUM309 RDT288:REI309 RNP288:ROE309 RXL288:RYA309 SHH288:SHW309 SRD288:SRS309 TAZ288:TBO309 TKV288:TLK309 TUR288:TVG309 UEN288:UFC309 UOJ288:UOY309 UYF288:UYU309 VIB288:VIQ309 VRX288:VSM309 WBT288:WCI309 WLP288:WME309 WVL288:WWA309 D65824:S65845 IZ65824:JO65845 SV65824:TK65845 ACR65824:ADG65845 AMN65824:ANC65845 AWJ65824:AWY65845 BGF65824:BGU65845 BQB65824:BQQ65845 BZX65824:CAM65845 CJT65824:CKI65845 CTP65824:CUE65845 DDL65824:DEA65845 DNH65824:DNW65845 DXD65824:DXS65845 EGZ65824:EHO65845 EQV65824:ERK65845 FAR65824:FBG65845 FKN65824:FLC65845 FUJ65824:FUY65845 GEF65824:GEU65845 GOB65824:GOQ65845 GXX65824:GYM65845 HHT65824:HII65845 HRP65824:HSE65845 IBL65824:ICA65845 ILH65824:ILW65845 IVD65824:IVS65845 JEZ65824:JFO65845 JOV65824:JPK65845 JYR65824:JZG65845 KIN65824:KJC65845 KSJ65824:KSY65845 LCF65824:LCU65845 LMB65824:LMQ65845 LVX65824:LWM65845 MFT65824:MGI65845 MPP65824:MQE65845 MZL65824:NAA65845 NJH65824:NJW65845 NTD65824:NTS65845 OCZ65824:ODO65845 OMV65824:ONK65845 OWR65824:OXG65845 PGN65824:PHC65845 PQJ65824:PQY65845 QAF65824:QAU65845 QKB65824:QKQ65845 QTX65824:QUM65845 RDT65824:REI65845 RNP65824:ROE65845 RXL65824:RYA65845 SHH65824:SHW65845 SRD65824:SRS65845 TAZ65824:TBO65845 TKV65824:TLK65845 TUR65824:TVG65845 UEN65824:UFC65845 UOJ65824:UOY65845 UYF65824:UYU65845 VIB65824:VIQ65845 VRX65824:VSM65845 WBT65824:WCI65845 WLP65824:WME65845 WVL65824:WWA65845 D131360:S131381 IZ131360:JO131381 SV131360:TK131381 ACR131360:ADG131381 AMN131360:ANC131381 AWJ131360:AWY131381 BGF131360:BGU131381 BQB131360:BQQ131381 BZX131360:CAM131381 CJT131360:CKI131381 CTP131360:CUE131381 DDL131360:DEA131381 DNH131360:DNW131381 DXD131360:DXS131381 EGZ131360:EHO131381 EQV131360:ERK131381 FAR131360:FBG131381 FKN131360:FLC131381 FUJ131360:FUY131381 GEF131360:GEU131381 GOB131360:GOQ131381 GXX131360:GYM131381 HHT131360:HII131381 HRP131360:HSE131381 IBL131360:ICA131381 ILH131360:ILW131381 IVD131360:IVS131381 JEZ131360:JFO131381 JOV131360:JPK131381 JYR131360:JZG131381 KIN131360:KJC131381 KSJ131360:KSY131381 LCF131360:LCU131381 LMB131360:LMQ131381 LVX131360:LWM131381 MFT131360:MGI131381 MPP131360:MQE131381 MZL131360:NAA131381 NJH131360:NJW131381 NTD131360:NTS131381 OCZ131360:ODO131381 OMV131360:ONK131381 OWR131360:OXG131381 PGN131360:PHC131381 PQJ131360:PQY131381 QAF131360:QAU131381 QKB131360:QKQ131381 QTX131360:QUM131381 RDT131360:REI131381 RNP131360:ROE131381 RXL131360:RYA131381 SHH131360:SHW131381 SRD131360:SRS131381 TAZ131360:TBO131381 TKV131360:TLK131381 TUR131360:TVG131381 UEN131360:UFC131381 UOJ131360:UOY131381 UYF131360:UYU131381 VIB131360:VIQ131381 VRX131360:VSM131381 WBT131360:WCI131381 WLP131360:WME131381 WVL131360:WWA131381 D196896:S196917 IZ196896:JO196917 SV196896:TK196917 ACR196896:ADG196917 AMN196896:ANC196917 AWJ196896:AWY196917 BGF196896:BGU196917 BQB196896:BQQ196917 BZX196896:CAM196917 CJT196896:CKI196917 CTP196896:CUE196917 DDL196896:DEA196917 DNH196896:DNW196917 DXD196896:DXS196917 EGZ196896:EHO196917 EQV196896:ERK196917 FAR196896:FBG196917 FKN196896:FLC196917 FUJ196896:FUY196917 GEF196896:GEU196917 GOB196896:GOQ196917 GXX196896:GYM196917 HHT196896:HII196917 HRP196896:HSE196917 IBL196896:ICA196917 ILH196896:ILW196917 IVD196896:IVS196917 JEZ196896:JFO196917 JOV196896:JPK196917 JYR196896:JZG196917 KIN196896:KJC196917 KSJ196896:KSY196917 LCF196896:LCU196917 LMB196896:LMQ196917 LVX196896:LWM196917 MFT196896:MGI196917 MPP196896:MQE196917 MZL196896:NAA196917 NJH196896:NJW196917 NTD196896:NTS196917 OCZ196896:ODO196917 OMV196896:ONK196917 OWR196896:OXG196917 PGN196896:PHC196917 PQJ196896:PQY196917 QAF196896:QAU196917 QKB196896:QKQ196917 QTX196896:QUM196917 RDT196896:REI196917 RNP196896:ROE196917 RXL196896:RYA196917 SHH196896:SHW196917 SRD196896:SRS196917 TAZ196896:TBO196917 TKV196896:TLK196917 TUR196896:TVG196917 UEN196896:UFC196917 UOJ196896:UOY196917 UYF196896:UYU196917 VIB196896:VIQ196917 VRX196896:VSM196917 WBT196896:WCI196917 WLP196896:WME196917 WVL196896:WWA196917 D262432:S262453 IZ262432:JO262453 SV262432:TK262453 ACR262432:ADG262453 AMN262432:ANC262453 AWJ262432:AWY262453 BGF262432:BGU262453 BQB262432:BQQ262453 BZX262432:CAM262453 CJT262432:CKI262453 CTP262432:CUE262453 DDL262432:DEA262453 DNH262432:DNW262453 DXD262432:DXS262453 EGZ262432:EHO262453 EQV262432:ERK262453 FAR262432:FBG262453 FKN262432:FLC262453 FUJ262432:FUY262453 GEF262432:GEU262453 GOB262432:GOQ262453 GXX262432:GYM262453 HHT262432:HII262453 HRP262432:HSE262453 IBL262432:ICA262453 ILH262432:ILW262453 IVD262432:IVS262453 JEZ262432:JFO262453 JOV262432:JPK262453 JYR262432:JZG262453 KIN262432:KJC262453 KSJ262432:KSY262453 LCF262432:LCU262453 LMB262432:LMQ262453 LVX262432:LWM262453 MFT262432:MGI262453 MPP262432:MQE262453 MZL262432:NAA262453 NJH262432:NJW262453 NTD262432:NTS262453 OCZ262432:ODO262453 OMV262432:ONK262453 OWR262432:OXG262453 PGN262432:PHC262453 PQJ262432:PQY262453 QAF262432:QAU262453 QKB262432:QKQ262453 QTX262432:QUM262453 RDT262432:REI262453 RNP262432:ROE262453 RXL262432:RYA262453 SHH262432:SHW262453 SRD262432:SRS262453 TAZ262432:TBO262453 TKV262432:TLK262453 TUR262432:TVG262453 UEN262432:UFC262453 UOJ262432:UOY262453 UYF262432:UYU262453 VIB262432:VIQ262453 VRX262432:VSM262453 WBT262432:WCI262453 WLP262432:WME262453 WVL262432:WWA262453 D327968:S327989 IZ327968:JO327989 SV327968:TK327989 ACR327968:ADG327989 AMN327968:ANC327989 AWJ327968:AWY327989 BGF327968:BGU327989 BQB327968:BQQ327989 BZX327968:CAM327989 CJT327968:CKI327989 CTP327968:CUE327989 DDL327968:DEA327989 DNH327968:DNW327989 DXD327968:DXS327989 EGZ327968:EHO327989 EQV327968:ERK327989 FAR327968:FBG327989 FKN327968:FLC327989 FUJ327968:FUY327989 GEF327968:GEU327989 GOB327968:GOQ327989 GXX327968:GYM327989 HHT327968:HII327989 HRP327968:HSE327989 IBL327968:ICA327989 ILH327968:ILW327989 IVD327968:IVS327989 JEZ327968:JFO327989 JOV327968:JPK327989 JYR327968:JZG327989 KIN327968:KJC327989 KSJ327968:KSY327989 LCF327968:LCU327989 LMB327968:LMQ327989 LVX327968:LWM327989 MFT327968:MGI327989 MPP327968:MQE327989 MZL327968:NAA327989 NJH327968:NJW327989 NTD327968:NTS327989 OCZ327968:ODO327989 OMV327968:ONK327989 OWR327968:OXG327989 PGN327968:PHC327989 PQJ327968:PQY327989 QAF327968:QAU327989 QKB327968:QKQ327989 QTX327968:QUM327989 RDT327968:REI327989 RNP327968:ROE327989 RXL327968:RYA327989 SHH327968:SHW327989 SRD327968:SRS327989 TAZ327968:TBO327989 TKV327968:TLK327989 TUR327968:TVG327989 UEN327968:UFC327989 UOJ327968:UOY327989 UYF327968:UYU327989 VIB327968:VIQ327989 VRX327968:VSM327989 WBT327968:WCI327989 WLP327968:WME327989 WVL327968:WWA327989 D393504:S393525 IZ393504:JO393525 SV393504:TK393525 ACR393504:ADG393525 AMN393504:ANC393525 AWJ393504:AWY393525 BGF393504:BGU393525 BQB393504:BQQ393525 BZX393504:CAM393525 CJT393504:CKI393525 CTP393504:CUE393525 DDL393504:DEA393525 DNH393504:DNW393525 DXD393504:DXS393525 EGZ393504:EHO393525 EQV393504:ERK393525 FAR393504:FBG393525 FKN393504:FLC393525 FUJ393504:FUY393525 GEF393504:GEU393525 GOB393504:GOQ393525 GXX393504:GYM393525 HHT393504:HII393525 HRP393504:HSE393525 IBL393504:ICA393525 ILH393504:ILW393525 IVD393504:IVS393525 JEZ393504:JFO393525 JOV393504:JPK393525 JYR393504:JZG393525 KIN393504:KJC393525 KSJ393504:KSY393525 LCF393504:LCU393525 LMB393504:LMQ393525 LVX393504:LWM393525 MFT393504:MGI393525 MPP393504:MQE393525 MZL393504:NAA393525 NJH393504:NJW393525 NTD393504:NTS393525 OCZ393504:ODO393525 OMV393504:ONK393525 OWR393504:OXG393525 PGN393504:PHC393525 PQJ393504:PQY393525 QAF393504:QAU393525 QKB393504:QKQ393525 QTX393504:QUM393525 RDT393504:REI393525 RNP393504:ROE393525 RXL393504:RYA393525 SHH393504:SHW393525 SRD393504:SRS393525 TAZ393504:TBO393525 TKV393504:TLK393525 TUR393504:TVG393525 UEN393504:UFC393525 UOJ393504:UOY393525 UYF393504:UYU393525 VIB393504:VIQ393525 VRX393504:VSM393525 WBT393504:WCI393525 WLP393504:WME393525 WVL393504:WWA393525 D459040:S459061 IZ459040:JO459061 SV459040:TK459061 ACR459040:ADG459061 AMN459040:ANC459061 AWJ459040:AWY459061 BGF459040:BGU459061 BQB459040:BQQ459061 BZX459040:CAM459061 CJT459040:CKI459061 CTP459040:CUE459061 DDL459040:DEA459061 DNH459040:DNW459061 DXD459040:DXS459061 EGZ459040:EHO459061 EQV459040:ERK459061 FAR459040:FBG459061 FKN459040:FLC459061 FUJ459040:FUY459061 GEF459040:GEU459061 GOB459040:GOQ459061 GXX459040:GYM459061 HHT459040:HII459061 HRP459040:HSE459061 IBL459040:ICA459061 ILH459040:ILW459061 IVD459040:IVS459061 JEZ459040:JFO459061 JOV459040:JPK459061 JYR459040:JZG459061 KIN459040:KJC459061 KSJ459040:KSY459061 LCF459040:LCU459061 LMB459040:LMQ459061 LVX459040:LWM459061 MFT459040:MGI459061 MPP459040:MQE459061 MZL459040:NAA459061 NJH459040:NJW459061 NTD459040:NTS459061 OCZ459040:ODO459061 OMV459040:ONK459061 OWR459040:OXG459061 PGN459040:PHC459061 PQJ459040:PQY459061 QAF459040:QAU459061 QKB459040:QKQ459061 QTX459040:QUM459061 RDT459040:REI459061 RNP459040:ROE459061 RXL459040:RYA459061 SHH459040:SHW459061 SRD459040:SRS459061 TAZ459040:TBO459061 TKV459040:TLK459061 TUR459040:TVG459061 UEN459040:UFC459061 UOJ459040:UOY459061 UYF459040:UYU459061 VIB459040:VIQ459061 VRX459040:VSM459061 WBT459040:WCI459061 WLP459040:WME459061 WVL459040:WWA459061 D524576:S524597 IZ524576:JO524597 SV524576:TK524597 ACR524576:ADG524597 AMN524576:ANC524597 AWJ524576:AWY524597 BGF524576:BGU524597 BQB524576:BQQ524597 BZX524576:CAM524597 CJT524576:CKI524597 CTP524576:CUE524597 DDL524576:DEA524597 DNH524576:DNW524597 DXD524576:DXS524597 EGZ524576:EHO524597 EQV524576:ERK524597 FAR524576:FBG524597 FKN524576:FLC524597 FUJ524576:FUY524597 GEF524576:GEU524597 GOB524576:GOQ524597 GXX524576:GYM524597 HHT524576:HII524597 HRP524576:HSE524597 IBL524576:ICA524597 ILH524576:ILW524597 IVD524576:IVS524597 JEZ524576:JFO524597 JOV524576:JPK524597 JYR524576:JZG524597 KIN524576:KJC524597 KSJ524576:KSY524597 LCF524576:LCU524597 LMB524576:LMQ524597 LVX524576:LWM524597 MFT524576:MGI524597 MPP524576:MQE524597 MZL524576:NAA524597 NJH524576:NJW524597 NTD524576:NTS524597 OCZ524576:ODO524597 OMV524576:ONK524597 OWR524576:OXG524597 PGN524576:PHC524597 PQJ524576:PQY524597 QAF524576:QAU524597 QKB524576:QKQ524597 QTX524576:QUM524597 RDT524576:REI524597 RNP524576:ROE524597 RXL524576:RYA524597 SHH524576:SHW524597 SRD524576:SRS524597 TAZ524576:TBO524597 TKV524576:TLK524597 TUR524576:TVG524597 UEN524576:UFC524597 UOJ524576:UOY524597 UYF524576:UYU524597 VIB524576:VIQ524597 VRX524576:VSM524597 WBT524576:WCI524597 WLP524576:WME524597 WVL524576:WWA524597 D590112:S590133 IZ590112:JO590133 SV590112:TK590133 ACR590112:ADG590133 AMN590112:ANC590133 AWJ590112:AWY590133 BGF590112:BGU590133 BQB590112:BQQ590133 BZX590112:CAM590133 CJT590112:CKI590133 CTP590112:CUE590133 DDL590112:DEA590133 DNH590112:DNW590133 DXD590112:DXS590133 EGZ590112:EHO590133 EQV590112:ERK590133 FAR590112:FBG590133 FKN590112:FLC590133 FUJ590112:FUY590133 GEF590112:GEU590133 GOB590112:GOQ590133 GXX590112:GYM590133 HHT590112:HII590133 HRP590112:HSE590133 IBL590112:ICA590133 ILH590112:ILW590133 IVD590112:IVS590133 JEZ590112:JFO590133 JOV590112:JPK590133 JYR590112:JZG590133 KIN590112:KJC590133 KSJ590112:KSY590133 LCF590112:LCU590133 LMB590112:LMQ590133 LVX590112:LWM590133 MFT590112:MGI590133 MPP590112:MQE590133 MZL590112:NAA590133 NJH590112:NJW590133 NTD590112:NTS590133 OCZ590112:ODO590133 OMV590112:ONK590133 OWR590112:OXG590133 PGN590112:PHC590133 PQJ590112:PQY590133 QAF590112:QAU590133 QKB590112:QKQ590133 QTX590112:QUM590133 RDT590112:REI590133 RNP590112:ROE590133 RXL590112:RYA590133 SHH590112:SHW590133 SRD590112:SRS590133 TAZ590112:TBO590133 TKV590112:TLK590133 TUR590112:TVG590133 UEN590112:UFC590133 UOJ590112:UOY590133 UYF590112:UYU590133 VIB590112:VIQ590133 VRX590112:VSM590133 WBT590112:WCI590133 WLP590112:WME590133 WVL590112:WWA590133 D655648:S655669 IZ655648:JO655669 SV655648:TK655669 ACR655648:ADG655669 AMN655648:ANC655669 AWJ655648:AWY655669 BGF655648:BGU655669 BQB655648:BQQ655669 BZX655648:CAM655669 CJT655648:CKI655669 CTP655648:CUE655669 DDL655648:DEA655669 DNH655648:DNW655669 DXD655648:DXS655669 EGZ655648:EHO655669 EQV655648:ERK655669 FAR655648:FBG655669 FKN655648:FLC655669 FUJ655648:FUY655669 GEF655648:GEU655669 GOB655648:GOQ655669 GXX655648:GYM655669 HHT655648:HII655669 HRP655648:HSE655669 IBL655648:ICA655669 ILH655648:ILW655669 IVD655648:IVS655669 JEZ655648:JFO655669 JOV655648:JPK655669 JYR655648:JZG655669 KIN655648:KJC655669 KSJ655648:KSY655669 LCF655648:LCU655669 LMB655648:LMQ655669 LVX655648:LWM655669 MFT655648:MGI655669 MPP655648:MQE655669 MZL655648:NAA655669 NJH655648:NJW655669 NTD655648:NTS655669 OCZ655648:ODO655669 OMV655648:ONK655669 OWR655648:OXG655669 PGN655648:PHC655669 PQJ655648:PQY655669 QAF655648:QAU655669 QKB655648:QKQ655669 QTX655648:QUM655669 RDT655648:REI655669 RNP655648:ROE655669 RXL655648:RYA655669 SHH655648:SHW655669 SRD655648:SRS655669 TAZ655648:TBO655669 TKV655648:TLK655669 TUR655648:TVG655669 UEN655648:UFC655669 UOJ655648:UOY655669 UYF655648:UYU655669 VIB655648:VIQ655669 VRX655648:VSM655669 WBT655648:WCI655669 WLP655648:WME655669 WVL655648:WWA655669 D721184:S721205 IZ721184:JO721205 SV721184:TK721205 ACR721184:ADG721205 AMN721184:ANC721205 AWJ721184:AWY721205 BGF721184:BGU721205 BQB721184:BQQ721205 BZX721184:CAM721205 CJT721184:CKI721205 CTP721184:CUE721205 DDL721184:DEA721205 DNH721184:DNW721205 DXD721184:DXS721205 EGZ721184:EHO721205 EQV721184:ERK721205 FAR721184:FBG721205 FKN721184:FLC721205 FUJ721184:FUY721205 GEF721184:GEU721205 GOB721184:GOQ721205 GXX721184:GYM721205 HHT721184:HII721205 HRP721184:HSE721205 IBL721184:ICA721205 ILH721184:ILW721205 IVD721184:IVS721205 JEZ721184:JFO721205 JOV721184:JPK721205 JYR721184:JZG721205 KIN721184:KJC721205 KSJ721184:KSY721205 LCF721184:LCU721205 LMB721184:LMQ721205 LVX721184:LWM721205 MFT721184:MGI721205 MPP721184:MQE721205 MZL721184:NAA721205 NJH721184:NJW721205 NTD721184:NTS721205 OCZ721184:ODO721205 OMV721184:ONK721205 OWR721184:OXG721205 PGN721184:PHC721205 PQJ721184:PQY721205 QAF721184:QAU721205 QKB721184:QKQ721205 QTX721184:QUM721205 RDT721184:REI721205 RNP721184:ROE721205 RXL721184:RYA721205 SHH721184:SHW721205 SRD721184:SRS721205 TAZ721184:TBO721205 TKV721184:TLK721205 TUR721184:TVG721205 UEN721184:UFC721205 UOJ721184:UOY721205 UYF721184:UYU721205 VIB721184:VIQ721205 VRX721184:VSM721205 WBT721184:WCI721205 WLP721184:WME721205 WVL721184:WWA721205 D786720:S786741 IZ786720:JO786741 SV786720:TK786741 ACR786720:ADG786741 AMN786720:ANC786741 AWJ786720:AWY786741 BGF786720:BGU786741 BQB786720:BQQ786741 BZX786720:CAM786741 CJT786720:CKI786741 CTP786720:CUE786741 DDL786720:DEA786741 DNH786720:DNW786741 DXD786720:DXS786741 EGZ786720:EHO786741 EQV786720:ERK786741 FAR786720:FBG786741 FKN786720:FLC786741 FUJ786720:FUY786741 GEF786720:GEU786741 GOB786720:GOQ786741 GXX786720:GYM786741 HHT786720:HII786741 HRP786720:HSE786741 IBL786720:ICA786741 ILH786720:ILW786741 IVD786720:IVS786741 JEZ786720:JFO786741 JOV786720:JPK786741 JYR786720:JZG786741 KIN786720:KJC786741 KSJ786720:KSY786741 LCF786720:LCU786741 LMB786720:LMQ786741 LVX786720:LWM786741 MFT786720:MGI786741 MPP786720:MQE786741 MZL786720:NAA786741 NJH786720:NJW786741 NTD786720:NTS786741 OCZ786720:ODO786741 OMV786720:ONK786741 OWR786720:OXG786741 PGN786720:PHC786741 PQJ786720:PQY786741 QAF786720:QAU786741 QKB786720:QKQ786741 QTX786720:QUM786741 RDT786720:REI786741 RNP786720:ROE786741 RXL786720:RYA786741 SHH786720:SHW786741 SRD786720:SRS786741 TAZ786720:TBO786741 TKV786720:TLK786741 TUR786720:TVG786741 UEN786720:UFC786741 UOJ786720:UOY786741 UYF786720:UYU786741 VIB786720:VIQ786741 VRX786720:VSM786741 WBT786720:WCI786741 WLP786720:WME786741 WVL786720:WWA786741 D852256:S852277 IZ852256:JO852277 SV852256:TK852277 ACR852256:ADG852277 AMN852256:ANC852277 AWJ852256:AWY852277 BGF852256:BGU852277 BQB852256:BQQ852277 BZX852256:CAM852277 CJT852256:CKI852277 CTP852256:CUE852277 DDL852256:DEA852277 DNH852256:DNW852277 DXD852256:DXS852277 EGZ852256:EHO852277 EQV852256:ERK852277 FAR852256:FBG852277 FKN852256:FLC852277 FUJ852256:FUY852277 GEF852256:GEU852277 GOB852256:GOQ852277 GXX852256:GYM852277 HHT852256:HII852277 HRP852256:HSE852277 IBL852256:ICA852277 ILH852256:ILW852277 IVD852256:IVS852277 JEZ852256:JFO852277 JOV852256:JPK852277 JYR852256:JZG852277 KIN852256:KJC852277 KSJ852256:KSY852277 LCF852256:LCU852277 LMB852256:LMQ852277 LVX852256:LWM852277 MFT852256:MGI852277 MPP852256:MQE852277 MZL852256:NAA852277 NJH852256:NJW852277 NTD852256:NTS852277 OCZ852256:ODO852277 OMV852256:ONK852277 OWR852256:OXG852277 PGN852256:PHC852277 PQJ852256:PQY852277 QAF852256:QAU852277 QKB852256:QKQ852277 QTX852256:QUM852277 RDT852256:REI852277 RNP852256:ROE852277 RXL852256:RYA852277 SHH852256:SHW852277 SRD852256:SRS852277 TAZ852256:TBO852277 TKV852256:TLK852277 TUR852256:TVG852277 UEN852256:UFC852277 UOJ852256:UOY852277 UYF852256:UYU852277 VIB852256:VIQ852277 VRX852256:VSM852277 WBT852256:WCI852277 WLP852256:WME852277 WVL852256:WWA852277 D917792:S917813 IZ917792:JO917813 SV917792:TK917813 ACR917792:ADG917813 AMN917792:ANC917813 AWJ917792:AWY917813 BGF917792:BGU917813 BQB917792:BQQ917813 BZX917792:CAM917813 CJT917792:CKI917813 CTP917792:CUE917813 DDL917792:DEA917813 DNH917792:DNW917813 DXD917792:DXS917813 EGZ917792:EHO917813 EQV917792:ERK917813 FAR917792:FBG917813 FKN917792:FLC917813 FUJ917792:FUY917813 GEF917792:GEU917813 GOB917792:GOQ917813 GXX917792:GYM917813 HHT917792:HII917813 HRP917792:HSE917813 IBL917792:ICA917813 ILH917792:ILW917813 IVD917792:IVS917813 JEZ917792:JFO917813 JOV917792:JPK917813 JYR917792:JZG917813 KIN917792:KJC917813 KSJ917792:KSY917813 LCF917792:LCU917813 LMB917792:LMQ917813 LVX917792:LWM917813 MFT917792:MGI917813 MPP917792:MQE917813 MZL917792:NAA917813 NJH917792:NJW917813 NTD917792:NTS917813 OCZ917792:ODO917813 OMV917792:ONK917813 OWR917792:OXG917813 PGN917792:PHC917813 PQJ917792:PQY917813 QAF917792:QAU917813 QKB917792:QKQ917813 QTX917792:QUM917813 RDT917792:REI917813 RNP917792:ROE917813 RXL917792:RYA917813 SHH917792:SHW917813 SRD917792:SRS917813 TAZ917792:TBO917813 TKV917792:TLK917813 TUR917792:TVG917813 UEN917792:UFC917813 UOJ917792:UOY917813 UYF917792:UYU917813 VIB917792:VIQ917813 VRX917792:VSM917813 WBT917792:WCI917813 WLP917792:WME917813 WVL917792:WWA917813 D983328:S983349 IZ983328:JO983349 SV983328:TK983349 ACR983328:ADG983349 AMN983328:ANC983349 AWJ983328:AWY983349 BGF983328:BGU983349 BQB983328:BQQ983349 BZX983328:CAM983349 CJT983328:CKI983349 CTP983328:CUE983349 DDL983328:DEA983349 DNH983328:DNW983349 DXD983328:DXS983349 EGZ983328:EHO983349 EQV983328:ERK983349 FAR983328:FBG983349 FKN983328:FLC983349 FUJ983328:FUY983349 GEF983328:GEU983349 GOB983328:GOQ983349 GXX983328:GYM983349 HHT983328:HII983349 HRP983328:HSE983349 IBL983328:ICA983349 ILH983328:ILW983349 IVD983328:IVS983349 JEZ983328:JFO983349 JOV983328:JPK983349 JYR983328:JZG983349 KIN983328:KJC983349 KSJ983328:KSY983349 LCF983328:LCU983349 LMB983328:LMQ983349 LVX983328:LWM983349 MFT983328:MGI983349 MPP983328:MQE983349 MZL983328:NAA983349 NJH983328:NJW983349 NTD983328:NTS983349 OCZ983328:ODO983349 OMV983328:ONK983349 OWR983328:OXG983349 PGN983328:PHC983349 PQJ983328:PQY983349 QAF983328:QAU983349 QKB983328:QKQ983349 QTX983328:QUM983349 RDT983328:REI983349 RNP983328:ROE983349 RXL983328:RYA983349 SHH983328:SHW983349 SRD983328:SRS983349 TAZ983328:TBO983349 TKV983328:TLK983349 TUR983328:TVG983349 UEN983328:UFC983349 UOJ983328:UOY983349 UYF983328:UYU983349 VIB983328:VIQ983349 VRX983328:VSM983349 WBT983328:WCI983349 WLP983328:WME983349 WVL983328:WWA983349 C120:G123 IY120:JC123 SU120:SY123 ACQ120:ACU123 AMM120:AMQ123 AWI120:AWM123 BGE120:BGI123 BQA120:BQE123 BZW120:CAA123 CJS120:CJW123 CTO120:CTS123 DDK120:DDO123 DNG120:DNK123 DXC120:DXG123 EGY120:EHC123 EQU120:EQY123 FAQ120:FAU123 FKM120:FKQ123 FUI120:FUM123 GEE120:GEI123 GOA120:GOE123 GXW120:GYA123 HHS120:HHW123 HRO120:HRS123 IBK120:IBO123 ILG120:ILK123 IVC120:IVG123 JEY120:JFC123 JOU120:JOY123 JYQ120:JYU123 KIM120:KIQ123 KSI120:KSM123 LCE120:LCI123 LMA120:LME123 LVW120:LWA123 MFS120:MFW123 MPO120:MPS123 MZK120:MZO123 NJG120:NJK123 NTC120:NTG123 OCY120:ODC123 OMU120:OMY123 OWQ120:OWU123 PGM120:PGQ123 PQI120:PQM123 QAE120:QAI123 QKA120:QKE123 QTW120:QUA123 RDS120:RDW123 RNO120:RNS123 RXK120:RXO123 SHG120:SHK123 SRC120:SRG123 TAY120:TBC123 TKU120:TKY123 TUQ120:TUU123 UEM120:UEQ123 UOI120:UOM123 UYE120:UYI123 VIA120:VIE123 VRW120:VSA123 WBS120:WBW123 WLO120:WLS123 WVK120:WVO123 C65656:G65659 IY65656:JC65659 SU65656:SY65659 ACQ65656:ACU65659 AMM65656:AMQ65659 AWI65656:AWM65659 BGE65656:BGI65659 BQA65656:BQE65659 BZW65656:CAA65659 CJS65656:CJW65659 CTO65656:CTS65659 DDK65656:DDO65659 DNG65656:DNK65659 DXC65656:DXG65659 EGY65656:EHC65659 EQU65656:EQY65659 FAQ65656:FAU65659 FKM65656:FKQ65659 FUI65656:FUM65659 GEE65656:GEI65659 GOA65656:GOE65659 GXW65656:GYA65659 HHS65656:HHW65659 HRO65656:HRS65659 IBK65656:IBO65659 ILG65656:ILK65659 IVC65656:IVG65659 JEY65656:JFC65659 JOU65656:JOY65659 JYQ65656:JYU65659 KIM65656:KIQ65659 KSI65656:KSM65659 LCE65656:LCI65659 LMA65656:LME65659 LVW65656:LWA65659 MFS65656:MFW65659 MPO65656:MPS65659 MZK65656:MZO65659 NJG65656:NJK65659 NTC65656:NTG65659 OCY65656:ODC65659 OMU65656:OMY65659 OWQ65656:OWU65659 PGM65656:PGQ65659 PQI65656:PQM65659 QAE65656:QAI65659 QKA65656:QKE65659 QTW65656:QUA65659 RDS65656:RDW65659 RNO65656:RNS65659 RXK65656:RXO65659 SHG65656:SHK65659 SRC65656:SRG65659 TAY65656:TBC65659 TKU65656:TKY65659 TUQ65656:TUU65659 UEM65656:UEQ65659 UOI65656:UOM65659 UYE65656:UYI65659 VIA65656:VIE65659 VRW65656:VSA65659 WBS65656:WBW65659 WLO65656:WLS65659 WVK65656:WVO65659 C131192:G131195 IY131192:JC131195 SU131192:SY131195 ACQ131192:ACU131195 AMM131192:AMQ131195 AWI131192:AWM131195 BGE131192:BGI131195 BQA131192:BQE131195 BZW131192:CAA131195 CJS131192:CJW131195 CTO131192:CTS131195 DDK131192:DDO131195 DNG131192:DNK131195 DXC131192:DXG131195 EGY131192:EHC131195 EQU131192:EQY131195 FAQ131192:FAU131195 FKM131192:FKQ131195 FUI131192:FUM131195 GEE131192:GEI131195 GOA131192:GOE131195 GXW131192:GYA131195 HHS131192:HHW131195 HRO131192:HRS131195 IBK131192:IBO131195 ILG131192:ILK131195 IVC131192:IVG131195 JEY131192:JFC131195 JOU131192:JOY131195 JYQ131192:JYU131195 KIM131192:KIQ131195 KSI131192:KSM131195 LCE131192:LCI131195 LMA131192:LME131195 LVW131192:LWA131195 MFS131192:MFW131195 MPO131192:MPS131195 MZK131192:MZO131195 NJG131192:NJK131195 NTC131192:NTG131195 OCY131192:ODC131195 OMU131192:OMY131195 OWQ131192:OWU131195 PGM131192:PGQ131195 PQI131192:PQM131195 QAE131192:QAI131195 QKA131192:QKE131195 QTW131192:QUA131195 RDS131192:RDW131195 RNO131192:RNS131195 RXK131192:RXO131195 SHG131192:SHK131195 SRC131192:SRG131195 TAY131192:TBC131195 TKU131192:TKY131195 TUQ131192:TUU131195 UEM131192:UEQ131195 UOI131192:UOM131195 UYE131192:UYI131195 VIA131192:VIE131195 VRW131192:VSA131195 WBS131192:WBW131195 WLO131192:WLS131195 WVK131192:WVO131195 C196728:G196731 IY196728:JC196731 SU196728:SY196731 ACQ196728:ACU196731 AMM196728:AMQ196731 AWI196728:AWM196731 BGE196728:BGI196731 BQA196728:BQE196731 BZW196728:CAA196731 CJS196728:CJW196731 CTO196728:CTS196731 DDK196728:DDO196731 DNG196728:DNK196731 DXC196728:DXG196731 EGY196728:EHC196731 EQU196728:EQY196731 FAQ196728:FAU196731 FKM196728:FKQ196731 FUI196728:FUM196731 GEE196728:GEI196731 GOA196728:GOE196731 GXW196728:GYA196731 HHS196728:HHW196731 HRO196728:HRS196731 IBK196728:IBO196731 ILG196728:ILK196731 IVC196728:IVG196731 JEY196728:JFC196731 JOU196728:JOY196731 JYQ196728:JYU196731 KIM196728:KIQ196731 KSI196728:KSM196731 LCE196728:LCI196731 LMA196728:LME196731 LVW196728:LWA196731 MFS196728:MFW196731 MPO196728:MPS196731 MZK196728:MZO196731 NJG196728:NJK196731 NTC196728:NTG196731 OCY196728:ODC196731 OMU196728:OMY196731 OWQ196728:OWU196731 PGM196728:PGQ196731 PQI196728:PQM196731 QAE196728:QAI196731 QKA196728:QKE196731 QTW196728:QUA196731 RDS196728:RDW196731 RNO196728:RNS196731 RXK196728:RXO196731 SHG196728:SHK196731 SRC196728:SRG196731 TAY196728:TBC196731 TKU196728:TKY196731 TUQ196728:TUU196731 UEM196728:UEQ196731 UOI196728:UOM196731 UYE196728:UYI196731 VIA196728:VIE196731 VRW196728:VSA196731 WBS196728:WBW196731 WLO196728:WLS196731 WVK196728:WVO196731 C262264:G262267 IY262264:JC262267 SU262264:SY262267 ACQ262264:ACU262267 AMM262264:AMQ262267 AWI262264:AWM262267 BGE262264:BGI262267 BQA262264:BQE262267 BZW262264:CAA262267 CJS262264:CJW262267 CTO262264:CTS262267 DDK262264:DDO262267 DNG262264:DNK262267 DXC262264:DXG262267 EGY262264:EHC262267 EQU262264:EQY262267 FAQ262264:FAU262267 FKM262264:FKQ262267 FUI262264:FUM262267 GEE262264:GEI262267 GOA262264:GOE262267 GXW262264:GYA262267 HHS262264:HHW262267 HRO262264:HRS262267 IBK262264:IBO262267 ILG262264:ILK262267 IVC262264:IVG262267 JEY262264:JFC262267 JOU262264:JOY262267 JYQ262264:JYU262267 KIM262264:KIQ262267 KSI262264:KSM262267 LCE262264:LCI262267 LMA262264:LME262267 LVW262264:LWA262267 MFS262264:MFW262267 MPO262264:MPS262267 MZK262264:MZO262267 NJG262264:NJK262267 NTC262264:NTG262267 OCY262264:ODC262267 OMU262264:OMY262267 OWQ262264:OWU262267 PGM262264:PGQ262267 PQI262264:PQM262267 QAE262264:QAI262267 QKA262264:QKE262267 QTW262264:QUA262267 RDS262264:RDW262267 RNO262264:RNS262267 RXK262264:RXO262267 SHG262264:SHK262267 SRC262264:SRG262267 TAY262264:TBC262267 TKU262264:TKY262267 TUQ262264:TUU262267 UEM262264:UEQ262267 UOI262264:UOM262267 UYE262264:UYI262267 VIA262264:VIE262267 VRW262264:VSA262267 WBS262264:WBW262267 WLO262264:WLS262267 WVK262264:WVO262267 C327800:G327803 IY327800:JC327803 SU327800:SY327803 ACQ327800:ACU327803 AMM327800:AMQ327803 AWI327800:AWM327803 BGE327800:BGI327803 BQA327800:BQE327803 BZW327800:CAA327803 CJS327800:CJW327803 CTO327800:CTS327803 DDK327800:DDO327803 DNG327800:DNK327803 DXC327800:DXG327803 EGY327800:EHC327803 EQU327800:EQY327803 FAQ327800:FAU327803 FKM327800:FKQ327803 FUI327800:FUM327803 GEE327800:GEI327803 GOA327800:GOE327803 GXW327800:GYA327803 HHS327800:HHW327803 HRO327800:HRS327803 IBK327800:IBO327803 ILG327800:ILK327803 IVC327800:IVG327803 JEY327800:JFC327803 JOU327800:JOY327803 JYQ327800:JYU327803 KIM327800:KIQ327803 KSI327800:KSM327803 LCE327800:LCI327803 LMA327800:LME327803 LVW327800:LWA327803 MFS327800:MFW327803 MPO327800:MPS327803 MZK327800:MZO327803 NJG327800:NJK327803 NTC327800:NTG327803 OCY327800:ODC327803 OMU327800:OMY327803 OWQ327800:OWU327803 PGM327800:PGQ327803 PQI327800:PQM327803 QAE327800:QAI327803 QKA327800:QKE327803 QTW327800:QUA327803 RDS327800:RDW327803 RNO327800:RNS327803 RXK327800:RXO327803 SHG327800:SHK327803 SRC327800:SRG327803 TAY327800:TBC327803 TKU327800:TKY327803 TUQ327800:TUU327803 UEM327800:UEQ327803 UOI327800:UOM327803 UYE327800:UYI327803 VIA327800:VIE327803 VRW327800:VSA327803 WBS327800:WBW327803 WLO327800:WLS327803 WVK327800:WVO327803 C393336:G393339 IY393336:JC393339 SU393336:SY393339 ACQ393336:ACU393339 AMM393336:AMQ393339 AWI393336:AWM393339 BGE393336:BGI393339 BQA393336:BQE393339 BZW393336:CAA393339 CJS393336:CJW393339 CTO393336:CTS393339 DDK393336:DDO393339 DNG393336:DNK393339 DXC393336:DXG393339 EGY393336:EHC393339 EQU393336:EQY393339 FAQ393336:FAU393339 FKM393336:FKQ393339 FUI393336:FUM393339 GEE393336:GEI393339 GOA393336:GOE393339 GXW393336:GYA393339 HHS393336:HHW393339 HRO393336:HRS393339 IBK393336:IBO393339 ILG393336:ILK393339 IVC393336:IVG393339 JEY393336:JFC393339 JOU393336:JOY393339 JYQ393336:JYU393339 KIM393336:KIQ393339 KSI393336:KSM393339 LCE393336:LCI393339 LMA393336:LME393339 LVW393336:LWA393339 MFS393336:MFW393339 MPO393336:MPS393339 MZK393336:MZO393339 NJG393336:NJK393339 NTC393336:NTG393339 OCY393336:ODC393339 OMU393336:OMY393339 OWQ393336:OWU393339 PGM393336:PGQ393339 PQI393336:PQM393339 QAE393336:QAI393339 QKA393336:QKE393339 QTW393336:QUA393339 RDS393336:RDW393339 RNO393336:RNS393339 RXK393336:RXO393339 SHG393336:SHK393339 SRC393336:SRG393339 TAY393336:TBC393339 TKU393336:TKY393339 TUQ393336:TUU393339 UEM393336:UEQ393339 UOI393336:UOM393339 UYE393336:UYI393339 VIA393336:VIE393339 VRW393336:VSA393339 WBS393336:WBW393339 WLO393336:WLS393339 WVK393336:WVO393339 C458872:G458875 IY458872:JC458875 SU458872:SY458875 ACQ458872:ACU458875 AMM458872:AMQ458875 AWI458872:AWM458875 BGE458872:BGI458875 BQA458872:BQE458875 BZW458872:CAA458875 CJS458872:CJW458875 CTO458872:CTS458875 DDK458872:DDO458875 DNG458872:DNK458875 DXC458872:DXG458875 EGY458872:EHC458875 EQU458872:EQY458875 FAQ458872:FAU458875 FKM458872:FKQ458875 FUI458872:FUM458875 GEE458872:GEI458875 GOA458872:GOE458875 GXW458872:GYA458875 HHS458872:HHW458875 HRO458872:HRS458875 IBK458872:IBO458875 ILG458872:ILK458875 IVC458872:IVG458875 JEY458872:JFC458875 JOU458872:JOY458875 JYQ458872:JYU458875 KIM458872:KIQ458875 KSI458872:KSM458875 LCE458872:LCI458875 LMA458872:LME458875 LVW458872:LWA458875 MFS458872:MFW458875 MPO458872:MPS458875 MZK458872:MZO458875 NJG458872:NJK458875 NTC458872:NTG458875 OCY458872:ODC458875 OMU458872:OMY458875 OWQ458872:OWU458875 PGM458872:PGQ458875 PQI458872:PQM458875 QAE458872:QAI458875 QKA458872:QKE458875 QTW458872:QUA458875 RDS458872:RDW458875 RNO458872:RNS458875 RXK458872:RXO458875 SHG458872:SHK458875 SRC458872:SRG458875 TAY458872:TBC458875 TKU458872:TKY458875 TUQ458872:TUU458875 UEM458872:UEQ458875 UOI458872:UOM458875 UYE458872:UYI458875 VIA458872:VIE458875 VRW458872:VSA458875 WBS458872:WBW458875 WLO458872:WLS458875 WVK458872:WVO458875 C524408:G524411 IY524408:JC524411 SU524408:SY524411 ACQ524408:ACU524411 AMM524408:AMQ524411 AWI524408:AWM524411 BGE524408:BGI524411 BQA524408:BQE524411 BZW524408:CAA524411 CJS524408:CJW524411 CTO524408:CTS524411 DDK524408:DDO524411 DNG524408:DNK524411 DXC524408:DXG524411 EGY524408:EHC524411 EQU524408:EQY524411 FAQ524408:FAU524411 FKM524408:FKQ524411 FUI524408:FUM524411 GEE524408:GEI524411 GOA524408:GOE524411 GXW524408:GYA524411 HHS524408:HHW524411 HRO524408:HRS524411 IBK524408:IBO524411 ILG524408:ILK524411 IVC524408:IVG524411 JEY524408:JFC524411 JOU524408:JOY524411 JYQ524408:JYU524411 KIM524408:KIQ524411 KSI524408:KSM524411 LCE524408:LCI524411 LMA524408:LME524411 LVW524408:LWA524411 MFS524408:MFW524411 MPO524408:MPS524411 MZK524408:MZO524411 NJG524408:NJK524411 NTC524408:NTG524411 OCY524408:ODC524411 OMU524408:OMY524411 OWQ524408:OWU524411 PGM524408:PGQ524411 PQI524408:PQM524411 QAE524408:QAI524411 QKA524408:QKE524411 QTW524408:QUA524411 RDS524408:RDW524411 RNO524408:RNS524411 RXK524408:RXO524411 SHG524408:SHK524411 SRC524408:SRG524411 TAY524408:TBC524411 TKU524408:TKY524411 TUQ524408:TUU524411 UEM524408:UEQ524411 UOI524408:UOM524411 UYE524408:UYI524411 VIA524408:VIE524411 VRW524408:VSA524411 WBS524408:WBW524411 WLO524408:WLS524411 WVK524408:WVO524411 C589944:G589947 IY589944:JC589947 SU589944:SY589947 ACQ589944:ACU589947 AMM589944:AMQ589947 AWI589944:AWM589947 BGE589944:BGI589947 BQA589944:BQE589947 BZW589944:CAA589947 CJS589944:CJW589947 CTO589944:CTS589947 DDK589944:DDO589947 DNG589944:DNK589947 DXC589944:DXG589947 EGY589944:EHC589947 EQU589944:EQY589947 FAQ589944:FAU589947 FKM589944:FKQ589947 FUI589944:FUM589947 GEE589944:GEI589947 GOA589944:GOE589947 GXW589944:GYA589947 HHS589944:HHW589947 HRO589944:HRS589947 IBK589944:IBO589947 ILG589944:ILK589947 IVC589944:IVG589947 JEY589944:JFC589947 JOU589944:JOY589947 JYQ589944:JYU589947 KIM589944:KIQ589947 KSI589944:KSM589947 LCE589944:LCI589947 LMA589944:LME589947 LVW589944:LWA589947 MFS589944:MFW589947 MPO589944:MPS589947 MZK589944:MZO589947 NJG589944:NJK589947 NTC589944:NTG589947 OCY589944:ODC589947 OMU589944:OMY589947 OWQ589944:OWU589947 PGM589944:PGQ589947 PQI589944:PQM589947 QAE589944:QAI589947 QKA589944:QKE589947 QTW589944:QUA589947 RDS589944:RDW589947 RNO589944:RNS589947 RXK589944:RXO589947 SHG589944:SHK589947 SRC589944:SRG589947 TAY589944:TBC589947 TKU589944:TKY589947 TUQ589944:TUU589947 UEM589944:UEQ589947 UOI589944:UOM589947 UYE589944:UYI589947 VIA589944:VIE589947 VRW589944:VSA589947 WBS589944:WBW589947 WLO589944:WLS589947 WVK589944:WVO589947 C655480:G655483 IY655480:JC655483 SU655480:SY655483 ACQ655480:ACU655483 AMM655480:AMQ655483 AWI655480:AWM655483 BGE655480:BGI655483 BQA655480:BQE655483 BZW655480:CAA655483 CJS655480:CJW655483 CTO655480:CTS655483 DDK655480:DDO655483 DNG655480:DNK655483 DXC655480:DXG655483 EGY655480:EHC655483 EQU655480:EQY655483 FAQ655480:FAU655483 FKM655480:FKQ655483 FUI655480:FUM655483 GEE655480:GEI655483 GOA655480:GOE655483 GXW655480:GYA655483 HHS655480:HHW655483 HRO655480:HRS655483 IBK655480:IBO655483 ILG655480:ILK655483 IVC655480:IVG655483 JEY655480:JFC655483 JOU655480:JOY655483 JYQ655480:JYU655483 KIM655480:KIQ655483 KSI655480:KSM655483 LCE655480:LCI655483 LMA655480:LME655483 LVW655480:LWA655483 MFS655480:MFW655483 MPO655480:MPS655483 MZK655480:MZO655483 NJG655480:NJK655483 NTC655480:NTG655483 OCY655480:ODC655483 OMU655480:OMY655483 OWQ655480:OWU655483 PGM655480:PGQ655483 PQI655480:PQM655483 QAE655480:QAI655483 QKA655480:QKE655483 QTW655480:QUA655483 RDS655480:RDW655483 RNO655480:RNS655483 RXK655480:RXO655483 SHG655480:SHK655483 SRC655480:SRG655483 TAY655480:TBC655483 TKU655480:TKY655483 TUQ655480:TUU655483 UEM655480:UEQ655483 UOI655480:UOM655483 UYE655480:UYI655483 VIA655480:VIE655483 VRW655480:VSA655483 WBS655480:WBW655483 WLO655480:WLS655483 WVK655480:WVO655483 C721016:G721019 IY721016:JC721019 SU721016:SY721019 ACQ721016:ACU721019 AMM721016:AMQ721019 AWI721016:AWM721019 BGE721016:BGI721019 BQA721016:BQE721019 BZW721016:CAA721019 CJS721016:CJW721019 CTO721016:CTS721019 DDK721016:DDO721019 DNG721016:DNK721019 DXC721016:DXG721019 EGY721016:EHC721019 EQU721016:EQY721019 FAQ721016:FAU721019 FKM721016:FKQ721019 FUI721016:FUM721019 GEE721016:GEI721019 GOA721016:GOE721019 GXW721016:GYA721019 HHS721016:HHW721019 HRO721016:HRS721019 IBK721016:IBO721019 ILG721016:ILK721019 IVC721016:IVG721019 JEY721016:JFC721019 JOU721016:JOY721019 JYQ721016:JYU721019 KIM721016:KIQ721019 KSI721016:KSM721019 LCE721016:LCI721019 LMA721016:LME721019 LVW721016:LWA721019 MFS721016:MFW721019 MPO721016:MPS721019 MZK721016:MZO721019 NJG721016:NJK721019 NTC721016:NTG721019 OCY721016:ODC721019 OMU721016:OMY721019 OWQ721016:OWU721019 PGM721016:PGQ721019 PQI721016:PQM721019 QAE721016:QAI721019 QKA721016:QKE721019 QTW721016:QUA721019 RDS721016:RDW721019 RNO721016:RNS721019 RXK721016:RXO721019 SHG721016:SHK721019 SRC721016:SRG721019 TAY721016:TBC721019 TKU721016:TKY721019 TUQ721016:TUU721019 UEM721016:UEQ721019 UOI721016:UOM721019 UYE721016:UYI721019 VIA721016:VIE721019 VRW721016:VSA721019 WBS721016:WBW721019 WLO721016:WLS721019 WVK721016:WVO721019 C786552:G786555 IY786552:JC786555 SU786552:SY786555 ACQ786552:ACU786555 AMM786552:AMQ786555 AWI786552:AWM786555 BGE786552:BGI786555 BQA786552:BQE786555 BZW786552:CAA786555 CJS786552:CJW786555 CTO786552:CTS786555 DDK786552:DDO786555 DNG786552:DNK786555 DXC786552:DXG786555 EGY786552:EHC786555 EQU786552:EQY786555 FAQ786552:FAU786555 FKM786552:FKQ786555 FUI786552:FUM786555 GEE786552:GEI786555 GOA786552:GOE786555 GXW786552:GYA786555 HHS786552:HHW786555 HRO786552:HRS786555 IBK786552:IBO786555 ILG786552:ILK786555 IVC786552:IVG786555 JEY786552:JFC786555 JOU786552:JOY786555 JYQ786552:JYU786555 KIM786552:KIQ786555 KSI786552:KSM786555 LCE786552:LCI786555 LMA786552:LME786555 LVW786552:LWA786555 MFS786552:MFW786555 MPO786552:MPS786555 MZK786552:MZO786555 NJG786552:NJK786555 NTC786552:NTG786555 OCY786552:ODC786555 OMU786552:OMY786555 OWQ786552:OWU786555 PGM786552:PGQ786555 PQI786552:PQM786555 QAE786552:QAI786555 QKA786552:QKE786555 QTW786552:QUA786555 RDS786552:RDW786555 RNO786552:RNS786555 RXK786552:RXO786555 SHG786552:SHK786555 SRC786552:SRG786555 TAY786552:TBC786555 TKU786552:TKY786555 TUQ786552:TUU786555 UEM786552:UEQ786555 UOI786552:UOM786555 UYE786552:UYI786555 VIA786552:VIE786555 VRW786552:VSA786555 WBS786552:WBW786555 WLO786552:WLS786555 WVK786552:WVO786555 C852088:G852091 IY852088:JC852091 SU852088:SY852091 ACQ852088:ACU852091 AMM852088:AMQ852091 AWI852088:AWM852091 BGE852088:BGI852091 BQA852088:BQE852091 BZW852088:CAA852091 CJS852088:CJW852091 CTO852088:CTS852091 DDK852088:DDO852091 DNG852088:DNK852091 DXC852088:DXG852091 EGY852088:EHC852091 EQU852088:EQY852091 FAQ852088:FAU852091 FKM852088:FKQ852091 FUI852088:FUM852091 GEE852088:GEI852091 GOA852088:GOE852091 GXW852088:GYA852091 HHS852088:HHW852091 HRO852088:HRS852091 IBK852088:IBO852091 ILG852088:ILK852091 IVC852088:IVG852091 JEY852088:JFC852091 JOU852088:JOY852091 JYQ852088:JYU852091 KIM852088:KIQ852091 KSI852088:KSM852091 LCE852088:LCI852091 LMA852088:LME852091 LVW852088:LWA852091 MFS852088:MFW852091 MPO852088:MPS852091 MZK852088:MZO852091 NJG852088:NJK852091 NTC852088:NTG852091 OCY852088:ODC852091 OMU852088:OMY852091 OWQ852088:OWU852091 PGM852088:PGQ852091 PQI852088:PQM852091 QAE852088:QAI852091 QKA852088:QKE852091 QTW852088:QUA852091 RDS852088:RDW852091 RNO852088:RNS852091 RXK852088:RXO852091 SHG852088:SHK852091 SRC852088:SRG852091 TAY852088:TBC852091 TKU852088:TKY852091 TUQ852088:TUU852091 UEM852088:UEQ852091 UOI852088:UOM852091 UYE852088:UYI852091 VIA852088:VIE852091 VRW852088:VSA852091 WBS852088:WBW852091 WLO852088:WLS852091 WVK852088:WVO852091 C917624:G917627 IY917624:JC917627 SU917624:SY917627 ACQ917624:ACU917627 AMM917624:AMQ917627 AWI917624:AWM917627 BGE917624:BGI917627 BQA917624:BQE917627 BZW917624:CAA917627 CJS917624:CJW917627 CTO917624:CTS917627 DDK917624:DDO917627 DNG917624:DNK917627 DXC917624:DXG917627 EGY917624:EHC917627 EQU917624:EQY917627 FAQ917624:FAU917627 FKM917624:FKQ917627 FUI917624:FUM917627 GEE917624:GEI917627 GOA917624:GOE917627 GXW917624:GYA917627 HHS917624:HHW917627 HRO917624:HRS917627 IBK917624:IBO917627 ILG917624:ILK917627 IVC917624:IVG917627 JEY917624:JFC917627 JOU917624:JOY917627 JYQ917624:JYU917627 KIM917624:KIQ917627 KSI917624:KSM917627 LCE917624:LCI917627 LMA917624:LME917627 LVW917624:LWA917627 MFS917624:MFW917627 MPO917624:MPS917627 MZK917624:MZO917627 NJG917624:NJK917627 NTC917624:NTG917627 OCY917624:ODC917627 OMU917624:OMY917627 OWQ917624:OWU917627 PGM917624:PGQ917627 PQI917624:PQM917627 QAE917624:QAI917627 QKA917624:QKE917627 QTW917624:QUA917627 RDS917624:RDW917627 RNO917624:RNS917627 RXK917624:RXO917627 SHG917624:SHK917627 SRC917624:SRG917627 TAY917624:TBC917627 TKU917624:TKY917627 TUQ917624:TUU917627 UEM917624:UEQ917627 UOI917624:UOM917627 UYE917624:UYI917627 VIA917624:VIE917627 VRW917624:VSA917627 WBS917624:WBW917627 WLO917624:WLS917627 WVK917624:WVO917627 C983160:G983163 IY983160:JC983163 SU983160:SY983163 ACQ983160:ACU983163 AMM983160:AMQ983163 AWI983160:AWM983163 BGE983160:BGI983163 BQA983160:BQE983163 BZW983160:CAA983163 CJS983160:CJW983163 CTO983160:CTS983163 DDK983160:DDO983163 DNG983160:DNK983163 DXC983160:DXG983163 EGY983160:EHC983163 EQU983160:EQY983163 FAQ983160:FAU983163 FKM983160:FKQ983163 FUI983160:FUM983163 GEE983160:GEI983163 GOA983160:GOE983163 GXW983160:GYA983163 HHS983160:HHW983163 HRO983160:HRS983163 IBK983160:IBO983163 ILG983160:ILK983163 IVC983160:IVG983163 JEY983160:JFC983163 JOU983160:JOY983163 JYQ983160:JYU983163 KIM983160:KIQ983163 KSI983160:KSM983163 LCE983160:LCI983163 LMA983160:LME983163 LVW983160:LWA983163 MFS983160:MFW983163 MPO983160:MPS983163 MZK983160:MZO983163 NJG983160:NJK983163 NTC983160:NTG983163 OCY983160:ODC983163 OMU983160:OMY983163 OWQ983160:OWU983163 PGM983160:PGQ983163 PQI983160:PQM983163 QAE983160:QAI983163 QKA983160:QKE983163 QTW983160:QUA983163 RDS983160:RDW983163 RNO983160:RNS983163 RXK983160:RXO983163 SHG983160:SHK983163 SRC983160:SRG983163 TAY983160:TBC983163 TKU983160:TKY983163 TUQ983160:TUU983163 UEM983160:UEQ983163 UOI983160:UOM983163 UYE983160:UYI983163 VIA983160:VIE983163 VRW983160:VSA983163 WBS983160:WBW983163 WLO983160:WLS983163 WVK983160:WVO983163 T72:T76 JP72:JP76 TL72:TL76 ADH72:ADH76 AND72:AND76 AWZ72:AWZ76 BGV72:BGV76 BQR72:BQR76 CAN72:CAN76 CKJ72:CKJ76 CUF72:CUF76 DEB72:DEB76 DNX72:DNX76 DXT72:DXT76 EHP72:EHP76 ERL72:ERL76 FBH72:FBH76 FLD72:FLD76 FUZ72:FUZ76 GEV72:GEV76 GOR72:GOR76 GYN72:GYN76 HIJ72:HIJ76 HSF72:HSF76 ICB72:ICB76 ILX72:ILX76 IVT72:IVT76 JFP72:JFP76 JPL72:JPL76 JZH72:JZH76 KJD72:KJD76 KSZ72:KSZ76 LCV72:LCV76 LMR72:LMR76 LWN72:LWN76 MGJ72:MGJ76 MQF72:MQF76 NAB72:NAB76 NJX72:NJX76 NTT72:NTT76 ODP72:ODP76 ONL72:ONL76 OXH72:OXH76 PHD72:PHD76 PQZ72:PQZ76 QAV72:QAV76 QKR72:QKR76 QUN72:QUN76 REJ72:REJ76 ROF72:ROF76 RYB72:RYB76 SHX72:SHX76 SRT72:SRT76 TBP72:TBP76 TLL72:TLL76 TVH72:TVH76 UFD72:UFD76 UOZ72:UOZ76 UYV72:UYV76 VIR72:VIR76 VSN72:VSN76 WCJ72:WCJ76 WMF72:WMF76 WWB72:WWB76 T65608:T65612 JP65608:JP65612 TL65608:TL65612 ADH65608:ADH65612 AND65608:AND65612 AWZ65608:AWZ65612 BGV65608:BGV65612 BQR65608:BQR65612 CAN65608:CAN65612 CKJ65608:CKJ65612 CUF65608:CUF65612 DEB65608:DEB65612 DNX65608:DNX65612 DXT65608:DXT65612 EHP65608:EHP65612 ERL65608:ERL65612 FBH65608:FBH65612 FLD65608:FLD65612 FUZ65608:FUZ65612 GEV65608:GEV65612 GOR65608:GOR65612 GYN65608:GYN65612 HIJ65608:HIJ65612 HSF65608:HSF65612 ICB65608:ICB65612 ILX65608:ILX65612 IVT65608:IVT65612 JFP65608:JFP65612 JPL65608:JPL65612 JZH65608:JZH65612 KJD65608:KJD65612 KSZ65608:KSZ65612 LCV65608:LCV65612 LMR65608:LMR65612 LWN65608:LWN65612 MGJ65608:MGJ65612 MQF65608:MQF65612 NAB65608:NAB65612 NJX65608:NJX65612 NTT65608:NTT65612 ODP65608:ODP65612 ONL65608:ONL65612 OXH65608:OXH65612 PHD65608:PHD65612 PQZ65608:PQZ65612 QAV65608:QAV65612 QKR65608:QKR65612 QUN65608:QUN65612 REJ65608:REJ65612 ROF65608:ROF65612 RYB65608:RYB65612 SHX65608:SHX65612 SRT65608:SRT65612 TBP65608:TBP65612 TLL65608:TLL65612 TVH65608:TVH65612 UFD65608:UFD65612 UOZ65608:UOZ65612 UYV65608:UYV65612 VIR65608:VIR65612 VSN65608:VSN65612 WCJ65608:WCJ65612 WMF65608:WMF65612 WWB65608:WWB65612 T131144:T131148 JP131144:JP131148 TL131144:TL131148 ADH131144:ADH131148 AND131144:AND131148 AWZ131144:AWZ131148 BGV131144:BGV131148 BQR131144:BQR131148 CAN131144:CAN131148 CKJ131144:CKJ131148 CUF131144:CUF131148 DEB131144:DEB131148 DNX131144:DNX131148 DXT131144:DXT131148 EHP131144:EHP131148 ERL131144:ERL131148 FBH131144:FBH131148 FLD131144:FLD131148 FUZ131144:FUZ131148 GEV131144:GEV131148 GOR131144:GOR131148 GYN131144:GYN131148 HIJ131144:HIJ131148 HSF131144:HSF131148 ICB131144:ICB131148 ILX131144:ILX131148 IVT131144:IVT131148 JFP131144:JFP131148 JPL131144:JPL131148 JZH131144:JZH131148 KJD131144:KJD131148 KSZ131144:KSZ131148 LCV131144:LCV131148 LMR131144:LMR131148 LWN131144:LWN131148 MGJ131144:MGJ131148 MQF131144:MQF131148 NAB131144:NAB131148 NJX131144:NJX131148 NTT131144:NTT131148 ODP131144:ODP131148 ONL131144:ONL131148 OXH131144:OXH131148 PHD131144:PHD131148 PQZ131144:PQZ131148 QAV131144:QAV131148 QKR131144:QKR131148 QUN131144:QUN131148 REJ131144:REJ131148 ROF131144:ROF131148 RYB131144:RYB131148 SHX131144:SHX131148 SRT131144:SRT131148 TBP131144:TBP131148 TLL131144:TLL131148 TVH131144:TVH131148 UFD131144:UFD131148 UOZ131144:UOZ131148 UYV131144:UYV131148 VIR131144:VIR131148 VSN131144:VSN131148 WCJ131144:WCJ131148 WMF131144:WMF131148 WWB131144:WWB131148 T196680:T196684 JP196680:JP196684 TL196680:TL196684 ADH196680:ADH196684 AND196680:AND196684 AWZ196680:AWZ196684 BGV196680:BGV196684 BQR196680:BQR196684 CAN196680:CAN196684 CKJ196680:CKJ196684 CUF196680:CUF196684 DEB196680:DEB196684 DNX196680:DNX196684 DXT196680:DXT196684 EHP196680:EHP196684 ERL196680:ERL196684 FBH196680:FBH196684 FLD196680:FLD196684 FUZ196680:FUZ196684 GEV196680:GEV196684 GOR196680:GOR196684 GYN196680:GYN196684 HIJ196680:HIJ196684 HSF196680:HSF196684 ICB196680:ICB196684 ILX196680:ILX196684 IVT196680:IVT196684 JFP196680:JFP196684 JPL196680:JPL196684 JZH196680:JZH196684 KJD196680:KJD196684 KSZ196680:KSZ196684 LCV196680:LCV196684 LMR196680:LMR196684 LWN196680:LWN196684 MGJ196680:MGJ196684 MQF196680:MQF196684 NAB196680:NAB196684 NJX196680:NJX196684 NTT196680:NTT196684 ODP196680:ODP196684 ONL196680:ONL196684 OXH196680:OXH196684 PHD196680:PHD196684 PQZ196680:PQZ196684 QAV196680:QAV196684 QKR196680:QKR196684 QUN196680:QUN196684 REJ196680:REJ196684 ROF196680:ROF196684 RYB196680:RYB196684 SHX196680:SHX196684 SRT196680:SRT196684 TBP196680:TBP196684 TLL196680:TLL196684 TVH196680:TVH196684 UFD196680:UFD196684 UOZ196680:UOZ196684 UYV196680:UYV196684 VIR196680:VIR196684 VSN196680:VSN196684 WCJ196680:WCJ196684 WMF196680:WMF196684 WWB196680:WWB196684 T262216:T262220 JP262216:JP262220 TL262216:TL262220 ADH262216:ADH262220 AND262216:AND262220 AWZ262216:AWZ262220 BGV262216:BGV262220 BQR262216:BQR262220 CAN262216:CAN262220 CKJ262216:CKJ262220 CUF262216:CUF262220 DEB262216:DEB262220 DNX262216:DNX262220 DXT262216:DXT262220 EHP262216:EHP262220 ERL262216:ERL262220 FBH262216:FBH262220 FLD262216:FLD262220 FUZ262216:FUZ262220 GEV262216:GEV262220 GOR262216:GOR262220 GYN262216:GYN262220 HIJ262216:HIJ262220 HSF262216:HSF262220 ICB262216:ICB262220 ILX262216:ILX262220 IVT262216:IVT262220 JFP262216:JFP262220 JPL262216:JPL262220 JZH262216:JZH262220 KJD262216:KJD262220 KSZ262216:KSZ262220 LCV262216:LCV262220 LMR262216:LMR262220 LWN262216:LWN262220 MGJ262216:MGJ262220 MQF262216:MQF262220 NAB262216:NAB262220 NJX262216:NJX262220 NTT262216:NTT262220 ODP262216:ODP262220 ONL262216:ONL262220 OXH262216:OXH262220 PHD262216:PHD262220 PQZ262216:PQZ262220 QAV262216:QAV262220 QKR262216:QKR262220 QUN262216:QUN262220 REJ262216:REJ262220 ROF262216:ROF262220 RYB262216:RYB262220 SHX262216:SHX262220 SRT262216:SRT262220 TBP262216:TBP262220 TLL262216:TLL262220 TVH262216:TVH262220 UFD262216:UFD262220 UOZ262216:UOZ262220 UYV262216:UYV262220 VIR262216:VIR262220 VSN262216:VSN262220 WCJ262216:WCJ262220 WMF262216:WMF262220 WWB262216:WWB262220 T327752:T327756 JP327752:JP327756 TL327752:TL327756 ADH327752:ADH327756 AND327752:AND327756 AWZ327752:AWZ327756 BGV327752:BGV327756 BQR327752:BQR327756 CAN327752:CAN327756 CKJ327752:CKJ327756 CUF327752:CUF327756 DEB327752:DEB327756 DNX327752:DNX327756 DXT327752:DXT327756 EHP327752:EHP327756 ERL327752:ERL327756 FBH327752:FBH327756 FLD327752:FLD327756 FUZ327752:FUZ327756 GEV327752:GEV327756 GOR327752:GOR327756 GYN327752:GYN327756 HIJ327752:HIJ327756 HSF327752:HSF327756 ICB327752:ICB327756 ILX327752:ILX327756 IVT327752:IVT327756 JFP327752:JFP327756 JPL327752:JPL327756 JZH327752:JZH327756 KJD327752:KJD327756 KSZ327752:KSZ327756 LCV327752:LCV327756 LMR327752:LMR327756 LWN327752:LWN327756 MGJ327752:MGJ327756 MQF327752:MQF327756 NAB327752:NAB327756 NJX327752:NJX327756 NTT327752:NTT327756 ODP327752:ODP327756 ONL327752:ONL327756 OXH327752:OXH327756 PHD327752:PHD327756 PQZ327752:PQZ327756 QAV327752:QAV327756 QKR327752:QKR327756 QUN327752:QUN327756 REJ327752:REJ327756 ROF327752:ROF327756 RYB327752:RYB327756 SHX327752:SHX327756 SRT327752:SRT327756 TBP327752:TBP327756 TLL327752:TLL327756 TVH327752:TVH327756 UFD327752:UFD327756 UOZ327752:UOZ327756 UYV327752:UYV327756 VIR327752:VIR327756 VSN327752:VSN327756 WCJ327752:WCJ327756 WMF327752:WMF327756 WWB327752:WWB327756 T393288:T393292 JP393288:JP393292 TL393288:TL393292 ADH393288:ADH393292 AND393288:AND393292 AWZ393288:AWZ393292 BGV393288:BGV393292 BQR393288:BQR393292 CAN393288:CAN393292 CKJ393288:CKJ393292 CUF393288:CUF393292 DEB393288:DEB393292 DNX393288:DNX393292 DXT393288:DXT393292 EHP393288:EHP393292 ERL393288:ERL393292 FBH393288:FBH393292 FLD393288:FLD393292 FUZ393288:FUZ393292 GEV393288:GEV393292 GOR393288:GOR393292 GYN393288:GYN393292 HIJ393288:HIJ393292 HSF393288:HSF393292 ICB393288:ICB393292 ILX393288:ILX393292 IVT393288:IVT393292 JFP393288:JFP393292 JPL393288:JPL393292 JZH393288:JZH393292 KJD393288:KJD393292 KSZ393288:KSZ393292 LCV393288:LCV393292 LMR393288:LMR393292 LWN393288:LWN393292 MGJ393288:MGJ393292 MQF393288:MQF393292 NAB393288:NAB393292 NJX393288:NJX393292 NTT393288:NTT393292 ODP393288:ODP393292 ONL393288:ONL393292 OXH393288:OXH393292 PHD393288:PHD393292 PQZ393288:PQZ393292 QAV393288:QAV393292 QKR393288:QKR393292 QUN393288:QUN393292 REJ393288:REJ393292 ROF393288:ROF393292 RYB393288:RYB393292 SHX393288:SHX393292 SRT393288:SRT393292 TBP393288:TBP393292 TLL393288:TLL393292 TVH393288:TVH393292 UFD393288:UFD393292 UOZ393288:UOZ393292 UYV393288:UYV393292 VIR393288:VIR393292 VSN393288:VSN393292 WCJ393288:WCJ393292 WMF393288:WMF393292 WWB393288:WWB393292 T458824:T458828 JP458824:JP458828 TL458824:TL458828 ADH458824:ADH458828 AND458824:AND458828 AWZ458824:AWZ458828 BGV458824:BGV458828 BQR458824:BQR458828 CAN458824:CAN458828 CKJ458824:CKJ458828 CUF458824:CUF458828 DEB458824:DEB458828 DNX458824:DNX458828 DXT458824:DXT458828 EHP458824:EHP458828 ERL458824:ERL458828 FBH458824:FBH458828 FLD458824:FLD458828 FUZ458824:FUZ458828 GEV458824:GEV458828 GOR458824:GOR458828 GYN458824:GYN458828 HIJ458824:HIJ458828 HSF458824:HSF458828 ICB458824:ICB458828 ILX458824:ILX458828 IVT458824:IVT458828 JFP458824:JFP458828 JPL458824:JPL458828 JZH458824:JZH458828 KJD458824:KJD458828 KSZ458824:KSZ458828 LCV458824:LCV458828 LMR458824:LMR458828 LWN458824:LWN458828 MGJ458824:MGJ458828 MQF458824:MQF458828 NAB458824:NAB458828 NJX458824:NJX458828 NTT458824:NTT458828 ODP458824:ODP458828 ONL458824:ONL458828 OXH458824:OXH458828 PHD458824:PHD458828 PQZ458824:PQZ458828 QAV458824:QAV458828 QKR458824:QKR458828 QUN458824:QUN458828 REJ458824:REJ458828 ROF458824:ROF458828 RYB458824:RYB458828 SHX458824:SHX458828 SRT458824:SRT458828 TBP458824:TBP458828 TLL458824:TLL458828 TVH458824:TVH458828 UFD458824:UFD458828 UOZ458824:UOZ458828 UYV458824:UYV458828 VIR458824:VIR458828 VSN458824:VSN458828 WCJ458824:WCJ458828 WMF458824:WMF458828 WWB458824:WWB458828 T524360:T524364 JP524360:JP524364 TL524360:TL524364 ADH524360:ADH524364 AND524360:AND524364 AWZ524360:AWZ524364 BGV524360:BGV524364 BQR524360:BQR524364 CAN524360:CAN524364 CKJ524360:CKJ524364 CUF524360:CUF524364 DEB524360:DEB524364 DNX524360:DNX524364 DXT524360:DXT524364 EHP524360:EHP524364 ERL524360:ERL524364 FBH524360:FBH524364 FLD524360:FLD524364 FUZ524360:FUZ524364 GEV524360:GEV524364 GOR524360:GOR524364 GYN524360:GYN524364 HIJ524360:HIJ524364 HSF524360:HSF524364 ICB524360:ICB524364 ILX524360:ILX524364 IVT524360:IVT524364 JFP524360:JFP524364 JPL524360:JPL524364 JZH524360:JZH524364 KJD524360:KJD524364 KSZ524360:KSZ524364 LCV524360:LCV524364 LMR524360:LMR524364 LWN524360:LWN524364 MGJ524360:MGJ524364 MQF524360:MQF524364 NAB524360:NAB524364 NJX524360:NJX524364 NTT524360:NTT524364 ODP524360:ODP524364 ONL524360:ONL524364 OXH524360:OXH524364 PHD524360:PHD524364 PQZ524360:PQZ524364 QAV524360:QAV524364 QKR524360:QKR524364 QUN524360:QUN524364 REJ524360:REJ524364 ROF524360:ROF524364 RYB524360:RYB524364 SHX524360:SHX524364 SRT524360:SRT524364 TBP524360:TBP524364 TLL524360:TLL524364 TVH524360:TVH524364 UFD524360:UFD524364 UOZ524360:UOZ524364 UYV524360:UYV524364 VIR524360:VIR524364 VSN524360:VSN524364 WCJ524360:WCJ524364 WMF524360:WMF524364 WWB524360:WWB524364 T589896:T589900 JP589896:JP589900 TL589896:TL589900 ADH589896:ADH589900 AND589896:AND589900 AWZ589896:AWZ589900 BGV589896:BGV589900 BQR589896:BQR589900 CAN589896:CAN589900 CKJ589896:CKJ589900 CUF589896:CUF589900 DEB589896:DEB589900 DNX589896:DNX589900 DXT589896:DXT589900 EHP589896:EHP589900 ERL589896:ERL589900 FBH589896:FBH589900 FLD589896:FLD589900 FUZ589896:FUZ589900 GEV589896:GEV589900 GOR589896:GOR589900 GYN589896:GYN589900 HIJ589896:HIJ589900 HSF589896:HSF589900 ICB589896:ICB589900 ILX589896:ILX589900 IVT589896:IVT589900 JFP589896:JFP589900 JPL589896:JPL589900 JZH589896:JZH589900 KJD589896:KJD589900 KSZ589896:KSZ589900 LCV589896:LCV589900 LMR589896:LMR589900 LWN589896:LWN589900 MGJ589896:MGJ589900 MQF589896:MQF589900 NAB589896:NAB589900 NJX589896:NJX589900 NTT589896:NTT589900 ODP589896:ODP589900 ONL589896:ONL589900 OXH589896:OXH589900 PHD589896:PHD589900 PQZ589896:PQZ589900 QAV589896:QAV589900 QKR589896:QKR589900 QUN589896:QUN589900 REJ589896:REJ589900 ROF589896:ROF589900 RYB589896:RYB589900 SHX589896:SHX589900 SRT589896:SRT589900 TBP589896:TBP589900 TLL589896:TLL589900 TVH589896:TVH589900 UFD589896:UFD589900 UOZ589896:UOZ589900 UYV589896:UYV589900 VIR589896:VIR589900 VSN589896:VSN589900 WCJ589896:WCJ589900 WMF589896:WMF589900 WWB589896:WWB589900 T655432:T655436 JP655432:JP655436 TL655432:TL655436 ADH655432:ADH655436 AND655432:AND655436 AWZ655432:AWZ655436 BGV655432:BGV655436 BQR655432:BQR655436 CAN655432:CAN655436 CKJ655432:CKJ655436 CUF655432:CUF655436 DEB655432:DEB655436 DNX655432:DNX655436 DXT655432:DXT655436 EHP655432:EHP655436 ERL655432:ERL655436 FBH655432:FBH655436 FLD655432:FLD655436 FUZ655432:FUZ655436 GEV655432:GEV655436 GOR655432:GOR655436 GYN655432:GYN655436 HIJ655432:HIJ655436 HSF655432:HSF655436 ICB655432:ICB655436 ILX655432:ILX655436 IVT655432:IVT655436 JFP655432:JFP655436 JPL655432:JPL655436 JZH655432:JZH655436 KJD655432:KJD655436 KSZ655432:KSZ655436 LCV655432:LCV655436 LMR655432:LMR655436 LWN655432:LWN655436 MGJ655432:MGJ655436 MQF655432:MQF655436 NAB655432:NAB655436 NJX655432:NJX655436 NTT655432:NTT655436 ODP655432:ODP655436 ONL655432:ONL655436 OXH655432:OXH655436 PHD655432:PHD655436 PQZ655432:PQZ655436 QAV655432:QAV655436 QKR655432:QKR655436 QUN655432:QUN655436 REJ655432:REJ655436 ROF655432:ROF655436 RYB655432:RYB655436 SHX655432:SHX655436 SRT655432:SRT655436 TBP655432:TBP655436 TLL655432:TLL655436 TVH655432:TVH655436 UFD655432:UFD655436 UOZ655432:UOZ655436 UYV655432:UYV655436 VIR655432:VIR655436 VSN655432:VSN655436 WCJ655432:WCJ655436 WMF655432:WMF655436 WWB655432:WWB655436 T720968:T720972 JP720968:JP720972 TL720968:TL720972 ADH720968:ADH720972 AND720968:AND720972 AWZ720968:AWZ720972 BGV720968:BGV720972 BQR720968:BQR720972 CAN720968:CAN720972 CKJ720968:CKJ720972 CUF720968:CUF720972 DEB720968:DEB720972 DNX720968:DNX720972 DXT720968:DXT720972 EHP720968:EHP720972 ERL720968:ERL720972 FBH720968:FBH720972 FLD720968:FLD720972 FUZ720968:FUZ720972 GEV720968:GEV720972 GOR720968:GOR720972 GYN720968:GYN720972 HIJ720968:HIJ720972 HSF720968:HSF720972 ICB720968:ICB720972 ILX720968:ILX720972 IVT720968:IVT720972 JFP720968:JFP720972 JPL720968:JPL720972 JZH720968:JZH720972 KJD720968:KJD720972 KSZ720968:KSZ720972 LCV720968:LCV720972 LMR720968:LMR720972 LWN720968:LWN720972 MGJ720968:MGJ720972 MQF720968:MQF720972 NAB720968:NAB720972 NJX720968:NJX720972 NTT720968:NTT720972 ODP720968:ODP720972 ONL720968:ONL720972 OXH720968:OXH720972 PHD720968:PHD720972 PQZ720968:PQZ720972 QAV720968:QAV720972 QKR720968:QKR720972 QUN720968:QUN720972 REJ720968:REJ720972 ROF720968:ROF720972 RYB720968:RYB720972 SHX720968:SHX720972 SRT720968:SRT720972 TBP720968:TBP720972 TLL720968:TLL720972 TVH720968:TVH720972 UFD720968:UFD720972 UOZ720968:UOZ720972 UYV720968:UYV720972 VIR720968:VIR720972 VSN720968:VSN720972 WCJ720968:WCJ720972 WMF720968:WMF720972 WWB720968:WWB720972 T786504:T786508 JP786504:JP786508 TL786504:TL786508 ADH786504:ADH786508 AND786504:AND786508 AWZ786504:AWZ786508 BGV786504:BGV786508 BQR786504:BQR786508 CAN786504:CAN786508 CKJ786504:CKJ786508 CUF786504:CUF786508 DEB786504:DEB786508 DNX786504:DNX786508 DXT786504:DXT786508 EHP786504:EHP786508 ERL786504:ERL786508 FBH786504:FBH786508 FLD786504:FLD786508 FUZ786504:FUZ786508 GEV786504:GEV786508 GOR786504:GOR786508 GYN786504:GYN786508 HIJ786504:HIJ786508 HSF786504:HSF786508 ICB786504:ICB786508 ILX786504:ILX786508 IVT786504:IVT786508 JFP786504:JFP786508 JPL786504:JPL786508 JZH786504:JZH786508 KJD786504:KJD786508 KSZ786504:KSZ786508 LCV786504:LCV786508 LMR786504:LMR786508 LWN786504:LWN786508 MGJ786504:MGJ786508 MQF786504:MQF786508 NAB786504:NAB786508 NJX786504:NJX786508 NTT786504:NTT786508 ODP786504:ODP786508 ONL786504:ONL786508 OXH786504:OXH786508 PHD786504:PHD786508 PQZ786504:PQZ786508 QAV786504:QAV786508 QKR786504:QKR786508 QUN786504:QUN786508 REJ786504:REJ786508 ROF786504:ROF786508 RYB786504:RYB786508 SHX786504:SHX786508 SRT786504:SRT786508 TBP786504:TBP786508 TLL786504:TLL786508 TVH786504:TVH786508 UFD786504:UFD786508 UOZ786504:UOZ786508 UYV786504:UYV786508 VIR786504:VIR786508 VSN786504:VSN786508 WCJ786504:WCJ786508 WMF786504:WMF786508 WWB786504:WWB786508 T852040:T852044 JP852040:JP852044 TL852040:TL852044 ADH852040:ADH852044 AND852040:AND852044 AWZ852040:AWZ852044 BGV852040:BGV852044 BQR852040:BQR852044 CAN852040:CAN852044 CKJ852040:CKJ852044 CUF852040:CUF852044 DEB852040:DEB852044 DNX852040:DNX852044 DXT852040:DXT852044 EHP852040:EHP852044 ERL852040:ERL852044 FBH852040:FBH852044 FLD852040:FLD852044 FUZ852040:FUZ852044 GEV852040:GEV852044 GOR852040:GOR852044 GYN852040:GYN852044 HIJ852040:HIJ852044 HSF852040:HSF852044 ICB852040:ICB852044 ILX852040:ILX852044 IVT852040:IVT852044 JFP852040:JFP852044 JPL852040:JPL852044 JZH852040:JZH852044 KJD852040:KJD852044 KSZ852040:KSZ852044 LCV852040:LCV852044 LMR852040:LMR852044 LWN852040:LWN852044 MGJ852040:MGJ852044 MQF852040:MQF852044 NAB852040:NAB852044 NJX852040:NJX852044 NTT852040:NTT852044 ODP852040:ODP852044 ONL852040:ONL852044 OXH852040:OXH852044 PHD852040:PHD852044 PQZ852040:PQZ852044 QAV852040:QAV852044 QKR852040:QKR852044 QUN852040:QUN852044 REJ852040:REJ852044 ROF852040:ROF852044 RYB852040:RYB852044 SHX852040:SHX852044 SRT852040:SRT852044 TBP852040:TBP852044 TLL852040:TLL852044 TVH852040:TVH852044 UFD852040:UFD852044 UOZ852040:UOZ852044 UYV852040:UYV852044 VIR852040:VIR852044 VSN852040:VSN852044 WCJ852040:WCJ852044 WMF852040:WMF852044 WWB852040:WWB852044 T917576:T917580 JP917576:JP917580 TL917576:TL917580 ADH917576:ADH917580 AND917576:AND917580 AWZ917576:AWZ917580 BGV917576:BGV917580 BQR917576:BQR917580 CAN917576:CAN917580 CKJ917576:CKJ917580 CUF917576:CUF917580 DEB917576:DEB917580 DNX917576:DNX917580 DXT917576:DXT917580 EHP917576:EHP917580 ERL917576:ERL917580 FBH917576:FBH917580 FLD917576:FLD917580 FUZ917576:FUZ917580 GEV917576:GEV917580 GOR917576:GOR917580 GYN917576:GYN917580 HIJ917576:HIJ917580 HSF917576:HSF917580 ICB917576:ICB917580 ILX917576:ILX917580 IVT917576:IVT917580 JFP917576:JFP917580 JPL917576:JPL917580 JZH917576:JZH917580 KJD917576:KJD917580 KSZ917576:KSZ917580 LCV917576:LCV917580 LMR917576:LMR917580 LWN917576:LWN917580 MGJ917576:MGJ917580 MQF917576:MQF917580 NAB917576:NAB917580 NJX917576:NJX917580 NTT917576:NTT917580 ODP917576:ODP917580 ONL917576:ONL917580 OXH917576:OXH917580 PHD917576:PHD917580 PQZ917576:PQZ917580 QAV917576:QAV917580 QKR917576:QKR917580 QUN917576:QUN917580 REJ917576:REJ917580 ROF917576:ROF917580 RYB917576:RYB917580 SHX917576:SHX917580 SRT917576:SRT917580 TBP917576:TBP917580 TLL917576:TLL917580 TVH917576:TVH917580 UFD917576:UFD917580 UOZ917576:UOZ917580 UYV917576:UYV917580 VIR917576:VIR917580 VSN917576:VSN917580 WCJ917576:WCJ917580 WMF917576:WMF917580 WWB917576:WWB917580 T983112:T983116 JP983112:JP983116 TL983112:TL983116 ADH983112:ADH983116 AND983112:AND983116 AWZ983112:AWZ983116 BGV983112:BGV983116 BQR983112:BQR983116 CAN983112:CAN983116 CKJ983112:CKJ983116 CUF983112:CUF983116 DEB983112:DEB983116 DNX983112:DNX983116 DXT983112:DXT983116 EHP983112:EHP983116 ERL983112:ERL983116 FBH983112:FBH983116 FLD983112:FLD983116 FUZ983112:FUZ983116 GEV983112:GEV983116 GOR983112:GOR983116 GYN983112:GYN983116 HIJ983112:HIJ983116 HSF983112:HSF983116 ICB983112:ICB983116 ILX983112:ILX983116 IVT983112:IVT983116 JFP983112:JFP983116 JPL983112:JPL983116 JZH983112:JZH983116 KJD983112:KJD983116 KSZ983112:KSZ983116 LCV983112:LCV983116 LMR983112:LMR983116 LWN983112:LWN983116 MGJ983112:MGJ983116 MQF983112:MQF983116 NAB983112:NAB983116 NJX983112:NJX983116 NTT983112:NTT983116 ODP983112:ODP983116 ONL983112:ONL983116 OXH983112:OXH983116 PHD983112:PHD983116 PQZ983112:PQZ983116 QAV983112:QAV983116 QKR983112:QKR983116 QUN983112:QUN983116 REJ983112:REJ983116 ROF983112:ROF983116 RYB983112:RYB983116 SHX983112:SHX983116 SRT983112:SRT983116 TBP983112:TBP983116 TLL983112:TLL983116 TVH983112:TVH983116 UFD983112:UFD983116 UOZ983112:UOZ983116 UYV983112:UYV983116 VIR983112:VIR983116 VSN983112:VSN983116 WCJ983112:WCJ983116 WMF983112:WMF983116 WWB983112:WWB983116 A119:A123 IW119:IW123 SS119:SS123 ACO119:ACO123 AMK119:AMK123 AWG119:AWG123 BGC119:BGC123 BPY119:BPY123 BZU119:BZU123 CJQ119:CJQ123 CTM119:CTM123 DDI119:DDI123 DNE119:DNE123 DXA119:DXA123 EGW119:EGW123 EQS119:EQS123 FAO119:FAO123 FKK119:FKK123 FUG119:FUG123 GEC119:GEC123 GNY119:GNY123 GXU119:GXU123 HHQ119:HHQ123 HRM119:HRM123 IBI119:IBI123 ILE119:ILE123 IVA119:IVA123 JEW119:JEW123 JOS119:JOS123 JYO119:JYO123 KIK119:KIK123 KSG119:KSG123 LCC119:LCC123 LLY119:LLY123 LVU119:LVU123 MFQ119:MFQ123 MPM119:MPM123 MZI119:MZI123 NJE119:NJE123 NTA119:NTA123 OCW119:OCW123 OMS119:OMS123 OWO119:OWO123 PGK119:PGK123 PQG119:PQG123 QAC119:QAC123 QJY119:QJY123 QTU119:QTU123 RDQ119:RDQ123 RNM119:RNM123 RXI119:RXI123 SHE119:SHE123 SRA119:SRA123 TAW119:TAW123 TKS119:TKS123 TUO119:TUO123 UEK119:UEK123 UOG119:UOG123 UYC119:UYC123 VHY119:VHY123 VRU119:VRU123 WBQ119:WBQ123 WLM119:WLM123 WVI119:WVI123 A65655:A65659 IW65655:IW65659 SS65655:SS65659 ACO65655:ACO65659 AMK65655:AMK65659 AWG65655:AWG65659 BGC65655:BGC65659 BPY65655:BPY65659 BZU65655:BZU65659 CJQ65655:CJQ65659 CTM65655:CTM65659 DDI65655:DDI65659 DNE65655:DNE65659 DXA65655:DXA65659 EGW65655:EGW65659 EQS65655:EQS65659 FAO65655:FAO65659 FKK65655:FKK65659 FUG65655:FUG65659 GEC65655:GEC65659 GNY65655:GNY65659 GXU65655:GXU65659 HHQ65655:HHQ65659 HRM65655:HRM65659 IBI65655:IBI65659 ILE65655:ILE65659 IVA65655:IVA65659 JEW65655:JEW65659 JOS65655:JOS65659 JYO65655:JYO65659 KIK65655:KIK65659 KSG65655:KSG65659 LCC65655:LCC65659 LLY65655:LLY65659 LVU65655:LVU65659 MFQ65655:MFQ65659 MPM65655:MPM65659 MZI65655:MZI65659 NJE65655:NJE65659 NTA65655:NTA65659 OCW65655:OCW65659 OMS65655:OMS65659 OWO65655:OWO65659 PGK65655:PGK65659 PQG65655:PQG65659 QAC65655:QAC65659 QJY65655:QJY65659 QTU65655:QTU65659 RDQ65655:RDQ65659 RNM65655:RNM65659 RXI65655:RXI65659 SHE65655:SHE65659 SRA65655:SRA65659 TAW65655:TAW65659 TKS65655:TKS65659 TUO65655:TUO65659 UEK65655:UEK65659 UOG65655:UOG65659 UYC65655:UYC65659 VHY65655:VHY65659 VRU65655:VRU65659 WBQ65655:WBQ65659 WLM65655:WLM65659 WVI65655:WVI65659 A131191:A131195 IW131191:IW131195 SS131191:SS131195 ACO131191:ACO131195 AMK131191:AMK131195 AWG131191:AWG131195 BGC131191:BGC131195 BPY131191:BPY131195 BZU131191:BZU131195 CJQ131191:CJQ131195 CTM131191:CTM131195 DDI131191:DDI131195 DNE131191:DNE131195 DXA131191:DXA131195 EGW131191:EGW131195 EQS131191:EQS131195 FAO131191:FAO131195 FKK131191:FKK131195 FUG131191:FUG131195 GEC131191:GEC131195 GNY131191:GNY131195 GXU131191:GXU131195 HHQ131191:HHQ131195 HRM131191:HRM131195 IBI131191:IBI131195 ILE131191:ILE131195 IVA131191:IVA131195 JEW131191:JEW131195 JOS131191:JOS131195 JYO131191:JYO131195 KIK131191:KIK131195 KSG131191:KSG131195 LCC131191:LCC131195 LLY131191:LLY131195 LVU131191:LVU131195 MFQ131191:MFQ131195 MPM131191:MPM131195 MZI131191:MZI131195 NJE131191:NJE131195 NTA131191:NTA131195 OCW131191:OCW131195 OMS131191:OMS131195 OWO131191:OWO131195 PGK131191:PGK131195 PQG131191:PQG131195 QAC131191:QAC131195 QJY131191:QJY131195 QTU131191:QTU131195 RDQ131191:RDQ131195 RNM131191:RNM131195 RXI131191:RXI131195 SHE131191:SHE131195 SRA131191:SRA131195 TAW131191:TAW131195 TKS131191:TKS131195 TUO131191:TUO131195 UEK131191:UEK131195 UOG131191:UOG131195 UYC131191:UYC131195 VHY131191:VHY131195 VRU131191:VRU131195 WBQ131191:WBQ131195 WLM131191:WLM131195 WVI131191:WVI131195 A196727:A196731 IW196727:IW196731 SS196727:SS196731 ACO196727:ACO196731 AMK196727:AMK196731 AWG196727:AWG196731 BGC196727:BGC196731 BPY196727:BPY196731 BZU196727:BZU196731 CJQ196727:CJQ196731 CTM196727:CTM196731 DDI196727:DDI196731 DNE196727:DNE196731 DXA196727:DXA196731 EGW196727:EGW196731 EQS196727:EQS196731 FAO196727:FAO196731 FKK196727:FKK196731 FUG196727:FUG196731 GEC196727:GEC196731 GNY196727:GNY196731 GXU196727:GXU196731 HHQ196727:HHQ196731 HRM196727:HRM196731 IBI196727:IBI196731 ILE196727:ILE196731 IVA196727:IVA196731 JEW196727:JEW196731 JOS196727:JOS196731 JYO196727:JYO196731 KIK196727:KIK196731 KSG196727:KSG196731 LCC196727:LCC196731 LLY196727:LLY196731 LVU196727:LVU196731 MFQ196727:MFQ196731 MPM196727:MPM196731 MZI196727:MZI196731 NJE196727:NJE196731 NTA196727:NTA196731 OCW196727:OCW196731 OMS196727:OMS196731 OWO196727:OWO196731 PGK196727:PGK196731 PQG196727:PQG196731 QAC196727:QAC196731 QJY196727:QJY196731 QTU196727:QTU196731 RDQ196727:RDQ196731 RNM196727:RNM196731 RXI196727:RXI196731 SHE196727:SHE196731 SRA196727:SRA196731 TAW196727:TAW196731 TKS196727:TKS196731 TUO196727:TUO196731 UEK196727:UEK196731 UOG196727:UOG196731 UYC196727:UYC196731 VHY196727:VHY196731 VRU196727:VRU196731 WBQ196727:WBQ196731 WLM196727:WLM196731 WVI196727:WVI196731 A262263:A262267 IW262263:IW262267 SS262263:SS262267 ACO262263:ACO262267 AMK262263:AMK262267 AWG262263:AWG262267 BGC262263:BGC262267 BPY262263:BPY262267 BZU262263:BZU262267 CJQ262263:CJQ262267 CTM262263:CTM262267 DDI262263:DDI262267 DNE262263:DNE262267 DXA262263:DXA262267 EGW262263:EGW262267 EQS262263:EQS262267 FAO262263:FAO262267 FKK262263:FKK262267 FUG262263:FUG262267 GEC262263:GEC262267 GNY262263:GNY262267 GXU262263:GXU262267 HHQ262263:HHQ262267 HRM262263:HRM262267 IBI262263:IBI262267 ILE262263:ILE262267 IVA262263:IVA262267 JEW262263:JEW262267 JOS262263:JOS262267 JYO262263:JYO262267 KIK262263:KIK262267 KSG262263:KSG262267 LCC262263:LCC262267 LLY262263:LLY262267 LVU262263:LVU262267 MFQ262263:MFQ262267 MPM262263:MPM262267 MZI262263:MZI262267 NJE262263:NJE262267 NTA262263:NTA262267 OCW262263:OCW262267 OMS262263:OMS262267 OWO262263:OWO262267 PGK262263:PGK262267 PQG262263:PQG262267 QAC262263:QAC262267 QJY262263:QJY262267 QTU262263:QTU262267 RDQ262263:RDQ262267 RNM262263:RNM262267 RXI262263:RXI262267 SHE262263:SHE262267 SRA262263:SRA262267 TAW262263:TAW262267 TKS262263:TKS262267 TUO262263:TUO262267 UEK262263:UEK262267 UOG262263:UOG262267 UYC262263:UYC262267 VHY262263:VHY262267 VRU262263:VRU262267 WBQ262263:WBQ262267 WLM262263:WLM262267 WVI262263:WVI262267 A327799:A327803 IW327799:IW327803 SS327799:SS327803 ACO327799:ACO327803 AMK327799:AMK327803 AWG327799:AWG327803 BGC327799:BGC327803 BPY327799:BPY327803 BZU327799:BZU327803 CJQ327799:CJQ327803 CTM327799:CTM327803 DDI327799:DDI327803 DNE327799:DNE327803 DXA327799:DXA327803 EGW327799:EGW327803 EQS327799:EQS327803 FAO327799:FAO327803 FKK327799:FKK327803 FUG327799:FUG327803 GEC327799:GEC327803 GNY327799:GNY327803 GXU327799:GXU327803 HHQ327799:HHQ327803 HRM327799:HRM327803 IBI327799:IBI327803 ILE327799:ILE327803 IVA327799:IVA327803 JEW327799:JEW327803 JOS327799:JOS327803 JYO327799:JYO327803 KIK327799:KIK327803 KSG327799:KSG327803 LCC327799:LCC327803 LLY327799:LLY327803 LVU327799:LVU327803 MFQ327799:MFQ327803 MPM327799:MPM327803 MZI327799:MZI327803 NJE327799:NJE327803 NTA327799:NTA327803 OCW327799:OCW327803 OMS327799:OMS327803 OWO327799:OWO327803 PGK327799:PGK327803 PQG327799:PQG327803 QAC327799:QAC327803 QJY327799:QJY327803 QTU327799:QTU327803 RDQ327799:RDQ327803 RNM327799:RNM327803 RXI327799:RXI327803 SHE327799:SHE327803 SRA327799:SRA327803 TAW327799:TAW327803 TKS327799:TKS327803 TUO327799:TUO327803 UEK327799:UEK327803 UOG327799:UOG327803 UYC327799:UYC327803 VHY327799:VHY327803 VRU327799:VRU327803 WBQ327799:WBQ327803 WLM327799:WLM327803 WVI327799:WVI327803 A393335:A393339 IW393335:IW393339 SS393335:SS393339 ACO393335:ACO393339 AMK393335:AMK393339 AWG393335:AWG393339 BGC393335:BGC393339 BPY393335:BPY393339 BZU393335:BZU393339 CJQ393335:CJQ393339 CTM393335:CTM393339 DDI393335:DDI393339 DNE393335:DNE393339 DXA393335:DXA393339 EGW393335:EGW393339 EQS393335:EQS393339 FAO393335:FAO393339 FKK393335:FKK393339 FUG393335:FUG393339 GEC393335:GEC393339 GNY393335:GNY393339 GXU393335:GXU393339 HHQ393335:HHQ393339 HRM393335:HRM393339 IBI393335:IBI393339 ILE393335:ILE393339 IVA393335:IVA393339 JEW393335:JEW393339 JOS393335:JOS393339 JYO393335:JYO393339 KIK393335:KIK393339 KSG393335:KSG393339 LCC393335:LCC393339 LLY393335:LLY393339 LVU393335:LVU393339 MFQ393335:MFQ393339 MPM393335:MPM393339 MZI393335:MZI393339 NJE393335:NJE393339 NTA393335:NTA393339 OCW393335:OCW393339 OMS393335:OMS393339 OWO393335:OWO393339 PGK393335:PGK393339 PQG393335:PQG393339 QAC393335:QAC393339 QJY393335:QJY393339 QTU393335:QTU393339 RDQ393335:RDQ393339 RNM393335:RNM393339 RXI393335:RXI393339 SHE393335:SHE393339 SRA393335:SRA393339 TAW393335:TAW393339 TKS393335:TKS393339 TUO393335:TUO393339 UEK393335:UEK393339 UOG393335:UOG393339 UYC393335:UYC393339 VHY393335:VHY393339 VRU393335:VRU393339 WBQ393335:WBQ393339 WLM393335:WLM393339 WVI393335:WVI393339 A458871:A458875 IW458871:IW458875 SS458871:SS458875 ACO458871:ACO458875 AMK458871:AMK458875 AWG458871:AWG458875 BGC458871:BGC458875 BPY458871:BPY458875 BZU458871:BZU458875 CJQ458871:CJQ458875 CTM458871:CTM458875 DDI458871:DDI458875 DNE458871:DNE458875 DXA458871:DXA458875 EGW458871:EGW458875 EQS458871:EQS458875 FAO458871:FAO458875 FKK458871:FKK458875 FUG458871:FUG458875 GEC458871:GEC458875 GNY458871:GNY458875 GXU458871:GXU458875 HHQ458871:HHQ458875 HRM458871:HRM458875 IBI458871:IBI458875 ILE458871:ILE458875 IVA458871:IVA458875 JEW458871:JEW458875 JOS458871:JOS458875 JYO458871:JYO458875 KIK458871:KIK458875 KSG458871:KSG458875 LCC458871:LCC458875 LLY458871:LLY458875 LVU458871:LVU458875 MFQ458871:MFQ458875 MPM458871:MPM458875 MZI458871:MZI458875 NJE458871:NJE458875 NTA458871:NTA458875 OCW458871:OCW458875 OMS458871:OMS458875 OWO458871:OWO458875 PGK458871:PGK458875 PQG458871:PQG458875 QAC458871:QAC458875 QJY458871:QJY458875 QTU458871:QTU458875 RDQ458871:RDQ458875 RNM458871:RNM458875 RXI458871:RXI458875 SHE458871:SHE458875 SRA458871:SRA458875 TAW458871:TAW458875 TKS458871:TKS458875 TUO458871:TUO458875 UEK458871:UEK458875 UOG458871:UOG458875 UYC458871:UYC458875 VHY458871:VHY458875 VRU458871:VRU458875 WBQ458871:WBQ458875 WLM458871:WLM458875 WVI458871:WVI458875 A524407:A524411 IW524407:IW524411 SS524407:SS524411 ACO524407:ACO524411 AMK524407:AMK524411 AWG524407:AWG524411 BGC524407:BGC524411 BPY524407:BPY524411 BZU524407:BZU524411 CJQ524407:CJQ524411 CTM524407:CTM524411 DDI524407:DDI524411 DNE524407:DNE524411 DXA524407:DXA524411 EGW524407:EGW524411 EQS524407:EQS524411 FAO524407:FAO524411 FKK524407:FKK524411 FUG524407:FUG524411 GEC524407:GEC524411 GNY524407:GNY524411 GXU524407:GXU524411 HHQ524407:HHQ524411 HRM524407:HRM524411 IBI524407:IBI524411 ILE524407:ILE524411 IVA524407:IVA524411 JEW524407:JEW524411 JOS524407:JOS524411 JYO524407:JYO524411 KIK524407:KIK524411 KSG524407:KSG524411 LCC524407:LCC524411 LLY524407:LLY524411 LVU524407:LVU524411 MFQ524407:MFQ524411 MPM524407:MPM524411 MZI524407:MZI524411 NJE524407:NJE524411 NTA524407:NTA524411 OCW524407:OCW524411 OMS524407:OMS524411 OWO524407:OWO524411 PGK524407:PGK524411 PQG524407:PQG524411 QAC524407:QAC524411 QJY524407:QJY524411 QTU524407:QTU524411 RDQ524407:RDQ524411 RNM524407:RNM524411 RXI524407:RXI524411 SHE524407:SHE524411 SRA524407:SRA524411 TAW524407:TAW524411 TKS524407:TKS524411 TUO524407:TUO524411 UEK524407:UEK524411 UOG524407:UOG524411 UYC524407:UYC524411 VHY524407:VHY524411 VRU524407:VRU524411 WBQ524407:WBQ524411 WLM524407:WLM524411 WVI524407:WVI524411 A589943:A589947 IW589943:IW589947 SS589943:SS589947 ACO589943:ACO589947 AMK589943:AMK589947 AWG589943:AWG589947 BGC589943:BGC589947 BPY589943:BPY589947 BZU589943:BZU589947 CJQ589943:CJQ589947 CTM589943:CTM589947 DDI589943:DDI589947 DNE589943:DNE589947 DXA589943:DXA589947 EGW589943:EGW589947 EQS589943:EQS589947 FAO589943:FAO589947 FKK589943:FKK589947 FUG589943:FUG589947 GEC589943:GEC589947 GNY589943:GNY589947 GXU589943:GXU589947 HHQ589943:HHQ589947 HRM589943:HRM589947 IBI589943:IBI589947 ILE589943:ILE589947 IVA589943:IVA589947 JEW589943:JEW589947 JOS589943:JOS589947 JYO589943:JYO589947 KIK589943:KIK589947 KSG589943:KSG589947 LCC589943:LCC589947 LLY589943:LLY589947 LVU589943:LVU589947 MFQ589943:MFQ589947 MPM589943:MPM589947 MZI589943:MZI589947 NJE589943:NJE589947 NTA589943:NTA589947 OCW589943:OCW589947 OMS589943:OMS589947 OWO589943:OWO589947 PGK589943:PGK589947 PQG589943:PQG589947 QAC589943:QAC589947 QJY589943:QJY589947 QTU589943:QTU589947 RDQ589943:RDQ589947 RNM589943:RNM589947 RXI589943:RXI589947 SHE589943:SHE589947 SRA589943:SRA589947 TAW589943:TAW589947 TKS589943:TKS589947 TUO589943:TUO589947 UEK589943:UEK589947 UOG589943:UOG589947 UYC589943:UYC589947 VHY589943:VHY589947 VRU589943:VRU589947 WBQ589943:WBQ589947 WLM589943:WLM589947 WVI589943:WVI589947 A655479:A655483 IW655479:IW655483 SS655479:SS655483 ACO655479:ACO655483 AMK655479:AMK655483 AWG655479:AWG655483 BGC655479:BGC655483 BPY655479:BPY655483 BZU655479:BZU655483 CJQ655479:CJQ655483 CTM655479:CTM655483 DDI655479:DDI655483 DNE655479:DNE655483 DXA655479:DXA655483 EGW655479:EGW655483 EQS655479:EQS655483 FAO655479:FAO655483 FKK655479:FKK655483 FUG655479:FUG655483 GEC655479:GEC655483 GNY655479:GNY655483 GXU655479:GXU655483 HHQ655479:HHQ655483 HRM655479:HRM655483 IBI655479:IBI655483 ILE655479:ILE655483 IVA655479:IVA655483 JEW655479:JEW655483 JOS655479:JOS655483 JYO655479:JYO655483 KIK655479:KIK655483 KSG655479:KSG655483 LCC655479:LCC655483 LLY655479:LLY655483 LVU655479:LVU655483 MFQ655479:MFQ655483 MPM655479:MPM655483 MZI655479:MZI655483 NJE655479:NJE655483 NTA655479:NTA655483 OCW655479:OCW655483 OMS655479:OMS655483 OWO655479:OWO655483 PGK655479:PGK655483 PQG655479:PQG655483 QAC655479:QAC655483 QJY655479:QJY655483 QTU655479:QTU655483 RDQ655479:RDQ655483 RNM655479:RNM655483 RXI655479:RXI655483 SHE655479:SHE655483 SRA655479:SRA655483 TAW655479:TAW655483 TKS655479:TKS655483 TUO655479:TUO655483 UEK655479:UEK655483 UOG655479:UOG655483 UYC655479:UYC655483 VHY655479:VHY655483 VRU655479:VRU655483 WBQ655479:WBQ655483 WLM655479:WLM655483 WVI655479:WVI655483 A721015:A721019 IW721015:IW721019 SS721015:SS721019 ACO721015:ACO721019 AMK721015:AMK721019 AWG721015:AWG721019 BGC721015:BGC721019 BPY721015:BPY721019 BZU721015:BZU721019 CJQ721015:CJQ721019 CTM721015:CTM721019 DDI721015:DDI721019 DNE721015:DNE721019 DXA721015:DXA721019 EGW721015:EGW721019 EQS721015:EQS721019 FAO721015:FAO721019 FKK721015:FKK721019 FUG721015:FUG721019 GEC721015:GEC721019 GNY721015:GNY721019 GXU721015:GXU721019 HHQ721015:HHQ721019 HRM721015:HRM721019 IBI721015:IBI721019 ILE721015:ILE721019 IVA721015:IVA721019 JEW721015:JEW721019 JOS721015:JOS721019 JYO721015:JYO721019 KIK721015:KIK721019 KSG721015:KSG721019 LCC721015:LCC721019 LLY721015:LLY721019 LVU721015:LVU721019 MFQ721015:MFQ721019 MPM721015:MPM721019 MZI721015:MZI721019 NJE721015:NJE721019 NTA721015:NTA721019 OCW721015:OCW721019 OMS721015:OMS721019 OWO721015:OWO721019 PGK721015:PGK721019 PQG721015:PQG721019 QAC721015:QAC721019 QJY721015:QJY721019 QTU721015:QTU721019 RDQ721015:RDQ721019 RNM721015:RNM721019 RXI721015:RXI721019 SHE721015:SHE721019 SRA721015:SRA721019 TAW721015:TAW721019 TKS721015:TKS721019 TUO721015:TUO721019 UEK721015:UEK721019 UOG721015:UOG721019 UYC721015:UYC721019 VHY721015:VHY721019 VRU721015:VRU721019 WBQ721015:WBQ721019 WLM721015:WLM721019 WVI721015:WVI721019 A786551:A786555 IW786551:IW786555 SS786551:SS786555 ACO786551:ACO786555 AMK786551:AMK786555 AWG786551:AWG786555 BGC786551:BGC786555 BPY786551:BPY786555 BZU786551:BZU786555 CJQ786551:CJQ786555 CTM786551:CTM786555 DDI786551:DDI786555 DNE786551:DNE786555 DXA786551:DXA786555 EGW786551:EGW786555 EQS786551:EQS786555 FAO786551:FAO786555 FKK786551:FKK786555 FUG786551:FUG786555 GEC786551:GEC786555 GNY786551:GNY786555 GXU786551:GXU786555 HHQ786551:HHQ786555 HRM786551:HRM786555 IBI786551:IBI786555 ILE786551:ILE786555 IVA786551:IVA786555 JEW786551:JEW786555 JOS786551:JOS786555 JYO786551:JYO786555 KIK786551:KIK786555 KSG786551:KSG786555 LCC786551:LCC786555 LLY786551:LLY786555 LVU786551:LVU786555 MFQ786551:MFQ786555 MPM786551:MPM786555 MZI786551:MZI786555 NJE786551:NJE786555 NTA786551:NTA786555 OCW786551:OCW786555 OMS786551:OMS786555 OWO786551:OWO786555 PGK786551:PGK786555 PQG786551:PQG786555 QAC786551:QAC786555 QJY786551:QJY786555 QTU786551:QTU786555 RDQ786551:RDQ786555 RNM786551:RNM786555 RXI786551:RXI786555 SHE786551:SHE786555 SRA786551:SRA786555 TAW786551:TAW786555 TKS786551:TKS786555 TUO786551:TUO786555 UEK786551:UEK786555 UOG786551:UOG786555 UYC786551:UYC786555 VHY786551:VHY786555 VRU786551:VRU786555 WBQ786551:WBQ786555 WLM786551:WLM786555 WVI786551:WVI786555 A852087:A852091 IW852087:IW852091 SS852087:SS852091 ACO852087:ACO852091 AMK852087:AMK852091 AWG852087:AWG852091 BGC852087:BGC852091 BPY852087:BPY852091 BZU852087:BZU852091 CJQ852087:CJQ852091 CTM852087:CTM852091 DDI852087:DDI852091 DNE852087:DNE852091 DXA852087:DXA852091 EGW852087:EGW852091 EQS852087:EQS852091 FAO852087:FAO852091 FKK852087:FKK852091 FUG852087:FUG852091 GEC852087:GEC852091 GNY852087:GNY852091 GXU852087:GXU852091 HHQ852087:HHQ852091 HRM852087:HRM852091 IBI852087:IBI852091 ILE852087:ILE852091 IVA852087:IVA852091 JEW852087:JEW852091 JOS852087:JOS852091 JYO852087:JYO852091 KIK852087:KIK852091 KSG852087:KSG852091 LCC852087:LCC852091 LLY852087:LLY852091 LVU852087:LVU852091 MFQ852087:MFQ852091 MPM852087:MPM852091 MZI852087:MZI852091 NJE852087:NJE852091 NTA852087:NTA852091 OCW852087:OCW852091 OMS852087:OMS852091 OWO852087:OWO852091 PGK852087:PGK852091 PQG852087:PQG852091 QAC852087:QAC852091 QJY852087:QJY852091 QTU852087:QTU852091 RDQ852087:RDQ852091 RNM852087:RNM852091 RXI852087:RXI852091 SHE852087:SHE852091 SRA852087:SRA852091 TAW852087:TAW852091 TKS852087:TKS852091 TUO852087:TUO852091 UEK852087:UEK852091 UOG852087:UOG852091 UYC852087:UYC852091 VHY852087:VHY852091 VRU852087:VRU852091 WBQ852087:WBQ852091 WLM852087:WLM852091 WVI852087:WVI852091 A917623:A917627 IW917623:IW917627 SS917623:SS917627 ACO917623:ACO917627 AMK917623:AMK917627 AWG917623:AWG917627 BGC917623:BGC917627 BPY917623:BPY917627 BZU917623:BZU917627 CJQ917623:CJQ917627 CTM917623:CTM917627 DDI917623:DDI917627 DNE917623:DNE917627 DXA917623:DXA917627 EGW917623:EGW917627 EQS917623:EQS917627 FAO917623:FAO917627 FKK917623:FKK917627 FUG917623:FUG917627 GEC917623:GEC917627 GNY917623:GNY917627 GXU917623:GXU917627 HHQ917623:HHQ917627 HRM917623:HRM917627 IBI917623:IBI917627 ILE917623:ILE917627 IVA917623:IVA917627 JEW917623:JEW917627 JOS917623:JOS917627 JYO917623:JYO917627 KIK917623:KIK917627 KSG917623:KSG917627 LCC917623:LCC917627 LLY917623:LLY917627 LVU917623:LVU917627 MFQ917623:MFQ917627 MPM917623:MPM917627 MZI917623:MZI917627 NJE917623:NJE917627 NTA917623:NTA917627 OCW917623:OCW917627 OMS917623:OMS917627 OWO917623:OWO917627 PGK917623:PGK917627 PQG917623:PQG917627 QAC917623:QAC917627 QJY917623:QJY917627 QTU917623:QTU917627 RDQ917623:RDQ917627 RNM917623:RNM917627 RXI917623:RXI917627 SHE917623:SHE917627 SRA917623:SRA917627 TAW917623:TAW917627 TKS917623:TKS917627 TUO917623:TUO917627 UEK917623:UEK917627 UOG917623:UOG917627 UYC917623:UYC917627 VHY917623:VHY917627 VRU917623:VRU917627 WBQ917623:WBQ917627 WLM917623:WLM917627 WVI917623:WVI917627 A983159:A983163 IW983159:IW983163 SS983159:SS983163 ACO983159:ACO983163 AMK983159:AMK983163 AWG983159:AWG983163 BGC983159:BGC983163 BPY983159:BPY983163 BZU983159:BZU983163 CJQ983159:CJQ983163 CTM983159:CTM983163 DDI983159:DDI983163 DNE983159:DNE983163 DXA983159:DXA983163 EGW983159:EGW983163 EQS983159:EQS983163 FAO983159:FAO983163 FKK983159:FKK983163 FUG983159:FUG983163 GEC983159:GEC983163 GNY983159:GNY983163 GXU983159:GXU983163 HHQ983159:HHQ983163 HRM983159:HRM983163 IBI983159:IBI983163 ILE983159:ILE983163 IVA983159:IVA983163 JEW983159:JEW983163 JOS983159:JOS983163 JYO983159:JYO983163 KIK983159:KIK983163 KSG983159:KSG983163 LCC983159:LCC983163 LLY983159:LLY983163 LVU983159:LVU983163 MFQ983159:MFQ983163 MPM983159:MPM983163 MZI983159:MZI983163 NJE983159:NJE983163 NTA983159:NTA983163 OCW983159:OCW983163 OMS983159:OMS983163 OWO983159:OWO983163 PGK983159:PGK983163 PQG983159:PQG983163 QAC983159:QAC983163 QJY983159:QJY983163 QTU983159:QTU983163 RDQ983159:RDQ983163 RNM983159:RNM983163 RXI983159:RXI983163 SHE983159:SHE983163 SRA983159:SRA983163 TAW983159:TAW983163 TKS983159:TKS983163 TUO983159:TUO983163 UEK983159:UEK983163 UOG983159:UOG983163 UYC983159:UYC983163 VHY983159:VHY983163 VRU983159:VRU983163 WBQ983159:WBQ983163 WLM983159:WLM983163 WVI983159:WVI983163 C124:AU124 IY124:KQ124 SU124:UM124 ACQ124:AEI124 AMM124:AOE124 AWI124:AYA124 BGE124:BHW124 BQA124:BRS124 BZW124:CBO124 CJS124:CLK124 CTO124:CVG124 DDK124:DFC124 DNG124:DOY124 DXC124:DYU124 EGY124:EIQ124 EQU124:ESM124 FAQ124:FCI124 FKM124:FME124 FUI124:FWA124 GEE124:GFW124 GOA124:GPS124 GXW124:GZO124 HHS124:HJK124 HRO124:HTG124 IBK124:IDC124 ILG124:IMY124 IVC124:IWU124 JEY124:JGQ124 JOU124:JQM124 JYQ124:KAI124 KIM124:KKE124 KSI124:KUA124 LCE124:LDW124 LMA124:LNS124 LVW124:LXO124 MFS124:MHK124 MPO124:MRG124 MZK124:NBC124 NJG124:NKY124 NTC124:NUU124 OCY124:OEQ124 OMU124:OOM124 OWQ124:OYI124 PGM124:PIE124 PQI124:PSA124 QAE124:QBW124 QKA124:QLS124 QTW124:QVO124 RDS124:RFK124 RNO124:RPG124 RXK124:RZC124 SHG124:SIY124 SRC124:SSU124 TAY124:TCQ124 TKU124:TMM124 TUQ124:TWI124 UEM124:UGE124 UOI124:UQA124 UYE124:UZW124 VIA124:VJS124 VRW124:VTO124 WBS124:WDK124 WLO124:WNG124 WVK124:WXC124 C65660:AU65660 IY65660:KQ65660 SU65660:UM65660 ACQ65660:AEI65660 AMM65660:AOE65660 AWI65660:AYA65660 BGE65660:BHW65660 BQA65660:BRS65660 BZW65660:CBO65660 CJS65660:CLK65660 CTO65660:CVG65660 DDK65660:DFC65660 DNG65660:DOY65660 DXC65660:DYU65660 EGY65660:EIQ65660 EQU65660:ESM65660 FAQ65660:FCI65660 FKM65660:FME65660 FUI65660:FWA65660 GEE65660:GFW65660 GOA65660:GPS65660 GXW65660:GZO65660 HHS65660:HJK65660 HRO65660:HTG65660 IBK65660:IDC65660 ILG65660:IMY65660 IVC65660:IWU65660 JEY65660:JGQ65660 JOU65660:JQM65660 JYQ65660:KAI65660 KIM65660:KKE65660 KSI65660:KUA65660 LCE65660:LDW65660 LMA65660:LNS65660 LVW65660:LXO65660 MFS65660:MHK65660 MPO65660:MRG65660 MZK65660:NBC65660 NJG65660:NKY65660 NTC65660:NUU65660 OCY65660:OEQ65660 OMU65660:OOM65660 OWQ65660:OYI65660 PGM65660:PIE65660 PQI65660:PSA65660 QAE65660:QBW65660 QKA65660:QLS65660 QTW65660:QVO65660 RDS65660:RFK65660 RNO65660:RPG65660 RXK65660:RZC65660 SHG65660:SIY65660 SRC65660:SSU65660 TAY65660:TCQ65660 TKU65660:TMM65660 TUQ65660:TWI65660 UEM65660:UGE65660 UOI65660:UQA65660 UYE65660:UZW65660 VIA65660:VJS65660 VRW65660:VTO65660 WBS65660:WDK65660 WLO65660:WNG65660 WVK65660:WXC65660 C131196:AU131196 IY131196:KQ131196 SU131196:UM131196 ACQ131196:AEI131196 AMM131196:AOE131196 AWI131196:AYA131196 BGE131196:BHW131196 BQA131196:BRS131196 BZW131196:CBO131196 CJS131196:CLK131196 CTO131196:CVG131196 DDK131196:DFC131196 DNG131196:DOY131196 DXC131196:DYU131196 EGY131196:EIQ131196 EQU131196:ESM131196 FAQ131196:FCI131196 FKM131196:FME131196 FUI131196:FWA131196 GEE131196:GFW131196 GOA131196:GPS131196 GXW131196:GZO131196 HHS131196:HJK131196 HRO131196:HTG131196 IBK131196:IDC131196 ILG131196:IMY131196 IVC131196:IWU131196 JEY131196:JGQ131196 JOU131196:JQM131196 JYQ131196:KAI131196 KIM131196:KKE131196 KSI131196:KUA131196 LCE131196:LDW131196 LMA131196:LNS131196 LVW131196:LXO131196 MFS131196:MHK131196 MPO131196:MRG131196 MZK131196:NBC131196 NJG131196:NKY131196 NTC131196:NUU131196 OCY131196:OEQ131196 OMU131196:OOM131196 OWQ131196:OYI131196 PGM131196:PIE131196 PQI131196:PSA131196 QAE131196:QBW131196 QKA131196:QLS131196 QTW131196:QVO131196 RDS131196:RFK131196 RNO131196:RPG131196 RXK131196:RZC131196 SHG131196:SIY131196 SRC131196:SSU131196 TAY131196:TCQ131196 TKU131196:TMM131196 TUQ131196:TWI131196 UEM131196:UGE131196 UOI131196:UQA131196 UYE131196:UZW131196 VIA131196:VJS131196 VRW131196:VTO131196 WBS131196:WDK131196 WLO131196:WNG131196 WVK131196:WXC131196 C196732:AU196732 IY196732:KQ196732 SU196732:UM196732 ACQ196732:AEI196732 AMM196732:AOE196732 AWI196732:AYA196732 BGE196732:BHW196732 BQA196732:BRS196732 BZW196732:CBO196732 CJS196732:CLK196732 CTO196732:CVG196732 DDK196732:DFC196732 DNG196732:DOY196732 DXC196732:DYU196732 EGY196732:EIQ196732 EQU196732:ESM196732 FAQ196732:FCI196732 FKM196732:FME196732 FUI196732:FWA196732 GEE196732:GFW196732 GOA196732:GPS196732 GXW196732:GZO196732 HHS196732:HJK196732 HRO196732:HTG196732 IBK196732:IDC196732 ILG196732:IMY196732 IVC196732:IWU196732 JEY196732:JGQ196732 JOU196732:JQM196732 JYQ196732:KAI196732 KIM196732:KKE196732 KSI196732:KUA196732 LCE196732:LDW196732 LMA196732:LNS196732 LVW196732:LXO196732 MFS196732:MHK196732 MPO196732:MRG196732 MZK196732:NBC196732 NJG196732:NKY196732 NTC196732:NUU196732 OCY196732:OEQ196732 OMU196732:OOM196732 OWQ196732:OYI196732 PGM196732:PIE196732 PQI196732:PSA196732 QAE196732:QBW196732 QKA196732:QLS196732 QTW196732:QVO196732 RDS196732:RFK196732 RNO196732:RPG196732 RXK196732:RZC196732 SHG196732:SIY196732 SRC196732:SSU196732 TAY196732:TCQ196732 TKU196732:TMM196732 TUQ196732:TWI196732 UEM196732:UGE196732 UOI196732:UQA196732 UYE196732:UZW196732 VIA196732:VJS196732 VRW196732:VTO196732 WBS196732:WDK196732 WLO196732:WNG196732 WVK196732:WXC196732 C262268:AU262268 IY262268:KQ262268 SU262268:UM262268 ACQ262268:AEI262268 AMM262268:AOE262268 AWI262268:AYA262268 BGE262268:BHW262268 BQA262268:BRS262268 BZW262268:CBO262268 CJS262268:CLK262268 CTO262268:CVG262268 DDK262268:DFC262268 DNG262268:DOY262268 DXC262268:DYU262268 EGY262268:EIQ262268 EQU262268:ESM262268 FAQ262268:FCI262268 FKM262268:FME262268 FUI262268:FWA262268 GEE262268:GFW262268 GOA262268:GPS262268 GXW262268:GZO262268 HHS262268:HJK262268 HRO262268:HTG262268 IBK262268:IDC262268 ILG262268:IMY262268 IVC262268:IWU262268 JEY262268:JGQ262268 JOU262268:JQM262268 JYQ262268:KAI262268 KIM262268:KKE262268 KSI262268:KUA262268 LCE262268:LDW262268 LMA262268:LNS262268 LVW262268:LXO262268 MFS262268:MHK262268 MPO262268:MRG262268 MZK262268:NBC262268 NJG262268:NKY262268 NTC262268:NUU262268 OCY262268:OEQ262268 OMU262268:OOM262268 OWQ262268:OYI262268 PGM262268:PIE262268 PQI262268:PSA262268 QAE262268:QBW262268 QKA262268:QLS262268 QTW262268:QVO262268 RDS262268:RFK262268 RNO262268:RPG262268 RXK262268:RZC262268 SHG262268:SIY262268 SRC262268:SSU262268 TAY262268:TCQ262268 TKU262268:TMM262268 TUQ262268:TWI262268 UEM262268:UGE262268 UOI262268:UQA262268 UYE262268:UZW262268 VIA262268:VJS262268 VRW262268:VTO262268 WBS262268:WDK262268 WLO262268:WNG262268 WVK262268:WXC262268 C327804:AU327804 IY327804:KQ327804 SU327804:UM327804 ACQ327804:AEI327804 AMM327804:AOE327804 AWI327804:AYA327804 BGE327804:BHW327804 BQA327804:BRS327804 BZW327804:CBO327804 CJS327804:CLK327804 CTO327804:CVG327804 DDK327804:DFC327804 DNG327804:DOY327804 DXC327804:DYU327804 EGY327804:EIQ327804 EQU327804:ESM327804 FAQ327804:FCI327804 FKM327804:FME327804 FUI327804:FWA327804 GEE327804:GFW327804 GOA327804:GPS327804 GXW327804:GZO327804 HHS327804:HJK327804 HRO327804:HTG327804 IBK327804:IDC327804 ILG327804:IMY327804 IVC327804:IWU327804 JEY327804:JGQ327804 JOU327804:JQM327804 JYQ327804:KAI327804 KIM327804:KKE327804 KSI327804:KUA327804 LCE327804:LDW327804 LMA327804:LNS327804 LVW327804:LXO327804 MFS327804:MHK327804 MPO327804:MRG327804 MZK327804:NBC327804 NJG327804:NKY327804 NTC327804:NUU327804 OCY327804:OEQ327804 OMU327804:OOM327804 OWQ327804:OYI327804 PGM327804:PIE327804 PQI327804:PSA327804 QAE327804:QBW327804 QKA327804:QLS327804 QTW327804:QVO327804 RDS327804:RFK327804 RNO327804:RPG327804 RXK327804:RZC327804 SHG327804:SIY327804 SRC327804:SSU327804 TAY327804:TCQ327804 TKU327804:TMM327804 TUQ327804:TWI327804 UEM327804:UGE327804 UOI327804:UQA327804 UYE327804:UZW327804 VIA327804:VJS327804 VRW327804:VTO327804 WBS327804:WDK327804 WLO327804:WNG327804 WVK327804:WXC327804 C393340:AU393340 IY393340:KQ393340 SU393340:UM393340 ACQ393340:AEI393340 AMM393340:AOE393340 AWI393340:AYA393340 BGE393340:BHW393340 BQA393340:BRS393340 BZW393340:CBO393340 CJS393340:CLK393340 CTO393340:CVG393340 DDK393340:DFC393340 DNG393340:DOY393340 DXC393340:DYU393340 EGY393340:EIQ393340 EQU393340:ESM393340 FAQ393340:FCI393340 FKM393340:FME393340 FUI393340:FWA393340 GEE393340:GFW393340 GOA393340:GPS393340 GXW393340:GZO393340 HHS393340:HJK393340 HRO393340:HTG393340 IBK393340:IDC393340 ILG393340:IMY393340 IVC393340:IWU393340 JEY393340:JGQ393340 JOU393340:JQM393340 JYQ393340:KAI393340 KIM393340:KKE393340 KSI393340:KUA393340 LCE393340:LDW393340 LMA393340:LNS393340 LVW393340:LXO393340 MFS393340:MHK393340 MPO393340:MRG393340 MZK393340:NBC393340 NJG393340:NKY393340 NTC393340:NUU393340 OCY393340:OEQ393340 OMU393340:OOM393340 OWQ393340:OYI393340 PGM393340:PIE393340 PQI393340:PSA393340 QAE393340:QBW393340 QKA393340:QLS393340 QTW393340:QVO393340 RDS393340:RFK393340 RNO393340:RPG393340 RXK393340:RZC393340 SHG393340:SIY393340 SRC393340:SSU393340 TAY393340:TCQ393340 TKU393340:TMM393340 TUQ393340:TWI393340 UEM393340:UGE393340 UOI393340:UQA393340 UYE393340:UZW393340 VIA393340:VJS393340 VRW393340:VTO393340 WBS393340:WDK393340 WLO393340:WNG393340 WVK393340:WXC393340 C458876:AU458876 IY458876:KQ458876 SU458876:UM458876 ACQ458876:AEI458876 AMM458876:AOE458876 AWI458876:AYA458876 BGE458876:BHW458876 BQA458876:BRS458876 BZW458876:CBO458876 CJS458876:CLK458876 CTO458876:CVG458876 DDK458876:DFC458876 DNG458876:DOY458876 DXC458876:DYU458876 EGY458876:EIQ458876 EQU458876:ESM458876 FAQ458876:FCI458876 FKM458876:FME458876 FUI458876:FWA458876 GEE458876:GFW458876 GOA458876:GPS458876 GXW458876:GZO458876 HHS458876:HJK458876 HRO458876:HTG458876 IBK458876:IDC458876 ILG458876:IMY458876 IVC458876:IWU458876 JEY458876:JGQ458876 JOU458876:JQM458876 JYQ458876:KAI458876 KIM458876:KKE458876 KSI458876:KUA458876 LCE458876:LDW458876 LMA458876:LNS458876 LVW458876:LXO458876 MFS458876:MHK458876 MPO458876:MRG458876 MZK458876:NBC458876 NJG458876:NKY458876 NTC458876:NUU458876 OCY458876:OEQ458876 OMU458876:OOM458876 OWQ458876:OYI458876 PGM458876:PIE458876 PQI458876:PSA458876 QAE458876:QBW458876 QKA458876:QLS458876 QTW458876:QVO458876 RDS458876:RFK458876 RNO458876:RPG458876 RXK458876:RZC458876 SHG458876:SIY458876 SRC458876:SSU458876 TAY458876:TCQ458876 TKU458876:TMM458876 TUQ458876:TWI458876 UEM458876:UGE458876 UOI458876:UQA458876 UYE458876:UZW458876 VIA458876:VJS458876 VRW458876:VTO458876 WBS458876:WDK458876 WLO458876:WNG458876 WVK458876:WXC458876 C524412:AU524412 IY524412:KQ524412 SU524412:UM524412 ACQ524412:AEI524412 AMM524412:AOE524412 AWI524412:AYA524412 BGE524412:BHW524412 BQA524412:BRS524412 BZW524412:CBO524412 CJS524412:CLK524412 CTO524412:CVG524412 DDK524412:DFC524412 DNG524412:DOY524412 DXC524412:DYU524412 EGY524412:EIQ524412 EQU524412:ESM524412 FAQ524412:FCI524412 FKM524412:FME524412 FUI524412:FWA524412 GEE524412:GFW524412 GOA524412:GPS524412 GXW524412:GZO524412 HHS524412:HJK524412 HRO524412:HTG524412 IBK524412:IDC524412 ILG524412:IMY524412 IVC524412:IWU524412 JEY524412:JGQ524412 JOU524412:JQM524412 JYQ524412:KAI524412 KIM524412:KKE524412 KSI524412:KUA524412 LCE524412:LDW524412 LMA524412:LNS524412 LVW524412:LXO524412 MFS524412:MHK524412 MPO524412:MRG524412 MZK524412:NBC524412 NJG524412:NKY524412 NTC524412:NUU524412 OCY524412:OEQ524412 OMU524412:OOM524412 OWQ524412:OYI524412 PGM524412:PIE524412 PQI524412:PSA524412 QAE524412:QBW524412 QKA524412:QLS524412 QTW524412:QVO524412 RDS524412:RFK524412 RNO524412:RPG524412 RXK524412:RZC524412 SHG524412:SIY524412 SRC524412:SSU524412 TAY524412:TCQ524412 TKU524412:TMM524412 TUQ524412:TWI524412 UEM524412:UGE524412 UOI524412:UQA524412 UYE524412:UZW524412 VIA524412:VJS524412 VRW524412:VTO524412 WBS524412:WDK524412 WLO524412:WNG524412 WVK524412:WXC524412 C589948:AU589948 IY589948:KQ589948 SU589948:UM589948 ACQ589948:AEI589948 AMM589948:AOE589948 AWI589948:AYA589948 BGE589948:BHW589948 BQA589948:BRS589948 BZW589948:CBO589948 CJS589948:CLK589948 CTO589948:CVG589948 DDK589948:DFC589948 DNG589948:DOY589948 DXC589948:DYU589948 EGY589948:EIQ589948 EQU589948:ESM589948 FAQ589948:FCI589948 FKM589948:FME589948 FUI589948:FWA589948 GEE589948:GFW589948 GOA589948:GPS589948 GXW589948:GZO589948 HHS589948:HJK589948 HRO589948:HTG589948 IBK589948:IDC589948 ILG589948:IMY589948 IVC589948:IWU589948 JEY589948:JGQ589948 JOU589948:JQM589948 JYQ589948:KAI589948 KIM589948:KKE589948 KSI589948:KUA589948 LCE589948:LDW589948 LMA589948:LNS589948 LVW589948:LXO589948 MFS589948:MHK589948 MPO589948:MRG589948 MZK589948:NBC589948 NJG589948:NKY589948 NTC589948:NUU589948 OCY589948:OEQ589948 OMU589948:OOM589948 OWQ589948:OYI589948 PGM589948:PIE589948 PQI589948:PSA589948 QAE589948:QBW589948 QKA589948:QLS589948 QTW589948:QVO589948 RDS589948:RFK589948 RNO589948:RPG589948 RXK589948:RZC589948 SHG589948:SIY589948 SRC589948:SSU589948 TAY589948:TCQ589948 TKU589948:TMM589948 TUQ589948:TWI589948 UEM589948:UGE589948 UOI589948:UQA589948 UYE589948:UZW589948 VIA589948:VJS589948 VRW589948:VTO589948 WBS589948:WDK589948 WLO589948:WNG589948 WVK589948:WXC589948 C655484:AU655484 IY655484:KQ655484 SU655484:UM655484 ACQ655484:AEI655484 AMM655484:AOE655484 AWI655484:AYA655484 BGE655484:BHW655484 BQA655484:BRS655484 BZW655484:CBO655484 CJS655484:CLK655484 CTO655484:CVG655484 DDK655484:DFC655484 DNG655484:DOY655484 DXC655484:DYU655484 EGY655484:EIQ655484 EQU655484:ESM655484 FAQ655484:FCI655484 FKM655484:FME655484 FUI655484:FWA655484 GEE655484:GFW655484 GOA655484:GPS655484 GXW655484:GZO655484 HHS655484:HJK655484 HRO655484:HTG655484 IBK655484:IDC655484 ILG655484:IMY655484 IVC655484:IWU655484 JEY655484:JGQ655484 JOU655484:JQM655484 JYQ655484:KAI655484 KIM655484:KKE655484 KSI655484:KUA655484 LCE655484:LDW655484 LMA655484:LNS655484 LVW655484:LXO655484 MFS655484:MHK655484 MPO655484:MRG655484 MZK655484:NBC655484 NJG655484:NKY655484 NTC655484:NUU655484 OCY655484:OEQ655484 OMU655484:OOM655484 OWQ655484:OYI655484 PGM655484:PIE655484 PQI655484:PSA655484 QAE655484:QBW655484 QKA655484:QLS655484 QTW655484:QVO655484 RDS655484:RFK655484 RNO655484:RPG655484 RXK655484:RZC655484 SHG655484:SIY655484 SRC655484:SSU655484 TAY655484:TCQ655484 TKU655484:TMM655484 TUQ655484:TWI655484 UEM655484:UGE655484 UOI655484:UQA655484 UYE655484:UZW655484 VIA655484:VJS655484 VRW655484:VTO655484 WBS655484:WDK655484 WLO655484:WNG655484 WVK655484:WXC655484 C721020:AU721020 IY721020:KQ721020 SU721020:UM721020 ACQ721020:AEI721020 AMM721020:AOE721020 AWI721020:AYA721020 BGE721020:BHW721020 BQA721020:BRS721020 BZW721020:CBO721020 CJS721020:CLK721020 CTO721020:CVG721020 DDK721020:DFC721020 DNG721020:DOY721020 DXC721020:DYU721020 EGY721020:EIQ721020 EQU721020:ESM721020 FAQ721020:FCI721020 FKM721020:FME721020 FUI721020:FWA721020 GEE721020:GFW721020 GOA721020:GPS721020 GXW721020:GZO721020 HHS721020:HJK721020 HRO721020:HTG721020 IBK721020:IDC721020 ILG721020:IMY721020 IVC721020:IWU721020 JEY721020:JGQ721020 JOU721020:JQM721020 JYQ721020:KAI721020 KIM721020:KKE721020 KSI721020:KUA721020 LCE721020:LDW721020 LMA721020:LNS721020 LVW721020:LXO721020 MFS721020:MHK721020 MPO721020:MRG721020 MZK721020:NBC721020 NJG721020:NKY721020 NTC721020:NUU721020 OCY721020:OEQ721020 OMU721020:OOM721020 OWQ721020:OYI721020 PGM721020:PIE721020 PQI721020:PSA721020 QAE721020:QBW721020 QKA721020:QLS721020 QTW721020:QVO721020 RDS721020:RFK721020 RNO721020:RPG721020 RXK721020:RZC721020 SHG721020:SIY721020 SRC721020:SSU721020 TAY721020:TCQ721020 TKU721020:TMM721020 TUQ721020:TWI721020 UEM721020:UGE721020 UOI721020:UQA721020 UYE721020:UZW721020 VIA721020:VJS721020 VRW721020:VTO721020 WBS721020:WDK721020 WLO721020:WNG721020 WVK721020:WXC721020 C786556:AU786556 IY786556:KQ786556 SU786556:UM786556 ACQ786556:AEI786556 AMM786556:AOE786556 AWI786556:AYA786556 BGE786556:BHW786556 BQA786556:BRS786556 BZW786556:CBO786556 CJS786556:CLK786556 CTO786556:CVG786556 DDK786556:DFC786556 DNG786556:DOY786556 DXC786556:DYU786556 EGY786556:EIQ786556 EQU786556:ESM786556 FAQ786556:FCI786556 FKM786556:FME786556 FUI786556:FWA786556 GEE786556:GFW786556 GOA786556:GPS786556 GXW786556:GZO786556 HHS786556:HJK786556 HRO786556:HTG786556 IBK786556:IDC786556 ILG786556:IMY786556 IVC786556:IWU786556 JEY786556:JGQ786556 JOU786556:JQM786556 JYQ786556:KAI786556 KIM786556:KKE786556 KSI786556:KUA786556 LCE786556:LDW786556 LMA786556:LNS786556 LVW786556:LXO786556 MFS786556:MHK786556 MPO786556:MRG786556 MZK786556:NBC786556 NJG786556:NKY786556 NTC786556:NUU786556 OCY786556:OEQ786556 OMU786556:OOM786556 OWQ786556:OYI786556 PGM786556:PIE786556 PQI786556:PSA786556 QAE786556:QBW786556 QKA786556:QLS786556 QTW786556:QVO786556 RDS786556:RFK786556 RNO786556:RPG786556 RXK786556:RZC786556 SHG786556:SIY786556 SRC786556:SSU786556 TAY786556:TCQ786556 TKU786556:TMM786556 TUQ786556:TWI786556 UEM786556:UGE786556 UOI786556:UQA786556 UYE786556:UZW786556 VIA786556:VJS786556 VRW786556:VTO786556 WBS786556:WDK786556 WLO786556:WNG786556 WVK786556:WXC786556 C852092:AU852092 IY852092:KQ852092 SU852092:UM852092 ACQ852092:AEI852092 AMM852092:AOE852092 AWI852092:AYA852092 BGE852092:BHW852092 BQA852092:BRS852092 BZW852092:CBO852092 CJS852092:CLK852092 CTO852092:CVG852092 DDK852092:DFC852092 DNG852092:DOY852092 DXC852092:DYU852092 EGY852092:EIQ852092 EQU852092:ESM852092 FAQ852092:FCI852092 FKM852092:FME852092 FUI852092:FWA852092 GEE852092:GFW852092 GOA852092:GPS852092 GXW852092:GZO852092 HHS852092:HJK852092 HRO852092:HTG852092 IBK852092:IDC852092 ILG852092:IMY852092 IVC852092:IWU852092 JEY852092:JGQ852092 JOU852092:JQM852092 JYQ852092:KAI852092 KIM852092:KKE852092 KSI852092:KUA852092 LCE852092:LDW852092 LMA852092:LNS852092 LVW852092:LXO852092 MFS852092:MHK852092 MPO852092:MRG852092 MZK852092:NBC852092 NJG852092:NKY852092 NTC852092:NUU852092 OCY852092:OEQ852092 OMU852092:OOM852092 OWQ852092:OYI852092 PGM852092:PIE852092 PQI852092:PSA852092 QAE852092:QBW852092 QKA852092:QLS852092 QTW852092:QVO852092 RDS852092:RFK852092 RNO852092:RPG852092 RXK852092:RZC852092 SHG852092:SIY852092 SRC852092:SSU852092 TAY852092:TCQ852092 TKU852092:TMM852092 TUQ852092:TWI852092 UEM852092:UGE852092 UOI852092:UQA852092 UYE852092:UZW852092 VIA852092:VJS852092 VRW852092:VTO852092 WBS852092:WDK852092 WLO852092:WNG852092 WVK852092:WXC852092 C917628:AU917628 IY917628:KQ917628 SU917628:UM917628 ACQ917628:AEI917628 AMM917628:AOE917628 AWI917628:AYA917628 BGE917628:BHW917628 BQA917628:BRS917628 BZW917628:CBO917628 CJS917628:CLK917628 CTO917628:CVG917628 DDK917628:DFC917628 DNG917628:DOY917628 DXC917628:DYU917628 EGY917628:EIQ917628 EQU917628:ESM917628 FAQ917628:FCI917628 FKM917628:FME917628 FUI917628:FWA917628 GEE917628:GFW917628 GOA917628:GPS917628 GXW917628:GZO917628 HHS917628:HJK917628 HRO917628:HTG917628 IBK917628:IDC917628 ILG917628:IMY917628 IVC917628:IWU917628 JEY917628:JGQ917628 JOU917628:JQM917628 JYQ917628:KAI917628 KIM917628:KKE917628 KSI917628:KUA917628 LCE917628:LDW917628 LMA917628:LNS917628 LVW917628:LXO917628 MFS917628:MHK917628 MPO917628:MRG917628 MZK917628:NBC917628 NJG917628:NKY917628 NTC917628:NUU917628 OCY917628:OEQ917628 OMU917628:OOM917628 OWQ917628:OYI917628 PGM917628:PIE917628 PQI917628:PSA917628 QAE917628:QBW917628 QKA917628:QLS917628 QTW917628:QVO917628 RDS917628:RFK917628 RNO917628:RPG917628 RXK917628:RZC917628 SHG917628:SIY917628 SRC917628:SSU917628 TAY917628:TCQ917628 TKU917628:TMM917628 TUQ917628:TWI917628 UEM917628:UGE917628 UOI917628:UQA917628 UYE917628:UZW917628 VIA917628:VJS917628 VRW917628:VTO917628 WBS917628:WDK917628 WLO917628:WNG917628 WVK917628:WXC917628 C983164:AU983164 IY983164:KQ983164 SU983164:UM983164 ACQ983164:AEI983164 AMM983164:AOE983164 AWI983164:AYA983164 BGE983164:BHW983164 BQA983164:BRS983164 BZW983164:CBO983164 CJS983164:CLK983164 CTO983164:CVG983164 DDK983164:DFC983164 DNG983164:DOY983164 DXC983164:DYU983164 EGY983164:EIQ983164 EQU983164:ESM983164 FAQ983164:FCI983164 FKM983164:FME983164 FUI983164:FWA983164 GEE983164:GFW983164 GOA983164:GPS983164 GXW983164:GZO983164 HHS983164:HJK983164 HRO983164:HTG983164 IBK983164:IDC983164 ILG983164:IMY983164 IVC983164:IWU983164 JEY983164:JGQ983164 JOU983164:JQM983164 JYQ983164:KAI983164 KIM983164:KKE983164 KSI983164:KUA983164 LCE983164:LDW983164 LMA983164:LNS983164 LVW983164:LXO983164 MFS983164:MHK983164 MPO983164:MRG983164 MZK983164:NBC983164 NJG983164:NKY983164 NTC983164:NUU983164 OCY983164:OEQ983164 OMU983164:OOM983164 OWQ983164:OYI983164 PGM983164:PIE983164 PQI983164:PSA983164 QAE983164:QBW983164 QKA983164:QLS983164 QTW983164:QVO983164 RDS983164:RFK983164 RNO983164:RPG983164 RXK983164:RZC983164 SHG983164:SIY983164 SRC983164:SSU983164 TAY983164:TCQ983164 TKU983164:TMM983164 TUQ983164:TWI983164 UEM983164:UGE983164 UOI983164:UQA983164 UYE983164:UZW983164 VIA983164:VJS983164 VRW983164:VTO983164 WBS983164:WDK983164 WLO983164:WNG983164 WVK983164:WXC983164 A125:A143 IW125:IW143 SS125:SS143 ACO125:ACO143 AMK125:AMK143 AWG125:AWG143 BGC125:BGC143 BPY125:BPY143 BZU125:BZU143 CJQ125:CJQ143 CTM125:CTM143 DDI125:DDI143 DNE125:DNE143 DXA125:DXA143 EGW125:EGW143 EQS125:EQS143 FAO125:FAO143 FKK125:FKK143 FUG125:FUG143 GEC125:GEC143 GNY125:GNY143 GXU125:GXU143 HHQ125:HHQ143 HRM125:HRM143 IBI125:IBI143 ILE125:ILE143 IVA125:IVA143 JEW125:JEW143 JOS125:JOS143 JYO125:JYO143 KIK125:KIK143 KSG125:KSG143 LCC125:LCC143 LLY125:LLY143 LVU125:LVU143 MFQ125:MFQ143 MPM125:MPM143 MZI125:MZI143 NJE125:NJE143 NTA125:NTA143 OCW125:OCW143 OMS125:OMS143 OWO125:OWO143 PGK125:PGK143 PQG125:PQG143 QAC125:QAC143 QJY125:QJY143 QTU125:QTU143 RDQ125:RDQ143 RNM125:RNM143 RXI125:RXI143 SHE125:SHE143 SRA125:SRA143 TAW125:TAW143 TKS125:TKS143 TUO125:TUO143 UEK125:UEK143 UOG125:UOG143 UYC125:UYC143 VHY125:VHY143 VRU125:VRU143 WBQ125:WBQ143 WLM125:WLM143 WVI125:WVI143 A65661:A65679 IW65661:IW65679 SS65661:SS65679 ACO65661:ACO65679 AMK65661:AMK65679 AWG65661:AWG65679 BGC65661:BGC65679 BPY65661:BPY65679 BZU65661:BZU65679 CJQ65661:CJQ65679 CTM65661:CTM65679 DDI65661:DDI65679 DNE65661:DNE65679 DXA65661:DXA65679 EGW65661:EGW65679 EQS65661:EQS65679 FAO65661:FAO65679 FKK65661:FKK65679 FUG65661:FUG65679 GEC65661:GEC65679 GNY65661:GNY65679 GXU65661:GXU65679 HHQ65661:HHQ65679 HRM65661:HRM65679 IBI65661:IBI65679 ILE65661:ILE65679 IVA65661:IVA65679 JEW65661:JEW65679 JOS65661:JOS65679 JYO65661:JYO65679 KIK65661:KIK65679 KSG65661:KSG65679 LCC65661:LCC65679 LLY65661:LLY65679 LVU65661:LVU65679 MFQ65661:MFQ65679 MPM65661:MPM65679 MZI65661:MZI65679 NJE65661:NJE65679 NTA65661:NTA65679 OCW65661:OCW65679 OMS65661:OMS65679 OWO65661:OWO65679 PGK65661:PGK65679 PQG65661:PQG65679 QAC65661:QAC65679 QJY65661:QJY65679 QTU65661:QTU65679 RDQ65661:RDQ65679 RNM65661:RNM65679 RXI65661:RXI65679 SHE65661:SHE65679 SRA65661:SRA65679 TAW65661:TAW65679 TKS65661:TKS65679 TUO65661:TUO65679 UEK65661:UEK65679 UOG65661:UOG65679 UYC65661:UYC65679 VHY65661:VHY65679 VRU65661:VRU65679 WBQ65661:WBQ65679 WLM65661:WLM65679 WVI65661:WVI65679 A131197:A131215 IW131197:IW131215 SS131197:SS131215 ACO131197:ACO131215 AMK131197:AMK131215 AWG131197:AWG131215 BGC131197:BGC131215 BPY131197:BPY131215 BZU131197:BZU131215 CJQ131197:CJQ131215 CTM131197:CTM131215 DDI131197:DDI131215 DNE131197:DNE131215 DXA131197:DXA131215 EGW131197:EGW131215 EQS131197:EQS131215 FAO131197:FAO131215 FKK131197:FKK131215 FUG131197:FUG131215 GEC131197:GEC131215 GNY131197:GNY131215 GXU131197:GXU131215 HHQ131197:HHQ131215 HRM131197:HRM131215 IBI131197:IBI131215 ILE131197:ILE131215 IVA131197:IVA131215 JEW131197:JEW131215 JOS131197:JOS131215 JYO131197:JYO131215 KIK131197:KIK131215 KSG131197:KSG131215 LCC131197:LCC131215 LLY131197:LLY131215 LVU131197:LVU131215 MFQ131197:MFQ131215 MPM131197:MPM131215 MZI131197:MZI131215 NJE131197:NJE131215 NTA131197:NTA131215 OCW131197:OCW131215 OMS131197:OMS131215 OWO131197:OWO131215 PGK131197:PGK131215 PQG131197:PQG131215 QAC131197:QAC131215 QJY131197:QJY131215 QTU131197:QTU131215 RDQ131197:RDQ131215 RNM131197:RNM131215 RXI131197:RXI131215 SHE131197:SHE131215 SRA131197:SRA131215 TAW131197:TAW131215 TKS131197:TKS131215 TUO131197:TUO131215 UEK131197:UEK131215 UOG131197:UOG131215 UYC131197:UYC131215 VHY131197:VHY131215 VRU131197:VRU131215 WBQ131197:WBQ131215 WLM131197:WLM131215 WVI131197:WVI131215 A196733:A196751 IW196733:IW196751 SS196733:SS196751 ACO196733:ACO196751 AMK196733:AMK196751 AWG196733:AWG196751 BGC196733:BGC196751 BPY196733:BPY196751 BZU196733:BZU196751 CJQ196733:CJQ196751 CTM196733:CTM196751 DDI196733:DDI196751 DNE196733:DNE196751 DXA196733:DXA196751 EGW196733:EGW196751 EQS196733:EQS196751 FAO196733:FAO196751 FKK196733:FKK196751 FUG196733:FUG196751 GEC196733:GEC196751 GNY196733:GNY196751 GXU196733:GXU196751 HHQ196733:HHQ196751 HRM196733:HRM196751 IBI196733:IBI196751 ILE196733:ILE196751 IVA196733:IVA196751 JEW196733:JEW196751 JOS196733:JOS196751 JYO196733:JYO196751 KIK196733:KIK196751 KSG196733:KSG196751 LCC196733:LCC196751 LLY196733:LLY196751 LVU196733:LVU196751 MFQ196733:MFQ196751 MPM196733:MPM196751 MZI196733:MZI196751 NJE196733:NJE196751 NTA196733:NTA196751 OCW196733:OCW196751 OMS196733:OMS196751 OWO196733:OWO196751 PGK196733:PGK196751 PQG196733:PQG196751 QAC196733:QAC196751 QJY196733:QJY196751 QTU196733:QTU196751 RDQ196733:RDQ196751 RNM196733:RNM196751 RXI196733:RXI196751 SHE196733:SHE196751 SRA196733:SRA196751 TAW196733:TAW196751 TKS196733:TKS196751 TUO196733:TUO196751 UEK196733:UEK196751 UOG196733:UOG196751 UYC196733:UYC196751 VHY196733:VHY196751 VRU196733:VRU196751 WBQ196733:WBQ196751 WLM196733:WLM196751 WVI196733:WVI196751 A262269:A262287 IW262269:IW262287 SS262269:SS262287 ACO262269:ACO262287 AMK262269:AMK262287 AWG262269:AWG262287 BGC262269:BGC262287 BPY262269:BPY262287 BZU262269:BZU262287 CJQ262269:CJQ262287 CTM262269:CTM262287 DDI262269:DDI262287 DNE262269:DNE262287 DXA262269:DXA262287 EGW262269:EGW262287 EQS262269:EQS262287 FAO262269:FAO262287 FKK262269:FKK262287 FUG262269:FUG262287 GEC262269:GEC262287 GNY262269:GNY262287 GXU262269:GXU262287 HHQ262269:HHQ262287 HRM262269:HRM262287 IBI262269:IBI262287 ILE262269:ILE262287 IVA262269:IVA262287 JEW262269:JEW262287 JOS262269:JOS262287 JYO262269:JYO262287 KIK262269:KIK262287 KSG262269:KSG262287 LCC262269:LCC262287 LLY262269:LLY262287 LVU262269:LVU262287 MFQ262269:MFQ262287 MPM262269:MPM262287 MZI262269:MZI262287 NJE262269:NJE262287 NTA262269:NTA262287 OCW262269:OCW262287 OMS262269:OMS262287 OWO262269:OWO262287 PGK262269:PGK262287 PQG262269:PQG262287 QAC262269:QAC262287 QJY262269:QJY262287 QTU262269:QTU262287 RDQ262269:RDQ262287 RNM262269:RNM262287 RXI262269:RXI262287 SHE262269:SHE262287 SRA262269:SRA262287 TAW262269:TAW262287 TKS262269:TKS262287 TUO262269:TUO262287 UEK262269:UEK262287 UOG262269:UOG262287 UYC262269:UYC262287 VHY262269:VHY262287 VRU262269:VRU262287 WBQ262269:WBQ262287 WLM262269:WLM262287 WVI262269:WVI262287 A327805:A327823 IW327805:IW327823 SS327805:SS327823 ACO327805:ACO327823 AMK327805:AMK327823 AWG327805:AWG327823 BGC327805:BGC327823 BPY327805:BPY327823 BZU327805:BZU327823 CJQ327805:CJQ327823 CTM327805:CTM327823 DDI327805:DDI327823 DNE327805:DNE327823 DXA327805:DXA327823 EGW327805:EGW327823 EQS327805:EQS327823 FAO327805:FAO327823 FKK327805:FKK327823 FUG327805:FUG327823 GEC327805:GEC327823 GNY327805:GNY327823 GXU327805:GXU327823 HHQ327805:HHQ327823 HRM327805:HRM327823 IBI327805:IBI327823 ILE327805:ILE327823 IVA327805:IVA327823 JEW327805:JEW327823 JOS327805:JOS327823 JYO327805:JYO327823 KIK327805:KIK327823 KSG327805:KSG327823 LCC327805:LCC327823 LLY327805:LLY327823 LVU327805:LVU327823 MFQ327805:MFQ327823 MPM327805:MPM327823 MZI327805:MZI327823 NJE327805:NJE327823 NTA327805:NTA327823 OCW327805:OCW327823 OMS327805:OMS327823 OWO327805:OWO327823 PGK327805:PGK327823 PQG327805:PQG327823 QAC327805:QAC327823 QJY327805:QJY327823 QTU327805:QTU327823 RDQ327805:RDQ327823 RNM327805:RNM327823 RXI327805:RXI327823 SHE327805:SHE327823 SRA327805:SRA327823 TAW327805:TAW327823 TKS327805:TKS327823 TUO327805:TUO327823 UEK327805:UEK327823 UOG327805:UOG327823 UYC327805:UYC327823 VHY327805:VHY327823 VRU327805:VRU327823 WBQ327805:WBQ327823 WLM327805:WLM327823 WVI327805:WVI327823 A393341:A393359 IW393341:IW393359 SS393341:SS393359 ACO393341:ACO393359 AMK393341:AMK393359 AWG393341:AWG393359 BGC393341:BGC393359 BPY393341:BPY393359 BZU393341:BZU393359 CJQ393341:CJQ393359 CTM393341:CTM393359 DDI393341:DDI393359 DNE393341:DNE393359 DXA393341:DXA393359 EGW393341:EGW393359 EQS393341:EQS393359 FAO393341:FAO393359 FKK393341:FKK393359 FUG393341:FUG393359 GEC393341:GEC393359 GNY393341:GNY393359 GXU393341:GXU393359 HHQ393341:HHQ393359 HRM393341:HRM393359 IBI393341:IBI393359 ILE393341:ILE393359 IVA393341:IVA393359 JEW393341:JEW393359 JOS393341:JOS393359 JYO393341:JYO393359 KIK393341:KIK393359 KSG393341:KSG393359 LCC393341:LCC393359 LLY393341:LLY393359 LVU393341:LVU393359 MFQ393341:MFQ393359 MPM393341:MPM393359 MZI393341:MZI393359 NJE393341:NJE393359 NTA393341:NTA393359 OCW393341:OCW393359 OMS393341:OMS393359 OWO393341:OWO393359 PGK393341:PGK393359 PQG393341:PQG393359 QAC393341:QAC393359 QJY393341:QJY393359 QTU393341:QTU393359 RDQ393341:RDQ393359 RNM393341:RNM393359 RXI393341:RXI393359 SHE393341:SHE393359 SRA393341:SRA393359 TAW393341:TAW393359 TKS393341:TKS393359 TUO393341:TUO393359 UEK393341:UEK393359 UOG393341:UOG393359 UYC393341:UYC393359 VHY393341:VHY393359 VRU393341:VRU393359 WBQ393341:WBQ393359 WLM393341:WLM393359 WVI393341:WVI393359 A458877:A458895 IW458877:IW458895 SS458877:SS458895 ACO458877:ACO458895 AMK458877:AMK458895 AWG458877:AWG458895 BGC458877:BGC458895 BPY458877:BPY458895 BZU458877:BZU458895 CJQ458877:CJQ458895 CTM458877:CTM458895 DDI458877:DDI458895 DNE458877:DNE458895 DXA458877:DXA458895 EGW458877:EGW458895 EQS458877:EQS458895 FAO458877:FAO458895 FKK458877:FKK458895 FUG458877:FUG458895 GEC458877:GEC458895 GNY458877:GNY458895 GXU458877:GXU458895 HHQ458877:HHQ458895 HRM458877:HRM458895 IBI458877:IBI458895 ILE458877:ILE458895 IVA458877:IVA458895 JEW458877:JEW458895 JOS458877:JOS458895 JYO458877:JYO458895 KIK458877:KIK458895 KSG458877:KSG458895 LCC458877:LCC458895 LLY458877:LLY458895 LVU458877:LVU458895 MFQ458877:MFQ458895 MPM458877:MPM458895 MZI458877:MZI458895 NJE458877:NJE458895 NTA458877:NTA458895 OCW458877:OCW458895 OMS458877:OMS458895 OWO458877:OWO458895 PGK458877:PGK458895 PQG458877:PQG458895 QAC458877:QAC458895 QJY458877:QJY458895 QTU458877:QTU458895 RDQ458877:RDQ458895 RNM458877:RNM458895 RXI458877:RXI458895 SHE458877:SHE458895 SRA458877:SRA458895 TAW458877:TAW458895 TKS458877:TKS458895 TUO458877:TUO458895 UEK458877:UEK458895 UOG458877:UOG458895 UYC458877:UYC458895 VHY458877:VHY458895 VRU458877:VRU458895 WBQ458877:WBQ458895 WLM458877:WLM458895 WVI458877:WVI458895 A524413:A524431 IW524413:IW524431 SS524413:SS524431 ACO524413:ACO524431 AMK524413:AMK524431 AWG524413:AWG524431 BGC524413:BGC524431 BPY524413:BPY524431 BZU524413:BZU524431 CJQ524413:CJQ524431 CTM524413:CTM524431 DDI524413:DDI524431 DNE524413:DNE524431 DXA524413:DXA524431 EGW524413:EGW524431 EQS524413:EQS524431 FAO524413:FAO524431 FKK524413:FKK524431 FUG524413:FUG524431 GEC524413:GEC524431 GNY524413:GNY524431 GXU524413:GXU524431 HHQ524413:HHQ524431 HRM524413:HRM524431 IBI524413:IBI524431 ILE524413:ILE524431 IVA524413:IVA524431 JEW524413:JEW524431 JOS524413:JOS524431 JYO524413:JYO524431 KIK524413:KIK524431 KSG524413:KSG524431 LCC524413:LCC524431 LLY524413:LLY524431 LVU524413:LVU524431 MFQ524413:MFQ524431 MPM524413:MPM524431 MZI524413:MZI524431 NJE524413:NJE524431 NTA524413:NTA524431 OCW524413:OCW524431 OMS524413:OMS524431 OWO524413:OWO524431 PGK524413:PGK524431 PQG524413:PQG524431 QAC524413:QAC524431 QJY524413:QJY524431 QTU524413:QTU524431 RDQ524413:RDQ524431 RNM524413:RNM524431 RXI524413:RXI524431 SHE524413:SHE524431 SRA524413:SRA524431 TAW524413:TAW524431 TKS524413:TKS524431 TUO524413:TUO524431 UEK524413:UEK524431 UOG524413:UOG524431 UYC524413:UYC524431 VHY524413:VHY524431 VRU524413:VRU524431 WBQ524413:WBQ524431 WLM524413:WLM524431 WVI524413:WVI524431 A589949:A589967 IW589949:IW589967 SS589949:SS589967 ACO589949:ACO589967 AMK589949:AMK589967 AWG589949:AWG589967 BGC589949:BGC589967 BPY589949:BPY589967 BZU589949:BZU589967 CJQ589949:CJQ589967 CTM589949:CTM589967 DDI589949:DDI589967 DNE589949:DNE589967 DXA589949:DXA589967 EGW589949:EGW589967 EQS589949:EQS589967 FAO589949:FAO589967 FKK589949:FKK589967 FUG589949:FUG589967 GEC589949:GEC589967 GNY589949:GNY589967 GXU589949:GXU589967 HHQ589949:HHQ589967 HRM589949:HRM589967 IBI589949:IBI589967 ILE589949:ILE589967 IVA589949:IVA589967 JEW589949:JEW589967 JOS589949:JOS589967 JYO589949:JYO589967 KIK589949:KIK589967 KSG589949:KSG589967 LCC589949:LCC589967 LLY589949:LLY589967 LVU589949:LVU589967 MFQ589949:MFQ589967 MPM589949:MPM589967 MZI589949:MZI589967 NJE589949:NJE589967 NTA589949:NTA589967 OCW589949:OCW589967 OMS589949:OMS589967 OWO589949:OWO589967 PGK589949:PGK589967 PQG589949:PQG589967 QAC589949:QAC589967 QJY589949:QJY589967 QTU589949:QTU589967 RDQ589949:RDQ589967 RNM589949:RNM589967 RXI589949:RXI589967 SHE589949:SHE589967 SRA589949:SRA589967 TAW589949:TAW589967 TKS589949:TKS589967 TUO589949:TUO589967 UEK589949:UEK589967 UOG589949:UOG589967 UYC589949:UYC589967 VHY589949:VHY589967 VRU589949:VRU589967 WBQ589949:WBQ589967 WLM589949:WLM589967 WVI589949:WVI589967 A655485:A655503 IW655485:IW655503 SS655485:SS655503 ACO655485:ACO655503 AMK655485:AMK655503 AWG655485:AWG655503 BGC655485:BGC655503 BPY655485:BPY655503 BZU655485:BZU655503 CJQ655485:CJQ655503 CTM655485:CTM655503 DDI655485:DDI655503 DNE655485:DNE655503 DXA655485:DXA655503 EGW655485:EGW655503 EQS655485:EQS655503 FAO655485:FAO655503 FKK655485:FKK655503 FUG655485:FUG655503 GEC655485:GEC655503 GNY655485:GNY655503 GXU655485:GXU655503 HHQ655485:HHQ655503 HRM655485:HRM655503 IBI655485:IBI655503 ILE655485:ILE655503 IVA655485:IVA655503 JEW655485:JEW655503 JOS655485:JOS655503 JYO655485:JYO655503 KIK655485:KIK655503 KSG655485:KSG655503 LCC655485:LCC655503 LLY655485:LLY655503 LVU655485:LVU655503 MFQ655485:MFQ655503 MPM655485:MPM655503 MZI655485:MZI655503 NJE655485:NJE655503 NTA655485:NTA655503 OCW655485:OCW655503 OMS655485:OMS655503 OWO655485:OWO655503 PGK655485:PGK655503 PQG655485:PQG655503 QAC655485:QAC655503 QJY655485:QJY655503 QTU655485:QTU655503 RDQ655485:RDQ655503 RNM655485:RNM655503 RXI655485:RXI655503 SHE655485:SHE655503 SRA655485:SRA655503 TAW655485:TAW655503 TKS655485:TKS655503 TUO655485:TUO655503 UEK655485:UEK655503 UOG655485:UOG655503 UYC655485:UYC655503 VHY655485:VHY655503 VRU655485:VRU655503 WBQ655485:WBQ655503 WLM655485:WLM655503 WVI655485:WVI655503 A721021:A721039 IW721021:IW721039 SS721021:SS721039 ACO721021:ACO721039 AMK721021:AMK721039 AWG721021:AWG721039 BGC721021:BGC721039 BPY721021:BPY721039 BZU721021:BZU721039 CJQ721021:CJQ721039 CTM721021:CTM721039 DDI721021:DDI721039 DNE721021:DNE721039 DXA721021:DXA721039 EGW721021:EGW721039 EQS721021:EQS721039 FAO721021:FAO721039 FKK721021:FKK721039 FUG721021:FUG721039 GEC721021:GEC721039 GNY721021:GNY721039 GXU721021:GXU721039 HHQ721021:HHQ721039 HRM721021:HRM721039 IBI721021:IBI721039 ILE721021:ILE721039 IVA721021:IVA721039 JEW721021:JEW721039 JOS721021:JOS721039 JYO721021:JYO721039 KIK721021:KIK721039 KSG721021:KSG721039 LCC721021:LCC721039 LLY721021:LLY721039 LVU721021:LVU721039 MFQ721021:MFQ721039 MPM721021:MPM721039 MZI721021:MZI721039 NJE721021:NJE721039 NTA721021:NTA721039 OCW721021:OCW721039 OMS721021:OMS721039 OWO721021:OWO721039 PGK721021:PGK721039 PQG721021:PQG721039 QAC721021:QAC721039 QJY721021:QJY721039 QTU721021:QTU721039 RDQ721021:RDQ721039 RNM721021:RNM721039 RXI721021:RXI721039 SHE721021:SHE721039 SRA721021:SRA721039 TAW721021:TAW721039 TKS721021:TKS721039 TUO721021:TUO721039 UEK721021:UEK721039 UOG721021:UOG721039 UYC721021:UYC721039 VHY721021:VHY721039 VRU721021:VRU721039 WBQ721021:WBQ721039 WLM721021:WLM721039 WVI721021:WVI721039 A786557:A786575 IW786557:IW786575 SS786557:SS786575 ACO786557:ACO786575 AMK786557:AMK786575 AWG786557:AWG786575 BGC786557:BGC786575 BPY786557:BPY786575 BZU786557:BZU786575 CJQ786557:CJQ786575 CTM786557:CTM786575 DDI786557:DDI786575 DNE786557:DNE786575 DXA786557:DXA786575 EGW786557:EGW786575 EQS786557:EQS786575 FAO786557:FAO786575 FKK786557:FKK786575 FUG786557:FUG786575 GEC786557:GEC786575 GNY786557:GNY786575 GXU786557:GXU786575 HHQ786557:HHQ786575 HRM786557:HRM786575 IBI786557:IBI786575 ILE786557:ILE786575 IVA786557:IVA786575 JEW786557:JEW786575 JOS786557:JOS786575 JYO786557:JYO786575 KIK786557:KIK786575 KSG786557:KSG786575 LCC786557:LCC786575 LLY786557:LLY786575 LVU786557:LVU786575 MFQ786557:MFQ786575 MPM786557:MPM786575 MZI786557:MZI786575 NJE786557:NJE786575 NTA786557:NTA786575 OCW786557:OCW786575 OMS786557:OMS786575 OWO786557:OWO786575 PGK786557:PGK786575 PQG786557:PQG786575 QAC786557:QAC786575 QJY786557:QJY786575 QTU786557:QTU786575 RDQ786557:RDQ786575 RNM786557:RNM786575 RXI786557:RXI786575 SHE786557:SHE786575 SRA786557:SRA786575 TAW786557:TAW786575 TKS786557:TKS786575 TUO786557:TUO786575 UEK786557:UEK786575 UOG786557:UOG786575 UYC786557:UYC786575 VHY786557:VHY786575 VRU786557:VRU786575 WBQ786557:WBQ786575 WLM786557:WLM786575 WVI786557:WVI786575 A852093:A852111 IW852093:IW852111 SS852093:SS852111 ACO852093:ACO852111 AMK852093:AMK852111 AWG852093:AWG852111 BGC852093:BGC852111 BPY852093:BPY852111 BZU852093:BZU852111 CJQ852093:CJQ852111 CTM852093:CTM852111 DDI852093:DDI852111 DNE852093:DNE852111 DXA852093:DXA852111 EGW852093:EGW852111 EQS852093:EQS852111 FAO852093:FAO852111 FKK852093:FKK852111 FUG852093:FUG852111 GEC852093:GEC852111 GNY852093:GNY852111 GXU852093:GXU852111 HHQ852093:HHQ852111 HRM852093:HRM852111 IBI852093:IBI852111 ILE852093:ILE852111 IVA852093:IVA852111 JEW852093:JEW852111 JOS852093:JOS852111 JYO852093:JYO852111 KIK852093:KIK852111 KSG852093:KSG852111 LCC852093:LCC852111 LLY852093:LLY852111 LVU852093:LVU852111 MFQ852093:MFQ852111 MPM852093:MPM852111 MZI852093:MZI852111 NJE852093:NJE852111 NTA852093:NTA852111 OCW852093:OCW852111 OMS852093:OMS852111 OWO852093:OWO852111 PGK852093:PGK852111 PQG852093:PQG852111 QAC852093:QAC852111 QJY852093:QJY852111 QTU852093:QTU852111 RDQ852093:RDQ852111 RNM852093:RNM852111 RXI852093:RXI852111 SHE852093:SHE852111 SRA852093:SRA852111 TAW852093:TAW852111 TKS852093:TKS852111 TUO852093:TUO852111 UEK852093:UEK852111 UOG852093:UOG852111 UYC852093:UYC852111 VHY852093:VHY852111 VRU852093:VRU852111 WBQ852093:WBQ852111 WLM852093:WLM852111 WVI852093:WVI852111 A917629:A917647 IW917629:IW917647 SS917629:SS917647 ACO917629:ACO917647 AMK917629:AMK917647 AWG917629:AWG917647 BGC917629:BGC917647 BPY917629:BPY917647 BZU917629:BZU917647 CJQ917629:CJQ917647 CTM917629:CTM917647 DDI917629:DDI917647 DNE917629:DNE917647 DXA917629:DXA917647 EGW917629:EGW917647 EQS917629:EQS917647 FAO917629:FAO917647 FKK917629:FKK917647 FUG917629:FUG917647 GEC917629:GEC917647 GNY917629:GNY917647 GXU917629:GXU917647 HHQ917629:HHQ917647 HRM917629:HRM917647 IBI917629:IBI917647 ILE917629:ILE917647 IVA917629:IVA917647 JEW917629:JEW917647 JOS917629:JOS917647 JYO917629:JYO917647 KIK917629:KIK917647 KSG917629:KSG917647 LCC917629:LCC917647 LLY917629:LLY917647 LVU917629:LVU917647 MFQ917629:MFQ917647 MPM917629:MPM917647 MZI917629:MZI917647 NJE917629:NJE917647 NTA917629:NTA917647 OCW917629:OCW917647 OMS917629:OMS917647 OWO917629:OWO917647 PGK917629:PGK917647 PQG917629:PQG917647 QAC917629:QAC917647 QJY917629:QJY917647 QTU917629:QTU917647 RDQ917629:RDQ917647 RNM917629:RNM917647 RXI917629:RXI917647 SHE917629:SHE917647 SRA917629:SRA917647 TAW917629:TAW917647 TKS917629:TKS917647 TUO917629:TUO917647 UEK917629:UEK917647 UOG917629:UOG917647 UYC917629:UYC917647 VHY917629:VHY917647 VRU917629:VRU917647 WBQ917629:WBQ917647 WLM917629:WLM917647 WVI917629:WVI917647 A983165:A983183 IW983165:IW983183 SS983165:SS983183 ACO983165:ACO983183 AMK983165:AMK983183 AWG983165:AWG983183 BGC983165:BGC983183 BPY983165:BPY983183 BZU983165:BZU983183 CJQ983165:CJQ983183 CTM983165:CTM983183 DDI983165:DDI983183 DNE983165:DNE983183 DXA983165:DXA983183 EGW983165:EGW983183 EQS983165:EQS983183 FAO983165:FAO983183 FKK983165:FKK983183 FUG983165:FUG983183 GEC983165:GEC983183 GNY983165:GNY983183 GXU983165:GXU983183 HHQ983165:HHQ983183 HRM983165:HRM983183 IBI983165:IBI983183 ILE983165:ILE983183 IVA983165:IVA983183 JEW983165:JEW983183 JOS983165:JOS983183 JYO983165:JYO983183 KIK983165:KIK983183 KSG983165:KSG983183 LCC983165:LCC983183 LLY983165:LLY983183 LVU983165:LVU983183 MFQ983165:MFQ983183 MPM983165:MPM983183 MZI983165:MZI983183 NJE983165:NJE983183 NTA983165:NTA983183 OCW983165:OCW983183 OMS983165:OMS983183 OWO983165:OWO983183 PGK983165:PGK983183 PQG983165:PQG983183 QAC983165:QAC983183 QJY983165:QJY983183 QTU983165:QTU983183 RDQ983165:RDQ983183 RNM983165:RNM983183 RXI983165:RXI983183 SHE983165:SHE983183 SRA983165:SRA983183 TAW983165:TAW983183 TKS983165:TKS983183 TUO983165:TUO983183 UEK983165:UEK983183 UOG983165:UOG983183 UYC983165:UYC983183 VHY983165:VHY983183 VRU983165:VRU983183 WBQ983165:WBQ983183 WLM983165:WLM983183 WVI983165:WVI983183 CG214:CT214 MC214:MP214 VY214:WL214 AFU214:AGH214 APQ214:AQD214 AZM214:AZZ214 BJI214:BJV214 BTE214:BTR214 CDA214:CDN214 CMW214:CNJ214 CWS214:CXF214 DGO214:DHB214 DQK214:DQX214 EAG214:EAT214 EKC214:EKP214 ETY214:EUL214 FDU214:FEH214 FNQ214:FOD214 FXM214:FXZ214 GHI214:GHV214 GRE214:GRR214 HBA214:HBN214 HKW214:HLJ214 HUS214:HVF214 IEO214:IFB214 IOK214:IOX214 IYG214:IYT214 JIC214:JIP214 JRY214:JSL214 KBU214:KCH214 KLQ214:KMD214 KVM214:KVZ214 LFI214:LFV214 LPE214:LPR214 LZA214:LZN214 MIW214:MJJ214 MSS214:MTF214 NCO214:NDB214 NMK214:NMX214 NWG214:NWT214 OGC214:OGP214 OPY214:OQL214 OZU214:PAH214 PJQ214:PKD214 PTM214:PTZ214 QDI214:QDV214 QNE214:QNR214 QXA214:QXN214 RGW214:RHJ214 RQS214:RRF214 SAO214:SBB214 SKK214:SKX214 SUG214:SUT214 TEC214:TEP214 TNY214:TOL214 TXU214:TYH214 UHQ214:UID214 URM214:URZ214 VBI214:VBV214 VLE214:VLR214 VVA214:VVN214 WEW214:WFJ214 WOS214:WPF214 WYO214:WZB214 CG65750:CT65750 MC65750:MP65750 VY65750:WL65750 AFU65750:AGH65750 APQ65750:AQD65750 AZM65750:AZZ65750 BJI65750:BJV65750 BTE65750:BTR65750 CDA65750:CDN65750 CMW65750:CNJ65750 CWS65750:CXF65750 DGO65750:DHB65750 DQK65750:DQX65750 EAG65750:EAT65750 EKC65750:EKP65750 ETY65750:EUL65750 FDU65750:FEH65750 FNQ65750:FOD65750 FXM65750:FXZ65750 GHI65750:GHV65750 GRE65750:GRR65750 HBA65750:HBN65750 HKW65750:HLJ65750 HUS65750:HVF65750 IEO65750:IFB65750 IOK65750:IOX65750 IYG65750:IYT65750 JIC65750:JIP65750 JRY65750:JSL65750 KBU65750:KCH65750 KLQ65750:KMD65750 KVM65750:KVZ65750 LFI65750:LFV65750 LPE65750:LPR65750 LZA65750:LZN65750 MIW65750:MJJ65750 MSS65750:MTF65750 NCO65750:NDB65750 NMK65750:NMX65750 NWG65750:NWT65750 OGC65750:OGP65750 OPY65750:OQL65750 OZU65750:PAH65750 PJQ65750:PKD65750 PTM65750:PTZ65750 QDI65750:QDV65750 QNE65750:QNR65750 QXA65750:QXN65750 RGW65750:RHJ65750 RQS65750:RRF65750 SAO65750:SBB65750 SKK65750:SKX65750 SUG65750:SUT65750 TEC65750:TEP65750 TNY65750:TOL65750 TXU65750:TYH65750 UHQ65750:UID65750 URM65750:URZ65750 VBI65750:VBV65750 VLE65750:VLR65750 VVA65750:VVN65750 WEW65750:WFJ65750 WOS65750:WPF65750 WYO65750:WZB65750 CG131286:CT131286 MC131286:MP131286 VY131286:WL131286 AFU131286:AGH131286 APQ131286:AQD131286 AZM131286:AZZ131286 BJI131286:BJV131286 BTE131286:BTR131286 CDA131286:CDN131286 CMW131286:CNJ131286 CWS131286:CXF131286 DGO131286:DHB131286 DQK131286:DQX131286 EAG131286:EAT131286 EKC131286:EKP131286 ETY131286:EUL131286 FDU131286:FEH131286 FNQ131286:FOD131286 FXM131286:FXZ131286 GHI131286:GHV131286 GRE131286:GRR131286 HBA131286:HBN131286 HKW131286:HLJ131286 HUS131286:HVF131286 IEO131286:IFB131286 IOK131286:IOX131286 IYG131286:IYT131286 JIC131286:JIP131286 JRY131286:JSL131286 KBU131286:KCH131286 KLQ131286:KMD131286 KVM131286:KVZ131286 LFI131286:LFV131286 LPE131286:LPR131286 LZA131286:LZN131286 MIW131286:MJJ131286 MSS131286:MTF131286 NCO131286:NDB131286 NMK131286:NMX131286 NWG131286:NWT131286 OGC131286:OGP131286 OPY131286:OQL131286 OZU131286:PAH131286 PJQ131286:PKD131286 PTM131286:PTZ131286 QDI131286:QDV131286 QNE131286:QNR131286 QXA131286:QXN131286 RGW131286:RHJ131286 RQS131286:RRF131286 SAO131286:SBB131286 SKK131286:SKX131286 SUG131286:SUT131286 TEC131286:TEP131286 TNY131286:TOL131286 TXU131286:TYH131286 UHQ131286:UID131286 URM131286:URZ131286 VBI131286:VBV131286 VLE131286:VLR131286 VVA131286:VVN131286 WEW131286:WFJ131286 WOS131286:WPF131286 WYO131286:WZB131286 CG196822:CT196822 MC196822:MP196822 VY196822:WL196822 AFU196822:AGH196822 APQ196822:AQD196822 AZM196822:AZZ196822 BJI196822:BJV196822 BTE196822:BTR196822 CDA196822:CDN196822 CMW196822:CNJ196822 CWS196822:CXF196822 DGO196822:DHB196822 DQK196822:DQX196822 EAG196822:EAT196822 EKC196822:EKP196822 ETY196822:EUL196822 FDU196822:FEH196822 FNQ196822:FOD196822 FXM196822:FXZ196822 GHI196822:GHV196822 GRE196822:GRR196822 HBA196822:HBN196822 HKW196822:HLJ196822 HUS196822:HVF196822 IEO196822:IFB196822 IOK196822:IOX196822 IYG196822:IYT196822 JIC196822:JIP196822 JRY196822:JSL196822 KBU196822:KCH196822 KLQ196822:KMD196822 KVM196822:KVZ196822 LFI196822:LFV196822 LPE196822:LPR196822 LZA196822:LZN196822 MIW196822:MJJ196822 MSS196822:MTF196822 NCO196822:NDB196822 NMK196822:NMX196822 NWG196822:NWT196822 OGC196822:OGP196822 OPY196822:OQL196822 OZU196822:PAH196822 PJQ196822:PKD196822 PTM196822:PTZ196822 QDI196822:QDV196822 QNE196822:QNR196822 QXA196822:QXN196822 RGW196822:RHJ196822 RQS196822:RRF196822 SAO196822:SBB196822 SKK196822:SKX196822 SUG196822:SUT196822 TEC196822:TEP196822 TNY196822:TOL196822 TXU196822:TYH196822 UHQ196822:UID196822 URM196822:URZ196822 VBI196822:VBV196822 VLE196822:VLR196822 VVA196822:VVN196822 WEW196822:WFJ196822 WOS196822:WPF196822 WYO196822:WZB196822 CG262358:CT262358 MC262358:MP262358 VY262358:WL262358 AFU262358:AGH262358 APQ262358:AQD262358 AZM262358:AZZ262358 BJI262358:BJV262358 BTE262358:BTR262358 CDA262358:CDN262358 CMW262358:CNJ262358 CWS262358:CXF262358 DGO262358:DHB262358 DQK262358:DQX262358 EAG262358:EAT262358 EKC262358:EKP262358 ETY262358:EUL262358 FDU262358:FEH262358 FNQ262358:FOD262358 FXM262358:FXZ262358 GHI262358:GHV262358 GRE262358:GRR262358 HBA262358:HBN262358 HKW262358:HLJ262358 HUS262358:HVF262358 IEO262358:IFB262358 IOK262358:IOX262358 IYG262358:IYT262358 JIC262358:JIP262358 JRY262358:JSL262358 KBU262358:KCH262358 KLQ262358:KMD262358 KVM262358:KVZ262358 LFI262358:LFV262358 LPE262358:LPR262358 LZA262358:LZN262358 MIW262358:MJJ262358 MSS262358:MTF262358 NCO262358:NDB262358 NMK262358:NMX262358 NWG262358:NWT262358 OGC262358:OGP262358 OPY262358:OQL262358 OZU262358:PAH262358 PJQ262358:PKD262358 PTM262358:PTZ262358 QDI262358:QDV262358 QNE262358:QNR262358 QXA262358:QXN262358 RGW262358:RHJ262358 RQS262358:RRF262358 SAO262358:SBB262358 SKK262358:SKX262358 SUG262358:SUT262358 TEC262358:TEP262358 TNY262358:TOL262358 TXU262358:TYH262358 UHQ262358:UID262358 URM262358:URZ262358 VBI262358:VBV262358 VLE262358:VLR262358 VVA262358:VVN262358 WEW262358:WFJ262358 WOS262358:WPF262358 WYO262358:WZB262358 CG327894:CT327894 MC327894:MP327894 VY327894:WL327894 AFU327894:AGH327894 APQ327894:AQD327894 AZM327894:AZZ327894 BJI327894:BJV327894 BTE327894:BTR327894 CDA327894:CDN327894 CMW327894:CNJ327894 CWS327894:CXF327894 DGO327894:DHB327894 DQK327894:DQX327894 EAG327894:EAT327894 EKC327894:EKP327894 ETY327894:EUL327894 FDU327894:FEH327894 FNQ327894:FOD327894 FXM327894:FXZ327894 GHI327894:GHV327894 GRE327894:GRR327894 HBA327894:HBN327894 HKW327894:HLJ327894 HUS327894:HVF327894 IEO327894:IFB327894 IOK327894:IOX327894 IYG327894:IYT327894 JIC327894:JIP327894 JRY327894:JSL327894 KBU327894:KCH327894 KLQ327894:KMD327894 KVM327894:KVZ327894 LFI327894:LFV327894 LPE327894:LPR327894 LZA327894:LZN327894 MIW327894:MJJ327894 MSS327894:MTF327894 NCO327894:NDB327894 NMK327894:NMX327894 NWG327894:NWT327894 OGC327894:OGP327894 OPY327894:OQL327894 OZU327894:PAH327894 PJQ327894:PKD327894 PTM327894:PTZ327894 QDI327894:QDV327894 QNE327894:QNR327894 QXA327894:QXN327894 RGW327894:RHJ327894 RQS327894:RRF327894 SAO327894:SBB327894 SKK327894:SKX327894 SUG327894:SUT327894 TEC327894:TEP327894 TNY327894:TOL327894 TXU327894:TYH327894 UHQ327894:UID327894 URM327894:URZ327894 VBI327894:VBV327894 VLE327894:VLR327894 VVA327894:VVN327894 WEW327894:WFJ327894 WOS327894:WPF327894 WYO327894:WZB327894 CG393430:CT393430 MC393430:MP393430 VY393430:WL393430 AFU393430:AGH393430 APQ393430:AQD393430 AZM393430:AZZ393430 BJI393430:BJV393430 BTE393430:BTR393430 CDA393430:CDN393430 CMW393430:CNJ393430 CWS393430:CXF393430 DGO393430:DHB393430 DQK393430:DQX393430 EAG393430:EAT393430 EKC393430:EKP393430 ETY393430:EUL393430 FDU393430:FEH393430 FNQ393430:FOD393430 FXM393430:FXZ393430 GHI393430:GHV393430 GRE393430:GRR393430 HBA393430:HBN393430 HKW393430:HLJ393430 HUS393430:HVF393430 IEO393430:IFB393430 IOK393430:IOX393430 IYG393430:IYT393430 JIC393430:JIP393430 JRY393430:JSL393430 KBU393430:KCH393430 KLQ393430:KMD393430 KVM393430:KVZ393430 LFI393430:LFV393430 LPE393430:LPR393430 LZA393430:LZN393430 MIW393430:MJJ393430 MSS393430:MTF393430 NCO393430:NDB393430 NMK393430:NMX393430 NWG393430:NWT393430 OGC393430:OGP393430 OPY393430:OQL393430 OZU393430:PAH393430 PJQ393430:PKD393430 PTM393430:PTZ393430 QDI393430:QDV393430 QNE393430:QNR393430 QXA393430:QXN393430 RGW393430:RHJ393430 RQS393430:RRF393430 SAO393430:SBB393430 SKK393430:SKX393430 SUG393430:SUT393430 TEC393430:TEP393430 TNY393430:TOL393430 TXU393430:TYH393430 UHQ393430:UID393430 URM393430:URZ393430 VBI393430:VBV393430 VLE393430:VLR393430 VVA393430:VVN393430 WEW393430:WFJ393430 WOS393430:WPF393430 WYO393430:WZB393430 CG458966:CT458966 MC458966:MP458966 VY458966:WL458966 AFU458966:AGH458966 APQ458966:AQD458966 AZM458966:AZZ458966 BJI458966:BJV458966 BTE458966:BTR458966 CDA458966:CDN458966 CMW458966:CNJ458966 CWS458966:CXF458966 DGO458966:DHB458966 DQK458966:DQX458966 EAG458966:EAT458966 EKC458966:EKP458966 ETY458966:EUL458966 FDU458966:FEH458966 FNQ458966:FOD458966 FXM458966:FXZ458966 GHI458966:GHV458966 GRE458966:GRR458966 HBA458966:HBN458966 HKW458966:HLJ458966 HUS458966:HVF458966 IEO458966:IFB458966 IOK458966:IOX458966 IYG458966:IYT458966 JIC458966:JIP458966 JRY458966:JSL458966 KBU458966:KCH458966 KLQ458966:KMD458966 KVM458966:KVZ458966 LFI458966:LFV458966 LPE458966:LPR458966 LZA458966:LZN458966 MIW458966:MJJ458966 MSS458966:MTF458966 NCO458966:NDB458966 NMK458966:NMX458966 NWG458966:NWT458966 OGC458966:OGP458966 OPY458966:OQL458966 OZU458966:PAH458966 PJQ458966:PKD458966 PTM458966:PTZ458966 QDI458966:QDV458966 QNE458966:QNR458966 QXA458966:QXN458966 RGW458966:RHJ458966 RQS458966:RRF458966 SAO458966:SBB458966 SKK458966:SKX458966 SUG458966:SUT458966 TEC458966:TEP458966 TNY458966:TOL458966 TXU458966:TYH458966 UHQ458966:UID458966 URM458966:URZ458966 VBI458966:VBV458966 VLE458966:VLR458966 VVA458966:VVN458966 WEW458966:WFJ458966 WOS458966:WPF458966 WYO458966:WZB458966 CG524502:CT524502 MC524502:MP524502 VY524502:WL524502 AFU524502:AGH524502 APQ524502:AQD524502 AZM524502:AZZ524502 BJI524502:BJV524502 BTE524502:BTR524502 CDA524502:CDN524502 CMW524502:CNJ524502 CWS524502:CXF524502 DGO524502:DHB524502 DQK524502:DQX524502 EAG524502:EAT524502 EKC524502:EKP524502 ETY524502:EUL524502 FDU524502:FEH524502 FNQ524502:FOD524502 FXM524502:FXZ524502 GHI524502:GHV524502 GRE524502:GRR524502 HBA524502:HBN524502 HKW524502:HLJ524502 HUS524502:HVF524502 IEO524502:IFB524502 IOK524502:IOX524502 IYG524502:IYT524502 JIC524502:JIP524502 JRY524502:JSL524502 KBU524502:KCH524502 KLQ524502:KMD524502 KVM524502:KVZ524502 LFI524502:LFV524502 LPE524502:LPR524502 LZA524502:LZN524502 MIW524502:MJJ524502 MSS524502:MTF524502 NCO524502:NDB524502 NMK524502:NMX524502 NWG524502:NWT524502 OGC524502:OGP524502 OPY524502:OQL524502 OZU524502:PAH524502 PJQ524502:PKD524502 PTM524502:PTZ524502 QDI524502:QDV524502 QNE524502:QNR524502 QXA524502:QXN524502 RGW524502:RHJ524502 RQS524502:RRF524502 SAO524502:SBB524502 SKK524502:SKX524502 SUG524502:SUT524502 TEC524502:TEP524502 TNY524502:TOL524502 TXU524502:TYH524502 UHQ524502:UID524502 URM524502:URZ524502 VBI524502:VBV524502 VLE524502:VLR524502 VVA524502:VVN524502 WEW524502:WFJ524502 WOS524502:WPF524502 WYO524502:WZB524502 CG590038:CT590038 MC590038:MP590038 VY590038:WL590038 AFU590038:AGH590038 APQ590038:AQD590038 AZM590038:AZZ590038 BJI590038:BJV590038 BTE590038:BTR590038 CDA590038:CDN590038 CMW590038:CNJ590038 CWS590038:CXF590038 DGO590038:DHB590038 DQK590038:DQX590038 EAG590038:EAT590038 EKC590038:EKP590038 ETY590038:EUL590038 FDU590038:FEH590038 FNQ590038:FOD590038 FXM590038:FXZ590038 GHI590038:GHV590038 GRE590038:GRR590038 HBA590038:HBN590038 HKW590038:HLJ590038 HUS590038:HVF590038 IEO590038:IFB590038 IOK590038:IOX590038 IYG590038:IYT590038 JIC590038:JIP590038 JRY590038:JSL590038 KBU590038:KCH590038 KLQ590038:KMD590038 KVM590038:KVZ590038 LFI590038:LFV590038 LPE590038:LPR590038 LZA590038:LZN590038 MIW590038:MJJ590038 MSS590038:MTF590038 NCO590038:NDB590038 NMK590038:NMX590038 NWG590038:NWT590038 OGC590038:OGP590038 OPY590038:OQL590038 OZU590038:PAH590038 PJQ590038:PKD590038 PTM590038:PTZ590038 QDI590038:QDV590038 QNE590038:QNR590038 QXA590038:QXN590038 RGW590038:RHJ590038 RQS590038:RRF590038 SAO590038:SBB590038 SKK590038:SKX590038 SUG590038:SUT590038 TEC590038:TEP590038 TNY590038:TOL590038 TXU590038:TYH590038 UHQ590038:UID590038 URM590038:URZ590038 VBI590038:VBV590038 VLE590038:VLR590038 VVA590038:VVN590038 WEW590038:WFJ590038 WOS590038:WPF590038 WYO590038:WZB590038 CG655574:CT655574 MC655574:MP655574 VY655574:WL655574 AFU655574:AGH655574 APQ655574:AQD655574 AZM655574:AZZ655574 BJI655574:BJV655574 BTE655574:BTR655574 CDA655574:CDN655574 CMW655574:CNJ655574 CWS655574:CXF655574 DGO655574:DHB655574 DQK655574:DQX655574 EAG655574:EAT655574 EKC655574:EKP655574 ETY655574:EUL655574 FDU655574:FEH655574 FNQ655574:FOD655574 FXM655574:FXZ655574 GHI655574:GHV655574 GRE655574:GRR655574 HBA655574:HBN655574 HKW655574:HLJ655574 HUS655574:HVF655574 IEO655574:IFB655574 IOK655574:IOX655574 IYG655574:IYT655574 JIC655574:JIP655574 JRY655574:JSL655574 KBU655574:KCH655574 KLQ655574:KMD655574 KVM655574:KVZ655574 LFI655574:LFV655574 LPE655574:LPR655574 LZA655574:LZN655574 MIW655574:MJJ655574 MSS655574:MTF655574 NCO655574:NDB655574 NMK655574:NMX655574 NWG655574:NWT655574 OGC655574:OGP655574 OPY655574:OQL655574 OZU655574:PAH655574 PJQ655574:PKD655574 PTM655574:PTZ655574 QDI655574:QDV655574 QNE655574:QNR655574 QXA655574:QXN655574 RGW655574:RHJ655574 RQS655574:RRF655574 SAO655574:SBB655574 SKK655574:SKX655574 SUG655574:SUT655574 TEC655574:TEP655574 TNY655574:TOL655574 TXU655574:TYH655574 UHQ655574:UID655574 URM655574:URZ655574 VBI655574:VBV655574 VLE655574:VLR655574 VVA655574:VVN655574 WEW655574:WFJ655574 WOS655574:WPF655574 WYO655574:WZB655574 CG721110:CT721110 MC721110:MP721110 VY721110:WL721110 AFU721110:AGH721110 APQ721110:AQD721110 AZM721110:AZZ721110 BJI721110:BJV721110 BTE721110:BTR721110 CDA721110:CDN721110 CMW721110:CNJ721110 CWS721110:CXF721110 DGO721110:DHB721110 DQK721110:DQX721110 EAG721110:EAT721110 EKC721110:EKP721110 ETY721110:EUL721110 FDU721110:FEH721110 FNQ721110:FOD721110 FXM721110:FXZ721110 GHI721110:GHV721110 GRE721110:GRR721110 HBA721110:HBN721110 HKW721110:HLJ721110 HUS721110:HVF721110 IEO721110:IFB721110 IOK721110:IOX721110 IYG721110:IYT721110 JIC721110:JIP721110 JRY721110:JSL721110 KBU721110:KCH721110 KLQ721110:KMD721110 KVM721110:KVZ721110 LFI721110:LFV721110 LPE721110:LPR721110 LZA721110:LZN721110 MIW721110:MJJ721110 MSS721110:MTF721110 NCO721110:NDB721110 NMK721110:NMX721110 NWG721110:NWT721110 OGC721110:OGP721110 OPY721110:OQL721110 OZU721110:PAH721110 PJQ721110:PKD721110 PTM721110:PTZ721110 QDI721110:QDV721110 QNE721110:QNR721110 QXA721110:QXN721110 RGW721110:RHJ721110 RQS721110:RRF721110 SAO721110:SBB721110 SKK721110:SKX721110 SUG721110:SUT721110 TEC721110:TEP721110 TNY721110:TOL721110 TXU721110:TYH721110 UHQ721110:UID721110 URM721110:URZ721110 VBI721110:VBV721110 VLE721110:VLR721110 VVA721110:VVN721110 WEW721110:WFJ721110 WOS721110:WPF721110 WYO721110:WZB721110 CG786646:CT786646 MC786646:MP786646 VY786646:WL786646 AFU786646:AGH786646 APQ786646:AQD786646 AZM786646:AZZ786646 BJI786646:BJV786646 BTE786646:BTR786646 CDA786646:CDN786646 CMW786646:CNJ786646 CWS786646:CXF786646 DGO786646:DHB786646 DQK786646:DQX786646 EAG786646:EAT786646 EKC786646:EKP786646 ETY786646:EUL786646 FDU786646:FEH786646 FNQ786646:FOD786646 FXM786646:FXZ786646 GHI786646:GHV786646 GRE786646:GRR786646 HBA786646:HBN786646 HKW786646:HLJ786646 HUS786646:HVF786646 IEO786646:IFB786646 IOK786646:IOX786646 IYG786646:IYT786646 JIC786646:JIP786646 JRY786646:JSL786646 KBU786646:KCH786646 KLQ786646:KMD786646 KVM786646:KVZ786646 LFI786646:LFV786646 LPE786646:LPR786646 LZA786646:LZN786646 MIW786646:MJJ786646 MSS786646:MTF786646 NCO786646:NDB786646 NMK786646:NMX786646 NWG786646:NWT786646 OGC786646:OGP786646 OPY786646:OQL786646 OZU786646:PAH786646 PJQ786646:PKD786646 PTM786646:PTZ786646 QDI786646:QDV786646 QNE786646:QNR786646 QXA786646:QXN786646 RGW786646:RHJ786646 RQS786646:RRF786646 SAO786646:SBB786646 SKK786646:SKX786646 SUG786646:SUT786646 TEC786646:TEP786646 TNY786646:TOL786646 TXU786646:TYH786646 UHQ786646:UID786646 URM786646:URZ786646 VBI786646:VBV786646 VLE786646:VLR786646 VVA786646:VVN786646 WEW786646:WFJ786646 WOS786646:WPF786646 WYO786646:WZB786646 CG852182:CT852182 MC852182:MP852182 VY852182:WL852182 AFU852182:AGH852182 APQ852182:AQD852182 AZM852182:AZZ852182 BJI852182:BJV852182 BTE852182:BTR852182 CDA852182:CDN852182 CMW852182:CNJ852182 CWS852182:CXF852182 DGO852182:DHB852182 DQK852182:DQX852182 EAG852182:EAT852182 EKC852182:EKP852182 ETY852182:EUL852182 FDU852182:FEH852182 FNQ852182:FOD852182 FXM852182:FXZ852182 GHI852182:GHV852182 GRE852182:GRR852182 HBA852182:HBN852182 HKW852182:HLJ852182 HUS852182:HVF852182 IEO852182:IFB852182 IOK852182:IOX852182 IYG852182:IYT852182 JIC852182:JIP852182 JRY852182:JSL852182 KBU852182:KCH852182 KLQ852182:KMD852182 KVM852182:KVZ852182 LFI852182:LFV852182 LPE852182:LPR852182 LZA852182:LZN852182 MIW852182:MJJ852182 MSS852182:MTF852182 NCO852182:NDB852182 NMK852182:NMX852182 NWG852182:NWT852182 OGC852182:OGP852182 OPY852182:OQL852182 OZU852182:PAH852182 PJQ852182:PKD852182 PTM852182:PTZ852182 QDI852182:QDV852182 QNE852182:QNR852182 QXA852182:QXN852182 RGW852182:RHJ852182 RQS852182:RRF852182 SAO852182:SBB852182 SKK852182:SKX852182 SUG852182:SUT852182 TEC852182:TEP852182 TNY852182:TOL852182 TXU852182:TYH852182 UHQ852182:UID852182 URM852182:URZ852182 VBI852182:VBV852182 VLE852182:VLR852182 VVA852182:VVN852182 WEW852182:WFJ852182 WOS852182:WPF852182 WYO852182:WZB852182 CG917718:CT917718 MC917718:MP917718 VY917718:WL917718 AFU917718:AGH917718 APQ917718:AQD917718 AZM917718:AZZ917718 BJI917718:BJV917718 BTE917718:BTR917718 CDA917718:CDN917718 CMW917718:CNJ917718 CWS917718:CXF917718 DGO917718:DHB917718 DQK917718:DQX917718 EAG917718:EAT917718 EKC917718:EKP917718 ETY917718:EUL917718 FDU917718:FEH917718 FNQ917718:FOD917718 FXM917718:FXZ917718 GHI917718:GHV917718 GRE917718:GRR917718 HBA917718:HBN917718 HKW917718:HLJ917718 HUS917718:HVF917718 IEO917718:IFB917718 IOK917718:IOX917718 IYG917718:IYT917718 JIC917718:JIP917718 JRY917718:JSL917718 KBU917718:KCH917718 KLQ917718:KMD917718 KVM917718:KVZ917718 LFI917718:LFV917718 LPE917718:LPR917718 LZA917718:LZN917718 MIW917718:MJJ917718 MSS917718:MTF917718 NCO917718:NDB917718 NMK917718:NMX917718 NWG917718:NWT917718 OGC917718:OGP917718 OPY917718:OQL917718 OZU917718:PAH917718 PJQ917718:PKD917718 PTM917718:PTZ917718 QDI917718:QDV917718 QNE917718:QNR917718 QXA917718:QXN917718 RGW917718:RHJ917718 RQS917718:RRF917718 SAO917718:SBB917718 SKK917718:SKX917718 SUG917718:SUT917718 TEC917718:TEP917718 TNY917718:TOL917718 TXU917718:TYH917718 UHQ917718:UID917718 URM917718:URZ917718 VBI917718:VBV917718 VLE917718:VLR917718 VVA917718:VVN917718 WEW917718:WFJ917718 WOS917718:WPF917718 WYO917718:WZB917718 CG983254:CT983254 MC983254:MP983254 VY983254:WL983254 AFU983254:AGH983254 APQ983254:AQD983254 AZM983254:AZZ983254 BJI983254:BJV983254 BTE983254:BTR983254 CDA983254:CDN983254 CMW983254:CNJ983254 CWS983254:CXF983254 DGO983254:DHB983254 DQK983254:DQX983254 EAG983254:EAT983254 EKC983254:EKP983254 ETY983254:EUL983254 FDU983254:FEH983254 FNQ983254:FOD983254 FXM983254:FXZ983254 GHI983254:GHV983254 GRE983254:GRR983254 HBA983254:HBN983254 HKW983254:HLJ983254 HUS983254:HVF983254 IEO983254:IFB983254 IOK983254:IOX983254 IYG983254:IYT983254 JIC983254:JIP983254 JRY983254:JSL983254 KBU983254:KCH983254 KLQ983254:KMD983254 KVM983254:KVZ983254 LFI983254:LFV983254 LPE983254:LPR983254 LZA983254:LZN983254 MIW983254:MJJ983254 MSS983254:MTF983254 NCO983254:NDB983254 NMK983254:NMX983254 NWG983254:NWT983254 OGC983254:OGP983254 OPY983254:OQL983254 OZU983254:PAH983254 PJQ983254:PKD983254 PTM983254:PTZ983254 QDI983254:QDV983254 QNE983254:QNR983254 QXA983254:QXN983254 RGW983254:RHJ983254 RQS983254:RRF983254 SAO983254:SBB983254 SKK983254:SKX983254 SUG983254:SUT983254 TEC983254:TEP983254 TNY983254:TOL983254 TXU983254:TYH983254 UHQ983254:UID983254 URM983254:URZ983254 VBI983254:VBV983254 VLE983254:VLR983254 VVA983254:VVN983254 WEW983254:WFJ983254 WOS983254:WPF983254 WYO983254:WZB983254 C215:AU220 IY215:KQ220 SU215:UM220 ACQ215:AEI220 AMM215:AOE220 AWI215:AYA220 BGE215:BHW220 BQA215:BRS220 BZW215:CBO220 CJS215:CLK220 CTO215:CVG220 DDK215:DFC220 DNG215:DOY220 DXC215:DYU220 EGY215:EIQ220 EQU215:ESM220 FAQ215:FCI220 FKM215:FME220 FUI215:FWA220 GEE215:GFW220 GOA215:GPS220 GXW215:GZO220 HHS215:HJK220 HRO215:HTG220 IBK215:IDC220 ILG215:IMY220 IVC215:IWU220 JEY215:JGQ220 JOU215:JQM220 JYQ215:KAI220 KIM215:KKE220 KSI215:KUA220 LCE215:LDW220 LMA215:LNS220 LVW215:LXO220 MFS215:MHK220 MPO215:MRG220 MZK215:NBC220 NJG215:NKY220 NTC215:NUU220 OCY215:OEQ220 OMU215:OOM220 OWQ215:OYI220 PGM215:PIE220 PQI215:PSA220 QAE215:QBW220 QKA215:QLS220 QTW215:QVO220 RDS215:RFK220 RNO215:RPG220 RXK215:RZC220 SHG215:SIY220 SRC215:SSU220 TAY215:TCQ220 TKU215:TMM220 TUQ215:TWI220 UEM215:UGE220 UOI215:UQA220 UYE215:UZW220 VIA215:VJS220 VRW215:VTO220 WBS215:WDK220 WLO215:WNG220 WVK215:WXC220 C65751:AU65756 IY65751:KQ65756 SU65751:UM65756 ACQ65751:AEI65756 AMM65751:AOE65756 AWI65751:AYA65756 BGE65751:BHW65756 BQA65751:BRS65756 BZW65751:CBO65756 CJS65751:CLK65756 CTO65751:CVG65756 DDK65751:DFC65756 DNG65751:DOY65756 DXC65751:DYU65756 EGY65751:EIQ65756 EQU65751:ESM65756 FAQ65751:FCI65756 FKM65751:FME65756 FUI65751:FWA65756 GEE65751:GFW65756 GOA65751:GPS65756 GXW65751:GZO65756 HHS65751:HJK65756 HRO65751:HTG65756 IBK65751:IDC65756 ILG65751:IMY65756 IVC65751:IWU65756 JEY65751:JGQ65756 JOU65751:JQM65756 JYQ65751:KAI65756 KIM65751:KKE65756 KSI65751:KUA65756 LCE65751:LDW65756 LMA65751:LNS65756 LVW65751:LXO65756 MFS65751:MHK65756 MPO65751:MRG65756 MZK65751:NBC65756 NJG65751:NKY65756 NTC65751:NUU65756 OCY65751:OEQ65756 OMU65751:OOM65756 OWQ65751:OYI65756 PGM65751:PIE65756 PQI65751:PSA65756 QAE65751:QBW65756 QKA65751:QLS65756 QTW65751:QVO65756 RDS65751:RFK65756 RNO65751:RPG65756 RXK65751:RZC65756 SHG65751:SIY65756 SRC65751:SSU65756 TAY65751:TCQ65756 TKU65751:TMM65756 TUQ65751:TWI65756 UEM65751:UGE65756 UOI65751:UQA65756 UYE65751:UZW65756 VIA65751:VJS65756 VRW65751:VTO65756 WBS65751:WDK65756 WLO65751:WNG65756 WVK65751:WXC65756 C131287:AU131292 IY131287:KQ131292 SU131287:UM131292 ACQ131287:AEI131292 AMM131287:AOE131292 AWI131287:AYA131292 BGE131287:BHW131292 BQA131287:BRS131292 BZW131287:CBO131292 CJS131287:CLK131292 CTO131287:CVG131292 DDK131287:DFC131292 DNG131287:DOY131292 DXC131287:DYU131292 EGY131287:EIQ131292 EQU131287:ESM131292 FAQ131287:FCI131292 FKM131287:FME131292 FUI131287:FWA131292 GEE131287:GFW131292 GOA131287:GPS131292 GXW131287:GZO131292 HHS131287:HJK131292 HRO131287:HTG131292 IBK131287:IDC131292 ILG131287:IMY131292 IVC131287:IWU131292 JEY131287:JGQ131292 JOU131287:JQM131292 JYQ131287:KAI131292 KIM131287:KKE131292 KSI131287:KUA131292 LCE131287:LDW131292 LMA131287:LNS131292 LVW131287:LXO131292 MFS131287:MHK131292 MPO131287:MRG131292 MZK131287:NBC131292 NJG131287:NKY131292 NTC131287:NUU131292 OCY131287:OEQ131292 OMU131287:OOM131292 OWQ131287:OYI131292 PGM131287:PIE131292 PQI131287:PSA131292 QAE131287:QBW131292 QKA131287:QLS131292 QTW131287:QVO131292 RDS131287:RFK131292 RNO131287:RPG131292 RXK131287:RZC131292 SHG131287:SIY131292 SRC131287:SSU131292 TAY131287:TCQ131292 TKU131287:TMM131292 TUQ131287:TWI131292 UEM131287:UGE131292 UOI131287:UQA131292 UYE131287:UZW131292 VIA131287:VJS131292 VRW131287:VTO131292 WBS131287:WDK131292 WLO131287:WNG131292 WVK131287:WXC131292 C196823:AU196828 IY196823:KQ196828 SU196823:UM196828 ACQ196823:AEI196828 AMM196823:AOE196828 AWI196823:AYA196828 BGE196823:BHW196828 BQA196823:BRS196828 BZW196823:CBO196828 CJS196823:CLK196828 CTO196823:CVG196828 DDK196823:DFC196828 DNG196823:DOY196828 DXC196823:DYU196828 EGY196823:EIQ196828 EQU196823:ESM196828 FAQ196823:FCI196828 FKM196823:FME196828 FUI196823:FWA196828 GEE196823:GFW196828 GOA196823:GPS196828 GXW196823:GZO196828 HHS196823:HJK196828 HRO196823:HTG196828 IBK196823:IDC196828 ILG196823:IMY196828 IVC196823:IWU196828 JEY196823:JGQ196828 JOU196823:JQM196828 JYQ196823:KAI196828 KIM196823:KKE196828 KSI196823:KUA196828 LCE196823:LDW196828 LMA196823:LNS196828 LVW196823:LXO196828 MFS196823:MHK196828 MPO196823:MRG196828 MZK196823:NBC196828 NJG196823:NKY196828 NTC196823:NUU196828 OCY196823:OEQ196828 OMU196823:OOM196828 OWQ196823:OYI196828 PGM196823:PIE196828 PQI196823:PSA196828 QAE196823:QBW196828 QKA196823:QLS196828 QTW196823:QVO196828 RDS196823:RFK196828 RNO196823:RPG196828 RXK196823:RZC196828 SHG196823:SIY196828 SRC196823:SSU196828 TAY196823:TCQ196828 TKU196823:TMM196828 TUQ196823:TWI196828 UEM196823:UGE196828 UOI196823:UQA196828 UYE196823:UZW196828 VIA196823:VJS196828 VRW196823:VTO196828 WBS196823:WDK196828 WLO196823:WNG196828 WVK196823:WXC196828 C262359:AU262364 IY262359:KQ262364 SU262359:UM262364 ACQ262359:AEI262364 AMM262359:AOE262364 AWI262359:AYA262364 BGE262359:BHW262364 BQA262359:BRS262364 BZW262359:CBO262364 CJS262359:CLK262364 CTO262359:CVG262364 DDK262359:DFC262364 DNG262359:DOY262364 DXC262359:DYU262364 EGY262359:EIQ262364 EQU262359:ESM262364 FAQ262359:FCI262364 FKM262359:FME262364 FUI262359:FWA262364 GEE262359:GFW262364 GOA262359:GPS262364 GXW262359:GZO262364 HHS262359:HJK262364 HRO262359:HTG262364 IBK262359:IDC262364 ILG262359:IMY262364 IVC262359:IWU262364 JEY262359:JGQ262364 JOU262359:JQM262364 JYQ262359:KAI262364 KIM262359:KKE262364 KSI262359:KUA262364 LCE262359:LDW262364 LMA262359:LNS262364 LVW262359:LXO262364 MFS262359:MHK262364 MPO262359:MRG262364 MZK262359:NBC262364 NJG262359:NKY262364 NTC262359:NUU262364 OCY262359:OEQ262364 OMU262359:OOM262364 OWQ262359:OYI262364 PGM262359:PIE262364 PQI262359:PSA262364 QAE262359:QBW262364 QKA262359:QLS262364 QTW262359:QVO262364 RDS262359:RFK262364 RNO262359:RPG262364 RXK262359:RZC262364 SHG262359:SIY262364 SRC262359:SSU262364 TAY262359:TCQ262364 TKU262359:TMM262364 TUQ262359:TWI262364 UEM262359:UGE262364 UOI262359:UQA262364 UYE262359:UZW262364 VIA262359:VJS262364 VRW262359:VTO262364 WBS262359:WDK262364 WLO262359:WNG262364 WVK262359:WXC262364 C327895:AU327900 IY327895:KQ327900 SU327895:UM327900 ACQ327895:AEI327900 AMM327895:AOE327900 AWI327895:AYA327900 BGE327895:BHW327900 BQA327895:BRS327900 BZW327895:CBO327900 CJS327895:CLK327900 CTO327895:CVG327900 DDK327895:DFC327900 DNG327895:DOY327900 DXC327895:DYU327900 EGY327895:EIQ327900 EQU327895:ESM327900 FAQ327895:FCI327900 FKM327895:FME327900 FUI327895:FWA327900 GEE327895:GFW327900 GOA327895:GPS327900 GXW327895:GZO327900 HHS327895:HJK327900 HRO327895:HTG327900 IBK327895:IDC327900 ILG327895:IMY327900 IVC327895:IWU327900 JEY327895:JGQ327900 JOU327895:JQM327900 JYQ327895:KAI327900 KIM327895:KKE327900 KSI327895:KUA327900 LCE327895:LDW327900 LMA327895:LNS327900 LVW327895:LXO327900 MFS327895:MHK327900 MPO327895:MRG327900 MZK327895:NBC327900 NJG327895:NKY327900 NTC327895:NUU327900 OCY327895:OEQ327900 OMU327895:OOM327900 OWQ327895:OYI327900 PGM327895:PIE327900 PQI327895:PSA327900 QAE327895:QBW327900 QKA327895:QLS327900 QTW327895:QVO327900 RDS327895:RFK327900 RNO327895:RPG327900 RXK327895:RZC327900 SHG327895:SIY327900 SRC327895:SSU327900 TAY327895:TCQ327900 TKU327895:TMM327900 TUQ327895:TWI327900 UEM327895:UGE327900 UOI327895:UQA327900 UYE327895:UZW327900 VIA327895:VJS327900 VRW327895:VTO327900 WBS327895:WDK327900 WLO327895:WNG327900 WVK327895:WXC327900 C393431:AU393436 IY393431:KQ393436 SU393431:UM393436 ACQ393431:AEI393436 AMM393431:AOE393436 AWI393431:AYA393436 BGE393431:BHW393436 BQA393431:BRS393436 BZW393431:CBO393436 CJS393431:CLK393436 CTO393431:CVG393436 DDK393431:DFC393436 DNG393431:DOY393436 DXC393431:DYU393436 EGY393431:EIQ393436 EQU393431:ESM393436 FAQ393431:FCI393436 FKM393431:FME393436 FUI393431:FWA393436 GEE393431:GFW393436 GOA393431:GPS393436 GXW393431:GZO393436 HHS393431:HJK393436 HRO393431:HTG393436 IBK393431:IDC393436 ILG393431:IMY393436 IVC393431:IWU393436 JEY393431:JGQ393436 JOU393431:JQM393436 JYQ393431:KAI393436 KIM393431:KKE393436 KSI393431:KUA393436 LCE393431:LDW393436 LMA393431:LNS393436 LVW393431:LXO393436 MFS393431:MHK393436 MPO393431:MRG393436 MZK393431:NBC393436 NJG393431:NKY393436 NTC393431:NUU393436 OCY393431:OEQ393436 OMU393431:OOM393436 OWQ393431:OYI393436 PGM393431:PIE393436 PQI393431:PSA393436 QAE393431:QBW393436 QKA393431:QLS393436 QTW393431:QVO393436 RDS393431:RFK393436 RNO393431:RPG393436 RXK393431:RZC393436 SHG393431:SIY393436 SRC393431:SSU393436 TAY393431:TCQ393436 TKU393431:TMM393436 TUQ393431:TWI393436 UEM393431:UGE393436 UOI393431:UQA393436 UYE393431:UZW393436 VIA393431:VJS393436 VRW393431:VTO393436 WBS393431:WDK393436 WLO393431:WNG393436 WVK393431:WXC393436 C458967:AU458972 IY458967:KQ458972 SU458967:UM458972 ACQ458967:AEI458972 AMM458967:AOE458972 AWI458967:AYA458972 BGE458967:BHW458972 BQA458967:BRS458972 BZW458967:CBO458972 CJS458967:CLK458972 CTO458967:CVG458972 DDK458967:DFC458972 DNG458967:DOY458972 DXC458967:DYU458972 EGY458967:EIQ458972 EQU458967:ESM458972 FAQ458967:FCI458972 FKM458967:FME458972 FUI458967:FWA458972 GEE458967:GFW458972 GOA458967:GPS458972 GXW458967:GZO458972 HHS458967:HJK458972 HRO458967:HTG458972 IBK458967:IDC458972 ILG458967:IMY458972 IVC458967:IWU458972 JEY458967:JGQ458972 JOU458967:JQM458972 JYQ458967:KAI458972 KIM458967:KKE458972 KSI458967:KUA458972 LCE458967:LDW458972 LMA458967:LNS458972 LVW458967:LXO458972 MFS458967:MHK458972 MPO458967:MRG458972 MZK458967:NBC458972 NJG458967:NKY458972 NTC458967:NUU458972 OCY458967:OEQ458972 OMU458967:OOM458972 OWQ458967:OYI458972 PGM458967:PIE458972 PQI458967:PSA458972 QAE458967:QBW458972 QKA458967:QLS458972 QTW458967:QVO458972 RDS458967:RFK458972 RNO458967:RPG458972 RXK458967:RZC458972 SHG458967:SIY458972 SRC458967:SSU458972 TAY458967:TCQ458972 TKU458967:TMM458972 TUQ458967:TWI458972 UEM458967:UGE458972 UOI458967:UQA458972 UYE458967:UZW458972 VIA458967:VJS458972 VRW458967:VTO458972 WBS458967:WDK458972 WLO458967:WNG458972 WVK458967:WXC458972 C524503:AU524508 IY524503:KQ524508 SU524503:UM524508 ACQ524503:AEI524508 AMM524503:AOE524508 AWI524503:AYA524508 BGE524503:BHW524508 BQA524503:BRS524508 BZW524503:CBO524508 CJS524503:CLK524508 CTO524503:CVG524508 DDK524503:DFC524508 DNG524503:DOY524508 DXC524503:DYU524508 EGY524503:EIQ524508 EQU524503:ESM524508 FAQ524503:FCI524508 FKM524503:FME524508 FUI524503:FWA524508 GEE524503:GFW524508 GOA524503:GPS524508 GXW524503:GZO524508 HHS524503:HJK524508 HRO524503:HTG524508 IBK524503:IDC524508 ILG524503:IMY524508 IVC524503:IWU524508 JEY524503:JGQ524508 JOU524503:JQM524508 JYQ524503:KAI524508 KIM524503:KKE524508 KSI524503:KUA524508 LCE524503:LDW524508 LMA524503:LNS524508 LVW524503:LXO524508 MFS524503:MHK524508 MPO524503:MRG524508 MZK524503:NBC524508 NJG524503:NKY524508 NTC524503:NUU524508 OCY524503:OEQ524508 OMU524503:OOM524508 OWQ524503:OYI524508 PGM524503:PIE524508 PQI524503:PSA524508 QAE524503:QBW524508 QKA524503:QLS524508 QTW524503:QVO524508 RDS524503:RFK524508 RNO524503:RPG524508 RXK524503:RZC524508 SHG524503:SIY524508 SRC524503:SSU524508 TAY524503:TCQ524508 TKU524503:TMM524508 TUQ524503:TWI524508 UEM524503:UGE524508 UOI524503:UQA524508 UYE524503:UZW524508 VIA524503:VJS524508 VRW524503:VTO524508 WBS524503:WDK524508 WLO524503:WNG524508 WVK524503:WXC524508 C590039:AU590044 IY590039:KQ590044 SU590039:UM590044 ACQ590039:AEI590044 AMM590039:AOE590044 AWI590039:AYA590044 BGE590039:BHW590044 BQA590039:BRS590044 BZW590039:CBO590044 CJS590039:CLK590044 CTO590039:CVG590044 DDK590039:DFC590044 DNG590039:DOY590044 DXC590039:DYU590044 EGY590039:EIQ590044 EQU590039:ESM590044 FAQ590039:FCI590044 FKM590039:FME590044 FUI590039:FWA590044 GEE590039:GFW590044 GOA590039:GPS590044 GXW590039:GZO590044 HHS590039:HJK590044 HRO590039:HTG590044 IBK590039:IDC590044 ILG590039:IMY590044 IVC590039:IWU590044 JEY590039:JGQ590044 JOU590039:JQM590044 JYQ590039:KAI590044 KIM590039:KKE590044 KSI590039:KUA590044 LCE590039:LDW590044 LMA590039:LNS590044 LVW590039:LXO590044 MFS590039:MHK590044 MPO590039:MRG590044 MZK590039:NBC590044 NJG590039:NKY590044 NTC590039:NUU590044 OCY590039:OEQ590044 OMU590039:OOM590044 OWQ590039:OYI590044 PGM590039:PIE590044 PQI590039:PSA590044 QAE590039:QBW590044 QKA590039:QLS590044 QTW590039:QVO590044 RDS590039:RFK590044 RNO590039:RPG590044 RXK590039:RZC590044 SHG590039:SIY590044 SRC590039:SSU590044 TAY590039:TCQ590044 TKU590039:TMM590044 TUQ590039:TWI590044 UEM590039:UGE590044 UOI590039:UQA590044 UYE590039:UZW590044 VIA590039:VJS590044 VRW590039:VTO590044 WBS590039:WDK590044 WLO590039:WNG590044 WVK590039:WXC590044 C655575:AU655580 IY655575:KQ655580 SU655575:UM655580 ACQ655575:AEI655580 AMM655575:AOE655580 AWI655575:AYA655580 BGE655575:BHW655580 BQA655575:BRS655580 BZW655575:CBO655580 CJS655575:CLK655580 CTO655575:CVG655580 DDK655575:DFC655580 DNG655575:DOY655580 DXC655575:DYU655580 EGY655575:EIQ655580 EQU655575:ESM655580 FAQ655575:FCI655580 FKM655575:FME655580 FUI655575:FWA655580 GEE655575:GFW655580 GOA655575:GPS655580 GXW655575:GZO655580 HHS655575:HJK655580 HRO655575:HTG655580 IBK655575:IDC655580 ILG655575:IMY655580 IVC655575:IWU655580 JEY655575:JGQ655580 JOU655575:JQM655580 JYQ655575:KAI655580 KIM655575:KKE655580 KSI655575:KUA655580 LCE655575:LDW655580 LMA655575:LNS655580 LVW655575:LXO655580 MFS655575:MHK655580 MPO655575:MRG655580 MZK655575:NBC655580 NJG655575:NKY655580 NTC655575:NUU655580 OCY655575:OEQ655580 OMU655575:OOM655580 OWQ655575:OYI655580 PGM655575:PIE655580 PQI655575:PSA655580 QAE655575:QBW655580 QKA655575:QLS655580 QTW655575:QVO655580 RDS655575:RFK655580 RNO655575:RPG655580 RXK655575:RZC655580 SHG655575:SIY655580 SRC655575:SSU655580 TAY655575:TCQ655580 TKU655575:TMM655580 TUQ655575:TWI655580 UEM655575:UGE655580 UOI655575:UQA655580 UYE655575:UZW655580 VIA655575:VJS655580 VRW655575:VTO655580 WBS655575:WDK655580 WLO655575:WNG655580 WVK655575:WXC655580 C721111:AU721116 IY721111:KQ721116 SU721111:UM721116 ACQ721111:AEI721116 AMM721111:AOE721116 AWI721111:AYA721116 BGE721111:BHW721116 BQA721111:BRS721116 BZW721111:CBO721116 CJS721111:CLK721116 CTO721111:CVG721116 DDK721111:DFC721116 DNG721111:DOY721116 DXC721111:DYU721116 EGY721111:EIQ721116 EQU721111:ESM721116 FAQ721111:FCI721116 FKM721111:FME721116 FUI721111:FWA721116 GEE721111:GFW721116 GOA721111:GPS721116 GXW721111:GZO721116 HHS721111:HJK721116 HRO721111:HTG721116 IBK721111:IDC721116 ILG721111:IMY721116 IVC721111:IWU721116 JEY721111:JGQ721116 JOU721111:JQM721116 JYQ721111:KAI721116 KIM721111:KKE721116 KSI721111:KUA721116 LCE721111:LDW721116 LMA721111:LNS721116 LVW721111:LXO721116 MFS721111:MHK721116 MPO721111:MRG721116 MZK721111:NBC721116 NJG721111:NKY721116 NTC721111:NUU721116 OCY721111:OEQ721116 OMU721111:OOM721116 OWQ721111:OYI721116 PGM721111:PIE721116 PQI721111:PSA721116 QAE721111:QBW721116 QKA721111:QLS721116 QTW721111:QVO721116 RDS721111:RFK721116 RNO721111:RPG721116 RXK721111:RZC721116 SHG721111:SIY721116 SRC721111:SSU721116 TAY721111:TCQ721116 TKU721111:TMM721116 TUQ721111:TWI721116 UEM721111:UGE721116 UOI721111:UQA721116 UYE721111:UZW721116 VIA721111:VJS721116 VRW721111:VTO721116 WBS721111:WDK721116 WLO721111:WNG721116 WVK721111:WXC721116 C786647:AU786652 IY786647:KQ786652 SU786647:UM786652 ACQ786647:AEI786652 AMM786647:AOE786652 AWI786647:AYA786652 BGE786647:BHW786652 BQA786647:BRS786652 BZW786647:CBO786652 CJS786647:CLK786652 CTO786647:CVG786652 DDK786647:DFC786652 DNG786647:DOY786652 DXC786647:DYU786652 EGY786647:EIQ786652 EQU786647:ESM786652 FAQ786647:FCI786652 FKM786647:FME786652 FUI786647:FWA786652 GEE786647:GFW786652 GOA786647:GPS786652 GXW786647:GZO786652 HHS786647:HJK786652 HRO786647:HTG786652 IBK786647:IDC786652 ILG786647:IMY786652 IVC786647:IWU786652 JEY786647:JGQ786652 JOU786647:JQM786652 JYQ786647:KAI786652 KIM786647:KKE786652 KSI786647:KUA786652 LCE786647:LDW786652 LMA786647:LNS786652 LVW786647:LXO786652 MFS786647:MHK786652 MPO786647:MRG786652 MZK786647:NBC786652 NJG786647:NKY786652 NTC786647:NUU786652 OCY786647:OEQ786652 OMU786647:OOM786652 OWQ786647:OYI786652 PGM786647:PIE786652 PQI786647:PSA786652 QAE786647:QBW786652 QKA786647:QLS786652 QTW786647:QVO786652 RDS786647:RFK786652 RNO786647:RPG786652 RXK786647:RZC786652 SHG786647:SIY786652 SRC786647:SSU786652 TAY786647:TCQ786652 TKU786647:TMM786652 TUQ786647:TWI786652 UEM786647:UGE786652 UOI786647:UQA786652 UYE786647:UZW786652 VIA786647:VJS786652 VRW786647:VTO786652 WBS786647:WDK786652 WLO786647:WNG786652 WVK786647:WXC786652 C852183:AU852188 IY852183:KQ852188 SU852183:UM852188 ACQ852183:AEI852188 AMM852183:AOE852188 AWI852183:AYA852188 BGE852183:BHW852188 BQA852183:BRS852188 BZW852183:CBO852188 CJS852183:CLK852188 CTO852183:CVG852188 DDK852183:DFC852188 DNG852183:DOY852188 DXC852183:DYU852188 EGY852183:EIQ852188 EQU852183:ESM852188 FAQ852183:FCI852188 FKM852183:FME852188 FUI852183:FWA852188 GEE852183:GFW852188 GOA852183:GPS852188 GXW852183:GZO852188 HHS852183:HJK852188 HRO852183:HTG852188 IBK852183:IDC852188 ILG852183:IMY852188 IVC852183:IWU852188 JEY852183:JGQ852188 JOU852183:JQM852188 JYQ852183:KAI852188 KIM852183:KKE852188 KSI852183:KUA852188 LCE852183:LDW852188 LMA852183:LNS852188 LVW852183:LXO852188 MFS852183:MHK852188 MPO852183:MRG852188 MZK852183:NBC852188 NJG852183:NKY852188 NTC852183:NUU852188 OCY852183:OEQ852188 OMU852183:OOM852188 OWQ852183:OYI852188 PGM852183:PIE852188 PQI852183:PSA852188 QAE852183:QBW852188 QKA852183:QLS852188 QTW852183:QVO852188 RDS852183:RFK852188 RNO852183:RPG852188 RXK852183:RZC852188 SHG852183:SIY852188 SRC852183:SSU852188 TAY852183:TCQ852188 TKU852183:TMM852188 TUQ852183:TWI852188 UEM852183:UGE852188 UOI852183:UQA852188 UYE852183:UZW852188 VIA852183:VJS852188 VRW852183:VTO852188 WBS852183:WDK852188 WLO852183:WNG852188 WVK852183:WXC852188 C917719:AU917724 IY917719:KQ917724 SU917719:UM917724 ACQ917719:AEI917724 AMM917719:AOE917724 AWI917719:AYA917724 BGE917719:BHW917724 BQA917719:BRS917724 BZW917719:CBO917724 CJS917719:CLK917724 CTO917719:CVG917724 DDK917719:DFC917724 DNG917719:DOY917724 DXC917719:DYU917724 EGY917719:EIQ917724 EQU917719:ESM917724 FAQ917719:FCI917724 FKM917719:FME917724 FUI917719:FWA917724 GEE917719:GFW917724 GOA917719:GPS917724 GXW917719:GZO917724 HHS917719:HJK917724 HRO917719:HTG917724 IBK917719:IDC917724 ILG917719:IMY917724 IVC917719:IWU917724 JEY917719:JGQ917724 JOU917719:JQM917724 JYQ917719:KAI917724 KIM917719:KKE917724 KSI917719:KUA917724 LCE917719:LDW917724 LMA917719:LNS917724 LVW917719:LXO917724 MFS917719:MHK917724 MPO917719:MRG917724 MZK917719:NBC917724 NJG917719:NKY917724 NTC917719:NUU917724 OCY917719:OEQ917724 OMU917719:OOM917724 OWQ917719:OYI917724 PGM917719:PIE917724 PQI917719:PSA917724 QAE917719:QBW917724 QKA917719:QLS917724 QTW917719:QVO917724 RDS917719:RFK917724 RNO917719:RPG917724 RXK917719:RZC917724 SHG917719:SIY917724 SRC917719:SSU917724 TAY917719:TCQ917724 TKU917719:TMM917724 TUQ917719:TWI917724 UEM917719:UGE917724 UOI917719:UQA917724 UYE917719:UZW917724 VIA917719:VJS917724 VRW917719:VTO917724 WBS917719:WDK917724 WLO917719:WNG917724 WVK917719:WXC917724 C983255:AU983260 IY983255:KQ983260 SU983255:UM983260 ACQ983255:AEI983260 AMM983255:AOE983260 AWI983255:AYA983260 BGE983255:BHW983260 BQA983255:BRS983260 BZW983255:CBO983260 CJS983255:CLK983260 CTO983255:CVG983260 DDK983255:DFC983260 DNG983255:DOY983260 DXC983255:DYU983260 EGY983255:EIQ983260 EQU983255:ESM983260 FAQ983255:FCI983260 FKM983255:FME983260 FUI983255:FWA983260 GEE983255:GFW983260 GOA983255:GPS983260 GXW983255:GZO983260 HHS983255:HJK983260 HRO983255:HTG983260 IBK983255:IDC983260 ILG983255:IMY983260 IVC983255:IWU983260 JEY983255:JGQ983260 JOU983255:JQM983260 JYQ983255:KAI983260 KIM983255:KKE983260 KSI983255:KUA983260 LCE983255:LDW983260 LMA983255:LNS983260 LVW983255:LXO983260 MFS983255:MHK983260 MPO983255:MRG983260 MZK983255:NBC983260 NJG983255:NKY983260 NTC983255:NUU983260 OCY983255:OEQ983260 OMU983255:OOM983260 OWQ983255:OYI983260 PGM983255:PIE983260 PQI983255:PSA983260 QAE983255:QBW983260 QKA983255:QLS983260 QTW983255:QVO983260 RDS983255:RFK983260 RNO983255:RPG983260 RXK983255:RZC983260 SHG983255:SIY983260 SRC983255:SSU983260 TAY983255:TCQ983260 TKU983255:TMM983260 TUQ983255:TWI983260 UEM983255:UGE983260 UOI983255:UQA983260 UYE983255:UZW983260 VIA983255:VJS983260 VRW983255:VTO983260 WBS983255:WDK983260 WLO983255:WNG983260 WVK983255:WXC983260 CG221:CT248 MC221:MP248 VY221:WL248 AFU221:AGH248 APQ221:AQD248 AZM221:AZZ248 BJI221:BJV248 BTE221:BTR248 CDA221:CDN248 CMW221:CNJ248 CWS221:CXF248 DGO221:DHB248 DQK221:DQX248 EAG221:EAT248 EKC221:EKP248 ETY221:EUL248 FDU221:FEH248 FNQ221:FOD248 FXM221:FXZ248 GHI221:GHV248 GRE221:GRR248 HBA221:HBN248 HKW221:HLJ248 HUS221:HVF248 IEO221:IFB248 IOK221:IOX248 IYG221:IYT248 JIC221:JIP248 JRY221:JSL248 KBU221:KCH248 KLQ221:KMD248 KVM221:KVZ248 LFI221:LFV248 LPE221:LPR248 LZA221:LZN248 MIW221:MJJ248 MSS221:MTF248 NCO221:NDB248 NMK221:NMX248 NWG221:NWT248 OGC221:OGP248 OPY221:OQL248 OZU221:PAH248 PJQ221:PKD248 PTM221:PTZ248 QDI221:QDV248 QNE221:QNR248 QXA221:QXN248 RGW221:RHJ248 RQS221:RRF248 SAO221:SBB248 SKK221:SKX248 SUG221:SUT248 TEC221:TEP248 TNY221:TOL248 TXU221:TYH248 UHQ221:UID248 URM221:URZ248 VBI221:VBV248 VLE221:VLR248 VVA221:VVN248 WEW221:WFJ248 WOS221:WPF248 WYO221:WZB248 CG65757:CT65784 MC65757:MP65784 VY65757:WL65784 AFU65757:AGH65784 APQ65757:AQD65784 AZM65757:AZZ65784 BJI65757:BJV65784 BTE65757:BTR65784 CDA65757:CDN65784 CMW65757:CNJ65784 CWS65757:CXF65784 DGO65757:DHB65784 DQK65757:DQX65784 EAG65757:EAT65784 EKC65757:EKP65784 ETY65757:EUL65784 FDU65757:FEH65784 FNQ65757:FOD65784 FXM65757:FXZ65784 GHI65757:GHV65784 GRE65757:GRR65784 HBA65757:HBN65784 HKW65757:HLJ65784 HUS65757:HVF65784 IEO65757:IFB65784 IOK65757:IOX65784 IYG65757:IYT65784 JIC65757:JIP65784 JRY65757:JSL65784 KBU65757:KCH65784 KLQ65757:KMD65784 KVM65757:KVZ65784 LFI65757:LFV65784 LPE65757:LPR65784 LZA65757:LZN65784 MIW65757:MJJ65784 MSS65757:MTF65784 NCO65757:NDB65784 NMK65757:NMX65784 NWG65757:NWT65784 OGC65757:OGP65784 OPY65757:OQL65784 OZU65757:PAH65784 PJQ65757:PKD65784 PTM65757:PTZ65784 QDI65757:QDV65784 QNE65757:QNR65784 QXA65757:QXN65784 RGW65757:RHJ65784 RQS65757:RRF65784 SAO65757:SBB65784 SKK65757:SKX65784 SUG65757:SUT65784 TEC65757:TEP65784 TNY65757:TOL65784 TXU65757:TYH65784 UHQ65757:UID65784 URM65757:URZ65784 VBI65757:VBV65784 VLE65757:VLR65784 VVA65757:VVN65784 WEW65757:WFJ65784 WOS65757:WPF65784 WYO65757:WZB65784 CG131293:CT131320 MC131293:MP131320 VY131293:WL131320 AFU131293:AGH131320 APQ131293:AQD131320 AZM131293:AZZ131320 BJI131293:BJV131320 BTE131293:BTR131320 CDA131293:CDN131320 CMW131293:CNJ131320 CWS131293:CXF131320 DGO131293:DHB131320 DQK131293:DQX131320 EAG131293:EAT131320 EKC131293:EKP131320 ETY131293:EUL131320 FDU131293:FEH131320 FNQ131293:FOD131320 FXM131293:FXZ131320 GHI131293:GHV131320 GRE131293:GRR131320 HBA131293:HBN131320 HKW131293:HLJ131320 HUS131293:HVF131320 IEO131293:IFB131320 IOK131293:IOX131320 IYG131293:IYT131320 JIC131293:JIP131320 JRY131293:JSL131320 KBU131293:KCH131320 KLQ131293:KMD131320 KVM131293:KVZ131320 LFI131293:LFV131320 LPE131293:LPR131320 LZA131293:LZN131320 MIW131293:MJJ131320 MSS131293:MTF131320 NCO131293:NDB131320 NMK131293:NMX131320 NWG131293:NWT131320 OGC131293:OGP131320 OPY131293:OQL131320 OZU131293:PAH131320 PJQ131293:PKD131320 PTM131293:PTZ131320 QDI131293:QDV131320 QNE131293:QNR131320 QXA131293:QXN131320 RGW131293:RHJ131320 RQS131293:RRF131320 SAO131293:SBB131320 SKK131293:SKX131320 SUG131293:SUT131320 TEC131293:TEP131320 TNY131293:TOL131320 TXU131293:TYH131320 UHQ131293:UID131320 URM131293:URZ131320 VBI131293:VBV131320 VLE131293:VLR131320 VVA131293:VVN131320 WEW131293:WFJ131320 WOS131293:WPF131320 WYO131293:WZB131320 CG196829:CT196856 MC196829:MP196856 VY196829:WL196856 AFU196829:AGH196856 APQ196829:AQD196856 AZM196829:AZZ196856 BJI196829:BJV196856 BTE196829:BTR196856 CDA196829:CDN196856 CMW196829:CNJ196856 CWS196829:CXF196856 DGO196829:DHB196856 DQK196829:DQX196856 EAG196829:EAT196856 EKC196829:EKP196856 ETY196829:EUL196856 FDU196829:FEH196856 FNQ196829:FOD196856 FXM196829:FXZ196856 GHI196829:GHV196856 GRE196829:GRR196856 HBA196829:HBN196856 HKW196829:HLJ196856 HUS196829:HVF196856 IEO196829:IFB196856 IOK196829:IOX196856 IYG196829:IYT196856 JIC196829:JIP196856 JRY196829:JSL196856 KBU196829:KCH196856 KLQ196829:KMD196856 KVM196829:KVZ196856 LFI196829:LFV196856 LPE196829:LPR196856 LZA196829:LZN196856 MIW196829:MJJ196856 MSS196829:MTF196856 NCO196829:NDB196856 NMK196829:NMX196856 NWG196829:NWT196856 OGC196829:OGP196856 OPY196829:OQL196856 OZU196829:PAH196856 PJQ196829:PKD196856 PTM196829:PTZ196856 QDI196829:QDV196856 QNE196829:QNR196856 QXA196829:QXN196856 RGW196829:RHJ196856 RQS196829:RRF196856 SAO196829:SBB196856 SKK196829:SKX196856 SUG196829:SUT196856 TEC196829:TEP196856 TNY196829:TOL196856 TXU196829:TYH196856 UHQ196829:UID196856 URM196829:URZ196856 VBI196829:VBV196856 VLE196829:VLR196856 VVA196829:VVN196856 WEW196829:WFJ196856 WOS196829:WPF196856 WYO196829:WZB196856 CG262365:CT262392 MC262365:MP262392 VY262365:WL262392 AFU262365:AGH262392 APQ262365:AQD262392 AZM262365:AZZ262392 BJI262365:BJV262392 BTE262365:BTR262392 CDA262365:CDN262392 CMW262365:CNJ262392 CWS262365:CXF262392 DGO262365:DHB262392 DQK262365:DQX262392 EAG262365:EAT262392 EKC262365:EKP262392 ETY262365:EUL262392 FDU262365:FEH262392 FNQ262365:FOD262392 FXM262365:FXZ262392 GHI262365:GHV262392 GRE262365:GRR262392 HBA262365:HBN262392 HKW262365:HLJ262392 HUS262365:HVF262392 IEO262365:IFB262392 IOK262365:IOX262392 IYG262365:IYT262392 JIC262365:JIP262392 JRY262365:JSL262392 KBU262365:KCH262392 KLQ262365:KMD262392 KVM262365:KVZ262392 LFI262365:LFV262392 LPE262365:LPR262392 LZA262365:LZN262392 MIW262365:MJJ262392 MSS262365:MTF262392 NCO262365:NDB262392 NMK262365:NMX262392 NWG262365:NWT262392 OGC262365:OGP262392 OPY262365:OQL262392 OZU262365:PAH262392 PJQ262365:PKD262392 PTM262365:PTZ262392 QDI262365:QDV262392 QNE262365:QNR262392 QXA262365:QXN262392 RGW262365:RHJ262392 RQS262365:RRF262392 SAO262365:SBB262392 SKK262365:SKX262392 SUG262365:SUT262392 TEC262365:TEP262392 TNY262365:TOL262392 TXU262365:TYH262392 UHQ262365:UID262392 URM262365:URZ262392 VBI262365:VBV262392 VLE262365:VLR262392 VVA262365:VVN262392 WEW262365:WFJ262392 WOS262365:WPF262392 WYO262365:WZB262392 CG327901:CT327928 MC327901:MP327928 VY327901:WL327928 AFU327901:AGH327928 APQ327901:AQD327928 AZM327901:AZZ327928 BJI327901:BJV327928 BTE327901:BTR327928 CDA327901:CDN327928 CMW327901:CNJ327928 CWS327901:CXF327928 DGO327901:DHB327928 DQK327901:DQX327928 EAG327901:EAT327928 EKC327901:EKP327928 ETY327901:EUL327928 FDU327901:FEH327928 FNQ327901:FOD327928 FXM327901:FXZ327928 GHI327901:GHV327928 GRE327901:GRR327928 HBA327901:HBN327928 HKW327901:HLJ327928 HUS327901:HVF327928 IEO327901:IFB327928 IOK327901:IOX327928 IYG327901:IYT327928 JIC327901:JIP327928 JRY327901:JSL327928 KBU327901:KCH327928 KLQ327901:KMD327928 KVM327901:KVZ327928 LFI327901:LFV327928 LPE327901:LPR327928 LZA327901:LZN327928 MIW327901:MJJ327928 MSS327901:MTF327928 NCO327901:NDB327928 NMK327901:NMX327928 NWG327901:NWT327928 OGC327901:OGP327928 OPY327901:OQL327928 OZU327901:PAH327928 PJQ327901:PKD327928 PTM327901:PTZ327928 QDI327901:QDV327928 QNE327901:QNR327928 QXA327901:QXN327928 RGW327901:RHJ327928 RQS327901:RRF327928 SAO327901:SBB327928 SKK327901:SKX327928 SUG327901:SUT327928 TEC327901:TEP327928 TNY327901:TOL327928 TXU327901:TYH327928 UHQ327901:UID327928 URM327901:URZ327928 VBI327901:VBV327928 VLE327901:VLR327928 VVA327901:VVN327928 WEW327901:WFJ327928 WOS327901:WPF327928 WYO327901:WZB327928 CG393437:CT393464 MC393437:MP393464 VY393437:WL393464 AFU393437:AGH393464 APQ393437:AQD393464 AZM393437:AZZ393464 BJI393437:BJV393464 BTE393437:BTR393464 CDA393437:CDN393464 CMW393437:CNJ393464 CWS393437:CXF393464 DGO393437:DHB393464 DQK393437:DQX393464 EAG393437:EAT393464 EKC393437:EKP393464 ETY393437:EUL393464 FDU393437:FEH393464 FNQ393437:FOD393464 FXM393437:FXZ393464 GHI393437:GHV393464 GRE393437:GRR393464 HBA393437:HBN393464 HKW393437:HLJ393464 HUS393437:HVF393464 IEO393437:IFB393464 IOK393437:IOX393464 IYG393437:IYT393464 JIC393437:JIP393464 JRY393437:JSL393464 KBU393437:KCH393464 KLQ393437:KMD393464 KVM393437:KVZ393464 LFI393437:LFV393464 LPE393437:LPR393464 LZA393437:LZN393464 MIW393437:MJJ393464 MSS393437:MTF393464 NCO393437:NDB393464 NMK393437:NMX393464 NWG393437:NWT393464 OGC393437:OGP393464 OPY393437:OQL393464 OZU393437:PAH393464 PJQ393437:PKD393464 PTM393437:PTZ393464 QDI393437:QDV393464 QNE393437:QNR393464 QXA393437:QXN393464 RGW393437:RHJ393464 RQS393437:RRF393464 SAO393437:SBB393464 SKK393437:SKX393464 SUG393437:SUT393464 TEC393437:TEP393464 TNY393437:TOL393464 TXU393437:TYH393464 UHQ393437:UID393464 URM393437:URZ393464 VBI393437:VBV393464 VLE393437:VLR393464 VVA393437:VVN393464 WEW393437:WFJ393464 WOS393437:WPF393464 WYO393437:WZB393464 CG458973:CT459000 MC458973:MP459000 VY458973:WL459000 AFU458973:AGH459000 APQ458973:AQD459000 AZM458973:AZZ459000 BJI458973:BJV459000 BTE458973:BTR459000 CDA458973:CDN459000 CMW458973:CNJ459000 CWS458973:CXF459000 DGO458973:DHB459000 DQK458973:DQX459000 EAG458973:EAT459000 EKC458973:EKP459000 ETY458973:EUL459000 FDU458973:FEH459000 FNQ458973:FOD459000 FXM458973:FXZ459000 GHI458973:GHV459000 GRE458973:GRR459000 HBA458973:HBN459000 HKW458973:HLJ459000 HUS458973:HVF459000 IEO458973:IFB459000 IOK458973:IOX459000 IYG458973:IYT459000 JIC458973:JIP459000 JRY458973:JSL459000 KBU458973:KCH459000 KLQ458973:KMD459000 KVM458973:KVZ459000 LFI458973:LFV459000 LPE458973:LPR459000 LZA458973:LZN459000 MIW458973:MJJ459000 MSS458973:MTF459000 NCO458973:NDB459000 NMK458973:NMX459000 NWG458973:NWT459000 OGC458973:OGP459000 OPY458973:OQL459000 OZU458973:PAH459000 PJQ458973:PKD459000 PTM458973:PTZ459000 QDI458973:QDV459000 QNE458973:QNR459000 QXA458973:QXN459000 RGW458973:RHJ459000 RQS458973:RRF459000 SAO458973:SBB459000 SKK458973:SKX459000 SUG458973:SUT459000 TEC458973:TEP459000 TNY458973:TOL459000 TXU458973:TYH459000 UHQ458973:UID459000 URM458973:URZ459000 VBI458973:VBV459000 VLE458973:VLR459000 VVA458973:VVN459000 WEW458973:WFJ459000 WOS458973:WPF459000 WYO458973:WZB459000 CG524509:CT524536 MC524509:MP524536 VY524509:WL524536 AFU524509:AGH524536 APQ524509:AQD524536 AZM524509:AZZ524536 BJI524509:BJV524536 BTE524509:BTR524536 CDA524509:CDN524536 CMW524509:CNJ524536 CWS524509:CXF524536 DGO524509:DHB524536 DQK524509:DQX524536 EAG524509:EAT524536 EKC524509:EKP524536 ETY524509:EUL524536 FDU524509:FEH524536 FNQ524509:FOD524536 FXM524509:FXZ524536 GHI524509:GHV524536 GRE524509:GRR524536 HBA524509:HBN524536 HKW524509:HLJ524536 HUS524509:HVF524536 IEO524509:IFB524536 IOK524509:IOX524536 IYG524509:IYT524536 JIC524509:JIP524536 JRY524509:JSL524536 KBU524509:KCH524536 KLQ524509:KMD524536 KVM524509:KVZ524536 LFI524509:LFV524536 LPE524509:LPR524536 LZA524509:LZN524536 MIW524509:MJJ524536 MSS524509:MTF524536 NCO524509:NDB524536 NMK524509:NMX524536 NWG524509:NWT524536 OGC524509:OGP524536 OPY524509:OQL524536 OZU524509:PAH524536 PJQ524509:PKD524536 PTM524509:PTZ524536 QDI524509:QDV524536 QNE524509:QNR524536 QXA524509:QXN524536 RGW524509:RHJ524536 RQS524509:RRF524536 SAO524509:SBB524536 SKK524509:SKX524536 SUG524509:SUT524536 TEC524509:TEP524536 TNY524509:TOL524536 TXU524509:TYH524536 UHQ524509:UID524536 URM524509:URZ524536 VBI524509:VBV524536 VLE524509:VLR524536 VVA524509:VVN524536 WEW524509:WFJ524536 WOS524509:WPF524536 WYO524509:WZB524536 CG590045:CT590072 MC590045:MP590072 VY590045:WL590072 AFU590045:AGH590072 APQ590045:AQD590072 AZM590045:AZZ590072 BJI590045:BJV590072 BTE590045:BTR590072 CDA590045:CDN590072 CMW590045:CNJ590072 CWS590045:CXF590072 DGO590045:DHB590072 DQK590045:DQX590072 EAG590045:EAT590072 EKC590045:EKP590072 ETY590045:EUL590072 FDU590045:FEH590072 FNQ590045:FOD590072 FXM590045:FXZ590072 GHI590045:GHV590072 GRE590045:GRR590072 HBA590045:HBN590072 HKW590045:HLJ590072 HUS590045:HVF590072 IEO590045:IFB590072 IOK590045:IOX590072 IYG590045:IYT590072 JIC590045:JIP590072 JRY590045:JSL590072 KBU590045:KCH590072 KLQ590045:KMD590072 KVM590045:KVZ590072 LFI590045:LFV590072 LPE590045:LPR590072 LZA590045:LZN590072 MIW590045:MJJ590072 MSS590045:MTF590072 NCO590045:NDB590072 NMK590045:NMX590072 NWG590045:NWT590072 OGC590045:OGP590072 OPY590045:OQL590072 OZU590045:PAH590072 PJQ590045:PKD590072 PTM590045:PTZ590072 QDI590045:QDV590072 QNE590045:QNR590072 QXA590045:QXN590072 RGW590045:RHJ590072 RQS590045:RRF590072 SAO590045:SBB590072 SKK590045:SKX590072 SUG590045:SUT590072 TEC590045:TEP590072 TNY590045:TOL590072 TXU590045:TYH590072 UHQ590045:UID590072 URM590045:URZ590072 VBI590045:VBV590072 VLE590045:VLR590072 VVA590045:VVN590072 WEW590045:WFJ590072 WOS590045:WPF590072 WYO590045:WZB590072 CG655581:CT655608 MC655581:MP655608 VY655581:WL655608 AFU655581:AGH655608 APQ655581:AQD655608 AZM655581:AZZ655608 BJI655581:BJV655608 BTE655581:BTR655608 CDA655581:CDN655608 CMW655581:CNJ655608 CWS655581:CXF655608 DGO655581:DHB655608 DQK655581:DQX655608 EAG655581:EAT655608 EKC655581:EKP655608 ETY655581:EUL655608 FDU655581:FEH655608 FNQ655581:FOD655608 FXM655581:FXZ655608 GHI655581:GHV655608 GRE655581:GRR655608 HBA655581:HBN655608 HKW655581:HLJ655608 HUS655581:HVF655608 IEO655581:IFB655608 IOK655581:IOX655608 IYG655581:IYT655608 JIC655581:JIP655608 JRY655581:JSL655608 KBU655581:KCH655608 KLQ655581:KMD655608 KVM655581:KVZ655608 LFI655581:LFV655608 LPE655581:LPR655608 LZA655581:LZN655608 MIW655581:MJJ655608 MSS655581:MTF655608 NCO655581:NDB655608 NMK655581:NMX655608 NWG655581:NWT655608 OGC655581:OGP655608 OPY655581:OQL655608 OZU655581:PAH655608 PJQ655581:PKD655608 PTM655581:PTZ655608 QDI655581:QDV655608 QNE655581:QNR655608 QXA655581:QXN655608 RGW655581:RHJ655608 RQS655581:RRF655608 SAO655581:SBB655608 SKK655581:SKX655608 SUG655581:SUT655608 TEC655581:TEP655608 TNY655581:TOL655608 TXU655581:TYH655608 UHQ655581:UID655608 URM655581:URZ655608 VBI655581:VBV655608 VLE655581:VLR655608 VVA655581:VVN655608 WEW655581:WFJ655608 WOS655581:WPF655608 WYO655581:WZB655608 CG721117:CT721144 MC721117:MP721144 VY721117:WL721144 AFU721117:AGH721144 APQ721117:AQD721144 AZM721117:AZZ721144 BJI721117:BJV721144 BTE721117:BTR721144 CDA721117:CDN721144 CMW721117:CNJ721144 CWS721117:CXF721144 DGO721117:DHB721144 DQK721117:DQX721144 EAG721117:EAT721144 EKC721117:EKP721144 ETY721117:EUL721144 FDU721117:FEH721144 FNQ721117:FOD721144 FXM721117:FXZ721144 GHI721117:GHV721144 GRE721117:GRR721144 HBA721117:HBN721144 HKW721117:HLJ721144 HUS721117:HVF721144 IEO721117:IFB721144 IOK721117:IOX721144 IYG721117:IYT721144 JIC721117:JIP721144 JRY721117:JSL721144 KBU721117:KCH721144 KLQ721117:KMD721144 KVM721117:KVZ721144 LFI721117:LFV721144 LPE721117:LPR721144 LZA721117:LZN721144 MIW721117:MJJ721144 MSS721117:MTF721144 NCO721117:NDB721144 NMK721117:NMX721144 NWG721117:NWT721144 OGC721117:OGP721144 OPY721117:OQL721144 OZU721117:PAH721144 PJQ721117:PKD721144 PTM721117:PTZ721144 QDI721117:QDV721144 QNE721117:QNR721144 QXA721117:QXN721144 RGW721117:RHJ721144 RQS721117:RRF721144 SAO721117:SBB721144 SKK721117:SKX721144 SUG721117:SUT721144 TEC721117:TEP721144 TNY721117:TOL721144 TXU721117:TYH721144 UHQ721117:UID721144 URM721117:URZ721144 VBI721117:VBV721144 VLE721117:VLR721144 VVA721117:VVN721144 WEW721117:WFJ721144 WOS721117:WPF721144 WYO721117:WZB721144 CG786653:CT786680 MC786653:MP786680 VY786653:WL786680 AFU786653:AGH786680 APQ786653:AQD786680 AZM786653:AZZ786680 BJI786653:BJV786680 BTE786653:BTR786680 CDA786653:CDN786680 CMW786653:CNJ786680 CWS786653:CXF786680 DGO786653:DHB786680 DQK786653:DQX786680 EAG786653:EAT786680 EKC786653:EKP786680 ETY786653:EUL786680 FDU786653:FEH786680 FNQ786653:FOD786680 FXM786653:FXZ786680 GHI786653:GHV786680 GRE786653:GRR786680 HBA786653:HBN786680 HKW786653:HLJ786680 HUS786653:HVF786680 IEO786653:IFB786680 IOK786653:IOX786680 IYG786653:IYT786680 JIC786653:JIP786680 JRY786653:JSL786680 KBU786653:KCH786680 KLQ786653:KMD786680 KVM786653:KVZ786680 LFI786653:LFV786680 LPE786653:LPR786680 LZA786653:LZN786680 MIW786653:MJJ786680 MSS786653:MTF786680 NCO786653:NDB786680 NMK786653:NMX786680 NWG786653:NWT786680 OGC786653:OGP786680 OPY786653:OQL786680 OZU786653:PAH786680 PJQ786653:PKD786680 PTM786653:PTZ786680 QDI786653:QDV786680 QNE786653:QNR786680 QXA786653:QXN786680 RGW786653:RHJ786680 RQS786653:RRF786680 SAO786653:SBB786680 SKK786653:SKX786680 SUG786653:SUT786680 TEC786653:TEP786680 TNY786653:TOL786680 TXU786653:TYH786680 UHQ786653:UID786680 URM786653:URZ786680 VBI786653:VBV786680 VLE786653:VLR786680 VVA786653:VVN786680 WEW786653:WFJ786680 WOS786653:WPF786680 WYO786653:WZB786680 CG852189:CT852216 MC852189:MP852216 VY852189:WL852216 AFU852189:AGH852216 APQ852189:AQD852216 AZM852189:AZZ852216 BJI852189:BJV852216 BTE852189:BTR852216 CDA852189:CDN852216 CMW852189:CNJ852216 CWS852189:CXF852216 DGO852189:DHB852216 DQK852189:DQX852216 EAG852189:EAT852216 EKC852189:EKP852216 ETY852189:EUL852216 FDU852189:FEH852216 FNQ852189:FOD852216 FXM852189:FXZ852216 GHI852189:GHV852216 GRE852189:GRR852216 HBA852189:HBN852216 HKW852189:HLJ852216 HUS852189:HVF852216 IEO852189:IFB852216 IOK852189:IOX852216 IYG852189:IYT852216 JIC852189:JIP852216 JRY852189:JSL852216 KBU852189:KCH852216 KLQ852189:KMD852216 KVM852189:KVZ852216 LFI852189:LFV852216 LPE852189:LPR852216 LZA852189:LZN852216 MIW852189:MJJ852216 MSS852189:MTF852216 NCO852189:NDB852216 NMK852189:NMX852216 NWG852189:NWT852216 OGC852189:OGP852216 OPY852189:OQL852216 OZU852189:PAH852216 PJQ852189:PKD852216 PTM852189:PTZ852216 QDI852189:QDV852216 QNE852189:QNR852216 QXA852189:QXN852216 RGW852189:RHJ852216 RQS852189:RRF852216 SAO852189:SBB852216 SKK852189:SKX852216 SUG852189:SUT852216 TEC852189:TEP852216 TNY852189:TOL852216 TXU852189:TYH852216 UHQ852189:UID852216 URM852189:URZ852216 VBI852189:VBV852216 VLE852189:VLR852216 VVA852189:VVN852216 WEW852189:WFJ852216 WOS852189:WPF852216 WYO852189:WZB852216 CG917725:CT917752 MC917725:MP917752 VY917725:WL917752 AFU917725:AGH917752 APQ917725:AQD917752 AZM917725:AZZ917752 BJI917725:BJV917752 BTE917725:BTR917752 CDA917725:CDN917752 CMW917725:CNJ917752 CWS917725:CXF917752 DGO917725:DHB917752 DQK917725:DQX917752 EAG917725:EAT917752 EKC917725:EKP917752 ETY917725:EUL917752 FDU917725:FEH917752 FNQ917725:FOD917752 FXM917725:FXZ917752 GHI917725:GHV917752 GRE917725:GRR917752 HBA917725:HBN917752 HKW917725:HLJ917752 HUS917725:HVF917752 IEO917725:IFB917752 IOK917725:IOX917752 IYG917725:IYT917752 JIC917725:JIP917752 JRY917725:JSL917752 KBU917725:KCH917752 KLQ917725:KMD917752 KVM917725:KVZ917752 LFI917725:LFV917752 LPE917725:LPR917752 LZA917725:LZN917752 MIW917725:MJJ917752 MSS917725:MTF917752 NCO917725:NDB917752 NMK917725:NMX917752 NWG917725:NWT917752 OGC917725:OGP917752 OPY917725:OQL917752 OZU917725:PAH917752 PJQ917725:PKD917752 PTM917725:PTZ917752 QDI917725:QDV917752 QNE917725:QNR917752 QXA917725:QXN917752 RGW917725:RHJ917752 RQS917725:RRF917752 SAO917725:SBB917752 SKK917725:SKX917752 SUG917725:SUT917752 TEC917725:TEP917752 TNY917725:TOL917752 TXU917725:TYH917752 UHQ917725:UID917752 URM917725:URZ917752 VBI917725:VBV917752 VLE917725:VLR917752 VVA917725:VVN917752 WEW917725:WFJ917752 WOS917725:WPF917752 WYO917725:WZB917752 CG983261:CT983288 MC983261:MP983288 VY983261:WL983288 AFU983261:AGH983288 APQ983261:AQD983288 AZM983261:AZZ983288 BJI983261:BJV983288 BTE983261:BTR983288 CDA983261:CDN983288 CMW983261:CNJ983288 CWS983261:CXF983288 DGO983261:DHB983288 DQK983261:DQX983288 EAG983261:EAT983288 EKC983261:EKP983288 ETY983261:EUL983288 FDU983261:FEH983288 FNQ983261:FOD983288 FXM983261:FXZ983288 GHI983261:GHV983288 GRE983261:GRR983288 HBA983261:HBN983288 HKW983261:HLJ983288 HUS983261:HVF983288 IEO983261:IFB983288 IOK983261:IOX983288 IYG983261:IYT983288 JIC983261:JIP983288 JRY983261:JSL983288 KBU983261:KCH983288 KLQ983261:KMD983288 KVM983261:KVZ983288 LFI983261:LFV983288 LPE983261:LPR983288 LZA983261:LZN983288 MIW983261:MJJ983288 MSS983261:MTF983288 NCO983261:NDB983288 NMK983261:NMX983288 NWG983261:NWT983288 OGC983261:OGP983288 OPY983261:OQL983288 OZU983261:PAH983288 PJQ983261:PKD983288 PTM983261:PTZ983288 QDI983261:QDV983288 QNE983261:QNR983288 QXA983261:QXN983288 RGW983261:RHJ983288 RQS983261:RRF983288 SAO983261:SBB983288 SKK983261:SKX983288 SUG983261:SUT983288 TEC983261:TEP983288 TNY983261:TOL983288 TXU983261:TYH983288 UHQ983261:UID983288 URM983261:URZ983288 VBI983261:VBV983288 VLE983261:VLR983288 VVA983261:VVN983288 WEW983261:WFJ983288 WOS983261:WPF983288 WYO983261:WZB983288 T249:AU249 JP249:KQ249 TL249:UM249 ADH249:AEI249 AND249:AOE249 AWZ249:AYA249 BGV249:BHW249 BQR249:BRS249 CAN249:CBO249 CKJ249:CLK249 CUF249:CVG249 DEB249:DFC249 DNX249:DOY249 DXT249:DYU249 EHP249:EIQ249 ERL249:ESM249 FBH249:FCI249 FLD249:FME249 FUZ249:FWA249 GEV249:GFW249 GOR249:GPS249 GYN249:GZO249 HIJ249:HJK249 HSF249:HTG249 ICB249:IDC249 ILX249:IMY249 IVT249:IWU249 JFP249:JGQ249 JPL249:JQM249 JZH249:KAI249 KJD249:KKE249 KSZ249:KUA249 LCV249:LDW249 LMR249:LNS249 LWN249:LXO249 MGJ249:MHK249 MQF249:MRG249 NAB249:NBC249 NJX249:NKY249 NTT249:NUU249 ODP249:OEQ249 ONL249:OOM249 OXH249:OYI249 PHD249:PIE249 PQZ249:PSA249 QAV249:QBW249 QKR249:QLS249 QUN249:QVO249 REJ249:RFK249 ROF249:RPG249 RYB249:RZC249 SHX249:SIY249 SRT249:SSU249 TBP249:TCQ249 TLL249:TMM249 TVH249:TWI249 UFD249:UGE249 UOZ249:UQA249 UYV249:UZW249 VIR249:VJS249 VSN249:VTO249 WCJ249:WDK249 WMF249:WNG249 WWB249:WXC249 T65785:AU65785 JP65785:KQ65785 TL65785:UM65785 ADH65785:AEI65785 AND65785:AOE65785 AWZ65785:AYA65785 BGV65785:BHW65785 BQR65785:BRS65785 CAN65785:CBO65785 CKJ65785:CLK65785 CUF65785:CVG65785 DEB65785:DFC65785 DNX65785:DOY65785 DXT65785:DYU65785 EHP65785:EIQ65785 ERL65785:ESM65785 FBH65785:FCI65785 FLD65785:FME65785 FUZ65785:FWA65785 GEV65785:GFW65785 GOR65785:GPS65785 GYN65785:GZO65785 HIJ65785:HJK65785 HSF65785:HTG65785 ICB65785:IDC65785 ILX65785:IMY65785 IVT65785:IWU65785 JFP65785:JGQ65785 JPL65785:JQM65785 JZH65785:KAI65785 KJD65785:KKE65785 KSZ65785:KUA65785 LCV65785:LDW65785 LMR65785:LNS65785 LWN65785:LXO65785 MGJ65785:MHK65785 MQF65785:MRG65785 NAB65785:NBC65785 NJX65785:NKY65785 NTT65785:NUU65785 ODP65785:OEQ65785 ONL65785:OOM65785 OXH65785:OYI65785 PHD65785:PIE65785 PQZ65785:PSA65785 QAV65785:QBW65785 QKR65785:QLS65785 QUN65785:QVO65785 REJ65785:RFK65785 ROF65785:RPG65785 RYB65785:RZC65785 SHX65785:SIY65785 SRT65785:SSU65785 TBP65785:TCQ65785 TLL65785:TMM65785 TVH65785:TWI65785 UFD65785:UGE65785 UOZ65785:UQA65785 UYV65785:UZW65785 VIR65785:VJS65785 VSN65785:VTO65785 WCJ65785:WDK65785 WMF65785:WNG65785 WWB65785:WXC65785 T131321:AU131321 JP131321:KQ131321 TL131321:UM131321 ADH131321:AEI131321 AND131321:AOE131321 AWZ131321:AYA131321 BGV131321:BHW131321 BQR131321:BRS131321 CAN131321:CBO131321 CKJ131321:CLK131321 CUF131321:CVG131321 DEB131321:DFC131321 DNX131321:DOY131321 DXT131321:DYU131321 EHP131321:EIQ131321 ERL131321:ESM131321 FBH131321:FCI131321 FLD131321:FME131321 FUZ131321:FWA131321 GEV131321:GFW131321 GOR131321:GPS131321 GYN131321:GZO131321 HIJ131321:HJK131321 HSF131321:HTG131321 ICB131321:IDC131321 ILX131321:IMY131321 IVT131321:IWU131321 JFP131321:JGQ131321 JPL131321:JQM131321 JZH131321:KAI131321 KJD131321:KKE131321 KSZ131321:KUA131321 LCV131321:LDW131321 LMR131321:LNS131321 LWN131321:LXO131321 MGJ131321:MHK131321 MQF131321:MRG131321 NAB131321:NBC131321 NJX131321:NKY131321 NTT131321:NUU131321 ODP131321:OEQ131321 ONL131321:OOM131321 OXH131321:OYI131321 PHD131321:PIE131321 PQZ131321:PSA131321 QAV131321:QBW131321 QKR131321:QLS131321 QUN131321:QVO131321 REJ131321:RFK131321 ROF131321:RPG131321 RYB131321:RZC131321 SHX131321:SIY131321 SRT131321:SSU131321 TBP131321:TCQ131321 TLL131321:TMM131321 TVH131321:TWI131321 UFD131321:UGE131321 UOZ131321:UQA131321 UYV131321:UZW131321 VIR131321:VJS131321 VSN131321:VTO131321 WCJ131321:WDK131321 WMF131321:WNG131321 WWB131321:WXC131321 T196857:AU196857 JP196857:KQ196857 TL196857:UM196857 ADH196857:AEI196857 AND196857:AOE196857 AWZ196857:AYA196857 BGV196857:BHW196857 BQR196857:BRS196857 CAN196857:CBO196857 CKJ196857:CLK196857 CUF196857:CVG196857 DEB196857:DFC196857 DNX196857:DOY196857 DXT196857:DYU196857 EHP196857:EIQ196857 ERL196857:ESM196857 FBH196857:FCI196857 FLD196857:FME196857 FUZ196857:FWA196857 GEV196857:GFW196857 GOR196857:GPS196857 GYN196857:GZO196857 HIJ196857:HJK196857 HSF196857:HTG196857 ICB196857:IDC196857 ILX196857:IMY196857 IVT196857:IWU196857 JFP196857:JGQ196857 JPL196857:JQM196857 JZH196857:KAI196857 KJD196857:KKE196857 KSZ196857:KUA196857 LCV196857:LDW196857 LMR196857:LNS196857 LWN196857:LXO196857 MGJ196857:MHK196857 MQF196857:MRG196857 NAB196857:NBC196857 NJX196857:NKY196857 NTT196857:NUU196857 ODP196857:OEQ196857 ONL196857:OOM196857 OXH196857:OYI196857 PHD196857:PIE196857 PQZ196857:PSA196857 QAV196857:QBW196857 QKR196857:QLS196857 QUN196857:QVO196857 REJ196857:RFK196857 ROF196857:RPG196857 RYB196857:RZC196857 SHX196857:SIY196857 SRT196857:SSU196857 TBP196857:TCQ196857 TLL196857:TMM196857 TVH196857:TWI196857 UFD196857:UGE196857 UOZ196857:UQA196857 UYV196857:UZW196857 VIR196857:VJS196857 VSN196857:VTO196857 WCJ196857:WDK196857 WMF196857:WNG196857 WWB196857:WXC196857 T262393:AU262393 JP262393:KQ262393 TL262393:UM262393 ADH262393:AEI262393 AND262393:AOE262393 AWZ262393:AYA262393 BGV262393:BHW262393 BQR262393:BRS262393 CAN262393:CBO262393 CKJ262393:CLK262393 CUF262393:CVG262393 DEB262393:DFC262393 DNX262393:DOY262393 DXT262393:DYU262393 EHP262393:EIQ262393 ERL262393:ESM262393 FBH262393:FCI262393 FLD262393:FME262393 FUZ262393:FWA262393 GEV262393:GFW262393 GOR262393:GPS262393 GYN262393:GZO262393 HIJ262393:HJK262393 HSF262393:HTG262393 ICB262393:IDC262393 ILX262393:IMY262393 IVT262393:IWU262393 JFP262393:JGQ262393 JPL262393:JQM262393 JZH262393:KAI262393 KJD262393:KKE262393 KSZ262393:KUA262393 LCV262393:LDW262393 LMR262393:LNS262393 LWN262393:LXO262393 MGJ262393:MHK262393 MQF262393:MRG262393 NAB262393:NBC262393 NJX262393:NKY262393 NTT262393:NUU262393 ODP262393:OEQ262393 ONL262393:OOM262393 OXH262393:OYI262393 PHD262393:PIE262393 PQZ262393:PSA262393 QAV262393:QBW262393 QKR262393:QLS262393 QUN262393:QVO262393 REJ262393:RFK262393 ROF262393:RPG262393 RYB262393:RZC262393 SHX262393:SIY262393 SRT262393:SSU262393 TBP262393:TCQ262393 TLL262393:TMM262393 TVH262393:TWI262393 UFD262393:UGE262393 UOZ262393:UQA262393 UYV262393:UZW262393 VIR262393:VJS262393 VSN262393:VTO262393 WCJ262393:WDK262393 WMF262393:WNG262393 WWB262393:WXC262393 T327929:AU327929 JP327929:KQ327929 TL327929:UM327929 ADH327929:AEI327929 AND327929:AOE327929 AWZ327929:AYA327929 BGV327929:BHW327929 BQR327929:BRS327929 CAN327929:CBO327929 CKJ327929:CLK327929 CUF327929:CVG327929 DEB327929:DFC327929 DNX327929:DOY327929 DXT327929:DYU327929 EHP327929:EIQ327929 ERL327929:ESM327929 FBH327929:FCI327929 FLD327929:FME327929 FUZ327929:FWA327929 GEV327929:GFW327929 GOR327929:GPS327929 GYN327929:GZO327929 HIJ327929:HJK327929 HSF327929:HTG327929 ICB327929:IDC327929 ILX327929:IMY327929 IVT327929:IWU327929 JFP327929:JGQ327929 JPL327929:JQM327929 JZH327929:KAI327929 KJD327929:KKE327929 KSZ327929:KUA327929 LCV327929:LDW327929 LMR327929:LNS327929 LWN327929:LXO327929 MGJ327929:MHK327929 MQF327929:MRG327929 NAB327929:NBC327929 NJX327929:NKY327929 NTT327929:NUU327929 ODP327929:OEQ327929 ONL327929:OOM327929 OXH327929:OYI327929 PHD327929:PIE327929 PQZ327929:PSA327929 QAV327929:QBW327929 QKR327929:QLS327929 QUN327929:QVO327929 REJ327929:RFK327929 ROF327929:RPG327929 RYB327929:RZC327929 SHX327929:SIY327929 SRT327929:SSU327929 TBP327929:TCQ327929 TLL327929:TMM327929 TVH327929:TWI327929 UFD327929:UGE327929 UOZ327929:UQA327929 UYV327929:UZW327929 VIR327929:VJS327929 VSN327929:VTO327929 WCJ327929:WDK327929 WMF327929:WNG327929 WWB327929:WXC327929 T393465:AU393465 JP393465:KQ393465 TL393465:UM393465 ADH393465:AEI393465 AND393465:AOE393465 AWZ393465:AYA393465 BGV393465:BHW393465 BQR393465:BRS393465 CAN393465:CBO393465 CKJ393465:CLK393465 CUF393465:CVG393465 DEB393465:DFC393465 DNX393465:DOY393465 DXT393465:DYU393465 EHP393465:EIQ393465 ERL393465:ESM393465 FBH393465:FCI393465 FLD393465:FME393465 FUZ393465:FWA393465 GEV393465:GFW393465 GOR393465:GPS393465 GYN393465:GZO393465 HIJ393465:HJK393465 HSF393465:HTG393465 ICB393465:IDC393465 ILX393465:IMY393465 IVT393465:IWU393465 JFP393465:JGQ393465 JPL393465:JQM393465 JZH393465:KAI393465 KJD393465:KKE393465 KSZ393465:KUA393465 LCV393465:LDW393465 LMR393465:LNS393465 LWN393465:LXO393465 MGJ393465:MHK393465 MQF393465:MRG393465 NAB393465:NBC393465 NJX393465:NKY393465 NTT393465:NUU393465 ODP393465:OEQ393465 ONL393465:OOM393465 OXH393465:OYI393465 PHD393465:PIE393465 PQZ393465:PSA393465 QAV393465:QBW393465 QKR393465:QLS393465 QUN393465:QVO393465 REJ393465:RFK393465 ROF393465:RPG393465 RYB393465:RZC393465 SHX393465:SIY393465 SRT393465:SSU393465 TBP393465:TCQ393465 TLL393465:TMM393465 TVH393465:TWI393465 UFD393465:UGE393465 UOZ393465:UQA393465 UYV393465:UZW393465 VIR393465:VJS393465 VSN393465:VTO393465 WCJ393465:WDK393465 WMF393465:WNG393465 WWB393465:WXC393465 T459001:AU459001 JP459001:KQ459001 TL459001:UM459001 ADH459001:AEI459001 AND459001:AOE459001 AWZ459001:AYA459001 BGV459001:BHW459001 BQR459001:BRS459001 CAN459001:CBO459001 CKJ459001:CLK459001 CUF459001:CVG459001 DEB459001:DFC459001 DNX459001:DOY459001 DXT459001:DYU459001 EHP459001:EIQ459001 ERL459001:ESM459001 FBH459001:FCI459001 FLD459001:FME459001 FUZ459001:FWA459001 GEV459001:GFW459001 GOR459001:GPS459001 GYN459001:GZO459001 HIJ459001:HJK459001 HSF459001:HTG459001 ICB459001:IDC459001 ILX459001:IMY459001 IVT459001:IWU459001 JFP459001:JGQ459001 JPL459001:JQM459001 JZH459001:KAI459001 KJD459001:KKE459001 KSZ459001:KUA459001 LCV459001:LDW459001 LMR459001:LNS459001 LWN459001:LXO459001 MGJ459001:MHK459001 MQF459001:MRG459001 NAB459001:NBC459001 NJX459001:NKY459001 NTT459001:NUU459001 ODP459001:OEQ459001 ONL459001:OOM459001 OXH459001:OYI459001 PHD459001:PIE459001 PQZ459001:PSA459001 QAV459001:QBW459001 QKR459001:QLS459001 QUN459001:QVO459001 REJ459001:RFK459001 ROF459001:RPG459001 RYB459001:RZC459001 SHX459001:SIY459001 SRT459001:SSU459001 TBP459001:TCQ459001 TLL459001:TMM459001 TVH459001:TWI459001 UFD459001:UGE459001 UOZ459001:UQA459001 UYV459001:UZW459001 VIR459001:VJS459001 VSN459001:VTO459001 WCJ459001:WDK459001 WMF459001:WNG459001 WWB459001:WXC459001 T524537:AU524537 JP524537:KQ524537 TL524537:UM524537 ADH524537:AEI524537 AND524537:AOE524537 AWZ524537:AYA524537 BGV524537:BHW524537 BQR524537:BRS524537 CAN524537:CBO524537 CKJ524537:CLK524537 CUF524537:CVG524537 DEB524537:DFC524537 DNX524537:DOY524537 DXT524537:DYU524537 EHP524537:EIQ524537 ERL524537:ESM524537 FBH524537:FCI524537 FLD524537:FME524537 FUZ524537:FWA524537 GEV524537:GFW524537 GOR524537:GPS524537 GYN524537:GZO524537 HIJ524537:HJK524537 HSF524537:HTG524537 ICB524537:IDC524537 ILX524537:IMY524537 IVT524537:IWU524537 JFP524537:JGQ524537 JPL524537:JQM524537 JZH524537:KAI524537 KJD524537:KKE524537 KSZ524537:KUA524537 LCV524537:LDW524537 LMR524537:LNS524537 LWN524537:LXO524537 MGJ524537:MHK524537 MQF524537:MRG524537 NAB524537:NBC524537 NJX524537:NKY524537 NTT524537:NUU524537 ODP524537:OEQ524537 ONL524537:OOM524537 OXH524537:OYI524537 PHD524537:PIE524537 PQZ524537:PSA524537 QAV524537:QBW524537 QKR524537:QLS524537 QUN524537:QVO524537 REJ524537:RFK524537 ROF524537:RPG524537 RYB524537:RZC524537 SHX524537:SIY524537 SRT524537:SSU524537 TBP524537:TCQ524537 TLL524537:TMM524537 TVH524537:TWI524537 UFD524537:UGE524537 UOZ524537:UQA524537 UYV524537:UZW524537 VIR524537:VJS524537 VSN524537:VTO524537 WCJ524537:WDK524537 WMF524537:WNG524537 WWB524537:WXC524537 T590073:AU590073 JP590073:KQ590073 TL590073:UM590073 ADH590073:AEI590073 AND590073:AOE590073 AWZ590073:AYA590073 BGV590073:BHW590073 BQR590073:BRS590073 CAN590073:CBO590073 CKJ590073:CLK590073 CUF590073:CVG590073 DEB590073:DFC590073 DNX590073:DOY590073 DXT590073:DYU590073 EHP590073:EIQ590073 ERL590073:ESM590073 FBH590073:FCI590073 FLD590073:FME590073 FUZ590073:FWA590073 GEV590073:GFW590073 GOR590073:GPS590073 GYN590073:GZO590073 HIJ590073:HJK590073 HSF590073:HTG590073 ICB590073:IDC590073 ILX590073:IMY590073 IVT590073:IWU590073 JFP590073:JGQ590073 JPL590073:JQM590073 JZH590073:KAI590073 KJD590073:KKE590073 KSZ590073:KUA590073 LCV590073:LDW590073 LMR590073:LNS590073 LWN590073:LXO590073 MGJ590073:MHK590073 MQF590073:MRG590073 NAB590073:NBC590073 NJX590073:NKY590073 NTT590073:NUU590073 ODP590073:OEQ590073 ONL590073:OOM590073 OXH590073:OYI590073 PHD590073:PIE590073 PQZ590073:PSA590073 QAV590073:QBW590073 QKR590073:QLS590073 QUN590073:QVO590073 REJ590073:RFK590073 ROF590073:RPG590073 RYB590073:RZC590073 SHX590073:SIY590073 SRT590073:SSU590073 TBP590073:TCQ590073 TLL590073:TMM590073 TVH590073:TWI590073 UFD590073:UGE590073 UOZ590073:UQA590073 UYV590073:UZW590073 VIR590073:VJS590073 VSN590073:VTO590073 WCJ590073:WDK590073 WMF590073:WNG590073 WWB590073:WXC590073 T655609:AU655609 JP655609:KQ655609 TL655609:UM655609 ADH655609:AEI655609 AND655609:AOE655609 AWZ655609:AYA655609 BGV655609:BHW655609 BQR655609:BRS655609 CAN655609:CBO655609 CKJ655609:CLK655609 CUF655609:CVG655609 DEB655609:DFC655609 DNX655609:DOY655609 DXT655609:DYU655609 EHP655609:EIQ655609 ERL655609:ESM655609 FBH655609:FCI655609 FLD655609:FME655609 FUZ655609:FWA655609 GEV655609:GFW655609 GOR655609:GPS655609 GYN655609:GZO655609 HIJ655609:HJK655609 HSF655609:HTG655609 ICB655609:IDC655609 ILX655609:IMY655609 IVT655609:IWU655609 JFP655609:JGQ655609 JPL655609:JQM655609 JZH655609:KAI655609 KJD655609:KKE655609 KSZ655609:KUA655609 LCV655609:LDW655609 LMR655609:LNS655609 LWN655609:LXO655609 MGJ655609:MHK655609 MQF655609:MRG655609 NAB655609:NBC655609 NJX655609:NKY655609 NTT655609:NUU655609 ODP655609:OEQ655609 ONL655609:OOM655609 OXH655609:OYI655609 PHD655609:PIE655609 PQZ655609:PSA655609 QAV655609:QBW655609 QKR655609:QLS655609 QUN655609:QVO655609 REJ655609:RFK655609 ROF655609:RPG655609 RYB655609:RZC655609 SHX655609:SIY655609 SRT655609:SSU655609 TBP655609:TCQ655609 TLL655609:TMM655609 TVH655609:TWI655609 UFD655609:UGE655609 UOZ655609:UQA655609 UYV655609:UZW655609 VIR655609:VJS655609 VSN655609:VTO655609 WCJ655609:WDK655609 WMF655609:WNG655609 WWB655609:WXC655609 T721145:AU721145 JP721145:KQ721145 TL721145:UM721145 ADH721145:AEI721145 AND721145:AOE721145 AWZ721145:AYA721145 BGV721145:BHW721145 BQR721145:BRS721145 CAN721145:CBO721145 CKJ721145:CLK721145 CUF721145:CVG721145 DEB721145:DFC721145 DNX721145:DOY721145 DXT721145:DYU721145 EHP721145:EIQ721145 ERL721145:ESM721145 FBH721145:FCI721145 FLD721145:FME721145 FUZ721145:FWA721145 GEV721145:GFW721145 GOR721145:GPS721145 GYN721145:GZO721145 HIJ721145:HJK721145 HSF721145:HTG721145 ICB721145:IDC721145 ILX721145:IMY721145 IVT721145:IWU721145 JFP721145:JGQ721145 JPL721145:JQM721145 JZH721145:KAI721145 KJD721145:KKE721145 KSZ721145:KUA721145 LCV721145:LDW721145 LMR721145:LNS721145 LWN721145:LXO721145 MGJ721145:MHK721145 MQF721145:MRG721145 NAB721145:NBC721145 NJX721145:NKY721145 NTT721145:NUU721145 ODP721145:OEQ721145 ONL721145:OOM721145 OXH721145:OYI721145 PHD721145:PIE721145 PQZ721145:PSA721145 QAV721145:QBW721145 QKR721145:QLS721145 QUN721145:QVO721145 REJ721145:RFK721145 ROF721145:RPG721145 RYB721145:RZC721145 SHX721145:SIY721145 SRT721145:SSU721145 TBP721145:TCQ721145 TLL721145:TMM721145 TVH721145:TWI721145 UFD721145:UGE721145 UOZ721145:UQA721145 UYV721145:UZW721145 VIR721145:VJS721145 VSN721145:VTO721145 WCJ721145:WDK721145 WMF721145:WNG721145 WWB721145:WXC721145 T786681:AU786681 JP786681:KQ786681 TL786681:UM786681 ADH786681:AEI786681 AND786681:AOE786681 AWZ786681:AYA786681 BGV786681:BHW786681 BQR786681:BRS786681 CAN786681:CBO786681 CKJ786681:CLK786681 CUF786681:CVG786681 DEB786681:DFC786681 DNX786681:DOY786681 DXT786681:DYU786681 EHP786681:EIQ786681 ERL786681:ESM786681 FBH786681:FCI786681 FLD786681:FME786681 FUZ786681:FWA786681 GEV786681:GFW786681 GOR786681:GPS786681 GYN786681:GZO786681 HIJ786681:HJK786681 HSF786681:HTG786681 ICB786681:IDC786681 ILX786681:IMY786681 IVT786681:IWU786681 JFP786681:JGQ786681 JPL786681:JQM786681 JZH786681:KAI786681 KJD786681:KKE786681 KSZ786681:KUA786681 LCV786681:LDW786681 LMR786681:LNS786681 LWN786681:LXO786681 MGJ786681:MHK786681 MQF786681:MRG786681 NAB786681:NBC786681 NJX786681:NKY786681 NTT786681:NUU786681 ODP786681:OEQ786681 ONL786681:OOM786681 OXH786681:OYI786681 PHD786681:PIE786681 PQZ786681:PSA786681 QAV786681:QBW786681 QKR786681:QLS786681 QUN786681:QVO786681 REJ786681:RFK786681 ROF786681:RPG786681 RYB786681:RZC786681 SHX786681:SIY786681 SRT786681:SSU786681 TBP786681:TCQ786681 TLL786681:TMM786681 TVH786681:TWI786681 UFD786681:UGE786681 UOZ786681:UQA786681 UYV786681:UZW786681 VIR786681:VJS786681 VSN786681:VTO786681 WCJ786681:WDK786681 WMF786681:WNG786681 WWB786681:WXC786681 T852217:AU852217 JP852217:KQ852217 TL852217:UM852217 ADH852217:AEI852217 AND852217:AOE852217 AWZ852217:AYA852217 BGV852217:BHW852217 BQR852217:BRS852217 CAN852217:CBO852217 CKJ852217:CLK852217 CUF852217:CVG852217 DEB852217:DFC852217 DNX852217:DOY852217 DXT852217:DYU852217 EHP852217:EIQ852217 ERL852217:ESM852217 FBH852217:FCI852217 FLD852217:FME852217 FUZ852217:FWA852217 GEV852217:GFW852217 GOR852217:GPS852217 GYN852217:GZO852217 HIJ852217:HJK852217 HSF852217:HTG852217 ICB852217:IDC852217 ILX852217:IMY852217 IVT852217:IWU852217 JFP852217:JGQ852217 JPL852217:JQM852217 JZH852217:KAI852217 KJD852217:KKE852217 KSZ852217:KUA852217 LCV852217:LDW852217 LMR852217:LNS852217 LWN852217:LXO852217 MGJ852217:MHK852217 MQF852217:MRG852217 NAB852217:NBC852217 NJX852217:NKY852217 NTT852217:NUU852217 ODP852217:OEQ852217 ONL852217:OOM852217 OXH852217:OYI852217 PHD852217:PIE852217 PQZ852217:PSA852217 QAV852217:QBW852217 QKR852217:QLS852217 QUN852217:QVO852217 REJ852217:RFK852217 ROF852217:RPG852217 RYB852217:RZC852217 SHX852217:SIY852217 SRT852217:SSU852217 TBP852217:TCQ852217 TLL852217:TMM852217 TVH852217:TWI852217 UFD852217:UGE852217 UOZ852217:UQA852217 UYV852217:UZW852217 VIR852217:VJS852217 VSN852217:VTO852217 WCJ852217:WDK852217 WMF852217:WNG852217 WWB852217:WXC852217 T917753:AU917753 JP917753:KQ917753 TL917753:UM917753 ADH917753:AEI917753 AND917753:AOE917753 AWZ917753:AYA917753 BGV917753:BHW917753 BQR917753:BRS917753 CAN917753:CBO917753 CKJ917753:CLK917753 CUF917753:CVG917753 DEB917753:DFC917753 DNX917753:DOY917753 DXT917753:DYU917753 EHP917753:EIQ917753 ERL917753:ESM917753 FBH917753:FCI917753 FLD917753:FME917753 FUZ917753:FWA917753 GEV917753:GFW917753 GOR917753:GPS917753 GYN917753:GZO917753 HIJ917753:HJK917753 HSF917753:HTG917753 ICB917753:IDC917753 ILX917753:IMY917753 IVT917753:IWU917753 JFP917753:JGQ917753 JPL917753:JQM917753 JZH917753:KAI917753 KJD917753:KKE917753 KSZ917753:KUA917753 LCV917753:LDW917753 LMR917753:LNS917753 LWN917753:LXO917753 MGJ917753:MHK917753 MQF917753:MRG917753 NAB917753:NBC917753 NJX917753:NKY917753 NTT917753:NUU917753 ODP917753:OEQ917753 ONL917753:OOM917753 OXH917753:OYI917753 PHD917753:PIE917753 PQZ917753:PSA917753 QAV917753:QBW917753 QKR917753:QLS917753 QUN917753:QVO917753 REJ917753:RFK917753 ROF917753:RPG917753 RYB917753:RZC917753 SHX917753:SIY917753 SRT917753:SSU917753 TBP917753:TCQ917753 TLL917753:TMM917753 TVH917753:TWI917753 UFD917753:UGE917753 UOZ917753:UQA917753 UYV917753:UZW917753 VIR917753:VJS917753 VSN917753:VTO917753 WCJ917753:WDK917753 WMF917753:WNG917753 WWB917753:WXC917753 T983289:AU983289 JP983289:KQ983289 TL983289:UM983289 ADH983289:AEI983289 AND983289:AOE983289 AWZ983289:AYA983289 BGV983289:BHW983289 BQR983289:BRS983289 CAN983289:CBO983289 CKJ983289:CLK983289 CUF983289:CVG983289 DEB983289:DFC983289 DNX983289:DOY983289 DXT983289:DYU983289 EHP983289:EIQ983289 ERL983289:ESM983289 FBH983289:FCI983289 FLD983289:FME983289 FUZ983289:FWA983289 GEV983289:GFW983289 GOR983289:GPS983289 GYN983289:GZO983289 HIJ983289:HJK983289 HSF983289:HTG983289 ICB983289:IDC983289 ILX983289:IMY983289 IVT983289:IWU983289 JFP983289:JGQ983289 JPL983289:JQM983289 JZH983289:KAI983289 KJD983289:KKE983289 KSZ983289:KUA983289 LCV983289:LDW983289 LMR983289:LNS983289 LWN983289:LXO983289 MGJ983289:MHK983289 MQF983289:MRG983289 NAB983289:NBC983289 NJX983289:NKY983289 NTT983289:NUU983289 ODP983289:OEQ983289 ONL983289:OOM983289 OXH983289:OYI983289 PHD983289:PIE983289 PQZ983289:PSA983289 QAV983289:QBW983289 QKR983289:QLS983289 QUN983289:QVO983289 REJ983289:RFK983289 ROF983289:RPG983289 RYB983289:RZC983289 SHX983289:SIY983289 SRT983289:SSU983289 TBP983289:TCQ983289 TLL983289:TMM983289 TVH983289:TWI983289 UFD983289:UGE983289 UOZ983289:UQA983289 UYV983289:UZW983289 VIR983289:VJS983289 VSN983289:VTO983289 WCJ983289:WDK983289 WMF983289:WNG983289 WWB983289:WXC983289 A249:A252 IW249:IW252 SS249:SS252 ACO249:ACO252 AMK249:AMK252 AWG249:AWG252 BGC249:BGC252 BPY249:BPY252 BZU249:BZU252 CJQ249:CJQ252 CTM249:CTM252 DDI249:DDI252 DNE249:DNE252 DXA249:DXA252 EGW249:EGW252 EQS249:EQS252 FAO249:FAO252 FKK249:FKK252 FUG249:FUG252 GEC249:GEC252 GNY249:GNY252 GXU249:GXU252 HHQ249:HHQ252 HRM249:HRM252 IBI249:IBI252 ILE249:ILE252 IVA249:IVA252 JEW249:JEW252 JOS249:JOS252 JYO249:JYO252 KIK249:KIK252 KSG249:KSG252 LCC249:LCC252 LLY249:LLY252 LVU249:LVU252 MFQ249:MFQ252 MPM249:MPM252 MZI249:MZI252 NJE249:NJE252 NTA249:NTA252 OCW249:OCW252 OMS249:OMS252 OWO249:OWO252 PGK249:PGK252 PQG249:PQG252 QAC249:QAC252 QJY249:QJY252 QTU249:QTU252 RDQ249:RDQ252 RNM249:RNM252 RXI249:RXI252 SHE249:SHE252 SRA249:SRA252 TAW249:TAW252 TKS249:TKS252 TUO249:TUO252 UEK249:UEK252 UOG249:UOG252 UYC249:UYC252 VHY249:VHY252 VRU249:VRU252 WBQ249:WBQ252 WLM249:WLM252 WVI249:WVI252 A65785:A65788 IW65785:IW65788 SS65785:SS65788 ACO65785:ACO65788 AMK65785:AMK65788 AWG65785:AWG65788 BGC65785:BGC65788 BPY65785:BPY65788 BZU65785:BZU65788 CJQ65785:CJQ65788 CTM65785:CTM65788 DDI65785:DDI65788 DNE65785:DNE65788 DXA65785:DXA65788 EGW65785:EGW65788 EQS65785:EQS65788 FAO65785:FAO65788 FKK65785:FKK65788 FUG65785:FUG65788 GEC65785:GEC65788 GNY65785:GNY65788 GXU65785:GXU65788 HHQ65785:HHQ65788 HRM65785:HRM65788 IBI65785:IBI65788 ILE65785:ILE65788 IVA65785:IVA65788 JEW65785:JEW65788 JOS65785:JOS65788 JYO65785:JYO65788 KIK65785:KIK65788 KSG65785:KSG65788 LCC65785:LCC65788 LLY65785:LLY65788 LVU65785:LVU65788 MFQ65785:MFQ65788 MPM65785:MPM65788 MZI65785:MZI65788 NJE65785:NJE65788 NTA65785:NTA65788 OCW65785:OCW65788 OMS65785:OMS65788 OWO65785:OWO65788 PGK65785:PGK65788 PQG65785:PQG65788 QAC65785:QAC65788 QJY65785:QJY65788 QTU65785:QTU65788 RDQ65785:RDQ65788 RNM65785:RNM65788 RXI65785:RXI65788 SHE65785:SHE65788 SRA65785:SRA65788 TAW65785:TAW65788 TKS65785:TKS65788 TUO65785:TUO65788 UEK65785:UEK65788 UOG65785:UOG65788 UYC65785:UYC65788 VHY65785:VHY65788 VRU65785:VRU65788 WBQ65785:WBQ65788 WLM65785:WLM65788 WVI65785:WVI65788 A131321:A131324 IW131321:IW131324 SS131321:SS131324 ACO131321:ACO131324 AMK131321:AMK131324 AWG131321:AWG131324 BGC131321:BGC131324 BPY131321:BPY131324 BZU131321:BZU131324 CJQ131321:CJQ131324 CTM131321:CTM131324 DDI131321:DDI131324 DNE131321:DNE131324 DXA131321:DXA131324 EGW131321:EGW131324 EQS131321:EQS131324 FAO131321:FAO131324 FKK131321:FKK131324 FUG131321:FUG131324 GEC131321:GEC131324 GNY131321:GNY131324 GXU131321:GXU131324 HHQ131321:HHQ131324 HRM131321:HRM131324 IBI131321:IBI131324 ILE131321:ILE131324 IVA131321:IVA131324 JEW131321:JEW131324 JOS131321:JOS131324 JYO131321:JYO131324 KIK131321:KIK131324 KSG131321:KSG131324 LCC131321:LCC131324 LLY131321:LLY131324 LVU131321:LVU131324 MFQ131321:MFQ131324 MPM131321:MPM131324 MZI131321:MZI131324 NJE131321:NJE131324 NTA131321:NTA131324 OCW131321:OCW131324 OMS131321:OMS131324 OWO131321:OWO131324 PGK131321:PGK131324 PQG131321:PQG131324 QAC131321:QAC131324 QJY131321:QJY131324 QTU131321:QTU131324 RDQ131321:RDQ131324 RNM131321:RNM131324 RXI131321:RXI131324 SHE131321:SHE131324 SRA131321:SRA131324 TAW131321:TAW131324 TKS131321:TKS131324 TUO131321:TUO131324 UEK131321:UEK131324 UOG131321:UOG131324 UYC131321:UYC131324 VHY131321:VHY131324 VRU131321:VRU131324 WBQ131321:WBQ131324 WLM131321:WLM131324 WVI131321:WVI131324 A196857:A196860 IW196857:IW196860 SS196857:SS196860 ACO196857:ACO196860 AMK196857:AMK196860 AWG196857:AWG196860 BGC196857:BGC196860 BPY196857:BPY196860 BZU196857:BZU196860 CJQ196857:CJQ196860 CTM196857:CTM196860 DDI196857:DDI196860 DNE196857:DNE196860 DXA196857:DXA196860 EGW196857:EGW196860 EQS196857:EQS196860 FAO196857:FAO196860 FKK196857:FKK196860 FUG196857:FUG196860 GEC196857:GEC196860 GNY196857:GNY196860 GXU196857:GXU196860 HHQ196857:HHQ196860 HRM196857:HRM196860 IBI196857:IBI196860 ILE196857:ILE196860 IVA196857:IVA196860 JEW196857:JEW196860 JOS196857:JOS196860 JYO196857:JYO196860 KIK196857:KIK196860 KSG196857:KSG196860 LCC196857:LCC196860 LLY196857:LLY196860 LVU196857:LVU196860 MFQ196857:MFQ196860 MPM196857:MPM196860 MZI196857:MZI196860 NJE196857:NJE196860 NTA196857:NTA196860 OCW196857:OCW196860 OMS196857:OMS196860 OWO196857:OWO196860 PGK196857:PGK196860 PQG196857:PQG196860 QAC196857:QAC196860 QJY196857:QJY196860 QTU196857:QTU196860 RDQ196857:RDQ196860 RNM196857:RNM196860 RXI196857:RXI196860 SHE196857:SHE196860 SRA196857:SRA196860 TAW196857:TAW196860 TKS196857:TKS196860 TUO196857:TUO196860 UEK196857:UEK196860 UOG196857:UOG196860 UYC196857:UYC196860 VHY196857:VHY196860 VRU196857:VRU196860 WBQ196857:WBQ196860 WLM196857:WLM196860 WVI196857:WVI196860 A262393:A262396 IW262393:IW262396 SS262393:SS262396 ACO262393:ACO262396 AMK262393:AMK262396 AWG262393:AWG262396 BGC262393:BGC262396 BPY262393:BPY262396 BZU262393:BZU262396 CJQ262393:CJQ262396 CTM262393:CTM262396 DDI262393:DDI262396 DNE262393:DNE262396 DXA262393:DXA262396 EGW262393:EGW262396 EQS262393:EQS262396 FAO262393:FAO262396 FKK262393:FKK262396 FUG262393:FUG262396 GEC262393:GEC262396 GNY262393:GNY262396 GXU262393:GXU262396 HHQ262393:HHQ262396 HRM262393:HRM262396 IBI262393:IBI262396 ILE262393:ILE262396 IVA262393:IVA262396 JEW262393:JEW262396 JOS262393:JOS262396 JYO262393:JYO262396 KIK262393:KIK262396 KSG262393:KSG262396 LCC262393:LCC262396 LLY262393:LLY262396 LVU262393:LVU262396 MFQ262393:MFQ262396 MPM262393:MPM262396 MZI262393:MZI262396 NJE262393:NJE262396 NTA262393:NTA262396 OCW262393:OCW262396 OMS262393:OMS262396 OWO262393:OWO262396 PGK262393:PGK262396 PQG262393:PQG262396 QAC262393:QAC262396 QJY262393:QJY262396 QTU262393:QTU262396 RDQ262393:RDQ262396 RNM262393:RNM262396 RXI262393:RXI262396 SHE262393:SHE262396 SRA262393:SRA262396 TAW262393:TAW262396 TKS262393:TKS262396 TUO262393:TUO262396 UEK262393:UEK262396 UOG262393:UOG262396 UYC262393:UYC262396 VHY262393:VHY262396 VRU262393:VRU262396 WBQ262393:WBQ262396 WLM262393:WLM262396 WVI262393:WVI262396 A327929:A327932 IW327929:IW327932 SS327929:SS327932 ACO327929:ACO327932 AMK327929:AMK327932 AWG327929:AWG327932 BGC327929:BGC327932 BPY327929:BPY327932 BZU327929:BZU327932 CJQ327929:CJQ327932 CTM327929:CTM327932 DDI327929:DDI327932 DNE327929:DNE327932 DXA327929:DXA327932 EGW327929:EGW327932 EQS327929:EQS327932 FAO327929:FAO327932 FKK327929:FKK327932 FUG327929:FUG327932 GEC327929:GEC327932 GNY327929:GNY327932 GXU327929:GXU327932 HHQ327929:HHQ327932 HRM327929:HRM327932 IBI327929:IBI327932 ILE327929:ILE327932 IVA327929:IVA327932 JEW327929:JEW327932 JOS327929:JOS327932 JYO327929:JYO327932 KIK327929:KIK327932 KSG327929:KSG327932 LCC327929:LCC327932 LLY327929:LLY327932 LVU327929:LVU327932 MFQ327929:MFQ327932 MPM327929:MPM327932 MZI327929:MZI327932 NJE327929:NJE327932 NTA327929:NTA327932 OCW327929:OCW327932 OMS327929:OMS327932 OWO327929:OWO327932 PGK327929:PGK327932 PQG327929:PQG327932 QAC327929:QAC327932 QJY327929:QJY327932 QTU327929:QTU327932 RDQ327929:RDQ327932 RNM327929:RNM327932 RXI327929:RXI327932 SHE327929:SHE327932 SRA327929:SRA327932 TAW327929:TAW327932 TKS327929:TKS327932 TUO327929:TUO327932 UEK327929:UEK327932 UOG327929:UOG327932 UYC327929:UYC327932 VHY327929:VHY327932 VRU327929:VRU327932 WBQ327929:WBQ327932 WLM327929:WLM327932 WVI327929:WVI327932 A393465:A393468 IW393465:IW393468 SS393465:SS393468 ACO393465:ACO393468 AMK393465:AMK393468 AWG393465:AWG393468 BGC393465:BGC393468 BPY393465:BPY393468 BZU393465:BZU393468 CJQ393465:CJQ393468 CTM393465:CTM393468 DDI393465:DDI393468 DNE393465:DNE393468 DXA393465:DXA393468 EGW393465:EGW393468 EQS393465:EQS393468 FAO393465:FAO393468 FKK393465:FKK393468 FUG393465:FUG393468 GEC393465:GEC393468 GNY393465:GNY393468 GXU393465:GXU393468 HHQ393465:HHQ393468 HRM393465:HRM393468 IBI393465:IBI393468 ILE393465:ILE393468 IVA393465:IVA393468 JEW393465:JEW393468 JOS393465:JOS393468 JYO393465:JYO393468 KIK393465:KIK393468 KSG393465:KSG393468 LCC393465:LCC393468 LLY393465:LLY393468 LVU393465:LVU393468 MFQ393465:MFQ393468 MPM393465:MPM393468 MZI393465:MZI393468 NJE393465:NJE393468 NTA393465:NTA393468 OCW393465:OCW393468 OMS393465:OMS393468 OWO393465:OWO393468 PGK393465:PGK393468 PQG393465:PQG393468 QAC393465:QAC393468 QJY393465:QJY393468 QTU393465:QTU393468 RDQ393465:RDQ393468 RNM393465:RNM393468 RXI393465:RXI393468 SHE393465:SHE393468 SRA393465:SRA393468 TAW393465:TAW393468 TKS393465:TKS393468 TUO393465:TUO393468 UEK393465:UEK393468 UOG393465:UOG393468 UYC393465:UYC393468 VHY393465:VHY393468 VRU393465:VRU393468 WBQ393465:WBQ393468 WLM393465:WLM393468 WVI393465:WVI393468 A459001:A459004 IW459001:IW459004 SS459001:SS459004 ACO459001:ACO459004 AMK459001:AMK459004 AWG459001:AWG459004 BGC459001:BGC459004 BPY459001:BPY459004 BZU459001:BZU459004 CJQ459001:CJQ459004 CTM459001:CTM459004 DDI459001:DDI459004 DNE459001:DNE459004 DXA459001:DXA459004 EGW459001:EGW459004 EQS459001:EQS459004 FAO459001:FAO459004 FKK459001:FKK459004 FUG459001:FUG459004 GEC459001:GEC459004 GNY459001:GNY459004 GXU459001:GXU459004 HHQ459001:HHQ459004 HRM459001:HRM459004 IBI459001:IBI459004 ILE459001:ILE459004 IVA459001:IVA459004 JEW459001:JEW459004 JOS459001:JOS459004 JYO459001:JYO459004 KIK459001:KIK459004 KSG459001:KSG459004 LCC459001:LCC459004 LLY459001:LLY459004 LVU459001:LVU459004 MFQ459001:MFQ459004 MPM459001:MPM459004 MZI459001:MZI459004 NJE459001:NJE459004 NTA459001:NTA459004 OCW459001:OCW459004 OMS459001:OMS459004 OWO459001:OWO459004 PGK459001:PGK459004 PQG459001:PQG459004 QAC459001:QAC459004 QJY459001:QJY459004 QTU459001:QTU459004 RDQ459001:RDQ459004 RNM459001:RNM459004 RXI459001:RXI459004 SHE459001:SHE459004 SRA459001:SRA459004 TAW459001:TAW459004 TKS459001:TKS459004 TUO459001:TUO459004 UEK459001:UEK459004 UOG459001:UOG459004 UYC459001:UYC459004 VHY459001:VHY459004 VRU459001:VRU459004 WBQ459001:WBQ459004 WLM459001:WLM459004 WVI459001:WVI459004 A524537:A524540 IW524537:IW524540 SS524537:SS524540 ACO524537:ACO524540 AMK524537:AMK524540 AWG524537:AWG524540 BGC524537:BGC524540 BPY524537:BPY524540 BZU524537:BZU524540 CJQ524537:CJQ524540 CTM524537:CTM524540 DDI524537:DDI524540 DNE524537:DNE524540 DXA524537:DXA524540 EGW524537:EGW524540 EQS524537:EQS524540 FAO524537:FAO524540 FKK524537:FKK524540 FUG524537:FUG524540 GEC524537:GEC524540 GNY524537:GNY524540 GXU524537:GXU524540 HHQ524537:HHQ524540 HRM524537:HRM524540 IBI524537:IBI524540 ILE524537:ILE524540 IVA524537:IVA524540 JEW524537:JEW524540 JOS524537:JOS524540 JYO524537:JYO524540 KIK524537:KIK524540 KSG524537:KSG524540 LCC524537:LCC524540 LLY524537:LLY524540 LVU524537:LVU524540 MFQ524537:MFQ524540 MPM524537:MPM524540 MZI524537:MZI524540 NJE524537:NJE524540 NTA524537:NTA524540 OCW524537:OCW524540 OMS524537:OMS524540 OWO524537:OWO524540 PGK524537:PGK524540 PQG524537:PQG524540 QAC524537:QAC524540 QJY524537:QJY524540 QTU524537:QTU524540 RDQ524537:RDQ524540 RNM524537:RNM524540 RXI524537:RXI524540 SHE524537:SHE524540 SRA524537:SRA524540 TAW524537:TAW524540 TKS524537:TKS524540 TUO524537:TUO524540 UEK524537:UEK524540 UOG524537:UOG524540 UYC524537:UYC524540 VHY524537:VHY524540 VRU524537:VRU524540 WBQ524537:WBQ524540 WLM524537:WLM524540 WVI524537:WVI524540 A590073:A590076 IW590073:IW590076 SS590073:SS590076 ACO590073:ACO590076 AMK590073:AMK590076 AWG590073:AWG590076 BGC590073:BGC590076 BPY590073:BPY590076 BZU590073:BZU590076 CJQ590073:CJQ590076 CTM590073:CTM590076 DDI590073:DDI590076 DNE590073:DNE590076 DXA590073:DXA590076 EGW590073:EGW590076 EQS590073:EQS590076 FAO590073:FAO590076 FKK590073:FKK590076 FUG590073:FUG590076 GEC590073:GEC590076 GNY590073:GNY590076 GXU590073:GXU590076 HHQ590073:HHQ590076 HRM590073:HRM590076 IBI590073:IBI590076 ILE590073:ILE590076 IVA590073:IVA590076 JEW590073:JEW590076 JOS590073:JOS590076 JYO590073:JYO590076 KIK590073:KIK590076 KSG590073:KSG590076 LCC590073:LCC590076 LLY590073:LLY590076 LVU590073:LVU590076 MFQ590073:MFQ590076 MPM590073:MPM590076 MZI590073:MZI590076 NJE590073:NJE590076 NTA590073:NTA590076 OCW590073:OCW590076 OMS590073:OMS590076 OWO590073:OWO590076 PGK590073:PGK590076 PQG590073:PQG590076 QAC590073:QAC590076 QJY590073:QJY590076 QTU590073:QTU590076 RDQ590073:RDQ590076 RNM590073:RNM590076 RXI590073:RXI590076 SHE590073:SHE590076 SRA590073:SRA590076 TAW590073:TAW590076 TKS590073:TKS590076 TUO590073:TUO590076 UEK590073:UEK590076 UOG590073:UOG590076 UYC590073:UYC590076 VHY590073:VHY590076 VRU590073:VRU590076 WBQ590073:WBQ590076 WLM590073:WLM590076 WVI590073:WVI590076 A655609:A655612 IW655609:IW655612 SS655609:SS655612 ACO655609:ACO655612 AMK655609:AMK655612 AWG655609:AWG655612 BGC655609:BGC655612 BPY655609:BPY655612 BZU655609:BZU655612 CJQ655609:CJQ655612 CTM655609:CTM655612 DDI655609:DDI655612 DNE655609:DNE655612 DXA655609:DXA655612 EGW655609:EGW655612 EQS655609:EQS655612 FAO655609:FAO655612 FKK655609:FKK655612 FUG655609:FUG655612 GEC655609:GEC655612 GNY655609:GNY655612 GXU655609:GXU655612 HHQ655609:HHQ655612 HRM655609:HRM655612 IBI655609:IBI655612 ILE655609:ILE655612 IVA655609:IVA655612 JEW655609:JEW655612 JOS655609:JOS655612 JYO655609:JYO655612 KIK655609:KIK655612 KSG655609:KSG655612 LCC655609:LCC655612 LLY655609:LLY655612 LVU655609:LVU655612 MFQ655609:MFQ655612 MPM655609:MPM655612 MZI655609:MZI655612 NJE655609:NJE655612 NTA655609:NTA655612 OCW655609:OCW655612 OMS655609:OMS655612 OWO655609:OWO655612 PGK655609:PGK655612 PQG655609:PQG655612 QAC655609:QAC655612 QJY655609:QJY655612 QTU655609:QTU655612 RDQ655609:RDQ655612 RNM655609:RNM655612 RXI655609:RXI655612 SHE655609:SHE655612 SRA655609:SRA655612 TAW655609:TAW655612 TKS655609:TKS655612 TUO655609:TUO655612 UEK655609:UEK655612 UOG655609:UOG655612 UYC655609:UYC655612 VHY655609:VHY655612 VRU655609:VRU655612 WBQ655609:WBQ655612 WLM655609:WLM655612 WVI655609:WVI655612 A721145:A721148 IW721145:IW721148 SS721145:SS721148 ACO721145:ACO721148 AMK721145:AMK721148 AWG721145:AWG721148 BGC721145:BGC721148 BPY721145:BPY721148 BZU721145:BZU721148 CJQ721145:CJQ721148 CTM721145:CTM721148 DDI721145:DDI721148 DNE721145:DNE721148 DXA721145:DXA721148 EGW721145:EGW721148 EQS721145:EQS721148 FAO721145:FAO721148 FKK721145:FKK721148 FUG721145:FUG721148 GEC721145:GEC721148 GNY721145:GNY721148 GXU721145:GXU721148 HHQ721145:HHQ721148 HRM721145:HRM721148 IBI721145:IBI721148 ILE721145:ILE721148 IVA721145:IVA721148 JEW721145:JEW721148 JOS721145:JOS721148 JYO721145:JYO721148 KIK721145:KIK721148 KSG721145:KSG721148 LCC721145:LCC721148 LLY721145:LLY721148 LVU721145:LVU721148 MFQ721145:MFQ721148 MPM721145:MPM721148 MZI721145:MZI721148 NJE721145:NJE721148 NTA721145:NTA721148 OCW721145:OCW721148 OMS721145:OMS721148 OWO721145:OWO721148 PGK721145:PGK721148 PQG721145:PQG721148 QAC721145:QAC721148 QJY721145:QJY721148 QTU721145:QTU721148 RDQ721145:RDQ721148 RNM721145:RNM721148 RXI721145:RXI721148 SHE721145:SHE721148 SRA721145:SRA721148 TAW721145:TAW721148 TKS721145:TKS721148 TUO721145:TUO721148 UEK721145:UEK721148 UOG721145:UOG721148 UYC721145:UYC721148 VHY721145:VHY721148 VRU721145:VRU721148 WBQ721145:WBQ721148 WLM721145:WLM721148 WVI721145:WVI721148 A786681:A786684 IW786681:IW786684 SS786681:SS786684 ACO786681:ACO786684 AMK786681:AMK786684 AWG786681:AWG786684 BGC786681:BGC786684 BPY786681:BPY786684 BZU786681:BZU786684 CJQ786681:CJQ786684 CTM786681:CTM786684 DDI786681:DDI786684 DNE786681:DNE786684 DXA786681:DXA786684 EGW786681:EGW786684 EQS786681:EQS786684 FAO786681:FAO786684 FKK786681:FKK786684 FUG786681:FUG786684 GEC786681:GEC786684 GNY786681:GNY786684 GXU786681:GXU786684 HHQ786681:HHQ786684 HRM786681:HRM786684 IBI786681:IBI786684 ILE786681:ILE786684 IVA786681:IVA786684 JEW786681:JEW786684 JOS786681:JOS786684 JYO786681:JYO786684 KIK786681:KIK786684 KSG786681:KSG786684 LCC786681:LCC786684 LLY786681:LLY786684 LVU786681:LVU786684 MFQ786681:MFQ786684 MPM786681:MPM786684 MZI786681:MZI786684 NJE786681:NJE786684 NTA786681:NTA786684 OCW786681:OCW786684 OMS786681:OMS786684 OWO786681:OWO786684 PGK786681:PGK786684 PQG786681:PQG786684 QAC786681:QAC786684 QJY786681:QJY786684 QTU786681:QTU786684 RDQ786681:RDQ786684 RNM786681:RNM786684 RXI786681:RXI786684 SHE786681:SHE786684 SRA786681:SRA786684 TAW786681:TAW786684 TKS786681:TKS786684 TUO786681:TUO786684 UEK786681:UEK786684 UOG786681:UOG786684 UYC786681:UYC786684 VHY786681:VHY786684 VRU786681:VRU786684 WBQ786681:WBQ786684 WLM786681:WLM786684 WVI786681:WVI786684 A852217:A852220 IW852217:IW852220 SS852217:SS852220 ACO852217:ACO852220 AMK852217:AMK852220 AWG852217:AWG852220 BGC852217:BGC852220 BPY852217:BPY852220 BZU852217:BZU852220 CJQ852217:CJQ852220 CTM852217:CTM852220 DDI852217:DDI852220 DNE852217:DNE852220 DXA852217:DXA852220 EGW852217:EGW852220 EQS852217:EQS852220 FAO852217:FAO852220 FKK852217:FKK852220 FUG852217:FUG852220 GEC852217:GEC852220 GNY852217:GNY852220 GXU852217:GXU852220 HHQ852217:HHQ852220 HRM852217:HRM852220 IBI852217:IBI852220 ILE852217:ILE852220 IVA852217:IVA852220 JEW852217:JEW852220 JOS852217:JOS852220 JYO852217:JYO852220 KIK852217:KIK852220 KSG852217:KSG852220 LCC852217:LCC852220 LLY852217:LLY852220 LVU852217:LVU852220 MFQ852217:MFQ852220 MPM852217:MPM852220 MZI852217:MZI852220 NJE852217:NJE852220 NTA852217:NTA852220 OCW852217:OCW852220 OMS852217:OMS852220 OWO852217:OWO852220 PGK852217:PGK852220 PQG852217:PQG852220 QAC852217:QAC852220 QJY852217:QJY852220 QTU852217:QTU852220 RDQ852217:RDQ852220 RNM852217:RNM852220 RXI852217:RXI852220 SHE852217:SHE852220 SRA852217:SRA852220 TAW852217:TAW852220 TKS852217:TKS852220 TUO852217:TUO852220 UEK852217:UEK852220 UOG852217:UOG852220 UYC852217:UYC852220 VHY852217:VHY852220 VRU852217:VRU852220 WBQ852217:WBQ852220 WLM852217:WLM852220 WVI852217:WVI852220 A917753:A917756 IW917753:IW917756 SS917753:SS917756 ACO917753:ACO917756 AMK917753:AMK917756 AWG917753:AWG917756 BGC917753:BGC917756 BPY917753:BPY917756 BZU917753:BZU917756 CJQ917753:CJQ917756 CTM917753:CTM917756 DDI917753:DDI917756 DNE917753:DNE917756 DXA917753:DXA917756 EGW917753:EGW917756 EQS917753:EQS917756 FAO917753:FAO917756 FKK917753:FKK917756 FUG917753:FUG917756 GEC917753:GEC917756 GNY917753:GNY917756 GXU917753:GXU917756 HHQ917753:HHQ917756 HRM917753:HRM917756 IBI917753:IBI917756 ILE917753:ILE917756 IVA917753:IVA917756 JEW917753:JEW917756 JOS917753:JOS917756 JYO917753:JYO917756 KIK917753:KIK917756 KSG917753:KSG917756 LCC917753:LCC917756 LLY917753:LLY917756 LVU917753:LVU917756 MFQ917753:MFQ917756 MPM917753:MPM917756 MZI917753:MZI917756 NJE917753:NJE917756 NTA917753:NTA917756 OCW917753:OCW917756 OMS917753:OMS917756 OWO917753:OWO917756 PGK917753:PGK917756 PQG917753:PQG917756 QAC917753:QAC917756 QJY917753:QJY917756 QTU917753:QTU917756 RDQ917753:RDQ917756 RNM917753:RNM917756 RXI917753:RXI917756 SHE917753:SHE917756 SRA917753:SRA917756 TAW917753:TAW917756 TKS917753:TKS917756 TUO917753:TUO917756 UEK917753:UEK917756 UOG917753:UOG917756 UYC917753:UYC917756 VHY917753:VHY917756 VRU917753:VRU917756 WBQ917753:WBQ917756 WLM917753:WLM917756 WVI917753:WVI917756 A983289:A983292 IW983289:IW983292 SS983289:SS983292 ACO983289:ACO983292 AMK983289:AMK983292 AWG983289:AWG983292 BGC983289:BGC983292 BPY983289:BPY983292 BZU983289:BZU983292 CJQ983289:CJQ983292 CTM983289:CTM983292 DDI983289:DDI983292 DNE983289:DNE983292 DXA983289:DXA983292 EGW983289:EGW983292 EQS983289:EQS983292 FAO983289:FAO983292 FKK983289:FKK983292 FUG983289:FUG983292 GEC983289:GEC983292 GNY983289:GNY983292 GXU983289:GXU983292 HHQ983289:HHQ983292 HRM983289:HRM983292 IBI983289:IBI983292 ILE983289:ILE983292 IVA983289:IVA983292 JEW983289:JEW983292 JOS983289:JOS983292 JYO983289:JYO983292 KIK983289:KIK983292 KSG983289:KSG983292 LCC983289:LCC983292 LLY983289:LLY983292 LVU983289:LVU983292 MFQ983289:MFQ983292 MPM983289:MPM983292 MZI983289:MZI983292 NJE983289:NJE983292 NTA983289:NTA983292 OCW983289:OCW983292 OMS983289:OMS983292 OWO983289:OWO983292 PGK983289:PGK983292 PQG983289:PQG983292 QAC983289:QAC983292 QJY983289:QJY983292 QTU983289:QTU983292 RDQ983289:RDQ983292 RNM983289:RNM983292 RXI983289:RXI983292 SHE983289:SHE983292 SRA983289:SRA983292 TAW983289:TAW983292 TKS983289:TKS983292 TUO983289:TUO983292 UEK983289:UEK983292 UOG983289:UOG983292 UYC983289:UYC983292 VHY983289:VHY983292 VRU983289:VRU983292 WBQ983289:WBQ983292 WLM983289:WLM983292 WVI983289:WVI983292 A254 IW254 SS254 ACO254 AMK254 AWG254 BGC254 BPY254 BZU254 CJQ254 CTM254 DDI254 DNE254 DXA254 EGW254 EQS254 FAO254 FKK254 FUG254 GEC254 GNY254 GXU254 HHQ254 HRM254 IBI254 ILE254 IVA254 JEW254 JOS254 JYO254 KIK254 KSG254 LCC254 LLY254 LVU254 MFQ254 MPM254 MZI254 NJE254 NTA254 OCW254 OMS254 OWO254 PGK254 PQG254 QAC254 QJY254 QTU254 RDQ254 RNM254 RXI254 SHE254 SRA254 TAW254 TKS254 TUO254 UEK254 UOG254 UYC254 VHY254 VRU254 WBQ254 WLM254 WVI254 A65790 IW65790 SS65790 ACO65790 AMK65790 AWG65790 BGC65790 BPY65790 BZU65790 CJQ65790 CTM65790 DDI65790 DNE65790 DXA65790 EGW65790 EQS65790 FAO65790 FKK65790 FUG65790 GEC65790 GNY65790 GXU65790 HHQ65790 HRM65790 IBI65790 ILE65790 IVA65790 JEW65790 JOS65790 JYO65790 KIK65790 KSG65790 LCC65790 LLY65790 LVU65790 MFQ65790 MPM65790 MZI65790 NJE65790 NTA65790 OCW65790 OMS65790 OWO65790 PGK65790 PQG65790 QAC65790 QJY65790 QTU65790 RDQ65790 RNM65790 RXI65790 SHE65790 SRA65790 TAW65790 TKS65790 TUO65790 UEK65790 UOG65790 UYC65790 VHY65790 VRU65790 WBQ65790 WLM65790 WVI65790 A131326 IW131326 SS131326 ACO131326 AMK131326 AWG131326 BGC131326 BPY131326 BZU131326 CJQ131326 CTM131326 DDI131326 DNE131326 DXA131326 EGW131326 EQS131326 FAO131326 FKK131326 FUG131326 GEC131326 GNY131326 GXU131326 HHQ131326 HRM131326 IBI131326 ILE131326 IVA131326 JEW131326 JOS131326 JYO131326 KIK131326 KSG131326 LCC131326 LLY131326 LVU131326 MFQ131326 MPM131326 MZI131326 NJE131326 NTA131326 OCW131326 OMS131326 OWO131326 PGK131326 PQG131326 QAC131326 QJY131326 QTU131326 RDQ131326 RNM131326 RXI131326 SHE131326 SRA131326 TAW131326 TKS131326 TUO131326 UEK131326 UOG131326 UYC131326 VHY131326 VRU131326 WBQ131326 WLM131326 WVI131326 A196862 IW196862 SS196862 ACO196862 AMK196862 AWG196862 BGC196862 BPY196862 BZU196862 CJQ196862 CTM196862 DDI196862 DNE196862 DXA196862 EGW196862 EQS196862 FAO196862 FKK196862 FUG196862 GEC196862 GNY196862 GXU196862 HHQ196862 HRM196862 IBI196862 ILE196862 IVA196862 JEW196862 JOS196862 JYO196862 KIK196862 KSG196862 LCC196862 LLY196862 LVU196862 MFQ196862 MPM196862 MZI196862 NJE196862 NTA196862 OCW196862 OMS196862 OWO196862 PGK196862 PQG196862 QAC196862 QJY196862 QTU196862 RDQ196862 RNM196862 RXI196862 SHE196862 SRA196862 TAW196862 TKS196862 TUO196862 UEK196862 UOG196862 UYC196862 VHY196862 VRU196862 WBQ196862 WLM196862 WVI196862 A262398 IW262398 SS262398 ACO262398 AMK262398 AWG262398 BGC262398 BPY262398 BZU262398 CJQ262398 CTM262398 DDI262398 DNE262398 DXA262398 EGW262398 EQS262398 FAO262398 FKK262398 FUG262398 GEC262398 GNY262398 GXU262398 HHQ262398 HRM262398 IBI262398 ILE262398 IVA262398 JEW262398 JOS262398 JYO262398 KIK262398 KSG262398 LCC262398 LLY262398 LVU262398 MFQ262398 MPM262398 MZI262398 NJE262398 NTA262398 OCW262398 OMS262398 OWO262398 PGK262398 PQG262398 QAC262398 QJY262398 QTU262398 RDQ262398 RNM262398 RXI262398 SHE262398 SRA262398 TAW262398 TKS262398 TUO262398 UEK262398 UOG262398 UYC262398 VHY262398 VRU262398 WBQ262398 WLM262398 WVI262398 A327934 IW327934 SS327934 ACO327934 AMK327934 AWG327934 BGC327934 BPY327934 BZU327934 CJQ327934 CTM327934 DDI327934 DNE327934 DXA327934 EGW327934 EQS327934 FAO327934 FKK327934 FUG327934 GEC327934 GNY327934 GXU327934 HHQ327934 HRM327934 IBI327934 ILE327934 IVA327934 JEW327934 JOS327934 JYO327934 KIK327934 KSG327934 LCC327934 LLY327934 LVU327934 MFQ327934 MPM327934 MZI327934 NJE327934 NTA327934 OCW327934 OMS327934 OWO327934 PGK327934 PQG327934 QAC327934 QJY327934 QTU327934 RDQ327934 RNM327934 RXI327934 SHE327934 SRA327934 TAW327934 TKS327934 TUO327934 UEK327934 UOG327934 UYC327934 VHY327934 VRU327934 WBQ327934 WLM327934 WVI327934 A393470 IW393470 SS393470 ACO393470 AMK393470 AWG393470 BGC393470 BPY393470 BZU393470 CJQ393470 CTM393470 DDI393470 DNE393470 DXA393470 EGW393470 EQS393470 FAO393470 FKK393470 FUG393470 GEC393470 GNY393470 GXU393470 HHQ393470 HRM393470 IBI393470 ILE393470 IVA393470 JEW393470 JOS393470 JYO393470 KIK393470 KSG393470 LCC393470 LLY393470 LVU393470 MFQ393470 MPM393470 MZI393470 NJE393470 NTA393470 OCW393470 OMS393470 OWO393470 PGK393470 PQG393470 QAC393470 QJY393470 QTU393470 RDQ393470 RNM393470 RXI393470 SHE393470 SRA393470 TAW393470 TKS393470 TUO393470 UEK393470 UOG393470 UYC393470 VHY393470 VRU393470 WBQ393470 WLM393470 WVI393470 A459006 IW459006 SS459006 ACO459006 AMK459006 AWG459006 BGC459006 BPY459006 BZU459006 CJQ459006 CTM459006 DDI459006 DNE459006 DXA459006 EGW459006 EQS459006 FAO459006 FKK459006 FUG459006 GEC459006 GNY459006 GXU459006 HHQ459006 HRM459006 IBI459006 ILE459006 IVA459006 JEW459006 JOS459006 JYO459006 KIK459006 KSG459006 LCC459006 LLY459006 LVU459006 MFQ459006 MPM459006 MZI459006 NJE459006 NTA459006 OCW459006 OMS459006 OWO459006 PGK459006 PQG459006 QAC459006 QJY459006 QTU459006 RDQ459006 RNM459006 RXI459006 SHE459006 SRA459006 TAW459006 TKS459006 TUO459006 UEK459006 UOG459006 UYC459006 VHY459006 VRU459006 WBQ459006 WLM459006 WVI459006 A524542 IW524542 SS524542 ACO524542 AMK524542 AWG524542 BGC524542 BPY524542 BZU524542 CJQ524542 CTM524542 DDI524542 DNE524542 DXA524542 EGW524542 EQS524542 FAO524542 FKK524542 FUG524542 GEC524542 GNY524542 GXU524542 HHQ524542 HRM524542 IBI524542 ILE524542 IVA524542 JEW524542 JOS524542 JYO524542 KIK524542 KSG524542 LCC524542 LLY524542 LVU524542 MFQ524542 MPM524542 MZI524542 NJE524542 NTA524542 OCW524542 OMS524542 OWO524542 PGK524542 PQG524542 QAC524542 QJY524542 QTU524542 RDQ524542 RNM524542 RXI524542 SHE524542 SRA524542 TAW524542 TKS524542 TUO524542 UEK524542 UOG524542 UYC524542 VHY524542 VRU524542 WBQ524542 WLM524542 WVI524542 A590078 IW590078 SS590078 ACO590078 AMK590078 AWG590078 BGC590078 BPY590078 BZU590078 CJQ590078 CTM590078 DDI590078 DNE590078 DXA590078 EGW590078 EQS590078 FAO590078 FKK590078 FUG590078 GEC590078 GNY590078 GXU590078 HHQ590078 HRM590078 IBI590078 ILE590078 IVA590078 JEW590078 JOS590078 JYO590078 KIK590078 KSG590078 LCC590078 LLY590078 LVU590078 MFQ590078 MPM590078 MZI590078 NJE590078 NTA590078 OCW590078 OMS590078 OWO590078 PGK590078 PQG590078 QAC590078 QJY590078 QTU590078 RDQ590078 RNM590078 RXI590078 SHE590078 SRA590078 TAW590078 TKS590078 TUO590078 UEK590078 UOG590078 UYC590078 VHY590078 VRU590078 WBQ590078 WLM590078 WVI590078 A655614 IW655614 SS655614 ACO655614 AMK655614 AWG655614 BGC655614 BPY655614 BZU655614 CJQ655614 CTM655614 DDI655614 DNE655614 DXA655614 EGW655614 EQS655614 FAO655614 FKK655614 FUG655614 GEC655614 GNY655614 GXU655614 HHQ655614 HRM655614 IBI655614 ILE655614 IVA655614 JEW655614 JOS655614 JYO655614 KIK655614 KSG655614 LCC655614 LLY655614 LVU655614 MFQ655614 MPM655614 MZI655614 NJE655614 NTA655614 OCW655614 OMS655614 OWO655614 PGK655614 PQG655614 QAC655614 QJY655614 QTU655614 RDQ655614 RNM655614 RXI655614 SHE655614 SRA655614 TAW655614 TKS655614 TUO655614 UEK655614 UOG655614 UYC655614 VHY655614 VRU655614 WBQ655614 WLM655614 WVI655614 A721150 IW721150 SS721150 ACO721150 AMK721150 AWG721150 BGC721150 BPY721150 BZU721150 CJQ721150 CTM721150 DDI721150 DNE721150 DXA721150 EGW721150 EQS721150 FAO721150 FKK721150 FUG721150 GEC721150 GNY721150 GXU721150 HHQ721150 HRM721150 IBI721150 ILE721150 IVA721150 JEW721150 JOS721150 JYO721150 KIK721150 KSG721150 LCC721150 LLY721150 LVU721150 MFQ721150 MPM721150 MZI721150 NJE721150 NTA721150 OCW721150 OMS721150 OWO721150 PGK721150 PQG721150 QAC721150 QJY721150 QTU721150 RDQ721150 RNM721150 RXI721150 SHE721150 SRA721150 TAW721150 TKS721150 TUO721150 UEK721150 UOG721150 UYC721150 VHY721150 VRU721150 WBQ721150 WLM721150 WVI721150 A786686 IW786686 SS786686 ACO786686 AMK786686 AWG786686 BGC786686 BPY786686 BZU786686 CJQ786686 CTM786686 DDI786686 DNE786686 DXA786686 EGW786686 EQS786686 FAO786686 FKK786686 FUG786686 GEC786686 GNY786686 GXU786686 HHQ786686 HRM786686 IBI786686 ILE786686 IVA786686 JEW786686 JOS786686 JYO786686 KIK786686 KSG786686 LCC786686 LLY786686 LVU786686 MFQ786686 MPM786686 MZI786686 NJE786686 NTA786686 OCW786686 OMS786686 OWO786686 PGK786686 PQG786686 QAC786686 QJY786686 QTU786686 RDQ786686 RNM786686 RXI786686 SHE786686 SRA786686 TAW786686 TKS786686 TUO786686 UEK786686 UOG786686 UYC786686 VHY786686 VRU786686 WBQ786686 WLM786686 WVI786686 A852222 IW852222 SS852222 ACO852222 AMK852222 AWG852222 BGC852222 BPY852222 BZU852222 CJQ852222 CTM852222 DDI852222 DNE852222 DXA852222 EGW852222 EQS852222 FAO852222 FKK852222 FUG852222 GEC852222 GNY852222 GXU852222 HHQ852222 HRM852222 IBI852222 ILE852222 IVA852222 JEW852222 JOS852222 JYO852222 KIK852222 KSG852222 LCC852222 LLY852222 LVU852222 MFQ852222 MPM852222 MZI852222 NJE852222 NTA852222 OCW852222 OMS852222 OWO852222 PGK852222 PQG852222 QAC852222 QJY852222 QTU852222 RDQ852222 RNM852222 RXI852222 SHE852222 SRA852222 TAW852222 TKS852222 TUO852222 UEK852222 UOG852222 UYC852222 VHY852222 VRU852222 WBQ852222 WLM852222 WVI852222 A917758 IW917758 SS917758 ACO917758 AMK917758 AWG917758 BGC917758 BPY917758 BZU917758 CJQ917758 CTM917758 DDI917758 DNE917758 DXA917758 EGW917758 EQS917758 FAO917758 FKK917758 FUG917758 GEC917758 GNY917758 GXU917758 HHQ917758 HRM917758 IBI917758 ILE917758 IVA917758 JEW917758 JOS917758 JYO917758 KIK917758 KSG917758 LCC917758 LLY917758 LVU917758 MFQ917758 MPM917758 MZI917758 NJE917758 NTA917758 OCW917758 OMS917758 OWO917758 PGK917758 PQG917758 QAC917758 QJY917758 QTU917758 RDQ917758 RNM917758 RXI917758 SHE917758 SRA917758 TAW917758 TKS917758 TUO917758 UEK917758 UOG917758 UYC917758 VHY917758 VRU917758 WBQ917758 WLM917758 WVI917758 A983294 IW983294 SS983294 ACO983294 AMK983294 AWG983294 BGC983294 BPY983294 BZU983294 CJQ983294 CTM983294 DDI983294 DNE983294 DXA983294 EGW983294 EQS983294 FAO983294 FKK983294 FUG983294 GEC983294 GNY983294 GXU983294 HHQ983294 HRM983294 IBI983294 ILE983294 IVA983294 JEW983294 JOS983294 JYO983294 KIK983294 KSG983294 LCC983294 LLY983294 LVU983294 MFQ983294 MPM983294 MZI983294 NJE983294 NTA983294 OCW983294 OMS983294 OWO983294 PGK983294 PQG983294 QAC983294 QJY983294 QTU983294 RDQ983294 RNM983294 RXI983294 SHE983294 SRA983294 TAW983294 TKS983294 TUO983294 UEK983294 UOG983294 UYC983294 VHY983294 VRU983294 WBQ983294 WLM983294 WVI983294 B249:B254 IX249:IX254 ST249:ST254 ACP249:ACP254 AML249:AML254 AWH249:AWH254 BGD249:BGD254 BPZ249:BPZ254 BZV249:BZV254 CJR249:CJR254 CTN249:CTN254 DDJ249:DDJ254 DNF249:DNF254 DXB249:DXB254 EGX249:EGX254 EQT249:EQT254 FAP249:FAP254 FKL249:FKL254 FUH249:FUH254 GED249:GED254 GNZ249:GNZ254 GXV249:GXV254 HHR249:HHR254 HRN249:HRN254 IBJ249:IBJ254 ILF249:ILF254 IVB249:IVB254 JEX249:JEX254 JOT249:JOT254 JYP249:JYP254 KIL249:KIL254 KSH249:KSH254 LCD249:LCD254 LLZ249:LLZ254 LVV249:LVV254 MFR249:MFR254 MPN249:MPN254 MZJ249:MZJ254 NJF249:NJF254 NTB249:NTB254 OCX249:OCX254 OMT249:OMT254 OWP249:OWP254 PGL249:PGL254 PQH249:PQH254 QAD249:QAD254 QJZ249:QJZ254 QTV249:QTV254 RDR249:RDR254 RNN249:RNN254 RXJ249:RXJ254 SHF249:SHF254 SRB249:SRB254 TAX249:TAX254 TKT249:TKT254 TUP249:TUP254 UEL249:UEL254 UOH249:UOH254 UYD249:UYD254 VHZ249:VHZ254 VRV249:VRV254 WBR249:WBR254 WLN249:WLN254 WVJ249:WVJ254 B65785:B65790 IX65785:IX65790 ST65785:ST65790 ACP65785:ACP65790 AML65785:AML65790 AWH65785:AWH65790 BGD65785:BGD65790 BPZ65785:BPZ65790 BZV65785:BZV65790 CJR65785:CJR65790 CTN65785:CTN65790 DDJ65785:DDJ65790 DNF65785:DNF65790 DXB65785:DXB65790 EGX65785:EGX65790 EQT65785:EQT65790 FAP65785:FAP65790 FKL65785:FKL65790 FUH65785:FUH65790 GED65785:GED65790 GNZ65785:GNZ65790 GXV65785:GXV65790 HHR65785:HHR65790 HRN65785:HRN65790 IBJ65785:IBJ65790 ILF65785:ILF65790 IVB65785:IVB65790 JEX65785:JEX65790 JOT65785:JOT65790 JYP65785:JYP65790 KIL65785:KIL65790 KSH65785:KSH65790 LCD65785:LCD65790 LLZ65785:LLZ65790 LVV65785:LVV65790 MFR65785:MFR65790 MPN65785:MPN65790 MZJ65785:MZJ65790 NJF65785:NJF65790 NTB65785:NTB65790 OCX65785:OCX65790 OMT65785:OMT65790 OWP65785:OWP65790 PGL65785:PGL65790 PQH65785:PQH65790 QAD65785:QAD65790 QJZ65785:QJZ65790 QTV65785:QTV65790 RDR65785:RDR65790 RNN65785:RNN65790 RXJ65785:RXJ65790 SHF65785:SHF65790 SRB65785:SRB65790 TAX65785:TAX65790 TKT65785:TKT65790 TUP65785:TUP65790 UEL65785:UEL65790 UOH65785:UOH65790 UYD65785:UYD65790 VHZ65785:VHZ65790 VRV65785:VRV65790 WBR65785:WBR65790 WLN65785:WLN65790 WVJ65785:WVJ65790 B131321:B131326 IX131321:IX131326 ST131321:ST131326 ACP131321:ACP131326 AML131321:AML131326 AWH131321:AWH131326 BGD131321:BGD131326 BPZ131321:BPZ131326 BZV131321:BZV131326 CJR131321:CJR131326 CTN131321:CTN131326 DDJ131321:DDJ131326 DNF131321:DNF131326 DXB131321:DXB131326 EGX131321:EGX131326 EQT131321:EQT131326 FAP131321:FAP131326 FKL131321:FKL131326 FUH131321:FUH131326 GED131321:GED131326 GNZ131321:GNZ131326 GXV131321:GXV131326 HHR131321:HHR131326 HRN131321:HRN131326 IBJ131321:IBJ131326 ILF131321:ILF131326 IVB131321:IVB131326 JEX131321:JEX131326 JOT131321:JOT131326 JYP131321:JYP131326 KIL131321:KIL131326 KSH131321:KSH131326 LCD131321:LCD131326 LLZ131321:LLZ131326 LVV131321:LVV131326 MFR131321:MFR131326 MPN131321:MPN131326 MZJ131321:MZJ131326 NJF131321:NJF131326 NTB131321:NTB131326 OCX131321:OCX131326 OMT131321:OMT131326 OWP131321:OWP131326 PGL131321:PGL131326 PQH131321:PQH131326 QAD131321:QAD131326 QJZ131321:QJZ131326 QTV131321:QTV131326 RDR131321:RDR131326 RNN131321:RNN131326 RXJ131321:RXJ131326 SHF131321:SHF131326 SRB131321:SRB131326 TAX131321:TAX131326 TKT131321:TKT131326 TUP131321:TUP131326 UEL131321:UEL131326 UOH131321:UOH131326 UYD131321:UYD131326 VHZ131321:VHZ131326 VRV131321:VRV131326 WBR131321:WBR131326 WLN131321:WLN131326 WVJ131321:WVJ131326 B196857:B196862 IX196857:IX196862 ST196857:ST196862 ACP196857:ACP196862 AML196857:AML196862 AWH196857:AWH196862 BGD196857:BGD196862 BPZ196857:BPZ196862 BZV196857:BZV196862 CJR196857:CJR196862 CTN196857:CTN196862 DDJ196857:DDJ196862 DNF196857:DNF196862 DXB196857:DXB196862 EGX196857:EGX196862 EQT196857:EQT196862 FAP196857:FAP196862 FKL196857:FKL196862 FUH196857:FUH196862 GED196857:GED196862 GNZ196857:GNZ196862 GXV196857:GXV196862 HHR196857:HHR196862 HRN196857:HRN196862 IBJ196857:IBJ196862 ILF196857:ILF196862 IVB196857:IVB196862 JEX196857:JEX196862 JOT196857:JOT196862 JYP196857:JYP196862 KIL196857:KIL196862 KSH196857:KSH196862 LCD196857:LCD196862 LLZ196857:LLZ196862 LVV196857:LVV196862 MFR196857:MFR196862 MPN196857:MPN196862 MZJ196857:MZJ196862 NJF196857:NJF196862 NTB196857:NTB196862 OCX196857:OCX196862 OMT196857:OMT196862 OWP196857:OWP196862 PGL196857:PGL196862 PQH196857:PQH196862 QAD196857:QAD196862 QJZ196857:QJZ196862 QTV196857:QTV196862 RDR196857:RDR196862 RNN196857:RNN196862 RXJ196857:RXJ196862 SHF196857:SHF196862 SRB196857:SRB196862 TAX196857:TAX196862 TKT196857:TKT196862 TUP196857:TUP196862 UEL196857:UEL196862 UOH196857:UOH196862 UYD196857:UYD196862 VHZ196857:VHZ196862 VRV196857:VRV196862 WBR196857:WBR196862 WLN196857:WLN196862 WVJ196857:WVJ196862 B262393:B262398 IX262393:IX262398 ST262393:ST262398 ACP262393:ACP262398 AML262393:AML262398 AWH262393:AWH262398 BGD262393:BGD262398 BPZ262393:BPZ262398 BZV262393:BZV262398 CJR262393:CJR262398 CTN262393:CTN262398 DDJ262393:DDJ262398 DNF262393:DNF262398 DXB262393:DXB262398 EGX262393:EGX262398 EQT262393:EQT262398 FAP262393:FAP262398 FKL262393:FKL262398 FUH262393:FUH262398 GED262393:GED262398 GNZ262393:GNZ262398 GXV262393:GXV262398 HHR262393:HHR262398 HRN262393:HRN262398 IBJ262393:IBJ262398 ILF262393:ILF262398 IVB262393:IVB262398 JEX262393:JEX262398 JOT262393:JOT262398 JYP262393:JYP262398 KIL262393:KIL262398 KSH262393:KSH262398 LCD262393:LCD262398 LLZ262393:LLZ262398 LVV262393:LVV262398 MFR262393:MFR262398 MPN262393:MPN262398 MZJ262393:MZJ262398 NJF262393:NJF262398 NTB262393:NTB262398 OCX262393:OCX262398 OMT262393:OMT262398 OWP262393:OWP262398 PGL262393:PGL262398 PQH262393:PQH262398 QAD262393:QAD262398 QJZ262393:QJZ262398 QTV262393:QTV262398 RDR262393:RDR262398 RNN262393:RNN262398 RXJ262393:RXJ262398 SHF262393:SHF262398 SRB262393:SRB262398 TAX262393:TAX262398 TKT262393:TKT262398 TUP262393:TUP262398 UEL262393:UEL262398 UOH262393:UOH262398 UYD262393:UYD262398 VHZ262393:VHZ262398 VRV262393:VRV262398 WBR262393:WBR262398 WLN262393:WLN262398 WVJ262393:WVJ262398 B327929:B327934 IX327929:IX327934 ST327929:ST327934 ACP327929:ACP327934 AML327929:AML327934 AWH327929:AWH327934 BGD327929:BGD327934 BPZ327929:BPZ327934 BZV327929:BZV327934 CJR327929:CJR327934 CTN327929:CTN327934 DDJ327929:DDJ327934 DNF327929:DNF327934 DXB327929:DXB327934 EGX327929:EGX327934 EQT327929:EQT327934 FAP327929:FAP327934 FKL327929:FKL327934 FUH327929:FUH327934 GED327929:GED327934 GNZ327929:GNZ327934 GXV327929:GXV327934 HHR327929:HHR327934 HRN327929:HRN327934 IBJ327929:IBJ327934 ILF327929:ILF327934 IVB327929:IVB327934 JEX327929:JEX327934 JOT327929:JOT327934 JYP327929:JYP327934 KIL327929:KIL327934 KSH327929:KSH327934 LCD327929:LCD327934 LLZ327929:LLZ327934 LVV327929:LVV327934 MFR327929:MFR327934 MPN327929:MPN327934 MZJ327929:MZJ327934 NJF327929:NJF327934 NTB327929:NTB327934 OCX327929:OCX327934 OMT327929:OMT327934 OWP327929:OWP327934 PGL327929:PGL327934 PQH327929:PQH327934 QAD327929:QAD327934 QJZ327929:QJZ327934 QTV327929:QTV327934 RDR327929:RDR327934 RNN327929:RNN327934 RXJ327929:RXJ327934 SHF327929:SHF327934 SRB327929:SRB327934 TAX327929:TAX327934 TKT327929:TKT327934 TUP327929:TUP327934 UEL327929:UEL327934 UOH327929:UOH327934 UYD327929:UYD327934 VHZ327929:VHZ327934 VRV327929:VRV327934 WBR327929:WBR327934 WLN327929:WLN327934 WVJ327929:WVJ327934 B393465:B393470 IX393465:IX393470 ST393465:ST393470 ACP393465:ACP393470 AML393465:AML393470 AWH393465:AWH393470 BGD393465:BGD393470 BPZ393465:BPZ393470 BZV393465:BZV393470 CJR393465:CJR393470 CTN393465:CTN393470 DDJ393465:DDJ393470 DNF393465:DNF393470 DXB393465:DXB393470 EGX393465:EGX393470 EQT393465:EQT393470 FAP393465:FAP393470 FKL393465:FKL393470 FUH393465:FUH393470 GED393465:GED393470 GNZ393465:GNZ393470 GXV393465:GXV393470 HHR393465:HHR393470 HRN393465:HRN393470 IBJ393465:IBJ393470 ILF393465:ILF393470 IVB393465:IVB393470 JEX393465:JEX393470 JOT393465:JOT393470 JYP393465:JYP393470 KIL393465:KIL393470 KSH393465:KSH393470 LCD393465:LCD393470 LLZ393465:LLZ393470 LVV393465:LVV393470 MFR393465:MFR393470 MPN393465:MPN393470 MZJ393465:MZJ393470 NJF393465:NJF393470 NTB393465:NTB393470 OCX393465:OCX393470 OMT393465:OMT393470 OWP393465:OWP393470 PGL393465:PGL393470 PQH393465:PQH393470 QAD393465:QAD393470 QJZ393465:QJZ393470 QTV393465:QTV393470 RDR393465:RDR393470 RNN393465:RNN393470 RXJ393465:RXJ393470 SHF393465:SHF393470 SRB393465:SRB393470 TAX393465:TAX393470 TKT393465:TKT393470 TUP393465:TUP393470 UEL393465:UEL393470 UOH393465:UOH393470 UYD393465:UYD393470 VHZ393465:VHZ393470 VRV393465:VRV393470 WBR393465:WBR393470 WLN393465:WLN393470 WVJ393465:WVJ393470 B459001:B459006 IX459001:IX459006 ST459001:ST459006 ACP459001:ACP459006 AML459001:AML459006 AWH459001:AWH459006 BGD459001:BGD459006 BPZ459001:BPZ459006 BZV459001:BZV459006 CJR459001:CJR459006 CTN459001:CTN459006 DDJ459001:DDJ459006 DNF459001:DNF459006 DXB459001:DXB459006 EGX459001:EGX459006 EQT459001:EQT459006 FAP459001:FAP459006 FKL459001:FKL459006 FUH459001:FUH459006 GED459001:GED459006 GNZ459001:GNZ459006 GXV459001:GXV459006 HHR459001:HHR459006 HRN459001:HRN459006 IBJ459001:IBJ459006 ILF459001:ILF459006 IVB459001:IVB459006 JEX459001:JEX459006 JOT459001:JOT459006 JYP459001:JYP459006 KIL459001:KIL459006 KSH459001:KSH459006 LCD459001:LCD459006 LLZ459001:LLZ459006 LVV459001:LVV459006 MFR459001:MFR459006 MPN459001:MPN459006 MZJ459001:MZJ459006 NJF459001:NJF459006 NTB459001:NTB459006 OCX459001:OCX459006 OMT459001:OMT459006 OWP459001:OWP459006 PGL459001:PGL459006 PQH459001:PQH459006 QAD459001:QAD459006 QJZ459001:QJZ459006 QTV459001:QTV459006 RDR459001:RDR459006 RNN459001:RNN459006 RXJ459001:RXJ459006 SHF459001:SHF459006 SRB459001:SRB459006 TAX459001:TAX459006 TKT459001:TKT459006 TUP459001:TUP459006 UEL459001:UEL459006 UOH459001:UOH459006 UYD459001:UYD459006 VHZ459001:VHZ459006 VRV459001:VRV459006 WBR459001:WBR459006 WLN459001:WLN459006 WVJ459001:WVJ459006 B524537:B524542 IX524537:IX524542 ST524537:ST524542 ACP524537:ACP524542 AML524537:AML524542 AWH524537:AWH524542 BGD524537:BGD524542 BPZ524537:BPZ524542 BZV524537:BZV524542 CJR524537:CJR524542 CTN524537:CTN524542 DDJ524537:DDJ524542 DNF524537:DNF524542 DXB524537:DXB524542 EGX524537:EGX524542 EQT524537:EQT524542 FAP524537:FAP524542 FKL524537:FKL524542 FUH524537:FUH524542 GED524537:GED524542 GNZ524537:GNZ524542 GXV524537:GXV524542 HHR524537:HHR524542 HRN524537:HRN524542 IBJ524537:IBJ524542 ILF524537:ILF524542 IVB524537:IVB524542 JEX524537:JEX524542 JOT524537:JOT524542 JYP524537:JYP524542 KIL524537:KIL524542 KSH524537:KSH524542 LCD524537:LCD524542 LLZ524537:LLZ524542 LVV524537:LVV524542 MFR524537:MFR524542 MPN524537:MPN524542 MZJ524537:MZJ524542 NJF524537:NJF524542 NTB524537:NTB524542 OCX524537:OCX524542 OMT524537:OMT524542 OWP524537:OWP524542 PGL524537:PGL524542 PQH524537:PQH524542 QAD524537:QAD524542 QJZ524537:QJZ524542 QTV524537:QTV524542 RDR524537:RDR524542 RNN524537:RNN524542 RXJ524537:RXJ524542 SHF524537:SHF524542 SRB524537:SRB524542 TAX524537:TAX524542 TKT524537:TKT524542 TUP524537:TUP524542 UEL524537:UEL524542 UOH524537:UOH524542 UYD524537:UYD524542 VHZ524537:VHZ524542 VRV524537:VRV524542 WBR524537:WBR524542 WLN524537:WLN524542 WVJ524537:WVJ524542 B590073:B590078 IX590073:IX590078 ST590073:ST590078 ACP590073:ACP590078 AML590073:AML590078 AWH590073:AWH590078 BGD590073:BGD590078 BPZ590073:BPZ590078 BZV590073:BZV590078 CJR590073:CJR590078 CTN590073:CTN590078 DDJ590073:DDJ590078 DNF590073:DNF590078 DXB590073:DXB590078 EGX590073:EGX590078 EQT590073:EQT590078 FAP590073:FAP590078 FKL590073:FKL590078 FUH590073:FUH590078 GED590073:GED590078 GNZ590073:GNZ590078 GXV590073:GXV590078 HHR590073:HHR590078 HRN590073:HRN590078 IBJ590073:IBJ590078 ILF590073:ILF590078 IVB590073:IVB590078 JEX590073:JEX590078 JOT590073:JOT590078 JYP590073:JYP590078 KIL590073:KIL590078 KSH590073:KSH590078 LCD590073:LCD590078 LLZ590073:LLZ590078 LVV590073:LVV590078 MFR590073:MFR590078 MPN590073:MPN590078 MZJ590073:MZJ590078 NJF590073:NJF590078 NTB590073:NTB590078 OCX590073:OCX590078 OMT590073:OMT590078 OWP590073:OWP590078 PGL590073:PGL590078 PQH590073:PQH590078 QAD590073:QAD590078 QJZ590073:QJZ590078 QTV590073:QTV590078 RDR590073:RDR590078 RNN590073:RNN590078 RXJ590073:RXJ590078 SHF590073:SHF590078 SRB590073:SRB590078 TAX590073:TAX590078 TKT590073:TKT590078 TUP590073:TUP590078 UEL590073:UEL590078 UOH590073:UOH590078 UYD590073:UYD590078 VHZ590073:VHZ590078 VRV590073:VRV590078 WBR590073:WBR590078 WLN590073:WLN590078 WVJ590073:WVJ590078 B655609:B655614 IX655609:IX655614 ST655609:ST655614 ACP655609:ACP655614 AML655609:AML655614 AWH655609:AWH655614 BGD655609:BGD655614 BPZ655609:BPZ655614 BZV655609:BZV655614 CJR655609:CJR655614 CTN655609:CTN655614 DDJ655609:DDJ655614 DNF655609:DNF655614 DXB655609:DXB655614 EGX655609:EGX655614 EQT655609:EQT655614 FAP655609:FAP655614 FKL655609:FKL655614 FUH655609:FUH655614 GED655609:GED655614 GNZ655609:GNZ655614 GXV655609:GXV655614 HHR655609:HHR655614 HRN655609:HRN655614 IBJ655609:IBJ655614 ILF655609:ILF655614 IVB655609:IVB655614 JEX655609:JEX655614 JOT655609:JOT655614 JYP655609:JYP655614 KIL655609:KIL655614 KSH655609:KSH655614 LCD655609:LCD655614 LLZ655609:LLZ655614 LVV655609:LVV655614 MFR655609:MFR655614 MPN655609:MPN655614 MZJ655609:MZJ655614 NJF655609:NJF655614 NTB655609:NTB655614 OCX655609:OCX655614 OMT655609:OMT655614 OWP655609:OWP655614 PGL655609:PGL655614 PQH655609:PQH655614 QAD655609:QAD655614 QJZ655609:QJZ655614 QTV655609:QTV655614 RDR655609:RDR655614 RNN655609:RNN655614 RXJ655609:RXJ655614 SHF655609:SHF655614 SRB655609:SRB655614 TAX655609:TAX655614 TKT655609:TKT655614 TUP655609:TUP655614 UEL655609:UEL655614 UOH655609:UOH655614 UYD655609:UYD655614 VHZ655609:VHZ655614 VRV655609:VRV655614 WBR655609:WBR655614 WLN655609:WLN655614 WVJ655609:WVJ655614 B721145:B721150 IX721145:IX721150 ST721145:ST721150 ACP721145:ACP721150 AML721145:AML721150 AWH721145:AWH721150 BGD721145:BGD721150 BPZ721145:BPZ721150 BZV721145:BZV721150 CJR721145:CJR721150 CTN721145:CTN721150 DDJ721145:DDJ721150 DNF721145:DNF721150 DXB721145:DXB721150 EGX721145:EGX721150 EQT721145:EQT721150 FAP721145:FAP721150 FKL721145:FKL721150 FUH721145:FUH721150 GED721145:GED721150 GNZ721145:GNZ721150 GXV721145:GXV721150 HHR721145:HHR721150 HRN721145:HRN721150 IBJ721145:IBJ721150 ILF721145:ILF721150 IVB721145:IVB721150 JEX721145:JEX721150 JOT721145:JOT721150 JYP721145:JYP721150 KIL721145:KIL721150 KSH721145:KSH721150 LCD721145:LCD721150 LLZ721145:LLZ721150 LVV721145:LVV721150 MFR721145:MFR721150 MPN721145:MPN721150 MZJ721145:MZJ721150 NJF721145:NJF721150 NTB721145:NTB721150 OCX721145:OCX721150 OMT721145:OMT721150 OWP721145:OWP721150 PGL721145:PGL721150 PQH721145:PQH721150 QAD721145:QAD721150 QJZ721145:QJZ721150 QTV721145:QTV721150 RDR721145:RDR721150 RNN721145:RNN721150 RXJ721145:RXJ721150 SHF721145:SHF721150 SRB721145:SRB721150 TAX721145:TAX721150 TKT721145:TKT721150 TUP721145:TUP721150 UEL721145:UEL721150 UOH721145:UOH721150 UYD721145:UYD721150 VHZ721145:VHZ721150 VRV721145:VRV721150 WBR721145:WBR721150 WLN721145:WLN721150 WVJ721145:WVJ721150 B786681:B786686 IX786681:IX786686 ST786681:ST786686 ACP786681:ACP786686 AML786681:AML786686 AWH786681:AWH786686 BGD786681:BGD786686 BPZ786681:BPZ786686 BZV786681:BZV786686 CJR786681:CJR786686 CTN786681:CTN786686 DDJ786681:DDJ786686 DNF786681:DNF786686 DXB786681:DXB786686 EGX786681:EGX786686 EQT786681:EQT786686 FAP786681:FAP786686 FKL786681:FKL786686 FUH786681:FUH786686 GED786681:GED786686 GNZ786681:GNZ786686 GXV786681:GXV786686 HHR786681:HHR786686 HRN786681:HRN786686 IBJ786681:IBJ786686 ILF786681:ILF786686 IVB786681:IVB786686 JEX786681:JEX786686 JOT786681:JOT786686 JYP786681:JYP786686 KIL786681:KIL786686 KSH786681:KSH786686 LCD786681:LCD786686 LLZ786681:LLZ786686 LVV786681:LVV786686 MFR786681:MFR786686 MPN786681:MPN786686 MZJ786681:MZJ786686 NJF786681:NJF786686 NTB786681:NTB786686 OCX786681:OCX786686 OMT786681:OMT786686 OWP786681:OWP786686 PGL786681:PGL786686 PQH786681:PQH786686 QAD786681:QAD786686 QJZ786681:QJZ786686 QTV786681:QTV786686 RDR786681:RDR786686 RNN786681:RNN786686 RXJ786681:RXJ786686 SHF786681:SHF786686 SRB786681:SRB786686 TAX786681:TAX786686 TKT786681:TKT786686 TUP786681:TUP786686 UEL786681:UEL786686 UOH786681:UOH786686 UYD786681:UYD786686 VHZ786681:VHZ786686 VRV786681:VRV786686 WBR786681:WBR786686 WLN786681:WLN786686 WVJ786681:WVJ786686 B852217:B852222 IX852217:IX852222 ST852217:ST852222 ACP852217:ACP852222 AML852217:AML852222 AWH852217:AWH852222 BGD852217:BGD852222 BPZ852217:BPZ852222 BZV852217:BZV852222 CJR852217:CJR852222 CTN852217:CTN852222 DDJ852217:DDJ852222 DNF852217:DNF852222 DXB852217:DXB852222 EGX852217:EGX852222 EQT852217:EQT852222 FAP852217:FAP852222 FKL852217:FKL852222 FUH852217:FUH852222 GED852217:GED852222 GNZ852217:GNZ852222 GXV852217:GXV852222 HHR852217:HHR852222 HRN852217:HRN852222 IBJ852217:IBJ852222 ILF852217:ILF852222 IVB852217:IVB852222 JEX852217:JEX852222 JOT852217:JOT852222 JYP852217:JYP852222 KIL852217:KIL852222 KSH852217:KSH852222 LCD852217:LCD852222 LLZ852217:LLZ852222 LVV852217:LVV852222 MFR852217:MFR852222 MPN852217:MPN852222 MZJ852217:MZJ852222 NJF852217:NJF852222 NTB852217:NTB852222 OCX852217:OCX852222 OMT852217:OMT852222 OWP852217:OWP852222 PGL852217:PGL852222 PQH852217:PQH852222 QAD852217:QAD852222 QJZ852217:QJZ852222 QTV852217:QTV852222 RDR852217:RDR852222 RNN852217:RNN852222 RXJ852217:RXJ852222 SHF852217:SHF852222 SRB852217:SRB852222 TAX852217:TAX852222 TKT852217:TKT852222 TUP852217:TUP852222 UEL852217:UEL852222 UOH852217:UOH852222 UYD852217:UYD852222 VHZ852217:VHZ852222 VRV852217:VRV852222 WBR852217:WBR852222 WLN852217:WLN852222 WVJ852217:WVJ852222 B917753:B917758 IX917753:IX917758 ST917753:ST917758 ACP917753:ACP917758 AML917753:AML917758 AWH917753:AWH917758 BGD917753:BGD917758 BPZ917753:BPZ917758 BZV917753:BZV917758 CJR917753:CJR917758 CTN917753:CTN917758 DDJ917753:DDJ917758 DNF917753:DNF917758 DXB917753:DXB917758 EGX917753:EGX917758 EQT917753:EQT917758 FAP917753:FAP917758 FKL917753:FKL917758 FUH917753:FUH917758 GED917753:GED917758 GNZ917753:GNZ917758 GXV917753:GXV917758 HHR917753:HHR917758 HRN917753:HRN917758 IBJ917753:IBJ917758 ILF917753:ILF917758 IVB917753:IVB917758 JEX917753:JEX917758 JOT917753:JOT917758 JYP917753:JYP917758 KIL917753:KIL917758 KSH917753:KSH917758 LCD917753:LCD917758 LLZ917753:LLZ917758 LVV917753:LVV917758 MFR917753:MFR917758 MPN917753:MPN917758 MZJ917753:MZJ917758 NJF917753:NJF917758 NTB917753:NTB917758 OCX917753:OCX917758 OMT917753:OMT917758 OWP917753:OWP917758 PGL917753:PGL917758 PQH917753:PQH917758 QAD917753:QAD917758 QJZ917753:QJZ917758 QTV917753:QTV917758 RDR917753:RDR917758 RNN917753:RNN917758 RXJ917753:RXJ917758 SHF917753:SHF917758 SRB917753:SRB917758 TAX917753:TAX917758 TKT917753:TKT917758 TUP917753:TUP917758 UEL917753:UEL917758 UOH917753:UOH917758 UYD917753:UYD917758 VHZ917753:VHZ917758 VRV917753:VRV917758 WBR917753:WBR917758 WLN917753:WLN917758 WVJ917753:WVJ917758 B983289:B983294 IX983289:IX983294 ST983289:ST983294 ACP983289:ACP983294 AML983289:AML983294 AWH983289:AWH983294 BGD983289:BGD983294 BPZ983289:BPZ983294 BZV983289:BZV983294 CJR983289:CJR983294 CTN983289:CTN983294 DDJ983289:DDJ983294 DNF983289:DNF983294 DXB983289:DXB983294 EGX983289:EGX983294 EQT983289:EQT983294 FAP983289:FAP983294 FKL983289:FKL983294 FUH983289:FUH983294 GED983289:GED983294 GNZ983289:GNZ983294 GXV983289:GXV983294 HHR983289:HHR983294 HRN983289:HRN983294 IBJ983289:IBJ983294 ILF983289:ILF983294 IVB983289:IVB983294 JEX983289:JEX983294 JOT983289:JOT983294 JYP983289:JYP983294 KIL983289:KIL983294 KSH983289:KSH983294 LCD983289:LCD983294 LLZ983289:LLZ983294 LVV983289:LVV983294 MFR983289:MFR983294 MPN983289:MPN983294 MZJ983289:MZJ983294 NJF983289:NJF983294 NTB983289:NTB983294 OCX983289:OCX983294 OMT983289:OMT983294 OWP983289:OWP983294 PGL983289:PGL983294 PQH983289:PQH983294 QAD983289:QAD983294 QJZ983289:QJZ983294 QTV983289:QTV983294 RDR983289:RDR983294 RNN983289:RNN983294 RXJ983289:RXJ983294 SHF983289:SHF983294 SRB983289:SRB983294 TAX983289:TAX983294 TKT983289:TKT983294 TUP983289:TUP983294 UEL983289:UEL983294 UOH983289:UOH983294 UYD983289:UYD983294 VHZ983289:VHZ983294 VRV983289:VRV983294 WBR983289:WBR983294 WLN983289:WLN983294 WVJ983289:WVJ983294 C249:S250 IY249:JO250 SU249:TK250 ACQ249:ADG250 AMM249:ANC250 AWI249:AWY250 BGE249:BGU250 BQA249:BQQ250 BZW249:CAM250 CJS249:CKI250 CTO249:CUE250 DDK249:DEA250 DNG249:DNW250 DXC249:DXS250 EGY249:EHO250 EQU249:ERK250 FAQ249:FBG250 FKM249:FLC250 FUI249:FUY250 GEE249:GEU250 GOA249:GOQ250 GXW249:GYM250 HHS249:HII250 HRO249:HSE250 IBK249:ICA250 ILG249:ILW250 IVC249:IVS250 JEY249:JFO250 JOU249:JPK250 JYQ249:JZG250 KIM249:KJC250 KSI249:KSY250 LCE249:LCU250 LMA249:LMQ250 LVW249:LWM250 MFS249:MGI250 MPO249:MQE250 MZK249:NAA250 NJG249:NJW250 NTC249:NTS250 OCY249:ODO250 OMU249:ONK250 OWQ249:OXG250 PGM249:PHC250 PQI249:PQY250 QAE249:QAU250 QKA249:QKQ250 QTW249:QUM250 RDS249:REI250 RNO249:ROE250 RXK249:RYA250 SHG249:SHW250 SRC249:SRS250 TAY249:TBO250 TKU249:TLK250 TUQ249:TVG250 UEM249:UFC250 UOI249:UOY250 UYE249:UYU250 VIA249:VIQ250 VRW249:VSM250 WBS249:WCI250 WLO249:WME250 WVK249:WWA250 C65785:S65786 IY65785:JO65786 SU65785:TK65786 ACQ65785:ADG65786 AMM65785:ANC65786 AWI65785:AWY65786 BGE65785:BGU65786 BQA65785:BQQ65786 BZW65785:CAM65786 CJS65785:CKI65786 CTO65785:CUE65786 DDK65785:DEA65786 DNG65785:DNW65786 DXC65785:DXS65786 EGY65785:EHO65786 EQU65785:ERK65786 FAQ65785:FBG65786 FKM65785:FLC65786 FUI65785:FUY65786 GEE65785:GEU65786 GOA65785:GOQ65786 GXW65785:GYM65786 HHS65785:HII65786 HRO65785:HSE65786 IBK65785:ICA65786 ILG65785:ILW65786 IVC65785:IVS65786 JEY65785:JFO65786 JOU65785:JPK65786 JYQ65785:JZG65786 KIM65785:KJC65786 KSI65785:KSY65786 LCE65785:LCU65786 LMA65785:LMQ65786 LVW65785:LWM65786 MFS65785:MGI65786 MPO65785:MQE65786 MZK65785:NAA65786 NJG65785:NJW65786 NTC65785:NTS65786 OCY65785:ODO65786 OMU65785:ONK65786 OWQ65785:OXG65786 PGM65785:PHC65786 PQI65785:PQY65786 QAE65785:QAU65786 QKA65785:QKQ65786 QTW65785:QUM65786 RDS65785:REI65786 RNO65785:ROE65786 RXK65785:RYA65786 SHG65785:SHW65786 SRC65785:SRS65786 TAY65785:TBO65786 TKU65785:TLK65786 TUQ65785:TVG65786 UEM65785:UFC65786 UOI65785:UOY65786 UYE65785:UYU65786 VIA65785:VIQ65786 VRW65785:VSM65786 WBS65785:WCI65786 WLO65785:WME65786 WVK65785:WWA65786 C131321:S131322 IY131321:JO131322 SU131321:TK131322 ACQ131321:ADG131322 AMM131321:ANC131322 AWI131321:AWY131322 BGE131321:BGU131322 BQA131321:BQQ131322 BZW131321:CAM131322 CJS131321:CKI131322 CTO131321:CUE131322 DDK131321:DEA131322 DNG131321:DNW131322 DXC131321:DXS131322 EGY131321:EHO131322 EQU131321:ERK131322 FAQ131321:FBG131322 FKM131321:FLC131322 FUI131321:FUY131322 GEE131321:GEU131322 GOA131321:GOQ131322 GXW131321:GYM131322 HHS131321:HII131322 HRO131321:HSE131322 IBK131321:ICA131322 ILG131321:ILW131322 IVC131321:IVS131322 JEY131321:JFO131322 JOU131321:JPK131322 JYQ131321:JZG131322 KIM131321:KJC131322 KSI131321:KSY131322 LCE131321:LCU131322 LMA131321:LMQ131322 LVW131321:LWM131322 MFS131321:MGI131322 MPO131321:MQE131322 MZK131321:NAA131322 NJG131321:NJW131322 NTC131321:NTS131322 OCY131321:ODO131322 OMU131321:ONK131322 OWQ131321:OXG131322 PGM131321:PHC131322 PQI131321:PQY131322 QAE131321:QAU131322 QKA131321:QKQ131322 QTW131321:QUM131322 RDS131321:REI131322 RNO131321:ROE131322 RXK131321:RYA131322 SHG131321:SHW131322 SRC131321:SRS131322 TAY131321:TBO131322 TKU131321:TLK131322 TUQ131321:TVG131322 UEM131321:UFC131322 UOI131321:UOY131322 UYE131321:UYU131322 VIA131321:VIQ131322 VRW131321:VSM131322 WBS131321:WCI131322 WLO131321:WME131322 WVK131321:WWA131322 C196857:S196858 IY196857:JO196858 SU196857:TK196858 ACQ196857:ADG196858 AMM196857:ANC196858 AWI196857:AWY196858 BGE196857:BGU196858 BQA196857:BQQ196858 BZW196857:CAM196858 CJS196857:CKI196858 CTO196857:CUE196858 DDK196857:DEA196858 DNG196857:DNW196858 DXC196857:DXS196858 EGY196857:EHO196858 EQU196857:ERK196858 FAQ196857:FBG196858 FKM196857:FLC196858 FUI196857:FUY196858 GEE196857:GEU196858 GOA196857:GOQ196858 GXW196857:GYM196858 HHS196857:HII196858 HRO196857:HSE196858 IBK196857:ICA196858 ILG196857:ILW196858 IVC196857:IVS196858 JEY196857:JFO196858 JOU196857:JPK196858 JYQ196857:JZG196858 KIM196857:KJC196858 KSI196857:KSY196858 LCE196857:LCU196858 LMA196857:LMQ196858 LVW196857:LWM196858 MFS196857:MGI196858 MPO196857:MQE196858 MZK196857:NAA196858 NJG196857:NJW196858 NTC196857:NTS196858 OCY196857:ODO196858 OMU196857:ONK196858 OWQ196857:OXG196858 PGM196857:PHC196858 PQI196857:PQY196858 QAE196857:QAU196858 QKA196857:QKQ196858 QTW196857:QUM196858 RDS196857:REI196858 RNO196857:ROE196858 RXK196857:RYA196858 SHG196857:SHW196858 SRC196857:SRS196858 TAY196857:TBO196858 TKU196857:TLK196858 TUQ196857:TVG196858 UEM196857:UFC196858 UOI196857:UOY196858 UYE196857:UYU196858 VIA196857:VIQ196858 VRW196857:VSM196858 WBS196857:WCI196858 WLO196857:WME196858 WVK196857:WWA196858 C262393:S262394 IY262393:JO262394 SU262393:TK262394 ACQ262393:ADG262394 AMM262393:ANC262394 AWI262393:AWY262394 BGE262393:BGU262394 BQA262393:BQQ262394 BZW262393:CAM262394 CJS262393:CKI262394 CTO262393:CUE262394 DDK262393:DEA262394 DNG262393:DNW262394 DXC262393:DXS262394 EGY262393:EHO262394 EQU262393:ERK262394 FAQ262393:FBG262394 FKM262393:FLC262394 FUI262393:FUY262394 GEE262393:GEU262394 GOA262393:GOQ262394 GXW262393:GYM262394 HHS262393:HII262394 HRO262393:HSE262394 IBK262393:ICA262394 ILG262393:ILW262394 IVC262393:IVS262394 JEY262393:JFO262394 JOU262393:JPK262394 JYQ262393:JZG262394 KIM262393:KJC262394 KSI262393:KSY262394 LCE262393:LCU262394 LMA262393:LMQ262394 LVW262393:LWM262394 MFS262393:MGI262394 MPO262393:MQE262394 MZK262393:NAA262394 NJG262393:NJW262394 NTC262393:NTS262394 OCY262393:ODO262394 OMU262393:ONK262394 OWQ262393:OXG262394 PGM262393:PHC262394 PQI262393:PQY262394 QAE262393:QAU262394 QKA262393:QKQ262394 QTW262393:QUM262394 RDS262393:REI262394 RNO262393:ROE262394 RXK262393:RYA262394 SHG262393:SHW262394 SRC262393:SRS262394 TAY262393:TBO262394 TKU262393:TLK262394 TUQ262393:TVG262394 UEM262393:UFC262394 UOI262393:UOY262394 UYE262393:UYU262394 VIA262393:VIQ262394 VRW262393:VSM262394 WBS262393:WCI262394 WLO262393:WME262394 WVK262393:WWA262394 C327929:S327930 IY327929:JO327930 SU327929:TK327930 ACQ327929:ADG327930 AMM327929:ANC327930 AWI327929:AWY327930 BGE327929:BGU327930 BQA327929:BQQ327930 BZW327929:CAM327930 CJS327929:CKI327930 CTO327929:CUE327930 DDK327929:DEA327930 DNG327929:DNW327930 DXC327929:DXS327930 EGY327929:EHO327930 EQU327929:ERK327930 FAQ327929:FBG327930 FKM327929:FLC327930 FUI327929:FUY327930 GEE327929:GEU327930 GOA327929:GOQ327930 GXW327929:GYM327930 HHS327929:HII327930 HRO327929:HSE327930 IBK327929:ICA327930 ILG327929:ILW327930 IVC327929:IVS327930 JEY327929:JFO327930 JOU327929:JPK327930 JYQ327929:JZG327930 KIM327929:KJC327930 KSI327929:KSY327930 LCE327929:LCU327930 LMA327929:LMQ327930 LVW327929:LWM327930 MFS327929:MGI327930 MPO327929:MQE327930 MZK327929:NAA327930 NJG327929:NJW327930 NTC327929:NTS327930 OCY327929:ODO327930 OMU327929:ONK327930 OWQ327929:OXG327930 PGM327929:PHC327930 PQI327929:PQY327930 QAE327929:QAU327930 QKA327929:QKQ327930 QTW327929:QUM327930 RDS327929:REI327930 RNO327929:ROE327930 RXK327929:RYA327930 SHG327929:SHW327930 SRC327929:SRS327930 TAY327929:TBO327930 TKU327929:TLK327930 TUQ327929:TVG327930 UEM327929:UFC327930 UOI327929:UOY327930 UYE327929:UYU327930 VIA327929:VIQ327930 VRW327929:VSM327930 WBS327929:WCI327930 WLO327929:WME327930 WVK327929:WWA327930 C393465:S393466 IY393465:JO393466 SU393465:TK393466 ACQ393465:ADG393466 AMM393465:ANC393466 AWI393465:AWY393466 BGE393465:BGU393466 BQA393465:BQQ393466 BZW393465:CAM393466 CJS393465:CKI393466 CTO393465:CUE393466 DDK393465:DEA393466 DNG393465:DNW393466 DXC393465:DXS393466 EGY393465:EHO393466 EQU393465:ERK393466 FAQ393465:FBG393466 FKM393465:FLC393466 FUI393465:FUY393466 GEE393465:GEU393466 GOA393465:GOQ393466 GXW393465:GYM393466 HHS393465:HII393466 HRO393465:HSE393466 IBK393465:ICA393466 ILG393465:ILW393466 IVC393465:IVS393466 JEY393465:JFO393466 JOU393465:JPK393466 JYQ393465:JZG393466 KIM393465:KJC393466 KSI393465:KSY393466 LCE393465:LCU393466 LMA393465:LMQ393466 LVW393465:LWM393466 MFS393465:MGI393466 MPO393465:MQE393466 MZK393465:NAA393466 NJG393465:NJW393466 NTC393465:NTS393466 OCY393465:ODO393466 OMU393465:ONK393466 OWQ393465:OXG393466 PGM393465:PHC393466 PQI393465:PQY393466 QAE393465:QAU393466 QKA393465:QKQ393466 QTW393465:QUM393466 RDS393465:REI393466 RNO393465:ROE393466 RXK393465:RYA393466 SHG393465:SHW393466 SRC393465:SRS393466 TAY393465:TBO393466 TKU393465:TLK393466 TUQ393465:TVG393466 UEM393465:UFC393466 UOI393465:UOY393466 UYE393465:UYU393466 VIA393465:VIQ393466 VRW393465:VSM393466 WBS393465:WCI393466 WLO393465:WME393466 WVK393465:WWA393466 C459001:S459002 IY459001:JO459002 SU459001:TK459002 ACQ459001:ADG459002 AMM459001:ANC459002 AWI459001:AWY459002 BGE459001:BGU459002 BQA459001:BQQ459002 BZW459001:CAM459002 CJS459001:CKI459002 CTO459001:CUE459002 DDK459001:DEA459002 DNG459001:DNW459002 DXC459001:DXS459002 EGY459001:EHO459002 EQU459001:ERK459002 FAQ459001:FBG459002 FKM459001:FLC459002 FUI459001:FUY459002 GEE459001:GEU459002 GOA459001:GOQ459002 GXW459001:GYM459002 HHS459001:HII459002 HRO459001:HSE459002 IBK459001:ICA459002 ILG459001:ILW459002 IVC459001:IVS459002 JEY459001:JFO459002 JOU459001:JPK459002 JYQ459001:JZG459002 KIM459001:KJC459002 KSI459001:KSY459002 LCE459001:LCU459002 LMA459001:LMQ459002 LVW459001:LWM459002 MFS459001:MGI459002 MPO459001:MQE459002 MZK459001:NAA459002 NJG459001:NJW459002 NTC459001:NTS459002 OCY459001:ODO459002 OMU459001:ONK459002 OWQ459001:OXG459002 PGM459001:PHC459002 PQI459001:PQY459002 QAE459001:QAU459002 QKA459001:QKQ459002 QTW459001:QUM459002 RDS459001:REI459002 RNO459001:ROE459002 RXK459001:RYA459002 SHG459001:SHW459002 SRC459001:SRS459002 TAY459001:TBO459002 TKU459001:TLK459002 TUQ459001:TVG459002 UEM459001:UFC459002 UOI459001:UOY459002 UYE459001:UYU459002 VIA459001:VIQ459002 VRW459001:VSM459002 WBS459001:WCI459002 WLO459001:WME459002 WVK459001:WWA459002 C524537:S524538 IY524537:JO524538 SU524537:TK524538 ACQ524537:ADG524538 AMM524537:ANC524538 AWI524537:AWY524538 BGE524537:BGU524538 BQA524537:BQQ524538 BZW524537:CAM524538 CJS524537:CKI524538 CTO524537:CUE524538 DDK524537:DEA524538 DNG524537:DNW524538 DXC524537:DXS524538 EGY524537:EHO524538 EQU524537:ERK524538 FAQ524537:FBG524538 FKM524537:FLC524538 FUI524537:FUY524538 GEE524537:GEU524538 GOA524537:GOQ524538 GXW524537:GYM524538 HHS524537:HII524538 HRO524537:HSE524538 IBK524537:ICA524538 ILG524537:ILW524538 IVC524537:IVS524538 JEY524537:JFO524538 JOU524537:JPK524538 JYQ524537:JZG524538 KIM524537:KJC524538 KSI524537:KSY524538 LCE524537:LCU524538 LMA524537:LMQ524538 LVW524537:LWM524538 MFS524537:MGI524538 MPO524537:MQE524538 MZK524537:NAA524538 NJG524537:NJW524538 NTC524537:NTS524538 OCY524537:ODO524538 OMU524537:ONK524538 OWQ524537:OXG524538 PGM524537:PHC524538 PQI524537:PQY524538 QAE524537:QAU524538 QKA524537:QKQ524538 QTW524537:QUM524538 RDS524537:REI524538 RNO524537:ROE524538 RXK524537:RYA524538 SHG524537:SHW524538 SRC524537:SRS524538 TAY524537:TBO524538 TKU524537:TLK524538 TUQ524537:TVG524538 UEM524537:UFC524538 UOI524537:UOY524538 UYE524537:UYU524538 VIA524537:VIQ524538 VRW524537:VSM524538 WBS524537:WCI524538 WLO524537:WME524538 WVK524537:WWA524538 C590073:S590074 IY590073:JO590074 SU590073:TK590074 ACQ590073:ADG590074 AMM590073:ANC590074 AWI590073:AWY590074 BGE590073:BGU590074 BQA590073:BQQ590074 BZW590073:CAM590074 CJS590073:CKI590074 CTO590073:CUE590074 DDK590073:DEA590074 DNG590073:DNW590074 DXC590073:DXS590074 EGY590073:EHO590074 EQU590073:ERK590074 FAQ590073:FBG590074 FKM590073:FLC590074 FUI590073:FUY590074 GEE590073:GEU590074 GOA590073:GOQ590074 GXW590073:GYM590074 HHS590073:HII590074 HRO590073:HSE590074 IBK590073:ICA590074 ILG590073:ILW590074 IVC590073:IVS590074 JEY590073:JFO590074 JOU590073:JPK590074 JYQ590073:JZG590074 KIM590073:KJC590074 KSI590073:KSY590074 LCE590073:LCU590074 LMA590073:LMQ590074 LVW590073:LWM590074 MFS590073:MGI590074 MPO590073:MQE590074 MZK590073:NAA590074 NJG590073:NJW590074 NTC590073:NTS590074 OCY590073:ODO590074 OMU590073:ONK590074 OWQ590073:OXG590074 PGM590073:PHC590074 PQI590073:PQY590074 QAE590073:QAU590074 QKA590073:QKQ590074 QTW590073:QUM590074 RDS590073:REI590074 RNO590073:ROE590074 RXK590073:RYA590074 SHG590073:SHW590074 SRC590073:SRS590074 TAY590073:TBO590074 TKU590073:TLK590074 TUQ590073:TVG590074 UEM590073:UFC590074 UOI590073:UOY590074 UYE590073:UYU590074 VIA590073:VIQ590074 VRW590073:VSM590074 WBS590073:WCI590074 WLO590073:WME590074 WVK590073:WWA590074 C655609:S655610 IY655609:JO655610 SU655609:TK655610 ACQ655609:ADG655610 AMM655609:ANC655610 AWI655609:AWY655610 BGE655609:BGU655610 BQA655609:BQQ655610 BZW655609:CAM655610 CJS655609:CKI655610 CTO655609:CUE655610 DDK655609:DEA655610 DNG655609:DNW655610 DXC655609:DXS655610 EGY655609:EHO655610 EQU655609:ERK655610 FAQ655609:FBG655610 FKM655609:FLC655610 FUI655609:FUY655610 GEE655609:GEU655610 GOA655609:GOQ655610 GXW655609:GYM655610 HHS655609:HII655610 HRO655609:HSE655610 IBK655609:ICA655610 ILG655609:ILW655610 IVC655609:IVS655610 JEY655609:JFO655610 JOU655609:JPK655610 JYQ655609:JZG655610 KIM655609:KJC655610 KSI655609:KSY655610 LCE655609:LCU655610 LMA655609:LMQ655610 LVW655609:LWM655610 MFS655609:MGI655610 MPO655609:MQE655610 MZK655609:NAA655610 NJG655609:NJW655610 NTC655609:NTS655610 OCY655609:ODO655610 OMU655609:ONK655610 OWQ655609:OXG655610 PGM655609:PHC655610 PQI655609:PQY655610 QAE655609:QAU655610 QKA655609:QKQ655610 QTW655609:QUM655610 RDS655609:REI655610 RNO655609:ROE655610 RXK655609:RYA655610 SHG655609:SHW655610 SRC655609:SRS655610 TAY655609:TBO655610 TKU655609:TLK655610 TUQ655609:TVG655610 UEM655609:UFC655610 UOI655609:UOY655610 UYE655609:UYU655610 VIA655609:VIQ655610 VRW655609:VSM655610 WBS655609:WCI655610 WLO655609:WME655610 WVK655609:WWA655610 C721145:S721146 IY721145:JO721146 SU721145:TK721146 ACQ721145:ADG721146 AMM721145:ANC721146 AWI721145:AWY721146 BGE721145:BGU721146 BQA721145:BQQ721146 BZW721145:CAM721146 CJS721145:CKI721146 CTO721145:CUE721146 DDK721145:DEA721146 DNG721145:DNW721146 DXC721145:DXS721146 EGY721145:EHO721146 EQU721145:ERK721146 FAQ721145:FBG721146 FKM721145:FLC721146 FUI721145:FUY721146 GEE721145:GEU721146 GOA721145:GOQ721146 GXW721145:GYM721146 HHS721145:HII721146 HRO721145:HSE721146 IBK721145:ICA721146 ILG721145:ILW721146 IVC721145:IVS721146 JEY721145:JFO721146 JOU721145:JPK721146 JYQ721145:JZG721146 KIM721145:KJC721146 KSI721145:KSY721146 LCE721145:LCU721146 LMA721145:LMQ721146 LVW721145:LWM721146 MFS721145:MGI721146 MPO721145:MQE721146 MZK721145:NAA721146 NJG721145:NJW721146 NTC721145:NTS721146 OCY721145:ODO721146 OMU721145:ONK721146 OWQ721145:OXG721146 PGM721145:PHC721146 PQI721145:PQY721146 QAE721145:QAU721146 QKA721145:QKQ721146 QTW721145:QUM721146 RDS721145:REI721146 RNO721145:ROE721146 RXK721145:RYA721146 SHG721145:SHW721146 SRC721145:SRS721146 TAY721145:TBO721146 TKU721145:TLK721146 TUQ721145:TVG721146 UEM721145:UFC721146 UOI721145:UOY721146 UYE721145:UYU721146 VIA721145:VIQ721146 VRW721145:VSM721146 WBS721145:WCI721146 WLO721145:WME721146 WVK721145:WWA721146 C786681:S786682 IY786681:JO786682 SU786681:TK786682 ACQ786681:ADG786682 AMM786681:ANC786682 AWI786681:AWY786682 BGE786681:BGU786682 BQA786681:BQQ786682 BZW786681:CAM786682 CJS786681:CKI786682 CTO786681:CUE786682 DDK786681:DEA786682 DNG786681:DNW786682 DXC786681:DXS786682 EGY786681:EHO786682 EQU786681:ERK786682 FAQ786681:FBG786682 FKM786681:FLC786682 FUI786681:FUY786682 GEE786681:GEU786682 GOA786681:GOQ786682 GXW786681:GYM786682 HHS786681:HII786682 HRO786681:HSE786682 IBK786681:ICA786682 ILG786681:ILW786682 IVC786681:IVS786682 JEY786681:JFO786682 JOU786681:JPK786682 JYQ786681:JZG786682 KIM786681:KJC786682 KSI786681:KSY786682 LCE786681:LCU786682 LMA786681:LMQ786682 LVW786681:LWM786682 MFS786681:MGI786682 MPO786681:MQE786682 MZK786681:NAA786682 NJG786681:NJW786682 NTC786681:NTS786682 OCY786681:ODO786682 OMU786681:ONK786682 OWQ786681:OXG786682 PGM786681:PHC786682 PQI786681:PQY786682 QAE786681:QAU786682 QKA786681:QKQ786682 QTW786681:QUM786682 RDS786681:REI786682 RNO786681:ROE786682 RXK786681:RYA786682 SHG786681:SHW786682 SRC786681:SRS786682 TAY786681:TBO786682 TKU786681:TLK786682 TUQ786681:TVG786682 UEM786681:UFC786682 UOI786681:UOY786682 UYE786681:UYU786682 VIA786681:VIQ786682 VRW786681:VSM786682 WBS786681:WCI786682 WLO786681:WME786682 WVK786681:WWA786682 C852217:S852218 IY852217:JO852218 SU852217:TK852218 ACQ852217:ADG852218 AMM852217:ANC852218 AWI852217:AWY852218 BGE852217:BGU852218 BQA852217:BQQ852218 BZW852217:CAM852218 CJS852217:CKI852218 CTO852217:CUE852218 DDK852217:DEA852218 DNG852217:DNW852218 DXC852217:DXS852218 EGY852217:EHO852218 EQU852217:ERK852218 FAQ852217:FBG852218 FKM852217:FLC852218 FUI852217:FUY852218 GEE852217:GEU852218 GOA852217:GOQ852218 GXW852217:GYM852218 HHS852217:HII852218 HRO852217:HSE852218 IBK852217:ICA852218 ILG852217:ILW852218 IVC852217:IVS852218 JEY852217:JFO852218 JOU852217:JPK852218 JYQ852217:JZG852218 KIM852217:KJC852218 KSI852217:KSY852218 LCE852217:LCU852218 LMA852217:LMQ852218 LVW852217:LWM852218 MFS852217:MGI852218 MPO852217:MQE852218 MZK852217:NAA852218 NJG852217:NJW852218 NTC852217:NTS852218 OCY852217:ODO852218 OMU852217:ONK852218 OWQ852217:OXG852218 PGM852217:PHC852218 PQI852217:PQY852218 QAE852217:QAU852218 QKA852217:QKQ852218 QTW852217:QUM852218 RDS852217:REI852218 RNO852217:ROE852218 RXK852217:RYA852218 SHG852217:SHW852218 SRC852217:SRS852218 TAY852217:TBO852218 TKU852217:TLK852218 TUQ852217:TVG852218 UEM852217:UFC852218 UOI852217:UOY852218 UYE852217:UYU852218 VIA852217:VIQ852218 VRW852217:VSM852218 WBS852217:WCI852218 WLO852217:WME852218 WVK852217:WWA852218 C917753:S917754 IY917753:JO917754 SU917753:TK917754 ACQ917753:ADG917754 AMM917753:ANC917754 AWI917753:AWY917754 BGE917753:BGU917754 BQA917753:BQQ917754 BZW917753:CAM917754 CJS917753:CKI917754 CTO917753:CUE917754 DDK917753:DEA917754 DNG917753:DNW917754 DXC917753:DXS917754 EGY917753:EHO917754 EQU917753:ERK917754 FAQ917753:FBG917754 FKM917753:FLC917754 FUI917753:FUY917754 GEE917753:GEU917754 GOA917753:GOQ917754 GXW917753:GYM917754 HHS917753:HII917754 HRO917753:HSE917754 IBK917753:ICA917754 ILG917753:ILW917754 IVC917753:IVS917754 JEY917753:JFO917754 JOU917753:JPK917754 JYQ917753:JZG917754 KIM917753:KJC917754 KSI917753:KSY917754 LCE917753:LCU917754 LMA917753:LMQ917754 LVW917753:LWM917754 MFS917753:MGI917754 MPO917753:MQE917754 MZK917753:NAA917754 NJG917753:NJW917754 NTC917753:NTS917754 OCY917753:ODO917754 OMU917753:ONK917754 OWQ917753:OXG917754 PGM917753:PHC917754 PQI917753:PQY917754 QAE917753:QAU917754 QKA917753:QKQ917754 QTW917753:QUM917754 RDS917753:REI917754 RNO917753:ROE917754 RXK917753:RYA917754 SHG917753:SHW917754 SRC917753:SRS917754 TAY917753:TBO917754 TKU917753:TLK917754 TUQ917753:TVG917754 UEM917753:UFC917754 UOI917753:UOY917754 UYE917753:UYU917754 VIA917753:VIQ917754 VRW917753:VSM917754 WBS917753:WCI917754 WLO917753:WME917754 WVK917753:WWA917754 C983289:S983290 IY983289:JO983290 SU983289:TK983290 ACQ983289:ADG983290 AMM983289:ANC983290 AWI983289:AWY983290 BGE983289:BGU983290 BQA983289:BQQ983290 BZW983289:CAM983290 CJS983289:CKI983290 CTO983289:CUE983290 DDK983289:DEA983290 DNG983289:DNW983290 DXC983289:DXS983290 EGY983289:EHO983290 EQU983289:ERK983290 FAQ983289:FBG983290 FKM983289:FLC983290 FUI983289:FUY983290 GEE983289:GEU983290 GOA983289:GOQ983290 GXW983289:GYM983290 HHS983289:HII983290 HRO983289:HSE983290 IBK983289:ICA983290 ILG983289:ILW983290 IVC983289:IVS983290 JEY983289:JFO983290 JOU983289:JPK983290 JYQ983289:JZG983290 KIM983289:KJC983290 KSI983289:KSY983290 LCE983289:LCU983290 LMA983289:LMQ983290 LVW983289:LWM983290 MFS983289:MGI983290 MPO983289:MQE983290 MZK983289:NAA983290 NJG983289:NJW983290 NTC983289:NTS983290 OCY983289:ODO983290 OMU983289:ONK983290 OWQ983289:OXG983290 PGM983289:PHC983290 PQI983289:PQY983290 QAE983289:QAU983290 QKA983289:QKQ983290 QTW983289:QUM983290 RDS983289:REI983290 RNO983289:ROE983290 RXK983289:RYA983290 SHG983289:SHW983290 SRC983289:SRS983290 TAY983289:TBO983290 TKU983289:TLK983290 TUQ983289:TVG983290 UEM983289:UFC983290 UOI983289:UOY983290 UYE983289:UYU983290 VIA983289:VIQ983290 VRW983289:VSM983290 WBS983289:WCI983290 WLO983289:WME983290 WVK983289:WWA983290 A256:A264 IW256:IW264 SS256:SS264 ACO256:ACO264 AMK256:AMK264 AWG256:AWG264 BGC256:BGC264 BPY256:BPY264 BZU256:BZU264 CJQ256:CJQ264 CTM256:CTM264 DDI256:DDI264 DNE256:DNE264 DXA256:DXA264 EGW256:EGW264 EQS256:EQS264 FAO256:FAO264 FKK256:FKK264 FUG256:FUG264 GEC256:GEC264 GNY256:GNY264 GXU256:GXU264 HHQ256:HHQ264 HRM256:HRM264 IBI256:IBI264 ILE256:ILE264 IVA256:IVA264 JEW256:JEW264 JOS256:JOS264 JYO256:JYO264 KIK256:KIK264 KSG256:KSG264 LCC256:LCC264 LLY256:LLY264 LVU256:LVU264 MFQ256:MFQ264 MPM256:MPM264 MZI256:MZI264 NJE256:NJE264 NTA256:NTA264 OCW256:OCW264 OMS256:OMS264 OWO256:OWO264 PGK256:PGK264 PQG256:PQG264 QAC256:QAC264 QJY256:QJY264 QTU256:QTU264 RDQ256:RDQ264 RNM256:RNM264 RXI256:RXI264 SHE256:SHE264 SRA256:SRA264 TAW256:TAW264 TKS256:TKS264 TUO256:TUO264 UEK256:UEK264 UOG256:UOG264 UYC256:UYC264 VHY256:VHY264 VRU256:VRU264 WBQ256:WBQ264 WLM256:WLM264 WVI256:WVI264 A65792:A65800 IW65792:IW65800 SS65792:SS65800 ACO65792:ACO65800 AMK65792:AMK65800 AWG65792:AWG65800 BGC65792:BGC65800 BPY65792:BPY65800 BZU65792:BZU65800 CJQ65792:CJQ65800 CTM65792:CTM65800 DDI65792:DDI65800 DNE65792:DNE65800 DXA65792:DXA65800 EGW65792:EGW65800 EQS65792:EQS65800 FAO65792:FAO65800 FKK65792:FKK65800 FUG65792:FUG65800 GEC65792:GEC65800 GNY65792:GNY65800 GXU65792:GXU65800 HHQ65792:HHQ65800 HRM65792:HRM65800 IBI65792:IBI65800 ILE65792:ILE65800 IVA65792:IVA65800 JEW65792:JEW65800 JOS65792:JOS65800 JYO65792:JYO65800 KIK65792:KIK65800 KSG65792:KSG65800 LCC65792:LCC65800 LLY65792:LLY65800 LVU65792:LVU65800 MFQ65792:MFQ65800 MPM65792:MPM65800 MZI65792:MZI65800 NJE65792:NJE65800 NTA65792:NTA65800 OCW65792:OCW65800 OMS65792:OMS65800 OWO65792:OWO65800 PGK65792:PGK65800 PQG65792:PQG65800 QAC65792:QAC65800 QJY65792:QJY65800 QTU65792:QTU65800 RDQ65792:RDQ65800 RNM65792:RNM65800 RXI65792:RXI65800 SHE65792:SHE65800 SRA65792:SRA65800 TAW65792:TAW65800 TKS65792:TKS65800 TUO65792:TUO65800 UEK65792:UEK65800 UOG65792:UOG65800 UYC65792:UYC65800 VHY65792:VHY65800 VRU65792:VRU65800 WBQ65792:WBQ65800 WLM65792:WLM65800 WVI65792:WVI65800 A131328:A131336 IW131328:IW131336 SS131328:SS131336 ACO131328:ACO131336 AMK131328:AMK131336 AWG131328:AWG131336 BGC131328:BGC131336 BPY131328:BPY131336 BZU131328:BZU131336 CJQ131328:CJQ131336 CTM131328:CTM131336 DDI131328:DDI131336 DNE131328:DNE131336 DXA131328:DXA131336 EGW131328:EGW131336 EQS131328:EQS131336 FAO131328:FAO131336 FKK131328:FKK131336 FUG131328:FUG131336 GEC131328:GEC131336 GNY131328:GNY131336 GXU131328:GXU131336 HHQ131328:HHQ131336 HRM131328:HRM131336 IBI131328:IBI131336 ILE131328:ILE131336 IVA131328:IVA131336 JEW131328:JEW131336 JOS131328:JOS131336 JYO131328:JYO131336 KIK131328:KIK131336 KSG131328:KSG131336 LCC131328:LCC131336 LLY131328:LLY131336 LVU131328:LVU131336 MFQ131328:MFQ131336 MPM131328:MPM131336 MZI131328:MZI131336 NJE131328:NJE131336 NTA131328:NTA131336 OCW131328:OCW131336 OMS131328:OMS131336 OWO131328:OWO131336 PGK131328:PGK131336 PQG131328:PQG131336 QAC131328:QAC131336 QJY131328:QJY131336 QTU131328:QTU131336 RDQ131328:RDQ131336 RNM131328:RNM131336 RXI131328:RXI131336 SHE131328:SHE131336 SRA131328:SRA131336 TAW131328:TAW131336 TKS131328:TKS131336 TUO131328:TUO131336 UEK131328:UEK131336 UOG131328:UOG131336 UYC131328:UYC131336 VHY131328:VHY131336 VRU131328:VRU131336 WBQ131328:WBQ131336 WLM131328:WLM131336 WVI131328:WVI131336 A196864:A196872 IW196864:IW196872 SS196864:SS196872 ACO196864:ACO196872 AMK196864:AMK196872 AWG196864:AWG196872 BGC196864:BGC196872 BPY196864:BPY196872 BZU196864:BZU196872 CJQ196864:CJQ196872 CTM196864:CTM196872 DDI196864:DDI196872 DNE196864:DNE196872 DXA196864:DXA196872 EGW196864:EGW196872 EQS196864:EQS196872 FAO196864:FAO196872 FKK196864:FKK196872 FUG196864:FUG196872 GEC196864:GEC196872 GNY196864:GNY196872 GXU196864:GXU196872 HHQ196864:HHQ196872 HRM196864:HRM196872 IBI196864:IBI196872 ILE196864:ILE196872 IVA196864:IVA196872 JEW196864:JEW196872 JOS196864:JOS196872 JYO196864:JYO196872 KIK196864:KIK196872 KSG196864:KSG196872 LCC196864:LCC196872 LLY196864:LLY196872 LVU196864:LVU196872 MFQ196864:MFQ196872 MPM196864:MPM196872 MZI196864:MZI196872 NJE196864:NJE196872 NTA196864:NTA196872 OCW196864:OCW196872 OMS196864:OMS196872 OWO196864:OWO196872 PGK196864:PGK196872 PQG196864:PQG196872 QAC196864:QAC196872 QJY196864:QJY196872 QTU196864:QTU196872 RDQ196864:RDQ196872 RNM196864:RNM196872 RXI196864:RXI196872 SHE196864:SHE196872 SRA196864:SRA196872 TAW196864:TAW196872 TKS196864:TKS196872 TUO196864:TUO196872 UEK196864:UEK196872 UOG196864:UOG196872 UYC196864:UYC196872 VHY196864:VHY196872 VRU196864:VRU196872 WBQ196864:WBQ196872 WLM196864:WLM196872 WVI196864:WVI196872 A262400:A262408 IW262400:IW262408 SS262400:SS262408 ACO262400:ACO262408 AMK262400:AMK262408 AWG262400:AWG262408 BGC262400:BGC262408 BPY262400:BPY262408 BZU262400:BZU262408 CJQ262400:CJQ262408 CTM262400:CTM262408 DDI262400:DDI262408 DNE262400:DNE262408 DXA262400:DXA262408 EGW262400:EGW262408 EQS262400:EQS262408 FAO262400:FAO262408 FKK262400:FKK262408 FUG262400:FUG262408 GEC262400:GEC262408 GNY262400:GNY262408 GXU262400:GXU262408 HHQ262400:HHQ262408 HRM262400:HRM262408 IBI262400:IBI262408 ILE262400:ILE262408 IVA262400:IVA262408 JEW262400:JEW262408 JOS262400:JOS262408 JYO262400:JYO262408 KIK262400:KIK262408 KSG262400:KSG262408 LCC262400:LCC262408 LLY262400:LLY262408 LVU262400:LVU262408 MFQ262400:MFQ262408 MPM262400:MPM262408 MZI262400:MZI262408 NJE262400:NJE262408 NTA262400:NTA262408 OCW262400:OCW262408 OMS262400:OMS262408 OWO262400:OWO262408 PGK262400:PGK262408 PQG262400:PQG262408 QAC262400:QAC262408 QJY262400:QJY262408 QTU262400:QTU262408 RDQ262400:RDQ262408 RNM262400:RNM262408 RXI262400:RXI262408 SHE262400:SHE262408 SRA262400:SRA262408 TAW262400:TAW262408 TKS262400:TKS262408 TUO262400:TUO262408 UEK262400:UEK262408 UOG262400:UOG262408 UYC262400:UYC262408 VHY262400:VHY262408 VRU262400:VRU262408 WBQ262400:WBQ262408 WLM262400:WLM262408 WVI262400:WVI262408 A327936:A327944 IW327936:IW327944 SS327936:SS327944 ACO327936:ACO327944 AMK327936:AMK327944 AWG327936:AWG327944 BGC327936:BGC327944 BPY327936:BPY327944 BZU327936:BZU327944 CJQ327936:CJQ327944 CTM327936:CTM327944 DDI327936:DDI327944 DNE327936:DNE327944 DXA327936:DXA327944 EGW327936:EGW327944 EQS327936:EQS327944 FAO327936:FAO327944 FKK327936:FKK327944 FUG327936:FUG327944 GEC327936:GEC327944 GNY327936:GNY327944 GXU327936:GXU327944 HHQ327936:HHQ327944 HRM327936:HRM327944 IBI327936:IBI327944 ILE327936:ILE327944 IVA327936:IVA327944 JEW327936:JEW327944 JOS327936:JOS327944 JYO327936:JYO327944 KIK327936:KIK327944 KSG327936:KSG327944 LCC327936:LCC327944 LLY327936:LLY327944 LVU327936:LVU327944 MFQ327936:MFQ327944 MPM327936:MPM327944 MZI327936:MZI327944 NJE327936:NJE327944 NTA327936:NTA327944 OCW327936:OCW327944 OMS327936:OMS327944 OWO327936:OWO327944 PGK327936:PGK327944 PQG327936:PQG327944 QAC327936:QAC327944 QJY327936:QJY327944 QTU327936:QTU327944 RDQ327936:RDQ327944 RNM327936:RNM327944 RXI327936:RXI327944 SHE327936:SHE327944 SRA327936:SRA327944 TAW327936:TAW327944 TKS327936:TKS327944 TUO327936:TUO327944 UEK327936:UEK327944 UOG327936:UOG327944 UYC327936:UYC327944 VHY327936:VHY327944 VRU327936:VRU327944 WBQ327936:WBQ327944 WLM327936:WLM327944 WVI327936:WVI327944 A393472:A393480 IW393472:IW393480 SS393472:SS393480 ACO393472:ACO393480 AMK393472:AMK393480 AWG393472:AWG393480 BGC393472:BGC393480 BPY393472:BPY393480 BZU393472:BZU393480 CJQ393472:CJQ393480 CTM393472:CTM393480 DDI393472:DDI393480 DNE393472:DNE393480 DXA393472:DXA393480 EGW393472:EGW393480 EQS393472:EQS393480 FAO393472:FAO393480 FKK393472:FKK393480 FUG393472:FUG393480 GEC393472:GEC393480 GNY393472:GNY393480 GXU393472:GXU393480 HHQ393472:HHQ393480 HRM393472:HRM393480 IBI393472:IBI393480 ILE393472:ILE393480 IVA393472:IVA393480 JEW393472:JEW393480 JOS393472:JOS393480 JYO393472:JYO393480 KIK393472:KIK393480 KSG393472:KSG393480 LCC393472:LCC393480 LLY393472:LLY393480 LVU393472:LVU393480 MFQ393472:MFQ393480 MPM393472:MPM393480 MZI393472:MZI393480 NJE393472:NJE393480 NTA393472:NTA393480 OCW393472:OCW393480 OMS393472:OMS393480 OWO393472:OWO393480 PGK393472:PGK393480 PQG393472:PQG393480 QAC393472:QAC393480 QJY393472:QJY393480 QTU393472:QTU393480 RDQ393472:RDQ393480 RNM393472:RNM393480 RXI393472:RXI393480 SHE393472:SHE393480 SRA393472:SRA393480 TAW393472:TAW393480 TKS393472:TKS393480 TUO393472:TUO393480 UEK393472:UEK393480 UOG393472:UOG393480 UYC393472:UYC393480 VHY393472:VHY393480 VRU393472:VRU393480 WBQ393472:WBQ393480 WLM393472:WLM393480 WVI393472:WVI393480 A459008:A459016 IW459008:IW459016 SS459008:SS459016 ACO459008:ACO459016 AMK459008:AMK459016 AWG459008:AWG459016 BGC459008:BGC459016 BPY459008:BPY459016 BZU459008:BZU459016 CJQ459008:CJQ459016 CTM459008:CTM459016 DDI459008:DDI459016 DNE459008:DNE459016 DXA459008:DXA459016 EGW459008:EGW459016 EQS459008:EQS459016 FAO459008:FAO459016 FKK459008:FKK459016 FUG459008:FUG459016 GEC459008:GEC459016 GNY459008:GNY459016 GXU459008:GXU459016 HHQ459008:HHQ459016 HRM459008:HRM459016 IBI459008:IBI459016 ILE459008:ILE459016 IVA459008:IVA459016 JEW459008:JEW459016 JOS459008:JOS459016 JYO459008:JYO459016 KIK459008:KIK459016 KSG459008:KSG459016 LCC459008:LCC459016 LLY459008:LLY459016 LVU459008:LVU459016 MFQ459008:MFQ459016 MPM459008:MPM459016 MZI459008:MZI459016 NJE459008:NJE459016 NTA459008:NTA459016 OCW459008:OCW459016 OMS459008:OMS459016 OWO459008:OWO459016 PGK459008:PGK459016 PQG459008:PQG459016 QAC459008:QAC459016 QJY459008:QJY459016 QTU459008:QTU459016 RDQ459008:RDQ459016 RNM459008:RNM459016 RXI459008:RXI459016 SHE459008:SHE459016 SRA459008:SRA459016 TAW459008:TAW459016 TKS459008:TKS459016 TUO459008:TUO459016 UEK459008:UEK459016 UOG459008:UOG459016 UYC459008:UYC459016 VHY459008:VHY459016 VRU459008:VRU459016 WBQ459008:WBQ459016 WLM459008:WLM459016 WVI459008:WVI459016 A524544:A524552 IW524544:IW524552 SS524544:SS524552 ACO524544:ACO524552 AMK524544:AMK524552 AWG524544:AWG524552 BGC524544:BGC524552 BPY524544:BPY524552 BZU524544:BZU524552 CJQ524544:CJQ524552 CTM524544:CTM524552 DDI524544:DDI524552 DNE524544:DNE524552 DXA524544:DXA524552 EGW524544:EGW524552 EQS524544:EQS524552 FAO524544:FAO524552 FKK524544:FKK524552 FUG524544:FUG524552 GEC524544:GEC524552 GNY524544:GNY524552 GXU524544:GXU524552 HHQ524544:HHQ524552 HRM524544:HRM524552 IBI524544:IBI524552 ILE524544:ILE524552 IVA524544:IVA524552 JEW524544:JEW524552 JOS524544:JOS524552 JYO524544:JYO524552 KIK524544:KIK524552 KSG524544:KSG524552 LCC524544:LCC524552 LLY524544:LLY524552 LVU524544:LVU524552 MFQ524544:MFQ524552 MPM524544:MPM524552 MZI524544:MZI524552 NJE524544:NJE524552 NTA524544:NTA524552 OCW524544:OCW524552 OMS524544:OMS524552 OWO524544:OWO524552 PGK524544:PGK524552 PQG524544:PQG524552 QAC524544:QAC524552 QJY524544:QJY524552 QTU524544:QTU524552 RDQ524544:RDQ524552 RNM524544:RNM524552 RXI524544:RXI524552 SHE524544:SHE524552 SRA524544:SRA524552 TAW524544:TAW524552 TKS524544:TKS524552 TUO524544:TUO524552 UEK524544:UEK524552 UOG524544:UOG524552 UYC524544:UYC524552 VHY524544:VHY524552 VRU524544:VRU524552 WBQ524544:WBQ524552 WLM524544:WLM524552 WVI524544:WVI524552 A590080:A590088 IW590080:IW590088 SS590080:SS590088 ACO590080:ACO590088 AMK590080:AMK590088 AWG590080:AWG590088 BGC590080:BGC590088 BPY590080:BPY590088 BZU590080:BZU590088 CJQ590080:CJQ590088 CTM590080:CTM590088 DDI590080:DDI590088 DNE590080:DNE590088 DXA590080:DXA590088 EGW590080:EGW590088 EQS590080:EQS590088 FAO590080:FAO590088 FKK590080:FKK590088 FUG590080:FUG590088 GEC590080:GEC590088 GNY590080:GNY590088 GXU590080:GXU590088 HHQ590080:HHQ590088 HRM590080:HRM590088 IBI590080:IBI590088 ILE590080:ILE590088 IVA590080:IVA590088 JEW590080:JEW590088 JOS590080:JOS590088 JYO590080:JYO590088 KIK590080:KIK590088 KSG590080:KSG590088 LCC590080:LCC590088 LLY590080:LLY590088 LVU590080:LVU590088 MFQ590080:MFQ590088 MPM590080:MPM590088 MZI590080:MZI590088 NJE590080:NJE590088 NTA590080:NTA590088 OCW590080:OCW590088 OMS590080:OMS590088 OWO590080:OWO590088 PGK590080:PGK590088 PQG590080:PQG590088 QAC590080:QAC590088 QJY590080:QJY590088 QTU590080:QTU590088 RDQ590080:RDQ590088 RNM590080:RNM590088 RXI590080:RXI590088 SHE590080:SHE590088 SRA590080:SRA590088 TAW590080:TAW590088 TKS590080:TKS590088 TUO590080:TUO590088 UEK590080:UEK590088 UOG590080:UOG590088 UYC590080:UYC590088 VHY590080:VHY590088 VRU590080:VRU590088 WBQ590080:WBQ590088 WLM590080:WLM590088 WVI590080:WVI590088 A655616:A655624 IW655616:IW655624 SS655616:SS655624 ACO655616:ACO655624 AMK655616:AMK655624 AWG655616:AWG655624 BGC655616:BGC655624 BPY655616:BPY655624 BZU655616:BZU655624 CJQ655616:CJQ655624 CTM655616:CTM655624 DDI655616:DDI655624 DNE655616:DNE655624 DXA655616:DXA655624 EGW655616:EGW655624 EQS655616:EQS655624 FAO655616:FAO655624 FKK655616:FKK655624 FUG655616:FUG655624 GEC655616:GEC655624 GNY655616:GNY655624 GXU655616:GXU655624 HHQ655616:HHQ655624 HRM655616:HRM655624 IBI655616:IBI655624 ILE655616:ILE655624 IVA655616:IVA655624 JEW655616:JEW655624 JOS655616:JOS655624 JYO655616:JYO655624 KIK655616:KIK655624 KSG655616:KSG655624 LCC655616:LCC655624 LLY655616:LLY655624 LVU655616:LVU655624 MFQ655616:MFQ655624 MPM655616:MPM655624 MZI655616:MZI655624 NJE655616:NJE655624 NTA655616:NTA655624 OCW655616:OCW655624 OMS655616:OMS655624 OWO655616:OWO655624 PGK655616:PGK655624 PQG655616:PQG655624 QAC655616:QAC655624 QJY655616:QJY655624 QTU655616:QTU655624 RDQ655616:RDQ655624 RNM655616:RNM655624 RXI655616:RXI655624 SHE655616:SHE655624 SRA655616:SRA655624 TAW655616:TAW655624 TKS655616:TKS655624 TUO655616:TUO655624 UEK655616:UEK655624 UOG655616:UOG655624 UYC655616:UYC655624 VHY655616:VHY655624 VRU655616:VRU655624 WBQ655616:WBQ655624 WLM655616:WLM655624 WVI655616:WVI655624 A721152:A721160 IW721152:IW721160 SS721152:SS721160 ACO721152:ACO721160 AMK721152:AMK721160 AWG721152:AWG721160 BGC721152:BGC721160 BPY721152:BPY721160 BZU721152:BZU721160 CJQ721152:CJQ721160 CTM721152:CTM721160 DDI721152:DDI721160 DNE721152:DNE721160 DXA721152:DXA721160 EGW721152:EGW721160 EQS721152:EQS721160 FAO721152:FAO721160 FKK721152:FKK721160 FUG721152:FUG721160 GEC721152:GEC721160 GNY721152:GNY721160 GXU721152:GXU721160 HHQ721152:HHQ721160 HRM721152:HRM721160 IBI721152:IBI721160 ILE721152:ILE721160 IVA721152:IVA721160 JEW721152:JEW721160 JOS721152:JOS721160 JYO721152:JYO721160 KIK721152:KIK721160 KSG721152:KSG721160 LCC721152:LCC721160 LLY721152:LLY721160 LVU721152:LVU721160 MFQ721152:MFQ721160 MPM721152:MPM721160 MZI721152:MZI721160 NJE721152:NJE721160 NTA721152:NTA721160 OCW721152:OCW721160 OMS721152:OMS721160 OWO721152:OWO721160 PGK721152:PGK721160 PQG721152:PQG721160 QAC721152:QAC721160 QJY721152:QJY721160 QTU721152:QTU721160 RDQ721152:RDQ721160 RNM721152:RNM721160 RXI721152:RXI721160 SHE721152:SHE721160 SRA721152:SRA721160 TAW721152:TAW721160 TKS721152:TKS721160 TUO721152:TUO721160 UEK721152:UEK721160 UOG721152:UOG721160 UYC721152:UYC721160 VHY721152:VHY721160 VRU721152:VRU721160 WBQ721152:WBQ721160 WLM721152:WLM721160 WVI721152:WVI721160 A786688:A786696 IW786688:IW786696 SS786688:SS786696 ACO786688:ACO786696 AMK786688:AMK786696 AWG786688:AWG786696 BGC786688:BGC786696 BPY786688:BPY786696 BZU786688:BZU786696 CJQ786688:CJQ786696 CTM786688:CTM786696 DDI786688:DDI786696 DNE786688:DNE786696 DXA786688:DXA786696 EGW786688:EGW786696 EQS786688:EQS786696 FAO786688:FAO786696 FKK786688:FKK786696 FUG786688:FUG786696 GEC786688:GEC786696 GNY786688:GNY786696 GXU786688:GXU786696 HHQ786688:HHQ786696 HRM786688:HRM786696 IBI786688:IBI786696 ILE786688:ILE786696 IVA786688:IVA786696 JEW786688:JEW786696 JOS786688:JOS786696 JYO786688:JYO786696 KIK786688:KIK786696 KSG786688:KSG786696 LCC786688:LCC786696 LLY786688:LLY786696 LVU786688:LVU786696 MFQ786688:MFQ786696 MPM786688:MPM786696 MZI786688:MZI786696 NJE786688:NJE786696 NTA786688:NTA786696 OCW786688:OCW786696 OMS786688:OMS786696 OWO786688:OWO786696 PGK786688:PGK786696 PQG786688:PQG786696 QAC786688:QAC786696 QJY786688:QJY786696 QTU786688:QTU786696 RDQ786688:RDQ786696 RNM786688:RNM786696 RXI786688:RXI786696 SHE786688:SHE786696 SRA786688:SRA786696 TAW786688:TAW786696 TKS786688:TKS786696 TUO786688:TUO786696 UEK786688:UEK786696 UOG786688:UOG786696 UYC786688:UYC786696 VHY786688:VHY786696 VRU786688:VRU786696 WBQ786688:WBQ786696 WLM786688:WLM786696 WVI786688:WVI786696 A852224:A852232 IW852224:IW852232 SS852224:SS852232 ACO852224:ACO852232 AMK852224:AMK852232 AWG852224:AWG852232 BGC852224:BGC852232 BPY852224:BPY852232 BZU852224:BZU852232 CJQ852224:CJQ852232 CTM852224:CTM852232 DDI852224:DDI852232 DNE852224:DNE852232 DXA852224:DXA852232 EGW852224:EGW852232 EQS852224:EQS852232 FAO852224:FAO852232 FKK852224:FKK852232 FUG852224:FUG852232 GEC852224:GEC852232 GNY852224:GNY852232 GXU852224:GXU852232 HHQ852224:HHQ852232 HRM852224:HRM852232 IBI852224:IBI852232 ILE852224:ILE852232 IVA852224:IVA852232 JEW852224:JEW852232 JOS852224:JOS852232 JYO852224:JYO852232 KIK852224:KIK852232 KSG852224:KSG852232 LCC852224:LCC852232 LLY852224:LLY852232 LVU852224:LVU852232 MFQ852224:MFQ852232 MPM852224:MPM852232 MZI852224:MZI852232 NJE852224:NJE852232 NTA852224:NTA852232 OCW852224:OCW852232 OMS852224:OMS852232 OWO852224:OWO852232 PGK852224:PGK852232 PQG852224:PQG852232 QAC852224:QAC852232 QJY852224:QJY852232 QTU852224:QTU852232 RDQ852224:RDQ852232 RNM852224:RNM852232 RXI852224:RXI852232 SHE852224:SHE852232 SRA852224:SRA852232 TAW852224:TAW852232 TKS852224:TKS852232 TUO852224:TUO852232 UEK852224:UEK852232 UOG852224:UOG852232 UYC852224:UYC852232 VHY852224:VHY852232 VRU852224:VRU852232 WBQ852224:WBQ852232 WLM852224:WLM852232 WVI852224:WVI852232 A917760:A917768 IW917760:IW917768 SS917760:SS917768 ACO917760:ACO917768 AMK917760:AMK917768 AWG917760:AWG917768 BGC917760:BGC917768 BPY917760:BPY917768 BZU917760:BZU917768 CJQ917760:CJQ917768 CTM917760:CTM917768 DDI917760:DDI917768 DNE917760:DNE917768 DXA917760:DXA917768 EGW917760:EGW917768 EQS917760:EQS917768 FAO917760:FAO917768 FKK917760:FKK917768 FUG917760:FUG917768 GEC917760:GEC917768 GNY917760:GNY917768 GXU917760:GXU917768 HHQ917760:HHQ917768 HRM917760:HRM917768 IBI917760:IBI917768 ILE917760:ILE917768 IVA917760:IVA917768 JEW917760:JEW917768 JOS917760:JOS917768 JYO917760:JYO917768 KIK917760:KIK917768 KSG917760:KSG917768 LCC917760:LCC917768 LLY917760:LLY917768 LVU917760:LVU917768 MFQ917760:MFQ917768 MPM917760:MPM917768 MZI917760:MZI917768 NJE917760:NJE917768 NTA917760:NTA917768 OCW917760:OCW917768 OMS917760:OMS917768 OWO917760:OWO917768 PGK917760:PGK917768 PQG917760:PQG917768 QAC917760:QAC917768 QJY917760:QJY917768 QTU917760:QTU917768 RDQ917760:RDQ917768 RNM917760:RNM917768 RXI917760:RXI917768 SHE917760:SHE917768 SRA917760:SRA917768 TAW917760:TAW917768 TKS917760:TKS917768 TUO917760:TUO917768 UEK917760:UEK917768 UOG917760:UOG917768 UYC917760:UYC917768 VHY917760:VHY917768 VRU917760:VRU917768 WBQ917760:WBQ917768 WLM917760:WLM917768 WVI917760:WVI917768 A983296:A983304 IW983296:IW983304 SS983296:SS983304 ACO983296:ACO983304 AMK983296:AMK983304 AWG983296:AWG983304 BGC983296:BGC983304 BPY983296:BPY983304 BZU983296:BZU983304 CJQ983296:CJQ983304 CTM983296:CTM983304 DDI983296:DDI983304 DNE983296:DNE983304 DXA983296:DXA983304 EGW983296:EGW983304 EQS983296:EQS983304 FAO983296:FAO983304 FKK983296:FKK983304 FUG983296:FUG983304 GEC983296:GEC983304 GNY983296:GNY983304 GXU983296:GXU983304 HHQ983296:HHQ983304 HRM983296:HRM983304 IBI983296:IBI983304 ILE983296:ILE983304 IVA983296:IVA983304 JEW983296:JEW983304 JOS983296:JOS983304 JYO983296:JYO983304 KIK983296:KIK983304 KSG983296:KSG983304 LCC983296:LCC983304 LLY983296:LLY983304 LVU983296:LVU983304 MFQ983296:MFQ983304 MPM983296:MPM983304 MZI983296:MZI983304 NJE983296:NJE983304 NTA983296:NTA983304 OCW983296:OCW983304 OMS983296:OMS983304 OWO983296:OWO983304 PGK983296:PGK983304 PQG983296:PQG983304 QAC983296:QAC983304 QJY983296:QJY983304 QTU983296:QTU983304 RDQ983296:RDQ983304 RNM983296:RNM983304 RXI983296:RXI983304 SHE983296:SHE983304 SRA983296:SRA983304 TAW983296:TAW983304 TKS983296:TKS983304 TUO983296:TUO983304 UEK983296:UEK983304 UOG983296:UOG983304 UYC983296:UYC983304 VHY983296:VHY983304 VRU983296:VRU983304 WBQ983296:WBQ983304 WLM983296:WLM983304 WVI983296:WVI983304 E126:AR142 JA126:KN142 SW126:UJ142 ACS126:AEF142 AMO126:AOB142 AWK126:AXX142 BGG126:BHT142 BQC126:BRP142 BZY126:CBL142 CJU126:CLH142 CTQ126:CVD142 DDM126:DEZ142 DNI126:DOV142 DXE126:DYR142 EHA126:EIN142 EQW126:ESJ142 FAS126:FCF142 FKO126:FMB142 FUK126:FVX142 GEG126:GFT142 GOC126:GPP142 GXY126:GZL142 HHU126:HJH142 HRQ126:HTD142 IBM126:ICZ142 ILI126:IMV142 IVE126:IWR142 JFA126:JGN142 JOW126:JQJ142 JYS126:KAF142 KIO126:KKB142 KSK126:KTX142 LCG126:LDT142 LMC126:LNP142 LVY126:LXL142 MFU126:MHH142 MPQ126:MRD142 MZM126:NAZ142 NJI126:NKV142 NTE126:NUR142 ODA126:OEN142 OMW126:OOJ142 OWS126:OYF142 PGO126:PIB142 PQK126:PRX142 QAG126:QBT142 QKC126:QLP142 QTY126:QVL142 RDU126:RFH142 RNQ126:RPD142 RXM126:RYZ142 SHI126:SIV142 SRE126:SSR142 TBA126:TCN142 TKW126:TMJ142 TUS126:TWF142 UEO126:UGB142 UOK126:UPX142 UYG126:UZT142 VIC126:VJP142 VRY126:VTL142 WBU126:WDH142 WLQ126:WND142 WVM126:WWZ142 E65662:AR65678 JA65662:KN65678 SW65662:UJ65678 ACS65662:AEF65678 AMO65662:AOB65678 AWK65662:AXX65678 BGG65662:BHT65678 BQC65662:BRP65678 BZY65662:CBL65678 CJU65662:CLH65678 CTQ65662:CVD65678 DDM65662:DEZ65678 DNI65662:DOV65678 DXE65662:DYR65678 EHA65662:EIN65678 EQW65662:ESJ65678 FAS65662:FCF65678 FKO65662:FMB65678 FUK65662:FVX65678 GEG65662:GFT65678 GOC65662:GPP65678 GXY65662:GZL65678 HHU65662:HJH65678 HRQ65662:HTD65678 IBM65662:ICZ65678 ILI65662:IMV65678 IVE65662:IWR65678 JFA65662:JGN65678 JOW65662:JQJ65678 JYS65662:KAF65678 KIO65662:KKB65678 KSK65662:KTX65678 LCG65662:LDT65678 LMC65662:LNP65678 LVY65662:LXL65678 MFU65662:MHH65678 MPQ65662:MRD65678 MZM65662:NAZ65678 NJI65662:NKV65678 NTE65662:NUR65678 ODA65662:OEN65678 OMW65662:OOJ65678 OWS65662:OYF65678 PGO65662:PIB65678 PQK65662:PRX65678 QAG65662:QBT65678 QKC65662:QLP65678 QTY65662:QVL65678 RDU65662:RFH65678 RNQ65662:RPD65678 RXM65662:RYZ65678 SHI65662:SIV65678 SRE65662:SSR65678 TBA65662:TCN65678 TKW65662:TMJ65678 TUS65662:TWF65678 UEO65662:UGB65678 UOK65662:UPX65678 UYG65662:UZT65678 VIC65662:VJP65678 VRY65662:VTL65678 WBU65662:WDH65678 WLQ65662:WND65678 WVM65662:WWZ65678 E131198:AR131214 JA131198:KN131214 SW131198:UJ131214 ACS131198:AEF131214 AMO131198:AOB131214 AWK131198:AXX131214 BGG131198:BHT131214 BQC131198:BRP131214 BZY131198:CBL131214 CJU131198:CLH131214 CTQ131198:CVD131214 DDM131198:DEZ131214 DNI131198:DOV131214 DXE131198:DYR131214 EHA131198:EIN131214 EQW131198:ESJ131214 FAS131198:FCF131214 FKO131198:FMB131214 FUK131198:FVX131214 GEG131198:GFT131214 GOC131198:GPP131214 GXY131198:GZL131214 HHU131198:HJH131214 HRQ131198:HTD131214 IBM131198:ICZ131214 ILI131198:IMV131214 IVE131198:IWR131214 JFA131198:JGN131214 JOW131198:JQJ131214 JYS131198:KAF131214 KIO131198:KKB131214 KSK131198:KTX131214 LCG131198:LDT131214 LMC131198:LNP131214 LVY131198:LXL131214 MFU131198:MHH131214 MPQ131198:MRD131214 MZM131198:NAZ131214 NJI131198:NKV131214 NTE131198:NUR131214 ODA131198:OEN131214 OMW131198:OOJ131214 OWS131198:OYF131214 PGO131198:PIB131214 PQK131198:PRX131214 QAG131198:QBT131214 QKC131198:QLP131214 QTY131198:QVL131214 RDU131198:RFH131214 RNQ131198:RPD131214 RXM131198:RYZ131214 SHI131198:SIV131214 SRE131198:SSR131214 TBA131198:TCN131214 TKW131198:TMJ131214 TUS131198:TWF131214 UEO131198:UGB131214 UOK131198:UPX131214 UYG131198:UZT131214 VIC131198:VJP131214 VRY131198:VTL131214 WBU131198:WDH131214 WLQ131198:WND131214 WVM131198:WWZ131214 E196734:AR196750 JA196734:KN196750 SW196734:UJ196750 ACS196734:AEF196750 AMO196734:AOB196750 AWK196734:AXX196750 BGG196734:BHT196750 BQC196734:BRP196750 BZY196734:CBL196750 CJU196734:CLH196750 CTQ196734:CVD196750 DDM196734:DEZ196750 DNI196734:DOV196750 DXE196734:DYR196750 EHA196734:EIN196750 EQW196734:ESJ196750 FAS196734:FCF196750 FKO196734:FMB196750 FUK196734:FVX196750 GEG196734:GFT196750 GOC196734:GPP196750 GXY196734:GZL196750 HHU196734:HJH196750 HRQ196734:HTD196750 IBM196734:ICZ196750 ILI196734:IMV196750 IVE196734:IWR196750 JFA196734:JGN196750 JOW196734:JQJ196750 JYS196734:KAF196750 KIO196734:KKB196750 KSK196734:KTX196750 LCG196734:LDT196750 LMC196734:LNP196750 LVY196734:LXL196750 MFU196734:MHH196750 MPQ196734:MRD196750 MZM196734:NAZ196750 NJI196734:NKV196750 NTE196734:NUR196750 ODA196734:OEN196750 OMW196734:OOJ196750 OWS196734:OYF196750 PGO196734:PIB196750 PQK196734:PRX196750 QAG196734:QBT196750 QKC196734:QLP196750 QTY196734:QVL196750 RDU196734:RFH196750 RNQ196734:RPD196750 RXM196734:RYZ196750 SHI196734:SIV196750 SRE196734:SSR196750 TBA196734:TCN196750 TKW196734:TMJ196750 TUS196734:TWF196750 UEO196734:UGB196750 UOK196734:UPX196750 UYG196734:UZT196750 VIC196734:VJP196750 VRY196734:VTL196750 WBU196734:WDH196750 WLQ196734:WND196750 WVM196734:WWZ196750 E262270:AR262286 JA262270:KN262286 SW262270:UJ262286 ACS262270:AEF262286 AMO262270:AOB262286 AWK262270:AXX262286 BGG262270:BHT262286 BQC262270:BRP262286 BZY262270:CBL262286 CJU262270:CLH262286 CTQ262270:CVD262286 DDM262270:DEZ262286 DNI262270:DOV262286 DXE262270:DYR262286 EHA262270:EIN262286 EQW262270:ESJ262286 FAS262270:FCF262286 FKO262270:FMB262286 FUK262270:FVX262286 GEG262270:GFT262286 GOC262270:GPP262286 GXY262270:GZL262286 HHU262270:HJH262286 HRQ262270:HTD262286 IBM262270:ICZ262286 ILI262270:IMV262286 IVE262270:IWR262286 JFA262270:JGN262286 JOW262270:JQJ262286 JYS262270:KAF262286 KIO262270:KKB262286 KSK262270:KTX262286 LCG262270:LDT262286 LMC262270:LNP262286 LVY262270:LXL262286 MFU262270:MHH262286 MPQ262270:MRD262286 MZM262270:NAZ262286 NJI262270:NKV262286 NTE262270:NUR262286 ODA262270:OEN262286 OMW262270:OOJ262286 OWS262270:OYF262286 PGO262270:PIB262286 PQK262270:PRX262286 QAG262270:QBT262286 QKC262270:QLP262286 QTY262270:QVL262286 RDU262270:RFH262286 RNQ262270:RPD262286 RXM262270:RYZ262286 SHI262270:SIV262286 SRE262270:SSR262286 TBA262270:TCN262286 TKW262270:TMJ262286 TUS262270:TWF262286 UEO262270:UGB262286 UOK262270:UPX262286 UYG262270:UZT262286 VIC262270:VJP262286 VRY262270:VTL262286 WBU262270:WDH262286 WLQ262270:WND262286 WVM262270:WWZ262286 E327806:AR327822 JA327806:KN327822 SW327806:UJ327822 ACS327806:AEF327822 AMO327806:AOB327822 AWK327806:AXX327822 BGG327806:BHT327822 BQC327806:BRP327822 BZY327806:CBL327822 CJU327806:CLH327822 CTQ327806:CVD327822 DDM327806:DEZ327822 DNI327806:DOV327822 DXE327806:DYR327822 EHA327806:EIN327822 EQW327806:ESJ327822 FAS327806:FCF327822 FKO327806:FMB327822 FUK327806:FVX327822 GEG327806:GFT327822 GOC327806:GPP327822 GXY327806:GZL327822 HHU327806:HJH327822 HRQ327806:HTD327822 IBM327806:ICZ327822 ILI327806:IMV327822 IVE327806:IWR327822 JFA327806:JGN327822 JOW327806:JQJ327822 JYS327806:KAF327822 KIO327806:KKB327822 KSK327806:KTX327822 LCG327806:LDT327822 LMC327806:LNP327822 LVY327806:LXL327822 MFU327806:MHH327822 MPQ327806:MRD327822 MZM327806:NAZ327822 NJI327806:NKV327822 NTE327806:NUR327822 ODA327806:OEN327822 OMW327806:OOJ327822 OWS327806:OYF327822 PGO327806:PIB327822 PQK327806:PRX327822 QAG327806:QBT327822 QKC327806:QLP327822 QTY327806:QVL327822 RDU327806:RFH327822 RNQ327806:RPD327822 RXM327806:RYZ327822 SHI327806:SIV327822 SRE327806:SSR327822 TBA327806:TCN327822 TKW327806:TMJ327822 TUS327806:TWF327822 UEO327806:UGB327822 UOK327806:UPX327822 UYG327806:UZT327822 VIC327806:VJP327822 VRY327806:VTL327822 WBU327806:WDH327822 WLQ327806:WND327822 WVM327806:WWZ327822 E393342:AR393358 JA393342:KN393358 SW393342:UJ393358 ACS393342:AEF393358 AMO393342:AOB393358 AWK393342:AXX393358 BGG393342:BHT393358 BQC393342:BRP393358 BZY393342:CBL393358 CJU393342:CLH393358 CTQ393342:CVD393358 DDM393342:DEZ393358 DNI393342:DOV393358 DXE393342:DYR393358 EHA393342:EIN393358 EQW393342:ESJ393358 FAS393342:FCF393358 FKO393342:FMB393358 FUK393342:FVX393358 GEG393342:GFT393358 GOC393342:GPP393358 GXY393342:GZL393358 HHU393342:HJH393358 HRQ393342:HTD393358 IBM393342:ICZ393358 ILI393342:IMV393358 IVE393342:IWR393358 JFA393342:JGN393358 JOW393342:JQJ393358 JYS393342:KAF393358 KIO393342:KKB393358 KSK393342:KTX393358 LCG393342:LDT393358 LMC393342:LNP393358 LVY393342:LXL393358 MFU393342:MHH393358 MPQ393342:MRD393358 MZM393342:NAZ393358 NJI393342:NKV393358 NTE393342:NUR393358 ODA393342:OEN393358 OMW393342:OOJ393358 OWS393342:OYF393358 PGO393342:PIB393358 PQK393342:PRX393358 QAG393342:QBT393358 QKC393342:QLP393358 QTY393342:QVL393358 RDU393342:RFH393358 RNQ393342:RPD393358 RXM393342:RYZ393358 SHI393342:SIV393358 SRE393342:SSR393358 TBA393342:TCN393358 TKW393342:TMJ393358 TUS393342:TWF393358 UEO393342:UGB393358 UOK393342:UPX393358 UYG393342:UZT393358 VIC393342:VJP393358 VRY393342:VTL393358 WBU393342:WDH393358 WLQ393342:WND393358 WVM393342:WWZ393358 E458878:AR458894 JA458878:KN458894 SW458878:UJ458894 ACS458878:AEF458894 AMO458878:AOB458894 AWK458878:AXX458894 BGG458878:BHT458894 BQC458878:BRP458894 BZY458878:CBL458894 CJU458878:CLH458894 CTQ458878:CVD458894 DDM458878:DEZ458894 DNI458878:DOV458894 DXE458878:DYR458894 EHA458878:EIN458894 EQW458878:ESJ458894 FAS458878:FCF458894 FKO458878:FMB458894 FUK458878:FVX458894 GEG458878:GFT458894 GOC458878:GPP458894 GXY458878:GZL458894 HHU458878:HJH458894 HRQ458878:HTD458894 IBM458878:ICZ458894 ILI458878:IMV458894 IVE458878:IWR458894 JFA458878:JGN458894 JOW458878:JQJ458894 JYS458878:KAF458894 KIO458878:KKB458894 KSK458878:KTX458894 LCG458878:LDT458894 LMC458878:LNP458894 LVY458878:LXL458894 MFU458878:MHH458894 MPQ458878:MRD458894 MZM458878:NAZ458894 NJI458878:NKV458894 NTE458878:NUR458894 ODA458878:OEN458894 OMW458878:OOJ458894 OWS458878:OYF458894 PGO458878:PIB458894 PQK458878:PRX458894 QAG458878:QBT458894 QKC458878:QLP458894 QTY458878:QVL458894 RDU458878:RFH458894 RNQ458878:RPD458894 RXM458878:RYZ458894 SHI458878:SIV458894 SRE458878:SSR458894 TBA458878:TCN458894 TKW458878:TMJ458894 TUS458878:TWF458894 UEO458878:UGB458894 UOK458878:UPX458894 UYG458878:UZT458894 VIC458878:VJP458894 VRY458878:VTL458894 WBU458878:WDH458894 WLQ458878:WND458894 WVM458878:WWZ458894 E524414:AR524430 JA524414:KN524430 SW524414:UJ524430 ACS524414:AEF524430 AMO524414:AOB524430 AWK524414:AXX524430 BGG524414:BHT524430 BQC524414:BRP524430 BZY524414:CBL524430 CJU524414:CLH524430 CTQ524414:CVD524430 DDM524414:DEZ524430 DNI524414:DOV524430 DXE524414:DYR524430 EHA524414:EIN524430 EQW524414:ESJ524430 FAS524414:FCF524430 FKO524414:FMB524430 FUK524414:FVX524430 GEG524414:GFT524430 GOC524414:GPP524430 GXY524414:GZL524430 HHU524414:HJH524430 HRQ524414:HTD524430 IBM524414:ICZ524430 ILI524414:IMV524430 IVE524414:IWR524430 JFA524414:JGN524430 JOW524414:JQJ524430 JYS524414:KAF524430 KIO524414:KKB524430 KSK524414:KTX524430 LCG524414:LDT524430 LMC524414:LNP524430 LVY524414:LXL524430 MFU524414:MHH524430 MPQ524414:MRD524430 MZM524414:NAZ524430 NJI524414:NKV524430 NTE524414:NUR524430 ODA524414:OEN524430 OMW524414:OOJ524430 OWS524414:OYF524430 PGO524414:PIB524430 PQK524414:PRX524430 QAG524414:QBT524430 QKC524414:QLP524430 QTY524414:QVL524430 RDU524414:RFH524430 RNQ524414:RPD524430 RXM524414:RYZ524430 SHI524414:SIV524430 SRE524414:SSR524430 TBA524414:TCN524430 TKW524414:TMJ524430 TUS524414:TWF524430 UEO524414:UGB524430 UOK524414:UPX524430 UYG524414:UZT524430 VIC524414:VJP524430 VRY524414:VTL524430 WBU524414:WDH524430 WLQ524414:WND524430 WVM524414:WWZ524430 E589950:AR589966 JA589950:KN589966 SW589950:UJ589966 ACS589950:AEF589966 AMO589950:AOB589966 AWK589950:AXX589966 BGG589950:BHT589966 BQC589950:BRP589966 BZY589950:CBL589966 CJU589950:CLH589966 CTQ589950:CVD589966 DDM589950:DEZ589966 DNI589950:DOV589966 DXE589950:DYR589966 EHA589950:EIN589966 EQW589950:ESJ589966 FAS589950:FCF589966 FKO589950:FMB589966 FUK589950:FVX589966 GEG589950:GFT589966 GOC589950:GPP589966 GXY589950:GZL589966 HHU589950:HJH589966 HRQ589950:HTD589966 IBM589950:ICZ589966 ILI589950:IMV589966 IVE589950:IWR589966 JFA589950:JGN589966 JOW589950:JQJ589966 JYS589950:KAF589966 KIO589950:KKB589966 KSK589950:KTX589966 LCG589950:LDT589966 LMC589950:LNP589966 LVY589950:LXL589966 MFU589950:MHH589966 MPQ589950:MRD589966 MZM589950:NAZ589966 NJI589950:NKV589966 NTE589950:NUR589966 ODA589950:OEN589966 OMW589950:OOJ589966 OWS589950:OYF589966 PGO589950:PIB589966 PQK589950:PRX589966 QAG589950:QBT589966 QKC589950:QLP589966 QTY589950:QVL589966 RDU589950:RFH589966 RNQ589950:RPD589966 RXM589950:RYZ589966 SHI589950:SIV589966 SRE589950:SSR589966 TBA589950:TCN589966 TKW589950:TMJ589966 TUS589950:TWF589966 UEO589950:UGB589966 UOK589950:UPX589966 UYG589950:UZT589966 VIC589950:VJP589966 VRY589950:VTL589966 WBU589950:WDH589966 WLQ589950:WND589966 WVM589950:WWZ589966 E655486:AR655502 JA655486:KN655502 SW655486:UJ655502 ACS655486:AEF655502 AMO655486:AOB655502 AWK655486:AXX655502 BGG655486:BHT655502 BQC655486:BRP655502 BZY655486:CBL655502 CJU655486:CLH655502 CTQ655486:CVD655502 DDM655486:DEZ655502 DNI655486:DOV655502 DXE655486:DYR655502 EHA655486:EIN655502 EQW655486:ESJ655502 FAS655486:FCF655502 FKO655486:FMB655502 FUK655486:FVX655502 GEG655486:GFT655502 GOC655486:GPP655502 GXY655486:GZL655502 HHU655486:HJH655502 HRQ655486:HTD655502 IBM655486:ICZ655502 ILI655486:IMV655502 IVE655486:IWR655502 JFA655486:JGN655502 JOW655486:JQJ655502 JYS655486:KAF655502 KIO655486:KKB655502 KSK655486:KTX655502 LCG655486:LDT655502 LMC655486:LNP655502 LVY655486:LXL655502 MFU655486:MHH655502 MPQ655486:MRD655502 MZM655486:NAZ655502 NJI655486:NKV655502 NTE655486:NUR655502 ODA655486:OEN655502 OMW655486:OOJ655502 OWS655486:OYF655502 PGO655486:PIB655502 PQK655486:PRX655502 QAG655486:QBT655502 QKC655486:QLP655502 QTY655486:QVL655502 RDU655486:RFH655502 RNQ655486:RPD655502 RXM655486:RYZ655502 SHI655486:SIV655502 SRE655486:SSR655502 TBA655486:TCN655502 TKW655486:TMJ655502 TUS655486:TWF655502 UEO655486:UGB655502 UOK655486:UPX655502 UYG655486:UZT655502 VIC655486:VJP655502 VRY655486:VTL655502 WBU655486:WDH655502 WLQ655486:WND655502 WVM655486:WWZ655502 E721022:AR721038 JA721022:KN721038 SW721022:UJ721038 ACS721022:AEF721038 AMO721022:AOB721038 AWK721022:AXX721038 BGG721022:BHT721038 BQC721022:BRP721038 BZY721022:CBL721038 CJU721022:CLH721038 CTQ721022:CVD721038 DDM721022:DEZ721038 DNI721022:DOV721038 DXE721022:DYR721038 EHA721022:EIN721038 EQW721022:ESJ721038 FAS721022:FCF721038 FKO721022:FMB721038 FUK721022:FVX721038 GEG721022:GFT721038 GOC721022:GPP721038 GXY721022:GZL721038 HHU721022:HJH721038 HRQ721022:HTD721038 IBM721022:ICZ721038 ILI721022:IMV721038 IVE721022:IWR721038 JFA721022:JGN721038 JOW721022:JQJ721038 JYS721022:KAF721038 KIO721022:KKB721038 KSK721022:KTX721038 LCG721022:LDT721038 LMC721022:LNP721038 LVY721022:LXL721038 MFU721022:MHH721038 MPQ721022:MRD721038 MZM721022:NAZ721038 NJI721022:NKV721038 NTE721022:NUR721038 ODA721022:OEN721038 OMW721022:OOJ721038 OWS721022:OYF721038 PGO721022:PIB721038 PQK721022:PRX721038 QAG721022:QBT721038 QKC721022:QLP721038 QTY721022:QVL721038 RDU721022:RFH721038 RNQ721022:RPD721038 RXM721022:RYZ721038 SHI721022:SIV721038 SRE721022:SSR721038 TBA721022:TCN721038 TKW721022:TMJ721038 TUS721022:TWF721038 UEO721022:UGB721038 UOK721022:UPX721038 UYG721022:UZT721038 VIC721022:VJP721038 VRY721022:VTL721038 WBU721022:WDH721038 WLQ721022:WND721038 WVM721022:WWZ721038 E786558:AR786574 JA786558:KN786574 SW786558:UJ786574 ACS786558:AEF786574 AMO786558:AOB786574 AWK786558:AXX786574 BGG786558:BHT786574 BQC786558:BRP786574 BZY786558:CBL786574 CJU786558:CLH786574 CTQ786558:CVD786574 DDM786558:DEZ786574 DNI786558:DOV786574 DXE786558:DYR786574 EHA786558:EIN786574 EQW786558:ESJ786574 FAS786558:FCF786574 FKO786558:FMB786574 FUK786558:FVX786574 GEG786558:GFT786574 GOC786558:GPP786574 GXY786558:GZL786574 HHU786558:HJH786574 HRQ786558:HTD786574 IBM786558:ICZ786574 ILI786558:IMV786574 IVE786558:IWR786574 JFA786558:JGN786574 JOW786558:JQJ786574 JYS786558:KAF786574 KIO786558:KKB786574 KSK786558:KTX786574 LCG786558:LDT786574 LMC786558:LNP786574 LVY786558:LXL786574 MFU786558:MHH786574 MPQ786558:MRD786574 MZM786558:NAZ786574 NJI786558:NKV786574 NTE786558:NUR786574 ODA786558:OEN786574 OMW786558:OOJ786574 OWS786558:OYF786574 PGO786558:PIB786574 PQK786558:PRX786574 QAG786558:QBT786574 QKC786558:QLP786574 QTY786558:QVL786574 RDU786558:RFH786574 RNQ786558:RPD786574 RXM786558:RYZ786574 SHI786558:SIV786574 SRE786558:SSR786574 TBA786558:TCN786574 TKW786558:TMJ786574 TUS786558:TWF786574 UEO786558:UGB786574 UOK786558:UPX786574 UYG786558:UZT786574 VIC786558:VJP786574 VRY786558:VTL786574 WBU786558:WDH786574 WLQ786558:WND786574 WVM786558:WWZ786574 E852094:AR852110 JA852094:KN852110 SW852094:UJ852110 ACS852094:AEF852110 AMO852094:AOB852110 AWK852094:AXX852110 BGG852094:BHT852110 BQC852094:BRP852110 BZY852094:CBL852110 CJU852094:CLH852110 CTQ852094:CVD852110 DDM852094:DEZ852110 DNI852094:DOV852110 DXE852094:DYR852110 EHA852094:EIN852110 EQW852094:ESJ852110 FAS852094:FCF852110 FKO852094:FMB852110 FUK852094:FVX852110 GEG852094:GFT852110 GOC852094:GPP852110 GXY852094:GZL852110 HHU852094:HJH852110 HRQ852094:HTD852110 IBM852094:ICZ852110 ILI852094:IMV852110 IVE852094:IWR852110 JFA852094:JGN852110 JOW852094:JQJ852110 JYS852094:KAF852110 KIO852094:KKB852110 KSK852094:KTX852110 LCG852094:LDT852110 LMC852094:LNP852110 LVY852094:LXL852110 MFU852094:MHH852110 MPQ852094:MRD852110 MZM852094:NAZ852110 NJI852094:NKV852110 NTE852094:NUR852110 ODA852094:OEN852110 OMW852094:OOJ852110 OWS852094:OYF852110 PGO852094:PIB852110 PQK852094:PRX852110 QAG852094:QBT852110 QKC852094:QLP852110 QTY852094:QVL852110 RDU852094:RFH852110 RNQ852094:RPD852110 RXM852094:RYZ852110 SHI852094:SIV852110 SRE852094:SSR852110 TBA852094:TCN852110 TKW852094:TMJ852110 TUS852094:TWF852110 UEO852094:UGB852110 UOK852094:UPX852110 UYG852094:UZT852110 VIC852094:VJP852110 VRY852094:VTL852110 WBU852094:WDH852110 WLQ852094:WND852110 WVM852094:WWZ852110 E917630:AR917646 JA917630:KN917646 SW917630:UJ917646 ACS917630:AEF917646 AMO917630:AOB917646 AWK917630:AXX917646 BGG917630:BHT917646 BQC917630:BRP917646 BZY917630:CBL917646 CJU917630:CLH917646 CTQ917630:CVD917646 DDM917630:DEZ917646 DNI917630:DOV917646 DXE917630:DYR917646 EHA917630:EIN917646 EQW917630:ESJ917646 FAS917630:FCF917646 FKO917630:FMB917646 FUK917630:FVX917646 GEG917630:GFT917646 GOC917630:GPP917646 GXY917630:GZL917646 HHU917630:HJH917646 HRQ917630:HTD917646 IBM917630:ICZ917646 ILI917630:IMV917646 IVE917630:IWR917646 JFA917630:JGN917646 JOW917630:JQJ917646 JYS917630:KAF917646 KIO917630:KKB917646 KSK917630:KTX917646 LCG917630:LDT917646 LMC917630:LNP917646 LVY917630:LXL917646 MFU917630:MHH917646 MPQ917630:MRD917646 MZM917630:NAZ917646 NJI917630:NKV917646 NTE917630:NUR917646 ODA917630:OEN917646 OMW917630:OOJ917646 OWS917630:OYF917646 PGO917630:PIB917646 PQK917630:PRX917646 QAG917630:QBT917646 QKC917630:QLP917646 QTY917630:QVL917646 RDU917630:RFH917646 RNQ917630:RPD917646 RXM917630:RYZ917646 SHI917630:SIV917646 SRE917630:SSR917646 TBA917630:TCN917646 TKW917630:TMJ917646 TUS917630:TWF917646 UEO917630:UGB917646 UOK917630:UPX917646 UYG917630:UZT917646 VIC917630:VJP917646 VRY917630:VTL917646 WBU917630:WDH917646 WLQ917630:WND917646 WVM917630:WWZ917646 E983166:AR983182 JA983166:KN983182 SW983166:UJ983182 ACS983166:AEF983182 AMO983166:AOB983182 AWK983166:AXX983182 BGG983166:BHT983182 BQC983166:BRP983182 BZY983166:CBL983182 CJU983166:CLH983182 CTQ983166:CVD983182 DDM983166:DEZ983182 DNI983166:DOV983182 DXE983166:DYR983182 EHA983166:EIN983182 EQW983166:ESJ983182 FAS983166:FCF983182 FKO983166:FMB983182 FUK983166:FVX983182 GEG983166:GFT983182 GOC983166:GPP983182 GXY983166:GZL983182 HHU983166:HJH983182 HRQ983166:HTD983182 IBM983166:ICZ983182 ILI983166:IMV983182 IVE983166:IWR983182 JFA983166:JGN983182 JOW983166:JQJ983182 JYS983166:KAF983182 KIO983166:KKB983182 KSK983166:KTX983182 LCG983166:LDT983182 LMC983166:LNP983182 LVY983166:LXL983182 MFU983166:MHH983182 MPQ983166:MRD983182 MZM983166:NAZ983182 NJI983166:NKV983182 NTE983166:NUR983182 ODA983166:OEN983182 OMW983166:OOJ983182 OWS983166:OYF983182 PGO983166:PIB983182 PQK983166:PRX983182 QAG983166:QBT983182 QKC983166:QLP983182 QTY983166:QVL983182 RDU983166:RFH983182 RNQ983166:RPD983182 RXM983166:RYZ983182 SHI983166:SIV983182 SRE983166:SSR983182 TBA983166:TCN983182 TKW983166:TMJ983182 TUS983166:TWF983182 UEO983166:UGB983182 UOK983166:UPX983182 UYG983166:UZT983182 VIC983166:VJP983182 VRY983166:VTL983182 WBU983166:WDH983182 WLQ983166:WND983182 WVM983166:WWZ983182 T269:X270 JP269:JT270 TL269:TP270 ADH269:ADL270 AND269:ANH270 AWZ269:AXD270 BGV269:BGZ270 BQR269:BQV270 CAN269:CAR270 CKJ269:CKN270 CUF269:CUJ270 DEB269:DEF270 DNX269:DOB270 DXT269:DXX270 EHP269:EHT270 ERL269:ERP270 FBH269:FBL270 FLD269:FLH270 FUZ269:FVD270 GEV269:GEZ270 GOR269:GOV270 GYN269:GYR270 HIJ269:HIN270 HSF269:HSJ270 ICB269:ICF270 ILX269:IMB270 IVT269:IVX270 JFP269:JFT270 JPL269:JPP270 JZH269:JZL270 KJD269:KJH270 KSZ269:KTD270 LCV269:LCZ270 LMR269:LMV270 LWN269:LWR270 MGJ269:MGN270 MQF269:MQJ270 NAB269:NAF270 NJX269:NKB270 NTT269:NTX270 ODP269:ODT270 ONL269:ONP270 OXH269:OXL270 PHD269:PHH270 PQZ269:PRD270 QAV269:QAZ270 QKR269:QKV270 QUN269:QUR270 REJ269:REN270 ROF269:ROJ270 RYB269:RYF270 SHX269:SIB270 SRT269:SRX270 TBP269:TBT270 TLL269:TLP270 TVH269:TVL270 UFD269:UFH270 UOZ269:UPD270 UYV269:UYZ270 VIR269:VIV270 VSN269:VSR270 WCJ269:WCN270 WMF269:WMJ270 WWB269:WWF270 T65805:X65806 JP65805:JT65806 TL65805:TP65806 ADH65805:ADL65806 AND65805:ANH65806 AWZ65805:AXD65806 BGV65805:BGZ65806 BQR65805:BQV65806 CAN65805:CAR65806 CKJ65805:CKN65806 CUF65805:CUJ65806 DEB65805:DEF65806 DNX65805:DOB65806 DXT65805:DXX65806 EHP65805:EHT65806 ERL65805:ERP65806 FBH65805:FBL65806 FLD65805:FLH65806 FUZ65805:FVD65806 GEV65805:GEZ65806 GOR65805:GOV65806 GYN65805:GYR65806 HIJ65805:HIN65806 HSF65805:HSJ65806 ICB65805:ICF65806 ILX65805:IMB65806 IVT65805:IVX65806 JFP65805:JFT65806 JPL65805:JPP65806 JZH65805:JZL65806 KJD65805:KJH65806 KSZ65805:KTD65806 LCV65805:LCZ65806 LMR65805:LMV65806 LWN65805:LWR65806 MGJ65805:MGN65806 MQF65805:MQJ65806 NAB65805:NAF65806 NJX65805:NKB65806 NTT65805:NTX65806 ODP65805:ODT65806 ONL65805:ONP65806 OXH65805:OXL65806 PHD65805:PHH65806 PQZ65805:PRD65806 QAV65805:QAZ65806 QKR65805:QKV65806 QUN65805:QUR65806 REJ65805:REN65806 ROF65805:ROJ65806 RYB65805:RYF65806 SHX65805:SIB65806 SRT65805:SRX65806 TBP65805:TBT65806 TLL65805:TLP65806 TVH65805:TVL65806 UFD65805:UFH65806 UOZ65805:UPD65806 UYV65805:UYZ65806 VIR65805:VIV65806 VSN65805:VSR65806 WCJ65805:WCN65806 WMF65805:WMJ65806 WWB65805:WWF65806 T131341:X131342 JP131341:JT131342 TL131341:TP131342 ADH131341:ADL131342 AND131341:ANH131342 AWZ131341:AXD131342 BGV131341:BGZ131342 BQR131341:BQV131342 CAN131341:CAR131342 CKJ131341:CKN131342 CUF131341:CUJ131342 DEB131341:DEF131342 DNX131341:DOB131342 DXT131341:DXX131342 EHP131341:EHT131342 ERL131341:ERP131342 FBH131341:FBL131342 FLD131341:FLH131342 FUZ131341:FVD131342 GEV131341:GEZ131342 GOR131341:GOV131342 GYN131341:GYR131342 HIJ131341:HIN131342 HSF131341:HSJ131342 ICB131341:ICF131342 ILX131341:IMB131342 IVT131341:IVX131342 JFP131341:JFT131342 JPL131341:JPP131342 JZH131341:JZL131342 KJD131341:KJH131342 KSZ131341:KTD131342 LCV131341:LCZ131342 LMR131341:LMV131342 LWN131341:LWR131342 MGJ131341:MGN131342 MQF131341:MQJ131342 NAB131341:NAF131342 NJX131341:NKB131342 NTT131341:NTX131342 ODP131341:ODT131342 ONL131341:ONP131342 OXH131341:OXL131342 PHD131341:PHH131342 PQZ131341:PRD131342 QAV131341:QAZ131342 QKR131341:QKV131342 QUN131341:QUR131342 REJ131341:REN131342 ROF131341:ROJ131342 RYB131341:RYF131342 SHX131341:SIB131342 SRT131341:SRX131342 TBP131341:TBT131342 TLL131341:TLP131342 TVH131341:TVL131342 UFD131341:UFH131342 UOZ131341:UPD131342 UYV131341:UYZ131342 VIR131341:VIV131342 VSN131341:VSR131342 WCJ131341:WCN131342 WMF131341:WMJ131342 WWB131341:WWF131342 T196877:X196878 JP196877:JT196878 TL196877:TP196878 ADH196877:ADL196878 AND196877:ANH196878 AWZ196877:AXD196878 BGV196877:BGZ196878 BQR196877:BQV196878 CAN196877:CAR196878 CKJ196877:CKN196878 CUF196877:CUJ196878 DEB196877:DEF196878 DNX196877:DOB196878 DXT196877:DXX196878 EHP196877:EHT196878 ERL196877:ERP196878 FBH196877:FBL196878 FLD196877:FLH196878 FUZ196877:FVD196878 GEV196877:GEZ196878 GOR196877:GOV196878 GYN196877:GYR196878 HIJ196877:HIN196878 HSF196877:HSJ196878 ICB196877:ICF196878 ILX196877:IMB196878 IVT196877:IVX196878 JFP196877:JFT196878 JPL196877:JPP196878 JZH196877:JZL196878 KJD196877:KJH196878 KSZ196877:KTD196878 LCV196877:LCZ196878 LMR196877:LMV196878 LWN196877:LWR196878 MGJ196877:MGN196878 MQF196877:MQJ196878 NAB196877:NAF196878 NJX196877:NKB196878 NTT196877:NTX196878 ODP196877:ODT196878 ONL196877:ONP196878 OXH196877:OXL196878 PHD196877:PHH196878 PQZ196877:PRD196878 QAV196877:QAZ196878 QKR196877:QKV196878 QUN196877:QUR196878 REJ196877:REN196878 ROF196877:ROJ196878 RYB196877:RYF196878 SHX196877:SIB196878 SRT196877:SRX196878 TBP196877:TBT196878 TLL196877:TLP196878 TVH196877:TVL196878 UFD196877:UFH196878 UOZ196877:UPD196878 UYV196877:UYZ196878 VIR196877:VIV196878 VSN196877:VSR196878 WCJ196877:WCN196878 WMF196877:WMJ196878 WWB196877:WWF196878 T262413:X262414 JP262413:JT262414 TL262413:TP262414 ADH262413:ADL262414 AND262413:ANH262414 AWZ262413:AXD262414 BGV262413:BGZ262414 BQR262413:BQV262414 CAN262413:CAR262414 CKJ262413:CKN262414 CUF262413:CUJ262414 DEB262413:DEF262414 DNX262413:DOB262414 DXT262413:DXX262414 EHP262413:EHT262414 ERL262413:ERP262414 FBH262413:FBL262414 FLD262413:FLH262414 FUZ262413:FVD262414 GEV262413:GEZ262414 GOR262413:GOV262414 GYN262413:GYR262414 HIJ262413:HIN262414 HSF262413:HSJ262414 ICB262413:ICF262414 ILX262413:IMB262414 IVT262413:IVX262414 JFP262413:JFT262414 JPL262413:JPP262414 JZH262413:JZL262414 KJD262413:KJH262414 KSZ262413:KTD262414 LCV262413:LCZ262414 LMR262413:LMV262414 LWN262413:LWR262414 MGJ262413:MGN262414 MQF262413:MQJ262414 NAB262413:NAF262414 NJX262413:NKB262414 NTT262413:NTX262414 ODP262413:ODT262414 ONL262413:ONP262414 OXH262413:OXL262414 PHD262413:PHH262414 PQZ262413:PRD262414 QAV262413:QAZ262414 QKR262413:QKV262414 QUN262413:QUR262414 REJ262413:REN262414 ROF262413:ROJ262414 RYB262413:RYF262414 SHX262413:SIB262414 SRT262413:SRX262414 TBP262413:TBT262414 TLL262413:TLP262414 TVH262413:TVL262414 UFD262413:UFH262414 UOZ262413:UPD262414 UYV262413:UYZ262414 VIR262413:VIV262414 VSN262413:VSR262414 WCJ262413:WCN262414 WMF262413:WMJ262414 WWB262413:WWF262414 T327949:X327950 JP327949:JT327950 TL327949:TP327950 ADH327949:ADL327950 AND327949:ANH327950 AWZ327949:AXD327950 BGV327949:BGZ327950 BQR327949:BQV327950 CAN327949:CAR327950 CKJ327949:CKN327950 CUF327949:CUJ327950 DEB327949:DEF327950 DNX327949:DOB327950 DXT327949:DXX327950 EHP327949:EHT327950 ERL327949:ERP327950 FBH327949:FBL327950 FLD327949:FLH327950 FUZ327949:FVD327950 GEV327949:GEZ327950 GOR327949:GOV327950 GYN327949:GYR327950 HIJ327949:HIN327950 HSF327949:HSJ327950 ICB327949:ICF327950 ILX327949:IMB327950 IVT327949:IVX327950 JFP327949:JFT327950 JPL327949:JPP327950 JZH327949:JZL327950 KJD327949:KJH327950 KSZ327949:KTD327950 LCV327949:LCZ327950 LMR327949:LMV327950 LWN327949:LWR327950 MGJ327949:MGN327950 MQF327949:MQJ327950 NAB327949:NAF327950 NJX327949:NKB327950 NTT327949:NTX327950 ODP327949:ODT327950 ONL327949:ONP327950 OXH327949:OXL327950 PHD327949:PHH327950 PQZ327949:PRD327950 QAV327949:QAZ327950 QKR327949:QKV327950 QUN327949:QUR327950 REJ327949:REN327950 ROF327949:ROJ327950 RYB327949:RYF327950 SHX327949:SIB327950 SRT327949:SRX327950 TBP327949:TBT327950 TLL327949:TLP327950 TVH327949:TVL327950 UFD327949:UFH327950 UOZ327949:UPD327950 UYV327949:UYZ327950 VIR327949:VIV327950 VSN327949:VSR327950 WCJ327949:WCN327950 WMF327949:WMJ327950 WWB327949:WWF327950 T393485:X393486 JP393485:JT393486 TL393485:TP393486 ADH393485:ADL393486 AND393485:ANH393486 AWZ393485:AXD393486 BGV393485:BGZ393486 BQR393485:BQV393486 CAN393485:CAR393486 CKJ393485:CKN393486 CUF393485:CUJ393486 DEB393485:DEF393486 DNX393485:DOB393486 DXT393485:DXX393486 EHP393485:EHT393486 ERL393485:ERP393486 FBH393485:FBL393486 FLD393485:FLH393486 FUZ393485:FVD393486 GEV393485:GEZ393486 GOR393485:GOV393486 GYN393485:GYR393486 HIJ393485:HIN393486 HSF393485:HSJ393486 ICB393485:ICF393486 ILX393485:IMB393486 IVT393485:IVX393486 JFP393485:JFT393486 JPL393485:JPP393486 JZH393485:JZL393486 KJD393485:KJH393486 KSZ393485:KTD393486 LCV393485:LCZ393486 LMR393485:LMV393486 LWN393485:LWR393486 MGJ393485:MGN393486 MQF393485:MQJ393486 NAB393485:NAF393486 NJX393485:NKB393486 NTT393485:NTX393486 ODP393485:ODT393486 ONL393485:ONP393486 OXH393485:OXL393486 PHD393485:PHH393486 PQZ393485:PRD393486 QAV393485:QAZ393486 QKR393485:QKV393486 QUN393485:QUR393486 REJ393485:REN393486 ROF393485:ROJ393486 RYB393485:RYF393486 SHX393485:SIB393486 SRT393485:SRX393486 TBP393485:TBT393486 TLL393485:TLP393486 TVH393485:TVL393486 UFD393485:UFH393486 UOZ393485:UPD393486 UYV393485:UYZ393486 VIR393485:VIV393486 VSN393485:VSR393486 WCJ393485:WCN393486 WMF393485:WMJ393486 WWB393485:WWF393486 T459021:X459022 JP459021:JT459022 TL459021:TP459022 ADH459021:ADL459022 AND459021:ANH459022 AWZ459021:AXD459022 BGV459021:BGZ459022 BQR459021:BQV459022 CAN459021:CAR459022 CKJ459021:CKN459022 CUF459021:CUJ459022 DEB459021:DEF459022 DNX459021:DOB459022 DXT459021:DXX459022 EHP459021:EHT459022 ERL459021:ERP459022 FBH459021:FBL459022 FLD459021:FLH459022 FUZ459021:FVD459022 GEV459021:GEZ459022 GOR459021:GOV459022 GYN459021:GYR459022 HIJ459021:HIN459022 HSF459021:HSJ459022 ICB459021:ICF459022 ILX459021:IMB459022 IVT459021:IVX459022 JFP459021:JFT459022 JPL459021:JPP459022 JZH459021:JZL459022 KJD459021:KJH459022 KSZ459021:KTD459022 LCV459021:LCZ459022 LMR459021:LMV459022 LWN459021:LWR459022 MGJ459021:MGN459022 MQF459021:MQJ459022 NAB459021:NAF459022 NJX459021:NKB459022 NTT459021:NTX459022 ODP459021:ODT459022 ONL459021:ONP459022 OXH459021:OXL459022 PHD459021:PHH459022 PQZ459021:PRD459022 QAV459021:QAZ459022 QKR459021:QKV459022 QUN459021:QUR459022 REJ459021:REN459022 ROF459021:ROJ459022 RYB459021:RYF459022 SHX459021:SIB459022 SRT459021:SRX459022 TBP459021:TBT459022 TLL459021:TLP459022 TVH459021:TVL459022 UFD459021:UFH459022 UOZ459021:UPD459022 UYV459021:UYZ459022 VIR459021:VIV459022 VSN459021:VSR459022 WCJ459021:WCN459022 WMF459021:WMJ459022 WWB459021:WWF459022 T524557:X524558 JP524557:JT524558 TL524557:TP524558 ADH524557:ADL524558 AND524557:ANH524558 AWZ524557:AXD524558 BGV524557:BGZ524558 BQR524557:BQV524558 CAN524557:CAR524558 CKJ524557:CKN524558 CUF524557:CUJ524558 DEB524557:DEF524558 DNX524557:DOB524558 DXT524557:DXX524558 EHP524557:EHT524558 ERL524557:ERP524558 FBH524557:FBL524558 FLD524557:FLH524558 FUZ524557:FVD524558 GEV524557:GEZ524558 GOR524557:GOV524558 GYN524557:GYR524558 HIJ524557:HIN524558 HSF524557:HSJ524558 ICB524557:ICF524558 ILX524557:IMB524558 IVT524557:IVX524558 JFP524557:JFT524558 JPL524557:JPP524558 JZH524557:JZL524558 KJD524557:KJH524558 KSZ524557:KTD524558 LCV524557:LCZ524558 LMR524557:LMV524558 LWN524557:LWR524558 MGJ524557:MGN524558 MQF524557:MQJ524558 NAB524557:NAF524558 NJX524557:NKB524558 NTT524557:NTX524558 ODP524557:ODT524558 ONL524557:ONP524558 OXH524557:OXL524558 PHD524557:PHH524558 PQZ524557:PRD524558 QAV524557:QAZ524558 QKR524557:QKV524558 QUN524557:QUR524558 REJ524557:REN524558 ROF524557:ROJ524558 RYB524557:RYF524558 SHX524557:SIB524558 SRT524557:SRX524558 TBP524557:TBT524558 TLL524557:TLP524558 TVH524557:TVL524558 UFD524557:UFH524558 UOZ524557:UPD524558 UYV524557:UYZ524558 VIR524557:VIV524558 VSN524557:VSR524558 WCJ524557:WCN524558 WMF524557:WMJ524558 WWB524557:WWF524558 T590093:X590094 JP590093:JT590094 TL590093:TP590094 ADH590093:ADL590094 AND590093:ANH590094 AWZ590093:AXD590094 BGV590093:BGZ590094 BQR590093:BQV590094 CAN590093:CAR590094 CKJ590093:CKN590094 CUF590093:CUJ590094 DEB590093:DEF590094 DNX590093:DOB590094 DXT590093:DXX590094 EHP590093:EHT590094 ERL590093:ERP590094 FBH590093:FBL590094 FLD590093:FLH590094 FUZ590093:FVD590094 GEV590093:GEZ590094 GOR590093:GOV590094 GYN590093:GYR590094 HIJ590093:HIN590094 HSF590093:HSJ590094 ICB590093:ICF590094 ILX590093:IMB590094 IVT590093:IVX590094 JFP590093:JFT590094 JPL590093:JPP590094 JZH590093:JZL590094 KJD590093:KJH590094 KSZ590093:KTD590094 LCV590093:LCZ590094 LMR590093:LMV590094 LWN590093:LWR590094 MGJ590093:MGN590094 MQF590093:MQJ590094 NAB590093:NAF590094 NJX590093:NKB590094 NTT590093:NTX590094 ODP590093:ODT590094 ONL590093:ONP590094 OXH590093:OXL590094 PHD590093:PHH590094 PQZ590093:PRD590094 QAV590093:QAZ590094 QKR590093:QKV590094 QUN590093:QUR590094 REJ590093:REN590094 ROF590093:ROJ590094 RYB590093:RYF590094 SHX590093:SIB590094 SRT590093:SRX590094 TBP590093:TBT590094 TLL590093:TLP590094 TVH590093:TVL590094 UFD590093:UFH590094 UOZ590093:UPD590094 UYV590093:UYZ590094 VIR590093:VIV590094 VSN590093:VSR590094 WCJ590093:WCN590094 WMF590093:WMJ590094 WWB590093:WWF590094 T655629:X655630 JP655629:JT655630 TL655629:TP655630 ADH655629:ADL655630 AND655629:ANH655630 AWZ655629:AXD655630 BGV655629:BGZ655630 BQR655629:BQV655630 CAN655629:CAR655630 CKJ655629:CKN655630 CUF655629:CUJ655630 DEB655629:DEF655630 DNX655629:DOB655630 DXT655629:DXX655630 EHP655629:EHT655630 ERL655629:ERP655630 FBH655629:FBL655630 FLD655629:FLH655630 FUZ655629:FVD655630 GEV655629:GEZ655630 GOR655629:GOV655630 GYN655629:GYR655630 HIJ655629:HIN655630 HSF655629:HSJ655630 ICB655629:ICF655630 ILX655629:IMB655630 IVT655629:IVX655630 JFP655629:JFT655630 JPL655629:JPP655630 JZH655629:JZL655630 KJD655629:KJH655630 KSZ655629:KTD655630 LCV655629:LCZ655630 LMR655629:LMV655630 LWN655629:LWR655630 MGJ655629:MGN655630 MQF655629:MQJ655630 NAB655629:NAF655630 NJX655629:NKB655630 NTT655629:NTX655630 ODP655629:ODT655630 ONL655629:ONP655630 OXH655629:OXL655630 PHD655629:PHH655630 PQZ655629:PRD655630 QAV655629:QAZ655630 QKR655629:QKV655630 QUN655629:QUR655630 REJ655629:REN655630 ROF655629:ROJ655630 RYB655629:RYF655630 SHX655629:SIB655630 SRT655629:SRX655630 TBP655629:TBT655630 TLL655629:TLP655630 TVH655629:TVL655630 UFD655629:UFH655630 UOZ655629:UPD655630 UYV655629:UYZ655630 VIR655629:VIV655630 VSN655629:VSR655630 WCJ655629:WCN655630 WMF655629:WMJ655630 WWB655629:WWF655630 T721165:X721166 JP721165:JT721166 TL721165:TP721166 ADH721165:ADL721166 AND721165:ANH721166 AWZ721165:AXD721166 BGV721165:BGZ721166 BQR721165:BQV721166 CAN721165:CAR721166 CKJ721165:CKN721166 CUF721165:CUJ721166 DEB721165:DEF721166 DNX721165:DOB721166 DXT721165:DXX721166 EHP721165:EHT721166 ERL721165:ERP721166 FBH721165:FBL721166 FLD721165:FLH721166 FUZ721165:FVD721166 GEV721165:GEZ721166 GOR721165:GOV721166 GYN721165:GYR721166 HIJ721165:HIN721166 HSF721165:HSJ721166 ICB721165:ICF721166 ILX721165:IMB721166 IVT721165:IVX721166 JFP721165:JFT721166 JPL721165:JPP721166 JZH721165:JZL721166 KJD721165:KJH721166 KSZ721165:KTD721166 LCV721165:LCZ721166 LMR721165:LMV721166 LWN721165:LWR721166 MGJ721165:MGN721166 MQF721165:MQJ721166 NAB721165:NAF721166 NJX721165:NKB721166 NTT721165:NTX721166 ODP721165:ODT721166 ONL721165:ONP721166 OXH721165:OXL721166 PHD721165:PHH721166 PQZ721165:PRD721166 QAV721165:QAZ721166 QKR721165:QKV721166 QUN721165:QUR721166 REJ721165:REN721166 ROF721165:ROJ721166 RYB721165:RYF721166 SHX721165:SIB721166 SRT721165:SRX721166 TBP721165:TBT721166 TLL721165:TLP721166 TVH721165:TVL721166 UFD721165:UFH721166 UOZ721165:UPD721166 UYV721165:UYZ721166 VIR721165:VIV721166 VSN721165:VSR721166 WCJ721165:WCN721166 WMF721165:WMJ721166 WWB721165:WWF721166 T786701:X786702 JP786701:JT786702 TL786701:TP786702 ADH786701:ADL786702 AND786701:ANH786702 AWZ786701:AXD786702 BGV786701:BGZ786702 BQR786701:BQV786702 CAN786701:CAR786702 CKJ786701:CKN786702 CUF786701:CUJ786702 DEB786701:DEF786702 DNX786701:DOB786702 DXT786701:DXX786702 EHP786701:EHT786702 ERL786701:ERP786702 FBH786701:FBL786702 FLD786701:FLH786702 FUZ786701:FVD786702 GEV786701:GEZ786702 GOR786701:GOV786702 GYN786701:GYR786702 HIJ786701:HIN786702 HSF786701:HSJ786702 ICB786701:ICF786702 ILX786701:IMB786702 IVT786701:IVX786702 JFP786701:JFT786702 JPL786701:JPP786702 JZH786701:JZL786702 KJD786701:KJH786702 KSZ786701:KTD786702 LCV786701:LCZ786702 LMR786701:LMV786702 LWN786701:LWR786702 MGJ786701:MGN786702 MQF786701:MQJ786702 NAB786701:NAF786702 NJX786701:NKB786702 NTT786701:NTX786702 ODP786701:ODT786702 ONL786701:ONP786702 OXH786701:OXL786702 PHD786701:PHH786702 PQZ786701:PRD786702 QAV786701:QAZ786702 QKR786701:QKV786702 QUN786701:QUR786702 REJ786701:REN786702 ROF786701:ROJ786702 RYB786701:RYF786702 SHX786701:SIB786702 SRT786701:SRX786702 TBP786701:TBT786702 TLL786701:TLP786702 TVH786701:TVL786702 UFD786701:UFH786702 UOZ786701:UPD786702 UYV786701:UYZ786702 VIR786701:VIV786702 VSN786701:VSR786702 WCJ786701:WCN786702 WMF786701:WMJ786702 WWB786701:WWF786702 T852237:X852238 JP852237:JT852238 TL852237:TP852238 ADH852237:ADL852238 AND852237:ANH852238 AWZ852237:AXD852238 BGV852237:BGZ852238 BQR852237:BQV852238 CAN852237:CAR852238 CKJ852237:CKN852238 CUF852237:CUJ852238 DEB852237:DEF852238 DNX852237:DOB852238 DXT852237:DXX852238 EHP852237:EHT852238 ERL852237:ERP852238 FBH852237:FBL852238 FLD852237:FLH852238 FUZ852237:FVD852238 GEV852237:GEZ852238 GOR852237:GOV852238 GYN852237:GYR852238 HIJ852237:HIN852238 HSF852237:HSJ852238 ICB852237:ICF852238 ILX852237:IMB852238 IVT852237:IVX852238 JFP852237:JFT852238 JPL852237:JPP852238 JZH852237:JZL852238 KJD852237:KJH852238 KSZ852237:KTD852238 LCV852237:LCZ852238 LMR852237:LMV852238 LWN852237:LWR852238 MGJ852237:MGN852238 MQF852237:MQJ852238 NAB852237:NAF852238 NJX852237:NKB852238 NTT852237:NTX852238 ODP852237:ODT852238 ONL852237:ONP852238 OXH852237:OXL852238 PHD852237:PHH852238 PQZ852237:PRD852238 QAV852237:QAZ852238 QKR852237:QKV852238 QUN852237:QUR852238 REJ852237:REN852238 ROF852237:ROJ852238 RYB852237:RYF852238 SHX852237:SIB852238 SRT852237:SRX852238 TBP852237:TBT852238 TLL852237:TLP852238 TVH852237:TVL852238 UFD852237:UFH852238 UOZ852237:UPD852238 UYV852237:UYZ852238 VIR852237:VIV852238 VSN852237:VSR852238 WCJ852237:WCN852238 WMF852237:WMJ852238 WWB852237:WWF852238 T917773:X917774 JP917773:JT917774 TL917773:TP917774 ADH917773:ADL917774 AND917773:ANH917774 AWZ917773:AXD917774 BGV917773:BGZ917774 BQR917773:BQV917774 CAN917773:CAR917774 CKJ917773:CKN917774 CUF917773:CUJ917774 DEB917773:DEF917774 DNX917773:DOB917774 DXT917773:DXX917774 EHP917773:EHT917774 ERL917773:ERP917774 FBH917773:FBL917774 FLD917773:FLH917774 FUZ917773:FVD917774 GEV917773:GEZ917774 GOR917773:GOV917774 GYN917773:GYR917774 HIJ917773:HIN917774 HSF917773:HSJ917774 ICB917773:ICF917774 ILX917773:IMB917774 IVT917773:IVX917774 JFP917773:JFT917774 JPL917773:JPP917774 JZH917773:JZL917774 KJD917773:KJH917774 KSZ917773:KTD917774 LCV917773:LCZ917774 LMR917773:LMV917774 LWN917773:LWR917774 MGJ917773:MGN917774 MQF917773:MQJ917774 NAB917773:NAF917774 NJX917773:NKB917774 NTT917773:NTX917774 ODP917773:ODT917774 ONL917773:ONP917774 OXH917773:OXL917774 PHD917773:PHH917774 PQZ917773:PRD917774 QAV917773:QAZ917774 QKR917773:QKV917774 QUN917773:QUR917774 REJ917773:REN917774 ROF917773:ROJ917774 RYB917773:RYF917774 SHX917773:SIB917774 SRT917773:SRX917774 TBP917773:TBT917774 TLL917773:TLP917774 TVH917773:TVL917774 UFD917773:UFH917774 UOZ917773:UPD917774 UYV917773:UYZ917774 VIR917773:VIV917774 VSN917773:VSR917774 WCJ917773:WCN917774 WMF917773:WMJ917774 WWB917773:WWF917774 T983309:X983310 JP983309:JT983310 TL983309:TP983310 ADH983309:ADL983310 AND983309:ANH983310 AWZ983309:AXD983310 BGV983309:BGZ983310 BQR983309:BQV983310 CAN983309:CAR983310 CKJ983309:CKN983310 CUF983309:CUJ983310 DEB983309:DEF983310 DNX983309:DOB983310 DXT983309:DXX983310 EHP983309:EHT983310 ERL983309:ERP983310 FBH983309:FBL983310 FLD983309:FLH983310 FUZ983309:FVD983310 GEV983309:GEZ983310 GOR983309:GOV983310 GYN983309:GYR983310 HIJ983309:HIN983310 HSF983309:HSJ983310 ICB983309:ICF983310 ILX983309:IMB983310 IVT983309:IVX983310 JFP983309:JFT983310 JPL983309:JPP983310 JZH983309:JZL983310 KJD983309:KJH983310 KSZ983309:KTD983310 LCV983309:LCZ983310 LMR983309:LMV983310 LWN983309:LWR983310 MGJ983309:MGN983310 MQF983309:MQJ983310 NAB983309:NAF983310 NJX983309:NKB983310 NTT983309:NTX983310 ODP983309:ODT983310 ONL983309:ONP983310 OXH983309:OXL983310 PHD983309:PHH983310 PQZ983309:PRD983310 QAV983309:QAZ983310 QKR983309:QKV983310 QUN983309:QUR983310 REJ983309:REN983310 ROF983309:ROJ983310 RYB983309:RYF983310 SHX983309:SIB983310 SRT983309:SRX983310 TBP983309:TBT983310 TLL983309:TLP983310 TVH983309:TVL983310 UFD983309:UFH983310 UOZ983309:UPD983310 UYV983309:UYZ983310 VIR983309:VIV983310 VSN983309:VSR983310 WCJ983309:WCN983310 WMF983309:WMJ983310 WWB983309:WWF983310 T266:AB268 JP266:JX268 TL266:TT268 ADH266:ADP268 AND266:ANL268 AWZ266:AXH268 BGV266:BHD268 BQR266:BQZ268 CAN266:CAV268 CKJ266:CKR268 CUF266:CUN268 DEB266:DEJ268 DNX266:DOF268 DXT266:DYB268 EHP266:EHX268 ERL266:ERT268 FBH266:FBP268 FLD266:FLL268 FUZ266:FVH268 GEV266:GFD268 GOR266:GOZ268 GYN266:GYV268 HIJ266:HIR268 HSF266:HSN268 ICB266:ICJ268 ILX266:IMF268 IVT266:IWB268 JFP266:JFX268 JPL266:JPT268 JZH266:JZP268 KJD266:KJL268 KSZ266:KTH268 LCV266:LDD268 LMR266:LMZ268 LWN266:LWV268 MGJ266:MGR268 MQF266:MQN268 NAB266:NAJ268 NJX266:NKF268 NTT266:NUB268 ODP266:ODX268 ONL266:ONT268 OXH266:OXP268 PHD266:PHL268 PQZ266:PRH268 QAV266:QBD268 QKR266:QKZ268 QUN266:QUV268 REJ266:RER268 ROF266:RON268 RYB266:RYJ268 SHX266:SIF268 SRT266:SSB268 TBP266:TBX268 TLL266:TLT268 TVH266:TVP268 UFD266:UFL268 UOZ266:UPH268 UYV266:UZD268 VIR266:VIZ268 VSN266:VSV268 WCJ266:WCR268 WMF266:WMN268 WWB266:WWJ268 T65802:AB65804 JP65802:JX65804 TL65802:TT65804 ADH65802:ADP65804 AND65802:ANL65804 AWZ65802:AXH65804 BGV65802:BHD65804 BQR65802:BQZ65804 CAN65802:CAV65804 CKJ65802:CKR65804 CUF65802:CUN65804 DEB65802:DEJ65804 DNX65802:DOF65804 DXT65802:DYB65804 EHP65802:EHX65804 ERL65802:ERT65804 FBH65802:FBP65804 FLD65802:FLL65804 FUZ65802:FVH65804 GEV65802:GFD65804 GOR65802:GOZ65804 GYN65802:GYV65804 HIJ65802:HIR65804 HSF65802:HSN65804 ICB65802:ICJ65804 ILX65802:IMF65804 IVT65802:IWB65804 JFP65802:JFX65804 JPL65802:JPT65804 JZH65802:JZP65804 KJD65802:KJL65804 KSZ65802:KTH65804 LCV65802:LDD65804 LMR65802:LMZ65804 LWN65802:LWV65804 MGJ65802:MGR65804 MQF65802:MQN65804 NAB65802:NAJ65804 NJX65802:NKF65804 NTT65802:NUB65804 ODP65802:ODX65804 ONL65802:ONT65804 OXH65802:OXP65804 PHD65802:PHL65804 PQZ65802:PRH65804 QAV65802:QBD65804 QKR65802:QKZ65804 QUN65802:QUV65804 REJ65802:RER65804 ROF65802:RON65804 RYB65802:RYJ65804 SHX65802:SIF65804 SRT65802:SSB65804 TBP65802:TBX65804 TLL65802:TLT65804 TVH65802:TVP65804 UFD65802:UFL65804 UOZ65802:UPH65804 UYV65802:UZD65804 VIR65802:VIZ65804 VSN65802:VSV65804 WCJ65802:WCR65804 WMF65802:WMN65804 WWB65802:WWJ65804 T131338:AB131340 JP131338:JX131340 TL131338:TT131340 ADH131338:ADP131340 AND131338:ANL131340 AWZ131338:AXH131340 BGV131338:BHD131340 BQR131338:BQZ131340 CAN131338:CAV131340 CKJ131338:CKR131340 CUF131338:CUN131340 DEB131338:DEJ131340 DNX131338:DOF131340 DXT131338:DYB131340 EHP131338:EHX131340 ERL131338:ERT131340 FBH131338:FBP131340 FLD131338:FLL131340 FUZ131338:FVH131340 GEV131338:GFD131340 GOR131338:GOZ131340 GYN131338:GYV131340 HIJ131338:HIR131340 HSF131338:HSN131340 ICB131338:ICJ131340 ILX131338:IMF131340 IVT131338:IWB131340 JFP131338:JFX131340 JPL131338:JPT131340 JZH131338:JZP131340 KJD131338:KJL131340 KSZ131338:KTH131340 LCV131338:LDD131340 LMR131338:LMZ131340 LWN131338:LWV131340 MGJ131338:MGR131340 MQF131338:MQN131340 NAB131338:NAJ131340 NJX131338:NKF131340 NTT131338:NUB131340 ODP131338:ODX131340 ONL131338:ONT131340 OXH131338:OXP131340 PHD131338:PHL131340 PQZ131338:PRH131340 QAV131338:QBD131340 QKR131338:QKZ131340 QUN131338:QUV131340 REJ131338:RER131340 ROF131338:RON131340 RYB131338:RYJ131340 SHX131338:SIF131340 SRT131338:SSB131340 TBP131338:TBX131340 TLL131338:TLT131340 TVH131338:TVP131340 UFD131338:UFL131340 UOZ131338:UPH131340 UYV131338:UZD131340 VIR131338:VIZ131340 VSN131338:VSV131340 WCJ131338:WCR131340 WMF131338:WMN131340 WWB131338:WWJ131340 T196874:AB196876 JP196874:JX196876 TL196874:TT196876 ADH196874:ADP196876 AND196874:ANL196876 AWZ196874:AXH196876 BGV196874:BHD196876 BQR196874:BQZ196876 CAN196874:CAV196876 CKJ196874:CKR196876 CUF196874:CUN196876 DEB196874:DEJ196876 DNX196874:DOF196876 DXT196874:DYB196876 EHP196874:EHX196876 ERL196874:ERT196876 FBH196874:FBP196876 FLD196874:FLL196876 FUZ196874:FVH196876 GEV196874:GFD196876 GOR196874:GOZ196876 GYN196874:GYV196876 HIJ196874:HIR196876 HSF196874:HSN196876 ICB196874:ICJ196876 ILX196874:IMF196876 IVT196874:IWB196876 JFP196874:JFX196876 JPL196874:JPT196876 JZH196874:JZP196876 KJD196874:KJL196876 KSZ196874:KTH196876 LCV196874:LDD196876 LMR196874:LMZ196876 LWN196874:LWV196876 MGJ196874:MGR196876 MQF196874:MQN196876 NAB196874:NAJ196876 NJX196874:NKF196876 NTT196874:NUB196876 ODP196874:ODX196876 ONL196874:ONT196876 OXH196874:OXP196876 PHD196874:PHL196876 PQZ196874:PRH196876 QAV196874:QBD196876 QKR196874:QKZ196876 QUN196874:QUV196876 REJ196874:RER196876 ROF196874:RON196876 RYB196874:RYJ196876 SHX196874:SIF196876 SRT196874:SSB196876 TBP196874:TBX196876 TLL196874:TLT196876 TVH196874:TVP196876 UFD196874:UFL196876 UOZ196874:UPH196876 UYV196874:UZD196876 VIR196874:VIZ196876 VSN196874:VSV196876 WCJ196874:WCR196876 WMF196874:WMN196876 WWB196874:WWJ196876 T262410:AB262412 JP262410:JX262412 TL262410:TT262412 ADH262410:ADP262412 AND262410:ANL262412 AWZ262410:AXH262412 BGV262410:BHD262412 BQR262410:BQZ262412 CAN262410:CAV262412 CKJ262410:CKR262412 CUF262410:CUN262412 DEB262410:DEJ262412 DNX262410:DOF262412 DXT262410:DYB262412 EHP262410:EHX262412 ERL262410:ERT262412 FBH262410:FBP262412 FLD262410:FLL262412 FUZ262410:FVH262412 GEV262410:GFD262412 GOR262410:GOZ262412 GYN262410:GYV262412 HIJ262410:HIR262412 HSF262410:HSN262412 ICB262410:ICJ262412 ILX262410:IMF262412 IVT262410:IWB262412 JFP262410:JFX262412 JPL262410:JPT262412 JZH262410:JZP262412 KJD262410:KJL262412 KSZ262410:KTH262412 LCV262410:LDD262412 LMR262410:LMZ262412 LWN262410:LWV262412 MGJ262410:MGR262412 MQF262410:MQN262412 NAB262410:NAJ262412 NJX262410:NKF262412 NTT262410:NUB262412 ODP262410:ODX262412 ONL262410:ONT262412 OXH262410:OXP262412 PHD262410:PHL262412 PQZ262410:PRH262412 QAV262410:QBD262412 QKR262410:QKZ262412 QUN262410:QUV262412 REJ262410:RER262412 ROF262410:RON262412 RYB262410:RYJ262412 SHX262410:SIF262412 SRT262410:SSB262412 TBP262410:TBX262412 TLL262410:TLT262412 TVH262410:TVP262412 UFD262410:UFL262412 UOZ262410:UPH262412 UYV262410:UZD262412 VIR262410:VIZ262412 VSN262410:VSV262412 WCJ262410:WCR262412 WMF262410:WMN262412 WWB262410:WWJ262412 T327946:AB327948 JP327946:JX327948 TL327946:TT327948 ADH327946:ADP327948 AND327946:ANL327948 AWZ327946:AXH327948 BGV327946:BHD327948 BQR327946:BQZ327948 CAN327946:CAV327948 CKJ327946:CKR327948 CUF327946:CUN327948 DEB327946:DEJ327948 DNX327946:DOF327948 DXT327946:DYB327948 EHP327946:EHX327948 ERL327946:ERT327948 FBH327946:FBP327948 FLD327946:FLL327948 FUZ327946:FVH327948 GEV327946:GFD327948 GOR327946:GOZ327948 GYN327946:GYV327948 HIJ327946:HIR327948 HSF327946:HSN327948 ICB327946:ICJ327948 ILX327946:IMF327948 IVT327946:IWB327948 JFP327946:JFX327948 JPL327946:JPT327948 JZH327946:JZP327948 KJD327946:KJL327948 KSZ327946:KTH327948 LCV327946:LDD327948 LMR327946:LMZ327948 LWN327946:LWV327948 MGJ327946:MGR327948 MQF327946:MQN327948 NAB327946:NAJ327948 NJX327946:NKF327948 NTT327946:NUB327948 ODP327946:ODX327948 ONL327946:ONT327948 OXH327946:OXP327948 PHD327946:PHL327948 PQZ327946:PRH327948 QAV327946:QBD327948 QKR327946:QKZ327948 QUN327946:QUV327948 REJ327946:RER327948 ROF327946:RON327948 RYB327946:RYJ327948 SHX327946:SIF327948 SRT327946:SSB327948 TBP327946:TBX327948 TLL327946:TLT327948 TVH327946:TVP327948 UFD327946:UFL327948 UOZ327946:UPH327948 UYV327946:UZD327948 VIR327946:VIZ327948 VSN327946:VSV327948 WCJ327946:WCR327948 WMF327946:WMN327948 WWB327946:WWJ327948 T393482:AB393484 JP393482:JX393484 TL393482:TT393484 ADH393482:ADP393484 AND393482:ANL393484 AWZ393482:AXH393484 BGV393482:BHD393484 BQR393482:BQZ393484 CAN393482:CAV393484 CKJ393482:CKR393484 CUF393482:CUN393484 DEB393482:DEJ393484 DNX393482:DOF393484 DXT393482:DYB393484 EHP393482:EHX393484 ERL393482:ERT393484 FBH393482:FBP393484 FLD393482:FLL393484 FUZ393482:FVH393484 GEV393482:GFD393484 GOR393482:GOZ393484 GYN393482:GYV393484 HIJ393482:HIR393484 HSF393482:HSN393484 ICB393482:ICJ393484 ILX393482:IMF393484 IVT393482:IWB393484 JFP393482:JFX393484 JPL393482:JPT393484 JZH393482:JZP393484 KJD393482:KJL393484 KSZ393482:KTH393484 LCV393482:LDD393484 LMR393482:LMZ393484 LWN393482:LWV393484 MGJ393482:MGR393484 MQF393482:MQN393484 NAB393482:NAJ393484 NJX393482:NKF393484 NTT393482:NUB393484 ODP393482:ODX393484 ONL393482:ONT393484 OXH393482:OXP393484 PHD393482:PHL393484 PQZ393482:PRH393484 QAV393482:QBD393484 QKR393482:QKZ393484 QUN393482:QUV393484 REJ393482:RER393484 ROF393482:RON393484 RYB393482:RYJ393484 SHX393482:SIF393484 SRT393482:SSB393484 TBP393482:TBX393484 TLL393482:TLT393484 TVH393482:TVP393484 UFD393482:UFL393484 UOZ393482:UPH393484 UYV393482:UZD393484 VIR393482:VIZ393484 VSN393482:VSV393484 WCJ393482:WCR393484 WMF393482:WMN393484 WWB393482:WWJ393484 T459018:AB459020 JP459018:JX459020 TL459018:TT459020 ADH459018:ADP459020 AND459018:ANL459020 AWZ459018:AXH459020 BGV459018:BHD459020 BQR459018:BQZ459020 CAN459018:CAV459020 CKJ459018:CKR459020 CUF459018:CUN459020 DEB459018:DEJ459020 DNX459018:DOF459020 DXT459018:DYB459020 EHP459018:EHX459020 ERL459018:ERT459020 FBH459018:FBP459020 FLD459018:FLL459020 FUZ459018:FVH459020 GEV459018:GFD459020 GOR459018:GOZ459020 GYN459018:GYV459020 HIJ459018:HIR459020 HSF459018:HSN459020 ICB459018:ICJ459020 ILX459018:IMF459020 IVT459018:IWB459020 JFP459018:JFX459020 JPL459018:JPT459020 JZH459018:JZP459020 KJD459018:KJL459020 KSZ459018:KTH459020 LCV459018:LDD459020 LMR459018:LMZ459020 LWN459018:LWV459020 MGJ459018:MGR459020 MQF459018:MQN459020 NAB459018:NAJ459020 NJX459018:NKF459020 NTT459018:NUB459020 ODP459018:ODX459020 ONL459018:ONT459020 OXH459018:OXP459020 PHD459018:PHL459020 PQZ459018:PRH459020 QAV459018:QBD459020 QKR459018:QKZ459020 QUN459018:QUV459020 REJ459018:RER459020 ROF459018:RON459020 RYB459018:RYJ459020 SHX459018:SIF459020 SRT459018:SSB459020 TBP459018:TBX459020 TLL459018:TLT459020 TVH459018:TVP459020 UFD459018:UFL459020 UOZ459018:UPH459020 UYV459018:UZD459020 VIR459018:VIZ459020 VSN459018:VSV459020 WCJ459018:WCR459020 WMF459018:WMN459020 WWB459018:WWJ459020 T524554:AB524556 JP524554:JX524556 TL524554:TT524556 ADH524554:ADP524556 AND524554:ANL524556 AWZ524554:AXH524556 BGV524554:BHD524556 BQR524554:BQZ524556 CAN524554:CAV524556 CKJ524554:CKR524556 CUF524554:CUN524556 DEB524554:DEJ524556 DNX524554:DOF524556 DXT524554:DYB524556 EHP524554:EHX524556 ERL524554:ERT524556 FBH524554:FBP524556 FLD524554:FLL524556 FUZ524554:FVH524556 GEV524554:GFD524556 GOR524554:GOZ524556 GYN524554:GYV524556 HIJ524554:HIR524556 HSF524554:HSN524556 ICB524554:ICJ524556 ILX524554:IMF524556 IVT524554:IWB524556 JFP524554:JFX524556 JPL524554:JPT524556 JZH524554:JZP524556 KJD524554:KJL524556 KSZ524554:KTH524556 LCV524554:LDD524556 LMR524554:LMZ524556 LWN524554:LWV524556 MGJ524554:MGR524556 MQF524554:MQN524556 NAB524554:NAJ524556 NJX524554:NKF524556 NTT524554:NUB524556 ODP524554:ODX524556 ONL524554:ONT524556 OXH524554:OXP524556 PHD524554:PHL524556 PQZ524554:PRH524556 QAV524554:QBD524556 QKR524554:QKZ524556 QUN524554:QUV524556 REJ524554:RER524556 ROF524554:RON524556 RYB524554:RYJ524556 SHX524554:SIF524556 SRT524554:SSB524556 TBP524554:TBX524556 TLL524554:TLT524556 TVH524554:TVP524556 UFD524554:UFL524556 UOZ524554:UPH524556 UYV524554:UZD524556 VIR524554:VIZ524556 VSN524554:VSV524556 WCJ524554:WCR524556 WMF524554:WMN524556 WWB524554:WWJ524556 T590090:AB590092 JP590090:JX590092 TL590090:TT590092 ADH590090:ADP590092 AND590090:ANL590092 AWZ590090:AXH590092 BGV590090:BHD590092 BQR590090:BQZ590092 CAN590090:CAV590092 CKJ590090:CKR590092 CUF590090:CUN590092 DEB590090:DEJ590092 DNX590090:DOF590092 DXT590090:DYB590092 EHP590090:EHX590092 ERL590090:ERT590092 FBH590090:FBP590092 FLD590090:FLL590092 FUZ590090:FVH590092 GEV590090:GFD590092 GOR590090:GOZ590092 GYN590090:GYV590092 HIJ590090:HIR590092 HSF590090:HSN590092 ICB590090:ICJ590092 ILX590090:IMF590092 IVT590090:IWB590092 JFP590090:JFX590092 JPL590090:JPT590092 JZH590090:JZP590092 KJD590090:KJL590092 KSZ590090:KTH590092 LCV590090:LDD590092 LMR590090:LMZ590092 LWN590090:LWV590092 MGJ590090:MGR590092 MQF590090:MQN590092 NAB590090:NAJ590092 NJX590090:NKF590092 NTT590090:NUB590092 ODP590090:ODX590092 ONL590090:ONT590092 OXH590090:OXP590092 PHD590090:PHL590092 PQZ590090:PRH590092 QAV590090:QBD590092 QKR590090:QKZ590092 QUN590090:QUV590092 REJ590090:RER590092 ROF590090:RON590092 RYB590090:RYJ590092 SHX590090:SIF590092 SRT590090:SSB590092 TBP590090:TBX590092 TLL590090:TLT590092 TVH590090:TVP590092 UFD590090:UFL590092 UOZ590090:UPH590092 UYV590090:UZD590092 VIR590090:VIZ590092 VSN590090:VSV590092 WCJ590090:WCR590092 WMF590090:WMN590092 WWB590090:WWJ590092 T655626:AB655628 JP655626:JX655628 TL655626:TT655628 ADH655626:ADP655628 AND655626:ANL655628 AWZ655626:AXH655628 BGV655626:BHD655628 BQR655626:BQZ655628 CAN655626:CAV655628 CKJ655626:CKR655628 CUF655626:CUN655628 DEB655626:DEJ655628 DNX655626:DOF655628 DXT655626:DYB655628 EHP655626:EHX655628 ERL655626:ERT655628 FBH655626:FBP655628 FLD655626:FLL655628 FUZ655626:FVH655628 GEV655626:GFD655628 GOR655626:GOZ655628 GYN655626:GYV655628 HIJ655626:HIR655628 HSF655626:HSN655628 ICB655626:ICJ655628 ILX655626:IMF655628 IVT655626:IWB655628 JFP655626:JFX655628 JPL655626:JPT655628 JZH655626:JZP655628 KJD655626:KJL655628 KSZ655626:KTH655628 LCV655626:LDD655628 LMR655626:LMZ655628 LWN655626:LWV655628 MGJ655626:MGR655628 MQF655626:MQN655628 NAB655626:NAJ655628 NJX655626:NKF655628 NTT655626:NUB655628 ODP655626:ODX655628 ONL655626:ONT655628 OXH655626:OXP655628 PHD655626:PHL655628 PQZ655626:PRH655628 QAV655626:QBD655628 QKR655626:QKZ655628 QUN655626:QUV655628 REJ655626:RER655628 ROF655626:RON655628 RYB655626:RYJ655628 SHX655626:SIF655628 SRT655626:SSB655628 TBP655626:TBX655628 TLL655626:TLT655628 TVH655626:TVP655628 UFD655626:UFL655628 UOZ655626:UPH655628 UYV655626:UZD655628 VIR655626:VIZ655628 VSN655626:VSV655628 WCJ655626:WCR655628 WMF655626:WMN655628 WWB655626:WWJ655628 T721162:AB721164 JP721162:JX721164 TL721162:TT721164 ADH721162:ADP721164 AND721162:ANL721164 AWZ721162:AXH721164 BGV721162:BHD721164 BQR721162:BQZ721164 CAN721162:CAV721164 CKJ721162:CKR721164 CUF721162:CUN721164 DEB721162:DEJ721164 DNX721162:DOF721164 DXT721162:DYB721164 EHP721162:EHX721164 ERL721162:ERT721164 FBH721162:FBP721164 FLD721162:FLL721164 FUZ721162:FVH721164 GEV721162:GFD721164 GOR721162:GOZ721164 GYN721162:GYV721164 HIJ721162:HIR721164 HSF721162:HSN721164 ICB721162:ICJ721164 ILX721162:IMF721164 IVT721162:IWB721164 JFP721162:JFX721164 JPL721162:JPT721164 JZH721162:JZP721164 KJD721162:KJL721164 KSZ721162:KTH721164 LCV721162:LDD721164 LMR721162:LMZ721164 LWN721162:LWV721164 MGJ721162:MGR721164 MQF721162:MQN721164 NAB721162:NAJ721164 NJX721162:NKF721164 NTT721162:NUB721164 ODP721162:ODX721164 ONL721162:ONT721164 OXH721162:OXP721164 PHD721162:PHL721164 PQZ721162:PRH721164 QAV721162:QBD721164 QKR721162:QKZ721164 QUN721162:QUV721164 REJ721162:RER721164 ROF721162:RON721164 RYB721162:RYJ721164 SHX721162:SIF721164 SRT721162:SSB721164 TBP721162:TBX721164 TLL721162:TLT721164 TVH721162:TVP721164 UFD721162:UFL721164 UOZ721162:UPH721164 UYV721162:UZD721164 VIR721162:VIZ721164 VSN721162:VSV721164 WCJ721162:WCR721164 WMF721162:WMN721164 WWB721162:WWJ721164 T786698:AB786700 JP786698:JX786700 TL786698:TT786700 ADH786698:ADP786700 AND786698:ANL786700 AWZ786698:AXH786700 BGV786698:BHD786700 BQR786698:BQZ786700 CAN786698:CAV786700 CKJ786698:CKR786700 CUF786698:CUN786700 DEB786698:DEJ786700 DNX786698:DOF786700 DXT786698:DYB786700 EHP786698:EHX786700 ERL786698:ERT786700 FBH786698:FBP786700 FLD786698:FLL786700 FUZ786698:FVH786700 GEV786698:GFD786700 GOR786698:GOZ786700 GYN786698:GYV786700 HIJ786698:HIR786700 HSF786698:HSN786700 ICB786698:ICJ786700 ILX786698:IMF786700 IVT786698:IWB786700 JFP786698:JFX786700 JPL786698:JPT786700 JZH786698:JZP786700 KJD786698:KJL786700 KSZ786698:KTH786700 LCV786698:LDD786700 LMR786698:LMZ786700 LWN786698:LWV786700 MGJ786698:MGR786700 MQF786698:MQN786700 NAB786698:NAJ786700 NJX786698:NKF786700 NTT786698:NUB786700 ODP786698:ODX786700 ONL786698:ONT786700 OXH786698:OXP786700 PHD786698:PHL786700 PQZ786698:PRH786700 QAV786698:QBD786700 QKR786698:QKZ786700 QUN786698:QUV786700 REJ786698:RER786700 ROF786698:RON786700 RYB786698:RYJ786700 SHX786698:SIF786700 SRT786698:SSB786700 TBP786698:TBX786700 TLL786698:TLT786700 TVH786698:TVP786700 UFD786698:UFL786700 UOZ786698:UPH786700 UYV786698:UZD786700 VIR786698:VIZ786700 VSN786698:VSV786700 WCJ786698:WCR786700 WMF786698:WMN786700 WWB786698:WWJ786700 T852234:AB852236 JP852234:JX852236 TL852234:TT852236 ADH852234:ADP852236 AND852234:ANL852236 AWZ852234:AXH852236 BGV852234:BHD852236 BQR852234:BQZ852236 CAN852234:CAV852236 CKJ852234:CKR852236 CUF852234:CUN852236 DEB852234:DEJ852236 DNX852234:DOF852236 DXT852234:DYB852236 EHP852234:EHX852236 ERL852234:ERT852236 FBH852234:FBP852236 FLD852234:FLL852236 FUZ852234:FVH852236 GEV852234:GFD852236 GOR852234:GOZ852236 GYN852234:GYV852236 HIJ852234:HIR852236 HSF852234:HSN852236 ICB852234:ICJ852236 ILX852234:IMF852236 IVT852234:IWB852236 JFP852234:JFX852236 JPL852234:JPT852236 JZH852234:JZP852236 KJD852234:KJL852236 KSZ852234:KTH852236 LCV852234:LDD852236 LMR852234:LMZ852236 LWN852234:LWV852236 MGJ852234:MGR852236 MQF852234:MQN852236 NAB852234:NAJ852236 NJX852234:NKF852236 NTT852234:NUB852236 ODP852234:ODX852236 ONL852234:ONT852236 OXH852234:OXP852236 PHD852234:PHL852236 PQZ852234:PRH852236 QAV852234:QBD852236 QKR852234:QKZ852236 QUN852234:QUV852236 REJ852234:RER852236 ROF852234:RON852236 RYB852234:RYJ852236 SHX852234:SIF852236 SRT852234:SSB852236 TBP852234:TBX852236 TLL852234:TLT852236 TVH852234:TVP852236 UFD852234:UFL852236 UOZ852234:UPH852236 UYV852234:UZD852236 VIR852234:VIZ852236 VSN852234:VSV852236 WCJ852234:WCR852236 WMF852234:WMN852236 WWB852234:WWJ852236 T917770:AB917772 JP917770:JX917772 TL917770:TT917772 ADH917770:ADP917772 AND917770:ANL917772 AWZ917770:AXH917772 BGV917770:BHD917772 BQR917770:BQZ917772 CAN917770:CAV917772 CKJ917770:CKR917772 CUF917770:CUN917772 DEB917770:DEJ917772 DNX917770:DOF917772 DXT917770:DYB917772 EHP917770:EHX917772 ERL917770:ERT917772 FBH917770:FBP917772 FLD917770:FLL917772 FUZ917770:FVH917772 GEV917770:GFD917772 GOR917770:GOZ917772 GYN917770:GYV917772 HIJ917770:HIR917772 HSF917770:HSN917772 ICB917770:ICJ917772 ILX917770:IMF917772 IVT917770:IWB917772 JFP917770:JFX917772 JPL917770:JPT917772 JZH917770:JZP917772 KJD917770:KJL917772 KSZ917770:KTH917772 LCV917770:LDD917772 LMR917770:LMZ917772 LWN917770:LWV917772 MGJ917770:MGR917772 MQF917770:MQN917772 NAB917770:NAJ917772 NJX917770:NKF917772 NTT917770:NUB917772 ODP917770:ODX917772 ONL917770:ONT917772 OXH917770:OXP917772 PHD917770:PHL917772 PQZ917770:PRH917772 QAV917770:QBD917772 QKR917770:QKZ917772 QUN917770:QUV917772 REJ917770:RER917772 ROF917770:RON917772 RYB917770:RYJ917772 SHX917770:SIF917772 SRT917770:SSB917772 TBP917770:TBX917772 TLL917770:TLT917772 TVH917770:TVP917772 UFD917770:UFL917772 UOZ917770:UPH917772 UYV917770:UZD917772 VIR917770:VIZ917772 VSN917770:VSV917772 WCJ917770:WCR917772 WMF917770:WMN917772 WWB917770:WWJ917772 T983306:AB983308 JP983306:JX983308 TL983306:TT983308 ADH983306:ADP983308 AND983306:ANL983308 AWZ983306:AXH983308 BGV983306:BHD983308 BQR983306:BQZ983308 CAN983306:CAV983308 CKJ983306:CKR983308 CUF983306:CUN983308 DEB983306:DEJ983308 DNX983306:DOF983308 DXT983306:DYB983308 EHP983306:EHX983308 ERL983306:ERT983308 FBH983306:FBP983308 FLD983306:FLL983308 FUZ983306:FVH983308 GEV983306:GFD983308 GOR983306:GOZ983308 GYN983306:GYV983308 HIJ983306:HIR983308 HSF983306:HSN983308 ICB983306:ICJ983308 ILX983306:IMF983308 IVT983306:IWB983308 JFP983306:JFX983308 JPL983306:JPT983308 JZH983306:JZP983308 KJD983306:KJL983308 KSZ983306:KTH983308 LCV983306:LDD983308 LMR983306:LMZ983308 LWN983306:LWV983308 MGJ983306:MGR983308 MQF983306:MQN983308 NAB983306:NAJ983308 NJX983306:NKF983308 NTT983306:NUB983308 ODP983306:ODX983308 ONL983306:ONT983308 OXH983306:OXP983308 PHD983306:PHL983308 PQZ983306:PRH983308 QAV983306:QBD983308 QKR983306:QKZ983308 QUN983306:QUV983308 REJ983306:RER983308 ROF983306:RON983308 RYB983306:RYJ983308 SHX983306:SIF983308 SRT983306:SSB983308 TBP983306:TBX983308 TLL983306:TLT983308 TVH983306:TVP983308 UFD983306:UFL983308 UOZ983306:UPH983308 UYV983306:UZD983308 VIR983306:VIZ983308 VSN983306:VSV983308 WCJ983306:WCR983308 WMF983306:WMN983308 WWB983306:WWJ983308 E147:AL147 JA147:KH147 SW147:UD147 ACS147:ADZ147 AMO147:ANV147 AWK147:AXR147 BGG147:BHN147 BQC147:BRJ147 BZY147:CBF147 CJU147:CLB147 CTQ147:CUX147 DDM147:DET147 DNI147:DOP147 DXE147:DYL147 EHA147:EIH147 EQW147:ESD147 FAS147:FBZ147 FKO147:FLV147 FUK147:FVR147 GEG147:GFN147 GOC147:GPJ147 GXY147:GZF147 HHU147:HJB147 HRQ147:HSX147 IBM147:ICT147 ILI147:IMP147 IVE147:IWL147 JFA147:JGH147 JOW147:JQD147 JYS147:JZZ147 KIO147:KJV147 KSK147:KTR147 LCG147:LDN147 LMC147:LNJ147 LVY147:LXF147 MFU147:MHB147 MPQ147:MQX147 MZM147:NAT147 NJI147:NKP147 NTE147:NUL147 ODA147:OEH147 OMW147:OOD147 OWS147:OXZ147 PGO147:PHV147 PQK147:PRR147 QAG147:QBN147 QKC147:QLJ147 QTY147:QVF147 RDU147:RFB147 RNQ147:ROX147 RXM147:RYT147 SHI147:SIP147 SRE147:SSL147 TBA147:TCH147 TKW147:TMD147 TUS147:TVZ147 UEO147:UFV147 UOK147:UPR147 UYG147:UZN147 VIC147:VJJ147 VRY147:VTF147 WBU147:WDB147 WLQ147:WMX147 WVM147:WWT147 E65683:AL65683 JA65683:KH65683 SW65683:UD65683 ACS65683:ADZ65683 AMO65683:ANV65683 AWK65683:AXR65683 BGG65683:BHN65683 BQC65683:BRJ65683 BZY65683:CBF65683 CJU65683:CLB65683 CTQ65683:CUX65683 DDM65683:DET65683 DNI65683:DOP65683 DXE65683:DYL65683 EHA65683:EIH65683 EQW65683:ESD65683 FAS65683:FBZ65683 FKO65683:FLV65683 FUK65683:FVR65683 GEG65683:GFN65683 GOC65683:GPJ65683 GXY65683:GZF65683 HHU65683:HJB65683 HRQ65683:HSX65683 IBM65683:ICT65683 ILI65683:IMP65683 IVE65683:IWL65683 JFA65683:JGH65683 JOW65683:JQD65683 JYS65683:JZZ65683 KIO65683:KJV65683 KSK65683:KTR65683 LCG65683:LDN65683 LMC65683:LNJ65683 LVY65683:LXF65683 MFU65683:MHB65683 MPQ65683:MQX65683 MZM65683:NAT65683 NJI65683:NKP65683 NTE65683:NUL65683 ODA65683:OEH65683 OMW65683:OOD65683 OWS65683:OXZ65683 PGO65683:PHV65683 PQK65683:PRR65683 QAG65683:QBN65683 QKC65683:QLJ65683 QTY65683:QVF65683 RDU65683:RFB65683 RNQ65683:ROX65683 RXM65683:RYT65683 SHI65683:SIP65683 SRE65683:SSL65683 TBA65683:TCH65683 TKW65683:TMD65683 TUS65683:TVZ65683 UEO65683:UFV65683 UOK65683:UPR65683 UYG65683:UZN65683 VIC65683:VJJ65683 VRY65683:VTF65683 WBU65683:WDB65683 WLQ65683:WMX65683 WVM65683:WWT65683 E131219:AL131219 JA131219:KH131219 SW131219:UD131219 ACS131219:ADZ131219 AMO131219:ANV131219 AWK131219:AXR131219 BGG131219:BHN131219 BQC131219:BRJ131219 BZY131219:CBF131219 CJU131219:CLB131219 CTQ131219:CUX131219 DDM131219:DET131219 DNI131219:DOP131219 DXE131219:DYL131219 EHA131219:EIH131219 EQW131219:ESD131219 FAS131219:FBZ131219 FKO131219:FLV131219 FUK131219:FVR131219 GEG131219:GFN131219 GOC131219:GPJ131219 GXY131219:GZF131219 HHU131219:HJB131219 HRQ131219:HSX131219 IBM131219:ICT131219 ILI131219:IMP131219 IVE131219:IWL131219 JFA131219:JGH131219 JOW131219:JQD131219 JYS131219:JZZ131219 KIO131219:KJV131219 KSK131219:KTR131219 LCG131219:LDN131219 LMC131219:LNJ131219 LVY131219:LXF131219 MFU131219:MHB131219 MPQ131219:MQX131219 MZM131219:NAT131219 NJI131219:NKP131219 NTE131219:NUL131219 ODA131219:OEH131219 OMW131219:OOD131219 OWS131219:OXZ131219 PGO131219:PHV131219 PQK131219:PRR131219 QAG131219:QBN131219 QKC131219:QLJ131219 QTY131219:QVF131219 RDU131219:RFB131219 RNQ131219:ROX131219 RXM131219:RYT131219 SHI131219:SIP131219 SRE131219:SSL131219 TBA131219:TCH131219 TKW131219:TMD131219 TUS131219:TVZ131219 UEO131219:UFV131219 UOK131219:UPR131219 UYG131219:UZN131219 VIC131219:VJJ131219 VRY131219:VTF131219 WBU131219:WDB131219 WLQ131219:WMX131219 WVM131219:WWT131219 E196755:AL196755 JA196755:KH196755 SW196755:UD196755 ACS196755:ADZ196755 AMO196755:ANV196755 AWK196755:AXR196755 BGG196755:BHN196755 BQC196755:BRJ196755 BZY196755:CBF196755 CJU196755:CLB196755 CTQ196755:CUX196755 DDM196755:DET196755 DNI196755:DOP196755 DXE196755:DYL196755 EHA196755:EIH196755 EQW196755:ESD196755 FAS196755:FBZ196755 FKO196755:FLV196755 FUK196755:FVR196755 GEG196755:GFN196755 GOC196755:GPJ196755 GXY196755:GZF196755 HHU196755:HJB196755 HRQ196755:HSX196755 IBM196755:ICT196755 ILI196755:IMP196755 IVE196755:IWL196755 JFA196755:JGH196755 JOW196755:JQD196755 JYS196755:JZZ196755 KIO196755:KJV196755 KSK196755:KTR196755 LCG196755:LDN196755 LMC196755:LNJ196755 LVY196755:LXF196755 MFU196755:MHB196755 MPQ196755:MQX196755 MZM196755:NAT196755 NJI196755:NKP196755 NTE196755:NUL196755 ODA196755:OEH196755 OMW196755:OOD196755 OWS196755:OXZ196755 PGO196755:PHV196755 PQK196755:PRR196755 QAG196755:QBN196755 QKC196755:QLJ196755 QTY196755:QVF196755 RDU196755:RFB196755 RNQ196755:ROX196755 RXM196755:RYT196755 SHI196755:SIP196755 SRE196755:SSL196755 TBA196755:TCH196755 TKW196755:TMD196755 TUS196755:TVZ196755 UEO196755:UFV196755 UOK196755:UPR196755 UYG196755:UZN196755 VIC196755:VJJ196755 VRY196755:VTF196755 WBU196755:WDB196755 WLQ196755:WMX196755 WVM196755:WWT196755 E262291:AL262291 JA262291:KH262291 SW262291:UD262291 ACS262291:ADZ262291 AMO262291:ANV262291 AWK262291:AXR262291 BGG262291:BHN262291 BQC262291:BRJ262291 BZY262291:CBF262291 CJU262291:CLB262291 CTQ262291:CUX262291 DDM262291:DET262291 DNI262291:DOP262291 DXE262291:DYL262291 EHA262291:EIH262291 EQW262291:ESD262291 FAS262291:FBZ262291 FKO262291:FLV262291 FUK262291:FVR262291 GEG262291:GFN262291 GOC262291:GPJ262291 GXY262291:GZF262291 HHU262291:HJB262291 HRQ262291:HSX262291 IBM262291:ICT262291 ILI262291:IMP262291 IVE262291:IWL262291 JFA262291:JGH262291 JOW262291:JQD262291 JYS262291:JZZ262291 KIO262291:KJV262291 KSK262291:KTR262291 LCG262291:LDN262291 LMC262291:LNJ262291 LVY262291:LXF262291 MFU262291:MHB262291 MPQ262291:MQX262291 MZM262291:NAT262291 NJI262291:NKP262291 NTE262291:NUL262291 ODA262291:OEH262291 OMW262291:OOD262291 OWS262291:OXZ262291 PGO262291:PHV262291 PQK262291:PRR262291 QAG262291:QBN262291 QKC262291:QLJ262291 QTY262291:QVF262291 RDU262291:RFB262291 RNQ262291:ROX262291 RXM262291:RYT262291 SHI262291:SIP262291 SRE262291:SSL262291 TBA262291:TCH262291 TKW262291:TMD262291 TUS262291:TVZ262291 UEO262291:UFV262291 UOK262291:UPR262291 UYG262291:UZN262291 VIC262291:VJJ262291 VRY262291:VTF262291 WBU262291:WDB262291 WLQ262291:WMX262291 WVM262291:WWT262291 E327827:AL327827 JA327827:KH327827 SW327827:UD327827 ACS327827:ADZ327827 AMO327827:ANV327827 AWK327827:AXR327827 BGG327827:BHN327827 BQC327827:BRJ327827 BZY327827:CBF327827 CJU327827:CLB327827 CTQ327827:CUX327827 DDM327827:DET327827 DNI327827:DOP327827 DXE327827:DYL327827 EHA327827:EIH327827 EQW327827:ESD327827 FAS327827:FBZ327827 FKO327827:FLV327827 FUK327827:FVR327827 GEG327827:GFN327827 GOC327827:GPJ327827 GXY327827:GZF327827 HHU327827:HJB327827 HRQ327827:HSX327827 IBM327827:ICT327827 ILI327827:IMP327827 IVE327827:IWL327827 JFA327827:JGH327827 JOW327827:JQD327827 JYS327827:JZZ327827 KIO327827:KJV327827 KSK327827:KTR327827 LCG327827:LDN327827 LMC327827:LNJ327827 LVY327827:LXF327827 MFU327827:MHB327827 MPQ327827:MQX327827 MZM327827:NAT327827 NJI327827:NKP327827 NTE327827:NUL327827 ODA327827:OEH327827 OMW327827:OOD327827 OWS327827:OXZ327827 PGO327827:PHV327827 PQK327827:PRR327827 QAG327827:QBN327827 QKC327827:QLJ327827 QTY327827:QVF327827 RDU327827:RFB327827 RNQ327827:ROX327827 RXM327827:RYT327827 SHI327827:SIP327827 SRE327827:SSL327827 TBA327827:TCH327827 TKW327827:TMD327827 TUS327827:TVZ327827 UEO327827:UFV327827 UOK327827:UPR327827 UYG327827:UZN327827 VIC327827:VJJ327827 VRY327827:VTF327827 WBU327827:WDB327827 WLQ327827:WMX327827 WVM327827:WWT327827 E393363:AL393363 JA393363:KH393363 SW393363:UD393363 ACS393363:ADZ393363 AMO393363:ANV393363 AWK393363:AXR393363 BGG393363:BHN393363 BQC393363:BRJ393363 BZY393363:CBF393363 CJU393363:CLB393363 CTQ393363:CUX393363 DDM393363:DET393363 DNI393363:DOP393363 DXE393363:DYL393363 EHA393363:EIH393363 EQW393363:ESD393363 FAS393363:FBZ393363 FKO393363:FLV393363 FUK393363:FVR393363 GEG393363:GFN393363 GOC393363:GPJ393363 GXY393363:GZF393363 HHU393363:HJB393363 HRQ393363:HSX393363 IBM393363:ICT393363 ILI393363:IMP393363 IVE393363:IWL393363 JFA393363:JGH393363 JOW393363:JQD393363 JYS393363:JZZ393363 KIO393363:KJV393363 KSK393363:KTR393363 LCG393363:LDN393363 LMC393363:LNJ393363 LVY393363:LXF393363 MFU393363:MHB393363 MPQ393363:MQX393363 MZM393363:NAT393363 NJI393363:NKP393363 NTE393363:NUL393363 ODA393363:OEH393363 OMW393363:OOD393363 OWS393363:OXZ393363 PGO393363:PHV393363 PQK393363:PRR393363 QAG393363:QBN393363 QKC393363:QLJ393363 QTY393363:QVF393363 RDU393363:RFB393363 RNQ393363:ROX393363 RXM393363:RYT393363 SHI393363:SIP393363 SRE393363:SSL393363 TBA393363:TCH393363 TKW393363:TMD393363 TUS393363:TVZ393363 UEO393363:UFV393363 UOK393363:UPR393363 UYG393363:UZN393363 VIC393363:VJJ393363 VRY393363:VTF393363 WBU393363:WDB393363 WLQ393363:WMX393363 WVM393363:WWT393363 E458899:AL458899 JA458899:KH458899 SW458899:UD458899 ACS458899:ADZ458899 AMO458899:ANV458899 AWK458899:AXR458899 BGG458899:BHN458899 BQC458899:BRJ458899 BZY458899:CBF458899 CJU458899:CLB458899 CTQ458899:CUX458899 DDM458899:DET458899 DNI458899:DOP458899 DXE458899:DYL458899 EHA458899:EIH458899 EQW458899:ESD458899 FAS458899:FBZ458899 FKO458899:FLV458899 FUK458899:FVR458899 GEG458899:GFN458899 GOC458899:GPJ458899 GXY458899:GZF458899 HHU458899:HJB458899 HRQ458899:HSX458899 IBM458899:ICT458899 ILI458899:IMP458899 IVE458899:IWL458899 JFA458899:JGH458899 JOW458899:JQD458899 JYS458899:JZZ458899 KIO458899:KJV458899 KSK458899:KTR458899 LCG458899:LDN458899 LMC458899:LNJ458899 LVY458899:LXF458899 MFU458899:MHB458899 MPQ458899:MQX458899 MZM458899:NAT458899 NJI458899:NKP458899 NTE458899:NUL458899 ODA458899:OEH458899 OMW458899:OOD458899 OWS458899:OXZ458899 PGO458899:PHV458899 PQK458899:PRR458899 QAG458899:QBN458899 QKC458899:QLJ458899 QTY458899:QVF458899 RDU458899:RFB458899 RNQ458899:ROX458899 RXM458899:RYT458899 SHI458899:SIP458899 SRE458899:SSL458899 TBA458899:TCH458899 TKW458899:TMD458899 TUS458899:TVZ458899 UEO458899:UFV458899 UOK458899:UPR458899 UYG458899:UZN458899 VIC458899:VJJ458899 VRY458899:VTF458899 WBU458899:WDB458899 WLQ458899:WMX458899 WVM458899:WWT458899 E524435:AL524435 JA524435:KH524435 SW524435:UD524435 ACS524435:ADZ524435 AMO524435:ANV524435 AWK524435:AXR524435 BGG524435:BHN524435 BQC524435:BRJ524435 BZY524435:CBF524435 CJU524435:CLB524435 CTQ524435:CUX524435 DDM524435:DET524435 DNI524435:DOP524435 DXE524435:DYL524435 EHA524435:EIH524435 EQW524435:ESD524435 FAS524435:FBZ524435 FKO524435:FLV524435 FUK524435:FVR524435 GEG524435:GFN524435 GOC524435:GPJ524435 GXY524435:GZF524435 HHU524435:HJB524435 HRQ524435:HSX524435 IBM524435:ICT524435 ILI524435:IMP524435 IVE524435:IWL524435 JFA524435:JGH524435 JOW524435:JQD524435 JYS524435:JZZ524435 KIO524435:KJV524435 KSK524435:KTR524435 LCG524435:LDN524435 LMC524435:LNJ524435 LVY524435:LXF524435 MFU524435:MHB524435 MPQ524435:MQX524435 MZM524435:NAT524435 NJI524435:NKP524435 NTE524435:NUL524435 ODA524435:OEH524435 OMW524435:OOD524435 OWS524435:OXZ524435 PGO524435:PHV524435 PQK524435:PRR524435 QAG524435:QBN524435 QKC524435:QLJ524435 QTY524435:QVF524435 RDU524435:RFB524435 RNQ524435:ROX524435 RXM524435:RYT524435 SHI524435:SIP524435 SRE524435:SSL524435 TBA524435:TCH524435 TKW524435:TMD524435 TUS524435:TVZ524435 UEO524435:UFV524435 UOK524435:UPR524435 UYG524435:UZN524435 VIC524435:VJJ524435 VRY524435:VTF524435 WBU524435:WDB524435 WLQ524435:WMX524435 WVM524435:WWT524435 E589971:AL589971 JA589971:KH589971 SW589971:UD589971 ACS589971:ADZ589971 AMO589971:ANV589971 AWK589971:AXR589971 BGG589971:BHN589971 BQC589971:BRJ589971 BZY589971:CBF589971 CJU589971:CLB589971 CTQ589971:CUX589971 DDM589971:DET589971 DNI589971:DOP589971 DXE589971:DYL589971 EHA589971:EIH589971 EQW589971:ESD589971 FAS589971:FBZ589971 FKO589971:FLV589971 FUK589971:FVR589971 GEG589971:GFN589971 GOC589971:GPJ589971 GXY589971:GZF589971 HHU589971:HJB589971 HRQ589971:HSX589971 IBM589971:ICT589971 ILI589971:IMP589971 IVE589971:IWL589971 JFA589971:JGH589971 JOW589971:JQD589971 JYS589971:JZZ589971 KIO589971:KJV589971 KSK589971:KTR589971 LCG589971:LDN589971 LMC589971:LNJ589971 LVY589971:LXF589971 MFU589971:MHB589971 MPQ589971:MQX589971 MZM589971:NAT589971 NJI589971:NKP589971 NTE589971:NUL589971 ODA589971:OEH589971 OMW589971:OOD589971 OWS589971:OXZ589971 PGO589971:PHV589971 PQK589971:PRR589971 QAG589971:QBN589971 QKC589971:QLJ589971 QTY589971:QVF589971 RDU589971:RFB589971 RNQ589971:ROX589971 RXM589971:RYT589971 SHI589971:SIP589971 SRE589971:SSL589971 TBA589971:TCH589971 TKW589971:TMD589971 TUS589971:TVZ589971 UEO589971:UFV589971 UOK589971:UPR589971 UYG589971:UZN589971 VIC589971:VJJ589971 VRY589971:VTF589971 WBU589971:WDB589971 WLQ589971:WMX589971 WVM589971:WWT589971 E655507:AL655507 JA655507:KH655507 SW655507:UD655507 ACS655507:ADZ655507 AMO655507:ANV655507 AWK655507:AXR655507 BGG655507:BHN655507 BQC655507:BRJ655507 BZY655507:CBF655507 CJU655507:CLB655507 CTQ655507:CUX655507 DDM655507:DET655507 DNI655507:DOP655507 DXE655507:DYL655507 EHA655507:EIH655507 EQW655507:ESD655507 FAS655507:FBZ655507 FKO655507:FLV655507 FUK655507:FVR655507 GEG655507:GFN655507 GOC655507:GPJ655507 GXY655507:GZF655507 HHU655507:HJB655507 HRQ655507:HSX655507 IBM655507:ICT655507 ILI655507:IMP655507 IVE655507:IWL655507 JFA655507:JGH655507 JOW655507:JQD655507 JYS655507:JZZ655507 KIO655507:KJV655507 KSK655507:KTR655507 LCG655507:LDN655507 LMC655507:LNJ655507 LVY655507:LXF655507 MFU655507:MHB655507 MPQ655507:MQX655507 MZM655507:NAT655507 NJI655507:NKP655507 NTE655507:NUL655507 ODA655507:OEH655507 OMW655507:OOD655507 OWS655507:OXZ655507 PGO655507:PHV655507 PQK655507:PRR655507 QAG655507:QBN655507 QKC655507:QLJ655507 QTY655507:QVF655507 RDU655507:RFB655507 RNQ655507:ROX655507 RXM655507:RYT655507 SHI655507:SIP655507 SRE655507:SSL655507 TBA655507:TCH655507 TKW655507:TMD655507 TUS655507:TVZ655507 UEO655507:UFV655507 UOK655507:UPR655507 UYG655507:UZN655507 VIC655507:VJJ655507 VRY655507:VTF655507 WBU655507:WDB655507 WLQ655507:WMX655507 WVM655507:WWT655507 E721043:AL721043 JA721043:KH721043 SW721043:UD721043 ACS721043:ADZ721043 AMO721043:ANV721043 AWK721043:AXR721043 BGG721043:BHN721043 BQC721043:BRJ721043 BZY721043:CBF721043 CJU721043:CLB721043 CTQ721043:CUX721043 DDM721043:DET721043 DNI721043:DOP721043 DXE721043:DYL721043 EHA721043:EIH721043 EQW721043:ESD721043 FAS721043:FBZ721043 FKO721043:FLV721043 FUK721043:FVR721043 GEG721043:GFN721043 GOC721043:GPJ721043 GXY721043:GZF721043 HHU721043:HJB721043 HRQ721043:HSX721043 IBM721043:ICT721043 ILI721043:IMP721043 IVE721043:IWL721043 JFA721043:JGH721043 JOW721043:JQD721043 JYS721043:JZZ721043 KIO721043:KJV721043 KSK721043:KTR721043 LCG721043:LDN721043 LMC721043:LNJ721043 LVY721043:LXF721043 MFU721043:MHB721043 MPQ721043:MQX721043 MZM721043:NAT721043 NJI721043:NKP721043 NTE721043:NUL721043 ODA721043:OEH721043 OMW721043:OOD721043 OWS721043:OXZ721043 PGO721043:PHV721043 PQK721043:PRR721043 QAG721043:QBN721043 QKC721043:QLJ721043 QTY721043:QVF721043 RDU721043:RFB721043 RNQ721043:ROX721043 RXM721043:RYT721043 SHI721043:SIP721043 SRE721043:SSL721043 TBA721043:TCH721043 TKW721043:TMD721043 TUS721043:TVZ721043 UEO721043:UFV721043 UOK721043:UPR721043 UYG721043:UZN721043 VIC721043:VJJ721043 VRY721043:VTF721043 WBU721043:WDB721043 WLQ721043:WMX721043 WVM721043:WWT721043 E786579:AL786579 JA786579:KH786579 SW786579:UD786579 ACS786579:ADZ786579 AMO786579:ANV786579 AWK786579:AXR786579 BGG786579:BHN786579 BQC786579:BRJ786579 BZY786579:CBF786579 CJU786579:CLB786579 CTQ786579:CUX786579 DDM786579:DET786579 DNI786579:DOP786579 DXE786579:DYL786579 EHA786579:EIH786579 EQW786579:ESD786579 FAS786579:FBZ786579 FKO786579:FLV786579 FUK786579:FVR786579 GEG786579:GFN786579 GOC786579:GPJ786579 GXY786579:GZF786579 HHU786579:HJB786579 HRQ786579:HSX786579 IBM786579:ICT786579 ILI786579:IMP786579 IVE786579:IWL786579 JFA786579:JGH786579 JOW786579:JQD786579 JYS786579:JZZ786579 KIO786579:KJV786579 KSK786579:KTR786579 LCG786579:LDN786579 LMC786579:LNJ786579 LVY786579:LXF786579 MFU786579:MHB786579 MPQ786579:MQX786579 MZM786579:NAT786579 NJI786579:NKP786579 NTE786579:NUL786579 ODA786579:OEH786579 OMW786579:OOD786579 OWS786579:OXZ786579 PGO786579:PHV786579 PQK786579:PRR786579 QAG786579:QBN786579 QKC786579:QLJ786579 QTY786579:QVF786579 RDU786579:RFB786579 RNQ786579:ROX786579 RXM786579:RYT786579 SHI786579:SIP786579 SRE786579:SSL786579 TBA786579:TCH786579 TKW786579:TMD786579 TUS786579:TVZ786579 UEO786579:UFV786579 UOK786579:UPR786579 UYG786579:UZN786579 VIC786579:VJJ786579 VRY786579:VTF786579 WBU786579:WDB786579 WLQ786579:WMX786579 WVM786579:WWT786579 E852115:AL852115 JA852115:KH852115 SW852115:UD852115 ACS852115:ADZ852115 AMO852115:ANV852115 AWK852115:AXR852115 BGG852115:BHN852115 BQC852115:BRJ852115 BZY852115:CBF852115 CJU852115:CLB852115 CTQ852115:CUX852115 DDM852115:DET852115 DNI852115:DOP852115 DXE852115:DYL852115 EHA852115:EIH852115 EQW852115:ESD852115 FAS852115:FBZ852115 FKO852115:FLV852115 FUK852115:FVR852115 GEG852115:GFN852115 GOC852115:GPJ852115 GXY852115:GZF852115 HHU852115:HJB852115 HRQ852115:HSX852115 IBM852115:ICT852115 ILI852115:IMP852115 IVE852115:IWL852115 JFA852115:JGH852115 JOW852115:JQD852115 JYS852115:JZZ852115 KIO852115:KJV852115 KSK852115:KTR852115 LCG852115:LDN852115 LMC852115:LNJ852115 LVY852115:LXF852115 MFU852115:MHB852115 MPQ852115:MQX852115 MZM852115:NAT852115 NJI852115:NKP852115 NTE852115:NUL852115 ODA852115:OEH852115 OMW852115:OOD852115 OWS852115:OXZ852115 PGO852115:PHV852115 PQK852115:PRR852115 QAG852115:QBN852115 QKC852115:QLJ852115 QTY852115:QVF852115 RDU852115:RFB852115 RNQ852115:ROX852115 RXM852115:RYT852115 SHI852115:SIP852115 SRE852115:SSL852115 TBA852115:TCH852115 TKW852115:TMD852115 TUS852115:TVZ852115 UEO852115:UFV852115 UOK852115:UPR852115 UYG852115:UZN852115 VIC852115:VJJ852115 VRY852115:VTF852115 WBU852115:WDB852115 WLQ852115:WMX852115 WVM852115:WWT852115 E917651:AL917651 JA917651:KH917651 SW917651:UD917651 ACS917651:ADZ917651 AMO917651:ANV917651 AWK917651:AXR917651 BGG917651:BHN917651 BQC917651:BRJ917651 BZY917651:CBF917651 CJU917651:CLB917651 CTQ917651:CUX917651 DDM917651:DET917651 DNI917651:DOP917651 DXE917651:DYL917651 EHA917651:EIH917651 EQW917651:ESD917651 FAS917651:FBZ917651 FKO917651:FLV917651 FUK917651:FVR917651 GEG917651:GFN917651 GOC917651:GPJ917651 GXY917651:GZF917651 HHU917651:HJB917651 HRQ917651:HSX917651 IBM917651:ICT917651 ILI917651:IMP917651 IVE917651:IWL917651 JFA917651:JGH917651 JOW917651:JQD917651 JYS917651:JZZ917651 KIO917651:KJV917651 KSK917651:KTR917651 LCG917651:LDN917651 LMC917651:LNJ917651 LVY917651:LXF917651 MFU917651:MHB917651 MPQ917651:MQX917651 MZM917651:NAT917651 NJI917651:NKP917651 NTE917651:NUL917651 ODA917651:OEH917651 OMW917651:OOD917651 OWS917651:OXZ917651 PGO917651:PHV917651 PQK917651:PRR917651 QAG917651:QBN917651 QKC917651:QLJ917651 QTY917651:QVF917651 RDU917651:RFB917651 RNQ917651:ROX917651 RXM917651:RYT917651 SHI917651:SIP917651 SRE917651:SSL917651 TBA917651:TCH917651 TKW917651:TMD917651 TUS917651:TVZ917651 UEO917651:UFV917651 UOK917651:UPR917651 UYG917651:UZN917651 VIC917651:VJJ917651 VRY917651:VTF917651 WBU917651:WDB917651 WLQ917651:WMX917651 WVM917651:WWT917651 E983187:AL983187 JA983187:KH983187 SW983187:UD983187 ACS983187:ADZ983187 AMO983187:ANV983187 AWK983187:AXR983187 BGG983187:BHN983187 BQC983187:BRJ983187 BZY983187:CBF983187 CJU983187:CLB983187 CTQ983187:CUX983187 DDM983187:DET983187 DNI983187:DOP983187 DXE983187:DYL983187 EHA983187:EIH983187 EQW983187:ESD983187 FAS983187:FBZ983187 FKO983187:FLV983187 FUK983187:FVR983187 GEG983187:GFN983187 GOC983187:GPJ983187 GXY983187:GZF983187 HHU983187:HJB983187 HRQ983187:HSX983187 IBM983187:ICT983187 ILI983187:IMP983187 IVE983187:IWL983187 JFA983187:JGH983187 JOW983187:JQD983187 JYS983187:JZZ983187 KIO983187:KJV983187 KSK983187:KTR983187 LCG983187:LDN983187 LMC983187:LNJ983187 LVY983187:LXF983187 MFU983187:MHB983187 MPQ983187:MQX983187 MZM983187:NAT983187 NJI983187:NKP983187 NTE983187:NUL983187 ODA983187:OEH983187 OMW983187:OOD983187 OWS983187:OXZ983187 PGO983187:PHV983187 PQK983187:PRR983187 QAG983187:QBN983187 QKC983187:QLJ983187 QTY983187:QVF983187 RDU983187:RFB983187 RNQ983187:ROX983187 RXM983187:RYT983187 SHI983187:SIP983187 SRE983187:SSL983187 TBA983187:TCH983187 TKW983187:TMD983187 TUS983187:TVZ983187 UEO983187:UFV983187 UOK983187:UPR983187 UYG983187:UZN983187 VIC983187:VJJ983187 VRY983187:VTF983187 WBU983187:WDB983187 WLQ983187:WMX983187 WVM983187:WWT983187 D258:S265 IZ258:JO265 SV258:TK265 ACR258:ADG265 AMN258:ANC265 AWJ258:AWY265 BGF258:BGU265 BQB258:BQQ265 BZX258:CAM265 CJT258:CKI265 CTP258:CUE265 DDL258:DEA265 DNH258:DNW265 DXD258:DXS265 EGZ258:EHO265 EQV258:ERK265 FAR258:FBG265 FKN258:FLC265 FUJ258:FUY265 GEF258:GEU265 GOB258:GOQ265 GXX258:GYM265 HHT258:HII265 HRP258:HSE265 IBL258:ICA265 ILH258:ILW265 IVD258:IVS265 JEZ258:JFO265 JOV258:JPK265 JYR258:JZG265 KIN258:KJC265 KSJ258:KSY265 LCF258:LCU265 LMB258:LMQ265 LVX258:LWM265 MFT258:MGI265 MPP258:MQE265 MZL258:NAA265 NJH258:NJW265 NTD258:NTS265 OCZ258:ODO265 OMV258:ONK265 OWR258:OXG265 PGN258:PHC265 PQJ258:PQY265 QAF258:QAU265 QKB258:QKQ265 QTX258:QUM265 RDT258:REI265 RNP258:ROE265 RXL258:RYA265 SHH258:SHW265 SRD258:SRS265 TAZ258:TBO265 TKV258:TLK265 TUR258:TVG265 UEN258:UFC265 UOJ258:UOY265 UYF258:UYU265 VIB258:VIQ265 VRX258:VSM265 WBT258:WCI265 WLP258:WME265 WVL258:WWA265 D65794:S65801 IZ65794:JO65801 SV65794:TK65801 ACR65794:ADG65801 AMN65794:ANC65801 AWJ65794:AWY65801 BGF65794:BGU65801 BQB65794:BQQ65801 BZX65794:CAM65801 CJT65794:CKI65801 CTP65794:CUE65801 DDL65794:DEA65801 DNH65794:DNW65801 DXD65794:DXS65801 EGZ65794:EHO65801 EQV65794:ERK65801 FAR65794:FBG65801 FKN65794:FLC65801 FUJ65794:FUY65801 GEF65794:GEU65801 GOB65794:GOQ65801 GXX65794:GYM65801 HHT65794:HII65801 HRP65794:HSE65801 IBL65794:ICA65801 ILH65794:ILW65801 IVD65794:IVS65801 JEZ65794:JFO65801 JOV65794:JPK65801 JYR65794:JZG65801 KIN65794:KJC65801 KSJ65794:KSY65801 LCF65794:LCU65801 LMB65794:LMQ65801 LVX65794:LWM65801 MFT65794:MGI65801 MPP65794:MQE65801 MZL65794:NAA65801 NJH65794:NJW65801 NTD65794:NTS65801 OCZ65794:ODO65801 OMV65794:ONK65801 OWR65794:OXG65801 PGN65794:PHC65801 PQJ65794:PQY65801 QAF65794:QAU65801 QKB65794:QKQ65801 QTX65794:QUM65801 RDT65794:REI65801 RNP65794:ROE65801 RXL65794:RYA65801 SHH65794:SHW65801 SRD65794:SRS65801 TAZ65794:TBO65801 TKV65794:TLK65801 TUR65794:TVG65801 UEN65794:UFC65801 UOJ65794:UOY65801 UYF65794:UYU65801 VIB65794:VIQ65801 VRX65794:VSM65801 WBT65794:WCI65801 WLP65794:WME65801 WVL65794:WWA65801 D131330:S131337 IZ131330:JO131337 SV131330:TK131337 ACR131330:ADG131337 AMN131330:ANC131337 AWJ131330:AWY131337 BGF131330:BGU131337 BQB131330:BQQ131337 BZX131330:CAM131337 CJT131330:CKI131337 CTP131330:CUE131337 DDL131330:DEA131337 DNH131330:DNW131337 DXD131330:DXS131337 EGZ131330:EHO131337 EQV131330:ERK131337 FAR131330:FBG131337 FKN131330:FLC131337 FUJ131330:FUY131337 GEF131330:GEU131337 GOB131330:GOQ131337 GXX131330:GYM131337 HHT131330:HII131337 HRP131330:HSE131337 IBL131330:ICA131337 ILH131330:ILW131337 IVD131330:IVS131337 JEZ131330:JFO131337 JOV131330:JPK131337 JYR131330:JZG131337 KIN131330:KJC131337 KSJ131330:KSY131337 LCF131330:LCU131337 LMB131330:LMQ131337 LVX131330:LWM131337 MFT131330:MGI131337 MPP131330:MQE131337 MZL131330:NAA131337 NJH131330:NJW131337 NTD131330:NTS131337 OCZ131330:ODO131337 OMV131330:ONK131337 OWR131330:OXG131337 PGN131330:PHC131337 PQJ131330:PQY131337 QAF131330:QAU131337 QKB131330:QKQ131337 QTX131330:QUM131337 RDT131330:REI131337 RNP131330:ROE131337 RXL131330:RYA131337 SHH131330:SHW131337 SRD131330:SRS131337 TAZ131330:TBO131337 TKV131330:TLK131337 TUR131330:TVG131337 UEN131330:UFC131337 UOJ131330:UOY131337 UYF131330:UYU131337 VIB131330:VIQ131337 VRX131330:VSM131337 WBT131330:WCI131337 WLP131330:WME131337 WVL131330:WWA131337 D196866:S196873 IZ196866:JO196873 SV196866:TK196873 ACR196866:ADG196873 AMN196866:ANC196873 AWJ196866:AWY196873 BGF196866:BGU196873 BQB196866:BQQ196873 BZX196866:CAM196873 CJT196866:CKI196873 CTP196866:CUE196873 DDL196866:DEA196873 DNH196866:DNW196873 DXD196866:DXS196873 EGZ196866:EHO196873 EQV196866:ERK196873 FAR196866:FBG196873 FKN196866:FLC196873 FUJ196866:FUY196873 GEF196866:GEU196873 GOB196866:GOQ196873 GXX196866:GYM196873 HHT196866:HII196873 HRP196866:HSE196873 IBL196866:ICA196873 ILH196866:ILW196873 IVD196866:IVS196873 JEZ196866:JFO196873 JOV196866:JPK196873 JYR196866:JZG196873 KIN196866:KJC196873 KSJ196866:KSY196873 LCF196866:LCU196873 LMB196866:LMQ196873 LVX196866:LWM196873 MFT196866:MGI196873 MPP196866:MQE196873 MZL196866:NAA196873 NJH196866:NJW196873 NTD196866:NTS196873 OCZ196866:ODO196873 OMV196866:ONK196873 OWR196866:OXG196873 PGN196866:PHC196873 PQJ196866:PQY196873 QAF196866:QAU196873 QKB196866:QKQ196873 QTX196866:QUM196873 RDT196866:REI196873 RNP196866:ROE196873 RXL196866:RYA196873 SHH196866:SHW196873 SRD196866:SRS196873 TAZ196866:TBO196873 TKV196866:TLK196873 TUR196866:TVG196873 UEN196866:UFC196873 UOJ196866:UOY196873 UYF196866:UYU196873 VIB196866:VIQ196873 VRX196866:VSM196873 WBT196866:WCI196873 WLP196866:WME196873 WVL196866:WWA196873 D262402:S262409 IZ262402:JO262409 SV262402:TK262409 ACR262402:ADG262409 AMN262402:ANC262409 AWJ262402:AWY262409 BGF262402:BGU262409 BQB262402:BQQ262409 BZX262402:CAM262409 CJT262402:CKI262409 CTP262402:CUE262409 DDL262402:DEA262409 DNH262402:DNW262409 DXD262402:DXS262409 EGZ262402:EHO262409 EQV262402:ERK262409 FAR262402:FBG262409 FKN262402:FLC262409 FUJ262402:FUY262409 GEF262402:GEU262409 GOB262402:GOQ262409 GXX262402:GYM262409 HHT262402:HII262409 HRP262402:HSE262409 IBL262402:ICA262409 ILH262402:ILW262409 IVD262402:IVS262409 JEZ262402:JFO262409 JOV262402:JPK262409 JYR262402:JZG262409 KIN262402:KJC262409 KSJ262402:KSY262409 LCF262402:LCU262409 LMB262402:LMQ262409 LVX262402:LWM262409 MFT262402:MGI262409 MPP262402:MQE262409 MZL262402:NAA262409 NJH262402:NJW262409 NTD262402:NTS262409 OCZ262402:ODO262409 OMV262402:ONK262409 OWR262402:OXG262409 PGN262402:PHC262409 PQJ262402:PQY262409 QAF262402:QAU262409 QKB262402:QKQ262409 QTX262402:QUM262409 RDT262402:REI262409 RNP262402:ROE262409 RXL262402:RYA262409 SHH262402:SHW262409 SRD262402:SRS262409 TAZ262402:TBO262409 TKV262402:TLK262409 TUR262402:TVG262409 UEN262402:UFC262409 UOJ262402:UOY262409 UYF262402:UYU262409 VIB262402:VIQ262409 VRX262402:VSM262409 WBT262402:WCI262409 WLP262402:WME262409 WVL262402:WWA262409 D327938:S327945 IZ327938:JO327945 SV327938:TK327945 ACR327938:ADG327945 AMN327938:ANC327945 AWJ327938:AWY327945 BGF327938:BGU327945 BQB327938:BQQ327945 BZX327938:CAM327945 CJT327938:CKI327945 CTP327938:CUE327945 DDL327938:DEA327945 DNH327938:DNW327945 DXD327938:DXS327945 EGZ327938:EHO327945 EQV327938:ERK327945 FAR327938:FBG327945 FKN327938:FLC327945 FUJ327938:FUY327945 GEF327938:GEU327945 GOB327938:GOQ327945 GXX327938:GYM327945 HHT327938:HII327945 HRP327938:HSE327945 IBL327938:ICA327945 ILH327938:ILW327945 IVD327938:IVS327945 JEZ327938:JFO327945 JOV327938:JPK327945 JYR327938:JZG327945 KIN327938:KJC327945 KSJ327938:KSY327945 LCF327938:LCU327945 LMB327938:LMQ327945 LVX327938:LWM327945 MFT327938:MGI327945 MPP327938:MQE327945 MZL327938:NAA327945 NJH327938:NJW327945 NTD327938:NTS327945 OCZ327938:ODO327945 OMV327938:ONK327945 OWR327938:OXG327945 PGN327938:PHC327945 PQJ327938:PQY327945 QAF327938:QAU327945 QKB327938:QKQ327945 QTX327938:QUM327945 RDT327938:REI327945 RNP327938:ROE327945 RXL327938:RYA327945 SHH327938:SHW327945 SRD327938:SRS327945 TAZ327938:TBO327945 TKV327938:TLK327945 TUR327938:TVG327945 UEN327938:UFC327945 UOJ327938:UOY327945 UYF327938:UYU327945 VIB327938:VIQ327945 VRX327938:VSM327945 WBT327938:WCI327945 WLP327938:WME327945 WVL327938:WWA327945 D393474:S393481 IZ393474:JO393481 SV393474:TK393481 ACR393474:ADG393481 AMN393474:ANC393481 AWJ393474:AWY393481 BGF393474:BGU393481 BQB393474:BQQ393481 BZX393474:CAM393481 CJT393474:CKI393481 CTP393474:CUE393481 DDL393474:DEA393481 DNH393474:DNW393481 DXD393474:DXS393481 EGZ393474:EHO393481 EQV393474:ERK393481 FAR393474:FBG393481 FKN393474:FLC393481 FUJ393474:FUY393481 GEF393474:GEU393481 GOB393474:GOQ393481 GXX393474:GYM393481 HHT393474:HII393481 HRP393474:HSE393481 IBL393474:ICA393481 ILH393474:ILW393481 IVD393474:IVS393481 JEZ393474:JFO393481 JOV393474:JPK393481 JYR393474:JZG393481 KIN393474:KJC393481 KSJ393474:KSY393481 LCF393474:LCU393481 LMB393474:LMQ393481 LVX393474:LWM393481 MFT393474:MGI393481 MPP393474:MQE393481 MZL393474:NAA393481 NJH393474:NJW393481 NTD393474:NTS393481 OCZ393474:ODO393481 OMV393474:ONK393481 OWR393474:OXG393481 PGN393474:PHC393481 PQJ393474:PQY393481 QAF393474:QAU393481 QKB393474:QKQ393481 QTX393474:QUM393481 RDT393474:REI393481 RNP393474:ROE393481 RXL393474:RYA393481 SHH393474:SHW393481 SRD393474:SRS393481 TAZ393474:TBO393481 TKV393474:TLK393481 TUR393474:TVG393481 UEN393474:UFC393481 UOJ393474:UOY393481 UYF393474:UYU393481 VIB393474:VIQ393481 VRX393474:VSM393481 WBT393474:WCI393481 WLP393474:WME393481 WVL393474:WWA393481 D459010:S459017 IZ459010:JO459017 SV459010:TK459017 ACR459010:ADG459017 AMN459010:ANC459017 AWJ459010:AWY459017 BGF459010:BGU459017 BQB459010:BQQ459017 BZX459010:CAM459017 CJT459010:CKI459017 CTP459010:CUE459017 DDL459010:DEA459017 DNH459010:DNW459017 DXD459010:DXS459017 EGZ459010:EHO459017 EQV459010:ERK459017 FAR459010:FBG459017 FKN459010:FLC459017 FUJ459010:FUY459017 GEF459010:GEU459017 GOB459010:GOQ459017 GXX459010:GYM459017 HHT459010:HII459017 HRP459010:HSE459017 IBL459010:ICA459017 ILH459010:ILW459017 IVD459010:IVS459017 JEZ459010:JFO459017 JOV459010:JPK459017 JYR459010:JZG459017 KIN459010:KJC459017 KSJ459010:KSY459017 LCF459010:LCU459017 LMB459010:LMQ459017 LVX459010:LWM459017 MFT459010:MGI459017 MPP459010:MQE459017 MZL459010:NAA459017 NJH459010:NJW459017 NTD459010:NTS459017 OCZ459010:ODO459017 OMV459010:ONK459017 OWR459010:OXG459017 PGN459010:PHC459017 PQJ459010:PQY459017 QAF459010:QAU459017 QKB459010:QKQ459017 QTX459010:QUM459017 RDT459010:REI459017 RNP459010:ROE459017 RXL459010:RYA459017 SHH459010:SHW459017 SRD459010:SRS459017 TAZ459010:TBO459017 TKV459010:TLK459017 TUR459010:TVG459017 UEN459010:UFC459017 UOJ459010:UOY459017 UYF459010:UYU459017 VIB459010:VIQ459017 VRX459010:VSM459017 WBT459010:WCI459017 WLP459010:WME459017 WVL459010:WWA459017 D524546:S524553 IZ524546:JO524553 SV524546:TK524553 ACR524546:ADG524553 AMN524546:ANC524553 AWJ524546:AWY524553 BGF524546:BGU524553 BQB524546:BQQ524553 BZX524546:CAM524553 CJT524546:CKI524553 CTP524546:CUE524553 DDL524546:DEA524553 DNH524546:DNW524553 DXD524546:DXS524553 EGZ524546:EHO524553 EQV524546:ERK524553 FAR524546:FBG524553 FKN524546:FLC524553 FUJ524546:FUY524553 GEF524546:GEU524553 GOB524546:GOQ524553 GXX524546:GYM524553 HHT524546:HII524553 HRP524546:HSE524553 IBL524546:ICA524553 ILH524546:ILW524553 IVD524546:IVS524553 JEZ524546:JFO524553 JOV524546:JPK524553 JYR524546:JZG524553 KIN524546:KJC524553 KSJ524546:KSY524553 LCF524546:LCU524553 LMB524546:LMQ524553 LVX524546:LWM524553 MFT524546:MGI524553 MPP524546:MQE524553 MZL524546:NAA524553 NJH524546:NJW524553 NTD524546:NTS524553 OCZ524546:ODO524553 OMV524546:ONK524553 OWR524546:OXG524553 PGN524546:PHC524553 PQJ524546:PQY524553 QAF524546:QAU524553 QKB524546:QKQ524553 QTX524546:QUM524553 RDT524546:REI524553 RNP524546:ROE524553 RXL524546:RYA524553 SHH524546:SHW524553 SRD524546:SRS524553 TAZ524546:TBO524553 TKV524546:TLK524553 TUR524546:TVG524553 UEN524546:UFC524553 UOJ524546:UOY524553 UYF524546:UYU524553 VIB524546:VIQ524553 VRX524546:VSM524553 WBT524546:WCI524553 WLP524546:WME524553 WVL524546:WWA524553 D590082:S590089 IZ590082:JO590089 SV590082:TK590089 ACR590082:ADG590089 AMN590082:ANC590089 AWJ590082:AWY590089 BGF590082:BGU590089 BQB590082:BQQ590089 BZX590082:CAM590089 CJT590082:CKI590089 CTP590082:CUE590089 DDL590082:DEA590089 DNH590082:DNW590089 DXD590082:DXS590089 EGZ590082:EHO590089 EQV590082:ERK590089 FAR590082:FBG590089 FKN590082:FLC590089 FUJ590082:FUY590089 GEF590082:GEU590089 GOB590082:GOQ590089 GXX590082:GYM590089 HHT590082:HII590089 HRP590082:HSE590089 IBL590082:ICA590089 ILH590082:ILW590089 IVD590082:IVS590089 JEZ590082:JFO590089 JOV590082:JPK590089 JYR590082:JZG590089 KIN590082:KJC590089 KSJ590082:KSY590089 LCF590082:LCU590089 LMB590082:LMQ590089 LVX590082:LWM590089 MFT590082:MGI590089 MPP590082:MQE590089 MZL590082:NAA590089 NJH590082:NJW590089 NTD590082:NTS590089 OCZ590082:ODO590089 OMV590082:ONK590089 OWR590082:OXG590089 PGN590082:PHC590089 PQJ590082:PQY590089 QAF590082:QAU590089 QKB590082:QKQ590089 QTX590082:QUM590089 RDT590082:REI590089 RNP590082:ROE590089 RXL590082:RYA590089 SHH590082:SHW590089 SRD590082:SRS590089 TAZ590082:TBO590089 TKV590082:TLK590089 TUR590082:TVG590089 UEN590082:UFC590089 UOJ590082:UOY590089 UYF590082:UYU590089 VIB590082:VIQ590089 VRX590082:VSM590089 WBT590082:WCI590089 WLP590082:WME590089 WVL590082:WWA590089 D655618:S655625 IZ655618:JO655625 SV655618:TK655625 ACR655618:ADG655625 AMN655618:ANC655625 AWJ655618:AWY655625 BGF655618:BGU655625 BQB655618:BQQ655625 BZX655618:CAM655625 CJT655618:CKI655625 CTP655618:CUE655625 DDL655618:DEA655625 DNH655618:DNW655625 DXD655618:DXS655625 EGZ655618:EHO655625 EQV655618:ERK655625 FAR655618:FBG655625 FKN655618:FLC655625 FUJ655618:FUY655625 GEF655618:GEU655625 GOB655618:GOQ655625 GXX655618:GYM655625 HHT655618:HII655625 HRP655618:HSE655625 IBL655618:ICA655625 ILH655618:ILW655625 IVD655618:IVS655625 JEZ655618:JFO655625 JOV655618:JPK655625 JYR655618:JZG655625 KIN655618:KJC655625 KSJ655618:KSY655625 LCF655618:LCU655625 LMB655618:LMQ655625 LVX655618:LWM655625 MFT655618:MGI655625 MPP655618:MQE655625 MZL655618:NAA655625 NJH655618:NJW655625 NTD655618:NTS655625 OCZ655618:ODO655625 OMV655618:ONK655625 OWR655618:OXG655625 PGN655618:PHC655625 PQJ655618:PQY655625 QAF655618:QAU655625 QKB655618:QKQ655625 QTX655618:QUM655625 RDT655618:REI655625 RNP655618:ROE655625 RXL655618:RYA655625 SHH655618:SHW655625 SRD655618:SRS655625 TAZ655618:TBO655625 TKV655618:TLK655625 TUR655618:TVG655625 UEN655618:UFC655625 UOJ655618:UOY655625 UYF655618:UYU655625 VIB655618:VIQ655625 VRX655618:VSM655625 WBT655618:WCI655625 WLP655618:WME655625 WVL655618:WWA655625 D721154:S721161 IZ721154:JO721161 SV721154:TK721161 ACR721154:ADG721161 AMN721154:ANC721161 AWJ721154:AWY721161 BGF721154:BGU721161 BQB721154:BQQ721161 BZX721154:CAM721161 CJT721154:CKI721161 CTP721154:CUE721161 DDL721154:DEA721161 DNH721154:DNW721161 DXD721154:DXS721161 EGZ721154:EHO721161 EQV721154:ERK721161 FAR721154:FBG721161 FKN721154:FLC721161 FUJ721154:FUY721161 GEF721154:GEU721161 GOB721154:GOQ721161 GXX721154:GYM721161 HHT721154:HII721161 HRP721154:HSE721161 IBL721154:ICA721161 ILH721154:ILW721161 IVD721154:IVS721161 JEZ721154:JFO721161 JOV721154:JPK721161 JYR721154:JZG721161 KIN721154:KJC721161 KSJ721154:KSY721161 LCF721154:LCU721161 LMB721154:LMQ721161 LVX721154:LWM721161 MFT721154:MGI721161 MPP721154:MQE721161 MZL721154:NAA721161 NJH721154:NJW721161 NTD721154:NTS721161 OCZ721154:ODO721161 OMV721154:ONK721161 OWR721154:OXG721161 PGN721154:PHC721161 PQJ721154:PQY721161 QAF721154:QAU721161 QKB721154:QKQ721161 QTX721154:QUM721161 RDT721154:REI721161 RNP721154:ROE721161 RXL721154:RYA721161 SHH721154:SHW721161 SRD721154:SRS721161 TAZ721154:TBO721161 TKV721154:TLK721161 TUR721154:TVG721161 UEN721154:UFC721161 UOJ721154:UOY721161 UYF721154:UYU721161 VIB721154:VIQ721161 VRX721154:VSM721161 WBT721154:WCI721161 WLP721154:WME721161 WVL721154:WWA721161 D786690:S786697 IZ786690:JO786697 SV786690:TK786697 ACR786690:ADG786697 AMN786690:ANC786697 AWJ786690:AWY786697 BGF786690:BGU786697 BQB786690:BQQ786697 BZX786690:CAM786697 CJT786690:CKI786697 CTP786690:CUE786697 DDL786690:DEA786697 DNH786690:DNW786697 DXD786690:DXS786697 EGZ786690:EHO786697 EQV786690:ERK786697 FAR786690:FBG786697 FKN786690:FLC786697 FUJ786690:FUY786697 GEF786690:GEU786697 GOB786690:GOQ786697 GXX786690:GYM786697 HHT786690:HII786697 HRP786690:HSE786697 IBL786690:ICA786697 ILH786690:ILW786697 IVD786690:IVS786697 JEZ786690:JFO786697 JOV786690:JPK786697 JYR786690:JZG786697 KIN786690:KJC786697 KSJ786690:KSY786697 LCF786690:LCU786697 LMB786690:LMQ786697 LVX786690:LWM786697 MFT786690:MGI786697 MPP786690:MQE786697 MZL786690:NAA786697 NJH786690:NJW786697 NTD786690:NTS786697 OCZ786690:ODO786697 OMV786690:ONK786697 OWR786690:OXG786697 PGN786690:PHC786697 PQJ786690:PQY786697 QAF786690:QAU786697 QKB786690:QKQ786697 QTX786690:QUM786697 RDT786690:REI786697 RNP786690:ROE786697 RXL786690:RYA786697 SHH786690:SHW786697 SRD786690:SRS786697 TAZ786690:TBO786697 TKV786690:TLK786697 TUR786690:TVG786697 UEN786690:UFC786697 UOJ786690:UOY786697 UYF786690:UYU786697 VIB786690:VIQ786697 VRX786690:VSM786697 WBT786690:WCI786697 WLP786690:WME786697 WVL786690:WWA786697 D852226:S852233 IZ852226:JO852233 SV852226:TK852233 ACR852226:ADG852233 AMN852226:ANC852233 AWJ852226:AWY852233 BGF852226:BGU852233 BQB852226:BQQ852233 BZX852226:CAM852233 CJT852226:CKI852233 CTP852226:CUE852233 DDL852226:DEA852233 DNH852226:DNW852233 DXD852226:DXS852233 EGZ852226:EHO852233 EQV852226:ERK852233 FAR852226:FBG852233 FKN852226:FLC852233 FUJ852226:FUY852233 GEF852226:GEU852233 GOB852226:GOQ852233 GXX852226:GYM852233 HHT852226:HII852233 HRP852226:HSE852233 IBL852226:ICA852233 ILH852226:ILW852233 IVD852226:IVS852233 JEZ852226:JFO852233 JOV852226:JPK852233 JYR852226:JZG852233 KIN852226:KJC852233 KSJ852226:KSY852233 LCF852226:LCU852233 LMB852226:LMQ852233 LVX852226:LWM852233 MFT852226:MGI852233 MPP852226:MQE852233 MZL852226:NAA852233 NJH852226:NJW852233 NTD852226:NTS852233 OCZ852226:ODO852233 OMV852226:ONK852233 OWR852226:OXG852233 PGN852226:PHC852233 PQJ852226:PQY852233 QAF852226:QAU852233 QKB852226:QKQ852233 QTX852226:QUM852233 RDT852226:REI852233 RNP852226:ROE852233 RXL852226:RYA852233 SHH852226:SHW852233 SRD852226:SRS852233 TAZ852226:TBO852233 TKV852226:TLK852233 TUR852226:TVG852233 UEN852226:UFC852233 UOJ852226:UOY852233 UYF852226:UYU852233 VIB852226:VIQ852233 VRX852226:VSM852233 WBT852226:WCI852233 WLP852226:WME852233 WVL852226:WWA852233 D917762:S917769 IZ917762:JO917769 SV917762:TK917769 ACR917762:ADG917769 AMN917762:ANC917769 AWJ917762:AWY917769 BGF917762:BGU917769 BQB917762:BQQ917769 BZX917762:CAM917769 CJT917762:CKI917769 CTP917762:CUE917769 DDL917762:DEA917769 DNH917762:DNW917769 DXD917762:DXS917769 EGZ917762:EHO917769 EQV917762:ERK917769 FAR917762:FBG917769 FKN917762:FLC917769 FUJ917762:FUY917769 GEF917762:GEU917769 GOB917762:GOQ917769 GXX917762:GYM917769 HHT917762:HII917769 HRP917762:HSE917769 IBL917762:ICA917769 ILH917762:ILW917769 IVD917762:IVS917769 JEZ917762:JFO917769 JOV917762:JPK917769 JYR917762:JZG917769 KIN917762:KJC917769 KSJ917762:KSY917769 LCF917762:LCU917769 LMB917762:LMQ917769 LVX917762:LWM917769 MFT917762:MGI917769 MPP917762:MQE917769 MZL917762:NAA917769 NJH917762:NJW917769 NTD917762:NTS917769 OCZ917762:ODO917769 OMV917762:ONK917769 OWR917762:OXG917769 PGN917762:PHC917769 PQJ917762:PQY917769 QAF917762:QAU917769 QKB917762:QKQ917769 QTX917762:QUM917769 RDT917762:REI917769 RNP917762:ROE917769 RXL917762:RYA917769 SHH917762:SHW917769 SRD917762:SRS917769 TAZ917762:TBO917769 TKV917762:TLK917769 TUR917762:TVG917769 UEN917762:UFC917769 UOJ917762:UOY917769 UYF917762:UYU917769 VIB917762:VIQ917769 VRX917762:VSM917769 WBT917762:WCI917769 WLP917762:WME917769 WVL917762:WWA917769 D983298:S983305 IZ983298:JO983305 SV983298:TK983305 ACR983298:ADG983305 AMN983298:ANC983305 AWJ983298:AWY983305 BGF983298:BGU983305 BQB983298:BQQ983305 BZX983298:CAM983305 CJT983298:CKI983305 CTP983298:CUE983305 DDL983298:DEA983305 DNH983298:DNW983305 DXD983298:DXS983305 EGZ983298:EHO983305 EQV983298:ERK983305 FAR983298:FBG983305 FKN983298:FLC983305 FUJ983298:FUY983305 GEF983298:GEU983305 GOB983298:GOQ983305 GXX983298:GYM983305 HHT983298:HII983305 HRP983298:HSE983305 IBL983298:ICA983305 ILH983298:ILW983305 IVD983298:IVS983305 JEZ983298:JFO983305 JOV983298:JPK983305 JYR983298:JZG983305 KIN983298:KJC983305 KSJ983298:KSY983305 LCF983298:LCU983305 LMB983298:LMQ983305 LVX983298:LWM983305 MFT983298:MGI983305 MPP983298:MQE983305 MZL983298:NAA983305 NJH983298:NJW983305 NTD983298:NTS983305 OCZ983298:ODO983305 OMV983298:ONK983305 OWR983298:OXG983305 PGN983298:PHC983305 PQJ983298:PQY983305 QAF983298:QAU983305 QKB983298:QKQ983305 QTX983298:QUM983305 RDT983298:REI983305 RNP983298:ROE983305 RXL983298:RYA983305 SHH983298:SHW983305 SRD983298:SRS983305 TAZ983298:TBO983305 TKV983298:TLK983305 TUR983298:TVG983305 UEN983298:UFC983305 UOJ983298:UOY983305 UYF983298:UYU983305 VIB983298:VIQ983305 VRX983298:VSM983305 WBT983298:WCI983305 WLP983298:WME983305 WVL983298:WWA983305 C49:AP50 IY49:KL50 SU49:UH50 ACQ49:AED50 AMM49:ANZ50 AWI49:AXV50 BGE49:BHR50 BQA49:BRN50 BZW49:CBJ50 CJS49:CLF50 CTO49:CVB50 DDK49:DEX50 DNG49:DOT50 DXC49:DYP50 EGY49:EIL50 EQU49:ESH50 FAQ49:FCD50 FKM49:FLZ50 FUI49:FVV50 GEE49:GFR50 GOA49:GPN50 GXW49:GZJ50 HHS49:HJF50 HRO49:HTB50 IBK49:ICX50 ILG49:IMT50 IVC49:IWP50 JEY49:JGL50 JOU49:JQH50 JYQ49:KAD50 KIM49:KJZ50 KSI49:KTV50 LCE49:LDR50 LMA49:LNN50 LVW49:LXJ50 MFS49:MHF50 MPO49:MRB50 MZK49:NAX50 NJG49:NKT50 NTC49:NUP50 OCY49:OEL50 OMU49:OOH50 OWQ49:OYD50 PGM49:PHZ50 PQI49:PRV50 QAE49:QBR50 QKA49:QLN50 QTW49:QVJ50 RDS49:RFF50 RNO49:RPB50 RXK49:RYX50 SHG49:SIT50 SRC49:SSP50 TAY49:TCL50 TKU49:TMH50 TUQ49:TWD50 UEM49:UFZ50 UOI49:UPV50 UYE49:UZR50 VIA49:VJN50 VRW49:VTJ50 WBS49:WDF50 WLO49:WNB50 WVK49:WWX50 C65585:AP65586 IY65585:KL65586 SU65585:UH65586 ACQ65585:AED65586 AMM65585:ANZ65586 AWI65585:AXV65586 BGE65585:BHR65586 BQA65585:BRN65586 BZW65585:CBJ65586 CJS65585:CLF65586 CTO65585:CVB65586 DDK65585:DEX65586 DNG65585:DOT65586 DXC65585:DYP65586 EGY65585:EIL65586 EQU65585:ESH65586 FAQ65585:FCD65586 FKM65585:FLZ65586 FUI65585:FVV65586 GEE65585:GFR65586 GOA65585:GPN65586 GXW65585:GZJ65586 HHS65585:HJF65586 HRO65585:HTB65586 IBK65585:ICX65586 ILG65585:IMT65586 IVC65585:IWP65586 JEY65585:JGL65586 JOU65585:JQH65586 JYQ65585:KAD65586 KIM65585:KJZ65586 KSI65585:KTV65586 LCE65585:LDR65586 LMA65585:LNN65586 LVW65585:LXJ65586 MFS65585:MHF65586 MPO65585:MRB65586 MZK65585:NAX65586 NJG65585:NKT65586 NTC65585:NUP65586 OCY65585:OEL65586 OMU65585:OOH65586 OWQ65585:OYD65586 PGM65585:PHZ65586 PQI65585:PRV65586 QAE65585:QBR65586 QKA65585:QLN65586 QTW65585:QVJ65586 RDS65585:RFF65586 RNO65585:RPB65586 RXK65585:RYX65586 SHG65585:SIT65586 SRC65585:SSP65586 TAY65585:TCL65586 TKU65585:TMH65586 TUQ65585:TWD65586 UEM65585:UFZ65586 UOI65585:UPV65586 UYE65585:UZR65586 VIA65585:VJN65586 VRW65585:VTJ65586 WBS65585:WDF65586 WLO65585:WNB65586 WVK65585:WWX65586 C131121:AP131122 IY131121:KL131122 SU131121:UH131122 ACQ131121:AED131122 AMM131121:ANZ131122 AWI131121:AXV131122 BGE131121:BHR131122 BQA131121:BRN131122 BZW131121:CBJ131122 CJS131121:CLF131122 CTO131121:CVB131122 DDK131121:DEX131122 DNG131121:DOT131122 DXC131121:DYP131122 EGY131121:EIL131122 EQU131121:ESH131122 FAQ131121:FCD131122 FKM131121:FLZ131122 FUI131121:FVV131122 GEE131121:GFR131122 GOA131121:GPN131122 GXW131121:GZJ131122 HHS131121:HJF131122 HRO131121:HTB131122 IBK131121:ICX131122 ILG131121:IMT131122 IVC131121:IWP131122 JEY131121:JGL131122 JOU131121:JQH131122 JYQ131121:KAD131122 KIM131121:KJZ131122 KSI131121:KTV131122 LCE131121:LDR131122 LMA131121:LNN131122 LVW131121:LXJ131122 MFS131121:MHF131122 MPO131121:MRB131122 MZK131121:NAX131122 NJG131121:NKT131122 NTC131121:NUP131122 OCY131121:OEL131122 OMU131121:OOH131122 OWQ131121:OYD131122 PGM131121:PHZ131122 PQI131121:PRV131122 QAE131121:QBR131122 QKA131121:QLN131122 QTW131121:QVJ131122 RDS131121:RFF131122 RNO131121:RPB131122 RXK131121:RYX131122 SHG131121:SIT131122 SRC131121:SSP131122 TAY131121:TCL131122 TKU131121:TMH131122 TUQ131121:TWD131122 UEM131121:UFZ131122 UOI131121:UPV131122 UYE131121:UZR131122 VIA131121:VJN131122 VRW131121:VTJ131122 WBS131121:WDF131122 WLO131121:WNB131122 WVK131121:WWX131122 C196657:AP196658 IY196657:KL196658 SU196657:UH196658 ACQ196657:AED196658 AMM196657:ANZ196658 AWI196657:AXV196658 BGE196657:BHR196658 BQA196657:BRN196658 BZW196657:CBJ196658 CJS196657:CLF196658 CTO196657:CVB196658 DDK196657:DEX196658 DNG196657:DOT196658 DXC196657:DYP196658 EGY196657:EIL196658 EQU196657:ESH196658 FAQ196657:FCD196658 FKM196657:FLZ196658 FUI196657:FVV196658 GEE196657:GFR196658 GOA196657:GPN196658 GXW196657:GZJ196658 HHS196657:HJF196658 HRO196657:HTB196658 IBK196657:ICX196658 ILG196657:IMT196658 IVC196657:IWP196658 JEY196657:JGL196658 JOU196657:JQH196658 JYQ196657:KAD196658 KIM196657:KJZ196658 KSI196657:KTV196658 LCE196657:LDR196658 LMA196657:LNN196658 LVW196657:LXJ196658 MFS196657:MHF196658 MPO196657:MRB196658 MZK196657:NAX196658 NJG196657:NKT196658 NTC196657:NUP196658 OCY196657:OEL196658 OMU196657:OOH196658 OWQ196657:OYD196658 PGM196657:PHZ196658 PQI196657:PRV196658 QAE196657:QBR196658 QKA196657:QLN196658 QTW196657:QVJ196658 RDS196657:RFF196658 RNO196657:RPB196658 RXK196657:RYX196658 SHG196657:SIT196658 SRC196657:SSP196658 TAY196657:TCL196658 TKU196657:TMH196658 TUQ196657:TWD196658 UEM196657:UFZ196658 UOI196657:UPV196658 UYE196657:UZR196658 VIA196657:VJN196658 VRW196657:VTJ196658 WBS196657:WDF196658 WLO196657:WNB196658 WVK196657:WWX196658 C262193:AP262194 IY262193:KL262194 SU262193:UH262194 ACQ262193:AED262194 AMM262193:ANZ262194 AWI262193:AXV262194 BGE262193:BHR262194 BQA262193:BRN262194 BZW262193:CBJ262194 CJS262193:CLF262194 CTO262193:CVB262194 DDK262193:DEX262194 DNG262193:DOT262194 DXC262193:DYP262194 EGY262193:EIL262194 EQU262193:ESH262194 FAQ262193:FCD262194 FKM262193:FLZ262194 FUI262193:FVV262194 GEE262193:GFR262194 GOA262193:GPN262194 GXW262193:GZJ262194 HHS262193:HJF262194 HRO262193:HTB262194 IBK262193:ICX262194 ILG262193:IMT262194 IVC262193:IWP262194 JEY262193:JGL262194 JOU262193:JQH262194 JYQ262193:KAD262194 KIM262193:KJZ262194 KSI262193:KTV262194 LCE262193:LDR262194 LMA262193:LNN262194 LVW262193:LXJ262194 MFS262193:MHF262194 MPO262193:MRB262194 MZK262193:NAX262194 NJG262193:NKT262194 NTC262193:NUP262194 OCY262193:OEL262194 OMU262193:OOH262194 OWQ262193:OYD262194 PGM262193:PHZ262194 PQI262193:PRV262194 QAE262193:QBR262194 QKA262193:QLN262194 QTW262193:QVJ262194 RDS262193:RFF262194 RNO262193:RPB262194 RXK262193:RYX262194 SHG262193:SIT262194 SRC262193:SSP262194 TAY262193:TCL262194 TKU262193:TMH262194 TUQ262193:TWD262194 UEM262193:UFZ262194 UOI262193:UPV262194 UYE262193:UZR262194 VIA262193:VJN262194 VRW262193:VTJ262194 WBS262193:WDF262194 WLO262193:WNB262194 WVK262193:WWX262194 C327729:AP327730 IY327729:KL327730 SU327729:UH327730 ACQ327729:AED327730 AMM327729:ANZ327730 AWI327729:AXV327730 BGE327729:BHR327730 BQA327729:BRN327730 BZW327729:CBJ327730 CJS327729:CLF327730 CTO327729:CVB327730 DDK327729:DEX327730 DNG327729:DOT327730 DXC327729:DYP327730 EGY327729:EIL327730 EQU327729:ESH327730 FAQ327729:FCD327730 FKM327729:FLZ327730 FUI327729:FVV327730 GEE327729:GFR327730 GOA327729:GPN327730 GXW327729:GZJ327730 HHS327729:HJF327730 HRO327729:HTB327730 IBK327729:ICX327730 ILG327729:IMT327730 IVC327729:IWP327730 JEY327729:JGL327730 JOU327729:JQH327730 JYQ327729:KAD327730 KIM327729:KJZ327730 KSI327729:KTV327730 LCE327729:LDR327730 LMA327729:LNN327730 LVW327729:LXJ327730 MFS327729:MHF327730 MPO327729:MRB327730 MZK327729:NAX327730 NJG327729:NKT327730 NTC327729:NUP327730 OCY327729:OEL327730 OMU327729:OOH327730 OWQ327729:OYD327730 PGM327729:PHZ327730 PQI327729:PRV327730 QAE327729:QBR327730 QKA327729:QLN327730 QTW327729:QVJ327730 RDS327729:RFF327730 RNO327729:RPB327730 RXK327729:RYX327730 SHG327729:SIT327730 SRC327729:SSP327730 TAY327729:TCL327730 TKU327729:TMH327730 TUQ327729:TWD327730 UEM327729:UFZ327730 UOI327729:UPV327730 UYE327729:UZR327730 VIA327729:VJN327730 VRW327729:VTJ327730 WBS327729:WDF327730 WLO327729:WNB327730 WVK327729:WWX327730 C393265:AP393266 IY393265:KL393266 SU393265:UH393266 ACQ393265:AED393266 AMM393265:ANZ393266 AWI393265:AXV393266 BGE393265:BHR393266 BQA393265:BRN393266 BZW393265:CBJ393266 CJS393265:CLF393266 CTO393265:CVB393266 DDK393265:DEX393266 DNG393265:DOT393266 DXC393265:DYP393266 EGY393265:EIL393266 EQU393265:ESH393266 FAQ393265:FCD393266 FKM393265:FLZ393266 FUI393265:FVV393266 GEE393265:GFR393266 GOA393265:GPN393266 GXW393265:GZJ393266 HHS393265:HJF393266 HRO393265:HTB393266 IBK393265:ICX393266 ILG393265:IMT393266 IVC393265:IWP393266 JEY393265:JGL393266 JOU393265:JQH393266 JYQ393265:KAD393266 KIM393265:KJZ393266 KSI393265:KTV393266 LCE393265:LDR393266 LMA393265:LNN393266 LVW393265:LXJ393266 MFS393265:MHF393266 MPO393265:MRB393266 MZK393265:NAX393266 NJG393265:NKT393266 NTC393265:NUP393266 OCY393265:OEL393266 OMU393265:OOH393266 OWQ393265:OYD393266 PGM393265:PHZ393266 PQI393265:PRV393266 QAE393265:QBR393266 QKA393265:QLN393266 QTW393265:QVJ393266 RDS393265:RFF393266 RNO393265:RPB393266 RXK393265:RYX393266 SHG393265:SIT393266 SRC393265:SSP393266 TAY393265:TCL393266 TKU393265:TMH393266 TUQ393265:TWD393266 UEM393265:UFZ393266 UOI393265:UPV393266 UYE393265:UZR393266 VIA393265:VJN393266 VRW393265:VTJ393266 WBS393265:WDF393266 WLO393265:WNB393266 WVK393265:WWX393266 C458801:AP458802 IY458801:KL458802 SU458801:UH458802 ACQ458801:AED458802 AMM458801:ANZ458802 AWI458801:AXV458802 BGE458801:BHR458802 BQA458801:BRN458802 BZW458801:CBJ458802 CJS458801:CLF458802 CTO458801:CVB458802 DDK458801:DEX458802 DNG458801:DOT458802 DXC458801:DYP458802 EGY458801:EIL458802 EQU458801:ESH458802 FAQ458801:FCD458802 FKM458801:FLZ458802 FUI458801:FVV458802 GEE458801:GFR458802 GOA458801:GPN458802 GXW458801:GZJ458802 HHS458801:HJF458802 HRO458801:HTB458802 IBK458801:ICX458802 ILG458801:IMT458802 IVC458801:IWP458802 JEY458801:JGL458802 JOU458801:JQH458802 JYQ458801:KAD458802 KIM458801:KJZ458802 KSI458801:KTV458802 LCE458801:LDR458802 LMA458801:LNN458802 LVW458801:LXJ458802 MFS458801:MHF458802 MPO458801:MRB458802 MZK458801:NAX458802 NJG458801:NKT458802 NTC458801:NUP458802 OCY458801:OEL458802 OMU458801:OOH458802 OWQ458801:OYD458802 PGM458801:PHZ458802 PQI458801:PRV458802 QAE458801:QBR458802 QKA458801:QLN458802 QTW458801:QVJ458802 RDS458801:RFF458802 RNO458801:RPB458802 RXK458801:RYX458802 SHG458801:SIT458802 SRC458801:SSP458802 TAY458801:TCL458802 TKU458801:TMH458802 TUQ458801:TWD458802 UEM458801:UFZ458802 UOI458801:UPV458802 UYE458801:UZR458802 VIA458801:VJN458802 VRW458801:VTJ458802 WBS458801:WDF458802 WLO458801:WNB458802 WVK458801:WWX458802 C524337:AP524338 IY524337:KL524338 SU524337:UH524338 ACQ524337:AED524338 AMM524337:ANZ524338 AWI524337:AXV524338 BGE524337:BHR524338 BQA524337:BRN524338 BZW524337:CBJ524338 CJS524337:CLF524338 CTO524337:CVB524338 DDK524337:DEX524338 DNG524337:DOT524338 DXC524337:DYP524338 EGY524337:EIL524338 EQU524337:ESH524338 FAQ524337:FCD524338 FKM524337:FLZ524338 FUI524337:FVV524338 GEE524337:GFR524338 GOA524337:GPN524338 GXW524337:GZJ524338 HHS524337:HJF524338 HRO524337:HTB524338 IBK524337:ICX524338 ILG524337:IMT524338 IVC524337:IWP524338 JEY524337:JGL524338 JOU524337:JQH524338 JYQ524337:KAD524338 KIM524337:KJZ524338 KSI524337:KTV524338 LCE524337:LDR524338 LMA524337:LNN524338 LVW524337:LXJ524338 MFS524337:MHF524338 MPO524337:MRB524338 MZK524337:NAX524338 NJG524337:NKT524338 NTC524337:NUP524338 OCY524337:OEL524338 OMU524337:OOH524338 OWQ524337:OYD524338 PGM524337:PHZ524338 PQI524337:PRV524338 QAE524337:QBR524338 QKA524337:QLN524338 QTW524337:QVJ524338 RDS524337:RFF524338 RNO524337:RPB524338 RXK524337:RYX524338 SHG524337:SIT524338 SRC524337:SSP524338 TAY524337:TCL524338 TKU524337:TMH524338 TUQ524337:TWD524338 UEM524337:UFZ524338 UOI524337:UPV524338 UYE524337:UZR524338 VIA524337:VJN524338 VRW524337:VTJ524338 WBS524337:WDF524338 WLO524337:WNB524338 WVK524337:WWX524338 C589873:AP589874 IY589873:KL589874 SU589873:UH589874 ACQ589873:AED589874 AMM589873:ANZ589874 AWI589873:AXV589874 BGE589873:BHR589874 BQA589873:BRN589874 BZW589873:CBJ589874 CJS589873:CLF589874 CTO589873:CVB589874 DDK589873:DEX589874 DNG589873:DOT589874 DXC589873:DYP589874 EGY589873:EIL589874 EQU589873:ESH589874 FAQ589873:FCD589874 FKM589873:FLZ589874 FUI589873:FVV589874 GEE589873:GFR589874 GOA589873:GPN589874 GXW589873:GZJ589874 HHS589873:HJF589874 HRO589873:HTB589874 IBK589873:ICX589874 ILG589873:IMT589874 IVC589873:IWP589874 JEY589873:JGL589874 JOU589873:JQH589874 JYQ589873:KAD589874 KIM589873:KJZ589874 KSI589873:KTV589874 LCE589873:LDR589874 LMA589873:LNN589874 LVW589873:LXJ589874 MFS589873:MHF589874 MPO589873:MRB589874 MZK589873:NAX589874 NJG589873:NKT589874 NTC589873:NUP589874 OCY589873:OEL589874 OMU589873:OOH589874 OWQ589873:OYD589874 PGM589873:PHZ589874 PQI589873:PRV589874 QAE589873:QBR589874 QKA589873:QLN589874 QTW589873:QVJ589874 RDS589873:RFF589874 RNO589873:RPB589874 RXK589873:RYX589874 SHG589873:SIT589874 SRC589873:SSP589874 TAY589873:TCL589874 TKU589873:TMH589874 TUQ589873:TWD589874 UEM589873:UFZ589874 UOI589873:UPV589874 UYE589873:UZR589874 VIA589873:VJN589874 VRW589873:VTJ589874 WBS589873:WDF589874 WLO589873:WNB589874 WVK589873:WWX589874 C655409:AP655410 IY655409:KL655410 SU655409:UH655410 ACQ655409:AED655410 AMM655409:ANZ655410 AWI655409:AXV655410 BGE655409:BHR655410 BQA655409:BRN655410 BZW655409:CBJ655410 CJS655409:CLF655410 CTO655409:CVB655410 DDK655409:DEX655410 DNG655409:DOT655410 DXC655409:DYP655410 EGY655409:EIL655410 EQU655409:ESH655410 FAQ655409:FCD655410 FKM655409:FLZ655410 FUI655409:FVV655410 GEE655409:GFR655410 GOA655409:GPN655410 GXW655409:GZJ655410 HHS655409:HJF655410 HRO655409:HTB655410 IBK655409:ICX655410 ILG655409:IMT655410 IVC655409:IWP655410 JEY655409:JGL655410 JOU655409:JQH655410 JYQ655409:KAD655410 KIM655409:KJZ655410 KSI655409:KTV655410 LCE655409:LDR655410 LMA655409:LNN655410 LVW655409:LXJ655410 MFS655409:MHF655410 MPO655409:MRB655410 MZK655409:NAX655410 NJG655409:NKT655410 NTC655409:NUP655410 OCY655409:OEL655410 OMU655409:OOH655410 OWQ655409:OYD655410 PGM655409:PHZ655410 PQI655409:PRV655410 QAE655409:QBR655410 QKA655409:QLN655410 QTW655409:QVJ655410 RDS655409:RFF655410 RNO655409:RPB655410 RXK655409:RYX655410 SHG655409:SIT655410 SRC655409:SSP655410 TAY655409:TCL655410 TKU655409:TMH655410 TUQ655409:TWD655410 UEM655409:UFZ655410 UOI655409:UPV655410 UYE655409:UZR655410 VIA655409:VJN655410 VRW655409:VTJ655410 WBS655409:WDF655410 WLO655409:WNB655410 WVK655409:WWX655410 C720945:AP720946 IY720945:KL720946 SU720945:UH720946 ACQ720945:AED720946 AMM720945:ANZ720946 AWI720945:AXV720946 BGE720945:BHR720946 BQA720945:BRN720946 BZW720945:CBJ720946 CJS720945:CLF720946 CTO720945:CVB720946 DDK720945:DEX720946 DNG720945:DOT720946 DXC720945:DYP720946 EGY720945:EIL720946 EQU720945:ESH720946 FAQ720945:FCD720946 FKM720945:FLZ720946 FUI720945:FVV720946 GEE720945:GFR720946 GOA720945:GPN720946 GXW720945:GZJ720946 HHS720945:HJF720946 HRO720945:HTB720946 IBK720945:ICX720946 ILG720945:IMT720946 IVC720945:IWP720946 JEY720945:JGL720946 JOU720945:JQH720946 JYQ720945:KAD720946 KIM720945:KJZ720946 KSI720945:KTV720946 LCE720945:LDR720946 LMA720945:LNN720946 LVW720945:LXJ720946 MFS720945:MHF720946 MPO720945:MRB720946 MZK720945:NAX720946 NJG720945:NKT720946 NTC720945:NUP720946 OCY720945:OEL720946 OMU720945:OOH720946 OWQ720945:OYD720946 PGM720945:PHZ720946 PQI720945:PRV720946 QAE720945:QBR720946 QKA720945:QLN720946 QTW720945:QVJ720946 RDS720945:RFF720946 RNO720945:RPB720946 RXK720945:RYX720946 SHG720945:SIT720946 SRC720945:SSP720946 TAY720945:TCL720946 TKU720945:TMH720946 TUQ720945:TWD720946 UEM720945:UFZ720946 UOI720945:UPV720946 UYE720945:UZR720946 VIA720945:VJN720946 VRW720945:VTJ720946 WBS720945:WDF720946 WLO720945:WNB720946 WVK720945:WWX720946 C786481:AP786482 IY786481:KL786482 SU786481:UH786482 ACQ786481:AED786482 AMM786481:ANZ786482 AWI786481:AXV786482 BGE786481:BHR786482 BQA786481:BRN786482 BZW786481:CBJ786482 CJS786481:CLF786482 CTO786481:CVB786482 DDK786481:DEX786482 DNG786481:DOT786482 DXC786481:DYP786482 EGY786481:EIL786482 EQU786481:ESH786482 FAQ786481:FCD786482 FKM786481:FLZ786482 FUI786481:FVV786482 GEE786481:GFR786482 GOA786481:GPN786482 GXW786481:GZJ786482 HHS786481:HJF786482 HRO786481:HTB786482 IBK786481:ICX786482 ILG786481:IMT786482 IVC786481:IWP786482 JEY786481:JGL786482 JOU786481:JQH786482 JYQ786481:KAD786482 KIM786481:KJZ786482 KSI786481:KTV786482 LCE786481:LDR786482 LMA786481:LNN786482 LVW786481:LXJ786482 MFS786481:MHF786482 MPO786481:MRB786482 MZK786481:NAX786482 NJG786481:NKT786482 NTC786481:NUP786482 OCY786481:OEL786482 OMU786481:OOH786482 OWQ786481:OYD786482 PGM786481:PHZ786482 PQI786481:PRV786482 QAE786481:QBR786482 QKA786481:QLN786482 QTW786481:QVJ786482 RDS786481:RFF786482 RNO786481:RPB786482 RXK786481:RYX786482 SHG786481:SIT786482 SRC786481:SSP786482 TAY786481:TCL786482 TKU786481:TMH786482 TUQ786481:TWD786482 UEM786481:UFZ786482 UOI786481:UPV786482 UYE786481:UZR786482 VIA786481:VJN786482 VRW786481:VTJ786482 WBS786481:WDF786482 WLO786481:WNB786482 WVK786481:WWX786482 C852017:AP852018 IY852017:KL852018 SU852017:UH852018 ACQ852017:AED852018 AMM852017:ANZ852018 AWI852017:AXV852018 BGE852017:BHR852018 BQA852017:BRN852018 BZW852017:CBJ852018 CJS852017:CLF852018 CTO852017:CVB852018 DDK852017:DEX852018 DNG852017:DOT852018 DXC852017:DYP852018 EGY852017:EIL852018 EQU852017:ESH852018 FAQ852017:FCD852018 FKM852017:FLZ852018 FUI852017:FVV852018 GEE852017:GFR852018 GOA852017:GPN852018 GXW852017:GZJ852018 HHS852017:HJF852018 HRO852017:HTB852018 IBK852017:ICX852018 ILG852017:IMT852018 IVC852017:IWP852018 JEY852017:JGL852018 JOU852017:JQH852018 JYQ852017:KAD852018 KIM852017:KJZ852018 KSI852017:KTV852018 LCE852017:LDR852018 LMA852017:LNN852018 LVW852017:LXJ852018 MFS852017:MHF852018 MPO852017:MRB852018 MZK852017:NAX852018 NJG852017:NKT852018 NTC852017:NUP852018 OCY852017:OEL852018 OMU852017:OOH852018 OWQ852017:OYD852018 PGM852017:PHZ852018 PQI852017:PRV852018 QAE852017:QBR852018 QKA852017:QLN852018 QTW852017:QVJ852018 RDS852017:RFF852018 RNO852017:RPB852018 RXK852017:RYX852018 SHG852017:SIT852018 SRC852017:SSP852018 TAY852017:TCL852018 TKU852017:TMH852018 TUQ852017:TWD852018 UEM852017:UFZ852018 UOI852017:UPV852018 UYE852017:UZR852018 VIA852017:VJN852018 VRW852017:VTJ852018 WBS852017:WDF852018 WLO852017:WNB852018 WVK852017:WWX852018 C917553:AP917554 IY917553:KL917554 SU917553:UH917554 ACQ917553:AED917554 AMM917553:ANZ917554 AWI917553:AXV917554 BGE917553:BHR917554 BQA917553:BRN917554 BZW917553:CBJ917554 CJS917553:CLF917554 CTO917553:CVB917554 DDK917553:DEX917554 DNG917553:DOT917554 DXC917553:DYP917554 EGY917553:EIL917554 EQU917553:ESH917554 FAQ917553:FCD917554 FKM917553:FLZ917554 FUI917553:FVV917554 GEE917553:GFR917554 GOA917553:GPN917554 GXW917553:GZJ917554 HHS917553:HJF917554 HRO917553:HTB917554 IBK917553:ICX917554 ILG917553:IMT917554 IVC917553:IWP917554 JEY917553:JGL917554 JOU917553:JQH917554 JYQ917553:KAD917554 KIM917553:KJZ917554 KSI917553:KTV917554 LCE917553:LDR917554 LMA917553:LNN917554 LVW917553:LXJ917554 MFS917553:MHF917554 MPO917553:MRB917554 MZK917553:NAX917554 NJG917553:NKT917554 NTC917553:NUP917554 OCY917553:OEL917554 OMU917553:OOH917554 OWQ917553:OYD917554 PGM917553:PHZ917554 PQI917553:PRV917554 QAE917553:QBR917554 QKA917553:QLN917554 QTW917553:QVJ917554 RDS917553:RFF917554 RNO917553:RPB917554 RXK917553:RYX917554 SHG917553:SIT917554 SRC917553:SSP917554 TAY917553:TCL917554 TKU917553:TMH917554 TUQ917553:TWD917554 UEM917553:UFZ917554 UOI917553:UPV917554 UYE917553:UZR917554 VIA917553:VJN917554 VRW917553:VTJ917554 WBS917553:WDF917554 WLO917553:WNB917554 WVK917553:WWX917554 C983089:AP983090 IY983089:KL983090 SU983089:UH983090 ACQ983089:AED983090 AMM983089:ANZ983090 AWI983089:AXV983090 BGE983089:BHR983090 BQA983089:BRN983090 BZW983089:CBJ983090 CJS983089:CLF983090 CTO983089:CVB983090 DDK983089:DEX983090 DNG983089:DOT983090 DXC983089:DYP983090 EGY983089:EIL983090 EQU983089:ESH983090 FAQ983089:FCD983090 FKM983089:FLZ983090 FUI983089:FVV983090 GEE983089:GFR983090 GOA983089:GPN983090 GXW983089:GZJ983090 HHS983089:HJF983090 HRO983089:HTB983090 IBK983089:ICX983090 ILG983089:IMT983090 IVC983089:IWP983090 JEY983089:JGL983090 JOU983089:JQH983090 JYQ983089:KAD983090 KIM983089:KJZ983090 KSI983089:KTV983090 LCE983089:LDR983090 LMA983089:LNN983090 LVW983089:LXJ983090 MFS983089:MHF983090 MPO983089:MRB983090 MZK983089:NAX983090 NJG983089:NKT983090 NTC983089:NUP983090 OCY983089:OEL983090 OMU983089:OOH983090 OWQ983089:OYD983090 PGM983089:PHZ983090 PQI983089:PRV983090 QAE983089:QBR983090 QKA983089:QLN983090 QTW983089:QVJ983090 RDS983089:RFF983090 RNO983089:RPB983090 RXK983089:RYX983090 SHG983089:SIT983090 SRC983089:SSP983090 TAY983089:TCL983090 TKU983089:TMH983090 TUQ983089:TWD983090 UEM983089:UFZ983090 UOI983089:UPV983090 UYE983089:UZR983090 VIA983089:VJN983090 VRW983089:VTJ983090 WBS983089:WDF983090 WLO983089:WNB983090 WVK983089:WWX983090 F28:G28 JB28:JC28 SX28:SY28 ACT28:ACU28 AMP28:AMQ28 AWL28:AWM28 BGH28:BGI28 BQD28:BQE28 BZZ28:CAA28 CJV28:CJW28 CTR28:CTS28 DDN28:DDO28 DNJ28:DNK28 DXF28:DXG28 EHB28:EHC28 EQX28:EQY28 FAT28:FAU28 FKP28:FKQ28 FUL28:FUM28 GEH28:GEI28 GOD28:GOE28 GXZ28:GYA28 HHV28:HHW28 HRR28:HRS28 IBN28:IBO28 ILJ28:ILK28 IVF28:IVG28 JFB28:JFC28 JOX28:JOY28 JYT28:JYU28 KIP28:KIQ28 KSL28:KSM28 LCH28:LCI28 LMD28:LME28 LVZ28:LWA28 MFV28:MFW28 MPR28:MPS28 MZN28:MZO28 NJJ28:NJK28 NTF28:NTG28 ODB28:ODC28 OMX28:OMY28 OWT28:OWU28 PGP28:PGQ28 PQL28:PQM28 QAH28:QAI28 QKD28:QKE28 QTZ28:QUA28 RDV28:RDW28 RNR28:RNS28 RXN28:RXO28 SHJ28:SHK28 SRF28:SRG28 TBB28:TBC28 TKX28:TKY28 TUT28:TUU28 UEP28:UEQ28 UOL28:UOM28 UYH28:UYI28 VID28:VIE28 VRZ28:VSA28 WBV28:WBW28 WLR28:WLS28 WVN28:WVO28 F65564:G65564 JB65564:JC65564 SX65564:SY65564 ACT65564:ACU65564 AMP65564:AMQ65564 AWL65564:AWM65564 BGH65564:BGI65564 BQD65564:BQE65564 BZZ65564:CAA65564 CJV65564:CJW65564 CTR65564:CTS65564 DDN65564:DDO65564 DNJ65564:DNK65564 DXF65564:DXG65564 EHB65564:EHC65564 EQX65564:EQY65564 FAT65564:FAU65564 FKP65564:FKQ65564 FUL65564:FUM65564 GEH65564:GEI65564 GOD65564:GOE65564 GXZ65564:GYA65564 HHV65564:HHW65564 HRR65564:HRS65564 IBN65564:IBO65564 ILJ65564:ILK65564 IVF65564:IVG65564 JFB65564:JFC65564 JOX65564:JOY65564 JYT65564:JYU65564 KIP65564:KIQ65564 KSL65564:KSM65564 LCH65564:LCI65564 LMD65564:LME65564 LVZ65564:LWA65564 MFV65564:MFW65564 MPR65564:MPS65564 MZN65564:MZO65564 NJJ65564:NJK65564 NTF65564:NTG65564 ODB65564:ODC65564 OMX65564:OMY65564 OWT65564:OWU65564 PGP65564:PGQ65564 PQL65564:PQM65564 QAH65564:QAI65564 QKD65564:QKE65564 QTZ65564:QUA65564 RDV65564:RDW65564 RNR65564:RNS65564 RXN65564:RXO65564 SHJ65564:SHK65564 SRF65564:SRG65564 TBB65564:TBC65564 TKX65564:TKY65564 TUT65564:TUU65564 UEP65564:UEQ65564 UOL65564:UOM65564 UYH65564:UYI65564 VID65564:VIE65564 VRZ65564:VSA65564 WBV65564:WBW65564 WLR65564:WLS65564 WVN65564:WVO65564 F131100:G131100 JB131100:JC131100 SX131100:SY131100 ACT131100:ACU131100 AMP131100:AMQ131100 AWL131100:AWM131100 BGH131100:BGI131100 BQD131100:BQE131100 BZZ131100:CAA131100 CJV131100:CJW131100 CTR131100:CTS131100 DDN131100:DDO131100 DNJ131100:DNK131100 DXF131100:DXG131100 EHB131100:EHC131100 EQX131100:EQY131100 FAT131100:FAU131100 FKP131100:FKQ131100 FUL131100:FUM131100 GEH131100:GEI131100 GOD131100:GOE131100 GXZ131100:GYA131100 HHV131100:HHW131100 HRR131100:HRS131100 IBN131100:IBO131100 ILJ131100:ILK131100 IVF131100:IVG131100 JFB131100:JFC131100 JOX131100:JOY131100 JYT131100:JYU131100 KIP131100:KIQ131100 KSL131100:KSM131100 LCH131100:LCI131100 LMD131100:LME131100 LVZ131100:LWA131100 MFV131100:MFW131100 MPR131100:MPS131100 MZN131100:MZO131100 NJJ131100:NJK131100 NTF131100:NTG131100 ODB131100:ODC131100 OMX131100:OMY131100 OWT131100:OWU131100 PGP131100:PGQ131100 PQL131100:PQM131100 QAH131100:QAI131100 QKD131100:QKE131100 QTZ131100:QUA131100 RDV131100:RDW131100 RNR131100:RNS131100 RXN131100:RXO131100 SHJ131100:SHK131100 SRF131100:SRG131100 TBB131100:TBC131100 TKX131100:TKY131100 TUT131100:TUU131100 UEP131100:UEQ131100 UOL131100:UOM131100 UYH131100:UYI131100 VID131100:VIE131100 VRZ131100:VSA131100 WBV131100:WBW131100 WLR131100:WLS131100 WVN131100:WVO131100 F196636:G196636 JB196636:JC196636 SX196636:SY196636 ACT196636:ACU196636 AMP196636:AMQ196636 AWL196636:AWM196636 BGH196636:BGI196636 BQD196636:BQE196636 BZZ196636:CAA196636 CJV196636:CJW196636 CTR196636:CTS196636 DDN196636:DDO196636 DNJ196636:DNK196636 DXF196636:DXG196636 EHB196636:EHC196636 EQX196636:EQY196636 FAT196636:FAU196636 FKP196636:FKQ196636 FUL196636:FUM196636 GEH196636:GEI196636 GOD196636:GOE196636 GXZ196636:GYA196636 HHV196636:HHW196636 HRR196636:HRS196636 IBN196636:IBO196636 ILJ196636:ILK196636 IVF196636:IVG196636 JFB196636:JFC196636 JOX196636:JOY196636 JYT196636:JYU196636 KIP196636:KIQ196636 KSL196636:KSM196636 LCH196636:LCI196636 LMD196636:LME196636 LVZ196636:LWA196636 MFV196636:MFW196636 MPR196636:MPS196636 MZN196636:MZO196636 NJJ196636:NJK196636 NTF196636:NTG196636 ODB196636:ODC196636 OMX196636:OMY196636 OWT196636:OWU196636 PGP196636:PGQ196636 PQL196636:PQM196636 QAH196636:QAI196636 QKD196636:QKE196636 QTZ196636:QUA196636 RDV196636:RDW196636 RNR196636:RNS196636 RXN196636:RXO196636 SHJ196636:SHK196636 SRF196636:SRG196636 TBB196636:TBC196636 TKX196636:TKY196636 TUT196636:TUU196636 UEP196636:UEQ196636 UOL196636:UOM196636 UYH196636:UYI196636 VID196636:VIE196636 VRZ196636:VSA196636 WBV196636:WBW196636 WLR196636:WLS196636 WVN196636:WVO196636 F262172:G262172 JB262172:JC262172 SX262172:SY262172 ACT262172:ACU262172 AMP262172:AMQ262172 AWL262172:AWM262172 BGH262172:BGI262172 BQD262172:BQE262172 BZZ262172:CAA262172 CJV262172:CJW262172 CTR262172:CTS262172 DDN262172:DDO262172 DNJ262172:DNK262172 DXF262172:DXG262172 EHB262172:EHC262172 EQX262172:EQY262172 FAT262172:FAU262172 FKP262172:FKQ262172 FUL262172:FUM262172 GEH262172:GEI262172 GOD262172:GOE262172 GXZ262172:GYA262172 HHV262172:HHW262172 HRR262172:HRS262172 IBN262172:IBO262172 ILJ262172:ILK262172 IVF262172:IVG262172 JFB262172:JFC262172 JOX262172:JOY262172 JYT262172:JYU262172 KIP262172:KIQ262172 KSL262172:KSM262172 LCH262172:LCI262172 LMD262172:LME262172 LVZ262172:LWA262172 MFV262172:MFW262172 MPR262172:MPS262172 MZN262172:MZO262172 NJJ262172:NJK262172 NTF262172:NTG262172 ODB262172:ODC262172 OMX262172:OMY262172 OWT262172:OWU262172 PGP262172:PGQ262172 PQL262172:PQM262172 QAH262172:QAI262172 QKD262172:QKE262172 QTZ262172:QUA262172 RDV262172:RDW262172 RNR262172:RNS262172 RXN262172:RXO262172 SHJ262172:SHK262172 SRF262172:SRG262172 TBB262172:TBC262172 TKX262172:TKY262172 TUT262172:TUU262172 UEP262172:UEQ262172 UOL262172:UOM262172 UYH262172:UYI262172 VID262172:VIE262172 VRZ262172:VSA262172 WBV262172:WBW262172 WLR262172:WLS262172 WVN262172:WVO262172 F327708:G327708 JB327708:JC327708 SX327708:SY327708 ACT327708:ACU327708 AMP327708:AMQ327708 AWL327708:AWM327708 BGH327708:BGI327708 BQD327708:BQE327708 BZZ327708:CAA327708 CJV327708:CJW327708 CTR327708:CTS327708 DDN327708:DDO327708 DNJ327708:DNK327708 DXF327708:DXG327708 EHB327708:EHC327708 EQX327708:EQY327708 FAT327708:FAU327708 FKP327708:FKQ327708 FUL327708:FUM327708 GEH327708:GEI327708 GOD327708:GOE327708 GXZ327708:GYA327708 HHV327708:HHW327708 HRR327708:HRS327708 IBN327708:IBO327708 ILJ327708:ILK327708 IVF327708:IVG327708 JFB327708:JFC327708 JOX327708:JOY327708 JYT327708:JYU327708 KIP327708:KIQ327708 KSL327708:KSM327708 LCH327708:LCI327708 LMD327708:LME327708 LVZ327708:LWA327708 MFV327708:MFW327708 MPR327708:MPS327708 MZN327708:MZO327708 NJJ327708:NJK327708 NTF327708:NTG327708 ODB327708:ODC327708 OMX327708:OMY327708 OWT327708:OWU327708 PGP327708:PGQ327708 PQL327708:PQM327708 QAH327708:QAI327708 QKD327708:QKE327708 QTZ327708:QUA327708 RDV327708:RDW327708 RNR327708:RNS327708 RXN327708:RXO327708 SHJ327708:SHK327708 SRF327708:SRG327708 TBB327708:TBC327708 TKX327708:TKY327708 TUT327708:TUU327708 UEP327708:UEQ327708 UOL327708:UOM327708 UYH327708:UYI327708 VID327708:VIE327708 VRZ327708:VSA327708 WBV327708:WBW327708 WLR327708:WLS327708 WVN327708:WVO327708 F393244:G393244 JB393244:JC393244 SX393244:SY393244 ACT393244:ACU393244 AMP393244:AMQ393244 AWL393244:AWM393244 BGH393244:BGI393244 BQD393244:BQE393244 BZZ393244:CAA393244 CJV393244:CJW393244 CTR393244:CTS393244 DDN393244:DDO393244 DNJ393244:DNK393244 DXF393244:DXG393244 EHB393244:EHC393244 EQX393244:EQY393244 FAT393244:FAU393244 FKP393244:FKQ393244 FUL393244:FUM393244 GEH393244:GEI393244 GOD393244:GOE393244 GXZ393244:GYA393244 HHV393244:HHW393244 HRR393244:HRS393244 IBN393244:IBO393244 ILJ393244:ILK393244 IVF393244:IVG393244 JFB393244:JFC393244 JOX393244:JOY393244 JYT393244:JYU393244 KIP393244:KIQ393244 KSL393244:KSM393244 LCH393244:LCI393244 LMD393244:LME393244 LVZ393244:LWA393244 MFV393244:MFW393244 MPR393244:MPS393244 MZN393244:MZO393244 NJJ393244:NJK393244 NTF393244:NTG393244 ODB393244:ODC393244 OMX393244:OMY393244 OWT393244:OWU393244 PGP393244:PGQ393244 PQL393244:PQM393244 QAH393244:QAI393244 QKD393244:QKE393244 QTZ393244:QUA393244 RDV393244:RDW393244 RNR393244:RNS393244 RXN393244:RXO393244 SHJ393244:SHK393244 SRF393244:SRG393244 TBB393244:TBC393244 TKX393244:TKY393244 TUT393244:TUU393244 UEP393244:UEQ393244 UOL393244:UOM393244 UYH393244:UYI393244 VID393244:VIE393244 VRZ393244:VSA393244 WBV393244:WBW393244 WLR393244:WLS393244 WVN393244:WVO393244 F458780:G458780 JB458780:JC458780 SX458780:SY458780 ACT458780:ACU458780 AMP458780:AMQ458780 AWL458780:AWM458780 BGH458780:BGI458780 BQD458780:BQE458780 BZZ458780:CAA458780 CJV458780:CJW458780 CTR458780:CTS458780 DDN458780:DDO458780 DNJ458780:DNK458780 DXF458780:DXG458780 EHB458780:EHC458780 EQX458780:EQY458780 FAT458780:FAU458780 FKP458780:FKQ458780 FUL458780:FUM458780 GEH458780:GEI458780 GOD458780:GOE458780 GXZ458780:GYA458780 HHV458780:HHW458780 HRR458780:HRS458780 IBN458780:IBO458780 ILJ458780:ILK458780 IVF458780:IVG458780 JFB458780:JFC458780 JOX458780:JOY458780 JYT458780:JYU458780 KIP458780:KIQ458780 KSL458780:KSM458780 LCH458780:LCI458780 LMD458780:LME458780 LVZ458780:LWA458780 MFV458780:MFW458780 MPR458780:MPS458780 MZN458780:MZO458780 NJJ458780:NJK458780 NTF458780:NTG458780 ODB458780:ODC458780 OMX458780:OMY458780 OWT458780:OWU458780 PGP458780:PGQ458780 PQL458780:PQM458780 QAH458780:QAI458780 QKD458780:QKE458780 QTZ458780:QUA458780 RDV458780:RDW458780 RNR458780:RNS458780 RXN458780:RXO458780 SHJ458780:SHK458780 SRF458780:SRG458780 TBB458780:TBC458780 TKX458780:TKY458780 TUT458780:TUU458780 UEP458780:UEQ458780 UOL458780:UOM458780 UYH458780:UYI458780 VID458780:VIE458780 VRZ458780:VSA458780 WBV458780:WBW458780 WLR458780:WLS458780 WVN458780:WVO458780 F524316:G524316 JB524316:JC524316 SX524316:SY524316 ACT524316:ACU524316 AMP524316:AMQ524316 AWL524316:AWM524316 BGH524316:BGI524316 BQD524316:BQE524316 BZZ524316:CAA524316 CJV524316:CJW524316 CTR524316:CTS524316 DDN524316:DDO524316 DNJ524316:DNK524316 DXF524316:DXG524316 EHB524316:EHC524316 EQX524316:EQY524316 FAT524316:FAU524316 FKP524316:FKQ524316 FUL524316:FUM524316 GEH524316:GEI524316 GOD524316:GOE524316 GXZ524316:GYA524316 HHV524316:HHW524316 HRR524316:HRS524316 IBN524316:IBO524316 ILJ524316:ILK524316 IVF524316:IVG524316 JFB524316:JFC524316 JOX524316:JOY524316 JYT524316:JYU524316 KIP524316:KIQ524316 KSL524316:KSM524316 LCH524316:LCI524316 LMD524316:LME524316 LVZ524316:LWA524316 MFV524316:MFW524316 MPR524316:MPS524316 MZN524316:MZO524316 NJJ524316:NJK524316 NTF524316:NTG524316 ODB524316:ODC524316 OMX524316:OMY524316 OWT524316:OWU524316 PGP524316:PGQ524316 PQL524316:PQM524316 QAH524316:QAI524316 QKD524316:QKE524316 QTZ524316:QUA524316 RDV524316:RDW524316 RNR524316:RNS524316 RXN524316:RXO524316 SHJ524316:SHK524316 SRF524316:SRG524316 TBB524316:TBC524316 TKX524316:TKY524316 TUT524316:TUU524316 UEP524316:UEQ524316 UOL524316:UOM524316 UYH524316:UYI524316 VID524316:VIE524316 VRZ524316:VSA524316 WBV524316:WBW524316 WLR524316:WLS524316 WVN524316:WVO524316 F589852:G589852 JB589852:JC589852 SX589852:SY589852 ACT589852:ACU589852 AMP589852:AMQ589852 AWL589852:AWM589852 BGH589852:BGI589852 BQD589852:BQE589852 BZZ589852:CAA589852 CJV589852:CJW589852 CTR589852:CTS589852 DDN589852:DDO589852 DNJ589852:DNK589852 DXF589852:DXG589852 EHB589852:EHC589852 EQX589852:EQY589852 FAT589852:FAU589852 FKP589852:FKQ589852 FUL589852:FUM589852 GEH589852:GEI589852 GOD589852:GOE589852 GXZ589852:GYA589852 HHV589852:HHW589852 HRR589852:HRS589852 IBN589852:IBO589852 ILJ589852:ILK589852 IVF589852:IVG589852 JFB589852:JFC589852 JOX589852:JOY589852 JYT589852:JYU589852 KIP589852:KIQ589852 KSL589852:KSM589852 LCH589852:LCI589852 LMD589852:LME589852 LVZ589852:LWA589852 MFV589852:MFW589852 MPR589852:MPS589852 MZN589852:MZO589852 NJJ589852:NJK589852 NTF589852:NTG589852 ODB589852:ODC589852 OMX589852:OMY589852 OWT589852:OWU589852 PGP589852:PGQ589852 PQL589852:PQM589852 QAH589852:QAI589852 QKD589852:QKE589852 QTZ589852:QUA589852 RDV589852:RDW589852 RNR589852:RNS589852 RXN589852:RXO589852 SHJ589852:SHK589852 SRF589852:SRG589852 TBB589852:TBC589852 TKX589852:TKY589852 TUT589852:TUU589852 UEP589852:UEQ589852 UOL589852:UOM589852 UYH589852:UYI589852 VID589852:VIE589852 VRZ589852:VSA589852 WBV589852:WBW589852 WLR589852:WLS589852 WVN589852:WVO589852 F655388:G655388 JB655388:JC655388 SX655388:SY655388 ACT655388:ACU655388 AMP655388:AMQ655388 AWL655388:AWM655388 BGH655388:BGI655388 BQD655388:BQE655388 BZZ655388:CAA655388 CJV655388:CJW655388 CTR655388:CTS655388 DDN655388:DDO655388 DNJ655388:DNK655388 DXF655388:DXG655388 EHB655388:EHC655388 EQX655388:EQY655388 FAT655388:FAU655388 FKP655388:FKQ655388 FUL655388:FUM655388 GEH655388:GEI655388 GOD655388:GOE655388 GXZ655388:GYA655388 HHV655388:HHW655388 HRR655388:HRS655388 IBN655388:IBO655388 ILJ655388:ILK655388 IVF655388:IVG655388 JFB655388:JFC655388 JOX655388:JOY655388 JYT655388:JYU655388 KIP655388:KIQ655388 KSL655388:KSM655388 LCH655388:LCI655388 LMD655388:LME655388 LVZ655388:LWA655388 MFV655388:MFW655388 MPR655388:MPS655388 MZN655388:MZO655388 NJJ655388:NJK655388 NTF655388:NTG655388 ODB655388:ODC655388 OMX655388:OMY655388 OWT655388:OWU655388 PGP655388:PGQ655388 PQL655388:PQM655388 QAH655388:QAI655388 QKD655388:QKE655388 QTZ655388:QUA655388 RDV655388:RDW655388 RNR655388:RNS655388 RXN655388:RXO655388 SHJ655388:SHK655388 SRF655388:SRG655388 TBB655388:TBC655388 TKX655388:TKY655388 TUT655388:TUU655388 UEP655388:UEQ655388 UOL655388:UOM655388 UYH655388:UYI655388 VID655388:VIE655388 VRZ655388:VSA655388 WBV655388:WBW655388 WLR655388:WLS655388 WVN655388:WVO655388 F720924:G720924 JB720924:JC720924 SX720924:SY720924 ACT720924:ACU720924 AMP720924:AMQ720924 AWL720924:AWM720924 BGH720924:BGI720924 BQD720924:BQE720924 BZZ720924:CAA720924 CJV720924:CJW720924 CTR720924:CTS720924 DDN720924:DDO720924 DNJ720924:DNK720924 DXF720924:DXG720924 EHB720924:EHC720924 EQX720924:EQY720924 FAT720924:FAU720924 FKP720924:FKQ720924 FUL720924:FUM720924 GEH720924:GEI720924 GOD720924:GOE720924 GXZ720924:GYA720924 HHV720924:HHW720924 HRR720924:HRS720924 IBN720924:IBO720924 ILJ720924:ILK720924 IVF720924:IVG720924 JFB720924:JFC720924 JOX720924:JOY720924 JYT720924:JYU720924 KIP720924:KIQ720924 KSL720924:KSM720924 LCH720924:LCI720924 LMD720924:LME720924 LVZ720924:LWA720924 MFV720924:MFW720924 MPR720924:MPS720924 MZN720924:MZO720924 NJJ720924:NJK720924 NTF720924:NTG720924 ODB720924:ODC720924 OMX720924:OMY720924 OWT720924:OWU720924 PGP720924:PGQ720924 PQL720924:PQM720924 QAH720924:QAI720924 QKD720924:QKE720924 QTZ720924:QUA720924 RDV720924:RDW720924 RNR720924:RNS720924 RXN720924:RXO720924 SHJ720924:SHK720924 SRF720924:SRG720924 TBB720924:TBC720924 TKX720924:TKY720924 TUT720924:TUU720924 UEP720924:UEQ720924 UOL720924:UOM720924 UYH720924:UYI720924 VID720924:VIE720924 VRZ720924:VSA720924 WBV720924:WBW720924 WLR720924:WLS720924 WVN720924:WVO720924 F786460:G786460 JB786460:JC786460 SX786460:SY786460 ACT786460:ACU786460 AMP786460:AMQ786460 AWL786460:AWM786460 BGH786460:BGI786460 BQD786460:BQE786460 BZZ786460:CAA786460 CJV786460:CJW786460 CTR786460:CTS786460 DDN786460:DDO786460 DNJ786460:DNK786460 DXF786460:DXG786460 EHB786460:EHC786460 EQX786460:EQY786460 FAT786460:FAU786460 FKP786460:FKQ786460 FUL786460:FUM786460 GEH786460:GEI786460 GOD786460:GOE786460 GXZ786460:GYA786460 HHV786460:HHW786460 HRR786460:HRS786460 IBN786460:IBO786460 ILJ786460:ILK786460 IVF786460:IVG786460 JFB786460:JFC786460 JOX786460:JOY786460 JYT786460:JYU786460 KIP786460:KIQ786460 KSL786460:KSM786460 LCH786460:LCI786460 LMD786460:LME786460 LVZ786460:LWA786460 MFV786460:MFW786460 MPR786460:MPS786460 MZN786460:MZO786460 NJJ786460:NJK786460 NTF786460:NTG786460 ODB786460:ODC786460 OMX786460:OMY786460 OWT786460:OWU786460 PGP786460:PGQ786460 PQL786460:PQM786460 QAH786460:QAI786460 QKD786460:QKE786460 QTZ786460:QUA786460 RDV786460:RDW786460 RNR786460:RNS786460 RXN786460:RXO786460 SHJ786460:SHK786460 SRF786460:SRG786460 TBB786460:TBC786460 TKX786460:TKY786460 TUT786460:TUU786460 UEP786460:UEQ786460 UOL786460:UOM786460 UYH786460:UYI786460 VID786460:VIE786460 VRZ786460:VSA786460 WBV786460:WBW786460 WLR786460:WLS786460 WVN786460:WVO786460 F851996:G851996 JB851996:JC851996 SX851996:SY851996 ACT851996:ACU851996 AMP851996:AMQ851996 AWL851996:AWM851996 BGH851996:BGI851996 BQD851996:BQE851996 BZZ851996:CAA851996 CJV851996:CJW851996 CTR851996:CTS851996 DDN851996:DDO851996 DNJ851996:DNK851996 DXF851996:DXG851996 EHB851996:EHC851996 EQX851996:EQY851996 FAT851996:FAU851996 FKP851996:FKQ851996 FUL851996:FUM851996 GEH851996:GEI851996 GOD851996:GOE851996 GXZ851996:GYA851996 HHV851996:HHW851996 HRR851996:HRS851996 IBN851996:IBO851996 ILJ851996:ILK851996 IVF851996:IVG851996 JFB851996:JFC851996 JOX851996:JOY851996 JYT851996:JYU851996 KIP851996:KIQ851996 KSL851996:KSM851996 LCH851996:LCI851996 LMD851996:LME851996 LVZ851996:LWA851996 MFV851996:MFW851996 MPR851996:MPS851996 MZN851996:MZO851996 NJJ851996:NJK851996 NTF851996:NTG851996 ODB851996:ODC851996 OMX851996:OMY851996 OWT851996:OWU851996 PGP851996:PGQ851996 PQL851996:PQM851996 QAH851996:QAI851996 QKD851996:QKE851996 QTZ851996:QUA851996 RDV851996:RDW851996 RNR851996:RNS851996 RXN851996:RXO851996 SHJ851996:SHK851996 SRF851996:SRG851996 TBB851996:TBC851996 TKX851996:TKY851996 TUT851996:TUU851996 UEP851996:UEQ851996 UOL851996:UOM851996 UYH851996:UYI851996 VID851996:VIE851996 VRZ851996:VSA851996 WBV851996:WBW851996 WLR851996:WLS851996 WVN851996:WVO851996 F917532:G917532 JB917532:JC917532 SX917532:SY917532 ACT917532:ACU917532 AMP917532:AMQ917532 AWL917532:AWM917532 BGH917532:BGI917532 BQD917532:BQE917532 BZZ917532:CAA917532 CJV917532:CJW917532 CTR917532:CTS917532 DDN917532:DDO917532 DNJ917532:DNK917532 DXF917532:DXG917532 EHB917532:EHC917532 EQX917532:EQY917532 FAT917532:FAU917532 FKP917532:FKQ917532 FUL917532:FUM917532 GEH917532:GEI917532 GOD917532:GOE917532 GXZ917532:GYA917532 HHV917532:HHW917532 HRR917532:HRS917532 IBN917532:IBO917532 ILJ917532:ILK917532 IVF917532:IVG917532 JFB917532:JFC917532 JOX917532:JOY917532 JYT917532:JYU917532 KIP917532:KIQ917532 KSL917532:KSM917532 LCH917532:LCI917532 LMD917532:LME917532 LVZ917532:LWA917532 MFV917532:MFW917532 MPR917532:MPS917532 MZN917532:MZO917532 NJJ917532:NJK917532 NTF917532:NTG917532 ODB917532:ODC917532 OMX917532:OMY917532 OWT917532:OWU917532 PGP917532:PGQ917532 PQL917532:PQM917532 QAH917532:QAI917532 QKD917532:QKE917532 QTZ917532:QUA917532 RDV917532:RDW917532 RNR917532:RNS917532 RXN917532:RXO917532 SHJ917532:SHK917532 SRF917532:SRG917532 TBB917532:TBC917532 TKX917532:TKY917532 TUT917532:TUU917532 UEP917532:UEQ917532 UOL917532:UOM917532 UYH917532:UYI917532 VID917532:VIE917532 VRZ917532:VSA917532 WBV917532:WBW917532 WLR917532:WLS917532 WVN917532:WVO917532 F983068:G983068 JB983068:JC983068 SX983068:SY983068 ACT983068:ACU983068 AMP983068:AMQ983068 AWL983068:AWM983068 BGH983068:BGI983068 BQD983068:BQE983068 BZZ983068:CAA983068 CJV983068:CJW983068 CTR983068:CTS983068 DDN983068:DDO983068 DNJ983068:DNK983068 DXF983068:DXG983068 EHB983068:EHC983068 EQX983068:EQY983068 FAT983068:FAU983068 FKP983068:FKQ983068 FUL983068:FUM983068 GEH983068:GEI983068 GOD983068:GOE983068 GXZ983068:GYA983068 HHV983068:HHW983068 HRR983068:HRS983068 IBN983068:IBO983068 ILJ983068:ILK983068 IVF983068:IVG983068 JFB983068:JFC983068 JOX983068:JOY983068 JYT983068:JYU983068 KIP983068:KIQ983068 KSL983068:KSM983068 LCH983068:LCI983068 LMD983068:LME983068 LVZ983068:LWA983068 MFV983068:MFW983068 MPR983068:MPS983068 MZN983068:MZO983068 NJJ983068:NJK983068 NTF983068:NTG983068 ODB983068:ODC983068 OMX983068:OMY983068 OWT983068:OWU983068 PGP983068:PGQ983068 PQL983068:PQM983068 QAH983068:QAI983068 QKD983068:QKE983068 QTZ983068:QUA983068 RDV983068:RDW983068 RNR983068:RNS983068 RXN983068:RXO983068 SHJ983068:SHK983068 SRF983068:SRG983068 TBB983068:TBC983068 TKX983068:TKY983068 TUT983068:TUU983068 UEP983068:UEQ983068 UOL983068:UOM983068 UYH983068:UYI983068 VID983068:VIE983068 VRZ983068:VSA983068 WBV983068:WBW983068 WLR983068:WLS983068 WVN983068:WVO983068 A10:D10 IW10:IZ10 SS10:SV10 ACO10:ACR10 AMK10:AMN10 AWG10:AWJ10 BGC10:BGF10 BPY10:BQB10 BZU10:BZX10 CJQ10:CJT10 CTM10:CTP10 DDI10:DDL10 DNE10:DNH10 DXA10:DXD10 EGW10:EGZ10 EQS10:EQV10 FAO10:FAR10 FKK10:FKN10 FUG10:FUJ10 GEC10:GEF10 GNY10:GOB10 GXU10:GXX10 HHQ10:HHT10 HRM10:HRP10 IBI10:IBL10 ILE10:ILH10 IVA10:IVD10 JEW10:JEZ10 JOS10:JOV10 JYO10:JYR10 KIK10:KIN10 KSG10:KSJ10 LCC10:LCF10 LLY10:LMB10 LVU10:LVX10 MFQ10:MFT10 MPM10:MPP10 MZI10:MZL10 NJE10:NJH10 NTA10:NTD10 OCW10:OCZ10 OMS10:OMV10 OWO10:OWR10 PGK10:PGN10 PQG10:PQJ10 QAC10:QAF10 QJY10:QKB10 QTU10:QTX10 RDQ10:RDT10 RNM10:RNP10 RXI10:RXL10 SHE10:SHH10 SRA10:SRD10 TAW10:TAZ10 TKS10:TKV10 TUO10:TUR10 UEK10:UEN10 UOG10:UOJ10 UYC10:UYF10 VHY10:VIB10 VRU10:VRX10 WBQ10:WBT10 WLM10:WLP10 WVI10:WVL10 A65546:D65546 IW65546:IZ65546 SS65546:SV65546 ACO65546:ACR65546 AMK65546:AMN65546 AWG65546:AWJ65546 BGC65546:BGF65546 BPY65546:BQB65546 BZU65546:BZX65546 CJQ65546:CJT65546 CTM65546:CTP65546 DDI65546:DDL65546 DNE65546:DNH65546 DXA65546:DXD65546 EGW65546:EGZ65546 EQS65546:EQV65546 FAO65546:FAR65546 FKK65546:FKN65546 FUG65546:FUJ65546 GEC65546:GEF65546 GNY65546:GOB65546 GXU65546:GXX65546 HHQ65546:HHT65546 HRM65546:HRP65546 IBI65546:IBL65546 ILE65546:ILH65546 IVA65546:IVD65546 JEW65546:JEZ65546 JOS65546:JOV65546 JYO65546:JYR65546 KIK65546:KIN65546 KSG65546:KSJ65546 LCC65546:LCF65546 LLY65546:LMB65546 LVU65546:LVX65546 MFQ65546:MFT65546 MPM65546:MPP65546 MZI65546:MZL65546 NJE65546:NJH65546 NTA65546:NTD65546 OCW65546:OCZ65546 OMS65546:OMV65546 OWO65546:OWR65546 PGK65546:PGN65546 PQG65546:PQJ65546 QAC65546:QAF65546 QJY65546:QKB65546 QTU65546:QTX65546 RDQ65546:RDT65546 RNM65546:RNP65546 RXI65546:RXL65546 SHE65546:SHH65546 SRA65546:SRD65546 TAW65546:TAZ65546 TKS65546:TKV65546 TUO65546:TUR65546 UEK65546:UEN65546 UOG65546:UOJ65546 UYC65546:UYF65546 VHY65546:VIB65546 VRU65546:VRX65546 WBQ65546:WBT65546 WLM65546:WLP65546 WVI65546:WVL65546 A131082:D131082 IW131082:IZ131082 SS131082:SV131082 ACO131082:ACR131082 AMK131082:AMN131082 AWG131082:AWJ131082 BGC131082:BGF131082 BPY131082:BQB131082 BZU131082:BZX131082 CJQ131082:CJT131082 CTM131082:CTP131082 DDI131082:DDL131082 DNE131082:DNH131082 DXA131082:DXD131082 EGW131082:EGZ131082 EQS131082:EQV131082 FAO131082:FAR131082 FKK131082:FKN131082 FUG131082:FUJ131082 GEC131082:GEF131082 GNY131082:GOB131082 GXU131082:GXX131082 HHQ131082:HHT131082 HRM131082:HRP131082 IBI131082:IBL131082 ILE131082:ILH131082 IVA131082:IVD131082 JEW131082:JEZ131082 JOS131082:JOV131082 JYO131082:JYR131082 KIK131082:KIN131082 KSG131082:KSJ131082 LCC131082:LCF131082 LLY131082:LMB131082 LVU131082:LVX131082 MFQ131082:MFT131082 MPM131082:MPP131082 MZI131082:MZL131082 NJE131082:NJH131082 NTA131082:NTD131082 OCW131082:OCZ131082 OMS131082:OMV131082 OWO131082:OWR131082 PGK131082:PGN131082 PQG131082:PQJ131082 QAC131082:QAF131082 QJY131082:QKB131082 QTU131082:QTX131082 RDQ131082:RDT131082 RNM131082:RNP131082 RXI131082:RXL131082 SHE131082:SHH131082 SRA131082:SRD131082 TAW131082:TAZ131082 TKS131082:TKV131082 TUO131082:TUR131082 UEK131082:UEN131082 UOG131082:UOJ131082 UYC131082:UYF131082 VHY131082:VIB131082 VRU131082:VRX131082 WBQ131082:WBT131082 WLM131082:WLP131082 WVI131082:WVL131082 A196618:D196618 IW196618:IZ196618 SS196618:SV196618 ACO196618:ACR196618 AMK196618:AMN196618 AWG196618:AWJ196618 BGC196618:BGF196618 BPY196618:BQB196618 BZU196618:BZX196618 CJQ196618:CJT196618 CTM196618:CTP196618 DDI196618:DDL196618 DNE196618:DNH196618 DXA196618:DXD196618 EGW196618:EGZ196618 EQS196618:EQV196618 FAO196618:FAR196618 FKK196618:FKN196618 FUG196618:FUJ196618 GEC196618:GEF196618 GNY196618:GOB196618 GXU196618:GXX196618 HHQ196618:HHT196618 HRM196618:HRP196618 IBI196618:IBL196618 ILE196618:ILH196618 IVA196618:IVD196618 JEW196618:JEZ196618 JOS196618:JOV196618 JYO196618:JYR196618 KIK196618:KIN196618 KSG196618:KSJ196618 LCC196618:LCF196618 LLY196618:LMB196618 LVU196618:LVX196618 MFQ196618:MFT196618 MPM196618:MPP196618 MZI196618:MZL196618 NJE196618:NJH196618 NTA196618:NTD196618 OCW196618:OCZ196618 OMS196618:OMV196618 OWO196618:OWR196618 PGK196618:PGN196618 PQG196618:PQJ196618 QAC196618:QAF196618 QJY196618:QKB196618 QTU196618:QTX196618 RDQ196618:RDT196618 RNM196618:RNP196618 RXI196618:RXL196618 SHE196618:SHH196618 SRA196618:SRD196618 TAW196618:TAZ196618 TKS196618:TKV196618 TUO196618:TUR196618 UEK196618:UEN196618 UOG196618:UOJ196618 UYC196618:UYF196618 VHY196618:VIB196618 VRU196618:VRX196618 WBQ196618:WBT196618 WLM196618:WLP196618 WVI196618:WVL196618 A262154:D262154 IW262154:IZ262154 SS262154:SV262154 ACO262154:ACR262154 AMK262154:AMN262154 AWG262154:AWJ262154 BGC262154:BGF262154 BPY262154:BQB262154 BZU262154:BZX262154 CJQ262154:CJT262154 CTM262154:CTP262154 DDI262154:DDL262154 DNE262154:DNH262154 DXA262154:DXD262154 EGW262154:EGZ262154 EQS262154:EQV262154 FAO262154:FAR262154 FKK262154:FKN262154 FUG262154:FUJ262154 GEC262154:GEF262154 GNY262154:GOB262154 GXU262154:GXX262154 HHQ262154:HHT262154 HRM262154:HRP262154 IBI262154:IBL262154 ILE262154:ILH262154 IVA262154:IVD262154 JEW262154:JEZ262154 JOS262154:JOV262154 JYO262154:JYR262154 KIK262154:KIN262154 KSG262154:KSJ262154 LCC262154:LCF262154 LLY262154:LMB262154 LVU262154:LVX262154 MFQ262154:MFT262154 MPM262154:MPP262154 MZI262154:MZL262154 NJE262154:NJH262154 NTA262154:NTD262154 OCW262154:OCZ262154 OMS262154:OMV262154 OWO262154:OWR262154 PGK262154:PGN262154 PQG262154:PQJ262154 QAC262154:QAF262154 QJY262154:QKB262154 QTU262154:QTX262154 RDQ262154:RDT262154 RNM262154:RNP262154 RXI262154:RXL262154 SHE262154:SHH262154 SRA262154:SRD262154 TAW262154:TAZ262154 TKS262154:TKV262154 TUO262154:TUR262154 UEK262154:UEN262154 UOG262154:UOJ262154 UYC262154:UYF262154 VHY262154:VIB262154 VRU262154:VRX262154 WBQ262154:WBT262154 WLM262154:WLP262154 WVI262154:WVL262154 A327690:D327690 IW327690:IZ327690 SS327690:SV327690 ACO327690:ACR327690 AMK327690:AMN327690 AWG327690:AWJ327690 BGC327690:BGF327690 BPY327690:BQB327690 BZU327690:BZX327690 CJQ327690:CJT327690 CTM327690:CTP327690 DDI327690:DDL327690 DNE327690:DNH327690 DXA327690:DXD327690 EGW327690:EGZ327690 EQS327690:EQV327690 FAO327690:FAR327690 FKK327690:FKN327690 FUG327690:FUJ327690 GEC327690:GEF327690 GNY327690:GOB327690 GXU327690:GXX327690 HHQ327690:HHT327690 HRM327690:HRP327690 IBI327690:IBL327690 ILE327690:ILH327690 IVA327690:IVD327690 JEW327690:JEZ327690 JOS327690:JOV327690 JYO327690:JYR327690 KIK327690:KIN327690 KSG327690:KSJ327690 LCC327690:LCF327690 LLY327690:LMB327690 LVU327690:LVX327690 MFQ327690:MFT327690 MPM327690:MPP327690 MZI327690:MZL327690 NJE327690:NJH327690 NTA327690:NTD327690 OCW327690:OCZ327690 OMS327690:OMV327690 OWO327690:OWR327690 PGK327690:PGN327690 PQG327690:PQJ327690 QAC327690:QAF327690 QJY327690:QKB327690 QTU327690:QTX327690 RDQ327690:RDT327690 RNM327690:RNP327690 RXI327690:RXL327690 SHE327690:SHH327690 SRA327690:SRD327690 TAW327690:TAZ327690 TKS327690:TKV327690 TUO327690:TUR327690 UEK327690:UEN327690 UOG327690:UOJ327690 UYC327690:UYF327690 VHY327690:VIB327690 VRU327690:VRX327690 WBQ327690:WBT327690 WLM327690:WLP327690 WVI327690:WVL327690 A393226:D393226 IW393226:IZ393226 SS393226:SV393226 ACO393226:ACR393226 AMK393226:AMN393226 AWG393226:AWJ393226 BGC393226:BGF393226 BPY393226:BQB393226 BZU393226:BZX393226 CJQ393226:CJT393226 CTM393226:CTP393226 DDI393226:DDL393226 DNE393226:DNH393226 DXA393226:DXD393226 EGW393226:EGZ393226 EQS393226:EQV393226 FAO393226:FAR393226 FKK393226:FKN393226 FUG393226:FUJ393226 GEC393226:GEF393226 GNY393226:GOB393226 GXU393226:GXX393226 HHQ393226:HHT393226 HRM393226:HRP393226 IBI393226:IBL393226 ILE393226:ILH393226 IVA393226:IVD393226 JEW393226:JEZ393226 JOS393226:JOV393226 JYO393226:JYR393226 KIK393226:KIN393226 KSG393226:KSJ393226 LCC393226:LCF393226 LLY393226:LMB393226 LVU393226:LVX393226 MFQ393226:MFT393226 MPM393226:MPP393226 MZI393226:MZL393226 NJE393226:NJH393226 NTA393226:NTD393226 OCW393226:OCZ393226 OMS393226:OMV393226 OWO393226:OWR393226 PGK393226:PGN393226 PQG393226:PQJ393226 QAC393226:QAF393226 QJY393226:QKB393226 QTU393226:QTX393226 RDQ393226:RDT393226 RNM393226:RNP393226 RXI393226:RXL393226 SHE393226:SHH393226 SRA393226:SRD393226 TAW393226:TAZ393226 TKS393226:TKV393226 TUO393226:TUR393226 UEK393226:UEN393226 UOG393226:UOJ393226 UYC393226:UYF393226 VHY393226:VIB393226 VRU393226:VRX393226 WBQ393226:WBT393226 WLM393226:WLP393226 WVI393226:WVL393226 A458762:D458762 IW458762:IZ458762 SS458762:SV458762 ACO458762:ACR458762 AMK458762:AMN458762 AWG458762:AWJ458762 BGC458762:BGF458762 BPY458762:BQB458762 BZU458762:BZX458762 CJQ458762:CJT458762 CTM458762:CTP458762 DDI458762:DDL458762 DNE458762:DNH458762 DXA458762:DXD458762 EGW458762:EGZ458762 EQS458762:EQV458762 FAO458762:FAR458762 FKK458762:FKN458762 FUG458762:FUJ458762 GEC458762:GEF458762 GNY458762:GOB458762 GXU458762:GXX458762 HHQ458762:HHT458762 HRM458762:HRP458762 IBI458762:IBL458762 ILE458762:ILH458762 IVA458762:IVD458762 JEW458762:JEZ458762 JOS458762:JOV458762 JYO458762:JYR458762 KIK458762:KIN458762 KSG458762:KSJ458762 LCC458762:LCF458762 LLY458762:LMB458762 LVU458762:LVX458762 MFQ458762:MFT458762 MPM458762:MPP458762 MZI458762:MZL458762 NJE458762:NJH458762 NTA458762:NTD458762 OCW458762:OCZ458762 OMS458762:OMV458762 OWO458762:OWR458762 PGK458762:PGN458762 PQG458762:PQJ458762 QAC458762:QAF458762 QJY458762:QKB458762 QTU458762:QTX458762 RDQ458762:RDT458762 RNM458762:RNP458762 RXI458762:RXL458762 SHE458762:SHH458762 SRA458762:SRD458762 TAW458762:TAZ458762 TKS458762:TKV458762 TUO458762:TUR458762 UEK458762:UEN458762 UOG458762:UOJ458762 UYC458762:UYF458762 VHY458762:VIB458762 VRU458762:VRX458762 WBQ458762:WBT458762 WLM458762:WLP458762 WVI458762:WVL458762 A524298:D524298 IW524298:IZ524298 SS524298:SV524298 ACO524298:ACR524298 AMK524298:AMN524298 AWG524298:AWJ524298 BGC524298:BGF524298 BPY524298:BQB524298 BZU524298:BZX524298 CJQ524298:CJT524298 CTM524298:CTP524298 DDI524298:DDL524298 DNE524298:DNH524298 DXA524298:DXD524298 EGW524298:EGZ524298 EQS524298:EQV524298 FAO524298:FAR524298 FKK524298:FKN524298 FUG524298:FUJ524298 GEC524298:GEF524298 GNY524298:GOB524298 GXU524298:GXX524298 HHQ524298:HHT524298 HRM524298:HRP524298 IBI524298:IBL524298 ILE524298:ILH524298 IVA524298:IVD524298 JEW524298:JEZ524298 JOS524298:JOV524298 JYO524298:JYR524298 KIK524298:KIN524298 KSG524298:KSJ524298 LCC524298:LCF524298 LLY524298:LMB524298 LVU524298:LVX524298 MFQ524298:MFT524298 MPM524298:MPP524298 MZI524298:MZL524298 NJE524298:NJH524298 NTA524298:NTD524298 OCW524298:OCZ524298 OMS524298:OMV524298 OWO524298:OWR524298 PGK524298:PGN524298 PQG524298:PQJ524298 QAC524298:QAF524298 QJY524298:QKB524298 QTU524298:QTX524298 RDQ524298:RDT524298 RNM524298:RNP524298 RXI524298:RXL524298 SHE524298:SHH524298 SRA524298:SRD524298 TAW524298:TAZ524298 TKS524298:TKV524298 TUO524298:TUR524298 UEK524298:UEN524298 UOG524298:UOJ524298 UYC524298:UYF524298 VHY524298:VIB524298 VRU524298:VRX524298 WBQ524298:WBT524298 WLM524298:WLP524298 WVI524298:WVL524298 A589834:D589834 IW589834:IZ589834 SS589834:SV589834 ACO589834:ACR589834 AMK589834:AMN589834 AWG589834:AWJ589834 BGC589834:BGF589834 BPY589834:BQB589834 BZU589834:BZX589834 CJQ589834:CJT589834 CTM589834:CTP589834 DDI589834:DDL589834 DNE589834:DNH589834 DXA589834:DXD589834 EGW589834:EGZ589834 EQS589834:EQV589834 FAO589834:FAR589834 FKK589834:FKN589834 FUG589834:FUJ589834 GEC589834:GEF589834 GNY589834:GOB589834 GXU589834:GXX589834 HHQ589834:HHT589834 HRM589834:HRP589834 IBI589834:IBL589834 ILE589834:ILH589834 IVA589834:IVD589834 JEW589834:JEZ589834 JOS589834:JOV589834 JYO589834:JYR589834 KIK589834:KIN589834 KSG589834:KSJ589834 LCC589834:LCF589834 LLY589834:LMB589834 LVU589834:LVX589834 MFQ589834:MFT589834 MPM589834:MPP589834 MZI589834:MZL589834 NJE589834:NJH589834 NTA589834:NTD589834 OCW589834:OCZ589834 OMS589834:OMV589834 OWO589834:OWR589834 PGK589834:PGN589834 PQG589834:PQJ589834 QAC589834:QAF589834 QJY589834:QKB589834 QTU589834:QTX589834 RDQ589834:RDT589834 RNM589834:RNP589834 RXI589834:RXL589834 SHE589834:SHH589834 SRA589834:SRD589834 TAW589834:TAZ589834 TKS589834:TKV589834 TUO589834:TUR589834 UEK589834:UEN589834 UOG589834:UOJ589834 UYC589834:UYF589834 VHY589834:VIB589834 VRU589834:VRX589834 WBQ589834:WBT589834 WLM589834:WLP589834 WVI589834:WVL589834 A655370:D655370 IW655370:IZ655370 SS655370:SV655370 ACO655370:ACR655370 AMK655370:AMN655370 AWG655370:AWJ655370 BGC655370:BGF655370 BPY655370:BQB655370 BZU655370:BZX655370 CJQ655370:CJT655370 CTM655370:CTP655370 DDI655370:DDL655370 DNE655370:DNH655370 DXA655370:DXD655370 EGW655370:EGZ655370 EQS655370:EQV655370 FAO655370:FAR655370 FKK655370:FKN655370 FUG655370:FUJ655370 GEC655370:GEF655370 GNY655370:GOB655370 GXU655370:GXX655370 HHQ655370:HHT655370 HRM655370:HRP655370 IBI655370:IBL655370 ILE655370:ILH655370 IVA655370:IVD655370 JEW655370:JEZ655370 JOS655370:JOV655370 JYO655370:JYR655370 KIK655370:KIN655370 KSG655370:KSJ655370 LCC655370:LCF655370 LLY655370:LMB655370 LVU655370:LVX655370 MFQ655370:MFT655370 MPM655370:MPP655370 MZI655370:MZL655370 NJE655370:NJH655370 NTA655370:NTD655370 OCW655370:OCZ655370 OMS655370:OMV655370 OWO655370:OWR655370 PGK655370:PGN655370 PQG655370:PQJ655370 QAC655370:QAF655370 QJY655370:QKB655370 QTU655370:QTX655370 RDQ655370:RDT655370 RNM655370:RNP655370 RXI655370:RXL655370 SHE655370:SHH655370 SRA655370:SRD655370 TAW655370:TAZ655370 TKS655370:TKV655370 TUO655370:TUR655370 UEK655370:UEN655370 UOG655370:UOJ655370 UYC655370:UYF655370 VHY655370:VIB655370 VRU655370:VRX655370 WBQ655370:WBT655370 WLM655370:WLP655370 WVI655370:WVL655370 A720906:D720906 IW720906:IZ720906 SS720906:SV720906 ACO720906:ACR720906 AMK720906:AMN720906 AWG720906:AWJ720906 BGC720906:BGF720906 BPY720906:BQB720906 BZU720906:BZX720906 CJQ720906:CJT720906 CTM720906:CTP720906 DDI720906:DDL720906 DNE720906:DNH720906 DXA720906:DXD720906 EGW720906:EGZ720906 EQS720906:EQV720906 FAO720906:FAR720906 FKK720906:FKN720906 FUG720906:FUJ720906 GEC720906:GEF720906 GNY720906:GOB720906 GXU720906:GXX720906 HHQ720906:HHT720906 HRM720906:HRP720906 IBI720906:IBL720906 ILE720906:ILH720906 IVA720906:IVD720906 JEW720906:JEZ720906 JOS720906:JOV720906 JYO720906:JYR720906 KIK720906:KIN720906 KSG720906:KSJ720906 LCC720906:LCF720906 LLY720906:LMB720906 LVU720906:LVX720906 MFQ720906:MFT720906 MPM720906:MPP720906 MZI720906:MZL720906 NJE720906:NJH720906 NTA720906:NTD720906 OCW720906:OCZ720906 OMS720906:OMV720906 OWO720906:OWR720906 PGK720906:PGN720906 PQG720906:PQJ720906 QAC720906:QAF720906 QJY720906:QKB720906 QTU720906:QTX720906 RDQ720906:RDT720906 RNM720906:RNP720906 RXI720906:RXL720906 SHE720906:SHH720906 SRA720906:SRD720906 TAW720906:TAZ720906 TKS720906:TKV720906 TUO720906:TUR720906 UEK720906:UEN720906 UOG720906:UOJ720906 UYC720906:UYF720906 VHY720906:VIB720906 VRU720906:VRX720906 WBQ720906:WBT720906 WLM720906:WLP720906 WVI720906:WVL720906 A786442:D786442 IW786442:IZ786442 SS786442:SV786442 ACO786442:ACR786442 AMK786442:AMN786442 AWG786442:AWJ786442 BGC786442:BGF786442 BPY786442:BQB786442 BZU786442:BZX786442 CJQ786442:CJT786442 CTM786442:CTP786442 DDI786442:DDL786442 DNE786442:DNH786442 DXA786442:DXD786442 EGW786442:EGZ786442 EQS786442:EQV786442 FAO786442:FAR786442 FKK786442:FKN786442 FUG786442:FUJ786442 GEC786442:GEF786442 GNY786442:GOB786442 GXU786442:GXX786442 HHQ786442:HHT786442 HRM786442:HRP786442 IBI786442:IBL786442 ILE786442:ILH786442 IVA786442:IVD786442 JEW786442:JEZ786442 JOS786442:JOV786442 JYO786442:JYR786442 KIK786442:KIN786442 KSG786442:KSJ786442 LCC786442:LCF786442 LLY786442:LMB786442 LVU786442:LVX786442 MFQ786442:MFT786442 MPM786442:MPP786442 MZI786442:MZL786442 NJE786442:NJH786442 NTA786442:NTD786442 OCW786442:OCZ786442 OMS786442:OMV786442 OWO786442:OWR786442 PGK786442:PGN786442 PQG786442:PQJ786442 QAC786442:QAF786442 QJY786442:QKB786442 QTU786442:QTX786442 RDQ786442:RDT786442 RNM786442:RNP786442 RXI786442:RXL786442 SHE786442:SHH786442 SRA786442:SRD786442 TAW786442:TAZ786442 TKS786442:TKV786442 TUO786442:TUR786442 UEK786442:UEN786442 UOG786442:UOJ786442 UYC786442:UYF786442 VHY786442:VIB786442 VRU786442:VRX786442 WBQ786442:WBT786442 WLM786442:WLP786442 WVI786442:WVL786442 A851978:D851978 IW851978:IZ851978 SS851978:SV851978 ACO851978:ACR851978 AMK851978:AMN851978 AWG851978:AWJ851978 BGC851978:BGF851978 BPY851978:BQB851978 BZU851978:BZX851978 CJQ851978:CJT851978 CTM851978:CTP851978 DDI851978:DDL851978 DNE851978:DNH851978 DXA851978:DXD851978 EGW851978:EGZ851978 EQS851978:EQV851978 FAO851978:FAR851978 FKK851978:FKN851978 FUG851978:FUJ851978 GEC851978:GEF851978 GNY851978:GOB851978 GXU851978:GXX851978 HHQ851978:HHT851978 HRM851978:HRP851978 IBI851978:IBL851978 ILE851978:ILH851978 IVA851978:IVD851978 JEW851978:JEZ851978 JOS851978:JOV851978 JYO851978:JYR851978 KIK851978:KIN851978 KSG851978:KSJ851978 LCC851978:LCF851978 LLY851978:LMB851978 LVU851978:LVX851978 MFQ851978:MFT851978 MPM851978:MPP851978 MZI851978:MZL851978 NJE851978:NJH851978 NTA851978:NTD851978 OCW851978:OCZ851978 OMS851978:OMV851978 OWO851978:OWR851978 PGK851978:PGN851978 PQG851978:PQJ851978 QAC851978:QAF851978 QJY851978:QKB851978 QTU851978:QTX851978 RDQ851978:RDT851978 RNM851978:RNP851978 RXI851978:RXL851978 SHE851978:SHH851978 SRA851978:SRD851978 TAW851978:TAZ851978 TKS851978:TKV851978 TUO851978:TUR851978 UEK851978:UEN851978 UOG851978:UOJ851978 UYC851978:UYF851978 VHY851978:VIB851978 VRU851978:VRX851978 WBQ851978:WBT851978 WLM851978:WLP851978 WVI851978:WVL851978 A917514:D917514 IW917514:IZ917514 SS917514:SV917514 ACO917514:ACR917514 AMK917514:AMN917514 AWG917514:AWJ917514 BGC917514:BGF917514 BPY917514:BQB917514 BZU917514:BZX917514 CJQ917514:CJT917514 CTM917514:CTP917514 DDI917514:DDL917514 DNE917514:DNH917514 DXA917514:DXD917514 EGW917514:EGZ917514 EQS917514:EQV917514 FAO917514:FAR917514 FKK917514:FKN917514 FUG917514:FUJ917514 GEC917514:GEF917514 GNY917514:GOB917514 GXU917514:GXX917514 HHQ917514:HHT917514 HRM917514:HRP917514 IBI917514:IBL917514 ILE917514:ILH917514 IVA917514:IVD917514 JEW917514:JEZ917514 JOS917514:JOV917514 JYO917514:JYR917514 KIK917514:KIN917514 KSG917514:KSJ917514 LCC917514:LCF917514 LLY917514:LMB917514 LVU917514:LVX917514 MFQ917514:MFT917514 MPM917514:MPP917514 MZI917514:MZL917514 NJE917514:NJH917514 NTA917514:NTD917514 OCW917514:OCZ917514 OMS917514:OMV917514 OWO917514:OWR917514 PGK917514:PGN917514 PQG917514:PQJ917514 QAC917514:QAF917514 QJY917514:QKB917514 QTU917514:QTX917514 RDQ917514:RDT917514 RNM917514:RNP917514 RXI917514:RXL917514 SHE917514:SHH917514 SRA917514:SRD917514 TAW917514:TAZ917514 TKS917514:TKV917514 TUO917514:TUR917514 UEK917514:UEN917514 UOG917514:UOJ917514 UYC917514:UYF917514 VHY917514:VIB917514 VRU917514:VRX917514 WBQ917514:WBT917514 WLM917514:WLP917514 WVI917514:WVL917514 A983050:D983050 IW983050:IZ983050 SS983050:SV983050 ACO983050:ACR983050 AMK983050:AMN983050 AWG983050:AWJ983050 BGC983050:BGF983050 BPY983050:BQB983050 BZU983050:BZX983050 CJQ983050:CJT983050 CTM983050:CTP983050 DDI983050:DDL983050 DNE983050:DNH983050 DXA983050:DXD983050 EGW983050:EGZ983050 EQS983050:EQV983050 FAO983050:FAR983050 FKK983050:FKN983050 FUG983050:FUJ983050 GEC983050:GEF983050 GNY983050:GOB983050 GXU983050:GXX983050 HHQ983050:HHT983050 HRM983050:HRP983050 IBI983050:IBL983050 ILE983050:ILH983050 IVA983050:IVD983050 JEW983050:JEZ983050 JOS983050:JOV983050 JYO983050:JYR983050 KIK983050:KIN983050 KSG983050:KSJ983050 LCC983050:LCF983050 LLY983050:LMB983050 LVU983050:LVX983050 MFQ983050:MFT983050 MPM983050:MPP983050 MZI983050:MZL983050 NJE983050:NJH983050 NTA983050:NTD983050 OCW983050:OCZ983050 OMS983050:OMV983050 OWO983050:OWR983050 PGK983050:PGN983050 PQG983050:PQJ983050 QAC983050:QAF983050 QJY983050:QKB983050 QTU983050:QTX983050 RDQ983050:RDT983050 RNM983050:RNP983050 RXI983050:RXL983050 SHE983050:SHH983050 SRA983050:SRD983050 TAW983050:TAZ983050 TKS983050:TKV983050 TUO983050:TUR983050 UEK983050:UEN983050 UOG983050:UOJ983050 UYC983050:UYF983050 VHY983050:VIB983050 VRU983050:VRX983050 WBQ983050:WBT983050 WLM983050:WLP983050 WVI983050:WVL983050 AN26 KJ26 UF26 AEB26 ANX26 AXT26 BHP26 BRL26 CBH26 CLD26 CUZ26 DEV26 DOR26 DYN26 EIJ26 ESF26 FCB26 FLX26 FVT26 GFP26 GPL26 GZH26 HJD26 HSZ26 ICV26 IMR26 IWN26 JGJ26 JQF26 KAB26 KJX26 KTT26 LDP26 LNL26 LXH26 MHD26 MQZ26 NAV26 NKR26 NUN26 OEJ26 OOF26 OYB26 PHX26 PRT26 QBP26 QLL26 QVH26 RFD26 ROZ26 RYV26 SIR26 SSN26 TCJ26 TMF26 TWB26 UFX26 UPT26 UZP26 VJL26 VTH26 WDD26 WMZ26 WWV26 AN65562 KJ65562 UF65562 AEB65562 ANX65562 AXT65562 BHP65562 BRL65562 CBH65562 CLD65562 CUZ65562 DEV65562 DOR65562 DYN65562 EIJ65562 ESF65562 FCB65562 FLX65562 FVT65562 GFP65562 GPL65562 GZH65562 HJD65562 HSZ65562 ICV65562 IMR65562 IWN65562 JGJ65562 JQF65562 KAB65562 KJX65562 KTT65562 LDP65562 LNL65562 LXH65562 MHD65562 MQZ65562 NAV65562 NKR65562 NUN65562 OEJ65562 OOF65562 OYB65562 PHX65562 PRT65562 QBP65562 QLL65562 QVH65562 RFD65562 ROZ65562 RYV65562 SIR65562 SSN65562 TCJ65562 TMF65562 TWB65562 UFX65562 UPT65562 UZP65562 VJL65562 VTH65562 WDD65562 WMZ65562 WWV65562 AN131098 KJ131098 UF131098 AEB131098 ANX131098 AXT131098 BHP131098 BRL131098 CBH131098 CLD131098 CUZ131098 DEV131098 DOR131098 DYN131098 EIJ131098 ESF131098 FCB131098 FLX131098 FVT131098 GFP131098 GPL131098 GZH131098 HJD131098 HSZ131098 ICV131098 IMR131098 IWN131098 JGJ131098 JQF131098 KAB131098 KJX131098 KTT131098 LDP131098 LNL131098 LXH131098 MHD131098 MQZ131098 NAV131098 NKR131098 NUN131098 OEJ131098 OOF131098 OYB131098 PHX131098 PRT131098 QBP131098 QLL131098 QVH131098 RFD131098 ROZ131098 RYV131098 SIR131098 SSN131098 TCJ131098 TMF131098 TWB131098 UFX131098 UPT131098 UZP131098 VJL131098 VTH131098 WDD131098 WMZ131098 WWV131098 AN196634 KJ196634 UF196634 AEB196634 ANX196634 AXT196634 BHP196634 BRL196634 CBH196634 CLD196634 CUZ196634 DEV196634 DOR196634 DYN196634 EIJ196634 ESF196634 FCB196634 FLX196634 FVT196634 GFP196634 GPL196634 GZH196634 HJD196634 HSZ196634 ICV196634 IMR196634 IWN196634 JGJ196634 JQF196634 KAB196634 KJX196634 KTT196634 LDP196634 LNL196634 LXH196634 MHD196634 MQZ196634 NAV196634 NKR196634 NUN196634 OEJ196634 OOF196634 OYB196634 PHX196634 PRT196634 QBP196634 QLL196634 QVH196634 RFD196634 ROZ196634 RYV196634 SIR196634 SSN196634 TCJ196634 TMF196634 TWB196634 UFX196634 UPT196634 UZP196634 VJL196634 VTH196634 WDD196634 WMZ196634 WWV196634 AN262170 KJ262170 UF262170 AEB262170 ANX262170 AXT262170 BHP262170 BRL262170 CBH262170 CLD262170 CUZ262170 DEV262170 DOR262170 DYN262170 EIJ262170 ESF262170 FCB262170 FLX262170 FVT262170 GFP262170 GPL262170 GZH262170 HJD262170 HSZ262170 ICV262170 IMR262170 IWN262170 JGJ262170 JQF262170 KAB262170 KJX262170 KTT262170 LDP262170 LNL262170 LXH262170 MHD262170 MQZ262170 NAV262170 NKR262170 NUN262170 OEJ262170 OOF262170 OYB262170 PHX262170 PRT262170 QBP262170 QLL262170 QVH262170 RFD262170 ROZ262170 RYV262170 SIR262170 SSN262170 TCJ262170 TMF262170 TWB262170 UFX262170 UPT262170 UZP262170 VJL262170 VTH262170 WDD262170 WMZ262170 WWV262170 AN327706 KJ327706 UF327706 AEB327706 ANX327706 AXT327706 BHP327706 BRL327706 CBH327706 CLD327706 CUZ327706 DEV327706 DOR327706 DYN327706 EIJ327706 ESF327706 FCB327706 FLX327706 FVT327706 GFP327706 GPL327706 GZH327706 HJD327706 HSZ327706 ICV327706 IMR327706 IWN327706 JGJ327706 JQF327706 KAB327706 KJX327706 KTT327706 LDP327706 LNL327706 LXH327706 MHD327706 MQZ327706 NAV327706 NKR327706 NUN327706 OEJ327706 OOF327706 OYB327706 PHX327706 PRT327706 QBP327706 QLL327706 QVH327706 RFD327706 ROZ327706 RYV327706 SIR327706 SSN327706 TCJ327706 TMF327706 TWB327706 UFX327706 UPT327706 UZP327706 VJL327706 VTH327706 WDD327706 WMZ327706 WWV327706 AN393242 KJ393242 UF393242 AEB393242 ANX393242 AXT393242 BHP393242 BRL393242 CBH393242 CLD393242 CUZ393242 DEV393242 DOR393242 DYN393242 EIJ393242 ESF393242 FCB393242 FLX393242 FVT393242 GFP393242 GPL393242 GZH393242 HJD393242 HSZ393242 ICV393242 IMR393242 IWN393242 JGJ393242 JQF393242 KAB393242 KJX393242 KTT393242 LDP393242 LNL393242 LXH393242 MHD393242 MQZ393242 NAV393242 NKR393242 NUN393242 OEJ393242 OOF393242 OYB393242 PHX393242 PRT393242 QBP393242 QLL393242 QVH393242 RFD393242 ROZ393242 RYV393242 SIR393242 SSN393242 TCJ393242 TMF393242 TWB393242 UFX393242 UPT393242 UZP393242 VJL393242 VTH393242 WDD393242 WMZ393242 WWV393242 AN458778 KJ458778 UF458778 AEB458778 ANX458778 AXT458778 BHP458778 BRL458778 CBH458778 CLD458778 CUZ458778 DEV458778 DOR458778 DYN458778 EIJ458778 ESF458778 FCB458778 FLX458778 FVT458778 GFP458778 GPL458778 GZH458778 HJD458778 HSZ458778 ICV458778 IMR458778 IWN458778 JGJ458778 JQF458778 KAB458778 KJX458778 KTT458778 LDP458778 LNL458778 LXH458778 MHD458778 MQZ458778 NAV458778 NKR458778 NUN458778 OEJ458778 OOF458778 OYB458778 PHX458778 PRT458778 QBP458778 QLL458778 QVH458778 RFD458778 ROZ458778 RYV458778 SIR458778 SSN458778 TCJ458778 TMF458778 TWB458778 UFX458778 UPT458778 UZP458778 VJL458778 VTH458778 WDD458778 WMZ458778 WWV458778 AN524314 KJ524314 UF524314 AEB524314 ANX524314 AXT524314 BHP524314 BRL524314 CBH524314 CLD524314 CUZ524314 DEV524314 DOR524314 DYN524314 EIJ524314 ESF524314 FCB524314 FLX524314 FVT524314 GFP524314 GPL524314 GZH524314 HJD524314 HSZ524314 ICV524314 IMR524314 IWN524314 JGJ524314 JQF524314 KAB524314 KJX524314 KTT524314 LDP524314 LNL524314 LXH524314 MHD524314 MQZ524314 NAV524314 NKR524314 NUN524314 OEJ524314 OOF524314 OYB524314 PHX524314 PRT524314 QBP524314 QLL524314 QVH524314 RFD524314 ROZ524314 RYV524314 SIR524314 SSN524314 TCJ524314 TMF524314 TWB524314 UFX524314 UPT524314 UZP524314 VJL524314 VTH524314 WDD524314 WMZ524314 WWV524314 AN589850 KJ589850 UF589850 AEB589850 ANX589850 AXT589850 BHP589850 BRL589850 CBH589850 CLD589850 CUZ589850 DEV589850 DOR589850 DYN589850 EIJ589850 ESF589850 FCB589850 FLX589850 FVT589850 GFP589850 GPL589850 GZH589850 HJD589850 HSZ589850 ICV589850 IMR589850 IWN589850 JGJ589850 JQF589850 KAB589850 KJX589850 KTT589850 LDP589850 LNL589850 LXH589850 MHD589850 MQZ589850 NAV589850 NKR589850 NUN589850 OEJ589850 OOF589850 OYB589850 PHX589850 PRT589850 QBP589850 QLL589850 QVH589850 RFD589850 ROZ589850 RYV589850 SIR589850 SSN589850 TCJ589850 TMF589850 TWB589850 UFX589850 UPT589850 UZP589850 VJL589850 VTH589850 WDD589850 WMZ589850 WWV589850 AN655386 KJ655386 UF655386 AEB655386 ANX655386 AXT655386 BHP655386 BRL655386 CBH655386 CLD655386 CUZ655386 DEV655386 DOR655386 DYN655386 EIJ655386 ESF655386 FCB655386 FLX655386 FVT655386 GFP655386 GPL655386 GZH655386 HJD655386 HSZ655386 ICV655386 IMR655386 IWN655386 JGJ655386 JQF655386 KAB655386 KJX655386 KTT655386 LDP655386 LNL655386 LXH655386 MHD655386 MQZ655386 NAV655386 NKR655386 NUN655386 OEJ655386 OOF655386 OYB655386 PHX655386 PRT655386 QBP655386 QLL655386 QVH655386 RFD655386 ROZ655386 RYV655386 SIR655386 SSN655386 TCJ655386 TMF655386 TWB655386 UFX655386 UPT655386 UZP655386 VJL655386 VTH655386 WDD655386 WMZ655386 WWV655386 AN720922 KJ720922 UF720922 AEB720922 ANX720922 AXT720922 BHP720922 BRL720922 CBH720922 CLD720922 CUZ720922 DEV720922 DOR720922 DYN720922 EIJ720922 ESF720922 FCB720922 FLX720922 FVT720922 GFP720922 GPL720922 GZH720922 HJD720922 HSZ720922 ICV720922 IMR720922 IWN720922 JGJ720922 JQF720922 KAB720922 KJX720922 KTT720922 LDP720922 LNL720922 LXH720922 MHD720922 MQZ720922 NAV720922 NKR720922 NUN720922 OEJ720922 OOF720922 OYB720922 PHX720922 PRT720922 QBP720922 QLL720922 QVH720922 RFD720922 ROZ720922 RYV720922 SIR720922 SSN720922 TCJ720922 TMF720922 TWB720922 UFX720922 UPT720922 UZP720922 VJL720922 VTH720922 WDD720922 WMZ720922 WWV720922 AN786458 KJ786458 UF786458 AEB786458 ANX786458 AXT786458 BHP786458 BRL786458 CBH786458 CLD786458 CUZ786458 DEV786458 DOR786458 DYN786458 EIJ786458 ESF786458 FCB786458 FLX786458 FVT786458 GFP786458 GPL786458 GZH786458 HJD786458 HSZ786458 ICV786458 IMR786458 IWN786458 JGJ786458 JQF786458 KAB786458 KJX786458 KTT786458 LDP786458 LNL786458 LXH786458 MHD786458 MQZ786458 NAV786458 NKR786458 NUN786458 OEJ786458 OOF786458 OYB786458 PHX786458 PRT786458 QBP786458 QLL786458 QVH786458 RFD786458 ROZ786458 RYV786458 SIR786458 SSN786458 TCJ786458 TMF786458 TWB786458 UFX786458 UPT786458 UZP786458 VJL786458 VTH786458 WDD786458 WMZ786458 WWV786458 AN851994 KJ851994 UF851994 AEB851994 ANX851994 AXT851994 BHP851994 BRL851994 CBH851994 CLD851994 CUZ851994 DEV851994 DOR851994 DYN851994 EIJ851994 ESF851994 FCB851994 FLX851994 FVT851994 GFP851994 GPL851994 GZH851994 HJD851994 HSZ851994 ICV851994 IMR851994 IWN851994 JGJ851994 JQF851994 KAB851994 KJX851994 KTT851994 LDP851994 LNL851994 LXH851994 MHD851994 MQZ851994 NAV851994 NKR851994 NUN851994 OEJ851994 OOF851994 OYB851994 PHX851994 PRT851994 QBP851994 QLL851994 QVH851994 RFD851994 ROZ851994 RYV851994 SIR851994 SSN851994 TCJ851994 TMF851994 TWB851994 UFX851994 UPT851994 UZP851994 VJL851994 VTH851994 WDD851994 WMZ851994 WWV851994 AN917530 KJ917530 UF917530 AEB917530 ANX917530 AXT917530 BHP917530 BRL917530 CBH917530 CLD917530 CUZ917530 DEV917530 DOR917530 DYN917530 EIJ917530 ESF917530 FCB917530 FLX917530 FVT917530 GFP917530 GPL917530 GZH917530 HJD917530 HSZ917530 ICV917530 IMR917530 IWN917530 JGJ917530 JQF917530 KAB917530 KJX917530 KTT917530 LDP917530 LNL917530 LXH917530 MHD917530 MQZ917530 NAV917530 NKR917530 NUN917530 OEJ917530 OOF917530 OYB917530 PHX917530 PRT917530 QBP917530 QLL917530 QVH917530 RFD917530 ROZ917530 RYV917530 SIR917530 SSN917530 TCJ917530 TMF917530 TWB917530 UFX917530 UPT917530 UZP917530 VJL917530 VTH917530 WDD917530 WMZ917530 WWV917530 AN983066 KJ983066 UF983066 AEB983066 ANX983066 AXT983066 BHP983066 BRL983066 CBH983066 CLD983066 CUZ983066 DEV983066 DOR983066 DYN983066 EIJ983066 ESF983066 FCB983066 FLX983066 FVT983066 GFP983066 GPL983066 GZH983066 HJD983066 HSZ983066 ICV983066 IMR983066 IWN983066 JGJ983066 JQF983066 KAB983066 KJX983066 KTT983066 LDP983066 LNL983066 LXH983066 MHD983066 MQZ983066 NAV983066 NKR983066 NUN983066 OEJ983066 OOF983066 OYB983066 PHX983066 PRT983066 QBP983066 QLL983066 QVH983066 RFD983066 ROZ983066 RYV983066 SIR983066 SSN983066 TCJ983066 TMF983066 TWB983066 UFX983066 UPT983066 UZP983066 VJL983066 VTH983066 WDD983066 WMZ983066 WWV983066 F105:AU105 JB105:KQ105 SX105:UM105 ACT105:AEI105 AMP105:AOE105 AWL105:AYA105 BGH105:BHW105 BQD105:BRS105 BZZ105:CBO105 CJV105:CLK105 CTR105:CVG105 DDN105:DFC105 DNJ105:DOY105 DXF105:DYU105 EHB105:EIQ105 EQX105:ESM105 FAT105:FCI105 FKP105:FME105 FUL105:FWA105 GEH105:GFW105 GOD105:GPS105 GXZ105:GZO105 HHV105:HJK105 HRR105:HTG105 IBN105:IDC105 ILJ105:IMY105 IVF105:IWU105 JFB105:JGQ105 JOX105:JQM105 JYT105:KAI105 KIP105:KKE105 KSL105:KUA105 LCH105:LDW105 LMD105:LNS105 LVZ105:LXO105 MFV105:MHK105 MPR105:MRG105 MZN105:NBC105 NJJ105:NKY105 NTF105:NUU105 ODB105:OEQ105 OMX105:OOM105 OWT105:OYI105 PGP105:PIE105 PQL105:PSA105 QAH105:QBW105 QKD105:QLS105 QTZ105:QVO105 RDV105:RFK105 RNR105:RPG105 RXN105:RZC105 SHJ105:SIY105 SRF105:SSU105 TBB105:TCQ105 TKX105:TMM105 TUT105:TWI105 UEP105:UGE105 UOL105:UQA105 UYH105:UZW105 VID105:VJS105 VRZ105:VTO105 WBV105:WDK105 WLR105:WNG105 WVN105:WXC105 F65641:AU65641 JB65641:KQ65641 SX65641:UM65641 ACT65641:AEI65641 AMP65641:AOE65641 AWL65641:AYA65641 BGH65641:BHW65641 BQD65641:BRS65641 BZZ65641:CBO65641 CJV65641:CLK65641 CTR65641:CVG65641 DDN65641:DFC65641 DNJ65641:DOY65641 DXF65641:DYU65641 EHB65641:EIQ65641 EQX65641:ESM65641 FAT65641:FCI65641 FKP65641:FME65641 FUL65641:FWA65641 GEH65641:GFW65641 GOD65641:GPS65641 GXZ65641:GZO65641 HHV65641:HJK65641 HRR65641:HTG65641 IBN65641:IDC65641 ILJ65641:IMY65641 IVF65641:IWU65641 JFB65641:JGQ65641 JOX65641:JQM65641 JYT65641:KAI65641 KIP65641:KKE65641 KSL65641:KUA65641 LCH65641:LDW65641 LMD65641:LNS65641 LVZ65641:LXO65641 MFV65641:MHK65641 MPR65641:MRG65641 MZN65641:NBC65641 NJJ65641:NKY65641 NTF65641:NUU65641 ODB65641:OEQ65641 OMX65641:OOM65641 OWT65641:OYI65641 PGP65641:PIE65641 PQL65641:PSA65641 QAH65641:QBW65641 QKD65641:QLS65641 QTZ65641:QVO65641 RDV65641:RFK65641 RNR65641:RPG65641 RXN65641:RZC65641 SHJ65641:SIY65641 SRF65641:SSU65641 TBB65641:TCQ65641 TKX65641:TMM65641 TUT65641:TWI65641 UEP65641:UGE65641 UOL65641:UQA65641 UYH65641:UZW65641 VID65641:VJS65641 VRZ65641:VTO65641 WBV65641:WDK65641 WLR65641:WNG65641 WVN65641:WXC65641 F131177:AU131177 JB131177:KQ131177 SX131177:UM131177 ACT131177:AEI131177 AMP131177:AOE131177 AWL131177:AYA131177 BGH131177:BHW131177 BQD131177:BRS131177 BZZ131177:CBO131177 CJV131177:CLK131177 CTR131177:CVG131177 DDN131177:DFC131177 DNJ131177:DOY131177 DXF131177:DYU131177 EHB131177:EIQ131177 EQX131177:ESM131177 FAT131177:FCI131177 FKP131177:FME131177 FUL131177:FWA131177 GEH131177:GFW131177 GOD131177:GPS131177 GXZ131177:GZO131177 HHV131177:HJK131177 HRR131177:HTG131177 IBN131177:IDC131177 ILJ131177:IMY131177 IVF131177:IWU131177 JFB131177:JGQ131177 JOX131177:JQM131177 JYT131177:KAI131177 KIP131177:KKE131177 KSL131177:KUA131177 LCH131177:LDW131177 LMD131177:LNS131177 LVZ131177:LXO131177 MFV131177:MHK131177 MPR131177:MRG131177 MZN131177:NBC131177 NJJ131177:NKY131177 NTF131177:NUU131177 ODB131177:OEQ131177 OMX131177:OOM131177 OWT131177:OYI131177 PGP131177:PIE131177 PQL131177:PSA131177 QAH131177:QBW131177 QKD131177:QLS131177 QTZ131177:QVO131177 RDV131177:RFK131177 RNR131177:RPG131177 RXN131177:RZC131177 SHJ131177:SIY131177 SRF131177:SSU131177 TBB131177:TCQ131177 TKX131177:TMM131177 TUT131177:TWI131177 UEP131177:UGE131177 UOL131177:UQA131177 UYH131177:UZW131177 VID131177:VJS131177 VRZ131177:VTO131177 WBV131177:WDK131177 WLR131177:WNG131177 WVN131177:WXC131177 F196713:AU196713 JB196713:KQ196713 SX196713:UM196713 ACT196713:AEI196713 AMP196713:AOE196713 AWL196713:AYA196713 BGH196713:BHW196713 BQD196713:BRS196713 BZZ196713:CBO196713 CJV196713:CLK196713 CTR196713:CVG196713 DDN196713:DFC196713 DNJ196713:DOY196713 DXF196713:DYU196713 EHB196713:EIQ196713 EQX196713:ESM196713 FAT196713:FCI196713 FKP196713:FME196713 FUL196713:FWA196713 GEH196713:GFW196713 GOD196713:GPS196713 GXZ196713:GZO196713 HHV196713:HJK196713 HRR196713:HTG196713 IBN196713:IDC196713 ILJ196713:IMY196713 IVF196713:IWU196713 JFB196713:JGQ196713 JOX196713:JQM196713 JYT196713:KAI196713 KIP196713:KKE196713 KSL196713:KUA196713 LCH196713:LDW196713 LMD196713:LNS196713 LVZ196713:LXO196713 MFV196713:MHK196713 MPR196713:MRG196713 MZN196713:NBC196713 NJJ196713:NKY196713 NTF196713:NUU196713 ODB196713:OEQ196713 OMX196713:OOM196713 OWT196713:OYI196713 PGP196713:PIE196713 PQL196713:PSA196713 QAH196713:QBW196713 QKD196713:QLS196713 QTZ196713:QVO196713 RDV196713:RFK196713 RNR196713:RPG196713 RXN196713:RZC196713 SHJ196713:SIY196713 SRF196713:SSU196713 TBB196713:TCQ196713 TKX196713:TMM196713 TUT196713:TWI196713 UEP196713:UGE196713 UOL196713:UQA196713 UYH196713:UZW196713 VID196713:VJS196713 VRZ196713:VTO196713 WBV196713:WDK196713 WLR196713:WNG196713 WVN196713:WXC196713 F262249:AU262249 JB262249:KQ262249 SX262249:UM262249 ACT262249:AEI262249 AMP262249:AOE262249 AWL262249:AYA262249 BGH262249:BHW262249 BQD262249:BRS262249 BZZ262249:CBO262249 CJV262249:CLK262249 CTR262249:CVG262249 DDN262249:DFC262249 DNJ262249:DOY262249 DXF262249:DYU262249 EHB262249:EIQ262249 EQX262249:ESM262249 FAT262249:FCI262249 FKP262249:FME262249 FUL262249:FWA262249 GEH262249:GFW262249 GOD262249:GPS262249 GXZ262249:GZO262249 HHV262249:HJK262249 HRR262249:HTG262249 IBN262249:IDC262249 ILJ262249:IMY262249 IVF262249:IWU262249 JFB262249:JGQ262249 JOX262249:JQM262249 JYT262249:KAI262249 KIP262249:KKE262249 KSL262249:KUA262249 LCH262249:LDW262249 LMD262249:LNS262249 LVZ262249:LXO262249 MFV262249:MHK262249 MPR262249:MRG262249 MZN262249:NBC262249 NJJ262249:NKY262249 NTF262249:NUU262249 ODB262249:OEQ262249 OMX262249:OOM262249 OWT262249:OYI262249 PGP262249:PIE262249 PQL262249:PSA262249 QAH262249:QBW262249 QKD262249:QLS262249 QTZ262249:QVO262249 RDV262249:RFK262249 RNR262249:RPG262249 RXN262249:RZC262249 SHJ262249:SIY262249 SRF262249:SSU262249 TBB262249:TCQ262249 TKX262249:TMM262249 TUT262249:TWI262249 UEP262249:UGE262249 UOL262249:UQA262249 UYH262249:UZW262249 VID262249:VJS262249 VRZ262249:VTO262249 WBV262249:WDK262249 WLR262249:WNG262249 WVN262249:WXC262249 F327785:AU327785 JB327785:KQ327785 SX327785:UM327785 ACT327785:AEI327785 AMP327785:AOE327785 AWL327785:AYA327785 BGH327785:BHW327785 BQD327785:BRS327785 BZZ327785:CBO327785 CJV327785:CLK327785 CTR327785:CVG327785 DDN327785:DFC327785 DNJ327785:DOY327785 DXF327785:DYU327785 EHB327785:EIQ327785 EQX327785:ESM327785 FAT327785:FCI327785 FKP327785:FME327785 FUL327785:FWA327785 GEH327785:GFW327785 GOD327785:GPS327785 GXZ327785:GZO327785 HHV327785:HJK327785 HRR327785:HTG327785 IBN327785:IDC327785 ILJ327785:IMY327785 IVF327785:IWU327785 JFB327785:JGQ327785 JOX327785:JQM327785 JYT327785:KAI327785 KIP327785:KKE327785 KSL327785:KUA327785 LCH327785:LDW327785 LMD327785:LNS327785 LVZ327785:LXO327785 MFV327785:MHK327785 MPR327785:MRG327785 MZN327785:NBC327785 NJJ327785:NKY327785 NTF327785:NUU327785 ODB327785:OEQ327785 OMX327785:OOM327785 OWT327785:OYI327785 PGP327785:PIE327785 PQL327785:PSA327785 QAH327785:QBW327785 QKD327785:QLS327785 QTZ327785:QVO327785 RDV327785:RFK327785 RNR327785:RPG327785 RXN327785:RZC327785 SHJ327785:SIY327785 SRF327785:SSU327785 TBB327785:TCQ327785 TKX327785:TMM327785 TUT327785:TWI327785 UEP327785:UGE327785 UOL327785:UQA327785 UYH327785:UZW327785 VID327785:VJS327785 VRZ327785:VTO327785 WBV327785:WDK327785 WLR327785:WNG327785 WVN327785:WXC327785 F393321:AU393321 JB393321:KQ393321 SX393321:UM393321 ACT393321:AEI393321 AMP393321:AOE393321 AWL393321:AYA393321 BGH393321:BHW393321 BQD393321:BRS393321 BZZ393321:CBO393321 CJV393321:CLK393321 CTR393321:CVG393321 DDN393321:DFC393321 DNJ393321:DOY393321 DXF393321:DYU393321 EHB393321:EIQ393321 EQX393321:ESM393321 FAT393321:FCI393321 FKP393321:FME393321 FUL393321:FWA393321 GEH393321:GFW393321 GOD393321:GPS393321 GXZ393321:GZO393321 HHV393321:HJK393321 HRR393321:HTG393321 IBN393321:IDC393321 ILJ393321:IMY393321 IVF393321:IWU393321 JFB393321:JGQ393321 JOX393321:JQM393321 JYT393321:KAI393321 KIP393321:KKE393321 KSL393321:KUA393321 LCH393321:LDW393321 LMD393321:LNS393321 LVZ393321:LXO393321 MFV393321:MHK393321 MPR393321:MRG393321 MZN393321:NBC393321 NJJ393321:NKY393321 NTF393321:NUU393321 ODB393321:OEQ393321 OMX393321:OOM393321 OWT393321:OYI393321 PGP393321:PIE393321 PQL393321:PSA393321 QAH393321:QBW393321 QKD393321:QLS393321 QTZ393321:QVO393321 RDV393321:RFK393321 RNR393321:RPG393321 RXN393321:RZC393321 SHJ393321:SIY393321 SRF393321:SSU393321 TBB393321:TCQ393321 TKX393321:TMM393321 TUT393321:TWI393321 UEP393321:UGE393321 UOL393321:UQA393321 UYH393321:UZW393321 VID393321:VJS393321 VRZ393321:VTO393321 WBV393321:WDK393321 WLR393321:WNG393321 WVN393321:WXC393321 F458857:AU458857 JB458857:KQ458857 SX458857:UM458857 ACT458857:AEI458857 AMP458857:AOE458857 AWL458857:AYA458857 BGH458857:BHW458857 BQD458857:BRS458857 BZZ458857:CBO458857 CJV458857:CLK458857 CTR458857:CVG458857 DDN458857:DFC458857 DNJ458857:DOY458857 DXF458857:DYU458857 EHB458857:EIQ458857 EQX458857:ESM458857 FAT458857:FCI458857 FKP458857:FME458857 FUL458857:FWA458857 GEH458857:GFW458857 GOD458857:GPS458857 GXZ458857:GZO458857 HHV458857:HJK458857 HRR458857:HTG458857 IBN458857:IDC458857 ILJ458857:IMY458857 IVF458857:IWU458857 JFB458857:JGQ458857 JOX458857:JQM458857 JYT458857:KAI458857 KIP458857:KKE458857 KSL458857:KUA458857 LCH458857:LDW458857 LMD458857:LNS458857 LVZ458857:LXO458857 MFV458857:MHK458857 MPR458857:MRG458857 MZN458857:NBC458857 NJJ458857:NKY458857 NTF458857:NUU458857 ODB458857:OEQ458857 OMX458857:OOM458857 OWT458857:OYI458857 PGP458857:PIE458857 PQL458857:PSA458857 QAH458857:QBW458857 QKD458857:QLS458857 QTZ458857:QVO458857 RDV458857:RFK458857 RNR458857:RPG458857 RXN458857:RZC458857 SHJ458857:SIY458857 SRF458857:SSU458857 TBB458857:TCQ458857 TKX458857:TMM458857 TUT458857:TWI458857 UEP458857:UGE458857 UOL458857:UQA458857 UYH458857:UZW458857 VID458857:VJS458857 VRZ458857:VTO458857 WBV458857:WDK458857 WLR458857:WNG458857 WVN458857:WXC458857 F524393:AU524393 JB524393:KQ524393 SX524393:UM524393 ACT524393:AEI524393 AMP524393:AOE524393 AWL524393:AYA524393 BGH524393:BHW524393 BQD524393:BRS524393 BZZ524393:CBO524393 CJV524393:CLK524393 CTR524393:CVG524393 DDN524393:DFC524393 DNJ524393:DOY524393 DXF524393:DYU524393 EHB524393:EIQ524393 EQX524393:ESM524393 FAT524393:FCI524393 FKP524393:FME524393 FUL524393:FWA524393 GEH524393:GFW524393 GOD524393:GPS524393 GXZ524393:GZO524393 HHV524393:HJK524393 HRR524393:HTG524393 IBN524393:IDC524393 ILJ524393:IMY524393 IVF524393:IWU524393 JFB524393:JGQ524393 JOX524393:JQM524393 JYT524393:KAI524393 KIP524393:KKE524393 KSL524393:KUA524393 LCH524393:LDW524393 LMD524393:LNS524393 LVZ524393:LXO524393 MFV524393:MHK524393 MPR524393:MRG524393 MZN524393:NBC524393 NJJ524393:NKY524393 NTF524393:NUU524393 ODB524393:OEQ524393 OMX524393:OOM524393 OWT524393:OYI524393 PGP524393:PIE524393 PQL524393:PSA524393 QAH524393:QBW524393 QKD524393:QLS524393 QTZ524393:QVO524393 RDV524393:RFK524393 RNR524393:RPG524393 RXN524393:RZC524393 SHJ524393:SIY524393 SRF524393:SSU524393 TBB524393:TCQ524393 TKX524393:TMM524393 TUT524393:TWI524393 UEP524393:UGE524393 UOL524393:UQA524393 UYH524393:UZW524393 VID524393:VJS524393 VRZ524393:VTO524393 WBV524393:WDK524393 WLR524393:WNG524393 WVN524393:WXC524393 F589929:AU589929 JB589929:KQ589929 SX589929:UM589929 ACT589929:AEI589929 AMP589929:AOE589929 AWL589929:AYA589929 BGH589929:BHW589929 BQD589929:BRS589929 BZZ589929:CBO589929 CJV589929:CLK589929 CTR589929:CVG589929 DDN589929:DFC589929 DNJ589929:DOY589929 DXF589929:DYU589929 EHB589929:EIQ589929 EQX589929:ESM589929 FAT589929:FCI589929 FKP589929:FME589929 FUL589929:FWA589929 GEH589929:GFW589929 GOD589929:GPS589929 GXZ589929:GZO589929 HHV589929:HJK589929 HRR589929:HTG589929 IBN589929:IDC589929 ILJ589929:IMY589929 IVF589929:IWU589929 JFB589929:JGQ589929 JOX589929:JQM589929 JYT589929:KAI589929 KIP589929:KKE589929 KSL589929:KUA589929 LCH589929:LDW589929 LMD589929:LNS589929 LVZ589929:LXO589929 MFV589929:MHK589929 MPR589929:MRG589929 MZN589929:NBC589929 NJJ589929:NKY589929 NTF589929:NUU589929 ODB589929:OEQ589929 OMX589929:OOM589929 OWT589929:OYI589929 PGP589929:PIE589929 PQL589929:PSA589929 QAH589929:QBW589929 QKD589929:QLS589929 QTZ589929:QVO589929 RDV589929:RFK589929 RNR589929:RPG589929 RXN589929:RZC589929 SHJ589929:SIY589929 SRF589929:SSU589929 TBB589929:TCQ589929 TKX589929:TMM589929 TUT589929:TWI589929 UEP589929:UGE589929 UOL589929:UQA589929 UYH589929:UZW589929 VID589929:VJS589929 VRZ589929:VTO589929 WBV589929:WDK589929 WLR589929:WNG589929 WVN589929:WXC589929 F655465:AU655465 JB655465:KQ655465 SX655465:UM655465 ACT655465:AEI655465 AMP655465:AOE655465 AWL655465:AYA655465 BGH655465:BHW655465 BQD655465:BRS655465 BZZ655465:CBO655465 CJV655465:CLK655465 CTR655465:CVG655465 DDN655465:DFC655465 DNJ655465:DOY655465 DXF655465:DYU655465 EHB655465:EIQ655465 EQX655465:ESM655465 FAT655465:FCI655465 FKP655465:FME655465 FUL655465:FWA655465 GEH655465:GFW655465 GOD655465:GPS655465 GXZ655465:GZO655465 HHV655465:HJK655465 HRR655465:HTG655465 IBN655465:IDC655465 ILJ655465:IMY655465 IVF655465:IWU655465 JFB655465:JGQ655465 JOX655465:JQM655465 JYT655465:KAI655465 KIP655465:KKE655465 KSL655465:KUA655465 LCH655465:LDW655465 LMD655465:LNS655465 LVZ655465:LXO655465 MFV655465:MHK655465 MPR655465:MRG655465 MZN655465:NBC655465 NJJ655465:NKY655465 NTF655465:NUU655465 ODB655465:OEQ655465 OMX655465:OOM655465 OWT655465:OYI655465 PGP655465:PIE655465 PQL655465:PSA655465 QAH655465:QBW655465 QKD655465:QLS655465 QTZ655465:QVO655465 RDV655465:RFK655465 RNR655465:RPG655465 RXN655465:RZC655465 SHJ655465:SIY655465 SRF655465:SSU655465 TBB655465:TCQ655465 TKX655465:TMM655465 TUT655465:TWI655465 UEP655465:UGE655465 UOL655465:UQA655465 UYH655465:UZW655465 VID655465:VJS655465 VRZ655465:VTO655465 WBV655465:WDK655465 WLR655465:WNG655465 WVN655465:WXC655465 F721001:AU721001 JB721001:KQ721001 SX721001:UM721001 ACT721001:AEI721001 AMP721001:AOE721001 AWL721001:AYA721001 BGH721001:BHW721001 BQD721001:BRS721001 BZZ721001:CBO721001 CJV721001:CLK721001 CTR721001:CVG721001 DDN721001:DFC721001 DNJ721001:DOY721001 DXF721001:DYU721001 EHB721001:EIQ721001 EQX721001:ESM721001 FAT721001:FCI721001 FKP721001:FME721001 FUL721001:FWA721001 GEH721001:GFW721001 GOD721001:GPS721001 GXZ721001:GZO721001 HHV721001:HJK721001 HRR721001:HTG721001 IBN721001:IDC721001 ILJ721001:IMY721001 IVF721001:IWU721001 JFB721001:JGQ721001 JOX721001:JQM721001 JYT721001:KAI721001 KIP721001:KKE721001 KSL721001:KUA721001 LCH721001:LDW721001 LMD721001:LNS721001 LVZ721001:LXO721001 MFV721001:MHK721001 MPR721001:MRG721001 MZN721001:NBC721001 NJJ721001:NKY721001 NTF721001:NUU721001 ODB721001:OEQ721001 OMX721001:OOM721001 OWT721001:OYI721001 PGP721001:PIE721001 PQL721001:PSA721001 QAH721001:QBW721001 QKD721001:QLS721001 QTZ721001:QVO721001 RDV721001:RFK721001 RNR721001:RPG721001 RXN721001:RZC721001 SHJ721001:SIY721001 SRF721001:SSU721001 TBB721001:TCQ721001 TKX721001:TMM721001 TUT721001:TWI721001 UEP721001:UGE721001 UOL721001:UQA721001 UYH721001:UZW721001 VID721001:VJS721001 VRZ721001:VTO721001 WBV721001:WDK721001 WLR721001:WNG721001 WVN721001:WXC721001 F786537:AU786537 JB786537:KQ786537 SX786537:UM786537 ACT786537:AEI786537 AMP786537:AOE786537 AWL786537:AYA786537 BGH786537:BHW786537 BQD786537:BRS786537 BZZ786537:CBO786537 CJV786537:CLK786537 CTR786537:CVG786537 DDN786537:DFC786537 DNJ786537:DOY786537 DXF786537:DYU786537 EHB786537:EIQ786537 EQX786537:ESM786537 FAT786537:FCI786537 FKP786537:FME786537 FUL786537:FWA786537 GEH786537:GFW786537 GOD786537:GPS786537 GXZ786537:GZO786537 HHV786537:HJK786537 HRR786537:HTG786537 IBN786537:IDC786537 ILJ786537:IMY786537 IVF786537:IWU786537 JFB786537:JGQ786537 JOX786537:JQM786537 JYT786537:KAI786537 KIP786537:KKE786537 KSL786537:KUA786537 LCH786537:LDW786537 LMD786537:LNS786537 LVZ786537:LXO786537 MFV786537:MHK786537 MPR786537:MRG786537 MZN786537:NBC786537 NJJ786537:NKY786537 NTF786537:NUU786537 ODB786537:OEQ786537 OMX786537:OOM786537 OWT786537:OYI786537 PGP786537:PIE786537 PQL786537:PSA786537 QAH786537:QBW786537 QKD786537:QLS786537 QTZ786537:QVO786537 RDV786537:RFK786537 RNR786537:RPG786537 RXN786537:RZC786537 SHJ786537:SIY786537 SRF786537:SSU786537 TBB786537:TCQ786537 TKX786537:TMM786537 TUT786537:TWI786537 UEP786537:UGE786537 UOL786537:UQA786537 UYH786537:UZW786537 VID786537:VJS786537 VRZ786537:VTO786537 WBV786537:WDK786537 WLR786537:WNG786537 WVN786537:WXC786537 F852073:AU852073 JB852073:KQ852073 SX852073:UM852073 ACT852073:AEI852073 AMP852073:AOE852073 AWL852073:AYA852073 BGH852073:BHW852073 BQD852073:BRS852073 BZZ852073:CBO852073 CJV852073:CLK852073 CTR852073:CVG852073 DDN852073:DFC852073 DNJ852073:DOY852073 DXF852073:DYU852073 EHB852073:EIQ852073 EQX852073:ESM852073 FAT852073:FCI852073 FKP852073:FME852073 FUL852073:FWA852073 GEH852073:GFW852073 GOD852073:GPS852073 GXZ852073:GZO852073 HHV852073:HJK852073 HRR852073:HTG852073 IBN852073:IDC852073 ILJ852073:IMY852073 IVF852073:IWU852073 JFB852073:JGQ852073 JOX852073:JQM852073 JYT852073:KAI852073 KIP852073:KKE852073 KSL852073:KUA852073 LCH852073:LDW852073 LMD852073:LNS852073 LVZ852073:LXO852073 MFV852073:MHK852073 MPR852073:MRG852073 MZN852073:NBC852073 NJJ852073:NKY852073 NTF852073:NUU852073 ODB852073:OEQ852073 OMX852073:OOM852073 OWT852073:OYI852073 PGP852073:PIE852073 PQL852073:PSA852073 QAH852073:QBW852073 QKD852073:QLS852073 QTZ852073:QVO852073 RDV852073:RFK852073 RNR852073:RPG852073 RXN852073:RZC852073 SHJ852073:SIY852073 SRF852073:SSU852073 TBB852073:TCQ852073 TKX852073:TMM852073 TUT852073:TWI852073 UEP852073:UGE852073 UOL852073:UQA852073 UYH852073:UZW852073 VID852073:VJS852073 VRZ852073:VTO852073 WBV852073:WDK852073 WLR852073:WNG852073 WVN852073:WXC852073 F917609:AU917609 JB917609:KQ917609 SX917609:UM917609 ACT917609:AEI917609 AMP917609:AOE917609 AWL917609:AYA917609 BGH917609:BHW917609 BQD917609:BRS917609 BZZ917609:CBO917609 CJV917609:CLK917609 CTR917609:CVG917609 DDN917609:DFC917609 DNJ917609:DOY917609 DXF917609:DYU917609 EHB917609:EIQ917609 EQX917609:ESM917609 FAT917609:FCI917609 FKP917609:FME917609 FUL917609:FWA917609 GEH917609:GFW917609 GOD917609:GPS917609 GXZ917609:GZO917609 HHV917609:HJK917609 HRR917609:HTG917609 IBN917609:IDC917609 ILJ917609:IMY917609 IVF917609:IWU917609 JFB917609:JGQ917609 JOX917609:JQM917609 JYT917609:KAI917609 KIP917609:KKE917609 KSL917609:KUA917609 LCH917609:LDW917609 LMD917609:LNS917609 LVZ917609:LXO917609 MFV917609:MHK917609 MPR917609:MRG917609 MZN917609:NBC917609 NJJ917609:NKY917609 NTF917609:NUU917609 ODB917609:OEQ917609 OMX917609:OOM917609 OWT917609:OYI917609 PGP917609:PIE917609 PQL917609:PSA917609 QAH917609:QBW917609 QKD917609:QLS917609 QTZ917609:QVO917609 RDV917609:RFK917609 RNR917609:RPG917609 RXN917609:RZC917609 SHJ917609:SIY917609 SRF917609:SSU917609 TBB917609:TCQ917609 TKX917609:TMM917609 TUT917609:TWI917609 UEP917609:UGE917609 UOL917609:UQA917609 UYH917609:UZW917609 VID917609:VJS917609 VRZ917609:VTO917609 WBV917609:WDK917609 WLR917609:WNG917609 WVN917609:WXC917609 F983145:AU983145 JB983145:KQ983145 SX983145:UM983145 ACT983145:AEI983145 AMP983145:AOE983145 AWL983145:AYA983145 BGH983145:BHW983145 BQD983145:BRS983145 BZZ983145:CBO983145 CJV983145:CLK983145 CTR983145:CVG983145 DDN983145:DFC983145 DNJ983145:DOY983145 DXF983145:DYU983145 EHB983145:EIQ983145 EQX983145:ESM983145 FAT983145:FCI983145 FKP983145:FME983145 FUL983145:FWA983145 GEH983145:GFW983145 GOD983145:GPS983145 GXZ983145:GZO983145 HHV983145:HJK983145 HRR983145:HTG983145 IBN983145:IDC983145 ILJ983145:IMY983145 IVF983145:IWU983145 JFB983145:JGQ983145 JOX983145:JQM983145 JYT983145:KAI983145 KIP983145:KKE983145 KSL983145:KUA983145 LCH983145:LDW983145 LMD983145:LNS983145 LVZ983145:LXO983145 MFV983145:MHK983145 MPR983145:MRG983145 MZN983145:NBC983145 NJJ983145:NKY983145 NTF983145:NUU983145 ODB983145:OEQ983145 OMX983145:OOM983145 OWT983145:OYI983145 PGP983145:PIE983145 PQL983145:PSA983145 QAH983145:QBW983145 QKD983145:QLS983145 QTZ983145:QVO983145 RDV983145:RFK983145 RNR983145:RPG983145 RXN983145:RZC983145 SHJ983145:SIY983145 SRF983145:SSU983145 TBB983145:TCQ983145 TKX983145:TMM983145 TUT983145:TWI983145 UEP983145:UGE983145 UOL983145:UQA983145 UYH983145:UZW983145 VID983145:VJS983145 VRZ983145:VTO983145 WBV983145:WDK983145 WLR983145:WNG983145 WVN983145:WXC983145 C29:AP29 IY29:KL29 SU29:UH29 ACQ29:AED29 AMM29:ANZ29 AWI29:AXV29 BGE29:BHR29 BQA29:BRN29 BZW29:CBJ29 CJS29:CLF29 CTO29:CVB29 DDK29:DEX29 DNG29:DOT29 DXC29:DYP29 EGY29:EIL29 EQU29:ESH29 FAQ29:FCD29 FKM29:FLZ29 FUI29:FVV29 GEE29:GFR29 GOA29:GPN29 GXW29:GZJ29 HHS29:HJF29 HRO29:HTB29 IBK29:ICX29 ILG29:IMT29 IVC29:IWP29 JEY29:JGL29 JOU29:JQH29 JYQ29:KAD29 KIM29:KJZ29 KSI29:KTV29 LCE29:LDR29 LMA29:LNN29 LVW29:LXJ29 MFS29:MHF29 MPO29:MRB29 MZK29:NAX29 NJG29:NKT29 NTC29:NUP29 OCY29:OEL29 OMU29:OOH29 OWQ29:OYD29 PGM29:PHZ29 PQI29:PRV29 QAE29:QBR29 QKA29:QLN29 QTW29:QVJ29 RDS29:RFF29 RNO29:RPB29 RXK29:RYX29 SHG29:SIT29 SRC29:SSP29 TAY29:TCL29 TKU29:TMH29 TUQ29:TWD29 UEM29:UFZ29 UOI29:UPV29 UYE29:UZR29 VIA29:VJN29 VRW29:VTJ29 WBS29:WDF29 WLO29:WNB29 WVK29:WWX29 C65565:AP65565 IY65565:KL65565 SU65565:UH65565 ACQ65565:AED65565 AMM65565:ANZ65565 AWI65565:AXV65565 BGE65565:BHR65565 BQA65565:BRN65565 BZW65565:CBJ65565 CJS65565:CLF65565 CTO65565:CVB65565 DDK65565:DEX65565 DNG65565:DOT65565 DXC65565:DYP65565 EGY65565:EIL65565 EQU65565:ESH65565 FAQ65565:FCD65565 FKM65565:FLZ65565 FUI65565:FVV65565 GEE65565:GFR65565 GOA65565:GPN65565 GXW65565:GZJ65565 HHS65565:HJF65565 HRO65565:HTB65565 IBK65565:ICX65565 ILG65565:IMT65565 IVC65565:IWP65565 JEY65565:JGL65565 JOU65565:JQH65565 JYQ65565:KAD65565 KIM65565:KJZ65565 KSI65565:KTV65565 LCE65565:LDR65565 LMA65565:LNN65565 LVW65565:LXJ65565 MFS65565:MHF65565 MPO65565:MRB65565 MZK65565:NAX65565 NJG65565:NKT65565 NTC65565:NUP65565 OCY65565:OEL65565 OMU65565:OOH65565 OWQ65565:OYD65565 PGM65565:PHZ65565 PQI65565:PRV65565 QAE65565:QBR65565 QKA65565:QLN65565 QTW65565:QVJ65565 RDS65565:RFF65565 RNO65565:RPB65565 RXK65565:RYX65565 SHG65565:SIT65565 SRC65565:SSP65565 TAY65565:TCL65565 TKU65565:TMH65565 TUQ65565:TWD65565 UEM65565:UFZ65565 UOI65565:UPV65565 UYE65565:UZR65565 VIA65565:VJN65565 VRW65565:VTJ65565 WBS65565:WDF65565 WLO65565:WNB65565 WVK65565:WWX65565 C131101:AP131101 IY131101:KL131101 SU131101:UH131101 ACQ131101:AED131101 AMM131101:ANZ131101 AWI131101:AXV131101 BGE131101:BHR131101 BQA131101:BRN131101 BZW131101:CBJ131101 CJS131101:CLF131101 CTO131101:CVB131101 DDK131101:DEX131101 DNG131101:DOT131101 DXC131101:DYP131101 EGY131101:EIL131101 EQU131101:ESH131101 FAQ131101:FCD131101 FKM131101:FLZ131101 FUI131101:FVV131101 GEE131101:GFR131101 GOA131101:GPN131101 GXW131101:GZJ131101 HHS131101:HJF131101 HRO131101:HTB131101 IBK131101:ICX131101 ILG131101:IMT131101 IVC131101:IWP131101 JEY131101:JGL131101 JOU131101:JQH131101 JYQ131101:KAD131101 KIM131101:KJZ131101 KSI131101:KTV131101 LCE131101:LDR131101 LMA131101:LNN131101 LVW131101:LXJ131101 MFS131101:MHF131101 MPO131101:MRB131101 MZK131101:NAX131101 NJG131101:NKT131101 NTC131101:NUP131101 OCY131101:OEL131101 OMU131101:OOH131101 OWQ131101:OYD131101 PGM131101:PHZ131101 PQI131101:PRV131101 QAE131101:QBR131101 QKA131101:QLN131101 QTW131101:QVJ131101 RDS131101:RFF131101 RNO131101:RPB131101 RXK131101:RYX131101 SHG131101:SIT131101 SRC131101:SSP131101 TAY131101:TCL131101 TKU131101:TMH131101 TUQ131101:TWD131101 UEM131101:UFZ131101 UOI131101:UPV131101 UYE131101:UZR131101 VIA131101:VJN131101 VRW131101:VTJ131101 WBS131101:WDF131101 WLO131101:WNB131101 WVK131101:WWX131101 C196637:AP196637 IY196637:KL196637 SU196637:UH196637 ACQ196637:AED196637 AMM196637:ANZ196637 AWI196637:AXV196637 BGE196637:BHR196637 BQA196637:BRN196637 BZW196637:CBJ196637 CJS196637:CLF196637 CTO196637:CVB196637 DDK196637:DEX196637 DNG196637:DOT196637 DXC196637:DYP196637 EGY196637:EIL196637 EQU196637:ESH196637 FAQ196637:FCD196637 FKM196637:FLZ196637 FUI196637:FVV196637 GEE196637:GFR196637 GOA196637:GPN196637 GXW196637:GZJ196637 HHS196637:HJF196637 HRO196637:HTB196637 IBK196637:ICX196637 ILG196637:IMT196637 IVC196637:IWP196637 JEY196637:JGL196637 JOU196637:JQH196637 JYQ196637:KAD196637 KIM196637:KJZ196637 KSI196637:KTV196637 LCE196637:LDR196637 LMA196637:LNN196637 LVW196637:LXJ196637 MFS196637:MHF196637 MPO196637:MRB196637 MZK196637:NAX196637 NJG196637:NKT196637 NTC196637:NUP196637 OCY196637:OEL196637 OMU196637:OOH196637 OWQ196637:OYD196637 PGM196637:PHZ196637 PQI196637:PRV196637 QAE196637:QBR196637 QKA196637:QLN196637 QTW196637:QVJ196637 RDS196637:RFF196637 RNO196637:RPB196637 RXK196637:RYX196637 SHG196637:SIT196637 SRC196637:SSP196637 TAY196637:TCL196637 TKU196637:TMH196637 TUQ196637:TWD196637 UEM196637:UFZ196637 UOI196637:UPV196637 UYE196637:UZR196637 VIA196637:VJN196637 VRW196637:VTJ196637 WBS196637:WDF196637 WLO196637:WNB196637 WVK196637:WWX196637 C262173:AP262173 IY262173:KL262173 SU262173:UH262173 ACQ262173:AED262173 AMM262173:ANZ262173 AWI262173:AXV262173 BGE262173:BHR262173 BQA262173:BRN262173 BZW262173:CBJ262173 CJS262173:CLF262173 CTO262173:CVB262173 DDK262173:DEX262173 DNG262173:DOT262173 DXC262173:DYP262173 EGY262173:EIL262173 EQU262173:ESH262173 FAQ262173:FCD262173 FKM262173:FLZ262173 FUI262173:FVV262173 GEE262173:GFR262173 GOA262173:GPN262173 GXW262173:GZJ262173 HHS262173:HJF262173 HRO262173:HTB262173 IBK262173:ICX262173 ILG262173:IMT262173 IVC262173:IWP262173 JEY262173:JGL262173 JOU262173:JQH262173 JYQ262173:KAD262173 KIM262173:KJZ262173 KSI262173:KTV262173 LCE262173:LDR262173 LMA262173:LNN262173 LVW262173:LXJ262173 MFS262173:MHF262173 MPO262173:MRB262173 MZK262173:NAX262173 NJG262173:NKT262173 NTC262173:NUP262173 OCY262173:OEL262173 OMU262173:OOH262173 OWQ262173:OYD262173 PGM262173:PHZ262173 PQI262173:PRV262173 QAE262173:QBR262173 QKA262173:QLN262173 QTW262173:QVJ262173 RDS262173:RFF262173 RNO262173:RPB262173 RXK262173:RYX262173 SHG262173:SIT262173 SRC262173:SSP262173 TAY262173:TCL262173 TKU262173:TMH262173 TUQ262173:TWD262173 UEM262173:UFZ262173 UOI262173:UPV262173 UYE262173:UZR262173 VIA262173:VJN262173 VRW262173:VTJ262173 WBS262173:WDF262173 WLO262173:WNB262173 WVK262173:WWX262173 C327709:AP327709 IY327709:KL327709 SU327709:UH327709 ACQ327709:AED327709 AMM327709:ANZ327709 AWI327709:AXV327709 BGE327709:BHR327709 BQA327709:BRN327709 BZW327709:CBJ327709 CJS327709:CLF327709 CTO327709:CVB327709 DDK327709:DEX327709 DNG327709:DOT327709 DXC327709:DYP327709 EGY327709:EIL327709 EQU327709:ESH327709 FAQ327709:FCD327709 FKM327709:FLZ327709 FUI327709:FVV327709 GEE327709:GFR327709 GOA327709:GPN327709 GXW327709:GZJ327709 HHS327709:HJF327709 HRO327709:HTB327709 IBK327709:ICX327709 ILG327709:IMT327709 IVC327709:IWP327709 JEY327709:JGL327709 JOU327709:JQH327709 JYQ327709:KAD327709 KIM327709:KJZ327709 KSI327709:KTV327709 LCE327709:LDR327709 LMA327709:LNN327709 LVW327709:LXJ327709 MFS327709:MHF327709 MPO327709:MRB327709 MZK327709:NAX327709 NJG327709:NKT327709 NTC327709:NUP327709 OCY327709:OEL327709 OMU327709:OOH327709 OWQ327709:OYD327709 PGM327709:PHZ327709 PQI327709:PRV327709 QAE327709:QBR327709 QKA327709:QLN327709 QTW327709:QVJ327709 RDS327709:RFF327709 RNO327709:RPB327709 RXK327709:RYX327709 SHG327709:SIT327709 SRC327709:SSP327709 TAY327709:TCL327709 TKU327709:TMH327709 TUQ327709:TWD327709 UEM327709:UFZ327709 UOI327709:UPV327709 UYE327709:UZR327709 VIA327709:VJN327709 VRW327709:VTJ327709 WBS327709:WDF327709 WLO327709:WNB327709 WVK327709:WWX327709 C393245:AP393245 IY393245:KL393245 SU393245:UH393245 ACQ393245:AED393245 AMM393245:ANZ393245 AWI393245:AXV393245 BGE393245:BHR393245 BQA393245:BRN393245 BZW393245:CBJ393245 CJS393245:CLF393245 CTO393245:CVB393245 DDK393245:DEX393245 DNG393245:DOT393245 DXC393245:DYP393245 EGY393245:EIL393245 EQU393245:ESH393245 FAQ393245:FCD393245 FKM393245:FLZ393245 FUI393245:FVV393245 GEE393245:GFR393245 GOA393245:GPN393245 GXW393245:GZJ393245 HHS393245:HJF393245 HRO393245:HTB393245 IBK393245:ICX393245 ILG393245:IMT393245 IVC393245:IWP393245 JEY393245:JGL393245 JOU393245:JQH393245 JYQ393245:KAD393245 KIM393245:KJZ393245 KSI393245:KTV393245 LCE393245:LDR393245 LMA393245:LNN393245 LVW393245:LXJ393245 MFS393245:MHF393245 MPO393245:MRB393245 MZK393245:NAX393245 NJG393245:NKT393245 NTC393245:NUP393245 OCY393245:OEL393245 OMU393245:OOH393245 OWQ393245:OYD393245 PGM393245:PHZ393245 PQI393245:PRV393245 QAE393245:QBR393245 QKA393245:QLN393245 QTW393245:QVJ393245 RDS393245:RFF393245 RNO393245:RPB393245 RXK393245:RYX393245 SHG393245:SIT393245 SRC393245:SSP393245 TAY393245:TCL393245 TKU393245:TMH393245 TUQ393245:TWD393245 UEM393245:UFZ393245 UOI393245:UPV393245 UYE393245:UZR393245 VIA393245:VJN393245 VRW393245:VTJ393245 WBS393245:WDF393245 WLO393245:WNB393245 WVK393245:WWX393245 C458781:AP458781 IY458781:KL458781 SU458781:UH458781 ACQ458781:AED458781 AMM458781:ANZ458781 AWI458781:AXV458781 BGE458781:BHR458781 BQA458781:BRN458781 BZW458781:CBJ458781 CJS458781:CLF458781 CTO458781:CVB458781 DDK458781:DEX458781 DNG458781:DOT458781 DXC458781:DYP458781 EGY458781:EIL458781 EQU458781:ESH458781 FAQ458781:FCD458781 FKM458781:FLZ458781 FUI458781:FVV458781 GEE458781:GFR458781 GOA458781:GPN458781 GXW458781:GZJ458781 HHS458781:HJF458781 HRO458781:HTB458781 IBK458781:ICX458781 ILG458781:IMT458781 IVC458781:IWP458781 JEY458781:JGL458781 JOU458781:JQH458781 JYQ458781:KAD458781 KIM458781:KJZ458781 KSI458781:KTV458781 LCE458781:LDR458781 LMA458781:LNN458781 LVW458781:LXJ458781 MFS458781:MHF458781 MPO458781:MRB458781 MZK458781:NAX458781 NJG458781:NKT458781 NTC458781:NUP458781 OCY458781:OEL458781 OMU458781:OOH458781 OWQ458781:OYD458781 PGM458781:PHZ458781 PQI458781:PRV458781 QAE458781:QBR458781 QKA458781:QLN458781 QTW458781:QVJ458781 RDS458781:RFF458781 RNO458781:RPB458781 RXK458781:RYX458781 SHG458781:SIT458781 SRC458781:SSP458781 TAY458781:TCL458781 TKU458781:TMH458781 TUQ458781:TWD458781 UEM458781:UFZ458781 UOI458781:UPV458781 UYE458781:UZR458781 VIA458781:VJN458781 VRW458781:VTJ458781 WBS458781:WDF458781 WLO458781:WNB458781 WVK458781:WWX458781 C524317:AP524317 IY524317:KL524317 SU524317:UH524317 ACQ524317:AED524317 AMM524317:ANZ524317 AWI524317:AXV524317 BGE524317:BHR524317 BQA524317:BRN524317 BZW524317:CBJ524317 CJS524317:CLF524317 CTO524317:CVB524317 DDK524317:DEX524317 DNG524317:DOT524317 DXC524317:DYP524317 EGY524317:EIL524317 EQU524317:ESH524317 FAQ524317:FCD524317 FKM524317:FLZ524317 FUI524317:FVV524317 GEE524317:GFR524317 GOA524317:GPN524317 GXW524317:GZJ524317 HHS524317:HJF524317 HRO524317:HTB524317 IBK524317:ICX524317 ILG524317:IMT524317 IVC524317:IWP524317 JEY524317:JGL524317 JOU524317:JQH524317 JYQ524317:KAD524317 KIM524317:KJZ524317 KSI524317:KTV524317 LCE524317:LDR524317 LMA524317:LNN524317 LVW524317:LXJ524317 MFS524317:MHF524317 MPO524317:MRB524317 MZK524317:NAX524317 NJG524317:NKT524317 NTC524317:NUP524317 OCY524317:OEL524317 OMU524317:OOH524317 OWQ524317:OYD524317 PGM524317:PHZ524317 PQI524317:PRV524317 QAE524317:QBR524317 QKA524317:QLN524317 QTW524317:QVJ524317 RDS524317:RFF524317 RNO524317:RPB524317 RXK524317:RYX524317 SHG524317:SIT524317 SRC524317:SSP524317 TAY524317:TCL524317 TKU524317:TMH524317 TUQ524317:TWD524317 UEM524317:UFZ524317 UOI524317:UPV524317 UYE524317:UZR524317 VIA524317:VJN524317 VRW524317:VTJ524317 WBS524317:WDF524317 WLO524317:WNB524317 WVK524317:WWX524317 C589853:AP589853 IY589853:KL589853 SU589853:UH589853 ACQ589853:AED589853 AMM589853:ANZ589853 AWI589853:AXV589853 BGE589853:BHR589853 BQA589853:BRN589853 BZW589853:CBJ589853 CJS589853:CLF589853 CTO589853:CVB589853 DDK589853:DEX589853 DNG589853:DOT589853 DXC589853:DYP589853 EGY589853:EIL589853 EQU589853:ESH589853 FAQ589853:FCD589853 FKM589853:FLZ589853 FUI589853:FVV589853 GEE589853:GFR589853 GOA589853:GPN589853 GXW589853:GZJ589853 HHS589853:HJF589853 HRO589853:HTB589853 IBK589853:ICX589853 ILG589853:IMT589853 IVC589853:IWP589853 JEY589853:JGL589853 JOU589853:JQH589853 JYQ589853:KAD589853 KIM589853:KJZ589853 KSI589853:KTV589853 LCE589853:LDR589853 LMA589853:LNN589853 LVW589853:LXJ589853 MFS589853:MHF589853 MPO589853:MRB589853 MZK589853:NAX589853 NJG589853:NKT589853 NTC589853:NUP589853 OCY589853:OEL589853 OMU589853:OOH589853 OWQ589853:OYD589853 PGM589853:PHZ589853 PQI589853:PRV589853 QAE589853:QBR589853 QKA589853:QLN589853 QTW589853:QVJ589853 RDS589853:RFF589853 RNO589853:RPB589853 RXK589853:RYX589853 SHG589853:SIT589853 SRC589853:SSP589853 TAY589853:TCL589853 TKU589853:TMH589853 TUQ589853:TWD589853 UEM589853:UFZ589853 UOI589853:UPV589853 UYE589853:UZR589853 VIA589853:VJN589853 VRW589853:VTJ589853 WBS589853:WDF589853 WLO589853:WNB589853 WVK589853:WWX589853 C655389:AP655389 IY655389:KL655389 SU655389:UH655389 ACQ655389:AED655389 AMM655389:ANZ655389 AWI655389:AXV655389 BGE655389:BHR655389 BQA655389:BRN655389 BZW655389:CBJ655389 CJS655389:CLF655389 CTO655389:CVB655389 DDK655389:DEX655389 DNG655389:DOT655389 DXC655389:DYP655389 EGY655389:EIL655389 EQU655389:ESH655389 FAQ655389:FCD655389 FKM655389:FLZ655389 FUI655389:FVV655389 GEE655389:GFR655389 GOA655389:GPN655389 GXW655389:GZJ655389 HHS655389:HJF655389 HRO655389:HTB655389 IBK655389:ICX655389 ILG655389:IMT655389 IVC655389:IWP655389 JEY655389:JGL655389 JOU655389:JQH655389 JYQ655389:KAD655389 KIM655389:KJZ655389 KSI655389:KTV655389 LCE655389:LDR655389 LMA655389:LNN655389 LVW655389:LXJ655389 MFS655389:MHF655389 MPO655389:MRB655389 MZK655389:NAX655389 NJG655389:NKT655389 NTC655389:NUP655389 OCY655389:OEL655389 OMU655389:OOH655389 OWQ655389:OYD655389 PGM655389:PHZ655389 PQI655389:PRV655389 QAE655389:QBR655389 QKA655389:QLN655389 QTW655389:QVJ655389 RDS655389:RFF655389 RNO655389:RPB655389 RXK655389:RYX655389 SHG655389:SIT655389 SRC655389:SSP655389 TAY655389:TCL655389 TKU655389:TMH655389 TUQ655389:TWD655389 UEM655389:UFZ655389 UOI655389:UPV655389 UYE655389:UZR655389 VIA655389:VJN655389 VRW655389:VTJ655389 WBS655389:WDF655389 WLO655389:WNB655389 WVK655389:WWX655389 C720925:AP720925 IY720925:KL720925 SU720925:UH720925 ACQ720925:AED720925 AMM720925:ANZ720925 AWI720925:AXV720925 BGE720925:BHR720925 BQA720925:BRN720925 BZW720925:CBJ720925 CJS720925:CLF720925 CTO720925:CVB720925 DDK720925:DEX720925 DNG720925:DOT720925 DXC720925:DYP720925 EGY720925:EIL720925 EQU720925:ESH720925 FAQ720925:FCD720925 FKM720925:FLZ720925 FUI720925:FVV720925 GEE720925:GFR720925 GOA720925:GPN720925 GXW720925:GZJ720925 HHS720925:HJF720925 HRO720925:HTB720925 IBK720925:ICX720925 ILG720925:IMT720925 IVC720925:IWP720925 JEY720925:JGL720925 JOU720925:JQH720925 JYQ720925:KAD720925 KIM720925:KJZ720925 KSI720925:KTV720925 LCE720925:LDR720925 LMA720925:LNN720925 LVW720925:LXJ720925 MFS720925:MHF720925 MPO720925:MRB720925 MZK720925:NAX720925 NJG720925:NKT720925 NTC720925:NUP720925 OCY720925:OEL720925 OMU720925:OOH720925 OWQ720925:OYD720925 PGM720925:PHZ720925 PQI720925:PRV720925 QAE720925:QBR720925 QKA720925:QLN720925 QTW720925:QVJ720925 RDS720925:RFF720925 RNO720925:RPB720925 RXK720925:RYX720925 SHG720925:SIT720925 SRC720925:SSP720925 TAY720925:TCL720925 TKU720925:TMH720925 TUQ720925:TWD720925 UEM720925:UFZ720925 UOI720925:UPV720925 UYE720925:UZR720925 VIA720925:VJN720925 VRW720925:VTJ720925 WBS720925:WDF720925 WLO720925:WNB720925 WVK720925:WWX720925 C786461:AP786461 IY786461:KL786461 SU786461:UH786461 ACQ786461:AED786461 AMM786461:ANZ786461 AWI786461:AXV786461 BGE786461:BHR786461 BQA786461:BRN786461 BZW786461:CBJ786461 CJS786461:CLF786461 CTO786461:CVB786461 DDK786461:DEX786461 DNG786461:DOT786461 DXC786461:DYP786461 EGY786461:EIL786461 EQU786461:ESH786461 FAQ786461:FCD786461 FKM786461:FLZ786461 FUI786461:FVV786461 GEE786461:GFR786461 GOA786461:GPN786461 GXW786461:GZJ786461 HHS786461:HJF786461 HRO786461:HTB786461 IBK786461:ICX786461 ILG786461:IMT786461 IVC786461:IWP786461 JEY786461:JGL786461 JOU786461:JQH786461 JYQ786461:KAD786461 KIM786461:KJZ786461 KSI786461:KTV786461 LCE786461:LDR786461 LMA786461:LNN786461 LVW786461:LXJ786461 MFS786461:MHF786461 MPO786461:MRB786461 MZK786461:NAX786461 NJG786461:NKT786461 NTC786461:NUP786461 OCY786461:OEL786461 OMU786461:OOH786461 OWQ786461:OYD786461 PGM786461:PHZ786461 PQI786461:PRV786461 QAE786461:QBR786461 QKA786461:QLN786461 QTW786461:QVJ786461 RDS786461:RFF786461 RNO786461:RPB786461 RXK786461:RYX786461 SHG786461:SIT786461 SRC786461:SSP786461 TAY786461:TCL786461 TKU786461:TMH786461 TUQ786461:TWD786461 UEM786461:UFZ786461 UOI786461:UPV786461 UYE786461:UZR786461 VIA786461:VJN786461 VRW786461:VTJ786461 WBS786461:WDF786461 WLO786461:WNB786461 WVK786461:WWX786461 C851997:AP851997 IY851997:KL851997 SU851997:UH851997 ACQ851997:AED851997 AMM851997:ANZ851997 AWI851997:AXV851997 BGE851997:BHR851997 BQA851997:BRN851997 BZW851997:CBJ851997 CJS851997:CLF851997 CTO851997:CVB851997 DDK851997:DEX851997 DNG851997:DOT851997 DXC851997:DYP851997 EGY851997:EIL851997 EQU851997:ESH851997 FAQ851997:FCD851997 FKM851997:FLZ851997 FUI851997:FVV851997 GEE851997:GFR851997 GOA851997:GPN851997 GXW851997:GZJ851997 HHS851997:HJF851997 HRO851997:HTB851997 IBK851997:ICX851997 ILG851997:IMT851997 IVC851997:IWP851997 JEY851997:JGL851997 JOU851997:JQH851997 JYQ851997:KAD851997 KIM851997:KJZ851997 KSI851997:KTV851997 LCE851997:LDR851997 LMA851997:LNN851997 LVW851997:LXJ851997 MFS851997:MHF851997 MPO851997:MRB851997 MZK851997:NAX851997 NJG851997:NKT851997 NTC851997:NUP851997 OCY851997:OEL851997 OMU851997:OOH851997 OWQ851997:OYD851997 PGM851997:PHZ851997 PQI851997:PRV851997 QAE851997:QBR851997 QKA851997:QLN851997 QTW851997:QVJ851997 RDS851997:RFF851997 RNO851997:RPB851997 RXK851997:RYX851997 SHG851997:SIT851997 SRC851997:SSP851997 TAY851997:TCL851997 TKU851997:TMH851997 TUQ851997:TWD851997 UEM851997:UFZ851997 UOI851997:UPV851997 UYE851997:UZR851997 VIA851997:VJN851997 VRW851997:VTJ851997 WBS851997:WDF851997 WLO851997:WNB851997 WVK851997:WWX851997 C917533:AP917533 IY917533:KL917533 SU917533:UH917533 ACQ917533:AED917533 AMM917533:ANZ917533 AWI917533:AXV917533 BGE917533:BHR917533 BQA917533:BRN917533 BZW917533:CBJ917533 CJS917533:CLF917533 CTO917533:CVB917533 DDK917533:DEX917533 DNG917533:DOT917533 DXC917533:DYP917533 EGY917533:EIL917533 EQU917533:ESH917533 FAQ917533:FCD917533 FKM917533:FLZ917533 FUI917533:FVV917533 GEE917533:GFR917533 GOA917533:GPN917533 GXW917533:GZJ917533 HHS917533:HJF917533 HRO917533:HTB917533 IBK917533:ICX917533 ILG917533:IMT917533 IVC917533:IWP917533 JEY917533:JGL917533 JOU917533:JQH917533 JYQ917533:KAD917533 KIM917533:KJZ917533 KSI917533:KTV917533 LCE917533:LDR917533 LMA917533:LNN917533 LVW917533:LXJ917533 MFS917533:MHF917533 MPO917533:MRB917533 MZK917533:NAX917533 NJG917533:NKT917533 NTC917533:NUP917533 OCY917533:OEL917533 OMU917533:OOH917533 OWQ917533:OYD917533 PGM917533:PHZ917533 PQI917533:PRV917533 QAE917533:QBR917533 QKA917533:QLN917533 QTW917533:QVJ917533 RDS917533:RFF917533 RNO917533:RPB917533 RXK917533:RYX917533 SHG917533:SIT917533 SRC917533:SSP917533 TAY917533:TCL917533 TKU917533:TMH917533 TUQ917533:TWD917533 UEM917533:UFZ917533 UOI917533:UPV917533 UYE917533:UZR917533 VIA917533:VJN917533 VRW917533:VTJ917533 WBS917533:WDF917533 WLO917533:WNB917533 WVK917533:WWX917533 C983069:AP983069 IY983069:KL983069 SU983069:UH983069 ACQ983069:AED983069 AMM983069:ANZ983069 AWI983069:AXV983069 BGE983069:BHR983069 BQA983069:BRN983069 BZW983069:CBJ983069 CJS983069:CLF983069 CTO983069:CVB983069 DDK983069:DEX983069 DNG983069:DOT983069 DXC983069:DYP983069 EGY983069:EIL983069 EQU983069:ESH983069 FAQ983069:FCD983069 FKM983069:FLZ983069 FUI983069:FVV983069 GEE983069:GFR983069 GOA983069:GPN983069 GXW983069:GZJ983069 HHS983069:HJF983069 HRO983069:HTB983069 IBK983069:ICX983069 ILG983069:IMT983069 IVC983069:IWP983069 JEY983069:JGL983069 JOU983069:JQH983069 JYQ983069:KAD983069 KIM983069:KJZ983069 KSI983069:KTV983069 LCE983069:LDR983069 LMA983069:LNN983069 LVW983069:LXJ983069 MFS983069:MHF983069 MPO983069:MRB983069 MZK983069:NAX983069 NJG983069:NKT983069 NTC983069:NUP983069 OCY983069:OEL983069 OMU983069:OOH983069 OWQ983069:OYD983069 PGM983069:PHZ983069 PQI983069:PRV983069 QAE983069:QBR983069 QKA983069:QLN983069 QTW983069:QVJ983069 RDS983069:RFF983069 RNO983069:RPB983069 RXK983069:RYX983069 SHG983069:SIT983069 SRC983069:SSP983069 TAY983069:TCL983069 TKU983069:TMH983069 TUQ983069:TWD983069 UEM983069:UFZ983069 UOI983069:UPV983069 UYE983069:UZR983069 VIA983069:VJN983069 VRW983069:VTJ983069 WBS983069:WDF983069 WLO983069:WNB983069 WVK983069:WWX983069 A289:C309 IW289:IY309 SS289:SU309 ACO289:ACQ309 AMK289:AMM309 AWG289:AWI309 BGC289:BGE309 BPY289:BQA309 BZU289:BZW309 CJQ289:CJS309 CTM289:CTO309 DDI289:DDK309 DNE289:DNG309 DXA289:DXC309 EGW289:EGY309 EQS289:EQU309 FAO289:FAQ309 FKK289:FKM309 FUG289:FUI309 GEC289:GEE309 GNY289:GOA309 GXU289:GXW309 HHQ289:HHS309 HRM289:HRO309 IBI289:IBK309 ILE289:ILG309 IVA289:IVC309 JEW289:JEY309 JOS289:JOU309 JYO289:JYQ309 KIK289:KIM309 KSG289:KSI309 LCC289:LCE309 LLY289:LMA309 LVU289:LVW309 MFQ289:MFS309 MPM289:MPO309 MZI289:MZK309 NJE289:NJG309 NTA289:NTC309 OCW289:OCY309 OMS289:OMU309 OWO289:OWQ309 PGK289:PGM309 PQG289:PQI309 QAC289:QAE309 QJY289:QKA309 QTU289:QTW309 RDQ289:RDS309 RNM289:RNO309 RXI289:RXK309 SHE289:SHG309 SRA289:SRC309 TAW289:TAY309 TKS289:TKU309 TUO289:TUQ309 UEK289:UEM309 UOG289:UOI309 UYC289:UYE309 VHY289:VIA309 VRU289:VRW309 WBQ289:WBS309 WLM289:WLO309 WVI289:WVK309 A65825:C65845 IW65825:IY65845 SS65825:SU65845 ACO65825:ACQ65845 AMK65825:AMM65845 AWG65825:AWI65845 BGC65825:BGE65845 BPY65825:BQA65845 BZU65825:BZW65845 CJQ65825:CJS65845 CTM65825:CTO65845 DDI65825:DDK65845 DNE65825:DNG65845 DXA65825:DXC65845 EGW65825:EGY65845 EQS65825:EQU65845 FAO65825:FAQ65845 FKK65825:FKM65845 FUG65825:FUI65845 GEC65825:GEE65845 GNY65825:GOA65845 GXU65825:GXW65845 HHQ65825:HHS65845 HRM65825:HRO65845 IBI65825:IBK65845 ILE65825:ILG65845 IVA65825:IVC65845 JEW65825:JEY65845 JOS65825:JOU65845 JYO65825:JYQ65845 KIK65825:KIM65845 KSG65825:KSI65845 LCC65825:LCE65845 LLY65825:LMA65845 LVU65825:LVW65845 MFQ65825:MFS65845 MPM65825:MPO65845 MZI65825:MZK65845 NJE65825:NJG65845 NTA65825:NTC65845 OCW65825:OCY65845 OMS65825:OMU65845 OWO65825:OWQ65845 PGK65825:PGM65845 PQG65825:PQI65845 QAC65825:QAE65845 QJY65825:QKA65845 QTU65825:QTW65845 RDQ65825:RDS65845 RNM65825:RNO65845 RXI65825:RXK65845 SHE65825:SHG65845 SRA65825:SRC65845 TAW65825:TAY65845 TKS65825:TKU65845 TUO65825:TUQ65845 UEK65825:UEM65845 UOG65825:UOI65845 UYC65825:UYE65845 VHY65825:VIA65845 VRU65825:VRW65845 WBQ65825:WBS65845 WLM65825:WLO65845 WVI65825:WVK65845 A131361:C131381 IW131361:IY131381 SS131361:SU131381 ACO131361:ACQ131381 AMK131361:AMM131381 AWG131361:AWI131381 BGC131361:BGE131381 BPY131361:BQA131381 BZU131361:BZW131381 CJQ131361:CJS131381 CTM131361:CTO131381 DDI131361:DDK131381 DNE131361:DNG131381 DXA131361:DXC131381 EGW131361:EGY131381 EQS131361:EQU131381 FAO131361:FAQ131381 FKK131361:FKM131381 FUG131361:FUI131381 GEC131361:GEE131381 GNY131361:GOA131381 GXU131361:GXW131381 HHQ131361:HHS131381 HRM131361:HRO131381 IBI131361:IBK131381 ILE131361:ILG131381 IVA131361:IVC131381 JEW131361:JEY131381 JOS131361:JOU131381 JYO131361:JYQ131381 KIK131361:KIM131381 KSG131361:KSI131381 LCC131361:LCE131381 LLY131361:LMA131381 LVU131361:LVW131381 MFQ131361:MFS131381 MPM131361:MPO131381 MZI131361:MZK131381 NJE131361:NJG131381 NTA131361:NTC131381 OCW131361:OCY131381 OMS131361:OMU131381 OWO131361:OWQ131381 PGK131361:PGM131381 PQG131361:PQI131381 QAC131361:QAE131381 QJY131361:QKA131381 QTU131361:QTW131381 RDQ131361:RDS131381 RNM131361:RNO131381 RXI131361:RXK131381 SHE131361:SHG131381 SRA131361:SRC131381 TAW131361:TAY131381 TKS131361:TKU131381 TUO131361:TUQ131381 UEK131361:UEM131381 UOG131361:UOI131381 UYC131361:UYE131381 VHY131361:VIA131381 VRU131361:VRW131381 WBQ131361:WBS131381 WLM131361:WLO131381 WVI131361:WVK131381 A196897:C196917 IW196897:IY196917 SS196897:SU196917 ACO196897:ACQ196917 AMK196897:AMM196917 AWG196897:AWI196917 BGC196897:BGE196917 BPY196897:BQA196917 BZU196897:BZW196917 CJQ196897:CJS196917 CTM196897:CTO196917 DDI196897:DDK196917 DNE196897:DNG196917 DXA196897:DXC196917 EGW196897:EGY196917 EQS196897:EQU196917 FAO196897:FAQ196917 FKK196897:FKM196917 FUG196897:FUI196917 GEC196897:GEE196917 GNY196897:GOA196917 GXU196897:GXW196917 HHQ196897:HHS196917 HRM196897:HRO196917 IBI196897:IBK196917 ILE196897:ILG196917 IVA196897:IVC196917 JEW196897:JEY196917 JOS196897:JOU196917 JYO196897:JYQ196917 KIK196897:KIM196917 KSG196897:KSI196917 LCC196897:LCE196917 LLY196897:LMA196917 LVU196897:LVW196917 MFQ196897:MFS196917 MPM196897:MPO196917 MZI196897:MZK196917 NJE196897:NJG196917 NTA196897:NTC196917 OCW196897:OCY196917 OMS196897:OMU196917 OWO196897:OWQ196917 PGK196897:PGM196917 PQG196897:PQI196917 QAC196897:QAE196917 QJY196897:QKA196917 QTU196897:QTW196917 RDQ196897:RDS196917 RNM196897:RNO196917 RXI196897:RXK196917 SHE196897:SHG196917 SRA196897:SRC196917 TAW196897:TAY196917 TKS196897:TKU196917 TUO196897:TUQ196917 UEK196897:UEM196917 UOG196897:UOI196917 UYC196897:UYE196917 VHY196897:VIA196917 VRU196897:VRW196917 WBQ196897:WBS196917 WLM196897:WLO196917 WVI196897:WVK196917 A262433:C262453 IW262433:IY262453 SS262433:SU262453 ACO262433:ACQ262453 AMK262433:AMM262453 AWG262433:AWI262453 BGC262433:BGE262453 BPY262433:BQA262453 BZU262433:BZW262453 CJQ262433:CJS262453 CTM262433:CTO262453 DDI262433:DDK262453 DNE262433:DNG262453 DXA262433:DXC262453 EGW262433:EGY262453 EQS262433:EQU262453 FAO262433:FAQ262453 FKK262433:FKM262453 FUG262433:FUI262453 GEC262433:GEE262453 GNY262433:GOA262453 GXU262433:GXW262453 HHQ262433:HHS262453 HRM262433:HRO262453 IBI262433:IBK262453 ILE262433:ILG262453 IVA262433:IVC262453 JEW262433:JEY262453 JOS262433:JOU262453 JYO262433:JYQ262453 KIK262433:KIM262453 KSG262433:KSI262453 LCC262433:LCE262453 LLY262433:LMA262453 LVU262433:LVW262453 MFQ262433:MFS262453 MPM262433:MPO262453 MZI262433:MZK262453 NJE262433:NJG262453 NTA262433:NTC262453 OCW262433:OCY262453 OMS262433:OMU262453 OWO262433:OWQ262453 PGK262433:PGM262453 PQG262433:PQI262453 QAC262433:QAE262453 QJY262433:QKA262453 QTU262433:QTW262453 RDQ262433:RDS262453 RNM262433:RNO262453 RXI262433:RXK262453 SHE262433:SHG262453 SRA262433:SRC262453 TAW262433:TAY262453 TKS262433:TKU262453 TUO262433:TUQ262453 UEK262433:UEM262453 UOG262433:UOI262453 UYC262433:UYE262453 VHY262433:VIA262453 VRU262433:VRW262453 WBQ262433:WBS262453 WLM262433:WLO262453 WVI262433:WVK262453 A327969:C327989 IW327969:IY327989 SS327969:SU327989 ACO327969:ACQ327989 AMK327969:AMM327989 AWG327969:AWI327989 BGC327969:BGE327989 BPY327969:BQA327989 BZU327969:BZW327989 CJQ327969:CJS327989 CTM327969:CTO327989 DDI327969:DDK327989 DNE327969:DNG327989 DXA327969:DXC327989 EGW327969:EGY327989 EQS327969:EQU327989 FAO327969:FAQ327989 FKK327969:FKM327989 FUG327969:FUI327989 GEC327969:GEE327989 GNY327969:GOA327989 GXU327969:GXW327989 HHQ327969:HHS327989 HRM327969:HRO327989 IBI327969:IBK327989 ILE327969:ILG327989 IVA327969:IVC327989 JEW327969:JEY327989 JOS327969:JOU327989 JYO327969:JYQ327989 KIK327969:KIM327989 KSG327969:KSI327989 LCC327969:LCE327989 LLY327969:LMA327989 LVU327969:LVW327989 MFQ327969:MFS327989 MPM327969:MPO327989 MZI327969:MZK327989 NJE327969:NJG327989 NTA327969:NTC327989 OCW327969:OCY327989 OMS327969:OMU327989 OWO327969:OWQ327989 PGK327969:PGM327989 PQG327969:PQI327989 QAC327969:QAE327989 QJY327969:QKA327989 QTU327969:QTW327989 RDQ327969:RDS327989 RNM327969:RNO327989 RXI327969:RXK327989 SHE327969:SHG327989 SRA327969:SRC327989 TAW327969:TAY327989 TKS327969:TKU327989 TUO327969:TUQ327989 UEK327969:UEM327989 UOG327969:UOI327989 UYC327969:UYE327989 VHY327969:VIA327989 VRU327969:VRW327989 WBQ327969:WBS327989 WLM327969:WLO327989 WVI327969:WVK327989 A393505:C393525 IW393505:IY393525 SS393505:SU393525 ACO393505:ACQ393525 AMK393505:AMM393525 AWG393505:AWI393525 BGC393505:BGE393525 BPY393505:BQA393525 BZU393505:BZW393525 CJQ393505:CJS393525 CTM393505:CTO393525 DDI393505:DDK393525 DNE393505:DNG393525 DXA393505:DXC393525 EGW393505:EGY393525 EQS393505:EQU393525 FAO393505:FAQ393525 FKK393505:FKM393525 FUG393505:FUI393525 GEC393505:GEE393525 GNY393505:GOA393525 GXU393505:GXW393525 HHQ393505:HHS393525 HRM393505:HRO393525 IBI393505:IBK393525 ILE393505:ILG393525 IVA393505:IVC393525 JEW393505:JEY393525 JOS393505:JOU393525 JYO393505:JYQ393525 KIK393505:KIM393525 KSG393505:KSI393525 LCC393505:LCE393525 LLY393505:LMA393525 LVU393505:LVW393525 MFQ393505:MFS393525 MPM393505:MPO393525 MZI393505:MZK393525 NJE393505:NJG393525 NTA393505:NTC393525 OCW393505:OCY393525 OMS393505:OMU393525 OWO393505:OWQ393525 PGK393505:PGM393525 PQG393505:PQI393525 QAC393505:QAE393525 QJY393505:QKA393525 QTU393505:QTW393525 RDQ393505:RDS393525 RNM393505:RNO393525 RXI393505:RXK393525 SHE393505:SHG393525 SRA393505:SRC393525 TAW393505:TAY393525 TKS393505:TKU393525 TUO393505:TUQ393525 UEK393505:UEM393525 UOG393505:UOI393525 UYC393505:UYE393525 VHY393505:VIA393525 VRU393505:VRW393525 WBQ393505:WBS393525 WLM393505:WLO393525 WVI393505:WVK393525 A459041:C459061 IW459041:IY459061 SS459041:SU459061 ACO459041:ACQ459061 AMK459041:AMM459061 AWG459041:AWI459061 BGC459041:BGE459061 BPY459041:BQA459061 BZU459041:BZW459061 CJQ459041:CJS459061 CTM459041:CTO459061 DDI459041:DDK459061 DNE459041:DNG459061 DXA459041:DXC459061 EGW459041:EGY459061 EQS459041:EQU459061 FAO459041:FAQ459061 FKK459041:FKM459061 FUG459041:FUI459061 GEC459041:GEE459061 GNY459041:GOA459061 GXU459041:GXW459061 HHQ459041:HHS459061 HRM459041:HRO459061 IBI459041:IBK459061 ILE459041:ILG459061 IVA459041:IVC459061 JEW459041:JEY459061 JOS459041:JOU459061 JYO459041:JYQ459061 KIK459041:KIM459061 KSG459041:KSI459061 LCC459041:LCE459061 LLY459041:LMA459061 LVU459041:LVW459061 MFQ459041:MFS459061 MPM459041:MPO459061 MZI459041:MZK459061 NJE459041:NJG459061 NTA459041:NTC459061 OCW459041:OCY459061 OMS459041:OMU459061 OWO459041:OWQ459061 PGK459041:PGM459061 PQG459041:PQI459061 QAC459041:QAE459061 QJY459041:QKA459061 QTU459041:QTW459061 RDQ459041:RDS459061 RNM459041:RNO459061 RXI459041:RXK459061 SHE459041:SHG459061 SRA459041:SRC459061 TAW459041:TAY459061 TKS459041:TKU459061 TUO459041:TUQ459061 UEK459041:UEM459061 UOG459041:UOI459061 UYC459041:UYE459061 VHY459041:VIA459061 VRU459041:VRW459061 WBQ459041:WBS459061 WLM459041:WLO459061 WVI459041:WVK459061 A524577:C524597 IW524577:IY524597 SS524577:SU524597 ACO524577:ACQ524597 AMK524577:AMM524597 AWG524577:AWI524597 BGC524577:BGE524597 BPY524577:BQA524597 BZU524577:BZW524597 CJQ524577:CJS524597 CTM524577:CTO524597 DDI524577:DDK524597 DNE524577:DNG524597 DXA524577:DXC524597 EGW524577:EGY524597 EQS524577:EQU524597 FAO524577:FAQ524597 FKK524577:FKM524597 FUG524577:FUI524597 GEC524577:GEE524597 GNY524577:GOA524597 GXU524577:GXW524597 HHQ524577:HHS524597 HRM524577:HRO524597 IBI524577:IBK524597 ILE524577:ILG524597 IVA524577:IVC524597 JEW524577:JEY524597 JOS524577:JOU524597 JYO524577:JYQ524597 KIK524577:KIM524597 KSG524577:KSI524597 LCC524577:LCE524597 LLY524577:LMA524597 LVU524577:LVW524597 MFQ524577:MFS524597 MPM524577:MPO524597 MZI524577:MZK524597 NJE524577:NJG524597 NTA524577:NTC524597 OCW524577:OCY524597 OMS524577:OMU524597 OWO524577:OWQ524597 PGK524577:PGM524597 PQG524577:PQI524597 QAC524577:QAE524597 QJY524577:QKA524597 QTU524577:QTW524597 RDQ524577:RDS524597 RNM524577:RNO524597 RXI524577:RXK524597 SHE524577:SHG524597 SRA524577:SRC524597 TAW524577:TAY524597 TKS524577:TKU524597 TUO524577:TUQ524597 UEK524577:UEM524597 UOG524577:UOI524597 UYC524577:UYE524597 VHY524577:VIA524597 VRU524577:VRW524597 WBQ524577:WBS524597 WLM524577:WLO524597 WVI524577:WVK524597 A590113:C590133 IW590113:IY590133 SS590113:SU590133 ACO590113:ACQ590133 AMK590113:AMM590133 AWG590113:AWI590133 BGC590113:BGE590133 BPY590113:BQA590133 BZU590113:BZW590133 CJQ590113:CJS590133 CTM590113:CTO590133 DDI590113:DDK590133 DNE590113:DNG590133 DXA590113:DXC590133 EGW590113:EGY590133 EQS590113:EQU590133 FAO590113:FAQ590133 FKK590113:FKM590133 FUG590113:FUI590133 GEC590113:GEE590133 GNY590113:GOA590133 GXU590113:GXW590133 HHQ590113:HHS590133 HRM590113:HRO590133 IBI590113:IBK590133 ILE590113:ILG590133 IVA590113:IVC590133 JEW590113:JEY590133 JOS590113:JOU590133 JYO590113:JYQ590133 KIK590113:KIM590133 KSG590113:KSI590133 LCC590113:LCE590133 LLY590113:LMA590133 LVU590113:LVW590133 MFQ590113:MFS590133 MPM590113:MPO590133 MZI590113:MZK590133 NJE590113:NJG590133 NTA590113:NTC590133 OCW590113:OCY590133 OMS590113:OMU590133 OWO590113:OWQ590133 PGK590113:PGM590133 PQG590113:PQI590133 QAC590113:QAE590133 QJY590113:QKA590133 QTU590113:QTW590133 RDQ590113:RDS590133 RNM590113:RNO590133 RXI590113:RXK590133 SHE590113:SHG590133 SRA590113:SRC590133 TAW590113:TAY590133 TKS590113:TKU590133 TUO590113:TUQ590133 UEK590113:UEM590133 UOG590113:UOI590133 UYC590113:UYE590133 VHY590113:VIA590133 VRU590113:VRW590133 WBQ590113:WBS590133 WLM590113:WLO590133 WVI590113:WVK590133 A655649:C655669 IW655649:IY655669 SS655649:SU655669 ACO655649:ACQ655669 AMK655649:AMM655669 AWG655649:AWI655669 BGC655649:BGE655669 BPY655649:BQA655669 BZU655649:BZW655669 CJQ655649:CJS655669 CTM655649:CTO655669 DDI655649:DDK655669 DNE655649:DNG655669 DXA655649:DXC655669 EGW655649:EGY655669 EQS655649:EQU655669 FAO655649:FAQ655669 FKK655649:FKM655669 FUG655649:FUI655669 GEC655649:GEE655669 GNY655649:GOA655669 GXU655649:GXW655669 HHQ655649:HHS655669 HRM655649:HRO655669 IBI655649:IBK655669 ILE655649:ILG655669 IVA655649:IVC655669 JEW655649:JEY655669 JOS655649:JOU655669 JYO655649:JYQ655669 KIK655649:KIM655669 KSG655649:KSI655669 LCC655649:LCE655669 LLY655649:LMA655669 LVU655649:LVW655669 MFQ655649:MFS655669 MPM655649:MPO655669 MZI655649:MZK655669 NJE655649:NJG655669 NTA655649:NTC655669 OCW655649:OCY655669 OMS655649:OMU655669 OWO655649:OWQ655669 PGK655649:PGM655669 PQG655649:PQI655669 QAC655649:QAE655669 QJY655649:QKA655669 QTU655649:QTW655669 RDQ655649:RDS655669 RNM655649:RNO655669 RXI655649:RXK655669 SHE655649:SHG655669 SRA655649:SRC655669 TAW655649:TAY655669 TKS655649:TKU655669 TUO655649:TUQ655669 UEK655649:UEM655669 UOG655649:UOI655669 UYC655649:UYE655669 VHY655649:VIA655669 VRU655649:VRW655669 WBQ655649:WBS655669 WLM655649:WLO655669 WVI655649:WVK655669 A721185:C721205 IW721185:IY721205 SS721185:SU721205 ACO721185:ACQ721205 AMK721185:AMM721205 AWG721185:AWI721205 BGC721185:BGE721205 BPY721185:BQA721205 BZU721185:BZW721205 CJQ721185:CJS721205 CTM721185:CTO721205 DDI721185:DDK721205 DNE721185:DNG721205 DXA721185:DXC721205 EGW721185:EGY721205 EQS721185:EQU721205 FAO721185:FAQ721205 FKK721185:FKM721205 FUG721185:FUI721205 GEC721185:GEE721205 GNY721185:GOA721205 GXU721185:GXW721205 HHQ721185:HHS721205 HRM721185:HRO721205 IBI721185:IBK721205 ILE721185:ILG721205 IVA721185:IVC721205 JEW721185:JEY721205 JOS721185:JOU721205 JYO721185:JYQ721205 KIK721185:KIM721205 KSG721185:KSI721205 LCC721185:LCE721205 LLY721185:LMA721205 LVU721185:LVW721205 MFQ721185:MFS721205 MPM721185:MPO721205 MZI721185:MZK721205 NJE721185:NJG721205 NTA721185:NTC721205 OCW721185:OCY721205 OMS721185:OMU721205 OWO721185:OWQ721205 PGK721185:PGM721205 PQG721185:PQI721205 QAC721185:QAE721205 QJY721185:QKA721205 QTU721185:QTW721205 RDQ721185:RDS721205 RNM721185:RNO721205 RXI721185:RXK721205 SHE721185:SHG721205 SRA721185:SRC721205 TAW721185:TAY721205 TKS721185:TKU721205 TUO721185:TUQ721205 UEK721185:UEM721205 UOG721185:UOI721205 UYC721185:UYE721205 VHY721185:VIA721205 VRU721185:VRW721205 WBQ721185:WBS721205 WLM721185:WLO721205 WVI721185:WVK721205 A786721:C786741 IW786721:IY786741 SS786721:SU786741 ACO786721:ACQ786741 AMK786721:AMM786741 AWG786721:AWI786741 BGC786721:BGE786741 BPY786721:BQA786741 BZU786721:BZW786741 CJQ786721:CJS786741 CTM786721:CTO786741 DDI786721:DDK786741 DNE786721:DNG786741 DXA786721:DXC786741 EGW786721:EGY786741 EQS786721:EQU786741 FAO786721:FAQ786741 FKK786721:FKM786741 FUG786721:FUI786741 GEC786721:GEE786741 GNY786721:GOA786741 GXU786721:GXW786741 HHQ786721:HHS786741 HRM786721:HRO786741 IBI786721:IBK786741 ILE786721:ILG786741 IVA786721:IVC786741 JEW786721:JEY786741 JOS786721:JOU786741 JYO786721:JYQ786741 KIK786721:KIM786741 KSG786721:KSI786741 LCC786721:LCE786741 LLY786721:LMA786741 LVU786721:LVW786741 MFQ786721:MFS786741 MPM786721:MPO786741 MZI786721:MZK786741 NJE786721:NJG786741 NTA786721:NTC786741 OCW786721:OCY786741 OMS786721:OMU786741 OWO786721:OWQ786741 PGK786721:PGM786741 PQG786721:PQI786741 QAC786721:QAE786741 QJY786721:QKA786741 QTU786721:QTW786741 RDQ786721:RDS786741 RNM786721:RNO786741 RXI786721:RXK786741 SHE786721:SHG786741 SRA786721:SRC786741 TAW786721:TAY786741 TKS786721:TKU786741 TUO786721:TUQ786741 UEK786721:UEM786741 UOG786721:UOI786741 UYC786721:UYE786741 VHY786721:VIA786741 VRU786721:VRW786741 WBQ786721:WBS786741 WLM786721:WLO786741 WVI786721:WVK786741 A852257:C852277 IW852257:IY852277 SS852257:SU852277 ACO852257:ACQ852277 AMK852257:AMM852277 AWG852257:AWI852277 BGC852257:BGE852277 BPY852257:BQA852277 BZU852257:BZW852277 CJQ852257:CJS852277 CTM852257:CTO852277 DDI852257:DDK852277 DNE852257:DNG852277 DXA852257:DXC852277 EGW852257:EGY852277 EQS852257:EQU852277 FAO852257:FAQ852277 FKK852257:FKM852277 FUG852257:FUI852277 GEC852257:GEE852277 GNY852257:GOA852277 GXU852257:GXW852277 HHQ852257:HHS852277 HRM852257:HRO852277 IBI852257:IBK852277 ILE852257:ILG852277 IVA852257:IVC852277 JEW852257:JEY852277 JOS852257:JOU852277 JYO852257:JYQ852277 KIK852257:KIM852277 KSG852257:KSI852277 LCC852257:LCE852277 LLY852257:LMA852277 LVU852257:LVW852277 MFQ852257:MFS852277 MPM852257:MPO852277 MZI852257:MZK852277 NJE852257:NJG852277 NTA852257:NTC852277 OCW852257:OCY852277 OMS852257:OMU852277 OWO852257:OWQ852277 PGK852257:PGM852277 PQG852257:PQI852277 QAC852257:QAE852277 QJY852257:QKA852277 QTU852257:QTW852277 RDQ852257:RDS852277 RNM852257:RNO852277 RXI852257:RXK852277 SHE852257:SHG852277 SRA852257:SRC852277 TAW852257:TAY852277 TKS852257:TKU852277 TUO852257:TUQ852277 UEK852257:UEM852277 UOG852257:UOI852277 UYC852257:UYE852277 VHY852257:VIA852277 VRU852257:VRW852277 WBQ852257:WBS852277 WLM852257:WLO852277 WVI852257:WVK852277 A917793:C917813 IW917793:IY917813 SS917793:SU917813 ACO917793:ACQ917813 AMK917793:AMM917813 AWG917793:AWI917813 BGC917793:BGE917813 BPY917793:BQA917813 BZU917793:BZW917813 CJQ917793:CJS917813 CTM917793:CTO917813 DDI917793:DDK917813 DNE917793:DNG917813 DXA917793:DXC917813 EGW917793:EGY917813 EQS917793:EQU917813 FAO917793:FAQ917813 FKK917793:FKM917813 FUG917793:FUI917813 GEC917793:GEE917813 GNY917793:GOA917813 GXU917793:GXW917813 HHQ917793:HHS917813 HRM917793:HRO917813 IBI917793:IBK917813 ILE917793:ILG917813 IVA917793:IVC917813 JEW917793:JEY917813 JOS917793:JOU917813 JYO917793:JYQ917813 KIK917793:KIM917813 KSG917793:KSI917813 LCC917793:LCE917813 LLY917793:LMA917813 LVU917793:LVW917813 MFQ917793:MFS917813 MPM917793:MPO917813 MZI917793:MZK917813 NJE917793:NJG917813 NTA917793:NTC917813 OCW917793:OCY917813 OMS917793:OMU917813 OWO917793:OWQ917813 PGK917793:PGM917813 PQG917793:PQI917813 QAC917793:QAE917813 QJY917793:QKA917813 QTU917793:QTW917813 RDQ917793:RDS917813 RNM917793:RNO917813 RXI917793:RXK917813 SHE917793:SHG917813 SRA917793:SRC917813 TAW917793:TAY917813 TKS917793:TKU917813 TUO917793:TUQ917813 UEK917793:UEM917813 UOG917793:UOI917813 UYC917793:UYE917813 VHY917793:VIA917813 VRU917793:VRW917813 WBQ917793:WBS917813 WLM917793:WLO917813 WVI917793:WVK917813 A983329:C983349 IW983329:IY983349 SS983329:SU983349 ACO983329:ACQ983349 AMK983329:AMM983349 AWG983329:AWI983349 BGC983329:BGE983349 BPY983329:BQA983349 BZU983329:BZW983349 CJQ983329:CJS983349 CTM983329:CTO983349 DDI983329:DDK983349 DNE983329:DNG983349 DXA983329:DXC983349 EGW983329:EGY983349 EQS983329:EQU983349 FAO983329:FAQ983349 FKK983329:FKM983349 FUG983329:FUI983349 GEC983329:GEE983349 GNY983329:GOA983349 GXU983329:GXW983349 HHQ983329:HHS983349 HRM983329:HRO983349 IBI983329:IBK983349 ILE983329:ILG983349 IVA983329:IVC983349 JEW983329:JEY983349 JOS983329:JOU983349 JYO983329:JYQ983349 KIK983329:KIM983349 KSG983329:KSI983349 LCC983329:LCE983349 LLY983329:LMA983349 LVU983329:LVW983349 MFQ983329:MFS983349 MPM983329:MPO983349 MZI983329:MZK983349 NJE983329:NJG983349 NTA983329:NTC983349 OCW983329:OCY983349 OMS983329:OMU983349 OWO983329:OWQ983349 PGK983329:PGM983349 PQG983329:PQI983349 QAC983329:QAE983349 QJY983329:QKA983349 QTU983329:QTW983349 RDQ983329:RDS983349 RNM983329:RNO983349 RXI983329:RXK983349 SHE983329:SHG983349 SRA983329:SRC983349 TAW983329:TAY983349 TKS983329:TKU983349 TUO983329:TUQ983349 UEK983329:UEM983349 UOG983329:UOI983349 UYC983329:UYE983349 VHY983329:VIA983349 VRU983329:VRW983349 WBQ983329:WBS983349 WLM983329:WLO983349 WVI983329:WVK983349 C118:H119 IY118:JD119 SU118:SZ119 ACQ118:ACV119 AMM118:AMR119 AWI118:AWN119 BGE118:BGJ119 BQA118:BQF119 BZW118:CAB119 CJS118:CJX119 CTO118:CTT119 DDK118:DDP119 DNG118:DNL119 DXC118:DXH119 EGY118:EHD119 EQU118:EQZ119 FAQ118:FAV119 FKM118:FKR119 FUI118:FUN119 GEE118:GEJ119 GOA118:GOF119 GXW118:GYB119 HHS118:HHX119 HRO118:HRT119 IBK118:IBP119 ILG118:ILL119 IVC118:IVH119 JEY118:JFD119 JOU118:JOZ119 JYQ118:JYV119 KIM118:KIR119 KSI118:KSN119 LCE118:LCJ119 LMA118:LMF119 LVW118:LWB119 MFS118:MFX119 MPO118:MPT119 MZK118:MZP119 NJG118:NJL119 NTC118:NTH119 OCY118:ODD119 OMU118:OMZ119 OWQ118:OWV119 PGM118:PGR119 PQI118:PQN119 QAE118:QAJ119 QKA118:QKF119 QTW118:QUB119 RDS118:RDX119 RNO118:RNT119 RXK118:RXP119 SHG118:SHL119 SRC118:SRH119 TAY118:TBD119 TKU118:TKZ119 TUQ118:TUV119 UEM118:UER119 UOI118:UON119 UYE118:UYJ119 VIA118:VIF119 VRW118:VSB119 WBS118:WBX119 WLO118:WLT119 WVK118:WVP119 C65654:H65655 IY65654:JD65655 SU65654:SZ65655 ACQ65654:ACV65655 AMM65654:AMR65655 AWI65654:AWN65655 BGE65654:BGJ65655 BQA65654:BQF65655 BZW65654:CAB65655 CJS65654:CJX65655 CTO65654:CTT65655 DDK65654:DDP65655 DNG65654:DNL65655 DXC65654:DXH65655 EGY65654:EHD65655 EQU65654:EQZ65655 FAQ65654:FAV65655 FKM65654:FKR65655 FUI65654:FUN65655 GEE65654:GEJ65655 GOA65654:GOF65655 GXW65654:GYB65655 HHS65654:HHX65655 HRO65654:HRT65655 IBK65654:IBP65655 ILG65654:ILL65655 IVC65654:IVH65655 JEY65654:JFD65655 JOU65654:JOZ65655 JYQ65654:JYV65655 KIM65654:KIR65655 KSI65654:KSN65655 LCE65654:LCJ65655 LMA65654:LMF65655 LVW65654:LWB65655 MFS65654:MFX65655 MPO65654:MPT65655 MZK65654:MZP65655 NJG65654:NJL65655 NTC65654:NTH65655 OCY65654:ODD65655 OMU65654:OMZ65655 OWQ65654:OWV65655 PGM65654:PGR65655 PQI65654:PQN65655 QAE65654:QAJ65655 QKA65654:QKF65655 QTW65654:QUB65655 RDS65654:RDX65655 RNO65654:RNT65655 RXK65654:RXP65655 SHG65654:SHL65655 SRC65654:SRH65655 TAY65654:TBD65655 TKU65654:TKZ65655 TUQ65654:TUV65655 UEM65654:UER65655 UOI65654:UON65655 UYE65654:UYJ65655 VIA65654:VIF65655 VRW65654:VSB65655 WBS65654:WBX65655 WLO65654:WLT65655 WVK65654:WVP65655 C131190:H131191 IY131190:JD131191 SU131190:SZ131191 ACQ131190:ACV131191 AMM131190:AMR131191 AWI131190:AWN131191 BGE131190:BGJ131191 BQA131190:BQF131191 BZW131190:CAB131191 CJS131190:CJX131191 CTO131190:CTT131191 DDK131190:DDP131191 DNG131190:DNL131191 DXC131190:DXH131191 EGY131190:EHD131191 EQU131190:EQZ131191 FAQ131190:FAV131191 FKM131190:FKR131191 FUI131190:FUN131191 GEE131190:GEJ131191 GOA131190:GOF131191 GXW131190:GYB131191 HHS131190:HHX131191 HRO131190:HRT131191 IBK131190:IBP131191 ILG131190:ILL131191 IVC131190:IVH131191 JEY131190:JFD131191 JOU131190:JOZ131191 JYQ131190:JYV131191 KIM131190:KIR131191 KSI131190:KSN131191 LCE131190:LCJ131191 LMA131190:LMF131191 LVW131190:LWB131191 MFS131190:MFX131191 MPO131190:MPT131191 MZK131190:MZP131191 NJG131190:NJL131191 NTC131190:NTH131191 OCY131190:ODD131191 OMU131190:OMZ131191 OWQ131190:OWV131191 PGM131190:PGR131191 PQI131190:PQN131191 QAE131190:QAJ131191 QKA131190:QKF131191 QTW131190:QUB131191 RDS131190:RDX131191 RNO131190:RNT131191 RXK131190:RXP131191 SHG131190:SHL131191 SRC131190:SRH131191 TAY131190:TBD131191 TKU131190:TKZ131191 TUQ131190:TUV131191 UEM131190:UER131191 UOI131190:UON131191 UYE131190:UYJ131191 VIA131190:VIF131191 VRW131190:VSB131191 WBS131190:WBX131191 WLO131190:WLT131191 WVK131190:WVP131191 C196726:H196727 IY196726:JD196727 SU196726:SZ196727 ACQ196726:ACV196727 AMM196726:AMR196727 AWI196726:AWN196727 BGE196726:BGJ196727 BQA196726:BQF196727 BZW196726:CAB196727 CJS196726:CJX196727 CTO196726:CTT196727 DDK196726:DDP196727 DNG196726:DNL196727 DXC196726:DXH196727 EGY196726:EHD196727 EQU196726:EQZ196727 FAQ196726:FAV196727 FKM196726:FKR196727 FUI196726:FUN196727 GEE196726:GEJ196727 GOA196726:GOF196727 GXW196726:GYB196727 HHS196726:HHX196727 HRO196726:HRT196727 IBK196726:IBP196727 ILG196726:ILL196727 IVC196726:IVH196727 JEY196726:JFD196727 JOU196726:JOZ196727 JYQ196726:JYV196727 KIM196726:KIR196727 KSI196726:KSN196727 LCE196726:LCJ196727 LMA196726:LMF196727 LVW196726:LWB196727 MFS196726:MFX196727 MPO196726:MPT196727 MZK196726:MZP196727 NJG196726:NJL196727 NTC196726:NTH196727 OCY196726:ODD196727 OMU196726:OMZ196727 OWQ196726:OWV196727 PGM196726:PGR196727 PQI196726:PQN196727 QAE196726:QAJ196727 QKA196726:QKF196727 QTW196726:QUB196727 RDS196726:RDX196727 RNO196726:RNT196727 RXK196726:RXP196727 SHG196726:SHL196727 SRC196726:SRH196727 TAY196726:TBD196727 TKU196726:TKZ196727 TUQ196726:TUV196727 UEM196726:UER196727 UOI196726:UON196727 UYE196726:UYJ196727 VIA196726:VIF196727 VRW196726:VSB196727 WBS196726:WBX196727 WLO196726:WLT196727 WVK196726:WVP196727 C262262:H262263 IY262262:JD262263 SU262262:SZ262263 ACQ262262:ACV262263 AMM262262:AMR262263 AWI262262:AWN262263 BGE262262:BGJ262263 BQA262262:BQF262263 BZW262262:CAB262263 CJS262262:CJX262263 CTO262262:CTT262263 DDK262262:DDP262263 DNG262262:DNL262263 DXC262262:DXH262263 EGY262262:EHD262263 EQU262262:EQZ262263 FAQ262262:FAV262263 FKM262262:FKR262263 FUI262262:FUN262263 GEE262262:GEJ262263 GOA262262:GOF262263 GXW262262:GYB262263 HHS262262:HHX262263 HRO262262:HRT262263 IBK262262:IBP262263 ILG262262:ILL262263 IVC262262:IVH262263 JEY262262:JFD262263 JOU262262:JOZ262263 JYQ262262:JYV262263 KIM262262:KIR262263 KSI262262:KSN262263 LCE262262:LCJ262263 LMA262262:LMF262263 LVW262262:LWB262263 MFS262262:MFX262263 MPO262262:MPT262263 MZK262262:MZP262263 NJG262262:NJL262263 NTC262262:NTH262263 OCY262262:ODD262263 OMU262262:OMZ262263 OWQ262262:OWV262263 PGM262262:PGR262263 PQI262262:PQN262263 QAE262262:QAJ262263 QKA262262:QKF262263 QTW262262:QUB262263 RDS262262:RDX262263 RNO262262:RNT262263 RXK262262:RXP262263 SHG262262:SHL262263 SRC262262:SRH262263 TAY262262:TBD262263 TKU262262:TKZ262263 TUQ262262:TUV262263 UEM262262:UER262263 UOI262262:UON262263 UYE262262:UYJ262263 VIA262262:VIF262263 VRW262262:VSB262263 WBS262262:WBX262263 WLO262262:WLT262263 WVK262262:WVP262263 C327798:H327799 IY327798:JD327799 SU327798:SZ327799 ACQ327798:ACV327799 AMM327798:AMR327799 AWI327798:AWN327799 BGE327798:BGJ327799 BQA327798:BQF327799 BZW327798:CAB327799 CJS327798:CJX327799 CTO327798:CTT327799 DDK327798:DDP327799 DNG327798:DNL327799 DXC327798:DXH327799 EGY327798:EHD327799 EQU327798:EQZ327799 FAQ327798:FAV327799 FKM327798:FKR327799 FUI327798:FUN327799 GEE327798:GEJ327799 GOA327798:GOF327799 GXW327798:GYB327799 HHS327798:HHX327799 HRO327798:HRT327799 IBK327798:IBP327799 ILG327798:ILL327799 IVC327798:IVH327799 JEY327798:JFD327799 JOU327798:JOZ327799 JYQ327798:JYV327799 KIM327798:KIR327799 KSI327798:KSN327799 LCE327798:LCJ327799 LMA327798:LMF327799 LVW327798:LWB327799 MFS327798:MFX327799 MPO327798:MPT327799 MZK327798:MZP327799 NJG327798:NJL327799 NTC327798:NTH327799 OCY327798:ODD327799 OMU327798:OMZ327799 OWQ327798:OWV327799 PGM327798:PGR327799 PQI327798:PQN327799 QAE327798:QAJ327799 QKA327798:QKF327799 QTW327798:QUB327799 RDS327798:RDX327799 RNO327798:RNT327799 RXK327798:RXP327799 SHG327798:SHL327799 SRC327798:SRH327799 TAY327798:TBD327799 TKU327798:TKZ327799 TUQ327798:TUV327799 UEM327798:UER327799 UOI327798:UON327799 UYE327798:UYJ327799 VIA327798:VIF327799 VRW327798:VSB327799 WBS327798:WBX327799 WLO327798:WLT327799 WVK327798:WVP327799 C393334:H393335 IY393334:JD393335 SU393334:SZ393335 ACQ393334:ACV393335 AMM393334:AMR393335 AWI393334:AWN393335 BGE393334:BGJ393335 BQA393334:BQF393335 BZW393334:CAB393335 CJS393334:CJX393335 CTO393334:CTT393335 DDK393334:DDP393335 DNG393334:DNL393335 DXC393334:DXH393335 EGY393334:EHD393335 EQU393334:EQZ393335 FAQ393334:FAV393335 FKM393334:FKR393335 FUI393334:FUN393335 GEE393334:GEJ393335 GOA393334:GOF393335 GXW393334:GYB393335 HHS393334:HHX393335 HRO393334:HRT393335 IBK393334:IBP393335 ILG393334:ILL393335 IVC393334:IVH393335 JEY393334:JFD393335 JOU393334:JOZ393335 JYQ393334:JYV393335 KIM393334:KIR393335 KSI393334:KSN393335 LCE393334:LCJ393335 LMA393334:LMF393335 LVW393334:LWB393335 MFS393334:MFX393335 MPO393334:MPT393335 MZK393334:MZP393335 NJG393334:NJL393335 NTC393334:NTH393335 OCY393334:ODD393335 OMU393334:OMZ393335 OWQ393334:OWV393335 PGM393334:PGR393335 PQI393334:PQN393335 QAE393334:QAJ393335 QKA393334:QKF393335 QTW393334:QUB393335 RDS393334:RDX393335 RNO393334:RNT393335 RXK393334:RXP393335 SHG393334:SHL393335 SRC393334:SRH393335 TAY393334:TBD393335 TKU393334:TKZ393335 TUQ393334:TUV393335 UEM393334:UER393335 UOI393334:UON393335 UYE393334:UYJ393335 VIA393334:VIF393335 VRW393334:VSB393335 WBS393334:WBX393335 WLO393334:WLT393335 WVK393334:WVP393335 C458870:H458871 IY458870:JD458871 SU458870:SZ458871 ACQ458870:ACV458871 AMM458870:AMR458871 AWI458870:AWN458871 BGE458870:BGJ458871 BQA458870:BQF458871 BZW458870:CAB458871 CJS458870:CJX458871 CTO458870:CTT458871 DDK458870:DDP458871 DNG458870:DNL458871 DXC458870:DXH458871 EGY458870:EHD458871 EQU458870:EQZ458871 FAQ458870:FAV458871 FKM458870:FKR458871 FUI458870:FUN458871 GEE458870:GEJ458871 GOA458870:GOF458871 GXW458870:GYB458871 HHS458870:HHX458871 HRO458870:HRT458871 IBK458870:IBP458871 ILG458870:ILL458871 IVC458870:IVH458871 JEY458870:JFD458871 JOU458870:JOZ458871 JYQ458870:JYV458871 KIM458870:KIR458871 KSI458870:KSN458871 LCE458870:LCJ458871 LMA458870:LMF458871 LVW458870:LWB458871 MFS458870:MFX458871 MPO458870:MPT458871 MZK458870:MZP458871 NJG458870:NJL458871 NTC458870:NTH458871 OCY458870:ODD458871 OMU458870:OMZ458871 OWQ458870:OWV458871 PGM458870:PGR458871 PQI458870:PQN458871 QAE458870:QAJ458871 QKA458870:QKF458871 QTW458870:QUB458871 RDS458870:RDX458871 RNO458870:RNT458871 RXK458870:RXP458871 SHG458870:SHL458871 SRC458870:SRH458871 TAY458870:TBD458871 TKU458870:TKZ458871 TUQ458870:TUV458871 UEM458870:UER458871 UOI458870:UON458871 UYE458870:UYJ458871 VIA458870:VIF458871 VRW458870:VSB458871 WBS458870:WBX458871 WLO458870:WLT458871 WVK458870:WVP458871 C524406:H524407 IY524406:JD524407 SU524406:SZ524407 ACQ524406:ACV524407 AMM524406:AMR524407 AWI524406:AWN524407 BGE524406:BGJ524407 BQA524406:BQF524407 BZW524406:CAB524407 CJS524406:CJX524407 CTO524406:CTT524407 DDK524406:DDP524407 DNG524406:DNL524407 DXC524406:DXH524407 EGY524406:EHD524407 EQU524406:EQZ524407 FAQ524406:FAV524407 FKM524406:FKR524407 FUI524406:FUN524407 GEE524406:GEJ524407 GOA524406:GOF524407 GXW524406:GYB524407 HHS524406:HHX524407 HRO524406:HRT524407 IBK524406:IBP524407 ILG524406:ILL524407 IVC524406:IVH524407 JEY524406:JFD524407 JOU524406:JOZ524407 JYQ524406:JYV524407 KIM524406:KIR524407 KSI524406:KSN524407 LCE524406:LCJ524407 LMA524406:LMF524407 LVW524406:LWB524407 MFS524406:MFX524407 MPO524406:MPT524407 MZK524406:MZP524407 NJG524406:NJL524407 NTC524406:NTH524407 OCY524406:ODD524407 OMU524406:OMZ524407 OWQ524406:OWV524407 PGM524406:PGR524407 PQI524406:PQN524407 QAE524406:QAJ524407 QKA524406:QKF524407 QTW524406:QUB524407 RDS524406:RDX524407 RNO524406:RNT524407 RXK524406:RXP524407 SHG524406:SHL524407 SRC524406:SRH524407 TAY524406:TBD524407 TKU524406:TKZ524407 TUQ524406:TUV524407 UEM524406:UER524407 UOI524406:UON524407 UYE524406:UYJ524407 VIA524406:VIF524407 VRW524406:VSB524407 WBS524406:WBX524407 WLO524406:WLT524407 WVK524406:WVP524407 C589942:H589943 IY589942:JD589943 SU589942:SZ589943 ACQ589942:ACV589943 AMM589942:AMR589943 AWI589942:AWN589943 BGE589942:BGJ589943 BQA589942:BQF589943 BZW589942:CAB589943 CJS589942:CJX589943 CTO589942:CTT589943 DDK589942:DDP589943 DNG589942:DNL589943 DXC589942:DXH589943 EGY589942:EHD589943 EQU589942:EQZ589943 FAQ589942:FAV589943 FKM589942:FKR589943 FUI589942:FUN589943 GEE589942:GEJ589943 GOA589942:GOF589943 GXW589942:GYB589943 HHS589942:HHX589943 HRO589942:HRT589943 IBK589942:IBP589943 ILG589942:ILL589943 IVC589942:IVH589943 JEY589942:JFD589943 JOU589942:JOZ589943 JYQ589942:JYV589943 KIM589942:KIR589943 KSI589942:KSN589943 LCE589942:LCJ589943 LMA589942:LMF589943 LVW589942:LWB589943 MFS589942:MFX589943 MPO589942:MPT589943 MZK589942:MZP589943 NJG589942:NJL589943 NTC589942:NTH589943 OCY589942:ODD589943 OMU589942:OMZ589943 OWQ589942:OWV589943 PGM589942:PGR589943 PQI589942:PQN589943 QAE589942:QAJ589943 QKA589942:QKF589943 QTW589942:QUB589943 RDS589942:RDX589943 RNO589942:RNT589943 RXK589942:RXP589943 SHG589942:SHL589943 SRC589942:SRH589943 TAY589942:TBD589943 TKU589942:TKZ589943 TUQ589942:TUV589943 UEM589942:UER589943 UOI589942:UON589943 UYE589942:UYJ589943 VIA589942:VIF589943 VRW589942:VSB589943 WBS589942:WBX589943 WLO589942:WLT589943 WVK589942:WVP589943 C655478:H655479 IY655478:JD655479 SU655478:SZ655479 ACQ655478:ACV655479 AMM655478:AMR655479 AWI655478:AWN655479 BGE655478:BGJ655479 BQA655478:BQF655479 BZW655478:CAB655479 CJS655478:CJX655479 CTO655478:CTT655479 DDK655478:DDP655479 DNG655478:DNL655479 DXC655478:DXH655479 EGY655478:EHD655479 EQU655478:EQZ655479 FAQ655478:FAV655479 FKM655478:FKR655479 FUI655478:FUN655479 GEE655478:GEJ655479 GOA655478:GOF655479 GXW655478:GYB655479 HHS655478:HHX655479 HRO655478:HRT655479 IBK655478:IBP655479 ILG655478:ILL655479 IVC655478:IVH655479 JEY655478:JFD655479 JOU655478:JOZ655479 JYQ655478:JYV655479 KIM655478:KIR655479 KSI655478:KSN655479 LCE655478:LCJ655479 LMA655478:LMF655479 LVW655478:LWB655479 MFS655478:MFX655479 MPO655478:MPT655479 MZK655478:MZP655479 NJG655478:NJL655479 NTC655478:NTH655479 OCY655478:ODD655479 OMU655478:OMZ655479 OWQ655478:OWV655479 PGM655478:PGR655479 PQI655478:PQN655479 QAE655478:QAJ655479 QKA655478:QKF655479 QTW655478:QUB655479 RDS655478:RDX655479 RNO655478:RNT655479 RXK655478:RXP655479 SHG655478:SHL655479 SRC655478:SRH655479 TAY655478:TBD655479 TKU655478:TKZ655479 TUQ655478:TUV655479 UEM655478:UER655479 UOI655478:UON655479 UYE655478:UYJ655479 VIA655478:VIF655479 VRW655478:VSB655479 WBS655478:WBX655479 WLO655478:WLT655479 WVK655478:WVP655479 C721014:H721015 IY721014:JD721015 SU721014:SZ721015 ACQ721014:ACV721015 AMM721014:AMR721015 AWI721014:AWN721015 BGE721014:BGJ721015 BQA721014:BQF721015 BZW721014:CAB721015 CJS721014:CJX721015 CTO721014:CTT721015 DDK721014:DDP721015 DNG721014:DNL721015 DXC721014:DXH721015 EGY721014:EHD721015 EQU721014:EQZ721015 FAQ721014:FAV721015 FKM721014:FKR721015 FUI721014:FUN721015 GEE721014:GEJ721015 GOA721014:GOF721015 GXW721014:GYB721015 HHS721014:HHX721015 HRO721014:HRT721015 IBK721014:IBP721015 ILG721014:ILL721015 IVC721014:IVH721015 JEY721014:JFD721015 JOU721014:JOZ721015 JYQ721014:JYV721015 KIM721014:KIR721015 KSI721014:KSN721015 LCE721014:LCJ721015 LMA721014:LMF721015 LVW721014:LWB721015 MFS721014:MFX721015 MPO721014:MPT721015 MZK721014:MZP721015 NJG721014:NJL721015 NTC721014:NTH721015 OCY721014:ODD721015 OMU721014:OMZ721015 OWQ721014:OWV721015 PGM721014:PGR721015 PQI721014:PQN721015 QAE721014:QAJ721015 QKA721014:QKF721015 QTW721014:QUB721015 RDS721014:RDX721015 RNO721014:RNT721015 RXK721014:RXP721015 SHG721014:SHL721015 SRC721014:SRH721015 TAY721014:TBD721015 TKU721014:TKZ721015 TUQ721014:TUV721015 UEM721014:UER721015 UOI721014:UON721015 UYE721014:UYJ721015 VIA721014:VIF721015 VRW721014:VSB721015 WBS721014:WBX721015 WLO721014:WLT721015 WVK721014:WVP721015 C786550:H786551 IY786550:JD786551 SU786550:SZ786551 ACQ786550:ACV786551 AMM786550:AMR786551 AWI786550:AWN786551 BGE786550:BGJ786551 BQA786550:BQF786551 BZW786550:CAB786551 CJS786550:CJX786551 CTO786550:CTT786551 DDK786550:DDP786551 DNG786550:DNL786551 DXC786550:DXH786551 EGY786550:EHD786551 EQU786550:EQZ786551 FAQ786550:FAV786551 FKM786550:FKR786551 FUI786550:FUN786551 GEE786550:GEJ786551 GOA786550:GOF786551 GXW786550:GYB786551 HHS786550:HHX786551 HRO786550:HRT786551 IBK786550:IBP786551 ILG786550:ILL786551 IVC786550:IVH786551 JEY786550:JFD786551 JOU786550:JOZ786551 JYQ786550:JYV786551 KIM786550:KIR786551 KSI786550:KSN786551 LCE786550:LCJ786551 LMA786550:LMF786551 LVW786550:LWB786551 MFS786550:MFX786551 MPO786550:MPT786551 MZK786550:MZP786551 NJG786550:NJL786551 NTC786550:NTH786551 OCY786550:ODD786551 OMU786550:OMZ786551 OWQ786550:OWV786551 PGM786550:PGR786551 PQI786550:PQN786551 QAE786550:QAJ786551 QKA786550:QKF786551 QTW786550:QUB786551 RDS786550:RDX786551 RNO786550:RNT786551 RXK786550:RXP786551 SHG786550:SHL786551 SRC786550:SRH786551 TAY786550:TBD786551 TKU786550:TKZ786551 TUQ786550:TUV786551 UEM786550:UER786551 UOI786550:UON786551 UYE786550:UYJ786551 VIA786550:VIF786551 VRW786550:VSB786551 WBS786550:WBX786551 WLO786550:WLT786551 WVK786550:WVP786551 C852086:H852087 IY852086:JD852087 SU852086:SZ852087 ACQ852086:ACV852087 AMM852086:AMR852087 AWI852086:AWN852087 BGE852086:BGJ852087 BQA852086:BQF852087 BZW852086:CAB852087 CJS852086:CJX852087 CTO852086:CTT852087 DDK852086:DDP852087 DNG852086:DNL852087 DXC852086:DXH852087 EGY852086:EHD852087 EQU852086:EQZ852087 FAQ852086:FAV852087 FKM852086:FKR852087 FUI852086:FUN852087 GEE852086:GEJ852087 GOA852086:GOF852087 GXW852086:GYB852087 HHS852086:HHX852087 HRO852086:HRT852087 IBK852086:IBP852087 ILG852086:ILL852087 IVC852086:IVH852087 JEY852086:JFD852087 JOU852086:JOZ852087 JYQ852086:JYV852087 KIM852086:KIR852087 KSI852086:KSN852087 LCE852086:LCJ852087 LMA852086:LMF852087 LVW852086:LWB852087 MFS852086:MFX852087 MPO852086:MPT852087 MZK852086:MZP852087 NJG852086:NJL852087 NTC852086:NTH852087 OCY852086:ODD852087 OMU852086:OMZ852087 OWQ852086:OWV852087 PGM852086:PGR852087 PQI852086:PQN852087 QAE852086:QAJ852087 QKA852086:QKF852087 QTW852086:QUB852087 RDS852086:RDX852087 RNO852086:RNT852087 RXK852086:RXP852087 SHG852086:SHL852087 SRC852086:SRH852087 TAY852086:TBD852087 TKU852086:TKZ852087 TUQ852086:TUV852087 UEM852086:UER852087 UOI852086:UON852087 UYE852086:UYJ852087 VIA852086:VIF852087 VRW852086:VSB852087 WBS852086:WBX852087 WLO852086:WLT852087 WVK852086:WVP852087 C917622:H917623 IY917622:JD917623 SU917622:SZ917623 ACQ917622:ACV917623 AMM917622:AMR917623 AWI917622:AWN917623 BGE917622:BGJ917623 BQA917622:BQF917623 BZW917622:CAB917623 CJS917622:CJX917623 CTO917622:CTT917623 DDK917622:DDP917623 DNG917622:DNL917623 DXC917622:DXH917623 EGY917622:EHD917623 EQU917622:EQZ917623 FAQ917622:FAV917623 FKM917622:FKR917623 FUI917622:FUN917623 GEE917622:GEJ917623 GOA917622:GOF917623 GXW917622:GYB917623 HHS917622:HHX917623 HRO917622:HRT917623 IBK917622:IBP917623 ILG917622:ILL917623 IVC917622:IVH917623 JEY917622:JFD917623 JOU917622:JOZ917623 JYQ917622:JYV917623 KIM917622:KIR917623 KSI917622:KSN917623 LCE917622:LCJ917623 LMA917622:LMF917623 LVW917622:LWB917623 MFS917622:MFX917623 MPO917622:MPT917623 MZK917622:MZP917623 NJG917622:NJL917623 NTC917622:NTH917623 OCY917622:ODD917623 OMU917622:OMZ917623 OWQ917622:OWV917623 PGM917622:PGR917623 PQI917622:PQN917623 QAE917622:QAJ917623 QKA917622:QKF917623 QTW917622:QUB917623 RDS917622:RDX917623 RNO917622:RNT917623 RXK917622:RXP917623 SHG917622:SHL917623 SRC917622:SRH917623 TAY917622:TBD917623 TKU917622:TKZ917623 TUQ917622:TUV917623 UEM917622:UER917623 UOI917622:UON917623 UYE917622:UYJ917623 VIA917622:VIF917623 VRW917622:VSB917623 WBS917622:WBX917623 WLO917622:WLT917623 WVK917622:WVP917623 C983158:H983159 IY983158:JD983159 SU983158:SZ983159 ACQ983158:ACV983159 AMM983158:AMR983159 AWI983158:AWN983159 BGE983158:BGJ983159 BQA983158:BQF983159 BZW983158:CAB983159 CJS983158:CJX983159 CTO983158:CTT983159 DDK983158:DDP983159 DNG983158:DNL983159 DXC983158:DXH983159 EGY983158:EHD983159 EQU983158:EQZ983159 FAQ983158:FAV983159 FKM983158:FKR983159 FUI983158:FUN983159 GEE983158:GEJ983159 GOA983158:GOF983159 GXW983158:GYB983159 HHS983158:HHX983159 HRO983158:HRT983159 IBK983158:IBP983159 ILG983158:ILL983159 IVC983158:IVH983159 JEY983158:JFD983159 JOU983158:JOZ983159 JYQ983158:JYV983159 KIM983158:KIR983159 KSI983158:KSN983159 LCE983158:LCJ983159 LMA983158:LMF983159 LVW983158:LWB983159 MFS983158:MFX983159 MPO983158:MPT983159 MZK983158:MZP983159 NJG983158:NJL983159 NTC983158:NTH983159 OCY983158:ODD983159 OMU983158:OMZ983159 OWQ983158:OWV983159 PGM983158:PGR983159 PQI983158:PQN983159 QAE983158:QAJ983159 QKA983158:QKF983159 QTW983158:QUB983159 RDS983158:RDX983159 RNO983158:RNT983159 RXK983158:RXP983159 SHG983158:SHL983159 SRC983158:SRH983159 TAY983158:TBD983159 TKU983158:TKZ983159 TUQ983158:TUV983159 UEM983158:UER983159 UOI983158:UON983159 UYE983158:UYJ983159 VIA983158:VIF983159 VRW983158:VSB983159 WBS983158:WBX983159 WLO983158:WLT983159 WVK983158:WVP983159 L118:AR119 JH118:KN119 TD118:UJ119 ACZ118:AEF119 AMV118:AOB119 AWR118:AXX119 BGN118:BHT119 BQJ118:BRP119 CAF118:CBL119 CKB118:CLH119 CTX118:CVD119 DDT118:DEZ119 DNP118:DOV119 DXL118:DYR119 EHH118:EIN119 ERD118:ESJ119 FAZ118:FCF119 FKV118:FMB119 FUR118:FVX119 GEN118:GFT119 GOJ118:GPP119 GYF118:GZL119 HIB118:HJH119 HRX118:HTD119 IBT118:ICZ119 ILP118:IMV119 IVL118:IWR119 JFH118:JGN119 JPD118:JQJ119 JYZ118:KAF119 KIV118:KKB119 KSR118:KTX119 LCN118:LDT119 LMJ118:LNP119 LWF118:LXL119 MGB118:MHH119 MPX118:MRD119 MZT118:NAZ119 NJP118:NKV119 NTL118:NUR119 ODH118:OEN119 OND118:OOJ119 OWZ118:OYF119 PGV118:PIB119 PQR118:PRX119 QAN118:QBT119 QKJ118:QLP119 QUF118:QVL119 REB118:RFH119 RNX118:RPD119 RXT118:RYZ119 SHP118:SIV119 SRL118:SSR119 TBH118:TCN119 TLD118:TMJ119 TUZ118:TWF119 UEV118:UGB119 UOR118:UPX119 UYN118:UZT119 VIJ118:VJP119 VSF118:VTL119 WCB118:WDH119 WLX118:WND119 WVT118:WWZ119 L65654:AR65655 JH65654:KN65655 TD65654:UJ65655 ACZ65654:AEF65655 AMV65654:AOB65655 AWR65654:AXX65655 BGN65654:BHT65655 BQJ65654:BRP65655 CAF65654:CBL65655 CKB65654:CLH65655 CTX65654:CVD65655 DDT65654:DEZ65655 DNP65654:DOV65655 DXL65654:DYR65655 EHH65654:EIN65655 ERD65654:ESJ65655 FAZ65654:FCF65655 FKV65654:FMB65655 FUR65654:FVX65655 GEN65654:GFT65655 GOJ65654:GPP65655 GYF65654:GZL65655 HIB65654:HJH65655 HRX65654:HTD65655 IBT65654:ICZ65655 ILP65654:IMV65655 IVL65654:IWR65655 JFH65654:JGN65655 JPD65654:JQJ65655 JYZ65654:KAF65655 KIV65654:KKB65655 KSR65654:KTX65655 LCN65654:LDT65655 LMJ65654:LNP65655 LWF65654:LXL65655 MGB65654:MHH65655 MPX65654:MRD65655 MZT65654:NAZ65655 NJP65654:NKV65655 NTL65654:NUR65655 ODH65654:OEN65655 OND65654:OOJ65655 OWZ65654:OYF65655 PGV65654:PIB65655 PQR65654:PRX65655 QAN65654:QBT65655 QKJ65654:QLP65655 QUF65654:QVL65655 REB65654:RFH65655 RNX65654:RPD65655 RXT65654:RYZ65655 SHP65654:SIV65655 SRL65654:SSR65655 TBH65654:TCN65655 TLD65654:TMJ65655 TUZ65654:TWF65655 UEV65654:UGB65655 UOR65654:UPX65655 UYN65654:UZT65655 VIJ65654:VJP65655 VSF65654:VTL65655 WCB65654:WDH65655 WLX65654:WND65655 WVT65654:WWZ65655 L131190:AR131191 JH131190:KN131191 TD131190:UJ131191 ACZ131190:AEF131191 AMV131190:AOB131191 AWR131190:AXX131191 BGN131190:BHT131191 BQJ131190:BRP131191 CAF131190:CBL131191 CKB131190:CLH131191 CTX131190:CVD131191 DDT131190:DEZ131191 DNP131190:DOV131191 DXL131190:DYR131191 EHH131190:EIN131191 ERD131190:ESJ131191 FAZ131190:FCF131191 FKV131190:FMB131191 FUR131190:FVX131191 GEN131190:GFT131191 GOJ131190:GPP131191 GYF131190:GZL131191 HIB131190:HJH131191 HRX131190:HTD131191 IBT131190:ICZ131191 ILP131190:IMV131191 IVL131190:IWR131191 JFH131190:JGN131191 JPD131190:JQJ131191 JYZ131190:KAF131191 KIV131190:KKB131191 KSR131190:KTX131191 LCN131190:LDT131191 LMJ131190:LNP131191 LWF131190:LXL131191 MGB131190:MHH131191 MPX131190:MRD131191 MZT131190:NAZ131191 NJP131190:NKV131191 NTL131190:NUR131191 ODH131190:OEN131191 OND131190:OOJ131191 OWZ131190:OYF131191 PGV131190:PIB131191 PQR131190:PRX131191 QAN131190:QBT131191 QKJ131190:QLP131191 QUF131190:QVL131191 REB131190:RFH131191 RNX131190:RPD131191 RXT131190:RYZ131191 SHP131190:SIV131191 SRL131190:SSR131191 TBH131190:TCN131191 TLD131190:TMJ131191 TUZ131190:TWF131191 UEV131190:UGB131191 UOR131190:UPX131191 UYN131190:UZT131191 VIJ131190:VJP131191 VSF131190:VTL131191 WCB131190:WDH131191 WLX131190:WND131191 WVT131190:WWZ131191 L196726:AR196727 JH196726:KN196727 TD196726:UJ196727 ACZ196726:AEF196727 AMV196726:AOB196727 AWR196726:AXX196727 BGN196726:BHT196727 BQJ196726:BRP196727 CAF196726:CBL196727 CKB196726:CLH196727 CTX196726:CVD196727 DDT196726:DEZ196727 DNP196726:DOV196727 DXL196726:DYR196727 EHH196726:EIN196727 ERD196726:ESJ196727 FAZ196726:FCF196727 FKV196726:FMB196727 FUR196726:FVX196727 GEN196726:GFT196727 GOJ196726:GPP196727 GYF196726:GZL196727 HIB196726:HJH196727 HRX196726:HTD196727 IBT196726:ICZ196727 ILP196726:IMV196727 IVL196726:IWR196727 JFH196726:JGN196727 JPD196726:JQJ196727 JYZ196726:KAF196727 KIV196726:KKB196727 KSR196726:KTX196727 LCN196726:LDT196727 LMJ196726:LNP196727 LWF196726:LXL196727 MGB196726:MHH196727 MPX196726:MRD196727 MZT196726:NAZ196727 NJP196726:NKV196727 NTL196726:NUR196727 ODH196726:OEN196727 OND196726:OOJ196727 OWZ196726:OYF196727 PGV196726:PIB196727 PQR196726:PRX196727 QAN196726:QBT196727 QKJ196726:QLP196727 QUF196726:QVL196727 REB196726:RFH196727 RNX196726:RPD196727 RXT196726:RYZ196727 SHP196726:SIV196727 SRL196726:SSR196727 TBH196726:TCN196727 TLD196726:TMJ196727 TUZ196726:TWF196727 UEV196726:UGB196727 UOR196726:UPX196727 UYN196726:UZT196727 VIJ196726:VJP196727 VSF196726:VTL196727 WCB196726:WDH196727 WLX196726:WND196727 WVT196726:WWZ196727 L262262:AR262263 JH262262:KN262263 TD262262:UJ262263 ACZ262262:AEF262263 AMV262262:AOB262263 AWR262262:AXX262263 BGN262262:BHT262263 BQJ262262:BRP262263 CAF262262:CBL262263 CKB262262:CLH262263 CTX262262:CVD262263 DDT262262:DEZ262263 DNP262262:DOV262263 DXL262262:DYR262263 EHH262262:EIN262263 ERD262262:ESJ262263 FAZ262262:FCF262263 FKV262262:FMB262263 FUR262262:FVX262263 GEN262262:GFT262263 GOJ262262:GPP262263 GYF262262:GZL262263 HIB262262:HJH262263 HRX262262:HTD262263 IBT262262:ICZ262263 ILP262262:IMV262263 IVL262262:IWR262263 JFH262262:JGN262263 JPD262262:JQJ262263 JYZ262262:KAF262263 KIV262262:KKB262263 KSR262262:KTX262263 LCN262262:LDT262263 LMJ262262:LNP262263 LWF262262:LXL262263 MGB262262:MHH262263 MPX262262:MRD262263 MZT262262:NAZ262263 NJP262262:NKV262263 NTL262262:NUR262263 ODH262262:OEN262263 OND262262:OOJ262263 OWZ262262:OYF262263 PGV262262:PIB262263 PQR262262:PRX262263 QAN262262:QBT262263 QKJ262262:QLP262263 QUF262262:QVL262263 REB262262:RFH262263 RNX262262:RPD262263 RXT262262:RYZ262263 SHP262262:SIV262263 SRL262262:SSR262263 TBH262262:TCN262263 TLD262262:TMJ262263 TUZ262262:TWF262263 UEV262262:UGB262263 UOR262262:UPX262263 UYN262262:UZT262263 VIJ262262:VJP262263 VSF262262:VTL262263 WCB262262:WDH262263 WLX262262:WND262263 WVT262262:WWZ262263 L327798:AR327799 JH327798:KN327799 TD327798:UJ327799 ACZ327798:AEF327799 AMV327798:AOB327799 AWR327798:AXX327799 BGN327798:BHT327799 BQJ327798:BRP327799 CAF327798:CBL327799 CKB327798:CLH327799 CTX327798:CVD327799 DDT327798:DEZ327799 DNP327798:DOV327799 DXL327798:DYR327799 EHH327798:EIN327799 ERD327798:ESJ327799 FAZ327798:FCF327799 FKV327798:FMB327799 FUR327798:FVX327799 GEN327798:GFT327799 GOJ327798:GPP327799 GYF327798:GZL327799 HIB327798:HJH327799 HRX327798:HTD327799 IBT327798:ICZ327799 ILP327798:IMV327799 IVL327798:IWR327799 JFH327798:JGN327799 JPD327798:JQJ327799 JYZ327798:KAF327799 KIV327798:KKB327799 KSR327798:KTX327799 LCN327798:LDT327799 LMJ327798:LNP327799 LWF327798:LXL327799 MGB327798:MHH327799 MPX327798:MRD327799 MZT327798:NAZ327799 NJP327798:NKV327799 NTL327798:NUR327799 ODH327798:OEN327799 OND327798:OOJ327799 OWZ327798:OYF327799 PGV327798:PIB327799 PQR327798:PRX327799 QAN327798:QBT327799 QKJ327798:QLP327799 QUF327798:QVL327799 REB327798:RFH327799 RNX327798:RPD327799 RXT327798:RYZ327799 SHP327798:SIV327799 SRL327798:SSR327799 TBH327798:TCN327799 TLD327798:TMJ327799 TUZ327798:TWF327799 UEV327798:UGB327799 UOR327798:UPX327799 UYN327798:UZT327799 VIJ327798:VJP327799 VSF327798:VTL327799 WCB327798:WDH327799 WLX327798:WND327799 WVT327798:WWZ327799 L393334:AR393335 JH393334:KN393335 TD393334:UJ393335 ACZ393334:AEF393335 AMV393334:AOB393335 AWR393334:AXX393335 BGN393334:BHT393335 BQJ393334:BRP393335 CAF393334:CBL393335 CKB393334:CLH393335 CTX393334:CVD393335 DDT393334:DEZ393335 DNP393334:DOV393335 DXL393334:DYR393335 EHH393334:EIN393335 ERD393334:ESJ393335 FAZ393334:FCF393335 FKV393334:FMB393335 FUR393334:FVX393335 GEN393334:GFT393335 GOJ393334:GPP393335 GYF393334:GZL393335 HIB393334:HJH393335 HRX393334:HTD393335 IBT393334:ICZ393335 ILP393334:IMV393335 IVL393334:IWR393335 JFH393334:JGN393335 JPD393334:JQJ393335 JYZ393334:KAF393335 KIV393334:KKB393335 KSR393334:KTX393335 LCN393334:LDT393335 LMJ393334:LNP393335 LWF393334:LXL393335 MGB393334:MHH393335 MPX393334:MRD393335 MZT393334:NAZ393335 NJP393334:NKV393335 NTL393334:NUR393335 ODH393334:OEN393335 OND393334:OOJ393335 OWZ393334:OYF393335 PGV393334:PIB393335 PQR393334:PRX393335 QAN393334:QBT393335 QKJ393334:QLP393335 QUF393334:QVL393335 REB393334:RFH393335 RNX393334:RPD393335 RXT393334:RYZ393335 SHP393334:SIV393335 SRL393334:SSR393335 TBH393334:TCN393335 TLD393334:TMJ393335 TUZ393334:TWF393335 UEV393334:UGB393335 UOR393334:UPX393335 UYN393334:UZT393335 VIJ393334:VJP393335 VSF393334:VTL393335 WCB393334:WDH393335 WLX393334:WND393335 WVT393334:WWZ393335 L458870:AR458871 JH458870:KN458871 TD458870:UJ458871 ACZ458870:AEF458871 AMV458870:AOB458871 AWR458870:AXX458871 BGN458870:BHT458871 BQJ458870:BRP458871 CAF458870:CBL458871 CKB458870:CLH458871 CTX458870:CVD458871 DDT458870:DEZ458871 DNP458870:DOV458871 DXL458870:DYR458871 EHH458870:EIN458871 ERD458870:ESJ458871 FAZ458870:FCF458871 FKV458870:FMB458871 FUR458870:FVX458871 GEN458870:GFT458871 GOJ458870:GPP458871 GYF458870:GZL458871 HIB458870:HJH458871 HRX458870:HTD458871 IBT458870:ICZ458871 ILP458870:IMV458871 IVL458870:IWR458871 JFH458870:JGN458871 JPD458870:JQJ458871 JYZ458870:KAF458871 KIV458870:KKB458871 KSR458870:KTX458871 LCN458870:LDT458871 LMJ458870:LNP458871 LWF458870:LXL458871 MGB458870:MHH458871 MPX458870:MRD458871 MZT458870:NAZ458871 NJP458870:NKV458871 NTL458870:NUR458871 ODH458870:OEN458871 OND458870:OOJ458871 OWZ458870:OYF458871 PGV458870:PIB458871 PQR458870:PRX458871 QAN458870:QBT458871 QKJ458870:QLP458871 QUF458870:QVL458871 REB458870:RFH458871 RNX458870:RPD458871 RXT458870:RYZ458871 SHP458870:SIV458871 SRL458870:SSR458871 TBH458870:TCN458871 TLD458870:TMJ458871 TUZ458870:TWF458871 UEV458870:UGB458871 UOR458870:UPX458871 UYN458870:UZT458871 VIJ458870:VJP458871 VSF458870:VTL458871 WCB458870:WDH458871 WLX458870:WND458871 WVT458870:WWZ458871 L524406:AR524407 JH524406:KN524407 TD524406:UJ524407 ACZ524406:AEF524407 AMV524406:AOB524407 AWR524406:AXX524407 BGN524406:BHT524407 BQJ524406:BRP524407 CAF524406:CBL524407 CKB524406:CLH524407 CTX524406:CVD524407 DDT524406:DEZ524407 DNP524406:DOV524407 DXL524406:DYR524407 EHH524406:EIN524407 ERD524406:ESJ524407 FAZ524406:FCF524407 FKV524406:FMB524407 FUR524406:FVX524407 GEN524406:GFT524407 GOJ524406:GPP524407 GYF524406:GZL524407 HIB524406:HJH524407 HRX524406:HTD524407 IBT524406:ICZ524407 ILP524406:IMV524407 IVL524406:IWR524407 JFH524406:JGN524407 JPD524406:JQJ524407 JYZ524406:KAF524407 KIV524406:KKB524407 KSR524406:KTX524407 LCN524406:LDT524407 LMJ524406:LNP524407 LWF524406:LXL524407 MGB524406:MHH524407 MPX524406:MRD524407 MZT524406:NAZ524407 NJP524406:NKV524407 NTL524406:NUR524407 ODH524406:OEN524407 OND524406:OOJ524407 OWZ524406:OYF524407 PGV524406:PIB524407 PQR524406:PRX524407 QAN524406:QBT524407 QKJ524406:QLP524407 QUF524406:QVL524407 REB524406:RFH524407 RNX524406:RPD524407 RXT524406:RYZ524407 SHP524406:SIV524407 SRL524406:SSR524407 TBH524406:TCN524407 TLD524406:TMJ524407 TUZ524406:TWF524407 UEV524406:UGB524407 UOR524406:UPX524407 UYN524406:UZT524407 VIJ524406:VJP524407 VSF524406:VTL524407 WCB524406:WDH524407 WLX524406:WND524407 WVT524406:WWZ524407 L589942:AR589943 JH589942:KN589943 TD589942:UJ589943 ACZ589942:AEF589943 AMV589942:AOB589943 AWR589942:AXX589943 BGN589942:BHT589943 BQJ589942:BRP589943 CAF589942:CBL589943 CKB589942:CLH589943 CTX589942:CVD589943 DDT589942:DEZ589943 DNP589942:DOV589943 DXL589942:DYR589943 EHH589942:EIN589943 ERD589942:ESJ589943 FAZ589942:FCF589943 FKV589942:FMB589943 FUR589942:FVX589943 GEN589942:GFT589943 GOJ589942:GPP589943 GYF589942:GZL589943 HIB589942:HJH589943 HRX589942:HTD589943 IBT589942:ICZ589943 ILP589942:IMV589943 IVL589942:IWR589943 JFH589942:JGN589943 JPD589942:JQJ589943 JYZ589942:KAF589943 KIV589942:KKB589943 KSR589942:KTX589943 LCN589942:LDT589943 LMJ589942:LNP589943 LWF589942:LXL589943 MGB589942:MHH589943 MPX589942:MRD589943 MZT589942:NAZ589943 NJP589942:NKV589943 NTL589942:NUR589943 ODH589942:OEN589943 OND589942:OOJ589943 OWZ589942:OYF589943 PGV589942:PIB589943 PQR589942:PRX589943 QAN589942:QBT589943 QKJ589942:QLP589943 QUF589942:QVL589943 REB589942:RFH589943 RNX589942:RPD589943 RXT589942:RYZ589943 SHP589942:SIV589943 SRL589942:SSR589943 TBH589942:TCN589943 TLD589942:TMJ589943 TUZ589942:TWF589943 UEV589942:UGB589943 UOR589942:UPX589943 UYN589942:UZT589943 VIJ589942:VJP589943 VSF589942:VTL589943 WCB589942:WDH589943 WLX589942:WND589943 WVT589942:WWZ589943 L655478:AR655479 JH655478:KN655479 TD655478:UJ655479 ACZ655478:AEF655479 AMV655478:AOB655479 AWR655478:AXX655479 BGN655478:BHT655479 BQJ655478:BRP655479 CAF655478:CBL655479 CKB655478:CLH655479 CTX655478:CVD655479 DDT655478:DEZ655479 DNP655478:DOV655479 DXL655478:DYR655479 EHH655478:EIN655479 ERD655478:ESJ655479 FAZ655478:FCF655479 FKV655478:FMB655479 FUR655478:FVX655479 GEN655478:GFT655479 GOJ655478:GPP655479 GYF655478:GZL655479 HIB655478:HJH655479 HRX655478:HTD655479 IBT655478:ICZ655479 ILP655478:IMV655479 IVL655478:IWR655479 JFH655478:JGN655479 JPD655478:JQJ655479 JYZ655478:KAF655479 KIV655478:KKB655479 KSR655478:KTX655479 LCN655478:LDT655479 LMJ655478:LNP655479 LWF655478:LXL655479 MGB655478:MHH655479 MPX655478:MRD655479 MZT655478:NAZ655479 NJP655478:NKV655479 NTL655478:NUR655479 ODH655478:OEN655479 OND655478:OOJ655479 OWZ655478:OYF655479 PGV655478:PIB655479 PQR655478:PRX655479 QAN655478:QBT655479 QKJ655478:QLP655479 QUF655478:QVL655479 REB655478:RFH655479 RNX655478:RPD655479 RXT655478:RYZ655479 SHP655478:SIV655479 SRL655478:SSR655479 TBH655478:TCN655479 TLD655478:TMJ655479 TUZ655478:TWF655479 UEV655478:UGB655479 UOR655478:UPX655479 UYN655478:UZT655479 VIJ655478:VJP655479 VSF655478:VTL655479 WCB655478:WDH655479 WLX655478:WND655479 WVT655478:WWZ655479 L721014:AR721015 JH721014:KN721015 TD721014:UJ721015 ACZ721014:AEF721015 AMV721014:AOB721015 AWR721014:AXX721015 BGN721014:BHT721015 BQJ721014:BRP721015 CAF721014:CBL721015 CKB721014:CLH721015 CTX721014:CVD721015 DDT721014:DEZ721015 DNP721014:DOV721015 DXL721014:DYR721015 EHH721014:EIN721015 ERD721014:ESJ721015 FAZ721014:FCF721015 FKV721014:FMB721015 FUR721014:FVX721015 GEN721014:GFT721015 GOJ721014:GPP721015 GYF721014:GZL721015 HIB721014:HJH721015 HRX721014:HTD721015 IBT721014:ICZ721015 ILP721014:IMV721015 IVL721014:IWR721015 JFH721014:JGN721015 JPD721014:JQJ721015 JYZ721014:KAF721015 KIV721014:KKB721015 KSR721014:KTX721015 LCN721014:LDT721015 LMJ721014:LNP721015 LWF721014:LXL721015 MGB721014:MHH721015 MPX721014:MRD721015 MZT721014:NAZ721015 NJP721014:NKV721015 NTL721014:NUR721015 ODH721014:OEN721015 OND721014:OOJ721015 OWZ721014:OYF721015 PGV721014:PIB721015 PQR721014:PRX721015 QAN721014:QBT721015 QKJ721014:QLP721015 QUF721014:QVL721015 REB721014:RFH721015 RNX721014:RPD721015 RXT721014:RYZ721015 SHP721014:SIV721015 SRL721014:SSR721015 TBH721014:TCN721015 TLD721014:TMJ721015 TUZ721014:TWF721015 UEV721014:UGB721015 UOR721014:UPX721015 UYN721014:UZT721015 VIJ721014:VJP721015 VSF721014:VTL721015 WCB721014:WDH721015 WLX721014:WND721015 WVT721014:WWZ721015 L786550:AR786551 JH786550:KN786551 TD786550:UJ786551 ACZ786550:AEF786551 AMV786550:AOB786551 AWR786550:AXX786551 BGN786550:BHT786551 BQJ786550:BRP786551 CAF786550:CBL786551 CKB786550:CLH786551 CTX786550:CVD786551 DDT786550:DEZ786551 DNP786550:DOV786551 DXL786550:DYR786551 EHH786550:EIN786551 ERD786550:ESJ786551 FAZ786550:FCF786551 FKV786550:FMB786551 FUR786550:FVX786551 GEN786550:GFT786551 GOJ786550:GPP786551 GYF786550:GZL786551 HIB786550:HJH786551 HRX786550:HTD786551 IBT786550:ICZ786551 ILP786550:IMV786551 IVL786550:IWR786551 JFH786550:JGN786551 JPD786550:JQJ786551 JYZ786550:KAF786551 KIV786550:KKB786551 KSR786550:KTX786551 LCN786550:LDT786551 LMJ786550:LNP786551 LWF786550:LXL786551 MGB786550:MHH786551 MPX786550:MRD786551 MZT786550:NAZ786551 NJP786550:NKV786551 NTL786550:NUR786551 ODH786550:OEN786551 OND786550:OOJ786551 OWZ786550:OYF786551 PGV786550:PIB786551 PQR786550:PRX786551 QAN786550:QBT786551 QKJ786550:QLP786551 QUF786550:QVL786551 REB786550:RFH786551 RNX786550:RPD786551 RXT786550:RYZ786551 SHP786550:SIV786551 SRL786550:SSR786551 TBH786550:TCN786551 TLD786550:TMJ786551 TUZ786550:TWF786551 UEV786550:UGB786551 UOR786550:UPX786551 UYN786550:UZT786551 VIJ786550:VJP786551 VSF786550:VTL786551 WCB786550:WDH786551 WLX786550:WND786551 WVT786550:WWZ786551 L852086:AR852087 JH852086:KN852087 TD852086:UJ852087 ACZ852086:AEF852087 AMV852086:AOB852087 AWR852086:AXX852087 BGN852086:BHT852087 BQJ852086:BRP852087 CAF852086:CBL852087 CKB852086:CLH852087 CTX852086:CVD852087 DDT852086:DEZ852087 DNP852086:DOV852087 DXL852086:DYR852087 EHH852086:EIN852087 ERD852086:ESJ852087 FAZ852086:FCF852087 FKV852086:FMB852087 FUR852086:FVX852087 GEN852086:GFT852087 GOJ852086:GPP852087 GYF852086:GZL852087 HIB852086:HJH852087 HRX852086:HTD852087 IBT852086:ICZ852087 ILP852086:IMV852087 IVL852086:IWR852087 JFH852086:JGN852087 JPD852086:JQJ852087 JYZ852086:KAF852087 KIV852086:KKB852087 KSR852086:KTX852087 LCN852086:LDT852087 LMJ852086:LNP852087 LWF852086:LXL852087 MGB852086:MHH852087 MPX852086:MRD852087 MZT852086:NAZ852087 NJP852086:NKV852087 NTL852086:NUR852087 ODH852086:OEN852087 OND852086:OOJ852087 OWZ852086:OYF852087 PGV852086:PIB852087 PQR852086:PRX852087 QAN852086:QBT852087 QKJ852086:QLP852087 QUF852086:QVL852087 REB852086:RFH852087 RNX852086:RPD852087 RXT852086:RYZ852087 SHP852086:SIV852087 SRL852086:SSR852087 TBH852086:TCN852087 TLD852086:TMJ852087 TUZ852086:TWF852087 UEV852086:UGB852087 UOR852086:UPX852087 UYN852086:UZT852087 VIJ852086:VJP852087 VSF852086:VTL852087 WCB852086:WDH852087 WLX852086:WND852087 WVT852086:WWZ852087 L917622:AR917623 JH917622:KN917623 TD917622:UJ917623 ACZ917622:AEF917623 AMV917622:AOB917623 AWR917622:AXX917623 BGN917622:BHT917623 BQJ917622:BRP917623 CAF917622:CBL917623 CKB917622:CLH917623 CTX917622:CVD917623 DDT917622:DEZ917623 DNP917622:DOV917623 DXL917622:DYR917623 EHH917622:EIN917623 ERD917622:ESJ917623 FAZ917622:FCF917623 FKV917622:FMB917623 FUR917622:FVX917623 GEN917622:GFT917623 GOJ917622:GPP917623 GYF917622:GZL917623 HIB917622:HJH917623 HRX917622:HTD917623 IBT917622:ICZ917623 ILP917622:IMV917623 IVL917622:IWR917623 JFH917622:JGN917623 JPD917622:JQJ917623 JYZ917622:KAF917623 KIV917622:KKB917623 KSR917622:KTX917623 LCN917622:LDT917623 LMJ917622:LNP917623 LWF917622:LXL917623 MGB917622:MHH917623 MPX917622:MRD917623 MZT917622:NAZ917623 NJP917622:NKV917623 NTL917622:NUR917623 ODH917622:OEN917623 OND917622:OOJ917623 OWZ917622:OYF917623 PGV917622:PIB917623 PQR917622:PRX917623 QAN917622:QBT917623 QKJ917622:QLP917623 QUF917622:QVL917623 REB917622:RFH917623 RNX917622:RPD917623 RXT917622:RYZ917623 SHP917622:SIV917623 SRL917622:SSR917623 TBH917622:TCN917623 TLD917622:TMJ917623 TUZ917622:TWF917623 UEV917622:UGB917623 UOR917622:UPX917623 UYN917622:UZT917623 VIJ917622:VJP917623 VSF917622:VTL917623 WCB917622:WDH917623 WLX917622:WND917623 WVT917622:WWZ917623 L983158:AR983159 JH983158:KN983159 TD983158:UJ983159 ACZ983158:AEF983159 AMV983158:AOB983159 AWR983158:AXX983159 BGN983158:BHT983159 BQJ983158:BRP983159 CAF983158:CBL983159 CKB983158:CLH983159 CTX983158:CVD983159 DDT983158:DEZ983159 DNP983158:DOV983159 DXL983158:DYR983159 EHH983158:EIN983159 ERD983158:ESJ983159 FAZ983158:FCF983159 FKV983158:FMB983159 FUR983158:FVX983159 GEN983158:GFT983159 GOJ983158:GPP983159 GYF983158:GZL983159 HIB983158:HJH983159 HRX983158:HTD983159 IBT983158:ICZ983159 ILP983158:IMV983159 IVL983158:IWR983159 JFH983158:JGN983159 JPD983158:JQJ983159 JYZ983158:KAF983159 KIV983158:KKB983159 KSR983158:KTX983159 LCN983158:LDT983159 LMJ983158:LNP983159 LWF983158:LXL983159 MGB983158:MHH983159 MPX983158:MRD983159 MZT983158:NAZ983159 NJP983158:NKV983159 NTL983158:NUR983159 ODH983158:OEN983159 OND983158:OOJ983159 OWZ983158:OYF983159 PGV983158:PIB983159 PQR983158:PRX983159 QAN983158:QBT983159 QKJ983158:QLP983159 QUF983158:QVL983159 REB983158:RFH983159 RNX983158:RPD983159 RXT983158:RYZ983159 SHP983158:SIV983159 SRL983158:SSR983159 TBH983158:TCN983159 TLD983158:TMJ983159 TUZ983158:TWF983159 UEV983158:UGB983159 UOR983158:UPX983159 UYN983158:UZT983159 VIJ983158:VJP983159 VSF983158:VTL983159 WCB983158:WDH983159 WLX983158:WND983159 WVT983158:WWZ983159 D53:D54 IZ53:IZ54 SV53:SV54 ACR53:ACR54 AMN53:AMN54 AWJ53:AWJ54 BGF53:BGF54 BQB53:BQB54 BZX53:BZX54 CJT53:CJT54 CTP53:CTP54 DDL53:DDL54 DNH53:DNH54 DXD53:DXD54 EGZ53:EGZ54 EQV53:EQV54 FAR53:FAR54 FKN53:FKN54 FUJ53:FUJ54 GEF53:GEF54 GOB53:GOB54 GXX53:GXX54 HHT53:HHT54 HRP53:HRP54 IBL53:IBL54 ILH53:ILH54 IVD53:IVD54 JEZ53:JEZ54 JOV53:JOV54 JYR53:JYR54 KIN53:KIN54 KSJ53:KSJ54 LCF53:LCF54 LMB53:LMB54 LVX53:LVX54 MFT53:MFT54 MPP53:MPP54 MZL53:MZL54 NJH53:NJH54 NTD53:NTD54 OCZ53:OCZ54 OMV53:OMV54 OWR53:OWR54 PGN53:PGN54 PQJ53:PQJ54 QAF53:QAF54 QKB53:QKB54 QTX53:QTX54 RDT53:RDT54 RNP53:RNP54 RXL53:RXL54 SHH53:SHH54 SRD53:SRD54 TAZ53:TAZ54 TKV53:TKV54 TUR53:TUR54 UEN53:UEN54 UOJ53:UOJ54 UYF53:UYF54 VIB53:VIB54 VRX53:VRX54 WBT53:WBT54 WLP53:WLP54 WVL53:WVL54 D65589:D65590 IZ65589:IZ65590 SV65589:SV65590 ACR65589:ACR65590 AMN65589:AMN65590 AWJ65589:AWJ65590 BGF65589:BGF65590 BQB65589:BQB65590 BZX65589:BZX65590 CJT65589:CJT65590 CTP65589:CTP65590 DDL65589:DDL65590 DNH65589:DNH65590 DXD65589:DXD65590 EGZ65589:EGZ65590 EQV65589:EQV65590 FAR65589:FAR65590 FKN65589:FKN65590 FUJ65589:FUJ65590 GEF65589:GEF65590 GOB65589:GOB65590 GXX65589:GXX65590 HHT65589:HHT65590 HRP65589:HRP65590 IBL65589:IBL65590 ILH65589:ILH65590 IVD65589:IVD65590 JEZ65589:JEZ65590 JOV65589:JOV65590 JYR65589:JYR65590 KIN65589:KIN65590 KSJ65589:KSJ65590 LCF65589:LCF65590 LMB65589:LMB65590 LVX65589:LVX65590 MFT65589:MFT65590 MPP65589:MPP65590 MZL65589:MZL65590 NJH65589:NJH65590 NTD65589:NTD65590 OCZ65589:OCZ65590 OMV65589:OMV65590 OWR65589:OWR65590 PGN65589:PGN65590 PQJ65589:PQJ65590 QAF65589:QAF65590 QKB65589:QKB65590 QTX65589:QTX65590 RDT65589:RDT65590 RNP65589:RNP65590 RXL65589:RXL65590 SHH65589:SHH65590 SRD65589:SRD65590 TAZ65589:TAZ65590 TKV65589:TKV65590 TUR65589:TUR65590 UEN65589:UEN65590 UOJ65589:UOJ65590 UYF65589:UYF65590 VIB65589:VIB65590 VRX65589:VRX65590 WBT65589:WBT65590 WLP65589:WLP65590 WVL65589:WVL65590 D131125:D131126 IZ131125:IZ131126 SV131125:SV131126 ACR131125:ACR131126 AMN131125:AMN131126 AWJ131125:AWJ131126 BGF131125:BGF131126 BQB131125:BQB131126 BZX131125:BZX131126 CJT131125:CJT131126 CTP131125:CTP131126 DDL131125:DDL131126 DNH131125:DNH131126 DXD131125:DXD131126 EGZ131125:EGZ131126 EQV131125:EQV131126 FAR131125:FAR131126 FKN131125:FKN131126 FUJ131125:FUJ131126 GEF131125:GEF131126 GOB131125:GOB131126 GXX131125:GXX131126 HHT131125:HHT131126 HRP131125:HRP131126 IBL131125:IBL131126 ILH131125:ILH131126 IVD131125:IVD131126 JEZ131125:JEZ131126 JOV131125:JOV131126 JYR131125:JYR131126 KIN131125:KIN131126 KSJ131125:KSJ131126 LCF131125:LCF131126 LMB131125:LMB131126 LVX131125:LVX131126 MFT131125:MFT131126 MPP131125:MPP131126 MZL131125:MZL131126 NJH131125:NJH131126 NTD131125:NTD131126 OCZ131125:OCZ131126 OMV131125:OMV131126 OWR131125:OWR131126 PGN131125:PGN131126 PQJ131125:PQJ131126 QAF131125:QAF131126 QKB131125:QKB131126 QTX131125:QTX131126 RDT131125:RDT131126 RNP131125:RNP131126 RXL131125:RXL131126 SHH131125:SHH131126 SRD131125:SRD131126 TAZ131125:TAZ131126 TKV131125:TKV131126 TUR131125:TUR131126 UEN131125:UEN131126 UOJ131125:UOJ131126 UYF131125:UYF131126 VIB131125:VIB131126 VRX131125:VRX131126 WBT131125:WBT131126 WLP131125:WLP131126 WVL131125:WVL131126 D196661:D196662 IZ196661:IZ196662 SV196661:SV196662 ACR196661:ACR196662 AMN196661:AMN196662 AWJ196661:AWJ196662 BGF196661:BGF196662 BQB196661:BQB196662 BZX196661:BZX196662 CJT196661:CJT196662 CTP196661:CTP196662 DDL196661:DDL196662 DNH196661:DNH196662 DXD196661:DXD196662 EGZ196661:EGZ196662 EQV196661:EQV196662 FAR196661:FAR196662 FKN196661:FKN196662 FUJ196661:FUJ196662 GEF196661:GEF196662 GOB196661:GOB196662 GXX196661:GXX196662 HHT196661:HHT196662 HRP196661:HRP196662 IBL196661:IBL196662 ILH196661:ILH196662 IVD196661:IVD196662 JEZ196661:JEZ196662 JOV196661:JOV196662 JYR196661:JYR196662 KIN196661:KIN196662 KSJ196661:KSJ196662 LCF196661:LCF196662 LMB196661:LMB196662 LVX196661:LVX196662 MFT196661:MFT196662 MPP196661:MPP196662 MZL196661:MZL196662 NJH196661:NJH196662 NTD196661:NTD196662 OCZ196661:OCZ196662 OMV196661:OMV196662 OWR196661:OWR196662 PGN196661:PGN196662 PQJ196661:PQJ196662 QAF196661:QAF196662 QKB196661:QKB196662 QTX196661:QTX196662 RDT196661:RDT196662 RNP196661:RNP196662 RXL196661:RXL196662 SHH196661:SHH196662 SRD196661:SRD196662 TAZ196661:TAZ196662 TKV196661:TKV196662 TUR196661:TUR196662 UEN196661:UEN196662 UOJ196661:UOJ196662 UYF196661:UYF196662 VIB196661:VIB196662 VRX196661:VRX196662 WBT196661:WBT196662 WLP196661:WLP196662 WVL196661:WVL196662 D262197:D262198 IZ262197:IZ262198 SV262197:SV262198 ACR262197:ACR262198 AMN262197:AMN262198 AWJ262197:AWJ262198 BGF262197:BGF262198 BQB262197:BQB262198 BZX262197:BZX262198 CJT262197:CJT262198 CTP262197:CTP262198 DDL262197:DDL262198 DNH262197:DNH262198 DXD262197:DXD262198 EGZ262197:EGZ262198 EQV262197:EQV262198 FAR262197:FAR262198 FKN262197:FKN262198 FUJ262197:FUJ262198 GEF262197:GEF262198 GOB262197:GOB262198 GXX262197:GXX262198 HHT262197:HHT262198 HRP262197:HRP262198 IBL262197:IBL262198 ILH262197:ILH262198 IVD262197:IVD262198 JEZ262197:JEZ262198 JOV262197:JOV262198 JYR262197:JYR262198 KIN262197:KIN262198 KSJ262197:KSJ262198 LCF262197:LCF262198 LMB262197:LMB262198 LVX262197:LVX262198 MFT262197:MFT262198 MPP262197:MPP262198 MZL262197:MZL262198 NJH262197:NJH262198 NTD262197:NTD262198 OCZ262197:OCZ262198 OMV262197:OMV262198 OWR262197:OWR262198 PGN262197:PGN262198 PQJ262197:PQJ262198 QAF262197:QAF262198 QKB262197:QKB262198 QTX262197:QTX262198 RDT262197:RDT262198 RNP262197:RNP262198 RXL262197:RXL262198 SHH262197:SHH262198 SRD262197:SRD262198 TAZ262197:TAZ262198 TKV262197:TKV262198 TUR262197:TUR262198 UEN262197:UEN262198 UOJ262197:UOJ262198 UYF262197:UYF262198 VIB262197:VIB262198 VRX262197:VRX262198 WBT262197:WBT262198 WLP262197:WLP262198 WVL262197:WVL262198 D327733:D327734 IZ327733:IZ327734 SV327733:SV327734 ACR327733:ACR327734 AMN327733:AMN327734 AWJ327733:AWJ327734 BGF327733:BGF327734 BQB327733:BQB327734 BZX327733:BZX327734 CJT327733:CJT327734 CTP327733:CTP327734 DDL327733:DDL327734 DNH327733:DNH327734 DXD327733:DXD327734 EGZ327733:EGZ327734 EQV327733:EQV327734 FAR327733:FAR327734 FKN327733:FKN327734 FUJ327733:FUJ327734 GEF327733:GEF327734 GOB327733:GOB327734 GXX327733:GXX327734 HHT327733:HHT327734 HRP327733:HRP327734 IBL327733:IBL327734 ILH327733:ILH327734 IVD327733:IVD327734 JEZ327733:JEZ327734 JOV327733:JOV327734 JYR327733:JYR327734 KIN327733:KIN327734 KSJ327733:KSJ327734 LCF327733:LCF327734 LMB327733:LMB327734 LVX327733:LVX327734 MFT327733:MFT327734 MPP327733:MPP327734 MZL327733:MZL327734 NJH327733:NJH327734 NTD327733:NTD327734 OCZ327733:OCZ327734 OMV327733:OMV327734 OWR327733:OWR327734 PGN327733:PGN327734 PQJ327733:PQJ327734 QAF327733:QAF327734 QKB327733:QKB327734 QTX327733:QTX327734 RDT327733:RDT327734 RNP327733:RNP327734 RXL327733:RXL327734 SHH327733:SHH327734 SRD327733:SRD327734 TAZ327733:TAZ327734 TKV327733:TKV327734 TUR327733:TUR327734 UEN327733:UEN327734 UOJ327733:UOJ327734 UYF327733:UYF327734 VIB327733:VIB327734 VRX327733:VRX327734 WBT327733:WBT327734 WLP327733:WLP327734 WVL327733:WVL327734 D393269:D393270 IZ393269:IZ393270 SV393269:SV393270 ACR393269:ACR393270 AMN393269:AMN393270 AWJ393269:AWJ393270 BGF393269:BGF393270 BQB393269:BQB393270 BZX393269:BZX393270 CJT393269:CJT393270 CTP393269:CTP393270 DDL393269:DDL393270 DNH393269:DNH393270 DXD393269:DXD393270 EGZ393269:EGZ393270 EQV393269:EQV393270 FAR393269:FAR393270 FKN393269:FKN393270 FUJ393269:FUJ393270 GEF393269:GEF393270 GOB393269:GOB393270 GXX393269:GXX393270 HHT393269:HHT393270 HRP393269:HRP393270 IBL393269:IBL393270 ILH393269:ILH393270 IVD393269:IVD393270 JEZ393269:JEZ393270 JOV393269:JOV393270 JYR393269:JYR393270 KIN393269:KIN393270 KSJ393269:KSJ393270 LCF393269:LCF393270 LMB393269:LMB393270 LVX393269:LVX393270 MFT393269:MFT393270 MPP393269:MPP393270 MZL393269:MZL393270 NJH393269:NJH393270 NTD393269:NTD393270 OCZ393269:OCZ393270 OMV393269:OMV393270 OWR393269:OWR393270 PGN393269:PGN393270 PQJ393269:PQJ393270 QAF393269:QAF393270 QKB393269:QKB393270 QTX393269:QTX393270 RDT393269:RDT393270 RNP393269:RNP393270 RXL393269:RXL393270 SHH393269:SHH393270 SRD393269:SRD393270 TAZ393269:TAZ393270 TKV393269:TKV393270 TUR393269:TUR393270 UEN393269:UEN393270 UOJ393269:UOJ393270 UYF393269:UYF393270 VIB393269:VIB393270 VRX393269:VRX393270 WBT393269:WBT393270 WLP393269:WLP393270 WVL393269:WVL393270 D458805:D458806 IZ458805:IZ458806 SV458805:SV458806 ACR458805:ACR458806 AMN458805:AMN458806 AWJ458805:AWJ458806 BGF458805:BGF458806 BQB458805:BQB458806 BZX458805:BZX458806 CJT458805:CJT458806 CTP458805:CTP458806 DDL458805:DDL458806 DNH458805:DNH458806 DXD458805:DXD458806 EGZ458805:EGZ458806 EQV458805:EQV458806 FAR458805:FAR458806 FKN458805:FKN458806 FUJ458805:FUJ458806 GEF458805:GEF458806 GOB458805:GOB458806 GXX458805:GXX458806 HHT458805:HHT458806 HRP458805:HRP458806 IBL458805:IBL458806 ILH458805:ILH458806 IVD458805:IVD458806 JEZ458805:JEZ458806 JOV458805:JOV458806 JYR458805:JYR458806 KIN458805:KIN458806 KSJ458805:KSJ458806 LCF458805:LCF458806 LMB458805:LMB458806 LVX458805:LVX458806 MFT458805:MFT458806 MPP458805:MPP458806 MZL458805:MZL458806 NJH458805:NJH458806 NTD458805:NTD458806 OCZ458805:OCZ458806 OMV458805:OMV458806 OWR458805:OWR458806 PGN458805:PGN458806 PQJ458805:PQJ458806 QAF458805:QAF458806 QKB458805:QKB458806 QTX458805:QTX458806 RDT458805:RDT458806 RNP458805:RNP458806 RXL458805:RXL458806 SHH458805:SHH458806 SRD458805:SRD458806 TAZ458805:TAZ458806 TKV458805:TKV458806 TUR458805:TUR458806 UEN458805:UEN458806 UOJ458805:UOJ458806 UYF458805:UYF458806 VIB458805:VIB458806 VRX458805:VRX458806 WBT458805:WBT458806 WLP458805:WLP458806 WVL458805:WVL458806 D524341:D524342 IZ524341:IZ524342 SV524341:SV524342 ACR524341:ACR524342 AMN524341:AMN524342 AWJ524341:AWJ524342 BGF524341:BGF524342 BQB524341:BQB524342 BZX524341:BZX524342 CJT524341:CJT524342 CTP524341:CTP524342 DDL524341:DDL524342 DNH524341:DNH524342 DXD524341:DXD524342 EGZ524341:EGZ524342 EQV524341:EQV524342 FAR524341:FAR524342 FKN524341:FKN524342 FUJ524341:FUJ524342 GEF524341:GEF524342 GOB524341:GOB524342 GXX524341:GXX524342 HHT524341:HHT524342 HRP524341:HRP524342 IBL524341:IBL524342 ILH524341:ILH524342 IVD524341:IVD524342 JEZ524341:JEZ524342 JOV524341:JOV524342 JYR524341:JYR524342 KIN524341:KIN524342 KSJ524341:KSJ524342 LCF524341:LCF524342 LMB524341:LMB524342 LVX524341:LVX524342 MFT524341:MFT524342 MPP524341:MPP524342 MZL524341:MZL524342 NJH524341:NJH524342 NTD524341:NTD524342 OCZ524341:OCZ524342 OMV524341:OMV524342 OWR524341:OWR524342 PGN524341:PGN524342 PQJ524341:PQJ524342 QAF524341:QAF524342 QKB524341:QKB524342 QTX524341:QTX524342 RDT524341:RDT524342 RNP524341:RNP524342 RXL524341:RXL524342 SHH524341:SHH524342 SRD524341:SRD524342 TAZ524341:TAZ524342 TKV524341:TKV524342 TUR524341:TUR524342 UEN524341:UEN524342 UOJ524341:UOJ524342 UYF524341:UYF524342 VIB524341:VIB524342 VRX524341:VRX524342 WBT524341:WBT524342 WLP524341:WLP524342 WVL524341:WVL524342 D589877:D589878 IZ589877:IZ589878 SV589877:SV589878 ACR589877:ACR589878 AMN589877:AMN589878 AWJ589877:AWJ589878 BGF589877:BGF589878 BQB589877:BQB589878 BZX589877:BZX589878 CJT589877:CJT589878 CTP589877:CTP589878 DDL589877:DDL589878 DNH589877:DNH589878 DXD589877:DXD589878 EGZ589877:EGZ589878 EQV589877:EQV589878 FAR589877:FAR589878 FKN589877:FKN589878 FUJ589877:FUJ589878 GEF589877:GEF589878 GOB589877:GOB589878 GXX589877:GXX589878 HHT589877:HHT589878 HRP589877:HRP589878 IBL589877:IBL589878 ILH589877:ILH589878 IVD589877:IVD589878 JEZ589877:JEZ589878 JOV589877:JOV589878 JYR589877:JYR589878 KIN589877:KIN589878 KSJ589877:KSJ589878 LCF589877:LCF589878 LMB589877:LMB589878 LVX589877:LVX589878 MFT589877:MFT589878 MPP589877:MPP589878 MZL589877:MZL589878 NJH589877:NJH589878 NTD589877:NTD589878 OCZ589877:OCZ589878 OMV589877:OMV589878 OWR589877:OWR589878 PGN589877:PGN589878 PQJ589877:PQJ589878 QAF589877:QAF589878 QKB589877:QKB589878 QTX589877:QTX589878 RDT589877:RDT589878 RNP589877:RNP589878 RXL589877:RXL589878 SHH589877:SHH589878 SRD589877:SRD589878 TAZ589877:TAZ589878 TKV589877:TKV589878 TUR589877:TUR589878 UEN589877:UEN589878 UOJ589877:UOJ589878 UYF589877:UYF589878 VIB589877:VIB589878 VRX589877:VRX589878 WBT589877:WBT589878 WLP589877:WLP589878 WVL589877:WVL589878 D655413:D655414 IZ655413:IZ655414 SV655413:SV655414 ACR655413:ACR655414 AMN655413:AMN655414 AWJ655413:AWJ655414 BGF655413:BGF655414 BQB655413:BQB655414 BZX655413:BZX655414 CJT655413:CJT655414 CTP655413:CTP655414 DDL655413:DDL655414 DNH655413:DNH655414 DXD655413:DXD655414 EGZ655413:EGZ655414 EQV655413:EQV655414 FAR655413:FAR655414 FKN655413:FKN655414 FUJ655413:FUJ655414 GEF655413:GEF655414 GOB655413:GOB655414 GXX655413:GXX655414 HHT655413:HHT655414 HRP655413:HRP655414 IBL655413:IBL655414 ILH655413:ILH655414 IVD655413:IVD655414 JEZ655413:JEZ655414 JOV655413:JOV655414 JYR655413:JYR655414 KIN655413:KIN655414 KSJ655413:KSJ655414 LCF655413:LCF655414 LMB655413:LMB655414 LVX655413:LVX655414 MFT655413:MFT655414 MPP655413:MPP655414 MZL655413:MZL655414 NJH655413:NJH655414 NTD655413:NTD655414 OCZ655413:OCZ655414 OMV655413:OMV655414 OWR655413:OWR655414 PGN655413:PGN655414 PQJ655413:PQJ655414 QAF655413:QAF655414 QKB655413:QKB655414 QTX655413:QTX655414 RDT655413:RDT655414 RNP655413:RNP655414 RXL655413:RXL655414 SHH655413:SHH655414 SRD655413:SRD655414 TAZ655413:TAZ655414 TKV655413:TKV655414 TUR655413:TUR655414 UEN655413:UEN655414 UOJ655413:UOJ655414 UYF655413:UYF655414 VIB655413:VIB655414 VRX655413:VRX655414 WBT655413:WBT655414 WLP655413:WLP655414 WVL655413:WVL655414 D720949:D720950 IZ720949:IZ720950 SV720949:SV720950 ACR720949:ACR720950 AMN720949:AMN720950 AWJ720949:AWJ720950 BGF720949:BGF720950 BQB720949:BQB720950 BZX720949:BZX720950 CJT720949:CJT720950 CTP720949:CTP720950 DDL720949:DDL720950 DNH720949:DNH720950 DXD720949:DXD720950 EGZ720949:EGZ720950 EQV720949:EQV720950 FAR720949:FAR720950 FKN720949:FKN720950 FUJ720949:FUJ720950 GEF720949:GEF720950 GOB720949:GOB720950 GXX720949:GXX720950 HHT720949:HHT720950 HRP720949:HRP720950 IBL720949:IBL720950 ILH720949:ILH720950 IVD720949:IVD720950 JEZ720949:JEZ720950 JOV720949:JOV720950 JYR720949:JYR720950 KIN720949:KIN720950 KSJ720949:KSJ720950 LCF720949:LCF720950 LMB720949:LMB720950 LVX720949:LVX720950 MFT720949:MFT720950 MPP720949:MPP720950 MZL720949:MZL720950 NJH720949:NJH720950 NTD720949:NTD720950 OCZ720949:OCZ720950 OMV720949:OMV720950 OWR720949:OWR720950 PGN720949:PGN720950 PQJ720949:PQJ720950 QAF720949:QAF720950 QKB720949:QKB720950 QTX720949:QTX720950 RDT720949:RDT720950 RNP720949:RNP720950 RXL720949:RXL720950 SHH720949:SHH720950 SRD720949:SRD720950 TAZ720949:TAZ720950 TKV720949:TKV720950 TUR720949:TUR720950 UEN720949:UEN720950 UOJ720949:UOJ720950 UYF720949:UYF720950 VIB720949:VIB720950 VRX720949:VRX720950 WBT720949:WBT720950 WLP720949:WLP720950 WVL720949:WVL720950 D786485:D786486 IZ786485:IZ786486 SV786485:SV786486 ACR786485:ACR786486 AMN786485:AMN786486 AWJ786485:AWJ786486 BGF786485:BGF786486 BQB786485:BQB786486 BZX786485:BZX786486 CJT786485:CJT786486 CTP786485:CTP786486 DDL786485:DDL786486 DNH786485:DNH786486 DXD786485:DXD786486 EGZ786485:EGZ786486 EQV786485:EQV786486 FAR786485:FAR786486 FKN786485:FKN786486 FUJ786485:FUJ786486 GEF786485:GEF786486 GOB786485:GOB786486 GXX786485:GXX786486 HHT786485:HHT786486 HRP786485:HRP786486 IBL786485:IBL786486 ILH786485:ILH786486 IVD786485:IVD786486 JEZ786485:JEZ786486 JOV786485:JOV786486 JYR786485:JYR786486 KIN786485:KIN786486 KSJ786485:KSJ786486 LCF786485:LCF786486 LMB786485:LMB786486 LVX786485:LVX786486 MFT786485:MFT786486 MPP786485:MPP786486 MZL786485:MZL786486 NJH786485:NJH786486 NTD786485:NTD786486 OCZ786485:OCZ786486 OMV786485:OMV786486 OWR786485:OWR786486 PGN786485:PGN786486 PQJ786485:PQJ786486 QAF786485:QAF786486 QKB786485:QKB786486 QTX786485:QTX786486 RDT786485:RDT786486 RNP786485:RNP786486 RXL786485:RXL786486 SHH786485:SHH786486 SRD786485:SRD786486 TAZ786485:TAZ786486 TKV786485:TKV786486 TUR786485:TUR786486 UEN786485:UEN786486 UOJ786485:UOJ786486 UYF786485:UYF786486 VIB786485:VIB786486 VRX786485:VRX786486 WBT786485:WBT786486 WLP786485:WLP786486 WVL786485:WVL786486 D852021:D852022 IZ852021:IZ852022 SV852021:SV852022 ACR852021:ACR852022 AMN852021:AMN852022 AWJ852021:AWJ852022 BGF852021:BGF852022 BQB852021:BQB852022 BZX852021:BZX852022 CJT852021:CJT852022 CTP852021:CTP852022 DDL852021:DDL852022 DNH852021:DNH852022 DXD852021:DXD852022 EGZ852021:EGZ852022 EQV852021:EQV852022 FAR852021:FAR852022 FKN852021:FKN852022 FUJ852021:FUJ852022 GEF852021:GEF852022 GOB852021:GOB852022 GXX852021:GXX852022 HHT852021:HHT852022 HRP852021:HRP852022 IBL852021:IBL852022 ILH852021:ILH852022 IVD852021:IVD852022 JEZ852021:JEZ852022 JOV852021:JOV852022 JYR852021:JYR852022 KIN852021:KIN852022 KSJ852021:KSJ852022 LCF852021:LCF852022 LMB852021:LMB852022 LVX852021:LVX852022 MFT852021:MFT852022 MPP852021:MPP852022 MZL852021:MZL852022 NJH852021:NJH852022 NTD852021:NTD852022 OCZ852021:OCZ852022 OMV852021:OMV852022 OWR852021:OWR852022 PGN852021:PGN852022 PQJ852021:PQJ852022 QAF852021:QAF852022 QKB852021:QKB852022 QTX852021:QTX852022 RDT852021:RDT852022 RNP852021:RNP852022 RXL852021:RXL852022 SHH852021:SHH852022 SRD852021:SRD852022 TAZ852021:TAZ852022 TKV852021:TKV852022 TUR852021:TUR852022 UEN852021:UEN852022 UOJ852021:UOJ852022 UYF852021:UYF852022 VIB852021:VIB852022 VRX852021:VRX852022 WBT852021:WBT852022 WLP852021:WLP852022 WVL852021:WVL852022 D917557:D917558 IZ917557:IZ917558 SV917557:SV917558 ACR917557:ACR917558 AMN917557:AMN917558 AWJ917557:AWJ917558 BGF917557:BGF917558 BQB917557:BQB917558 BZX917557:BZX917558 CJT917557:CJT917558 CTP917557:CTP917558 DDL917557:DDL917558 DNH917557:DNH917558 DXD917557:DXD917558 EGZ917557:EGZ917558 EQV917557:EQV917558 FAR917557:FAR917558 FKN917557:FKN917558 FUJ917557:FUJ917558 GEF917557:GEF917558 GOB917557:GOB917558 GXX917557:GXX917558 HHT917557:HHT917558 HRP917557:HRP917558 IBL917557:IBL917558 ILH917557:ILH917558 IVD917557:IVD917558 JEZ917557:JEZ917558 JOV917557:JOV917558 JYR917557:JYR917558 KIN917557:KIN917558 KSJ917557:KSJ917558 LCF917557:LCF917558 LMB917557:LMB917558 LVX917557:LVX917558 MFT917557:MFT917558 MPP917557:MPP917558 MZL917557:MZL917558 NJH917557:NJH917558 NTD917557:NTD917558 OCZ917557:OCZ917558 OMV917557:OMV917558 OWR917557:OWR917558 PGN917557:PGN917558 PQJ917557:PQJ917558 QAF917557:QAF917558 QKB917557:QKB917558 QTX917557:QTX917558 RDT917557:RDT917558 RNP917557:RNP917558 RXL917557:RXL917558 SHH917557:SHH917558 SRD917557:SRD917558 TAZ917557:TAZ917558 TKV917557:TKV917558 TUR917557:TUR917558 UEN917557:UEN917558 UOJ917557:UOJ917558 UYF917557:UYF917558 VIB917557:VIB917558 VRX917557:VRX917558 WBT917557:WBT917558 WLP917557:WLP917558 WVL917557:WVL917558 D983093:D983094 IZ983093:IZ983094 SV983093:SV983094 ACR983093:ACR983094 AMN983093:AMN983094 AWJ983093:AWJ983094 BGF983093:BGF983094 BQB983093:BQB983094 BZX983093:BZX983094 CJT983093:CJT983094 CTP983093:CTP983094 DDL983093:DDL983094 DNH983093:DNH983094 DXD983093:DXD983094 EGZ983093:EGZ983094 EQV983093:EQV983094 FAR983093:FAR983094 FKN983093:FKN983094 FUJ983093:FUJ983094 GEF983093:GEF983094 GOB983093:GOB983094 GXX983093:GXX983094 HHT983093:HHT983094 HRP983093:HRP983094 IBL983093:IBL983094 ILH983093:ILH983094 IVD983093:IVD983094 JEZ983093:JEZ983094 JOV983093:JOV983094 JYR983093:JYR983094 KIN983093:KIN983094 KSJ983093:KSJ983094 LCF983093:LCF983094 LMB983093:LMB983094 LVX983093:LVX983094 MFT983093:MFT983094 MPP983093:MPP983094 MZL983093:MZL983094 NJH983093:NJH983094 NTD983093:NTD983094 OCZ983093:OCZ983094 OMV983093:OMV983094 OWR983093:OWR983094 PGN983093:PGN983094 PQJ983093:PQJ983094 QAF983093:QAF983094 QKB983093:QKB983094 QTX983093:QTX983094 RDT983093:RDT983094 RNP983093:RNP983094 RXL983093:RXL983094 SHH983093:SHH983094 SRD983093:SRD983094 TAZ983093:TAZ983094 TKV983093:TKV983094 TUR983093:TUR983094 UEN983093:UEN983094 UOJ983093:UOJ983094 UYF983093:UYF983094 VIB983093:VIB983094 VRX983093:VRX983094 WBT983093:WBT983094 WLP983093:WLP983094 WVL983093:WVL983094 F53:F54 JB53:JB54 SX53:SX54 ACT53:ACT54 AMP53:AMP54 AWL53:AWL54 BGH53:BGH54 BQD53:BQD54 BZZ53:BZZ54 CJV53:CJV54 CTR53:CTR54 DDN53:DDN54 DNJ53:DNJ54 DXF53:DXF54 EHB53:EHB54 EQX53:EQX54 FAT53:FAT54 FKP53:FKP54 FUL53:FUL54 GEH53:GEH54 GOD53:GOD54 GXZ53:GXZ54 HHV53:HHV54 HRR53:HRR54 IBN53:IBN54 ILJ53:ILJ54 IVF53:IVF54 JFB53:JFB54 JOX53:JOX54 JYT53:JYT54 KIP53:KIP54 KSL53:KSL54 LCH53:LCH54 LMD53:LMD54 LVZ53:LVZ54 MFV53:MFV54 MPR53:MPR54 MZN53:MZN54 NJJ53:NJJ54 NTF53:NTF54 ODB53:ODB54 OMX53:OMX54 OWT53:OWT54 PGP53:PGP54 PQL53:PQL54 QAH53:QAH54 QKD53:QKD54 QTZ53:QTZ54 RDV53:RDV54 RNR53:RNR54 RXN53:RXN54 SHJ53:SHJ54 SRF53:SRF54 TBB53:TBB54 TKX53:TKX54 TUT53:TUT54 UEP53:UEP54 UOL53:UOL54 UYH53:UYH54 VID53:VID54 VRZ53:VRZ54 WBV53:WBV54 WLR53:WLR54 WVN53:WVN54 F65589:F65590 JB65589:JB65590 SX65589:SX65590 ACT65589:ACT65590 AMP65589:AMP65590 AWL65589:AWL65590 BGH65589:BGH65590 BQD65589:BQD65590 BZZ65589:BZZ65590 CJV65589:CJV65590 CTR65589:CTR65590 DDN65589:DDN65590 DNJ65589:DNJ65590 DXF65589:DXF65590 EHB65589:EHB65590 EQX65589:EQX65590 FAT65589:FAT65590 FKP65589:FKP65590 FUL65589:FUL65590 GEH65589:GEH65590 GOD65589:GOD65590 GXZ65589:GXZ65590 HHV65589:HHV65590 HRR65589:HRR65590 IBN65589:IBN65590 ILJ65589:ILJ65590 IVF65589:IVF65590 JFB65589:JFB65590 JOX65589:JOX65590 JYT65589:JYT65590 KIP65589:KIP65590 KSL65589:KSL65590 LCH65589:LCH65590 LMD65589:LMD65590 LVZ65589:LVZ65590 MFV65589:MFV65590 MPR65589:MPR65590 MZN65589:MZN65590 NJJ65589:NJJ65590 NTF65589:NTF65590 ODB65589:ODB65590 OMX65589:OMX65590 OWT65589:OWT65590 PGP65589:PGP65590 PQL65589:PQL65590 QAH65589:QAH65590 QKD65589:QKD65590 QTZ65589:QTZ65590 RDV65589:RDV65590 RNR65589:RNR65590 RXN65589:RXN65590 SHJ65589:SHJ65590 SRF65589:SRF65590 TBB65589:TBB65590 TKX65589:TKX65590 TUT65589:TUT65590 UEP65589:UEP65590 UOL65589:UOL65590 UYH65589:UYH65590 VID65589:VID65590 VRZ65589:VRZ65590 WBV65589:WBV65590 WLR65589:WLR65590 WVN65589:WVN65590 F131125:F131126 JB131125:JB131126 SX131125:SX131126 ACT131125:ACT131126 AMP131125:AMP131126 AWL131125:AWL131126 BGH131125:BGH131126 BQD131125:BQD131126 BZZ131125:BZZ131126 CJV131125:CJV131126 CTR131125:CTR131126 DDN131125:DDN131126 DNJ131125:DNJ131126 DXF131125:DXF131126 EHB131125:EHB131126 EQX131125:EQX131126 FAT131125:FAT131126 FKP131125:FKP131126 FUL131125:FUL131126 GEH131125:GEH131126 GOD131125:GOD131126 GXZ131125:GXZ131126 HHV131125:HHV131126 HRR131125:HRR131126 IBN131125:IBN131126 ILJ131125:ILJ131126 IVF131125:IVF131126 JFB131125:JFB131126 JOX131125:JOX131126 JYT131125:JYT131126 KIP131125:KIP131126 KSL131125:KSL131126 LCH131125:LCH131126 LMD131125:LMD131126 LVZ131125:LVZ131126 MFV131125:MFV131126 MPR131125:MPR131126 MZN131125:MZN131126 NJJ131125:NJJ131126 NTF131125:NTF131126 ODB131125:ODB131126 OMX131125:OMX131126 OWT131125:OWT131126 PGP131125:PGP131126 PQL131125:PQL131126 QAH131125:QAH131126 QKD131125:QKD131126 QTZ131125:QTZ131126 RDV131125:RDV131126 RNR131125:RNR131126 RXN131125:RXN131126 SHJ131125:SHJ131126 SRF131125:SRF131126 TBB131125:TBB131126 TKX131125:TKX131126 TUT131125:TUT131126 UEP131125:UEP131126 UOL131125:UOL131126 UYH131125:UYH131126 VID131125:VID131126 VRZ131125:VRZ131126 WBV131125:WBV131126 WLR131125:WLR131126 WVN131125:WVN131126 F196661:F196662 JB196661:JB196662 SX196661:SX196662 ACT196661:ACT196662 AMP196661:AMP196662 AWL196661:AWL196662 BGH196661:BGH196662 BQD196661:BQD196662 BZZ196661:BZZ196662 CJV196661:CJV196662 CTR196661:CTR196662 DDN196661:DDN196662 DNJ196661:DNJ196662 DXF196661:DXF196662 EHB196661:EHB196662 EQX196661:EQX196662 FAT196661:FAT196662 FKP196661:FKP196662 FUL196661:FUL196662 GEH196661:GEH196662 GOD196661:GOD196662 GXZ196661:GXZ196662 HHV196661:HHV196662 HRR196661:HRR196662 IBN196661:IBN196662 ILJ196661:ILJ196662 IVF196661:IVF196662 JFB196661:JFB196662 JOX196661:JOX196662 JYT196661:JYT196662 KIP196661:KIP196662 KSL196661:KSL196662 LCH196661:LCH196662 LMD196661:LMD196662 LVZ196661:LVZ196662 MFV196661:MFV196662 MPR196661:MPR196662 MZN196661:MZN196662 NJJ196661:NJJ196662 NTF196661:NTF196662 ODB196661:ODB196662 OMX196661:OMX196662 OWT196661:OWT196662 PGP196661:PGP196662 PQL196661:PQL196662 QAH196661:QAH196662 QKD196661:QKD196662 QTZ196661:QTZ196662 RDV196661:RDV196662 RNR196661:RNR196662 RXN196661:RXN196662 SHJ196661:SHJ196662 SRF196661:SRF196662 TBB196661:TBB196662 TKX196661:TKX196662 TUT196661:TUT196662 UEP196661:UEP196662 UOL196661:UOL196662 UYH196661:UYH196662 VID196661:VID196662 VRZ196661:VRZ196662 WBV196661:WBV196662 WLR196661:WLR196662 WVN196661:WVN196662 F262197:F262198 JB262197:JB262198 SX262197:SX262198 ACT262197:ACT262198 AMP262197:AMP262198 AWL262197:AWL262198 BGH262197:BGH262198 BQD262197:BQD262198 BZZ262197:BZZ262198 CJV262197:CJV262198 CTR262197:CTR262198 DDN262197:DDN262198 DNJ262197:DNJ262198 DXF262197:DXF262198 EHB262197:EHB262198 EQX262197:EQX262198 FAT262197:FAT262198 FKP262197:FKP262198 FUL262197:FUL262198 GEH262197:GEH262198 GOD262197:GOD262198 GXZ262197:GXZ262198 HHV262197:HHV262198 HRR262197:HRR262198 IBN262197:IBN262198 ILJ262197:ILJ262198 IVF262197:IVF262198 JFB262197:JFB262198 JOX262197:JOX262198 JYT262197:JYT262198 KIP262197:KIP262198 KSL262197:KSL262198 LCH262197:LCH262198 LMD262197:LMD262198 LVZ262197:LVZ262198 MFV262197:MFV262198 MPR262197:MPR262198 MZN262197:MZN262198 NJJ262197:NJJ262198 NTF262197:NTF262198 ODB262197:ODB262198 OMX262197:OMX262198 OWT262197:OWT262198 PGP262197:PGP262198 PQL262197:PQL262198 QAH262197:QAH262198 QKD262197:QKD262198 QTZ262197:QTZ262198 RDV262197:RDV262198 RNR262197:RNR262198 RXN262197:RXN262198 SHJ262197:SHJ262198 SRF262197:SRF262198 TBB262197:TBB262198 TKX262197:TKX262198 TUT262197:TUT262198 UEP262197:UEP262198 UOL262197:UOL262198 UYH262197:UYH262198 VID262197:VID262198 VRZ262197:VRZ262198 WBV262197:WBV262198 WLR262197:WLR262198 WVN262197:WVN262198 F327733:F327734 JB327733:JB327734 SX327733:SX327734 ACT327733:ACT327734 AMP327733:AMP327734 AWL327733:AWL327734 BGH327733:BGH327734 BQD327733:BQD327734 BZZ327733:BZZ327734 CJV327733:CJV327734 CTR327733:CTR327734 DDN327733:DDN327734 DNJ327733:DNJ327734 DXF327733:DXF327734 EHB327733:EHB327734 EQX327733:EQX327734 FAT327733:FAT327734 FKP327733:FKP327734 FUL327733:FUL327734 GEH327733:GEH327734 GOD327733:GOD327734 GXZ327733:GXZ327734 HHV327733:HHV327734 HRR327733:HRR327734 IBN327733:IBN327734 ILJ327733:ILJ327734 IVF327733:IVF327734 JFB327733:JFB327734 JOX327733:JOX327734 JYT327733:JYT327734 KIP327733:KIP327734 KSL327733:KSL327734 LCH327733:LCH327734 LMD327733:LMD327734 LVZ327733:LVZ327734 MFV327733:MFV327734 MPR327733:MPR327734 MZN327733:MZN327734 NJJ327733:NJJ327734 NTF327733:NTF327734 ODB327733:ODB327734 OMX327733:OMX327734 OWT327733:OWT327734 PGP327733:PGP327734 PQL327733:PQL327734 QAH327733:QAH327734 QKD327733:QKD327734 QTZ327733:QTZ327734 RDV327733:RDV327734 RNR327733:RNR327734 RXN327733:RXN327734 SHJ327733:SHJ327734 SRF327733:SRF327734 TBB327733:TBB327734 TKX327733:TKX327734 TUT327733:TUT327734 UEP327733:UEP327734 UOL327733:UOL327734 UYH327733:UYH327734 VID327733:VID327734 VRZ327733:VRZ327734 WBV327733:WBV327734 WLR327733:WLR327734 WVN327733:WVN327734 F393269:F393270 JB393269:JB393270 SX393269:SX393270 ACT393269:ACT393270 AMP393269:AMP393270 AWL393269:AWL393270 BGH393269:BGH393270 BQD393269:BQD393270 BZZ393269:BZZ393270 CJV393269:CJV393270 CTR393269:CTR393270 DDN393269:DDN393270 DNJ393269:DNJ393270 DXF393269:DXF393270 EHB393269:EHB393270 EQX393269:EQX393270 FAT393269:FAT393270 FKP393269:FKP393270 FUL393269:FUL393270 GEH393269:GEH393270 GOD393269:GOD393270 GXZ393269:GXZ393270 HHV393269:HHV393270 HRR393269:HRR393270 IBN393269:IBN393270 ILJ393269:ILJ393270 IVF393269:IVF393270 JFB393269:JFB393270 JOX393269:JOX393270 JYT393269:JYT393270 KIP393269:KIP393270 KSL393269:KSL393270 LCH393269:LCH393270 LMD393269:LMD393270 LVZ393269:LVZ393270 MFV393269:MFV393270 MPR393269:MPR393270 MZN393269:MZN393270 NJJ393269:NJJ393270 NTF393269:NTF393270 ODB393269:ODB393270 OMX393269:OMX393270 OWT393269:OWT393270 PGP393269:PGP393270 PQL393269:PQL393270 QAH393269:QAH393270 QKD393269:QKD393270 QTZ393269:QTZ393270 RDV393269:RDV393270 RNR393269:RNR393270 RXN393269:RXN393270 SHJ393269:SHJ393270 SRF393269:SRF393270 TBB393269:TBB393270 TKX393269:TKX393270 TUT393269:TUT393270 UEP393269:UEP393270 UOL393269:UOL393270 UYH393269:UYH393270 VID393269:VID393270 VRZ393269:VRZ393270 WBV393269:WBV393270 WLR393269:WLR393270 WVN393269:WVN393270 F458805:F458806 JB458805:JB458806 SX458805:SX458806 ACT458805:ACT458806 AMP458805:AMP458806 AWL458805:AWL458806 BGH458805:BGH458806 BQD458805:BQD458806 BZZ458805:BZZ458806 CJV458805:CJV458806 CTR458805:CTR458806 DDN458805:DDN458806 DNJ458805:DNJ458806 DXF458805:DXF458806 EHB458805:EHB458806 EQX458805:EQX458806 FAT458805:FAT458806 FKP458805:FKP458806 FUL458805:FUL458806 GEH458805:GEH458806 GOD458805:GOD458806 GXZ458805:GXZ458806 HHV458805:HHV458806 HRR458805:HRR458806 IBN458805:IBN458806 ILJ458805:ILJ458806 IVF458805:IVF458806 JFB458805:JFB458806 JOX458805:JOX458806 JYT458805:JYT458806 KIP458805:KIP458806 KSL458805:KSL458806 LCH458805:LCH458806 LMD458805:LMD458806 LVZ458805:LVZ458806 MFV458805:MFV458806 MPR458805:MPR458806 MZN458805:MZN458806 NJJ458805:NJJ458806 NTF458805:NTF458806 ODB458805:ODB458806 OMX458805:OMX458806 OWT458805:OWT458806 PGP458805:PGP458806 PQL458805:PQL458806 QAH458805:QAH458806 QKD458805:QKD458806 QTZ458805:QTZ458806 RDV458805:RDV458806 RNR458805:RNR458806 RXN458805:RXN458806 SHJ458805:SHJ458806 SRF458805:SRF458806 TBB458805:TBB458806 TKX458805:TKX458806 TUT458805:TUT458806 UEP458805:UEP458806 UOL458805:UOL458806 UYH458805:UYH458806 VID458805:VID458806 VRZ458805:VRZ458806 WBV458805:WBV458806 WLR458805:WLR458806 WVN458805:WVN458806 F524341:F524342 JB524341:JB524342 SX524341:SX524342 ACT524341:ACT524342 AMP524341:AMP524342 AWL524341:AWL524342 BGH524341:BGH524342 BQD524341:BQD524342 BZZ524341:BZZ524342 CJV524341:CJV524342 CTR524341:CTR524342 DDN524341:DDN524342 DNJ524341:DNJ524342 DXF524341:DXF524342 EHB524341:EHB524342 EQX524341:EQX524342 FAT524341:FAT524342 FKP524341:FKP524342 FUL524341:FUL524342 GEH524341:GEH524342 GOD524341:GOD524342 GXZ524341:GXZ524342 HHV524341:HHV524342 HRR524341:HRR524342 IBN524341:IBN524342 ILJ524341:ILJ524342 IVF524341:IVF524342 JFB524341:JFB524342 JOX524341:JOX524342 JYT524341:JYT524342 KIP524341:KIP524342 KSL524341:KSL524342 LCH524341:LCH524342 LMD524341:LMD524342 LVZ524341:LVZ524342 MFV524341:MFV524342 MPR524341:MPR524342 MZN524341:MZN524342 NJJ524341:NJJ524342 NTF524341:NTF524342 ODB524341:ODB524342 OMX524341:OMX524342 OWT524341:OWT524342 PGP524341:PGP524342 PQL524341:PQL524342 QAH524341:QAH524342 QKD524341:QKD524342 QTZ524341:QTZ524342 RDV524341:RDV524342 RNR524341:RNR524342 RXN524341:RXN524342 SHJ524341:SHJ524342 SRF524341:SRF524342 TBB524341:TBB524342 TKX524341:TKX524342 TUT524341:TUT524342 UEP524341:UEP524342 UOL524341:UOL524342 UYH524341:UYH524342 VID524341:VID524342 VRZ524341:VRZ524342 WBV524341:WBV524342 WLR524341:WLR524342 WVN524341:WVN524342 F589877:F589878 JB589877:JB589878 SX589877:SX589878 ACT589877:ACT589878 AMP589877:AMP589878 AWL589877:AWL589878 BGH589877:BGH589878 BQD589877:BQD589878 BZZ589877:BZZ589878 CJV589877:CJV589878 CTR589877:CTR589878 DDN589877:DDN589878 DNJ589877:DNJ589878 DXF589877:DXF589878 EHB589877:EHB589878 EQX589877:EQX589878 FAT589877:FAT589878 FKP589877:FKP589878 FUL589877:FUL589878 GEH589877:GEH589878 GOD589877:GOD589878 GXZ589877:GXZ589878 HHV589877:HHV589878 HRR589877:HRR589878 IBN589877:IBN589878 ILJ589877:ILJ589878 IVF589877:IVF589878 JFB589877:JFB589878 JOX589877:JOX589878 JYT589877:JYT589878 KIP589877:KIP589878 KSL589877:KSL589878 LCH589877:LCH589878 LMD589877:LMD589878 LVZ589877:LVZ589878 MFV589877:MFV589878 MPR589877:MPR589878 MZN589877:MZN589878 NJJ589877:NJJ589878 NTF589877:NTF589878 ODB589877:ODB589878 OMX589877:OMX589878 OWT589877:OWT589878 PGP589877:PGP589878 PQL589877:PQL589878 QAH589877:QAH589878 QKD589877:QKD589878 QTZ589877:QTZ589878 RDV589877:RDV589878 RNR589877:RNR589878 RXN589877:RXN589878 SHJ589877:SHJ589878 SRF589877:SRF589878 TBB589877:TBB589878 TKX589877:TKX589878 TUT589877:TUT589878 UEP589877:UEP589878 UOL589877:UOL589878 UYH589877:UYH589878 VID589877:VID589878 VRZ589877:VRZ589878 WBV589877:WBV589878 WLR589877:WLR589878 WVN589877:WVN589878 F655413:F655414 JB655413:JB655414 SX655413:SX655414 ACT655413:ACT655414 AMP655413:AMP655414 AWL655413:AWL655414 BGH655413:BGH655414 BQD655413:BQD655414 BZZ655413:BZZ655414 CJV655413:CJV655414 CTR655413:CTR655414 DDN655413:DDN655414 DNJ655413:DNJ655414 DXF655413:DXF655414 EHB655413:EHB655414 EQX655413:EQX655414 FAT655413:FAT655414 FKP655413:FKP655414 FUL655413:FUL655414 GEH655413:GEH655414 GOD655413:GOD655414 GXZ655413:GXZ655414 HHV655413:HHV655414 HRR655413:HRR655414 IBN655413:IBN655414 ILJ655413:ILJ655414 IVF655413:IVF655414 JFB655413:JFB655414 JOX655413:JOX655414 JYT655413:JYT655414 KIP655413:KIP655414 KSL655413:KSL655414 LCH655413:LCH655414 LMD655413:LMD655414 LVZ655413:LVZ655414 MFV655413:MFV655414 MPR655413:MPR655414 MZN655413:MZN655414 NJJ655413:NJJ655414 NTF655413:NTF655414 ODB655413:ODB655414 OMX655413:OMX655414 OWT655413:OWT655414 PGP655413:PGP655414 PQL655413:PQL655414 QAH655413:QAH655414 QKD655413:QKD655414 QTZ655413:QTZ655414 RDV655413:RDV655414 RNR655413:RNR655414 RXN655413:RXN655414 SHJ655413:SHJ655414 SRF655413:SRF655414 TBB655413:TBB655414 TKX655413:TKX655414 TUT655413:TUT655414 UEP655413:UEP655414 UOL655413:UOL655414 UYH655413:UYH655414 VID655413:VID655414 VRZ655413:VRZ655414 WBV655413:WBV655414 WLR655413:WLR655414 WVN655413:WVN655414 F720949:F720950 JB720949:JB720950 SX720949:SX720950 ACT720949:ACT720950 AMP720949:AMP720950 AWL720949:AWL720950 BGH720949:BGH720950 BQD720949:BQD720950 BZZ720949:BZZ720950 CJV720949:CJV720950 CTR720949:CTR720950 DDN720949:DDN720950 DNJ720949:DNJ720950 DXF720949:DXF720950 EHB720949:EHB720950 EQX720949:EQX720950 FAT720949:FAT720950 FKP720949:FKP720950 FUL720949:FUL720950 GEH720949:GEH720950 GOD720949:GOD720950 GXZ720949:GXZ720950 HHV720949:HHV720950 HRR720949:HRR720950 IBN720949:IBN720950 ILJ720949:ILJ720950 IVF720949:IVF720950 JFB720949:JFB720950 JOX720949:JOX720950 JYT720949:JYT720950 KIP720949:KIP720950 KSL720949:KSL720950 LCH720949:LCH720950 LMD720949:LMD720950 LVZ720949:LVZ720950 MFV720949:MFV720950 MPR720949:MPR720950 MZN720949:MZN720950 NJJ720949:NJJ720950 NTF720949:NTF720950 ODB720949:ODB720950 OMX720949:OMX720950 OWT720949:OWT720950 PGP720949:PGP720950 PQL720949:PQL720950 QAH720949:QAH720950 QKD720949:QKD720950 QTZ720949:QTZ720950 RDV720949:RDV720950 RNR720949:RNR720950 RXN720949:RXN720950 SHJ720949:SHJ720950 SRF720949:SRF720950 TBB720949:TBB720950 TKX720949:TKX720950 TUT720949:TUT720950 UEP720949:UEP720950 UOL720949:UOL720950 UYH720949:UYH720950 VID720949:VID720950 VRZ720949:VRZ720950 WBV720949:WBV720950 WLR720949:WLR720950 WVN720949:WVN720950 F786485:F786486 JB786485:JB786486 SX786485:SX786486 ACT786485:ACT786486 AMP786485:AMP786486 AWL786485:AWL786486 BGH786485:BGH786486 BQD786485:BQD786486 BZZ786485:BZZ786486 CJV786485:CJV786486 CTR786485:CTR786486 DDN786485:DDN786486 DNJ786485:DNJ786486 DXF786485:DXF786486 EHB786485:EHB786486 EQX786485:EQX786486 FAT786485:FAT786486 FKP786485:FKP786486 FUL786485:FUL786486 GEH786485:GEH786486 GOD786485:GOD786486 GXZ786485:GXZ786486 HHV786485:HHV786486 HRR786485:HRR786486 IBN786485:IBN786486 ILJ786485:ILJ786486 IVF786485:IVF786486 JFB786485:JFB786486 JOX786485:JOX786486 JYT786485:JYT786486 KIP786485:KIP786486 KSL786485:KSL786486 LCH786485:LCH786486 LMD786485:LMD786486 LVZ786485:LVZ786486 MFV786485:MFV786486 MPR786485:MPR786486 MZN786485:MZN786486 NJJ786485:NJJ786486 NTF786485:NTF786486 ODB786485:ODB786486 OMX786485:OMX786486 OWT786485:OWT786486 PGP786485:PGP786486 PQL786485:PQL786486 QAH786485:QAH786486 QKD786485:QKD786486 QTZ786485:QTZ786486 RDV786485:RDV786486 RNR786485:RNR786486 RXN786485:RXN786486 SHJ786485:SHJ786486 SRF786485:SRF786486 TBB786485:TBB786486 TKX786485:TKX786486 TUT786485:TUT786486 UEP786485:UEP786486 UOL786485:UOL786486 UYH786485:UYH786486 VID786485:VID786486 VRZ786485:VRZ786486 WBV786485:WBV786486 WLR786485:WLR786486 WVN786485:WVN786486 F852021:F852022 JB852021:JB852022 SX852021:SX852022 ACT852021:ACT852022 AMP852021:AMP852022 AWL852021:AWL852022 BGH852021:BGH852022 BQD852021:BQD852022 BZZ852021:BZZ852022 CJV852021:CJV852022 CTR852021:CTR852022 DDN852021:DDN852022 DNJ852021:DNJ852022 DXF852021:DXF852022 EHB852021:EHB852022 EQX852021:EQX852022 FAT852021:FAT852022 FKP852021:FKP852022 FUL852021:FUL852022 GEH852021:GEH852022 GOD852021:GOD852022 GXZ852021:GXZ852022 HHV852021:HHV852022 HRR852021:HRR852022 IBN852021:IBN852022 ILJ852021:ILJ852022 IVF852021:IVF852022 JFB852021:JFB852022 JOX852021:JOX852022 JYT852021:JYT852022 KIP852021:KIP852022 KSL852021:KSL852022 LCH852021:LCH852022 LMD852021:LMD852022 LVZ852021:LVZ852022 MFV852021:MFV852022 MPR852021:MPR852022 MZN852021:MZN852022 NJJ852021:NJJ852022 NTF852021:NTF852022 ODB852021:ODB852022 OMX852021:OMX852022 OWT852021:OWT852022 PGP852021:PGP852022 PQL852021:PQL852022 QAH852021:QAH852022 QKD852021:QKD852022 QTZ852021:QTZ852022 RDV852021:RDV852022 RNR852021:RNR852022 RXN852021:RXN852022 SHJ852021:SHJ852022 SRF852021:SRF852022 TBB852021:TBB852022 TKX852021:TKX852022 TUT852021:TUT852022 UEP852021:UEP852022 UOL852021:UOL852022 UYH852021:UYH852022 VID852021:VID852022 VRZ852021:VRZ852022 WBV852021:WBV852022 WLR852021:WLR852022 WVN852021:WVN852022 F917557:F917558 JB917557:JB917558 SX917557:SX917558 ACT917557:ACT917558 AMP917557:AMP917558 AWL917557:AWL917558 BGH917557:BGH917558 BQD917557:BQD917558 BZZ917557:BZZ917558 CJV917557:CJV917558 CTR917557:CTR917558 DDN917557:DDN917558 DNJ917557:DNJ917558 DXF917557:DXF917558 EHB917557:EHB917558 EQX917557:EQX917558 FAT917557:FAT917558 FKP917557:FKP917558 FUL917557:FUL917558 GEH917557:GEH917558 GOD917557:GOD917558 GXZ917557:GXZ917558 HHV917557:HHV917558 HRR917557:HRR917558 IBN917557:IBN917558 ILJ917557:ILJ917558 IVF917557:IVF917558 JFB917557:JFB917558 JOX917557:JOX917558 JYT917557:JYT917558 KIP917557:KIP917558 KSL917557:KSL917558 LCH917557:LCH917558 LMD917557:LMD917558 LVZ917557:LVZ917558 MFV917557:MFV917558 MPR917557:MPR917558 MZN917557:MZN917558 NJJ917557:NJJ917558 NTF917557:NTF917558 ODB917557:ODB917558 OMX917557:OMX917558 OWT917557:OWT917558 PGP917557:PGP917558 PQL917557:PQL917558 QAH917557:QAH917558 QKD917557:QKD917558 QTZ917557:QTZ917558 RDV917557:RDV917558 RNR917557:RNR917558 RXN917557:RXN917558 SHJ917557:SHJ917558 SRF917557:SRF917558 TBB917557:TBB917558 TKX917557:TKX917558 TUT917557:TUT917558 UEP917557:UEP917558 UOL917557:UOL917558 UYH917557:UYH917558 VID917557:VID917558 VRZ917557:VRZ917558 WBV917557:WBV917558 WLR917557:WLR917558 WVN917557:WVN917558 F983093:F983094 JB983093:JB983094 SX983093:SX983094 ACT983093:ACT983094 AMP983093:AMP983094 AWL983093:AWL983094 BGH983093:BGH983094 BQD983093:BQD983094 BZZ983093:BZZ983094 CJV983093:CJV983094 CTR983093:CTR983094 DDN983093:DDN983094 DNJ983093:DNJ983094 DXF983093:DXF983094 EHB983093:EHB983094 EQX983093:EQX983094 FAT983093:FAT983094 FKP983093:FKP983094 FUL983093:FUL983094 GEH983093:GEH983094 GOD983093:GOD983094 GXZ983093:GXZ983094 HHV983093:HHV983094 HRR983093:HRR983094 IBN983093:IBN983094 ILJ983093:ILJ983094 IVF983093:IVF983094 JFB983093:JFB983094 JOX983093:JOX983094 JYT983093:JYT983094 KIP983093:KIP983094 KSL983093:KSL983094 LCH983093:LCH983094 LMD983093:LMD983094 LVZ983093:LVZ983094 MFV983093:MFV983094 MPR983093:MPR983094 MZN983093:MZN983094 NJJ983093:NJJ983094 NTF983093:NTF983094 ODB983093:ODB983094 OMX983093:OMX983094 OWT983093:OWT983094 PGP983093:PGP983094 PQL983093:PQL983094 QAH983093:QAH983094 QKD983093:QKD983094 QTZ983093:QTZ983094 RDV983093:RDV983094 RNR983093:RNR983094 RXN983093:RXN983094 SHJ983093:SHJ983094 SRF983093:SRF983094 TBB983093:TBB983094 TKX983093:TKX983094 TUT983093:TUT983094 UEP983093:UEP983094 UOL983093:UOL983094 UYH983093:UYH983094 VID983093:VID983094 VRZ983093:VRZ983094 WBV983093:WBV983094 WLR983093:WLR983094 WVN983093:WVN983094 E53 JA53 SW53 ACS53 AMO53 AWK53 BGG53 BQC53 BZY53 CJU53 CTQ53 DDM53 DNI53 DXE53 EHA53 EQW53 FAS53 FKO53 FUK53 GEG53 GOC53 GXY53 HHU53 HRQ53 IBM53 ILI53 IVE53 JFA53 JOW53 JYS53 KIO53 KSK53 LCG53 LMC53 LVY53 MFU53 MPQ53 MZM53 NJI53 NTE53 ODA53 OMW53 OWS53 PGO53 PQK53 QAG53 QKC53 QTY53 RDU53 RNQ53 RXM53 SHI53 SRE53 TBA53 TKW53 TUS53 UEO53 UOK53 UYG53 VIC53 VRY53 WBU53 WLQ53 WVM53 E65589 JA65589 SW65589 ACS65589 AMO65589 AWK65589 BGG65589 BQC65589 BZY65589 CJU65589 CTQ65589 DDM65589 DNI65589 DXE65589 EHA65589 EQW65589 FAS65589 FKO65589 FUK65589 GEG65589 GOC65589 GXY65589 HHU65589 HRQ65589 IBM65589 ILI65589 IVE65589 JFA65589 JOW65589 JYS65589 KIO65589 KSK65589 LCG65589 LMC65589 LVY65589 MFU65589 MPQ65589 MZM65589 NJI65589 NTE65589 ODA65589 OMW65589 OWS65589 PGO65589 PQK65589 QAG65589 QKC65589 QTY65589 RDU65589 RNQ65589 RXM65589 SHI65589 SRE65589 TBA65589 TKW65589 TUS65589 UEO65589 UOK65589 UYG65589 VIC65589 VRY65589 WBU65589 WLQ65589 WVM65589 E131125 JA131125 SW131125 ACS131125 AMO131125 AWK131125 BGG131125 BQC131125 BZY131125 CJU131125 CTQ131125 DDM131125 DNI131125 DXE131125 EHA131125 EQW131125 FAS131125 FKO131125 FUK131125 GEG131125 GOC131125 GXY131125 HHU131125 HRQ131125 IBM131125 ILI131125 IVE131125 JFA131125 JOW131125 JYS131125 KIO131125 KSK131125 LCG131125 LMC131125 LVY131125 MFU131125 MPQ131125 MZM131125 NJI131125 NTE131125 ODA131125 OMW131125 OWS131125 PGO131125 PQK131125 QAG131125 QKC131125 QTY131125 RDU131125 RNQ131125 RXM131125 SHI131125 SRE131125 TBA131125 TKW131125 TUS131125 UEO131125 UOK131125 UYG131125 VIC131125 VRY131125 WBU131125 WLQ131125 WVM131125 E196661 JA196661 SW196661 ACS196661 AMO196661 AWK196661 BGG196661 BQC196661 BZY196661 CJU196661 CTQ196661 DDM196661 DNI196661 DXE196661 EHA196661 EQW196661 FAS196661 FKO196661 FUK196661 GEG196661 GOC196661 GXY196661 HHU196661 HRQ196661 IBM196661 ILI196661 IVE196661 JFA196661 JOW196661 JYS196661 KIO196661 KSK196661 LCG196661 LMC196661 LVY196661 MFU196661 MPQ196661 MZM196661 NJI196661 NTE196661 ODA196661 OMW196661 OWS196661 PGO196661 PQK196661 QAG196661 QKC196661 QTY196661 RDU196661 RNQ196661 RXM196661 SHI196661 SRE196661 TBA196661 TKW196661 TUS196661 UEO196661 UOK196661 UYG196661 VIC196661 VRY196661 WBU196661 WLQ196661 WVM196661 E262197 JA262197 SW262197 ACS262197 AMO262197 AWK262197 BGG262197 BQC262197 BZY262197 CJU262197 CTQ262197 DDM262197 DNI262197 DXE262197 EHA262197 EQW262197 FAS262197 FKO262197 FUK262197 GEG262197 GOC262197 GXY262197 HHU262197 HRQ262197 IBM262197 ILI262197 IVE262197 JFA262197 JOW262197 JYS262197 KIO262197 KSK262197 LCG262197 LMC262197 LVY262197 MFU262197 MPQ262197 MZM262197 NJI262197 NTE262197 ODA262197 OMW262197 OWS262197 PGO262197 PQK262197 QAG262197 QKC262197 QTY262197 RDU262197 RNQ262197 RXM262197 SHI262197 SRE262197 TBA262197 TKW262197 TUS262197 UEO262197 UOK262197 UYG262197 VIC262197 VRY262197 WBU262197 WLQ262197 WVM262197 E327733 JA327733 SW327733 ACS327733 AMO327733 AWK327733 BGG327733 BQC327733 BZY327733 CJU327733 CTQ327733 DDM327733 DNI327733 DXE327733 EHA327733 EQW327733 FAS327733 FKO327733 FUK327733 GEG327733 GOC327733 GXY327733 HHU327733 HRQ327733 IBM327733 ILI327733 IVE327733 JFA327733 JOW327733 JYS327733 KIO327733 KSK327733 LCG327733 LMC327733 LVY327733 MFU327733 MPQ327733 MZM327733 NJI327733 NTE327733 ODA327733 OMW327733 OWS327733 PGO327733 PQK327733 QAG327733 QKC327733 QTY327733 RDU327733 RNQ327733 RXM327733 SHI327733 SRE327733 TBA327733 TKW327733 TUS327733 UEO327733 UOK327733 UYG327733 VIC327733 VRY327733 WBU327733 WLQ327733 WVM327733 E393269 JA393269 SW393269 ACS393269 AMO393269 AWK393269 BGG393269 BQC393269 BZY393269 CJU393269 CTQ393269 DDM393269 DNI393269 DXE393269 EHA393269 EQW393269 FAS393269 FKO393269 FUK393269 GEG393269 GOC393269 GXY393269 HHU393269 HRQ393269 IBM393269 ILI393269 IVE393269 JFA393269 JOW393269 JYS393269 KIO393269 KSK393269 LCG393269 LMC393269 LVY393269 MFU393269 MPQ393269 MZM393269 NJI393269 NTE393269 ODA393269 OMW393269 OWS393269 PGO393269 PQK393269 QAG393269 QKC393269 QTY393269 RDU393269 RNQ393269 RXM393269 SHI393269 SRE393269 TBA393269 TKW393269 TUS393269 UEO393269 UOK393269 UYG393269 VIC393269 VRY393269 WBU393269 WLQ393269 WVM393269 E458805 JA458805 SW458805 ACS458805 AMO458805 AWK458805 BGG458805 BQC458805 BZY458805 CJU458805 CTQ458805 DDM458805 DNI458805 DXE458805 EHA458805 EQW458805 FAS458805 FKO458805 FUK458805 GEG458805 GOC458805 GXY458805 HHU458805 HRQ458805 IBM458805 ILI458805 IVE458805 JFA458805 JOW458805 JYS458805 KIO458805 KSK458805 LCG458805 LMC458805 LVY458805 MFU458805 MPQ458805 MZM458805 NJI458805 NTE458805 ODA458805 OMW458805 OWS458805 PGO458805 PQK458805 QAG458805 QKC458805 QTY458805 RDU458805 RNQ458805 RXM458805 SHI458805 SRE458805 TBA458805 TKW458805 TUS458805 UEO458805 UOK458805 UYG458805 VIC458805 VRY458805 WBU458805 WLQ458805 WVM458805 E524341 JA524341 SW524341 ACS524341 AMO524341 AWK524341 BGG524341 BQC524341 BZY524341 CJU524341 CTQ524341 DDM524341 DNI524341 DXE524341 EHA524341 EQW524341 FAS524341 FKO524341 FUK524341 GEG524341 GOC524341 GXY524341 HHU524341 HRQ524341 IBM524341 ILI524341 IVE524341 JFA524341 JOW524341 JYS524341 KIO524341 KSK524341 LCG524341 LMC524341 LVY524341 MFU524341 MPQ524341 MZM524341 NJI524341 NTE524341 ODA524341 OMW524341 OWS524341 PGO524341 PQK524341 QAG524341 QKC524341 QTY524341 RDU524341 RNQ524341 RXM524341 SHI524341 SRE524341 TBA524341 TKW524341 TUS524341 UEO524341 UOK524341 UYG524341 VIC524341 VRY524341 WBU524341 WLQ524341 WVM524341 E589877 JA589877 SW589877 ACS589877 AMO589877 AWK589877 BGG589877 BQC589877 BZY589877 CJU589877 CTQ589877 DDM589877 DNI589877 DXE589877 EHA589877 EQW589877 FAS589877 FKO589877 FUK589877 GEG589877 GOC589877 GXY589877 HHU589877 HRQ589877 IBM589877 ILI589877 IVE589877 JFA589877 JOW589877 JYS589877 KIO589877 KSK589877 LCG589877 LMC589877 LVY589877 MFU589877 MPQ589877 MZM589877 NJI589877 NTE589877 ODA589877 OMW589877 OWS589877 PGO589877 PQK589877 QAG589877 QKC589877 QTY589877 RDU589877 RNQ589877 RXM589877 SHI589877 SRE589877 TBA589877 TKW589877 TUS589877 UEO589877 UOK589877 UYG589877 VIC589877 VRY589877 WBU589877 WLQ589877 WVM589877 E655413 JA655413 SW655413 ACS655413 AMO655413 AWK655413 BGG655413 BQC655413 BZY655413 CJU655413 CTQ655413 DDM655413 DNI655413 DXE655413 EHA655413 EQW655413 FAS655413 FKO655413 FUK655413 GEG655413 GOC655413 GXY655413 HHU655413 HRQ655413 IBM655413 ILI655413 IVE655413 JFA655413 JOW655413 JYS655413 KIO655413 KSK655413 LCG655413 LMC655413 LVY655413 MFU655413 MPQ655413 MZM655413 NJI655413 NTE655413 ODA655413 OMW655413 OWS655413 PGO655413 PQK655413 QAG655413 QKC655413 QTY655413 RDU655413 RNQ655413 RXM655413 SHI655413 SRE655413 TBA655413 TKW655413 TUS655413 UEO655413 UOK655413 UYG655413 VIC655413 VRY655413 WBU655413 WLQ655413 WVM655413 E720949 JA720949 SW720949 ACS720949 AMO720949 AWK720949 BGG720949 BQC720949 BZY720949 CJU720949 CTQ720949 DDM720949 DNI720949 DXE720949 EHA720949 EQW720949 FAS720949 FKO720949 FUK720949 GEG720949 GOC720949 GXY720949 HHU720949 HRQ720949 IBM720949 ILI720949 IVE720949 JFA720949 JOW720949 JYS720949 KIO720949 KSK720949 LCG720949 LMC720949 LVY720949 MFU720949 MPQ720949 MZM720949 NJI720949 NTE720949 ODA720949 OMW720949 OWS720949 PGO720949 PQK720949 QAG720949 QKC720949 QTY720949 RDU720949 RNQ720949 RXM720949 SHI720949 SRE720949 TBA720949 TKW720949 TUS720949 UEO720949 UOK720949 UYG720949 VIC720949 VRY720949 WBU720949 WLQ720949 WVM720949 E786485 JA786485 SW786485 ACS786485 AMO786485 AWK786485 BGG786485 BQC786485 BZY786485 CJU786485 CTQ786485 DDM786485 DNI786485 DXE786485 EHA786485 EQW786485 FAS786485 FKO786485 FUK786485 GEG786485 GOC786485 GXY786485 HHU786485 HRQ786485 IBM786485 ILI786485 IVE786485 JFA786485 JOW786485 JYS786485 KIO786485 KSK786485 LCG786485 LMC786485 LVY786485 MFU786485 MPQ786485 MZM786485 NJI786485 NTE786485 ODA786485 OMW786485 OWS786485 PGO786485 PQK786485 QAG786485 QKC786485 QTY786485 RDU786485 RNQ786485 RXM786485 SHI786485 SRE786485 TBA786485 TKW786485 TUS786485 UEO786485 UOK786485 UYG786485 VIC786485 VRY786485 WBU786485 WLQ786485 WVM786485 E852021 JA852021 SW852021 ACS852021 AMO852021 AWK852021 BGG852021 BQC852021 BZY852021 CJU852021 CTQ852021 DDM852021 DNI852021 DXE852021 EHA852021 EQW852021 FAS852021 FKO852021 FUK852021 GEG852021 GOC852021 GXY852021 HHU852021 HRQ852021 IBM852021 ILI852021 IVE852021 JFA852021 JOW852021 JYS852021 KIO852021 KSK852021 LCG852021 LMC852021 LVY852021 MFU852021 MPQ852021 MZM852021 NJI852021 NTE852021 ODA852021 OMW852021 OWS852021 PGO852021 PQK852021 QAG852021 QKC852021 QTY852021 RDU852021 RNQ852021 RXM852021 SHI852021 SRE852021 TBA852021 TKW852021 TUS852021 UEO852021 UOK852021 UYG852021 VIC852021 VRY852021 WBU852021 WLQ852021 WVM852021 E917557 JA917557 SW917557 ACS917557 AMO917557 AWK917557 BGG917557 BQC917557 BZY917557 CJU917557 CTQ917557 DDM917557 DNI917557 DXE917557 EHA917557 EQW917557 FAS917557 FKO917557 FUK917557 GEG917557 GOC917557 GXY917557 HHU917557 HRQ917557 IBM917557 ILI917557 IVE917557 JFA917557 JOW917557 JYS917557 KIO917557 KSK917557 LCG917557 LMC917557 LVY917557 MFU917557 MPQ917557 MZM917557 NJI917557 NTE917557 ODA917557 OMW917557 OWS917557 PGO917557 PQK917557 QAG917557 QKC917557 QTY917557 RDU917557 RNQ917557 RXM917557 SHI917557 SRE917557 TBA917557 TKW917557 TUS917557 UEO917557 UOK917557 UYG917557 VIC917557 VRY917557 WBU917557 WLQ917557 WVM917557 E983093 JA983093 SW983093 ACS983093 AMO983093 AWK983093 BGG983093 BQC983093 BZY983093 CJU983093 CTQ983093 DDM983093 DNI983093 DXE983093 EHA983093 EQW983093 FAS983093 FKO983093 FUK983093 GEG983093 GOC983093 GXY983093 HHU983093 HRQ983093 IBM983093 ILI983093 IVE983093 JFA983093 JOW983093 JYS983093 KIO983093 KSK983093 LCG983093 LMC983093 LVY983093 MFU983093 MPQ983093 MZM983093 NJI983093 NTE983093 ODA983093 OMW983093 OWS983093 PGO983093 PQK983093 QAG983093 QKC983093 QTY983093 RDU983093 RNQ983093 RXM983093 SHI983093 SRE983093 TBA983093 TKW983093 TUS983093 UEO983093 UOK983093 UYG983093 VIC983093 VRY983093 WBU983093 WLQ983093 WVM983093 C61:AT61 IY61:KP61 SU61:UL61 ACQ61:AEH61 AMM61:AOD61 AWI61:AXZ61 BGE61:BHV61 BQA61:BRR61 BZW61:CBN61 CJS61:CLJ61 CTO61:CVF61 DDK61:DFB61 DNG61:DOX61 DXC61:DYT61 EGY61:EIP61 EQU61:ESL61 FAQ61:FCH61 FKM61:FMD61 FUI61:FVZ61 GEE61:GFV61 GOA61:GPR61 GXW61:GZN61 HHS61:HJJ61 HRO61:HTF61 IBK61:IDB61 ILG61:IMX61 IVC61:IWT61 JEY61:JGP61 JOU61:JQL61 JYQ61:KAH61 KIM61:KKD61 KSI61:KTZ61 LCE61:LDV61 LMA61:LNR61 LVW61:LXN61 MFS61:MHJ61 MPO61:MRF61 MZK61:NBB61 NJG61:NKX61 NTC61:NUT61 OCY61:OEP61 OMU61:OOL61 OWQ61:OYH61 PGM61:PID61 PQI61:PRZ61 QAE61:QBV61 QKA61:QLR61 QTW61:QVN61 RDS61:RFJ61 RNO61:RPF61 RXK61:RZB61 SHG61:SIX61 SRC61:SST61 TAY61:TCP61 TKU61:TML61 TUQ61:TWH61 UEM61:UGD61 UOI61:UPZ61 UYE61:UZV61 VIA61:VJR61 VRW61:VTN61 WBS61:WDJ61 WLO61:WNF61 WVK61:WXB61 C65597:AT65597 IY65597:KP65597 SU65597:UL65597 ACQ65597:AEH65597 AMM65597:AOD65597 AWI65597:AXZ65597 BGE65597:BHV65597 BQA65597:BRR65597 BZW65597:CBN65597 CJS65597:CLJ65597 CTO65597:CVF65597 DDK65597:DFB65597 DNG65597:DOX65597 DXC65597:DYT65597 EGY65597:EIP65597 EQU65597:ESL65597 FAQ65597:FCH65597 FKM65597:FMD65597 FUI65597:FVZ65597 GEE65597:GFV65597 GOA65597:GPR65597 GXW65597:GZN65597 HHS65597:HJJ65597 HRO65597:HTF65597 IBK65597:IDB65597 ILG65597:IMX65597 IVC65597:IWT65597 JEY65597:JGP65597 JOU65597:JQL65597 JYQ65597:KAH65597 KIM65597:KKD65597 KSI65597:KTZ65597 LCE65597:LDV65597 LMA65597:LNR65597 LVW65597:LXN65597 MFS65597:MHJ65597 MPO65597:MRF65597 MZK65597:NBB65597 NJG65597:NKX65597 NTC65597:NUT65597 OCY65597:OEP65597 OMU65597:OOL65597 OWQ65597:OYH65597 PGM65597:PID65597 PQI65597:PRZ65597 QAE65597:QBV65597 QKA65597:QLR65597 QTW65597:QVN65597 RDS65597:RFJ65597 RNO65597:RPF65597 RXK65597:RZB65597 SHG65597:SIX65597 SRC65597:SST65597 TAY65597:TCP65597 TKU65597:TML65597 TUQ65597:TWH65597 UEM65597:UGD65597 UOI65597:UPZ65597 UYE65597:UZV65597 VIA65597:VJR65597 VRW65597:VTN65597 WBS65597:WDJ65597 WLO65597:WNF65597 WVK65597:WXB65597 C131133:AT131133 IY131133:KP131133 SU131133:UL131133 ACQ131133:AEH131133 AMM131133:AOD131133 AWI131133:AXZ131133 BGE131133:BHV131133 BQA131133:BRR131133 BZW131133:CBN131133 CJS131133:CLJ131133 CTO131133:CVF131133 DDK131133:DFB131133 DNG131133:DOX131133 DXC131133:DYT131133 EGY131133:EIP131133 EQU131133:ESL131133 FAQ131133:FCH131133 FKM131133:FMD131133 FUI131133:FVZ131133 GEE131133:GFV131133 GOA131133:GPR131133 GXW131133:GZN131133 HHS131133:HJJ131133 HRO131133:HTF131133 IBK131133:IDB131133 ILG131133:IMX131133 IVC131133:IWT131133 JEY131133:JGP131133 JOU131133:JQL131133 JYQ131133:KAH131133 KIM131133:KKD131133 KSI131133:KTZ131133 LCE131133:LDV131133 LMA131133:LNR131133 LVW131133:LXN131133 MFS131133:MHJ131133 MPO131133:MRF131133 MZK131133:NBB131133 NJG131133:NKX131133 NTC131133:NUT131133 OCY131133:OEP131133 OMU131133:OOL131133 OWQ131133:OYH131133 PGM131133:PID131133 PQI131133:PRZ131133 QAE131133:QBV131133 QKA131133:QLR131133 QTW131133:QVN131133 RDS131133:RFJ131133 RNO131133:RPF131133 RXK131133:RZB131133 SHG131133:SIX131133 SRC131133:SST131133 TAY131133:TCP131133 TKU131133:TML131133 TUQ131133:TWH131133 UEM131133:UGD131133 UOI131133:UPZ131133 UYE131133:UZV131133 VIA131133:VJR131133 VRW131133:VTN131133 WBS131133:WDJ131133 WLO131133:WNF131133 WVK131133:WXB131133 C196669:AT196669 IY196669:KP196669 SU196669:UL196669 ACQ196669:AEH196669 AMM196669:AOD196669 AWI196669:AXZ196669 BGE196669:BHV196669 BQA196669:BRR196669 BZW196669:CBN196669 CJS196669:CLJ196669 CTO196669:CVF196669 DDK196669:DFB196669 DNG196669:DOX196669 DXC196669:DYT196669 EGY196669:EIP196669 EQU196669:ESL196669 FAQ196669:FCH196669 FKM196669:FMD196669 FUI196669:FVZ196669 GEE196669:GFV196669 GOA196669:GPR196669 GXW196669:GZN196669 HHS196669:HJJ196669 HRO196669:HTF196669 IBK196669:IDB196669 ILG196669:IMX196669 IVC196669:IWT196669 JEY196669:JGP196669 JOU196669:JQL196669 JYQ196669:KAH196669 KIM196669:KKD196669 KSI196669:KTZ196669 LCE196669:LDV196669 LMA196669:LNR196669 LVW196669:LXN196669 MFS196669:MHJ196669 MPO196669:MRF196669 MZK196669:NBB196669 NJG196669:NKX196669 NTC196669:NUT196669 OCY196669:OEP196669 OMU196669:OOL196669 OWQ196669:OYH196669 PGM196669:PID196669 PQI196669:PRZ196669 QAE196669:QBV196669 QKA196669:QLR196669 QTW196669:QVN196669 RDS196669:RFJ196669 RNO196669:RPF196669 RXK196669:RZB196669 SHG196669:SIX196669 SRC196669:SST196669 TAY196669:TCP196669 TKU196669:TML196669 TUQ196669:TWH196669 UEM196669:UGD196669 UOI196669:UPZ196669 UYE196669:UZV196669 VIA196669:VJR196669 VRW196669:VTN196669 WBS196669:WDJ196669 WLO196669:WNF196669 WVK196669:WXB196669 C262205:AT262205 IY262205:KP262205 SU262205:UL262205 ACQ262205:AEH262205 AMM262205:AOD262205 AWI262205:AXZ262205 BGE262205:BHV262205 BQA262205:BRR262205 BZW262205:CBN262205 CJS262205:CLJ262205 CTO262205:CVF262205 DDK262205:DFB262205 DNG262205:DOX262205 DXC262205:DYT262205 EGY262205:EIP262205 EQU262205:ESL262205 FAQ262205:FCH262205 FKM262205:FMD262205 FUI262205:FVZ262205 GEE262205:GFV262205 GOA262205:GPR262205 GXW262205:GZN262205 HHS262205:HJJ262205 HRO262205:HTF262205 IBK262205:IDB262205 ILG262205:IMX262205 IVC262205:IWT262205 JEY262205:JGP262205 JOU262205:JQL262205 JYQ262205:KAH262205 KIM262205:KKD262205 KSI262205:KTZ262205 LCE262205:LDV262205 LMA262205:LNR262205 LVW262205:LXN262205 MFS262205:MHJ262205 MPO262205:MRF262205 MZK262205:NBB262205 NJG262205:NKX262205 NTC262205:NUT262205 OCY262205:OEP262205 OMU262205:OOL262205 OWQ262205:OYH262205 PGM262205:PID262205 PQI262205:PRZ262205 QAE262205:QBV262205 QKA262205:QLR262205 QTW262205:QVN262205 RDS262205:RFJ262205 RNO262205:RPF262205 RXK262205:RZB262205 SHG262205:SIX262205 SRC262205:SST262205 TAY262205:TCP262205 TKU262205:TML262205 TUQ262205:TWH262205 UEM262205:UGD262205 UOI262205:UPZ262205 UYE262205:UZV262205 VIA262205:VJR262205 VRW262205:VTN262205 WBS262205:WDJ262205 WLO262205:WNF262205 WVK262205:WXB262205 C327741:AT327741 IY327741:KP327741 SU327741:UL327741 ACQ327741:AEH327741 AMM327741:AOD327741 AWI327741:AXZ327741 BGE327741:BHV327741 BQA327741:BRR327741 BZW327741:CBN327741 CJS327741:CLJ327741 CTO327741:CVF327741 DDK327741:DFB327741 DNG327741:DOX327741 DXC327741:DYT327741 EGY327741:EIP327741 EQU327741:ESL327741 FAQ327741:FCH327741 FKM327741:FMD327741 FUI327741:FVZ327741 GEE327741:GFV327741 GOA327741:GPR327741 GXW327741:GZN327741 HHS327741:HJJ327741 HRO327741:HTF327741 IBK327741:IDB327741 ILG327741:IMX327741 IVC327741:IWT327741 JEY327741:JGP327741 JOU327741:JQL327741 JYQ327741:KAH327741 KIM327741:KKD327741 KSI327741:KTZ327741 LCE327741:LDV327741 LMA327741:LNR327741 LVW327741:LXN327741 MFS327741:MHJ327741 MPO327741:MRF327741 MZK327741:NBB327741 NJG327741:NKX327741 NTC327741:NUT327741 OCY327741:OEP327741 OMU327741:OOL327741 OWQ327741:OYH327741 PGM327741:PID327741 PQI327741:PRZ327741 QAE327741:QBV327741 QKA327741:QLR327741 QTW327741:QVN327741 RDS327741:RFJ327741 RNO327741:RPF327741 RXK327741:RZB327741 SHG327741:SIX327741 SRC327741:SST327741 TAY327741:TCP327741 TKU327741:TML327741 TUQ327741:TWH327741 UEM327741:UGD327741 UOI327741:UPZ327741 UYE327741:UZV327741 VIA327741:VJR327741 VRW327741:VTN327741 WBS327741:WDJ327741 WLO327741:WNF327741 WVK327741:WXB327741 C393277:AT393277 IY393277:KP393277 SU393277:UL393277 ACQ393277:AEH393277 AMM393277:AOD393277 AWI393277:AXZ393277 BGE393277:BHV393277 BQA393277:BRR393277 BZW393277:CBN393277 CJS393277:CLJ393277 CTO393277:CVF393277 DDK393277:DFB393277 DNG393277:DOX393277 DXC393277:DYT393277 EGY393277:EIP393277 EQU393277:ESL393277 FAQ393277:FCH393277 FKM393277:FMD393277 FUI393277:FVZ393277 GEE393277:GFV393277 GOA393277:GPR393277 GXW393277:GZN393277 HHS393277:HJJ393277 HRO393277:HTF393277 IBK393277:IDB393277 ILG393277:IMX393277 IVC393277:IWT393277 JEY393277:JGP393277 JOU393277:JQL393277 JYQ393277:KAH393277 KIM393277:KKD393277 KSI393277:KTZ393277 LCE393277:LDV393277 LMA393277:LNR393277 LVW393277:LXN393277 MFS393277:MHJ393277 MPO393277:MRF393277 MZK393277:NBB393277 NJG393277:NKX393277 NTC393277:NUT393277 OCY393277:OEP393277 OMU393277:OOL393277 OWQ393277:OYH393277 PGM393277:PID393277 PQI393277:PRZ393277 QAE393277:QBV393277 QKA393277:QLR393277 QTW393277:QVN393277 RDS393277:RFJ393277 RNO393277:RPF393277 RXK393277:RZB393277 SHG393277:SIX393277 SRC393277:SST393277 TAY393277:TCP393277 TKU393277:TML393277 TUQ393277:TWH393277 UEM393277:UGD393277 UOI393277:UPZ393277 UYE393277:UZV393277 VIA393277:VJR393277 VRW393277:VTN393277 WBS393277:WDJ393277 WLO393277:WNF393277 WVK393277:WXB393277 C458813:AT458813 IY458813:KP458813 SU458813:UL458813 ACQ458813:AEH458813 AMM458813:AOD458813 AWI458813:AXZ458813 BGE458813:BHV458813 BQA458813:BRR458813 BZW458813:CBN458813 CJS458813:CLJ458813 CTO458813:CVF458813 DDK458813:DFB458813 DNG458813:DOX458813 DXC458813:DYT458813 EGY458813:EIP458813 EQU458813:ESL458813 FAQ458813:FCH458813 FKM458813:FMD458813 FUI458813:FVZ458813 GEE458813:GFV458813 GOA458813:GPR458813 GXW458813:GZN458813 HHS458813:HJJ458813 HRO458813:HTF458813 IBK458813:IDB458813 ILG458813:IMX458813 IVC458813:IWT458813 JEY458813:JGP458813 JOU458813:JQL458813 JYQ458813:KAH458813 KIM458813:KKD458813 KSI458813:KTZ458813 LCE458813:LDV458813 LMA458813:LNR458813 LVW458813:LXN458813 MFS458813:MHJ458813 MPO458813:MRF458813 MZK458813:NBB458813 NJG458813:NKX458813 NTC458813:NUT458813 OCY458813:OEP458813 OMU458813:OOL458813 OWQ458813:OYH458813 PGM458813:PID458813 PQI458813:PRZ458813 QAE458813:QBV458813 QKA458813:QLR458813 QTW458813:QVN458813 RDS458813:RFJ458813 RNO458813:RPF458813 RXK458813:RZB458813 SHG458813:SIX458813 SRC458813:SST458813 TAY458813:TCP458813 TKU458813:TML458813 TUQ458813:TWH458813 UEM458813:UGD458813 UOI458813:UPZ458813 UYE458813:UZV458813 VIA458813:VJR458813 VRW458813:VTN458813 WBS458813:WDJ458813 WLO458813:WNF458813 WVK458813:WXB458813 C524349:AT524349 IY524349:KP524349 SU524349:UL524349 ACQ524349:AEH524349 AMM524349:AOD524349 AWI524349:AXZ524349 BGE524349:BHV524349 BQA524349:BRR524349 BZW524349:CBN524349 CJS524349:CLJ524349 CTO524349:CVF524349 DDK524349:DFB524349 DNG524349:DOX524349 DXC524349:DYT524349 EGY524349:EIP524349 EQU524349:ESL524349 FAQ524349:FCH524349 FKM524349:FMD524349 FUI524349:FVZ524349 GEE524349:GFV524349 GOA524349:GPR524349 GXW524349:GZN524349 HHS524349:HJJ524349 HRO524349:HTF524349 IBK524349:IDB524349 ILG524349:IMX524349 IVC524349:IWT524349 JEY524349:JGP524349 JOU524349:JQL524349 JYQ524349:KAH524349 KIM524349:KKD524349 KSI524349:KTZ524349 LCE524349:LDV524349 LMA524349:LNR524349 LVW524349:LXN524349 MFS524349:MHJ524349 MPO524349:MRF524349 MZK524349:NBB524349 NJG524349:NKX524349 NTC524349:NUT524349 OCY524349:OEP524349 OMU524349:OOL524349 OWQ524349:OYH524349 PGM524349:PID524349 PQI524349:PRZ524349 QAE524349:QBV524349 QKA524349:QLR524349 QTW524349:QVN524349 RDS524349:RFJ524349 RNO524349:RPF524349 RXK524349:RZB524349 SHG524349:SIX524349 SRC524349:SST524349 TAY524349:TCP524349 TKU524349:TML524349 TUQ524349:TWH524349 UEM524349:UGD524349 UOI524349:UPZ524349 UYE524349:UZV524349 VIA524349:VJR524349 VRW524349:VTN524349 WBS524349:WDJ524349 WLO524349:WNF524349 WVK524349:WXB524349 C589885:AT589885 IY589885:KP589885 SU589885:UL589885 ACQ589885:AEH589885 AMM589885:AOD589885 AWI589885:AXZ589885 BGE589885:BHV589885 BQA589885:BRR589885 BZW589885:CBN589885 CJS589885:CLJ589885 CTO589885:CVF589885 DDK589885:DFB589885 DNG589885:DOX589885 DXC589885:DYT589885 EGY589885:EIP589885 EQU589885:ESL589885 FAQ589885:FCH589885 FKM589885:FMD589885 FUI589885:FVZ589885 GEE589885:GFV589885 GOA589885:GPR589885 GXW589885:GZN589885 HHS589885:HJJ589885 HRO589885:HTF589885 IBK589885:IDB589885 ILG589885:IMX589885 IVC589885:IWT589885 JEY589885:JGP589885 JOU589885:JQL589885 JYQ589885:KAH589885 KIM589885:KKD589885 KSI589885:KTZ589885 LCE589885:LDV589885 LMA589885:LNR589885 LVW589885:LXN589885 MFS589885:MHJ589885 MPO589885:MRF589885 MZK589885:NBB589885 NJG589885:NKX589885 NTC589885:NUT589885 OCY589885:OEP589885 OMU589885:OOL589885 OWQ589885:OYH589885 PGM589885:PID589885 PQI589885:PRZ589885 QAE589885:QBV589885 QKA589885:QLR589885 QTW589885:QVN589885 RDS589885:RFJ589885 RNO589885:RPF589885 RXK589885:RZB589885 SHG589885:SIX589885 SRC589885:SST589885 TAY589885:TCP589885 TKU589885:TML589885 TUQ589885:TWH589885 UEM589885:UGD589885 UOI589885:UPZ589885 UYE589885:UZV589885 VIA589885:VJR589885 VRW589885:VTN589885 WBS589885:WDJ589885 WLO589885:WNF589885 WVK589885:WXB589885 C655421:AT655421 IY655421:KP655421 SU655421:UL655421 ACQ655421:AEH655421 AMM655421:AOD655421 AWI655421:AXZ655421 BGE655421:BHV655421 BQA655421:BRR655421 BZW655421:CBN655421 CJS655421:CLJ655421 CTO655421:CVF655421 DDK655421:DFB655421 DNG655421:DOX655421 DXC655421:DYT655421 EGY655421:EIP655421 EQU655421:ESL655421 FAQ655421:FCH655421 FKM655421:FMD655421 FUI655421:FVZ655421 GEE655421:GFV655421 GOA655421:GPR655421 GXW655421:GZN655421 HHS655421:HJJ655421 HRO655421:HTF655421 IBK655421:IDB655421 ILG655421:IMX655421 IVC655421:IWT655421 JEY655421:JGP655421 JOU655421:JQL655421 JYQ655421:KAH655421 KIM655421:KKD655421 KSI655421:KTZ655421 LCE655421:LDV655421 LMA655421:LNR655421 LVW655421:LXN655421 MFS655421:MHJ655421 MPO655421:MRF655421 MZK655421:NBB655421 NJG655421:NKX655421 NTC655421:NUT655421 OCY655421:OEP655421 OMU655421:OOL655421 OWQ655421:OYH655421 PGM655421:PID655421 PQI655421:PRZ655421 QAE655421:QBV655421 QKA655421:QLR655421 QTW655421:QVN655421 RDS655421:RFJ655421 RNO655421:RPF655421 RXK655421:RZB655421 SHG655421:SIX655421 SRC655421:SST655421 TAY655421:TCP655421 TKU655421:TML655421 TUQ655421:TWH655421 UEM655421:UGD655421 UOI655421:UPZ655421 UYE655421:UZV655421 VIA655421:VJR655421 VRW655421:VTN655421 WBS655421:WDJ655421 WLO655421:WNF655421 WVK655421:WXB655421 C720957:AT720957 IY720957:KP720957 SU720957:UL720957 ACQ720957:AEH720957 AMM720957:AOD720957 AWI720957:AXZ720957 BGE720957:BHV720957 BQA720957:BRR720957 BZW720957:CBN720957 CJS720957:CLJ720957 CTO720957:CVF720957 DDK720957:DFB720957 DNG720957:DOX720957 DXC720957:DYT720957 EGY720957:EIP720957 EQU720957:ESL720957 FAQ720957:FCH720957 FKM720957:FMD720957 FUI720957:FVZ720957 GEE720957:GFV720957 GOA720957:GPR720957 GXW720957:GZN720957 HHS720957:HJJ720957 HRO720957:HTF720957 IBK720957:IDB720957 ILG720957:IMX720957 IVC720957:IWT720957 JEY720957:JGP720957 JOU720957:JQL720957 JYQ720957:KAH720957 KIM720957:KKD720957 KSI720957:KTZ720957 LCE720957:LDV720957 LMA720957:LNR720957 LVW720957:LXN720957 MFS720957:MHJ720957 MPO720957:MRF720957 MZK720957:NBB720957 NJG720957:NKX720957 NTC720957:NUT720957 OCY720957:OEP720957 OMU720957:OOL720957 OWQ720957:OYH720957 PGM720957:PID720957 PQI720957:PRZ720957 QAE720957:QBV720957 QKA720957:QLR720957 QTW720957:QVN720957 RDS720957:RFJ720957 RNO720957:RPF720957 RXK720957:RZB720957 SHG720957:SIX720957 SRC720957:SST720957 TAY720957:TCP720957 TKU720957:TML720957 TUQ720957:TWH720957 UEM720957:UGD720957 UOI720957:UPZ720957 UYE720957:UZV720957 VIA720957:VJR720957 VRW720957:VTN720957 WBS720957:WDJ720957 WLO720957:WNF720957 WVK720957:WXB720957 C786493:AT786493 IY786493:KP786493 SU786493:UL786493 ACQ786493:AEH786493 AMM786493:AOD786493 AWI786493:AXZ786493 BGE786493:BHV786493 BQA786493:BRR786493 BZW786493:CBN786493 CJS786493:CLJ786493 CTO786493:CVF786493 DDK786493:DFB786493 DNG786493:DOX786493 DXC786493:DYT786493 EGY786493:EIP786493 EQU786493:ESL786493 FAQ786493:FCH786493 FKM786493:FMD786493 FUI786493:FVZ786493 GEE786493:GFV786493 GOA786493:GPR786493 GXW786493:GZN786493 HHS786493:HJJ786493 HRO786493:HTF786493 IBK786493:IDB786493 ILG786493:IMX786493 IVC786493:IWT786493 JEY786493:JGP786493 JOU786493:JQL786493 JYQ786493:KAH786493 KIM786493:KKD786493 KSI786493:KTZ786493 LCE786493:LDV786493 LMA786493:LNR786493 LVW786493:LXN786493 MFS786493:MHJ786493 MPO786493:MRF786493 MZK786493:NBB786493 NJG786493:NKX786493 NTC786493:NUT786493 OCY786493:OEP786493 OMU786493:OOL786493 OWQ786493:OYH786493 PGM786493:PID786493 PQI786493:PRZ786493 QAE786493:QBV786493 QKA786493:QLR786493 QTW786493:QVN786493 RDS786493:RFJ786493 RNO786493:RPF786493 RXK786493:RZB786493 SHG786493:SIX786493 SRC786493:SST786493 TAY786493:TCP786493 TKU786493:TML786493 TUQ786493:TWH786493 UEM786493:UGD786493 UOI786493:UPZ786493 UYE786493:UZV786493 VIA786493:VJR786493 VRW786493:VTN786493 WBS786493:WDJ786493 WLO786493:WNF786493 WVK786493:WXB786493 C852029:AT852029 IY852029:KP852029 SU852029:UL852029 ACQ852029:AEH852029 AMM852029:AOD852029 AWI852029:AXZ852029 BGE852029:BHV852029 BQA852029:BRR852029 BZW852029:CBN852029 CJS852029:CLJ852029 CTO852029:CVF852029 DDK852029:DFB852029 DNG852029:DOX852029 DXC852029:DYT852029 EGY852029:EIP852029 EQU852029:ESL852029 FAQ852029:FCH852029 FKM852029:FMD852029 FUI852029:FVZ852029 GEE852029:GFV852029 GOA852029:GPR852029 GXW852029:GZN852029 HHS852029:HJJ852029 HRO852029:HTF852029 IBK852029:IDB852029 ILG852029:IMX852029 IVC852029:IWT852029 JEY852029:JGP852029 JOU852029:JQL852029 JYQ852029:KAH852029 KIM852029:KKD852029 KSI852029:KTZ852029 LCE852029:LDV852029 LMA852029:LNR852029 LVW852029:LXN852029 MFS852029:MHJ852029 MPO852029:MRF852029 MZK852029:NBB852029 NJG852029:NKX852029 NTC852029:NUT852029 OCY852029:OEP852029 OMU852029:OOL852029 OWQ852029:OYH852029 PGM852029:PID852029 PQI852029:PRZ852029 QAE852029:QBV852029 QKA852029:QLR852029 QTW852029:QVN852029 RDS852029:RFJ852029 RNO852029:RPF852029 RXK852029:RZB852029 SHG852029:SIX852029 SRC852029:SST852029 TAY852029:TCP852029 TKU852029:TML852029 TUQ852029:TWH852029 UEM852029:UGD852029 UOI852029:UPZ852029 UYE852029:UZV852029 VIA852029:VJR852029 VRW852029:VTN852029 WBS852029:WDJ852029 WLO852029:WNF852029 WVK852029:WXB852029 C917565:AT917565 IY917565:KP917565 SU917565:UL917565 ACQ917565:AEH917565 AMM917565:AOD917565 AWI917565:AXZ917565 BGE917565:BHV917565 BQA917565:BRR917565 BZW917565:CBN917565 CJS917565:CLJ917565 CTO917565:CVF917565 DDK917565:DFB917565 DNG917565:DOX917565 DXC917565:DYT917565 EGY917565:EIP917565 EQU917565:ESL917565 FAQ917565:FCH917565 FKM917565:FMD917565 FUI917565:FVZ917565 GEE917565:GFV917565 GOA917565:GPR917565 GXW917565:GZN917565 HHS917565:HJJ917565 HRO917565:HTF917565 IBK917565:IDB917565 ILG917565:IMX917565 IVC917565:IWT917565 JEY917565:JGP917565 JOU917565:JQL917565 JYQ917565:KAH917565 KIM917565:KKD917565 KSI917565:KTZ917565 LCE917565:LDV917565 LMA917565:LNR917565 LVW917565:LXN917565 MFS917565:MHJ917565 MPO917565:MRF917565 MZK917565:NBB917565 NJG917565:NKX917565 NTC917565:NUT917565 OCY917565:OEP917565 OMU917565:OOL917565 OWQ917565:OYH917565 PGM917565:PID917565 PQI917565:PRZ917565 QAE917565:QBV917565 QKA917565:QLR917565 QTW917565:QVN917565 RDS917565:RFJ917565 RNO917565:RPF917565 RXK917565:RZB917565 SHG917565:SIX917565 SRC917565:SST917565 TAY917565:TCP917565 TKU917565:TML917565 TUQ917565:TWH917565 UEM917565:UGD917565 UOI917565:UPZ917565 UYE917565:UZV917565 VIA917565:VJR917565 VRW917565:VTN917565 WBS917565:WDJ917565 WLO917565:WNF917565 WVK917565:WXB917565 C983101:AT983101 IY983101:KP983101 SU983101:UL983101 ACQ983101:AEH983101 AMM983101:AOD983101 AWI983101:AXZ983101 BGE983101:BHV983101 BQA983101:BRR983101 BZW983101:CBN983101 CJS983101:CLJ983101 CTO983101:CVF983101 DDK983101:DFB983101 DNG983101:DOX983101 DXC983101:DYT983101 EGY983101:EIP983101 EQU983101:ESL983101 FAQ983101:FCH983101 FKM983101:FMD983101 FUI983101:FVZ983101 GEE983101:GFV983101 GOA983101:GPR983101 GXW983101:GZN983101 HHS983101:HJJ983101 HRO983101:HTF983101 IBK983101:IDB983101 ILG983101:IMX983101 IVC983101:IWT983101 JEY983101:JGP983101 JOU983101:JQL983101 JYQ983101:KAH983101 KIM983101:KKD983101 KSI983101:KTZ983101 LCE983101:LDV983101 LMA983101:LNR983101 LVW983101:LXN983101 MFS983101:MHJ983101 MPO983101:MRF983101 MZK983101:NBB983101 NJG983101:NKX983101 NTC983101:NUT983101 OCY983101:OEP983101 OMU983101:OOL983101 OWQ983101:OYH983101 PGM983101:PID983101 PQI983101:PRZ983101 QAE983101:QBV983101 QKA983101:QLR983101 QTW983101:QVN983101 RDS983101:RFJ983101 RNO983101:RPF983101 RXK983101:RZB983101 SHG983101:SIX983101 SRC983101:SST983101 TAY983101:TCP983101 TKU983101:TML983101 TUQ983101:TWH983101 UEM983101:UGD983101 UOI983101:UPZ983101 UYE983101:UZV983101 VIA983101:VJR983101 VRW983101:VTN983101 WBS983101:WDJ983101 WLO983101:WNF983101 WVK983101:WXB983101 AO27:AQ28 KK27:KM28 UG27:UI28 AEC27:AEE28 ANY27:AOA28 AXU27:AXW28 BHQ27:BHS28 BRM27:BRO28 CBI27:CBK28 CLE27:CLG28 CVA27:CVC28 DEW27:DEY28 DOS27:DOU28 DYO27:DYQ28 EIK27:EIM28 ESG27:ESI28 FCC27:FCE28 FLY27:FMA28 FVU27:FVW28 GFQ27:GFS28 GPM27:GPO28 GZI27:GZK28 HJE27:HJG28 HTA27:HTC28 ICW27:ICY28 IMS27:IMU28 IWO27:IWQ28 JGK27:JGM28 JQG27:JQI28 KAC27:KAE28 KJY27:KKA28 KTU27:KTW28 LDQ27:LDS28 LNM27:LNO28 LXI27:LXK28 MHE27:MHG28 MRA27:MRC28 NAW27:NAY28 NKS27:NKU28 NUO27:NUQ28 OEK27:OEM28 OOG27:OOI28 OYC27:OYE28 PHY27:PIA28 PRU27:PRW28 QBQ27:QBS28 QLM27:QLO28 QVI27:QVK28 RFE27:RFG28 RPA27:RPC28 RYW27:RYY28 SIS27:SIU28 SSO27:SSQ28 TCK27:TCM28 TMG27:TMI28 TWC27:TWE28 UFY27:UGA28 UPU27:UPW28 UZQ27:UZS28 VJM27:VJO28 VTI27:VTK28 WDE27:WDG28 WNA27:WNC28 WWW27:WWY28 AO65563:AQ65564 KK65563:KM65564 UG65563:UI65564 AEC65563:AEE65564 ANY65563:AOA65564 AXU65563:AXW65564 BHQ65563:BHS65564 BRM65563:BRO65564 CBI65563:CBK65564 CLE65563:CLG65564 CVA65563:CVC65564 DEW65563:DEY65564 DOS65563:DOU65564 DYO65563:DYQ65564 EIK65563:EIM65564 ESG65563:ESI65564 FCC65563:FCE65564 FLY65563:FMA65564 FVU65563:FVW65564 GFQ65563:GFS65564 GPM65563:GPO65564 GZI65563:GZK65564 HJE65563:HJG65564 HTA65563:HTC65564 ICW65563:ICY65564 IMS65563:IMU65564 IWO65563:IWQ65564 JGK65563:JGM65564 JQG65563:JQI65564 KAC65563:KAE65564 KJY65563:KKA65564 KTU65563:KTW65564 LDQ65563:LDS65564 LNM65563:LNO65564 LXI65563:LXK65564 MHE65563:MHG65564 MRA65563:MRC65564 NAW65563:NAY65564 NKS65563:NKU65564 NUO65563:NUQ65564 OEK65563:OEM65564 OOG65563:OOI65564 OYC65563:OYE65564 PHY65563:PIA65564 PRU65563:PRW65564 QBQ65563:QBS65564 QLM65563:QLO65564 QVI65563:QVK65564 RFE65563:RFG65564 RPA65563:RPC65564 RYW65563:RYY65564 SIS65563:SIU65564 SSO65563:SSQ65564 TCK65563:TCM65564 TMG65563:TMI65564 TWC65563:TWE65564 UFY65563:UGA65564 UPU65563:UPW65564 UZQ65563:UZS65564 VJM65563:VJO65564 VTI65563:VTK65564 WDE65563:WDG65564 WNA65563:WNC65564 WWW65563:WWY65564 AO131099:AQ131100 KK131099:KM131100 UG131099:UI131100 AEC131099:AEE131100 ANY131099:AOA131100 AXU131099:AXW131100 BHQ131099:BHS131100 BRM131099:BRO131100 CBI131099:CBK131100 CLE131099:CLG131100 CVA131099:CVC131100 DEW131099:DEY131100 DOS131099:DOU131100 DYO131099:DYQ131100 EIK131099:EIM131100 ESG131099:ESI131100 FCC131099:FCE131100 FLY131099:FMA131100 FVU131099:FVW131100 GFQ131099:GFS131100 GPM131099:GPO131100 GZI131099:GZK131100 HJE131099:HJG131100 HTA131099:HTC131100 ICW131099:ICY131100 IMS131099:IMU131100 IWO131099:IWQ131100 JGK131099:JGM131100 JQG131099:JQI131100 KAC131099:KAE131100 KJY131099:KKA131100 KTU131099:KTW131100 LDQ131099:LDS131100 LNM131099:LNO131100 LXI131099:LXK131100 MHE131099:MHG131100 MRA131099:MRC131100 NAW131099:NAY131100 NKS131099:NKU131100 NUO131099:NUQ131100 OEK131099:OEM131100 OOG131099:OOI131100 OYC131099:OYE131100 PHY131099:PIA131100 PRU131099:PRW131100 QBQ131099:QBS131100 QLM131099:QLO131100 QVI131099:QVK131100 RFE131099:RFG131100 RPA131099:RPC131100 RYW131099:RYY131100 SIS131099:SIU131100 SSO131099:SSQ131100 TCK131099:TCM131100 TMG131099:TMI131100 TWC131099:TWE131100 UFY131099:UGA131100 UPU131099:UPW131100 UZQ131099:UZS131100 VJM131099:VJO131100 VTI131099:VTK131100 WDE131099:WDG131100 WNA131099:WNC131100 WWW131099:WWY131100 AO196635:AQ196636 KK196635:KM196636 UG196635:UI196636 AEC196635:AEE196636 ANY196635:AOA196636 AXU196635:AXW196636 BHQ196635:BHS196636 BRM196635:BRO196636 CBI196635:CBK196636 CLE196635:CLG196636 CVA196635:CVC196636 DEW196635:DEY196636 DOS196635:DOU196636 DYO196635:DYQ196636 EIK196635:EIM196636 ESG196635:ESI196636 FCC196635:FCE196636 FLY196635:FMA196636 FVU196635:FVW196636 GFQ196635:GFS196636 GPM196635:GPO196636 GZI196635:GZK196636 HJE196635:HJG196636 HTA196635:HTC196636 ICW196635:ICY196636 IMS196635:IMU196636 IWO196635:IWQ196636 JGK196635:JGM196636 JQG196635:JQI196636 KAC196635:KAE196636 KJY196635:KKA196636 KTU196635:KTW196636 LDQ196635:LDS196636 LNM196635:LNO196636 LXI196635:LXK196636 MHE196635:MHG196636 MRA196635:MRC196636 NAW196635:NAY196636 NKS196635:NKU196636 NUO196635:NUQ196636 OEK196635:OEM196636 OOG196635:OOI196636 OYC196635:OYE196636 PHY196635:PIA196636 PRU196635:PRW196636 QBQ196635:QBS196636 QLM196635:QLO196636 QVI196635:QVK196636 RFE196635:RFG196636 RPA196635:RPC196636 RYW196635:RYY196636 SIS196635:SIU196636 SSO196635:SSQ196636 TCK196635:TCM196636 TMG196635:TMI196636 TWC196635:TWE196636 UFY196635:UGA196636 UPU196635:UPW196636 UZQ196635:UZS196636 VJM196635:VJO196636 VTI196635:VTK196636 WDE196635:WDG196636 WNA196635:WNC196636 WWW196635:WWY196636 AO262171:AQ262172 KK262171:KM262172 UG262171:UI262172 AEC262171:AEE262172 ANY262171:AOA262172 AXU262171:AXW262172 BHQ262171:BHS262172 BRM262171:BRO262172 CBI262171:CBK262172 CLE262171:CLG262172 CVA262171:CVC262172 DEW262171:DEY262172 DOS262171:DOU262172 DYO262171:DYQ262172 EIK262171:EIM262172 ESG262171:ESI262172 FCC262171:FCE262172 FLY262171:FMA262172 FVU262171:FVW262172 GFQ262171:GFS262172 GPM262171:GPO262172 GZI262171:GZK262172 HJE262171:HJG262172 HTA262171:HTC262172 ICW262171:ICY262172 IMS262171:IMU262172 IWO262171:IWQ262172 JGK262171:JGM262172 JQG262171:JQI262172 KAC262171:KAE262172 KJY262171:KKA262172 KTU262171:KTW262172 LDQ262171:LDS262172 LNM262171:LNO262172 LXI262171:LXK262172 MHE262171:MHG262172 MRA262171:MRC262172 NAW262171:NAY262172 NKS262171:NKU262172 NUO262171:NUQ262172 OEK262171:OEM262172 OOG262171:OOI262172 OYC262171:OYE262172 PHY262171:PIA262172 PRU262171:PRW262172 QBQ262171:QBS262172 QLM262171:QLO262172 QVI262171:QVK262172 RFE262171:RFG262172 RPA262171:RPC262172 RYW262171:RYY262172 SIS262171:SIU262172 SSO262171:SSQ262172 TCK262171:TCM262172 TMG262171:TMI262172 TWC262171:TWE262172 UFY262171:UGA262172 UPU262171:UPW262172 UZQ262171:UZS262172 VJM262171:VJO262172 VTI262171:VTK262172 WDE262171:WDG262172 WNA262171:WNC262172 WWW262171:WWY262172 AO327707:AQ327708 KK327707:KM327708 UG327707:UI327708 AEC327707:AEE327708 ANY327707:AOA327708 AXU327707:AXW327708 BHQ327707:BHS327708 BRM327707:BRO327708 CBI327707:CBK327708 CLE327707:CLG327708 CVA327707:CVC327708 DEW327707:DEY327708 DOS327707:DOU327708 DYO327707:DYQ327708 EIK327707:EIM327708 ESG327707:ESI327708 FCC327707:FCE327708 FLY327707:FMA327708 FVU327707:FVW327708 GFQ327707:GFS327708 GPM327707:GPO327708 GZI327707:GZK327708 HJE327707:HJG327708 HTA327707:HTC327708 ICW327707:ICY327708 IMS327707:IMU327708 IWO327707:IWQ327708 JGK327707:JGM327708 JQG327707:JQI327708 KAC327707:KAE327708 KJY327707:KKA327708 KTU327707:KTW327708 LDQ327707:LDS327708 LNM327707:LNO327708 LXI327707:LXK327708 MHE327707:MHG327708 MRA327707:MRC327708 NAW327707:NAY327708 NKS327707:NKU327708 NUO327707:NUQ327708 OEK327707:OEM327708 OOG327707:OOI327708 OYC327707:OYE327708 PHY327707:PIA327708 PRU327707:PRW327708 QBQ327707:QBS327708 QLM327707:QLO327708 QVI327707:QVK327708 RFE327707:RFG327708 RPA327707:RPC327708 RYW327707:RYY327708 SIS327707:SIU327708 SSO327707:SSQ327708 TCK327707:TCM327708 TMG327707:TMI327708 TWC327707:TWE327708 UFY327707:UGA327708 UPU327707:UPW327708 UZQ327707:UZS327708 VJM327707:VJO327708 VTI327707:VTK327708 WDE327707:WDG327708 WNA327707:WNC327708 WWW327707:WWY327708 AO393243:AQ393244 KK393243:KM393244 UG393243:UI393244 AEC393243:AEE393244 ANY393243:AOA393244 AXU393243:AXW393244 BHQ393243:BHS393244 BRM393243:BRO393244 CBI393243:CBK393244 CLE393243:CLG393244 CVA393243:CVC393244 DEW393243:DEY393244 DOS393243:DOU393244 DYO393243:DYQ393244 EIK393243:EIM393244 ESG393243:ESI393244 FCC393243:FCE393244 FLY393243:FMA393244 FVU393243:FVW393244 GFQ393243:GFS393244 GPM393243:GPO393244 GZI393243:GZK393244 HJE393243:HJG393244 HTA393243:HTC393244 ICW393243:ICY393244 IMS393243:IMU393244 IWO393243:IWQ393244 JGK393243:JGM393244 JQG393243:JQI393244 KAC393243:KAE393244 KJY393243:KKA393244 KTU393243:KTW393244 LDQ393243:LDS393244 LNM393243:LNO393244 LXI393243:LXK393244 MHE393243:MHG393244 MRA393243:MRC393244 NAW393243:NAY393244 NKS393243:NKU393244 NUO393243:NUQ393244 OEK393243:OEM393244 OOG393243:OOI393244 OYC393243:OYE393244 PHY393243:PIA393244 PRU393243:PRW393244 QBQ393243:QBS393244 QLM393243:QLO393244 QVI393243:QVK393244 RFE393243:RFG393244 RPA393243:RPC393244 RYW393243:RYY393244 SIS393243:SIU393244 SSO393243:SSQ393244 TCK393243:TCM393244 TMG393243:TMI393244 TWC393243:TWE393244 UFY393243:UGA393244 UPU393243:UPW393244 UZQ393243:UZS393244 VJM393243:VJO393244 VTI393243:VTK393244 WDE393243:WDG393244 WNA393243:WNC393244 WWW393243:WWY393244 AO458779:AQ458780 KK458779:KM458780 UG458779:UI458780 AEC458779:AEE458780 ANY458779:AOA458780 AXU458779:AXW458780 BHQ458779:BHS458780 BRM458779:BRO458780 CBI458779:CBK458780 CLE458779:CLG458780 CVA458779:CVC458780 DEW458779:DEY458780 DOS458779:DOU458780 DYO458779:DYQ458780 EIK458779:EIM458780 ESG458779:ESI458780 FCC458779:FCE458780 FLY458779:FMA458780 FVU458779:FVW458780 GFQ458779:GFS458780 GPM458779:GPO458780 GZI458779:GZK458780 HJE458779:HJG458780 HTA458779:HTC458780 ICW458779:ICY458780 IMS458779:IMU458780 IWO458779:IWQ458780 JGK458779:JGM458780 JQG458779:JQI458780 KAC458779:KAE458780 KJY458779:KKA458780 KTU458779:KTW458780 LDQ458779:LDS458780 LNM458779:LNO458780 LXI458779:LXK458780 MHE458779:MHG458780 MRA458779:MRC458780 NAW458779:NAY458780 NKS458779:NKU458780 NUO458779:NUQ458780 OEK458779:OEM458780 OOG458779:OOI458780 OYC458779:OYE458780 PHY458779:PIA458780 PRU458779:PRW458780 QBQ458779:QBS458780 QLM458779:QLO458780 QVI458779:QVK458780 RFE458779:RFG458780 RPA458779:RPC458780 RYW458779:RYY458780 SIS458779:SIU458780 SSO458779:SSQ458780 TCK458779:TCM458780 TMG458779:TMI458780 TWC458779:TWE458780 UFY458779:UGA458780 UPU458779:UPW458780 UZQ458779:UZS458780 VJM458779:VJO458780 VTI458779:VTK458780 WDE458779:WDG458780 WNA458779:WNC458780 WWW458779:WWY458780 AO524315:AQ524316 KK524315:KM524316 UG524315:UI524316 AEC524315:AEE524316 ANY524315:AOA524316 AXU524315:AXW524316 BHQ524315:BHS524316 BRM524315:BRO524316 CBI524315:CBK524316 CLE524315:CLG524316 CVA524315:CVC524316 DEW524315:DEY524316 DOS524315:DOU524316 DYO524315:DYQ524316 EIK524315:EIM524316 ESG524315:ESI524316 FCC524315:FCE524316 FLY524315:FMA524316 FVU524315:FVW524316 GFQ524315:GFS524316 GPM524315:GPO524316 GZI524315:GZK524316 HJE524315:HJG524316 HTA524315:HTC524316 ICW524315:ICY524316 IMS524315:IMU524316 IWO524315:IWQ524316 JGK524315:JGM524316 JQG524315:JQI524316 KAC524315:KAE524316 KJY524315:KKA524316 KTU524315:KTW524316 LDQ524315:LDS524316 LNM524315:LNO524316 LXI524315:LXK524316 MHE524315:MHG524316 MRA524315:MRC524316 NAW524315:NAY524316 NKS524315:NKU524316 NUO524315:NUQ524316 OEK524315:OEM524316 OOG524315:OOI524316 OYC524315:OYE524316 PHY524315:PIA524316 PRU524315:PRW524316 QBQ524315:QBS524316 QLM524315:QLO524316 QVI524315:QVK524316 RFE524315:RFG524316 RPA524315:RPC524316 RYW524315:RYY524316 SIS524315:SIU524316 SSO524315:SSQ524316 TCK524315:TCM524316 TMG524315:TMI524316 TWC524315:TWE524316 UFY524315:UGA524316 UPU524315:UPW524316 UZQ524315:UZS524316 VJM524315:VJO524316 VTI524315:VTK524316 WDE524315:WDG524316 WNA524315:WNC524316 WWW524315:WWY524316 AO589851:AQ589852 KK589851:KM589852 UG589851:UI589852 AEC589851:AEE589852 ANY589851:AOA589852 AXU589851:AXW589852 BHQ589851:BHS589852 BRM589851:BRO589852 CBI589851:CBK589852 CLE589851:CLG589852 CVA589851:CVC589852 DEW589851:DEY589852 DOS589851:DOU589852 DYO589851:DYQ589852 EIK589851:EIM589852 ESG589851:ESI589852 FCC589851:FCE589852 FLY589851:FMA589852 FVU589851:FVW589852 GFQ589851:GFS589852 GPM589851:GPO589852 GZI589851:GZK589852 HJE589851:HJG589852 HTA589851:HTC589852 ICW589851:ICY589852 IMS589851:IMU589852 IWO589851:IWQ589852 JGK589851:JGM589852 JQG589851:JQI589852 KAC589851:KAE589852 KJY589851:KKA589852 KTU589851:KTW589852 LDQ589851:LDS589852 LNM589851:LNO589852 LXI589851:LXK589852 MHE589851:MHG589852 MRA589851:MRC589852 NAW589851:NAY589852 NKS589851:NKU589852 NUO589851:NUQ589852 OEK589851:OEM589852 OOG589851:OOI589852 OYC589851:OYE589852 PHY589851:PIA589852 PRU589851:PRW589852 QBQ589851:QBS589852 QLM589851:QLO589852 QVI589851:QVK589852 RFE589851:RFG589852 RPA589851:RPC589852 RYW589851:RYY589852 SIS589851:SIU589852 SSO589851:SSQ589852 TCK589851:TCM589852 TMG589851:TMI589852 TWC589851:TWE589852 UFY589851:UGA589852 UPU589851:UPW589852 UZQ589851:UZS589852 VJM589851:VJO589852 VTI589851:VTK589852 WDE589851:WDG589852 WNA589851:WNC589852 WWW589851:WWY589852 AO655387:AQ655388 KK655387:KM655388 UG655387:UI655388 AEC655387:AEE655388 ANY655387:AOA655388 AXU655387:AXW655388 BHQ655387:BHS655388 BRM655387:BRO655388 CBI655387:CBK655388 CLE655387:CLG655388 CVA655387:CVC655388 DEW655387:DEY655388 DOS655387:DOU655388 DYO655387:DYQ655388 EIK655387:EIM655388 ESG655387:ESI655388 FCC655387:FCE655388 FLY655387:FMA655388 FVU655387:FVW655388 GFQ655387:GFS655388 GPM655387:GPO655388 GZI655387:GZK655388 HJE655387:HJG655388 HTA655387:HTC655388 ICW655387:ICY655388 IMS655387:IMU655388 IWO655387:IWQ655388 JGK655387:JGM655388 JQG655387:JQI655388 KAC655387:KAE655388 KJY655387:KKA655388 KTU655387:KTW655388 LDQ655387:LDS655388 LNM655387:LNO655388 LXI655387:LXK655388 MHE655387:MHG655388 MRA655387:MRC655388 NAW655387:NAY655388 NKS655387:NKU655388 NUO655387:NUQ655388 OEK655387:OEM655388 OOG655387:OOI655388 OYC655387:OYE655388 PHY655387:PIA655388 PRU655387:PRW655388 QBQ655387:QBS655388 QLM655387:QLO655388 QVI655387:QVK655388 RFE655387:RFG655388 RPA655387:RPC655388 RYW655387:RYY655388 SIS655387:SIU655388 SSO655387:SSQ655388 TCK655387:TCM655388 TMG655387:TMI655388 TWC655387:TWE655388 UFY655387:UGA655388 UPU655387:UPW655388 UZQ655387:UZS655388 VJM655387:VJO655388 VTI655387:VTK655388 WDE655387:WDG655388 WNA655387:WNC655388 WWW655387:WWY655388 AO720923:AQ720924 KK720923:KM720924 UG720923:UI720924 AEC720923:AEE720924 ANY720923:AOA720924 AXU720923:AXW720924 BHQ720923:BHS720924 BRM720923:BRO720924 CBI720923:CBK720924 CLE720923:CLG720924 CVA720923:CVC720924 DEW720923:DEY720924 DOS720923:DOU720924 DYO720923:DYQ720924 EIK720923:EIM720924 ESG720923:ESI720924 FCC720923:FCE720924 FLY720923:FMA720924 FVU720923:FVW720924 GFQ720923:GFS720924 GPM720923:GPO720924 GZI720923:GZK720924 HJE720923:HJG720924 HTA720923:HTC720924 ICW720923:ICY720924 IMS720923:IMU720924 IWO720923:IWQ720924 JGK720923:JGM720924 JQG720923:JQI720924 KAC720923:KAE720924 KJY720923:KKA720924 KTU720923:KTW720924 LDQ720923:LDS720924 LNM720923:LNO720924 LXI720923:LXK720924 MHE720923:MHG720924 MRA720923:MRC720924 NAW720923:NAY720924 NKS720923:NKU720924 NUO720923:NUQ720924 OEK720923:OEM720924 OOG720923:OOI720924 OYC720923:OYE720924 PHY720923:PIA720924 PRU720923:PRW720924 QBQ720923:QBS720924 QLM720923:QLO720924 QVI720923:QVK720924 RFE720923:RFG720924 RPA720923:RPC720924 RYW720923:RYY720924 SIS720923:SIU720924 SSO720923:SSQ720924 TCK720923:TCM720924 TMG720923:TMI720924 TWC720923:TWE720924 UFY720923:UGA720924 UPU720923:UPW720924 UZQ720923:UZS720924 VJM720923:VJO720924 VTI720923:VTK720924 WDE720923:WDG720924 WNA720923:WNC720924 WWW720923:WWY720924 AO786459:AQ786460 KK786459:KM786460 UG786459:UI786460 AEC786459:AEE786460 ANY786459:AOA786460 AXU786459:AXW786460 BHQ786459:BHS786460 BRM786459:BRO786460 CBI786459:CBK786460 CLE786459:CLG786460 CVA786459:CVC786460 DEW786459:DEY786460 DOS786459:DOU786460 DYO786459:DYQ786460 EIK786459:EIM786460 ESG786459:ESI786460 FCC786459:FCE786460 FLY786459:FMA786460 FVU786459:FVW786460 GFQ786459:GFS786460 GPM786459:GPO786460 GZI786459:GZK786460 HJE786459:HJG786460 HTA786459:HTC786460 ICW786459:ICY786460 IMS786459:IMU786460 IWO786459:IWQ786460 JGK786459:JGM786460 JQG786459:JQI786460 KAC786459:KAE786460 KJY786459:KKA786460 KTU786459:KTW786460 LDQ786459:LDS786460 LNM786459:LNO786460 LXI786459:LXK786460 MHE786459:MHG786460 MRA786459:MRC786460 NAW786459:NAY786460 NKS786459:NKU786460 NUO786459:NUQ786460 OEK786459:OEM786460 OOG786459:OOI786460 OYC786459:OYE786460 PHY786459:PIA786460 PRU786459:PRW786460 QBQ786459:QBS786460 QLM786459:QLO786460 QVI786459:QVK786460 RFE786459:RFG786460 RPA786459:RPC786460 RYW786459:RYY786460 SIS786459:SIU786460 SSO786459:SSQ786460 TCK786459:TCM786460 TMG786459:TMI786460 TWC786459:TWE786460 UFY786459:UGA786460 UPU786459:UPW786460 UZQ786459:UZS786460 VJM786459:VJO786460 VTI786459:VTK786460 WDE786459:WDG786460 WNA786459:WNC786460 WWW786459:WWY786460 AO851995:AQ851996 KK851995:KM851996 UG851995:UI851996 AEC851995:AEE851996 ANY851995:AOA851996 AXU851995:AXW851996 BHQ851995:BHS851996 BRM851995:BRO851996 CBI851995:CBK851996 CLE851995:CLG851996 CVA851995:CVC851996 DEW851995:DEY851996 DOS851995:DOU851996 DYO851995:DYQ851996 EIK851995:EIM851996 ESG851995:ESI851996 FCC851995:FCE851996 FLY851995:FMA851996 FVU851995:FVW851996 GFQ851995:GFS851996 GPM851995:GPO851996 GZI851995:GZK851996 HJE851995:HJG851996 HTA851995:HTC851996 ICW851995:ICY851996 IMS851995:IMU851996 IWO851995:IWQ851996 JGK851995:JGM851996 JQG851995:JQI851996 KAC851995:KAE851996 KJY851995:KKA851996 KTU851995:KTW851996 LDQ851995:LDS851996 LNM851995:LNO851996 LXI851995:LXK851996 MHE851995:MHG851996 MRA851995:MRC851996 NAW851995:NAY851996 NKS851995:NKU851996 NUO851995:NUQ851996 OEK851995:OEM851996 OOG851995:OOI851996 OYC851995:OYE851996 PHY851995:PIA851996 PRU851995:PRW851996 QBQ851995:QBS851996 QLM851995:QLO851996 QVI851995:QVK851996 RFE851995:RFG851996 RPA851995:RPC851996 RYW851995:RYY851996 SIS851995:SIU851996 SSO851995:SSQ851996 TCK851995:TCM851996 TMG851995:TMI851996 TWC851995:TWE851996 UFY851995:UGA851996 UPU851995:UPW851996 UZQ851995:UZS851996 VJM851995:VJO851996 VTI851995:VTK851996 WDE851995:WDG851996 WNA851995:WNC851996 WWW851995:WWY851996 AO917531:AQ917532 KK917531:KM917532 UG917531:UI917532 AEC917531:AEE917532 ANY917531:AOA917532 AXU917531:AXW917532 BHQ917531:BHS917532 BRM917531:BRO917532 CBI917531:CBK917532 CLE917531:CLG917532 CVA917531:CVC917532 DEW917531:DEY917532 DOS917531:DOU917532 DYO917531:DYQ917532 EIK917531:EIM917532 ESG917531:ESI917532 FCC917531:FCE917532 FLY917531:FMA917532 FVU917531:FVW917532 GFQ917531:GFS917532 GPM917531:GPO917532 GZI917531:GZK917532 HJE917531:HJG917532 HTA917531:HTC917532 ICW917531:ICY917532 IMS917531:IMU917532 IWO917531:IWQ917532 JGK917531:JGM917532 JQG917531:JQI917532 KAC917531:KAE917532 KJY917531:KKA917532 KTU917531:KTW917532 LDQ917531:LDS917532 LNM917531:LNO917532 LXI917531:LXK917532 MHE917531:MHG917532 MRA917531:MRC917532 NAW917531:NAY917532 NKS917531:NKU917532 NUO917531:NUQ917532 OEK917531:OEM917532 OOG917531:OOI917532 OYC917531:OYE917532 PHY917531:PIA917532 PRU917531:PRW917532 QBQ917531:QBS917532 QLM917531:QLO917532 QVI917531:QVK917532 RFE917531:RFG917532 RPA917531:RPC917532 RYW917531:RYY917532 SIS917531:SIU917532 SSO917531:SSQ917532 TCK917531:TCM917532 TMG917531:TMI917532 TWC917531:TWE917532 UFY917531:UGA917532 UPU917531:UPW917532 UZQ917531:UZS917532 VJM917531:VJO917532 VTI917531:VTK917532 WDE917531:WDG917532 WNA917531:WNC917532 WWW917531:WWY917532 AO983067:AQ983068 KK983067:KM983068 UG983067:UI983068 AEC983067:AEE983068 ANY983067:AOA983068 AXU983067:AXW983068 BHQ983067:BHS983068 BRM983067:BRO983068 CBI983067:CBK983068 CLE983067:CLG983068 CVA983067:CVC983068 DEW983067:DEY983068 DOS983067:DOU983068 DYO983067:DYQ983068 EIK983067:EIM983068 ESG983067:ESI983068 FCC983067:FCE983068 FLY983067:FMA983068 FVU983067:FVW983068 GFQ983067:GFS983068 GPM983067:GPO983068 GZI983067:GZK983068 HJE983067:HJG983068 HTA983067:HTC983068 ICW983067:ICY983068 IMS983067:IMU983068 IWO983067:IWQ983068 JGK983067:JGM983068 JQG983067:JQI983068 KAC983067:KAE983068 KJY983067:KKA983068 KTU983067:KTW983068 LDQ983067:LDS983068 LNM983067:LNO983068 LXI983067:LXK983068 MHE983067:MHG983068 MRA983067:MRC983068 NAW983067:NAY983068 NKS983067:NKU983068 NUO983067:NUQ983068 OEK983067:OEM983068 OOG983067:OOI983068 OYC983067:OYE983068 PHY983067:PIA983068 PRU983067:PRW983068 QBQ983067:QBS983068 QLM983067:QLO983068 QVI983067:QVK983068 RFE983067:RFG983068 RPA983067:RPC983068 RYW983067:RYY983068 SIS983067:SIU983068 SSO983067:SSQ983068 TCK983067:TCM983068 TMG983067:TMI983068 TWC983067:TWE983068 UFY983067:UGA983068 UPU983067:UPW983068 UZQ983067:UZS983068 VJM983067:VJO983068 VTI983067:VTK983068 WDE983067:WDG983068 WNA983067:WNC983068 WWW983067:WWY983068 W62 JS62 TO62 ADK62 ANG62 AXC62 BGY62 BQU62 CAQ62 CKM62 CUI62 DEE62 DOA62 DXW62 EHS62 ERO62 FBK62 FLG62 FVC62 GEY62 GOU62 GYQ62 HIM62 HSI62 ICE62 IMA62 IVW62 JFS62 JPO62 JZK62 KJG62 KTC62 LCY62 LMU62 LWQ62 MGM62 MQI62 NAE62 NKA62 NTW62 ODS62 ONO62 OXK62 PHG62 PRC62 QAY62 QKU62 QUQ62 REM62 ROI62 RYE62 SIA62 SRW62 TBS62 TLO62 TVK62 UFG62 UPC62 UYY62 VIU62 VSQ62 WCM62 WMI62 WWE62 W65598 JS65598 TO65598 ADK65598 ANG65598 AXC65598 BGY65598 BQU65598 CAQ65598 CKM65598 CUI65598 DEE65598 DOA65598 DXW65598 EHS65598 ERO65598 FBK65598 FLG65598 FVC65598 GEY65598 GOU65598 GYQ65598 HIM65598 HSI65598 ICE65598 IMA65598 IVW65598 JFS65598 JPO65598 JZK65598 KJG65598 KTC65598 LCY65598 LMU65598 LWQ65598 MGM65598 MQI65598 NAE65598 NKA65598 NTW65598 ODS65598 ONO65598 OXK65598 PHG65598 PRC65598 QAY65598 QKU65598 QUQ65598 REM65598 ROI65598 RYE65598 SIA65598 SRW65598 TBS65598 TLO65598 TVK65598 UFG65598 UPC65598 UYY65598 VIU65598 VSQ65598 WCM65598 WMI65598 WWE65598 W131134 JS131134 TO131134 ADK131134 ANG131134 AXC131134 BGY131134 BQU131134 CAQ131134 CKM131134 CUI131134 DEE131134 DOA131134 DXW131134 EHS131134 ERO131134 FBK131134 FLG131134 FVC131134 GEY131134 GOU131134 GYQ131134 HIM131134 HSI131134 ICE131134 IMA131134 IVW131134 JFS131134 JPO131134 JZK131134 KJG131134 KTC131134 LCY131134 LMU131134 LWQ131134 MGM131134 MQI131134 NAE131134 NKA131134 NTW131134 ODS131134 ONO131134 OXK131134 PHG131134 PRC131134 QAY131134 QKU131134 QUQ131134 REM131134 ROI131134 RYE131134 SIA131134 SRW131134 TBS131134 TLO131134 TVK131134 UFG131134 UPC131134 UYY131134 VIU131134 VSQ131134 WCM131134 WMI131134 WWE131134 W196670 JS196670 TO196670 ADK196670 ANG196670 AXC196670 BGY196670 BQU196670 CAQ196670 CKM196670 CUI196670 DEE196670 DOA196670 DXW196670 EHS196670 ERO196670 FBK196670 FLG196670 FVC196670 GEY196670 GOU196670 GYQ196670 HIM196670 HSI196670 ICE196670 IMA196670 IVW196670 JFS196670 JPO196670 JZK196670 KJG196670 KTC196670 LCY196670 LMU196670 LWQ196670 MGM196670 MQI196670 NAE196670 NKA196670 NTW196670 ODS196670 ONO196670 OXK196670 PHG196670 PRC196670 QAY196670 QKU196670 QUQ196670 REM196670 ROI196670 RYE196670 SIA196670 SRW196670 TBS196670 TLO196670 TVK196670 UFG196670 UPC196670 UYY196670 VIU196670 VSQ196670 WCM196670 WMI196670 WWE196670 W262206 JS262206 TO262206 ADK262206 ANG262206 AXC262206 BGY262206 BQU262206 CAQ262206 CKM262206 CUI262206 DEE262206 DOA262206 DXW262206 EHS262206 ERO262206 FBK262206 FLG262206 FVC262206 GEY262206 GOU262206 GYQ262206 HIM262206 HSI262206 ICE262206 IMA262206 IVW262206 JFS262206 JPO262206 JZK262206 KJG262206 KTC262206 LCY262206 LMU262206 LWQ262206 MGM262206 MQI262206 NAE262206 NKA262206 NTW262206 ODS262206 ONO262206 OXK262206 PHG262206 PRC262206 QAY262206 QKU262206 QUQ262206 REM262206 ROI262206 RYE262206 SIA262206 SRW262206 TBS262206 TLO262206 TVK262206 UFG262206 UPC262206 UYY262206 VIU262206 VSQ262206 WCM262206 WMI262206 WWE262206 W327742 JS327742 TO327742 ADK327742 ANG327742 AXC327742 BGY327742 BQU327742 CAQ327742 CKM327742 CUI327742 DEE327742 DOA327742 DXW327742 EHS327742 ERO327742 FBK327742 FLG327742 FVC327742 GEY327742 GOU327742 GYQ327742 HIM327742 HSI327742 ICE327742 IMA327742 IVW327742 JFS327742 JPO327742 JZK327742 KJG327742 KTC327742 LCY327742 LMU327742 LWQ327742 MGM327742 MQI327742 NAE327742 NKA327742 NTW327742 ODS327742 ONO327742 OXK327742 PHG327742 PRC327742 QAY327742 QKU327742 QUQ327742 REM327742 ROI327742 RYE327742 SIA327742 SRW327742 TBS327742 TLO327742 TVK327742 UFG327742 UPC327742 UYY327742 VIU327742 VSQ327742 WCM327742 WMI327742 WWE327742 W393278 JS393278 TO393278 ADK393278 ANG393278 AXC393278 BGY393278 BQU393278 CAQ393278 CKM393278 CUI393278 DEE393278 DOA393278 DXW393278 EHS393278 ERO393278 FBK393278 FLG393278 FVC393278 GEY393278 GOU393278 GYQ393278 HIM393278 HSI393278 ICE393278 IMA393278 IVW393278 JFS393278 JPO393278 JZK393278 KJG393278 KTC393278 LCY393278 LMU393278 LWQ393278 MGM393278 MQI393278 NAE393278 NKA393278 NTW393278 ODS393278 ONO393278 OXK393278 PHG393278 PRC393278 QAY393278 QKU393278 QUQ393278 REM393278 ROI393278 RYE393278 SIA393278 SRW393278 TBS393278 TLO393278 TVK393278 UFG393278 UPC393278 UYY393278 VIU393278 VSQ393278 WCM393278 WMI393278 WWE393278 W458814 JS458814 TO458814 ADK458814 ANG458814 AXC458814 BGY458814 BQU458814 CAQ458814 CKM458814 CUI458814 DEE458814 DOA458814 DXW458814 EHS458814 ERO458814 FBK458814 FLG458814 FVC458814 GEY458814 GOU458814 GYQ458814 HIM458814 HSI458814 ICE458814 IMA458814 IVW458814 JFS458814 JPO458814 JZK458814 KJG458814 KTC458814 LCY458814 LMU458814 LWQ458814 MGM458814 MQI458814 NAE458814 NKA458814 NTW458814 ODS458814 ONO458814 OXK458814 PHG458814 PRC458814 QAY458814 QKU458814 QUQ458814 REM458814 ROI458814 RYE458814 SIA458814 SRW458814 TBS458814 TLO458814 TVK458814 UFG458814 UPC458814 UYY458814 VIU458814 VSQ458814 WCM458814 WMI458814 WWE458814 W524350 JS524350 TO524350 ADK524350 ANG524350 AXC524350 BGY524350 BQU524350 CAQ524350 CKM524350 CUI524350 DEE524350 DOA524350 DXW524350 EHS524350 ERO524350 FBK524350 FLG524350 FVC524350 GEY524350 GOU524350 GYQ524350 HIM524350 HSI524350 ICE524350 IMA524350 IVW524350 JFS524350 JPO524350 JZK524350 KJG524350 KTC524350 LCY524350 LMU524350 LWQ524350 MGM524350 MQI524350 NAE524350 NKA524350 NTW524350 ODS524350 ONO524350 OXK524350 PHG524350 PRC524350 QAY524350 QKU524350 QUQ524350 REM524350 ROI524350 RYE524350 SIA524350 SRW524350 TBS524350 TLO524350 TVK524350 UFG524350 UPC524350 UYY524350 VIU524350 VSQ524350 WCM524350 WMI524350 WWE524350 W589886 JS589886 TO589886 ADK589886 ANG589886 AXC589886 BGY589886 BQU589886 CAQ589886 CKM589886 CUI589886 DEE589886 DOA589886 DXW589886 EHS589886 ERO589886 FBK589886 FLG589886 FVC589886 GEY589886 GOU589886 GYQ589886 HIM589886 HSI589886 ICE589886 IMA589886 IVW589886 JFS589886 JPO589886 JZK589886 KJG589886 KTC589886 LCY589886 LMU589886 LWQ589886 MGM589886 MQI589886 NAE589886 NKA589886 NTW589886 ODS589886 ONO589886 OXK589886 PHG589886 PRC589886 QAY589886 QKU589886 QUQ589886 REM589886 ROI589886 RYE589886 SIA589886 SRW589886 TBS589886 TLO589886 TVK589886 UFG589886 UPC589886 UYY589886 VIU589886 VSQ589886 WCM589886 WMI589886 WWE589886 W655422 JS655422 TO655422 ADK655422 ANG655422 AXC655422 BGY655422 BQU655422 CAQ655422 CKM655422 CUI655422 DEE655422 DOA655422 DXW655422 EHS655422 ERO655422 FBK655422 FLG655422 FVC655422 GEY655422 GOU655422 GYQ655422 HIM655422 HSI655422 ICE655422 IMA655422 IVW655422 JFS655422 JPO655422 JZK655422 KJG655422 KTC655422 LCY655422 LMU655422 LWQ655422 MGM655422 MQI655422 NAE655422 NKA655422 NTW655422 ODS655422 ONO655422 OXK655422 PHG655422 PRC655422 QAY655422 QKU655422 QUQ655422 REM655422 ROI655422 RYE655422 SIA655422 SRW655422 TBS655422 TLO655422 TVK655422 UFG655422 UPC655422 UYY655422 VIU655422 VSQ655422 WCM655422 WMI655422 WWE655422 W720958 JS720958 TO720958 ADK720958 ANG720958 AXC720958 BGY720958 BQU720958 CAQ720958 CKM720958 CUI720958 DEE720958 DOA720958 DXW720958 EHS720958 ERO720958 FBK720958 FLG720958 FVC720958 GEY720958 GOU720958 GYQ720958 HIM720958 HSI720958 ICE720958 IMA720958 IVW720958 JFS720958 JPO720958 JZK720958 KJG720958 KTC720958 LCY720958 LMU720958 LWQ720958 MGM720958 MQI720958 NAE720958 NKA720958 NTW720958 ODS720958 ONO720958 OXK720958 PHG720958 PRC720958 QAY720958 QKU720958 QUQ720958 REM720958 ROI720958 RYE720958 SIA720958 SRW720958 TBS720958 TLO720958 TVK720958 UFG720958 UPC720958 UYY720958 VIU720958 VSQ720958 WCM720958 WMI720958 WWE720958 W786494 JS786494 TO786494 ADK786494 ANG786494 AXC786494 BGY786494 BQU786494 CAQ786494 CKM786494 CUI786494 DEE786494 DOA786494 DXW786494 EHS786494 ERO786494 FBK786494 FLG786494 FVC786494 GEY786494 GOU786494 GYQ786494 HIM786494 HSI786494 ICE786494 IMA786494 IVW786494 JFS786494 JPO786494 JZK786494 KJG786494 KTC786494 LCY786494 LMU786494 LWQ786494 MGM786494 MQI786494 NAE786494 NKA786494 NTW786494 ODS786494 ONO786494 OXK786494 PHG786494 PRC786494 QAY786494 QKU786494 QUQ786494 REM786494 ROI786494 RYE786494 SIA786494 SRW786494 TBS786494 TLO786494 TVK786494 UFG786494 UPC786494 UYY786494 VIU786494 VSQ786494 WCM786494 WMI786494 WWE786494 W852030 JS852030 TO852030 ADK852030 ANG852030 AXC852030 BGY852030 BQU852030 CAQ852030 CKM852030 CUI852030 DEE852030 DOA852030 DXW852030 EHS852030 ERO852030 FBK852030 FLG852030 FVC852030 GEY852030 GOU852030 GYQ852030 HIM852030 HSI852030 ICE852030 IMA852030 IVW852030 JFS852030 JPO852030 JZK852030 KJG852030 KTC852030 LCY852030 LMU852030 LWQ852030 MGM852030 MQI852030 NAE852030 NKA852030 NTW852030 ODS852030 ONO852030 OXK852030 PHG852030 PRC852030 QAY852030 QKU852030 QUQ852030 REM852030 ROI852030 RYE852030 SIA852030 SRW852030 TBS852030 TLO852030 TVK852030 UFG852030 UPC852030 UYY852030 VIU852030 VSQ852030 WCM852030 WMI852030 WWE852030 W917566 JS917566 TO917566 ADK917566 ANG917566 AXC917566 BGY917566 BQU917566 CAQ917566 CKM917566 CUI917566 DEE917566 DOA917566 DXW917566 EHS917566 ERO917566 FBK917566 FLG917566 FVC917566 GEY917566 GOU917566 GYQ917566 HIM917566 HSI917566 ICE917566 IMA917566 IVW917566 JFS917566 JPO917566 JZK917566 KJG917566 KTC917566 LCY917566 LMU917566 LWQ917566 MGM917566 MQI917566 NAE917566 NKA917566 NTW917566 ODS917566 ONO917566 OXK917566 PHG917566 PRC917566 QAY917566 QKU917566 QUQ917566 REM917566 ROI917566 RYE917566 SIA917566 SRW917566 TBS917566 TLO917566 TVK917566 UFG917566 UPC917566 UYY917566 VIU917566 VSQ917566 WCM917566 WMI917566 WWE917566 W983102 JS983102 TO983102 ADK983102 ANG983102 AXC983102 BGY983102 BQU983102 CAQ983102 CKM983102 CUI983102 DEE983102 DOA983102 DXW983102 EHS983102 ERO983102 FBK983102 FLG983102 FVC983102 GEY983102 GOU983102 GYQ983102 HIM983102 HSI983102 ICE983102 IMA983102 IVW983102 JFS983102 JPO983102 JZK983102 KJG983102 KTC983102 LCY983102 LMU983102 LWQ983102 MGM983102 MQI983102 NAE983102 NKA983102 NTW983102 ODS983102 ONO983102 OXK983102 PHG983102 PRC983102 QAY983102 QKU983102 QUQ983102 REM983102 ROI983102 RYE983102 SIA983102 SRW983102 TBS983102 TLO983102 TVK983102 UFG983102 UPC983102 UYY983102 VIU983102 VSQ983102 WCM983102 WMI983102 WWE983102 I115:AS117 JE115:KO117 TA115:UK117 ACW115:AEG117 AMS115:AOC117 AWO115:AXY117 BGK115:BHU117 BQG115:BRQ117 CAC115:CBM117 CJY115:CLI117 CTU115:CVE117 DDQ115:DFA117 DNM115:DOW117 DXI115:DYS117 EHE115:EIO117 ERA115:ESK117 FAW115:FCG117 FKS115:FMC117 FUO115:FVY117 GEK115:GFU117 GOG115:GPQ117 GYC115:GZM117 HHY115:HJI117 HRU115:HTE117 IBQ115:IDA117 ILM115:IMW117 IVI115:IWS117 JFE115:JGO117 JPA115:JQK117 JYW115:KAG117 KIS115:KKC117 KSO115:KTY117 LCK115:LDU117 LMG115:LNQ117 LWC115:LXM117 MFY115:MHI117 MPU115:MRE117 MZQ115:NBA117 NJM115:NKW117 NTI115:NUS117 ODE115:OEO117 ONA115:OOK117 OWW115:OYG117 PGS115:PIC117 PQO115:PRY117 QAK115:QBU117 QKG115:QLQ117 QUC115:QVM117 RDY115:RFI117 RNU115:RPE117 RXQ115:RZA117 SHM115:SIW117 SRI115:SSS117 TBE115:TCO117 TLA115:TMK117 TUW115:TWG117 UES115:UGC117 UOO115:UPY117 UYK115:UZU117 VIG115:VJQ117 VSC115:VTM117 WBY115:WDI117 WLU115:WNE117 WVQ115:WXA117 I65651:AS65653 JE65651:KO65653 TA65651:UK65653 ACW65651:AEG65653 AMS65651:AOC65653 AWO65651:AXY65653 BGK65651:BHU65653 BQG65651:BRQ65653 CAC65651:CBM65653 CJY65651:CLI65653 CTU65651:CVE65653 DDQ65651:DFA65653 DNM65651:DOW65653 DXI65651:DYS65653 EHE65651:EIO65653 ERA65651:ESK65653 FAW65651:FCG65653 FKS65651:FMC65653 FUO65651:FVY65653 GEK65651:GFU65653 GOG65651:GPQ65653 GYC65651:GZM65653 HHY65651:HJI65653 HRU65651:HTE65653 IBQ65651:IDA65653 ILM65651:IMW65653 IVI65651:IWS65653 JFE65651:JGO65653 JPA65651:JQK65653 JYW65651:KAG65653 KIS65651:KKC65653 KSO65651:KTY65653 LCK65651:LDU65653 LMG65651:LNQ65653 LWC65651:LXM65653 MFY65651:MHI65653 MPU65651:MRE65653 MZQ65651:NBA65653 NJM65651:NKW65653 NTI65651:NUS65653 ODE65651:OEO65653 ONA65651:OOK65653 OWW65651:OYG65653 PGS65651:PIC65653 PQO65651:PRY65653 QAK65651:QBU65653 QKG65651:QLQ65653 QUC65651:QVM65653 RDY65651:RFI65653 RNU65651:RPE65653 RXQ65651:RZA65653 SHM65651:SIW65653 SRI65651:SSS65653 TBE65651:TCO65653 TLA65651:TMK65653 TUW65651:TWG65653 UES65651:UGC65653 UOO65651:UPY65653 UYK65651:UZU65653 VIG65651:VJQ65653 VSC65651:VTM65653 WBY65651:WDI65653 WLU65651:WNE65653 WVQ65651:WXA65653 I131187:AS131189 JE131187:KO131189 TA131187:UK131189 ACW131187:AEG131189 AMS131187:AOC131189 AWO131187:AXY131189 BGK131187:BHU131189 BQG131187:BRQ131189 CAC131187:CBM131189 CJY131187:CLI131189 CTU131187:CVE131189 DDQ131187:DFA131189 DNM131187:DOW131189 DXI131187:DYS131189 EHE131187:EIO131189 ERA131187:ESK131189 FAW131187:FCG131189 FKS131187:FMC131189 FUO131187:FVY131189 GEK131187:GFU131189 GOG131187:GPQ131189 GYC131187:GZM131189 HHY131187:HJI131189 HRU131187:HTE131189 IBQ131187:IDA131189 ILM131187:IMW131189 IVI131187:IWS131189 JFE131187:JGO131189 JPA131187:JQK131189 JYW131187:KAG131189 KIS131187:KKC131189 KSO131187:KTY131189 LCK131187:LDU131189 LMG131187:LNQ131189 LWC131187:LXM131189 MFY131187:MHI131189 MPU131187:MRE131189 MZQ131187:NBA131189 NJM131187:NKW131189 NTI131187:NUS131189 ODE131187:OEO131189 ONA131187:OOK131189 OWW131187:OYG131189 PGS131187:PIC131189 PQO131187:PRY131189 QAK131187:QBU131189 QKG131187:QLQ131189 QUC131187:QVM131189 RDY131187:RFI131189 RNU131187:RPE131189 RXQ131187:RZA131189 SHM131187:SIW131189 SRI131187:SSS131189 TBE131187:TCO131189 TLA131187:TMK131189 TUW131187:TWG131189 UES131187:UGC131189 UOO131187:UPY131189 UYK131187:UZU131189 VIG131187:VJQ131189 VSC131187:VTM131189 WBY131187:WDI131189 WLU131187:WNE131189 WVQ131187:WXA131189 I196723:AS196725 JE196723:KO196725 TA196723:UK196725 ACW196723:AEG196725 AMS196723:AOC196725 AWO196723:AXY196725 BGK196723:BHU196725 BQG196723:BRQ196725 CAC196723:CBM196725 CJY196723:CLI196725 CTU196723:CVE196725 DDQ196723:DFA196725 DNM196723:DOW196725 DXI196723:DYS196725 EHE196723:EIO196725 ERA196723:ESK196725 FAW196723:FCG196725 FKS196723:FMC196725 FUO196723:FVY196725 GEK196723:GFU196725 GOG196723:GPQ196725 GYC196723:GZM196725 HHY196723:HJI196725 HRU196723:HTE196725 IBQ196723:IDA196725 ILM196723:IMW196725 IVI196723:IWS196725 JFE196723:JGO196725 JPA196723:JQK196725 JYW196723:KAG196725 KIS196723:KKC196725 KSO196723:KTY196725 LCK196723:LDU196725 LMG196723:LNQ196725 LWC196723:LXM196725 MFY196723:MHI196725 MPU196723:MRE196725 MZQ196723:NBA196725 NJM196723:NKW196725 NTI196723:NUS196725 ODE196723:OEO196725 ONA196723:OOK196725 OWW196723:OYG196725 PGS196723:PIC196725 PQO196723:PRY196725 QAK196723:QBU196725 QKG196723:QLQ196725 QUC196723:QVM196725 RDY196723:RFI196725 RNU196723:RPE196725 RXQ196723:RZA196725 SHM196723:SIW196725 SRI196723:SSS196725 TBE196723:TCO196725 TLA196723:TMK196725 TUW196723:TWG196725 UES196723:UGC196725 UOO196723:UPY196725 UYK196723:UZU196725 VIG196723:VJQ196725 VSC196723:VTM196725 WBY196723:WDI196725 WLU196723:WNE196725 WVQ196723:WXA196725 I262259:AS262261 JE262259:KO262261 TA262259:UK262261 ACW262259:AEG262261 AMS262259:AOC262261 AWO262259:AXY262261 BGK262259:BHU262261 BQG262259:BRQ262261 CAC262259:CBM262261 CJY262259:CLI262261 CTU262259:CVE262261 DDQ262259:DFA262261 DNM262259:DOW262261 DXI262259:DYS262261 EHE262259:EIO262261 ERA262259:ESK262261 FAW262259:FCG262261 FKS262259:FMC262261 FUO262259:FVY262261 GEK262259:GFU262261 GOG262259:GPQ262261 GYC262259:GZM262261 HHY262259:HJI262261 HRU262259:HTE262261 IBQ262259:IDA262261 ILM262259:IMW262261 IVI262259:IWS262261 JFE262259:JGO262261 JPA262259:JQK262261 JYW262259:KAG262261 KIS262259:KKC262261 KSO262259:KTY262261 LCK262259:LDU262261 LMG262259:LNQ262261 LWC262259:LXM262261 MFY262259:MHI262261 MPU262259:MRE262261 MZQ262259:NBA262261 NJM262259:NKW262261 NTI262259:NUS262261 ODE262259:OEO262261 ONA262259:OOK262261 OWW262259:OYG262261 PGS262259:PIC262261 PQO262259:PRY262261 QAK262259:QBU262261 QKG262259:QLQ262261 QUC262259:QVM262261 RDY262259:RFI262261 RNU262259:RPE262261 RXQ262259:RZA262261 SHM262259:SIW262261 SRI262259:SSS262261 TBE262259:TCO262261 TLA262259:TMK262261 TUW262259:TWG262261 UES262259:UGC262261 UOO262259:UPY262261 UYK262259:UZU262261 VIG262259:VJQ262261 VSC262259:VTM262261 WBY262259:WDI262261 WLU262259:WNE262261 WVQ262259:WXA262261 I327795:AS327797 JE327795:KO327797 TA327795:UK327797 ACW327795:AEG327797 AMS327795:AOC327797 AWO327795:AXY327797 BGK327795:BHU327797 BQG327795:BRQ327797 CAC327795:CBM327797 CJY327795:CLI327797 CTU327795:CVE327797 DDQ327795:DFA327797 DNM327795:DOW327797 DXI327795:DYS327797 EHE327795:EIO327797 ERA327795:ESK327797 FAW327795:FCG327797 FKS327795:FMC327797 FUO327795:FVY327797 GEK327795:GFU327797 GOG327795:GPQ327797 GYC327795:GZM327797 HHY327795:HJI327797 HRU327795:HTE327797 IBQ327795:IDA327797 ILM327795:IMW327797 IVI327795:IWS327797 JFE327795:JGO327797 JPA327795:JQK327797 JYW327795:KAG327797 KIS327795:KKC327797 KSO327795:KTY327797 LCK327795:LDU327797 LMG327795:LNQ327797 LWC327795:LXM327797 MFY327795:MHI327797 MPU327795:MRE327797 MZQ327795:NBA327797 NJM327795:NKW327797 NTI327795:NUS327797 ODE327795:OEO327797 ONA327795:OOK327797 OWW327795:OYG327797 PGS327795:PIC327797 PQO327795:PRY327797 QAK327795:QBU327797 QKG327795:QLQ327797 QUC327795:QVM327797 RDY327795:RFI327797 RNU327795:RPE327797 RXQ327795:RZA327797 SHM327795:SIW327797 SRI327795:SSS327797 TBE327795:TCO327797 TLA327795:TMK327797 TUW327795:TWG327797 UES327795:UGC327797 UOO327795:UPY327797 UYK327795:UZU327797 VIG327795:VJQ327797 VSC327795:VTM327797 WBY327795:WDI327797 WLU327795:WNE327797 WVQ327795:WXA327797 I393331:AS393333 JE393331:KO393333 TA393331:UK393333 ACW393331:AEG393333 AMS393331:AOC393333 AWO393331:AXY393333 BGK393331:BHU393333 BQG393331:BRQ393333 CAC393331:CBM393333 CJY393331:CLI393333 CTU393331:CVE393333 DDQ393331:DFA393333 DNM393331:DOW393333 DXI393331:DYS393333 EHE393331:EIO393333 ERA393331:ESK393333 FAW393331:FCG393333 FKS393331:FMC393333 FUO393331:FVY393333 GEK393331:GFU393333 GOG393331:GPQ393333 GYC393331:GZM393333 HHY393331:HJI393333 HRU393331:HTE393333 IBQ393331:IDA393333 ILM393331:IMW393333 IVI393331:IWS393333 JFE393331:JGO393333 JPA393331:JQK393333 JYW393331:KAG393333 KIS393331:KKC393333 KSO393331:KTY393333 LCK393331:LDU393333 LMG393331:LNQ393333 LWC393331:LXM393333 MFY393331:MHI393333 MPU393331:MRE393333 MZQ393331:NBA393333 NJM393331:NKW393333 NTI393331:NUS393333 ODE393331:OEO393333 ONA393331:OOK393333 OWW393331:OYG393333 PGS393331:PIC393333 PQO393331:PRY393333 QAK393331:QBU393333 QKG393331:QLQ393333 QUC393331:QVM393333 RDY393331:RFI393333 RNU393331:RPE393333 RXQ393331:RZA393333 SHM393331:SIW393333 SRI393331:SSS393333 TBE393331:TCO393333 TLA393331:TMK393333 TUW393331:TWG393333 UES393331:UGC393333 UOO393331:UPY393333 UYK393331:UZU393333 VIG393331:VJQ393333 VSC393331:VTM393333 WBY393331:WDI393333 WLU393331:WNE393333 WVQ393331:WXA393333 I458867:AS458869 JE458867:KO458869 TA458867:UK458869 ACW458867:AEG458869 AMS458867:AOC458869 AWO458867:AXY458869 BGK458867:BHU458869 BQG458867:BRQ458869 CAC458867:CBM458869 CJY458867:CLI458869 CTU458867:CVE458869 DDQ458867:DFA458869 DNM458867:DOW458869 DXI458867:DYS458869 EHE458867:EIO458869 ERA458867:ESK458869 FAW458867:FCG458869 FKS458867:FMC458869 FUO458867:FVY458869 GEK458867:GFU458869 GOG458867:GPQ458869 GYC458867:GZM458869 HHY458867:HJI458869 HRU458867:HTE458869 IBQ458867:IDA458869 ILM458867:IMW458869 IVI458867:IWS458869 JFE458867:JGO458869 JPA458867:JQK458869 JYW458867:KAG458869 KIS458867:KKC458869 KSO458867:KTY458869 LCK458867:LDU458869 LMG458867:LNQ458869 LWC458867:LXM458869 MFY458867:MHI458869 MPU458867:MRE458869 MZQ458867:NBA458869 NJM458867:NKW458869 NTI458867:NUS458869 ODE458867:OEO458869 ONA458867:OOK458869 OWW458867:OYG458869 PGS458867:PIC458869 PQO458867:PRY458869 QAK458867:QBU458869 QKG458867:QLQ458869 QUC458867:QVM458869 RDY458867:RFI458869 RNU458867:RPE458869 RXQ458867:RZA458869 SHM458867:SIW458869 SRI458867:SSS458869 TBE458867:TCO458869 TLA458867:TMK458869 TUW458867:TWG458869 UES458867:UGC458869 UOO458867:UPY458869 UYK458867:UZU458869 VIG458867:VJQ458869 VSC458867:VTM458869 WBY458867:WDI458869 WLU458867:WNE458869 WVQ458867:WXA458869 I524403:AS524405 JE524403:KO524405 TA524403:UK524405 ACW524403:AEG524405 AMS524403:AOC524405 AWO524403:AXY524405 BGK524403:BHU524405 BQG524403:BRQ524405 CAC524403:CBM524405 CJY524403:CLI524405 CTU524403:CVE524405 DDQ524403:DFA524405 DNM524403:DOW524405 DXI524403:DYS524405 EHE524403:EIO524405 ERA524403:ESK524405 FAW524403:FCG524405 FKS524403:FMC524405 FUO524403:FVY524405 GEK524403:GFU524405 GOG524403:GPQ524405 GYC524403:GZM524405 HHY524403:HJI524405 HRU524403:HTE524405 IBQ524403:IDA524405 ILM524403:IMW524405 IVI524403:IWS524405 JFE524403:JGO524405 JPA524403:JQK524405 JYW524403:KAG524405 KIS524403:KKC524405 KSO524403:KTY524405 LCK524403:LDU524405 LMG524403:LNQ524405 LWC524403:LXM524405 MFY524403:MHI524405 MPU524403:MRE524405 MZQ524403:NBA524405 NJM524403:NKW524405 NTI524403:NUS524405 ODE524403:OEO524405 ONA524403:OOK524405 OWW524403:OYG524405 PGS524403:PIC524405 PQO524403:PRY524405 QAK524403:QBU524405 QKG524403:QLQ524405 QUC524403:QVM524405 RDY524403:RFI524405 RNU524403:RPE524405 RXQ524403:RZA524405 SHM524403:SIW524405 SRI524403:SSS524405 TBE524403:TCO524405 TLA524403:TMK524405 TUW524403:TWG524405 UES524403:UGC524405 UOO524403:UPY524405 UYK524403:UZU524405 VIG524403:VJQ524405 VSC524403:VTM524405 WBY524403:WDI524405 WLU524403:WNE524405 WVQ524403:WXA524405 I589939:AS589941 JE589939:KO589941 TA589939:UK589941 ACW589939:AEG589941 AMS589939:AOC589941 AWO589939:AXY589941 BGK589939:BHU589941 BQG589939:BRQ589941 CAC589939:CBM589941 CJY589939:CLI589941 CTU589939:CVE589941 DDQ589939:DFA589941 DNM589939:DOW589941 DXI589939:DYS589941 EHE589939:EIO589941 ERA589939:ESK589941 FAW589939:FCG589941 FKS589939:FMC589941 FUO589939:FVY589941 GEK589939:GFU589941 GOG589939:GPQ589941 GYC589939:GZM589941 HHY589939:HJI589941 HRU589939:HTE589941 IBQ589939:IDA589941 ILM589939:IMW589941 IVI589939:IWS589941 JFE589939:JGO589941 JPA589939:JQK589941 JYW589939:KAG589941 KIS589939:KKC589941 KSO589939:KTY589941 LCK589939:LDU589941 LMG589939:LNQ589941 LWC589939:LXM589941 MFY589939:MHI589941 MPU589939:MRE589941 MZQ589939:NBA589941 NJM589939:NKW589941 NTI589939:NUS589941 ODE589939:OEO589941 ONA589939:OOK589941 OWW589939:OYG589941 PGS589939:PIC589941 PQO589939:PRY589941 QAK589939:QBU589941 QKG589939:QLQ589941 QUC589939:QVM589941 RDY589939:RFI589941 RNU589939:RPE589941 RXQ589939:RZA589941 SHM589939:SIW589941 SRI589939:SSS589941 TBE589939:TCO589941 TLA589939:TMK589941 TUW589939:TWG589941 UES589939:UGC589941 UOO589939:UPY589941 UYK589939:UZU589941 VIG589939:VJQ589941 VSC589939:VTM589941 WBY589939:WDI589941 WLU589939:WNE589941 WVQ589939:WXA589941 I655475:AS655477 JE655475:KO655477 TA655475:UK655477 ACW655475:AEG655477 AMS655475:AOC655477 AWO655475:AXY655477 BGK655475:BHU655477 BQG655475:BRQ655477 CAC655475:CBM655477 CJY655475:CLI655477 CTU655475:CVE655477 DDQ655475:DFA655477 DNM655475:DOW655477 DXI655475:DYS655477 EHE655475:EIO655477 ERA655475:ESK655477 FAW655475:FCG655477 FKS655475:FMC655477 FUO655475:FVY655477 GEK655475:GFU655477 GOG655475:GPQ655477 GYC655475:GZM655477 HHY655475:HJI655477 HRU655475:HTE655477 IBQ655475:IDA655477 ILM655475:IMW655477 IVI655475:IWS655477 JFE655475:JGO655477 JPA655475:JQK655477 JYW655475:KAG655477 KIS655475:KKC655477 KSO655475:KTY655477 LCK655475:LDU655477 LMG655475:LNQ655477 LWC655475:LXM655477 MFY655475:MHI655477 MPU655475:MRE655477 MZQ655475:NBA655477 NJM655475:NKW655477 NTI655475:NUS655477 ODE655475:OEO655477 ONA655475:OOK655477 OWW655475:OYG655477 PGS655475:PIC655477 PQO655475:PRY655477 QAK655475:QBU655477 QKG655475:QLQ655477 QUC655475:QVM655477 RDY655475:RFI655477 RNU655475:RPE655477 RXQ655475:RZA655477 SHM655475:SIW655477 SRI655475:SSS655477 TBE655475:TCO655477 TLA655475:TMK655477 TUW655475:TWG655477 UES655475:UGC655477 UOO655475:UPY655477 UYK655475:UZU655477 VIG655475:VJQ655477 VSC655475:VTM655477 WBY655475:WDI655477 WLU655475:WNE655477 WVQ655475:WXA655477 I721011:AS721013 JE721011:KO721013 TA721011:UK721013 ACW721011:AEG721013 AMS721011:AOC721013 AWO721011:AXY721013 BGK721011:BHU721013 BQG721011:BRQ721013 CAC721011:CBM721013 CJY721011:CLI721013 CTU721011:CVE721013 DDQ721011:DFA721013 DNM721011:DOW721013 DXI721011:DYS721013 EHE721011:EIO721013 ERA721011:ESK721013 FAW721011:FCG721013 FKS721011:FMC721013 FUO721011:FVY721013 GEK721011:GFU721013 GOG721011:GPQ721013 GYC721011:GZM721013 HHY721011:HJI721013 HRU721011:HTE721013 IBQ721011:IDA721013 ILM721011:IMW721013 IVI721011:IWS721013 JFE721011:JGO721013 JPA721011:JQK721013 JYW721011:KAG721013 KIS721011:KKC721013 KSO721011:KTY721013 LCK721011:LDU721013 LMG721011:LNQ721013 LWC721011:LXM721013 MFY721011:MHI721013 MPU721011:MRE721013 MZQ721011:NBA721013 NJM721011:NKW721013 NTI721011:NUS721013 ODE721011:OEO721013 ONA721011:OOK721013 OWW721011:OYG721013 PGS721011:PIC721013 PQO721011:PRY721013 QAK721011:QBU721013 QKG721011:QLQ721013 QUC721011:QVM721013 RDY721011:RFI721013 RNU721011:RPE721013 RXQ721011:RZA721013 SHM721011:SIW721013 SRI721011:SSS721013 TBE721011:TCO721013 TLA721011:TMK721013 TUW721011:TWG721013 UES721011:UGC721013 UOO721011:UPY721013 UYK721011:UZU721013 VIG721011:VJQ721013 VSC721011:VTM721013 WBY721011:WDI721013 WLU721011:WNE721013 WVQ721011:WXA721013 I786547:AS786549 JE786547:KO786549 TA786547:UK786549 ACW786547:AEG786549 AMS786547:AOC786549 AWO786547:AXY786549 BGK786547:BHU786549 BQG786547:BRQ786549 CAC786547:CBM786549 CJY786547:CLI786549 CTU786547:CVE786549 DDQ786547:DFA786549 DNM786547:DOW786549 DXI786547:DYS786549 EHE786547:EIO786549 ERA786547:ESK786549 FAW786547:FCG786549 FKS786547:FMC786549 FUO786547:FVY786549 GEK786547:GFU786549 GOG786547:GPQ786549 GYC786547:GZM786549 HHY786547:HJI786549 HRU786547:HTE786549 IBQ786547:IDA786549 ILM786547:IMW786549 IVI786547:IWS786549 JFE786547:JGO786549 JPA786547:JQK786549 JYW786547:KAG786549 KIS786547:KKC786549 KSO786547:KTY786549 LCK786547:LDU786549 LMG786547:LNQ786549 LWC786547:LXM786549 MFY786547:MHI786549 MPU786547:MRE786549 MZQ786547:NBA786549 NJM786547:NKW786549 NTI786547:NUS786549 ODE786547:OEO786549 ONA786547:OOK786549 OWW786547:OYG786549 PGS786547:PIC786549 PQO786547:PRY786549 QAK786547:QBU786549 QKG786547:QLQ786549 QUC786547:QVM786549 RDY786547:RFI786549 RNU786547:RPE786549 RXQ786547:RZA786549 SHM786547:SIW786549 SRI786547:SSS786549 TBE786547:TCO786549 TLA786547:TMK786549 TUW786547:TWG786549 UES786547:UGC786549 UOO786547:UPY786549 UYK786547:UZU786549 VIG786547:VJQ786549 VSC786547:VTM786549 WBY786547:WDI786549 WLU786547:WNE786549 WVQ786547:WXA786549 I852083:AS852085 JE852083:KO852085 TA852083:UK852085 ACW852083:AEG852085 AMS852083:AOC852085 AWO852083:AXY852085 BGK852083:BHU852085 BQG852083:BRQ852085 CAC852083:CBM852085 CJY852083:CLI852085 CTU852083:CVE852085 DDQ852083:DFA852085 DNM852083:DOW852085 DXI852083:DYS852085 EHE852083:EIO852085 ERA852083:ESK852085 FAW852083:FCG852085 FKS852083:FMC852085 FUO852083:FVY852085 GEK852083:GFU852085 GOG852083:GPQ852085 GYC852083:GZM852085 HHY852083:HJI852085 HRU852083:HTE852085 IBQ852083:IDA852085 ILM852083:IMW852085 IVI852083:IWS852085 JFE852083:JGO852085 JPA852083:JQK852085 JYW852083:KAG852085 KIS852083:KKC852085 KSO852083:KTY852085 LCK852083:LDU852085 LMG852083:LNQ852085 LWC852083:LXM852085 MFY852083:MHI852085 MPU852083:MRE852085 MZQ852083:NBA852085 NJM852083:NKW852085 NTI852083:NUS852085 ODE852083:OEO852085 ONA852083:OOK852085 OWW852083:OYG852085 PGS852083:PIC852085 PQO852083:PRY852085 QAK852083:QBU852085 QKG852083:QLQ852085 QUC852083:QVM852085 RDY852083:RFI852085 RNU852083:RPE852085 RXQ852083:RZA852085 SHM852083:SIW852085 SRI852083:SSS852085 TBE852083:TCO852085 TLA852083:TMK852085 TUW852083:TWG852085 UES852083:UGC852085 UOO852083:UPY852085 UYK852083:UZU852085 VIG852083:VJQ852085 VSC852083:VTM852085 WBY852083:WDI852085 WLU852083:WNE852085 WVQ852083:WXA852085 I917619:AS917621 JE917619:KO917621 TA917619:UK917621 ACW917619:AEG917621 AMS917619:AOC917621 AWO917619:AXY917621 BGK917619:BHU917621 BQG917619:BRQ917621 CAC917619:CBM917621 CJY917619:CLI917621 CTU917619:CVE917621 DDQ917619:DFA917621 DNM917619:DOW917621 DXI917619:DYS917621 EHE917619:EIO917621 ERA917619:ESK917621 FAW917619:FCG917621 FKS917619:FMC917621 FUO917619:FVY917621 GEK917619:GFU917621 GOG917619:GPQ917621 GYC917619:GZM917621 HHY917619:HJI917621 HRU917619:HTE917621 IBQ917619:IDA917621 ILM917619:IMW917621 IVI917619:IWS917621 JFE917619:JGO917621 JPA917619:JQK917621 JYW917619:KAG917621 KIS917619:KKC917621 KSO917619:KTY917621 LCK917619:LDU917621 LMG917619:LNQ917621 LWC917619:LXM917621 MFY917619:MHI917621 MPU917619:MRE917621 MZQ917619:NBA917621 NJM917619:NKW917621 NTI917619:NUS917621 ODE917619:OEO917621 ONA917619:OOK917621 OWW917619:OYG917621 PGS917619:PIC917621 PQO917619:PRY917621 QAK917619:QBU917621 QKG917619:QLQ917621 QUC917619:QVM917621 RDY917619:RFI917621 RNU917619:RPE917621 RXQ917619:RZA917621 SHM917619:SIW917621 SRI917619:SSS917621 TBE917619:TCO917621 TLA917619:TMK917621 TUW917619:TWG917621 UES917619:UGC917621 UOO917619:UPY917621 UYK917619:UZU917621 VIG917619:VJQ917621 VSC917619:VTM917621 WBY917619:WDI917621 WLU917619:WNE917621 WVQ917619:WXA917621 I983155:AS983157 JE983155:KO983157 TA983155:UK983157 ACW983155:AEG983157 AMS983155:AOC983157 AWO983155:AXY983157 BGK983155:BHU983157 BQG983155:BRQ983157 CAC983155:CBM983157 CJY983155:CLI983157 CTU983155:CVE983157 DDQ983155:DFA983157 DNM983155:DOW983157 DXI983155:DYS983157 EHE983155:EIO983157 ERA983155:ESK983157 FAW983155:FCG983157 FKS983155:FMC983157 FUO983155:FVY983157 GEK983155:GFU983157 GOG983155:GPQ983157 GYC983155:GZM983157 HHY983155:HJI983157 HRU983155:HTE983157 IBQ983155:IDA983157 ILM983155:IMW983157 IVI983155:IWS983157 JFE983155:JGO983157 JPA983155:JQK983157 JYW983155:KAG983157 KIS983155:KKC983157 KSO983155:KTY983157 LCK983155:LDU983157 LMG983155:LNQ983157 LWC983155:LXM983157 MFY983155:MHI983157 MPU983155:MRE983157 MZQ983155:NBA983157 NJM983155:NKW983157 NTI983155:NUS983157 ODE983155:OEO983157 ONA983155:OOK983157 OWW983155:OYG983157 PGS983155:PIC983157 PQO983155:PRY983157 QAK983155:QBU983157 QKG983155:QLQ983157 QUC983155:QVM983157 RDY983155:RFI983157 RNU983155:RPE983157 RXQ983155:RZA983157 SHM983155:SIW983157 SRI983155:SSS983157 TBE983155:TCO983157 TLA983155:TMK983157 TUW983155:TWG983157 UES983155:UGC983157 UOO983155:UPY983157 UYK983155:UZU983157 VIG983155:VJQ983157 VSC983155:VTM983157 WBY983155:WDI983157 WLU983155:WNE983157 WVQ983155:WXA983157 J114:AT114 JF114:KP114 TB114:UL114 ACX114:AEH114 AMT114:AOD114 AWP114:AXZ114 BGL114:BHV114 BQH114:BRR114 CAD114:CBN114 CJZ114:CLJ114 CTV114:CVF114 DDR114:DFB114 DNN114:DOX114 DXJ114:DYT114 EHF114:EIP114 ERB114:ESL114 FAX114:FCH114 FKT114:FMD114 FUP114:FVZ114 GEL114:GFV114 GOH114:GPR114 GYD114:GZN114 HHZ114:HJJ114 HRV114:HTF114 IBR114:IDB114 ILN114:IMX114 IVJ114:IWT114 JFF114:JGP114 JPB114:JQL114 JYX114:KAH114 KIT114:KKD114 KSP114:KTZ114 LCL114:LDV114 LMH114:LNR114 LWD114:LXN114 MFZ114:MHJ114 MPV114:MRF114 MZR114:NBB114 NJN114:NKX114 NTJ114:NUT114 ODF114:OEP114 ONB114:OOL114 OWX114:OYH114 PGT114:PID114 PQP114:PRZ114 QAL114:QBV114 QKH114:QLR114 QUD114:QVN114 RDZ114:RFJ114 RNV114:RPF114 RXR114:RZB114 SHN114:SIX114 SRJ114:SST114 TBF114:TCP114 TLB114:TML114 TUX114:TWH114 UET114:UGD114 UOP114:UPZ114 UYL114:UZV114 VIH114:VJR114 VSD114:VTN114 WBZ114:WDJ114 WLV114:WNF114 WVR114:WXB114 J65650:AT65650 JF65650:KP65650 TB65650:UL65650 ACX65650:AEH65650 AMT65650:AOD65650 AWP65650:AXZ65650 BGL65650:BHV65650 BQH65650:BRR65650 CAD65650:CBN65650 CJZ65650:CLJ65650 CTV65650:CVF65650 DDR65650:DFB65650 DNN65650:DOX65650 DXJ65650:DYT65650 EHF65650:EIP65650 ERB65650:ESL65650 FAX65650:FCH65650 FKT65650:FMD65650 FUP65650:FVZ65650 GEL65650:GFV65650 GOH65650:GPR65650 GYD65650:GZN65650 HHZ65650:HJJ65650 HRV65650:HTF65650 IBR65650:IDB65650 ILN65650:IMX65650 IVJ65650:IWT65650 JFF65650:JGP65650 JPB65650:JQL65650 JYX65650:KAH65650 KIT65650:KKD65650 KSP65650:KTZ65650 LCL65650:LDV65650 LMH65650:LNR65650 LWD65650:LXN65650 MFZ65650:MHJ65650 MPV65650:MRF65650 MZR65650:NBB65650 NJN65650:NKX65650 NTJ65650:NUT65650 ODF65650:OEP65650 ONB65650:OOL65650 OWX65650:OYH65650 PGT65650:PID65650 PQP65650:PRZ65650 QAL65650:QBV65650 QKH65650:QLR65650 QUD65650:QVN65650 RDZ65650:RFJ65650 RNV65650:RPF65650 RXR65650:RZB65650 SHN65650:SIX65650 SRJ65650:SST65650 TBF65650:TCP65650 TLB65650:TML65650 TUX65650:TWH65650 UET65650:UGD65650 UOP65650:UPZ65650 UYL65650:UZV65650 VIH65650:VJR65650 VSD65650:VTN65650 WBZ65650:WDJ65650 WLV65650:WNF65650 WVR65650:WXB65650 J131186:AT131186 JF131186:KP131186 TB131186:UL131186 ACX131186:AEH131186 AMT131186:AOD131186 AWP131186:AXZ131186 BGL131186:BHV131186 BQH131186:BRR131186 CAD131186:CBN131186 CJZ131186:CLJ131186 CTV131186:CVF131186 DDR131186:DFB131186 DNN131186:DOX131186 DXJ131186:DYT131186 EHF131186:EIP131186 ERB131186:ESL131186 FAX131186:FCH131186 FKT131186:FMD131186 FUP131186:FVZ131186 GEL131186:GFV131186 GOH131186:GPR131186 GYD131186:GZN131186 HHZ131186:HJJ131186 HRV131186:HTF131186 IBR131186:IDB131186 ILN131186:IMX131186 IVJ131186:IWT131186 JFF131186:JGP131186 JPB131186:JQL131186 JYX131186:KAH131186 KIT131186:KKD131186 KSP131186:KTZ131186 LCL131186:LDV131186 LMH131186:LNR131186 LWD131186:LXN131186 MFZ131186:MHJ131186 MPV131186:MRF131186 MZR131186:NBB131186 NJN131186:NKX131186 NTJ131186:NUT131186 ODF131186:OEP131186 ONB131186:OOL131186 OWX131186:OYH131186 PGT131186:PID131186 PQP131186:PRZ131186 QAL131186:QBV131186 QKH131186:QLR131186 QUD131186:QVN131186 RDZ131186:RFJ131186 RNV131186:RPF131186 RXR131186:RZB131186 SHN131186:SIX131186 SRJ131186:SST131186 TBF131186:TCP131186 TLB131186:TML131186 TUX131186:TWH131186 UET131186:UGD131186 UOP131186:UPZ131186 UYL131186:UZV131186 VIH131186:VJR131186 VSD131186:VTN131186 WBZ131186:WDJ131186 WLV131186:WNF131186 WVR131186:WXB131186 J196722:AT196722 JF196722:KP196722 TB196722:UL196722 ACX196722:AEH196722 AMT196722:AOD196722 AWP196722:AXZ196722 BGL196722:BHV196722 BQH196722:BRR196722 CAD196722:CBN196722 CJZ196722:CLJ196722 CTV196722:CVF196722 DDR196722:DFB196722 DNN196722:DOX196722 DXJ196722:DYT196722 EHF196722:EIP196722 ERB196722:ESL196722 FAX196722:FCH196722 FKT196722:FMD196722 FUP196722:FVZ196722 GEL196722:GFV196722 GOH196722:GPR196722 GYD196722:GZN196722 HHZ196722:HJJ196722 HRV196722:HTF196722 IBR196722:IDB196722 ILN196722:IMX196722 IVJ196722:IWT196722 JFF196722:JGP196722 JPB196722:JQL196722 JYX196722:KAH196722 KIT196722:KKD196722 KSP196722:KTZ196722 LCL196722:LDV196722 LMH196722:LNR196722 LWD196722:LXN196722 MFZ196722:MHJ196722 MPV196722:MRF196722 MZR196722:NBB196722 NJN196722:NKX196722 NTJ196722:NUT196722 ODF196722:OEP196722 ONB196722:OOL196722 OWX196722:OYH196722 PGT196722:PID196722 PQP196722:PRZ196722 QAL196722:QBV196722 QKH196722:QLR196722 QUD196722:QVN196722 RDZ196722:RFJ196722 RNV196722:RPF196722 RXR196722:RZB196722 SHN196722:SIX196722 SRJ196722:SST196722 TBF196722:TCP196722 TLB196722:TML196722 TUX196722:TWH196722 UET196722:UGD196722 UOP196722:UPZ196722 UYL196722:UZV196722 VIH196722:VJR196722 VSD196722:VTN196722 WBZ196722:WDJ196722 WLV196722:WNF196722 WVR196722:WXB196722 J262258:AT262258 JF262258:KP262258 TB262258:UL262258 ACX262258:AEH262258 AMT262258:AOD262258 AWP262258:AXZ262258 BGL262258:BHV262258 BQH262258:BRR262258 CAD262258:CBN262258 CJZ262258:CLJ262258 CTV262258:CVF262258 DDR262258:DFB262258 DNN262258:DOX262258 DXJ262258:DYT262258 EHF262258:EIP262258 ERB262258:ESL262258 FAX262258:FCH262258 FKT262258:FMD262258 FUP262258:FVZ262258 GEL262258:GFV262258 GOH262258:GPR262258 GYD262258:GZN262258 HHZ262258:HJJ262258 HRV262258:HTF262258 IBR262258:IDB262258 ILN262258:IMX262258 IVJ262258:IWT262258 JFF262258:JGP262258 JPB262258:JQL262258 JYX262258:KAH262258 KIT262258:KKD262258 KSP262258:KTZ262258 LCL262258:LDV262258 LMH262258:LNR262258 LWD262258:LXN262258 MFZ262258:MHJ262258 MPV262258:MRF262258 MZR262258:NBB262258 NJN262258:NKX262258 NTJ262258:NUT262258 ODF262258:OEP262258 ONB262258:OOL262258 OWX262258:OYH262258 PGT262258:PID262258 PQP262258:PRZ262258 QAL262258:QBV262258 QKH262258:QLR262258 QUD262258:QVN262258 RDZ262258:RFJ262258 RNV262258:RPF262258 RXR262258:RZB262258 SHN262258:SIX262258 SRJ262258:SST262258 TBF262258:TCP262258 TLB262258:TML262258 TUX262258:TWH262258 UET262258:UGD262258 UOP262258:UPZ262258 UYL262258:UZV262258 VIH262258:VJR262258 VSD262258:VTN262258 WBZ262258:WDJ262258 WLV262258:WNF262258 WVR262258:WXB262258 J327794:AT327794 JF327794:KP327794 TB327794:UL327794 ACX327794:AEH327794 AMT327794:AOD327794 AWP327794:AXZ327794 BGL327794:BHV327794 BQH327794:BRR327794 CAD327794:CBN327794 CJZ327794:CLJ327794 CTV327794:CVF327794 DDR327794:DFB327794 DNN327794:DOX327794 DXJ327794:DYT327794 EHF327794:EIP327794 ERB327794:ESL327794 FAX327794:FCH327794 FKT327794:FMD327794 FUP327794:FVZ327794 GEL327794:GFV327794 GOH327794:GPR327794 GYD327794:GZN327794 HHZ327794:HJJ327794 HRV327794:HTF327794 IBR327794:IDB327794 ILN327794:IMX327794 IVJ327794:IWT327794 JFF327794:JGP327794 JPB327794:JQL327794 JYX327794:KAH327794 KIT327794:KKD327794 KSP327794:KTZ327794 LCL327794:LDV327794 LMH327794:LNR327794 LWD327794:LXN327794 MFZ327794:MHJ327794 MPV327794:MRF327794 MZR327794:NBB327794 NJN327794:NKX327794 NTJ327794:NUT327794 ODF327794:OEP327794 ONB327794:OOL327794 OWX327794:OYH327794 PGT327794:PID327794 PQP327794:PRZ327794 QAL327794:QBV327794 QKH327794:QLR327794 QUD327794:QVN327794 RDZ327794:RFJ327794 RNV327794:RPF327794 RXR327794:RZB327794 SHN327794:SIX327794 SRJ327794:SST327794 TBF327794:TCP327794 TLB327794:TML327794 TUX327794:TWH327794 UET327794:UGD327794 UOP327794:UPZ327794 UYL327794:UZV327794 VIH327794:VJR327794 VSD327794:VTN327794 WBZ327794:WDJ327794 WLV327794:WNF327794 WVR327794:WXB327794 J393330:AT393330 JF393330:KP393330 TB393330:UL393330 ACX393330:AEH393330 AMT393330:AOD393330 AWP393330:AXZ393330 BGL393330:BHV393330 BQH393330:BRR393330 CAD393330:CBN393330 CJZ393330:CLJ393330 CTV393330:CVF393330 DDR393330:DFB393330 DNN393330:DOX393330 DXJ393330:DYT393330 EHF393330:EIP393330 ERB393330:ESL393330 FAX393330:FCH393330 FKT393330:FMD393330 FUP393330:FVZ393330 GEL393330:GFV393330 GOH393330:GPR393330 GYD393330:GZN393330 HHZ393330:HJJ393330 HRV393330:HTF393330 IBR393330:IDB393330 ILN393330:IMX393330 IVJ393330:IWT393330 JFF393330:JGP393330 JPB393330:JQL393330 JYX393330:KAH393330 KIT393330:KKD393330 KSP393330:KTZ393330 LCL393330:LDV393330 LMH393330:LNR393330 LWD393330:LXN393330 MFZ393330:MHJ393330 MPV393330:MRF393330 MZR393330:NBB393330 NJN393330:NKX393330 NTJ393330:NUT393330 ODF393330:OEP393330 ONB393330:OOL393330 OWX393330:OYH393330 PGT393330:PID393330 PQP393330:PRZ393330 QAL393330:QBV393330 QKH393330:QLR393330 QUD393330:QVN393330 RDZ393330:RFJ393330 RNV393330:RPF393330 RXR393330:RZB393330 SHN393330:SIX393330 SRJ393330:SST393330 TBF393330:TCP393330 TLB393330:TML393330 TUX393330:TWH393330 UET393330:UGD393330 UOP393330:UPZ393330 UYL393330:UZV393330 VIH393330:VJR393330 VSD393330:VTN393330 WBZ393330:WDJ393330 WLV393330:WNF393330 WVR393330:WXB393330 J458866:AT458866 JF458866:KP458866 TB458866:UL458866 ACX458866:AEH458866 AMT458866:AOD458866 AWP458866:AXZ458866 BGL458866:BHV458866 BQH458866:BRR458866 CAD458866:CBN458866 CJZ458866:CLJ458866 CTV458866:CVF458866 DDR458866:DFB458866 DNN458866:DOX458866 DXJ458866:DYT458866 EHF458866:EIP458866 ERB458866:ESL458866 FAX458866:FCH458866 FKT458866:FMD458866 FUP458866:FVZ458866 GEL458866:GFV458866 GOH458866:GPR458866 GYD458866:GZN458866 HHZ458866:HJJ458866 HRV458866:HTF458866 IBR458866:IDB458866 ILN458866:IMX458866 IVJ458866:IWT458866 JFF458866:JGP458866 JPB458866:JQL458866 JYX458866:KAH458866 KIT458866:KKD458866 KSP458866:KTZ458866 LCL458866:LDV458866 LMH458866:LNR458866 LWD458866:LXN458866 MFZ458866:MHJ458866 MPV458866:MRF458866 MZR458866:NBB458866 NJN458866:NKX458866 NTJ458866:NUT458866 ODF458866:OEP458866 ONB458866:OOL458866 OWX458866:OYH458866 PGT458866:PID458866 PQP458866:PRZ458866 QAL458866:QBV458866 QKH458866:QLR458866 QUD458866:QVN458866 RDZ458866:RFJ458866 RNV458866:RPF458866 RXR458866:RZB458866 SHN458866:SIX458866 SRJ458866:SST458866 TBF458866:TCP458866 TLB458866:TML458866 TUX458866:TWH458866 UET458866:UGD458866 UOP458866:UPZ458866 UYL458866:UZV458866 VIH458866:VJR458866 VSD458866:VTN458866 WBZ458866:WDJ458866 WLV458866:WNF458866 WVR458866:WXB458866 J524402:AT524402 JF524402:KP524402 TB524402:UL524402 ACX524402:AEH524402 AMT524402:AOD524402 AWP524402:AXZ524402 BGL524402:BHV524402 BQH524402:BRR524402 CAD524402:CBN524402 CJZ524402:CLJ524402 CTV524402:CVF524402 DDR524402:DFB524402 DNN524402:DOX524402 DXJ524402:DYT524402 EHF524402:EIP524402 ERB524402:ESL524402 FAX524402:FCH524402 FKT524402:FMD524402 FUP524402:FVZ524402 GEL524402:GFV524402 GOH524402:GPR524402 GYD524402:GZN524402 HHZ524402:HJJ524402 HRV524402:HTF524402 IBR524402:IDB524402 ILN524402:IMX524402 IVJ524402:IWT524402 JFF524402:JGP524402 JPB524402:JQL524402 JYX524402:KAH524402 KIT524402:KKD524402 KSP524402:KTZ524402 LCL524402:LDV524402 LMH524402:LNR524402 LWD524402:LXN524402 MFZ524402:MHJ524402 MPV524402:MRF524402 MZR524402:NBB524402 NJN524402:NKX524402 NTJ524402:NUT524402 ODF524402:OEP524402 ONB524402:OOL524402 OWX524402:OYH524402 PGT524402:PID524402 PQP524402:PRZ524402 QAL524402:QBV524402 QKH524402:QLR524402 QUD524402:QVN524402 RDZ524402:RFJ524402 RNV524402:RPF524402 RXR524402:RZB524402 SHN524402:SIX524402 SRJ524402:SST524402 TBF524402:TCP524402 TLB524402:TML524402 TUX524402:TWH524402 UET524402:UGD524402 UOP524402:UPZ524402 UYL524402:UZV524402 VIH524402:VJR524402 VSD524402:VTN524402 WBZ524402:WDJ524402 WLV524402:WNF524402 WVR524402:WXB524402 J589938:AT589938 JF589938:KP589938 TB589938:UL589938 ACX589938:AEH589938 AMT589938:AOD589938 AWP589938:AXZ589938 BGL589938:BHV589938 BQH589938:BRR589938 CAD589938:CBN589938 CJZ589938:CLJ589938 CTV589938:CVF589938 DDR589938:DFB589938 DNN589938:DOX589938 DXJ589938:DYT589938 EHF589938:EIP589938 ERB589938:ESL589938 FAX589938:FCH589938 FKT589938:FMD589938 FUP589938:FVZ589938 GEL589938:GFV589938 GOH589938:GPR589938 GYD589938:GZN589938 HHZ589938:HJJ589938 HRV589938:HTF589938 IBR589938:IDB589938 ILN589938:IMX589938 IVJ589938:IWT589938 JFF589938:JGP589938 JPB589938:JQL589938 JYX589938:KAH589938 KIT589938:KKD589938 KSP589938:KTZ589938 LCL589938:LDV589938 LMH589938:LNR589938 LWD589938:LXN589938 MFZ589938:MHJ589938 MPV589938:MRF589938 MZR589938:NBB589938 NJN589938:NKX589938 NTJ589938:NUT589938 ODF589938:OEP589938 ONB589938:OOL589938 OWX589938:OYH589938 PGT589938:PID589938 PQP589938:PRZ589938 QAL589938:QBV589938 QKH589938:QLR589938 QUD589938:QVN589938 RDZ589938:RFJ589938 RNV589938:RPF589938 RXR589938:RZB589938 SHN589938:SIX589938 SRJ589938:SST589938 TBF589938:TCP589938 TLB589938:TML589938 TUX589938:TWH589938 UET589938:UGD589938 UOP589938:UPZ589938 UYL589938:UZV589938 VIH589938:VJR589938 VSD589938:VTN589938 WBZ589938:WDJ589938 WLV589938:WNF589938 WVR589938:WXB589938 J655474:AT655474 JF655474:KP655474 TB655474:UL655474 ACX655474:AEH655474 AMT655474:AOD655474 AWP655474:AXZ655474 BGL655474:BHV655474 BQH655474:BRR655474 CAD655474:CBN655474 CJZ655474:CLJ655474 CTV655474:CVF655474 DDR655474:DFB655474 DNN655474:DOX655474 DXJ655474:DYT655474 EHF655474:EIP655474 ERB655474:ESL655474 FAX655474:FCH655474 FKT655474:FMD655474 FUP655474:FVZ655474 GEL655474:GFV655474 GOH655474:GPR655474 GYD655474:GZN655474 HHZ655474:HJJ655474 HRV655474:HTF655474 IBR655474:IDB655474 ILN655474:IMX655474 IVJ655474:IWT655474 JFF655474:JGP655474 JPB655474:JQL655474 JYX655474:KAH655474 KIT655474:KKD655474 KSP655474:KTZ655474 LCL655474:LDV655474 LMH655474:LNR655474 LWD655474:LXN655474 MFZ655474:MHJ655474 MPV655474:MRF655474 MZR655474:NBB655474 NJN655474:NKX655474 NTJ655474:NUT655474 ODF655474:OEP655474 ONB655474:OOL655474 OWX655474:OYH655474 PGT655474:PID655474 PQP655474:PRZ655474 QAL655474:QBV655474 QKH655474:QLR655474 QUD655474:QVN655474 RDZ655474:RFJ655474 RNV655474:RPF655474 RXR655474:RZB655474 SHN655474:SIX655474 SRJ655474:SST655474 TBF655474:TCP655474 TLB655474:TML655474 TUX655474:TWH655474 UET655474:UGD655474 UOP655474:UPZ655474 UYL655474:UZV655474 VIH655474:VJR655474 VSD655474:VTN655474 WBZ655474:WDJ655474 WLV655474:WNF655474 WVR655474:WXB655474 J721010:AT721010 JF721010:KP721010 TB721010:UL721010 ACX721010:AEH721010 AMT721010:AOD721010 AWP721010:AXZ721010 BGL721010:BHV721010 BQH721010:BRR721010 CAD721010:CBN721010 CJZ721010:CLJ721010 CTV721010:CVF721010 DDR721010:DFB721010 DNN721010:DOX721010 DXJ721010:DYT721010 EHF721010:EIP721010 ERB721010:ESL721010 FAX721010:FCH721010 FKT721010:FMD721010 FUP721010:FVZ721010 GEL721010:GFV721010 GOH721010:GPR721010 GYD721010:GZN721010 HHZ721010:HJJ721010 HRV721010:HTF721010 IBR721010:IDB721010 ILN721010:IMX721010 IVJ721010:IWT721010 JFF721010:JGP721010 JPB721010:JQL721010 JYX721010:KAH721010 KIT721010:KKD721010 KSP721010:KTZ721010 LCL721010:LDV721010 LMH721010:LNR721010 LWD721010:LXN721010 MFZ721010:MHJ721010 MPV721010:MRF721010 MZR721010:NBB721010 NJN721010:NKX721010 NTJ721010:NUT721010 ODF721010:OEP721010 ONB721010:OOL721010 OWX721010:OYH721010 PGT721010:PID721010 PQP721010:PRZ721010 QAL721010:QBV721010 QKH721010:QLR721010 QUD721010:QVN721010 RDZ721010:RFJ721010 RNV721010:RPF721010 RXR721010:RZB721010 SHN721010:SIX721010 SRJ721010:SST721010 TBF721010:TCP721010 TLB721010:TML721010 TUX721010:TWH721010 UET721010:UGD721010 UOP721010:UPZ721010 UYL721010:UZV721010 VIH721010:VJR721010 VSD721010:VTN721010 WBZ721010:WDJ721010 WLV721010:WNF721010 WVR721010:WXB721010 J786546:AT786546 JF786546:KP786546 TB786546:UL786546 ACX786546:AEH786546 AMT786546:AOD786546 AWP786546:AXZ786546 BGL786546:BHV786546 BQH786546:BRR786546 CAD786546:CBN786546 CJZ786546:CLJ786546 CTV786546:CVF786546 DDR786546:DFB786546 DNN786546:DOX786546 DXJ786546:DYT786546 EHF786546:EIP786546 ERB786546:ESL786546 FAX786546:FCH786546 FKT786546:FMD786546 FUP786546:FVZ786546 GEL786546:GFV786546 GOH786546:GPR786546 GYD786546:GZN786546 HHZ786546:HJJ786546 HRV786546:HTF786546 IBR786546:IDB786546 ILN786546:IMX786546 IVJ786546:IWT786546 JFF786546:JGP786546 JPB786546:JQL786546 JYX786546:KAH786546 KIT786546:KKD786546 KSP786546:KTZ786546 LCL786546:LDV786546 LMH786546:LNR786546 LWD786546:LXN786546 MFZ786546:MHJ786546 MPV786546:MRF786546 MZR786546:NBB786546 NJN786546:NKX786546 NTJ786546:NUT786546 ODF786546:OEP786546 ONB786546:OOL786546 OWX786546:OYH786546 PGT786546:PID786546 PQP786546:PRZ786546 QAL786546:QBV786546 QKH786546:QLR786546 QUD786546:QVN786546 RDZ786546:RFJ786546 RNV786546:RPF786546 RXR786546:RZB786546 SHN786546:SIX786546 SRJ786546:SST786546 TBF786546:TCP786546 TLB786546:TML786546 TUX786546:TWH786546 UET786546:UGD786546 UOP786546:UPZ786546 UYL786546:UZV786546 VIH786546:VJR786546 VSD786546:VTN786546 WBZ786546:WDJ786546 WLV786546:WNF786546 WVR786546:WXB786546 J852082:AT852082 JF852082:KP852082 TB852082:UL852082 ACX852082:AEH852082 AMT852082:AOD852082 AWP852082:AXZ852082 BGL852082:BHV852082 BQH852082:BRR852082 CAD852082:CBN852082 CJZ852082:CLJ852082 CTV852082:CVF852082 DDR852082:DFB852082 DNN852082:DOX852082 DXJ852082:DYT852082 EHF852082:EIP852082 ERB852082:ESL852082 FAX852082:FCH852082 FKT852082:FMD852082 FUP852082:FVZ852082 GEL852082:GFV852082 GOH852082:GPR852082 GYD852082:GZN852082 HHZ852082:HJJ852082 HRV852082:HTF852082 IBR852082:IDB852082 ILN852082:IMX852082 IVJ852082:IWT852082 JFF852082:JGP852082 JPB852082:JQL852082 JYX852082:KAH852082 KIT852082:KKD852082 KSP852082:KTZ852082 LCL852082:LDV852082 LMH852082:LNR852082 LWD852082:LXN852082 MFZ852082:MHJ852082 MPV852082:MRF852082 MZR852082:NBB852082 NJN852082:NKX852082 NTJ852082:NUT852082 ODF852082:OEP852082 ONB852082:OOL852082 OWX852082:OYH852082 PGT852082:PID852082 PQP852082:PRZ852082 QAL852082:QBV852082 QKH852082:QLR852082 QUD852082:QVN852082 RDZ852082:RFJ852082 RNV852082:RPF852082 RXR852082:RZB852082 SHN852082:SIX852082 SRJ852082:SST852082 TBF852082:TCP852082 TLB852082:TML852082 TUX852082:TWH852082 UET852082:UGD852082 UOP852082:UPZ852082 UYL852082:UZV852082 VIH852082:VJR852082 VSD852082:VTN852082 WBZ852082:WDJ852082 WLV852082:WNF852082 WVR852082:WXB852082 J917618:AT917618 JF917618:KP917618 TB917618:UL917618 ACX917618:AEH917618 AMT917618:AOD917618 AWP917618:AXZ917618 BGL917618:BHV917618 BQH917618:BRR917618 CAD917618:CBN917618 CJZ917618:CLJ917618 CTV917618:CVF917618 DDR917618:DFB917618 DNN917618:DOX917618 DXJ917618:DYT917618 EHF917618:EIP917618 ERB917618:ESL917618 FAX917618:FCH917618 FKT917618:FMD917618 FUP917618:FVZ917618 GEL917618:GFV917618 GOH917618:GPR917618 GYD917618:GZN917618 HHZ917618:HJJ917618 HRV917618:HTF917618 IBR917618:IDB917618 ILN917618:IMX917618 IVJ917618:IWT917618 JFF917618:JGP917618 JPB917618:JQL917618 JYX917618:KAH917618 KIT917618:KKD917618 KSP917618:KTZ917618 LCL917618:LDV917618 LMH917618:LNR917618 LWD917618:LXN917618 MFZ917618:MHJ917618 MPV917618:MRF917618 MZR917618:NBB917618 NJN917618:NKX917618 NTJ917618:NUT917618 ODF917618:OEP917618 ONB917618:OOL917618 OWX917618:OYH917618 PGT917618:PID917618 PQP917618:PRZ917618 QAL917618:QBV917618 QKH917618:QLR917618 QUD917618:QVN917618 RDZ917618:RFJ917618 RNV917618:RPF917618 RXR917618:RZB917618 SHN917618:SIX917618 SRJ917618:SST917618 TBF917618:TCP917618 TLB917618:TML917618 TUX917618:TWH917618 UET917618:UGD917618 UOP917618:UPZ917618 UYL917618:UZV917618 VIH917618:VJR917618 VSD917618:VTN917618 WBZ917618:WDJ917618 WLV917618:WNF917618 WVR917618:WXB917618 J983154:AT983154 JF983154:KP983154 TB983154:UL983154 ACX983154:AEH983154 AMT983154:AOD983154 AWP983154:AXZ983154 BGL983154:BHV983154 BQH983154:BRR983154 CAD983154:CBN983154 CJZ983154:CLJ983154 CTV983154:CVF983154 DDR983154:DFB983154 DNN983154:DOX983154 DXJ983154:DYT983154 EHF983154:EIP983154 ERB983154:ESL983154 FAX983154:FCH983154 FKT983154:FMD983154 FUP983154:FVZ983154 GEL983154:GFV983154 GOH983154:GPR983154 GYD983154:GZN983154 HHZ983154:HJJ983154 HRV983154:HTF983154 IBR983154:IDB983154 ILN983154:IMX983154 IVJ983154:IWT983154 JFF983154:JGP983154 JPB983154:JQL983154 JYX983154:KAH983154 KIT983154:KKD983154 KSP983154:KTZ983154 LCL983154:LDV983154 LMH983154:LNR983154 LWD983154:LXN983154 MFZ983154:MHJ983154 MPV983154:MRF983154 MZR983154:NBB983154 NJN983154:NKX983154 NTJ983154:NUT983154 ODF983154:OEP983154 ONB983154:OOL983154 OWX983154:OYH983154 PGT983154:PID983154 PQP983154:PRZ983154 QAL983154:QBV983154 QKH983154:QLR983154 QUD983154:QVN983154 RDZ983154:RFJ983154 RNV983154:RPF983154 RXR983154:RZB983154 SHN983154:SIX983154 SRJ983154:SST983154 TBF983154:TCP983154 TLB983154:TML983154 TUX983154:TWH983154 UET983154:UGD983154 UOP983154:UPZ983154 UYL983154:UZV983154 VIH983154:VJR983154 VSD983154:VTN983154 WBZ983154:WDJ983154 WLV983154:WNF983154 WVR983154:WXB983154 AP181:AW182 KL181:KS182 UH181:UO182 AED181:AEK182 ANZ181:AOG182 AXV181:AYC182 BHR181:BHY182 BRN181:BRU182 CBJ181:CBQ182 CLF181:CLM182 CVB181:CVI182 DEX181:DFE182 DOT181:DPA182 DYP181:DYW182 EIL181:EIS182 ESH181:ESO182 FCD181:FCK182 FLZ181:FMG182 FVV181:FWC182 GFR181:GFY182 GPN181:GPU182 GZJ181:GZQ182 HJF181:HJM182 HTB181:HTI182 ICX181:IDE182 IMT181:INA182 IWP181:IWW182 JGL181:JGS182 JQH181:JQO182 KAD181:KAK182 KJZ181:KKG182 KTV181:KUC182 LDR181:LDY182 LNN181:LNU182 LXJ181:LXQ182 MHF181:MHM182 MRB181:MRI182 NAX181:NBE182 NKT181:NLA182 NUP181:NUW182 OEL181:OES182 OOH181:OOO182 OYD181:OYK182 PHZ181:PIG182 PRV181:PSC182 QBR181:QBY182 QLN181:QLU182 QVJ181:QVQ182 RFF181:RFM182 RPB181:RPI182 RYX181:RZE182 SIT181:SJA182 SSP181:SSW182 TCL181:TCS182 TMH181:TMO182 TWD181:TWK182 UFZ181:UGG182 UPV181:UQC182 UZR181:UZY182 VJN181:VJU182 VTJ181:VTQ182 WDF181:WDM182 WNB181:WNI182 WWX181:WXE182 AP65717:AW65718 KL65717:KS65718 UH65717:UO65718 AED65717:AEK65718 ANZ65717:AOG65718 AXV65717:AYC65718 BHR65717:BHY65718 BRN65717:BRU65718 CBJ65717:CBQ65718 CLF65717:CLM65718 CVB65717:CVI65718 DEX65717:DFE65718 DOT65717:DPA65718 DYP65717:DYW65718 EIL65717:EIS65718 ESH65717:ESO65718 FCD65717:FCK65718 FLZ65717:FMG65718 FVV65717:FWC65718 GFR65717:GFY65718 GPN65717:GPU65718 GZJ65717:GZQ65718 HJF65717:HJM65718 HTB65717:HTI65718 ICX65717:IDE65718 IMT65717:INA65718 IWP65717:IWW65718 JGL65717:JGS65718 JQH65717:JQO65718 KAD65717:KAK65718 KJZ65717:KKG65718 KTV65717:KUC65718 LDR65717:LDY65718 LNN65717:LNU65718 LXJ65717:LXQ65718 MHF65717:MHM65718 MRB65717:MRI65718 NAX65717:NBE65718 NKT65717:NLA65718 NUP65717:NUW65718 OEL65717:OES65718 OOH65717:OOO65718 OYD65717:OYK65718 PHZ65717:PIG65718 PRV65717:PSC65718 QBR65717:QBY65718 QLN65717:QLU65718 QVJ65717:QVQ65718 RFF65717:RFM65718 RPB65717:RPI65718 RYX65717:RZE65718 SIT65717:SJA65718 SSP65717:SSW65718 TCL65717:TCS65718 TMH65717:TMO65718 TWD65717:TWK65718 UFZ65717:UGG65718 UPV65717:UQC65718 UZR65717:UZY65718 VJN65717:VJU65718 VTJ65717:VTQ65718 WDF65717:WDM65718 WNB65717:WNI65718 WWX65717:WXE65718 AP131253:AW131254 KL131253:KS131254 UH131253:UO131254 AED131253:AEK131254 ANZ131253:AOG131254 AXV131253:AYC131254 BHR131253:BHY131254 BRN131253:BRU131254 CBJ131253:CBQ131254 CLF131253:CLM131254 CVB131253:CVI131254 DEX131253:DFE131254 DOT131253:DPA131254 DYP131253:DYW131254 EIL131253:EIS131254 ESH131253:ESO131254 FCD131253:FCK131254 FLZ131253:FMG131254 FVV131253:FWC131254 GFR131253:GFY131254 GPN131253:GPU131254 GZJ131253:GZQ131254 HJF131253:HJM131254 HTB131253:HTI131254 ICX131253:IDE131254 IMT131253:INA131254 IWP131253:IWW131254 JGL131253:JGS131254 JQH131253:JQO131254 KAD131253:KAK131254 KJZ131253:KKG131254 KTV131253:KUC131254 LDR131253:LDY131254 LNN131253:LNU131254 LXJ131253:LXQ131254 MHF131253:MHM131254 MRB131253:MRI131254 NAX131253:NBE131254 NKT131253:NLA131254 NUP131253:NUW131254 OEL131253:OES131254 OOH131253:OOO131254 OYD131253:OYK131254 PHZ131253:PIG131254 PRV131253:PSC131254 QBR131253:QBY131254 QLN131253:QLU131254 QVJ131253:QVQ131254 RFF131253:RFM131254 RPB131253:RPI131254 RYX131253:RZE131254 SIT131253:SJA131254 SSP131253:SSW131254 TCL131253:TCS131254 TMH131253:TMO131254 TWD131253:TWK131254 UFZ131253:UGG131254 UPV131253:UQC131254 UZR131253:UZY131254 VJN131253:VJU131254 VTJ131253:VTQ131254 WDF131253:WDM131254 WNB131253:WNI131254 WWX131253:WXE131254 AP196789:AW196790 KL196789:KS196790 UH196789:UO196790 AED196789:AEK196790 ANZ196789:AOG196790 AXV196789:AYC196790 BHR196789:BHY196790 BRN196789:BRU196790 CBJ196789:CBQ196790 CLF196789:CLM196790 CVB196789:CVI196790 DEX196789:DFE196790 DOT196789:DPA196790 DYP196789:DYW196790 EIL196789:EIS196790 ESH196789:ESO196790 FCD196789:FCK196790 FLZ196789:FMG196790 FVV196789:FWC196790 GFR196789:GFY196790 GPN196789:GPU196790 GZJ196789:GZQ196790 HJF196789:HJM196790 HTB196789:HTI196790 ICX196789:IDE196790 IMT196789:INA196790 IWP196789:IWW196790 JGL196789:JGS196790 JQH196789:JQO196790 KAD196789:KAK196790 KJZ196789:KKG196790 KTV196789:KUC196790 LDR196789:LDY196790 LNN196789:LNU196790 LXJ196789:LXQ196790 MHF196789:MHM196790 MRB196789:MRI196790 NAX196789:NBE196790 NKT196789:NLA196790 NUP196789:NUW196790 OEL196789:OES196790 OOH196789:OOO196790 OYD196789:OYK196790 PHZ196789:PIG196790 PRV196789:PSC196790 QBR196789:QBY196790 QLN196789:QLU196790 QVJ196789:QVQ196790 RFF196789:RFM196790 RPB196789:RPI196790 RYX196789:RZE196790 SIT196789:SJA196790 SSP196789:SSW196790 TCL196789:TCS196790 TMH196789:TMO196790 TWD196789:TWK196790 UFZ196789:UGG196790 UPV196789:UQC196790 UZR196789:UZY196790 VJN196789:VJU196790 VTJ196789:VTQ196790 WDF196789:WDM196790 WNB196789:WNI196790 WWX196789:WXE196790 AP262325:AW262326 KL262325:KS262326 UH262325:UO262326 AED262325:AEK262326 ANZ262325:AOG262326 AXV262325:AYC262326 BHR262325:BHY262326 BRN262325:BRU262326 CBJ262325:CBQ262326 CLF262325:CLM262326 CVB262325:CVI262326 DEX262325:DFE262326 DOT262325:DPA262326 DYP262325:DYW262326 EIL262325:EIS262326 ESH262325:ESO262326 FCD262325:FCK262326 FLZ262325:FMG262326 FVV262325:FWC262326 GFR262325:GFY262326 GPN262325:GPU262326 GZJ262325:GZQ262326 HJF262325:HJM262326 HTB262325:HTI262326 ICX262325:IDE262326 IMT262325:INA262326 IWP262325:IWW262326 JGL262325:JGS262326 JQH262325:JQO262326 KAD262325:KAK262326 KJZ262325:KKG262326 KTV262325:KUC262326 LDR262325:LDY262326 LNN262325:LNU262326 LXJ262325:LXQ262326 MHF262325:MHM262326 MRB262325:MRI262326 NAX262325:NBE262326 NKT262325:NLA262326 NUP262325:NUW262326 OEL262325:OES262326 OOH262325:OOO262326 OYD262325:OYK262326 PHZ262325:PIG262326 PRV262325:PSC262326 QBR262325:QBY262326 QLN262325:QLU262326 QVJ262325:QVQ262326 RFF262325:RFM262326 RPB262325:RPI262326 RYX262325:RZE262326 SIT262325:SJA262326 SSP262325:SSW262326 TCL262325:TCS262326 TMH262325:TMO262326 TWD262325:TWK262326 UFZ262325:UGG262326 UPV262325:UQC262326 UZR262325:UZY262326 VJN262325:VJU262326 VTJ262325:VTQ262326 WDF262325:WDM262326 WNB262325:WNI262326 WWX262325:WXE262326 AP327861:AW327862 KL327861:KS327862 UH327861:UO327862 AED327861:AEK327862 ANZ327861:AOG327862 AXV327861:AYC327862 BHR327861:BHY327862 BRN327861:BRU327862 CBJ327861:CBQ327862 CLF327861:CLM327862 CVB327861:CVI327862 DEX327861:DFE327862 DOT327861:DPA327862 DYP327861:DYW327862 EIL327861:EIS327862 ESH327861:ESO327862 FCD327861:FCK327862 FLZ327861:FMG327862 FVV327861:FWC327862 GFR327861:GFY327862 GPN327861:GPU327862 GZJ327861:GZQ327862 HJF327861:HJM327862 HTB327861:HTI327862 ICX327861:IDE327862 IMT327861:INA327862 IWP327861:IWW327862 JGL327861:JGS327862 JQH327861:JQO327862 KAD327861:KAK327862 KJZ327861:KKG327862 KTV327861:KUC327862 LDR327861:LDY327862 LNN327861:LNU327862 LXJ327861:LXQ327862 MHF327861:MHM327862 MRB327861:MRI327862 NAX327861:NBE327862 NKT327861:NLA327862 NUP327861:NUW327862 OEL327861:OES327862 OOH327861:OOO327862 OYD327861:OYK327862 PHZ327861:PIG327862 PRV327861:PSC327862 QBR327861:QBY327862 QLN327861:QLU327862 QVJ327861:QVQ327862 RFF327861:RFM327862 RPB327861:RPI327862 RYX327861:RZE327862 SIT327861:SJA327862 SSP327861:SSW327862 TCL327861:TCS327862 TMH327861:TMO327862 TWD327861:TWK327862 UFZ327861:UGG327862 UPV327861:UQC327862 UZR327861:UZY327862 VJN327861:VJU327862 VTJ327861:VTQ327862 WDF327861:WDM327862 WNB327861:WNI327862 WWX327861:WXE327862 AP393397:AW393398 KL393397:KS393398 UH393397:UO393398 AED393397:AEK393398 ANZ393397:AOG393398 AXV393397:AYC393398 BHR393397:BHY393398 BRN393397:BRU393398 CBJ393397:CBQ393398 CLF393397:CLM393398 CVB393397:CVI393398 DEX393397:DFE393398 DOT393397:DPA393398 DYP393397:DYW393398 EIL393397:EIS393398 ESH393397:ESO393398 FCD393397:FCK393398 FLZ393397:FMG393398 FVV393397:FWC393398 GFR393397:GFY393398 GPN393397:GPU393398 GZJ393397:GZQ393398 HJF393397:HJM393398 HTB393397:HTI393398 ICX393397:IDE393398 IMT393397:INA393398 IWP393397:IWW393398 JGL393397:JGS393398 JQH393397:JQO393398 KAD393397:KAK393398 KJZ393397:KKG393398 KTV393397:KUC393398 LDR393397:LDY393398 LNN393397:LNU393398 LXJ393397:LXQ393398 MHF393397:MHM393398 MRB393397:MRI393398 NAX393397:NBE393398 NKT393397:NLA393398 NUP393397:NUW393398 OEL393397:OES393398 OOH393397:OOO393398 OYD393397:OYK393398 PHZ393397:PIG393398 PRV393397:PSC393398 QBR393397:QBY393398 QLN393397:QLU393398 QVJ393397:QVQ393398 RFF393397:RFM393398 RPB393397:RPI393398 RYX393397:RZE393398 SIT393397:SJA393398 SSP393397:SSW393398 TCL393397:TCS393398 TMH393397:TMO393398 TWD393397:TWK393398 UFZ393397:UGG393398 UPV393397:UQC393398 UZR393397:UZY393398 VJN393397:VJU393398 VTJ393397:VTQ393398 WDF393397:WDM393398 WNB393397:WNI393398 WWX393397:WXE393398 AP458933:AW458934 KL458933:KS458934 UH458933:UO458934 AED458933:AEK458934 ANZ458933:AOG458934 AXV458933:AYC458934 BHR458933:BHY458934 BRN458933:BRU458934 CBJ458933:CBQ458934 CLF458933:CLM458934 CVB458933:CVI458934 DEX458933:DFE458934 DOT458933:DPA458934 DYP458933:DYW458934 EIL458933:EIS458934 ESH458933:ESO458934 FCD458933:FCK458934 FLZ458933:FMG458934 FVV458933:FWC458934 GFR458933:GFY458934 GPN458933:GPU458934 GZJ458933:GZQ458934 HJF458933:HJM458934 HTB458933:HTI458934 ICX458933:IDE458934 IMT458933:INA458934 IWP458933:IWW458934 JGL458933:JGS458934 JQH458933:JQO458934 KAD458933:KAK458934 KJZ458933:KKG458934 KTV458933:KUC458934 LDR458933:LDY458934 LNN458933:LNU458934 LXJ458933:LXQ458934 MHF458933:MHM458934 MRB458933:MRI458934 NAX458933:NBE458934 NKT458933:NLA458934 NUP458933:NUW458934 OEL458933:OES458934 OOH458933:OOO458934 OYD458933:OYK458934 PHZ458933:PIG458934 PRV458933:PSC458934 QBR458933:QBY458934 QLN458933:QLU458934 QVJ458933:QVQ458934 RFF458933:RFM458934 RPB458933:RPI458934 RYX458933:RZE458934 SIT458933:SJA458934 SSP458933:SSW458934 TCL458933:TCS458934 TMH458933:TMO458934 TWD458933:TWK458934 UFZ458933:UGG458934 UPV458933:UQC458934 UZR458933:UZY458934 VJN458933:VJU458934 VTJ458933:VTQ458934 WDF458933:WDM458934 WNB458933:WNI458934 WWX458933:WXE458934 AP524469:AW524470 KL524469:KS524470 UH524469:UO524470 AED524469:AEK524470 ANZ524469:AOG524470 AXV524469:AYC524470 BHR524469:BHY524470 BRN524469:BRU524470 CBJ524469:CBQ524470 CLF524469:CLM524470 CVB524469:CVI524470 DEX524469:DFE524470 DOT524469:DPA524470 DYP524469:DYW524470 EIL524469:EIS524470 ESH524469:ESO524470 FCD524469:FCK524470 FLZ524469:FMG524470 FVV524469:FWC524470 GFR524469:GFY524470 GPN524469:GPU524470 GZJ524469:GZQ524470 HJF524469:HJM524470 HTB524469:HTI524470 ICX524469:IDE524470 IMT524469:INA524470 IWP524469:IWW524470 JGL524469:JGS524470 JQH524469:JQO524470 KAD524469:KAK524470 KJZ524469:KKG524470 KTV524469:KUC524470 LDR524469:LDY524470 LNN524469:LNU524470 LXJ524469:LXQ524470 MHF524469:MHM524470 MRB524469:MRI524470 NAX524469:NBE524470 NKT524469:NLA524470 NUP524469:NUW524470 OEL524469:OES524470 OOH524469:OOO524470 OYD524469:OYK524470 PHZ524469:PIG524470 PRV524469:PSC524470 QBR524469:QBY524470 QLN524469:QLU524470 QVJ524469:QVQ524470 RFF524469:RFM524470 RPB524469:RPI524470 RYX524469:RZE524470 SIT524469:SJA524470 SSP524469:SSW524470 TCL524469:TCS524470 TMH524469:TMO524470 TWD524469:TWK524470 UFZ524469:UGG524470 UPV524469:UQC524470 UZR524469:UZY524470 VJN524469:VJU524470 VTJ524469:VTQ524470 WDF524469:WDM524470 WNB524469:WNI524470 WWX524469:WXE524470 AP590005:AW590006 KL590005:KS590006 UH590005:UO590006 AED590005:AEK590006 ANZ590005:AOG590006 AXV590005:AYC590006 BHR590005:BHY590006 BRN590005:BRU590006 CBJ590005:CBQ590006 CLF590005:CLM590006 CVB590005:CVI590006 DEX590005:DFE590006 DOT590005:DPA590006 DYP590005:DYW590006 EIL590005:EIS590006 ESH590005:ESO590006 FCD590005:FCK590006 FLZ590005:FMG590006 FVV590005:FWC590006 GFR590005:GFY590006 GPN590005:GPU590006 GZJ590005:GZQ590006 HJF590005:HJM590006 HTB590005:HTI590006 ICX590005:IDE590006 IMT590005:INA590006 IWP590005:IWW590006 JGL590005:JGS590006 JQH590005:JQO590006 KAD590005:KAK590006 KJZ590005:KKG590006 KTV590005:KUC590006 LDR590005:LDY590006 LNN590005:LNU590006 LXJ590005:LXQ590006 MHF590005:MHM590006 MRB590005:MRI590006 NAX590005:NBE590006 NKT590005:NLA590006 NUP590005:NUW590006 OEL590005:OES590006 OOH590005:OOO590006 OYD590005:OYK590006 PHZ590005:PIG590006 PRV590005:PSC590006 QBR590005:QBY590006 QLN590005:QLU590006 QVJ590005:QVQ590006 RFF590005:RFM590006 RPB590005:RPI590006 RYX590005:RZE590006 SIT590005:SJA590006 SSP590005:SSW590006 TCL590005:TCS590006 TMH590005:TMO590006 TWD590005:TWK590006 UFZ590005:UGG590006 UPV590005:UQC590006 UZR590005:UZY590006 VJN590005:VJU590006 VTJ590005:VTQ590006 WDF590005:WDM590006 WNB590005:WNI590006 WWX590005:WXE590006 AP655541:AW655542 KL655541:KS655542 UH655541:UO655542 AED655541:AEK655542 ANZ655541:AOG655542 AXV655541:AYC655542 BHR655541:BHY655542 BRN655541:BRU655542 CBJ655541:CBQ655542 CLF655541:CLM655542 CVB655541:CVI655542 DEX655541:DFE655542 DOT655541:DPA655542 DYP655541:DYW655542 EIL655541:EIS655542 ESH655541:ESO655542 FCD655541:FCK655542 FLZ655541:FMG655542 FVV655541:FWC655542 GFR655541:GFY655542 GPN655541:GPU655542 GZJ655541:GZQ655542 HJF655541:HJM655542 HTB655541:HTI655542 ICX655541:IDE655542 IMT655541:INA655542 IWP655541:IWW655542 JGL655541:JGS655542 JQH655541:JQO655542 KAD655541:KAK655542 KJZ655541:KKG655542 KTV655541:KUC655542 LDR655541:LDY655542 LNN655541:LNU655542 LXJ655541:LXQ655542 MHF655541:MHM655542 MRB655541:MRI655542 NAX655541:NBE655542 NKT655541:NLA655542 NUP655541:NUW655542 OEL655541:OES655542 OOH655541:OOO655542 OYD655541:OYK655542 PHZ655541:PIG655542 PRV655541:PSC655542 QBR655541:QBY655542 QLN655541:QLU655542 QVJ655541:QVQ655542 RFF655541:RFM655542 RPB655541:RPI655542 RYX655541:RZE655542 SIT655541:SJA655542 SSP655541:SSW655542 TCL655541:TCS655542 TMH655541:TMO655542 TWD655541:TWK655542 UFZ655541:UGG655542 UPV655541:UQC655542 UZR655541:UZY655542 VJN655541:VJU655542 VTJ655541:VTQ655542 WDF655541:WDM655542 WNB655541:WNI655542 WWX655541:WXE655542 AP721077:AW721078 KL721077:KS721078 UH721077:UO721078 AED721077:AEK721078 ANZ721077:AOG721078 AXV721077:AYC721078 BHR721077:BHY721078 BRN721077:BRU721078 CBJ721077:CBQ721078 CLF721077:CLM721078 CVB721077:CVI721078 DEX721077:DFE721078 DOT721077:DPA721078 DYP721077:DYW721078 EIL721077:EIS721078 ESH721077:ESO721078 FCD721077:FCK721078 FLZ721077:FMG721078 FVV721077:FWC721078 GFR721077:GFY721078 GPN721077:GPU721078 GZJ721077:GZQ721078 HJF721077:HJM721078 HTB721077:HTI721078 ICX721077:IDE721078 IMT721077:INA721078 IWP721077:IWW721078 JGL721077:JGS721078 JQH721077:JQO721078 KAD721077:KAK721078 KJZ721077:KKG721078 KTV721077:KUC721078 LDR721077:LDY721078 LNN721077:LNU721078 LXJ721077:LXQ721078 MHF721077:MHM721078 MRB721077:MRI721078 NAX721077:NBE721078 NKT721077:NLA721078 NUP721077:NUW721078 OEL721077:OES721078 OOH721077:OOO721078 OYD721077:OYK721078 PHZ721077:PIG721078 PRV721077:PSC721078 QBR721077:QBY721078 QLN721077:QLU721078 QVJ721077:QVQ721078 RFF721077:RFM721078 RPB721077:RPI721078 RYX721077:RZE721078 SIT721077:SJA721078 SSP721077:SSW721078 TCL721077:TCS721078 TMH721077:TMO721078 TWD721077:TWK721078 UFZ721077:UGG721078 UPV721077:UQC721078 UZR721077:UZY721078 VJN721077:VJU721078 VTJ721077:VTQ721078 WDF721077:WDM721078 WNB721077:WNI721078 WWX721077:WXE721078 AP786613:AW786614 KL786613:KS786614 UH786613:UO786614 AED786613:AEK786614 ANZ786613:AOG786614 AXV786613:AYC786614 BHR786613:BHY786614 BRN786613:BRU786614 CBJ786613:CBQ786614 CLF786613:CLM786614 CVB786613:CVI786614 DEX786613:DFE786614 DOT786613:DPA786614 DYP786613:DYW786614 EIL786613:EIS786614 ESH786613:ESO786614 FCD786613:FCK786614 FLZ786613:FMG786614 FVV786613:FWC786614 GFR786613:GFY786614 GPN786613:GPU786614 GZJ786613:GZQ786614 HJF786613:HJM786614 HTB786613:HTI786614 ICX786613:IDE786614 IMT786613:INA786614 IWP786613:IWW786614 JGL786613:JGS786614 JQH786613:JQO786614 KAD786613:KAK786614 KJZ786613:KKG786614 KTV786613:KUC786614 LDR786613:LDY786614 LNN786613:LNU786614 LXJ786613:LXQ786614 MHF786613:MHM786614 MRB786613:MRI786614 NAX786613:NBE786614 NKT786613:NLA786614 NUP786613:NUW786614 OEL786613:OES786614 OOH786613:OOO786614 OYD786613:OYK786614 PHZ786613:PIG786614 PRV786613:PSC786614 QBR786613:QBY786614 QLN786613:QLU786614 QVJ786613:QVQ786614 RFF786613:RFM786614 RPB786613:RPI786614 RYX786613:RZE786614 SIT786613:SJA786614 SSP786613:SSW786614 TCL786613:TCS786614 TMH786613:TMO786614 TWD786613:TWK786614 UFZ786613:UGG786614 UPV786613:UQC786614 UZR786613:UZY786614 VJN786613:VJU786614 VTJ786613:VTQ786614 WDF786613:WDM786614 WNB786613:WNI786614 WWX786613:WXE786614 AP852149:AW852150 KL852149:KS852150 UH852149:UO852150 AED852149:AEK852150 ANZ852149:AOG852150 AXV852149:AYC852150 BHR852149:BHY852150 BRN852149:BRU852150 CBJ852149:CBQ852150 CLF852149:CLM852150 CVB852149:CVI852150 DEX852149:DFE852150 DOT852149:DPA852150 DYP852149:DYW852150 EIL852149:EIS852150 ESH852149:ESO852150 FCD852149:FCK852150 FLZ852149:FMG852150 FVV852149:FWC852150 GFR852149:GFY852150 GPN852149:GPU852150 GZJ852149:GZQ852150 HJF852149:HJM852150 HTB852149:HTI852150 ICX852149:IDE852150 IMT852149:INA852150 IWP852149:IWW852150 JGL852149:JGS852150 JQH852149:JQO852150 KAD852149:KAK852150 KJZ852149:KKG852150 KTV852149:KUC852150 LDR852149:LDY852150 LNN852149:LNU852150 LXJ852149:LXQ852150 MHF852149:MHM852150 MRB852149:MRI852150 NAX852149:NBE852150 NKT852149:NLA852150 NUP852149:NUW852150 OEL852149:OES852150 OOH852149:OOO852150 OYD852149:OYK852150 PHZ852149:PIG852150 PRV852149:PSC852150 QBR852149:QBY852150 QLN852149:QLU852150 QVJ852149:QVQ852150 RFF852149:RFM852150 RPB852149:RPI852150 RYX852149:RZE852150 SIT852149:SJA852150 SSP852149:SSW852150 TCL852149:TCS852150 TMH852149:TMO852150 TWD852149:TWK852150 UFZ852149:UGG852150 UPV852149:UQC852150 UZR852149:UZY852150 VJN852149:VJU852150 VTJ852149:VTQ852150 WDF852149:WDM852150 WNB852149:WNI852150 WWX852149:WXE852150 AP917685:AW917686 KL917685:KS917686 UH917685:UO917686 AED917685:AEK917686 ANZ917685:AOG917686 AXV917685:AYC917686 BHR917685:BHY917686 BRN917685:BRU917686 CBJ917685:CBQ917686 CLF917685:CLM917686 CVB917685:CVI917686 DEX917685:DFE917686 DOT917685:DPA917686 DYP917685:DYW917686 EIL917685:EIS917686 ESH917685:ESO917686 FCD917685:FCK917686 FLZ917685:FMG917686 FVV917685:FWC917686 GFR917685:GFY917686 GPN917685:GPU917686 GZJ917685:GZQ917686 HJF917685:HJM917686 HTB917685:HTI917686 ICX917685:IDE917686 IMT917685:INA917686 IWP917685:IWW917686 JGL917685:JGS917686 JQH917685:JQO917686 KAD917685:KAK917686 KJZ917685:KKG917686 KTV917685:KUC917686 LDR917685:LDY917686 LNN917685:LNU917686 LXJ917685:LXQ917686 MHF917685:MHM917686 MRB917685:MRI917686 NAX917685:NBE917686 NKT917685:NLA917686 NUP917685:NUW917686 OEL917685:OES917686 OOH917685:OOO917686 OYD917685:OYK917686 PHZ917685:PIG917686 PRV917685:PSC917686 QBR917685:QBY917686 QLN917685:QLU917686 QVJ917685:QVQ917686 RFF917685:RFM917686 RPB917685:RPI917686 RYX917685:RZE917686 SIT917685:SJA917686 SSP917685:SSW917686 TCL917685:TCS917686 TMH917685:TMO917686 TWD917685:TWK917686 UFZ917685:UGG917686 UPV917685:UQC917686 UZR917685:UZY917686 VJN917685:VJU917686 VTJ917685:VTQ917686 WDF917685:WDM917686 WNB917685:WNI917686 WWX917685:WXE917686 AP983221:AW983222 KL983221:KS983222 UH983221:UO983222 AED983221:AEK983222 ANZ983221:AOG983222 AXV983221:AYC983222 BHR983221:BHY983222 BRN983221:BRU983222 CBJ983221:CBQ983222 CLF983221:CLM983222 CVB983221:CVI983222 DEX983221:DFE983222 DOT983221:DPA983222 DYP983221:DYW983222 EIL983221:EIS983222 ESH983221:ESO983222 FCD983221:FCK983222 FLZ983221:FMG983222 FVV983221:FWC983222 GFR983221:GFY983222 GPN983221:GPU983222 GZJ983221:GZQ983222 HJF983221:HJM983222 HTB983221:HTI983222 ICX983221:IDE983222 IMT983221:INA983222 IWP983221:IWW983222 JGL983221:JGS983222 JQH983221:JQO983222 KAD983221:KAK983222 KJZ983221:KKG983222 KTV983221:KUC983222 LDR983221:LDY983222 LNN983221:LNU983222 LXJ983221:LXQ983222 MHF983221:MHM983222 MRB983221:MRI983222 NAX983221:NBE983222 NKT983221:NLA983222 NUP983221:NUW983222 OEL983221:OES983222 OOH983221:OOO983222 OYD983221:OYK983222 PHZ983221:PIG983222 PRV983221:PSC983222 QBR983221:QBY983222 QLN983221:QLU983222 QVJ983221:QVQ983222 RFF983221:RFM983222 RPB983221:RPI983222 RYX983221:RZE983222 SIT983221:SJA983222 SSP983221:SSW983222 TCL983221:TCS983222 TMH983221:TMO983222 TWD983221:TWK983222 UFZ983221:UGG983222 UPV983221:UQC983222 UZR983221:UZY983222 VJN983221:VJU983222 VTJ983221:VTQ983222 WDF983221:WDM983222 WNB983221:WNI983222 WWX983221:WXE983222 C143:AU144 IY143:KQ144 SU143:UM144 ACQ143:AEI144 AMM143:AOE144 AWI143:AYA144 BGE143:BHW144 BQA143:BRS144 BZW143:CBO144 CJS143:CLK144 CTO143:CVG144 DDK143:DFC144 DNG143:DOY144 DXC143:DYU144 EGY143:EIQ144 EQU143:ESM144 FAQ143:FCI144 FKM143:FME144 FUI143:FWA144 GEE143:GFW144 GOA143:GPS144 GXW143:GZO144 HHS143:HJK144 HRO143:HTG144 IBK143:IDC144 ILG143:IMY144 IVC143:IWU144 JEY143:JGQ144 JOU143:JQM144 JYQ143:KAI144 KIM143:KKE144 KSI143:KUA144 LCE143:LDW144 LMA143:LNS144 LVW143:LXO144 MFS143:MHK144 MPO143:MRG144 MZK143:NBC144 NJG143:NKY144 NTC143:NUU144 OCY143:OEQ144 OMU143:OOM144 OWQ143:OYI144 PGM143:PIE144 PQI143:PSA144 QAE143:QBW144 QKA143:QLS144 QTW143:QVO144 RDS143:RFK144 RNO143:RPG144 RXK143:RZC144 SHG143:SIY144 SRC143:SSU144 TAY143:TCQ144 TKU143:TMM144 TUQ143:TWI144 UEM143:UGE144 UOI143:UQA144 UYE143:UZW144 VIA143:VJS144 VRW143:VTO144 WBS143:WDK144 WLO143:WNG144 WVK143:WXC144 C65679:AU65680 IY65679:KQ65680 SU65679:UM65680 ACQ65679:AEI65680 AMM65679:AOE65680 AWI65679:AYA65680 BGE65679:BHW65680 BQA65679:BRS65680 BZW65679:CBO65680 CJS65679:CLK65680 CTO65679:CVG65680 DDK65679:DFC65680 DNG65679:DOY65680 DXC65679:DYU65680 EGY65679:EIQ65680 EQU65679:ESM65680 FAQ65679:FCI65680 FKM65679:FME65680 FUI65679:FWA65680 GEE65679:GFW65680 GOA65679:GPS65680 GXW65679:GZO65680 HHS65679:HJK65680 HRO65679:HTG65680 IBK65679:IDC65680 ILG65679:IMY65680 IVC65679:IWU65680 JEY65679:JGQ65680 JOU65679:JQM65680 JYQ65679:KAI65680 KIM65679:KKE65680 KSI65679:KUA65680 LCE65679:LDW65680 LMA65679:LNS65680 LVW65679:LXO65680 MFS65679:MHK65680 MPO65679:MRG65680 MZK65679:NBC65680 NJG65679:NKY65680 NTC65679:NUU65680 OCY65679:OEQ65680 OMU65679:OOM65680 OWQ65679:OYI65680 PGM65679:PIE65680 PQI65679:PSA65680 QAE65679:QBW65680 QKA65679:QLS65680 QTW65679:QVO65680 RDS65679:RFK65680 RNO65679:RPG65680 RXK65679:RZC65680 SHG65679:SIY65680 SRC65679:SSU65680 TAY65679:TCQ65680 TKU65679:TMM65680 TUQ65679:TWI65680 UEM65679:UGE65680 UOI65679:UQA65680 UYE65679:UZW65680 VIA65679:VJS65680 VRW65679:VTO65680 WBS65679:WDK65680 WLO65679:WNG65680 WVK65679:WXC65680 C131215:AU131216 IY131215:KQ131216 SU131215:UM131216 ACQ131215:AEI131216 AMM131215:AOE131216 AWI131215:AYA131216 BGE131215:BHW131216 BQA131215:BRS131216 BZW131215:CBO131216 CJS131215:CLK131216 CTO131215:CVG131216 DDK131215:DFC131216 DNG131215:DOY131216 DXC131215:DYU131216 EGY131215:EIQ131216 EQU131215:ESM131216 FAQ131215:FCI131216 FKM131215:FME131216 FUI131215:FWA131216 GEE131215:GFW131216 GOA131215:GPS131216 GXW131215:GZO131216 HHS131215:HJK131216 HRO131215:HTG131216 IBK131215:IDC131216 ILG131215:IMY131216 IVC131215:IWU131216 JEY131215:JGQ131216 JOU131215:JQM131216 JYQ131215:KAI131216 KIM131215:KKE131216 KSI131215:KUA131216 LCE131215:LDW131216 LMA131215:LNS131216 LVW131215:LXO131216 MFS131215:MHK131216 MPO131215:MRG131216 MZK131215:NBC131216 NJG131215:NKY131216 NTC131215:NUU131216 OCY131215:OEQ131216 OMU131215:OOM131216 OWQ131215:OYI131216 PGM131215:PIE131216 PQI131215:PSA131216 QAE131215:QBW131216 QKA131215:QLS131216 QTW131215:QVO131216 RDS131215:RFK131216 RNO131215:RPG131216 RXK131215:RZC131216 SHG131215:SIY131216 SRC131215:SSU131216 TAY131215:TCQ131216 TKU131215:TMM131216 TUQ131215:TWI131216 UEM131215:UGE131216 UOI131215:UQA131216 UYE131215:UZW131216 VIA131215:VJS131216 VRW131215:VTO131216 WBS131215:WDK131216 WLO131215:WNG131216 WVK131215:WXC131216 C196751:AU196752 IY196751:KQ196752 SU196751:UM196752 ACQ196751:AEI196752 AMM196751:AOE196752 AWI196751:AYA196752 BGE196751:BHW196752 BQA196751:BRS196752 BZW196751:CBO196752 CJS196751:CLK196752 CTO196751:CVG196752 DDK196751:DFC196752 DNG196751:DOY196752 DXC196751:DYU196752 EGY196751:EIQ196752 EQU196751:ESM196752 FAQ196751:FCI196752 FKM196751:FME196752 FUI196751:FWA196752 GEE196751:GFW196752 GOA196751:GPS196752 GXW196751:GZO196752 HHS196751:HJK196752 HRO196751:HTG196752 IBK196751:IDC196752 ILG196751:IMY196752 IVC196751:IWU196752 JEY196751:JGQ196752 JOU196751:JQM196752 JYQ196751:KAI196752 KIM196751:KKE196752 KSI196751:KUA196752 LCE196751:LDW196752 LMA196751:LNS196752 LVW196751:LXO196752 MFS196751:MHK196752 MPO196751:MRG196752 MZK196751:NBC196752 NJG196751:NKY196752 NTC196751:NUU196752 OCY196751:OEQ196752 OMU196751:OOM196752 OWQ196751:OYI196752 PGM196751:PIE196752 PQI196751:PSA196752 QAE196751:QBW196752 QKA196751:QLS196752 QTW196751:QVO196752 RDS196751:RFK196752 RNO196751:RPG196752 RXK196751:RZC196752 SHG196751:SIY196752 SRC196751:SSU196752 TAY196751:TCQ196752 TKU196751:TMM196752 TUQ196751:TWI196752 UEM196751:UGE196752 UOI196751:UQA196752 UYE196751:UZW196752 VIA196751:VJS196752 VRW196751:VTO196752 WBS196751:WDK196752 WLO196751:WNG196752 WVK196751:WXC196752 C262287:AU262288 IY262287:KQ262288 SU262287:UM262288 ACQ262287:AEI262288 AMM262287:AOE262288 AWI262287:AYA262288 BGE262287:BHW262288 BQA262287:BRS262288 BZW262287:CBO262288 CJS262287:CLK262288 CTO262287:CVG262288 DDK262287:DFC262288 DNG262287:DOY262288 DXC262287:DYU262288 EGY262287:EIQ262288 EQU262287:ESM262288 FAQ262287:FCI262288 FKM262287:FME262288 FUI262287:FWA262288 GEE262287:GFW262288 GOA262287:GPS262288 GXW262287:GZO262288 HHS262287:HJK262288 HRO262287:HTG262288 IBK262287:IDC262288 ILG262287:IMY262288 IVC262287:IWU262288 JEY262287:JGQ262288 JOU262287:JQM262288 JYQ262287:KAI262288 KIM262287:KKE262288 KSI262287:KUA262288 LCE262287:LDW262288 LMA262287:LNS262288 LVW262287:LXO262288 MFS262287:MHK262288 MPO262287:MRG262288 MZK262287:NBC262288 NJG262287:NKY262288 NTC262287:NUU262288 OCY262287:OEQ262288 OMU262287:OOM262288 OWQ262287:OYI262288 PGM262287:PIE262288 PQI262287:PSA262288 QAE262287:QBW262288 QKA262287:QLS262288 QTW262287:QVO262288 RDS262287:RFK262288 RNO262287:RPG262288 RXK262287:RZC262288 SHG262287:SIY262288 SRC262287:SSU262288 TAY262287:TCQ262288 TKU262287:TMM262288 TUQ262287:TWI262288 UEM262287:UGE262288 UOI262287:UQA262288 UYE262287:UZW262288 VIA262287:VJS262288 VRW262287:VTO262288 WBS262287:WDK262288 WLO262287:WNG262288 WVK262287:WXC262288 C327823:AU327824 IY327823:KQ327824 SU327823:UM327824 ACQ327823:AEI327824 AMM327823:AOE327824 AWI327823:AYA327824 BGE327823:BHW327824 BQA327823:BRS327824 BZW327823:CBO327824 CJS327823:CLK327824 CTO327823:CVG327824 DDK327823:DFC327824 DNG327823:DOY327824 DXC327823:DYU327824 EGY327823:EIQ327824 EQU327823:ESM327824 FAQ327823:FCI327824 FKM327823:FME327824 FUI327823:FWA327824 GEE327823:GFW327824 GOA327823:GPS327824 GXW327823:GZO327824 HHS327823:HJK327824 HRO327823:HTG327824 IBK327823:IDC327824 ILG327823:IMY327824 IVC327823:IWU327824 JEY327823:JGQ327824 JOU327823:JQM327824 JYQ327823:KAI327824 KIM327823:KKE327824 KSI327823:KUA327824 LCE327823:LDW327824 LMA327823:LNS327824 LVW327823:LXO327824 MFS327823:MHK327824 MPO327823:MRG327824 MZK327823:NBC327824 NJG327823:NKY327824 NTC327823:NUU327824 OCY327823:OEQ327824 OMU327823:OOM327824 OWQ327823:OYI327824 PGM327823:PIE327824 PQI327823:PSA327824 QAE327823:QBW327824 QKA327823:QLS327824 QTW327823:QVO327824 RDS327823:RFK327824 RNO327823:RPG327824 RXK327823:RZC327824 SHG327823:SIY327824 SRC327823:SSU327824 TAY327823:TCQ327824 TKU327823:TMM327824 TUQ327823:TWI327824 UEM327823:UGE327824 UOI327823:UQA327824 UYE327823:UZW327824 VIA327823:VJS327824 VRW327823:VTO327824 WBS327823:WDK327824 WLO327823:WNG327824 WVK327823:WXC327824 C393359:AU393360 IY393359:KQ393360 SU393359:UM393360 ACQ393359:AEI393360 AMM393359:AOE393360 AWI393359:AYA393360 BGE393359:BHW393360 BQA393359:BRS393360 BZW393359:CBO393360 CJS393359:CLK393360 CTO393359:CVG393360 DDK393359:DFC393360 DNG393359:DOY393360 DXC393359:DYU393360 EGY393359:EIQ393360 EQU393359:ESM393360 FAQ393359:FCI393360 FKM393359:FME393360 FUI393359:FWA393360 GEE393359:GFW393360 GOA393359:GPS393360 GXW393359:GZO393360 HHS393359:HJK393360 HRO393359:HTG393360 IBK393359:IDC393360 ILG393359:IMY393360 IVC393359:IWU393360 JEY393359:JGQ393360 JOU393359:JQM393360 JYQ393359:KAI393360 KIM393359:KKE393360 KSI393359:KUA393360 LCE393359:LDW393360 LMA393359:LNS393360 LVW393359:LXO393360 MFS393359:MHK393360 MPO393359:MRG393360 MZK393359:NBC393360 NJG393359:NKY393360 NTC393359:NUU393360 OCY393359:OEQ393360 OMU393359:OOM393360 OWQ393359:OYI393360 PGM393359:PIE393360 PQI393359:PSA393360 QAE393359:QBW393360 QKA393359:QLS393360 QTW393359:QVO393360 RDS393359:RFK393360 RNO393359:RPG393360 RXK393359:RZC393360 SHG393359:SIY393360 SRC393359:SSU393360 TAY393359:TCQ393360 TKU393359:TMM393360 TUQ393359:TWI393360 UEM393359:UGE393360 UOI393359:UQA393360 UYE393359:UZW393360 VIA393359:VJS393360 VRW393359:VTO393360 WBS393359:WDK393360 WLO393359:WNG393360 WVK393359:WXC393360 C458895:AU458896 IY458895:KQ458896 SU458895:UM458896 ACQ458895:AEI458896 AMM458895:AOE458896 AWI458895:AYA458896 BGE458895:BHW458896 BQA458895:BRS458896 BZW458895:CBO458896 CJS458895:CLK458896 CTO458895:CVG458896 DDK458895:DFC458896 DNG458895:DOY458896 DXC458895:DYU458896 EGY458895:EIQ458896 EQU458895:ESM458896 FAQ458895:FCI458896 FKM458895:FME458896 FUI458895:FWA458896 GEE458895:GFW458896 GOA458895:GPS458896 GXW458895:GZO458896 HHS458895:HJK458896 HRO458895:HTG458896 IBK458895:IDC458896 ILG458895:IMY458896 IVC458895:IWU458896 JEY458895:JGQ458896 JOU458895:JQM458896 JYQ458895:KAI458896 KIM458895:KKE458896 KSI458895:KUA458896 LCE458895:LDW458896 LMA458895:LNS458896 LVW458895:LXO458896 MFS458895:MHK458896 MPO458895:MRG458896 MZK458895:NBC458896 NJG458895:NKY458896 NTC458895:NUU458896 OCY458895:OEQ458896 OMU458895:OOM458896 OWQ458895:OYI458896 PGM458895:PIE458896 PQI458895:PSA458896 QAE458895:QBW458896 QKA458895:QLS458896 QTW458895:QVO458896 RDS458895:RFK458896 RNO458895:RPG458896 RXK458895:RZC458896 SHG458895:SIY458896 SRC458895:SSU458896 TAY458895:TCQ458896 TKU458895:TMM458896 TUQ458895:TWI458896 UEM458895:UGE458896 UOI458895:UQA458896 UYE458895:UZW458896 VIA458895:VJS458896 VRW458895:VTO458896 WBS458895:WDK458896 WLO458895:WNG458896 WVK458895:WXC458896 C524431:AU524432 IY524431:KQ524432 SU524431:UM524432 ACQ524431:AEI524432 AMM524431:AOE524432 AWI524431:AYA524432 BGE524431:BHW524432 BQA524431:BRS524432 BZW524431:CBO524432 CJS524431:CLK524432 CTO524431:CVG524432 DDK524431:DFC524432 DNG524431:DOY524432 DXC524431:DYU524432 EGY524431:EIQ524432 EQU524431:ESM524432 FAQ524431:FCI524432 FKM524431:FME524432 FUI524431:FWA524432 GEE524431:GFW524432 GOA524431:GPS524432 GXW524431:GZO524432 HHS524431:HJK524432 HRO524431:HTG524432 IBK524431:IDC524432 ILG524431:IMY524432 IVC524431:IWU524432 JEY524431:JGQ524432 JOU524431:JQM524432 JYQ524431:KAI524432 KIM524431:KKE524432 KSI524431:KUA524432 LCE524431:LDW524432 LMA524431:LNS524432 LVW524431:LXO524432 MFS524431:MHK524432 MPO524431:MRG524432 MZK524431:NBC524432 NJG524431:NKY524432 NTC524431:NUU524432 OCY524431:OEQ524432 OMU524431:OOM524432 OWQ524431:OYI524432 PGM524431:PIE524432 PQI524431:PSA524432 QAE524431:QBW524432 QKA524431:QLS524432 QTW524431:QVO524432 RDS524431:RFK524432 RNO524431:RPG524432 RXK524431:RZC524432 SHG524431:SIY524432 SRC524431:SSU524432 TAY524431:TCQ524432 TKU524431:TMM524432 TUQ524431:TWI524432 UEM524431:UGE524432 UOI524431:UQA524432 UYE524431:UZW524432 VIA524431:VJS524432 VRW524431:VTO524432 WBS524431:WDK524432 WLO524431:WNG524432 WVK524431:WXC524432 C589967:AU589968 IY589967:KQ589968 SU589967:UM589968 ACQ589967:AEI589968 AMM589967:AOE589968 AWI589967:AYA589968 BGE589967:BHW589968 BQA589967:BRS589968 BZW589967:CBO589968 CJS589967:CLK589968 CTO589967:CVG589968 DDK589967:DFC589968 DNG589967:DOY589968 DXC589967:DYU589968 EGY589967:EIQ589968 EQU589967:ESM589968 FAQ589967:FCI589968 FKM589967:FME589968 FUI589967:FWA589968 GEE589967:GFW589968 GOA589967:GPS589968 GXW589967:GZO589968 HHS589967:HJK589968 HRO589967:HTG589968 IBK589967:IDC589968 ILG589967:IMY589968 IVC589967:IWU589968 JEY589967:JGQ589968 JOU589967:JQM589968 JYQ589967:KAI589968 KIM589967:KKE589968 KSI589967:KUA589968 LCE589967:LDW589968 LMA589967:LNS589968 LVW589967:LXO589968 MFS589967:MHK589968 MPO589967:MRG589968 MZK589967:NBC589968 NJG589967:NKY589968 NTC589967:NUU589968 OCY589967:OEQ589968 OMU589967:OOM589968 OWQ589967:OYI589968 PGM589967:PIE589968 PQI589967:PSA589968 QAE589967:QBW589968 QKA589967:QLS589968 QTW589967:QVO589968 RDS589967:RFK589968 RNO589967:RPG589968 RXK589967:RZC589968 SHG589967:SIY589968 SRC589967:SSU589968 TAY589967:TCQ589968 TKU589967:TMM589968 TUQ589967:TWI589968 UEM589967:UGE589968 UOI589967:UQA589968 UYE589967:UZW589968 VIA589967:VJS589968 VRW589967:VTO589968 WBS589967:WDK589968 WLO589967:WNG589968 WVK589967:WXC589968 C655503:AU655504 IY655503:KQ655504 SU655503:UM655504 ACQ655503:AEI655504 AMM655503:AOE655504 AWI655503:AYA655504 BGE655503:BHW655504 BQA655503:BRS655504 BZW655503:CBO655504 CJS655503:CLK655504 CTO655503:CVG655504 DDK655503:DFC655504 DNG655503:DOY655504 DXC655503:DYU655504 EGY655503:EIQ655504 EQU655503:ESM655504 FAQ655503:FCI655504 FKM655503:FME655504 FUI655503:FWA655504 GEE655503:GFW655504 GOA655503:GPS655504 GXW655503:GZO655504 HHS655503:HJK655504 HRO655503:HTG655504 IBK655503:IDC655504 ILG655503:IMY655504 IVC655503:IWU655504 JEY655503:JGQ655504 JOU655503:JQM655504 JYQ655503:KAI655504 KIM655503:KKE655504 KSI655503:KUA655504 LCE655503:LDW655504 LMA655503:LNS655504 LVW655503:LXO655504 MFS655503:MHK655504 MPO655503:MRG655504 MZK655503:NBC655504 NJG655503:NKY655504 NTC655503:NUU655504 OCY655503:OEQ655504 OMU655503:OOM655504 OWQ655503:OYI655504 PGM655503:PIE655504 PQI655503:PSA655504 QAE655503:QBW655504 QKA655503:QLS655504 QTW655503:QVO655504 RDS655503:RFK655504 RNO655503:RPG655504 RXK655503:RZC655504 SHG655503:SIY655504 SRC655503:SSU655504 TAY655503:TCQ655504 TKU655503:TMM655504 TUQ655503:TWI655504 UEM655503:UGE655504 UOI655503:UQA655504 UYE655503:UZW655504 VIA655503:VJS655504 VRW655503:VTO655504 WBS655503:WDK655504 WLO655503:WNG655504 WVK655503:WXC655504 C721039:AU721040 IY721039:KQ721040 SU721039:UM721040 ACQ721039:AEI721040 AMM721039:AOE721040 AWI721039:AYA721040 BGE721039:BHW721040 BQA721039:BRS721040 BZW721039:CBO721040 CJS721039:CLK721040 CTO721039:CVG721040 DDK721039:DFC721040 DNG721039:DOY721040 DXC721039:DYU721040 EGY721039:EIQ721040 EQU721039:ESM721040 FAQ721039:FCI721040 FKM721039:FME721040 FUI721039:FWA721040 GEE721039:GFW721040 GOA721039:GPS721040 GXW721039:GZO721040 HHS721039:HJK721040 HRO721039:HTG721040 IBK721039:IDC721040 ILG721039:IMY721040 IVC721039:IWU721040 JEY721039:JGQ721040 JOU721039:JQM721040 JYQ721039:KAI721040 KIM721039:KKE721040 KSI721039:KUA721040 LCE721039:LDW721040 LMA721039:LNS721040 LVW721039:LXO721040 MFS721039:MHK721040 MPO721039:MRG721040 MZK721039:NBC721040 NJG721039:NKY721040 NTC721039:NUU721040 OCY721039:OEQ721040 OMU721039:OOM721040 OWQ721039:OYI721040 PGM721039:PIE721040 PQI721039:PSA721040 QAE721039:QBW721040 QKA721039:QLS721040 QTW721039:QVO721040 RDS721039:RFK721040 RNO721039:RPG721040 RXK721039:RZC721040 SHG721039:SIY721040 SRC721039:SSU721040 TAY721039:TCQ721040 TKU721039:TMM721040 TUQ721039:TWI721040 UEM721039:UGE721040 UOI721039:UQA721040 UYE721039:UZW721040 VIA721039:VJS721040 VRW721039:VTO721040 WBS721039:WDK721040 WLO721039:WNG721040 WVK721039:WXC721040 C786575:AU786576 IY786575:KQ786576 SU786575:UM786576 ACQ786575:AEI786576 AMM786575:AOE786576 AWI786575:AYA786576 BGE786575:BHW786576 BQA786575:BRS786576 BZW786575:CBO786576 CJS786575:CLK786576 CTO786575:CVG786576 DDK786575:DFC786576 DNG786575:DOY786576 DXC786575:DYU786576 EGY786575:EIQ786576 EQU786575:ESM786576 FAQ786575:FCI786576 FKM786575:FME786576 FUI786575:FWA786576 GEE786575:GFW786576 GOA786575:GPS786576 GXW786575:GZO786576 HHS786575:HJK786576 HRO786575:HTG786576 IBK786575:IDC786576 ILG786575:IMY786576 IVC786575:IWU786576 JEY786575:JGQ786576 JOU786575:JQM786576 JYQ786575:KAI786576 KIM786575:KKE786576 KSI786575:KUA786576 LCE786575:LDW786576 LMA786575:LNS786576 LVW786575:LXO786576 MFS786575:MHK786576 MPO786575:MRG786576 MZK786575:NBC786576 NJG786575:NKY786576 NTC786575:NUU786576 OCY786575:OEQ786576 OMU786575:OOM786576 OWQ786575:OYI786576 PGM786575:PIE786576 PQI786575:PSA786576 QAE786575:QBW786576 QKA786575:QLS786576 QTW786575:QVO786576 RDS786575:RFK786576 RNO786575:RPG786576 RXK786575:RZC786576 SHG786575:SIY786576 SRC786575:SSU786576 TAY786575:TCQ786576 TKU786575:TMM786576 TUQ786575:TWI786576 UEM786575:UGE786576 UOI786575:UQA786576 UYE786575:UZW786576 VIA786575:VJS786576 VRW786575:VTO786576 WBS786575:WDK786576 WLO786575:WNG786576 WVK786575:WXC786576 C852111:AU852112 IY852111:KQ852112 SU852111:UM852112 ACQ852111:AEI852112 AMM852111:AOE852112 AWI852111:AYA852112 BGE852111:BHW852112 BQA852111:BRS852112 BZW852111:CBO852112 CJS852111:CLK852112 CTO852111:CVG852112 DDK852111:DFC852112 DNG852111:DOY852112 DXC852111:DYU852112 EGY852111:EIQ852112 EQU852111:ESM852112 FAQ852111:FCI852112 FKM852111:FME852112 FUI852111:FWA852112 GEE852111:GFW852112 GOA852111:GPS852112 GXW852111:GZO852112 HHS852111:HJK852112 HRO852111:HTG852112 IBK852111:IDC852112 ILG852111:IMY852112 IVC852111:IWU852112 JEY852111:JGQ852112 JOU852111:JQM852112 JYQ852111:KAI852112 KIM852111:KKE852112 KSI852111:KUA852112 LCE852111:LDW852112 LMA852111:LNS852112 LVW852111:LXO852112 MFS852111:MHK852112 MPO852111:MRG852112 MZK852111:NBC852112 NJG852111:NKY852112 NTC852111:NUU852112 OCY852111:OEQ852112 OMU852111:OOM852112 OWQ852111:OYI852112 PGM852111:PIE852112 PQI852111:PSA852112 QAE852111:QBW852112 QKA852111:QLS852112 QTW852111:QVO852112 RDS852111:RFK852112 RNO852111:RPG852112 RXK852111:RZC852112 SHG852111:SIY852112 SRC852111:SSU852112 TAY852111:TCQ852112 TKU852111:TMM852112 TUQ852111:TWI852112 UEM852111:UGE852112 UOI852111:UQA852112 UYE852111:UZW852112 VIA852111:VJS852112 VRW852111:VTO852112 WBS852111:WDK852112 WLO852111:WNG852112 WVK852111:WXC852112 C917647:AU917648 IY917647:KQ917648 SU917647:UM917648 ACQ917647:AEI917648 AMM917647:AOE917648 AWI917647:AYA917648 BGE917647:BHW917648 BQA917647:BRS917648 BZW917647:CBO917648 CJS917647:CLK917648 CTO917647:CVG917648 DDK917647:DFC917648 DNG917647:DOY917648 DXC917647:DYU917648 EGY917647:EIQ917648 EQU917647:ESM917648 FAQ917647:FCI917648 FKM917647:FME917648 FUI917647:FWA917648 GEE917647:GFW917648 GOA917647:GPS917648 GXW917647:GZO917648 HHS917647:HJK917648 HRO917647:HTG917648 IBK917647:IDC917648 ILG917647:IMY917648 IVC917647:IWU917648 JEY917647:JGQ917648 JOU917647:JQM917648 JYQ917647:KAI917648 KIM917647:KKE917648 KSI917647:KUA917648 LCE917647:LDW917648 LMA917647:LNS917648 LVW917647:LXO917648 MFS917647:MHK917648 MPO917647:MRG917648 MZK917647:NBC917648 NJG917647:NKY917648 NTC917647:NUU917648 OCY917647:OEQ917648 OMU917647:OOM917648 OWQ917647:OYI917648 PGM917647:PIE917648 PQI917647:PSA917648 QAE917647:QBW917648 QKA917647:QLS917648 QTW917647:QVO917648 RDS917647:RFK917648 RNO917647:RPG917648 RXK917647:RZC917648 SHG917647:SIY917648 SRC917647:SSU917648 TAY917647:TCQ917648 TKU917647:TMM917648 TUQ917647:TWI917648 UEM917647:UGE917648 UOI917647:UQA917648 UYE917647:UZW917648 VIA917647:VJS917648 VRW917647:VTO917648 WBS917647:WDK917648 WLO917647:WNG917648 WVK917647:WXC917648 C983183:AU983184 IY983183:KQ983184 SU983183:UM983184 ACQ983183:AEI983184 AMM983183:AOE983184 AWI983183:AYA983184 BGE983183:BHW983184 BQA983183:BRS983184 BZW983183:CBO983184 CJS983183:CLK983184 CTO983183:CVG983184 DDK983183:DFC983184 DNG983183:DOY983184 DXC983183:DYU983184 EGY983183:EIQ983184 EQU983183:ESM983184 FAQ983183:FCI983184 FKM983183:FME983184 FUI983183:FWA983184 GEE983183:GFW983184 GOA983183:GPS983184 GXW983183:GZO983184 HHS983183:HJK983184 HRO983183:HTG983184 IBK983183:IDC983184 ILG983183:IMY983184 IVC983183:IWU983184 JEY983183:JGQ983184 JOU983183:JQM983184 JYQ983183:KAI983184 KIM983183:KKE983184 KSI983183:KUA983184 LCE983183:LDW983184 LMA983183:LNS983184 LVW983183:LXO983184 MFS983183:MHK983184 MPO983183:MRG983184 MZK983183:NBC983184 NJG983183:NKY983184 NTC983183:NUU983184 OCY983183:OEQ983184 OMU983183:OOM983184 OWQ983183:OYI983184 PGM983183:PIE983184 PQI983183:PSA983184 QAE983183:QBW983184 QKA983183:QLS983184 QTW983183:QVO983184 RDS983183:RFK983184 RNO983183:RPG983184 RXK983183:RZC983184 SHG983183:SIY983184 SRC983183:SSU983184 TAY983183:TCQ983184 TKU983183:TMM983184 TUQ983183:TWI983184 UEM983183:UGE983184 UOI983183:UQA983184 UYE983183:UZW983184 VIA983183:VJS983184 VRW983183:VTO983184 WBS983183:WDK983184 WLO983183:WNG983184 WVK983183:WXC983184 G117:H117 JC117:JD117 SY117:SZ117 ACU117:ACV117 AMQ117:AMR117 AWM117:AWN117 BGI117:BGJ117 BQE117:BQF117 CAA117:CAB117 CJW117:CJX117 CTS117:CTT117 DDO117:DDP117 DNK117:DNL117 DXG117:DXH117 EHC117:EHD117 EQY117:EQZ117 FAU117:FAV117 FKQ117:FKR117 FUM117:FUN117 GEI117:GEJ117 GOE117:GOF117 GYA117:GYB117 HHW117:HHX117 HRS117:HRT117 IBO117:IBP117 ILK117:ILL117 IVG117:IVH117 JFC117:JFD117 JOY117:JOZ117 JYU117:JYV117 KIQ117:KIR117 KSM117:KSN117 LCI117:LCJ117 LME117:LMF117 LWA117:LWB117 MFW117:MFX117 MPS117:MPT117 MZO117:MZP117 NJK117:NJL117 NTG117:NTH117 ODC117:ODD117 OMY117:OMZ117 OWU117:OWV117 PGQ117:PGR117 PQM117:PQN117 QAI117:QAJ117 QKE117:QKF117 QUA117:QUB117 RDW117:RDX117 RNS117:RNT117 RXO117:RXP117 SHK117:SHL117 SRG117:SRH117 TBC117:TBD117 TKY117:TKZ117 TUU117:TUV117 UEQ117:UER117 UOM117:UON117 UYI117:UYJ117 VIE117:VIF117 VSA117:VSB117 WBW117:WBX117 WLS117:WLT117 WVO117:WVP117 G65653:H65653 JC65653:JD65653 SY65653:SZ65653 ACU65653:ACV65653 AMQ65653:AMR65653 AWM65653:AWN65653 BGI65653:BGJ65653 BQE65653:BQF65653 CAA65653:CAB65653 CJW65653:CJX65653 CTS65653:CTT65653 DDO65653:DDP65653 DNK65653:DNL65653 DXG65653:DXH65653 EHC65653:EHD65653 EQY65653:EQZ65653 FAU65653:FAV65653 FKQ65653:FKR65653 FUM65653:FUN65653 GEI65653:GEJ65653 GOE65653:GOF65653 GYA65653:GYB65653 HHW65653:HHX65653 HRS65653:HRT65653 IBO65653:IBP65653 ILK65653:ILL65653 IVG65653:IVH65653 JFC65653:JFD65653 JOY65653:JOZ65653 JYU65653:JYV65653 KIQ65653:KIR65653 KSM65653:KSN65653 LCI65653:LCJ65653 LME65653:LMF65653 LWA65653:LWB65653 MFW65653:MFX65653 MPS65653:MPT65653 MZO65653:MZP65653 NJK65653:NJL65653 NTG65653:NTH65653 ODC65653:ODD65653 OMY65653:OMZ65653 OWU65653:OWV65653 PGQ65653:PGR65653 PQM65653:PQN65653 QAI65653:QAJ65653 QKE65653:QKF65653 QUA65653:QUB65653 RDW65653:RDX65653 RNS65653:RNT65653 RXO65653:RXP65653 SHK65653:SHL65653 SRG65653:SRH65653 TBC65653:TBD65653 TKY65653:TKZ65653 TUU65653:TUV65653 UEQ65653:UER65653 UOM65653:UON65653 UYI65653:UYJ65653 VIE65653:VIF65653 VSA65653:VSB65653 WBW65653:WBX65653 WLS65653:WLT65653 WVO65653:WVP65653 G131189:H131189 JC131189:JD131189 SY131189:SZ131189 ACU131189:ACV131189 AMQ131189:AMR131189 AWM131189:AWN131189 BGI131189:BGJ131189 BQE131189:BQF131189 CAA131189:CAB131189 CJW131189:CJX131189 CTS131189:CTT131189 DDO131189:DDP131189 DNK131189:DNL131189 DXG131189:DXH131189 EHC131189:EHD131189 EQY131189:EQZ131189 FAU131189:FAV131189 FKQ131189:FKR131189 FUM131189:FUN131189 GEI131189:GEJ131189 GOE131189:GOF131189 GYA131189:GYB131189 HHW131189:HHX131189 HRS131189:HRT131189 IBO131189:IBP131189 ILK131189:ILL131189 IVG131189:IVH131189 JFC131189:JFD131189 JOY131189:JOZ131189 JYU131189:JYV131189 KIQ131189:KIR131189 KSM131189:KSN131189 LCI131189:LCJ131189 LME131189:LMF131189 LWA131189:LWB131189 MFW131189:MFX131189 MPS131189:MPT131189 MZO131189:MZP131189 NJK131189:NJL131189 NTG131189:NTH131189 ODC131189:ODD131189 OMY131189:OMZ131189 OWU131189:OWV131189 PGQ131189:PGR131189 PQM131189:PQN131189 QAI131189:QAJ131189 QKE131189:QKF131189 QUA131189:QUB131189 RDW131189:RDX131189 RNS131189:RNT131189 RXO131189:RXP131189 SHK131189:SHL131189 SRG131189:SRH131189 TBC131189:TBD131189 TKY131189:TKZ131189 TUU131189:TUV131189 UEQ131189:UER131189 UOM131189:UON131189 UYI131189:UYJ131189 VIE131189:VIF131189 VSA131189:VSB131189 WBW131189:WBX131189 WLS131189:WLT131189 WVO131189:WVP131189 G196725:H196725 JC196725:JD196725 SY196725:SZ196725 ACU196725:ACV196725 AMQ196725:AMR196725 AWM196725:AWN196725 BGI196725:BGJ196725 BQE196725:BQF196725 CAA196725:CAB196725 CJW196725:CJX196725 CTS196725:CTT196725 DDO196725:DDP196725 DNK196725:DNL196725 DXG196725:DXH196725 EHC196725:EHD196725 EQY196725:EQZ196725 FAU196725:FAV196725 FKQ196725:FKR196725 FUM196725:FUN196725 GEI196725:GEJ196725 GOE196725:GOF196725 GYA196725:GYB196725 HHW196725:HHX196725 HRS196725:HRT196725 IBO196725:IBP196725 ILK196725:ILL196725 IVG196725:IVH196725 JFC196725:JFD196725 JOY196725:JOZ196725 JYU196725:JYV196725 KIQ196725:KIR196725 KSM196725:KSN196725 LCI196725:LCJ196725 LME196725:LMF196725 LWA196725:LWB196725 MFW196725:MFX196725 MPS196725:MPT196725 MZO196725:MZP196725 NJK196725:NJL196725 NTG196725:NTH196725 ODC196725:ODD196725 OMY196725:OMZ196725 OWU196725:OWV196725 PGQ196725:PGR196725 PQM196725:PQN196725 QAI196725:QAJ196725 QKE196725:QKF196725 QUA196725:QUB196725 RDW196725:RDX196725 RNS196725:RNT196725 RXO196725:RXP196725 SHK196725:SHL196725 SRG196725:SRH196725 TBC196725:TBD196725 TKY196725:TKZ196725 TUU196725:TUV196725 UEQ196725:UER196725 UOM196725:UON196725 UYI196725:UYJ196725 VIE196725:VIF196725 VSA196725:VSB196725 WBW196725:WBX196725 WLS196725:WLT196725 WVO196725:WVP196725 G262261:H262261 JC262261:JD262261 SY262261:SZ262261 ACU262261:ACV262261 AMQ262261:AMR262261 AWM262261:AWN262261 BGI262261:BGJ262261 BQE262261:BQF262261 CAA262261:CAB262261 CJW262261:CJX262261 CTS262261:CTT262261 DDO262261:DDP262261 DNK262261:DNL262261 DXG262261:DXH262261 EHC262261:EHD262261 EQY262261:EQZ262261 FAU262261:FAV262261 FKQ262261:FKR262261 FUM262261:FUN262261 GEI262261:GEJ262261 GOE262261:GOF262261 GYA262261:GYB262261 HHW262261:HHX262261 HRS262261:HRT262261 IBO262261:IBP262261 ILK262261:ILL262261 IVG262261:IVH262261 JFC262261:JFD262261 JOY262261:JOZ262261 JYU262261:JYV262261 KIQ262261:KIR262261 KSM262261:KSN262261 LCI262261:LCJ262261 LME262261:LMF262261 LWA262261:LWB262261 MFW262261:MFX262261 MPS262261:MPT262261 MZO262261:MZP262261 NJK262261:NJL262261 NTG262261:NTH262261 ODC262261:ODD262261 OMY262261:OMZ262261 OWU262261:OWV262261 PGQ262261:PGR262261 PQM262261:PQN262261 QAI262261:QAJ262261 QKE262261:QKF262261 QUA262261:QUB262261 RDW262261:RDX262261 RNS262261:RNT262261 RXO262261:RXP262261 SHK262261:SHL262261 SRG262261:SRH262261 TBC262261:TBD262261 TKY262261:TKZ262261 TUU262261:TUV262261 UEQ262261:UER262261 UOM262261:UON262261 UYI262261:UYJ262261 VIE262261:VIF262261 VSA262261:VSB262261 WBW262261:WBX262261 WLS262261:WLT262261 WVO262261:WVP262261 G327797:H327797 JC327797:JD327797 SY327797:SZ327797 ACU327797:ACV327797 AMQ327797:AMR327797 AWM327797:AWN327797 BGI327797:BGJ327797 BQE327797:BQF327797 CAA327797:CAB327797 CJW327797:CJX327797 CTS327797:CTT327797 DDO327797:DDP327797 DNK327797:DNL327797 DXG327797:DXH327797 EHC327797:EHD327797 EQY327797:EQZ327797 FAU327797:FAV327797 FKQ327797:FKR327797 FUM327797:FUN327797 GEI327797:GEJ327797 GOE327797:GOF327797 GYA327797:GYB327797 HHW327797:HHX327797 HRS327797:HRT327797 IBO327797:IBP327797 ILK327797:ILL327797 IVG327797:IVH327797 JFC327797:JFD327797 JOY327797:JOZ327797 JYU327797:JYV327797 KIQ327797:KIR327797 KSM327797:KSN327797 LCI327797:LCJ327797 LME327797:LMF327797 LWA327797:LWB327797 MFW327797:MFX327797 MPS327797:MPT327797 MZO327797:MZP327797 NJK327797:NJL327797 NTG327797:NTH327797 ODC327797:ODD327797 OMY327797:OMZ327797 OWU327797:OWV327797 PGQ327797:PGR327797 PQM327797:PQN327797 QAI327797:QAJ327797 QKE327797:QKF327797 QUA327797:QUB327797 RDW327797:RDX327797 RNS327797:RNT327797 RXO327797:RXP327797 SHK327797:SHL327797 SRG327797:SRH327797 TBC327797:TBD327797 TKY327797:TKZ327797 TUU327797:TUV327797 UEQ327797:UER327797 UOM327797:UON327797 UYI327797:UYJ327797 VIE327797:VIF327797 VSA327797:VSB327797 WBW327797:WBX327797 WLS327797:WLT327797 WVO327797:WVP327797 G393333:H393333 JC393333:JD393333 SY393333:SZ393333 ACU393333:ACV393333 AMQ393333:AMR393333 AWM393333:AWN393333 BGI393333:BGJ393333 BQE393333:BQF393333 CAA393333:CAB393333 CJW393333:CJX393333 CTS393333:CTT393333 DDO393333:DDP393333 DNK393333:DNL393333 DXG393333:DXH393333 EHC393333:EHD393333 EQY393333:EQZ393333 FAU393333:FAV393333 FKQ393333:FKR393333 FUM393333:FUN393333 GEI393333:GEJ393333 GOE393333:GOF393333 GYA393333:GYB393333 HHW393333:HHX393333 HRS393333:HRT393333 IBO393333:IBP393333 ILK393333:ILL393333 IVG393333:IVH393333 JFC393333:JFD393333 JOY393333:JOZ393333 JYU393333:JYV393333 KIQ393333:KIR393333 KSM393333:KSN393333 LCI393333:LCJ393333 LME393333:LMF393333 LWA393333:LWB393333 MFW393333:MFX393333 MPS393333:MPT393333 MZO393333:MZP393333 NJK393333:NJL393333 NTG393333:NTH393333 ODC393333:ODD393333 OMY393333:OMZ393333 OWU393333:OWV393333 PGQ393333:PGR393333 PQM393333:PQN393333 QAI393333:QAJ393333 QKE393333:QKF393333 QUA393333:QUB393333 RDW393333:RDX393333 RNS393333:RNT393333 RXO393333:RXP393333 SHK393333:SHL393333 SRG393333:SRH393333 TBC393333:TBD393333 TKY393333:TKZ393333 TUU393333:TUV393333 UEQ393333:UER393333 UOM393333:UON393333 UYI393333:UYJ393333 VIE393333:VIF393333 VSA393333:VSB393333 WBW393333:WBX393333 WLS393333:WLT393333 WVO393333:WVP393333 G458869:H458869 JC458869:JD458869 SY458869:SZ458869 ACU458869:ACV458869 AMQ458869:AMR458869 AWM458869:AWN458869 BGI458869:BGJ458869 BQE458869:BQF458869 CAA458869:CAB458869 CJW458869:CJX458869 CTS458869:CTT458869 DDO458869:DDP458869 DNK458869:DNL458869 DXG458869:DXH458869 EHC458869:EHD458869 EQY458869:EQZ458869 FAU458869:FAV458869 FKQ458869:FKR458869 FUM458869:FUN458869 GEI458869:GEJ458869 GOE458869:GOF458869 GYA458869:GYB458869 HHW458869:HHX458869 HRS458869:HRT458869 IBO458869:IBP458869 ILK458869:ILL458869 IVG458869:IVH458869 JFC458869:JFD458869 JOY458869:JOZ458869 JYU458869:JYV458869 KIQ458869:KIR458869 KSM458869:KSN458869 LCI458869:LCJ458869 LME458869:LMF458869 LWA458869:LWB458869 MFW458869:MFX458869 MPS458869:MPT458869 MZO458869:MZP458869 NJK458869:NJL458869 NTG458869:NTH458869 ODC458869:ODD458869 OMY458869:OMZ458869 OWU458869:OWV458869 PGQ458869:PGR458869 PQM458869:PQN458869 QAI458869:QAJ458869 QKE458869:QKF458869 QUA458869:QUB458869 RDW458869:RDX458869 RNS458869:RNT458869 RXO458869:RXP458869 SHK458869:SHL458869 SRG458869:SRH458869 TBC458869:TBD458869 TKY458869:TKZ458869 TUU458869:TUV458869 UEQ458869:UER458869 UOM458869:UON458869 UYI458869:UYJ458869 VIE458869:VIF458869 VSA458869:VSB458869 WBW458869:WBX458869 WLS458869:WLT458869 WVO458869:WVP458869 G524405:H524405 JC524405:JD524405 SY524405:SZ524405 ACU524405:ACV524405 AMQ524405:AMR524405 AWM524405:AWN524405 BGI524405:BGJ524405 BQE524405:BQF524405 CAA524405:CAB524405 CJW524405:CJX524405 CTS524405:CTT524405 DDO524405:DDP524405 DNK524405:DNL524405 DXG524405:DXH524405 EHC524405:EHD524405 EQY524405:EQZ524405 FAU524405:FAV524405 FKQ524405:FKR524405 FUM524405:FUN524405 GEI524405:GEJ524405 GOE524405:GOF524405 GYA524405:GYB524405 HHW524405:HHX524405 HRS524405:HRT524405 IBO524405:IBP524405 ILK524405:ILL524405 IVG524405:IVH524405 JFC524405:JFD524405 JOY524405:JOZ524405 JYU524405:JYV524405 KIQ524405:KIR524405 KSM524405:KSN524405 LCI524405:LCJ524405 LME524405:LMF524405 LWA524405:LWB524405 MFW524405:MFX524405 MPS524405:MPT524405 MZO524405:MZP524405 NJK524405:NJL524405 NTG524405:NTH524405 ODC524405:ODD524405 OMY524405:OMZ524405 OWU524405:OWV524405 PGQ524405:PGR524405 PQM524405:PQN524405 QAI524405:QAJ524405 QKE524405:QKF524405 QUA524405:QUB524405 RDW524405:RDX524405 RNS524405:RNT524405 RXO524405:RXP524405 SHK524405:SHL524405 SRG524405:SRH524405 TBC524405:TBD524405 TKY524405:TKZ524405 TUU524405:TUV524405 UEQ524405:UER524405 UOM524405:UON524405 UYI524405:UYJ524405 VIE524405:VIF524405 VSA524405:VSB524405 WBW524405:WBX524405 WLS524405:WLT524405 WVO524405:WVP524405 G589941:H589941 JC589941:JD589941 SY589941:SZ589941 ACU589941:ACV589941 AMQ589941:AMR589941 AWM589941:AWN589941 BGI589941:BGJ589941 BQE589941:BQF589941 CAA589941:CAB589941 CJW589941:CJX589941 CTS589941:CTT589941 DDO589941:DDP589941 DNK589941:DNL589941 DXG589941:DXH589941 EHC589941:EHD589941 EQY589941:EQZ589941 FAU589941:FAV589941 FKQ589941:FKR589941 FUM589941:FUN589941 GEI589941:GEJ589941 GOE589941:GOF589941 GYA589941:GYB589941 HHW589941:HHX589941 HRS589941:HRT589941 IBO589941:IBP589941 ILK589941:ILL589941 IVG589941:IVH589941 JFC589941:JFD589941 JOY589941:JOZ589941 JYU589941:JYV589941 KIQ589941:KIR589941 KSM589941:KSN589941 LCI589941:LCJ589941 LME589941:LMF589941 LWA589941:LWB589941 MFW589941:MFX589941 MPS589941:MPT589941 MZO589941:MZP589941 NJK589941:NJL589941 NTG589941:NTH589941 ODC589941:ODD589941 OMY589941:OMZ589941 OWU589941:OWV589941 PGQ589941:PGR589941 PQM589941:PQN589941 QAI589941:QAJ589941 QKE589941:QKF589941 QUA589941:QUB589941 RDW589941:RDX589941 RNS589941:RNT589941 RXO589941:RXP589941 SHK589941:SHL589941 SRG589941:SRH589941 TBC589941:TBD589941 TKY589941:TKZ589941 TUU589941:TUV589941 UEQ589941:UER589941 UOM589941:UON589941 UYI589941:UYJ589941 VIE589941:VIF589941 VSA589941:VSB589941 WBW589941:WBX589941 WLS589941:WLT589941 WVO589941:WVP589941 G655477:H655477 JC655477:JD655477 SY655477:SZ655477 ACU655477:ACV655477 AMQ655477:AMR655477 AWM655477:AWN655477 BGI655477:BGJ655477 BQE655477:BQF655477 CAA655477:CAB655477 CJW655477:CJX655477 CTS655477:CTT655477 DDO655477:DDP655477 DNK655477:DNL655477 DXG655477:DXH655477 EHC655477:EHD655477 EQY655477:EQZ655477 FAU655477:FAV655477 FKQ655477:FKR655477 FUM655477:FUN655477 GEI655477:GEJ655477 GOE655477:GOF655477 GYA655477:GYB655477 HHW655477:HHX655477 HRS655477:HRT655477 IBO655477:IBP655477 ILK655477:ILL655477 IVG655477:IVH655477 JFC655477:JFD655477 JOY655477:JOZ655477 JYU655477:JYV655477 KIQ655477:KIR655477 KSM655477:KSN655477 LCI655477:LCJ655477 LME655477:LMF655477 LWA655477:LWB655477 MFW655477:MFX655477 MPS655477:MPT655477 MZO655477:MZP655477 NJK655477:NJL655477 NTG655477:NTH655477 ODC655477:ODD655477 OMY655477:OMZ655477 OWU655477:OWV655477 PGQ655477:PGR655477 PQM655477:PQN655477 QAI655477:QAJ655477 QKE655477:QKF655477 QUA655477:QUB655477 RDW655477:RDX655477 RNS655477:RNT655477 RXO655477:RXP655477 SHK655477:SHL655477 SRG655477:SRH655477 TBC655477:TBD655477 TKY655477:TKZ655477 TUU655477:TUV655477 UEQ655477:UER655477 UOM655477:UON655477 UYI655477:UYJ655477 VIE655477:VIF655477 VSA655477:VSB655477 WBW655477:WBX655477 WLS655477:WLT655477 WVO655477:WVP655477 G721013:H721013 JC721013:JD721013 SY721013:SZ721013 ACU721013:ACV721013 AMQ721013:AMR721013 AWM721013:AWN721013 BGI721013:BGJ721013 BQE721013:BQF721013 CAA721013:CAB721013 CJW721013:CJX721013 CTS721013:CTT721013 DDO721013:DDP721013 DNK721013:DNL721013 DXG721013:DXH721013 EHC721013:EHD721013 EQY721013:EQZ721013 FAU721013:FAV721013 FKQ721013:FKR721013 FUM721013:FUN721013 GEI721013:GEJ721013 GOE721013:GOF721013 GYA721013:GYB721013 HHW721013:HHX721013 HRS721013:HRT721013 IBO721013:IBP721013 ILK721013:ILL721013 IVG721013:IVH721013 JFC721013:JFD721013 JOY721013:JOZ721013 JYU721013:JYV721013 KIQ721013:KIR721013 KSM721013:KSN721013 LCI721013:LCJ721013 LME721013:LMF721013 LWA721013:LWB721013 MFW721013:MFX721013 MPS721013:MPT721013 MZO721013:MZP721013 NJK721013:NJL721013 NTG721013:NTH721013 ODC721013:ODD721013 OMY721013:OMZ721013 OWU721013:OWV721013 PGQ721013:PGR721013 PQM721013:PQN721013 QAI721013:QAJ721013 QKE721013:QKF721013 QUA721013:QUB721013 RDW721013:RDX721013 RNS721013:RNT721013 RXO721013:RXP721013 SHK721013:SHL721013 SRG721013:SRH721013 TBC721013:TBD721013 TKY721013:TKZ721013 TUU721013:TUV721013 UEQ721013:UER721013 UOM721013:UON721013 UYI721013:UYJ721013 VIE721013:VIF721013 VSA721013:VSB721013 WBW721013:WBX721013 WLS721013:WLT721013 WVO721013:WVP721013 G786549:H786549 JC786549:JD786549 SY786549:SZ786549 ACU786549:ACV786549 AMQ786549:AMR786549 AWM786549:AWN786549 BGI786549:BGJ786549 BQE786549:BQF786549 CAA786549:CAB786549 CJW786549:CJX786549 CTS786549:CTT786549 DDO786549:DDP786549 DNK786549:DNL786549 DXG786549:DXH786549 EHC786549:EHD786549 EQY786549:EQZ786549 FAU786549:FAV786549 FKQ786549:FKR786549 FUM786549:FUN786549 GEI786549:GEJ786549 GOE786549:GOF786549 GYA786549:GYB786549 HHW786549:HHX786549 HRS786549:HRT786549 IBO786549:IBP786549 ILK786549:ILL786549 IVG786549:IVH786549 JFC786549:JFD786549 JOY786549:JOZ786549 JYU786549:JYV786549 KIQ786549:KIR786549 KSM786549:KSN786549 LCI786549:LCJ786549 LME786549:LMF786549 LWA786549:LWB786549 MFW786549:MFX786549 MPS786549:MPT786549 MZO786549:MZP786549 NJK786549:NJL786549 NTG786549:NTH786549 ODC786549:ODD786549 OMY786549:OMZ786549 OWU786549:OWV786549 PGQ786549:PGR786549 PQM786549:PQN786549 QAI786549:QAJ786549 QKE786549:QKF786549 QUA786549:QUB786549 RDW786549:RDX786549 RNS786549:RNT786549 RXO786549:RXP786549 SHK786549:SHL786549 SRG786549:SRH786549 TBC786549:TBD786549 TKY786549:TKZ786549 TUU786549:TUV786549 UEQ786549:UER786549 UOM786549:UON786549 UYI786549:UYJ786549 VIE786549:VIF786549 VSA786549:VSB786549 WBW786549:WBX786549 WLS786549:WLT786549 WVO786549:WVP786549 G852085:H852085 JC852085:JD852085 SY852085:SZ852085 ACU852085:ACV852085 AMQ852085:AMR852085 AWM852085:AWN852085 BGI852085:BGJ852085 BQE852085:BQF852085 CAA852085:CAB852085 CJW852085:CJX852085 CTS852085:CTT852085 DDO852085:DDP852085 DNK852085:DNL852085 DXG852085:DXH852085 EHC852085:EHD852085 EQY852085:EQZ852085 FAU852085:FAV852085 FKQ852085:FKR852085 FUM852085:FUN852085 GEI852085:GEJ852085 GOE852085:GOF852085 GYA852085:GYB852085 HHW852085:HHX852085 HRS852085:HRT852085 IBO852085:IBP852085 ILK852085:ILL852085 IVG852085:IVH852085 JFC852085:JFD852085 JOY852085:JOZ852085 JYU852085:JYV852085 KIQ852085:KIR852085 KSM852085:KSN852085 LCI852085:LCJ852085 LME852085:LMF852085 LWA852085:LWB852085 MFW852085:MFX852085 MPS852085:MPT852085 MZO852085:MZP852085 NJK852085:NJL852085 NTG852085:NTH852085 ODC852085:ODD852085 OMY852085:OMZ852085 OWU852085:OWV852085 PGQ852085:PGR852085 PQM852085:PQN852085 QAI852085:QAJ852085 QKE852085:QKF852085 QUA852085:QUB852085 RDW852085:RDX852085 RNS852085:RNT852085 RXO852085:RXP852085 SHK852085:SHL852085 SRG852085:SRH852085 TBC852085:TBD852085 TKY852085:TKZ852085 TUU852085:TUV852085 UEQ852085:UER852085 UOM852085:UON852085 UYI852085:UYJ852085 VIE852085:VIF852085 VSA852085:VSB852085 WBW852085:WBX852085 WLS852085:WLT852085 WVO852085:WVP852085 G917621:H917621 JC917621:JD917621 SY917621:SZ917621 ACU917621:ACV917621 AMQ917621:AMR917621 AWM917621:AWN917621 BGI917621:BGJ917621 BQE917621:BQF917621 CAA917621:CAB917621 CJW917621:CJX917621 CTS917621:CTT917621 DDO917621:DDP917621 DNK917621:DNL917621 DXG917621:DXH917621 EHC917621:EHD917621 EQY917621:EQZ917621 FAU917621:FAV917621 FKQ917621:FKR917621 FUM917621:FUN917621 GEI917621:GEJ917621 GOE917621:GOF917621 GYA917621:GYB917621 HHW917621:HHX917621 HRS917621:HRT917621 IBO917621:IBP917621 ILK917621:ILL917621 IVG917621:IVH917621 JFC917621:JFD917621 JOY917621:JOZ917621 JYU917621:JYV917621 KIQ917621:KIR917621 KSM917621:KSN917621 LCI917621:LCJ917621 LME917621:LMF917621 LWA917621:LWB917621 MFW917621:MFX917621 MPS917621:MPT917621 MZO917621:MZP917621 NJK917621:NJL917621 NTG917621:NTH917621 ODC917621:ODD917621 OMY917621:OMZ917621 OWU917621:OWV917621 PGQ917621:PGR917621 PQM917621:PQN917621 QAI917621:QAJ917621 QKE917621:QKF917621 QUA917621:QUB917621 RDW917621:RDX917621 RNS917621:RNT917621 RXO917621:RXP917621 SHK917621:SHL917621 SRG917621:SRH917621 TBC917621:TBD917621 TKY917621:TKZ917621 TUU917621:TUV917621 UEQ917621:UER917621 UOM917621:UON917621 UYI917621:UYJ917621 VIE917621:VIF917621 VSA917621:VSB917621 WBW917621:WBX917621 WLS917621:WLT917621 WVO917621:WVP917621 G983157:H983157 JC983157:JD983157 SY983157:SZ983157 ACU983157:ACV983157 AMQ983157:AMR983157 AWM983157:AWN983157 BGI983157:BGJ983157 BQE983157:BQF983157 CAA983157:CAB983157 CJW983157:CJX983157 CTS983157:CTT983157 DDO983157:DDP983157 DNK983157:DNL983157 DXG983157:DXH983157 EHC983157:EHD983157 EQY983157:EQZ983157 FAU983157:FAV983157 FKQ983157:FKR983157 FUM983157:FUN983157 GEI983157:GEJ983157 GOE983157:GOF983157 GYA983157:GYB983157 HHW983157:HHX983157 HRS983157:HRT983157 IBO983157:IBP983157 ILK983157:ILL983157 IVG983157:IVH983157 JFC983157:JFD983157 JOY983157:JOZ983157 JYU983157:JYV983157 KIQ983157:KIR983157 KSM983157:KSN983157 LCI983157:LCJ983157 LME983157:LMF983157 LWA983157:LWB983157 MFW983157:MFX983157 MPS983157:MPT983157 MZO983157:MZP983157 NJK983157:NJL983157 NTG983157:NTH983157 ODC983157:ODD983157 OMY983157:OMZ983157 OWU983157:OWV983157 PGQ983157:PGR983157 PQM983157:PQN983157 QAI983157:QAJ983157 QKE983157:QKF983157 QUA983157:QUB983157 RDW983157:RDX983157 RNS983157:RNT983157 RXO983157:RXP983157 SHK983157:SHL983157 SRG983157:SRH983157 TBC983157:TBD983157 TKY983157:TKZ983157 TUU983157:TUV983157 UEQ983157:UER983157 UOM983157:UON983157 UYI983157:UYJ983157 VIE983157:VIF983157 VSA983157:VSB983157 WBW983157:WBX983157 WLS983157:WLT983157 WVO983157:WVP983157 E125:K125 JA125:JG125 SW125:TC125 ACS125:ACY125 AMO125:AMU125 AWK125:AWQ125 BGG125:BGM125 BQC125:BQI125 BZY125:CAE125 CJU125:CKA125 CTQ125:CTW125 DDM125:DDS125 DNI125:DNO125 DXE125:DXK125 EHA125:EHG125 EQW125:ERC125 FAS125:FAY125 FKO125:FKU125 FUK125:FUQ125 GEG125:GEM125 GOC125:GOI125 GXY125:GYE125 HHU125:HIA125 HRQ125:HRW125 IBM125:IBS125 ILI125:ILO125 IVE125:IVK125 JFA125:JFG125 JOW125:JPC125 JYS125:JYY125 KIO125:KIU125 KSK125:KSQ125 LCG125:LCM125 LMC125:LMI125 LVY125:LWE125 MFU125:MGA125 MPQ125:MPW125 MZM125:MZS125 NJI125:NJO125 NTE125:NTK125 ODA125:ODG125 OMW125:ONC125 OWS125:OWY125 PGO125:PGU125 PQK125:PQQ125 QAG125:QAM125 QKC125:QKI125 QTY125:QUE125 RDU125:REA125 RNQ125:RNW125 RXM125:RXS125 SHI125:SHO125 SRE125:SRK125 TBA125:TBG125 TKW125:TLC125 TUS125:TUY125 UEO125:UEU125 UOK125:UOQ125 UYG125:UYM125 VIC125:VII125 VRY125:VSE125 WBU125:WCA125 WLQ125:WLW125 WVM125:WVS125 E65661:K65661 JA65661:JG65661 SW65661:TC65661 ACS65661:ACY65661 AMO65661:AMU65661 AWK65661:AWQ65661 BGG65661:BGM65661 BQC65661:BQI65661 BZY65661:CAE65661 CJU65661:CKA65661 CTQ65661:CTW65661 DDM65661:DDS65661 DNI65661:DNO65661 DXE65661:DXK65661 EHA65661:EHG65661 EQW65661:ERC65661 FAS65661:FAY65661 FKO65661:FKU65661 FUK65661:FUQ65661 GEG65661:GEM65661 GOC65661:GOI65661 GXY65661:GYE65661 HHU65661:HIA65661 HRQ65661:HRW65661 IBM65661:IBS65661 ILI65661:ILO65661 IVE65661:IVK65661 JFA65661:JFG65661 JOW65661:JPC65661 JYS65661:JYY65661 KIO65661:KIU65661 KSK65661:KSQ65661 LCG65661:LCM65661 LMC65661:LMI65661 LVY65661:LWE65661 MFU65661:MGA65661 MPQ65661:MPW65661 MZM65661:MZS65661 NJI65661:NJO65661 NTE65661:NTK65661 ODA65661:ODG65661 OMW65661:ONC65661 OWS65661:OWY65661 PGO65661:PGU65661 PQK65661:PQQ65661 QAG65661:QAM65661 QKC65661:QKI65661 QTY65661:QUE65661 RDU65661:REA65661 RNQ65661:RNW65661 RXM65661:RXS65661 SHI65661:SHO65661 SRE65661:SRK65661 TBA65661:TBG65661 TKW65661:TLC65661 TUS65661:TUY65661 UEO65661:UEU65661 UOK65661:UOQ65661 UYG65661:UYM65661 VIC65661:VII65661 VRY65661:VSE65661 WBU65661:WCA65661 WLQ65661:WLW65661 WVM65661:WVS65661 E131197:K131197 JA131197:JG131197 SW131197:TC131197 ACS131197:ACY131197 AMO131197:AMU131197 AWK131197:AWQ131197 BGG131197:BGM131197 BQC131197:BQI131197 BZY131197:CAE131197 CJU131197:CKA131197 CTQ131197:CTW131197 DDM131197:DDS131197 DNI131197:DNO131197 DXE131197:DXK131197 EHA131197:EHG131197 EQW131197:ERC131197 FAS131197:FAY131197 FKO131197:FKU131197 FUK131197:FUQ131197 GEG131197:GEM131197 GOC131197:GOI131197 GXY131197:GYE131197 HHU131197:HIA131197 HRQ131197:HRW131197 IBM131197:IBS131197 ILI131197:ILO131197 IVE131197:IVK131197 JFA131197:JFG131197 JOW131197:JPC131197 JYS131197:JYY131197 KIO131197:KIU131197 KSK131197:KSQ131197 LCG131197:LCM131197 LMC131197:LMI131197 LVY131197:LWE131197 MFU131197:MGA131197 MPQ131197:MPW131197 MZM131197:MZS131197 NJI131197:NJO131197 NTE131197:NTK131197 ODA131197:ODG131197 OMW131197:ONC131197 OWS131197:OWY131197 PGO131197:PGU131197 PQK131197:PQQ131197 QAG131197:QAM131197 QKC131197:QKI131197 QTY131197:QUE131197 RDU131197:REA131197 RNQ131197:RNW131197 RXM131197:RXS131197 SHI131197:SHO131197 SRE131197:SRK131197 TBA131197:TBG131197 TKW131197:TLC131197 TUS131197:TUY131197 UEO131197:UEU131197 UOK131197:UOQ131197 UYG131197:UYM131197 VIC131197:VII131197 VRY131197:VSE131197 WBU131197:WCA131197 WLQ131197:WLW131197 WVM131197:WVS131197 E196733:K196733 JA196733:JG196733 SW196733:TC196733 ACS196733:ACY196733 AMO196733:AMU196733 AWK196733:AWQ196733 BGG196733:BGM196733 BQC196733:BQI196733 BZY196733:CAE196733 CJU196733:CKA196733 CTQ196733:CTW196733 DDM196733:DDS196733 DNI196733:DNO196733 DXE196733:DXK196733 EHA196733:EHG196733 EQW196733:ERC196733 FAS196733:FAY196733 FKO196733:FKU196733 FUK196733:FUQ196733 GEG196733:GEM196733 GOC196733:GOI196733 GXY196733:GYE196733 HHU196733:HIA196733 HRQ196733:HRW196733 IBM196733:IBS196733 ILI196733:ILO196733 IVE196733:IVK196733 JFA196733:JFG196733 JOW196733:JPC196733 JYS196733:JYY196733 KIO196733:KIU196733 KSK196733:KSQ196733 LCG196733:LCM196733 LMC196733:LMI196733 LVY196733:LWE196733 MFU196733:MGA196733 MPQ196733:MPW196733 MZM196733:MZS196733 NJI196733:NJO196733 NTE196733:NTK196733 ODA196733:ODG196733 OMW196733:ONC196733 OWS196733:OWY196733 PGO196733:PGU196733 PQK196733:PQQ196733 QAG196733:QAM196733 QKC196733:QKI196733 QTY196733:QUE196733 RDU196733:REA196733 RNQ196733:RNW196733 RXM196733:RXS196733 SHI196733:SHO196733 SRE196733:SRK196733 TBA196733:TBG196733 TKW196733:TLC196733 TUS196733:TUY196733 UEO196733:UEU196733 UOK196733:UOQ196733 UYG196733:UYM196733 VIC196733:VII196733 VRY196733:VSE196733 WBU196733:WCA196733 WLQ196733:WLW196733 WVM196733:WVS196733 E262269:K262269 JA262269:JG262269 SW262269:TC262269 ACS262269:ACY262269 AMO262269:AMU262269 AWK262269:AWQ262269 BGG262269:BGM262269 BQC262269:BQI262269 BZY262269:CAE262269 CJU262269:CKA262269 CTQ262269:CTW262269 DDM262269:DDS262269 DNI262269:DNO262269 DXE262269:DXK262269 EHA262269:EHG262269 EQW262269:ERC262269 FAS262269:FAY262269 FKO262269:FKU262269 FUK262269:FUQ262269 GEG262269:GEM262269 GOC262269:GOI262269 GXY262269:GYE262269 HHU262269:HIA262269 HRQ262269:HRW262269 IBM262269:IBS262269 ILI262269:ILO262269 IVE262269:IVK262269 JFA262269:JFG262269 JOW262269:JPC262269 JYS262269:JYY262269 KIO262269:KIU262269 KSK262269:KSQ262269 LCG262269:LCM262269 LMC262269:LMI262269 LVY262269:LWE262269 MFU262269:MGA262269 MPQ262269:MPW262269 MZM262269:MZS262269 NJI262269:NJO262269 NTE262269:NTK262269 ODA262269:ODG262269 OMW262269:ONC262269 OWS262269:OWY262269 PGO262269:PGU262269 PQK262269:PQQ262269 QAG262269:QAM262269 QKC262269:QKI262269 QTY262269:QUE262269 RDU262269:REA262269 RNQ262269:RNW262269 RXM262269:RXS262269 SHI262269:SHO262269 SRE262269:SRK262269 TBA262269:TBG262269 TKW262269:TLC262269 TUS262269:TUY262269 UEO262269:UEU262269 UOK262269:UOQ262269 UYG262269:UYM262269 VIC262269:VII262269 VRY262269:VSE262269 WBU262269:WCA262269 WLQ262269:WLW262269 WVM262269:WVS262269 E327805:K327805 JA327805:JG327805 SW327805:TC327805 ACS327805:ACY327805 AMO327805:AMU327805 AWK327805:AWQ327805 BGG327805:BGM327805 BQC327805:BQI327805 BZY327805:CAE327805 CJU327805:CKA327805 CTQ327805:CTW327805 DDM327805:DDS327805 DNI327805:DNO327805 DXE327805:DXK327805 EHA327805:EHG327805 EQW327805:ERC327805 FAS327805:FAY327805 FKO327805:FKU327805 FUK327805:FUQ327805 GEG327805:GEM327805 GOC327805:GOI327805 GXY327805:GYE327805 HHU327805:HIA327805 HRQ327805:HRW327805 IBM327805:IBS327805 ILI327805:ILO327805 IVE327805:IVK327805 JFA327805:JFG327805 JOW327805:JPC327805 JYS327805:JYY327805 KIO327805:KIU327805 KSK327805:KSQ327805 LCG327805:LCM327805 LMC327805:LMI327805 LVY327805:LWE327805 MFU327805:MGA327805 MPQ327805:MPW327805 MZM327805:MZS327805 NJI327805:NJO327805 NTE327805:NTK327805 ODA327805:ODG327805 OMW327805:ONC327805 OWS327805:OWY327805 PGO327805:PGU327805 PQK327805:PQQ327805 QAG327805:QAM327805 QKC327805:QKI327805 QTY327805:QUE327805 RDU327805:REA327805 RNQ327805:RNW327805 RXM327805:RXS327805 SHI327805:SHO327805 SRE327805:SRK327805 TBA327805:TBG327805 TKW327805:TLC327805 TUS327805:TUY327805 UEO327805:UEU327805 UOK327805:UOQ327805 UYG327805:UYM327805 VIC327805:VII327805 VRY327805:VSE327805 WBU327805:WCA327805 WLQ327805:WLW327805 WVM327805:WVS327805 E393341:K393341 JA393341:JG393341 SW393341:TC393341 ACS393341:ACY393341 AMO393341:AMU393341 AWK393341:AWQ393341 BGG393341:BGM393341 BQC393341:BQI393341 BZY393341:CAE393341 CJU393341:CKA393341 CTQ393341:CTW393341 DDM393341:DDS393341 DNI393341:DNO393341 DXE393341:DXK393341 EHA393341:EHG393341 EQW393341:ERC393341 FAS393341:FAY393341 FKO393341:FKU393341 FUK393341:FUQ393341 GEG393341:GEM393341 GOC393341:GOI393341 GXY393341:GYE393341 HHU393341:HIA393341 HRQ393341:HRW393341 IBM393341:IBS393341 ILI393341:ILO393341 IVE393341:IVK393341 JFA393341:JFG393341 JOW393341:JPC393341 JYS393341:JYY393341 KIO393341:KIU393341 KSK393341:KSQ393341 LCG393341:LCM393341 LMC393341:LMI393341 LVY393341:LWE393341 MFU393341:MGA393341 MPQ393341:MPW393341 MZM393341:MZS393341 NJI393341:NJO393341 NTE393341:NTK393341 ODA393341:ODG393341 OMW393341:ONC393341 OWS393341:OWY393341 PGO393341:PGU393341 PQK393341:PQQ393341 QAG393341:QAM393341 QKC393341:QKI393341 QTY393341:QUE393341 RDU393341:REA393341 RNQ393341:RNW393341 RXM393341:RXS393341 SHI393341:SHO393341 SRE393341:SRK393341 TBA393341:TBG393341 TKW393341:TLC393341 TUS393341:TUY393341 UEO393341:UEU393341 UOK393341:UOQ393341 UYG393341:UYM393341 VIC393341:VII393341 VRY393341:VSE393341 WBU393341:WCA393341 WLQ393341:WLW393341 WVM393341:WVS393341 E458877:K458877 JA458877:JG458877 SW458877:TC458877 ACS458877:ACY458877 AMO458877:AMU458877 AWK458877:AWQ458877 BGG458877:BGM458877 BQC458877:BQI458877 BZY458877:CAE458877 CJU458877:CKA458877 CTQ458877:CTW458877 DDM458877:DDS458877 DNI458877:DNO458877 DXE458877:DXK458877 EHA458877:EHG458877 EQW458877:ERC458877 FAS458877:FAY458877 FKO458877:FKU458877 FUK458877:FUQ458877 GEG458877:GEM458877 GOC458877:GOI458877 GXY458877:GYE458877 HHU458877:HIA458877 HRQ458877:HRW458877 IBM458877:IBS458877 ILI458877:ILO458877 IVE458877:IVK458877 JFA458877:JFG458877 JOW458877:JPC458877 JYS458877:JYY458877 KIO458877:KIU458877 KSK458877:KSQ458877 LCG458877:LCM458877 LMC458877:LMI458877 LVY458877:LWE458877 MFU458877:MGA458877 MPQ458877:MPW458877 MZM458877:MZS458877 NJI458877:NJO458877 NTE458877:NTK458877 ODA458877:ODG458877 OMW458877:ONC458877 OWS458877:OWY458877 PGO458877:PGU458877 PQK458877:PQQ458877 QAG458877:QAM458877 QKC458877:QKI458877 QTY458877:QUE458877 RDU458877:REA458877 RNQ458877:RNW458877 RXM458877:RXS458877 SHI458877:SHO458877 SRE458877:SRK458877 TBA458877:TBG458877 TKW458877:TLC458877 TUS458877:TUY458877 UEO458877:UEU458877 UOK458877:UOQ458877 UYG458877:UYM458877 VIC458877:VII458877 VRY458877:VSE458877 WBU458877:WCA458877 WLQ458877:WLW458877 WVM458877:WVS458877 E524413:K524413 JA524413:JG524413 SW524413:TC524413 ACS524413:ACY524413 AMO524413:AMU524413 AWK524413:AWQ524413 BGG524413:BGM524413 BQC524413:BQI524413 BZY524413:CAE524413 CJU524413:CKA524413 CTQ524413:CTW524413 DDM524413:DDS524413 DNI524413:DNO524413 DXE524413:DXK524413 EHA524413:EHG524413 EQW524413:ERC524413 FAS524413:FAY524413 FKO524413:FKU524413 FUK524413:FUQ524413 GEG524413:GEM524413 GOC524413:GOI524413 GXY524413:GYE524413 HHU524413:HIA524413 HRQ524413:HRW524413 IBM524413:IBS524413 ILI524413:ILO524413 IVE524413:IVK524413 JFA524413:JFG524413 JOW524413:JPC524413 JYS524413:JYY524413 KIO524413:KIU524413 KSK524413:KSQ524413 LCG524413:LCM524413 LMC524413:LMI524413 LVY524413:LWE524413 MFU524413:MGA524413 MPQ524413:MPW524413 MZM524413:MZS524413 NJI524413:NJO524413 NTE524413:NTK524413 ODA524413:ODG524413 OMW524413:ONC524413 OWS524413:OWY524413 PGO524413:PGU524413 PQK524413:PQQ524413 QAG524413:QAM524413 QKC524413:QKI524413 QTY524413:QUE524413 RDU524413:REA524413 RNQ524413:RNW524413 RXM524413:RXS524413 SHI524413:SHO524413 SRE524413:SRK524413 TBA524413:TBG524413 TKW524413:TLC524413 TUS524413:TUY524413 UEO524413:UEU524413 UOK524413:UOQ524413 UYG524413:UYM524413 VIC524413:VII524413 VRY524413:VSE524413 WBU524413:WCA524413 WLQ524413:WLW524413 WVM524413:WVS524413 E589949:K589949 JA589949:JG589949 SW589949:TC589949 ACS589949:ACY589949 AMO589949:AMU589949 AWK589949:AWQ589949 BGG589949:BGM589949 BQC589949:BQI589949 BZY589949:CAE589949 CJU589949:CKA589949 CTQ589949:CTW589949 DDM589949:DDS589949 DNI589949:DNO589949 DXE589949:DXK589949 EHA589949:EHG589949 EQW589949:ERC589949 FAS589949:FAY589949 FKO589949:FKU589949 FUK589949:FUQ589949 GEG589949:GEM589949 GOC589949:GOI589949 GXY589949:GYE589949 HHU589949:HIA589949 HRQ589949:HRW589949 IBM589949:IBS589949 ILI589949:ILO589949 IVE589949:IVK589949 JFA589949:JFG589949 JOW589949:JPC589949 JYS589949:JYY589949 KIO589949:KIU589949 KSK589949:KSQ589949 LCG589949:LCM589949 LMC589949:LMI589949 LVY589949:LWE589949 MFU589949:MGA589949 MPQ589949:MPW589949 MZM589949:MZS589949 NJI589949:NJO589949 NTE589949:NTK589949 ODA589949:ODG589949 OMW589949:ONC589949 OWS589949:OWY589949 PGO589949:PGU589949 PQK589949:PQQ589949 QAG589949:QAM589949 QKC589949:QKI589949 QTY589949:QUE589949 RDU589949:REA589949 RNQ589949:RNW589949 RXM589949:RXS589949 SHI589949:SHO589949 SRE589949:SRK589949 TBA589949:TBG589949 TKW589949:TLC589949 TUS589949:TUY589949 UEO589949:UEU589949 UOK589949:UOQ589949 UYG589949:UYM589949 VIC589949:VII589949 VRY589949:VSE589949 WBU589949:WCA589949 WLQ589949:WLW589949 WVM589949:WVS589949 E655485:K655485 JA655485:JG655485 SW655485:TC655485 ACS655485:ACY655485 AMO655485:AMU655485 AWK655485:AWQ655485 BGG655485:BGM655485 BQC655485:BQI655485 BZY655485:CAE655485 CJU655485:CKA655485 CTQ655485:CTW655485 DDM655485:DDS655485 DNI655485:DNO655485 DXE655485:DXK655485 EHA655485:EHG655485 EQW655485:ERC655485 FAS655485:FAY655485 FKO655485:FKU655485 FUK655485:FUQ655485 GEG655485:GEM655485 GOC655485:GOI655485 GXY655485:GYE655485 HHU655485:HIA655485 HRQ655485:HRW655485 IBM655485:IBS655485 ILI655485:ILO655485 IVE655485:IVK655485 JFA655485:JFG655485 JOW655485:JPC655485 JYS655485:JYY655485 KIO655485:KIU655485 KSK655485:KSQ655485 LCG655485:LCM655485 LMC655485:LMI655485 LVY655485:LWE655485 MFU655485:MGA655485 MPQ655485:MPW655485 MZM655485:MZS655485 NJI655485:NJO655485 NTE655485:NTK655485 ODA655485:ODG655485 OMW655485:ONC655485 OWS655485:OWY655485 PGO655485:PGU655485 PQK655485:PQQ655485 QAG655485:QAM655485 QKC655485:QKI655485 QTY655485:QUE655485 RDU655485:REA655485 RNQ655485:RNW655485 RXM655485:RXS655485 SHI655485:SHO655485 SRE655485:SRK655485 TBA655485:TBG655485 TKW655485:TLC655485 TUS655485:TUY655485 UEO655485:UEU655485 UOK655485:UOQ655485 UYG655485:UYM655485 VIC655485:VII655485 VRY655485:VSE655485 WBU655485:WCA655485 WLQ655485:WLW655485 WVM655485:WVS655485 E721021:K721021 JA721021:JG721021 SW721021:TC721021 ACS721021:ACY721021 AMO721021:AMU721021 AWK721021:AWQ721021 BGG721021:BGM721021 BQC721021:BQI721021 BZY721021:CAE721021 CJU721021:CKA721021 CTQ721021:CTW721021 DDM721021:DDS721021 DNI721021:DNO721021 DXE721021:DXK721021 EHA721021:EHG721021 EQW721021:ERC721021 FAS721021:FAY721021 FKO721021:FKU721021 FUK721021:FUQ721021 GEG721021:GEM721021 GOC721021:GOI721021 GXY721021:GYE721021 HHU721021:HIA721021 HRQ721021:HRW721021 IBM721021:IBS721021 ILI721021:ILO721021 IVE721021:IVK721021 JFA721021:JFG721021 JOW721021:JPC721021 JYS721021:JYY721021 KIO721021:KIU721021 KSK721021:KSQ721021 LCG721021:LCM721021 LMC721021:LMI721021 LVY721021:LWE721021 MFU721021:MGA721021 MPQ721021:MPW721021 MZM721021:MZS721021 NJI721021:NJO721021 NTE721021:NTK721021 ODA721021:ODG721021 OMW721021:ONC721021 OWS721021:OWY721021 PGO721021:PGU721021 PQK721021:PQQ721021 QAG721021:QAM721021 QKC721021:QKI721021 QTY721021:QUE721021 RDU721021:REA721021 RNQ721021:RNW721021 RXM721021:RXS721021 SHI721021:SHO721021 SRE721021:SRK721021 TBA721021:TBG721021 TKW721021:TLC721021 TUS721021:TUY721021 UEO721021:UEU721021 UOK721021:UOQ721021 UYG721021:UYM721021 VIC721021:VII721021 VRY721021:VSE721021 WBU721021:WCA721021 WLQ721021:WLW721021 WVM721021:WVS721021 E786557:K786557 JA786557:JG786557 SW786557:TC786557 ACS786557:ACY786557 AMO786557:AMU786557 AWK786557:AWQ786557 BGG786557:BGM786557 BQC786557:BQI786557 BZY786557:CAE786557 CJU786557:CKA786557 CTQ786557:CTW786557 DDM786557:DDS786557 DNI786557:DNO786557 DXE786557:DXK786557 EHA786557:EHG786557 EQW786557:ERC786557 FAS786557:FAY786557 FKO786557:FKU786557 FUK786557:FUQ786557 GEG786557:GEM786557 GOC786557:GOI786557 GXY786557:GYE786557 HHU786557:HIA786557 HRQ786557:HRW786557 IBM786557:IBS786557 ILI786557:ILO786557 IVE786557:IVK786557 JFA786557:JFG786557 JOW786557:JPC786557 JYS786557:JYY786557 KIO786557:KIU786557 KSK786557:KSQ786557 LCG786557:LCM786557 LMC786557:LMI786557 LVY786557:LWE786557 MFU786557:MGA786557 MPQ786557:MPW786557 MZM786557:MZS786557 NJI786557:NJO786557 NTE786557:NTK786557 ODA786557:ODG786557 OMW786557:ONC786557 OWS786557:OWY786557 PGO786557:PGU786557 PQK786557:PQQ786557 QAG786557:QAM786557 QKC786557:QKI786557 QTY786557:QUE786557 RDU786557:REA786557 RNQ786557:RNW786557 RXM786557:RXS786557 SHI786557:SHO786557 SRE786557:SRK786557 TBA786557:TBG786557 TKW786557:TLC786557 TUS786557:TUY786557 UEO786557:UEU786557 UOK786557:UOQ786557 UYG786557:UYM786557 VIC786557:VII786557 VRY786557:VSE786557 WBU786557:WCA786557 WLQ786557:WLW786557 WVM786557:WVS786557 E852093:K852093 JA852093:JG852093 SW852093:TC852093 ACS852093:ACY852093 AMO852093:AMU852093 AWK852093:AWQ852093 BGG852093:BGM852093 BQC852093:BQI852093 BZY852093:CAE852093 CJU852093:CKA852093 CTQ852093:CTW852093 DDM852093:DDS852093 DNI852093:DNO852093 DXE852093:DXK852093 EHA852093:EHG852093 EQW852093:ERC852093 FAS852093:FAY852093 FKO852093:FKU852093 FUK852093:FUQ852093 GEG852093:GEM852093 GOC852093:GOI852093 GXY852093:GYE852093 HHU852093:HIA852093 HRQ852093:HRW852093 IBM852093:IBS852093 ILI852093:ILO852093 IVE852093:IVK852093 JFA852093:JFG852093 JOW852093:JPC852093 JYS852093:JYY852093 KIO852093:KIU852093 KSK852093:KSQ852093 LCG852093:LCM852093 LMC852093:LMI852093 LVY852093:LWE852093 MFU852093:MGA852093 MPQ852093:MPW852093 MZM852093:MZS852093 NJI852093:NJO852093 NTE852093:NTK852093 ODA852093:ODG852093 OMW852093:ONC852093 OWS852093:OWY852093 PGO852093:PGU852093 PQK852093:PQQ852093 QAG852093:QAM852093 QKC852093:QKI852093 QTY852093:QUE852093 RDU852093:REA852093 RNQ852093:RNW852093 RXM852093:RXS852093 SHI852093:SHO852093 SRE852093:SRK852093 TBA852093:TBG852093 TKW852093:TLC852093 TUS852093:TUY852093 UEO852093:UEU852093 UOK852093:UOQ852093 UYG852093:UYM852093 VIC852093:VII852093 VRY852093:VSE852093 WBU852093:WCA852093 WLQ852093:WLW852093 WVM852093:WVS852093 E917629:K917629 JA917629:JG917629 SW917629:TC917629 ACS917629:ACY917629 AMO917629:AMU917629 AWK917629:AWQ917629 BGG917629:BGM917629 BQC917629:BQI917629 BZY917629:CAE917629 CJU917629:CKA917629 CTQ917629:CTW917629 DDM917629:DDS917629 DNI917629:DNO917629 DXE917629:DXK917629 EHA917629:EHG917629 EQW917629:ERC917629 FAS917629:FAY917629 FKO917629:FKU917629 FUK917629:FUQ917629 GEG917629:GEM917629 GOC917629:GOI917629 GXY917629:GYE917629 HHU917629:HIA917629 HRQ917629:HRW917629 IBM917629:IBS917629 ILI917629:ILO917629 IVE917629:IVK917629 JFA917629:JFG917629 JOW917629:JPC917629 JYS917629:JYY917629 KIO917629:KIU917629 KSK917629:KSQ917629 LCG917629:LCM917629 LMC917629:LMI917629 LVY917629:LWE917629 MFU917629:MGA917629 MPQ917629:MPW917629 MZM917629:MZS917629 NJI917629:NJO917629 NTE917629:NTK917629 ODA917629:ODG917629 OMW917629:ONC917629 OWS917629:OWY917629 PGO917629:PGU917629 PQK917629:PQQ917629 QAG917629:QAM917629 QKC917629:QKI917629 QTY917629:QUE917629 RDU917629:REA917629 RNQ917629:RNW917629 RXM917629:RXS917629 SHI917629:SHO917629 SRE917629:SRK917629 TBA917629:TBG917629 TKW917629:TLC917629 TUS917629:TUY917629 UEO917629:UEU917629 UOK917629:UOQ917629 UYG917629:UYM917629 VIC917629:VII917629 VRY917629:VSE917629 WBU917629:WCA917629 WLQ917629:WLW917629 WVM917629:WVS917629 E983165:K983165 JA983165:JG983165 SW983165:TC983165 ACS983165:ACY983165 AMO983165:AMU983165 AWK983165:AWQ983165 BGG983165:BGM983165 BQC983165:BQI983165 BZY983165:CAE983165 CJU983165:CKA983165 CTQ983165:CTW983165 DDM983165:DDS983165 DNI983165:DNO983165 DXE983165:DXK983165 EHA983165:EHG983165 EQW983165:ERC983165 FAS983165:FAY983165 FKO983165:FKU983165 FUK983165:FUQ983165 GEG983165:GEM983165 GOC983165:GOI983165 GXY983165:GYE983165 HHU983165:HIA983165 HRQ983165:HRW983165 IBM983165:IBS983165 ILI983165:ILO983165 IVE983165:IVK983165 JFA983165:JFG983165 JOW983165:JPC983165 JYS983165:JYY983165 KIO983165:KIU983165 KSK983165:KSQ983165 LCG983165:LCM983165 LMC983165:LMI983165 LVY983165:LWE983165 MFU983165:MGA983165 MPQ983165:MPW983165 MZM983165:MZS983165 NJI983165:NJO983165 NTE983165:NTK983165 ODA983165:ODG983165 OMW983165:ONC983165 OWS983165:OWY983165 PGO983165:PGU983165 PQK983165:PQQ983165 QAG983165:QAM983165 QKC983165:QKI983165 QTY983165:QUE983165 RDU983165:REA983165 RNQ983165:RNW983165 RXM983165:RXS983165 SHI983165:SHO983165 SRE983165:SRK983165 TBA983165:TBG983165 TKW983165:TLC983165 TUS983165:TUY983165 UEO983165:UEU983165 UOK983165:UOQ983165 UYG983165:UYM983165 VIC983165:VII983165 VRY983165:VSE983165 WBU983165:WCA983165 WLQ983165:WLW983165 WVM983165:WVS983165 A11:AL16 IW11:KH16 SS11:UD16 ACO11:ADZ16 AMK11:ANV16 AWG11:AXR16 BGC11:BHN16 BPY11:BRJ16 BZU11:CBF16 CJQ11:CLB16 CTM11:CUX16 DDI11:DET16 DNE11:DOP16 DXA11:DYL16 EGW11:EIH16 EQS11:ESD16 FAO11:FBZ16 FKK11:FLV16 FUG11:FVR16 GEC11:GFN16 GNY11:GPJ16 GXU11:GZF16 HHQ11:HJB16 HRM11:HSX16 IBI11:ICT16 ILE11:IMP16 IVA11:IWL16 JEW11:JGH16 JOS11:JQD16 JYO11:JZZ16 KIK11:KJV16 KSG11:KTR16 LCC11:LDN16 LLY11:LNJ16 LVU11:LXF16 MFQ11:MHB16 MPM11:MQX16 MZI11:NAT16 NJE11:NKP16 NTA11:NUL16 OCW11:OEH16 OMS11:OOD16 OWO11:OXZ16 PGK11:PHV16 PQG11:PRR16 QAC11:QBN16 QJY11:QLJ16 QTU11:QVF16 RDQ11:RFB16 RNM11:ROX16 RXI11:RYT16 SHE11:SIP16 SRA11:SSL16 TAW11:TCH16 TKS11:TMD16 TUO11:TVZ16 UEK11:UFV16 UOG11:UPR16 UYC11:UZN16 VHY11:VJJ16 VRU11:VTF16 WBQ11:WDB16 WLM11:WMX16 WVI11:WWT16 A65547:AL65552 IW65547:KH65552 SS65547:UD65552 ACO65547:ADZ65552 AMK65547:ANV65552 AWG65547:AXR65552 BGC65547:BHN65552 BPY65547:BRJ65552 BZU65547:CBF65552 CJQ65547:CLB65552 CTM65547:CUX65552 DDI65547:DET65552 DNE65547:DOP65552 DXA65547:DYL65552 EGW65547:EIH65552 EQS65547:ESD65552 FAO65547:FBZ65552 FKK65547:FLV65552 FUG65547:FVR65552 GEC65547:GFN65552 GNY65547:GPJ65552 GXU65547:GZF65552 HHQ65547:HJB65552 HRM65547:HSX65552 IBI65547:ICT65552 ILE65547:IMP65552 IVA65547:IWL65552 JEW65547:JGH65552 JOS65547:JQD65552 JYO65547:JZZ65552 KIK65547:KJV65552 KSG65547:KTR65552 LCC65547:LDN65552 LLY65547:LNJ65552 LVU65547:LXF65552 MFQ65547:MHB65552 MPM65547:MQX65552 MZI65547:NAT65552 NJE65547:NKP65552 NTA65547:NUL65552 OCW65547:OEH65552 OMS65547:OOD65552 OWO65547:OXZ65552 PGK65547:PHV65552 PQG65547:PRR65552 QAC65547:QBN65552 QJY65547:QLJ65552 QTU65547:QVF65552 RDQ65547:RFB65552 RNM65547:ROX65552 RXI65547:RYT65552 SHE65547:SIP65552 SRA65547:SSL65552 TAW65547:TCH65552 TKS65547:TMD65552 TUO65547:TVZ65552 UEK65547:UFV65552 UOG65547:UPR65552 UYC65547:UZN65552 VHY65547:VJJ65552 VRU65547:VTF65552 WBQ65547:WDB65552 WLM65547:WMX65552 WVI65547:WWT65552 A131083:AL131088 IW131083:KH131088 SS131083:UD131088 ACO131083:ADZ131088 AMK131083:ANV131088 AWG131083:AXR131088 BGC131083:BHN131088 BPY131083:BRJ131088 BZU131083:CBF131088 CJQ131083:CLB131088 CTM131083:CUX131088 DDI131083:DET131088 DNE131083:DOP131088 DXA131083:DYL131088 EGW131083:EIH131088 EQS131083:ESD131088 FAO131083:FBZ131088 FKK131083:FLV131088 FUG131083:FVR131088 GEC131083:GFN131088 GNY131083:GPJ131088 GXU131083:GZF131088 HHQ131083:HJB131088 HRM131083:HSX131088 IBI131083:ICT131088 ILE131083:IMP131088 IVA131083:IWL131088 JEW131083:JGH131088 JOS131083:JQD131088 JYO131083:JZZ131088 KIK131083:KJV131088 KSG131083:KTR131088 LCC131083:LDN131088 LLY131083:LNJ131088 LVU131083:LXF131088 MFQ131083:MHB131088 MPM131083:MQX131088 MZI131083:NAT131088 NJE131083:NKP131088 NTA131083:NUL131088 OCW131083:OEH131088 OMS131083:OOD131088 OWO131083:OXZ131088 PGK131083:PHV131088 PQG131083:PRR131088 QAC131083:QBN131088 QJY131083:QLJ131088 QTU131083:QVF131088 RDQ131083:RFB131088 RNM131083:ROX131088 RXI131083:RYT131088 SHE131083:SIP131088 SRA131083:SSL131088 TAW131083:TCH131088 TKS131083:TMD131088 TUO131083:TVZ131088 UEK131083:UFV131088 UOG131083:UPR131088 UYC131083:UZN131088 VHY131083:VJJ131088 VRU131083:VTF131088 WBQ131083:WDB131088 WLM131083:WMX131088 WVI131083:WWT131088 A196619:AL196624 IW196619:KH196624 SS196619:UD196624 ACO196619:ADZ196624 AMK196619:ANV196624 AWG196619:AXR196624 BGC196619:BHN196624 BPY196619:BRJ196624 BZU196619:CBF196624 CJQ196619:CLB196624 CTM196619:CUX196624 DDI196619:DET196624 DNE196619:DOP196624 DXA196619:DYL196624 EGW196619:EIH196624 EQS196619:ESD196624 FAO196619:FBZ196624 FKK196619:FLV196624 FUG196619:FVR196624 GEC196619:GFN196624 GNY196619:GPJ196624 GXU196619:GZF196624 HHQ196619:HJB196624 HRM196619:HSX196624 IBI196619:ICT196624 ILE196619:IMP196624 IVA196619:IWL196624 JEW196619:JGH196624 JOS196619:JQD196624 JYO196619:JZZ196624 KIK196619:KJV196624 KSG196619:KTR196624 LCC196619:LDN196624 LLY196619:LNJ196624 LVU196619:LXF196624 MFQ196619:MHB196624 MPM196619:MQX196624 MZI196619:NAT196624 NJE196619:NKP196624 NTA196619:NUL196624 OCW196619:OEH196624 OMS196619:OOD196624 OWO196619:OXZ196624 PGK196619:PHV196624 PQG196619:PRR196624 QAC196619:QBN196624 QJY196619:QLJ196624 QTU196619:QVF196624 RDQ196619:RFB196624 RNM196619:ROX196624 RXI196619:RYT196624 SHE196619:SIP196624 SRA196619:SSL196624 TAW196619:TCH196624 TKS196619:TMD196624 TUO196619:TVZ196624 UEK196619:UFV196624 UOG196619:UPR196624 UYC196619:UZN196624 VHY196619:VJJ196624 VRU196619:VTF196624 WBQ196619:WDB196624 WLM196619:WMX196624 WVI196619:WWT196624 A262155:AL262160 IW262155:KH262160 SS262155:UD262160 ACO262155:ADZ262160 AMK262155:ANV262160 AWG262155:AXR262160 BGC262155:BHN262160 BPY262155:BRJ262160 BZU262155:CBF262160 CJQ262155:CLB262160 CTM262155:CUX262160 DDI262155:DET262160 DNE262155:DOP262160 DXA262155:DYL262160 EGW262155:EIH262160 EQS262155:ESD262160 FAO262155:FBZ262160 FKK262155:FLV262160 FUG262155:FVR262160 GEC262155:GFN262160 GNY262155:GPJ262160 GXU262155:GZF262160 HHQ262155:HJB262160 HRM262155:HSX262160 IBI262155:ICT262160 ILE262155:IMP262160 IVA262155:IWL262160 JEW262155:JGH262160 JOS262155:JQD262160 JYO262155:JZZ262160 KIK262155:KJV262160 KSG262155:KTR262160 LCC262155:LDN262160 LLY262155:LNJ262160 LVU262155:LXF262160 MFQ262155:MHB262160 MPM262155:MQX262160 MZI262155:NAT262160 NJE262155:NKP262160 NTA262155:NUL262160 OCW262155:OEH262160 OMS262155:OOD262160 OWO262155:OXZ262160 PGK262155:PHV262160 PQG262155:PRR262160 QAC262155:QBN262160 QJY262155:QLJ262160 QTU262155:QVF262160 RDQ262155:RFB262160 RNM262155:ROX262160 RXI262155:RYT262160 SHE262155:SIP262160 SRA262155:SSL262160 TAW262155:TCH262160 TKS262155:TMD262160 TUO262155:TVZ262160 UEK262155:UFV262160 UOG262155:UPR262160 UYC262155:UZN262160 VHY262155:VJJ262160 VRU262155:VTF262160 WBQ262155:WDB262160 WLM262155:WMX262160 WVI262155:WWT262160 A327691:AL327696 IW327691:KH327696 SS327691:UD327696 ACO327691:ADZ327696 AMK327691:ANV327696 AWG327691:AXR327696 BGC327691:BHN327696 BPY327691:BRJ327696 BZU327691:CBF327696 CJQ327691:CLB327696 CTM327691:CUX327696 DDI327691:DET327696 DNE327691:DOP327696 DXA327691:DYL327696 EGW327691:EIH327696 EQS327691:ESD327696 FAO327691:FBZ327696 FKK327691:FLV327696 FUG327691:FVR327696 GEC327691:GFN327696 GNY327691:GPJ327696 GXU327691:GZF327696 HHQ327691:HJB327696 HRM327691:HSX327696 IBI327691:ICT327696 ILE327691:IMP327696 IVA327691:IWL327696 JEW327691:JGH327696 JOS327691:JQD327696 JYO327691:JZZ327696 KIK327691:KJV327696 KSG327691:KTR327696 LCC327691:LDN327696 LLY327691:LNJ327696 LVU327691:LXF327696 MFQ327691:MHB327696 MPM327691:MQX327696 MZI327691:NAT327696 NJE327691:NKP327696 NTA327691:NUL327696 OCW327691:OEH327696 OMS327691:OOD327696 OWO327691:OXZ327696 PGK327691:PHV327696 PQG327691:PRR327696 QAC327691:QBN327696 QJY327691:QLJ327696 QTU327691:QVF327696 RDQ327691:RFB327696 RNM327691:ROX327696 RXI327691:RYT327696 SHE327691:SIP327696 SRA327691:SSL327696 TAW327691:TCH327696 TKS327691:TMD327696 TUO327691:TVZ327696 UEK327691:UFV327696 UOG327691:UPR327696 UYC327691:UZN327696 VHY327691:VJJ327696 VRU327691:VTF327696 WBQ327691:WDB327696 WLM327691:WMX327696 WVI327691:WWT327696 A393227:AL393232 IW393227:KH393232 SS393227:UD393232 ACO393227:ADZ393232 AMK393227:ANV393232 AWG393227:AXR393232 BGC393227:BHN393232 BPY393227:BRJ393232 BZU393227:CBF393232 CJQ393227:CLB393232 CTM393227:CUX393232 DDI393227:DET393232 DNE393227:DOP393232 DXA393227:DYL393232 EGW393227:EIH393232 EQS393227:ESD393232 FAO393227:FBZ393232 FKK393227:FLV393232 FUG393227:FVR393232 GEC393227:GFN393232 GNY393227:GPJ393232 GXU393227:GZF393232 HHQ393227:HJB393232 HRM393227:HSX393232 IBI393227:ICT393232 ILE393227:IMP393232 IVA393227:IWL393232 JEW393227:JGH393232 JOS393227:JQD393232 JYO393227:JZZ393232 KIK393227:KJV393232 KSG393227:KTR393232 LCC393227:LDN393232 LLY393227:LNJ393232 LVU393227:LXF393232 MFQ393227:MHB393232 MPM393227:MQX393232 MZI393227:NAT393232 NJE393227:NKP393232 NTA393227:NUL393232 OCW393227:OEH393232 OMS393227:OOD393232 OWO393227:OXZ393232 PGK393227:PHV393232 PQG393227:PRR393232 QAC393227:QBN393232 QJY393227:QLJ393232 QTU393227:QVF393232 RDQ393227:RFB393232 RNM393227:ROX393232 RXI393227:RYT393232 SHE393227:SIP393232 SRA393227:SSL393232 TAW393227:TCH393232 TKS393227:TMD393232 TUO393227:TVZ393232 UEK393227:UFV393232 UOG393227:UPR393232 UYC393227:UZN393232 VHY393227:VJJ393232 VRU393227:VTF393232 WBQ393227:WDB393232 WLM393227:WMX393232 WVI393227:WWT393232 A458763:AL458768 IW458763:KH458768 SS458763:UD458768 ACO458763:ADZ458768 AMK458763:ANV458768 AWG458763:AXR458768 BGC458763:BHN458768 BPY458763:BRJ458768 BZU458763:CBF458768 CJQ458763:CLB458768 CTM458763:CUX458768 DDI458763:DET458768 DNE458763:DOP458768 DXA458763:DYL458768 EGW458763:EIH458768 EQS458763:ESD458768 FAO458763:FBZ458768 FKK458763:FLV458768 FUG458763:FVR458768 GEC458763:GFN458768 GNY458763:GPJ458768 GXU458763:GZF458768 HHQ458763:HJB458768 HRM458763:HSX458768 IBI458763:ICT458768 ILE458763:IMP458768 IVA458763:IWL458768 JEW458763:JGH458768 JOS458763:JQD458768 JYO458763:JZZ458768 KIK458763:KJV458768 KSG458763:KTR458768 LCC458763:LDN458768 LLY458763:LNJ458768 LVU458763:LXF458768 MFQ458763:MHB458768 MPM458763:MQX458768 MZI458763:NAT458768 NJE458763:NKP458768 NTA458763:NUL458768 OCW458763:OEH458768 OMS458763:OOD458768 OWO458763:OXZ458768 PGK458763:PHV458768 PQG458763:PRR458768 QAC458763:QBN458768 QJY458763:QLJ458768 QTU458763:QVF458768 RDQ458763:RFB458768 RNM458763:ROX458768 RXI458763:RYT458768 SHE458763:SIP458768 SRA458763:SSL458768 TAW458763:TCH458768 TKS458763:TMD458768 TUO458763:TVZ458768 UEK458763:UFV458768 UOG458763:UPR458768 UYC458763:UZN458768 VHY458763:VJJ458768 VRU458763:VTF458768 WBQ458763:WDB458768 WLM458763:WMX458768 WVI458763:WWT458768 A524299:AL524304 IW524299:KH524304 SS524299:UD524304 ACO524299:ADZ524304 AMK524299:ANV524304 AWG524299:AXR524304 BGC524299:BHN524304 BPY524299:BRJ524304 BZU524299:CBF524304 CJQ524299:CLB524304 CTM524299:CUX524304 DDI524299:DET524304 DNE524299:DOP524304 DXA524299:DYL524304 EGW524299:EIH524304 EQS524299:ESD524304 FAO524299:FBZ524304 FKK524299:FLV524304 FUG524299:FVR524304 GEC524299:GFN524304 GNY524299:GPJ524304 GXU524299:GZF524304 HHQ524299:HJB524304 HRM524299:HSX524304 IBI524299:ICT524304 ILE524299:IMP524304 IVA524299:IWL524304 JEW524299:JGH524304 JOS524299:JQD524304 JYO524299:JZZ524304 KIK524299:KJV524304 KSG524299:KTR524304 LCC524299:LDN524304 LLY524299:LNJ524304 LVU524299:LXF524304 MFQ524299:MHB524304 MPM524299:MQX524304 MZI524299:NAT524304 NJE524299:NKP524304 NTA524299:NUL524304 OCW524299:OEH524304 OMS524299:OOD524304 OWO524299:OXZ524304 PGK524299:PHV524304 PQG524299:PRR524304 QAC524299:QBN524304 QJY524299:QLJ524304 QTU524299:QVF524304 RDQ524299:RFB524304 RNM524299:ROX524304 RXI524299:RYT524304 SHE524299:SIP524304 SRA524299:SSL524304 TAW524299:TCH524304 TKS524299:TMD524304 TUO524299:TVZ524304 UEK524299:UFV524304 UOG524299:UPR524304 UYC524299:UZN524304 VHY524299:VJJ524304 VRU524299:VTF524304 WBQ524299:WDB524304 WLM524299:WMX524304 WVI524299:WWT524304 A589835:AL589840 IW589835:KH589840 SS589835:UD589840 ACO589835:ADZ589840 AMK589835:ANV589840 AWG589835:AXR589840 BGC589835:BHN589840 BPY589835:BRJ589840 BZU589835:CBF589840 CJQ589835:CLB589840 CTM589835:CUX589840 DDI589835:DET589840 DNE589835:DOP589840 DXA589835:DYL589840 EGW589835:EIH589840 EQS589835:ESD589840 FAO589835:FBZ589840 FKK589835:FLV589840 FUG589835:FVR589840 GEC589835:GFN589840 GNY589835:GPJ589840 GXU589835:GZF589840 HHQ589835:HJB589840 HRM589835:HSX589840 IBI589835:ICT589840 ILE589835:IMP589840 IVA589835:IWL589840 JEW589835:JGH589840 JOS589835:JQD589840 JYO589835:JZZ589840 KIK589835:KJV589840 KSG589835:KTR589840 LCC589835:LDN589840 LLY589835:LNJ589840 LVU589835:LXF589840 MFQ589835:MHB589840 MPM589835:MQX589840 MZI589835:NAT589840 NJE589835:NKP589840 NTA589835:NUL589840 OCW589835:OEH589840 OMS589835:OOD589840 OWO589835:OXZ589840 PGK589835:PHV589840 PQG589835:PRR589840 QAC589835:QBN589840 QJY589835:QLJ589840 QTU589835:QVF589840 RDQ589835:RFB589840 RNM589835:ROX589840 RXI589835:RYT589840 SHE589835:SIP589840 SRA589835:SSL589840 TAW589835:TCH589840 TKS589835:TMD589840 TUO589835:TVZ589840 UEK589835:UFV589840 UOG589835:UPR589840 UYC589835:UZN589840 VHY589835:VJJ589840 VRU589835:VTF589840 WBQ589835:WDB589840 WLM589835:WMX589840 WVI589835:WWT589840 A655371:AL655376 IW655371:KH655376 SS655371:UD655376 ACO655371:ADZ655376 AMK655371:ANV655376 AWG655371:AXR655376 BGC655371:BHN655376 BPY655371:BRJ655376 BZU655371:CBF655376 CJQ655371:CLB655376 CTM655371:CUX655376 DDI655371:DET655376 DNE655371:DOP655376 DXA655371:DYL655376 EGW655371:EIH655376 EQS655371:ESD655376 FAO655371:FBZ655376 FKK655371:FLV655376 FUG655371:FVR655376 GEC655371:GFN655376 GNY655371:GPJ655376 GXU655371:GZF655376 HHQ655371:HJB655376 HRM655371:HSX655376 IBI655371:ICT655376 ILE655371:IMP655376 IVA655371:IWL655376 JEW655371:JGH655376 JOS655371:JQD655376 JYO655371:JZZ655376 KIK655371:KJV655376 KSG655371:KTR655376 LCC655371:LDN655376 LLY655371:LNJ655376 LVU655371:LXF655376 MFQ655371:MHB655376 MPM655371:MQX655376 MZI655371:NAT655376 NJE655371:NKP655376 NTA655371:NUL655376 OCW655371:OEH655376 OMS655371:OOD655376 OWO655371:OXZ655376 PGK655371:PHV655376 PQG655371:PRR655376 QAC655371:QBN655376 QJY655371:QLJ655376 QTU655371:QVF655376 RDQ655371:RFB655376 RNM655371:ROX655376 RXI655371:RYT655376 SHE655371:SIP655376 SRA655371:SSL655376 TAW655371:TCH655376 TKS655371:TMD655376 TUO655371:TVZ655376 UEK655371:UFV655376 UOG655371:UPR655376 UYC655371:UZN655376 VHY655371:VJJ655376 VRU655371:VTF655376 WBQ655371:WDB655376 WLM655371:WMX655376 WVI655371:WWT655376 A720907:AL720912 IW720907:KH720912 SS720907:UD720912 ACO720907:ADZ720912 AMK720907:ANV720912 AWG720907:AXR720912 BGC720907:BHN720912 BPY720907:BRJ720912 BZU720907:CBF720912 CJQ720907:CLB720912 CTM720907:CUX720912 DDI720907:DET720912 DNE720907:DOP720912 DXA720907:DYL720912 EGW720907:EIH720912 EQS720907:ESD720912 FAO720907:FBZ720912 FKK720907:FLV720912 FUG720907:FVR720912 GEC720907:GFN720912 GNY720907:GPJ720912 GXU720907:GZF720912 HHQ720907:HJB720912 HRM720907:HSX720912 IBI720907:ICT720912 ILE720907:IMP720912 IVA720907:IWL720912 JEW720907:JGH720912 JOS720907:JQD720912 JYO720907:JZZ720912 KIK720907:KJV720912 KSG720907:KTR720912 LCC720907:LDN720912 LLY720907:LNJ720912 LVU720907:LXF720912 MFQ720907:MHB720912 MPM720907:MQX720912 MZI720907:NAT720912 NJE720907:NKP720912 NTA720907:NUL720912 OCW720907:OEH720912 OMS720907:OOD720912 OWO720907:OXZ720912 PGK720907:PHV720912 PQG720907:PRR720912 QAC720907:QBN720912 QJY720907:QLJ720912 QTU720907:QVF720912 RDQ720907:RFB720912 RNM720907:ROX720912 RXI720907:RYT720912 SHE720907:SIP720912 SRA720907:SSL720912 TAW720907:TCH720912 TKS720907:TMD720912 TUO720907:TVZ720912 UEK720907:UFV720912 UOG720907:UPR720912 UYC720907:UZN720912 VHY720907:VJJ720912 VRU720907:VTF720912 WBQ720907:WDB720912 WLM720907:WMX720912 WVI720907:WWT720912 A786443:AL786448 IW786443:KH786448 SS786443:UD786448 ACO786443:ADZ786448 AMK786443:ANV786448 AWG786443:AXR786448 BGC786443:BHN786448 BPY786443:BRJ786448 BZU786443:CBF786448 CJQ786443:CLB786448 CTM786443:CUX786448 DDI786443:DET786448 DNE786443:DOP786448 DXA786443:DYL786448 EGW786443:EIH786448 EQS786443:ESD786448 FAO786443:FBZ786448 FKK786443:FLV786448 FUG786443:FVR786448 GEC786443:GFN786448 GNY786443:GPJ786448 GXU786443:GZF786448 HHQ786443:HJB786448 HRM786443:HSX786448 IBI786443:ICT786448 ILE786443:IMP786448 IVA786443:IWL786448 JEW786443:JGH786448 JOS786443:JQD786448 JYO786443:JZZ786448 KIK786443:KJV786448 KSG786443:KTR786448 LCC786443:LDN786448 LLY786443:LNJ786448 LVU786443:LXF786448 MFQ786443:MHB786448 MPM786443:MQX786448 MZI786443:NAT786448 NJE786443:NKP786448 NTA786443:NUL786448 OCW786443:OEH786448 OMS786443:OOD786448 OWO786443:OXZ786448 PGK786443:PHV786448 PQG786443:PRR786448 QAC786443:QBN786448 QJY786443:QLJ786448 QTU786443:QVF786448 RDQ786443:RFB786448 RNM786443:ROX786448 RXI786443:RYT786448 SHE786443:SIP786448 SRA786443:SSL786448 TAW786443:TCH786448 TKS786443:TMD786448 TUO786443:TVZ786448 UEK786443:UFV786448 UOG786443:UPR786448 UYC786443:UZN786448 VHY786443:VJJ786448 VRU786443:VTF786448 WBQ786443:WDB786448 WLM786443:WMX786448 WVI786443:WWT786448 A851979:AL851984 IW851979:KH851984 SS851979:UD851984 ACO851979:ADZ851984 AMK851979:ANV851984 AWG851979:AXR851984 BGC851979:BHN851984 BPY851979:BRJ851984 BZU851979:CBF851984 CJQ851979:CLB851984 CTM851979:CUX851984 DDI851979:DET851984 DNE851979:DOP851984 DXA851979:DYL851984 EGW851979:EIH851984 EQS851979:ESD851984 FAO851979:FBZ851984 FKK851979:FLV851984 FUG851979:FVR851984 GEC851979:GFN851984 GNY851979:GPJ851984 GXU851979:GZF851984 HHQ851979:HJB851984 HRM851979:HSX851984 IBI851979:ICT851984 ILE851979:IMP851984 IVA851979:IWL851984 JEW851979:JGH851984 JOS851979:JQD851984 JYO851979:JZZ851984 KIK851979:KJV851984 KSG851979:KTR851984 LCC851979:LDN851984 LLY851979:LNJ851984 LVU851979:LXF851984 MFQ851979:MHB851984 MPM851979:MQX851984 MZI851979:NAT851984 NJE851979:NKP851984 NTA851979:NUL851984 OCW851979:OEH851984 OMS851979:OOD851984 OWO851979:OXZ851984 PGK851979:PHV851984 PQG851979:PRR851984 QAC851979:QBN851984 QJY851979:QLJ851984 QTU851979:QVF851984 RDQ851979:RFB851984 RNM851979:ROX851984 RXI851979:RYT851984 SHE851979:SIP851984 SRA851979:SSL851984 TAW851979:TCH851984 TKS851979:TMD851984 TUO851979:TVZ851984 UEK851979:UFV851984 UOG851979:UPR851984 UYC851979:UZN851984 VHY851979:VJJ851984 VRU851979:VTF851984 WBQ851979:WDB851984 WLM851979:WMX851984 WVI851979:WWT851984 A917515:AL917520 IW917515:KH917520 SS917515:UD917520 ACO917515:ADZ917520 AMK917515:ANV917520 AWG917515:AXR917520 BGC917515:BHN917520 BPY917515:BRJ917520 BZU917515:CBF917520 CJQ917515:CLB917520 CTM917515:CUX917520 DDI917515:DET917520 DNE917515:DOP917520 DXA917515:DYL917520 EGW917515:EIH917520 EQS917515:ESD917520 FAO917515:FBZ917520 FKK917515:FLV917520 FUG917515:FVR917520 GEC917515:GFN917520 GNY917515:GPJ917520 GXU917515:GZF917520 HHQ917515:HJB917520 HRM917515:HSX917520 IBI917515:ICT917520 ILE917515:IMP917520 IVA917515:IWL917520 JEW917515:JGH917520 JOS917515:JQD917520 JYO917515:JZZ917520 KIK917515:KJV917520 KSG917515:KTR917520 LCC917515:LDN917520 LLY917515:LNJ917520 LVU917515:LXF917520 MFQ917515:MHB917520 MPM917515:MQX917520 MZI917515:NAT917520 NJE917515:NKP917520 NTA917515:NUL917520 OCW917515:OEH917520 OMS917515:OOD917520 OWO917515:OXZ917520 PGK917515:PHV917520 PQG917515:PRR917520 QAC917515:QBN917520 QJY917515:QLJ917520 QTU917515:QVF917520 RDQ917515:RFB917520 RNM917515:ROX917520 RXI917515:RYT917520 SHE917515:SIP917520 SRA917515:SSL917520 TAW917515:TCH917520 TKS917515:TMD917520 TUO917515:TVZ917520 UEK917515:UFV917520 UOG917515:UPR917520 UYC917515:UZN917520 VHY917515:VJJ917520 VRU917515:VTF917520 WBQ917515:WDB917520 WLM917515:WMX917520 WVI917515:WWT917520 A983051:AL983056 IW983051:KH983056 SS983051:UD983056 ACO983051:ADZ983056 AMK983051:ANV983056 AWG983051:AXR983056 BGC983051:BHN983056 BPY983051:BRJ983056 BZU983051:CBF983056 CJQ983051:CLB983056 CTM983051:CUX983056 DDI983051:DET983056 DNE983051:DOP983056 DXA983051:DYL983056 EGW983051:EIH983056 EQS983051:ESD983056 FAO983051:FBZ983056 FKK983051:FLV983056 FUG983051:FVR983056 GEC983051:GFN983056 GNY983051:GPJ983056 GXU983051:GZF983056 HHQ983051:HJB983056 HRM983051:HSX983056 IBI983051:ICT983056 ILE983051:IMP983056 IVA983051:IWL983056 JEW983051:JGH983056 JOS983051:JQD983056 JYO983051:JZZ983056 KIK983051:KJV983056 KSG983051:KTR983056 LCC983051:LDN983056 LLY983051:LNJ983056 LVU983051:LXF983056 MFQ983051:MHB983056 MPM983051:MQX983056 MZI983051:NAT983056 NJE983051:NKP983056 NTA983051:NUL983056 OCW983051:OEH983056 OMS983051:OOD983056 OWO983051:OXZ983056 PGK983051:PHV983056 PQG983051:PRR983056 QAC983051:QBN983056 QJY983051:QLJ983056 QTU983051:QVF983056 RDQ983051:RFB983056 RNM983051:ROX983056 RXI983051:RYT983056 SHE983051:SIP983056 SRA983051:SSL983056 TAW983051:TCH983056 TKS983051:TMD983056 TUO983051:TVZ983056 UEK983051:UFV983056 UOG983051:UPR983056 UYC983051:UZN983056 VHY983051:VJJ983056 VRU983051:VTF983056 WBQ983051:WDB983056 WLM983051:WMX983056 WVI983051:WWT983056 H121:H123 JD121:JD123 SZ121:SZ123 ACV121:ACV123 AMR121:AMR123 AWN121:AWN123 BGJ121:BGJ123 BQF121:BQF123 CAB121:CAB123 CJX121:CJX123 CTT121:CTT123 DDP121:DDP123 DNL121:DNL123 DXH121:DXH123 EHD121:EHD123 EQZ121:EQZ123 FAV121:FAV123 FKR121:FKR123 FUN121:FUN123 GEJ121:GEJ123 GOF121:GOF123 GYB121:GYB123 HHX121:HHX123 HRT121:HRT123 IBP121:IBP123 ILL121:ILL123 IVH121:IVH123 JFD121:JFD123 JOZ121:JOZ123 JYV121:JYV123 KIR121:KIR123 KSN121:KSN123 LCJ121:LCJ123 LMF121:LMF123 LWB121:LWB123 MFX121:MFX123 MPT121:MPT123 MZP121:MZP123 NJL121:NJL123 NTH121:NTH123 ODD121:ODD123 OMZ121:OMZ123 OWV121:OWV123 PGR121:PGR123 PQN121:PQN123 QAJ121:QAJ123 QKF121:QKF123 QUB121:QUB123 RDX121:RDX123 RNT121:RNT123 RXP121:RXP123 SHL121:SHL123 SRH121:SRH123 TBD121:TBD123 TKZ121:TKZ123 TUV121:TUV123 UER121:UER123 UON121:UON123 UYJ121:UYJ123 VIF121:VIF123 VSB121:VSB123 WBX121:WBX123 WLT121:WLT123 WVP121:WVP123 H65657:H65659 JD65657:JD65659 SZ65657:SZ65659 ACV65657:ACV65659 AMR65657:AMR65659 AWN65657:AWN65659 BGJ65657:BGJ65659 BQF65657:BQF65659 CAB65657:CAB65659 CJX65657:CJX65659 CTT65657:CTT65659 DDP65657:DDP65659 DNL65657:DNL65659 DXH65657:DXH65659 EHD65657:EHD65659 EQZ65657:EQZ65659 FAV65657:FAV65659 FKR65657:FKR65659 FUN65657:FUN65659 GEJ65657:GEJ65659 GOF65657:GOF65659 GYB65657:GYB65659 HHX65657:HHX65659 HRT65657:HRT65659 IBP65657:IBP65659 ILL65657:ILL65659 IVH65657:IVH65659 JFD65657:JFD65659 JOZ65657:JOZ65659 JYV65657:JYV65659 KIR65657:KIR65659 KSN65657:KSN65659 LCJ65657:LCJ65659 LMF65657:LMF65659 LWB65657:LWB65659 MFX65657:MFX65659 MPT65657:MPT65659 MZP65657:MZP65659 NJL65657:NJL65659 NTH65657:NTH65659 ODD65657:ODD65659 OMZ65657:OMZ65659 OWV65657:OWV65659 PGR65657:PGR65659 PQN65657:PQN65659 QAJ65657:QAJ65659 QKF65657:QKF65659 QUB65657:QUB65659 RDX65657:RDX65659 RNT65657:RNT65659 RXP65657:RXP65659 SHL65657:SHL65659 SRH65657:SRH65659 TBD65657:TBD65659 TKZ65657:TKZ65659 TUV65657:TUV65659 UER65657:UER65659 UON65657:UON65659 UYJ65657:UYJ65659 VIF65657:VIF65659 VSB65657:VSB65659 WBX65657:WBX65659 WLT65657:WLT65659 WVP65657:WVP65659 H131193:H131195 JD131193:JD131195 SZ131193:SZ131195 ACV131193:ACV131195 AMR131193:AMR131195 AWN131193:AWN131195 BGJ131193:BGJ131195 BQF131193:BQF131195 CAB131193:CAB131195 CJX131193:CJX131195 CTT131193:CTT131195 DDP131193:DDP131195 DNL131193:DNL131195 DXH131193:DXH131195 EHD131193:EHD131195 EQZ131193:EQZ131195 FAV131193:FAV131195 FKR131193:FKR131195 FUN131193:FUN131195 GEJ131193:GEJ131195 GOF131193:GOF131195 GYB131193:GYB131195 HHX131193:HHX131195 HRT131193:HRT131195 IBP131193:IBP131195 ILL131193:ILL131195 IVH131193:IVH131195 JFD131193:JFD131195 JOZ131193:JOZ131195 JYV131193:JYV131195 KIR131193:KIR131195 KSN131193:KSN131195 LCJ131193:LCJ131195 LMF131193:LMF131195 LWB131193:LWB131195 MFX131193:MFX131195 MPT131193:MPT131195 MZP131193:MZP131195 NJL131193:NJL131195 NTH131193:NTH131195 ODD131193:ODD131195 OMZ131193:OMZ131195 OWV131193:OWV131195 PGR131193:PGR131195 PQN131193:PQN131195 QAJ131193:QAJ131195 QKF131193:QKF131195 QUB131193:QUB131195 RDX131193:RDX131195 RNT131193:RNT131195 RXP131193:RXP131195 SHL131193:SHL131195 SRH131193:SRH131195 TBD131193:TBD131195 TKZ131193:TKZ131195 TUV131193:TUV131195 UER131193:UER131195 UON131193:UON131195 UYJ131193:UYJ131195 VIF131193:VIF131195 VSB131193:VSB131195 WBX131193:WBX131195 WLT131193:WLT131195 WVP131193:WVP131195 H196729:H196731 JD196729:JD196731 SZ196729:SZ196731 ACV196729:ACV196731 AMR196729:AMR196731 AWN196729:AWN196731 BGJ196729:BGJ196731 BQF196729:BQF196731 CAB196729:CAB196731 CJX196729:CJX196731 CTT196729:CTT196731 DDP196729:DDP196731 DNL196729:DNL196731 DXH196729:DXH196731 EHD196729:EHD196731 EQZ196729:EQZ196731 FAV196729:FAV196731 FKR196729:FKR196731 FUN196729:FUN196731 GEJ196729:GEJ196731 GOF196729:GOF196731 GYB196729:GYB196731 HHX196729:HHX196731 HRT196729:HRT196731 IBP196729:IBP196731 ILL196729:ILL196731 IVH196729:IVH196731 JFD196729:JFD196731 JOZ196729:JOZ196731 JYV196729:JYV196731 KIR196729:KIR196731 KSN196729:KSN196731 LCJ196729:LCJ196731 LMF196729:LMF196731 LWB196729:LWB196731 MFX196729:MFX196731 MPT196729:MPT196731 MZP196729:MZP196731 NJL196729:NJL196731 NTH196729:NTH196731 ODD196729:ODD196731 OMZ196729:OMZ196731 OWV196729:OWV196731 PGR196729:PGR196731 PQN196729:PQN196731 QAJ196729:QAJ196731 QKF196729:QKF196731 QUB196729:QUB196731 RDX196729:RDX196731 RNT196729:RNT196731 RXP196729:RXP196731 SHL196729:SHL196731 SRH196729:SRH196731 TBD196729:TBD196731 TKZ196729:TKZ196731 TUV196729:TUV196731 UER196729:UER196731 UON196729:UON196731 UYJ196729:UYJ196731 VIF196729:VIF196731 VSB196729:VSB196731 WBX196729:WBX196731 WLT196729:WLT196731 WVP196729:WVP196731 H262265:H262267 JD262265:JD262267 SZ262265:SZ262267 ACV262265:ACV262267 AMR262265:AMR262267 AWN262265:AWN262267 BGJ262265:BGJ262267 BQF262265:BQF262267 CAB262265:CAB262267 CJX262265:CJX262267 CTT262265:CTT262267 DDP262265:DDP262267 DNL262265:DNL262267 DXH262265:DXH262267 EHD262265:EHD262267 EQZ262265:EQZ262267 FAV262265:FAV262267 FKR262265:FKR262267 FUN262265:FUN262267 GEJ262265:GEJ262267 GOF262265:GOF262267 GYB262265:GYB262267 HHX262265:HHX262267 HRT262265:HRT262267 IBP262265:IBP262267 ILL262265:ILL262267 IVH262265:IVH262267 JFD262265:JFD262267 JOZ262265:JOZ262267 JYV262265:JYV262267 KIR262265:KIR262267 KSN262265:KSN262267 LCJ262265:LCJ262267 LMF262265:LMF262267 LWB262265:LWB262267 MFX262265:MFX262267 MPT262265:MPT262267 MZP262265:MZP262267 NJL262265:NJL262267 NTH262265:NTH262267 ODD262265:ODD262267 OMZ262265:OMZ262267 OWV262265:OWV262267 PGR262265:PGR262267 PQN262265:PQN262267 QAJ262265:QAJ262267 QKF262265:QKF262267 QUB262265:QUB262267 RDX262265:RDX262267 RNT262265:RNT262267 RXP262265:RXP262267 SHL262265:SHL262267 SRH262265:SRH262267 TBD262265:TBD262267 TKZ262265:TKZ262267 TUV262265:TUV262267 UER262265:UER262267 UON262265:UON262267 UYJ262265:UYJ262267 VIF262265:VIF262267 VSB262265:VSB262267 WBX262265:WBX262267 WLT262265:WLT262267 WVP262265:WVP262267 H327801:H327803 JD327801:JD327803 SZ327801:SZ327803 ACV327801:ACV327803 AMR327801:AMR327803 AWN327801:AWN327803 BGJ327801:BGJ327803 BQF327801:BQF327803 CAB327801:CAB327803 CJX327801:CJX327803 CTT327801:CTT327803 DDP327801:DDP327803 DNL327801:DNL327803 DXH327801:DXH327803 EHD327801:EHD327803 EQZ327801:EQZ327803 FAV327801:FAV327803 FKR327801:FKR327803 FUN327801:FUN327803 GEJ327801:GEJ327803 GOF327801:GOF327803 GYB327801:GYB327803 HHX327801:HHX327803 HRT327801:HRT327803 IBP327801:IBP327803 ILL327801:ILL327803 IVH327801:IVH327803 JFD327801:JFD327803 JOZ327801:JOZ327803 JYV327801:JYV327803 KIR327801:KIR327803 KSN327801:KSN327803 LCJ327801:LCJ327803 LMF327801:LMF327803 LWB327801:LWB327803 MFX327801:MFX327803 MPT327801:MPT327803 MZP327801:MZP327803 NJL327801:NJL327803 NTH327801:NTH327803 ODD327801:ODD327803 OMZ327801:OMZ327803 OWV327801:OWV327803 PGR327801:PGR327803 PQN327801:PQN327803 QAJ327801:QAJ327803 QKF327801:QKF327803 QUB327801:QUB327803 RDX327801:RDX327803 RNT327801:RNT327803 RXP327801:RXP327803 SHL327801:SHL327803 SRH327801:SRH327803 TBD327801:TBD327803 TKZ327801:TKZ327803 TUV327801:TUV327803 UER327801:UER327803 UON327801:UON327803 UYJ327801:UYJ327803 VIF327801:VIF327803 VSB327801:VSB327803 WBX327801:WBX327803 WLT327801:WLT327803 WVP327801:WVP327803 H393337:H393339 JD393337:JD393339 SZ393337:SZ393339 ACV393337:ACV393339 AMR393337:AMR393339 AWN393337:AWN393339 BGJ393337:BGJ393339 BQF393337:BQF393339 CAB393337:CAB393339 CJX393337:CJX393339 CTT393337:CTT393339 DDP393337:DDP393339 DNL393337:DNL393339 DXH393337:DXH393339 EHD393337:EHD393339 EQZ393337:EQZ393339 FAV393337:FAV393339 FKR393337:FKR393339 FUN393337:FUN393339 GEJ393337:GEJ393339 GOF393337:GOF393339 GYB393337:GYB393339 HHX393337:HHX393339 HRT393337:HRT393339 IBP393337:IBP393339 ILL393337:ILL393339 IVH393337:IVH393339 JFD393337:JFD393339 JOZ393337:JOZ393339 JYV393337:JYV393339 KIR393337:KIR393339 KSN393337:KSN393339 LCJ393337:LCJ393339 LMF393337:LMF393339 LWB393337:LWB393339 MFX393337:MFX393339 MPT393337:MPT393339 MZP393337:MZP393339 NJL393337:NJL393339 NTH393337:NTH393339 ODD393337:ODD393339 OMZ393337:OMZ393339 OWV393337:OWV393339 PGR393337:PGR393339 PQN393337:PQN393339 QAJ393337:QAJ393339 QKF393337:QKF393339 QUB393337:QUB393339 RDX393337:RDX393339 RNT393337:RNT393339 RXP393337:RXP393339 SHL393337:SHL393339 SRH393337:SRH393339 TBD393337:TBD393339 TKZ393337:TKZ393339 TUV393337:TUV393339 UER393337:UER393339 UON393337:UON393339 UYJ393337:UYJ393339 VIF393337:VIF393339 VSB393337:VSB393339 WBX393337:WBX393339 WLT393337:WLT393339 WVP393337:WVP393339 H458873:H458875 JD458873:JD458875 SZ458873:SZ458875 ACV458873:ACV458875 AMR458873:AMR458875 AWN458873:AWN458875 BGJ458873:BGJ458875 BQF458873:BQF458875 CAB458873:CAB458875 CJX458873:CJX458875 CTT458873:CTT458875 DDP458873:DDP458875 DNL458873:DNL458875 DXH458873:DXH458875 EHD458873:EHD458875 EQZ458873:EQZ458875 FAV458873:FAV458875 FKR458873:FKR458875 FUN458873:FUN458875 GEJ458873:GEJ458875 GOF458873:GOF458875 GYB458873:GYB458875 HHX458873:HHX458875 HRT458873:HRT458875 IBP458873:IBP458875 ILL458873:ILL458875 IVH458873:IVH458875 JFD458873:JFD458875 JOZ458873:JOZ458875 JYV458873:JYV458875 KIR458873:KIR458875 KSN458873:KSN458875 LCJ458873:LCJ458875 LMF458873:LMF458875 LWB458873:LWB458875 MFX458873:MFX458875 MPT458873:MPT458875 MZP458873:MZP458875 NJL458873:NJL458875 NTH458873:NTH458875 ODD458873:ODD458875 OMZ458873:OMZ458875 OWV458873:OWV458875 PGR458873:PGR458875 PQN458873:PQN458875 QAJ458873:QAJ458875 QKF458873:QKF458875 QUB458873:QUB458875 RDX458873:RDX458875 RNT458873:RNT458875 RXP458873:RXP458875 SHL458873:SHL458875 SRH458873:SRH458875 TBD458873:TBD458875 TKZ458873:TKZ458875 TUV458873:TUV458875 UER458873:UER458875 UON458873:UON458875 UYJ458873:UYJ458875 VIF458873:VIF458875 VSB458873:VSB458875 WBX458873:WBX458875 WLT458873:WLT458875 WVP458873:WVP458875 H524409:H524411 JD524409:JD524411 SZ524409:SZ524411 ACV524409:ACV524411 AMR524409:AMR524411 AWN524409:AWN524411 BGJ524409:BGJ524411 BQF524409:BQF524411 CAB524409:CAB524411 CJX524409:CJX524411 CTT524409:CTT524411 DDP524409:DDP524411 DNL524409:DNL524411 DXH524409:DXH524411 EHD524409:EHD524411 EQZ524409:EQZ524411 FAV524409:FAV524411 FKR524409:FKR524411 FUN524409:FUN524411 GEJ524409:GEJ524411 GOF524409:GOF524411 GYB524409:GYB524411 HHX524409:HHX524411 HRT524409:HRT524411 IBP524409:IBP524411 ILL524409:ILL524411 IVH524409:IVH524411 JFD524409:JFD524411 JOZ524409:JOZ524411 JYV524409:JYV524411 KIR524409:KIR524411 KSN524409:KSN524411 LCJ524409:LCJ524411 LMF524409:LMF524411 LWB524409:LWB524411 MFX524409:MFX524411 MPT524409:MPT524411 MZP524409:MZP524411 NJL524409:NJL524411 NTH524409:NTH524411 ODD524409:ODD524411 OMZ524409:OMZ524411 OWV524409:OWV524411 PGR524409:PGR524411 PQN524409:PQN524411 QAJ524409:QAJ524411 QKF524409:QKF524411 QUB524409:QUB524411 RDX524409:RDX524411 RNT524409:RNT524411 RXP524409:RXP524411 SHL524409:SHL524411 SRH524409:SRH524411 TBD524409:TBD524411 TKZ524409:TKZ524411 TUV524409:TUV524411 UER524409:UER524411 UON524409:UON524411 UYJ524409:UYJ524411 VIF524409:VIF524411 VSB524409:VSB524411 WBX524409:WBX524411 WLT524409:WLT524411 WVP524409:WVP524411 H589945:H589947 JD589945:JD589947 SZ589945:SZ589947 ACV589945:ACV589947 AMR589945:AMR589947 AWN589945:AWN589947 BGJ589945:BGJ589947 BQF589945:BQF589947 CAB589945:CAB589947 CJX589945:CJX589947 CTT589945:CTT589947 DDP589945:DDP589947 DNL589945:DNL589947 DXH589945:DXH589947 EHD589945:EHD589947 EQZ589945:EQZ589947 FAV589945:FAV589947 FKR589945:FKR589947 FUN589945:FUN589947 GEJ589945:GEJ589947 GOF589945:GOF589947 GYB589945:GYB589947 HHX589945:HHX589947 HRT589945:HRT589947 IBP589945:IBP589947 ILL589945:ILL589947 IVH589945:IVH589947 JFD589945:JFD589947 JOZ589945:JOZ589947 JYV589945:JYV589947 KIR589945:KIR589947 KSN589945:KSN589947 LCJ589945:LCJ589947 LMF589945:LMF589947 LWB589945:LWB589947 MFX589945:MFX589947 MPT589945:MPT589947 MZP589945:MZP589947 NJL589945:NJL589947 NTH589945:NTH589947 ODD589945:ODD589947 OMZ589945:OMZ589947 OWV589945:OWV589947 PGR589945:PGR589947 PQN589945:PQN589947 QAJ589945:QAJ589947 QKF589945:QKF589947 QUB589945:QUB589947 RDX589945:RDX589947 RNT589945:RNT589947 RXP589945:RXP589947 SHL589945:SHL589947 SRH589945:SRH589947 TBD589945:TBD589947 TKZ589945:TKZ589947 TUV589945:TUV589947 UER589945:UER589947 UON589945:UON589947 UYJ589945:UYJ589947 VIF589945:VIF589947 VSB589945:VSB589947 WBX589945:WBX589947 WLT589945:WLT589947 WVP589945:WVP589947 H655481:H655483 JD655481:JD655483 SZ655481:SZ655483 ACV655481:ACV655483 AMR655481:AMR655483 AWN655481:AWN655483 BGJ655481:BGJ655483 BQF655481:BQF655483 CAB655481:CAB655483 CJX655481:CJX655483 CTT655481:CTT655483 DDP655481:DDP655483 DNL655481:DNL655483 DXH655481:DXH655483 EHD655481:EHD655483 EQZ655481:EQZ655483 FAV655481:FAV655483 FKR655481:FKR655483 FUN655481:FUN655483 GEJ655481:GEJ655483 GOF655481:GOF655483 GYB655481:GYB655483 HHX655481:HHX655483 HRT655481:HRT655483 IBP655481:IBP655483 ILL655481:ILL655483 IVH655481:IVH655483 JFD655481:JFD655483 JOZ655481:JOZ655483 JYV655481:JYV655483 KIR655481:KIR655483 KSN655481:KSN655483 LCJ655481:LCJ655483 LMF655481:LMF655483 LWB655481:LWB655483 MFX655481:MFX655483 MPT655481:MPT655483 MZP655481:MZP655483 NJL655481:NJL655483 NTH655481:NTH655483 ODD655481:ODD655483 OMZ655481:OMZ655483 OWV655481:OWV655483 PGR655481:PGR655483 PQN655481:PQN655483 QAJ655481:QAJ655483 QKF655481:QKF655483 QUB655481:QUB655483 RDX655481:RDX655483 RNT655481:RNT655483 RXP655481:RXP655483 SHL655481:SHL655483 SRH655481:SRH655483 TBD655481:TBD655483 TKZ655481:TKZ655483 TUV655481:TUV655483 UER655481:UER655483 UON655481:UON655483 UYJ655481:UYJ655483 VIF655481:VIF655483 VSB655481:VSB655483 WBX655481:WBX655483 WLT655481:WLT655483 WVP655481:WVP655483 H721017:H721019 JD721017:JD721019 SZ721017:SZ721019 ACV721017:ACV721019 AMR721017:AMR721019 AWN721017:AWN721019 BGJ721017:BGJ721019 BQF721017:BQF721019 CAB721017:CAB721019 CJX721017:CJX721019 CTT721017:CTT721019 DDP721017:DDP721019 DNL721017:DNL721019 DXH721017:DXH721019 EHD721017:EHD721019 EQZ721017:EQZ721019 FAV721017:FAV721019 FKR721017:FKR721019 FUN721017:FUN721019 GEJ721017:GEJ721019 GOF721017:GOF721019 GYB721017:GYB721019 HHX721017:HHX721019 HRT721017:HRT721019 IBP721017:IBP721019 ILL721017:ILL721019 IVH721017:IVH721019 JFD721017:JFD721019 JOZ721017:JOZ721019 JYV721017:JYV721019 KIR721017:KIR721019 KSN721017:KSN721019 LCJ721017:LCJ721019 LMF721017:LMF721019 LWB721017:LWB721019 MFX721017:MFX721019 MPT721017:MPT721019 MZP721017:MZP721019 NJL721017:NJL721019 NTH721017:NTH721019 ODD721017:ODD721019 OMZ721017:OMZ721019 OWV721017:OWV721019 PGR721017:PGR721019 PQN721017:PQN721019 QAJ721017:QAJ721019 QKF721017:QKF721019 QUB721017:QUB721019 RDX721017:RDX721019 RNT721017:RNT721019 RXP721017:RXP721019 SHL721017:SHL721019 SRH721017:SRH721019 TBD721017:TBD721019 TKZ721017:TKZ721019 TUV721017:TUV721019 UER721017:UER721019 UON721017:UON721019 UYJ721017:UYJ721019 VIF721017:VIF721019 VSB721017:VSB721019 WBX721017:WBX721019 WLT721017:WLT721019 WVP721017:WVP721019 H786553:H786555 JD786553:JD786555 SZ786553:SZ786555 ACV786553:ACV786555 AMR786553:AMR786555 AWN786553:AWN786555 BGJ786553:BGJ786555 BQF786553:BQF786555 CAB786553:CAB786555 CJX786553:CJX786555 CTT786553:CTT786555 DDP786553:DDP786555 DNL786553:DNL786555 DXH786553:DXH786555 EHD786553:EHD786555 EQZ786553:EQZ786555 FAV786553:FAV786555 FKR786553:FKR786555 FUN786553:FUN786555 GEJ786553:GEJ786555 GOF786553:GOF786555 GYB786553:GYB786555 HHX786553:HHX786555 HRT786553:HRT786555 IBP786553:IBP786555 ILL786553:ILL786555 IVH786553:IVH786555 JFD786553:JFD786555 JOZ786553:JOZ786555 JYV786553:JYV786555 KIR786553:KIR786555 KSN786553:KSN786555 LCJ786553:LCJ786555 LMF786553:LMF786555 LWB786553:LWB786555 MFX786553:MFX786555 MPT786553:MPT786555 MZP786553:MZP786555 NJL786553:NJL786555 NTH786553:NTH786555 ODD786553:ODD786555 OMZ786553:OMZ786555 OWV786553:OWV786555 PGR786553:PGR786555 PQN786553:PQN786555 QAJ786553:QAJ786555 QKF786553:QKF786555 QUB786553:QUB786555 RDX786553:RDX786555 RNT786553:RNT786555 RXP786553:RXP786555 SHL786553:SHL786555 SRH786553:SRH786555 TBD786553:TBD786555 TKZ786553:TKZ786555 TUV786553:TUV786555 UER786553:UER786555 UON786553:UON786555 UYJ786553:UYJ786555 VIF786553:VIF786555 VSB786553:VSB786555 WBX786553:WBX786555 WLT786553:WLT786555 WVP786553:WVP786555 H852089:H852091 JD852089:JD852091 SZ852089:SZ852091 ACV852089:ACV852091 AMR852089:AMR852091 AWN852089:AWN852091 BGJ852089:BGJ852091 BQF852089:BQF852091 CAB852089:CAB852091 CJX852089:CJX852091 CTT852089:CTT852091 DDP852089:DDP852091 DNL852089:DNL852091 DXH852089:DXH852091 EHD852089:EHD852091 EQZ852089:EQZ852091 FAV852089:FAV852091 FKR852089:FKR852091 FUN852089:FUN852091 GEJ852089:GEJ852091 GOF852089:GOF852091 GYB852089:GYB852091 HHX852089:HHX852091 HRT852089:HRT852091 IBP852089:IBP852091 ILL852089:ILL852091 IVH852089:IVH852091 JFD852089:JFD852091 JOZ852089:JOZ852091 JYV852089:JYV852091 KIR852089:KIR852091 KSN852089:KSN852091 LCJ852089:LCJ852091 LMF852089:LMF852091 LWB852089:LWB852091 MFX852089:MFX852091 MPT852089:MPT852091 MZP852089:MZP852091 NJL852089:NJL852091 NTH852089:NTH852091 ODD852089:ODD852091 OMZ852089:OMZ852091 OWV852089:OWV852091 PGR852089:PGR852091 PQN852089:PQN852091 QAJ852089:QAJ852091 QKF852089:QKF852091 QUB852089:QUB852091 RDX852089:RDX852091 RNT852089:RNT852091 RXP852089:RXP852091 SHL852089:SHL852091 SRH852089:SRH852091 TBD852089:TBD852091 TKZ852089:TKZ852091 TUV852089:TUV852091 UER852089:UER852091 UON852089:UON852091 UYJ852089:UYJ852091 VIF852089:VIF852091 VSB852089:VSB852091 WBX852089:WBX852091 WLT852089:WLT852091 WVP852089:WVP852091 H917625:H917627 JD917625:JD917627 SZ917625:SZ917627 ACV917625:ACV917627 AMR917625:AMR917627 AWN917625:AWN917627 BGJ917625:BGJ917627 BQF917625:BQF917627 CAB917625:CAB917627 CJX917625:CJX917627 CTT917625:CTT917627 DDP917625:DDP917627 DNL917625:DNL917627 DXH917625:DXH917627 EHD917625:EHD917627 EQZ917625:EQZ917627 FAV917625:FAV917627 FKR917625:FKR917627 FUN917625:FUN917627 GEJ917625:GEJ917627 GOF917625:GOF917627 GYB917625:GYB917627 HHX917625:HHX917627 HRT917625:HRT917627 IBP917625:IBP917627 ILL917625:ILL917627 IVH917625:IVH917627 JFD917625:JFD917627 JOZ917625:JOZ917627 JYV917625:JYV917627 KIR917625:KIR917627 KSN917625:KSN917627 LCJ917625:LCJ917627 LMF917625:LMF917627 LWB917625:LWB917627 MFX917625:MFX917627 MPT917625:MPT917627 MZP917625:MZP917627 NJL917625:NJL917627 NTH917625:NTH917627 ODD917625:ODD917627 OMZ917625:OMZ917627 OWV917625:OWV917627 PGR917625:PGR917627 PQN917625:PQN917627 QAJ917625:QAJ917627 QKF917625:QKF917627 QUB917625:QUB917627 RDX917625:RDX917627 RNT917625:RNT917627 RXP917625:RXP917627 SHL917625:SHL917627 SRH917625:SRH917627 TBD917625:TBD917627 TKZ917625:TKZ917627 TUV917625:TUV917627 UER917625:UER917627 UON917625:UON917627 UYJ917625:UYJ917627 VIF917625:VIF917627 VSB917625:VSB917627 WBX917625:WBX917627 WLT917625:WLT917627 WVP917625:WVP917627 H983161:H983163 JD983161:JD983163 SZ983161:SZ983163 ACV983161:ACV983163 AMR983161:AMR983163 AWN983161:AWN983163 BGJ983161:BGJ983163 BQF983161:BQF983163 CAB983161:CAB983163 CJX983161:CJX983163 CTT983161:CTT983163 DDP983161:DDP983163 DNL983161:DNL983163 DXH983161:DXH983163 EHD983161:EHD983163 EQZ983161:EQZ983163 FAV983161:FAV983163 FKR983161:FKR983163 FUN983161:FUN983163 GEJ983161:GEJ983163 GOF983161:GOF983163 GYB983161:GYB983163 HHX983161:HHX983163 HRT983161:HRT983163 IBP983161:IBP983163 ILL983161:ILL983163 IVH983161:IVH983163 JFD983161:JFD983163 JOZ983161:JOZ983163 JYV983161:JYV983163 KIR983161:KIR983163 KSN983161:KSN983163 LCJ983161:LCJ983163 LMF983161:LMF983163 LWB983161:LWB983163 MFX983161:MFX983163 MPT983161:MPT983163 MZP983161:MZP983163 NJL983161:NJL983163 NTH983161:NTH983163 ODD983161:ODD983163 OMZ983161:OMZ983163 OWV983161:OWV983163 PGR983161:PGR983163 PQN983161:PQN983163 QAJ983161:QAJ983163 QKF983161:QKF983163 QUB983161:QUB983163 RDX983161:RDX983163 RNT983161:RNT983163 RXP983161:RXP983163 SHL983161:SHL983163 SRH983161:SRH983163 TBD983161:TBD983163 TKZ983161:TKZ983163 TUV983161:TUV983163 UER983161:UER983163 UON983161:UON983163 UYJ983161:UYJ983163 VIF983161:VIF983163 VSB983161:VSB983163 WBX983161:WBX983163 WLT983161:WLT983163 WVP983161:WVP983163 C127:D142 IY127:IZ142 SU127:SV142 ACQ127:ACR142 AMM127:AMN142 AWI127:AWJ142 BGE127:BGF142 BQA127:BQB142 BZW127:BZX142 CJS127:CJT142 CTO127:CTP142 DDK127:DDL142 DNG127:DNH142 DXC127:DXD142 EGY127:EGZ142 EQU127:EQV142 FAQ127:FAR142 FKM127:FKN142 FUI127:FUJ142 GEE127:GEF142 GOA127:GOB142 GXW127:GXX142 HHS127:HHT142 HRO127:HRP142 IBK127:IBL142 ILG127:ILH142 IVC127:IVD142 JEY127:JEZ142 JOU127:JOV142 JYQ127:JYR142 KIM127:KIN142 KSI127:KSJ142 LCE127:LCF142 LMA127:LMB142 LVW127:LVX142 MFS127:MFT142 MPO127:MPP142 MZK127:MZL142 NJG127:NJH142 NTC127:NTD142 OCY127:OCZ142 OMU127:OMV142 OWQ127:OWR142 PGM127:PGN142 PQI127:PQJ142 QAE127:QAF142 QKA127:QKB142 QTW127:QTX142 RDS127:RDT142 RNO127:RNP142 RXK127:RXL142 SHG127:SHH142 SRC127:SRD142 TAY127:TAZ142 TKU127:TKV142 TUQ127:TUR142 UEM127:UEN142 UOI127:UOJ142 UYE127:UYF142 VIA127:VIB142 VRW127:VRX142 WBS127:WBT142 WLO127:WLP142 WVK127:WVL142 C65663:D65678 IY65663:IZ65678 SU65663:SV65678 ACQ65663:ACR65678 AMM65663:AMN65678 AWI65663:AWJ65678 BGE65663:BGF65678 BQA65663:BQB65678 BZW65663:BZX65678 CJS65663:CJT65678 CTO65663:CTP65678 DDK65663:DDL65678 DNG65663:DNH65678 DXC65663:DXD65678 EGY65663:EGZ65678 EQU65663:EQV65678 FAQ65663:FAR65678 FKM65663:FKN65678 FUI65663:FUJ65678 GEE65663:GEF65678 GOA65663:GOB65678 GXW65663:GXX65678 HHS65663:HHT65678 HRO65663:HRP65678 IBK65663:IBL65678 ILG65663:ILH65678 IVC65663:IVD65678 JEY65663:JEZ65678 JOU65663:JOV65678 JYQ65663:JYR65678 KIM65663:KIN65678 KSI65663:KSJ65678 LCE65663:LCF65678 LMA65663:LMB65678 LVW65663:LVX65678 MFS65663:MFT65678 MPO65663:MPP65678 MZK65663:MZL65678 NJG65663:NJH65678 NTC65663:NTD65678 OCY65663:OCZ65678 OMU65663:OMV65678 OWQ65663:OWR65678 PGM65663:PGN65678 PQI65663:PQJ65678 QAE65663:QAF65678 QKA65663:QKB65678 QTW65663:QTX65678 RDS65663:RDT65678 RNO65663:RNP65678 RXK65663:RXL65678 SHG65663:SHH65678 SRC65663:SRD65678 TAY65663:TAZ65678 TKU65663:TKV65678 TUQ65663:TUR65678 UEM65663:UEN65678 UOI65663:UOJ65678 UYE65663:UYF65678 VIA65663:VIB65678 VRW65663:VRX65678 WBS65663:WBT65678 WLO65663:WLP65678 WVK65663:WVL65678 C131199:D131214 IY131199:IZ131214 SU131199:SV131214 ACQ131199:ACR131214 AMM131199:AMN131214 AWI131199:AWJ131214 BGE131199:BGF131214 BQA131199:BQB131214 BZW131199:BZX131214 CJS131199:CJT131214 CTO131199:CTP131214 DDK131199:DDL131214 DNG131199:DNH131214 DXC131199:DXD131214 EGY131199:EGZ131214 EQU131199:EQV131214 FAQ131199:FAR131214 FKM131199:FKN131214 FUI131199:FUJ131214 GEE131199:GEF131214 GOA131199:GOB131214 GXW131199:GXX131214 HHS131199:HHT131214 HRO131199:HRP131214 IBK131199:IBL131214 ILG131199:ILH131214 IVC131199:IVD131214 JEY131199:JEZ131214 JOU131199:JOV131214 JYQ131199:JYR131214 KIM131199:KIN131214 KSI131199:KSJ131214 LCE131199:LCF131214 LMA131199:LMB131214 LVW131199:LVX131214 MFS131199:MFT131214 MPO131199:MPP131214 MZK131199:MZL131214 NJG131199:NJH131214 NTC131199:NTD131214 OCY131199:OCZ131214 OMU131199:OMV131214 OWQ131199:OWR131214 PGM131199:PGN131214 PQI131199:PQJ131214 QAE131199:QAF131214 QKA131199:QKB131214 QTW131199:QTX131214 RDS131199:RDT131214 RNO131199:RNP131214 RXK131199:RXL131214 SHG131199:SHH131214 SRC131199:SRD131214 TAY131199:TAZ131214 TKU131199:TKV131214 TUQ131199:TUR131214 UEM131199:UEN131214 UOI131199:UOJ131214 UYE131199:UYF131214 VIA131199:VIB131214 VRW131199:VRX131214 WBS131199:WBT131214 WLO131199:WLP131214 WVK131199:WVL131214 C196735:D196750 IY196735:IZ196750 SU196735:SV196750 ACQ196735:ACR196750 AMM196735:AMN196750 AWI196735:AWJ196750 BGE196735:BGF196750 BQA196735:BQB196750 BZW196735:BZX196750 CJS196735:CJT196750 CTO196735:CTP196750 DDK196735:DDL196750 DNG196735:DNH196750 DXC196735:DXD196750 EGY196735:EGZ196750 EQU196735:EQV196750 FAQ196735:FAR196750 FKM196735:FKN196750 FUI196735:FUJ196750 GEE196735:GEF196750 GOA196735:GOB196750 GXW196735:GXX196750 HHS196735:HHT196750 HRO196735:HRP196750 IBK196735:IBL196750 ILG196735:ILH196750 IVC196735:IVD196750 JEY196735:JEZ196750 JOU196735:JOV196750 JYQ196735:JYR196750 KIM196735:KIN196750 KSI196735:KSJ196750 LCE196735:LCF196750 LMA196735:LMB196750 LVW196735:LVX196750 MFS196735:MFT196750 MPO196735:MPP196750 MZK196735:MZL196750 NJG196735:NJH196750 NTC196735:NTD196750 OCY196735:OCZ196750 OMU196735:OMV196750 OWQ196735:OWR196750 PGM196735:PGN196750 PQI196735:PQJ196750 QAE196735:QAF196750 QKA196735:QKB196750 QTW196735:QTX196750 RDS196735:RDT196750 RNO196735:RNP196750 RXK196735:RXL196750 SHG196735:SHH196750 SRC196735:SRD196750 TAY196735:TAZ196750 TKU196735:TKV196750 TUQ196735:TUR196750 UEM196735:UEN196750 UOI196735:UOJ196750 UYE196735:UYF196750 VIA196735:VIB196750 VRW196735:VRX196750 WBS196735:WBT196750 WLO196735:WLP196750 WVK196735:WVL196750 C262271:D262286 IY262271:IZ262286 SU262271:SV262286 ACQ262271:ACR262286 AMM262271:AMN262286 AWI262271:AWJ262286 BGE262271:BGF262286 BQA262271:BQB262286 BZW262271:BZX262286 CJS262271:CJT262286 CTO262271:CTP262286 DDK262271:DDL262286 DNG262271:DNH262286 DXC262271:DXD262286 EGY262271:EGZ262286 EQU262271:EQV262286 FAQ262271:FAR262286 FKM262271:FKN262286 FUI262271:FUJ262286 GEE262271:GEF262286 GOA262271:GOB262286 GXW262271:GXX262286 HHS262271:HHT262286 HRO262271:HRP262286 IBK262271:IBL262286 ILG262271:ILH262286 IVC262271:IVD262286 JEY262271:JEZ262286 JOU262271:JOV262286 JYQ262271:JYR262286 KIM262271:KIN262286 KSI262271:KSJ262286 LCE262271:LCF262286 LMA262271:LMB262286 LVW262271:LVX262286 MFS262271:MFT262286 MPO262271:MPP262286 MZK262271:MZL262286 NJG262271:NJH262286 NTC262271:NTD262286 OCY262271:OCZ262286 OMU262271:OMV262286 OWQ262271:OWR262286 PGM262271:PGN262286 PQI262271:PQJ262286 QAE262271:QAF262286 QKA262271:QKB262286 QTW262271:QTX262286 RDS262271:RDT262286 RNO262271:RNP262286 RXK262271:RXL262286 SHG262271:SHH262286 SRC262271:SRD262286 TAY262271:TAZ262286 TKU262271:TKV262286 TUQ262271:TUR262286 UEM262271:UEN262286 UOI262271:UOJ262286 UYE262271:UYF262286 VIA262271:VIB262286 VRW262271:VRX262286 WBS262271:WBT262286 WLO262271:WLP262286 WVK262271:WVL262286 C327807:D327822 IY327807:IZ327822 SU327807:SV327822 ACQ327807:ACR327822 AMM327807:AMN327822 AWI327807:AWJ327822 BGE327807:BGF327822 BQA327807:BQB327822 BZW327807:BZX327822 CJS327807:CJT327822 CTO327807:CTP327822 DDK327807:DDL327822 DNG327807:DNH327822 DXC327807:DXD327822 EGY327807:EGZ327822 EQU327807:EQV327822 FAQ327807:FAR327822 FKM327807:FKN327822 FUI327807:FUJ327822 GEE327807:GEF327822 GOA327807:GOB327822 GXW327807:GXX327822 HHS327807:HHT327822 HRO327807:HRP327822 IBK327807:IBL327822 ILG327807:ILH327822 IVC327807:IVD327822 JEY327807:JEZ327822 JOU327807:JOV327822 JYQ327807:JYR327822 KIM327807:KIN327822 KSI327807:KSJ327822 LCE327807:LCF327822 LMA327807:LMB327822 LVW327807:LVX327822 MFS327807:MFT327822 MPO327807:MPP327822 MZK327807:MZL327822 NJG327807:NJH327822 NTC327807:NTD327822 OCY327807:OCZ327822 OMU327807:OMV327822 OWQ327807:OWR327822 PGM327807:PGN327822 PQI327807:PQJ327822 QAE327807:QAF327822 QKA327807:QKB327822 QTW327807:QTX327822 RDS327807:RDT327822 RNO327807:RNP327822 RXK327807:RXL327822 SHG327807:SHH327822 SRC327807:SRD327822 TAY327807:TAZ327822 TKU327807:TKV327822 TUQ327807:TUR327822 UEM327807:UEN327822 UOI327807:UOJ327822 UYE327807:UYF327822 VIA327807:VIB327822 VRW327807:VRX327822 WBS327807:WBT327822 WLO327807:WLP327822 WVK327807:WVL327822 C393343:D393358 IY393343:IZ393358 SU393343:SV393358 ACQ393343:ACR393358 AMM393343:AMN393358 AWI393343:AWJ393358 BGE393343:BGF393358 BQA393343:BQB393358 BZW393343:BZX393358 CJS393343:CJT393358 CTO393343:CTP393358 DDK393343:DDL393358 DNG393343:DNH393358 DXC393343:DXD393358 EGY393343:EGZ393358 EQU393343:EQV393358 FAQ393343:FAR393358 FKM393343:FKN393358 FUI393343:FUJ393358 GEE393343:GEF393358 GOA393343:GOB393358 GXW393343:GXX393358 HHS393343:HHT393358 HRO393343:HRP393358 IBK393343:IBL393358 ILG393343:ILH393358 IVC393343:IVD393358 JEY393343:JEZ393358 JOU393343:JOV393358 JYQ393343:JYR393358 KIM393343:KIN393358 KSI393343:KSJ393358 LCE393343:LCF393358 LMA393343:LMB393358 LVW393343:LVX393358 MFS393343:MFT393358 MPO393343:MPP393358 MZK393343:MZL393358 NJG393343:NJH393358 NTC393343:NTD393358 OCY393343:OCZ393358 OMU393343:OMV393358 OWQ393343:OWR393358 PGM393343:PGN393358 PQI393343:PQJ393358 QAE393343:QAF393358 QKA393343:QKB393358 QTW393343:QTX393358 RDS393343:RDT393358 RNO393343:RNP393358 RXK393343:RXL393358 SHG393343:SHH393358 SRC393343:SRD393358 TAY393343:TAZ393358 TKU393343:TKV393358 TUQ393343:TUR393358 UEM393343:UEN393358 UOI393343:UOJ393358 UYE393343:UYF393358 VIA393343:VIB393358 VRW393343:VRX393358 WBS393343:WBT393358 WLO393343:WLP393358 WVK393343:WVL393358 C458879:D458894 IY458879:IZ458894 SU458879:SV458894 ACQ458879:ACR458894 AMM458879:AMN458894 AWI458879:AWJ458894 BGE458879:BGF458894 BQA458879:BQB458894 BZW458879:BZX458894 CJS458879:CJT458894 CTO458879:CTP458894 DDK458879:DDL458894 DNG458879:DNH458894 DXC458879:DXD458894 EGY458879:EGZ458894 EQU458879:EQV458894 FAQ458879:FAR458894 FKM458879:FKN458894 FUI458879:FUJ458894 GEE458879:GEF458894 GOA458879:GOB458894 GXW458879:GXX458894 HHS458879:HHT458894 HRO458879:HRP458894 IBK458879:IBL458894 ILG458879:ILH458894 IVC458879:IVD458894 JEY458879:JEZ458894 JOU458879:JOV458894 JYQ458879:JYR458894 KIM458879:KIN458894 KSI458879:KSJ458894 LCE458879:LCF458894 LMA458879:LMB458894 LVW458879:LVX458894 MFS458879:MFT458894 MPO458879:MPP458894 MZK458879:MZL458894 NJG458879:NJH458894 NTC458879:NTD458894 OCY458879:OCZ458894 OMU458879:OMV458894 OWQ458879:OWR458894 PGM458879:PGN458894 PQI458879:PQJ458894 QAE458879:QAF458894 QKA458879:QKB458894 QTW458879:QTX458894 RDS458879:RDT458894 RNO458879:RNP458894 RXK458879:RXL458894 SHG458879:SHH458894 SRC458879:SRD458894 TAY458879:TAZ458894 TKU458879:TKV458894 TUQ458879:TUR458894 UEM458879:UEN458894 UOI458879:UOJ458894 UYE458879:UYF458894 VIA458879:VIB458894 VRW458879:VRX458894 WBS458879:WBT458894 WLO458879:WLP458894 WVK458879:WVL458894 C524415:D524430 IY524415:IZ524430 SU524415:SV524430 ACQ524415:ACR524430 AMM524415:AMN524430 AWI524415:AWJ524430 BGE524415:BGF524430 BQA524415:BQB524430 BZW524415:BZX524430 CJS524415:CJT524430 CTO524415:CTP524430 DDK524415:DDL524430 DNG524415:DNH524430 DXC524415:DXD524430 EGY524415:EGZ524430 EQU524415:EQV524430 FAQ524415:FAR524430 FKM524415:FKN524430 FUI524415:FUJ524430 GEE524415:GEF524430 GOA524415:GOB524430 GXW524415:GXX524430 HHS524415:HHT524430 HRO524415:HRP524430 IBK524415:IBL524430 ILG524415:ILH524430 IVC524415:IVD524430 JEY524415:JEZ524430 JOU524415:JOV524430 JYQ524415:JYR524430 KIM524415:KIN524430 KSI524415:KSJ524430 LCE524415:LCF524430 LMA524415:LMB524430 LVW524415:LVX524430 MFS524415:MFT524430 MPO524415:MPP524430 MZK524415:MZL524430 NJG524415:NJH524430 NTC524415:NTD524430 OCY524415:OCZ524430 OMU524415:OMV524430 OWQ524415:OWR524430 PGM524415:PGN524430 PQI524415:PQJ524430 QAE524415:QAF524430 QKA524415:QKB524430 QTW524415:QTX524430 RDS524415:RDT524430 RNO524415:RNP524430 RXK524415:RXL524430 SHG524415:SHH524430 SRC524415:SRD524430 TAY524415:TAZ524430 TKU524415:TKV524430 TUQ524415:TUR524430 UEM524415:UEN524430 UOI524415:UOJ524430 UYE524415:UYF524430 VIA524415:VIB524430 VRW524415:VRX524430 WBS524415:WBT524430 WLO524415:WLP524430 WVK524415:WVL524430 C589951:D589966 IY589951:IZ589966 SU589951:SV589966 ACQ589951:ACR589966 AMM589951:AMN589966 AWI589951:AWJ589966 BGE589951:BGF589966 BQA589951:BQB589966 BZW589951:BZX589966 CJS589951:CJT589966 CTO589951:CTP589966 DDK589951:DDL589966 DNG589951:DNH589966 DXC589951:DXD589966 EGY589951:EGZ589966 EQU589951:EQV589966 FAQ589951:FAR589966 FKM589951:FKN589966 FUI589951:FUJ589966 GEE589951:GEF589966 GOA589951:GOB589966 GXW589951:GXX589966 HHS589951:HHT589966 HRO589951:HRP589966 IBK589951:IBL589966 ILG589951:ILH589966 IVC589951:IVD589966 JEY589951:JEZ589966 JOU589951:JOV589966 JYQ589951:JYR589966 KIM589951:KIN589966 KSI589951:KSJ589966 LCE589951:LCF589966 LMA589951:LMB589966 LVW589951:LVX589966 MFS589951:MFT589966 MPO589951:MPP589966 MZK589951:MZL589966 NJG589951:NJH589966 NTC589951:NTD589966 OCY589951:OCZ589966 OMU589951:OMV589966 OWQ589951:OWR589966 PGM589951:PGN589966 PQI589951:PQJ589966 QAE589951:QAF589966 QKA589951:QKB589966 QTW589951:QTX589966 RDS589951:RDT589966 RNO589951:RNP589966 RXK589951:RXL589966 SHG589951:SHH589966 SRC589951:SRD589966 TAY589951:TAZ589966 TKU589951:TKV589966 TUQ589951:TUR589966 UEM589951:UEN589966 UOI589951:UOJ589966 UYE589951:UYF589966 VIA589951:VIB589966 VRW589951:VRX589966 WBS589951:WBT589966 WLO589951:WLP589966 WVK589951:WVL589966 C655487:D655502 IY655487:IZ655502 SU655487:SV655502 ACQ655487:ACR655502 AMM655487:AMN655502 AWI655487:AWJ655502 BGE655487:BGF655502 BQA655487:BQB655502 BZW655487:BZX655502 CJS655487:CJT655502 CTO655487:CTP655502 DDK655487:DDL655502 DNG655487:DNH655502 DXC655487:DXD655502 EGY655487:EGZ655502 EQU655487:EQV655502 FAQ655487:FAR655502 FKM655487:FKN655502 FUI655487:FUJ655502 GEE655487:GEF655502 GOA655487:GOB655502 GXW655487:GXX655502 HHS655487:HHT655502 HRO655487:HRP655502 IBK655487:IBL655502 ILG655487:ILH655502 IVC655487:IVD655502 JEY655487:JEZ655502 JOU655487:JOV655502 JYQ655487:JYR655502 KIM655487:KIN655502 KSI655487:KSJ655502 LCE655487:LCF655502 LMA655487:LMB655502 LVW655487:LVX655502 MFS655487:MFT655502 MPO655487:MPP655502 MZK655487:MZL655502 NJG655487:NJH655502 NTC655487:NTD655502 OCY655487:OCZ655502 OMU655487:OMV655502 OWQ655487:OWR655502 PGM655487:PGN655502 PQI655487:PQJ655502 QAE655487:QAF655502 QKA655487:QKB655502 QTW655487:QTX655502 RDS655487:RDT655502 RNO655487:RNP655502 RXK655487:RXL655502 SHG655487:SHH655502 SRC655487:SRD655502 TAY655487:TAZ655502 TKU655487:TKV655502 TUQ655487:TUR655502 UEM655487:UEN655502 UOI655487:UOJ655502 UYE655487:UYF655502 VIA655487:VIB655502 VRW655487:VRX655502 WBS655487:WBT655502 WLO655487:WLP655502 WVK655487:WVL655502 C721023:D721038 IY721023:IZ721038 SU721023:SV721038 ACQ721023:ACR721038 AMM721023:AMN721038 AWI721023:AWJ721038 BGE721023:BGF721038 BQA721023:BQB721038 BZW721023:BZX721038 CJS721023:CJT721038 CTO721023:CTP721038 DDK721023:DDL721038 DNG721023:DNH721038 DXC721023:DXD721038 EGY721023:EGZ721038 EQU721023:EQV721038 FAQ721023:FAR721038 FKM721023:FKN721038 FUI721023:FUJ721038 GEE721023:GEF721038 GOA721023:GOB721038 GXW721023:GXX721038 HHS721023:HHT721038 HRO721023:HRP721038 IBK721023:IBL721038 ILG721023:ILH721038 IVC721023:IVD721038 JEY721023:JEZ721038 JOU721023:JOV721038 JYQ721023:JYR721038 KIM721023:KIN721038 KSI721023:KSJ721038 LCE721023:LCF721038 LMA721023:LMB721038 LVW721023:LVX721038 MFS721023:MFT721038 MPO721023:MPP721038 MZK721023:MZL721038 NJG721023:NJH721038 NTC721023:NTD721038 OCY721023:OCZ721038 OMU721023:OMV721038 OWQ721023:OWR721038 PGM721023:PGN721038 PQI721023:PQJ721038 QAE721023:QAF721038 QKA721023:QKB721038 QTW721023:QTX721038 RDS721023:RDT721038 RNO721023:RNP721038 RXK721023:RXL721038 SHG721023:SHH721038 SRC721023:SRD721038 TAY721023:TAZ721038 TKU721023:TKV721038 TUQ721023:TUR721038 UEM721023:UEN721038 UOI721023:UOJ721038 UYE721023:UYF721038 VIA721023:VIB721038 VRW721023:VRX721038 WBS721023:WBT721038 WLO721023:WLP721038 WVK721023:WVL721038 C786559:D786574 IY786559:IZ786574 SU786559:SV786574 ACQ786559:ACR786574 AMM786559:AMN786574 AWI786559:AWJ786574 BGE786559:BGF786574 BQA786559:BQB786574 BZW786559:BZX786574 CJS786559:CJT786574 CTO786559:CTP786574 DDK786559:DDL786574 DNG786559:DNH786574 DXC786559:DXD786574 EGY786559:EGZ786574 EQU786559:EQV786574 FAQ786559:FAR786574 FKM786559:FKN786574 FUI786559:FUJ786574 GEE786559:GEF786574 GOA786559:GOB786574 GXW786559:GXX786574 HHS786559:HHT786574 HRO786559:HRP786574 IBK786559:IBL786574 ILG786559:ILH786574 IVC786559:IVD786574 JEY786559:JEZ786574 JOU786559:JOV786574 JYQ786559:JYR786574 KIM786559:KIN786574 KSI786559:KSJ786574 LCE786559:LCF786574 LMA786559:LMB786574 LVW786559:LVX786574 MFS786559:MFT786574 MPO786559:MPP786574 MZK786559:MZL786574 NJG786559:NJH786574 NTC786559:NTD786574 OCY786559:OCZ786574 OMU786559:OMV786574 OWQ786559:OWR786574 PGM786559:PGN786574 PQI786559:PQJ786574 QAE786559:QAF786574 QKA786559:QKB786574 QTW786559:QTX786574 RDS786559:RDT786574 RNO786559:RNP786574 RXK786559:RXL786574 SHG786559:SHH786574 SRC786559:SRD786574 TAY786559:TAZ786574 TKU786559:TKV786574 TUQ786559:TUR786574 UEM786559:UEN786574 UOI786559:UOJ786574 UYE786559:UYF786574 VIA786559:VIB786574 VRW786559:VRX786574 WBS786559:WBT786574 WLO786559:WLP786574 WVK786559:WVL786574 C852095:D852110 IY852095:IZ852110 SU852095:SV852110 ACQ852095:ACR852110 AMM852095:AMN852110 AWI852095:AWJ852110 BGE852095:BGF852110 BQA852095:BQB852110 BZW852095:BZX852110 CJS852095:CJT852110 CTO852095:CTP852110 DDK852095:DDL852110 DNG852095:DNH852110 DXC852095:DXD852110 EGY852095:EGZ852110 EQU852095:EQV852110 FAQ852095:FAR852110 FKM852095:FKN852110 FUI852095:FUJ852110 GEE852095:GEF852110 GOA852095:GOB852110 GXW852095:GXX852110 HHS852095:HHT852110 HRO852095:HRP852110 IBK852095:IBL852110 ILG852095:ILH852110 IVC852095:IVD852110 JEY852095:JEZ852110 JOU852095:JOV852110 JYQ852095:JYR852110 KIM852095:KIN852110 KSI852095:KSJ852110 LCE852095:LCF852110 LMA852095:LMB852110 LVW852095:LVX852110 MFS852095:MFT852110 MPO852095:MPP852110 MZK852095:MZL852110 NJG852095:NJH852110 NTC852095:NTD852110 OCY852095:OCZ852110 OMU852095:OMV852110 OWQ852095:OWR852110 PGM852095:PGN852110 PQI852095:PQJ852110 QAE852095:QAF852110 QKA852095:QKB852110 QTW852095:QTX852110 RDS852095:RDT852110 RNO852095:RNP852110 RXK852095:RXL852110 SHG852095:SHH852110 SRC852095:SRD852110 TAY852095:TAZ852110 TKU852095:TKV852110 TUQ852095:TUR852110 UEM852095:UEN852110 UOI852095:UOJ852110 UYE852095:UYF852110 VIA852095:VIB852110 VRW852095:VRX852110 WBS852095:WBT852110 WLO852095:WLP852110 WVK852095:WVL852110 C917631:D917646 IY917631:IZ917646 SU917631:SV917646 ACQ917631:ACR917646 AMM917631:AMN917646 AWI917631:AWJ917646 BGE917631:BGF917646 BQA917631:BQB917646 BZW917631:BZX917646 CJS917631:CJT917646 CTO917631:CTP917646 DDK917631:DDL917646 DNG917631:DNH917646 DXC917631:DXD917646 EGY917631:EGZ917646 EQU917631:EQV917646 FAQ917631:FAR917646 FKM917631:FKN917646 FUI917631:FUJ917646 GEE917631:GEF917646 GOA917631:GOB917646 GXW917631:GXX917646 HHS917631:HHT917646 HRO917631:HRP917646 IBK917631:IBL917646 ILG917631:ILH917646 IVC917631:IVD917646 JEY917631:JEZ917646 JOU917631:JOV917646 JYQ917631:JYR917646 KIM917631:KIN917646 KSI917631:KSJ917646 LCE917631:LCF917646 LMA917631:LMB917646 LVW917631:LVX917646 MFS917631:MFT917646 MPO917631:MPP917646 MZK917631:MZL917646 NJG917631:NJH917646 NTC917631:NTD917646 OCY917631:OCZ917646 OMU917631:OMV917646 OWQ917631:OWR917646 PGM917631:PGN917646 PQI917631:PQJ917646 QAE917631:QAF917646 QKA917631:QKB917646 QTW917631:QTX917646 RDS917631:RDT917646 RNO917631:RNP917646 RXK917631:RXL917646 SHG917631:SHH917646 SRC917631:SRD917646 TAY917631:TAZ917646 TKU917631:TKV917646 TUQ917631:TUR917646 UEM917631:UEN917646 UOI917631:UOJ917646 UYE917631:UYF917646 VIA917631:VIB917646 VRW917631:VRX917646 WBS917631:WBT917646 WLO917631:WLP917646 WVK917631:WVL917646 C983167:D983182 IY983167:IZ983182 SU983167:SV983182 ACQ983167:ACR983182 AMM983167:AMN983182 AWI983167:AWJ983182 BGE983167:BGF983182 BQA983167:BQB983182 BZW983167:BZX983182 CJS983167:CJT983182 CTO983167:CTP983182 DDK983167:DDL983182 DNG983167:DNH983182 DXC983167:DXD983182 EGY983167:EGZ983182 EQU983167:EQV983182 FAQ983167:FAR983182 FKM983167:FKN983182 FUI983167:FUJ983182 GEE983167:GEF983182 GOA983167:GOB983182 GXW983167:GXX983182 HHS983167:HHT983182 HRO983167:HRP983182 IBK983167:IBL983182 ILG983167:ILH983182 IVC983167:IVD983182 JEY983167:JEZ983182 JOU983167:JOV983182 JYQ983167:JYR983182 KIM983167:KIN983182 KSI983167:KSJ983182 LCE983167:LCF983182 LMA983167:LMB983182 LVW983167:LVX983182 MFS983167:MFT983182 MPO983167:MPP983182 MZK983167:MZL983182 NJG983167:NJH983182 NTC983167:NTD983182 OCY983167:OCZ983182 OMU983167:OMV983182 OWQ983167:OWR983182 PGM983167:PGN983182 PQI983167:PQJ983182 QAE983167:QAF983182 QKA983167:QKB983182 QTW983167:QTX983182 RDS983167:RDT983182 RNO983167:RNP983182 RXK983167:RXL983182 SHG983167:SHH983182 SRC983167:SRD983182 TAY983167:TAZ983182 TKU983167:TKV983182 TUQ983167:TUR983182 UEM983167:UEN983182 UOI983167:UOJ983182 UYE983167:UYF983182 VIA983167:VIB983182 VRW983167:VRX983182 WBS983167:WBT983182 WLO983167:WLP983182 WVK983167:WVL983182 B147:D157 IX147:IZ157 ST147:SV157 ACP147:ACR157 AML147:AMN157 AWH147:AWJ157 BGD147:BGF157 BPZ147:BQB157 BZV147:BZX157 CJR147:CJT157 CTN147:CTP157 DDJ147:DDL157 DNF147:DNH157 DXB147:DXD157 EGX147:EGZ157 EQT147:EQV157 FAP147:FAR157 FKL147:FKN157 FUH147:FUJ157 GED147:GEF157 GNZ147:GOB157 GXV147:GXX157 HHR147:HHT157 HRN147:HRP157 IBJ147:IBL157 ILF147:ILH157 IVB147:IVD157 JEX147:JEZ157 JOT147:JOV157 JYP147:JYR157 KIL147:KIN157 KSH147:KSJ157 LCD147:LCF157 LLZ147:LMB157 LVV147:LVX157 MFR147:MFT157 MPN147:MPP157 MZJ147:MZL157 NJF147:NJH157 NTB147:NTD157 OCX147:OCZ157 OMT147:OMV157 OWP147:OWR157 PGL147:PGN157 PQH147:PQJ157 QAD147:QAF157 QJZ147:QKB157 QTV147:QTX157 RDR147:RDT157 RNN147:RNP157 RXJ147:RXL157 SHF147:SHH157 SRB147:SRD157 TAX147:TAZ157 TKT147:TKV157 TUP147:TUR157 UEL147:UEN157 UOH147:UOJ157 UYD147:UYF157 VHZ147:VIB157 VRV147:VRX157 WBR147:WBT157 WLN147:WLP157 WVJ147:WVL157 B65683:D65693 IX65683:IZ65693 ST65683:SV65693 ACP65683:ACR65693 AML65683:AMN65693 AWH65683:AWJ65693 BGD65683:BGF65693 BPZ65683:BQB65693 BZV65683:BZX65693 CJR65683:CJT65693 CTN65683:CTP65693 DDJ65683:DDL65693 DNF65683:DNH65693 DXB65683:DXD65693 EGX65683:EGZ65693 EQT65683:EQV65693 FAP65683:FAR65693 FKL65683:FKN65693 FUH65683:FUJ65693 GED65683:GEF65693 GNZ65683:GOB65693 GXV65683:GXX65693 HHR65683:HHT65693 HRN65683:HRP65693 IBJ65683:IBL65693 ILF65683:ILH65693 IVB65683:IVD65693 JEX65683:JEZ65693 JOT65683:JOV65693 JYP65683:JYR65693 KIL65683:KIN65693 KSH65683:KSJ65693 LCD65683:LCF65693 LLZ65683:LMB65693 LVV65683:LVX65693 MFR65683:MFT65693 MPN65683:MPP65693 MZJ65683:MZL65693 NJF65683:NJH65693 NTB65683:NTD65693 OCX65683:OCZ65693 OMT65683:OMV65693 OWP65683:OWR65693 PGL65683:PGN65693 PQH65683:PQJ65693 QAD65683:QAF65693 QJZ65683:QKB65693 QTV65683:QTX65693 RDR65683:RDT65693 RNN65683:RNP65693 RXJ65683:RXL65693 SHF65683:SHH65693 SRB65683:SRD65693 TAX65683:TAZ65693 TKT65683:TKV65693 TUP65683:TUR65693 UEL65683:UEN65693 UOH65683:UOJ65693 UYD65683:UYF65693 VHZ65683:VIB65693 VRV65683:VRX65693 WBR65683:WBT65693 WLN65683:WLP65693 WVJ65683:WVL65693 B131219:D131229 IX131219:IZ131229 ST131219:SV131229 ACP131219:ACR131229 AML131219:AMN131229 AWH131219:AWJ131229 BGD131219:BGF131229 BPZ131219:BQB131229 BZV131219:BZX131229 CJR131219:CJT131229 CTN131219:CTP131229 DDJ131219:DDL131229 DNF131219:DNH131229 DXB131219:DXD131229 EGX131219:EGZ131229 EQT131219:EQV131229 FAP131219:FAR131229 FKL131219:FKN131229 FUH131219:FUJ131229 GED131219:GEF131229 GNZ131219:GOB131229 GXV131219:GXX131229 HHR131219:HHT131229 HRN131219:HRP131229 IBJ131219:IBL131229 ILF131219:ILH131229 IVB131219:IVD131229 JEX131219:JEZ131229 JOT131219:JOV131229 JYP131219:JYR131229 KIL131219:KIN131229 KSH131219:KSJ131229 LCD131219:LCF131229 LLZ131219:LMB131229 LVV131219:LVX131229 MFR131219:MFT131229 MPN131219:MPP131229 MZJ131219:MZL131229 NJF131219:NJH131229 NTB131219:NTD131229 OCX131219:OCZ131229 OMT131219:OMV131229 OWP131219:OWR131229 PGL131219:PGN131229 PQH131219:PQJ131229 QAD131219:QAF131229 QJZ131219:QKB131229 QTV131219:QTX131229 RDR131219:RDT131229 RNN131219:RNP131229 RXJ131219:RXL131229 SHF131219:SHH131229 SRB131219:SRD131229 TAX131219:TAZ131229 TKT131219:TKV131229 TUP131219:TUR131229 UEL131219:UEN131229 UOH131219:UOJ131229 UYD131219:UYF131229 VHZ131219:VIB131229 VRV131219:VRX131229 WBR131219:WBT131229 WLN131219:WLP131229 WVJ131219:WVL131229 B196755:D196765 IX196755:IZ196765 ST196755:SV196765 ACP196755:ACR196765 AML196755:AMN196765 AWH196755:AWJ196765 BGD196755:BGF196765 BPZ196755:BQB196765 BZV196755:BZX196765 CJR196755:CJT196765 CTN196755:CTP196765 DDJ196755:DDL196765 DNF196755:DNH196765 DXB196755:DXD196765 EGX196755:EGZ196765 EQT196755:EQV196765 FAP196755:FAR196765 FKL196755:FKN196765 FUH196755:FUJ196765 GED196755:GEF196765 GNZ196755:GOB196765 GXV196755:GXX196765 HHR196755:HHT196765 HRN196755:HRP196765 IBJ196755:IBL196765 ILF196755:ILH196765 IVB196755:IVD196765 JEX196755:JEZ196765 JOT196755:JOV196765 JYP196755:JYR196765 KIL196755:KIN196765 KSH196755:KSJ196765 LCD196755:LCF196765 LLZ196755:LMB196765 LVV196755:LVX196765 MFR196755:MFT196765 MPN196755:MPP196765 MZJ196755:MZL196765 NJF196755:NJH196765 NTB196755:NTD196765 OCX196755:OCZ196765 OMT196755:OMV196765 OWP196755:OWR196765 PGL196755:PGN196765 PQH196755:PQJ196765 QAD196755:QAF196765 QJZ196755:QKB196765 QTV196755:QTX196765 RDR196755:RDT196765 RNN196755:RNP196765 RXJ196755:RXL196765 SHF196755:SHH196765 SRB196755:SRD196765 TAX196755:TAZ196765 TKT196755:TKV196765 TUP196755:TUR196765 UEL196755:UEN196765 UOH196755:UOJ196765 UYD196755:UYF196765 VHZ196755:VIB196765 VRV196755:VRX196765 WBR196755:WBT196765 WLN196755:WLP196765 WVJ196755:WVL196765 B262291:D262301 IX262291:IZ262301 ST262291:SV262301 ACP262291:ACR262301 AML262291:AMN262301 AWH262291:AWJ262301 BGD262291:BGF262301 BPZ262291:BQB262301 BZV262291:BZX262301 CJR262291:CJT262301 CTN262291:CTP262301 DDJ262291:DDL262301 DNF262291:DNH262301 DXB262291:DXD262301 EGX262291:EGZ262301 EQT262291:EQV262301 FAP262291:FAR262301 FKL262291:FKN262301 FUH262291:FUJ262301 GED262291:GEF262301 GNZ262291:GOB262301 GXV262291:GXX262301 HHR262291:HHT262301 HRN262291:HRP262301 IBJ262291:IBL262301 ILF262291:ILH262301 IVB262291:IVD262301 JEX262291:JEZ262301 JOT262291:JOV262301 JYP262291:JYR262301 KIL262291:KIN262301 KSH262291:KSJ262301 LCD262291:LCF262301 LLZ262291:LMB262301 LVV262291:LVX262301 MFR262291:MFT262301 MPN262291:MPP262301 MZJ262291:MZL262301 NJF262291:NJH262301 NTB262291:NTD262301 OCX262291:OCZ262301 OMT262291:OMV262301 OWP262291:OWR262301 PGL262291:PGN262301 PQH262291:PQJ262301 QAD262291:QAF262301 QJZ262291:QKB262301 QTV262291:QTX262301 RDR262291:RDT262301 RNN262291:RNP262301 RXJ262291:RXL262301 SHF262291:SHH262301 SRB262291:SRD262301 TAX262291:TAZ262301 TKT262291:TKV262301 TUP262291:TUR262301 UEL262291:UEN262301 UOH262291:UOJ262301 UYD262291:UYF262301 VHZ262291:VIB262301 VRV262291:VRX262301 WBR262291:WBT262301 WLN262291:WLP262301 WVJ262291:WVL262301 B327827:D327837 IX327827:IZ327837 ST327827:SV327837 ACP327827:ACR327837 AML327827:AMN327837 AWH327827:AWJ327837 BGD327827:BGF327837 BPZ327827:BQB327837 BZV327827:BZX327837 CJR327827:CJT327837 CTN327827:CTP327837 DDJ327827:DDL327837 DNF327827:DNH327837 DXB327827:DXD327837 EGX327827:EGZ327837 EQT327827:EQV327837 FAP327827:FAR327837 FKL327827:FKN327837 FUH327827:FUJ327837 GED327827:GEF327837 GNZ327827:GOB327837 GXV327827:GXX327837 HHR327827:HHT327837 HRN327827:HRP327837 IBJ327827:IBL327837 ILF327827:ILH327837 IVB327827:IVD327837 JEX327827:JEZ327837 JOT327827:JOV327837 JYP327827:JYR327837 KIL327827:KIN327837 KSH327827:KSJ327837 LCD327827:LCF327837 LLZ327827:LMB327837 LVV327827:LVX327837 MFR327827:MFT327837 MPN327827:MPP327837 MZJ327827:MZL327837 NJF327827:NJH327837 NTB327827:NTD327837 OCX327827:OCZ327837 OMT327827:OMV327837 OWP327827:OWR327837 PGL327827:PGN327837 PQH327827:PQJ327837 QAD327827:QAF327837 QJZ327827:QKB327837 QTV327827:QTX327837 RDR327827:RDT327837 RNN327827:RNP327837 RXJ327827:RXL327837 SHF327827:SHH327837 SRB327827:SRD327837 TAX327827:TAZ327837 TKT327827:TKV327837 TUP327827:TUR327837 UEL327827:UEN327837 UOH327827:UOJ327837 UYD327827:UYF327837 VHZ327827:VIB327837 VRV327827:VRX327837 WBR327827:WBT327837 WLN327827:WLP327837 WVJ327827:WVL327837 B393363:D393373 IX393363:IZ393373 ST393363:SV393373 ACP393363:ACR393373 AML393363:AMN393373 AWH393363:AWJ393373 BGD393363:BGF393373 BPZ393363:BQB393373 BZV393363:BZX393373 CJR393363:CJT393373 CTN393363:CTP393373 DDJ393363:DDL393373 DNF393363:DNH393373 DXB393363:DXD393373 EGX393363:EGZ393373 EQT393363:EQV393373 FAP393363:FAR393373 FKL393363:FKN393373 FUH393363:FUJ393373 GED393363:GEF393373 GNZ393363:GOB393373 GXV393363:GXX393373 HHR393363:HHT393373 HRN393363:HRP393373 IBJ393363:IBL393373 ILF393363:ILH393373 IVB393363:IVD393373 JEX393363:JEZ393373 JOT393363:JOV393373 JYP393363:JYR393373 KIL393363:KIN393373 KSH393363:KSJ393373 LCD393363:LCF393373 LLZ393363:LMB393373 LVV393363:LVX393373 MFR393363:MFT393373 MPN393363:MPP393373 MZJ393363:MZL393373 NJF393363:NJH393373 NTB393363:NTD393373 OCX393363:OCZ393373 OMT393363:OMV393373 OWP393363:OWR393373 PGL393363:PGN393373 PQH393363:PQJ393373 QAD393363:QAF393373 QJZ393363:QKB393373 QTV393363:QTX393373 RDR393363:RDT393373 RNN393363:RNP393373 RXJ393363:RXL393373 SHF393363:SHH393373 SRB393363:SRD393373 TAX393363:TAZ393373 TKT393363:TKV393373 TUP393363:TUR393373 UEL393363:UEN393373 UOH393363:UOJ393373 UYD393363:UYF393373 VHZ393363:VIB393373 VRV393363:VRX393373 WBR393363:WBT393373 WLN393363:WLP393373 WVJ393363:WVL393373 B458899:D458909 IX458899:IZ458909 ST458899:SV458909 ACP458899:ACR458909 AML458899:AMN458909 AWH458899:AWJ458909 BGD458899:BGF458909 BPZ458899:BQB458909 BZV458899:BZX458909 CJR458899:CJT458909 CTN458899:CTP458909 DDJ458899:DDL458909 DNF458899:DNH458909 DXB458899:DXD458909 EGX458899:EGZ458909 EQT458899:EQV458909 FAP458899:FAR458909 FKL458899:FKN458909 FUH458899:FUJ458909 GED458899:GEF458909 GNZ458899:GOB458909 GXV458899:GXX458909 HHR458899:HHT458909 HRN458899:HRP458909 IBJ458899:IBL458909 ILF458899:ILH458909 IVB458899:IVD458909 JEX458899:JEZ458909 JOT458899:JOV458909 JYP458899:JYR458909 KIL458899:KIN458909 KSH458899:KSJ458909 LCD458899:LCF458909 LLZ458899:LMB458909 LVV458899:LVX458909 MFR458899:MFT458909 MPN458899:MPP458909 MZJ458899:MZL458909 NJF458899:NJH458909 NTB458899:NTD458909 OCX458899:OCZ458909 OMT458899:OMV458909 OWP458899:OWR458909 PGL458899:PGN458909 PQH458899:PQJ458909 QAD458899:QAF458909 QJZ458899:QKB458909 QTV458899:QTX458909 RDR458899:RDT458909 RNN458899:RNP458909 RXJ458899:RXL458909 SHF458899:SHH458909 SRB458899:SRD458909 TAX458899:TAZ458909 TKT458899:TKV458909 TUP458899:TUR458909 UEL458899:UEN458909 UOH458899:UOJ458909 UYD458899:UYF458909 VHZ458899:VIB458909 VRV458899:VRX458909 WBR458899:WBT458909 WLN458899:WLP458909 WVJ458899:WVL458909 B524435:D524445 IX524435:IZ524445 ST524435:SV524445 ACP524435:ACR524445 AML524435:AMN524445 AWH524435:AWJ524445 BGD524435:BGF524445 BPZ524435:BQB524445 BZV524435:BZX524445 CJR524435:CJT524445 CTN524435:CTP524445 DDJ524435:DDL524445 DNF524435:DNH524445 DXB524435:DXD524445 EGX524435:EGZ524445 EQT524435:EQV524445 FAP524435:FAR524445 FKL524435:FKN524445 FUH524435:FUJ524445 GED524435:GEF524445 GNZ524435:GOB524445 GXV524435:GXX524445 HHR524435:HHT524445 HRN524435:HRP524445 IBJ524435:IBL524445 ILF524435:ILH524445 IVB524435:IVD524445 JEX524435:JEZ524445 JOT524435:JOV524445 JYP524435:JYR524445 KIL524435:KIN524445 KSH524435:KSJ524445 LCD524435:LCF524445 LLZ524435:LMB524445 LVV524435:LVX524445 MFR524435:MFT524445 MPN524435:MPP524445 MZJ524435:MZL524445 NJF524435:NJH524445 NTB524435:NTD524445 OCX524435:OCZ524445 OMT524435:OMV524445 OWP524435:OWR524445 PGL524435:PGN524445 PQH524435:PQJ524445 QAD524435:QAF524445 QJZ524435:QKB524445 QTV524435:QTX524445 RDR524435:RDT524445 RNN524435:RNP524445 RXJ524435:RXL524445 SHF524435:SHH524445 SRB524435:SRD524445 TAX524435:TAZ524445 TKT524435:TKV524445 TUP524435:TUR524445 UEL524435:UEN524445 UOH524435:UOJ524445 UYD524435:UYF524445 VHZ524435:VIB524445 VRV524435:VRX524445 WBR524435:WBT524445 WLN524435:WLP524445 WVJ524435:WVL524445 B589971:D589981 IX589971:IZ589981 ST589971:SV589981 ACP589971:ACR589981 AML589971:AMN589981 AWH589971:AWJ589981 BGD589971:BGF589981 BPZ589971:BQB589981 BZV589971:BZX589981 CJR589971:CJT589981 CTN589971:CTP589981 DDJ589971:DDL589981 DNF589971:DNH589981 DXB589971:DXD589981 EGX589971:EGZ589981 EQT589971:EQV589981 FAP589971:FAR589981 FKL589971:FKN589981 FUH589971:FUJ589981 GED589971:GEF589981 GNZ589971:GOB589981 GXV589971:GXX589981 HHR589971:HHT589981 HRN589971:HRP589981 IBJ589971:IBL589981 ILF589971:ILH589981 IVB589971:IVD589981 JEX589971:JEZ589981 JOT589971:JOV589981 JYP589971:JYR589981 KIL589971:KIN589981 KSH589971:KSJ589981 LCD589971:LCF589981 LLZ589971:LMB589981 LVV589971:LVX589981 MFR589971:MFT589981 MPN589971:MPP589981 MZJ589971:MZL589981 NJF589971:NJH589981 NTB589971:NTD589981 OCX589971:OCZ589981 OMT589971:OMV589981 OWP589971:OWR589981 PGL589971:PGN589981 PQH589971:PQJ589981 QAD589971:QAF589981 QJZ589971:QKB589981 QTV589971:QTX589981 RDR589971:RDT589981 RNN589971:RNP589981 RXJ589971:RXL589981 SHF589971:SHH589981 SRB589971:SRD589981 TAX589971:TAZ589981 TKT589971:TKV589981 TUP589971:TUR589981 UEL589971:UEN589981 UOH589971:UOJ589981 UYD589971:UYF589981 VHZ589971:VIB589981 VRV589971:VRX589981 WBR589971:WBT589981 WLN589971:WLP589981 WVJ589971:WVL589981 B655507:D655517 IX655507:IZ655517 ST655507:SV655517 ACP655507:ACR655517 AML655507:AMN655517 AWH655507:AWJ655517 BGD655507:BGF655517 BPZ655507:BQB655517 BZV655507:BZX655517 CJR655507:CJT655517 CTN655507:CTP655517 DDJ655507:DDL655517 DNF655507:DNH655517 DXB655507:DXD655517 EGX655507:EGZ655517 EQT655507:EQV655517 FAP655507:FAR655517 FKL655507:FKN655517 FUH655507:FUJ655517 GED655507:GEF655517 GNZ655507:GOB655517 GXV655507:GXX655517 HHR655507:HHT655517 HRN655507:HRP655517 IBJ655507:IBL655517 ILF655507:ILH655517 IVB655507:IVD655517 JEX655507:JEZ655517 JOT655507:JOV655517 JYP655507:JYR655517 KIL655507:KIN655517 KSH655507:KSJ655517 LCD655507:LCF655517 LLZ655507:LMB655517 LVV655507:LVX655517 MFR655507:MFT655517 MPN655507:MPP655517 MZJ655507:MZL655517 NJF655507:NJH655517 NTB655507:NTD655517 OCX655507:OCZ655517 OMT655507:OMV655517 OWP655507:OWR655517 PGL655507:PGN655517 PQH655507:PQJ655517 QAD655507:QAF655517 QJZ655507:QKB655517 QTV655507:QTX655517 RDR655507:RDT655517 RNN655507:RNP655517 RXJ655507:RXL655517 SHF655507:SHH655517 SRB655507:SRD655517 TAX655507:TAZ655517 TKT655507:TKV655517 TUP655507:TUR655517 UEL655507:UEN655517 UOH655507:UOJ655517 UYD655507:UYF655517 VHZ655507:VIB655517 VRV655507:VRX655517 WBR655507:WBT655517 WLN655507:WLP655517 WVJ655507:WVL655517 B721043:D721053 IX721043:IZ721053 ST721043:SV721053 ACP721043:ACR721053 AML721043:AMN721053 AWH721043:AWJ721053 BGD721043:BGF721053 BPZ721043:BQB721053 BZV721043:BZX721053 CJR721043:CJT721053 CTN721043:CTP721053 DDJ721043:DDL721053 DNF721043:DNH721053 DXB721043:DXD721053 EGX721043:EGZ721053 EQT721043:EQV721053 FAP721043:FAR721053 FKL721043:FKN721053 FUH721043:FUJ721053 GED721043:GEF721053 GNZ721043:GOB721053 GXV721043:GXX721053 HHR721043:HHT721053 HRN721043:HRP721053 IBJ721043:IBL721053 ILF721043:ILH721053 IVB721043:IVD721053 JEX721043:JEZ721053 JOT721043:JOV721053 JYP721043:JYR721053 KIL721043:KIN721053 KSH721043:KSJ721053 LCD721043:LCF721053 LLZ721043:LMB721053 LVV721043:LVX721053 MFR721043:MFT721053 MPN721043:MPP721053 MZJ721043:MZL721053 NJF721043:NJH721053 NTB721043:NTD721053 OCX721043:OCZ721053 OMT721043:OMV721053 OWP721043:OWR721053 PGL721043:PGN721053 PQH721043:PQJ721053 QAD721043:QAF721053 QJZ721043:QKB721053 QTV721043:QTX721053 RDR721043:RDT721053 RNN721043:RNP721053 RXJ721043:RXL721053 SHF721043:SHH721053 SRB721043:SRD721053 TAX721043:TAZ721053 TKT721043:TKV721053 TUP721043:TUR721053 UEL721043:UEN721053 UOH721043:UOJ721053 UYD721043:UYF721053 VHZ721043:VIB721053 VRV721043:VRX721053 WBR721043:WBT721053 WLN721043:WLP721053 WVJ721043:WVL721053 B786579:D786589 IX786579:IZ786589 ST786579:SV786589 ACP786579:ACR786589 AML786579:AMN786589 AWH786579:AWJ786589 BGD786579:BGF786589 BPZ786579:BQB786589 BZV786579:BZX786589 CJR786579:CJT786589 CTN786579:CTP786589 DDJ786579:DDL786589 DNF786579:DNH786589 DXB786579:DXD786589 EGX786579:EGZ786589 EQT786579:EQV786589 FAP786579:FAR786589 FKL786579:FKN786589 FUH786579:FUJ786589 GED786579:GEF786589 GNZ786579:GOB786589 GXV786579:GXX786589 HHR786579:HHT786589 HRN786579:HRP786589 IBJ786579:IBL786589 ILF786579:ILH786589 IVB786579:IVD786589 JEX786579:JEZ786589 JOT786579:JOV786589 JYP786579:JYR786589 KIL786579:KIN786589 KSH786579:KSJ786589 LCD786579:LCF786589 LLZ786579:LMB786589 LVV786579:LVX786589 MFR786579:MFT786589 MPN786579:MPP786589 MZJ786579:MZL786589 NJF786579:NJH786589 NTB786579:NTD786589 OCX786579:OCZ786589 OMT786579:OMV786589 OWP786579:OWR786589 PGL786579:PGN786589 PQH786579:PQJ786589 QAD786579:QAF786589 QJZ786579:QKB786589 QTV786579:QTX786589 RDR786579:RDT786589 RNN786579:RNP786589 RXJ786579:RXL786589 SHF786579:SHH786589 SRB786579:SRD786589 TAX786579:TAZ786589 TKT786579:TKV786589 TUP786579:TUR786589 UEL786579:UEN786589 UOH786579:UOJ786589 UYD786579:UYF786589 VHZ786579:VIB786589 VRV786579:VRX786589 WBR786579:WBT786589 WLN786579:WLP786589 WVJ786579:WVL786589 B852115:D852125 IX852115:IZ852125 ST852115:SV852125 ACP852115:ACR852125 AML852115:AMN852125 AWH852115:AWJ852125 BGD852115:BGF852125 BPZ852115:BQB852125 BZV852115:BZX852125 CJR852115:CJT852125 CTN852115:CTP852125 DDJ852115:DDL852125 DNF852115:DNH852125 DXB852115:DXD852125 EGX852115:EGZ852125 EQT852115:EQV852125 FAP852115:FAR852125 FKL852115:FKN852125 FUH852115:FUJ852125 GED852115:GEF852125 GNZ852115:GOB852125 GXV852115:GXX852125 HHR852115:HHT852125 HRN852115:HRP852125 IBJ852115:IBL852125 ILF852115:ILH852125 IVB852115:IVD852125 JEX852115:JEZ852125 JOT852115:JOV852125 JYP852115:JYR852125 KIL852115:KIN852125 KSH852115:KSJ852125 LCD852115:LCF852125 LLZ852115:LMB852125 LVV852115:LVX852125 MFR852115:MFT852125 MPN852115:MPP852125 MZJ852115:MZL852125 NJF852115:NJH852125 NTB852115:NTD852125 OCX852115:OCZ852125 OMT852115:OMV852125 OWP852115:OWR852125 PGL852115:PGN852125 PQH852115:PQJ852125 QAD852115:QAF852125 QJZ852115:QKB852125 QTV852115:QTX852125 RDR852115:RDT852125 RNN852115:RNP852125 RXJ852115:RXL852125 SHF852115:SHH852125 SRB852115:SRD852125 TAX852115:TAZ852125 TKT852115:TKV852125 TUP852115:TUR852125 UEL852115:UEN852125 UOH852115:UOJ852125 UYD852115:UYF852125 VHZ852115:VIB852125 VRV852115:VRX852125 WBR852115:WBT852125 WLN852115:WLP852125 WVJ852115:WVL852125 B917651:D917661 IX917651:IZ917661 ST917651:SV917661 ACP917651:ACR917661 AML917651:AMN917661 AWH917651:AWJ917661 BGD917651:BGF917661 BPZ917651:BQB917661 BZV917651:BZX917661 CJR917651:CJT917661 CTN917651:CTP917661 DDJ917651:DDL917661 DNF917651:DNH917661 DXB917651:DXD917661 EGX917651:EGZ917661 EQT917651:EQV917661 FAP917651:FAR917661 FKL917651:FKN917661 FUH917651:FUJ917661 GED917651:GEF917661 GNZ917651:GOB917661 GXV917651:GXX917661 HHR917651:HHT917661 HRN917651:HRP917661 IBJ917651:IBL917661 ILF917651:ILH917661 IVB917651:IVD917661 JEX917651:JEZ917661 JOT917651:JOV917661 JYP917651:JYR917661 KIL917651:KIN917661 KSH917651:KSJ917661 LCD917651:LCF917661 LLZ917651:LMB917661 LVV917651:LVX917661 MFR917651:MFT917661 MPN917651:MPP917661 MZJ917651:MZL917661 NJF917651:NJH917661 NTB917651:NTD917661 OCX917651:OCZ917661 OMT917651:OMV917661 OWP917651:OWR917661 PGL917651:PGN917661 PQH917651:PQJ917661 QAD917651:QAF917661 QJZ917651:QKB917661 QTV917651:QTX917661 RDR917651:RDT917661 RNN917651:RNP917661 RXJ917651:RXL917661 SHF917651:SHH917661 SRB917651:SRD917661 TAX917651:TAZ917661 TKT917651:TKV917661 TUP917651:TUR917661 UEL917651:UEN917661 UOH917651:UOJ917661 UYD917651:UYF917661 VHZ917651:VIB917661 VRV917651:VRX917661 WBR917651:WBT917661 WLN917651:WLP917661 WVJ917651:WVL917661 B983187:D983197 IX983187:IZ983197 ST983187:SV983197 ACP983187:ACR983197 AML983187:AMN983197 AWH983187:AWJ983197 BGD983187:BGF983197 BPZ983187:BQB983197 BZV983187:BZX983197 CJR983187:CJT983197 CTN983187:CTP983197 DDJ983187:DDL983197 DNF983187:DNH983197 DXB983187:DXD983197 EGX983187:EGZ983197 EQT983187:EQV983197 FAP983187:FAR983197 FKL983187:FKN983197 FUH983187:FUJ983197 GED983187:GEF983197 GNZ983187:GOB983197 GXV983187:GXX983197 HHR983187:HHT983197 HRN983187:HRP983197 IBJ983187:IBL983197 ILF983187:ILH983197 IVB983187:IVD983197 JEX983187:JEZ983197 JOT983187:JOV983197 JYP983187:JYR983197 KIL983187:KIN983197 KSH983187:KSJ983197 LCD983187:LCF983197 LLZ983187:LMB983197 LVV983187:LVX983197 MFR983187:MFT983197 MPN983187:MPP983197 MZJ983187:MZL983197 NJF983187:NJH983197 NTB983187:NTD983197 OCX983187:OCZ983197 OMT983187:OMV983197 OWP983187:OWR983197 PGL983187:PGN983197 PQH983187:PQJ983197 QAD983187:QAF983197 QJZ983187:QKB983197 QTV983187:QTX983197 RDR983187:RDT983197 RNN983187:RNP983197 RXJ983187:RXL983197 SHF983187:SHH983197 SRB983187:SRD983197 TAX983187:TAZ983197 TKT983187:TKV983197 TUP983187:TUR983197 UEL983187:UEN983197 UOH983187:UOJ983197 UYD983187:UYF983197 VHZ983187:VIB983197 VRV983187:VRX983197 WBR983187:WBT983197 WLN983187:WLP983197 WVJ983187:WVL983197 A104:A106 IW104:IW106 SS104:SS106 ACO104:ACO106 AMK104:AMK106 AWG104:AWG106 BGC104:BGC106 BPY104:BPY106 BZU104:BZU106 CJQ104:CJQ106 CTM104:CTM106 DDI104:DDI106 DNE104:DNE106 DXA104:DXA106 EGW104:EGW106 EQS104:EQS106 FAO104:FAO106 FKK104:FKK106 FUG104:FUG106 GEC104:GEC106 GNY104:GNY106 GXU104:GXU106 HHQ104:HHQ106 HRM104:HRM106 IBI104:IBI106 ILE104:ILE106 IVA104:IVA106 JEW104:JEW106 JOS104:JOS106 JYO104:JYO106 KIK104:KIK106 KSG104:KSG106 LCC104:LCC106 LLY104:LLY106 LVU104:LVU106 MFQ104:MFQ106 MPM104:MPM106 MZI104:MZI106 NJE104:NJE106 NTA104:NTA106 OCW104:OCW106 OMS104:OMS106 OWO104:OWO106 PGK104:PGK106 PQG104:PQG106 QAC104:QAC106 QJY104:QJY106 QTU104:QTU106 RDQ104:RDQ106 RNM104:RNM106 RXI104:RXI106 SHE104:SHE106 SRA104:SRA106 TAW104:TAW106 TKS104:TKS106 TUO104:TUO106 UEK104:UEK106 UOG104:UOG106 UYC104:UYC106 VHY104:VHY106 VRU104:VRU106 WBQ104:WBQ106 WLM104:WLM106 WVI104:WVI106 A65640:A65642 IW65640:IW65642 SS65640:SS65642 ACO65640:ACO65642 AMK65640:AMK65642 AWG65640:AWG65642 BGC65640:BGC65642 BPY65640:BPY65642 BZU65640:BZU65642 CJQ65640:CJQ65642 CTM65640:CTM65642 DDI65640:DDI65642 DNE65640:DNE65642 DXA65640:DXA65642 EGW65640:EGW65642 EQS65640:EQS65642 FAO65640:FAO65642 FKK65640:FKK65642 FUG65640:FUG65642 GEC65640:GEC65642 GNY65640:GNY65642 GXU65640:GXU65642 HHQ65640:HHQ65642 HRM65640:HRM65642 IBI65640:IBI65642 ILE65640:ILE65642 IVA65640:IVA65642 JEW65640:JEW65642 JOS65640:JOS65642 JYO65640:JYO65642 KIK65640:KIK65642 KSG65640:KSG65642 LCC65640:LCC65642 LLY65640:LLY65642 LVU65640:LVU65642 MFQ65640:MFQ65642 MPM65640:MPM65642 MZI65640:MZI65642 NJE65640:NJE65642 NTA65640:NTA65642 OCW65640:OCW65642 OMS65640:OMS65642 OWO65640:OWO65642 PGK65640:PGK65642 PQG65640:PQG65642 QAC65640:QAC65642 QJY65640:QJY65642 QTU65640:QTU65642 RDQ65640:RDQ65642 RNM65640:RNM65642 RXI65640:RXI65642 SHE65640:SHE65642 SRA65640:SRA65642 TAW65640:TAW65642 TKS65640:TKS65642 TUO65640:TUO65642 UEK65640:UEK65642 UOG65640:UOG65642 UYC65640:UYC65642 VHY65640:VHY65642 VRU65640:VRU65642 WBQ65640:WBQ65642 WLM65640:WLM65642 WVI65640:WVI65642 A131176:A131178 IW131176:IW131178 SS131176:SS131178 ACO131176:ACO131178 AMK131176:AMK131178 AWG131176:AWG131178 BGC131176:BGC131178 BPY131176:BPY131178 BZU131176:BZU131178 CJQ131176:CJQ131178 CTM131176:CTM131178 DDI131176:DDI131178 DNE131176:DNE131178 DXA131176:DXA131178 EGW131176:EGW131178 EQS131176:EQS131178 FAO131176:FAO131178 FKK131176:FKK131178 FUG131176:FUG131178 GEC131176:GEC131178 GNY131176:GNY131178 GXU131176:GXU131178 HHQ131176:HHQ131178 HRM131176:HRM131178 IBI131176:IBI131178 ILE131176:ILE131178 IVA131176:IVA131178 JEW131176:JEW131178 JOS131176:JOS131178 JYO131176:JYO131178 KIK131176:KIK131178 KSG131176:KSG131178 LCC131176:LCC131178 LLY131176:LLY131178 LVU131176:LVU131178 MFQ131176:MFQ131178 MPM131176:MPM131178 MZI131176:MZI131178 NJE131176:NJE131178 NTA131176:NTA131178 OCW131176:OCW131178 OMS131176:OMS131178 OWO131176:OWO131178 PGK131176:PGK131178 PQG131176:PQG131178 QAC131176:QAC131178 QJY131176:QJY131178 QTU131176:QTU131178 RDQ131176:RDQ131178 RNM131176:RNM131178 RXI131176:RXI131178 SHE131176:SHE131178 SRA131176:SRA131178 TAW131176:TAW131178 TKS131176:TKS131178 TUO131176:TUO131178 UEK131176:UEK131178 UOG131176:UOG131178 UYC131176:UYC131178 VHY131176:VHY131178 VRU131176:VRU131178 WBQ131176:WBQ131178 WLM131176:WLM131178 WVI131176:WVI131178 A196712:A196714 IW196712:IW196714 SS196712:SS196714 ACO196712:ACO196714 AMK196712:AMK196714 AWG196712:AWG196714 BGC196712:BGC196714 BPY196712:BPY196714 BZU196712:BZU196714 CJQ196712:CJQ196714 CTM196712:CTM196714 DDI196712:DDI196714 DNE196712:DNE196714 DXA196712:DXA196714 EGW196712:EGW196714 EQS196712:EQS196714 FAO196712:FAO196714 FKK196712:FKK196714 FUG196712:FUG196714 GEC196712:GEC196714 GNY196712:GNY196714 GXU196712:GXU196714 HHQ196712:HHQ196714 HRM196712:HRM196714 IBI196712:IBI196714 ILE196712:ILE196714 IVA196712:IVA196714 JEW196712:JEW196714 JOS196712:JOS196714 JYO196712:JYO196714 KIK196712:KIK196714 KSG196712:KSG196714 LCC196712:LCC196714 LLY196712:LLY196714 LVU196712:LVU196714 MFQ196712:MFQ196714 MPM196712:MPM196714 MZI196712:MZI196714 NJE196712:NJE196714 NTA196712:NTA196714 OCW196712:OCW196714 OMS196712:OMS196714 OWO196712:OWO196714 PGK196712:PGK196714 PQG196712:PQG196714 QAC196712:QAC196714 QJY196712:QJY196714 QTU196712:QTU196714 RDQ196712:RDQ196714 RNM196712:RNM196714 RXI196712:RXI196714 SHE196712:SHE196714 SRA196712:SRA196714 TAW196712:TAW196714 TKS196712:TKS196714 TUO196712:TUO196714 UEK196712:UEK196714 UOG196712:UOG196714 UYC196712:UYC196714 VHY196712:VHY196714 VRU196712:VRU196714 WBQ196712:WBQ196714 WLM196712:WLM196714 WVI196712:WVI196714 A262248:A262250 IW262248:IW262250 SS262248:SS262250 ACO262248:ACO262250 AMK262248:AMK262250 AWG262248:AWG262250 BGC262248:BGC262250 BPY262248:BPY262250 BZU262248:BZU262250 CJQ262248:CJQ262250 CTM262248:CTM262250 DDI262248:DDI262250 DNE262248:DNE262250 DXA262248:DXA262250 EGW262248:EGW262250 EQS262248:EQS262250 FAO262248:FAO262250 FKK262248:FKK262250 FUG262248:FUG262250 GEC262248:GEC262250 GNY262248:GNY262250 GXU262248:GXU262250 HHQ262248:HHQ262250 HRM262248:HRM262250 IBI262248:IBI262250 ILE262248:ILE262250 IVA262248:IVA262250 JEW262248:JEW262250 JOS262248:JOS262250 JYO262248:JYO262250 KIK262248:KIK262250 KSG262248:KSG262250 LCC262248:LCC262250 LLY262248:LLY262250 LVU262248:LVU262250 MFQ262248:MFQ262250 MPM262248:MPM262250 MZI262248:MZI262250 NJE262248:NJE262250 NTA262248:NTA262250 OCW262248:OCW262250 OMS262248:OMS262250 OWO262248:OWO262250 PGK262248:PGK262250 PQG262248:PQG262250 QAC262248:QAC262250 QJY262248:QJY262250 QTU262248:QTU262250 RDQ262248:RDQ262250 RNM262248:RNM262250 RXI262248:RXI262250 SHE262248:SHE262250 SRA262248:SRA262250 TAW262248:TAW262250 TKS262248:TKS262250 TUO262248:TUO262250 UEK262248:UEK262250 UOG262248:UOG262250 UYC262248:UYC262250 VHY262248:VHY262250 VRU262248:VRU262250 WBQ262248:WBQ262250 WLM262248:WLM262250 WVI262248:WVI262250 A327784:A327786 IW327784:IW327786 SS327784:SS327786 ACO327784:ACO327786 AMK327784:AMK327786 AWG327784:AWG327786 BGC327784:BGC327786 BPY327784:BPY327786 BZU327784:BZU327786 CJQ327784:CJQ327786 CTM327784:CTM327786 DDI327784:DDI327786 DNE327784:DNE327786 DXA327784:DXA327786 EGW327784:EGW327786 EQS327784:EQS327786 FAO327784:FAO327786 FKK327784:FKK327786 FUG327784:FUG327786 GEC327784:GEC327786 GNY327784:GNY327786 GXU327784:GXU327786 HHQ327784:HHQ327786 HRM327784:HRM327786 IBI327784:IBI327786 ILE327784:ILE327786 IVA327784:IVA327786 JEW327784:JEW327786 JOS327784:JOS327786 JYO327784:JYO327786 KIK327784:KIK327786 KSG327784:KSG327786 LCC327784:LCC327786 LLY327784:LLY327786 LVU327784:LVU327786 MFQ327784:MFQ327786 MPM327784:MPM327786 MZI327784:MZI327786 NJE327784:NJE327786 NTA327784:NTA327786 OCW327784:OCW327786 OMS327784:OMS327786 OWO327784:OWO327786 PGK327784:PGK327786 PQG327784:PQG327786 QAC327784:QAC327786 QJY327784:QJY327786 QTU327784:QTU327786 RDQ327784:RDQ327786 RNM327784:RNM327786 RXI327784:RXI327786 SHE327784:SHE327786 SRA327784:SRA327786 TAW327784:TAW327786 TKS327784:TKS327786 TUO327784:TUO327786 UEK327784:UEK327786 UOG327784:UOG327786 UYC327784:UYC327786 VHY327784:VHY327786 VRU327784:VRU327786 WBQ327784:WBQ327786 WLM327784:WLM327786 WVI327784:WVI327786 A393320:A393322 IW393320:IW393322 SS393320:SS393322 ACO393320:ACO393322 AMK393320:AMK393322 AWG393320:AWG393322 BGC393320:BGC393322 BPY393320:BPY393322 BZU393320:BZU393322 CJQ393320:CJQ393322 CTM393320:CTM393322 DDI393320:DDI393322 DNE393320:DNE393322 DXA393320:DXA393322 EGW393320:EGW393322 EQS393320:EQS393322 FAO393320:FAO393322 FKK393320:FKK393322 FUG393320:FUG393322 GEC393320:GEC393322 GNY393320:GNY393322 GXU393320:GXU393322 HHQ393320:HHQ393322 HRM393320:HRM393322 IBI393320:IBI393322 ILE393320:ILE393322 IVA393320:IVA393322 JEW393320:JEW393322 JOS393320:JOS393322 JYO393320:JYO393322 KIK393320:KIK393322 KSG393320:KSG393322 LCC393320:LCC393322 LLY393320:LLY393322 LVU393320:LVU393322 MFQ393320:MFQ393322 MPM393320:MPM393322 MZI393320:MZI393322 NJE393320:NJE393322 NTA393320:NTA393322 OCW393320:OCW393322 OMS393320:OMS393322 OWO393320:OWO393322 PGK393320:PGK393322 PQG393320:PQG393322 QAC393320:QAC393322 QJY393320:QJY393322 QTU393320:QTU393322 RDQ393320:RDQ393322 RNM393320:RNM393322 RXI393320:RXI393322 SHE393320:SHE393322 SRA393320:SRA393322 TAW393320:TAW393322 TKS393320:TKS393322 TUO393320:TUO393322 UEK393320:UEK393322 UOG393320:UOG393322 UYC393320:UYC393322 VHY393320:VHY393322 VRU393320:VRU393322 WBQ393320:WBQ393322 WLM393320:WLM393322 WVI393320:WVI393322 A458856:A458858 IW458856:IW458858 SS458856:SS458858 ACO458856:ACO458858 AMK458856:AMK458858 AWG458856:AWG458858 BGC458856:BGC458858 BPY458856:BPY458858 BZU458856:BZU458858 CJQ458856:CJQ458858 CTM458856:CTM458858 DDI458856:DDI458858 DNE458856:DNE458858 DXA458856:DXA458858 EGW458856:EGW458858 EQS458856:EQS458858 FAO458856:FAO458858 FKK458856:FKK458858 FUG458856:FUG458858 GEC458856:GEC458858 GNY458856:GNY458858 GXU458856:GXU458858 HHQ458856:HHQ458858 HRM458856:HRM458858 IBI458856:IBI458858 ILE458856:ILE458858 IVA458856:IVA458858 JEW458856:JEW458858 JOS458856:JOS458858 JYO458856:JYO458858 KIK458856:KIK458858 KSG458856:KSG458858 LCC458856:LCC458858 LLY458856:LLY458858 LVU458856:LVU458858 MFQ458856:MFQ458858 MPM458856:MPM458858 MZI458856:MZI458858 NJE458856:NJE458858 NTA458856:NTA458858 OCW458856:OCW458858 OMS458856:OMS458858 OWO458856:OWO458858 PGK458856:PGK458858 PQG458856:PQG458858 QAC458856:QAC458858 QJY458856:QJY458858 QTU458856:QTU458858 RDQ458856:RDQ458858 RNM458856:RNM458858 RXI458856:RXI458858 SHE458856:SHE458858 SRA458856:SRA458858 TAW458856:TAW458858 TKS458856:TKS458858 TUO458856:TUO458858 UEK458856:UEK458858 UOG458856:UOG458858 UYC458856:UYC458858 VHY458856:VHY458858 VRU458856:VRU458858 WBQ458856:WBQ458858 WLM458856:WLM458858 WVI458856:WVI458858 A524392:A524394 IW524392:IW524394 SS524392:SS524394 ACO524392:ACO524394 AMK524392:AMK524394 AWG524392:AWG524394 BGC524392:BGC524394 BPY524392:BPY524394 BZU524392:BZU524394 CJQ524392:CJQ524394 CTM524392:CTM524394 DDI524392:DDI524394 DNE524392:DNE524394 DXA524392:DXA524394 EGW524392:EGW524394 EQS524392:EQS524394 FAO524392:FAO524394 FKK524392:FKK524394 FUG524392:FUG524394 GEC524392:GEC524394 GNY524392:GNY524394 GXU524392:GXU524394 HHQ524392:HHQ524394 HRM524392:HRM524394 IBI524392:IBI524394 ILE524392:ILE524394 IVA524392:IVA524394 JEW524392:JEW524394 JOS524392:JOS524394 JYO524392:JYO524394 KIK524392:KIK524394 KSG524392:KSG524394 LCC524392:LCC524394 LLY524392:LLY524394 LVU524392:LVU524394 MFQ524392:MFQ524394 MPM524392:MPM524394 MZI524392:MZI524394 NJE524392:NJE524394 NTA524392:NTA524394 OCW524392:OCW524394 OMS524392:OMS524394 OWO524392:OWO524394 PGK524392:PGK524394 PQG524392:PQG524394 QAC524392:QAC524394 QJY524392:QJY524394 QTU524392:QTU524394 RDQ524392:RDQ524394 RNM524392:RNM524394 RXI524392:RXI524394 SHE524392:SHE524394 SRA524392:SRA524394 TAW524392:TAW524394 TKS524392:TKS524394 TUO524392:TUO524394 UEK524392:UEK524394 UOG524392:UOG524394 UYC524392:UYC524394 VHY524392:VHY524394 VRU524392:VRU524394 WBQ524392:WBQ524394 WLM524392:WLM524394 WVI524392:WVI524394 A589928:A589930 IW589928:IW589930 SS589928:SS589930 ACO589928:ACO589930 AMK589928:AMK589930 AWG589928:AWG589930 BGC589928:BGC589930 BPY589928:BPY589930 BZU589928:BZU589930 CJQ589928:CJQ589930 CTM589928:CTM589930 DDI589928:DDI589930 DNE589928:DNE589930 DXA589928:DXA589930 EGW589928:EGW589930 EQS589928:EQS589930 FAO589928:FAO589930 FKK589928:FKK589930 FUG589928:FUG589930 GEC589928:GEC589930 GNY589928:GNY589930 GXU589928:GXU589930 HHQ589928:HHQ589930 HRM589928:HRM589930 IBI589928:IBI589930 ILE589928:ILE589930 IVA589928:IVA589930 JEW589928:JEW589930 JOS589928:JOS589930 JYO589928:JYO589930 KIK589928:KIK589930 KSG589928:KSG589930 LCC589928:LCC589930 LLY589928:LLY589930 LVU589928:LVU589930 MFQ589928:MFQ589930 MPM589928:MPM589930 MZI589928:MZI589930 NJE589928:NJE589930 NTA589928:NTA589930 OCW589928:OCW589930 OMS589928:OMS589930 OWO589928:OWO589930 PGK589928:PGK589930 PQG589928:PQG589930 QAC589928:QAC589930 QJY589928:QJY589930 QTU589928:QTU589930 RDQ589928:RDQ589930 RNM589928:RNM589930 RXI589928:RXI589930 SHE589928:SHE589930 SRA589928:SRA589930 TAW589928:TAW589930 TKS589928:TKS589930 TUO589928:TUO589930 UEK589928:UEK589930 UOG589928:UOG589930 UYC589928:UYC589930 VHY589928:VHY589930 VRU589928:VRU589930 WBQ589928:WBQ589930 WLM589928:WLM589930 WVI589928:WVI589930 A655464:A655466 IW655464:IW655466 SS655464:SS655466 ACO655464:ACO655466 AMK655464:AMK655466 AWG655464:AWG655466 BGC655464:BGC655466 BPY655464:BPY655466 BZU655464:BZU655466 CJQ655464:CJQ655466 CTM655464:CTM655466 DDI655464:DDI655466 DNE655464:DNE655466 DXA655464:DXA655466 EGW655464:EGW655466 EQS655464:EQS655466 FAO655464:FAO655466 FKK655464:FKK655466 FUG655464:FUG655466 GEC655464:GEC655466 GNY655464:GNY655466 GXU655464:GXU655466 HHQ655464:HHQ655466 HRM655464:HRM655466 IBI655464:IBI655466 ILE655464:ILE655466 IVA655464:IVA655466 JEW655464:JEW655466 JOS655464:JOS655466 JYO655464:JYO655466 KIK655464:KIK655466 KSG655464:KSG655466 LCC655464:LCC655466 LLY655464:LLY655466 LVU655464:LVU655466 MFQ655464:MFQ655466 MPM655464:MPM655466 MZI655464:MZI655466 NJE655464:NJE655466 NTA655464:NTA655466 OCW655464:OCW655466 OMS655464:OMS655466 OWO655464:OWO655466 PGK655464:PGK655466 PQG655464:PQG655466 QAC655464:QAC655466 QJY655464:QJY655466 QTU655464:QTU655466 RDQ655464:RDQ655466 RNM655464:RNM655466 RXI655464:RXI655466 SHE655464:SHE655466 SRA655464:SRA655466 TAW655464:TAW655466 TKS655464:TKS655466 TUO655464:TUO655466 UEK655464:UEK655466 UOG655464:UOG655466 UYC655464:UYC655466 VHY655464:VHY655466 VRU655464:VRU655466 WBQ655464:WBQ655466 WLM655464:WLM655466 WVI655464:WVI655466 A721000:A721002 IW721000:IW721002 SS721000:SS721002 ACO721000:ACO721002 AMK721000:AMK721002 AWG721000:AWG721002 BGC721000:BGC721002 BPY721000:BPY721002 BZU721000:BZU721002 CJQ721000:CJQ721002 CTM721000:CTM721002 DDI721000:DDI721002 DNE721000:DNE721002 DXA721000:DXA721002 EGW721000:EGW721002 EQS721000:EQS721002 FAO721000:FAO721002 FKK721000:FKK721002 FUG721000:FUG721002 GEC721000:GEC721002 GNY721000:GNY721002 GXU721000:GXU721002 HHQ721000:HHQ721002 HRM721000:HRM721002 IBI721000:IBI721002 ILE721000:ILE721002 IVA721000:IVA721002 JEW721000:JEW721002 JOS721000:JOS721002 JYO721000:JYO721002 KIK721000:KIK721002 KSG721000:KSG721002 LCC721000:LCC721002 LLY721000:LLY721002 LVU721000:LVU721002 MFQ721000:MFQ721002 MPM721000:MPM721002 MZI721000:MZI721002 NJE721000:NJE721002 NTA721000:NTA721002 OCW721000:OCW721002 OMS721000:OMS721002 OWO721000:OWO721002 PGK721000:PGK721002 PQG721000:PQG721002 QAC721000:QAC721002 QJY721000:QJY721002 QTU721000:QTU721002 RDQ721000:RDQ721002 RNM721000:RNM721002 RXI721000:RXI721002 SHE721000:SHE721002 SRA721000:SRA721002 TAW721000:TAW721002 TKS721000:TKS721002 TUO721000:TUO721002 UEK721000:UEK721002 UOG721000:UOG721002 UYC721000:UYC721002 VHY721000:VHY721002 VRU721000:VRU721002 WBQ721000:WBQ721002 WLM721000:WLM721002 WVI721000:WVI721002 A786536:A786538 IW786536:IW786538 SS786536:SS786538 ACO786536:ACO786538 AMK786536:AMK786538 AWG786536:AWG786538 BGC786536:BGC786538 BPY786536:BPY786538 BZU786536:BZU786538 CJQ786536:CJQ786538 CTM786536:CTM786538 DDI786536:DDI786538 DNE786536:DNE786538 DXA786536:DXA786538 EGW786536:EGW786538 EQS786536:EQS786538 FAO786536:FAO786538 FKK786536:FKK786538 FUG786536:FUG786538 GEC786536:GEC786538 GNY786536:GNY786538 GXU786536:GXU786538 HHQ786536:HHQ786538 HRM786536:HRM786538 IBI786536:IBI786538 ILE786536:ILE786538 IVA786536:IVA786538 JEW786536:JEW786538 JOS786536:JOS786538 JYO786536:JYO786538 KIK786536:KIK786538 KSG786536:KSG786538 LCC786536:LCC786538 LLY786536:LLY786538 LVU786536:LVU786538 MFQ786536:MFQ786538 MPM786536:MPM786538 MZI786536:MZI786538 NJE786536:NJE786538 NTA786536:NTA786538 OCW786536:OCW786538 OMS786536:OMS786538 OWO786536:OWO786538 PGK786536:PGK786538 PQG786536:PQG786538 QAC786536:QAC786538 QJY786536:QJY786538 QTU786536:QTU786538 RDQ786536:RDQ786538 RNM786536:RNM786538 RXI786536:RXI786538 SHE786536:SHE786538 SRA786536:SRA786538 TAW786536:TAW786538 TKS786536:TKS786538 TUO786536:TUO786538 UEK786536:UEK786538 UOG786536:UOG786538 UYC786536:UYC786538 VHY786536:VHY786538 VRU786536:VRU786538 WBQ786536:WBQ786538 WLM786536:WLM786538 WVI786536:WVI786538 A852072:A852074 IW852072:IW852074 SS852072:SS852074 ACO852072:ACO852074 AMK852072:AMK852074 AWG852072:AWG852074 BGC852072:BGC852074 BPY852072:BPY852074 BZU852072:BZU852074 CJQ852072:CJQ852074 CTM852072:CTM852074 DDI852072:DDI852074 DNE852072:DNE852074 DXA852072:DXA852074 EGW852072:EGW852074 EQS852072:EQS852074 FAO852072:FAO852074 FKK852072:FKK852074 FUG852072:FUG852074 GEC852072:GEC852074 GNY852072:GNY852074 GXU852072:GXU852074 HHQ852072:HHQ852074 HRM852072:HRM852074 IBI852072:IBI852074 ILE852072:ILE852074 IVA852072:IVA852074 JEW852072:JEW852074 JOS852072:JOS852074 JYO852072:JYO852074 KIK852072:KIK852074 KSG852072:KSG852074 LCC852072:LCC852074 LLY852072:LLY852074 LVU852072:LVU852074 MFQ852072:MFQ852074 MPM852072:MPM852074 MZI852072:MZI852074 NJE852072:NJE852074 NTA852072:NTA852074 OCW852072:OCW852074 OMS852072:OMS852074 OWO852072:OWO852074 PGK852072:PGK852074 PQG852072:PQG852074 QAC852072:QAC852074 QJY852072:QJY852074 QTU852072:QTU852074 RDQ852072:RDQ852074 RNM852072:RNM852074 RXI852072:RXI852074 SHE852072:SHE852074 SRA852072:SRA852074 TAW852072:TAW852074 TKS852072:TKS852074 TUO852072:TUO852074 UEK852072:UEK852074 UOG852072:UOG852074 UYC852072:UYC852074 VHY852072:VHY852074 VRU852072:VRU852074 WBQ852072:WBQ852074 WLM852072:WLM852074 WVI852072:WVI852074 A917608:A917610 IW917608:IW917610 SS917608:SS917610 ACO917608:ACO917610 AMK917608:AMK917610 AWG917608:AWG917610 BGC917608:BGC917610 BPY917608:BPY917610 BZU917608:BZU917610 CJQ917608:CJQ917610 CTM917608:CTM917610 DDI917608:DDI917610 DNE917608:DNE917610 DXA917608:DXA917610 EGW917608:EGW917610 EQS917608:EQS917610 FAO917608:FAO917610 FKK917608:FKK917610 FUG917608:FUG917610 GEC917608:GEC917610 GNY917608:GNY917610 GXU917608:GXU917610 HHQ917608:HHQ917610 HRM917608:HRM917610 IBI917608:IBI917610 ILE917608:ILE917610 IVA917608:IVA917610 JEW917608:JEW917610 JOS917608:JOS917610 JYO917608:JYO917610 KIK917608:KIK917610 KSG917608:KSG917610 LCC917608:LCC917610 LLY917608:LLY917610 LVU917608:LVU917610 MFQ917608:MFQ917610 MPM917608:MPM917610 MZI917608:MZI917610 NJE917608:NJE917610 NTA917608:NTA917610 OCW917608:OCW917610 OMS917608:OMS917610 OWO917608:OWO917610 PGK917608:PGK917610 PQG917608:PQG917610 QAC917608:QAC917610 QJY917608:QJY917610 QTU917608:QTU917610 RDQ917608:RDQ917610 RNM917608:RNM917610 RXI917608:RXI917610 SHE917608:SHE917610 SRA917608:SRA917610 TAW917608:TAW917610 TKS917608:TKS917610 TUO917608:TUO917610 UEK917608:UEK917610 UOG917608:UOG917610 UYC917608:UYC917610 VHY917608:VHY917610 VRU917608:VRU917610 WBQ917608:WBQ917610 WLM917608:WLM917610 WVI917608:WVI917610 A983144:A983146 IW983144:IW983146 SS983144:SS983146 ACO983144:ACO983146 AMK983144:AMK983146 AWG983144:AWG983146 BGC983144:BGC983146 BPY983144:BPY983146 BZU983144:BZU983146 CJQ983144:CJQ983146 CTM983144:CTM983146 DDI983144:DDI983146 DNE983144:DNE983146 DXA983144:DXA983146 EGW983144:EGW983146 EQS983144:EQS983146 FAO983144:FAO983146 FKK983144:FKK983146 FUG983144:FUG983146 GEC983144:GEC983146 GNY983144:GNY983146 GXU983144:GXU983146 HHQ983144:HHQ983146 HRM983144:HRM983146 IBI983144:IBI983146 ILE983144:ILE983146 IVA983144:IVA983146 JEW983144:JEW983146 JOS983144:JOS983146 JYO983144:JYO983146 KIK983144:KIK983146 KSG983144:KSG983146 LCC983144:LCC983146 LLY983144:LLY983146 LVU983144:LVU983146 MFQ983144:MFQ983146 MPM983144:MPM983146 MZI983144:MZI983146 NJE983144:NJE983146 NTA983144:NTA983146 OCW983144:OCW983146 OMS983144:OMS983146 OWO983144:OWO983146 PGK983144:PGK983146 PQG983144:PQG983146 QAC983144:QAC983146 QJY983144:QJY983146 QTU983144:QTU983146 RDQ983144:RDQ983146 RNM983144:RNM983146 RXI983144:RXI983146 SHE983144:SHE983146 SRA983144:SRA983146 TAW983144:TAW983146 TKS983144:TKS983146 TUO983144:TUO983146 UEK983144:UEK983146 UOG983144:UOG983146 UYC983144:UYC983146 VHY983144:VHY983146 VRU983144:VRU983146 WBQ983144:WBQ983146 WLM983144:WLM983146 WVI983144:WVI983146 F106:AT112 JB106:KP112 SX106:UL112 ACT106:AEH112 AMP106:AOD112 AWL106:AXZ112 BGH106:BHV112 BQD106:BRR112 BZZ106:CBN112 CJV106:CLJ112 CTR106:CVF112 DDN106:DFB112 DNJ106:DOX112 DXF106:DYT112 EHB106:EIP112 EQX106:ESL112 FAT106:FCH112 FKP106:FMD112 FUL106:FVZ112 GEH106:GFV112 GOD106:GPR112 GXZ106:GZN112 HHV106:HJJ112 HRR106:HTF112 IBN106:IDB112 ILJ106:IMX112 IVF106:IWT112 JFB106:JGP112 JOX106:JQL112 JYT106:KAH112 KIP106:KKD112 KSL106:KTZ112 LCH106:LDV112 LMD106:LNR112 LVZ106:LXN112 MFV106:MHJ112 MPR106:MRF112 MZN106:NBB112 NJJ106:NKX112 NTF106:NUT112 ODB106:OEP112 OMX106:OOL112 OWT106:OYH112 PGP106:PID112 PQL106:PRZ112 QAH106:QBV112 QKD106:QLR112 QTZ106:QVN112 RDV106:RFJ112 RNR106:RPF112 RXN106:RZB112 SHJ106:SIX112 SRF106:SST112 TBB106:TCP112 TKX106:TML112 TUT106:TWH112 UEP106:UGD112 UOL106:UPZ112 UYH106:UZV112 VID106:VJR112 VRZ106:VTN112 WBV106:WDJ112 WLR106:WNF112 WVN106:WXB112 F65642:AT65648 JB65642:KP65648 SX65642:UL65648 ACT65642:AEH65648 AMP65642:AOD65648 AWL65642:AXZ65648 BGH65642:BHV65648 BQD65642:BRR65648 BZZ65642:CBN65648 CJV65642:CLJ65648 CTR65642:CVF65648 DDN65642:DFB65648 DNJ65642:DOX65648 DXF65642:DYT65648 EHB65642:EIP65648 EQX65642:ESL65648 FAT65642:FCH65648 FKP65642:FMD65648 FUL65642:FVZ65648 GEH65642:GFV65648 GOD65642:GPR65648 GXZ65642:GZN65648 HHV65642:HJJ65648 HRR65642:HTF65648 IBN65642:IDB65648 ILJ65642:IMX65648 IVF65642:IWT65648 JFB65642:JGP65648 JOX65642:JQL65648 JYT65642:KAH65648 KIP65642:KKD65648 KSL65642:KTZ65648 LCH65642:LDV65648 LMD65642:LNR65648 LVZ65642:LXN65648 MFV65642:MHJ65648 MPR65642:MRF65648 MZN65642:NBB65648 NJJ65642:NKX65648 NTF65642:NUT65648 ODB65642:OEP65648 OMX65642:OOL65648 OWT65642:OYH65648 PGP65642:PID65648 PQL65642:PRZ65648 QAH65642:QBV65648 QKD65642:QLR65648 QTZ65642:QVN65648 RDV65642:RFJ65648 RNR65642:RPF65648 RXN65642:RZB65648 SHJ65642:SIX65648 SRF65642:SST65648 TBB65642:TCP65648 TKX65642:TML65648 TUT65642:TWH65648 UEP65642:UGD65648 UOL65642:UPZ65648 UYH65642:UZV65648 VID65642:VJR65648 VRZ65642:VTN65648 WBV65642:WDJ65648 WLR65642:WNF65648 WVN65642:WXB65648 F131178:AT131184 JB131178:KP131184 SX131178:UL131184 ACT131178:AEH131184 AMP131178:AOD131184 AWL131178:AXZ131184 BGH131178:BHV131184 BQD131178:BRR131184 BZZ131178:CBN131184 CJV131178:CLJ131184 CTR131178:CVF131184 DDN131178:DFB131184 DNJ131178:DOX131184 DXF131178:DYT131184 EHB131178:EIP131184 EQX131178:ESL131184 FAT131178:FCH131184 FKP131178:FMD131184 FUL131178:FVZ131184 GEH131178:GFV131184 GOD131178:GPR131184 GXZ131178:GZN131184 HHV131178:HJJ131184 HRR131178:HTF131184 IBN131178:IDB131184 ILJ131178:IMX131184 IVF131178:IWT131184 JFB131178:JGP131184 JOX131178:JQL131184 JYT131178:KAH131184 KIP131178:KKD131184 KSL131178:KTZ131184 LCH131178:LDV131184 LMD131178:LNR131184 LVZ131178:LXN131184 MFV131178:MHJ131184 MPR131178:MRF131184 MZN131178:NBB131184 NJJ131178:NKX131184 NTF131178:NUT131184 ODB131178:OEP131184 OMX131178:OOL131184 OWT131178:OYH131184 PGP131178:PID131184 PQL131178:PRZ131184 QAH131178:QBV131184 QKD131178:QLR131184 QTZ131178:QVN131184 RDV131178:RFJ131184 RNR131178:RPF131184 RXN131178:RZB131184 SHJ131178:SIX131184 SRF131178:SST131184 TBB131178:TCP131184 TKX131178:TML131184 TUT131178:TWH131184 UEP131178:UGD131184 UOL131178:UPZ131184 UYH131178:UZV131184 VID131178:VJR131184 VRZ131178:VTN131184 WBV131178:WDJ131184 WLR131178:WNF131184 WVN131178:WXB131184 F196714:AT196720 JB196714:KP196720 SX196714:UL196720 ACT196714:AEH196720 AMP196714:AOD196720 AWL196714:AXZ196720 BGH196714:BHV196720 BQD196714:BRR196720 BZZ196714:CBN196720 CJV196714:CLJ196720 CTR196714:CVF196720 DDN196714:DFB196720 DNJ196714:DOX196720 DXF196714:DYT196720 EHB196714:EIP196720 EQX196714:ESL196720 FAT196714:FCH196720 FKP196714:FMD196720 FUL196714:FVZ196720 GEH196714:GFV196720 GOD196714:GPR196720 GXZ196714:GZN196720 HHV196714:HJJ196720 HRR196714:HTF196720 IBN196714:IDB196720 ILJ196714:IMX196720 IVF196714:IWT196720 JFB196714:JGP196720 JOX196714:JQL196720 JYT196714:KAH196720 KIP196714:KKD196720 KSL196714:KTZ196720 LCH196714:LDV196720 LMD196714:LNR196720 LVZ196714:LXN196720 MFV196714:MHJ196720 MPR196714:MRF196720 MZN196714:NBB196720 NJJ196714:NKX196720 NTF196714:NUT196720 ODB196714:OEP196720 OMX196714:OOL196720 OWT196714:OYH196720 PGP196714:PID196720 PQL196714:PRZ196720 QAH196714:QBV196720 QKD196714:QLR196720 QTZ196714:QVN196720 RDV196714:RFJ196720 RNR196714:RPF196720 RXN196714:RZB196720 SHJ196714:SIX196720 SRF196714:SST196720 TBB196714:TCP196720 TKX196714:TML196720 TUT196714:TWH196720 UEP196714:UGD196720 UOL196714:UPZ196720 UYH196714:UZV196720 VID196714:VJR196720 VRZ196714:VTN196720 WBV196714:WDJ196720 WLR196714:WNF196720 WVN196714:WXB196720 F262250:AT262256 JB262250:KP262256 SX262250:UL262256 ACT262250:AEH262256 AMP262250:AOD262256 AWL262250:AXZ262256 BGH262250:BHV262256 BQD262250:BRR262256 BZZ262250:CBN262256 CJV262250:CLJ262256 CTR262250:CVF262256 DDN262250:DFB262256 DNJ262250:DOX262256 DXF262250:DYT262256 EHB262250:EIP262256 EQX262250:ESL262256 FAT262250:FCH262256 FKP262250:FMD262256 FUL262250:FVZ262256 GEH262250:GFV262256 GOD262250:GPR262256 GXZ262250:GZN262256 HHV262250:HJJ262256 HRR262250:HTF262256 IBN262250:IDB262256 ILJ262250:IMX262256 IVF262250:IWT262256 JFB262250:JGP262256 JOX262250:JQL262256 JYT262250:KAH262256 KIP262250:KKD262256 KSL262250:KTZ262256 LCH262250:LDV262256 LMD262250:LNR262256 LVZ262250:LXN262256 MFV262250:MHJ262256 MPR262250:MRF262256 MZN262250:NBB262256 NJJ262250:NKX262256 NTF262250:NUT262256 ODB262250:OEP262256 OMX262250:OOL262256 OWT262250:OYH262256 PGP262250:PID262256 PQL262250:PRZ262256 QAH262250:QBV262256 QKD262250:QLR262256 QTZ262250:QVN262256 RDV262250:RFJ262256 RNR262250:RPF262256 RXN262250:RZB262256 SHJ262250:SIX262256 SRF262250:SST262256 TBB262250:TCP262256 TKX262250:TML262256 TUT262250:TWH262256 UEP262250:UGD262256 UOL262250:UPZ262256 UYH262250:UZV262256 VID262250:VJR262256 VRZ262250:VTN262256 WBV262250:WDJ262256 WLR262250:WNF262256 WVN262250:WXB262256 F327786:AT327792 JB327786:KP327792 SX327786:UL327792 ACT327786:AEH327792 AMP327786:AOD327792 AWL327786:AXZ327792 BGH327786:BHV327792 BQD327786:BRR327792 BZZ327786:CBN327792 CJV327786:CLJ327792 CTR327786:CVF327792 DDN327786:DFB327792 DNJ327786:DOX327792 DXF327786:DYT327792 EHB327786:EIP327792 EQX327786:ESL327792 FAT327786:FCH327792 FKP327786:FMD327792 FUL327786:FVZ327792 GEH327786:GFV327792 GOD327786:GPR327792 GXZ327786:GZN327792 HHV327786:HJJ327792 HRR327786:HTF327792 IBN327786:IDB327792 ILJ327786:IMX327792 IVF327786:IWT327792 JFB327786:JGP327792 JOX327786:JQL327792 JYT327786:KAH327792 KIP327786:KKD327792 KSL327786:KTZ327792 LCH327786:LDV327792 LMD327786:LNR327792 LVZ327786:LXN327792 MFV327786:MHJ327792 MPR327786:MRF327792 MZN327786:NBB327792 NJJ327786:NKX327792 NTF327786:NUT327792 ODB327786:OEP327792 OMX327786:OOL327792 OWT327786:OYH327792 PGP327786:PID327792 PQL327786:PRZ327792 QAH327786:QBV327792 QKD327786:QLR327792 QTZ327786:QVN327792 RDV327786:RFJ327792 RNR327786:RPF327792 RXN327786:RZB327792 SHJ327786:SIX327792 SRF327786:SST327792 TBB327786:TCP327792 TKX327786:TML327792 TUT327786:TWH327792 UEP327786:UGD327792 UOL327786:UPZ327792 UYH327786:UZV327792 VID327786:VJR327792 VRZ327786:VTN327792 WBV327786:WDJ327792 WLR327786:WNF327792 WVN327786:WXB327792 F393322:AT393328 JB393322:KP393328 SX393322:UL393328 ACT393322:AEH393328 AMP393322:AOD393328 AWL393322:AXZ393328 BGH393322:BHV393328 BQD393322:BRR393328 BZZ393322:CBN393328 CJV393322:CLJ393328 CTR393322:CVF393328 DDN393322:DFB393328 DNJ393322:DOX393328 DXF393322:DYT393328 EHB393322:EIP393328 EQX393322:ESL393328 FAT393322:FCH393328 FKP393322:FMD393328 FUL393322:FVZ393328 GEH393322:GFV393328 GOD393322:GPR393328 GXZ393322:GZN393328 HHV393322:HJJ393328 HRR393322:HTF393328 IBN393322:IDB393328 ILJ393322:IMX393328 IVF393322:IWT393328 JFB393322:JGP393328 JOX393322:JQL393328 JYT393322:KAH393328 KIP393322:KKD393328 KSL393322:KTZ393328 LCH393322:LDV393328 LMD393322:LNR393328 LVZ393322:LXN393328 MFV393322:MHJ393328 MPR393322:MRF393328 MZN393322:NBB393328 NJJ393322:NKX393328 NTF393322:NUT393328 ODB393322:OEP393328 OMX393322:OOL393328 OWT393322:OYH393328 PGP393322:PID393328 PQL393322:PRZ393328 QAH393322:QBV393328 QKD393322:QLR393328 QTZ393322:QVN393328 RDV393322:RFJ393328 RNR393322:RPF393328 RXN393322:RZB393328 SHJ393322:SIX393328 SRF393322:SST393328 TBB393322:TCP393328 TKX393322:TML393328 TUT393322:TWH393328 UEP393322:UGD393328 UOL393322:UPZ393328 UYH393322:UZV393328 VID393322:VJR393328 VRZ393322:VTN393328 WBV393322:WDJ393328 WLR393322:WNF393328 WVN393322:WXB393328 F458858:AT458864 JB458858:KP458864 SX458858:UL458864 ACT458858:AEH458864 AMP458858:AOD458864 AWL458858:AXZ458864 BGH458858:BHV458864 BQD458858:BRR458864 BZZ458858:CBN458864 CJV458858:CLJ458864 CTR458858:CVF458864 DDN458858:DFB458864 DNJ458858:DOX458864 DXF458858:DYT458864 EHB458858:EIP458864 EQX458858:ESL458864 FAT458858:FCH458864 FKP458858:FMD458864 FUL458858:FVZ458864 GEH458858:GFV458864 GOD458858:GPR458864 GXZ458858:GZN458864 HHV458858:HJJ458864 HRR458858:HTF458864 IBN458858:IDB458864 ILJ458858:IMX458864 IVF458858:IWT458864 JFB458858:JGP458864 JOX458858:JQL458864 JYT458858:KAH458864 KIP458858:KKD458864 KSL458858:KTZ458864 LCH458858:LDV458864 LMD458858:LNR458864 LVZ458858:LXN458864 MFV458858:MHJ458864 MPR458858:MRF458864 MZN458858:NBB458864 NJJ458858:NKX458864 NTF458858:NUT458864 ODB458858:OEP458864 OMX458858:OOL458864 OWT458858:OYH458864 PGP458858:PID458864 PQL458858:PRZ458864 QAH458858:QBV458864 QKD458858:QLR458864 QTZ458858:QVN458864 RDV458858:RFJ458864 RNR458858:RPF458864 RXN458858:RZB458864 SHJ458858:SIX458864 SRF458858:SST458864 TBB458858:TCP458864 TKX458858:TML458864 TUT458858:TWH458864 UEP458858:UGD458864 UOL458858:UPZ458864 UYH458858:UZV458864 VID458858:VJR458864 VRZ458858:VTN458864 WBV458858:WDJ458864 WLR458858:WNF458864 WVN458858:WXB458864 F524394:AT524400 JB524394:KP524400 SX524394:UL524400 ACT524394:AEH524400 AMP524394:AOD524400 AWL524394:AXZ524400 BGH524394:BHV524400 BQD524394:BRR524400 BZZ524394:CBN524400 CJV524394:CLJ524400 CTR524394:CVF524400 DDN524394:DFB524400 DNJ524394:DOX524400 DXF524394:DYT524400 EHB524394:EIP524400 EQX524394:ESL524400 FAT524394:FCH524400 FKP524394:FMD524400 FUL524394:FVZ524400 GEH524394:GFV524400 GOD524394:GPR524400 GXZ524394:GZN524400 HHV524394:HJJ524400 HRR524394:HTF524400 IBN524394:IDB524400 ILJ524394:IMX524400 IVF524394:IWT524400 JFB524394:JGP524400 JOX524394:JQL524400 JYT524394:KAH524400 KIP524394:KKD524400 KSL524394:KTZ524400 LCH524394:LDV524400 LMD524394:LNR524400 LVZ524394:LXN524400 MFV524394:MHJ524400 MPR524394:MRF524400 MZN524394:NBB524400 NJJ524394:NKX524400 NTF524394:NUT524400 ODB524394:OEP524400 OMX524394:OOL524400 OWT524394:OYH524400 PGP524394:PID524400 PQL524394:PRZ524400 QAH524394:QBV524400 QKD524394:QLR524400 QTZ524394:QVN524400 RDV524394:RFJ524400 RNR524394:RPF524400 RXN524394:RZB524400 SHJ524394:SIX524400 SRF524394:SST524400 TBB524394:TCP524400 TKX524394:TML524400 TUT524394:TWH524400 UEP524394:UGD524400 UOL524394:UPZ524400 UYH524394:UZV524400 VID524394:VJR524400 VRZ524394:VTN524400 WBV524394:WDJ524400 WLR524394:WNF524400 WVN524394:WXB524400 F589930:AT589936 JB589930:KP589936 SX589930:UL589936 ACT589930:AEH589936 AMP589930:AOD589936 AWL589930:AXZ589936 BGH589930:BHV589936 BQD589930:BRR589936 BZZ589930:CBN589936 CJV589930:CLJ589936 CTR589930:CVF589936 DDN589930:DFB589936 DNJ589930:DOX589936 DXF589930:DYT589936 EHB589930:EIP589936 EQX589930:ESL589936 FAT589930:FCH589936 FKP589930:FMD589936 FUL589930:FVZ589936 GEH589930:GFV589936 GOD589930:GPR589936 GXZ589930:GZN589936 HHV589930:HJJ589936 HRR589930:HTF589936 IBN589930:IDB589936 ILJ589930:IMX589936 IVF589930:IWT589936 JFB589930:JGP589936 JOX589930:JQL589936 JYT589930:KAH589936 KIP589930:KKD589936 KSL589930:KTZ589936 LCH589930:LDV589936 LMD589930:LNR589936 LVZ589930:LXN589936 MFV589930:MHJ589936 MPR589930:MRF589936 MZN589930:NBB589936 NJJ589930:NKX589936 NTF589930:NUT589936 ODB589930:OEP589936 OMX589930:OOL589936 OWT589930:OYH589936 PGP589930:PID589936 PQL589930:PRZ589936 QAH589930:QBV589936 QKD589930:QLR589936 QTZ589930:QVN589936 RDV589930:RFJ589936 RNR589930:RPF589936 RXN589930:RZB589936 SHJ589930:SIX589936 SRF589930:SST589936 TBB589930:TCP589936 TKX589930:TML589936 TUT589930:TWH589936 UEP589930:UGD589936 UOL589930:UPZ589936 UYH589930:UZV589936 VID589930:VJR589936 VRZ589930:VTN589936 WBV589930:WDJ589936 WLR589930:WNF589936 WVN589930:WXB589936 F655466:AT655472 JB655466:KP655472 SX655466:UL655472 ACT655466:AEH655472 AMP655466:AOD655472 AWL655466:AXZ655472 BGH655466:BHV655472 BQD655466:BRR655472 BZZ655466:CBN655472 CJV655466:CLJ655472 CTR655466:CVF655472 DDN655466:DFB655472 DNJ655466:DOX655472 DXF655466:DYT655472 EHB655466:EIP655472 EQX655466:ESL655472 FAT655466:FCH655472 FKP655466:FMD655472 FUL655466:FVZ655472 GEH655466:GFV655472 GOD655466:GPR655472 GXZ655466:GZN655472 HHV655466:HJJ655472 HRR655466:HTF655472 IBN655466:IDB655472 ILJ655466:IMX655472 IVF655466:IWT655472 JFB655466:JGP655472 JOX655466:JQL655472 JYT655466:KAH655472 KIP655466:KKD655472 KSL655466:KTZ655472 LCH655466:LDV655472 LMD655466:LNR655472 LVZ655466:LXN655472 MFV655466:MHJ655472 MPR655466:MRF655472 MZN655466:NBB655472 NJJ655466:NKX655472 NTF655466:NUT655472 ODB655466:OEP655472 OMX655466:OOL655472 OWT655466:OYH655472 PGP655466:PID655472 PQL655466:PRZ655472 QAH655466:QBV655472 QKD655466:QLR655472 QTZ655466:QVN655472 RDV655466:RFJ655472 RNR655466:RPF655472 RXN655466:RZB655472 SHJ655466:SIX655472 SRF655466:SST655472 TBB655466:TCP655472 TKX655466:TML655472 TUT655466:TWH655472 UEP655466:UGD655472 UOL655466:UPZ655472 UYH655466:UZV655472 VID655466:VJR655472 VRZ655466:VTN655472 WBV655466:WDJ655472 WLR655466:WNF655472 WVN655466:WXB655472 F721002:AT721008 JB721002:KP721008 SX721002:UL721008 ACT721002:AEH721008 AMP721002:AOD721008 AWL721002:AXZ721008 BGH721002:BHV721008 BQD721002:BRR721008 BZZ721002:CBN721008 CJV721002:CLJ721008 CTR721002:CVF721008 DDN721002:DFB721008 DNJ721002:DOX721008 DXF721002:DYT721008 EHB721002:EIP721008 EQX721002:ESL721008 FAT721002:FCH721008 FKP721002:FMD721008 FUL721002:FVZ721008 GEH721002:GFV721008 GOD721002:GPR721008 GXZ721002:GZN721008 HHV721002:HJJ721008 HRR721002:HTF721008 IBN721002:IDB721008 ILJ721002:IMX721008 IVF721002:IWT721008 JFB721002:JGP721008 JOX721002:JQL721008 JYT721002:KAH721008 KIP721002:KKD721008 KSL721002:KTZ721008 LCH721002:LDV721008 LMD721002:LNR721008 LVZ721002:LXN721008 MFV721002:MHJ721008 MPR721002:MRF721008 MZN721002:NBB721008 NJJ721002:NKX721008 NTF721002:NUT721008 ODB721002:OEP721008 OMX721002:OOL721008 OWT721002:OYH721008 PGP721002:PID721008 PQL721002:PRZ721008 QAH721002:QBV721008 QKD721002:QLR721008 QTZ721002:QVN721008 RDV721002:RFJ721008 RNR721002:RPF721008 RXN721002:RZB721008 SHJ721002:SIX721008 SRF721002:SST721008 TBB721002:TCP721008 TKX721002:TML721008 TUT721002:TWH721008 UEP721002:UGD721008 UOL721002:UPZ721008 UYH721002:UZV721008 VID721002:VJR721008 VRZ721002:VTN721008 WBV721002:WDJ721008 WLR721002:WNF721008 WVN721002:WXB721008 F786538:AT786544 JB786538:KP786544 SX786538:UL786544 ACT786538:AEH786544 AMP786538:AOD786544 AWL786538:AXZ786544 BGH786538:BHV786544 BQD786538:BRR786544 BZZ786538:CBN786544 CJV786538:CLJ786544 CTR786538:CVF786544 DDN786538:DFB786544 DNJ786538:DOX786544 DXF786538:DYT786544 EHB786538:EIP786544 EQX786538:ESL786544 FAT786538:FCH786544 FKP786538:FMD786544 FUL786538:FVZ786544 GEH786538:GFV786544 GOD786538:GPR786544 GXZ786538:GZN786544 HHV786538:HJJ786544 HRR786538:HTF786544 IBN786538:IDB786544 ILJ786538:IMX786544 IVF786538:IWT786544 JFB786538:JGP786544 JOX786538:JQL786544 JYT786538:KAH786544 KIP786538:KKD786544 KSL786538:KTZ786544 LCH786538:LDV786544 LMD786538:LNR786544 LVZ786538:LXN786544 MFV786538:MHJ786544 MPR786538:MRF786544 MZN786538:NBB786544 NJJ786538:NKX786544 NTF786538:NUT786544 ODB786538:OEP786544 OMX786538:OOL786544 OWT786538:OYH786544 PGP786538:PID786544 PQL786538:PRZ786544 QAH786538:QBV786544 QKD786538:QLR786544 QTZ786538:QVN786544 RDV786538:RFJ786544 RNR786538:RPF786544 RXN786538:RZB786544 SHJ786538:SIX786544 SRF786538:SST786544 TBB786538:TCP786544 TKX786538:TML786544 TUT786538:TWH786544 UEP786538:UGD786544 UOL786538:UPZ786544 UYH786538:UZV786544 VID786538:VJR786544 VRZ786538:VTN786544 WBV786538:WDJ786544 WLR786538:WNF786544 WVN786538:WXB786544 F852074:AT852080 JB852074:KP852080 SX852074:UL852080 ACT852074:AEH852080 AMP852074:AOD852080 AWL852074:AXZ852080 BGH852074:BHV852080 BQD852074:BRR852080 BZZ852074:CBN852080 CJV852074:CLJ852080 CTR852074:CVF852080 DDN852074:DFB852080 DNJ852074:DOX852080 DXF852074:DYT852080 EHB852074:EIP852080 EQX852074:ESL852080 FAT852074:FCH852080 FKP852074:FMD852080 FUL852074:FVZ852080 GEH852074:GFV852080 GOD852074:GPR852080 GXZ852074:GZN852080 HHV852074:HJJ852080 HRR852074:HTF852080 IBN852074:IDB852080 ILJ852074:IMX852080 IVF852074:IWT852080 JFB852074:JGP852080 JOX852074:JQL852080 JYT852074:KAH852080 KIP852074:KKD852080 KSL852074:KTZ852080 LCH852074:LDV852080 LMD852074:LNR852080 LVZ852074:LXN852080 MFV852074:MHJ852080 MPR852074:MRF852080 MZN852074:NBB852080 NJJ852074:NKX852080 NTF852074:NUT852080 ODB852074:OEP852080 OMX852074:OOL852080 OWT852074:OYH852080 PGP852074:PID852080 PQL852074:PRZ852080 QAH852074:QBV852080 QKD852074:QLR852080 QTZ852074:QVN852080 RDV852074:RFJ852080 RNR852074:RPF852080 RXN852074:RZB852080 SHJ852074:SIX852080 SRF852074:SST852080 TBB852074:TCP852080 TKX852074:TML852080 TUT852074:TWH852080 UEP852074:UGD852080 UOL852074:UPZ852080 UYH852074:UZV852080 VID852074:VJR852080 VRZ852074:VTN852080 WBV852074:WDJ852080 WLR852074:WNF852080 WVN852074:WXB852080 F917610:AT917616 JB917610:KP917616 SX917610:UL917616 ACT917610:AEH917616 AMP917610:AOD917616 AWL917610:AXZ917616 BGH917610:BHV917616 BQD917610:BRR917616 BZZ917610:CBN917616 CJV917610:CLJ917616 CTR917610:CVF917616 DDN917610:DFB917616 DNJ917610:DOX917616 DXF917610:DYT917616 EHB917610:EIP917616 EQX917610:ESL917616 FAT917610:FCH917616 FKP917610:FMD917616 FUL917610:FVZ917616 GEH917610:GFV917616 GOD917610:GPR917616 GXZ917610:GZN917616 HHV917610:HJJ917616 HRR917610:HTF917616 IBN917610:IDB917616 ILJ917610:IMX917616 IVF917610:IWT917616 JFB917610:JGP917616 JOX917610:JQL917616 JYT917610:KAH917616 KIP917610:KKD917616 KSL917610:KTZ917616 LCH917610:LDV917616 LMD917610:LNR917616 LVZ917610:LXN917616 MFV917610:MHJ917616 MPR917610:MRF917616 MZN917610:NBB917616 NJJ917610:NKX917616 NTF917610:NUT917616 ODB917610:OEP917616 OMX917610:OOL917616 OWT917610:OYH917616 PGP917610:PID917616 PQL917610:PRZ917616 QAH917610:QBV917616 QKD917610:QLR917616 QTZ917610:QVN917616 RDV917610:RFJ917616 RNR917610:RPF917616 RXN917610:RZB917616 SHJ917610:SIX917616 SRF917610:SST917616 TBB917610:TCP917616 TKX917610:TML917616 TUT917610:TWH917616 UEP917610:UGD917616 UOL917610:UPZ917616 UYH917610:UZV917616 VID917610:VJR917616 VRZ917610:VTN917616 WBV917610:WDJ917616 WLR917610:WNF917616 WVN917610:WXB917616 F983146:AT983152 JB983146:KP983152 SX983146:UL983152 ACT983146:AEH983152 AMP983146:AOD983152 AWL983146:AXZ983152 BGH983146:BHV983152 BQD983146:BRR983152 BZZ983146:CBN983152 CJV983146:CLJ983152 CTR983146:CVF983152 DDN983146:DFB983152 DNJ983146:DOX983152 DXF983146:DYT983152 EHB983146:EIP983152 EQX983146:ESL983152 FAT983146:FCH983152 FKP983146:FMD983152 FUL983146:FVZ983152 GEH983146:GFV983152 GOD983146:GPR983152 GXZ983146:GZN983152 HHV983146:HJJ983152 HRR983146:HTF983152 IBN983146:IDB983152 ILJ983146:IMX983152 IVF983146:IWT983152 JFB983146:JGP983152 JOX983146:JQL983152 JYT983146:KAH983152 KIP983146:KKD983152 KSL983146:KTZ983152 LCH983146:LDV983152 LMD983146:LNR983152 LVZ983146:LXN983152 MFV983146:MHJ983152 MPR983146:MRF983152 MZN983146:NBB983152 NJJ983146:NKX983152 NTF983146:NUT983152 ODB983146:OEP983152 OMX983146:OOL983152 OWT983146:OYH983152 PGP983146:PID983152 PQL983146:PRZ983152 QAH983146:QBV983152 QKD983146:QLR983152 QTZ983146:QVN983152 RDV983146:RFJ983152 RNR983146:RPF983152 RXN983146:RZB983152 SHJ983146:SIX983152 SRF983146:SST983152 TBB983146:TCP983152 TKX983146:TML983152 TUT983146:TWH983152 UEP983146:UGD983152 UOL983146:UPZ983152 UYH983146:UZV983152 VID983146:VJR983152 VRZ983146:VTN983152 WBV983146:WDJ983152 WLR983146:WNF983152 WVN983146:WXB983152 H27:AM28 JD27:KI28 SZ27:UE28 ACV27:AEA28 AMR27:ANW28 AWN27:AXS28 BGJ27:BHO28 BQF27:BRK28 CAB27:CBG28 CJX27:CLC28 CTT27:CUY28 DDP27:DEU28 DNL27:DOQ28 DXH27:DYM28 EHD27:EII28 EQZ27:ESE28 FAV27:FCA28 FKR27:FLW28 FUN27:FVS28 GEJ27:GFO28 GOF27:GPK28 GYB27:GZG28 HHX27:HJC28 HRT27:HSY28 IBP27:ICU28 ILL27:IMQ28 IVH27:IWM28 JFD27:JGI28 JOZ27:JQE28 JYV27:KAA28 KIR27:KJW28 KSN27:KTS28 LCJ27:LDO28 LMF27:LNK28 LWB27:LXG28 MFX27:MHC28 MPT27:MQY28 MZP27:NAU28 NJL27:NKQ28 NTH27:NUM28 ODD27:OEI28 OMZ27:OOE28 OWV27:OYA28 PGR27:PHW28 PQN27:PRS28 QAJ27:QBO28 QKF27:QLK28 QUB27:QVG28 RDX27:RFC28 RNT27:ROY28 RXP27:RYU28 SHL27:SIQ28 SRH27:SSM28 TBD27:TCI28 TKZ27:TME28 TUV27:TWA28 UER27:UFW28 UON27:UPS28 UYJ27:UZO28 VIF27:VJK28 VSB27:VTG28 WBX27:WDC28 WLT27:WMY28 WVP27:WWU28 H65563:AM65564 JD65563:KI65564 SZ65563:UE65564 ACV65563:AEA65564 AMR65563:ANW65564 AWN65563:AXS65564 BGJ65563:BHO65564 BQF65563:BRK65564 CAB65563:CBG65564 CJX65563:CLC65564 CTT65563:CUY65564 DDP65563:DEU65564 DNL65563:DOQ65564 DXH65563:DYM65564 EHD65563:EII65564 EQZ65563:ESE65564 FAV65563:FCA65564 FKR65563:FLW65564 FUN65563:FVS65564 GEJ65563:GFO65564 GOF65563:GPK65564 GYB65563:GZG65564 HHX65563:HJC65564 HRT65563:HSY65564 IBP65563:ICU65564 ILL65563:IMQ65564 IVH65563:IWM65564 JFD65563:JGI65564 JOZ65563:JQE65564 JYV65563:KAA65564 KIR65563:KJW65564 KSN65563:KTS65564 LCJ65563:LDO65564 LMF65563:LNK65564 LWB65563:LXG65564 MFX65563:MHC65564 MPT65563:MQY65564 MZP65563:NAU65564 NJL65563:NKQ65564 NTH65563:NUM65564 ODD65563:OEI65564 OMZ65563:OOE65564 OWV65563:OYA65564 PGR65563:PHW65564 PQN65563:PRS65564 QAJ65563:QBO65564 QKF65563:QLK65564 QUB65563:QVG65564 RDX65563:RFC65564 RNT65563:ROY65564 RXP65563:RYU65564 SHL65563:SIQ65564 SRH65563:SSM65564 TBD65563:TCI65564 TKZ65563:TME65564 TUV65563:TWA65564 UER65563:UFW65564 UON65563:UPS65564 UYJ65563:UZO65564 VIF65563:VJK65564 VSB65563:VTG65564 WBX65563:WDC65564 WLT65563:WMY65564 WVP65563:WWU65564 H131099:AM131100 JD131099:KI131100 SZ131099:UE131100 ACV131099:AEA131100 AMR131099:ANW131100 AWN131099:AXS131100 BGJ131099:BHO131100 BQF131099:BRK131100 CAB131099:CBG131100 CJX131099:CLC131100 CTT131099:CUY131100 DDP131099:DEU131100 DNL131099:DOQ131100 DXH131099:DYM131100 EHD131099:EII131100 EQZ131099:ESE131100 FAV131099:FCA131100 FKR131099:FLW131100 FUN131099:FVS131100 GEJ131099:GFO131100 GOF131099:GPK131100 GYB131099:GZG131100 HHX131099:HJC131100 HRT131099:HSY131100 IBP131099:ICU131100 ILL131099:IMQ131100 IVH131099:IWM131100 JFD131099:JGI131100 JOZ131099:JQE131100 JYV131099:KAA131100 KIR131099:KJW131100 KSN131099:KTS131100 LCJ131099:LDO131100 LMF131099:LNK131100 LWB131099:LXG131100 MFX131099:MHC131100 MPT131099:MQY131100 MZP131099:NAU131100 NJL131099:NKQ131100 NTH131099:NUM131100 ODD131099:OEI131100 OMZ131099:OOE131100 OWV131099:OYA131100 PGR131099:PHW131100 PQN131099:PRS131100 QAJ131099:QBO131100 QKF131099:QLK131100 QUB131099:QVG131100 RDX131099:RFC131100 RNT131099:ROY131100 RXP131099:RYU131100 SHL131099:SIQ131100 SRH131099:SSM131100 TBD131099:TCI131100 TKZ131099:TME131100 TUV131099:TWA131100 UER131099:UFW131100 UON131099:UPS131100 UYJ131099:UZO131100 VIF131099:VJK131100 VSB131099:VTG131100 WBX131099:WDC131100 WLT131099:WMY131100 WVP131099:WWU131100 H196635:AM196636 JD196635:KI196636 SZ196635:UE196636 ACV196635:AEA196636 AMR196635:ANW196636 AWN196635:AXS196636 BGJ196635:BHO196636 BQF196635:BRK196636 CAB196635:CBG196636 CJX196635:CLC196636 CTT196635:CUY196636 DDP196635:DEU196636 DNL196635:DOQ196636 DXH196635:DYM196636 EHD196635:EII196636 EQZ196635:ESE196636 FAV196635:FCA196636 FKR196635:FLW196636 FUN196635:FVS196636 GEJ196635:GFO196636 GOF196635:GPK196636 GYB196635:GZG196636 HHX196635:HJC196636 HRT196635:HSY196636 IBP196635:ICU196636 ILL196635:IMQ196636 IVH196635:IWM196636 JFD196635:JGI196636 JOZ196635:JQE196636 JYV196635:KAA196636 KIR196635:KJW196636 KSN196635:KTS196636 LCJ196635:LDO196636 LMF196635:LNK196636 LWB196635:LXG196636 MFX196635:MHC196636 MPT196635:MQY196636 MZP196635:NAU196636 NJL196635:NKQ196636 NTH196635:NUM196636 ODD196635:OEI196636 OMZ196635:OOE196636 OWV196635:OYA196636 PGR196635:PHW196636 PQN196635:PRS196636 QAJ196635:QBO196636 QKF196635:QLK196636 QUB196635:QVG196636 RDX196635:RFC196636 RNT196635:ROY196636 RXP196635:RYU196636 SHL196635:SIQ196636 SRH196635:SSM196636 TBD196635:TCI196636 TKZ196635:TME196636 TUV196635:TWA196636 UER196635:UFW196636 UON196635:UPS196636 UYJ196635:UZO196636 VIF196635:VJK196636 VSB196635:VTG196636 WBX196635:WDC196636 WLT196635:WMY196636 WVP196635:WWU196636 H262171:AM262172 JD262171:KI262172 SZ262171:UE262172 ACV262171:AEA262172 AMR262171:ANW262172 AWN262171:AXS262172 BGJ262171:BHO262172 BQF262171:BRK262172 CAB262171:CBG262172 CJX262171:CLC262172 CTT262171:CUY262172 DDP262171:DEU262172 DNL262171:DOQ262172 DXH262171:DYM262172 EHD262171:EII262172 EQZ262171:ESE262172 FAV262171:FCA262172 FKR262171:FLW262172 FUN262171:FVS262172 GEJ262171:GFO262172 GOF262171:GPK262172 GYB262171:GZG262172 HHX262171:HJC262172 HRT262171:HSY262172 IBP262171:ICU262172 ILL262171:IMQ262172 IVH262171:IWM262172 JFD262171:JGI262172 JOZ262171:JQE262172 JYV262171:KAA262172 KIR262171:KJW262172 KSN262171:KTS262172 LCJ262171:LDO262172 LMF262171:LNK262172 LWB262171:LXG262172 MFX262171:MHC262172 MPT262171:MQY262172 MZP262171:NAU262172 NJL262171:NKQ262172 NTH262171:NUM262172 ODD262171:OEI262172 OMZ262171:OOE262172 OWV262171:OYA262172 PGR262171:PHW262172 PQN262171:PRS262172 QAJ262171:QBO262172 QKF262171:QLK262172 QUB262171:QVG262172 RDX262171:RFC262172 RNT262171:ROY262172 RXP262171:RYU262172 SHL262171:SIQ262172 SRH262171:SSM262172 TBD262171:TCI262172 TKZ262171:TME262172 TUV262171:TWA262172 UER262171:UFW262172 UON262171:UPS262172 UYJ262171:UZO262172 VIF262171:VJK262172 VSB262171:VTG262172 WBX262171:WDC262172 WLT262171:WMY262172 WVP262171:WWU262172 H327707:AM327708 JD327707:KI327708 SZ327707:UE327708 ACV327707:AEA327708 AMR327707:ANW327708 AWN327707:AXS327708 BGJ327707:BHO327708 BQF327707:BRK327708 CAB327707:CBG327708 CJX327707:CLC327708 CTT327707:CUY327708 DDP327707:DEU327708 DNL327707:DOQ327708 DXH327707:DYM327708 EHD327707:EII327708 EQZ327707:ESE327708 FAV327707:FCA327708 FKR327707:FLW327708 FUN327707:FVS327708 GEJ327707:GFO327708 GOF327707:GPK327708 GYB327707:GZG327708 HHX327707:HJC327708 HRT327707:HSY327708 IBP327707:ICU327708 ILL327707:IMQ327708 IVH327707:IWM327708 JFD327707:JGI327708 JOZ327707:JQE327708 JYV327707:KAA327708 KIR327707:KJW327708 KSN327707:KTS327708 LCJ327707:LDO327708 LMF327707:LNK327708 LWB327707:LXG327708 MFX327707:MHC327708 MPT327707:MQY327708 MZP327707:NAU327708 NJL327707:NKQ327708 NTH327707:NUM327708 ODD327707:OEI327708 OMZ327707:OOE327708 OWV327707:OYA327708 PGR327707:PHW327708 PQN327707:PRS327708 QAJ327707:QBO327708 QKF327707:QLK327708 QUB327707:QVG327708 RDX327707:RFC327708 RNT327707:ROY327708 RXP327707:RYU327708 SHL327707:SIQ327708 SRH327707:SSM327708 TBD327707:TCI327708 TKZ327707:TME327708 TUV327707:TWA327708 UER327707:UFW327708 UON327707:UPS327708 UYJ327707:UZO327708 VIF327707:VJK327708 VSB327707:VTG327708 WBX327707:WDC327708 WLT327707:WMY327708 WVP327707:WWU327708 H393243:AM393244 JD393243:KI393244 SZ393243:UE393244 ACV393243:AEA393244 AMR393243:ANW393244 AWN393243:AXS393244 BGJ393243:BHO393244 BQF393243:BRK393244 CAB393243:CBG393244 CJX393243:CLC393244 CTT393243:CUY393244 DDP393243:DEU393244 DNL393243:DOQ393244 DXH393243:DYM393244 EHD393243:EII393244 EQZ393243:ESE393244 FAV393243:FCA393244 FKR393243:FLW393244 FUN393243:FVS393244 GEJ393243:GFO393244 GOF393243:GPK393244 GYB393243:GZG393244 HHX393243:HJC393244 HRT393243:HSY393244 IBP393243:ICU393244 ILL393243:IMQ393244 IVH393243:IWM393244 JFD393243:JGI393244 JOZ393243:JQE393244 JYV393243:KAA393244 KIR393243:KJW393244 KSN393243:KTS393244 LCJ393243:LDO393244 LMF393243:LNK393244 LWB393243:LXG393244 MFX393243:MHC393244 MPT393243:MQY393244 MZP393243:NAU393244 NJL393243:NKQ393244 NTH393243:NUM393244 ODD393243:OEI393244 OMZ393243:OOE393244 OWV393243:OYA393244 PGR393243:PHW393244 PQN393243:PRS393244 QAJ393243:QBO393244 QKF393243:QLK393244 QUB393243:QVG393244 RDX393243:RFC393244 RNT393243:ROY393244 RXP393243:RYU393244 SHL393243:SIQ393244 SRH393243:SSM393244 TBD393243:TCI393244 TKZ393243:TME393244 TUV393243:TWA393244 UER393243:UFW393244 UON393243:UPS393244 UYJ393243:UZO393244 VIF393243:VJK393244 VSB393243:VTG393244 WBX393243:WDC393244 WLT393243:WMY393244 WVP393243:WWU393244 H458779:AM458780 JD458779:KI458780 SZ458779:UE458780 ACV458779:AEA458780 AMR458779:ANW458780 AWN458779:AXS458780 BGJ458779:BHO458780 BQF458779:BRK458780 CAB458779:CBG458780 CJX458779:CLC458780 CTT458779:CUY458780 DDP458779:DEU458780 DNL458779:DOQ458780 DXH458779:DYM458780 EHD458779:EII458780 EQZ458779:ESE458780 FAV458779:FCA458780 FKR458779:FLW458780 FUN458779:FVS458780 GEJ458779:GFO458780 GOF458779:GPK458780 GYB458779:GZG458780 HHX458779:HJC458780 HRT458779:HSY458780 IBP458779:ICU458780 ILL458779:IMQ458780 IVH458779:IWM458780 JFD458779:JGI458780 JOZ458779:JQE458780 JYV458779:KAA458780 KIR458779:KJW458780 KSN458779:KTS458780 LCJ458779:LDO458780 LMF458779:LNK458780 LWB458779:LXG458780 MFX458779:MHC458780 MPT458779:MQY458780 MZP458779:NAU458780 NJL458779:NKQ458780 NTH458779:NUM458780 ODD458779:OEI458780 OMZ458779:OOE458780 OWV458779:OYA458780 PGR458779:PHW458780 PQN458779:PRS458780 QAJ458779:QBO458780 QKF458779:QLK458780 QUB458779:QVG458780 RDX458779:RFC458780 RNT458779:ROY458780 RXP458779:RYU458780 SHL458779:SIQ458780 SRH458779:SSM458780 TBD458779:TCI458780 TKZ458779:TME458780 TUV458779:TWA458780 UER458779:UFW458780 UON458779:UPS458780 UYJ458779:UZO458780 VIF458779:VJK458780 VSB458779:VTG458780 WBX458779:WDC458780 WLT458779:WMY458780 WVP458779:WWU458780 H524315:AM524316 JD524315:KI524316 SZ524315:UE524316 ACV524315:AEA524316 AMR524315:ANW524316 AWN524315:AXS524316 BGJ524315:BHO524316 BQF524315:BRK524316 CAB524315:CBG524316 CJX524315:CLC524316 CTT524315:CUY524316 DDP524315:DEU524316 DNL524315:DOQ524316 DXH524315:DYM524316 EHD524315:EII524316 EQZ524315:ESE524316 FAV524315:FCA524316 FKR524315:FLW524316 FUN524315:FVS524316 GEJ524315:GFO524316 GOF524315:GPK524316 GYB524315:GZG524316 HHX524315:HJC524316 HRT524315:HSY524316 IBP524315:ICU524316 ILL524315:IMQ524316 IVH524315:IWM524316 JFD524315:JGI524316 JOZ524315:JQE524316 JYV524315:KAA524316 KIR524315:KJW524316 KSN524315:KTS524316 LCJ524315:LDO524316 LMF524315:LNK524316 LWB524315:LXG524316 MFX524315:MHC524316 MPT524315:MQY524316 MZP524315:NAU524316 NJL524315:NKQ524316 NTH524315:NUM524316 ODD524315:OEI524316 OMZ524315:OOE524316 OWV524315:OYA524316 PGR524315:PHW524316 PQN524315:PRS524316 QAJ524315:QBO524316 QKF524315:QLK524316 QUB524315:QVG524316 RDX524315:RFC524316 RNT524315:ROY524316 RXP524315:RYU524316 SHL524315:SIQ524316 SRH524315:SSM524316 TBD524315:TCI524316 TKZ524315:TME524316 TUV524315:TWA524316 UER524315:UFW524316 UON524315:UPS524316 UYJ524315:UZO524316 VIF524315:VJK524316 VSB524315:VTG524316 WBX524315:WDC524316 WLT524315:WMY524316 WVP524315:WWU524316 H589851:AM589852 JD589851:KI589852 SZ589851:UE589852 ACV589851:AEA589852 AMR589851:ANW589852 AWN589851:AXS589852 BGJ589851:BHO589852 BQF589851:BRK589852 CAB589851:CBG589852 CJX589851:CLC589852 CTT589851:CUY589852 DDP589851:DEU589852 DNL589851:DOQ589852 DXH589851:DYM589852 EHD589851:EII589852 EQZ589851:ESE589852 FAV589851:FCA589852 FKR589851:FLW589852 FUN589851:FVS589852 GEJ589851:GFO589852 GOF589851:GPK589852 GYB589851:GZG589852 HHX589851:HJC589852 HRT589851:HSY589852 IBP589851:ICU589852 ILL589851:IMQ589852 IVH589851:IWM589852 JFD589851:JGI589852 JOZ589851:JQE589852 JYV589851:KAA589852 KIR589851:KJW589852 KSN589851:KTS589852 LCJ589851:LDO589852 LMF589851:LNK589852 LWB589851:LXG589852 MFX589851:MHC589852 MPT589851:MQY589852 MZP589851:NAU589852 NJL589851:NKQ589852 NTH589851:NUM589852 ODD589851:OEI589852 OMZ589851:OOE589852 OWV589851:OYA589852 PGR589851:PHW589852 PQN589851:PRS589852 QAJ589851:QBO589852 QKF589851:QLK589852 QUB589851:QVG589852 RDX589851:RFC589852 RNT589851:ROY589852 RXP589851:RYU589852 SHL589851:SIQ589852 SRH589851:SSM589852 TBD589851:TCI589852 TKZ589851:TME589852 TUV589851:TWA589852 UER589851:UFW589852 UON589851:UPS589852 UYJ589851:UZO589852 VIF589851:VJK589852 VSB589851:VTG589852 WBX589851:WDC589852 WLT589851:WMY589852 WVP589851:WWU589852 H655387:AM655388 JD655387:KI655388 SZ655387:UE655388 ACV655387:AEA655388 AMR655387:ANW655388 AWN655387:AXS655388 BGJ655387:BHO655388 BQF655387:BRK655388 CAB655387:CBG655388 CJX655387:CLC655388 CTT655387:CUY655388 DDP655387:DEU655388 DNL655387:DOQ655388 DXH655387:DYM655388 EHD655387:EII655388 EQZ655387:ESE655388 FAV655387:FCA655388 FKR655387:FLW655388 FUN655387:FVS655388 GEJ655387:GFO655388 GOF655387:GPK655388 GYB655387:GZG655388 HHX655387:HJC655388 HRT655387:HSY655388 IBP655387:ICU655388 ILL655387:IMQ655388 IVH655387:IWM655388 JFD655387:JGI655388 JOZ655387:JQE655388 JYV655387:KAA655388 KIR655387:KJW655388 KSN655387:KTS655388 LCJ655387:LDO655388 LMF655387:LNK655388 LWB655387:LXG655388 MFX655387:MHC655388 MPT655387:MQY655388 MZP655387:NAU655388 NJL655387:NKQ655388 NTH655387:NUM655388 ODD655387:OEI655388 OMZ655387:OOE655388 OWV655387:OYA655388 PGR655387:PHW655388 PQN655387:PRS655388 QAJ655387:QBO655388 QKF655387:QLK655388 QUB655387:QVG655388 RDX655387:RFC655388 RNT655387:ROY655388 RXP655387:RYU655388 SHL655387:SIQ655388 SRH655387:SSM655388 TBD655387:TCI655388 TKZ655387:TME655388 TUV655387:TWA655388 UER655387:UFW655388 UON655387:UPS655388 UYJ655387:UZO655388 VIF655387:VJK655388 VSB655387:VTG655388 WBX655387:WDC655388 WLT655387:WMY655388 WVP655387:WWU655388 H720923:AM720924 JD720923:KI720924 SZ720923:UE720924 ACV720923:AEA720924 AMR720923:ANW720924 AWN720923:AXS720924 BGJ720923:BHO720924 BQF720923:BRK720924 CAB720923:CBG720924 CJX720923:CLC720924 CTT720923:CUY720924 DDP720923:DEU720924 DNL720923:DOQ720924 DXH720923:DYM720924 EHD720923:EII720924 EQZ720923:ESE720924 FAV720923:FCA720924 FKR720923:FLW720924 FUN720923:FVS720924 GEJ720923:GFO720924 GOF720923:GPK720924 GYB720923:GZG720924 HHX720923:HJC720924 HRT720923:HSY720924 IBP720923:ICU720924 ILL720923:IMQ720924 IVH720923:IWM720924 JFD720923:JGI720924 JOZ720923:JQE720924 JYV720923:KAA720924 KIR720923:KJW720924 KSN720923:KTS720924 LCJ720923:LDO720924 LMF720923:LNK720924 LWB720923:LXG720924 MFX720923:MHC720924 MPT720923:MQY720924 MZP720923:NAU720924 NJL720923:NKQ720924 NTH720923:NUM720924 ODD720923:OEI720924 OMZ720923:OOE720924 OWV720923:OYA720924 PGR720923:PHW720924 PQN720923:PRS720924 QAJ720923:QBO720924 QKF720923:QLK720924 QUB720923:QVG720924 RDX720923:RFC720924 RNT720923:ROY720924 RXP720923:RYU720924 SHL720923:SIQ720924 SRH720923:SSM720924 TBD720923:TCI720924 TKZ720923:TME720924 TUV720923:TWA720924 UER720923:UFW720924 UON720923:UPS720924 UYJ720923:UZO720924 VIF720923:VJK720924 VSB720923:VTG720924 WBX720923:WDC720924 WLT720923:WMY720924 WVP720923:WWU720924 H786459:AM786460 JD786459:KI786460 SZ786459:UE786460 ACV786459:AEA786460 AMR786459:ANW786460 AWN786459:AXS786460 BGJ786459:BHO786460 BQF786459:BRK786460 CAB786459:CBG786460 CJX786459:CLC786460 CTT786459:CUY786460 DDP786459:DEU786460 DNL786459:DOQ786460 DXH786459:DYM786460 EHD786459:EII786460 EQZ786459:ESE786460 FAV786459:FCA786460 FKR786459:FLW786460 FUN786459:FVS786460 GEJ786459:GFO786460 GOF786459:GPK786460 GYB786459:GZG786460 HHX786459:HJC786460 HRT786459:HSY786460 IBP786459:ICU786460 ILL786459:IMQ786460 IVH786459:IWM786460 JFD786459:JGI786460 JOZ786459:JQE786460 JYV786459:KAA786460 KIR786459:KJW786460 KSN786459:KTS786460 LCJ786459:LDO786460 LMF786459:LNK786460 LWB786459:LXG786460 MFX786459:MHC786460 MPT786459:MQY786460 MZP786459:NAU786460 NJL786459:NKQ786460 NTH786459:NUM786460 ODD786459:OEI786460 OMZ786459:OOE786460 OWV786459:OYA786460 PGR786459:PHW786460 PQN786459:PRS786460 QAJ786459:QBO786460 QKF786459:QLK786460 QUB786459:QVG786460 RDX786459:RFC786460 RNT786459:ROY786460 RXP786459:RYU786460 SHL786459:SIQ786460 SRH786459:SSM786460 TBD786459:TCI786460 TKZ786459:TME786460 TUV786459:TWA786460 UER786459:UFW786460 UON786459:UPS786460 UYJ786459:UZO786460 VIF786459:VJK786460 VSB786459:VTG786460 WBX786459:WDC786460 WLT786459:WMY786460 WVP786459:WWU786460 H851995:AM851996 JD851995:KI851996 SZ851995:UE851996 ACV851995:AEA851996 AMR851995:ANW851996 AWN851995:AXS851996 BGJ851995:BHO851996 BQF851995:BRK851996 CAB851995:CBG851996 CJX851995:CLC851996 CTT851995:CUY851996 DDP851995:DEU851996 DNL851995:DOQ851996 DXH851995:DYM851996 EHD851995:EII851996 EQZ851995:ESE851996 FAV851995:FCA851996 FKR851995:FLW851996 FUN851995:FVS851996 GEJ851995:GFO851996 GOF851995:GPK851996 GYB851995:GZG851996 HHX851995:HJC851996 HRT851995:HSY851996 IBP851995:ICU851996 ILL851995:IMQ851996 IVH851995:IWM851996 JFD851995:JGI851996 JOZ851995:JQE851996 JYV851995:KAA851996 KIR851995:KJW851996 KSN851995:KTS851996 LCJ851995:LDO851996 LMF851995:LNK851996 LWB851995:LXG851996 MFX851995:MHC851996 MPT851995:MQY851996 MZP851995:NAU851996 NJL851995:NKQ851996 NTH851995:NUM851996 ODD851995:OEI851996 OMZ851995:OOE851996 OWV851995:OYA851996 PGR851995:PHW851996 PQN851995:PRS851996 QAJ851995:QBO851996 QKF851995:QLK851996 QUB851995:QVG851996 RDX851995:RFC851996 RNT851995:ROY851996 RXP851995:RYU851996 SHL851995:SIQ851996 SRH851995:SSM851996 TBD851995:TCI851996 TKZ851995:TME851996 TUV851995:TWA851996 UER851995:UFW851996 UON851995:UPS851996 UYJ851995:UZO851996 VIF851995:VJK851996 VSB851995:VTG851996 WBX851995:WDC851996 WLT851995:WMY851996 WVP851995:WWU851996 H917531:AM917532 JD917531:KI917532 SZ917531:UE917532 ACV917531:AEA917532 AMR917531:ANW917532 AWN917531:AXS917532 BGJ917531:BHO917532 BQF917531:BRK917532 CAB917531:CBG917532 CJX917531:CLC917532 CTT917531:CUY917532 DDP917531:DEU917532 DNL917531:DOQ917532 DXH917531:DYM917532 EHD917531:EII917532 EQZ917531:ESE917532 FAV917531:FCA917532 FKR917531:FLW917532 FUN917531:FVS917532 GEJ917531:GFO917532 GOF917531:GPK917532 GYB917531:GZG917532 HHX917531:HJC917532 HRT917531:HSY917532 IBP917531:ICU917532 ILL917531:IMQ917532 IVH917531:IWM917532 JFD917531:JGI917532 JOZ917531:JQE917532 JYV917531:KAA917532 KIR917531:KJW917532 KSN917531:KTS917532 LCJ917531:LDO917532 LMF917531:LNK917532 LWB917531:LXG917532 MFX917531:MHC917532 MPT917531:MQY917532 MZP917531:NAU917532 NJL917531:NKQ917532 NTH917531:NUM917532 ODD917531:OEI917532 OMZ917531:OOE917532 OWV917531:OYA917532 PGR917531:PHW917532 PQN917531:PRS917532 QAJ917531:QBO917532 QKF917531:QLK917532 QUB917531:QVG917532 RDX917531:RFC917532 RNT917531:ROY917532 RXP917531:RYU917532 SHL917531:SIQ917532 SRH917531:SSM917532 TBD917531:TCI917532 TKZ917531:TME917532 TUV917531:TWA917532 UER917531:UFW917532 UON917531:UPS917532 UYJ917531:UZO917532 VIF917531:VJK917532 VSB917531:VTG917532 WBX917531:WDC917532 WLT917531:WMY917532 WVP917531:WWU917532 H983067:AM983068 JD983067:KI983068 SZ983067:UE983068 ACV983067:AEA983068 AMR983067:ANW983068 AWN983067:AXS983068 BGJ983067:BHO983068 BQF983067:BRK983068 CAB983067:CBG983068 CJX983067:CLC983068 CTT983067:CUY983068 DDP983067:DEU983068 DNL983067:DOQ983068 DXH983067:DYM983068 EHD983067:EII983068 EQZ983067:ESE983068 FAV983067:FCA983068 FKR983067:FLW983068 FUN983067:FVS983068 GEJ983067:GFO983068 GOF983067:GPK983068 GYB983067:GZG983068 HHX983067:HJC983068 HRT983067:HSY983068 IBP983067:ICU983068 ILL983067:IMQ983068 IVH983067:IWM983068 JFD983067:JGI983068 JOZ983067:JQE983068 JYV983067:KAA983068 KIR983067:KJW983068 KSN983067:KTS983068 LCJ983067:LDO983068 LMF983067:LNK983068 LWB983067:LXG983068 MFX983067:MHC983068 MPT983067:MQY983068 MZP983067:NAU983068 NJL983067:NKQ983068 NTH983067:NUM983068 ODD983067:OEI983068 OMZ983067:OOE983068 OWV983067:OYA983068 PGR983067:PHW983068 PQN983067:PRS983068 QAJ983067:QBO983068 QKF983067:QLK983068 QUB983067:QVG983068 RDX983067:RFC983068 RNT983067:ROY983068 RXP983067:RYU983068 SHL983067:SIQ983068 SRH983067:SSM983068 TBD983067:TCI983068 TKZ983067:TME983068 TUV983067:TWA983068 UER983067:UFW983068 UON983067:UPS983068 UYJ983067:UZO983068 VIF983067:VJK983068 VSB983067:VTG983068 WBX983067:WDC983068 WLT983067:WMY983068 WVP983067:WWU983068 C30:AO48 IY30:KK48 SU30:UG48 ACQ30:AEC48 AMM30:ANY48 AWI30:AXU48 BGE30:BHQ48 BQA30:BRM48 BZW30:CBI48 CJS30:CLE48 CTO30:CVA48 DDK30:DEW48 DNG30:DOS48 DXC30:DYO48 EGY30:EIK48 EQU30:ESG48 FAQ30:FCC48 FKM30:FLY48 FUI30:FVU48 GEE30:GFQ48 GOA30:GPM48 GXW30:GZI48 HHS30:HJE48 HRO30:HTA48 IBK30:ICW48 ILG30:IMS48 IVC30:IWO48 JEY30:JGK48 JOU30:JQG48 JYQ30:KAC48 KIM30:KJY48 KSI30:KTU48 LCE30:LDQ48 LMA30:LNM48 LVW30:LXI48 MFS30:MHE48 MPO30:MRA48 MZK30:NAW48 NJG30:NKS48 NTC30:NUO48 OCY30:OEK48 OMU30:OOG48 OWQ30:OYC48 PGM30:PHY48 PQI30:PRU48 QAE30:QBQ48 QKA30:QLM48 QTW30:QVI48 RDS30:RFE48 RNO30:RPA48 RXK30:RYW48 SHG30:SIS48 SRC30:SSO48 TAY30:TCK48 TKU30:TMG48 TUQ30:TWC48 UEM30:UFY48 UOI30:UPU48 UYE30:UZQ48 VIA30:VJM48 VRW30:VTI48 WBS30:WDE48 WLO30:WNA48 WVK30:WWW48 C65566:AO65584 IY65566:KK65584 SU65566:UG65584 ACQ65566:AEC65584 AMM65566:ANY65584 AWI65566:AXU65584 BGE65566:BHQ65584 BQA65566:BRM65584 BZW65566:CBI65584 CJS65566:CLE65584 CTO65566:CVA65584 DDK65566:DEW65584 DNG65566:DOS65584 DXC65566:DYO65584 EGY65566:EIK65584 EQU65566:ESG65584 FAQ65566:FCC65584 FKM65566:FLY65584 FUI65566:FVU65584 GEE65566:GFQ65584 GOA65566:GPM65584 GXW65566:GZI65584 HHS65566:HJE65584 HRO65566:HTA65584 IBK65566:ICW65584 ILG65566:IMS65584 IVC65566:IWO65584 JEY65566:JGK65584 JOU65566:JQG65584 JYQ65566:KAC65584 KIM65566:KJY65584 KSI65566:KTU65584 LCE65566:LDQ65584 LMA65566:LNM65584 LVW65566:LXI65584 MFS65566:MHE65584 MPO65566:MRA65584 MZK65566:NAW65584 NJG65566:NKS65584 NTC65566:NUO65584 OCY65566:OEK65584 OMU65566:OOG65584 OWQ65566:OYC65584 PGM65566:PHY65584 PQI65566:PRU65584 QAE65566:QBQ65584 QKA65566:QLM65584 QTW65566:QVI65584 RDS65566:RFE65584 RNO65566:RPA65584 RXK65566:RYW65584 SHG65566:SIS65584 SRC65566:SSO65584 TAY65566:TCK65584 TKU65566:TMG65584 TUQ65566:TWC65584 UEM65566:UFY65584 UOI65566:UPU65584 UYE65566:UZQ65584 VIA65566:VJM65584 VRW65566:VTI65584 WBS65566:WDE65584 WLO65566:WNA65584 WVK65566:WWW65584 C131102:AO131120 IY131102:KK131120 SU131102:UG131120 ACQ131102:AEC131120 AMM131102:ANY131120 AWI131102:AXU131120 BGE131102:BHQ131120 BQA131102:BRM131120 BZW131102:CBI131120 CJS131102:CLE131120 CTO131102:CVA131120 DDK131102:DEW131120 DNG131102:DOS131120 DXC131102:DYO131120 EGY131102:EIK131120 EQU131102:ESG131120 FAQ131102:FCC131120 FKM131102:FLY131120 FUI131102:FVU131120 GEE131102:GFQ131120 GOA131102:GPM131120 GXW131102:GZI131120 HHS131102:HJE131120 HRO131102:HTA131120 IBK131102:ICW131120 ILG131102:IMS131120 IVC131102:IWO131120 JEY131102:JGK131120 JOU131102:JQG131120 JYQ131102:KAC131120 KIM131102:KJY131120 KSI131102:KTU131120 LCE131102:LDQ131120 LMA131102:LNM131120 LVW131102:LXI131120 MFS131102:MHE131120 MPO131102:MRA131120 MZK131102:NAW131120 NJG131102:NKS131120 NTC131102:NUO131120 OCY131102:OEK131120 OMU131102:OOG131120 OWQ131102:OYC131120 PGM131102:PHY131120 PQI131102:PRU131120 QAE131102:QBQ131120 QKA131102:QLM131120 QTW131102:QVI131120 RDS131102:RFE131120 RNO131102:RPA131120 RXK131102:RYW131120 SHG131102:SIS131120 SRC131102:SSO131120 TAY131102:TCK131120 TKU131102:TMG131120 TUQ131102:TWC131120 UEM131102:UFY131120 UOI131102:UPU131120 UYE131102:UZQ131120 VIA131102:VJM131120 VRW131102:VTI131120 WBS131102:WDE131120 WLO131102:WNA131120 WVK131102:WWW131120 C196638:AO196656 IY196638:KK196656 SU196638:UG196656 ACQ196638:AEC196656 AMM196638:ANY196656 AWI196638:AXU196656 BGE196638:BHQ196656 BQA196638:BRM196656 BZW196638:CBI196656 CJS196638:CLE196656 CTO196638:CVA196656 DDK196638:DEW196656 DNG196638:DOS196656 DXC196638:DYO196656 EGY196638:EIK196656 EQU196638:ESG196656 FAQ196638:FCC196656 FKM196638:FLY196656 FUI196638:FVU196656 GEE196638:GFQ196656 GOA196638:GPM196656 GXW196638:GZI196656 HHS196638:HJE196656 HRO196638:HTA196656 IBK196638:ICW196656 ILG196638:IMS196656 IVC196638:IWO196656 JEY196638:JGK196656 JOU196638:JQG196656 JYQ196638:KAC196656 KIM196638:KJY196656 KSI196638:KTU196656 LCE196638:LDQ196656 LMA196638:LNM196656 LVW196638:LXI196656 MFS196638:MHE196656 MPO196638:MRA196656 MZK196638:NAW196656 NJG196638:NKS196656 NTC196638:NUO196656 OCY196638:OEK196656 OMU196638:OOG196656 OWQ196638:OYC196656 PGM196638:PHY196656 PQI196638:PRU196656 QAE196638:QBQ196656 QKA196638:QLM196656 QTW196638:QVI196656 RDS196638:RFE196656 RNO196638:RPA196656 RXK196638:RYW196656 SHG196638:SIS196656 SRC196638:SSO196656 TAY196638:TCK196656 TKU196638:TMG196656 TUQ196638:TWC196656 UEM196638:UFY196656 UOI196638:UPU196656 UYE196638:UZQ196656 VIA196638:VJM196656 VRW196638:VTI196656 WBS196638:WDE196656 WLO196638:WNA196656 WVK196638:WWW196656 C262174:AO262192 IY262174:KK262192 SU262174:UG262192 ACQ262174:AEC262192 AMM262174:ANY262192 AWI262174:AXU262192 BGE262174:BHQ262192 BQA262174:BRM262192 BZW262174:CBI262192 CJS262174:CLE262192 CTO262174:CVA262192 DDK262174:DEW262192 DNG262174:DOS262192 DXC262174:DYO262192 EGY262174:EIK262192 EQU262174:ESG262192 FAQ262174:FCC262192 FKM262174:FLY262192 FUI262174:FVU262192 GEE262174:GFQ262192 GOA262174:GPM262192 GXW262174:GZI262192 HHS262174:HJE262192 HRO262174:HTA262192 IBK262174:ICW262192 ILG262174:IMS262192 IVC262174:IWO262192 JEY262174:JGK262192 JOU262174:JQG262192 JYQ262174:KAC262192 KIM262174:KJY262192 KSI262174:KTU262192 LCE262174:LDQ262192 LMA262174:LNM262192 LVW262174:LXI262192 MFS262174:MHE262192 MPO262174:MRA262192 MZK262174:NAW262192 NJG262174:NKS262192 NTC262174:NUO262192 OCY262174:OEK262192 OMU262174:OOG262192 OWQ262174:OYC262192 PGM262174:PHY262192 PQI262174:PRU262192 QAE262174:QBQ262192 QKA262174:QLM262192 QTW262174:QVI262192 RDS262174:RFE262192 RNO262174:RPA262192 RXK262174:RYW262192 SHG262174:SIS262192 SRC262174:SSO262192 TAY262174:TCK262192 TKU262174:TMG262192 TUQ262174:TWC262192 UEM262174:UFY262192 UOI262174:UPU262192 UYE262174:UZQ262192 VIA262174:VJM262192 VRW262174:VTI262192 WBS262174:WDE262192 WLO262174:WNA262192 WVK262174:WWW262192 C327710:AO327728 IY327710:KK327728 SU327710:UG327728 ACQ327710:AEC327728 AMM327710:ANY327728 AWI327710:AXU327728 BGE327710:BHQ327728 BQA327710:BRM327728 BZW327710:CBI327728 CJS327710:CLE327728 CTO327710:CVA327728 DDK327710:DEW327728 DNG327710:DOS327728 DXC327710:DYO327728 EGY327710:EIK327728 EQU327710:ESG327728 FAQ327710:FCC327728 FKM327710:FLY327728 FUI327710:FVU327728 GEE327710:GFQ327728 GOA327710:GPM327728 GXW327710:GZI327728 HHS327710:HJE327728 HRO327710:HTA327728 IBK327710:ICW327728 ILG327710:IMS327728 IVC327710:IWO327728 JEY327710:JGK327728 JOU327710:JQG327728 JYQ327710:KAC327728 KIM327710:KJY327728 KSI327710:KTU327728 LCE327710:LDQ327728 LMA327710:LNM327728 LVW327710:LXI327728 MFS327710:MHE327728 MPO327710:MRA327728 MZK327710:NAW327728 NJG327710:NKS327728 NTC327710:NUO327728 OCY327710:OEK327728 OMU327710:OOG327728 OWQ327710:OYC327728 PGM327710:PHY327728 PQI327710:PRU327728 QAE327710:QBQ327728 QKA327710:QLM327728 QTW327710:QVI327728 RDS327710:RFE327728 RNO327710:RPA327728 RXK327710:RYW327728 SHG327710:SIS327728 SRC327710:SSO327728 TAY327710:TCK327728 TKU327710:TMG327728 TUQ327710:TWC327728 UEM327710:UFY327728 UOI327710:UPU327728 UYE327710:UZQ327728 VIA327710:VJM327728 VRW327710:VTI327728 WBS327710:WDE327728 WLO327710:WNA327728 WVK327710:WWW327728 C393246:AO393264 IY393246:KK393264 SU393246:UG393264 ACQ393246:AEC393264 AMM393246:ANY393264 AWI393246:AXU393264 BGE393246:BHQ393264 BQA393246:BRM393264 BZW393246:CBI393264 CJS393246:CLE393264 CTO393246:CVA393264 DDK393246:DEW393264 DNG393246:DOS393264 DXC393246:DYO393264 EGY393246:EIK393264 EQU393246:ESG393264 FAQ393246:FCC393264 FKM393246:FLY393264 FUI393246:FVU393264 GEE393246:GFQ393264 GOA393246:GPM393264 GXW393246:GZI393264 HHS393246:HJE393264 HRO393246:HTA393264 IBK393246:ICW393264 ILG393246:IMS393264 IVC393246:IWO393264 JEY393246:JGK393264 JOU393246:JQG393264 JYQ393246:KAC393264 KIM393246:KJY393264 KSI393246:KTU393264 LCE393246:LDQ393264 LMA393246:LNM393264 LVW393246:LXI393264 MFS393246:MHE393264 MPO393246:MRA393264 MZK393246:NAW393264 NJG393246:NKS393264 NTC393246:NUO393264 OCY393246:OEK393264 OMU393246:OOG393264 OWQ393246:OYC393264 PGM393246:PHY393264 PQI393246:PRU393264 QAE393246:QBQ393264 QKA393246:QLM393264 QTW393246:QVI393264 RDS393246:RFE393264 RNO393246:RPA393264 RXK393246:RYW393264 SHG393246:SIS393264 SRC393246:SSO393264 TAY393246:TCK393264 TKU393246:TMG393264 TUQ393246:TWC393264 UEM393246:UFY393264 UOI393246:UPU393264 UYE393246:UZQ393264 VIA393246:VJM393264 VRW393246:VTI393264 WBS393246:WDE393264 WLO393246:WNA393264 WVK393246:WWW393264 C458782:AO458800 IY458782:KK458800 SU458782:UG458800 ACQ458782:AEC458800 AMM458782:ANY458800 AWI458782:AXU458800 BGE458782:BHQ458800 BQA458782:BRM458800 BZW458782:CBI458800 CJS458782:CLE458800 CTO458782:CVA458800 DDK458782:DEW458800 DNG458782:DOS458800 DXC458782:DYO458800 EGY458782:EIK458800 EQU458782:ESG458800 FAQ458782:FCC458800 FKM458782:FLY458800 FUI458782:FVU458800 GEE458782:GFQ458800 GOA458782:GPM458800 GXW458782:GZI458800 HHS458782:HJE458800 HRO458782:HTA458800 IBK458782:ICW458800 ILG458782:IMS458800 IVC458782:IWO458800 JEY458782:JGK458800 JOU458782:JQG458800 JYQ458782:KAC458800 KIM458782:KJY458800 KSI458782:KTU458800 LCE458782:LDQ458800 LMA458782:LNM458800 LVW458782:LXI458800 MFS458782:MHE458800 MPO458782:MRA458800 MZK458782:NAW458800 NJG458782:NKS458800 NTC458782:NUO458800 OCY458782:OEK458800 OMU458782:OOG458800 OWQ458782:OYC458800 PGM458782:PHY458800 PQI458782:PRU458800 QAE458782:QBQ458800 QKA458782:QLM458800 QTW458782:QVI458800 RDS458782:RFE458800 RNO458782:RPA458800 RXK458782:RYW458800 SHG458782:SIS458800 SRC458782:SSO458800 TAY458782:TCK458800 TKU458782:TMG458800 TUQ458782:TWC458800 UEM458782:UFY458800 UOI458782:UPU458800 UYE458782:UZQ458800 VIA458782:VJM458800 VRW458782:VTI458800 WBS458782:WDE458800 WLO458782:WNA458800 WVK458782:WWW458800 C524318:AO524336 IY524318:KK524336 SU524318:UG524336 ACQ524318:AEC524336 AMM524318:ANY524336 AWI524318:AXU524336 BGE524318:BHQ524336 BQA524318:BRM524336 BZW524318:CBI524336 CJS524318:CLE524336 CTO524318:CVA524336 DDK524318:DEW524336 DNG524318:DOS524336 DXC524318:DYO524336 EGY524318:EIK524336 EQU524318:ESG524336 FAQ524318:FCC524336 FKM524318:FLY524336 FUI524318:FVU524336 GEE524318:GFQ524336 GOA524318:GPM524336 GXW524318:GZI524336 HHS524318:HJE524336 HRO524318:HTA524336 IBK524318:ICW524336 ILG524318:IMS524336 IVC524318:IWO524336 JEY524318:JGK524336 JOU524318:JQG524336 JYQ524318:KAC524336 KIM524318:KJY524336 KSI524318:KTU524336 LCE524318:LDQ524336 LMA524318:LNM524336 LVW524318:LXI524336 MFS524318:MHE524336 MPO524318:MRA524336 MZK524318:NAW524336 NJG524318:NKS524336 NTC524318:NUO524336 OCY524318:OEK524336 OMU524318:OOG524336 OWQ524318:OYC524336 PGM524318:PHY524336 PQI524318:PRU524336 QAE524318:QBQ524336 QKA524318:QLM524336 QTW524318:QVI524336 RDS524318:RFE524336 RNO524318:RPA524336 RXK524318:RYW524336 SHG524318:SIS524336 SRC524318:SSO524336 TAY524318:TCK524336 TKU524318:TMG524336 TUQ524318:TWC524336 UEM524318:UFY524336 UOI524318:UPU524336 UYE524318:UZQ524336 VIA524318:VJM524336 VRW524318:VTI524336 WBS524318:WDE524336 WLO524318:WNA524336 WVK524318:WWW524336 C589854:AO589872 IY589854:KK589872 SU589854:UG589872 ACQ589854:AEC589872 AMM589854:ANY589872 AWI589854:AXU589872 BGE589854:BHQ589872 BQA589854:BRM589872 BZW589854:CBI589872 CJS589854:CLE589872 CTO589854:CVA589872 DDK589854:DEW589872 DNG589854:DOS589872 DXC589854:DYO589872 EGY589854:EIK589872 EQU589854:ESG589872 FAQ589854:FCC589872 FKM589854:FLY589872 FUI589854:FVU589872 GEE589854:GFQ589872 GOA589854:GPM589872 GXW589854:GZI589872 HHS589854:HJE589872 HRO589854:HTA589872 IBK589854:ICW589872 ILG589854:IMS589872 IVC589854:IWO589872 JEY589854:JGK589872 JOU589854:JQG589872 JYQ589854:KAC589872 KIM589854:KJY589872 KSI589854:KTU589872 LCE589854:LDQ589872 LMA589854:LNM589872 LVW589854:LXI589872 MFS589854:MHE589872 MPO589854:MRA589872 MZK589854:NAW589872 NJG589854:NKS589872 NTC589854:NUO589872 OCY589854:OEK589872 OMU589854:OOG589872 OWQ589854:OYC589872 PGM589854:PHY589872 PQI589854:PRU589872 QAE589854:QBQ589872 QKA589854:QLM589872 QTW589854:QVI589872 RDS589854:RFE589872 RNO589854:RPA589872 RXK589854:RYW589872 SHG589854:SIS589872 SRC589854:SSO589872 TAY589854:TCK589872 TKU589854:TMG589872 TUQ589854:TWC589872 UEM589854:UFY589872 UOI589854:UPU589872 UYE589854:UZQ589872 VIA589854:VJM589872 VRW589854:VTI589872 WBS589854:WDE589872 WLO589854:WNA589872 WVK589854:WWW589872 C655390:AO655408 IY655390:KK655408 SU655390:UG655408 ACQ655390:AEC655408 AMM655390:ANY655408 AWI655390:AXU655408 BGE655390:BHQ655408 BQA655390:BRM655408 BZW655390:CBI655408 CJS655390:CLE655408 CTO655390:CVA655408 DDK655390:DEW655408 DNG655390:DOS655408 DXC655390:DYO655408 EGY655390:EIK655408 EQU655390:ESG655408 FAQ655390:FCC655408 FKM655390:FLY655408 FUI655390:FVU655408 GEE655390:GFQ655408 GOA655390:GPM655408 GXW655390:GZI655408 HHS655390:HJE655408 HRO655390:HTA655408 IBK655390:ICW655408 ILG655390:IMS655408 IVC655390:IWO655408 JEY655390:JGK655408 JOU655390:JQG655408 JYQ655390:KAC655408 KIM655390:KJY655408 KSI655390:KTU655408 LCE655390:LDQ655408 LMA655390:LNM655408 LVW655390:LXI655408 MFS655390:MHE655408 MPO655390:MRA655408 MZK655390:NAW655408 NJG655390:NKS655408 NTC655390:NUO655408 OCY655390:OEK655408 OMU655390:OOG655408 OWQ655390:OYC655408 PGM655390:PHY655408 PQI655390:PRU655408 QAE655390:QBQ655408 QKA655390:QLM655408 QTW655390:QVI655408 RDS655390:RFE655408 RNO655390:RPA655408 RXK655390:RYW655408 SHG655390:SIS655408 SRC655390:SSO655408 TAY655390:TCK655408 TKU655390:TMG655408 TUQ655390:TWC655408 UEM655390:UFY655408 UOI655390:UPU655408 UYE655390:UZQ655408 VIA655390:VJM655408 VRW655390:VTI655408 WBS655390:WDE655408 WLO655390:WNA655408 WVK655390:WWW655408 C720926:AO720944 IY720926:KK720944 SU720926:UG720944 ACQ720926:AEC720944 AMM720926:ANY720944 AWI720926:AXU720944 BGE720926:BHQ720944 BQA720926:BRM720944 BZW720926:CBI720944 CJS720926:CLE720944 CTO720926:CVA720944 DDK720926:DEW720944 DNG720926:DOS720944 DXC720926:DYO720944 EGY720926:EIK720944 EQU720926:ESG720944 FAQ720926:FCC720944 FKM720926:FLY720944 FUI720926:FVU720944 GEE720926:GFQ720944 GOA720926:GPM720944 GXW720926:GZI720944 HHS720926:HJE720944 HRO720926:HTA720944 IBK720926:ICW720944 ILG720926:IMS720944 IVC720926:IWO720944 JEY720926:JGK720944 JOU720926:JQG720944 JYQ720926:KAC720944 KIM720926:KJY720944 KSI720926:KTU720944 LCE720926:LDQ720944 LMA720926:LNM720944 LVW720926:LXI720944 MFS720926:MHE720944 MPO720926:MRA720944 MZK720926:NAW720944 NJG720926:NKS720944 NTC720926:NUO720944 OCY720926:OEK720944 OMU720926:OOG720944 OWQ720926:OYC720944 PGM720926:PHY720944 PQI720926:PRU720944 QAE720926:QBQ720944 QKA720926:QLM720944 QTW720926:QVI720944 RDS720926:RFE720944 RNO720926:RPA720944 RXK720926:RYW720944 SHG720926:SIS720944 SRC720926:SSO720944 TAY720926:TCK720944 TKU720926:TMG720944 TUQ720926:TWC720944 UEM720926:UFY720944 UOI720926:UPU720944 UYE720926:UZQ720944 VIA720926:VJM720944 VRW720926:VTI720944 WBS720926:WDE720944 WLO720926:WNA720944 WVK720926:WWW720944 C786462:AO786480 IY786462:KK786480 SU786462:UG786480 ACQ786462:AEC786480 AMM786462:ANY786480 AWI786462:AXU786480 BGE786462:BHQ786480 BQA786462:BRM786480 BZW786462:CBI786480 CJS786462:CLE786480 CTO786462:CVA786480 DDK786462:DEW786480 DNG786462:DOS786480 DXC786462:DYO786480 EGY786462:EIK786480 EQU786462:ESG786480 FAQ786462:FCC786480 FKM786462:FLY786480 FUI786462:FVU786480 GEE786462:GFQ786480 GOA786462:GPM786480 GXW786462:GZI786480 HHS786462:HJE786480 HRO786462:HTA786480 IBK786462:ICW786480 ILG786462:IMS786480 IVC786462:IWO786480 JEY786462:JGK786480 JOU786462:JQG786480 JYQ786462:KAC786480 KIM786462:KJY786480 KSI786462:KTU786480 LCE786462:LDQ786480 LMA786462:LNM786480 LVW786462:LXI786480 MFS786462:MHE786480 MPO786462:MRA786480 MZK786462:NAW786480 NJG786462:NKS786480 NTC786462:NUO786480 OCY786462:OEK786480 OMU786462:OOG786480 OWQ786462:OYC786480 PGM786462:PHY786480 PQI786462:PRU786480 QAE786462:QBQ786480 QKA786462:QLM786480 QTW786462:QVI786480 RDS786462:RFE786480 RNO786462:RPA786480 RXK786462:RYW786480 SHG786462:SIS786480 SRC786462:SSO786480 TAY786462:TCK786480 TKU786462:TMG786480 TUQ786462:TWC786480 UEM786462:UFY786480 UOI786462:UPU786480 UYE786462:UZQ786480 VIA786462:VJM786480 VRW786462:VTI786480 WBS786462:WDE786480 WLO786462:WNA786480 WVK786462:WWW786480 C851998:AO852016 IY851998:KK852016 SU851998:UG852016 ACQ851998:AEC852016 AMM851998:ANY852016 AWI851998:AXU852016 BGE851998:BHQ852016 BQA851998:BRM852016 BZW851998:CBI852016 CJS851998:CLE852016 CTO851998:CVA852016 DDK851998:DEW852016 DNG851998:DOS852016 DXC851998:DYO852016 EGY851998:EIK852016 EQU851998:ESG852016 FAQ851998:FCC852016 FKM851998:FLY852016 FUI851998:FVU852016 GEE851998:GFQ852016 GOA851998:GPM852016 GXW851998:GZI852016 HHS851998:HJE852016 HRO851998:HTA852016 IBK851998:ICW852016 ILG851998:IMS852016 IVC851998:IWO852016 JEY851998:JGK852016 JOU851998:JQG852016 JYQ851998:KAC852016 KIM851998:KJY852016 KSI851998:KTU852016 LCE851998:LDQ852016 LMA851998:LNM852016 LVW851998:LXI852016 MFS851998:MHE852016 MPO851998:MRA852016 MZK851998:NAW852016 NJG851998:NKS852016 NTC851998:NUO852016 OCY851998:OEK852016 OMU851998:OOG852016 OWQ851998:OYC852016 PGM851998:PHY852016 PQI851998:PRU852016 QAE851998:QBQ852016 QKA851998:QLM852016 QTW851998:QVI852016 RDS851998:RFE852016 RNO851998:RPA852016 RXK851998:RYW852016 SHG851998:SIS852016 SRC851998:SSO852016 TAY851998:TCK852016 TKU851998:TMG852016 TUQ851998:TWC852016 UEM851998:UFY852016 UOI851998:UPU852016 UYE851998:UZQ852016 VIA851998:VJM852016 VRW851998:VTI852016 WBS851998:WDE852016 WLO851998:WNA852016 WVK851998:WWW852016 C917534:AO917552 IY917534:KK917552 SU917534:UG917552 ACQ917534:AEC917552 AMM917534:ANY917552 AWI917534:AXU917552 BGE917534:BHQ917552 BQA917534:BRM917552 BZW917534:CBI917552 CJS917534:CLE917552 CTO917534:CVA917552 DDK917534:DEW917552 DNG917534:DOS917552 DXC917534:DYO917552 EGY917534:EIK917552 EQU917534:ESG917552 FAQ917534:FCC917552 FKM917534:FLY917552 FUI917534:FVU917552 GEE917534:GFQ917552 GOA917534:GPM917552 GXW917534:GZI917552 HHS917534:HJE917552 HRO917534:HTA917552 IBK917534:ICW917552 ILG917534:IMS917552 IVC917534:IWO917552 JEY917534:JGK917552 JOU917534:JQG917552 JYQ917534:KAC917552 KIM917534:KJY917552 KSI917534:KTU917552 LCE917534:LDQ917552 LMA917534:LNM917552 LVW917534:LXI917552 MFS917534:MHE917552 MPO917534:MRA917552 MZK917534:NAW917552 NJG917534:NKS917552 NTC917534:NUO917552 OCY917534:OEK917552 OMU917534:OOG917552 OWQ917534:OYC917552 PGM917534:PHY917552 PQI917534:PRU917552 QAE917534:QBQ917552 QKA917534:QLM917552 QTW917534:QVI917552 RDS917534:RFE917552 RNO917534:RPA917552 RXK917534:RYW917552 SHG917534:SIS917552 SRC917534:SSO917552 TAY917534:TCK917552 TKU917534:TMG917552 TUQ917534:TWC917552 UEM917534:UFY917552 UOI917534:UPU917552 UYE917534:UZQ917552 VIA917534:VJM917552 VRW917534:VTI917552 WBS917534:WDE917552 WLO917534:WNA917552 WVK917534:WWW917552 C983070:AO983088 IY983070:KK983088 SU983070:UG983088 ACQ983070:AEC983088 AMM983070:ANY983088 AWI983070:AXU983088 BGE983070:BHQ983088 BQA983070:BRM983088 BZW983070:CBI983088 CJS983070:CLE983088 CTO983070:CVA983088 DDK983070:DEW983088 DNG983070:DOS983088 DXC983070:DYO983088 EGY983070:EIK983088 EQU983070:ESG983088 FAQ983070:FCC983088 FKM983070:FLY983088 FUI983070:FVU983088 GEE983070:GFQ983088 GOA983070:GPM983088 GXW983070:GZI983088 HHS983070:HJE983088 HRO983070:HTA983088 IBK983070:ICW983088 ILG983070:IMS983088 IVC983070:IWO983088 JEY983070:JGK983088 JOU983070:JQG983088 JYQ983070:KAC983088 KIM983070:KJY983088 KSI983070:KTU983088 LCE983070:LDQ983088 LMA983070:LNM983088 LVW983070:LXI983088 MFS983070:MHE983088 MPO983070:MRA983088 MZK983070:NAW983088 NJG983070:NKS983088 NTC983070:NUO983088 OCY983070:OEK983088 OMU983070:OOG983088 OWQ983070:OYC983088 PGM983070:PHY983088 PQI983070:PRU983088 QAE983070:QBQ983088 QKA983070:QLM983088 QTW983070:QVI983088 RDS983070:RFE983088 RNO983070:RPA983088 RXK983070:RYW983088 SHG983070:SIS983088 SRC983070:SSO983088 TAY983070:TCK983088 TKU983070:TMG983088 TUQ983070:TWC983088 UEM983070:UFY983088 UOI983070:UPU983088 UYE983070:UZQ983088 VIA983070:VJM983088 VRW983070:VTI983088 WBS983070:WDE983088 WLO983070:WNA983088 WVK983070:WWW983088 Y183:AU213 JU183:KQ213 TQ183:UM213 ADM183:AEI213 ANI183:AOE213 AXE183:AYA213 BHA183:BHW213 BQW183:BRS213 CAS183:CBO213 CKO183:CLK213 CUK183:CVG213 DEG183:DFC213 DOC183:DOY213 DXY183:DYU213 EHU183:EIQ213 ERQ183:ESM213 FBM183:FCI213 FLI183:FME213 FVE183:FWA213 GFA183:GFW213 GOW183:GPS213 GYS183:GZO213 HIO183:HJK213 HSK183:HTG213 ICG183:IDC213 IMC183:IMY213 IVY183:IWU213 JFU183:JGQ213 JPQ183:JQM213 JZM183:KAI213 KJI183:KKE213 KTE183:KUA213 LDA183:LDW213 LMW183:LNS213 LWS183:LXO213 MGO183:MHK213 MQK183:MRG213 NAG183:NBC213 NKC183:NKY213 NTY183:NUU213 ODU183:OEQ213 ONQ183:OOM213 OXM183:OYI213 PHI183:PIE213 PRE183:PSA213 QBA183:QBW213 QKW183:QLS213 QUS183:QVO213 REO183:RFK213 ROK183:RPG213 RYG183:RZC213 SIC183:SIY213 SRY183:SSU213 TBU183:TCQ213 TLQ183:TMM213 TVM183:TWI213 UFI183:UGE213 UPE183:UQA213 UZA183:UZW213 VIW183:VJS213 VSS183:VTO213 WCO183:WDK213 WMK183:WNG213 WWG183:WXC213 Y65719:AU65749 JU65719:KQ65749 TQ65719:UM65749 ADM65719:AEI65749 ANI65719:AOE65749 AXE65719:AYA65749 BHA65719:BHW65749 BQW65719:BRS65749 CAS65719:CBO65749 CKO65719:CLK65749 CUK65719:CVG65749 DEG65719:DFC65749 DOC65719:DOY65749 DXY65719:DYU65749 EHU65719:EIQ65749 ERQ65719:ESM65749 FBM65719:FCI65749 FLI65719:FME65749 FVE65719:FWA65749 GFA65719:GFW65749 GOW65719:GPS65749 GYS65719:GZO65749 HIO65719:HJK65749 HSK65719:HTG65749 ICG65719:IDC65749 IMC65719:IMY65749 IVY65719:IWU65749 JFU65719:JGQ65749 JPQ65719:JQM65749 JZM65719:KAI65749 KJI65719:KKE65749 KTE65719:KUA65749 LDA65719:LDW65749 LMW65719:LNS65749 LWS65719:LXO65749 MGO65719:MHK65749 MQK65719:MRG65749 NAG65719:NBC65749 NKC65719:NKY65749 NTY65719:NUU65749 ODU65719:OEQ65749 ONQ65719:OOM65749 OXM65719:OYI65749 PHI65719:PIE65749 PRE65719:PSA65749 QBA65719:QBW65749 QKW65719:QLS65749 QUS65719:QVO65749 REO65719:RFK65749 ROK65719:RPG65749 RYG65719:RZC65749 SIC65719:SIY65749 SRY65719:SSU65749 TBU65719:TCQ65749 TLQ65719:TMM65749 TVM65719:TWI65749 UFI65719:UGE65749 UPE65719:UQA65749 UZA65719:UZW65749 VIW65719:VJS65749 VSS65719:VTO65749 WCO65719:WDK65749 WMK65719:WNG65749 WWG65719:WXC65749 Y131255:AU131285 JU131255:KQ131285 TQ131255:UM131285 ADM131255:AEI131285 ANI131255:AOE131285 AXE131255:AYA131285 BHA131255:BHW131285 BQW131255:BRS131285 CAS131255:CBO131285 CKO131255:CLK131285 CUK131255:CVG131285 DEG131255:DFC131285 DOC131255:DOY131285 DXY131255:DYU131285 EHU131255:EIQ131285 ERQ131255:ESM131285 FBM131255:FCI131285 FLI131255:FME131285 FVE131255:FWA131285 GFA131255:GFW131285 GOW131255:GPS131285 GYS131255:GZO131285 HIO131255:HJK131285 HSK131255:HTG131285 ICG131255:IDC131285 IMC131255:IMY131285 IVY131255:IWU131285 JFU131255:JGQ131285 JPQ131255:JQM131285 JZM131255:KAI131285 KJI131255:KKE131285 KTE131255:KUA131285 LDA131255:LDW131285 LMW131255:LNS131285 LWS131255:LXO131285 MGO131255:MHK131285 MQK131255:MRG131285 NAG131255:NBC131285 NKC131255:NKY131285 NTY131255:NUU131285 ODU131255:OEQ131285 ONQ131255:OOM131285 OXM131255:OYI131285 PHI131255:PIE131285 PRE131255:PSA131285 QBA131255:QBW131285 QKW131255:QLS131285 QUS131255:QVO131285 REO131255:RFK131285 ROK131255:RPG131285 RYG131255:RZC131285 SIC131255:SIY131285 SRY131255:SSU131285 TBU131255:TCQ131285 TLQ131255:TMM131285 TVM131255:TWI131285 UFI131255:UGE131285 UPE131255:UQA131285 UZA131255:UZW131285 VIW131255:VJS131285 VSS131255:VTO131285 WCO131255:WDK131285 WMK131255:WNG131285 WWG131255:WXC131285 Y196791:AU196821 JU196791:KQ196821 TQ196791:UM196821 ADM196791:AEI196821 ANI196791:AOE196821 AXE196791:AYA196821 BHA196791:BHW196821 BQW196791:BRS196821 CAS196791:CBO196821 CKO196791:CLK196821 CUK196791:CVG196821 DEG196791:DFC196821 DOC196791:DOY196821 DXY196791:DYU196821 EHU196791:EIQ196821 ERQ196791:ESM196821 FBM196791:FCI196821 FLI196791:FME196821 FVE196791:FWA196821 GFA196791:GFW196821 GOW196791:GPS196821 GYS196791:GZO196821 HIO196791:HJK196821 HSK196791:HTG196821 ICG196791:IDC196821 IMC196791:IMY196821 IVY196791:IWU196821 JFU196791:JGQ196821 JPQ196791:JQM196821 JZM196791:KAI196821 KJI196791:KKE196821 KTE196791:KUA196821 LDA196791:LDW196821 LMW196791:LNS196821 LWS196791:LXO196821 MGO196791:MHK196821 MQK196791:MRG196821 NAG196791:NBC196821 NKC196791:NKY196821 NTY196791:NUU196821 ODU196791:OEQ196821 ONQ196791:OOM196821 OXM196791:OYI196821 PHI196791:PIE196821 PRE196791:PSA196821 QBA196791:QBW196821 QKW196791:QLS196821 QUS196791:QVO196821 REO196791:RFK196821 ROK196791:RPG196821 RYG196791:RZC196821 SIC196791:SIY196821 SRY196791:SSU196821 TBU196791:TCQ196821 TLQ196791:TMM196821 TVM196791:TWI196821 UFI196791:UGE196821 UPE196791:UQA196821 UZA196791:UZW196821 VIW196791:VJS196821 VSS196791:VTO196821 WCO196791:WDK196821 WMK196791:WNG196821 WWG196791:WXC196821 Y262327:AU262357 JU262327:KQ262357 TQ262327:UM262357 ADM262327:AEI262357 ANI262327:AOE262357 AXE262327:AYA262357 BHA262327:BHW262357 BQW262327:BRS262357 CAS262327:CBO262357 CKO262327:CLK262357 CUK262327:CVG262357 DEG262327:DFC262357 DOC262327:DOY262357 DXY262327:DYU262357 EHU262327:EIQ262357 ERQ262327:ESM262357 FBM262327:FCI262357 FLI262327:FME262357 FVE262327:FWA262357 GFA262327:GFW262357 GOW262327:GPS262357 GYS262327:GZO262357 HIO262327:HJK262357 HSK262327:HTG262357 ICG262327:IDC262357 IMC262327:IMY262357 IVY262327:IWU262357 JFU262327:JGQ262357 JPQ262327:JQM262357 JZM262327:KAI262357 KJI262327:KKE262357 KTE262327:KUA262357 LDA262327:LDW262357 LMW262327:LNS262357 LWS262327:LXO262357 MGO262327:MHK262357 MQK262327:MRG262357 NAG262327:NBC262357 NKC262327:NKY262357 NTY262327:NUU262357 ODU262327:OEQ262357 ONQ262327:OOM262357 OXM262327:OYI262357 PHI262327:PIE262357 PRE262327:PSA262357 QBA262327:QBW262357 QKW262327:QLS262357 QUS262327:QVO262357 REO262327:RFK262357 ROK262327:RPG262357 RYG262327:RZC262357 SIC262327:SIY262357 SRY262327:SSU262357 TBU262327:TCQ262357 TLQ262327:TMM262357 TVM262327:TWI262357 UFI262327:UGE262357 UPE262327:UQA262357 UZA262327:UZW262357 VIW262327:VJS262357 VSS262327:VTO262357 WCO262327:WDK262357 WMK262327:WNG262357 WWG262327:WXC262357 Y327863:AU327893 JU327863:KQ327893 TQ327863:UM327893 ADM327863:AEI327893 ANI327863:AOE327893 AXE327863:AYA327893 BHA327863:BHW327893 BQW327863:BRS327893 CAS327863:CBO327893 CKO327863:CLK327893 CUK327863:CVG327893 DEG327863:DFC327893 DOC327863:DOY327893 DXY327863:DYU327893 EHU327863:EIQ327893 ERQ327863:ESM327893 FBM327863:FCI327893 FLI327863:FME327893 FVE327863:FWA327893 GFA327863:GFW327893 GOW327863:GPS327893 GYS327863:GZO327893 HIO327863:HJK327893 HSK327863:HTG327893 ICG327863:IDC327893 IMC327863:IMY327893 IVY327863:IWU327893 JFU327863:JGQ327893 JPQ327863:JQM327893 JZM327863:KAI327893 KJI327863:KKE327893 KTE327863:KUA327893 LDA327863:LDW327893 LMW327863:LNS327893 LWS327863:LXO327893 MGO327863:MHK327893 MQK327863:MRG327893 NAG327863:NBC327893 NKC327863:NKY327893 NTY327863:NUU327893 ODU327863:OEQ327893 ONQ327863:OOM327893 OXM327863:OYI327893 PHI327863:PIE327893 PRE327863:PSA327893 QBA327863:QBW327893 QKW327863:QLS327893 QUS327863:QVO327893 REO327863:RFK327893 ROK327863:RPG327893 RYG327863:RZC327893 SIC327863:SIY327893 SRY327863:SSU327893 TBU327863:TCQ327893 TLQ327863:TMM327893 TVM327863:TWI327893 UFI327863:UGE327893 UPE327863:UQA327893 UZA327863:UZW327893 VIW327863:VJS327893 VSS327863:VTO327893 WCO327863:WDK327893 WMK327863:WNG327893 WWG327863:WXC327893 Y393399:AU393429 JU393399:KQ393429 TQ393399:UM393429 ADM393399:AEI393429 ANI393399:AOE393429 AXE393399:AYA393429 BHA393399:BHW393429 BQW393399:BRS393429 CAS393399:CBO393429 CKO393399:CLK393429 CUK393399:CVG393429 DEG393399:DFC393429 DOC393399:DOY393429 DXY393399:DYU393429 EHU393399:EIQ393429 ERQ393399:ESM393429 FBM393399:FCI393429 FLI393399:FME393429 FVE393399:FWA393429 GFA393399:GFW393429 GOW393399:GPS393429 GYS393399:GZO393429 HIO393399:HJK393429 HSK393399:HTG393429 ICG393399:IDC393429 IMC393399:IMY393429 IVY393399:IWU393429 JFU393399:JGQ393429 JPQ393399:JQM393429 JZM393399:KAI393429 KJI393399:KKE393429 KTE393399:KUA393429 LDA393399:LDW393429 LMW393399:LNS393429 LWS393399:LXO393429 MGO393399:MHK393429 MQK393399:MRG393429 NAG393399:NBC393429 NKC393399:NKY393429 NTY393399:NUU393429 ODU393399:OEQ393429 ONQ393399:OOM393429 OXM393399:OYI393429 PHI393399:PIE393429 PRE393399:PSA393429 QBA393399:QBW393429 QKW393399:QLS393429 QUS393399:QVO393429 REO393399:RFK393429 ROK393399:RPG393429 RYG393399:RZC393429 SIC393399:SIY393429 SRY393399:SSU393429 TBU393399:TCQ393429 TLQ393399:TMM393429 TVM393399:TWI393429 UFI393399:UGE393429 UPE393399:UQA393429 UZA393399:UZW393429 VIW393399:VJS393429 VSS393399:VTO393429 WCO393399:WDK393429 WMK393399:WNG393429 WWG393399:WXC393429 Y458935:AU458965 JU458935:KQ458965 TQ458935:UM458965 ADM458935:AEI458965 ANI458935:AOE458965 AXE458935:AYA458965 BHA458935:BHW458965 BQW458935:BRS458965 CAS458935:CBO458965 CKO458935:CLK458965 CUK458935:CVG458965 DEG458935:DFC458965 DOC458935:DOY458965 DXY458935:DYU458965 EHU458935:EIQ458965 ERQ458935:ESM458965 FBM458935:FCI458965 FLI458935:FME458965 FVE458935:FWA458965 GFA458935:GFW458965 GOW458935:GPS458965 GYS458935:GZO458965 HIO458935:HJK458965 HSK458935:HTG458965 ICG458935:IDC458965 IMC458935:IMY458965 IVY458935:IWU458965 JFU458935:JGQ458965 JPQ458935:JQM458965 JZM458935:KAI458965 KJI458935:KKE458965 KTE458935:KUA458965 LDA458935:LDW458965 LMW458935:LNS458965 LWS458935:LXO458965 MGO458935:MHK458965 MQK458935:MRG458965 NAG458935:NBC458965 NKC458935:NKY458965 NTY458935:NUU458965 ODU458935:OEQ458965 ONQ458935:OOM458965 OXM458935:OYI458965 PHI458935:PIE458965 PRE458935:PSA458965 QBA458935:QBW458965 QKW458935:QLS458965 QUS458935:QVO458965 REO458935:RFK458965 ROK458935:RPG458965 RYG458935:RZC458965 SIC458935:SIY458965 SRY458935:SSU458965 TBU458935:TCQ458965 TLQ458935:TMM458965 TVM458935:TWI458965 UFI458935:UGE458965 UPE458935:UQA458965 UZA458935:UZW458965 VIW458935:VJS458965 VSS458935:VTO458965 WCO458935:WDK458965 WMK458935:WNG458965 WWG458935:WXC458965 Y524471:AU524501 JU524471:KQ524501 TQ524471:UM524501 ADM524471:AEI524501 ANI524471:AOE524501 AXE524471:AYA524501 BHA524471:BHW524501 BQW524471:BRS524501 CAS524471:CBO524501 CKO524471:CLK524501 CUK524471:CVG524501 DEG524471:DFC524501 DOC524471:DOY524501 DXY524471:DYU524501 EHU524471:EIQ524501 ERQ524471:ESM524501 FBM524471:FCI524501 FLI524471:FME524501 FVE524471:FWA524501 GFA524471:GFW524501 GOW524471:GPS524501 GYS524471:GZO524501 HIO524471:HJK524501 HSK524471:HTG524501 ICG524471:IDC524501 IMC524471:IMY524501 IVY524471:IWU524501 JFU524471:JGQ524501 JPQ524471:JQM524501 JZM524471:KAI524501 KJI524471:KKE524501 KTE524471:KUA524501 LDA524471:LDW524501 LMW524471:LNS524501 LWS524471:LXO524501 MGO524471:MHK524501 MQK524471:MRG524501 NAG524471:NBC524501 NKC524471:NKY524501 NTY524471:NUU524501 ODU524471:OEQ524501 ONQ524471:OOM524501 OXM524471:OYI524501 PHI524471:PIE524501 PRE524471:PSA524501 QBA524471:QBW524501 QKW524471:QLS524501 QUS524471:QVO524501 REO524471:RFK524501 ROK524471:RPG524501 RYG524471:RZC524501 SIC524471:SIY524501 SRY524471:SSU524501 TBU524471:TCQ524501 TLQ524471:TMM524501 TVM524471:TWI524501 UFI524471:UGE524501 UPE524471:UQA524501 UZA524471:UZW524501 VIW524471:VJS524501 VSS524471:VTO524501 WCO524471:WDK524501 WMK524471:WNG524501 WWG524471:WXC524501 Y590007:AU590037 JU590007:KQ590037 TQ590007:UM590037 ADM590007:AEI590037 ANI590007:AOE590037 AXE590007:AYA590037 BHA590007:BHW590037 BQW590007:BRS590037 CAS590007:CBO590037 CKO590007:CLK590037 CUK590007:CVG590037 DEG590007:DFC590037 DOC590007:DOY590037 DXY590007:DYU590037 EHU590007:EIQ590037 ERQ590007:ESM590037 FBM590007:FCI590037 FLI590007:FME590037 FVE590007:FWA590037 GFA590007:GFW590037 GOW590007:GPS590037 GYS590007:GZO590037 HIO590007:HJK590037 HSK590007:HTG590037 ICG590007:IDC590037 IMC590007:IMY590037 IVY590007:IWU590037 JFU590007:JGQ590037 JPQ590007:JQM590037 JZM590007:KAI590037 KJI590007:KKE590037 KTE590007:KUA590037 LDA590007:LDW590037 LMW590007:LNS590037 LWS590007:LXO590037 MGO590007:MHK590037 MQK590007:MRG590037 NAG590007:NBC590037 NKC590007:NKY590037 NTY590007:NUU590037 ODU590007:OEQ590037 ONQ590007:OOM590037 OXM590007:OYI590037 PHI590007:PIE590037 PRE590007:PSA590037 QBA590007:QBW590037 QKW590007:QLS590037 QUS590007:QVO590037 REO590007:RFK590037 ROK590007:RPG590037 RYG590007:RZC590037 SIC590007:SIY590037 SRY590007:SSU590037 TBU590007:TCQ590037 TLQ590007:TMM590037 TVM590007:TWI590037 UFI590007:UGE590037 UPE590007:UQA590037 UZA590007:UZW590037 VIW590007:VJS590037 VSS590007:VTO590037 WCO590007:WDK590037 WMK590007:WNG590037 WWG590007:WXC590037 Y655543:AU655573 JU655543:KQ655573 TQ655543:UM655573 ADM655543:AEI655573 ANI655543:AOE655573 AXE655543:AYA655573 BHA655543:BHW655573 BQW655543:BRS655573 CAS655543:CBO655573 CKO655543:CLK655573 CUK655543:CVG655573 DEG655543:DFC655573 DOC655543:DOY655573 DXY655543:DYU655573 EHU655543:EIQ655573 ERQ655543:ESM655573 FBM655543:FCI655573 FLI655543:FME655573 FVE655543:FWA655573 GFA655543:GFW655573 GOW655543:GPS655573 GYS655543:GZO655573 HIO655543:HJK655573 HSK655543:HTG655573 ICG655543:IDC655573 IMC655543:IMY655573 IVY655543:IWU655573 JFU655543:JGQ655573 JPQ655543:JQM655573 JZM655543:KAI655573 KJI655543:KKE655573 KTE655543:KUA655573 LDA655543:LDW655573 LMW655543:LNS655573 LWS655543:LXO655573 MGO655543:MHK655573 MQK655543:MRG655573 NAG655543:NBC655573 NKC655543:NKY655573 NTY655543:NUU655573 ODU655543:OEQ655573 ONQ655543:OOM655573 OXM655543:OYI655573 PHI655543:PIE655573 PRE655543:PSA655573 QBA655543:QBW655573 QKW655543:QLS655573 QUS655543:QVO655573 REO655543:RFK655573 ROK655543:RPG655573 RYG655543:RZC655573 SIC655543:SIY655573 SRY655543:SSU655573 TBU655543:TCQ655573 TLQ655543:TMM655573 TVM655543:TWI655573 UFI655543:UGE655573 UPE655543:UQA655573 UZA655543:UZW655573 VIW655543:VJS655573 VSS655543:VTO655573 WCO655543:WDK655573 WMK655543:WNG655573 WWG655543:WXC655573 Y721079:AU721109 JU721079:KQ721109 TQ721079:UM721109 ADM721079:AEI721109 ANI721079:AOE721109 AXE721079:AYA721109 BHA721079:BHW721109 BQW721079:BRS721109 CAS721079:CBO721109 CKO721079:CLK721109 CUK721079:CVG721109 DEG721079:DFC721109 DOC721079:DOY721109 DXY721079:DYU721109 EHU721079:EIQ721109 ERQ721079:ESM721109 FBM721079:FCI721109 FLI721079:FME721109 FVE721079:FWA721109 GFA721079:GFW721109 GOW721079:GPS721109 GYS721079:GZO721109 HIO721079:HJK721109 HSK721079:HTG721109 ICG721079:IDC721109 IMC721079:IMY721109 IVY721079:IWU721109 JFU721079:JGQ721109 JPQ721079:JQM721109 JZM721079:KAI721109 KJI721079:KKE721109 KTE721079:KUA721109 LDA721079:LDW721109 LMW721079:LNS721109 LWS721079:LXO721109 MGO721079:MHK721109 MQK721079:MRG721109 NAG721079:NBC721109 NKC721079:NKY721109 NTY721079:NUU721109 ODU721079:OEQ721109 ONQ721079:OOM721109 OXM721079:OYI721109 PHI721079:PIE721109 PRE721079:PSA721109 QBA721079:QBW721109 QKW721079:QLS721109 QUS721079:QVO721109 REO721079:RFK721109 ROK721079:RPG721109 RYG721079:RZC721109 SIC721079:SIY721109 SRY721079:SSU721109 TBU721079:TCQ721109 TLQ721079:TMM721109 TVM721079:TWI721109 UFI721079:UGE721109 UPE721079:UQA721109 UZA721079:UZW721109 VIW721079:VJS721109 VSS721079:VTO721109 WCO721079:WDK721109 WMK721079:WNG721109 WWG721079:WXC721109 Y786615:AU786645 JU786615:KQ786645 TQ786615:UM786645 ADM786615:AEI786645 ANI786615:AOE786645 AXE786615:AYA786645 BHA786615:BHW786645 BQW786615:BRS786645 CAS786615:CBO786645 CKO786615:CLK786645 CUK786615:CVG786645 DEG786615:DFC786645 DOC786615:DOY786645 DXY786615:DYU786645 EHU786615:EIQ786645 ERQ786615:ESM786645 FBM786615:FCI786645 FLI786615:FME786645 FVE786615:FWA786645 GFA786615:GFW786645 GOW786615:GPS786645 GYS786615:GZO786645 HIO786615:HJK786645 HSK786615:HTG786645 ICG786615:IDC786645 IMC786615:IMY786645 IVY786615:IWU786645 JFU786615:JGQ786645 JPQ786615:JQM786645 JZM786615:KAI786645 KJI786615:KKE786645 KTE786615:KUA786645 LDA786615:LDW786645 LMW786615:LNS786645 LWS786615:LXO786645 MGO786615:MHK786645 MQK786615:MRG786645 NAG786615:NBC786645 NKC786615:NKY786645 NTY786615:NUU786645 ODU786615:OEQ786645 ONQ786615:OOM786645 OXM786615:OYI786645 PHI786615:PIE786645 PRE786615:PSA786645 QBA786615:QBW786645 QKW786615:QLS786645 QUS786615:QVO786645 REO786615:RFK786645 ROK786615:RPG786645 RYG786615:RZC786645 SIC786615:SIY786645 SRY786615:SSU786645 TBU786615:TCQ786645 TLQ786615:TMM786645 TVM786615:TWI786645 UFI786615:UGE786645 UPE786615:UQA786645 UZA786615:UZW786645 VIW786615:VJS786645 VSS786615:VTO786645 WCO786615:WDK786645 WMK786615:WNG786645 WWG786615:WXC786645 Y852151:AU852181 JU852151:KQ852181 TQ852151:UM852181 ADM852151:AEI852181 ANI852151:AOE852181 AXE852151:AYA852181 BHA852151:BHW852181 BQW852151:BRS852181 CAS852151:CBO852181 CKO852151:CLK852181 CUK852151:CVG852181 DEG852151:DFC852181 DOC852151:DOY852181 DXY852151:DYU852181 EHU852151:EIQ852181 ERQ852151:ESM852181 FBM852151:FCI852181 FLI852151:FME852181 FVE852151:FWA852181 GFA852151:GFW852181 GOW852151:GPS852181 GYS852151:GZO852181 HIO852151:HJK852181 HSK852151:HTG852181 ICG852151:IDC852181 IMC852151:IMY852181 IVY852151:IWU852181 JFU852151:JGQ852181 JPQ852151:JQM852181 JZM852151:KAI852181 KJI852151:KKE852181 KTE852151:KUA852181 LDA852151:LDW852181 LMW852151:LNS852181 LWS852151:LXO852181 MGO852151:MHK852181 MQK852151:MRG852181 NAG852151:NBC852181 NKC852151:NKY852181 NTY852151:NUU852181 ODU852151:OEQ852181 ONQ852151:OOM852181 OXM852151:OYI852181 PHI852151:PIE852181 PRE852151:PSA852181 QBA852151:QBW852181 QKW852151:QLS852181 QUS852151:QVO852181 REO852151:RFK852181 ROK852151:RPG852181 RYG852151:RZC852181 SIC852151:SIY852181 SRY852151:SSU852181 TBU852151:TCQ852181 TLQ852151:TMM852181 TVM852151:TWI852181 UFI852151:UGE852181 UPE852151:UQA852181 UZA852151:UZW852181 VIW852151:VJS852181 VSS852151:VTO852181 WCO852151:WDK852181 WMK852151:WNG852181 WWG852151:WXC852181 Y917687:AU917717 JU917687:KQ917717 TQ917687:UM917717 ADM917687:AEI917717 ANI917687:AOE917717 AXE917687:AYA917717 BHA917687:BHW917717 BQW917687:BRS917717 CAS917687:CBO917717 CKO917687:CLK917717 CUK917687:CVG917717 DEG917687:DFC917717 DOC917687:DOY917717 DXY917687:DYU917717 EHU917687:EIQ917717 ERQ917687:ESM917717 FBM917687:FCI917717 FLI917687:FME917717 FVE917687:FWA917717 GFA917687:GFW917717 GOW917687:GPS917717 GYS917687:GZO917717 HIO917687:HJK917717 HSK917687:HTG917717 ICG917687:IDC917717 IMC917687:IMY917717 IVY917687:IWU917717 JFU917687:JGQ917717 JPQ917687:JQM917717 JZM917687:KAI917717 KJI917687:KKE917717 KTE917687:KUA917717 LDA917687:LDW917717 LMW917687:LNS917717 LWS917687:LXO917717 MGO917687:MHK917717 MQK917687:MRG917717 NAG917687:NBC917717 NKC917687:NKY917717 NTY917687:NUU917717 ODU917687:OEQ917717 ONQ917687:OOM917717 OXM917687:OYI917717 PHI917687:PIE917717 PRE917687:PSA917717 QBA917687:QBW917717 QKW917687:QLS917717 QUS917687:QVO917717 REO917687:RFK917717 ROK917687:RPG917717 RYG917687:RZC917717 SIC917687:SIY917717 SRY917687:SSU917717 TBU917687:TCQ917717 TLQ917687:TMM917717 TVM917687:TWI917717 UFI917687:UGE917717 UPE917687:UQA917717 UZA917687:UZW917717 VIW917687:VJS917717 VSS917687:VTO917717 WCO917687:WDK917717 WMK917687:WNG917717 WWG917687:WXC917717 Y983223:AU983253 JU983223:KQ983253 TQ983223:UM983253 ADM983223:AEI983253 ANI983223:AOE983253 AXE983223:AYA983253 BHA983223:BHW983253 BQW983223:BRS983253 CAS983223:CBO983253 CKO983223:CLK983253 CUK983223:CVG983253 DEG983223:DFC983253 DOC983223:DOY983253 DXY983223:DYU983253 EHU983223:EIQ983253 ERQ983223:ESM983253 FBM983223:FCI983253 FLI983223:FME983253 FVE983223:FWA983253 GFA983223:GFW983253 GOW983223:GPS983253 GYS983223:GZO983253 HIO983223:HJK983253 HSK983223:HTG983253 ICG983223:IDC983253 IMC983223:IMY983253 IVY983223:IWU983253 JFU983223:JGQ983253 JPQ983223:JQM983253 JZM983223:KAI983253 KJI983223:KKE983253 KTE983223:KUA983253 LDA983223:LDW983253 LMW983223:LNS983253 LWS983223:LXO983253 MGO983223:MHK983253 MQK983223:MRG983253 NAG983223:NBC983253 NKC983223:NKY983253 NTY983223:NUU983253 ODU983223:OEQ983253 ONQ983223:OOM983253 OXM983223:OYI983253 PHI983223:PIE983253 PRE983223:PSA983253 QBA983223:QBW983253 QKW983223:QLS983253 QUS983223:QVO983253 REO983223:RFK983253 ROK983223:RPG983253 RYG983223:RZC983253 SIC983223:SIY983253 SRY983223:SSU983253 TBU983223:TCQ983253 TLQ983223:TMM983253 TVM983223:TWI983253 UFI983223:UGE983253 UPE983223:UQA983253 UZA983223:UZW983253 VIW983223:VJS983253 VSS983223:VTO983253 WCO983223:WDK983253 WMK983223:WNG983253 WWG983223:WXC983253 B113:B145 IX113:IX145 ST113:ST145 ACP113:ACP145 AML113:AML145 AWH113:AWH145 BGD113:BGD145 BPZ113:BPZ145 BZV113:BZV145 CJR113:CJR145 CTN113:CTN145 DDJ113:DDJ145 DNF113:DNF145 DXB113:DXB145 EGX113:EGX145 EQT113:EQT145 FAP113:FAP145 FKL113:FKL145 FUH113:FUH145 GED113:GED145 GNZ113:GNZ145 GXV113:GXV145 HHR113:HHR145 HRN113:HRN145 IBJ113:IBJ145 ILF113:ILF145 IVB113:IVB145 JEX113:JEX145 JOT113:JOT145 JYP113:JYP145 KIL113:KIL145 KSH113:KSH145 LCD113:LCD145 LLZ113:LLZ145 LVV113:LVV145 MFR113:MFR145 MPN113:MPN145 MZJ113:MZJ145 NJF113:NJF145 NTB113:NTB145 OCX113:OCX145 OMT113:OMT145 OWP113:OWP145 PGL113:PGL145 PQH113:PQH145 QAD113:QAD145 QJZ113:QJZ145 QTV113:QTV145 RDR113:RDR145 RNN113:RNN145 RXJ113:RXJ145 SHF113:SHF145 SRB113:SRB145 TAX113:TAX145 TKT113:TKT145 TUP113:TUP145 UEL113:UEL145 UOH113:UOH145 UYD113:UYD145 VHZ113:VHZ145 VRV113:VRV145 WBR113:WBR145 WLN113:WLN145 WVJ113:WVJ145 B65649:B65681 IX65649:IX65681 ST65649:ST65681 ACP65649:ACP65681 AML65649:AML65681 AWH65649:AWH65681 BGD65649:BGD65681 BPZ65649:BPZ65681 BZV65649:BZV65681 CJR65649:CJR65681 CTN65649:CTN65681 DDJ65649:DDJ65681 DNF65649:DNF65681 DXB65649:DXB65681 EGX65649:EGX65681 EQT65649:EQT65681 FAP65649:FAP65681 FKL65649:FKL65681 FUH65649:FUH65681 GED65649:GED65681 GNZ65649:GNZ65681 GXV65649:GXV65681 HHR65649:HHR65681 HRN65649:HRN65681 IBJ65649:IBJ65681 ILF65649:ILF65681 IVB65649:IVB65681 JEX65649:JEX65681 JOT65649:JOT65681 JYP65649:JYP65681 KIL65649:KIL65681 KSH65649:KSH65681 LCD65649:LCD65681 LLZ65649:LLZ65681 LVV65649:LVV65681 MFR65649:MFR65681 MPN65649:MPN65681 MZJ65649:MZJ65681 NJF65649:NJF65681 NTB65649:NTB65681 OCX65649:OCX65681 OMT65649:OMT65681 OWP65649:OWP65681 PGL65649:PGL65681 PQH65649:PQH65681 QAD65649:QAD65681 QJZ65649:QJZ65681 QTV65649:QTV65681 RDR65649:RDR65681 RNN65649:RNN65681 RXJ65649:RXJ65681 SHF65649:SHF65681 SRB65649:SRB65681 TAX65649:TAX65681 TKT65649:TKT65681 TUP65649:TUP65681 UEL65649:UEL65681 UOH65649:UOH65681 UYD65649:UYD65681 VHZ65649:VHZ65681 VRV65649:VRV65681 WBR65649:WBR65681 WLN65649:WLN65681 WVJ65649:WVJ65681 B131185:B131217 IX131185:IX131217 ST131185:ST131217 ACP131185:ACP131217 AML131185:AML131217 AWH131185:AWH131217 BGD131185:BGD131217 BPZ131185:BPZ131217 BZV131185:BZV131217 CJR131185:CJR131217 CTN131185:CTN131217 DDJ131185:DDJ131217 DNF131185:DNF131217 DXB131185:DXB131217 EGX131185:EGX131217 EQT131185:EQT131217 FAP131185:FAP131217 FKL131185:FKL131217 FUH131185:FUH131217 GED131185:GED131217 GNZ131185:GNZ131217 GXV131185:GXV131217 HHR131185:HHR131217 HRN131185:HRN131217 IBJ131185:IBJ131217 ILF131185:ILF131217 IVB131185:IVB131217 JEX131185:JEX131217 JOT131185:JOT131217 JYP131185:JYP131217 KIL131185:KIL131217 KSH131185:KSH131217 LCD131185:LCD131217 LLZ131185:LLZ131217 LVV131185:LVV131217 MFR131185:MFR131217 MPN131185:MPN131217 MZJ131185:MZJ131217 NJF131185:NJF131217 NTB131185:NTB131217 OCX131185:OCX131217 OMT131185:OMT131217 OWP131185:OWP131217 PGL131185:PGL131217 PQH131185:PQH131217 QAD131185:QAD131217 QJZ131185:QJZ131217 QTV131185:QTV131217 RDR131185:RDR131217 RNN131185:RNN131217 RXJ131185:RXJ131217 SHF131185:SHF131217 SRB131185:SRB131217 TAX131185:TAX131217 TKT131185:TKT131217 TUP131185:TUP131217 UEL131185:UEL131217 UOH131185:UOH131217 UYD131185:UYD131217 VHZ131185:VHZ131217 VRV131185:VRV131217 WBR131185:WBR131217 WLN131185:WLN131217 WVJ131185:WVJ131217 B196721:B196753 IX196721:IX196753 ST196721:ST196753 ACP196721:ACP196753 AML196721:AML196753 AWH196721:AWH196753 BGD196721:BGD196753 BPZ196721:BPZ196753 BZV196721:BZV196753 CJR196721:CJR196753 CTN196721:CTN196753 DDJ196721:DDJ196753 DNF196721:DNF196753 DXB196721:DXB196753 EGX196721:EGX196753 EQT196721:EQT196753 FAP196721:FAP196753 FKL196721:FKL196753 FUH196721:FUH196753 GED196721:GED196753 GNZ196721:GNZ196753 GXV196721:GXV196753 HHR196721:HHR196753 HRN196721:HRN196753 IBJ196721:IBJ196753 ILF196721:ILF196753 IVB196721:IVB196753 JEX196721:JEX196753 JOT196721:JOT196753 JYP196721:JYP196753 KIL196721:KIL196753 KSH196721:KSH196753 LCD196721:LCD196753 LLZ196721:LLZ196753 LVV196721:LVV196753 MFR196721:MFR196753 MPN196721:MPN196753 MZJ196721:MZJ196753 NJF196721:NJF196753 NTB196721:NTB196753 OCX196721:OCX196753 OMT196721:OMT196753 OWP196721:OWP196753 PGL196721:PGL196753 PQH196721:PQH196753 QAD196721:QAD196753 QJZ196721:QJZ196753 QTV196721:QTV196753 RDR196721:RDR196753 RNN196721:RNN196753 RXJ196721:RXJ196753 SHF196721:SHF196753 SRB196721:SRB196753 TAX196721:TAX196753 TKT196721:TKT196753 TUP196721:TUP196753 UEL196721:UEL196753 UOH196721:UOH196753 UYD196721:UYD196753 VHZ196721:VHZ196753 VRV196721:VRV196753 WBR196721:WBR196753 WLN196721:WLN196753 WVJ196721:WVJ196753 B262257:B262289 IX262257:IX262289 ST262257:ST262289 ACP262257:ACP262289 AML262257:AML262289 AWH262257:AWH262289 BGD262257:BGD262289 BPZ262257:BPZ262289 BZV262257:BZV262289 CJR262257:CJR262289 CTN262257:CTN262289 DDJ262257:DDJ262289 DNF262257:DNF262289 DXB262257:DXB262289 EGX262257:EGX262289 EQT262257:EQT262289 FAP262257:FAP262289 FKL262257:FKL262289 FUH262257:FUH262289 GED262257:GED262289 GNZ262257:GNZ262289 GXV262257:GXV262289 HHR262257:HHR262289 HRN262257:HRN262289 IBJ262257:IBJ262289 ILF262257:ILF262289 IVB262257:IVB262289 JEX262257:JEX262289 JOT262257:JOT262289 JYP262257:JYP262289 KIL262257:KIL262289 KSH262257:KSH262289 LCD262257:LCD262289 LLZ262257:LLZ262289 LVV262257:LVV262289 MFR262257:MFR262289 MPN262257:MPN262289 MZJ262257:MZJ262289 NJF262257:NJF262289 NTB262257:NTB262289 OCX262257:OCX262289 OMT262257:OMT262289 OWP262257:OWP262289 PGL262257:PGL262289 PQH262257:PQH262289 QAD262257:QAD262289 QJZ262257:QJZ262289 QTV262257:QTV262289 RDR262257:RDR262289 RNN262257:RNN262289 RXJ262257:RXJ262289 SHF262257:SHF262289 SRB262257:SRB262289 TAX262257:TAX262289 TKT262257:TKT262289 TUP262257:TUP262289 UEL262257:UEL262289 UOH262257:UOH262289 UYD262257:UYD262289 VHZ262257:VHZ262289 VRV262257:VRV262289 WBR262257:WBR262289 WLN262257:WLN262289 WVJ262257:WVJ262289 B327793:B327825 IX327793:IX327825 ST327793:ST327825 ACP327793:ACP327825 AML327793:AML327825 AWH327793:AWH327825 BGD327793:BGD327825 BPZ327793:BPZ327825 BZV327793:BZV327825 CJR327793:CJR327825 CTN327793:CTN327825 DDJ327793:DDJ327825 DNF327793:DNF327825 DXB327793:DXB327825 EGX327793:EGX327825 EQT327793:EQT327825 FAP327793:FAP327825 FKL327793:FKL327825 FUH327793:FUH327825 GED327793:GED327825 GNZ327793:GNZ327825 GXV327793:GXV327825 HHR327793:HHR327825 HRN327793:HRN327825 IBJ327793:IBJ327825 ILF327793:ILF327825 IVB327793:IVB327825 JEX327793:JEX327825 JOT327793:JOT327825 JYP327793:JYP327825 KIL327793:KIL327825 KSH327793:KSH327825 LCD327793:LCD327825 LLZ327793:LLZ327825 LVV327793:LVV327825 MFR327793:MFR327825 MPN327793:MPN327825 MZJ327793:MZJ327825 NJF327793:NJF327825 NTB327793:NTB327825 OCX327793:OCX327825 OMT327793:OMT327825 OWP327793:OWP327825 PGL327793:PGL327825 PQH327793:PQH327825 QAD327793:QAD327825 QJZ327793:QJZ327825 QTV327793:QTV327825 RDR327793:RDR327825 RNN327793:RNN327825 RXJ327793:RXJ327825 SHF327793:SHF327825 SRB327793:SRB327825 TAX327793:TAX327825 TKT327793:TKT327825 TUP327793:TUP327825 UEL327793:UEL327825 UOH327793:UOH327825 UYD327793:UYD327825 VHZ327793:VHZ327825 VRV327793:VRV327825 WBR327793:WBR327825 WLN327793:WLN327825 WVJ327793:WVJ327825 B393329:B393361 IX393329:IX393361 ST393329:ST393361 ACP393329:ACP393361 AML393329:AML393361 AWH393329:AWH393361 BGD393329:BGD393361 BPZ393329:BPZ393361 BZV393329:BZV393361 CJR393329:CJR393361 CTN393329:CTN393361 DDJ393329:DDJ393361 DNF393329:DNF393361 DXB393329:DXB393361 EGX393329:EGX393361 EQT393329:EQT393361 FAP393329:FAP393361 FKL393329:FKL393361 FUH393329:FUH393361 GED393329:GED393361 GNZ393329:GNZ393361 GXV393329:GXV393361 HHR393329:HHR393361 HRN393329:HRN393361 IBJ393329:IBJ393361 ILF393329:ILF393361 IVB393329:IVB393361 JEX393329:JEX393361 JOT393329:JOT393361 JYP393329:JYP393361 KIL393329:KIL393361 KSH393329:KSH393361 LCD393329:LCD393361 LLZ393329:LLZ393361 LVV393329:LVV393361 MFR393329:MFR393361 MPN393329:MPN393361 MZJ393329:MZJ393361 NJF393329:NJF393361 NTB393329:NTB393361 OCX393329:OCX393361 OMT393329:OMT393361 OWP393329:OWP393361 PGL393329:PGL393361 PQH393329:PQH393361 QAD393329:QAD393361 QJZ393329:QJZ393361 QTV393329:QTV393361 RDR393329:RDR393361 RNN393329:RNN393361 RXJ393329:RXJ393361 SHF393329:SHF393361 SRB393329:SRB393361 TAX393329:TAX393361 TKT393329:TKT393361 TUP393329:TUP393361 UEL393329:UEL393361 UOH393329:UOH393361 UYD393329:UYD393361 VHZ393329:VHZ393361 VRV393329:VRV393361 WBR393329:WBR393361 WLN393329:WLN393361 WVJ393329:WVJ393361 B458865:B458897 IX458865:IX458897 ST458865:ST458897 ACP458865:ACP458897 AML458865:AML458897 AWH458865:AWH458897 BGD458865:BGD458897 BPZ458865:BPZ458897 BZV458865:BZV458897 CJR458865:CJR458897 CTN458865:CTN458897 DDJ458865:DDJ458897 DNF458865:DNF458897 DXB458865:DXB458897 EGX458865:EGX458897 EQT458865:EQT458897 FAP458865:FAP458897 FKL458865:FKL458897 FUH458865:FUH458897 GED458865:GED458897 GNZ458865:GNZ458897 GXV458865:GXV458897 HHR458865:HHR458897 HRN458865:HRN458897 IBJ458865:IBJ458897 ILF458865:ILF458897 IVB458865:IVB458897 JEX458865:JEX458897 JOT458865:JOT458897 JYP458865:JYP458897 KIL458865:KIL458897 KSH458865:KSH458897 LCD458865:LCD458897 LLZ458865:LLZ458897 LVV458865:LVV458897 MFR458865:MFR458897 MPN458865:MPN458897 MZJ458865:MZJ458897 NJF458865:NJF458897 NTB458865:NTB458897 OCX458865:OCX458897 OMT458865:OMT458897 OWP458865:OWP458897 PGL458865:PGL458897 PQH458865:PQH458897 QAD458865:QAD458897 QJZ458865:QJZ458897 QTV458865:QTV458897 RDR458865:RDR458897 RNN458865:RNN458897 RXJ458865:RXJ458897 SHF458865:SHF458897 SRB458865:SRB458897 TAX458865:TAX458897 TKT458865:TKT458897 TUP458865:TUP458897 UEL458865:UEL458897 UOH458865:UOH458897 UYD458865:UYD458897 VHZ458865:VHZ458897 VRV458865:VRV458897 WBR458865:WBR458897 WLN458865:WLN458897 WVJ458865:WVJ458897 B524401:B524433 IX524401:IX524433 ST524401:ST524433 ACP524401:ACP524433 AML524401:AML524433 AWH524401:AWH524433 BGD524401:BGD524433 BPZ524401:BPZ524433 BZV524401:BZV524433 CJR524401:CJR524433 CTN524401:CTN524433 DDJ524401:DDJ524433 DNF524401:DNF524433 DXB524401:DXB524433 EGX524401:EGX524433 EQT524401:EQT524433 FAP524401:FAP524433 FKL524401:FKL524433 FUH524401:FUH524433 GED524401:GED524433 GNZ524401:GNZ524433 GXV524401:GXV524433 HHR524401:HHR524433 HRN524401:HRN524433 IBJ524401:IBJ524433 ILF524401:ILF524433 IVB524401:IVB524433 JEX524401:JEX524433 JOT524401:JOT524433 JYP524401:JYP524433 KIL524401:KIL524433 KSH524401:KSH524433 LCD524401:LCD524433 LLZ524401:LLZ524433 LVV524401:LVV524433 MFR524401:MFR524433 MPN524401:MPN524433 MZJ524401:MZJ524433 NJF524401:NJF524433 NTB524401:NTB524433 OCX524401:OCX524433 OMT524401:OMT524433 OWP524401:OWP524433 PGL524401:PGL524433 PQH524401:PQH524433 QAD524401:QAD524433 QJZ524401:QJZ524433 QTV524401:QTV524433 RDR524401:RDR524433 RNN524401:RNN524433 RXJ524401:RXJ524433 SHF524401:SHF524433 SRB524401:SRB524433 TAX524401:TAX524433 TKT524401:TKT524433 TUP524401:TUP524433 UEL524401:UEL524433 UOH524401:UOH524433 UYD524401:UYD524433 VHZ524401:VHZ524433 VRV524401:VRV524433 WBR524401:WBR524433 WLN524401:WLN524433 WVJ524401:WVJ524433 B589937:B589969 IX589937:IX589969 ST589937:ST589969 ACP589937:ACP589969 AML589937:AML589969 AWH589937:AWH589969 BGD589937:BGD589969 BPZ589937:BPZ589969 BZV589937:BZV589969 CJR589937:CJR589969 CTN589937:CTN589969 DDJ589937:DDJ589969 DNF589937:DNF589969 DXB589937:DXB589969 EGX589937:EGX589969 EQT589937:EQT589969 FAP589937:FAP589969 FKL589937:FKL589969 FUH589937:FUH589969 GED589937:GED589969 GNZ589937:GNZ589969 GXV589937:GXV589969 HHR589937:HHR589969 HRN589937:HRN589969 IBJ589937:IBJ589969 ILF589937:ILF589969 IVB589937:IVB589969 JEX589937:JEX589969 JOT589937:JOT589969 JYP589937:JYP589969 KIL589937:KIL589969 KSH589937:KSH589969 LCD589937:LCD589969 LLZ589937:LLZ589969 LVV589937:LVV589969 MFR589937:MFR589969 MPN589937:MPN589969 MZJ589937:MZJ589969 NJF589937:NJF589969 NTB589937:NTB589969 OCX589937:OCX589969 OMT589937:OMT589969 OWP589937:OWP589969 PGL589937:PGL589969 PQH589937:PQH589969 QAD589937:QAD589969 QJZ589937:QJZ589969 QTV589937:QTV589969 RDR589937:RDR589969 RNN589937:RNN589969 RXJ589937:RXJ589969 SHF589937:SHF589969 SRB589937:SRB589969 TAX589937:TAX589969 TKT589937:TKT589969 TUP589937:TUP589969 UEL589937:UEL589969 UOH589937:UOH589969 UYD589937:UYD589969 VHZ589937:VHZ589969 VRV589937:VRV589969 WBR589937:WBR589969 WLN589937:WLN589969 WVJ589937:WVJ589969 B655473:B655505 IX655473:IX655505 ST655473:ST655505 ACP655473:ACP655505 AML655473:AML655505 AWH655473:AWH655505 BGD655473:BGD655505 BPZ655473:BPZ655505 BZV655473:BZV655505 CJR655473:CJR655505 CTN655473:CTN655505 DDJ655473:DDJ655505 DNF655473:DNF655505 DXB655473:DXB655505 EGX655473:EGX655505 EQT655473:EQT655505 FAP655473:FAP655505 FKL655473:FKL655505 FUH655473:FUH655505 GED655473:GED655505 GNZ655473:GNZ655505 GXV655473:GXV655505 HHR655473:HHR655505 HRN655473:HRN655505 IBJ655473:IBJ655505 ILF655473:ILF655505 IVB655473:IVB655505 JEX655473:JEX655505 JOT655473:JOT655505 JYP655473:JYP655505 KIL655473:KIL655505 KSH655473:KSH655505 LCD655473:LCD655505 LLZ655473:LLZ655505 LVV655473:LVV655505 MFR655473:MFR655505 MPN655473:MPN655505 MZJ655473:MZJ655505 NJF655473:NJF655505 NTB655473:NTB655505 OCX655473:OCX655505 OMT655473:OMT655505 OWP655473:OWP655505 PGL655473:PGL655505 PQH655473:PQH655505 QAD655473:QAD655505 QJZ655473:QJZ655505 QTV655473:QTV655505 RDR655473:RDR655505 RNN655473:RNN655505 RXJ655473:RXJ655505 SHF655473:SHF655505 SRB655473:SRB655505 TAX655473:TAX655505 TKT655473:TKT655505 TUP655473:TUP655505 UEL655473:UEL655505 UOH655473:UOH655505 UYD655473:UYD655505 VHZ655473:VHZ655505 VRV655473:VRV655505 WBR655473:WBR655505 WLN655473:WLN655505 WVJ655473:WVJ655505 B721009:B721041 IX721009:IX721041 ST721009:ST721041 ACP721009:ACP721041 AML721009:AML721041 AWH721009:AWH721041 BGD721009:BGD721041 BPZ721009:BPZ721041 BZV721009:BZV721041 CJR721009:CJR721041 CTN721009:CTN721041 DDJ721009:DDJ721041 DNF721009:DNF721041 DXB721009:DXB721041 EGX721009:EGX721041 EQT721009:EQT721041 FAP721009:FAP721041 FKL721009:FKL721041 FUH721009:FUH721041 GED721009:GED721041 GNZ721009:GNZ721041 GXV721009:GXV721041 HHR721009:HHR721041 HRN721009:HRN721041 IBJ721009:IBJ721041 ILF721009:ILF721041 IVB721009:IVB721041 JEX721009:JEX721041 JOT721009:JOT721041 JYP721009:JYP721041 KIL721009:KIL721041 KSH721009:KSH721041 LCD721009:LCD721041 LLZ721009:LLZ721041 LVV721009:LVV721041 MFR721009:MFR721041 MPN721009:MPN721041 MZJ721009:MZJ721041 NJF721009:NJF721041 NTB721009:NTB721041 OCX721009:OCX721041 OMT721009:OMT721041 OWP721009:OWP721041 PGL721009:PGL721041 PQH721009:PQH721041 QAD721009:QAD721041 QJZ721009:QJZ721041 QTV721009:QTV721041 RDR721009:RDR721041 RNN721009:RNN721041 RXJ721009:RXJ721041 SHF721009:SHF721041 SRB721009:SRB721041 TAX721009:TAX721041 TKT721009:TKT721041 TUP721009:TUP721041 UEL721009:UEL721041 UOH721009:UOH721041 UYD721009:UYD721041 VHZ721009:VHZ721041 VRV721009:VRV721041 WBR721009:WBR721041 WLN721009:WLN721041 WVJ721009:WVJ721041 B786545:B786577 IX786545:IX786577 ST786545:ST786577 ACP786545:ACP786577 AML786545:AML786577 AWH786545:AWH786577 BGD786545:BGD786577 BPZ786545:BPZ786577 BZV786545:BZV786577 CJR786545:CJR786577 CTN786545:CTN786577 DDJ786545:DDJ786577 DNF786545:DNF786577 DXB786545:DXB786577 EGX786545:EGX786577 EQT786545:EQT786577 FAP786545:FAP786577 FKL786545:FKL786577 FUH786545:FUH786577 GED786545:GED786577 GNZ786545:GNZ786577 GXV786545:GXV786577 HHR786545:HHR786577 HRN786545:HRN786577 IBJ786545:IBJ786577 ILF786545:ILF786577 IVB786545:IVB786577 JEX786545:JEX786577 JOT786545:JOT786577 JYP786545:JYP786577 KIL786545:KIL786577 KSH786545:KSH786577 LCD786545:LCD786577 LLZ786545:LLZ786577 LVV786545:LVV786577 MFR786545:MFR786577 MPN786545:MPN786577 MZJ786545:MZJ786577 NJF786545:NJF786577 NTB786545:NTB786577 OCX786545:OCX786577 OMT786545:OMT786577 OWP786545:OWP786577 PGL786545:PGL786577 PQH786545:PQH786577 QAD786545:QAD786577 QJZ786545:QJZ786577 QTV786545:QTV786577 RDR786545:RDR786577 RNN786545:RNN786577 RXJ786545:RXJ786577 SHF786545:SHF786577 SRB786545:SRB786577 TAX786545:TAX786577 TKT786545:TKT786577 TUP786545:TUP786577 UEL786545:UEL786577 UOH786545:UOH786577 UYD786545:UYD786577 VHZ786545:VHZ786577 VRV786545:VRV786577 WBR786545:WBR786577 WLN786545:WLN786577 WVJ786545:WVJ786577 B852081:B852113 IX852081:IX852113 ST852081:ST852113 ACP852081:ACP852113 AML852081:AML852113 AWH852081:AWH852113 BGD852081:BGD852113 BPZ852081:BPZ852113 BZV852081:BZV852113 CJR852081:CJR852113 CTN852081:CTN852113 DDJ852081:DDJ852113 DNF852081:DNF852113 DXB852081:DXB852113 EGX852081:EGX852113 EQT852081:EQT852113 FAP852081:FAP852113 FKL852081:FKL852113 FUH852081:FUH852113 GED852081:GED852113 GNZ852081:GNZ852113 GXV852081:GXV852113 HHR852081:HHR852113 HRN852081:HRN852113 IBJ852081:IBJ852113 ILF852081:ILF852113 IVB852081:IVB852113 JEX852081:JEX852113 JOT852081:JOT852113 JYP852081:JYP852113 KIL852081:KIL852113 KSH852081:KSH852113 LCD852081:LCD852113 LLZ852081:LLZ852113 LVV852081:LVV852113 MFR852081:MFR852113 MPN852081:MPN852113 MZJ852081:MZJ852113 NJF852081:NJF852113 NTB852081:NTB852113 OCX852081:OCX852113 OMT852081:OMT852113 OWP852081:OWP852113 PGL852081:PGL852113 PQH852081:PQH852113 QAD852081:QAD852113 QJZ852081:QJZ852113 QTV852081:QTV852113 RDR852081:RDR852113 RNN852081:RNN852113 RXJ852081:RXJ852113 SHF852081:SHF852113 SRB852081:SRB852113 TAX852081:TAX852113 TKT852081:TKT852113 TUP852081:TUP852113 UEL852081:UEL852113 UOH852081:UOH852113 UYD852081:UYD852113 VHZ852081:VHZ852113 VRV852081:VRV852113 WBR852081:WBR852113 WLN852081:WLN852113 WVJ852081:WVJ852113 B917617:B917649 IX917617:IX917649 ST917617:ST917649 ACP917617:ACP917649 AML917617:AML917649 AWH917617:AWH917649 BGD917617:BGD917649 BPZ917617:BPZ917649 BZV917617:BZV917649 CJR917617:CJR917649 CTN917617:CTN917649 DDJ917617:DDJ917649 DNF917617:DNF917649 DXB917617:DXB917649 EGX917617:EGX917649 EQT917617:EQT917649 FAP917617:FAP917649 FKL917617:FKL917649 FUH917617:FUH917649 GED917617:GED917649 GNZ917617:GNZ917649 GXV917617:GXV917649 HHR917617:HHR917649 HRN917617:HRN917649 IBJ917617:IBJ917649 ILF917617:ILF917649 IVB917617:IVB917649 JEX917617:JEX917649 JOT917617:JOT917649 JYP917617:JYP917649 KIL917617:KIL917649 KSH917617:KSH917649 LCD917617:LCD917649 LLZ917617:LLZ917649 LVV917617:LVV917649 MFR917617:MFR917649 MPN917617:MPN917649 MZJ917617:MZJ917649 NJF917617:NJF917649 NTB917617:NTB917649 OCX917617:OCX917649 OMT917617:OMT917649 OWP917617:OWP917649 PGL917617:PGL917649 PQH917617:PQH917649 QAD917617:QAD917649 QJZ917617:QJZ917649 QTV917617:QTV917649 RDR917617:RDR917649 RNN917617:RNN917649 RXJ917617:RXJ917649 SHF917617:SHF917649 SRB917617:SRB917649 TAX917617:TAX917649 TKT917617:TKT917649 TUP917617:TUP917649 UEL917617:UEL917649 UOH917617:UOH917649 UYD917617:UYD917649 VHZ917617:VHZ917649 VRV917617:VRV917649 WBR917617:WBR917649 WLN917617:WLN917649 WVJ917617:WVJ917649 B983153:B983185 IX983153:IX983185 ST983153:ST983185 ACP983153:ACP983185 AML983153:AML983185 AWH983153:AWH983185 BGD983153:BGD983185 BPZ983153:BPZ983185 BZV983153:BZV983185 CJR983153:CJR983185 CTN983153:CTN983185 DDJ983153:DDJ983185 DNF983153:DNF983185 DXB983153:DXB983185 EGX983153:EGX983185 EQT983153:EQT983185 FAP983153:FAP983185 FKL983153:FKL983185 FUH983153:FUH983185 GED983153:GED983185 GNZ983153:GNZ983185 GXV983153:GXV983185 HHR983153:HHR983185 HRN983153:HRN983185 IBJ983153:IBJ983185 ILF983153:ILF983185 IVB983153:IVB983185 JEX983153:JEX983185 JOT983153:JOT983185 JYP983153:JYP983185 KIL983153:KIL983185 KSH983153:KSH983185 LCD983153:LCD983185 LLZ983153:LLZ983185 LVV983153:LVV983185 MFR983153:MFR983185 MPN983153:MPN983185 MZJ983153:MZJ983185 NJF983153:NJF983185 NTB983153:NTB983185 OCX983153:OCX983185 OMT983153:OMT983185 OWP983153:OWP983185 PGL983153:PGL983185 PQH983153:PQH983185 QAD983153:QAD983185 QJZ983153:QJZ983185 QTV983153:QTV983185 RDR983153:RDR983185 RNN983153:RNN983185 RXJ983153:RXJ983185 SHF983153:SHF983185 SRB983153:SRB983185 TAX983153:TAX983185 TKT983153:TKT983185 TUP983153:TUP983185 UEL983153:UEL983185 UOH983153:UOH983185 UYD983153:UYD983185 VHZ983153:VHZ983185 VRV983153:VRV983185 WBR983153:WBR983185 WLN983153:WLN983185 WVJ983153:WVJ983185 C115:F117 IY115:JB117 SU115:SX117 ACQ115:ACT117 AMM115:AMP117 AWI115:AWL117 BGE115:BGH117 BQA115:BQD117 BZW115:BZZ117 CJS115:CJV117 CTO115:CTR117 DDK115:DDN117 DNG115:DNJ117 DXC115:DXF117 EGY115:EHB117 EQU115:EQX117 FAQ115:FAT117 FKM115:FKP117 FUI115:FUL117 GEE115:GEH117 GOA115:GOD117 GXW115:GXZ117 HHS115:HHV117 HRO115:HRR117 IBK115:IBN117 ILG115:ILJ117 IVC115:IVF117 JEY115:JFB117 JOU115:JOX117 JYQ115:JYT117 KIM115:KIP117 KSI115:KSL117 LCE115:LCH117 LMA115:LMD117 LVW115:LVZ117 MFS115:MFV117 MPO115:MPR117 MZK115:MZN117 NJG115:NJJ117 NTC115:NTF117 OCY115:ODB117 OMU115:OMX117 OWQ115:OWT117 PGM115:PGP117 PQI115:PQL117 QAE115:QAH117 QKA115:QKD117 QTW115:QTZ117 RDS115:RDV117 RNO115:RNR117 RXK115:RXN117 SHG115:SHJ117 SRC115:SRF117 TAY115:TBB117 TKU115:TKX117 TUQ115:TUT117 UEM115:UEP117 UOI115:UOL117 UYE115:UYH117 VIA115:VID117 VRW115:VRZ117 WBS115:WBV117 WLO115:WLR117 WVK115:WVN117 C65651:F65653 IY65651:JB65653 SU65651:SX65653 ACQ65651:ACT65653 AMM65651:AMP65653 AWI65651:AWL65653 BGE65651:BGH65653 BQA65651:BQD65653 BZW65651:BZZ65653 CJS65651:CJV65653 CTO65651:CTR65653 DDK65651:DDN65653 DNG65651:DNJ65653 DXC65651:DXF65653 EGY65651:EHB65653 EQU65651:EQX65653 FAQ65651:FAT65653 FKM65651:FKP65653 FUI65651:FUL65653 GEE65651:GEH65653 GOA65651:GOD65653 GXW65651:GXZ65653 HHS65651:HHV65653 HRO65651:HRR65653 IBK65651:IBN65653 ILG65651:ILJ65653 IVC65651:IVF65653 JEY65651:JFB65653 JOU65651:JOX65653 JYQ65651:JYT65653 KIM65651:KIP65653 KSI65651:KSL65653 LCE65651:LCH65653 LMA65651:LMD65653 LVW65651:LVZ65653 MFS65651:MFV65653 MPO65651:MPR65653 MZK65651:MZN65653 NJG65651:NJJ65653 NTC65651:NTF65653 OCY65651:ODB65653 OMU65651:OMX65653 OWQ65651:OWT65653 PGM65651:PGP65653 PQI65651:PQL65653 QAE65651:QAH65653 QKA65651:QKD65653 QTW65651:QTZ65653 RDS65651:RDV65653 RNO65651:RNR65653 RXK65651:RXN65653 SHG65651:SHJ65653 SRC65651:SRF65653 TAY65651:TBB65653 TKU65651:TKX65653 TUQ65651:TUT65653 UEM65651:UEP65653 UOI65651:UOL65653 UYE65651:UYH65653 VIA65651:VID65653 VRW65651:VRZ65653 WBS65651:WBV65653 WLO65651:WLR65653 WVK65651:WVN65653 C131187:F131189 IY131187:JB131189 SU131187:SX131189 ACQ131187:ACT131189 AMM131187:AMP131189 AWI131187:AWL131189 BGE131187:BGH131189 BQA131187:BQD131189 BZW131187:BZZ131189 CJS131187:CJV131189 CTO131187:CTR131189 DDK131187:DDN131189 DNG131187:DNJ131189 DXC131187:DXF131189 EGY131187:EHB131189 EQU131187:EQX131189 FAQ131187:FAT131189 FKM131187:FKP131189 FUI131187:FUL131189 GEE131187:GEH131189 GOA131187:GOD131189 GXW131187:GXZ131189 HHS131187:HHV131189 HRO131187:HRR131189 IBK131187:IBN131189 ILG131187:ILJ131189 IVC131187:IVF131189 JEY131187:JFB131189 JOU131187:JOX131189 JYQ131187:JYT131189 KIM131187:KIP131189 KSI131187:KSL131189 LCE131187:LCH131189 LMA131187:LMD131189 LVW131187:LVZ131189 MFS131187:MFV131189 MPO131187:MPR131189 MZK131187:MZN131189 NJG131187:NJJ131189 NTC131187:NTF131189 OCY131187:ODB131189 OMU131187:OMX131189 OWQ131187:OWT131189 PGM131187:PGP131189 PQI131187:PQL131189 QAE131187:QAH131189 QKA131187:QKD131189 QTW131187:QTZ131189 RDS131187:RDV131189 RNO131187:RNR131189 RXK131187:RXN131189 SHG131187:SHJ131189 SRC131187:SRF131189 TAY131187:TBB131189 TKU131187:TKX131189 TUQ131187:TUT131189 UEM131187:UEP131189 UOI131187:UOL131189 UYE131187:UYH131189 VIA131187:VID131189 VRW131187:VRZ131189 WBS131187:WBV131189 WLO131187:WLR131189 WVK131187:WVN131189 C196723:F196725 IY196723:JB196725 SU196723:SX196725 ACQ196723:ACT196725 AMM196723:AMP196725 AWI196723:AWL196725 BGE196723:BGH196725 BQA196723:BQD196725 BZW196723:BZZ196725 CJS196723:CJV196725 CTO196723:CTR196725 DDK196723:DDN196725 DNG196723:DNJ196725 DXC196723:DXF196725 EGY196723:EHB196725 EQU196723:EQX196725 FAQ196723:FAT196725 FKM196723:FKP196725 FUI196723:FUL196725 GEE196723:GEH196725 GOA196723:GOD196725 GXW196723:GXZ196725 HHS196723:HHV196725 HRO196723:HRR196725 IBK196723:IBN196725 ILG196723:ILJ196725 IVC196723:IVF196725 JEY196723:JFB196725 JOU196723:JOX196725 JYQ196723:JYT196725 KIM196723:KIP196725 KSI196723:KSL196725 LCE196723:LCH196725 LMA196723:LMD196725 LVW196723:LVZ196725 MFS196723:MFV196725 MPO196723:MPR196725 MZK196723:MZN196725 NJG196723:NJJ196725 NTC196723:NTF196725 OCY196723:ODB196725 OMU196723:OMX196725 OWQ196723:OWT196725 PGM196723:PGP196725 PQI196723:PQL196725 QAE196723:QAH196725 QKA196723:QKD196725 QTW196723:QTZ196725 RDS196723:RDV196725 RNO196723:RNR196725 RXK196723:RXN196725 SHG196723:SHJ196725 SRC196723:SRF196725 TAY196723:TBB196725 TKU196723:TKX196725 TUQ196723:TUT196725 UEM196723:UEP196725 UOI196723:UOL196725 UYE196723:UYH196725 VIA196723:VID196725 VRW196723:VRZ196725 WBS196723:WBV196725 WLO196723:WLR196725 WVK196723:WVN196725 C262259:F262261 IY262259:JB262261 SU262259:SX262261 ACQ262259:ACT262261 AMM262259:AMP262261 AWI262259:AWL262261 BGE262259:BGH262261 BQA262259:BQD262261 BZW262259:BZZ262261 CJS262259:CJV262261 CTO262259:CTR262261 DDK262259:DDN262261 DNG262259:DNJ262261 DXC262259:DXF262261 EGY262259:EHB262261 EQU262259:EQX262261 FAQ262259:FAT262261 FKM262259:FKP262261 FUI262259:FUL262261 GEE262259:GEH262261 GOA262259:GOD262261 GXW262259:GXZ262261 HHS262259:HHV262261 HRO262259:HRR262261 IBK262259:IBN262261 ILG262259:ILJ262261 IVC262259:IVF262261 JEY262259:JFB262261 JOU262259:JOX262261 JYQ262259:JYT262261 KIM262259:KIP262261 KSI262259:KSL262261 LCE262259:LCH262261 LMA262259:LMD262261 LVW262259:LVZ262261 MFS262259:MFV262261 MPO262259:MPR262261 MZK262259:MZN262261 NJG262259:NJJ262261 NTC262259:NTF262261 OCY262259:ODB262261 OMU262259:OMX262261 OWQ262259:OWT262261 PGM262259:PGP262261 PQI262259:PQL262261 QAE262259:QAH262261 QKA262259:QKD262261 QTW262259:QTZ262261 RDS262259:RDV262261 RNO262259:RNR262261 RXK262259:RXN262261 SHG262259:SHJ262261 SRC262259:SRF262261 TAY262259:TBB262261 TKU262259:TKX262261 TUQ262259:TUT262261 UEM262259:UEP262261 UOI262259:UOL262261 UYE262259:UYH262261 VIA262259:VID262261 VRW262259:VRZ262261 WBS262259:WBV262261 WLO262259:WLR262261 WVK262259:WVN262261 C327795:F327797 IY327795:JB327797 SU327795:SX327797 ACQ327795:ACT327797 AMM327795:AMP327797 AWI327795:AWL327797 BGE327795:BGH327797 BQA327795:BQD327797 BZW327795:BZZ327797 CJS327795:CJV327797 CTO327795:CTR327797 DDK327795:DDN327797 DNG327795:DNJ327797 DXC327795:DXF327797 EGY327795:EHB327797 EQU327795:EQX327797 FAQ327795:FAT327797 FKM327795:FKP327797 FUI327795:FUL327797 GEE327795:GEH327797 GOA327795:GOD327797 GXW327795:GXZ327797 HHS327795:HHV327797 HRO327795:HRR327797 IBK327795:IBN327797 ILG327795:ILJ327797 IVC327795:IVF327797 JEY327795:JFB327797 JOU327795:JOX327797 JYQ327795:JYT327797 KIM327795:KIP327797 KSI327795:KSL327797 LCE327795:LCH327797 LMA327795:LMD327797 LVW327795:LVZ327797 MFS327795:MFV327797 MPO327795:MPR327797 MZK327795:MZN327797 NJG327795:NJJ327797 NTC327795:NTF327797 OCY327795:ODB327797 OMU327795:OMX327797 OWQ327795:OWT327797 PGM327795:PGP327797 PQI327795:PQL327797 QAE327795:QAH327797 QKA327795:QKD327797 QTW327795:QTZ327797 RDS327795:RDV327797 RNO327795:RNR327797 RXK327795:RXN327797 SHG327795:SHJ327797 SRC327795:SRF327797 TAY327795:TBB327797 TKU327795:TKX327797 TUQ327795:TUT327797 UEM327795:UEP327797 UOI327795:UOL327797 UYE327795:UYH327797 VIA327795:VID327797 VRW327795:VRZ327797 WBS327795:WBV327797 WLO327795:WLR327797 WVK327795:WVN327797 C393331:F393333 IY393331:JB393333 SU393331:SX393333 ACQ393331:ACT393333 AMM393331:AMP393333 AWI393331:AWL393333 BGE393331:BGH393333 BQA393331:BQD393333 BZW393331:BZZ393333 CJS393331:CJV393333 CTO393331:CTR393333 DDK393331:DDN393333 DNG393331:DNJ393333 DXC393331:DXF393333 EGY393331:EHB393333 EQU393331:EQX393333 FAQ393331:FAT393333 FKM393331:FKP393333 FUI393331:FUL393333 GEE393331:GEH393333 GOA393331:GOD393333 GXW393331:GXZ393333 HHS393331:HHV393333 HRO393331:HRR393333 IBK393331:IBN393333 ILG393331:ILJ393333 IVC393331:IVF393333 JEY393331:JFB393333 JOU393331:JOX393333 JYQ393331:JYT393333 KIM393331:KIP393333 KSI393331:KSL393333 LCE393331:LCH393333 LMA393331:LMD393333 LVW393331:LVZ393333 MFS393331:MFV393333 MPO393331:MPR393333 MZK393331:MZN393333 NJG393331:NJJ393333 NTC393331:NTF393333 OCY393331:ODB393333 OMU393331:OMX393333 OWQ393331:OWT393333 PGM393331:PGP393333 PQI393331:PQL393333 QAE393331:QAH393333 QKA393331:QKD393333 QTW393331:QTZ393333 RDS393331:RDV393333 RNO393331:RNR393333 RXK393331:RXN393333 SHG393331:SHJ393333 SRC393331:SRF393333 TAY393331:TBB393333 TKU393331:TKX393333 TUQ393331:TUT393333 UEM393331:UEP393333 UOI393331:UOL393333 UYE393331:UYH393333 VIA393331:VID393333 VRW393331:VRZ393333 WBS393331:WBV393333 WLO393331:WLR393333 WVK393331:WVN393333 C458867:F458869 IY458867:JB458869 SU458867:SX458869 ACQ458867:ACT458869 AMM458867:AMP458869 AWI458867:AWL458869 BGE458867:BGH458869 BQA458867:BQD458869 BZW458867:BZZ458869 CJS458867:CJV458869 CTO458867:CTR458869 DDK458867:DDN458869 DNG458867:DNJ458869 DXC458867:DXF458869 EGY458867:EHB458869 EQU458867:EQX458869 FAQ458867:FAT458869 FKM458867:FKP458869 FUI458867:FUL458869 GEE458867:GEH458869 GOA458867:GOD458869 GXW458867:GXZ458869 HHS458867:HHV458869 HRO458867:HRR458869 IBK458867:IBN458869 ILG458867:ILJ458869 IVC458867:IVF458869 JEY458867:JFB458869 JOU458867:JOX458869 JYQ458867:JYT458869 KIM458867:KIP458869 KSI458867:KSL458869 LCE458867:LCH458869 LMA458867:LMD458869 LVW458867:LVZ458869 MFS458867:MFV458869 MPO458867:MPR458869 MZK458867:MZN458869 NJG458867:NJJ458869 NTC458867:NTF458869 OCY458867:ODB458869 OMU458867:OMX458869 OWQ458867:OWT458869 PGM458867:PGP458869 PQI458867:PQL458869 QAE458867:QAH458869 QKA458867:QKD458869 QTW458867:QTZ458869 RDS458867:RDV458869 RNO458867:RNR458869 RXK458867:RXN458869 SHG458867:SHJ458869 SRC458867:SRF458869 TAY458867:TBB458869 TKU458867:TKX458869 TUQ458867:TUT458869 UEM458867:UEP458869 UOI458867:UOL458869 UYE458867:UYH458869 VIA458867:VID458869 VRW458867:VRZ458869 WBS458867:WBV458869 WLO458867:WLR458869 WVK458867:WVN458869 C524403:F524405 IY524403:JB524405 SU524403:SX524405 ACQ524403:ACT524405 AMM524403:AMP524405 AWI524403:AWL524405 BGE524403:BGH524405 BQA524403:BQD524405 BZW524403:BZZ524405 CJS524403:CJV524405 CTO524403:CTR524405 DDK524403:DDN524405 DNG524403:DNJ524405 DXC524403:DXF524405 EGY524403:EHB524405 EQU524403:EQX524405 FAQ524403:FAT524405 FKM524403:FKP524405 FUI524403:FUL524405 GEE524403:GEH524405 GOA524403:GOD524405 GXW524403:GXZ524405 HHS524403:HHV524405 HRO524403:HRR524405 IBK524403:IBN524405 ILG524403:ILJ524405 IVC524403:IVF524405 JEY524403:JFB524405 JOU524403:JOX524405 JYQ524403:JYT524405 KIM524403:KIP524405 KSI524403:KSL524405 LCE524403:LCH524405 LMA524403:LMD524405 LVW524403:LVZ524405 MFS524403:MFV524405 MPO524403:MPR524405 MZK524403:MZN524405 NJG524403:NJJ524405 NTC524403:NTF524405 OCY524403:ODB524405 OMU524403:OMX524405 OWQ524403:OWT524405 PGM524403:PGP524405 PQI524403:PQL524405 QAE524403:QAH524405 QKA524403:QKD524405 QTW524403:QTZ524405 RDS524403:RDV524405 RNO524403:RNR524405 RXK524403:RXN524405 SHG524403:SHJ524405 SRC524403:SRF524405 TAY524403:TBB524405 TKU524403:TKX524405 TUQ524403:TUT524405 UEM524403:UEP524405 UOI524403:UOL524405 UYE524403:UYH524405 VIA524403:VID524405 VRW524403:VRZ524405 WBS524403:WBV524405 WLO524403:WLR524405 WVK524403:WVN524405 C589939:F589941 IY589939:JB589941 SU589939:SX589941 ACQ589939:ACT589941 AMM589939:AMP589941 AWI589939:AWL589941 BGE589939:BGH589941 BQA589939:BQD589941 BZW589939:BZZ589941 CJS589939:CJV589941 CTO589939:CTR589941 DDK589939:DDN589941 DNG589939:DNJ589941 DXC589939:DXF589941 EGY589939:EHB589941 EQU589939:EQX589941 FAQ589939:FAT589941 FKM589939:FKP589941 FUI589939:FUL589941 GEE589939:GEH589941 GOA589939:GOD589941 GXW589939:GXZ589941 HHS589939:HHV589941 HRO589939:HRR589941 IBK589939:IBN589941 ILG589939:ILJ589941 IVC589939:IVF589941 JEY589939:JFB589941 JOU589939:JOX589941 JYQ589939:JYT589941 KIM589939:KIP589941 KSI589939:KSL589941 LCE589939:LCH589941 LMA589939:LMD589941 LVW589939:LVZ589941 MFS589939:MFV589941 MPO589939:MPR589941 MZK589939:MZN589941 NJG589939:NJJ589941 NTC589939:NTF589941 OCY589939:ODB589941 OMU589939:OMX589941 OWQ589939:OWT589941 PGM589939:PGP589941 PQI589939:PQL589941 QAE589939:QAH589941 QKA589939:QKD589941 QTW589939:QTZ589941 RDS589939:RDV589941 RNO589939:RNR589941 RXK589939:RXN589941 SHG589939:SHJ589941 SRC589939:SRF589941 TAY589939:TBB589941 TKU589939:TKX589941 TUQ589939:TUT589941 UEM589939:UEP589941 UOI589939:UOL589941 UYE589939:UYH589941 VIA589939:VID589941 VRW589939:VRZ589941 WBS589939:WBV589941 WLO589939:WLR589941 WVK589939:WVN589941 C655475:F655477 IY655475:JB655477 SU655475:SX655477 ACQ655475:ACT655477 AMM655475:AMP655477 AWI655475:AWL655477 BGE655475:BGH655477 BQA655475:BQD655477 BZW655475:BZZ655477 CJS655475:CJV655477 CTO655475:CTR655477 DDK655475:DDN655477 DNG655475:DNJ655477 DXC655475:DXF655477 EGY655475:EHB655477 EQU655475:EQX655477 FAQ655475:FAT655477 FKM655475:FKP655477 FUI655475:FUL655477 GEE655475:GEH655477 GOA655475:GOD655477 GXW655475:GXZ655477 HHS655475:HHV655477 HRO655475:HRR655477 IBK655475:IBN655477 ILG655475:ILJ655477 IVC655475:IVF655477 JEY655475:JFB655477 JOU655475:JOX655477 JYQ655475:JYT655477 KIM655475:KIP655477 KSI655475:KSL655477 LCE655475:LCH655477 LMA655475:LMD655477 LVW655475:LVZ655477 MFS655475:MFV655477 MPO655475:MPR655477 MZK655475:MZN655477 NJG655475:NJJ655477 NTC655475:NTF655477 OCY655475:ODB655477 OMU655475:OMX655477 OWQ655475:OWT655477 PGM655475:PGP655477 PQI655475:PQL655477 QAE655475:QAH655477 QKA655475:QKD655477 QTW655475:QTZ655477 RDS655475:RDV655477 RNO655475:RNR655477 RXK655475:RXN655477 SHG655475:SHJ655477 SRC655475:SRF655477 TAY655475:TBB655477 TKU655475:TKX655477 TUQ655475:TUT655477 UEM655475:UEP655477 UOI655475:UOL655477 UYE655475:UYH655477 VIA655475:VID655477 VRW655475:VRZ655477 WBS655475:WBV655477 WLO655475:WLR655477 WVK655475:WVN655477 C721011:F721013 IY721011:JB721013 SU721011:SX721013 ACQ721011:ACT721013 AMM721011:AMP721013 AWI721011:AWL721013 BGE721011:BGH721013 BQA721011:BQD721013 BZW721011:BZZ721013 CJS721011:CJV721013 CTO721011:CTR721013 DDK721011:DDN721013 DNG721011:DNJ721013 DXC721011:DXF721013 EGY721011:EHB721013 EQU721011:EQX721013 FAQ721011:FAT721013 FKM721011:FKP721013 FUI721011:FUL721013 GEE721011:GEH721013 GOA721011:GOD721013 GXW721011:GXZ721013 HHS721011:HHV721013 HRO721011:HRR721013 IBK721011:IBN721013 ILG721011:ILJ721013 IVC721011:IVF721013 JEY721011:JFB721013 JOU721011:JOX721013 JYQ721011:JYT721013 KIM721011:KIP721013 KSI721011:KSL721013 LCE721011:LCH721013 LMA721011:LMD721013 LVW721011:LVZ721013 MFS721011:MFV721013 MPO721011:MPR721013 MZK721011:MZN721013 NJG721011:NJJ721013 NTC721011:NTF721013 OCY721011:ODB721013 OMU721011:OMX721013 OWQ721011:OWT721013 PGM721011:PGP721013 PQI721011:PQL721013 QAE721011:QAH721013 QKA721011:QKD721013 QTW721011:QTZ721013 RDS721011:RDV721013 RNO721011:RNR721013 RXK721011:RXN721013 SHG721011:SHJ721013 SRC721011:SRF721013 TAY721011:TBB721013 TKU721011:TKX721013 TUQ721011:TUT721013 UEM721011:UEP721013 UOI721011:UOL721013 UYE721011:UYH721013 VIA721011:VID721013 VRW721011:VRZ721013 WBS721011:WBV721013 WLO721011:WLR721013 WVK721011:WVN721013 C786547:F786549 IY786547:JB786549 SU786547:SX786549 ACQ786547:ACT786549 AMM786547:AMP786549 AWI786547:AWL786549 BGE786547:BGH786549 BQA786547:BQD786549 BZW786547:BZZ786549 CJS786547:CJV786549 CTO786547:CTR786549 DDK786547:DDN786549 DNG786547:DNJ786549 DXC786547:DXF786549 EGY786547:EHB786549 EQU786547:EQX786549 FAQ786547:FAT786549 FKM786547:FKP786549 FUI786547:FUL786549 GEE786547:GEH786549 GOA786547:GOD786549 GXW786547:GXZ786549 HHS786547:HHV786549 HRO786547:HRR786549 IBK786547:IBN786549 ILG786547:ILJ786549 IVC786547:IVF786549 JEY786547:JFB786549 JOU786547:JOX786549 JYQ786547:JYT786549 KIM786547:KIP786549 KSI786547:KSL786549 LCE786547:LCH786549 LMA786547:LMD786549 LVW786547:LVZ786549 MFS786547:MFV786549 MPO786547:MPR786549 MZK786547:MZN786549 NJG786547:NJJ786549 NTC786547:NTF786549 OCY786547:ODB786549 OMU786547:OMX786549 OWQ786547:OWT786549 PGM786547:PGP786549 PQI786547:PQL786549 QAE786547:QAH786549 QKA786547:QKD786549 QTW786547:QTZ786549 RDS786547:RDV786549 RNO786547:RNR786549 RXK786547:RXN786549 SHG786547:SHJ786549 SRC786547:SRF786549 TAY786547:TBB786549 TKU786547:TKX786549 TUQ786547:TUT786549 UEM786547:UEP786549 UOI786547:UOL786549 UYE786547:UYH786549 VIA786547:VID786549 VRW786547:VRZ786549 WBS786547:WBV786549 WLO786547:WLR786549 WVK786547:WVN786549 C852083:F852085 IY852083:JB852085 SU852083:SX852085 ACQ852083:ACT852085 AMM852083:AMP852085 AWI852083:AWL852085 BGE852083:BGH852085 BQA852083:BQD852085 BZW852083:BZZ852085 CJS852083:CJV852085 CTO852083:CTR852085 DDK852083:DDN852085 DNG852083:DNJ852085 DXC852083:DXF852085 EGY852083:EHB852085 EQU852083:EQX852085 FAQ852083:FAT852085 FKM852083:FKP852085 FUI852083:FUL852085 GEE852083:GEH852085 GOA852083:GOD852085 GXW852083:GXZ852085 HHS852083:HHV852085 HRO852083:HRR852085 IBK852083:IBN852085 ILG852083:ILJ852085 IVC852083:IVF852085 JEY852083:JFB852085 JOU852083:JOX852085 JYQ852083:JYT852085 KIM852083:KIP852085 KSI852083:KSL852085 LCE852083:LCH852085 LMA852083:LMD852085 LVW852083:LVZ852085 MFS852083:MFV852085 MPO852083:MPR852085 MZK852083:MZN852085 NJG852083:NJJ852085 NTC852083:NTF852085 OCY852083:ODB852085 OMU852083:OMX852085 OWQ852083:OWT852085 PGM852083:PGP852085 PQI852083:PQL852085 QAE852083:QAH852085 QKA852083:QKD852085 QTW852083:QTZ852085 RDS852083:RDV852085 RNO852083:RNR852085 RXK852083:RXN852085 SHG852083:SHJ852085 SRC852083:SRF852085 TAY852083:TBB852085 TKU852083:TKX852085 TUQ852083:TUT852085 UEM852083:UEP852085 UOI852083:UOL852085 UYE852083:UYH852085 VIA852083:VID852085 VRW852083:VRZ852085 WBS852083:WBV852085 WLO852083:WLR852085 WVK852083:WVN852085 C917619:F917621 IY917619:JB917621 SU917619:SX917621 ACQ917619:ACT917621 AMM917619:AMP917621 AWI917619:AWL917621 BGE917619:BGH917621 BQA917619:BQD917621 BZW917619:BZZ917621 CJS917619:CJV917621 CTO917619:CTR917621 DDK917619:DDN917621 DNG917619:DNJ917621 DXC917619:DXF917621 EGY917619:EHB917621 EQU917619:EQX917621 FAQ917619:FAT917621 FKM917619:FKP917621 FUI917619:FUL917621 GEE917619:GEH917621 GOA917619:GOD917621 GXW917619:GXZ917621 HHS917619:HHV917621 HRO917619:HRR917621 IBK917619:IBN917621 ILG917619:ILJ917621 IVC917619:IVF917621 JEY917619:JFB917621 JOU917619:JOX917621 JYQ917619:JYT917621 KIM917619:KIP917621 KSI917619:KSL917621 LCE917619:LCH917621 LMA917619:LMD917621 LVW917619:LVZ917621 MFS917619:MFV917621 MPO917619:MPR917621 MZK917619:MZN917621 NJG917619:NJJ917621 NTC917619:NTF917621 OCY917619:ODB917621 OMU917619:OMX917621 OWQ917619:OWT917621 PGM917619:PGP917621 PQI917619:PQL917621 QAE917619:QAH917621 QKA917619:QKD917621 QTW917619:QTZ917621 RDS917619:RDV917621 RNO917619:RNR917621 RXK917619:RXN917621 SHG917619:SHJ917621 SRC917619:SRF917621 TAY917619:TBB917621 TKU917619:TKX917621 TUQ917619:TUT917621 UEM917619:UEP917621 UOI917619:UOL917621 UYE917619:UYH917621 VIA917619:VID917621 VRW917619:VRZ917621 WBS917619:WBV917621 WLO917619:WLR917621 WVK917619:WVN917621 C983155:F983157 IY983155:JB983157 SU983155:SX983157 ACQ983155:ACT983157 AMM983155:AMP983157 AWI983155:AWL983157 BGE983155:BGH983157 BQA983155:BQD983157 BZW983155:BZZ983157 CJS983155:CJV983157 CTO983155:CTR983157 DDK983155:DDN983157 DNG983155:DNJ983157 DXC983155:DXF983157 EGY983155:EHB983157 EQU983155:EQX983157 FAQ983155:FAT983157 FKM983155:FKP983157 FUI983155:FUL983157 GEE983155:GEH983157 GOA983155:GOD983157 GXW983155:GXZ983157 HHS983155:HHV983157 HRO983155:HRR983157 IBK983155:IBN983157 ILG983155:ILJ983157 IVC983155:IVF983157 JEY983155:JFB983157 JOU983155:JOX983157 JYQ983155:JYT983157 KIM983155:KIP983157 KSI983155:KSL983157 LCE983155:LCH983157 LMA983155:LMD983157 LVW983155:LVZ983157 MFS983155:MFV983157 MPO983155:MPR983157 MZK983155:MZN983157 NJG983155:NJJ983157 NTC983155:NTF983157 OCY983155:ODB983157 OMU983155:OMX983157 OWQ983155:OWT983157 PGM983155:PGP983157 PQI983155:PQL983157 QAE983155:QAH983157 QKA983155:QKD983157 QTW983155:QTZ983157 RDS983155:RDV983157 RNO983155:RNR983157 RXK983155:RXN983157 SHG983155:SHJ983157 SRC983155:SRF983157 TAY983155:TBB983157 TKU983155:TKX983157 TUQ983155:TUT983157 UEM983155:UEP983157 UOI983155:UOL983157 UYE983155:UYH983157 VIA983155:VID983157 VRW983155:VRZ983157 WBS983155:WBV983157 WLO983155:WLR983157 WVK983155:WVN983157 AA62:AU77 JW62:KQ77 TS62:UM77 ADO62:AEI77 ANK62:AOE77 AXG62:AYA77 BHC62:BHW77 BQY62:BRS77 CAU62:CBO77 CKQ62:CLK77 CUM62:CVG77 DEI62:DFC77 DOE62:DOY77 DYA62:DYU77 EHW62:EIQ77 ERS62:ESM77 FBO62:FCI77 FLK62:FME77 FVG62:FWA77 GFC62:GFW77 GOY62:GPS77 GYU62:GZO77 HIQ62:HJK77 HSM62:HTG77 ICI62:IDC77 IME62:IMY77 IWA62:IWU77 JFW62:JGQ77 JPS62:JQM77 JZO62:KAI77 KJK62:KKE77 KTG62:KUA77 LDC62:LDW77 LMY62:LNS77 LWU62:LXO77 MGQ62:MHK77 MQM62:MRG77 NAI62:NBC77 NKE62:NKY77 NUA62:NUU77 ODW62:OEQ77 ONS62:OOM77 OXO62:OYI77 PHK62:PIE77 PRG62:PSA77 QBC62:QBW77 QKY62:QLS77 QUU62:QVO77 REQ62:RFK77 ROM62:RPG77 RYI62:RZC77 SIE62:SIY77 SSA62:SSU77 TBW62:TCQ77 TLS62:TMM77 TVO62:TWI77 UFK62:UGE77 UPG62:UQA77 UZC62:UZW77 VIY62:VJS77 VSU62:VTO77 WCQ62:WDK77 WMM62:WNG77 WWI62:WXC77 AA65598:AU65613 JW65598:KQ65613 TS65598:UM65613 ADO65598:AEI65613 ANK65598:AOE65613 AXG65598:AYA65613 BHC65598:BHW65613 BQY65598:BRS65613 CAU65598:CBO65613 CKQ65598:CLK65613 CUM65598:CVG65613 DEI65598:DFC65613 DOE65598:DOY65613 DYA65598:DYU65613 EHW65598:EIQ65613 ERS65598:ESM65613 FBO65598:FCI65613 FLK65598:FME65613 FVG65598:FWA65613 GFC65598:GFW65613 GOY65598:GPS65613 GYU65598:GZO65613 HIQ65598:HJK65613 HSM65598:HTG65613 ICI65598:IDC65613 IME65598:IMY65613 IWA65598:IWU65613 JFW65598:JGQ65613 JPS65598:JQM65613 JZO65598:KAI65613 KJK65598:KKE65613 KTG65598:KUA65613 LDC65598:LDW65613 LMY65598:LNS65613 LWU65598:LXO65613 MGQ65598:MHK65613 MQM65598:MRG65613 NAI65598:NBC65613 NKE65598:NKY65613 NUA65598:NUU65613 ODW65598:OEQ65613 ONS65598:OOM65613 OXO65598:OYI65613 PHK65598:PIE65613 PRG65598:PSA65613 QBC65598:QBW65613 QKY65598:QLS65613 QUU65598:QVO65613 REQ65598:RFK65613 ROM65598:RPG65613 RYI65598:RZC65613 SIE65598:SIY65613 SSA65598:SSU65613 TBW65598:TCQ65613 TLS65598:TMM65613 TVO65598:TWI65613 UFK65598:UGE65613 UPG65598:UQA65613 UZC65598:UZW65613 VIY65598:VJS65613 VSU65598:VTO65613 WCQ65598:WDK65613 WMM65598:WNG65613 WWI65598:WXC65613 AA131134:AU131149 JW131134:KQ131149 TS131134:UM131149 ADO131134:AEI131149 ANK131134:AOE131149 AXG131134:AYA131149 BHC131134:BHW131149 BQY131134:BRS131149 CAU131134:CBO131149 CKQ131134:CLK131149 CUM131134:CVG131149 DEI131134:DFC131149 DOE131134:DOY131149 DYA131134:DYU131149 EHW131134:EIQ131149 ERS131134:ESM131149 FBO131134:FCI131149 FLK131134:FME131149 FVG131134:FWA131149 GFC131134:GFW131149 GOY131134:GPS131149 GYU131134:GZO131149 HIQ131134:HJK131149 HSM131134:HTG131149 ICI131134:IDC131149 IME131134:IMY131149 IWA131134:IWU131149 JFW131134:JGQ131149 JPS131134:JQM131149 JZO131134:KAI131149 KJK131134:KKE131149 KTG131134:KUA131149 LDC131134:LDW131149 LMY131134:LNS131149 LWU131134:LXO131149 MGQ131134:MHK131149 MQM131134:MRG131149 NAI131134:NBC131149 NKE131134:NKY131149 NUA131134:NUU131149 ODW131134:OEQ131149 ONS131134:OOM131149 OXO131134:OYI131149 PHK131134:PIE131149 PRG131134:PSA131149 QBC131134:QBW131149 QKY131134:QLS131149 QUU131134:QVO131149 REQ131134:RFK131149 ROM131134:RPG131149 RYI131134:RZC131149 SIE131134:SIY131149 SSA131134:SSU131149 TBW131134:TCQ131149 TLS131134:TMM131149 TVO131134:TWI131149 UFK131134:UGE131149 UPG131134:UQA131149 UZC131134:UZW131149 VIY131134:VJS131149 VSU131134:VTO131149 WCQ131134:WDK131149 WMM131134:WNG131149 WWI131134:WXC131149 AA196670:AU196685 JW196670:KQ196685 TS196670:UM196685 ADO196670:AEI196685 ANK196670:AOE196685 AXG196670:AYA196685 BHC196670:BHW196685 BQY196670:BRS196685 CAU196670:CBO196685 CKQ196670:CLK196685 CUM196670:CVG196685 DEI196670:DFC196685 DOE196670:DOY196685 DYA196670:DYU196685 EHW196670:EIQ196685 ERS196670:ESM196685 FBO196670:FCI196685 FLK196670:FME196685 FVG196670:FWA196685 GFC196670:GFW196685 GOY196670:GPS196685 GYU196670:GZO196685 HIQ196670:HJK196685 HSM196670:HTG196685 ICI196670:IDC196685 IME196670:IMY196685 IWA196670:IWU196685 JFW196670:JGQ196685 JPS196670:JQM196685 JZO196670:KAI196685 KJK196670:KKE196685 KTG196670:KUA196685 LDC196670:LDW196685 LMY196670:LNS196685 LWU196670:LXO196685 MGQ196670:MHK196685 MQM196670:MRG196685 NAI196670:NBC196685 NKE196670:NKY196685 NUA196670:NUU196685 ODW196670:OEQ196685 ONS196670:OOM196685 OXO196670:OYI196685 PHK196670:PIE196685 PRG196670:PSA196685 QBC196670:QBW196685 QKY196670:QLS196685 QUU196670:QVO196685 REQ196670:RFK196685 ROM196670:RPG196685 RYI196670:RZC196685 SIE196670:SIY196685 SSA196670:SSU196685 TBW196670:TCQ196685 TLS196670:TMM196685 TVO196670:TWI196685 UFK196670:UGE196685 UPG196670:UQA196685 UZC196670:UZW196685 VIY196670:VJS196685 VSU196670:VTO196685 WCQ196670:WDK196685 WMM196670:WNG196685 WWI196670:WXC196685 AA262206:AU262221 JW262206:KQ262221 TS262206:UM262221 ADO262206:AEI262221 ANK262206:AOE262221 AXG262206:AYA262221 BHC262206:BHW262221 BQY262206:BRS262221 CAU262206:CBO262221 CKQ262206:CLK262221 CUM262206:CVG262221 DEI262206:DFC262221 DOE262206:DOY262221 DYA262206:DYU262221 EHW262206:EIQ262221 ERS262206:ESM262221 FBO262206:FCI262221 FLK262206:FME262221 FVG262206:FWA262221 GFC262206:GFW262221 GOY262206:GPS262221 GYU262206:GZO262221 HIQ262206:HJK262221 HSM262206:HTG262221 ICI262206:IDC262221 IME262206:IMY262221 IWA262206:IWU262221 JFW262206:JGQ262221 JPS262206:JQM262221 JZO262206:KAI262221 KJK262206:KKE262221 KTG262206:KUA262221 LDC262206:LDW262221 LMY262206:LNS262221 LWU262206:LXO262221 MGQ262206:MHK262221 MQM262206:MRG262221 NAI262206:NBC262221 NKE262206:NKY262221 NUA262206:NUU262221 ODW262206:OEQ262221 ONS262206:OOM262221 OXO262206:OYI262221 PHK262206:PIE262221 PRG262206:PSA262221 QBC262206:QBW262221 QKY262206:QLS262221 QUU262206:QVO262221 REQ262206:RFK262221 ROM262206:RPG262221 RYI262206:RZC262221 SIE262206:SIY262221 SSA262206:SSU262221 TBW262206:TCQ262221 TLS262206:TMM262221 TVO262206:TWI262221 UFK262206:UGE262221 UPG262206:UQA262221 UZC262206:UZW262221 VIY262206:VJS262221 VSU262206:VTO262221 WCQ262206:WDK262221 WMM262206:WNG262221 WWI262206:WXC262221 AA327742:AU327757 JW327742:KQ327757 TS327742:UM327757 ADO327742:AEI327757 ANK327742:AOE327757 AXG327742:AYA327757 BHC327742:BHW327757 BQY327742:BRS327757 CAU327742:CBO327757 CKQ327742:CLK327757 CUM327742:CVG327757 DEI327742:DFC327757 DOE327742:DOY327757 DYA327742:DYU327757 EHW327742:EIQ327757 ERS327742:ESM327757 FBO327742:FCI327757 FLK327742:FME327757 FVG327742:FWA327757 GFC327742:GFW327757 GOY327742:GPS327757 GYU327742:GZO327757 HIQ327742:HJK327757 HSM327742:HTG327757 ICI327742:IDC327757 IME327742:IMY327757 IWA327742:IWU327757 JFW327742:JGQ327757 JPS327742:JQM327757 JZO327742:KAI327757 KJK327742:KKE327757 KTG327742:KUA327757 LDC327742:LDW327757 LMY327742:LNS327757 LWU327742:LXO327757 MGQ327742:MHK327757 MQM327742:MRG327757 NAI327742:NBC327757 NKE327742:NKY327757 NUA327742:NUU327757 ODW327742:OEQ327757 ONS327742:OOM327757 OXO327742:OYI327757 PHK327742:PIE327757 PRG327742:PSA327757 QBC327742:QBW327757 QKY327742:QLS327757 QUU327742:QVO327757 REQ327742:RFK327757 ROM327742:RPG327757 RYI327742:RZC327757 SIE327742:SIY327757 SSA327742:SSU327757 TBW327742:TCQ327757 TLS327742:TMM327757 TVO327742:TWI327757 UFK327742:UGE327757 UPG327742:UQA327757 UZC327742:UZW327757 VIY327742:VJS327757 VSU327742:VTO327757 WCQ327742:WDK327757 WMM327742:WNG327757 WWI327742:WXC327757 AA393278:AU393293 JW393278:KQ393293 TS393278:UM393293 ADO393278:AEI393293 ANK393278:AOE393293 AXG393278:AYA393293 BHC393278:BHW393293 BQY393278:BRS393293 CAU393278:CBO393293 CKQ393278:CLK393293 CUM393278:CVG393293 DEI393278:DFC393293 DOE393278:DOY393293 DYA393278:DYU393293 EHW393278:EIQ393293 ERS393278:ESM393293 FBO393278:FCI393293 FLK393278:FME393293 FVG393278:FWA393293 GFC393278:GFW393293 GOY393278:GPS393293 GYU393278:GZO393293 HIQ393278:HJK393293 HSM393278:HTG393293 ICI393278:IDC393293 IME393278:IMY393293 IWA393278:IWU393293 JFW393278:JGQ393293 JPS393278:JQM393293 JZO393278:KAI393293 KJK393278:KKE393293 KTG393278:KUA393293 LDC393278:LDW393293 LMY393278:LNS393293 LWU393278:LXO393293 MGQ393278:MHK393293 MQM393278:MRG393293 NAI393278:NBC393293 NKE393278:NKY393293 NUA393278:NUU393293 ODW393278:OEQ393293 ONS393278:OOM393293 OXO393278:OYI393293 PHK393278:PIE393293 PRG393278:PSA393293 QBC393278:QBW393293 QKY393278:QLS393293 QUU393278:QVO393293 REQ393278:RFK393293 ROM393278:RPG393293 RYI393278:RZC393293 SIE393278:SIY393293 SSA393278:SSU393293 TBW393278:TCQ393293 TLS393278:TMM393293 TVO393278:TWI393293 UFK393278:UGE393293 UPG393278:UQA393293 UZC393278:UZW393293 VIY393278:VJS393293 VSU393278:VTO393293 WCQ393278:WDK393293 WMM393278:WNG393293 WWI393278:WXC393293 AA458814:AU458829 JW458814:KQ458829 TS458814:UM458829 ADO458814:AEI458829 ANK458814:AOE458829 AXG458814:AYA458829 BHC458814:BHW458829 BQY458814:BRS458829 CAU458814:CBO458829 CKQ458814:CLK458829 CUM458814:CVG458829 DEI458814:DFC458829 DOE458814:DOY458829 DYA458814:DYU458829 EHW458814:EIQ458829 ERS458814:ESM458829 FBO458814:FCI458829 FLK458814:FME458829 FVG458814:FWA458829 GFC458814:GFW458829 GOY458814:GPS458829 GYU458814:GZO458829 HIQ458814:HJK458829 HSM458814:HTG458829 ICI458814:IDC458829 IME458814:IMY458829 IWA458814:IWU458829 JFW458814:JGQ458829 JPS458814:JQM458829 JZO458814:KAI458829 KJK458814:KKE458829 KTG458814:KUA458829 LDC458814:LDW458829 LMY458814:LNS458829 LWU458814:LXO458829 MGQ458814:MHK458829 MQM458814:MRG458829 NAI458814:NBC458829 NKE458814:NKY458829 NUA458814:NUU458829 ODW458814:OEQ458829 ONS458814:OOM458829 OXO458814:OYI458829 PHK458814:PIE458829 PRG458814:PSA458829 QBC458814:QBW458829 QKY458814:QLS458829 QUU458814:QVO458829 REQ458814:RFK458829 ROM458814:RPG458829 RYI458814:RZC458829 SIE458814:SIY458829 SSA458814:SSU458829 TBW458814:TCQ458829 TLS458814:TMM458829 TVO458814:TWI458829 UFK458814:UGE458829 UPG458814:UQA458829 UZC458814:UZW458829 VIY458814:VJS458829 VSU458814:VTO458829 WCQ458814:WDK458829 WMM458814:WNG458829 WWI458814:WXC458829 AA524350:AU524365 JW524350:KQ524365 TS524350:UM524365 ADO524350:AEI524365 ANK524350:AOE524365 AXG524350:AYA524365 BHC524350:BHW524365 BQY524350:BRS524365 CAU524350:CBO524365 CKQ524350:CLK524365 CUM524350:CVG524365 DEI524350:DFC524365 DOE524350:DOY524365 DYA524350:DYU524365 EHW524350:EIQ524365 ERS524350:ESM524365 FBO524350:FCI524365 FLK524350:FME524365 FVG524350:FWA524365 GFC524350:GFW524365 GOY524350:GPS524365 GYU524350:GZO524365 HIQ524350:HJK524365 HSM524350:HTG524365 ICI524350:IDC524365 IME524350:IMY524365 IWA524350:IWU524365 JFW524350:JGQ524365 JPS524350:JQM524365 JZO524350:KAI524365 KJK524350:KKE524365 KTG524350:KUA524365 LDC524350:LDW524365 LMY524350:LNS524365 LWU524350:LXO524365 MGQ524350:MHK524365 MQM524350:MRG524365 NAI524350:NBC524365 NKE524350:NKY524365 NUA524350:NUU524365 ODW524350:OEQ524365 ONS524350:OOM524365 OXO524350:OYI524365 PHK524350:PIE524365 PRG524350:PSA524365 QBC524350:QBW524365 QKY524350:QLS524365 QUU524350:QVO524365 REQ524350:RFK524365 ROM524350:RPG524365 RYI524350:RZC524365 SIE524350:SIY524365 SSA524350:SSU524365 TBW524350:TCQ524365 TLS524350:TMM524365 TVO524350:TWI524365 UFK524350:UGE524365 UPG524350:UQA524365 UZC524350:UZW524365 VIY524350:VJS524365 VSU524350:VTO524365 WCQ524350:WDK524365 WMM524350:WNG524365 WWI524350:WXC524365 AA589886:AU589901 JW589886:KQ589901 TS589886:UM589901 ADO589886:AEI589901 ANK589886:AOE589901 AXG589886:AYA589901 BHC589886:BHW589901 BQY589886:BRS589901 CAU589886:CBO589901 CKQ589886:CLK589901 CUM589886:CVG589901 DEI589886:DFC589901 DOE589886:DOY589901 DYA589886:DYU589901 EHW589886:EIQ589901 ERS589886:ESM589901 FBO589886:FCI589901 FLK589886:FME589901 FVG589886:FWA589901 GFC589886:GFW589901 GOY589886:GPS589901 GYU589886:GZO589901 HIQ589886:HJK589901 HSM589886:HTG589901 ICI589886:IDC589901 IME589886:IMY589901 IWA589886:IWU589901 JFW589886:JGQ589901 JPS589886:JQM589901 JZO589886:KAI589901 KJK589886:KKE589901 KTG589886:KUA589901 LDC589886:LDW589901 LMY589886:LNS589901 LWU589886:LXO589901 MGQ589886:MHK589901 MQM589886:MRG589901 NAI589886:NBC589901 NKE589886:NKY589901 NUA589886:NUU589901 ODW589886:OEQ589901 ONS589886:OOM589901 OXO589886:OYI589901 PHK589886:PIE589901 PRG589886:PSA589901 QBC589886:QBW589901 QKY589886:QLS589901 QUU589886:QVO589901 REQ589886:RFK589901 ROM589886:RPG589901 RYI589886:RZC589901 SIE589886:SIY589901 SSA589886:SSU589901 TBW589886:TCQ589901 TLS589886:TMM589901 TVO589886:TWI589901 UFK589886:UGE589901 UPG589886:UQA589901 UZC589886:UZW589901 VIY589886:VJS589901 VSU589886:VTO589901 WCQ589886:WDK589901 WMM589886:WNG589901 WWI589886:WXC589901 AA655422:AU655437 JW655422:KQ655437 TS655422:UM655437 ADO655422:AEI655437 ANK655422:AOE655437 AXG655422:AYA655437 BHC655422:BHW655437 BQY655422:BRS655437 CAU655422:CBO655437 CKQ655422:CLK655437 CUM655422:CVG655437 DEI655422:DFC655437 DOE655422:DOY655437 DYA655422:DYU655437 EHW655422:EIQ655437 ERS655422:ESM655437 FBO655422:FCI655437 FLK655422:FME655437 FVG655422:FWA655437 GFC655422:GFW655437 GOY655422:GPS655437 GYU655422:GZO655437 HIQ655422:HJK655437 HSM655422:HTG655437 ICI655422:IDC655437 IME655422:IMY655437 IWA655422:IWU655437 JFW655422:JGQ655437 JPS655422:JQM655437 JZO655422:KAI655437 KJK655422:KKE655437 KTG655422:KUA655437 LDC655422:LDW655437 LMY655422:LNS655437 LWU655422:LXO655437 MGQ655422:MHK655437 MQM655422:MRG655437 NAI655422:NBC655437 NKE655422:NKY655437 NUA655422:NUU655437 ODW655422:OEQ655437 ONS655422:OOM655437 OXO655422:OYI655437 PHK655422:PIE655437 PRG655422:PSA655437 QBC655422:QBW655437 QKY655422:QLS655437 QUU655422:QVO655437 REQ655422:RFK655437 ROM655422:RPG655437 RYI655422:RZC655437 SIE655422:SIY655437 SSA655422:SSU655437 TBW655422:TCQ655437 TLS655422:TMM655437 TVO655422:TWI655437 UFK655422:UGE655437 UPG655422:UQA655437 UZC655422:UZW655437 VIY655422:VJS655437 VSU655422:VTO655437 WCQ655422:WDK655437 WMM655422:WNG655437 WWI655422:WXC655437 AA720958:AU720973 JW720958:KQ720973 TS720958:UM720973 ADO720958:AEI720973 ANK720958:AOE720973 AXG720958:AYA720973 BHC720958:BHW720973 BQY720958:BRS720973 CAU720958:CBO720973 CKQ720958:CLK720973 CUM720958:CVG720973 DEI720958:DFC720973 DOE720958:DOY720973 DYA720958:DYU720973 EHW720958:EIQ720973 ERS720958:ESM720973 FBO720958:FCI720973 FLK720958:FME720973 FVG720958:FWA720973 GFC720958:GFW720973 GOY720958:GPS720973 GYU720958:GZO720973 HIQ720958:HJK720973 HSM720958:HTG720973 ICI720958:IDC720973 IME720958:IMY720973 IWA720958:IWU720973 JFW720958:JGQ720973 JPS720958:JQM720973 JZO720958:KAI720973 KJK720958:KKE720973 KTG720958:KUA720973 LDC720958:LDW720973 LMY720958:LNS720973 LWU720958:LXO720973 MGQ720958:MHK720973 MQM720958:MRG720973 NAI720958:NBC720973 NKE720958:NKY720973 NUA720958:NUU720973 ODW720958:OEQ720973 ONS720958:OOM720973 OXO720958:OYI720973 PHK720958:PIE720973 PRG720958:PSA720973 QBC720958:QBW720973 QKY720958:QLS720973 QUU720958:QVO720973 REQ720958:RFK720973 ROM720958:RPG720973 RYI720958:RZC720973 SIE720958:SIY720973 SSA720958:SSU720973 TBW720958:TCQ720973 TLS720958:TMM720973 TVO720958:TWI720973 UFK720958:UGE720973 UPG720958:UQA720973 UZC720958:UZW720973 VIY720958:VJS720973 VSU720958:VTO720973 WCQ720958:WDK720973 WMM720958:WNG720973 WWI720958:WXC720973 AA786494:AU786509 JW786494:KQ786509 TS786494:UM786509 ADO786494:AEI786509 ANK786494:AOE786509 AXG786494:AYA786509 BHC786494:BHW786509 BQY786494:BRS786509 CAU786494:CBO786509 CKQ786494:CLK786509 CUM786494:CVG786509 DEI786494:DFC786509 DOE786494:DOY786509 DYA786494:DYU786509 EHW786494:EIQ786509 ERS786494:ESM786509 FBO786494:FCI786509 FLK786494:FME786509 FVG786494:FWA786509 GFC786494:GFW786509 GOY786494:GPS786509 GYU786494:GZO786509 HIQ786494:HJK786509 HSM786494:HTG786509 ICI786494:IDC786509 IME786494:IMY786509 IWA786494:IWU786509 JFW786494:JGQ786509 JPS786494:JQM786509 JZO786494:KAI786509 KJK786494:KKE786509 KTG786494:KUA786509 LDC786494:LDW786509 LMY786494:LNS786509 LWU786494:LXO786509 MGQ786494:MHK786509 MQM786494:MRG786509 NAI786494:NBC786509 NKE786494:NKY786509 NUA786494:NUU786509 ODW786494:OEQ786509 ONS786494:OOM786509 OXO786494:OYI786509 PHK786494:PIE786509 PRG786494:PSA786509 QBC786494:QBW786509 QKY786494:QLS786509 QUU786494:QVO786509 REQ786494:RFK786509 ROM786494:RPG786509 RYI786494:RZC786509 SIE786494:SIY786509 SSA786494:SSU786509 TBW786494:TCQ786509 TLS786494:TMM786509 TVO786494:TWI786509 UFK786494:UGE786509 UPG786494:UQA786509 UZC786494:UZW786509 VIY786494:VJS786509 VSU786494:VTO786509 WCQ786494:WDK786509 WMM786494:WNG786509 WWI786494:WXC786509 AA852030:AU852045 JW852030:KQ852045 TS852030:UM852045 ADO852030:AEI852045 ANK852030:AOE852045 AXG852030:AYA852045 BHC852030:BHW852045 BQY852030:BRS852045 CAU852030:CBO852045 CKQ852030:CLK852045 CUM852030:CVG852045 DEI852030:DFC852045 DOE852030:DOY852045 DYA852030:DYU852045 EHW852030:EIQ852045 ERS852030:ESM852045 FBO852030:FCI852045 FLK852030:FME852045 FVG852030:FWA852045 GFC852030:GFW852045 GOY852030:GPS852045 GYU852030:GZO852045 HIQ852030:HJK852045 HSM852030:HTG852045 ICI852030:IDC852045 IME852030:IMY852045 IWA852030:IWU852045 JFW852030:JGQ852045 JPS852030:JQM852045 JZO852030:KAI852045 KJK852030:KKE852045 KTG852030:KUA852045 LDC852030:LDW852045 LMY852030:LNS852045 LWU852030:LXO852045 MGQ852030:MHK852045 MQM852030:MRG852045 NAI852030:NBC852045 NKE852030:NKY852045 NUA852030:NUU852045 ODW852030:OEQ852045 ONS852030:OOM852045 OXO852030:OYI852045 PHK852030:PIE852045 PRG852030:PSA852045 QBC852030:QBW852045 QKY852030:QLS852045 QUU852030:QVO852045 REQ852030:RFK852045 ROM852030:RPG852045 RYI852030:RZC852045 SIE852030:SIY852045 SSA852030:SSU852045 TBW852030:TCQ852045 TLS852030:TMM852045 TVO852030:TWI852045 UFK852030:UGE852045 UPG852030:UQA852045 UZC852030:UZW852045 VIY852030:VJS852045 VSU852030:VTO852045 WCQ852030:WDK852045 WMM852030:WNG852045 WWI852030:WXC852045 AA917566:AU917581 JW917566:KQ917581 TS917566:UM917581 ADO917566:AEI917581 ANK917566:AOE917581 AXG917566:AYA917581 BHC917566:BHW917581 BQY917566:BRS917581 CAU917566:CBO917581 CKQ917566:CLK917581 CUM917566:CVG917581 DEI917566:DFC917581 DOE917566:DOY917581 DYA917566:DYU917581 EHW917566:EIQ917581 ERS917566:ESM917581 FBO917566:FCI917581 FLK917566:FME917581 FVG917566:FWA917581 GFC917566:GFW917581 GOY917566:GPS917581 GYU917566:GZO917581 HIQ917566:HJK917581 HSM917566:HTG917581 ICI917566:IDC917581 IME917566:IMY917581 IWA917566:IWU917581 JFW917566:JGQ917581 JPS917566:JQM917581 JZO917566:KAI917581 KJK917566:KKE917581 KTG917566:KUA917581 LDC917566:LDW917581 LMY917566:LNS917581 LWU917566:LXO917581 MGQ917566:MHK917581 MQM917566:MRG917581 NAI917566:NBC917581 NKE917566:NKY917581 NUA917566:NUU917581 ODW917566:OEQ917581 ONS917566:OOM917581 OXO917566:OYI917581 PHK917566:PIE917581 PRG917566:PSA917581 QBC917566:QBW917581 QKY917566:QLS917581 QUU917566:QVO917581 REQ917566:RFK917581 ROM917566:RPG917581 RYI917566:RZC917581 SIE917566:SIY917581 SSA917566:SSU917581 TBW917566:TCQ917581 TLS917566:TMM917581 TVO917566:TWI917581 UFK917566:UGE917581 UPG917566:UQA917581 UZC917566:UZW917581 VIY917566:VJS917581 VSU917566:VTO917581 WCQ917566:WDK917581 WMM917566:WNG917581 WWI917566:WXC917581 AA983102:AU983117 JW983102:KQ983117 TS983102:UM983117 ADO983102:AEI983117 ANK983102:AOE983117 AXG983102:AYA983117 BHC983102:BHW983117 BQY983102:BRS983117 CAU983102:CBO983117 CKQ983102:CLK983117 CUM983102:CVG983117 DEI983102:DFC983117 DOE983102:DOY983117 DYA983102:DYU983117 EHW983102:EIQ983117 ERS983102:ESM983117 FBO983102:FCI983117 FLK983102:FME983117 FVG983102:FWA983117 GFC983102:GFW983117 GOY983102:GPS983117 GYU983102:GZO983117 HIQ983102:HJK983117 HSM983102:HTG983117 ICI983102:IDC983117 IME983102:IMY983117 IWA983102:IWU983117 JFW983102:JGQ983117 JPS983102:JQM983117 JZO983102:KAI983117 KJK983102:KKE983117 KTG983102:KUA983117 LDC983102:LDW983117 LMY983102:LNS983117 LWU983102:LXO983117 MGQ983102:MHK983117 MQM983102:MRG983117 NAI983102:NBC983117 NKE983102:NKY983117 NUA983102:NUU983117 ODW983102:OEQ983117 ONS983102:OOM983117 OXO983102:OYI983117 PHK983102:PIE983117 PRG983102:PSA983117 QBC983102:QBW983117 QKY983102:QLS983117 QUU983102:QVO983117 REQ983102:RFK983117 ROM983102:RPG983117 RYI983102:RZC983117 SIE983102:SIY983117 SSA983102:SSU983117 TBW983102:TCQ983117 TLS983102:TMM983117 TVO983102:TWI983117 UFK983102:UGE983117 UPG983102:UQA983117 UZC983102:UZW983117 VIY983102:VJS983117 VSU983102:VTO983117 WCQ983102:WDK983117 WMM983102:WNG983117 WWI983102:WXC983117 B64:B70 IX64:IX70 ST64:ST70 ACP64:ACP70 AML64:AML70 AWH64:AWH70 BGD64:BGD70 BPZ64:BPZ70 BZV64:BZV70 CJR64:CJR70 CTN64:CTN70 DDJ64:DDJ70 DNF64:DNF70 DXB64:DXB70 EGX64:EGX70 EQT64:EQT70 FAP64:FAP70 FKL64:FKL70 FUH64:FUH70 GED64:GED70 GNZ64:GNZ70 GXV64:GXV70 HHR64:HHR70 HRN64:HRN70 IBJ64:IBJ70 ILF64:ILF70 IVB64:IVB70 JEX64:JEX70 JOT64:JOT70 JYP64:JYP70 KIL64:KIL70 KSH64:KSH70 LCD64:LCD70 LLZ64:LLZ70 LVV64:LVV70 MFR64:MFR70 MPN64:MPN70 MZJ64:MZJ70 NJF64:NJF70 NTB64:NTB70 OCX64:OCX70 OMT64:OMT70 OWP64:OWP70 PGL64:PGL70 PQH64:PQH70 QAD64:QAD70 QJZ64:QJZ70 QTV64:QTV70 RDR64:RDR70 RNN64:RNN70 RXJ64:RXJ70 SHF64:SHF70 SRB64:SRB70 TAX64:TAX70 TKT64:TKT70 TUP64:TUP70 UEL64:UEL70 UOH64:UOH70 UYD64:UYD70 VHZ64:VHZ70 VRV64:VRV70 WBR64:WBR70 WLN64:WLN70 WVJ64:WVJ70 B65600:B65606 IX65600:IX65606 ST65600:ST65606 ACP65600:ACP65606 AML65600:AML65606 AWH65600:AWH65606 BGD65600:BGD65606 BPZ65600:BPZ65606 BZV65600:BZV65606 CJR65600:CJR65606 CTN65600:CTN65606 DDJ65600:DDJ65606 DNF65600:DNF65606 DXB65600:DXB65606 EGX65600:EGX65606 EQT65600:EQT65606 FAP65600:FAP65606 FKL65600:FKL65606 FUH65600:FUH65606 GED65600:GED65606 GNZ65600:GNZ65606 GXV65600:GXV65606 HHR65600:HHR65606 HRN65600:HRN65606 IBJ65600:IBJ65606 ILF65600:ILF65606 IVB65600:IVB65606 JEX65600:JEX65606 JOT65600:JOT65606 JYP65600:JYP65606 KIL65600:KIL65606 KSH65600:KSH65606 LCD65600:LCD65606 LLZ65600:LLZ65606 LVV65600:LVV65606 MFR65600:MFR65606 MPN65600:MPN65606 MZJ65600:MZJ65606 NJF65600:NJF65606 NTB65600:NTB65606 OCX65600:OCX65606 OMT65600:OMT65606 OWP65600:OWP65606 PGL65600:PGL65606 PQH65600:PQH65606 QAD65600:QAD65606 QJZ65600:QJZ65606 QTV65600:QTV65606 RDR65600:RDR65606 RNN65600:RNN65606 RXJ65600:RXJ65606 SHF65600:SHF65606 SRB65600:SRB65606 TAX65600:TAX65606 TKT65600:TKT65606 TUP65600:TUP65606 UEL65600:UEL65606 UOH65600:UOH65606 UYD65600:UYD65606 VHZ65600:VHZ65606 VRV65600:VRV65606 WBR65600:WBR65606 WLN65600:WLN65606 WVJ65600:WVJ65606 B131136:B131142 IX131136:IX131142 ST131136:ST131142 ACP131136:ACP131142 AML131136:AML131142 AWH131136:AWH131142 BGD131136:BGD131142 BPZ131136:BPZ131142 BZV131136:BZV131142 CJR131136:CJR131142 CTN131136:CTN131142 DDJ131136:DDJ131142 DNF131136:DNF131142 DXB131136:DXB131142 EGX131136:EGX131142 EQT131136:EQT131142 FAP131136:FAP131142 FKL131136:FKL131142 FUH131136:FUH131142 GED131136:GED131142 GNZ131136:GNZ131142 GXV131136:GXV131142 HHR131136:HHR131142 HRN131136:HRN131142 IBJ131136:IBJ131142 ILF131136:ILF131142 IVB131136:IVB131142 JEX131136:JEX131142 JOT131136:JOT131142 JYP131136:JYP131142 KIL131136:KIL131142 KSH131136:KSH131142 LCD131136:LCD131142 LLZ131136:LLZ131142 LVV131136:LVV131142 MFR131136:MFR131142 MPN131136:MPN131142 MZJ131136:MZJ131142 NJF131136:NJF131142 NTB131136:NTB131142 OCX131136:OCX131142 OMT131136:OMT131142 OWP131136:OWP131142 PGL131136:PGL131142 PQH131136:PQH131142 QAD131136:QAD131142 QJZ131136:QJZ131142 QTV131136:QTV131142 RDR131136:RDR131142 RNN131136:RNN131142 RXJ131136:RXJ131142 SHF131136:SHF131142 SRB131136:SRB131142 TAX131136:TAX131142 TKT131136:TKT131142 TUP131136:TUP131142 UEL131136:UEL131142 UOH131136:UOH131142 UYD131136:UYD131142 VHZ131136:VHZ131142 VRV131136:VRV131142 WBR131136:WBR131142 WLN131136:WLN131142 WVJ131136:WVJ131142 B196672:B196678 IX196672:IX196678 ST196672:ST196678 ACP196672:ACP196678 AML196672:AML196678 AWH196672:AWH196678 BGD196672:BGD196678 BPZ196672:BPZ196678 BZV196672:BZV196678 CJR196672:CJR196678 CTN196672:CTN196678 DDJ196672:DDJ196678 DNF196672:DNF196678 DXB196672:DXB196678 EGX196672:EGX196678 EQT196672:EQT196678 FAP196672:FAP196678 FKL196672:FKL196678 FUH196672:FUH196678 GED196672:GED196678 GNZ196672:GNZ196678 GXV196672:GXV196678 HHR196672:HHR196678 HRN196672:HRN196678 IBJ196672:IBJ196678 ILF196672:ILF196678 IVB196672:IVB196678 JEX196672:JEX196678 JOT196672:JOT196678 JYP196672:JYP196678 KIL196672:KIL196678 KSH196672:KSH196678 LCD196672:LCD196678 LLZ196672:LLZ196678 LVV196672:LVV196678 MFR196672:MFR196678 MPN196672:MPN196678 MZJ196672:MZJ196678 NJF196672:NJF196678 NTB196672:NTB196678 OCX196672:OCX196678 OMT196672:OMT196678 OWP196672:OWP196678 PGL196672:PGL196678 PQH196672:PQH196678 QAD196672:QAD196678 QJZ196672:QJZ196678 QTV196672:QTV196678 RDR196672:RDR196678 RNN196672:RNN196678 RXJ196672:RXJ196678 SHF196672:SHF196678 SRB196672:SRB196678 TAX196672:TAX196678 TKT196672:TKT196678 TUP196672:TUP196678 UEL196672:UEL196678 UOH196672:UOH196678 UYD196672:UYD196678 VHZ196672:VHZ196678 VRV196672:VRV196678 WBR196672:WBR196678 WLN196672:WLN196678 WVJ196672:WVJ196678 B262208:B262214 IX262208:IX262214 ST262208:ST262214 ACP262208:ACP262214 AML262208:AML262214 AWH262208:AWH262214 BGD262208:BGD262214 BPZ262208:BPZ262214 BZV262208:BZV262214 CJR262208:CJR262214 CTN262208:CTN262214 DDJ262208:DDJ262214 DNF262208:DNF262214 DXB262208:DXB262214 EGX262208:EGX262214 EQT262208:EQT262214 FAP262208:FAP262214 FKL262208:FKL262214 FUH262208:FUH262214 GED262208:GED262214 GNZ262208:GNZ262214 GXV262208:GXV262214 HHR262208:HHR262214 HRN262208:HRN262214 IBJ262208:IBJ262214 ILF262208:ILF262214 IVB262208:IVB262214 JEX262208:JEX262214 JOT262208:JOT262214 JYP262208:JYP262214 KIL262208:KIL262214 KSH262208:KSH262214 LCD262208:LCD262214 LLZ262208:LLZ262214 LVV262208:LVV262214 MFR262208:MFR262214 MPN262208:MPN262214 MZJ262208:MZJ262214 NJF262208:NJF262214 NTB262208:NTB262214 OCX262208:OCX262214 OMT262208:OMT262214 OWP262208:OWP262214 PGL262208:PGL262214 PQH262208:PQH262214 QAD262208:QAD262214 QJZ262208:QJZ262214 QTV262208:QTV262214 RDR262208:RDR262214 RNN262208:RNN262214 RXJ262208:RXJ262214 SHF262208:SHF262214 SRB262208:SRB262214 TAX262208:TAX262214 TKT262208:TKT262214 TUP262208:TUP262214 UEL262208:UEL262214 UOH262208:UOH262214 UYD262208:UYD262214 VHZ262208:VHZ262214 VRV262208:VRV262214 WBR262208:WBR262214 WLN262208:WLN262214 WVJ262208:WVJ262214 B327744:B327750 IX327744:IX327750 ST327744:ST327750 ACP327744:ACP327750 AML327744:AML327750 AWH327744:AWH327750 BGD327744:BGD327750 BPZ327744:BPZ327750 BZV327744:BZV327750 CJR327744:CJR327750 CTN327744:CTN327750 DDJ327744:DDJ327750 DNF327744:DNF327750 DXB327744:DXB327750 EGX327744:EGX327750 EQT327744:EQT327750 FAP327744:FAP327750 FKL327744:FKL327750 FUH327744:FUH327750 GED327744:GED327750 GNZ327744:GNZ327750 GXV327744:GXV327750 HHR327744:HHR327750 HRN327744:HRN327750 IBJ327744:IBJ327750 ILF327744:ILF327750 IVB327744:IVB327750 JEX327744:JEX327750 JOT327744:JOT327750 JYP327744:JYP327750 KIL327744:KIL327750 KSH327744:KSH327750 LCD327744:LCD327750 LLZ327744:LLZ327750 LVV327744:LVV327750 MFR327744:MFR327750 MPN327744:MPN327750 MZJ327744:MZJ327750 NJF327744:NJF327750 NTB327744:NTB327750 OCX327744:OCX327750 OMT327744:OMT327750 OWP327744:OWP327750 PGL327744:PGL327750 PQH327744:PQH327750 QAD327744:QAD327750 QJZ327744:QJZ327750 QTV327744:QTV327750 RDR327744:RDR327750 RNN327744:RNN327750 RXJ327744:RXJ327750 SHF327744:SHF327750 SRB327744:SRB327750 TAX327744:TAX327750 TKT327744:TKT327750 TUP327744:TUP327750 UEL327744:UEL327750 UOH327744:UOH327750 UYD327744:UYD327750 VHZ327744:VHZ327750 VRV327744:VRV327750 WBR327744:WBR327750 WLN327744:WLN327750 WVJ327744:WVJ327750 B393280:B393286 IX393280:IX393286 ST393280:ST393286 ACP393280:ACP393286 AML393280:AML393286 AWH393280:AWH393286 BGD393280:BGD393286 BPZ393280:BPZ393286 BZV393280:BZV393286 CJR393280:CJR393286 CTN393280:CTN393286 DDJ393280:DDJ393286 DNF393280:DNF393286 DXB393280:DXB393286 EGX393280:EGX393286 EQT393280:EQT393286 FAP393280:FAP393286 FKL393280:FKL393286 FUH393280:FUH393286 GED393280:GED393286 GNZ393280:GNZ393286 GXV393280:GXV393286 HHR393280:HHR393286 HRN393280:HRN393286 IBJ393280:IBJ393286 ILF393280:ILF393286 IVB393280:IVB393286 JEX393280:JEX393286 JOT393280:JOT393286 JYP393280:JYP393286 KIL393280:KIL393286 KSH393280:KSH393286 LCD393280:LCD393286 LLZ393280:LLZ393286 LVV393280:LVV393286 MFR393280:MFR393286 MPN393280:MPN393286 MZJ393280:MZJ393286 NJF393280:NJF393286 NTB393280:NTB393286 OCX393280:OCX393286 OMT393280:OMT393286 OWP393280:OWP393286 PGL393280:PGL393286 PQH393280:PQH393286 QAD393280:QAD393286 QJZ393280:QJZ393286 QTV393280:QTV393286 RDR393280:RDR393286 RNN393280:RNN393286 RXJ393280:RXJ393286 SHF393280:SHF393286 SRB393280:SRB393286 TAX393280:TAX393286 TKT393280:TKT393286 TUP393280:TUP393286 UEL393280:UEL393286 UOH393280:UOH393286 UYD393280:UYD393286 VHZ393280:VHZ393286 VRV393280:VRV393286 WBR393280:WBR393286 WLN393280:WLN393286 WVJ393280:WVJ393286 B458816:B458822 IX458816:IX458822 ST458816:ST458822 ACP458816:ACP458822 AML458816:AML458822 AWH458816:AWH458822 BGD458816:BGD458822 BPZ458816:BPZ458822 BZV458816:BZV458822 CJR458816:CJR458822 CTN458816:CTN458822 DDJ458816:DDJ458822 DNF458816:DNF458822 DXB458816:DXB458822 EGX458816:EGX458822 EQT458816:EQT458822 FAP458816:FAP458822 FKL458816:FKL458822 FUH458816:FUH458822 GED458816:GED458822 GNZ458816:GNZ458822 GXV458816:GXV458822 HHR458816:HHR458822 HRN458816:HRN458822 IBJ458816:IBJ458822 ILF458816:ILF458822 IVB458816:IVB458822 JEX458816:JEX458822 JOT458816:JOT458822 JYP458816:JYP458822 KIL458816:KIL458822 KSH458816:KSH458822 LCD458816:LCD458822 LLZ458816:LLZ458822 LVV458816:LVV458822 MFR458816:MFR458822 MPN458816:MPN458822 MZJ458816:MZJ458822 NJF458816:NJF458822 NTB458816:NTB458822 OCX458816:OCX458822 OMT458816:OMT458822 OWP458816:OWP458822 PGL458816:PGL458822 PQH458816:PQH458822 QAD458816:QAD458822 QJZ458816:QJZ458822 QTV458816:QTV458822 RDR458816:RDR458822 RNN458816:RNN458822 RXJ458816:RXJ458822 SHF458816:SHF458822 SRB458816:SRB458822 TAX458816:TAX458822 TKT458816:TKT458822 TUP458816:TUP458822 UEL458816:UEL458822 UOH458816:UOH458822 UYD458816:UYD458822 VHZ458816:VHZ458822 VRV458816:VRV458822 WBR458816:WBR458822 WLN458816:WLN458822 WVJ458816:WVJ458822 B524352:B524358 IX524352:IX524358 ST524352:ST524358 ACP524352:ACP524358 AML524352:AML524358 AWH524352:AWH524358 BGD524352:BGD524358 BPZ524352:BPZ524358 BZV524352:BZV524358 CJR524352:CJR524358 CTN524352:CTN524358 DDJ524352:DDJ524358 DNF524352:DNF524358 DXB524352:DXB524358 EGX524352:EGX524358 EQT524352:EQT524358 FAP524352:FAP524358 FKL524352:FKL524358 FUH524352:FUH524358 GED524352:GED524358 GNZ524352:GNZ524358 GXV524352:GXV524358 HHR524352:HHR524358 HRN524352:HRN524358 IBJ524352:IBJ524358 ILF524352:ILF524358 IVB524352:IVB524358 JEX524352:JEX524358 JOT524352:JOT524358 JYP524352:JYP524358 KIL524352:KIL524358 KSH524352:KSH524358 LCD524352:LCD524358 LLZ524352:LLZ524358 LVV524352:LVV524358 MFR524352:MFR524358 MPN524352:MPN524358 MZJ524352:MZJ524358 NJF524352:NJF524358 NTB524352:NTB524358 OCX524352:OCX524358 OMT524352:OMT524358 OWP524352:OWP524358 PGL524352:PGL524358 PQH524352:PQH524358 QAD524352:QAD524358 QJZ524352:QJZ524358 QTV524352:QTV524358 RDR524352:RDR524358 RNN524352:RNN524358 RXJ524352:RXJ524358 SHF524352:SHF524358 SRB524352:SRB524358 TAX524352:TAX524358 TKT524352:TKT524358 TUP524352:TUP524358 UEL524352:UEL524358 UOH524352:UOH524358 UYD524352:UYD524358 VHZ524352:VHZ524358 VRV524352:VRV524358 WBR524352:WBR524358 WLN524352:WLN524358 WVJ524352:WVJ524358 B589888:B589894 IX589888:IX589894 ST589888:ST589894 ACP589888:ACP589894 AML589888:AML589894 AWH589888:AWH589894 BGD589888:BGD589894 BPZ589888:BPZ589894 BZV589888:BZV589894 CJR589888:CJR589894 CTN589888:CTN589894 DDJ589888:DDJ589894 DNF589888:DNF589894 DXB589888:DXB589894 EGX589888:EGX589894 EQT589888:EQT589894 FAP589888:FAP589894 FKL589888:FKL589894 FUH589888:FUH589894 GED589888:GED589894 GNZ589888:GNZ589894 GXV589888:GXV589894 HHR589888:HHR589894 HRN589888:HRN589894 IBJ589888:IBJ589894 ILF589888:ILF589894 IVB589888:IVB589894 JEX589888:JEX589894 JOT589888:JOT589894 JYP589888:JYP589894 KIL589888:KIL589894 KSH589888:KSH589894 LCD589888:LCD589894 LLZ589888:LLZ589894 LVV589888:LVV589894 MFR589888:MFR589894 MPN589888:MPN589894 MZJ589888:MZJ589894 NJF589888:NJF589894 NTB589888:NTB589894 OCX589888:OCX589894 OMT589888:OMT589894 OWP589888:OWP589894 PGL589888:PGL589894 PQH589888:PQH589894 QAD589888:QAD589894 QJZ589888:QJZ589894 QTV589888:QTV589894 RDR589888:RDR589894 RNN589888:RNN589894 RXJ589888:RXJ589894 SHF589888:SHF589894 SRB589888:SRB589894 TAX589888:TAX589894 TKT589888:TKT589894 TUP589888:TUP589894 UEL589888:UEL589894 UOH589888:UOH589894 UYD589888:UYD589894 VHZ589888:VHZ589894 VRV589888:VRV589894 WBR589888:WBR589894 WLN589888:WLN589894 WVJ589888:WVJ589894 B655424:B655430 IX655424:IX655430 ST655424:ST655430 ACP655424:ACP655430 AML655424:AML655430 AWH655424:AWH655430 BGD655424:BGD655430 BPZ655424:BPZ655430 BZV655424:BZV655430 CJR655424:CJR655430 CTN655424:CTN655430 DDJ655424:DDJ655430 DNF655424:DNF655430 DXB655424:DXB655430 EGX655424:EGX655430 EQT655424:EQT655430 FAP655424:FAP655430 FKL655424:FKL655430 FUH655424:FUH655430 GED655424:GED655430 GNZ655424:GNZ655430 GXV655424:GXV655430 HHR655424:HHR655430 HRN655424:HRN655430 IBJ655424:IBJ655430 ILF655424:ILF655430 IVB655424:IVB655430 JEX655424:JEX655430 JOT655424:JOT655430 JYP655424:JYP655430 KIL655424:KIL655430 KSH655424:KSH655430 LCD655424:LCD655430 LLZ655424:LLZ655430 LVV655424:LVV655430 MFR655424:MFR655430 MPN655424:MPN655430 MZJ655424:MZJ655430 NJF655424:NJF655430 NTB655424:NTB655430 OCX655424:OCX655430 OMT655424:OMT655430 OWP655424:OWP655430 PGL655424:PGL655430 PQH655424:PQH655430 QAD655424:QAD655430 QJZ655424:QJZ655430 QTV655424:QTV655430 RDR655424:RDR655430 RNN655424:RNN655430 RXJ655424:RXJ655430 SHF655424:SHF655430 SRB655424:SRB655430 TAX655424:TAX655430 TKT655424:TKT655430 TUP655424:TUP655430 UEL655424:UEL655430 UOH655424:UOH655430 UYD655424:UYD655430 VHZ655424:VHZ655430 VRV655424:VRV655430 WBR655424:WBR655430 WLN655424:WLN655430 WVJ655424:WVJ655430 B720960:B720966 IX720960:IX720966 ST720960:ST720966 ACP720960:ACP720966 AML720960:AML720966 AWH720960:AWH720966 BGD720960:BGD720966 BPZ720960:BPZ720966 BZV720960:BZV720966 CJR720960:CJR720966 CTN720960:CTN720966 DDJ720960:DDJ720966 DNF720960:DNF720966 DXB720960:DXB720966 EGX720960:EGX720966 EQT720960:EQT720966 FAP720960:FAP720966 FKL720960:FKL720966 FUH720960:FUH720966 GED720960:GED720966 GNZ720960:GNZ720966 GXV720960:GXV720966 HHR720960:HHR720966 HRN720960:HRN720966 IBJ720960:IBJ720966 ILF720960:ILF720966 IVB720960:IVB720966 JEX720960:JEX720966 JOT720960:JOT720966 JYP720960:JYP720966 KIL720960:KIL720966 KSH720960:KSH720966 LCD720960:LCD720966 LLZ720960:LLZ720966 LVV720960:LVV720966 MFR720960:MFR720966 MPN720960:MPN720966 MZJ720960:MZJ720966 NJF720960:NJF720966 NTB720960:NTB720966 OCX720960:OCX720966 OMT720960:OMT720966 OWP720960:OWP720966 PGL720960:PGL720966 PQH720960:PQH720966 QAD720960:QAD720966 QJZ720960:QJZ720966 QTV720960:QTV720966 RDR720960:RDR720966 RNN720960:RNN720966 RXJ720960:RXJ720966 SHF720960:SHF720966 SRB720960:SRB720966 TAX720960:TAX720966 TKT720960:TKT720966 TUP720960:TUP720966 UEL720960:UEL720966 UOH720960:UOH720966 UYD720960:UYD720966 VHZ720960:VHZ720966 VRV720960:VRV720966 WBR720960:WBR720966 WLN720960:WLN720966 WVJ720960:WVJ720966 B786496:B786502 IX786496:IX786502 ST786496:ST786502 ACP786496:ACP786502 AML786496:AML786502 AWH786496:AWH786502 BGD786496:BGD786502 BPZ786496:BPZ786502 BZV786496:BZV786502 CJR786496:CJR786502 CTN786496:CTN786502 DDJ786496:DDJ786502 DNF786496:DNF786502 DXB786496:DXB786502 EGX786496:EGX786502 EQT786496:EQT786502 FAP786496:FAP786502 FKL786496:FKL786502 FUH786496:FUH786502 GED786496:GED786502 GNZ786496:GNZ786502 GXV786496:GXV786502 HHR786496:HHR786502 HRN786496:HRN786502 IBJ786496:IBJ786502 ILF786496:ILF786502 IVB786496:IVB786502 JEX786496:JEX786502 JOT786496:JOT786502 JYP786496:JYP786502 KIL786496:KIL786502 KSH786496:KSH786502 LCD786496:LCD786502 LLZ786496:LLZ786502 LVV786496:LVV786502 MFR786496:MFR786502 MPN786496:MPN786502 MZJ786496:MZJ786502 NJF786496:NJF786502 NTB786496:NTB786502 OCX786496:OCX786502 OMT786496:OMT786502 OWP786496:OWP786502 PGL786496:PGL786502 PQH786496:PQH786502 QAD786496:QAD786502 QJZ786496:QJZ786502 QTV786496:QTV786502 RDR786496:RDR786502 RNN786496:RNN786502 RXJ786496:RXJ786502 SHF786496:SHF786502 SRB786496:SRB786502 TAX786496:TAX786502 TKT786496:TKT786502 TUP786496:TUP786502 UEL786496:UEL786502 UOH786496:UOH786502 UYD786496:UYD786502 VHZ786496:VHZ786502 VRV786496:VRV786502 WBR786496:WBR786502 WLN786496:WLN786502 WVJ786496:WVJ786502 B852032:B852038 IX852032:IX852038 ST852032:ST852038 ACP852032:ACP852038 AML852032:AML852038 AWH852032:AWH852038 BGD852032:BGD852038 BPZ852032:BPZ852038 BZV852032:BZV852038 CJR852032:CJR852038 CTN852032:CTN852038 DDJ852032:DDJ852038 DNF852032:DNF852038 DXB852032:DXB852038 EGX852032:EGX852038 EQT852032:EQT852038 FAP852032:FAP852038 FKL852032:FKL852038 FUH852032:FUH852038 GED852032:GED852038 GNZ852032:GNZ852038 GXV852032:GXV852038 HHR852032:HHR852038 HRN852032:HRN852038 IBJ852032:IBJ852038 ILF852032:ILF852038 IVB852032:IVB852038 JEX852032:JEX852038 JOT852032:JOT852038 JYP852032:JYP852038 KIL852032:KIL852038 KSH852032:KSH852038 LCD852032:LCD852038 LLZ852032:LLZ852038 LVV852032:LVV852038 MFR852032:MFR852038 MPN852032:MPN852038 MZJ852032:MZJ852038 NJF852032:NJF852038 NTB852032:NTB852038 OCX852032:OCX852038 OMT852032:OMT852038 OWP852032:OWP852038 PGL852032:PGL852038 PQH852032:PQH852038 QAD852032:QAD852038 QJZ852032:QJZ852038 QTV852032:QTV852038 RDR852032:RDR852038 RNN852032:RNN852038 RXJ852032:RXJ852038 SHF852032:SHF852038 SRB852032:SRB852038 TAX852032:TAX852038 TKT852032:TKT852038 TUP852032:TUP852038 UEL852032:UEL852038 UOH852032:UOH852038 UYD852032:UYD852038 VHZ852032:VHZ852038 VRV852032:VRV852038 WBR852032:WBR852038 WLN852032:WLN852038 WVJ852032:WVJ852038 B917568:B917574 IX917568:IX917574 ST917568:ST917574 ACP917568:ACP917574 AML917568:AML917574 AWH917568:AWH917574 BGD917568:BGD917574 BPZ917568:BPZ917574 BZV917568:BZV917574 CJR917568:CJR917574 CTN917568:CTN917574 DDJ917568:DDJ917574 DNF917568:DNF917574 DXB917568:DXB917574 EGX917568:EGX917574 EQT917568:EQT917574 FAP917568:FAP917574 FKL917568:FKL917574 FUH917568:FUH917574 GED917568:GED917574 GNZ917568:GNZ917574 GXV917568:GXV917574 HHR917568:HHR917574 HRN917568:HRN917574 IBJ917568:IBJ917574 ILF917568:ILF917574 IVB917568:IVB917574 JEX917568:JEX917574 JOT917568:JOT917574 JYP917568:JYP917574 KIL917568:KIL917574 KSH917568:KSH917574 LCD917568:LCD917574 LLZ917568:LLZ917574 LVV917568:LVV917574 MFR917568:MFR917574 MPN917568:MPN917574 MZJ917568:MZJ917574 NJF917568:NJF917574 NTB917568:NTB917574 OCX917568:OCX917574 OMT917568:OMT917574 OWP917568:OWP917574 PGL917568:PGL917574 PQH917568:PQH917574 QAD917568:QAD917574 QJZ917568:QJZ917574 QTV917568:QTV917574 RDR917568:RDR917574 RNN917568:RNN917574 RXJ917568:RXJ917574 SHF917568:SHF917574 SRB917568:SRB917574 TAX917568:TAX917574 TKT917568:TKT917574 TUP917568:TUP917574 UEL917568:UEL917574 UOH917568:UOH917574 UYD917568:UYD917574 VHZ917568:VHZ917574 VRV917568:VRV917574 WBR917568:WBR917574 WLN917568:WLN917574 WVJ917568:WVJ917574 B983104:B983110 IX983104:IX983110 ST983104:ST983110 ACP983104:ACP983110 AML983104:AML983110 AWH983104:AWH983110 BGD983104:BGD983110 BPZ983104:BPZ983110 BZV983104:BZV983110 CJR983104:CJR983110 CTN983104:CTN983110 DDJ983104:DDJ983110 DNF983104:DNF983110 DXB983104:DXB983110 EGX983104:EGX983110 EQT983104:EQT983110 FAP983104:FAP983110 FKL983104:FKL983110 FUH983104:FUH983110 GED983104:GED983110 GNZ983104:GNZ983110 GXV983104:GXV983110 HHR983104:HHR983110 HRN983104:HRN983110 IBJ983104:IBJ983110 ILF983104:ILF983110 IVB983104:IVB983110 JEX983104:JEX983110 JOT983104:JOT983110 JYP983104:JYP983110 KIL983104:KIL983110 KSH983104:KSH983110 LCD983104:LCD983110 LLZ983104:LLZ983110 LVV983104:LVV983110 MFR983104:MFR983110 MPN983104:MPN983110 MZJ983104:MZJ983110 NJF983104:NJF983110 NTB983104:NTB983110 OCX983104:OCX983110 OMT983104:OMT983110 OWP983104:OWP983110 PGL983104:PGL983110 PQH983104:PQH983110 QAD983104:QAD983110 QJZ983104:QJZ983110 QTV983104:QTV983110 RDR983104:RDR983110 RNN983104:RNN983110 RXJ983104:RXJ983110 SHF983104:SHF983110 SRB983104:SRB983110 TAX983104:TAX983110 TKT983104:TKT983110 TUP983104:TUP983110 UEL983104:UEL983110 UOH983104:UOH983110 UYD983104:UYD983110 VHZ983104:VHZ983110 VRV983104:VRV983110 WBR983104:WBR983110 WLN983104:WLN983110 WVJ983104:WVJ983110 A114:C114 IW114:IY114 SS114:SU114 ACO114:ACQ114 AMK114:AMM114 AWG114:AWI114 BGC114:BGE114 BPY114:BQA114 BZU114:BZW114 CJQ114:CJS114 CTM114:CTO114 DDI114:DDK114 DNE114:DNG114 DXA114:DXC114 EGW114:EGY114 EQS114:EQU114 FAO114:FAQ114 FKK114:FKM114 FUG114:FUI114 GEC114:GEE114 GNY114:GOA114 GXU114:GXW114 HHQ114:HHS114 HRM114:HRO114 IBI114:IBK114 ILE114:ILG114 IVA114:IVC114 JEW114:JEY114 JOS114:JOU114 JYO114:JYQ114 KIK114:KIM114 KSG114:KSI114 LCC114:LCE114 LLY114:LMA114 LVU114:LVW114 MFQ114:MFS114 MPM114:MPO114 MZI114:MZK114 NJE114:NJG114 NTA114:NTC114 OCW114:OCY114 OMS114:OMU114 OWO114:OWQ114 PGK114:PGM114 PQG114:PQI114 QAC114:QAE114 QJY114:QKA114 QTU114:QTW114 RDQ114:RDS114 RNM114:RNO114 RXI114:RXK114 SHE114:SHG114 SRA114:SRC114 TAW114:TAY114 TKS114:TKU114 TUO114:TUQ114 UEK114:UEM114 UOG114:UOI114 UYC114:UYE114 VHY114:VIA114 VRU114:VRW114 WBQ114:WBS114 WLM114:WLO114 WVI114:WVK114 A65650:C65650 IW65650:IY65650 SS65650:SU65650 ACO65650:ACQ65650 AMK65650:AMM65650 AWG65650:AWI65650 BGC65650:BGE65650 BPY65650:BQA65650 BZU65650:BZW65650 CJQ65650:CJS65650 CTM65650:CTO65650 DDI65650:DDK65650 DNE65650:DNG65650 DXA65650:DXC65650 EGW65650:EGY65650 EQS65650:EQU65650 FAO65650:FAQ65650 FKK65650:FKM65650 FUG65650:FUI65650 GEC65650:GEE65650 GNY65650:GOA65650 GXU65650:GXW65650 HHQ65650:HHS65650 HRM65650:HRO65650 IBI65650:IBK65650 ILE65650:ILG65650 IVA65650:IVC65650 JEW65650:JEY65650 JOS65650:JOU65650 JYO65650:JYQ65650 KIK65650:KIM65650 KSG65650:KSI65650 LCC65650:LCE65650 LLY65650:LMA65650 LVU65650:LVW65650 MFQ65650:MFS65650 MPM65650:MPO65650 MZI65650:MZK65650 NJE65650:NJG65650 NTA65650:NTC65650 OCW65650:OCY65650 OMS65650:OMU65650 OWO65650:OWQ65650 PGK65650:PGM65650 PQG65650:PQI65650 QAC65650:QAE65650 QJY65650:QKA65650 QTU65650:QTW65650 RDQ65650:RDS65650 RNM65650:RNO65650 RXI65650:RXK65650 SHE65650:SHG65650 SRA65650:SRC65650 TAW65650:TAY65650 TKS65650:TKU65650 TUO65650:TUQ65650 UEK65650:UEM65650 UOG65650:UOI65650 UYC65650:UYE65650 VHY65650:VIA65650 VRU65650:VRW65650 WBQ65650:WBS65650 WLM65650:WLO65650 WVI65650:WVK65650 A131186:C131186 IW131186:IY131186 SS131186:SU131186 ACO131186:ACQ131186 AMK131186:AMM131186 AWG131186:AWI131186 BGC131186:BGE131186 BPY131186:BQA131186 BZU131186:BZW131186 CJQ131186:CJS131186 CTM131186:CTO131186 DDI131186:DDK131186 DNE131186:DNG131186 DXA131186:DXC131186 EGW131186:EGY131186 EQS131186:EQU131186 FAO131186:FAQ131186 FKK131186:FKM131186 FUG131186:FUI131186 GEC131186:GEE131186 GNY131186:GOA131186 GXU131186:GXW131186 HHQ131186:HHS131186 HRM131186:HRO131186 IBI131186:IBK131186 ILE131186:ILG131186 IVA131186:IVC131186 JEW131186:JEY131186 JOS131186:JOU131186 JYO131186:JYQ131186 KIK131186:KIM131186 KSG131186:KSI131186 LCC131186:LCE131186 LLY131186:LMA131186 LVU131186:LVW131186 MFQ131186:MFS131186 MPM131186:MPO131186 MZI131186:MZK131186 NJE131186:NJG131186 NTA131186:NTC131186 OCW131186:OCY131186 OMS131186:OMU131186 OWO131186:OWQ131186 PGK131186:PGM131186 PQG131186:PQI131186 QAC131186:QAE131186 QJY131186:QKA131186 QTU131186:QTW131186 RDQ131186:RDS131186 RNM131186:RNO131186 RXI131186:RXK131186 SHE131186:SHG131186 SRA131186:SRC131186 TAW131186:TAY131186 TKS131186:TKU131186 TUO131186:TUQ131186 UEK131186:UEM131186 UOG131186:UOI131186 UYC131186:UYE131186 VHY131186:VIA131186 VRU131186:VRW131186 WBQ131186:WBS131186 WLM131186:WLO131186 WVI131186:WVK131186 A196722:C196722 IW196722:IY196722 SS196722:SU196722 ACO196722:ACQ196722 AMK196722:AMM196722 AWG196722:AWI196722 BGC196722:BGE196722 BPY196722:BQA196722 BZU196722:BZW196722 CJQ196722:CJS196722 CTM196722:CTO196722 DDI196722:DDK196722 DNE196722:DNG196722 DXA196722:DXC196722 EGW196722:EGY196722 EQS196722:EQU196722 FAO196722:FAQ196722 FKK196722:FKM196722 FUG196722:FUI196722 GEC196722:GEE196722 GNY196722:GOA196722 GXU196722:GXW196722 HHQ196722:HHS196722 HRM196722:HRO196722 IBI196722:IBK196722 ILE196722:ILG196722 IVA196722:IVC196722 JEW196722:JEY196722 JOS196722:JOU196722 JYO196722:JYQ196722 KIK196722:KIM196722 KSG196722:KSI196722 LCC196722:LCE196722 LLY196722:LMA196722 LVU196722:LVW196722 MFQ196722:MFS196722 MPM196722:MPO196722 MZI196722:MZK196722 NJE196722:NJG196722 NTA196722:NTC196722 OCW196722:OCY196722 OMS196722:OMU196722 OWO196722:OWQ196722 PGK196722:PGM196722 PQG196722:PQI196722 QAC196722:QAE196722 QJY196722:QKA196722 QTU196722:QTW196722 RDQ196722:RDS196722 RNM196722:RNO196722 RXI196722:RXK196722 SHE196722:SHG196722 SRA196722:SRC196722 TAW196722:TAY196722 TKS196722:TKU196722 TUO196722:TUQ196722 UEK196722:UEM196722 UOG196722:UOI196722 UYC196722:UYE196722 VHY196722:VIA196722 VRU196722:VRW196722 WBQ196722:WBS196722 WLM196722:WLO196722 WVI196722:WVK196722 A262258:C262258 IW262258:IY262258 SS262258:SU262258 ACO262258:ACQ262258 AMK262258:AMM262258 AWG262258:AWI262258 BGC262258:BGE262258 BPY262258:BQA262258 BZU262258:BZW262258 CJQ262258:CJS262258 CTM262258:CTO262258 DDI262258:DDK262258 DNE262258:DNG262258 DXA262258:DXC262258 EGW262258:EGY262258 EQS262258:EQU262258 FAO262258:FAQ262258 FKK262258:FKM262258 FUG262258:FUI262258 GEC262258:GEE262258 GNY262258:GOA262258 GXU262258:GXW262258 HHQ262258:HHS262258 HRM262258:HRO262258 IBI262258:IBK262258 ILE262258:ILG262258 IVA262258:IVC262258 JEW262258:JEY262258 JOS262258:JOU262258 JYO262258:JYQ262258 KIK262258:KIM262258 KSG262258:KSI262258 LCC262258:LCE262258 LLY262258:LMA262258 LVU262258:LVW262258 MFQ262258:MFS262258 MPM262258:MPO262258 MZI262258:MZK262258 NJE262258:NJG262258 NTA262258:NTC262258 OCW262258:OCY262258 OMS262258:OMU262258 OWO262258:OWQ262258 PGK262258:PGM262258 PQG262258:PQI262258 QAC262258:QAE262258 QJY262258:QKA262258 QTU262258:QTW262258 RDQ262258:RDS262258 RNM262258:RNO262258 RXI262258:RXK262258 SHE262258:SHG262258 SRA262258:SRC262258 TAW262258:TAY262258 TKS262258:TKU262258 TUO262258:TUQ262258 UEK262258:UEM262258 UOG262258:UOI262258 UYC262258:UYE262258 VHY262258:VIA262258 VRU262258:VRW262258 WBQ262258:WBS262258 WLM262258:WLO262258 WVI262258:WVK262258 A327794:C327794 IW327794:IY327794 SS327794:SU327794 ACO327794:ACQ327794 AMK327794:AMM327794 AWG327794:AWI327794 BGC327794:BGE327794 BPY327794:BQA327794 BZU327794:BZW327794 CJQ327794:CJS327794 CTM327794:CTO327794 DDI327794:DDK327794 DNE327794:DNG327794 DXA327794:DXC327794 EGW327794:EGY327794 EQS327794:EQU327794 FAO327794:FAQ327794 FKK327794:FKM327794 FUG327794:FUI327794 GEC327794:GEE327794 GNY327794:GOA327794 GXU327794:GXW327794 HHQ327794:HHS327794 HRM327794:HRO327794 IBI327794:IBK327794 ILE327794:ILG327794 IVA327794:IVC327794 JEW327794:JEY327794 JOS327794:JOU327794 JYO327794:JYQ327794 KIK327794:KIM327794 KSG327794:KSI327794 LCC327794:LCE327794 LLY327794:LMA327794 LVU327794:LVW327794 MFQ327794:MFS327794 MPM327794:MPO327794 MZI327794:MZK327794 NJE327794:NJG327794 NTA327794:NTC327794 OCW327794:OCY327794 OMS327794:OMU327794 OWO327794:OWQ327794 PGK327794:PGM327794 PQG327794:PQI327794 QAC327794:QAE327794 QJY327794:QKA327794 QTU327794:QTW327794 RDQ327794:RDS327794 RNM327794:RNO327794 RXI327794:RXK327794 SHE327794:SHG327794 SRA327794:SRC327794 TAW327794:TAY327794 TKS327794:TKU327794 TUO327794:TUQ327794 UEK327794:UEM327794 UOG327794:UOI327794 UYC327794:UYE327794 VHY327794:VIA327794 VRU327794:VRW327794 WBQ327794:WBS327794 WLM327794:WLO327794 WVI327794:WVK327794 A393330:C393330 IW393330:IY393330 SS393330:SU393330 ACO393330:ACQ393330 AMK393330:AMM393330 AWG393330:AWI393330 BGC393330:BGE393330 BPY393330:BQA393330 BZU393330:BZW393330 CJQ393330:CJS393330 CTM393330:CTO393330 DDI393330:DDK393330 DNE393330:DNG393330 DXA393330:DXC393330 EGW393330:EGY393330 EQS393330:EQU393330 FAO393330:FAQ393330 FKK393330:FKM393330 FUG393330:FUI393330 GEC393330:GEE393330 GNY393330:GOA393330 GXU393330:GXW393330 HHQ393330:HHS393330 HRM393330:HRO393330 IBI393330:IBK393330 ILE393330:ILG393330 IVA393330:IVC393330 JEW393330:JEY393330 JOS393330:JOU393330 JYO393330:JYQ393330 KIK393330:KIM393330 KSG393330:KSI393330 LCC393330:LCE393330 LLY393330:LMA393330 LVU393330:LVW393330 MFQ393330:MFS393330 MPM393330:MPO393330 MZI393330:MZK393330 NJE393330:NJG393330 NTA393330:NTC393330 OCW393330:OCY393330 OMS393330:OMU393330 OWO393330:OWQ393330 PGK393330:PGM393330 PQG393330:PQI393330 QAC393330:QAE393330 QJY393330:QKA393330 QTU393330:QTW393330 RDQ393330:RDS393330 RNM393330:RNO393330 RXI393330:RXK393330 SHE393330:SHG393330 SRA393330:SRC393330 TAW393330:TAY393330 TKS393330:TKU393330 TUO393330:TUQ393330 UEK393330:UEM393330 UOG393330:UOI393330 UYC393330:UYE393330 VHY393330:VIA393330 VRU393330:VRW393330 WBQ393330:WBS393330 WLM393330:WLO393330 WVI393330:WVK393330 A458866:C458866 IW458866:IY458866 SS458866:SU458866 ACO458866:ACQ458866 AMK458866:AMM458866 AWG458866:AWI458866 BGC458866:BGE458866 BPY458866:BQA458866 BZU458866:BZW458866 CJQ458866:CJS458866 CTM458866:CTO458866 DDI458866:DDK458866 DNE458866:DNG458866 DXA458866:DXC458866 EGW458866:EGY458866 EQS458866:EQU458866 FAO458866:FAQ458866 FKK458866:FKM458866 FUG458866:FUI458866 GEC458866:GEE458866 GNY458866:GOA458866 GXU458866:GXW458866 HHQ458866:HHS458866 HRM458866:HRO458866 IBI458866:IBK458866 ILE458866:ILG458866 IVA458866:IVC458866 JEW458866:JEY458866 JOS458866:JOU458866 JYO458866:JYQ458866 KIK458866:KIM458866 KSG458866:KSI458866 LCC458866:LCE458866 LLY458866:LMA458866 LVU458866:LVW458866 MFQ458866:MFS458866 MPM458866:MPO458866 MZI458866:MZK458866 NJE458866:NJG458866 NTA458866:NTC458866 OCW458866:OCY458866 OMS458866:OMU458866 OWO458866:OWQ458866 PGK458866:PGM458866 PQG458866:PQI458866 QAC458866:QAE458866 QJY458866:QKA458866 QTU458866:QTW458866 RDQ458866:RDS458866 RNM458866:RNO458866 RXI458866:RXK458866 SHE458866:SHG458866 SRA458866:SRC458866 TAW458866:TAY458866 TKS458866:TKU458866 TUO458866:TUQ458866 UEK458866:UEM458866 UOG458866:UOI458866 UYC458866:UYE458866 VHY458866:VIA458866 VRU458866:VRW458866 WBQ458866:WBS458866 WLM458866:WLO458866 WVI458866:WVK458866 A524402:C524402 IW524402:IY524402 SS524402:SU524402 ACO524402:ACQ524402 AMK524402:AMM524402 AWG524402:AWI524402 BGC524402:BGE524402 BPY524402:BQA524402 BZU524402:BZW524402 CJQ524402:CJS524402 CTM524402:CTO524402 DDI524402:DDK524402 DNE524402:DNG524402 DXA524402:DXC524402 EGW524402:EGY524402 EQS524402:EQU524402 FAO524402:FAQ524402 FKK524402:FKM524402 FUG524402:FUI524402 GEC524402:GEE524402 GNY524402:GOA524402 GXU524402:GXW524402 HHQ524402:HHS524402 HRM524402:HRO524402 IBI524402:IBK524402 ILE524402:ILG524402 IVA524402:IVC524402 JEW524402:JEY524402 JOS524402:JOU524402 JYO524402:JYQ524402 KIK524402:KIM524402 KSG524402:KSI524402 LCC524402:LCE524402 LLY524402:LMA524402 LVU524402:LVW524402 MFQ524402:MFS524402 MPM524402:MPO524402 MZI524402:MZK524402 NJE524402:NJG524402 NTA524402:NTC524402 OCW524402:OCY524402 OMS524402:OMU524402 OWO524402:OWQ524402 PGK524402:PGM524402 PQG524402:PQI524402 QAC524402:QAE524402 QJY524402:QKA524402 QTU524402:QTW524402 RDQ524402:RDS524402 RNM524402:RNO524402 RXI524402:RXK524402 SHE524402:SHG524402 SRA524402:SRC524402 TAW524402:TAY524402 TKS524402:TKU524402 TUO524402:TUQ524402 UEK524402:UEM524402 UOG524402:UOI524402 UYC524402:UYE524402 VHY524402:VIA524402 VRU524402:VRW524402 WBQ524402:WBS524402 WLM524402:WLO524402 WVI524402:WVK524402 A589938:C589938 IW589938:IY589938 SS589938:SU589938 ACO589938:ACQ589938 AMK589938:AMM589938 AWG589938:AWI589938 BGC589938:BGE589938 BPY589938:BQA589938 BZU589938:BZW589938 CJQ589938:CJS589938 CTM589938:CTO589938 DDI589938:DDK589938 DNE589938:DNG589938 DXA589938:DXC589938 EGW589938:EGY589938 EQS589938:EQU589938 FAO589938:FAQ589938 FKK589938:FKM589938 FUG589938:FUI589938 GEC589938:GEE589938 GNY589938:GOA589938 GXU589938:GXW589938 HHQ589938:HHS589938 HRM589938:HRO589938 IBI589938:IBK589938 ILE589938:ILG589938 IVA589938:IVC589938 JEW589938:JEY589938 JOS589938:JOU589938 JYO589938:JYQ589938 KIK589938:KIM589938 KSG589938:KSI589938 LCC589938:LCE589938 LLY589938:LMA589938 LVU589938:LVW589938 MFQ589938:MFS589938 MPM589938:MPO589938 MZI589938:MZK589938 NJE589938:NJG589938 NTA589938:NTC589938 OCW589938:OCY589938 OMS589938:OMU589938 OWO589938:OWQ589938 PGK589938:PGM589938 PQG589938:PQI589938 QAC589938:QAE589938 QJY589938:QKA589938 QTU589938:QTW589938 RDQ589938:RDS589938 RNM589938:RNO589938 RXI589938:RXK589938 SHE589938:SHG589938 SRA589938:SRC589938 TAW589938:TAY589938 TKS589938:TKU589938 TUO589938:TUQ589938 UEK589938:UEM589938 UOG589938:UOI589938 UYC589938:UYE589938 VHY589938:VIA589938 VRU589938:VRW589938 WBQ589938:WBS589938 WLM589938:WLO589938 WVI589938:WVK589938 A655474:C655474 IW655474:IY655474 SS655474:SU655474 ACO655474:ACQ655474 AMK655474:AMM655474 AWG655474:AWI655474 BGC655474:BGE655474 BPY655474:BQA655474 BZU655474:BZW655474 CJQ655474:CJS655474 CTM655474:CTO655474 DDI655474:DDK655474 DNE655474:DNG655474 DXA655474:DXC655474 EGW655474:EGY655474 EQS655474:EQU655474 FAO655474:FAQ655474 FKK655474:FKM655474 FUG655474:FUI655474 GEC655474:GEE655474 GNY655474:GOA655474 GXU655474:GXW655474 HHQ655474:HHS655474 HRM655474:HRO655474 IBI655474:IBK655474 ILE655474:ILG655474 IVA655474:IVC655474 JEW655474:JEY655474 JOS655474:JOU655474 JYO655474:JYQ655474 KIK655474:KIM655474 KSG655474:KSI655474 LCC655474:LCE655474 LLY655474:LMA655474 LVU655474:LVW655474 MFQ655474:MFS655474 MPM655474:MPO655474 MZI655474:MZK655474 NJE655474:NJG655474 NTA655474:NTC655474 OCW655474:OCY655474 OMS655474:OMU655474 OWO655474:OWQ655474 PGK655474:PGM655474 PQG655474:PQI655474 QAC655474:QAE655474 QJY655474:QKA655474 QTU655474:QTW655474 RDQ655474:RDS655474 RNM655474:RNO655474 RXI655474:RXK655474 SHE655474:SHG655474 SRA655474:SRC655474 TAW655474:TAY655474 TKS655474:TKU655474 TUO655474:TUQ655474 UEK655474:UEM655474 UOG655474:UOI655474 UYC655474:UYE655474 VHY655474:VIA655474 VRU655474:VRW655474 WBQ655474:WBS655474 WLM655474:WLO655474 WVI655474:WVK655474 A721010:C721010 IW721010:IY721010 SS721010:SU721010 ACO721010:ACQ721010 AMK721010:AMM721010 AWG721010:AWI721010 BGC721010:BGE721010 BPY721010:BQA721010 BZU721010:BZW721010 CJQ721010:CJS721010 CTM721010:CTO721010 DDI721010:DDK721010 DNE721010:DNG721010 DXA721010:DXC721010 EGW721010:EGY721010 EQS721010:EQU721010 FAO721010:FAQ721010 FKK721010:FKM721010 FUG721010:FUI721010 GEC721010:GEE721010 GNY721010:GOA721010 GXU721010:GXW721010 HHQ721010:HHS721010 HRM721010:HRO721010 IBI721010:IBK721010 ILE721010:ILG721010 IVA721010:IVC721010 JEW721010:JEY721010 JOS721010:JOU721010 JYO721010:JYQ721010 KIK721010:KIM721010 KSG721010:KSI721010 LCC721010:LCE721010 LLY721010:LMA721010 LVU721010:LVW721010 MFQ721010:MFS721010 MPM721010:MPO721010 MZI721010:MZK721010 NJE721010:NJG721010 NTA721010:NTC721010 OCW721010:OCY721010 OMS721010:OMU721010 OWO721010:OWQ721010 PGK721010:PGM721010 PQG721010:PQI721010 QAC721010:QAE721010 QJY721010:QKA721010 QTU721010:QTW721010 RDQ721010:RDS721010 RNM721010:RNO721010 RXI721010:RXK721010 SHE721010:SHG721010 SRA721010:SRC721010 TAW721010:TAY721010 TKS721010:TKU721010 TUO721010:TUQ721010 UEK721010:UEM721010 UOG721010:UOI721010 UYC721010:UYE721010 VHY721010:VIA721010 VRU721010:VRW721010 WBQ721010:WBS721010 WLM721010:WLO721010 WVI721010:WVK721010 A786546:C786546 IW786546:IY786546 SS786546:SU786546 ACO786546:ACQ786546 AMK786546:AMM786546 AWG786546:AWI786546 BGC786546:BGE786546 BPY786546:BQA786546 BZU786546:BZW786546 CJQ786546:CJS786546 CTM786546:CTO786546 DDI786546:DDK786546 DNE786546:DNG786546 DXA786546:DXC786546 EGW786546:EGY786546 EQS786546:EQU786546 FAO786546:FAQ786546 FKK786546:FKM786546 FUG786546:FUI786546 GEC786546:GEE786546 GNY786546:GOA786546 GXU786546:GXW786546 HHQ786546:HHS786546 HRM786546:HRO786546 IBI786546:IBK786546 ILE786546:ILG786546 IVA786546:IVC786546 JEW786546:JEY786546 JOS786546:JOU786546 JYO786546:JYQ786546 KIK786546:KIM786546 KSG786546:KSI786546 LCC786546:LCE786546 LLY786546:LMA786546 LVU786546:LVW786546 MFQ786546:MFS786546 MPM786546:MPO786546 MZI786546:MZK786546 NJE786546:NJG786546 NTA786546:NTC786546 OCW786546:OCY786546 OMS786546:OMU786546 OWO786546:OWQ786546 PGK786546:PGM786546 PQG786546:PQI786546 QAC786546:QAE786546 QJY786546:QKA786546 QTU786546:QTW786546 RDQ786546:RDS786546 RNM786546:RNO786546 RXI786546:RXK786546 SHE786546:SHG786546 SRA786546:SRC786546 TAW786546:TAY786546 TKS786546:TKU786546 TUO786546:TUQ786546 UEK786546:UEM786546 UOG786546:UOI786546 UYC786546:UYE786546 VHY786546:VIA786546 VRU786546:VRW786546 WBQ786546:WBS786546 WLM786546:WLO786546 WVI786546:WVK786546 A852082:C852082 IW852082:IY852082 SS852082:SU852082 ACO852082:ACQ852082 AMK852082:AMM852082 AWG852082:AWI852082 BGC852082:BGE852082 BPY852082:BQA852082 BZU852082:BZW852082 CJQ852082:CJS852082 CTM852082:CTO852082 DDI852082:DDK852082 DNE852082:DNG852082 DXA852082:DXC852082 EGW852082:EGY852082 EQS852082:EQU852082 FAO852082:FAQ852082 FKK852082:FKM852082 FUG852082:FUI852082 GEC852082:GEE852082 GNY852082:GOA852082 GXU852082:GXW852082 HHQ852082:HHS852082 HRM852082:HRO852082 IBI852082:IBK852082 ILE852082:ILG852082 IVA852082:IVC852082 JEW852082:JEY852082 JOS852082:JOU852082 JYO852082:JYQ852082 KIK852082:KIM852082 KSG852082:KSI852082 LCC852082:LCE852082 LLY852082:LMA852082 LVU852082:LVW852082 MFQ852082:MFS852082 MPM852082:MPO852082 MZI852082:MZK852082 NJE852082:NJG852082 NTA852082:NTC852082 OCW852082:OCY852082 OMS852082:OMU852082 OWO852082:OWQ852082 PGK852082:PGM852082 PQG852082:PQI852082 QAC852082:QAE852082 QJY852082:QKA852082 QTU852082:QTW852082 RDQ852082:RDS852082 RNM852082:RNO852082 RXI852082:RXK852082 SHE852082:SHG852082 SRA852082:SRC852082 TAW852082:TAY852082 TKS852082:TKU852082 TUO852082:TUQ852082 UEK852082:UEM852082 UOG852082:UOI852082 UYC852082:UYE852082 VHY852082:VIA852082 VRU852082:VRW852082 WBQ852082:WBS852082 WLM852082:WLO852082 WVI852082:WVK852082 A917618:C917618 IW917618:IY917618 SS917618:SU917618 ACO917618:ACQ917618 AMK917618:AMM917618 AWG917618:AWI917618 BGC917618:BGE917618 BPY917618:BQA917618 BZU917618:BZW917618 CJQ917618:CJS917618 CTM917618:CTO917618 DDI917618:DDK917618 DNE917618:DNG917618 DXA917618:DXC917618 EGW917618:EGY917618 EQS917618:EQU917618 FAO917618:FAQ917618 FKK917618:FKM917618 FUG917618:FUI917618 GEC917618:GEE917618 GNY917618:GOA917618 GXU917618:GXW917618 HHQ917618:HHS917618 HRM917618:HRO917618 IBI917618:IBK917618 ILE917618:ILG917618 IVA917618:IVC917618 JEW917618:JEY917618 JOS917618:JOU917618 JYO917618:JYQ917618 KIK917618:KIM917618 KSG917618:KSI917618 LCC917618:LCE917618 LLY917618:LMA917618 LVU917618:LVW917618 MFQ917618:MFS917618 MPM917618:MPO917618 MZI917618:MZK917618 NJE917618:NJG917618 NTA917618:NTC917618 OCW917618:OCY917618 OMS917618:OMU917618 OWO917618:OWQ917618 PGK917618:PGM917618 PQG917618:PQI917618 QAC917618:QAE917618 QJY917618:QKA917618 QTU917618:QTW917618 RDQ917618:RDS917618 RNM917618:RNO917618 RXI917618:RXK917618 SHE917618:SHG917618 SRA917618:SRC917618 TAW917618:TAY917618 TKS917618:TKU917618 TUO917618:TUQ917618 UEK917618:UEM917618 UOG917618:UOI917618 UYC917618:UYE917618 VHY917618:VIA917618 VRU917618:VRW917618 WBQ917618:WBS917618 WLM917618:WLO917618 WVI917618:WVK917618 A983154:C983154 IW983154:IY983154 SS983154:SU983154 ACO983154:ACQ983154 AMK983154:AMM983154 AWG983154:AWI983154 BGC983154:BGE983154 BPY983154:BQA983154 BZU983154:BZW983154 CJQ983154:CJS983154 CTM983154:CTO983154 DDI983154:DDK983154 DNE983154:DNG983154 DXA983154:DXC983154 EGW983154:EGY983154 EQS983154:EQU983154 FAO983154:FAQ983154 FKK983154:FKM983154 FUG983154:FUI983154 GEC983154:GEE983154 GNY983154:GOA983154 GXU983154:GXW983154 HHQ983154:HHS983154 HRM983154:HRO983154 IBI983154:IBK983154 ILE983154:ILG983154 IVA983154:IVC983154 JEW983154:JEY983154 JOS983154:JOU983154 JYO983154:JYQ983154 KIK983154:KIM983154 KSG983154:KSI983154 LCC983154:LCE983154 LLY983154:LMA983154 LVU983154:LVW983154 MFQ983154:MFS983154 MPM983154:MPO983154 MZI983154:MZK983154 NJE983154:NJG983154 NTA983154:NTC983154 OCW983154:OCY983154 OMS983154:OMU983154 OWO983154:OWQ983154 PGK983154:PGM983154 PQG983154:PQI983154 QAC983154:QAE983154 QJY983154:QKA983154 QTU983154:QTW983154 RDQ983154:RDS983154 RNM983154:RNO983154 RXI983154:RXK983154 SHE983154:SHG983154 SRA983154:SRC983154 TAW983154:TAY983154 TKS983154:TKU983154 TUO983154:TUQ983154 UEK983154:UEM983154 UOG983154:UOI983154 UYC983154:UYE983154 VHY983154:VIA983154 VRU983154:VRW983154 WBQ983154:WBS983154 WLM983154:WLO983154 WVI983154:WVK983154 A59:A62 IW59:IW62 SS59:SS62 ACO59:ACO62 AMK59:AMK62 AWG59:AWG62 BGC59:BGC62 BPY59:BPY62 BZU59:BZU62 CJQ59:CJQ62 CTM59:CTM62 DDI59:DDI62 DNE59:DNE62 DXA59:DXA62 EGW59:EGW62 EQS59:EQS62 FAO59:FAO62 FKK59:FKK62 FUG59:FUG62 GEC59:GEC62 GNY59:GNY62 GXU59:GXU62 HHQ59:HHQ62 HRM59:HRM62 IBI59:IBI62 ILE59:ILE62 IVA59:IVA62 JEW59:JEW62 JOS59:JOS62 JYO59:JYO62 KIK59:KIK62 KSG59:KSG62 LCC59:LCC62 LLY59:LLY62 LVU59:LVU62 MFQ59:MFQ62 MPM59:MPM62 MZI59:MZI62 NJE59:NJE62 NTA59:NTA62 OCW59:OCW62 OMS59:OMS62 OWO59:OWO62 PGK59:PGK62 PQG59:PQG62 QAC59:QAC62 QJY59:QJY62 QTU59:QTU62 RDQ59:RDQ62 RNM59:RNM62 RXI59:RXI62 SHE59:SHE62 SRA59:SRA62 TAW59:TAW62 TKS59:TKS62 TUO59:TUO62 UEK59:UEK62 UOG59:UOG62 UYC59:UYC62 VHY59:VHY62 VRU59:VRU62 WBQ59:WBQ62 WLM59:WLM62 WVI59:WVI62 A65595:A65598 IW65595:IW65598 SS65595:SS65598 ACO65595:ACO65598 AMK65595:AMK65598 AWG65595:AWG65598 BGC65595:BGC65598 BPY65595:BPY65598 BZU65595:BZU65598 CJQ65595:CJQ65598 CTM65595:CTM65598 DDI65595:DDI65598 DNE65595:DNE65598 DXA65595:DXA65598 EGW65595:EGW65598 EQS65595:EQS65598 FAO65595:FAO65598 FKK65595:FKK65598 FUG65595:FUG65598 GEC65595:GEC65598 GNY65595:GNY65598 GXU65595:GXU65598 HHQ65595:HHQ65598 HRM65595:HRM65598 IBI65595:IBI65598 ILE65595:ILE65598 IVA65595:IVA65598 JEW65595:JEW65598 JOS65595:JOS65598 JYO65595:JYO65598 KIK65595:KIK65598 KSG65595:KSG65598 LCC65595:LCC65598 LLY65595:LLY65598 LVU65595:LVU65598 MFQ65595:MFQ65598 MPM65595:MPM65598 MZI65595:MZI65598 NJE65595:NJE65598 NTA65595:NTA65598 OCW65595:OCW65598 OMS65595:OMS65598 OWO65595:OWO65598 PGK65595:PGK65598 PQG65595:PQG65598 QAC65595:QAC65598 QJY65595:QJY65598 QTU65595:QTU65598 RDQ65595:RDQ65598 RNM65595:RNM65598 RXI65595:RXI65598 SHE65595:SHE65598 SRA65595:SRA65598 TAW65595:TAW65598 TKS65595:TKS65598 TUO65595:TUO65598 UEK65595:UEK65598 UOG65595:UOG65598 UYC65595:UYC65598 VHY65595:VHY65598 VRU65595:VRU65598 WBQ65595:WBQ65598 WLM65595:WLM65598 WVI65595:WVI65598 A131131:A131134 IW131131:IW131134 SS131131:SS131134 ACO131131:ACO131134 AMK131131:AMK131134 AWG131131:AWG131134 BGC131131:BGC131134 BPY131131:BPY131134 BZU131131:BZU131134 CJQ131131:CJQ131134 CTM131131:CTM131134 DDI131131:DDI131134 DNE131131:DNE131134 DXA131131:DXA131134 EGW131131:EGW131134 EQS131131:EQS131134 FAO131131:FAO131134 FKK131131:FKK131134 FUG131131:FUG131134 GEC131131:GEC131134 GNY131131:GNY131134 GXU131131:GXU131134 HHQ131131:HHQ131134 HRM131131:HRM131134 IBI131131:IBI131134 ILE131131:ILE131134 IVA131131:IVA131134 JEW131131:JEW131134 JOS131131:JOS131134 JYO131131:JYO131134 KIK131131:KIK131134 KSG131131:KSG131134 LCC131131:LCC131134 LLY131131:LLY131134 LVU131131:LVU131134 MFQ131131:MFQ131134 MPM131131:MPM131134 MZI131131:MZI131134 NJE131131:NJE131134 NTA131131:NTA131134 OCW131131:OCW131134 OMS131131:OMS131134 OWO131131:OWO131134 PGK131131:PGK131134 PQG131131:PQG131134 QAC131131:QAC131134 QJY131131:QJY131134 QTU131131:QTU131134 RDQ131131:RDQ131134 RNM131131:RNM131134 RXI131131:RXI131134 SHE131131:SHE131134 SRA131131:SRA131134 TAW131131:TAW131134 TKS131131:TKS131134 TUO131131:TUO131134 UEK131131:UEK131134 UOG131131:UOG131134 UYC131131:UYC131134 VHY131131:VHY131134 VRU131131:VRU131134 WBQ131131:WBQ131134 WLM131131:WLM131134 WVI131131:WVI131134 A196667:A196670 IW196667:IW196670 SS196667:SS196670 ACO196667:ACO196670 AMK196667:AMK196670 AWG196667:AWG196670 BGC196667:BGC196670 BPY196667:BPY196670 BZU196667:BZU196670 CJQ196667:CJQ196670 CTM196667:CTM196670 DDI196667:DDI196670 DNE196667:DNE196670 DXA196667:DXA196670 EGW196667:EGW196670 EQS196667:EQS196670 FAO196667:FAO196670 FKK196667:FKK196670 FUG196667:FUG196670 GEC196667:GEC196670 GNY196667:GNY196670 GXU196667:GXU196670 HHQ196667:HHQ196670 HRM196667:HRM196670 IBI196667:IBI196670 ILE196667:ILE196670 IVA196667:IVA196670 JEW196667:JEW196670 JOS196667:JOS196670 JYO196667:JYO196670 KIK196667:KIK196670 KSG196667:KSG196670 LCC196667:LCC196670 LLY196667:LLY196670 LVU196667:LVU196670 MFQ196667:MFQ196670 MPM196667:MPM196670 MZI196667:MZI196670 NJE196667:NJE196670 NTA196667:NTA196670 OCW196667:OCW196670 OMS196667:OMS196670 OWO196667:OWO196670 PGK196667:PGK196670 PQG196667:PQG196670 QAC196667:QAC196670 QJY196667:QJY196670 QTU196667:QTU196670 RDQ196667:RDQ196670 RNM196667:RNM196670 RXI196667:RXI196670 SHE196667:SHE196670 SRA196667:SRA196670 TAW196667:TAW196670 TKS196667:TKS196670 TUO196667:TUO196670 UEK196667:UEK196670 UOG196667:UOG196670 UYC196667:UYC196670 VHY196667:VHY196670 VRU196667:VRU196670 WBQ196667:WBQ196670 WLM196667:WLM196670 WVI196667:WVI196670 A262203:A262206 IW262203:IW262206 SS262203:SS262206 ACO262203:ACO262206 AMK262203:AMK262206 AWG262203:AWG262206 BGC262203:BGC262206 BPY262203:BPY262206 BZU262203:BZU262206 CJQ262203:CJQ262206 CTM262203:CTM262206 DDI262203:DDI262206 DNE262203:DNE262206 DXA262203:DXA262206 EGW262203:EGW262206 EQS262203:EQS262206 FAO262203:FAO262206 FKK262203:FKK262206 FUG262203:FUG262206 GEC262203:GEC262206 GNY262203:GNY262206 GXU262203:GXU262206 HHQ262203:HHQ262206 HRM262203:HRM262206 IBI262203:IBI262206 ILE262203:ILE262206 IVA262203:IVA262206 JEW262203:JEW262206 JOS262203:JOS262206 JYO262203:JYO262206 KIK262203:KIK262206 KSG262203:KSG262206 LCC262203:LCC262206 LLY262203:LLY262206 LVU262203:LVU262206 MFQ262203:MFQ262206 MPM262203:MPM262206 MZI262203:MZI262206 NJE262203:NJE262206 NTA262203:NTA262206 OCW262203:OCW262206 OMS262203:OMS262206 OWO262203:OWO262206 PGK262203:PGK262206 PQG262203:PQG262206 QAC262203:QAC262206 QJY262203:QJY262206 QTU262203:QTU262206 RDQ262203:RDQ262206 RNM262203:RNM262206 RXI262203:RXI262206 SHE262203:SHE262206 SRA262203:SRA262206 TAW262203:TAW262206 TKS262203:TKS262206 TUO262203:TUO262206 UEK262203:UEK262206 UOG262203:UOG262206 UYC262203:UYC262206 VHY262203:VHY262206 VRU262203:VRU262206 WBQ262203:WBQ262206 WLM262203:WLM262206 WVI262203:WVI262206 A327739:A327742 IW327739:IW327742 SS327739:SS327742 ACO327739:ACO327742 AMK327739:AMK327742 AWG327739:AWG327742 BGC327739:BGC327742 BPY327739:BPY327742 BZU327739:BZU327742 CJQ327739:CJQ327742 CTM327739:CTM327742 DDI327739:DDI327742 DNE327739:DNE327742 DXA327739:DXA327742 EGW327739:EGW327742 EQS327739:EQS327742 FAO327739:FAO327742 FKK327739:FKK327742 FUG327739:FUG327742 GEC327739:GEC327742 GNY327739:GNY327742 GXU327739:GXU327742 HHQ327739:HHQ327742 HRM327739:HRM327742 IBI327739:IBI327742 ILE327739:ILE327742 IVA327739:IVA327742 JEW327739:JEW327742 JOS327739:JOS327742 JYO327739:JYO327742 KIK327739:KIK327742 KSG327739:KSG327742 LCC327739:LCC327742 LLY327739:LLY327742 LVU327739:LVU327742 MFQ327739:MFQ327742 MPM327739:MPM327742 MZI327739:MZI327742 NJE327739:NJE327742 NTA327739:NTA327742 OCW327739:OCW327742 OMS327739:OMS327742 OWO327739:OWO327742 PGK327739:PGK327742 PQG327739:PQG327742 QAC327739:QAC327742 QJY327739:QJY327742 QTU327739:QTU327742 RDQ327739:RDQ327742 RNM327739:RNM327742 RXI327739:RXI327742 SHE327739:SHE327742 SRA327739:SRA327742 TAW327739:TAW327742 TKS327739:TKS327742 TUO327739:TUO327742 UEK327739:UEK327742 UOG327739:UOG327742 UYC327739:UYC327742 VHY327739:VHY327742 VRU327739:VRU327742 WBQ327739:WBQ327742 WLM327739:WLM327742 WVI327739:WVI327742 A393275:A393278 IW393275:IW393278 SS393275:SS393278 ACO393275:ACO393278 AMK393275:AMK393278 AWG393275:AWG393278 BGC393275:BGC393278 BPY393275:BPY393278 BZU393275:BZU393278 CJQ393275:CJQ393278 CTM393275:CTM393278 DDI393275:DDI393278 DNE393275:DNE393278 DXA393275:DXA393278 EGW393275:EGW393278 EQS393275:EQS393278 FAO393275:FAO393278 FKK393275:FKK393278 FUG393275:FUG393278 GEC393275:GEC393278 GNY393275:GNY393278 GXU393275:GXU393278 HHQ393275:HHQ393278 HRM393275:HRM393278 IBI393275:IBI393278 ILE393275:ILE393278 IVA393275:IVA393278 JEW393275:JEW393278 JOS393275:JOS393278 JYO393275:JYO393278 KIK393275:KIK393278 KSG393275:KSG393278 LCC393275:LCC393278 LLY393275:LLY393278 LVU393275:LVU393278 MFQ393275:MFQ393278 MPM393275:MPM393278 MZI393275:MZI393278 NJE393275:NJE393278 NTA393275:NTA393278 OCW393275:OCW393278 OMS393275:OMS393278 OWO393275:OWO393278 PGK393275:PGK393278 PQG393275:PQG393278 QAC393275:QAC393278 QJY393275:QJY393278 QTU393275:QTU393278 RDQ393275:RDQ393278 RNM393275:RNM393278 RXI393275:RXI393278 SHE393275:SHE393278 SRA393275:SRA393278 TAW393275:TAW393278 TKS393275:TKS393278 TUO393275:TUO393278 UEK393275:UEK393278 UOG393275:UOG393278 UYC393275:UYC393278 VHY393275:VHY393278 VRU393275:VRU393278 WBQ393275:WBQ393278 WLM393275:WLM393278 WVI393275:WVI393278 A458811:A458814 IW458811:IW458814 SS458811:SS458814 ACO458811:ACO458814 AMK458811:AMK458814 AWG458811:AWG458814 BGC458811:BGC458814 BPY458811:BPY458814 BZU458811:BZU458814 CJQ458811:CJQ458814 CTM458811:CTM458814 DDI458811:DDI458814 DNE458811:DNE458814 DXA458811:DXA458814 EGW458811:EGW458814 EQS458811:EQS458814 FAO458811:FAO458814 FKK458811:FKK458814 FUG458811:FUG458814 GEC458811:GEC458814 GNY458811:GNY458814 GXU458811:GXU458814 HHQ458811:HHQ458814 HRM458811:HRM458814 IBI458811:IBI458814 ILE458811:ILE458814 IVA458811:IVA458814 JEW458811:JEW458814 JOS458811:JOS458814 JYO458811:JYO458814 KIK458811:KIK458814 KSG458811:KSG458814 LCC458811:LCC458814 LLY458811:LLY458814 LVU458811:LVU458814 MFQ458811:MFQ458814 MPM458811:MPM458814 MZI458811:MZI458814 NJE458811:NJE458814 NTA458811:NTA458814 OCW458811:OCW458814 OMS458811:OMS458814 OWO458811:OWO458814 PGK458811:PGK458814 PQG458811:PQG458814 QAC458811:QAC458814 QJY458811:QJY458814 QTU458811:QTU458814 RDQ458811:RDQ458814 RNM458811:RNM458814 RXI458811:RXI458814 SHE458811:SHE458814 SRA458811:SRA458814 TAW458811:TAW458814 TKS458811:TKS458814 TUO458811:TUO458814 UEK458811:UEK458814 UOG458811:UOG458814 UYC458811:UYC458814 VHY458811:VHY458814 VRU458811:VRU458814 WBQ458811:WBQ458814 WLM458811:WLM458814 WVI458811:WVI458814 A524347:A524350 IW524347:IW524350 SS524347:SS524350 ACO524347:ACO524350 AMK524347:AMK524350 AWG524347:AWG524350 BGC524347:BGC524350 BPY524347:BPY524350 BZU524347:BZU524350 CJQ524347:CJQ524350 CTM524347:CTM524350 DDI524347:DDI524350 DNE524347:DNE524350 DXA524347:DXA524350 EGW524347:EGW524350 EQS524347:EQS524350 FAO524347:FAO524350 FKK524347:FKK524350 FUG524347:FUG524350 GEC524347:GEC524350 GNY524347:GNY524350 GXU524347:GXU524350 HHQ524347:HHQ524350 HRM524347:HRM524350 IBI524347:IBI524350 ILE524347:ILE524350 IVA524347:IVA524350 JEW524347:JEW524350 JOS524347:JOS524350 JYO524347:JYO524350 KIK524347:KIK524350 KSG524347:KSG524350 LCC524347:LCC524350 LLY524347:LLY524350 LVU524347:LVU524350 MFQ524347:MFQ524350 MPM524347:MPM524350 MZI524347:MZI524350 NJE524347:NJE524350 NTA524347:NTA524350 OCW524347:OCW524350 OMS524347:OMS524350 OWO524347:OWO524350 PGK524347:PGK524350 PQG524347:PQG524350 QAC524347:QAC524350 QJY524347:QJY524350 QTU524347:QTU524350 RDQ524347:RDQ524350 RNM524347:RNM524350 RXI524347:RXI524350 SHE524347:SHE524350 SRA524347:SRA524350 TAW524347:TAW524350 TKS524347:TKS524350 TUO524347:TUO524350 UEK524347:UEK524350 UOG524347:UOG524350 UYC524347:UYC524350 VHY524347:VHY524350 VRU524347:VRU524350 WBQ524347:WBQ524350 WLM524347:WLM524350 WVI524347:WVI524350 A589883:A589886 IW589883:IW589886 SS589883:SS589886 ACO589883:ACO589886 AMK589883:AMK589886 AWG589883:AWG589886 BGC589883:BGC589886 BPY589883:BPY589886 BZU589883:BZU589886 CJQ589883:CJQ589886 CTM589883:CTM589886 DDI589883:DDI589886 DNE589883:DNE589886 DXA589883:DXA589886 EGW589883:EGW589886 EQS589883:EQS589886 FAO589883:FAO589886 FKK589883:FKK589886 FUG589883:FUG589886 GEC589883:GEC589886 GNY589883:GNY589886 GXU589883:GXU589886 HHQ589883:HHQ589886 HRM589883:HRM589886 IBI589883:IBI589886 ILE589883:ILE589886 IVA589883:IVA589886 JEW589883:JEW589886 JOS589883:JOS589886 JYO589883:JYO589886 KIK589883:KIK589886 KSG589883:KSG589886 LCC589883:LCC589886 LLY589883:LLY589886 LVU589883:LVU589886 MFQ589883:MFQ589886 MPM589883:MPM589886 MZI589883:MZI589886 NJE589883:NJE589886 NTA589883:NTA589886 OCW589883:OCW589886 OMS589883:OMS589886 OWO589883:OWO589886 PGK589883:PGK589886 PQG589883:PQG589886 QAC589883:QAC589886 QJY589883:QJY589886 QTU589883:QTU589886 RDQ589883:RDQ589886 RNM589883:RNM589886 RXI589883:RXI589886 SHE589883:SHE589886 SRA589883:SRA589886 TAW589883:TAW589886 TKS589883:TKS589886 TUO589883:TUO589886 UEK589883:UEK589886 UOG589883:UOG589886 UYC589883:UYC589886 VHY589883:VHY589886 VRU589883:VRU589886 WBQ589883:WBQ589886 WLM589883:WLM589886 WVI589883:WVI589886 A655419:A655422 IW655419:IW655422 SS655419:SS655422 ACO655419:ACO655422 AMK655419:AMK655422 AWG655419:AWG655422 BGC655419:BGC655422 BPY655419:BPY655422 BZU655419:BZU655422 CJQ655419:CJQ655422 CTM655419:CTM655422 DDI655419:DDI655422 DNE655419:DNE655422 DXA655419:DXA655422 EGW655419:EGW655422 EQS655419:EQS655422 FAO655419:FAO655422 FKK655419:FKK655422 FUG655419:FUG655422 GEC655419:GEC655422 GNY655419:GNY655422 GXU655419:GXU655422 HHQ655419:HHQ655422 HRM655419:HRM655422 IBI655419:IBI655422 ILE655419:ILE655422 IVA655419:IVA655422 JEW655419:JEW655422 JOS655419:JOS655422 JYO655419:JYO655422 KIK655419:KIK655422 KSG655419:KSG655422 LCC655419:LCC655422 LLY655419:LLY655422 LVU655419:LVU655422 MFQ655419:MFQ655422 MPM655419:MPM655422 MZI655419:MZI655422 NJE655419:NJE655422 NTA655419:NTA655422 OCW655419:OCW655422 OMS655419:OMS655422 OWO655419:OWO655422 PGK655419:PGK655422 PQG655419:PQG655422 QAC655419:QAC655422 QJY655419:QJY655422 QTU655419:QTU655422 RDQ655419:RDQ655422 RNM655419:RNM655422 RXI655419:RXI655422 SHE655419:SHE655422 SRA655419:SRA655422 TAW655419:TAW655422 TKS655419:TKS655422 TUO655419:TUO655422 UEK655419:UEK655422 UOG655419:UOG655422 UYC655419:UYC655422 VHY655419:VHY655422 VRU655419:VRU655422 WBQ655419:WBQ655422 WLM655419:WLM655422 WVI655419:WVI655422 A720955:A720958 IW720955:IW720958 SS720955:SS720958 ACO720955:ACO720958 AMK720955:AMK720958 AWG720955:AWG720958 BGC720955:BGC720958 BPY720955:BPY720958 BZU720955:BZU720958 CJQ720955:CJQ720958 CTM720955:CTM720958 DDI720955:DDI720958 DNE720955:DNE720958 DXA720955:DXA720958 EGW720955:EGW720958 EQS720955:EQS720958 FAO720955:FAO720958 FKK720955:FKK720958 FUG720955:FUG720958 GEC720955:GEC720958 GNY720955:GNY720958 GXU720955:GXU720958 HHQ720955:HHQ720958 HRM720955:HRM720958 IBI720955:IBI720958 ILE720955:ILE720958 IVA720955:IVA720958 JEW720955:JEW720958 JOS720955:JOS720958 JYO720955:JYO720958 KIK720955:KIK720958 KSG720955:KSG720958 LCC720955:LCC720958 LLY720955:LLY720958 LVU720955:LVU720958 MFQ720955:MFQ720958 MPM720955:MPM720958 MZI720955:MZI720958 NJE720955:NJE720958 NTA720955:NTA720958 OCW720955:OCW720958 OMS720955:OMS720958 OWO720955:OWO720958 PGK720955:PGK720958 PQG720955:PQG720958 QAC720955:QAC720958 QJY720955:QJY720958 QTU720955:QTU720958 RDQ720955:RDQ720958 RNM720955:RNM720958 RXI720955:RXI720958 SHE720955:SHE720958 SRA720955:SRA720958 TAW720955:TAW720958 TKS720955:TKS720958 TUO720955:TUO720958 UEK720955:UEK720958 UOG720955:UOG720958 UYC720955:UYC720958 VHY720955:VHY720958 VRU720955:VRU720958 WBQ720955:WBQ720958 WLM720955:WLM720958 WVI720955:WVI720958 A786491:A786494 IW786491:IW786494 SS786491:SS786494 ACO786491:ACO786494 AMK786491:AMK786494 AWG786491:AWG786494 BGC786491:BGC786494 BPY786491:BPY786494 BZU786491:BZU786494 CJQ786491:CJQ786494 CTM786491:CTM786494 DDI786491:DDI786494 DNE786491:DNE786494 DXA786491:DXA786494 EGW786491:EGW786494 EQS786491:EQS786494 FAO786491:FAO786494 FKK786491:FKK786494 FUG786491:FUG786494 GEC786491:GEC786494 GNY786491:GNY786494 GXU786491:GXU786494 HHQ786491:HHQ786494 HRM786491:HRM786494 IBI786491:IBI786494 ILE786491:ILE786494 IVA786491:IVA786494 JEW786491:JEW786494 JOS786491:JOS786494 JYO786491:JYO786494 KIK786491:KIK786494 KSG786491:KSG786494 LCC786491:LCC786494 LLY786491:LLY786494 LVU786491:LVU786494 MFQ786491:MFQ786494 MPM786491:MPM786494 MZI786491:MZI786494 NJE786491:NJE786494 NTA786491:NTA786494 OCW786491:OCW786494 OMS786491:OMS786494 OWO786491:OWO786494 PGK786491:PGK786494 PQG786491:PQG786494 QAC786491:QAC786494 QJY786491:QJY786494 QTU786491:QTU786494 RDQ786491:RDQ786494 RNM786491:RNM786494 RXI786491:RXI786494 SHE786491:SHE786494 SRA786491:SRA786494 TAW786491:TAW786494 TKS786491:TKS786494 TUO786491:TUO786494 UEK786491:UEK786494 UOG786491:UOG786494 UYC786491:UYC786494 VHY786491:VHY786494 VRU786491:VRU786494 WBQ786491:WBQ786494 WLM786491:WLM786494 WVI786491:WVI786494 A852027:A852030 IW852027:IW852030 SS852027:SS852030 ACO852027:ACO852030 AMK852027:AMK852030 AWG852027:AWG852030 BGC852027:BGC852030 BPY852027:BPY852030 BZU852027:BZU852030 CJQ852027:CJQ852030 CTM852027:CTM852030 DDI852027:DDI852030 DNE852027:DNE852030 DXA852027:DXA852030 EGW852027:EGW852030 EQS852027:EQS852030 FAO852027:FAO852030 FKK852027:FKK852030 FUG852027:FUG852030 GEC852027:GEC852030 GNY852027:GNY852030 GXU852027:GXU852030 HHQ852027:HHQ852030 HRM852027:HRM852030 IBI852027:IBI852030 ILE852027:ILE852030 IVA852027:IVA852030 JEW852027:JEW852030 JOS852027:JOS852030 JYO852027:JYO852030 KIK852027:KIK852030 KSG852027:KSG852030 LCC852027:LCC852030 LLY852027:LLY852030 LVU852027:LVU852030 MFQ852027:MFQ852030 MPM852027:MPM852030 MZI852027:MZI852030 NJE852027:NJE852030 NTA852027:NTA852030 OCW852027:OCW852030 OMS852027:OMS852030 OWO852027:OWO852030 PGK852027:PGK852030 PQG852027:PQG852030 QAC852027:QAC852030 QJY852027:QJY852030 QTU852027:QTU852030 RDQ852027:RDQ852030 RNM852027:RNM852030 RXI852027:RXI852030 SHE852027:SHE852030 SRA852027:SRA852030 TAW852027:TAW852030 TKS852027:TKS852030 TUO852027:TUO852030 UEK852027:UEK852030 UOG852027:UOG852030 UYC852027:UYC852030 VHY852027:VHY852030 VRU852027:VRU852030 WBQ852027:WBQ852030 WLM852027:WLM852030 WVI852027:WVI852030 A917563:A917566 IW917563:IW917566 SS917563:SS917566 ACO917563:ACO917566 AMK917563:AMK917566 AWG917563:AWG917566 BGC917563:BGC917566 BPY917563:BPY917566 BZU917563:BZU917566 CJQ917563:CJQ917566 CTM917563:CTM917566 DDI917563:DDI917566 DNE917563:DNE917566 DXA917563:DXA917566 EGW917563:EGW917566 EQS917563:EQS917566 FAO917563:FAO917566 FKK917563:FKK917566 FUG917563:FUG917566 GEC917563:GEC917566 GNY917563:GNY917566 GXU917563:GXU917566 HHQ917563:HHQ917566 HRM917563:HRM917566 IBI917563:IBI917566 ILE917563:ILE917566 IVA917563:IVA917566 JEW917563:JEW917566 JOS917563:JOS917566 JYO917563:JYO917566 KIK917563:KIK917566 KSG917563:KSG917566 LCC917563:LCC917566 LLY917563:LLY917566 LVU917563:LVU917566 MFQ917563:MFQ917566 MPM917563:MPM917566 MZI917563:MZI917566 NJE917563:NJE917566 NTA917563:NTA917566 OCW917563:OCW917566 OMS917563:OMS917566 OWO917563:OWO917566 PGK917563:PGK917566 PQG917563:PQG917566 QAC917563:QAC917566 QJY917563:QJY917566 QTU917563:QTU917566 RDQ917563:RDQ917566 RNM917563:RNM917566 RXI917563:RXI917566 SHE917563:SHE917566 SRA917563:SRA917566 TAW917563:TAW917566 TKS917563:TKS917566 TUO917563:TUO917566 UEK917563:UEK917566 UOG917563:UOG917566 UYC917563:UYC917566 VHY917563:VHY917566 VRU917563:VRU917566 WBQ917563:WBQ917566 WLM917563:WLM917566 WVI917563:WVI917566 A983099:A983102 IW983099:IW983102 SS983099:SS983102 ACO983099:ACO983102 AMK983099:AMK983102 AWG983099:AWG983102 BGC983099:BGC983102 BPY983099:BPY983102 BZU983099:BZU983102 CJQ983099:CJQ983102 CTM983099:CTM983102 DDI983099:DDI983102 DNE983099:DNE983102 DXA983099:DXA983102 EGW983099:EGW983102 EQS983099:EQS983102 FAO983099:FAO983102 FKK983099:FKK983102 FUG983099:FUG983102 GEC983099:GEC983102 GNY983099:GNY983102 GXU983099:GXU983102 HHQ983099:HHQ983102 HRM983099:HRM983102 IBI983099:IBI983102 ILE983099:ILE983102 IVA983099:IVA983102 JEW983099:JEW983102 JOS983099:JOS983102 JYO983099:JYO983102 KIK983099:KIK983102 KSG983099:KSG983102 LCC983099:LCC983102 LLY983099:LLY983102 LVU983099:LVU983102 MFQ983099:MFQ983102 MPM983099:MPM983102 MZI983099:MZI983102 NJE983099:NJE983102 NTA983099:NTA983102 OCW983099:OCW983102 OMS983099:OMS983102 OWO983099:OWO983102 PGK983099:PGK983102 PQG983099:PQG983102 QAC983099:QAC983102 QJY983099:QJY983102 QTU983099:QTU983102 RDQ983099:RDQ983102 RNM983099:RNM983102 RXI983099:RXI983102 SHE983099:SHE983102 SRA983099:SRA983102 TAW983099:TAW983102 TKS983099:TKS983102 TUO983099:TUO983102 UEK983099:UEK983102 UOG983099:UOG983102 UYC983099:UYC983102 VHY983099:VHY983102 VRU983099:VRU983102 WBQ983099:WBQ983102 WLM983099:WLM983102 WVI983099:WVI983102 A57 IW57 SS57 ACO57 AMK57 AWG57 BGC57 BPY57 BZU57 CJQ57 CTM57 DDI57 DNE57 DXA57 EGW57 EQS57 FAO57 FKK57 FUG57 GEC57 GNY57 GXU57 HHQ57 HRM57 IBI57 ILE57 IVA57 JEW57 JOS57 JYO57 KIK57 KSG57 LCC57 LLY57 LVU57 MFQ57 MPM57 MZI57 NJE57 NTA57 OCW57 OMS57 OWO57 PGK57 PQG57 QAC57 QJY57 QTU57 RDQ57 RNM57 RXI57 SHE57 SRA57 TAW57 TKS57 TUO57 UEK57 UOG57 UYC57 VHY57 VRU57 WBQ57 WLM57 WVI57 A65593 IW65593 SS65593 ACO65593 AMK65593 AWG65593 BGC65593 BPY65593 BZU65593 CJQ65593 CTM65593 DDI65593 DNE65593 DXA65593 EGW65593 EQS65593 FAO65593 FKK65593 FUG65593 GEC65593 GNY65593 GXU65593 HHQ65593 HRM65593 IBI65593 ILE65593 IVA65593 JEW65593 JOS65593 JYO65593 KIK65593 KSG65593 LCC65593 LLY65593 LVU65593 MFQ65593 MPM65593 MZI65593 NJE65593 NTA65593 OCW65593 OMS65593 OWO65593 PGK65593 PQG65593 QAC65593 QJY65593 QTU65593 RDQ65593 RNM65593 RXI65593 SHE65593 SRA65593 TAW65593 TKS65593 TUO65593 UEK65593 UOG65593 UYC65593 VHY65593 VRU65593 WBQ65593 WLM65593 WVI65593 A131129 IW131129 SS131129 ACO131129 AMK131129 AWG131129 BGC131129 BPY131129 BZU131129 CJQ131129 CTM131129 DDI131129 DNE131129 DXA131129 EGW131129 EQS131129 FAO131129 FKK131129 FUG131129 GEC131129 GNY131129 GXU131129 HHQ131129 HRM131129 IBI131129 ILE131129 IVA131129 JEW131129 JOS131129 JYO131129 KIK131129 KSG131129 LCC131129 LLY131129 LVU131129 MFQ131129 MPM131129 MZI131129 NJE131129 NTA131129 OCW131129 OMS131129 OWO131129 PGK131129 PQG131129 QAC131129 QJY131129 QTU131129 RDQ131129 RNM131129 RXI131129 SHE131129 SRA131129 TAW131129 TKS131129 TUO131129 UEK131129 UOG131129 UYC131129 VHY131129 VRU131129 WBQ131129 WLM131129 WVI131129 A196665 IW196665 SS196665 ACO196665 AMK196665 AWG196665 BGC196665 BPY196665 BZU196665 CJQ196665 CTM196665 DDI196665 DNE196665 DXA196665 EGW196665 EQS196665 FAO196665 FKK196665 FUG196665 GEC196665 GNY196665 GXU196665 HHQ196665 HRM196665 IBI196665 ILE196665 IVA196665 JEW196665 JOS196665 JYO196665 KIK196665 KSG196665 LCC196665 LLY196665 LVU196665 MFQ196665 MPM196665 MZI196665 NJE196665 NTA196665 OCW196665 OMS196665 OWO196665 PGK196665 PQG196665 QAC196665 QJY196665 QTU196665 RDQ196665 RNM196665 RXI196665 SHE196665 SRA196665 TAW196665 TKS196665 TUO196665 UEK196665 UOG196665 UYC196665 VHY196665 VRU196665 WBQ196665 WLM196665 WVI196665 A262201 IW262201 SS262201 ACO262201 AMK262201 AWG262201 BGC262201 BPY262201 BZU262201 CJQ262201 CTM262201 DDI262201 DNE262201 DXA262201 EGW262201 EQS262201 FAO262201 FKK262201 FUG262201 GEC262201 GNY262201 GXU262201 HHQ262201 HRM262201 IBI262201 ILE262201 IVA262201 JEW262201 JOS262201 JYO262201 KIK262201 KSG262201 LCC262201 LLY262201 LVU262201 MFQ262201 MPM262201 MZI262201 NJE262201 NTA262201 OCW262201 OMS262201 OWO262201 PGK262201 PQG262201 QAC262201 QJY262201 QTU262201 RDQ262201 RNM262201 RXI262201 SHE262201 SRA262201 TAW262201 TKS262201 TUO262201 UEK262201 UOG262201 UYC262201 VHY262201 VRU262201 WBQ262201 WLM262201 WVI262201 A327737 IW327737 SS327737 ACO327737 AMK327737 AWG327737 BGC327737 BPY327737 BZU327737 CJQ327737 CTM327737 DDI327737 DNE327737 DXA327737 EGW327737 EQS327737 FAO327737 FKK327737 FUG327737 GEC327737 GNY327737 GXU327737 HHQ327737 HRM327737 IBI327737 ILE327737 IVA327737 JEW327737 JOS327737 JYO327737 KIK327737 KSG327737 LCC327737 LLY327737 LVU327737 MFQ327737 MPM327737 MZI327737 NJE327737 NTA327737 OCW327737 OMS327737 OWO327737 PGK327737 PQG327737 QAC327737 QJY327737 QTU327737 RDQ327737 RNM327737 RXI327737 SHE327737 SRA327737 TAW327737 TKS327737 TUO327737 UEK327737 UOG327737 UYC327737 VHY327737 VRU327737 WBQ327737 WLM327737 WVI327737 A393273 IW393273 SS393273 ACO393273 AMK393273 AWG393273 BGC393273 BPY393273 BZU393273 CJQ393273 CTM393273 DDI393273 DNE393273 DXA393273 EGW393273 EQS393273 FAO393273 FKK393273 FUG393273 GEC393273 GNY393273 GXU393273 HHQ393273 HRM393273 IBI393273 ILE393273 IVA393273 JEW393273 JOS393273 JYO393273 KIK393273 KSG393273 LCC393273 LLY393273 LVU393273 MFQ393273 MPM393273 MZI393273 NJE393273 NTA393273 OCW393273 OMS393273 OWO393273 PGK393273 PQG393273 QAC393273 QJY393273 QTU393273 RDQ393273 RNM393273 RXI393273 SHE393273 SRA393273 TAW393273 TKS393273 TUO393273 UEK393273 UOG393273 UYC393273 VHY393273 VRU393273 WBQ393273 WLM393273 WVI393273 A458809 IW458809 SS458809 ACO458809 AMK458809 AWG458809 BGC458809 BPY458809 BZU458809 CJQ458809 CTM458809 DDI458809 DNE458809 DXA458809 EGW458809 EQS458809 FAO458809 FKK458809 FUG458809 GEC458809 GNY458809 GXU458809 HHQ458809 HRM458809 IBI458809 ILE458809 IVA458809 JEW458809 JOS458809 JYO458809 KIK458809 KSG458809 LCC458809 LLY458809 LVU458809 MFQ458809 MPM458809 MZI458809 NJE458809 NTA458809 OCW458809 OMS458809 OWO458809 PGK458809 PQG458809 QAC458809 QJY458809 QTU458809 RDQ458809 RNM458809 RXI458809 SHE458809 SRA458809 TAW458809 TKS458809 TUO458809 UEK458809 UOG458809 UYC458809 VHY458809 VRU458809 WBQ458809 WLM458809 WVI458809 A524345 IW524345 SS524345 ACO524345 AMK524345 AWG524345 BGC524345 BPY524345 BZU524345 CJQ524345 CTM524345 DDI524345 DNE524345 DXA524345 EGW524345 EQS524345 FAO524345 FKK524345 FUG524345 GEC524345 GNY524345 GXU524345 HHQ524345 HRM524345 IBI524345 ILE524345 IVA524345 JEW524345 JOS524345 JYO524345 KIK524345 KSG524345 LCC524345 LLY524345 LVU524345 MFQ524345 MPM524345 MZI524345 NJE524345 NTA524345 OCW524345 OMS524345 OWO524345 PGK524345 PQG524345 QAC524345 QJY524345 QTU524345 RDQ524345 RNM524345 RXI524345 SHE524345 SRA524345 TAW524345 TKS524345 TUO524345 UEK524345 UOG524345 UYC524345 VHY524345 VRU524345 WBQ524345 WLM524345 WVI524345 A589881 IW589881 SS589881 ACO589881 AMK589881 AWG589881 BGC589881 BPY589881 BZU589881 CJQ589881 CTM589881 DDI589881 DNE589881 DXA589881 EGW589881 EQS589881 FAO589881 FKK589881 FUG589881 GEC589881 GNY589881 GXU589881 HHQ589881 HRM589881 IBI589881 ILE589881 IVA589881 JEW589881 JOS589881 JYO589881 KIK589881 KSG589881 LCC589881 LLY589881 LVU589881 MFQ589881 MPM589881 MZI589881 NJE589881 NTA589881 OCW589881 OMS589881 OWO589881 PGK589881 PQG589881 QAC589881 QJY589881 QTU589881 RDQ589881 RNM589881 RXI589881 SHE589881 SRA589881 TAW589881 TKS589881 TUO589881 UEK589881 UOG589881 UYC589881 VHY589881 VRU589881 WBQ589881 WLM589881 WVI589881 A655417 IW655417 SS655417 ACO655417 AMK655417 AWG655417 BGC655417 BPY655417 BZU655417 CJQ655417 CTM655417 DDI655417 DNE655417 DXA655417 EGW655417 EQS655417 FAO655417 FKK655417 FUG655417 GEC655417 GNY655417 GXU655417 HHQ655417 HRM655417 IBI655417 ILE655417 IVA655417 JEW655417 JOS655417 JYO655417 KIK655417 KSG655417 LCC655417 LLY655417 LVU655417 MFQ655417 MPM655417 MZI655417 NJE655417 NTA655417 OCW655417 OMS655417 OWO655417 PGK655417 PQG655417 QAC655417 QJY655417 QTU655417 RDQ655417 RNM655417 RXI655417 SHE655417 SRA655417 TAW655417 TKS655417 TUO655417 UEK655417 UOG655417 UYC655417 VHY655417 VRU655417 WBQ655417 WLM655417 WVI655417 A720953 IW720953 SS720953 ACO720953 AMK720953 AWG720953 BGC720953 BPY720953 BZU720953 CJQ720953 CTM720953 DDI720953 DNE720953 DXA720953 EGW720953 EQS720953 FAO720953 FKK720953 FUG720953 GEC720953 GNY720953 GXU720953 HHQ720953 HRM720953 IBI720953 ILE720953 IVA720953 JEW720953 JOS720953 JYO720953 KIK720953 KSG720953 LCC720953 LLY720953 LVU720953 MFQ720953 MPM720953 MZI720953 NJE720953 NTA720953 OCW720953 OMS720953 OWO720953 PGK720953 PQG720953 QAC720953 QJY720953 QTU720953 RDQ720953 RNM720953 RXI720953 SHE720953 SRA720953 TAW720953 TKS720953 TUO720953 UEK720953 UOG720953 UYC720953 VHY720953 VRU720953 WBQ720953 WLM720953 WVI720953 A786489 IW786489 SS786489 ACO786489 AMK786489 AWG786489 BGC786489 BPY786489 BZU786489 CJQ786489 CTM786489 DDI786489 DNE786489 DXA786489 EGW786489 EQS786489 FAO786489 FKK786489 FUG786489 GEC786489 GNY786489 GXU786489 HHQ786489 HRM786489 IBI786489 ILE786489 IVA786489 JEW786489 JOS786489 JYO786489 KIK786489 KSG786489 LCC786489 LLY786489 LVU786489 MFQ786489 MPM786489 MZI786489 NJE786489 NTA786489 OCW786489 OMS786489 OWO786489 PGK786489 PQG786489 QAC786489 QJY786489 QTU786489 RDQ786489 RNM786489 RXI786489 SHE786489 SRA786489 TAW786489 TKS786489 TUO786489 UEK786489 UOG786489 UYC786489 VHY786489 VRU786489 WBQ786489 WLM786489 WVI786489 A852025 IW852025 SS852025 ACO852025 AMK852025 AWG852025 BGC852025 BPY852025 BZU852025 CJQ852025 CTM852025 DDI852025 DNE852025 DXA852025 EGW852025 EQS852025 FAO852025 FKK852025 FUG852025 GEC852025 GNY852025 GXU852025 HHQ852025 HRM852025 IBI852025 ILE852025 IVA852025 JEW852025 JOS852025 JYO852025 KIK852025 KSG852025 LCC852025 LLY852025 LVU852025 MFQ852025 MPM852025 MZI852025 NJE852025 NTA852025 OCW852025 OMS852025 OWO852025 PGK852025 PQG852025 QAC852025 QJY852025 QTU852025 RDQ852025 RNM852025 RXI852025 SHE852025 SRA852025 TAW852025 TKS852025 TUO852025 UEK852025 UOG852025 UYC852025 VHY852025 VRU852025 WBQ852025 WLM852025 WVI852025 A917561 IW917561 SS917561 ACO917561 AMK917561 AWG917561 BGC917561 BPY917561 BZU917561 CJQ917561 CTM917561 DDI917561 DNE917561 DXA917561 EGW917561 EQS917561 FAO917561 FKK917561 FUG917561 GEC917561 GNY917561 GXU917561 HHQ917561 HRM917561 IBI917561 ILE917561 IVA917561 JEW917561 JOS917561 JYO917561 KIK917561 KSG917561 LCC917561 LLY917561 LVU917561 MFQ917561 MPM917561 MZI917561 NJE917561 NTA917561 OCW917561 OMS917561 OWO917561 PGK917561 PQG917561 QAC917561 QJY917561 QTU917561 RDQ917561 RNM917561 RXI917561 SHE917561 SRA917561 TAW917561 TKS917561 TUO917561 UEK917561 UOG917561 UYC917561 VHY917561 VRU917561 WBQ917561 WLM917561 WVI917561 A983097 IW983097 SS983097 ACO983097 AMK983097 AWG983097 BGC983097 BPY983097 BZU983097 CJQ983097 CTM983097 DDI983097 DNE983097 DXA983097 EGW983097 EQS983097 FAO983097 FKK983097 FUG983097 GEC983097 GNY983097 GXU983097 HHQ983097 HRM983097 IBI983097 ILE983097 IVA983097 JEW983097 JOS983097 JYO983097 KIK983097 KSG983097 LCC983097 LLY983097 LVU983097 MFQ983097 MPM983097 MZI983097 NJE983097 NTA983097 OCW983097 OMS983097 OWO983097 PGK983097 PQG983097 QAC983097 QJY983097 QTU983097 RDQ983097 RNM983097 RXI983097 SHE983097 SRA983097 TAW983097 TKS983097 TUO983097 UEK983097 UOG983097 UYC983097 VHY983097 VRU983097 WBQ983097 WLM983097 WVI983097 A65 IW65 SS65 ACO65 AMK65 AWG65 BGC65 BPY65 BZU65 CJQ65 CTM65 DDI65 DNE65 DXA65 EGW65 EQS65 FAO65 FKK65 FUG65 GEC65 GNY65 GXU65 HHQ65 HRM65 IBI65 ILE65 IVA65 JEW65 JOS65 JYO65 KIK65 KSG65 LCC65 LLY65 LVU65 MFQ65 MPM65 MZI65 NJE65 NTA65 OCW65 OMS65 OWO65 PGK65 PQG65 QAC65 QJY65 QTU65 RDQ65 RNM65 RXI65 SHE65 SRA65 TAW65 TKS65 TUO65 UEK65 UOG65 UYC65 VHY65 VRU65 WBQ65 WLM65 WVI65 A65601 IW65601 SS65601 ACO65601 AMK65601 AWG65601 BGC65601 BPY65601 BZU65601 CJQ65601 CTM65601 DDI65601 DNE65601 DXA65601 EGW65601 EQS65601 FAO65601 FKK65601 FUG65601 GEC65601 GNY65601 GXU65601 HHQ65601 HRM65601 IBI65601 ILE65601 IVA65601 JEW65601 JOS65601 JYO65601 KIK65601 KSG65601 LCC65601 LLY65601 LVU65601 MFQ65601 MPM65601 MZI65601 NJE65601 NTA65601 OCW65601 OMS65601 OWO65601 PGK65601 PQG65601 QAC65601 QJY65601 QTU65601 RDQ65601 RNM65601 RXI65601 SHE65601 SRA65601 TAW65601 TKS65601 TUO65601 UEK65601 UOG65601 UYC65601 VHY65601 VRU65601 WBQ65601 WLM65601 WVI65601 A131137 IW131137 SS131137 ACO131137 AMK131137 AWG131137 BGC131137 BPY131137 BZU131137 CJQ131137 CTM131137 DDI131137 DNE131137 DXA131137 EGW131137 EQS131137 FAO131137 FKK131137 FUG131137 GEC131137 GNY131137 GXU131137 HHQ131137 HRM131137 IBI131137 ILE131137 IVA131137 JEW131137 JOS131137 JYO131137 KIK131137 KSG131137 LCC131137 LLY131137 LVU131137 MFQ131137 MPM131137 MZI131137 NJE131137 NTA131137 OCW131137 OMS131137 OWO131137 PGK131137 PQG131137 QAC131137 QJY131137 QTU131137 RDQ131137 RNM131137 RXI131137 SHE131137 SRA131137 TAW131137 TKS131137 TUO131137 UEK131137 UOG131137 UYC131137 VHY131137 VRU131137 WBQ131137 WLM131137 WVI131137 A196673 IW196673 SS196673 ACO196673 AMK196673 AWG196673 BGC196673 BPY196673 BZU196673 CJQ196673 CTM196673 DDI196673 DNE196673 DXA196673 EGW196673 EQS196673 FAO196673 FKK196673 FUG196673 GEC196673 GNY196673 GXU196673 HHQ196673 HRM196673 IBI196673 ILE196673 IVA196673 JEW196673 JOS196673 JYO196673 KIK196673 KSG196673 LCC196673 LLY196673 LVU196673 MFQ196673 MPM196673 MZI196673 NJE196673 NTA196673 OCW196673 OMS196673 OWO196673 PGK196673 PQG196673 QAC196673 QJY196673 QTU196673 RDQ196673 RNM196673 RXI196673 SHE196673 SRA196673 TAW196673 TKS196673 TUO196673 UEK196673 UOG196673 UYC196673 VHY196673 VRU196673 WBQ196673 WLM196673 WVI196673 A262209 IW262209 SS262209 ACO262209 AMK262209 AWG262209 BGC262209 BPY262209 BZU262209 CJQ262209 CTM262209 DDI262209 DNE262209 DXA262209 EGW262209 EQS262209 FAO262209 FKK262209 FUG262209 GEC262209 GNY262209 GXU262209 HHQ262209 HRM262209 IBI262209 ILE262209 IVA262209 JEW262209 JOS262209 JYO262209 KIK262209 KSG262209 LCC262209 LLY262209 LVU262209 MFQ262209 MPM262209 MZI262209 NJE262209 NTA262209 OCW262209 OMS262209 OWO262209 PGK262209 PQG262209 QAC262209 QJY262209 QTU262209 RDQ262209 RNM262209 RXI262209 SHE262209 SRA262209 TAW262209 TKS262209 TUO262209 UEK262209 UOG262209 UYC262209 VHY262209 VRU262209 WBQ262209 WLM262209 WVI262209 A327745 IW327745 SS327745 ACO327745 AMK327745 AWG327745 BGC327745 BPY327745 BZU327745 CJQ327745 CTM327745 DDI327745 DNE327745 DXA327745 EGW327745 EQS327745 FAO327745 FKK327745 FUG327745 GEC327745 GNY327745 GXU327745 HHQ327745 HRM327745 IBI327745 ILE327745 IVA327745 JEW327745 JOS327745 JYO327745 KIK327745 KSG327745 LCC327745 LLY327745 LVU327745 MFQ327745 MPM327745 MZI327745 NJE327745 NTA327745 OCW327745 OMS327745 OWO327745 PGK327745 PQG327745 QAC327745 QJY327745 QTU327745 RDQ327745 RNM327745 RXI327745 SHE327745 SRA327745 TAW327745 TKS327745 TUO327745 UEK327745 UOG327745 UYC327745 VHY327745 VRU327745 WBQ327745 WLM327745 WVI327745 A393281 IW393281 SS393281 ACO393281 AMK393281 AWG393281 BGC393281 BPY393281 BZU393281 CJQ393281 CTM393281 DDI393281 DNE393281 DXA393281 EGW393281 EQS393281 FAO393281 FKK393281 FUG393281 GEC393281 GNY393281 GXU393281 HHQ393281 HRM393281 IBI393281 ILE393281 IVA393281 JEW393281 JOS393281 JYO393281 KIK393281 KSG393281 LCC393281 LLY393281 LVU393281 MFQ393281 MPM393281 MZI393281 NJE393281 NTA393281 OCW393281 OMS393281 OWO393281 PGK393281 PQG393281 QAC393281 QJY393281 QTU393281 RDQ393281 RNM393281 RXI393281 SHE393281 SRA393281 TAW393281 TKS393281 TUO393281 UEK393281 UOG393281 UYC393281 VHY393281 VRU393281 WBQ393281 WLM393281 WVI393281 A458817 IW458817 SS458817 ACO458817 AMK458817 AWG458817 BGC458817 BPY458817 BZU458817 CJQ458817 CTM458817 DDI458817 DNE458817 DXA458817 EGW458817 EQS458817 FAO458817 FKK458817 FUG458817 GEC458817 GNY458817 GXU458817 HHQ458817 HRM458817 IBI458817 ILE458817 IVA458817 JEW458817 JOS458817 JYO458817 KIK458817 KSG458817 LCC458817 LLY458817 LVU458817 MFQ458817 MPM458817 MZI458817 NJE458817 NTA458817 OCW458817 OMS458817 OWO458817 PGK458817 PQG458817 QAC458817 QJY458817 QTU458817 RDQ458817 RNM458817 RXI458817 SHE458817 SRA458817 TAW458817 TKS458817 TUO458817 UEK458817 UOG458817 UYC458817 VHY458817 VRU458817 WBQ458817 WLM458817 WVI458817 A524353 IW524353 SS524353 ACO524353 AMK524353 AWG524353 BGC524353 BPY524353 BZU524353 CJQ524353 CTM524353 DDI524353 DNE524353 DXA524353 EGW524353 EQS524353 FAO524353 FKK524353 FUG524353 GEC524353 GNY524353 GXU524353 HHQ524353 HRM524353 IBI524353 ILE524353 IVA524353 JEW524353 JOS524353 JYO524353 KIK524353 KSG524353 LCC524353 LLY524353 LVU524353 MFQ524353 MPM524353 MZI524353 NJE524353 NTA524353 OCW524353 OMS524353 OWO524353 PGK524353 PQG524353 QAC524353 QJY524353 QTU524353 RDQ524353 RNM524353 RXI524353 SHE524353 SRA524353 TAW524353 TKS524353 TUO524353 UEK524353 UOG524353 UYC524353 VHY524353 VRU524353 WBQ524353 WLM524353 WVI524353 A589889 IW589889 SS589889 ACO589889 AMK589889 AWG589889 BGC589889 BPY589889 BZU589889 CJQ589889 CTM589889 DDI589889 DNE589889 DXA589889 EGW589889 EQS589889 FAO589889 FKK589889 FUG589889 GEC589889 GNY589889 GXU589889 HHQ589889 HRM589889 IBI589889 ILE589889 IVA589889 JEW589889 JOS589889 JYO589889 KIK589889 KSG589889 LCC589889 LLY589889 LVU589889 MFQ589889 MPM589889 MZI589889 NJE589889 NTA589889 OCW589889 OMS589889 OWO589889 PGK589889 PQG589889 QAC589889 QJY589889 QTU589889 RDQ589889 RNM589889 RXI589889 SHE589889 SRA589889 TAW589889 TKS589889 TUO589889 UEK589889 UOG589889 UYC589889 VHY589889 VRU589889 WBQ589889 WLM589889 WVI589889 A655425 IW655425 SS655425 ACO655425 AMK655425 AWG655425 BGC655425 BPY655425 BZU655425 CJQ655425 CTM655425 DDI655425 DNE655425 DXA655425 EGW655425 EQS655425 FAO655425 FKK655425 FUG655425 GEC655425 GNY655425 GXU655425 HHQ655425 HRM655425 IBI655425 ILE655425 IVA655425 JEW655425 JOS655425 JYO655425 KIK655425 KSG655425 LCC655425 LLY655425 LVU655425 MFQ655425 MPM655425 MZI655425 NJE655425 NTA655425 OCW655425 OMS655425 OWO655425 PGK655425 PQG655425 QAC655425 QJY655425 QTU655425 RDQ655425 RNM655425 RXI655425 SHE655425 SRA655425 TAW655425 TKS655425 TUO655425 UEK655425 UOG655425 UYC655425 VHY655425 VRU655425 WBQ655425 WLM655425 WVI655425 A720961 IW720961 SS720961 ACO720961 AMK720961 AWG720961 BGC720961 BPY720961 BZU720961 CJQ720961 CTM720961 DDI720961 DNE720961 DXA720961 EGW720961 EQS720961 FAO720961 FKK720961 FUG720961 GEC720961 GNY720961 GXU720961 HHQ720961 HRM720961 IBI720961 ILE720961 IVA720961 JEW720961 JOS720961 JYO720961 KIK720961 KSG720961 LCC720961 LLY720961 LVU720961 MFQ720961 MPM720961 MZI720961 NJE720961 NTA720961 OCW720961 OMS720961 OWO720961 PGK720961 PQG720961 QAC720961 QJY720961 QTU720961 RDQ720961 RNM720961 RXI720961 SHE720961 SRA720961 TAW720961 TKS720961 TUO720961 UEK720961 UOG720961 UYC720961 VHY720961 VRU720961 WBQ720961 WLM720961 WVI720961 A786497 IW786497 SS786497 ACO786497 AMK786497 AWG786497 BGC786497 BPY786497 BZU786497 CJQ786497 CTM786497 DDI786497 DNE786497 DXA786497 EGW786497 EQS786497 FAO786497 FKK786497 FUG786497 GEC786497 GNY786497 GXU786497 HHQ786497 HRM786497 IBI786497 ILE786497 IVA786497 JEW786497 JOS786497 JYO786497 KIK786497 KSG786497 LCC786497 LLY786497 LVU786497 MFQ786497 MPM786497 MZI786497 NJE786497 NTA786497 OCW786497 OMS786497 OWO786497 PGK786497 PQG786497 QAC786497 QJY786497 QTU786497 RDQ786497 RNM786497 RXI786497 SHE786497 SRA786497 TAW786497 TKS786497 TUO786497 UEK786497 UOG786497 UYC786497 VHY786497 VRU786497 WBQ786497 WLM786497 WVI786497 A852033 IW852033 SS852033 ACO852033 AMK852033 AWG852033 BGC852033 BPY852033 BZU852033 CJQ852033 CTM852033 DDI852033 DNE852033 DXA852033 EGW852033 EQS852033 FAO852033 FKK852033 FUG852033 GEC852033 GNY852033 GXU852033 HHQ852033 HRM852033 IBI852033 ILE852033 IVA852033 JEW852033 JOS852033 JYO852033 KIK852033 KSG852033 LCC852033 LLY852033 LVU852033 MFQ852033 MPM852033 MZI852033 NJE852033 NTA852033 OCW852033 OMS852033 OWO852033 PGK852033 PQG852033 QAC852033 QJY852033 QTU852033 RDQ852033 RNM852033 RXI852033 SHE852033 SRA852033 TAW852033 TKS852033 TUO852033 UEK852033 UOG852033 UYC852033 VHY852033 VRU852033 WBQ852033 WLM852033 WVI852033 A917569 IW917569 SS917569 ACO917569 AMK917569 AWG917569 BGC917569 BPY917569 BZU917569 CJQ917569 CTM917569 DDI917569 DNE917569 DXA917569 EGW917569 EQS917569 FAO917569 FKK917569 FUG917569 GEC917569 GNY917569 GXU917569 HHQ917569 HRM917569 IBI917569 ILE917569 IVA917569 JEW917569 JOS917569 JYO917569 KIK917569 KSG917569 LCC917569 LLY917569 LVU917569 MFQ917569 MPM917569 MZI917569 NJE917569 NTA917569 OCW917569 OMS917569 OWO917569 PGK917569 PQG917569 QAC917569 QJY917569 QTU917569 RDQ917569 RNM917569 RXI917569 SHE917569 SRA917569 TAW917569 TKS917569 TUO917569 UEK917569 UOG917569 UYC917569 VHY917569 VRU917569 WBQ917569 WLM917569 WVI917569 A983105 IW983105 SS983105 ACO983105 AMK983105 AWG983105 BGC983105 BPY983105 BZU983105 CJQ983105 CTM983105 DDI983105 DNE983105 DXA983105 EGW983105 EQS983105 FAO983105 FKK983105 FUG983105 GEC983105 GNY983105 GXU983105 HHQ983105 HRM983105 IBI983105 ILE983105 IVA983105 JEW983105 JOS983105 JYO983105 KIK983105 KSG983105 LCC983105 LLY983105 LVU983105 MFQ983105 MPM983105 MZI983105 NJE983105 NTA983105 OCW983105 OMS983105 OWO983105 PGK983105 PQG983105 QAC983105 QJY983105 QTU983105 RDQ983105 RNM983105 RXI983105 SHE983105 SRA983105 TAW983105 TKS983105 TUO983105 UEK983105 UOG983105 UYC983105 VHY983105 VRU983105 WBQ983105 WLM983105 WVI983105 C256:S256 IY256:JO256 SU256:TK256 ACQ256:ADG256 AMM256:ANC256 AWI256:AWY256 BGE256:BGU256 BQA256:BQQ256 BZW256:CAM256 CJS256:CKI256 CTO256:CUE256 DDK256:DEA256 DNG256:DNW256 DXC256:DXS256 EGY256:EHO256 EQU256:ERK256 FAQ256:FBG256 FKM256:FLC256 FUI256:FUY256 GEE256:GEU256 GOA256:GOQ256 GXW256:GYM256 HHS256:HII256 HRO256:HSE256 IBK256:ICA256 ILG256:ILW256 IVC256:IVS256 JEY256:JFO256 JOU256:JPK256 JYQ256:JZG256 KIM256:KJC256 KSI256:KSY256 LCE256:LCU256 LMA256:LMQ256 LVW256:LWM256 MFS256:MGI256 MPO256:MQE256 MZK256:NAA256 NJG256:NJW256 NTC256:NTS256 OCY256:ODO256 OMU256:ONK256 OWQ256:OXG256 PGM256:PHC256 PQI256:PQY256 QAE256:QAU256 QKA256:QKQ256 QTW256:QUM256 RDS256:REI256 RNO256:ROE256 RXK256:RYA256 SHG256:SHW256 SRC256:SRS256 TAY256:TBO256 TKU256:TLK256 TUQ256:TVG256 UEM256:UFC256 UOI256:UOY256 UYE256:UYU256 VIA256:VIQ256 VRW256:VSM256 WBS256:WCI256 WLO256:WME256 WVK256:WWA256 C65792:S65792 IY65792:JO65792 SU65792:TK65792 ACQ65792:ADG65792 AMM65792:ANC65792 AWI65792:AWY65792 BGE65792:BGU65792 BQA65792:BQQ65792 BZW65792:CAM65792 CJS65792:CKI65792 CTO65792:CUE65792 DDK65792:DEA65792 DNG65792:DNW65792 DXC65792:DXS65792 EGY65792:EHO65792 EQU65792:ERK65792 FAQ65792:FBG65792 FKM65792:FLC65792 FUI65792:FUY65792 GEE65792:GEU65792 GOA65792:GOQ65792 GXW65792:GYM65792 HHS65792:HII65792 HRO65792:HSE65792 IBK65792:ICA65792 ILG65792:ILW65792 IVC65792:IVS65792 JEY65792:JFO65792 JOU65792:JPK65792 JYQ65792:JZG65792 KIM65792:KJC65792 KSI65792:KSY65792 LCE65792:LCU65792 LMA65792:LMQ65792 LVW65792:LWM65792 MFS65792:MGI65792 MPO65792:MQE65792 MZK65792:NAA65792 NJG65792:NJW65792 NTC65792:NTS65792 OCY65792:ODO65792 OMU65792:ONK65792 OWQ65792:OXG65792 PGM65792:PHC65792 PQI65792:PQY65792 QAE65792:QAU65792 QKA65792:QKQ65792 QTW65792:QUM65792 RDS65792:REI65792 RNO65792:ROE65792 RXK65792:RYA65792 SHG65792:SHW65792 SRC65792:SRS65792 TAY65792:TBO65792 TKU65792:TLK65792 TUQ65792:TVG65792 UEM65792:UFC65792 UOI65792:UOY65792 UYE65792:UYU65792 VIA65792:VIQ65792 VRW65792:VSM65792 WBS65792:WCI65792 WLO65792:WME65792 WVK65792:WWA65792 C131328:S131328 IY131328:JO131328 SU131328:TK131328 ACQ131328:ADG131328 AMM131328:ANC131328 AWI131328:AWY131328 BGE131328:BGU131328 BQA131328:BQQ131328 BZW131328:CAM131328 CJS131328:CKI131328 CTO131328:CUE131328 DDK131328:DEA131328 DNG131328:DNW131328 DXC131328:DXS131328 EGY131328:EHO131328 EQU131328:ERK131328 FAQ131328:FBG131328 FKM131328:FLC131328 FUI131328:FUY131328 GEE131328:GEU131328 GOA131328:GOQ131328 GXW131328:GYM131328 HHS131328:HII131328 HRO131328:HSE131328 IBK131328:ICA131328 ILG131328:ILW131328 IVC131328:IVS131328 JEY131328:JFO131328 JOU131328:JPK131328 JYQ131328:JZG131328 KIM131328:KJC131328 KSI131328:KSY131328 LCE131328:LCU131328 LMA131328:LMQ131328 LVW131328:LWM131328 MFS131328:MGI131328 MPO131328:MQE131328 MZK131328:NAA131328 NJG131328:NJW131328 NTC131328:NTS131328 OCY131328:ODO131328 OMU131328:ONK131328 OWQ131328:OXG131328 PGM131328:PHC131328 PQI131328:PQY131328 QAE131328:QAU131328 QKA131328:QKQ131328 QTW131328:QUM131328 RDS131328:REI131328 RNO131328:ROE131328 RXK131328:RYA131328 SHG131328:SHW131328 SRC131328:SRS131328 TAY131328:TBO131328 TKU131328:TLK131328 TUQ131328:TVG131328 UEM131328:UFC131328 UOI131328:UOY131328 UYE131328:UYU131328 VIA131328:VIQ131328 VRW131328:VSM131328 WBS131328:WCI131328 WLO131328:WME131328 WVK131328:WWA131328 C196864:S196864 IY196864:JO196864 SU196864:TK196864 ACQ196864:ADG196864 AMM196864:ANC196864 AWI196864:AWY196864 BGE196864:BGU196864 BQA196864:BQQ196864 BZW196864:CAM196864 CJS196864:CKI196864 CTO196864:CUE196864 DDK196864:DEA196864 DNG196864:DNW196864 DXC196864:DXS196864 EGY196864:EHO196864 EQU196864:ERK196864 FAQ196864:FBG196864 FKM196864:FLC196864 FUI196864:FUY196864 GEE196864:GEU196864 GOA196864:GOQ196864 GXW196864:GYM196864 HHS196864:HII196864 HRO196864:HSE196864 IBK196864:ICA196864 ILG196864:ILW196864 IVC196864:IVS196864 JEY196864:JFO196864 JOU196864:JPK196864 JYQ196864:JZG196864 KIM196864:KJC196864 KSI196864:KSY196864 LCE196864:LCU196864 LMA196864:LMQ196864 LVW196864:LWM196864 MFS196864:MGI196864 MPO196864:MQE196864 MZK196864:NAA196864 NJG196864:NJW196864 NTC196864:NTS196864 OCY196864:ODO196864 OMU196864:ONK196864 OWQ196864:OXG196864 PGM196864:PHC196864 PQI196864:PQY196864 QAE196864:QAU196864 QKA196864:QKQ196864 QTW196864:QUM196864 RDS196864:REI196864 RNO196864:ROE196864 RXK196864:RYA196864 SHG196864:SHW196864 SRC196864:SRS196864 TAY196864:TBO196864 TKU196864:TLK196864 TUQ196864:TVG196864 UEM196864:UFC196864 UOI196864:UOY196864 UYE196864:UYU196864 VIA196864:VIQ196864 VRW196864:VSM196864 WBS196864:WCI196864 WLO196864:WME196864 WVK196864:WWA196864 C262400:S262400 IY262400:JO262400 SU262400:TK262400 ACQ262400:ADG262400 AMM262400:ANC262400 AWI262400:AWY262400 BGE262400:BGU262400 BQA262400:BQQ262400 BZW262400:CAM262400 CJS262400:CKI262400 CTO262400:CUE262400 DDK262400:DEA262400 DNG262400:DNW262400 DXC262400:DXS262400 EGY262400:EHO262400 EQU262400:ERK262400 FAQ262400:FBG262400 FKM262400:FLC262400 FUI262400:FUY262400 GEE262400:GEU262400 GOA262400:GOQ262400 GXW262400:GYM262400 HHS262400:HII262400 HRO262400:HSE262400 IBK262400:ICA262400 ILG262400:ILW262400 IVC262400:IVS262400 JEY262400:JFO262400 JOU262400:JPK262400 JYQ262400:JZG262400 KIM262400:KJC262400 KSI262400:KSY262400 LCE262400:LCU262400 LMA262400:LMQ262400 LVW262400:LWM262400 MFS262400:MGI262400 MPO262400:MQE262400 MZK262400:NAA262400 NJG262400:NJW262400 NTC262400:NTS262400 OCY262400:ODO262400 OMU262400:ONK262400 OWQ262400:OXG262400 PGM262400:PHC262400 PQI262400:PQY262400 QAE262400:QAU262400 QKA262400:QKQ262400 QTW262400:QUM262400 RDS262400:REI262400 RNO262400:ROE262400 RXK262400:RYA262400 SHG262400:SHW262400 SRC262400:SRS262400 TAY262400:TBO262400 TKU262400:TLK262400 TUQ262400:TVG262400 UEM262400:UFC262400 UOI262400:UOY262400 UYE262400:UYU262400 VIA262400:VIQ262400 VRW262400:VSM262400 WBS262400:WCI262400 WLO262400:WME262400 WVK262400:WWA262400 C327936:S327936 IY327936:JO327936 SU327936:TK327936 ACQ327936:ADG327936 AMM327936:ANC327936 AWI327936:AWY327936 BGE327936:BGU327936 BQA327936:BQQ327936 BZW327936:CAM327936 CJS327936:CKI327936 CTO327936:CUE327936 DDK327936:DEA327936 DNG327936:DNW327936 DXC327936:DXS327936 EGY327936:EHO327936 EQU327936:ERK327936 FAQ327936:FBG327936 FKM327936:FLC327936 FUI327936:FUY327936 GEE327936:GEU327936 GOA327936:GOQ327936 GXW327936:GYM327936 HHS327936:HII327936 HRO327936:HSE327936 IBK327936:ICA327936 ILG327936:ILW327936 IVC327936:IVS327936 JEY327936:JFO327936 JOU327936:JPK327936 JYQ327936:JZG327936 KIM327936:KJC327936 KSI327936:KSY327936 LCE327936:LCU327936 LMA327936:LMQ327936 LVW327936:LWM327936 MFS327936:MGI327936 MPO327936:MQE327936 MZK327936:NAA327936 NJG327936:NJW327936 NTC327936:NTS327936 OCY327936:ODO327936 OMU327936:ONK327936 OWQ327936:OXG327936 PGM327936:PHC327936 PQI327936:PQY327936 QAE327936:QAU327936 QKA327936:QKQ327936 QTW327936:QUM327936 RDS327936:REI327936 RNO327936:ROE327936 RXK327936:RYA327936 SHG327936:SHW327936 SRC327936:SRS327936 TAY327936:TBO327936 TKU327936:TLK327936 TUQ327936:TVG327936 UEM327936:UFC327936 UOI327936:UOY327936 UYE327936:UYU327936 VIA327936:VIQ327936 VRW327936:VSM327936 WBS327936:WCI327936 WLO327936:WME327936 WVK327936:WWA327936 C393472:S393472 IY393472:JO393472 SU393472:TK393472 ACQ393472:ADG393472 AMM393472:ANC393472 AWI393472:AWY393472 BGE393472:BGU393472 BQA393472:BQQ393472 BZW393472:CAM393472 CJS393472:CKI393472 CTO393472:CUE393472 DDK393472:DEA393472 DNG393472:DNW393472 DXC393472:DXS393472 EGY393472:EHO393472 EQU393472:ERK393472 FAQ393472:FBG393472 FKM393472:FLC393472 FUI393472:FUY393472 GEE393472:GEU393472 GOA393472:GOQ393472 GXW393472:GYM393472 HHS393472:HII393472 HRO393472:HSE393472 IBK393472:ICA393472 ILG393472:ILW393472 IVC393472:IVS393472 JEY393472:JFO393472 JOU393472:JPK393472 JYQ393472:JZG393472 KIM393472:KJC393472 KSI393472:KSY393472 LCE393472:LCU393472 LMA393472:LMQ393472 LVW393472:LWM393472 MFS393472:MGI393472 MPO393472:MQE393472 MZK393472:NAA393472 NJG393472:NJW393472 NTC393472:NTS393472 OCY393472:ODO393472 OMU393472:ONK393472 OWQ393472:OXG393472 PGM393472:PHC393472 PQI393472:PQY393472 QAE393472:QAU393472 QKA393472:QKQ393472 QTW393472:QUM393472 RDS393472:REI393472 RNO393472:ROE393472 RXK393472:RYA393472 SHG393472:SHW393472 SRC393472:SRS393472 TAY393472:TBO393472 TKU393472:TLK393472 TUQ393472:TVG393472 UEM393472:UFC393472 UOI393472:UOY393472 UYE393472:UYU393472 VIA393472:VIQ393472 VRW393472:VSM393472 WBS393472:WCI393472 WLO393472:WME393472 WVK393472:WWA393472 C459008:S459008 IY459008:JO459008 SU459008:TK459008 ACQ459008:ADG459008 AMM459008:ANC459008 AWI459008:AWY459008 BGE459008:BGU459008 BQA459008:BQQ459008 BZW459008:CAM459008 CJS459008:CKI459008 CTO459008:CUE459008 DDK459008:DEA459008 DNG459008:DNW459008 DXC459008:DXS459008 EGY459008:EHO459008 EQU459008:ERK459008 FAQ459008:FBG459008 FKM459008:FLC459008 FUI459008:FUY459008 GEE459008:GEU459008 GOA459008:GOQ459008 GXW459008:GYM459008 HHS459008:HII459008 HRO459008:HSE459008 IBK459008:ICA459008 ILG459008:ILW459008 IVC459008:IVS459008 JEY459008:JFO459008 JOU459008:JPK459008 JYQ459008:JZG459008 KIM459008:KJC459008 KSI459008:KSY459008 LCE459008:LCU459008 LMA459008:LMQ459008 LVW459008:LWM459008 MFS459008:MGI459008 MPO459008:MQE459008 MZK459008:NAA459008 NJG459008:NJW459008 NTC459008:NTS459008 OCY459008:ODO459008 OMU459008:ONK459008 OWQ459008:OXG459008 PGM459008:PHC459008 PQI459008:PQY459008 QAE459008:QAU459008 QKA459008:QKQ459008 QTW459008:QUM459008 RDS459008:REI459008 RNO459008:ROE459008 RXK459008:RYA459008 SHG459008:SHW459008 SRC459008:SRS459008 TAY459008:TBO459008 TKU459008:TLK459008 TUQ459008:TVG459008 UEM459008:UFC459008 UOI459008:UOY459008 UYE459008:UYU459008 VIA459008:VIQ459008 VRW459008:VSM459008 WBS459008:WCI459008 WLO459008:WME459008 WVK459008:WWA459008 C524544:S524544 IY524544:JO524544 SU524544:TK524544 ACQ524544:ADG524544 AMM524544:ANC524544 AWI524544:AWY524544 BGE524544:BGU524544 BQA524544:BQQ524544 BZW524544:CAM524544 CJS524544:CKI524544 CTO524544:CUE524544 DDK524544:DEA524544 DNG524544:DNW524544 DXC524544:DXS524544 EGY524544:EHO524544 EQU524544:ERK524544 FAQ524544:FBG524544 FKM524544:FLC524544 FUI524544:FUY524544 GEE524544:GEU524544 GOA524544:GOQ524544 GXW524544:GYM524544 HHS524544:HII524544 HRO524544:HSE524544 IBK524544:ICA524544 ILG524544:ILW524544 IVC524544:IVS524544 JEY524544:JFO524544 JOU524544:JPK524544 JYQ524544:JZG524544 KIM524544:KJC524544 KSI524544:KSY524544 LCE524544:LCU524544 LMA524544:LMQ524544 LVW524544:LWM524544 MFS524544:MGI524544 MPO524544:MQE524544 MZK524544:NAA524544 NJG524544:NJW524544 NTC524544:NTS524544 OCY524544:ODO524544 OMU524544:ONK524544 OWQ524544:OXG524544 PGM524544:PHC524544 PQI524544:PQY524544 QAE524544:QAU524544 QKA524544:QKQ524544 QTW524544:QUM524544 RDS524544:REI524544 RNO524544:ROE524544 RXK524544:RYA524544 SHG524544:SHW524544 SRC524544:SRS524544 TAY524544:TBO524544 TKU524544:TLK524544 TUQ524544:TVG524544 UEM524544:UFC524544 UOI524544:UOY524544 UYE524544:UYU524544 VIA524544:VIQ524544 VRW524544:VSM524544 WBS524544:WCI524544 WLO524544:WME524544 WVK524544:WWA524544 C590080:S590080 IY590080:JO590080 SU590080:TK590080 ACQ590080:ADG590080 AMM590080:ANC590080 AWI590080:AWY590080 BGE590080:BGU590080 BQA590080:BQQ590080 BZW590080:CAM590080 CJS590080:CKI590080 CTO590080:CUE590080 DDK590080:DEA590080 DNG590080:DNW590080 DXC590080:DXS590080 EGY590080:EHO590080 EQU590080:ERK590080 FAQ590080:FBG590080 FKM590080:FLC590080 FUI590080:FUY590080 GEE590080:GEU590080 GOA590080:GOQ590080 GXW590080:GYM590080 HHS590080:HII590080 HRO590080:HSE590080 IBK590080:ICA590080 ILG590080:ILW590080 IVC590080:IVS590080 JEY590080:JFO590080 JOU590080:JPK590080 JYQ590080:JZG590080 KIM590080:KJC590080 KSI590080:KSY590080 LCE590080:LCU590080 LMA590080:LMQ590080 LVW590080:LWM590080 MFS590080:MGI590080 MPO590080:MQE590080 MZK590080:NAA590080 NJG590080:NJW590080 NTC590080:NTS590080 OCY590080:ODO590080 OMU590080:ONK590080 OWQ590080:OXG590080 PGM590080:PHC590080 PQI590080:PQY590080 QAE590080:QAU590080 QKA590080:QKQ590080 QTW590080:QUM590080 RDS590080:REI590080 RNO590080:ROE590080 RXK590080:RYA590080 SHG590080:SHW590080 SRC590080:SRS590080 TAY590080:TBO590080 TKU590080:TLK590080 TUQ590080:TVG590080 UEM590080:UFC590080 UOI590080:UOY590080 UYE590080:UYU590080 VIA590080:VIQ590080 VRW590080:VSM590080 WBS590080:WCI590080 WLO590080:WME590080 WVK590080:WWA590080 C655616:S655616 IY655616:JO655616 SU655616:TK655616 ACQ655616:ADG655616 AMM655616:ANC655616 AWI655616:AWY655616 BGE655616:BGU655616 BQA655616:BQQ655616 BZW655616:CAM655616 CJS655616:CKI655616 CTO655616:CUE655616 DDK655616:DEA655616 DNG655616:DNW655616 DXC655616:DXS655616 EGY655616:EHO655616 EQU655616:ERK655616 FAQ655616:FBG655616 FKM655616:FLC655616 FUI655616:FUY655616 GEE655616:GEU655616 GOA655616:GOQ655616 GXW655616:GYM655616 HHS655616:HII655616 HRO655616:HSE655616 IBK655616:ICA655616 ILG655616:ILW655616 IVC655616:IVS655616 JEY655616:JFO655616 JOU655616:JPK655616 JYQ655616:JZG655616 KIM655616:KJC655616 KSI655616:KSY655616 LCE655616:LCU655616 LMA655616:LMQ655616 LVW655616:LWM655616 MFS655616:MGI655616 MPO655616:MQE655616 MZK655616:NAA655616 NJG655616:NJW655616 NTC655616:NTS655616 OCY655616:ODO655616 OMU655616:ONK655616 OWQ655616:OXG655616 PGM655616:PHC655616 PQI655616:PQY655616 QAE655616:QAU655616 QKA655616:QKQ655616 QTW655616:QUM655616 RDS655616:REI655616 RNO655616:ROE655616 RXK655616:RYA655616 SHG655616:SHW655616 SRC655616:SRS655616 TAY655616:TBO655616 TKU655616:TLK655616 TUQ655616:TVG655616 UEM655616:UFC655616 UOI655616:UOY655616 UYE655616:UYU655616 VIA655616:VIQ655616 VRW655616:VSM655616 WBS655616:WCI655616 WLO655616:WME655616 WVK655616:WWA655616 C721152:S721152 IY721152:JO721152 SU721152:TK721152 ACQ721152:ADG721152 AMM721152:ANC721152 AWI721152:AWY721152 BGE721152:BGU721152 BQA721152:BQQ721152 BZW721152:CAM721152 CJS721152:CKI721152 CTO721152:CUE721152 DDK721152:DEA721152 DNG721152:DNW721152 DXC721152:DXS721152 EGY721152:EHO721152 EQU721152:ERK721152 FAQ721152:FBG721152 FKM721152:FLC721152 FUI721152:FUY721152 GEE721152:GEU721152 GOA721152:GOQ721152 GXW721152:GYM721152 HHS721152:HII721152 HRO721152:HSE721152 IBK721152:ICA721152 ILG721152:ILW721152 IVC721152:IVS721152 JEY721152:JFO721152 JOU721152:JPK721152 JYQ721152:JZG721152 KIM721152:KJC721152 KSI721152:KSY721152 LCE721152:LCU721152 LMA721152:LMQ721152 LVW721152:LWM721152 MFS721152:MGI721152 MPO721152:MQE721152 MZK721152:NAA721152 NJG721152:NJW721152 NTC721152:NTS721152 OCY721152:ODO721152 OMU721152:ONK721152 OWQ721152:OXG721152 PGM721152:PHC721152 PQI721152:PQY721152 QAE721152:QAU721152 QKA721152:QKQ721152 QTW721152:QUM721152 RDS721152:REI721152 RNO721152:ROE721152 RXK721152:RYA721152 SHG721152:SHW721152 SRC721152:SRS721152 TAY721152:TBO721152 TKU721152:TLK721152 TUQ721152:TVG721152 UEM721152:UFC721152 UOI721152:UOY721152 UYE721152:UYU721152 VIA721152:VIQ721152 VRW721152:VSM721152 WBS721152:WCI721152 WLO721152:WME721152 WVK721152:WWA721152 C786688:S786688 IY786688:JO786688 SU786688:TK786688 ACQ786688:ADG786688 AMM786688:ANC786688 AWI786688:AWY786688 BGE786688:BGU786688 BQA786688:BQQ786688 BZW786688:CAM786688 CJS786688:CKI786688 CTO786688:CUE786688 DDK786688:DEA786688 DNG786688:DNW786688 DXC786688:DXS786688 EGY786688:EHO786688 EQU786688:ERK786688 FAQ786688:FBG786688 FKM786688:FLC786688 FUI786688:FUY786688 GEE786688:GEU786688 GOA786688:GOQ786688 GXW786688:GYM786688 HHS786688:HII786688 HRO786688:HSE786688 IBK786688:ICA786688 ILG786688:ILW786688 IVC786688:IVS786688 JEY786688:JFO786688 JOU786688:JPK786688 JYQ786688:JZG786688 KIM786688:KJC786688 KSI786688:KSY786688 LCE786688:LCU786688 LMA786688:LMQ786688 LVW786688:LWM786688 MFS786688:MGI786688 MPO786688:MQE786688 MZK786688:NAA786688 NJG786688:NJW786688 NTC786688:NTS786688 OCY786688:ODO786688 OMU786688:ONK786688 OWQ786688:OXG786688 PGM786688:PHC786688 PQI786688:PQY786688 QAE786688:QAU786688 QKA786688:QKQ786688 QTW786688:QUM786688 RDS786688:REI786688 RNO786688:ROE786688 RXK786688:RYA786688 SHG786688:SHW786688 SRC786688:SRS786688 TAY786688:TBO786688 TKU786688:TLK786688 TUQ786688:TVG786688 UEM786688:UFC786688 UOI786688:UOY786688 UYE786688:UYU786688 VIA786688:VIQ786688 VRW786688:VSM786688 WBS786688:WCI786688 WLO786688:WME786688 WVK786688:WWA786688 C852224:S852224 IY852224:JO852224 SU852224:TK852224 ACQ852224:ADG852224 AMM852224:ANC852224 AWI852224:AWY852224 BGE852224:BGU852224 BQA852224:BQQ852224 BZW852224:CAM852224 CJS852224:CKI852224 CTO852224:CUE852224 DDK852224:DEA852224 DNG852224:DNW852224 DXC852224:DXS852224 EGY852224:EHO852224 EQU852224:ERK852224 FAQ852224:FBG852224 FKM852224:FLC852224 FUI852224:FUY852224 GEE852224:GEU852224 GOA852224:GOQ852224 GXW852224:GYM852224 HHS852224:HII852224 HRO852224:HSE852224 IBK852224:ICA852224 ILG852224:ILW852224 IVC852224:IVS852224 JEY852224:JFO852224 JOU852224:JPK852224 JYQ852224:JZG852224 KIM852224:KJC852224 KSI852224:KSY852224 LCE852224:LCU852224 LMA852224:LMQ852224 LVW852224:LWM852224 MFS852224:MGI852224 MPO852224:MQE852224 MZK852224:NAA852224 NJG852224:NJW852224 NTC852224:NTS852224 OCY852224:ODO852224 OMU852224:ONK852224 OWQ852224:OXG852224 PGM852224:PHC852224 PQI852224:PQY852224 QAE852224:QAU852224 QKA852224:QKQ852224 QTW852224:QUM852224 RDS852224:REI852224 RNO852224:ROE852224 RXK852224:RYA852224 SHG852224:SHW852224 SRC852224:SRS852224 TAY852224:TBO852224 TKU852224:TLK852224 TUQ852224:TVG852224 UEM852224:UFC852224 UOI852224:UOY852224 UYE852224:UYU852224 VIA852224:VIQ852224 VRW852224:VSM852224 WBS852224:WCI852224 WLO852224:WME852224 WVK852224:WWA852224 C917760:S917760 IY917760:JO917760 SU917760:TK917760 ACQ917760:ADG917760 AMM917760:ANC917760 AWI917760:AWY917760 BGE917760:BGU917760 BQA917760:BQQ917760 BZW917760:CAM917760 CJS917760:CKI917760 CTO917760:CUE917760 DDK917760:DEA917760 DNG917760:DNW917760 DXC917760:DXS917760 EGY917760:EHO917760 EQU917760:ERK917760 FAQ917760:FBG917760 FKM917760:FLC917760 FUI917760:FUY917760 GEE917760:GEU917760 GOA917760:GOQ917760 GXW917760:GYM917760 HHS917760:HII917760 HRO917760:HSE917760 IBK917760:ICA917760 ILG917760:ILW917760 IVC917760:IVS917760 JEY917760:JFO917760 JOU917760:JPK917760 JYQ917760:JZG917760 KIM917760:KJC917760 KSI917760:KSY917760 LCE917760:LCU917760 LMA917760:LMQ917760 LVW917760:LWM917760 MFS917760:MGI917760 MPO917760:MQE917760 MZK917760:NAA917760 NJG917760:NJW917760 NTC917760:NTS917760 OCY917760:ODO917760 OMU917760:ONK917760 OWQ917760:OXG917760 PGM917760:PHC917760 PQI917760:PQY917760 QAE917760:QAU917760 QKA917760:QKQ917760 QTW917760:QUM917760 RDS917760:REI917760 RNO917760:ROE917760 RXK917760:RYA917760 SHG917760:SHW917760 SRC917760:SRS917760 TAY917760:TBO917760 TKU917760:TLK917760 TUQ917760:TVG917760 UEM917760:UFC917760 UOI917760:UOY917760 UYE917760:UYU917760 VIA917760:VIQ917760 VRW917760:VSM917760 WBS917760:WCI917760 WLO917760:WME917760 WVK917760:WWA917760 C983296:S983296 IY983296:JO983296 SU983296:TK983296 ACQ983296:ADG983296 AMM983296:ANC983296 AWI983296:AWY983296 BGE983296:BGU983296 BQA983296:BQQ983296 BZW983296:CAM983296 CJS983296:CKI983296 CTO983296:CUE983296 DDK983296:DEA983296 DNG983296:DNW983296 DXC983296:DXS983296 EGY983296:EHO983296 EQU983296:ERK983296 FAQ983296:FBG983296 FKM983296:FLC983296 FUI983296:FUY983296 GEE983296:GEU983296 GOA983296:GOQ983296 GXW983296:GYM983296 HHS983296:HII983296 HRO983296:HSE983296 IBK983296:ICA983296 ILG983296:ILW983296 IVC983296:IVS983296 JEY983296:JFO983296 JOU983296:JPK983296 JYQ983296:JZG983296 KIM983296:KJC983296 KSI983296:KSY983296 LCE983296:LCU983296 LMA983296:LMQ983296 LVW983296:LWM983296 MFS983296:MGI983296 MPO983296:MQE983296 MZK983296:NAA983296 NJG983296:NJW983296 NTC983296:NTS983296 OCY983296:ODO983296 OMU983296:ONK983296 OWQ983296:OXG983296 PGM983296:PHC983296 PQI983296:PQY983296 QAE983296:QAU983296 QKA983296:QKQ983296 QTW983296:QUM983296 RDS983296:REI983296 RNO983296:ROE983296 RXK983296:RYA983296 SHG983296:SHW983296 SRC983296:SRS983296 TAY983296:TBO983296 TKU983296:TLK983296 TUQ983296:TVG983296 UEM983296:UFC983296 UOI983296:UOY983296 UYE983296:UYU983296 VIA983296:VIQ983296 VRW983296:VSM983296 WBS983296:WCI983296 WLO983296:WME983296 WVK983296:WWA983296 B51:B62 IX51:IX62 ST51:ST62 ACP51:ACP62 AML51:AML62 AWH51:AWH62 BGD51:BGD62 BPZ51:BPZ62 BZV51:BZV62 CJR51:CJR62 CTN51:CTN62 DDJ51:DDJ62 DNF51:DNF62 DXB51:DXB62 EGX51:EGX62 EQT51:EQT62 FAP51:FAP62 FKL51:FKL62 FUH51:FUH62 GED51:GED62 GNZ51:GNZ62 GXV51:GXV62 HHR51:HHR62 HRN51:HRN62 IBJ51:IBJ62 ILF51:ILF62 IVB51:IVB62 JEX51:JEX62 JOT51:JOT62 JYP51:JYP62 KIL51:KIL62 KSH51:KSH62 LCD51:LCD62 LLZ51:LLZ62 LVV51:LVV62 MFR51:MFR62 MPN51:MPN62 MZJ51:MZJ62 NJF51:NJF62 NTB51:NTB62 OCX51:OCX62 OMT51:OMT62 OWP51:OWP62 PGL51:PGL62 PQH51:PQH62 QAD51:QAD62 QJZ51:QJZ62 QTV51:QTV62 RDR51:RDR62 RNN51:RNN62 RXJ51:RXJ62 SHF51:SHF62 SRB51:SRB62 TAX51:TAX62 TKT51:TKT62 TUP51:TUP62 UEL51:UEL62 UOH51:UOH62 UYD51:UYD62 VHZ51:VHZ62 VRV51:VRV62 WBR51:WBR62 WLN51:WLN62 WVJ51:WVJ62 B65587:B65598 IX65587:IX65598 ST65587:ST65598 ACP65587:ACP65598 AML65587:AML65598 AWH65587:AWH65598 BGD65587:BGD65598 BPZ65587:BPZ65598 BZV65587:BZV65598 CJR65587:CJR65598 CTN65587:CTN65598 DDJ65587:DDJ65598 DNF65587:DNF65598 DXB65587:DXB65598 EGX65587:EGX65598 EQT65587:EQT65598 FAP65587:FAP65598 FKL65587:FKL65598 FUH65587:FUH65598 GED65587:GED65598 GNZ65587:GNZ65598 GXV65587:GXV65598 HHR65587:HHR65598 HRN65587:HRN65598 IBJ65587:IBJ65598 ILF65587:ILF65598 IVB65587:IVB65598 JEX65587:JEX65598 JOT65587:JOT65598 JYP65587:JYP65598 KIL65587:KIL65598 KSH65587:KSH65598 LCD65587:LCD65598 LLZ65587:LLZ65598 LVV65587:LVV65598 MFR65587:MFR65598 MPN65587:MPN65598 MZJ65587:MZJ65598 NJF65587:NJF65598 NTB65587:NTB65598 OCX65587:OCX65598 OMT65587:OMT65598 OWP65587:OWP65598 PGL65587:PGL65598 PQH65587:PQH65598 QAD65587:QAD65598 QJZ65587:QJZ65598 QTV65587:QTV65598 RDR65587:RDR65598 RNN65587:RNN65598 RXJ65587:RXJ65598 SHF65587:SHF65598 SRB65587:SRB65598 TAX65587:TAX65598 TKT65587:TKT65598 TUP65587:TUP65598 UEL65587:UEL65598 UOH65587:UOH65598 UYD65587:UYD65598 VHZ65587:VHZ65598 VRV65587:VRV65598 WBR65587:WBR65598 WLN65587:WLN65598 WVJ65587:WVJ65598 B131123:B131134 IX131123:IX131134 ST131123:ST131134 ACP131123:ACP131134 AML131123:AML131134 AWH131123:AWH131134 BGD131123:BGD131134 BPZ131123:BPZ131134 BZV131123:BZV131134 CJR131123:CJR131134 CTN131123:CTN131134 DDJ131123:DDJ131134 DNF131123:DNF131134 DXB131123:DXB131134 EGX131123:EGX131134 EQT131123:EQT131134 FAP131123:FAP131134 FKL131123:FKL131134 FUH131123:FUH131134 GED131123:GED131134 GNZ131123:GNZ131134 GXV131123:GXV131134 HHR131123:HHR131134 HRN131123:HRN131134 IBJ131123:IBJ131134 ILF131123:ILF131134 IVB131123:IVB131134 JEX131123:JEX131134 JOT131123:JOT131134 JYP131123:JYP131134 KIL131123:KIL131134 KSH131123:KSH131134 LCD131123:LCD131134 LLZ131123:LLZ131134 LVV131123:LVV131134 MFR131123:MFR131134 MPN131123:MPN131134 MZJ131123:MZJ131134 NJF131123:NJF131134 NTB131123:NTB131134 OCX131123:OCX131134 OMT131123:OMT131134 OWP131123:OWP131134 PGL131123:PGL131134 PQH131123:PQH131134 QAD131123:QAD131134 QJZ131123:QJZ131134 QTV131123:QTV131134 RDR131123:RDR131134 RNN131123:RNN131134 RXJ131123:RXJ131134 SHF131123:SHF131134 SRB131123:SRB131134 TAX131123:TAX131134 TKT131123:TKT131134 TUP131123:TUP131134 UEL131123:UEL131134 UOH131123:UOH131134 UYD131123:UYD131134 VHZ131123:VHZ131134 VRV131123:VRV131134 WBR131123:WBR131134 WLN131123:WLN131134 WVJ131123:WVJ131134 B196659:B196670 IX196659:IX196670 ST196659:ST196670 ACP196659:ACP196670 AML196659:AML196670 AWH196659:AWH196670 BGD196659:BGD196670 BPZ196659:BPZ196670 BZV196659:BZV196670 CJR196659:CJR196670 CTN196659:CTN196670 DDJ196659:DDJ196670 DNF196659:DNF196670 DXB196659:DXB196670 EGX196659:EGX196670 EQT196659:EQT196670 FAP196659:FAP196670 FKL196659:FKL196670 FUH196659:FUH196670 GED196659:GED196670 GNZ196659:GNZ196670 GXV196659:GXV196670 HHR196659:HHR196670 HRN196659:HRN196670 IBJ196659:IBJ196670 ILF196659:ILF196670 IVB196659:IVB196670 JEX196659:JEX196670 JOT196659:JOT196670 JYP196659:JYP196670 KIL196659:KIL196670 KSH196659:KSH196670 LCD196659:LCD196670 LLZ196659:LLZ196670 LVV196659:LVV196670 MFR196659:MFR196670 MPN196659:MPN196670 MZJ196659:MZJ196670 NJF196659:NJF196670 NTB196659:NTB196670 OCX196659:OCX196670 OMT196659:OMT196670 OWP196659:OWP196670 PGL196659:PGL196670 PQH196659:PQH196670 QAD196659:QAD196670 QJZ196659:QJZ196670 QTV196659:QTV196670 RDR196659:RDR196670 RNN196659:RNN196670 RXJ196659:RXJ196670 SHF196659:SHF196670 SRB196659:SRB196670 TAX196659:TAX196670 TKT196659:TKT196670 TUP196659:TUP196670 UEL196659:UEL196670 UOH196659:UOH196670 UYD196659:UYD196670 VHZ196659:VHZ196670 VRV196659:VRV196670 WBR196659:WBR196670 WLN196659:WLN196670 WVJ196659:WVJ196670 B262195:B262206 IX262195:IX262206 ST262195:ST262206 ACP262195:ACP262206 AML262195:AML262206 AWH262195:AWH262206 BGD262195:BGD262206 BPZ262195:BPZ262206 BZV262195:BZV262206 CJR262195:CJR262206 CTN262195:CTN262206 DDJ262195:DDJ262206 DNF262195:DNF262206 DXB262195:DXB262206 EGX262195:EGX262206 EQT262195:EQT262206 FAP262195:FAP262206 FKL262195:FKL262206 FUH262195:FUH262206 GED262195:GED262206 GNZ262195:GNZ262206 GXV262195:GXV262206 HHR262195:HHR262206 HRN262195:HRN262206 IBJ262195:IBJ262206 ILF262195:ILF262206 IVB262195:IVB262206 JEX262195:JEX262206 JOT262195:JOT262206 JYP262195:JYP262206 KIL262195:KIL262206 KSH262195:KSH262206 LCD262195:LCD262206 LLZ262195:LLZ262206 LVV262195:LVV262206 MFR262195:MFR262206 MPN262195:MPN262206 MZJ262195:MZJ262206 NJF262195:NJF262206 NTB262195:NTB262206 OCX262195:OCX262206 OMT262195:OMT262206 OWP262195:OWP262206 PGL262195:PGL262206 PQH262195:PQH262206 QAD262195:QAD262206 QJZ262195:QJZ262206 QTV262195:QTV262206 RDR262195:RDR262206 RNN262195:RNN262206 RXJ262195:RXJ262206 SHF262195:SHF262206 SRB262195:SRB262206 TAX262195:TAX262206 TKT262195:TKT262206 TUP262195:TUP262206 UEL262195:UEL262206 UOH262195:UOH262206 UYD262195:UYD262206 VHZ262195:VHZ262206 VRV262195:VRV262206 WBR262195:WBR262206 WLN262195:WLN262206 WVJ262195:WVJ262206 B327731:B327742 IX327731:IX327742 ST327731:ST327742 ACP327731:ACP327742 AML327731:AML327742 AWH327731:AWH327742 BGD327731:BGD327742 BPZ327731:BPZ327742 BZV327731:BZV327742 CJR327731:CJR327742 CTN327731:CTN327742 DDJ327731:DDJ327742 DNF327731:DNF327742 DXB327731:DXB327742 EGX327731:EGX327742 EQT327731:EQT327742 FAP327731:FAP327742 FKL327731:FKL327742 FUH327731:FUH327742 GED327731:GED327742 GNZ327731:GNZ327742 GXV327731:GXV327742 HHR327731:HHR327742 HRN327731:HRN327742 IBJ327731:IBJ327742 ILF327731:ILF327742 IVB327731:IVB327742 JEX327731:JEX327742 JOT327731:JOT327742 JYP327731:JYP327742 KIL327731:KIL327742 KSH327731:KSH327742 LCD327731:LCD327742 LLZ327731:LLZ327742 LVV327731:LVV327742 MFR327731:MFR327742 MPN327731:MPN327742 MZJ327731:MZJ327742 NJF327731:NJF327742 NTB327731:NTB327742 OCX327731:OCX327742 OMT327731:OMT327742 OWP327731:OWP327742 PGL327731:PGL327742 PQH327731:PQH327742 QAD327731:QAD327742 QJZ327731:QJZ327742 QTV327731:QTV327742 RDR327731:RDR327742 RNN327731:RNN327742 RXJ327731:RXJ327742 SHF327731:SHF327742 SRB327731:SRB327742 TAX327731:TAX327742 TKT327731:TKT327742 TUP327731:TUP327742 UEL327731:UEL327742 UOH327731:UOH327742 UYD327731:UYD327742 VHZ327731:VHZ327742 VRV327731:VRV327742 WBR327731:WBR327742 WLN327731:WLN327742 WVJ327731:WVJ327742 B393267:B393278 IX393267:IX393278 ST393267:ST393278 ACP393267:ACP393278 AML393267:AML393278 AWH393267:AWH393278 BGD393267:BGD393278 BPZ393267:BPZ393278 BZV393267:BZV393278 CJR393267:CJR393278 CTN393267:CTN393278 DDJ393267:DDJ393278 DNF393267:DNF393278 DXB393267:DXB393278 EGX393267:EGX393278 EQT393267:EQT393278 FAP393267:FAP393278 FKL393267:FKL393278 FUH393267:FUH393278 GED393267:GED393278 GNZ393267:GNZ393278 GXV393267:GXV393278 HHR393267:HHR393278 HRN393267:HRN393278 IBJ393267:IBJ393278 ILF393267:ILF393278 IVB393267:IVB393278 JEX393267:JEX393278 JOT393267:JOT393278 JYP393267:JYP393278 KIL393267:KIL393278 KSH393267:KSH393278 LCD393267:LCD393278 LLZ393267:LLZ393278 LVV393267:LVV393278 MFR393267:MFR393278 MPN393267:MPN393278 MZJ393267:MZJ393278 NJF393267:NJF393278 NTB393267:NTB393278 OCX393267:OCX393278 OMT393267:OMT393278 OWP393267:OWP393278 PGL393267:PGL393278 PQH393267:PQH393278 QAD393267:QAD393278 QJZ393267:QJZ393278 QTV393267:QTV393278 RDR393267:RDR393278 RNN393267:RNN393278 RXJ393267:RXJ393278 SHF393267:SHF393278 SRB393267:SRB393278 TAX393267:TAX393278 TKT393267:TKT393278 TUP393267:TUP393278 UEL393267:UEL393278 UOH393267:UOH393278 UYD393267:UYD393278 VHZ393267:VHZ393278 VRV393267:VRV393278 WBR393267:WBR393278 WLN393267:WLN393278 WVJ393267:WVJ393278 B458803:B458814 IX458803:IX458814 ST458803:ST458814 ACP458803:ACP458814 AML458803:AML458814 AWH458803:AWH458814 BGD458803:BGD458814 BPZ458803:BPZ458814 BZV458803:BZV458814 CJR458803:CJR458814 CTN458803:CTN458814 DDJ458803:DDJ458814 DNF458803:DNF458814 DXB458803:DXB458814 EGX458803:EGX458814 EQT458803:EQT458814 FAP458803:FAP458814 FKL458803:FKL458814 FUH458803:FUH458814 GED458803:GED458814 GNZ458803:GNZ458814 GXV458803:GXV458814 HHR458803:HHR458814 HRN458803:HRN458814 IBJ458803:IBJ458814 ILF458803:ILF458814 IVB458803:IVB458814 JEX458803:JEX458814 JOT458803:JOT458814 JYP458803:JYP458814 KIL458803:KIL458814 KSH458803:KSH458814 LCD458803:LCD458814 LLZ458803:LLZ458814 LVV458803:LVV458814 MFR458803:MFR458814 MPN458803:MPN458814 MZJ458803:MZJ458814 NJF458803:NJF458814 NTB458803:NTB458814 OCX458803:OCX458814 OMT458803:OMT458814 OWP458803:OWP458814 PGL458803:PGL458814 PQH458803:PQH458814 QAD458803:QAD458814 QJZ458803:QJZ458814 QTV458803:QTV458814 RDR458803:RDR458814 RNN458803:RNN458814 RXJ458803:RXJ458814 SHF458803:SHF458814 SRB458803:SRB458814 TAX458803:TAX458814 TKT458803:TKT458814 TUP458803:TUP458814 UEL458803:UEL458814 UOH458803:UOH458814 UYD458803:UYD458814 VHZ458803:VHZ458814 VRV458803:VRV458814 WBR458803:WBR458814 WLN458803:WLN458814 WVJ458803:WVJ458814 B524339:B524350 IX524339:IX524350 ST524339:ST524350 ACP524339:ACP524350 AML524339:AML524350 AWH524339:AWH524350 BGD524339:BGD524350 BPZ524339:BPZ524350 BZV524339:BZV524350 CJR524339:CJR524350 CTN524339:CTN524350 DDJ524339:DDJ524350 DNF524339:DNF524350 DXB524339:DXB524350 EGX524339:EGX524350 EQT524339:EQT524350 FAP524339:FAP524350 FKL524339:FKL524350 FUH524339:FUH524350 GED524339:GED524350 GNZ524339:GNZ524350 GXV524339:GXV524350 HHR524339:HHR524350 HRN524339:HRN524350 IBJ524339:IBJ524350 ILF524339:ILF524350 IVB524339:IVB524350 JEX524339:JEX524350 JOT524339:JOT524350 JYP524339:JYP524350 KIL524339:KIL524350 KSH524339:KSH524350 LCD524339:LCD524350 LLZ524339:LLZ524350 LVV524339:LVV524350 MFR524339:MFR524350 MPN524339:MPN524350 MZJ524339:MZJ524350 NJF524339:NJF524350 NTB524339:NTB524350 OCX524339:OCX524350 OMT524339:OMT524350 OWP524339:OWP524350 PGL524339:PGL524350 PQH524339:PQH524350 QAD524339:QAD524350 QJZ524339:QJZ524350 QTV524339:QTV524350 RDR524339:RDR524350 RNN524339:RNN524350 RXJ524339:RXJ524350 SHF524339:SHF524350 SRB524339:SRB524350 TAX524339:TAX524350 TKT524339:TKT524350 TUP524339:TUP524350 UEL524339:UEL524350 UOH524339:UOH524350 UYD524339:UYD524350 VHZ524339:VHZ524350 VRV524339:VRV524350 WBR524339:WBR524350 WLN524339:WLN524350 WVJ524339:WVJ524350 B589875:B589886 IX589875:IX589886 ST589875:ST589886 ACP589875:ACP589886 AML589875:AML589886 AWH589875:AWH589886 BGD589875:BGD589886 BPZ589875:BPZ589886 BZV589875:BZV589886 CJR589875:CJR589886 CTN589875:CTN589886 DDJ589875:DDJ589886 DNF589875:DNF589886 DXB589875:DXB589886 EGX589875:EGX589886 EQT589875:EQT589886 FAP589875:FAP589886 FKL589875:FKL589886 FUH589875:FUH589886 GED589875:GED589886 GNZ589875:GNZ589886 GXV589875:GXV589886 HHR589875:HHR589886 HRN589875:HRN589886 IBJ589875:IBJ589886 ILF589875:ILF589886 IVB589875:IVB589886 JEX589875:JEX589886 JOT589875:JOT589886 JYP589875:JYP589886 KIL589875:KIL589886 KSH589875:KSH589886 LCD589875:LCD589886 LLZ589875:LLZ589886 LVV589875:LVV589886 MFR589875:MFR589886 MPN589875:MPN589886 MZJ589875:MZJ589886 NJF589875:NJF589886 NTB589875:NTB589886 OCX589875:OCX589886 OMT589875:OMT589886 OWP589875:OWP589886 PGL589875:PGL589886 PQH589875:PQH589886 QAD589875:QAD589886 QJZ589875:QJZ589886 QTV589875:QTV589886 RDR589875:RDR589886 RNN589875:RNN589886 RXJ589875:RXJ589886 SHF589875:SHF589886 SRB589875:SRB589886 TAX589875:TAX589886 TKT589875:TKT589886 TUP589875:TUP589886 UEL589875:UEL589886 UOH589875:UOH589886 UYD589875:UYD589886 VHZ589875:VHZ589886 VRV589875:VRV589886 WBR589875:WBR589886 WLN589875:WLN589886 WVJ589875:WVJ589886 B655411:B655422 IX655411:IX655422 ST655411:ST655422 ACP655411:ACP655422 AML655411:AML655422 AWH655411:AWH655422 BGD655411:BGD655422 BPZ655411:BPZ655422 BZV655411:BZV655422 CJR655411:CJR655422 CTN655411:CTN655422 DDJ655411:DDJ655422 DNF655411:DNF655422 DXB655411:DXB655422 EGX655411:EGX655422 EQT655411:EQT655422 FAP655411:FAP655422 FKL655411:FKL655422 FUH655411:FUH655422 GED655411:GED655422 GNZ655411:GNZ655422 GXV655411:GXV655422 HHR655411:HHR655422 HRN655411:HRN655422 IBJ655411:IBJ655422 ILF655411:ILF655422 IVB655411:IVB655422 JEX655411:JEX655422 JOT655411:JOT655422 JYP655411:JYP655422 KIL655411:KIL655422 KSH655411:KSH655422 LCD655411:LCD655422 LLZ655411:LLZ655422 LVV655411:LVV655422 MFR655411:MFR655422 MPN655411:MPN655422 MZJ655411:MZJ655422 NJF655411:NJF655422 NTB655411:NTB655422 OCX655411:OCX655422 OMT655411:OMT655422 OWP655411:OWP655422 PGL655411:PGL655422 PQH655411:PQH655422 QAD655411:QAD655422 QJZ655411:QJZ655422 QTV655411:QTV655422 RDR655411:RDR655422 RNN655411:RNN655422 RXJ655411:RXJ655422 SHF655411:SHF655422 SRB655411:SRB655422 TAX655411:TAX655422 TKT655411:TKT655422 TUP655411:TUP655422 UEL655411:UEL655422 UOH655411:UOH655422 UYD655411:UYD655422 VHZ655411:VHZ655422 VRV655411:VRV655422 WBR655411:WBR655422 WLN655411:WLN655422 WVJ655411:WVJ655422 B720947:B720958 IX720947:IX720958 ST720947:ST720958 ACP720947:ACP720958 AML720947:AML720958 AWH720947:AWH720958 BGD720947:BGD720958 BPZ720947:BPZ720958 BZV720947:BZV720958 CJR720947:CJR720958 CTN720947:CTN720958 DDJ720947:DDJ720958 DNF720947:DNF720958 DXB720947:DXB720958 EGX720947:EGX720958 EQT720947:EQT720958 FAP720947:FAP720958 FKL720947:FKL720958 FUH720947:FUH720958 GED720947:GED720958 GNZ720947:GNZ720958 GXV720947:GXV720958 HHR720947:HHR720958 HRN720947:HRN720958 IBJ720947:IBJ720958 ILF720947:ILF720958 IVB720947:IVB720958 JEX720947:JEX720958 JOT720947:JOT720958 JYP720947:JYP720958 KIL720947:KIL720958 KSH720947:KSH720958 LCD720947:LCD720958 LLZ720947:LLZ720958 LVV720947:LVV720958 MFR720947:MFR720958 MPN720947:MPN720958 MZJ720947:MZJ720958 NJF720947:NJF720958 NTB720947:NTB720958 OCX720947:OCX720958 OMT720947:OMT720958 OWP720947:OWP720958 PGL720947:PGL720958 PQH720947:PQH720958 QAD720947:QAD720958 QJZ720947:QJZ720958 QTV720947:QTV720958 RDR720947:RDR720958 RNN720947:RNN720958 RXJ720947:RXJ720958 SHF720947:SHF720958 SRB720947:SRB720958 TAX720947:TAX720958 TKT720947:TKT720958 TUP720947:TUP720958 UEL720947:UEL720958 UOH720947:UOH720958 UYD720947:UYD720958 VHZ720947:VHZ720958 VRV720947:VRV720958 WBR720947:WBR720958 WLN720947:WLN720958 WVJ720947:WVJ720958 B786483:B786494 IX786483:IX786494 ST786483:ST786494 ACP786483:ACP786494 AML786483:AML786494 AWH786483:AWH786494 BGD786483:BGD786494 BPZ786483:BPZ786494 BZV786483:BZV786494 CJR786483:CJR786494 CTN786483:CTN786494 DDJ786483:DDJ786494 DNF786483:DNF786494 DXB786483:DXB786494 EGX786483:EGX786494 EQT786483:EQT786494 FAP786483:FAP786494 FKL786483:FKL786494 FUH786483:FUH786494 GED786483:GED786494 GNZ786483:GNZ786494 GXV786483:GXV786494 HHR786483:HHR786494 HRN786483:HRN786494 IBJ786483:IBJ786494 ILF786483:ILF786494 IVB786483:IVB786494 JEX786483:JEX786494 JOT786483:JOT786494 JYP786483:JYP786494 KIL786483:KIL786494 KSH786483:KSH786494 LCD786483:LCD786494 LLZ786483:LLZ786494 LVV786483:LVV786494 MFR786483:MFR786494 MPN786483:MPN786494 MZJ786483:MZJ786494 NJF786483:NJF786494 NTB786483:NTB786494 OCX786483:OCX786494 OMT786483:OMT786494 OWP786483:OWP786494 PGL786483:PGL786494 PQH786483:PQH786494 QAD786483:QAD786494 QJZ786483:QJZ786494 QTV786483:QTV786494 RDR786483:RDR786494 RNN786483:RNN786494 RXJ786483:RXJ786494 SHF786483:SHF786494 SRB786483:SRB786494 TAX786483:TAX786494 TKT786483:TKT786494 TUP786483:TUP786494 UEL786483:UEL786494 UOH786483:UOH786494 UYD786483:UYD786494 VHZ786483:VHZ786494 VRV786483:VRV786494 WBR786483:WBR786494 WLN786483:WLN786494 WVJ786483:WVJ786494 B852019:B852030 IX852019:IX852030 ST852019:ST852030 ACP852019:ACP852030 AML852019:AML852030 AWH852019:AWH852030 BGD852019:BGD852030 BPZ852019:BPZ852030 BZV852019:BZV852030 CJR852019:CJR852030 CTN852019:CTN852030 DDJ852019:DDJ852030 DNF852019:DNF852030 DXB852019:DXB852030 EGX852019:EGX852030 EQT852019:EQT852030 FAP852019:FAP852030 FKL852019:FKL852030 FUH852019:FUH852030 GED852019:GED852030 GNZ852019:GNZ852030 GXV852019:GXV852030 HHR852019:HHR852030 HRN852019:HRN852030 IBJ852019:IBJ852030 ILF852019:ILF852030 IVB852019:IVB852030 JEX852019:JEX852030 JOT852019:JOT852030 JYP852019:JYP852030 KIL852019:KIL852030 KSH852019:KSH852030 LCD852019:LCD852030 LLZ852019:LLZ852030 LVV852019:LVV852030 MFR852019:MFR852030 MPN852019:MPN852030 MZJ852019:MZJ852030 NJF852019:NJF852030 NTB852019:NTB852030 OCX852019:OCX852030 OMT852019:OMT852030 OWP852019:OWP852030 PGL852019:PGL852030 PQH852019:PQH852030 QAD852019:QAD852030 QJZ852019:QJZ852030 QTV852019:QTV852030 RDR852019:RDR852030 RNN852019:RNN852030 RXJ852019:RXJ852030 SHF852019:SHF852030 SRB852019:SRB852030 TAX852019:TAX852030 TKT852019:TKT852030 TUP852019:TUP852030 UEL852019:UEL852030 UOH852019:UOH852030 UYD852019:UYD852030 VHZ852019:VHZ852030 VRV852019:VRV852030 WBR852019:WBR852030 WLN852019:WLN852030 WVJ852019:WVJ852030 B917555:B917566 IX917555:IX917566 ST917555:ST917566 ACP917555:ACP917566 AML917555:AML917566 AWH917555:AWH917566 BGD917555:BGD917566 BPZ917555:BPZ917566 BZV917555:BZV917566 CJR917555:CJR917566 CTN917555:CTN917566 DDJ917555:DDJ917566 DNF917555:DNF917566 DXB917555:DXB917566 EGX917555:EGX917566 EQT917555:EQT917566 FAP917555:FAP917566 FKL917555:FKL917566 FUH917555:FUH917566 GED917555:GED917566 GNZ917555:GNZ917566 GXV917555:GXV917566 HHR917555:HHR917566 HRN917555:HRN917566 IBJ917555:IBJ917566 ILF917555:ILF917566 IVB917555:IVB917566 JEX917555:JEX917566 JOT917555:JOT917566 JYP917555:JYP917566 KIL917555:KIL917566 KSH917555:KSH917566 LCD917555:LCD917566 LLZ917555:LLZ917566 LVV917555:LVV917566 MFR917555:MFR917566 MPN917555:MPN917566 MZJ917555:MZJ917566 NJF917555:NJF917566 NTB917555:NTB917566 OCX917555:OCX917566 OMT917555:OMT917566 OWP917555:OWP917566 PGL917555:PGL917566 PQH917555:PQH917566 QAD917555:QAD917566 QJZ917555:QJZ917566 QTV917555:QTV917566 RDR917555:RDR917566 RNN917555:RNN917566 RXJ917555:RXJ917566 SHF917555:SHF917566 SRB917555:SRB917566 TAX917555:TAX917566 TKT917555:TKT917566 TUP917555:TUP917566 UEL917555:UEL917566 UOH917555:UOH917566 UYD917555:UYD917566 VHZ917555:VHZ917566 VRV917555:VRV917566 WBR917555:WBR917566 WLN917555:WLN917566 WVJ917555:WVJ917566 B983091:B983102 IX983091:IX983102 ST983091:ST983102 ACP983091:ACP983102 AML983091:AML983102 AWH983091:AWH983102 BGD983091:BGD983102 BPZ983091:BPZ983102 BZV983091:BZV983102 CJR983091:CJR983102 CTN983091:CTN983102 DDJ983091:DDJ983102 DNF983091:DNF983102 DXB983091:DXB983102 EGX983091:EGX983102 EQT983091:EQT983102 FAP983091:FAP983102 FKL983091:FKL983102 FUH983091:FUH983102 GED983091:GED983102 GNZ983091:GNZ983102 GXV983091:GXV983102 HHR983091:HHR983102 HRN983091:HRN983102 IBJ983091:IBJ983102 ILF983091:ILF983102 IVB983091:IVB983102 JEX983091:JEX983102 JOT983091:JOT983102 JYP983091:JYP983102 KIL983091:KIL983102 KSH983091:KSH983102 LCD983091:LCD983102 LLZ983091:LLZ983102 LVV983091:LVV983102 MFR983091:MFR983102 MPN983091:MPN983102 MZJ983091:MZJ983102 NJF983091:NJF983102 NTB983091:NTB983102 OCX983091:OCX983102 OMT983091:OMT983102 OWP983091:OWP983102 PGL983091:PGL983102 PQH983091:PQH983102 QAD983091:QAD983102 QJZ983091:QJZ983102 QTV983091:QTV983102 RDR983091:RDR983102 RNN983091:RNN983102 RXJ983091:RXJ983102 SHF983091:SHF983102 SRB983091:SRB983102 TAX983091:TAX983102 TKT983091:TKT983102 TUP983091:TUP983102 UEL983091:UEL983102 UOH983091:UOH983102 UYD983091:UYD983102 VHZ983091:VHZ983102 VRV983091:VRV983102 WBR983091:WBR983102 WLN983091:WLN983102 WVJ983091:WVJ983102 B256:B257 IX256:IX257 ST256:ST257 ACP256:ACP257 AML256:AML257 AWH256:AWH257 BGD256:BGD257 BPZ256:BPZ257 BZV256:BZV257 CJR256:CJR257 CTN256:CTN257 DDJ256:DDJ257 DNF256:DNF257 DXB256:DXB257 EGX256:EGX257 EQT256:EQT257 FAP256:FAP257 FKL256:FKL257 FUH256:FUH257 GED256:GED257 GNZ256:GNZ257 GXV256:GXV257 HHR256:HHR257 HRN256:HRN257 IBJ256:IBJ257 ILF256:ILF257 IVB256:IVB257 JEX256:JEX257 JOT256:JOT257 JYP256:JYP257 KIL256:KIL257 KSH256:KSH257 LCD256:LCD257 LLZ256:LLZ257 LVV256:LVV257 MFR256:MFR257 MPN256:MPN257 MZJ256:MZJ257 NJF256:NJF257 NTB256:NTB257 OCX256:OCX257 OMT256:OMT257 OWP256:OWP257 PGL256:PGL257 PQH256:PQH257 QAD256:QAD257 QJZ256:QJZ257 QTV256:QTV257 RDR256:RDR257 RNN256:RNN257 RXJ256:RXJ257 SHF256:SHF257 SRB256:SRB257 TAX256:TAX257 TKT256:TKT257 TUP256:TUP257 UEL256:UEL257 UOH256:UOH257 UYD256:UYD257 VHZ256:VHZ257 VRV256:VRV257 WBR256:WBR257 WLN256:WLN257 WVJ256:WVJ257 B65792:B65793 IX65792:IX65793 ST65792:ST65793 ACP65792:ACP65793 AML65792:AML65793 AWH65792:AWH65793 BGD65792:BGD65793 BPZ65792:BPZ65793 BZV65792:BZV65793 CJR65792:CJR65793 CTN65792:CTN65793 DDJ65792:DDJ65793 DNF65792:DNF65793 DXB65792:DXB65793 EGX65792:EGX65793 EQT65792:EQT65793 FAP65792:FAP65793 FKL65792:FKL65793 FUH65792:FUH65793 GED65792:GED65793 GNZ65792:GNZ65793 GXV65792:GXV65793 HHR65792:HHR65793 HRN65792:HRN65793 IBJ65792:IBJ65793 ILF65792:ILF65793 IVB65792:IVB65793 JEX65792:JEX65793 JOT65792:JOT65793 JYP65792:JYP65793 KIL65792:KIL65793 KSH65792:KSH65793 LCD65792:LCD65793 LLZ65792:LLZ65793 LVV65792:LVV65793 MFR65792:MFR65793 MPN65792:MPN65793 MZJ65792:MZJ65793 NJF65792:NJF65793 NTB65792:NTB65793 OCX65792:OCX65793 OMT65792:OMT65793 OWP65792:OWP65793 PGL65792:PGL65793 PQH65792:PQH65793 QAD65792:QAD65793 QJZ65792:QJZ65793 QTV65792:QTV65793 RDR65792:RDR65793 RNN65792:RNN65793 RXJ65792:RXJ65793 SHF65792:SHF65793 SRB65792:SRB65793 TAX65792:TAX65793 TKT65792:TKT65793 TUP65792:TUP65793 UEL65792:UEL65793 UOH65792:UOH65793 UYD65792:UYD65793 VHZ65792:VHZ65793 VRV65792:VRV65793 WBR65792:WBR65793 WLN65792:WLN65793 WVJ65792:WVJ65793 B131328:B131329 IX131328:IX131329 ST131328:ST131329 ACP131328:ACP131329 AML131328:AML131329 AWH131328:AWH131329 BGD131328:BGD131329 BPZ131328:BPZ131329 BZV131328:BZV131329 CJR131328:CJR131329 CTN131328:CTN131329 DDJ131328:DDJ131329 DNF131328:DNF131329 DXB131328:DXB131329 EGX131328:EGX131329 EQT131328:EQT131329 FAP131328:FAP131329 FKL131328:FKL131329 FUH131328:FUH131329 GED131328:GED131329 GNZ131328:GNZ131329 GXV131328:GXV131329 HHR131328:HHR131329 HRN131328:HRN131329 IBJ131328:IBJ131329 ILF131328:ILF131329 IVB131328:IVB131329 JEX131328:JEX131329 JOT131328:JOT131329 JYP131328:JYP131329 KIL131328:KIL131329 KSH131328:KSH131329 LCD131328:LCD131329 LLZ131328:LLZ131329 LVV131328:LVV131329 MFR131328:MFR131329 MPN131328:MPN131329 MZJ131328:MZJ131329 NJF131328:NJF131329 NTB131328:NTB131329 OCX131328:OCX131329 OMT131328:OMT131329 OWP131328:OWP131329 PGL131328:PGL131329 PQH131328:PQH131329 QAD131328:QAD131329 QJZ131328:QJZ131329 QTV131328:QTV131329 RDR131328:RDR131329 RNN131328:RNN131329 RXJ131328:RXJ131329 SHF131328:SHF131329 SRB131328:SRB131329 TAX131328:TAX131329 TKT131328:TKT131329 TUP131328:TUP131329 UEL131328:UEL131329 UOH131328:UOH131329 UYD131328:UYD131329 VHZ131328:VHZ131329 VRV131328:VRV131329 WBR131328:WBR131329 WLN131328:WLN131329 WVJ131328:WVJ131329 B196864:B196865 IX196864:IX196865 ST196864:ST196865 ACP196864:ACP196865 AML196864:AML196865 AWH196864:AWH196865 BGD196864:BGD196865 BPZ196864:BPZ196865 BZV196864:BZV196865 CJR196864:CJR196865 CTN196864:CTN196865 DDJ196864:DDJ196865 DNF196864:DNF196865 DXB196864:DXB196865 EGX196864:EGX196865 EQT196864:EQT196865 FAP196864:FAP196865 FKL196864:FKL196865 FUH196864:FUH196865 GED196864:GED196865 GNZ196864:GNZ196865 GXV196864:GXV196865 HHR196864:HHR196865 HRN196864:HRN196865 IBJ196864:IBJ196865 ILF196864:ILF196865 IVB196864:IVB196865 JEX196864:JEX196865 JOT196864:JOT196865 JYP196864:JYP196865 KIL196864:KIL196865 KSH196864:KSH196865 LCD196864:LCD196865 LLZ196864:LLZ196865 LVV196864:LVV196865 MFR196864:MFR196865 MPN196864:MPN196865 MZJ196864:MZJ196865 NJF196864:NJF196865 NTB196864:NTB196865 OCX196864:OCX196865 OMT196864:OMT196865 OWP196864:OWP196865 PGL196864:PGL196865 PQH196864:PQH196865 QAD196864:QAD196865 QJZ196864:QJZ196865 QTV196864:QTV196865 RDR196864:RDR196865 RNN196864:RNN196865 RXJ196864:RXJ196865 SHF196864:SHF196865 SRB196864:SRB196865 TAX196864:TAX196865 TKT196864:TKT196865 TUP196864:TUP196865 UEL196864:UEL196865 UOH196864:UOH196865 UYD196864:UYD196865 VHZ196864:VHZ196865 VRV196864:VRV196865 WBR196864:WBR196865 WLN196864:WLN196865 WVJ196864:WVJ196865 B262400:B262401 IX262400:IX262401 ST262400:ST262401 ACP262400:ACP262401 AML262400:AML262401 AWH262400:AWH262401 BGD262400:BGD262401 BPZ262400:BPZ262401 BZV262400:BZV262401 CJR262400:CJR262401 CTN262400:CTN262401 DDJ262400:DDJ262401 DNF262400:DNF262401 DXB262400:DXB262401 EGX262400:EGX262401 EQT262400:EQT262401 FAP262400:FAP262401 FKL262400:FKL262401 FUH262400:FUH262401 GED262400:GED262401 GNZ262400:GNZ262401 GXV262400:GXV262401 HHR262400:HHR262401 HRN262400:HRN262401 IBJ262400:IBJ262401 ILF262400:ILF262401 IVB262400:IVB262401 JEX262400:JEX262401 JOT262400:JOT262401 JYP262400:JYP262401 KIL262400:KIL262401 KSH262400:KSH262401 LCD262400:LCD262401 LLZ262400:LLZ262401 LVV262400:LVV262401 MFR262400:MFR262401 MPN262400:MPN262401 MZJ262400:MZJ262401 NJF262400:NJF262401 NTB262400:NTB262401 OCX262400:OCX262401 OMT262400:OMT262401 OWP262400:OWP262401 PGL262400:PGL262401 PQH262400:PQH262401 QAD262400:QAD262401 QJZ262400:QJZ262401 QTV262400:QTV262401 RDR262400:RDR262401 RNN262400:RNN262401 RXJ262400:RXJ262401 SHF262400:SHF262401 SRB262400:SRB262401 TAX262400:TAX262401 TKT262400:TKT262401 TUP262400:TUP262401 UEL262400:UEL262401 UOH262400:UOH262401 UYD262400:UYD262401 VHZ262400:VHZ262401 VRV262400:VRV262401 WBR262400:WBR262401 WLN262400:WLN262401 WVJ262400:WVJ262401 B327936:B327937 IX327936:IX327937 ST327936:ST327937 ACP327936:ACP327937 AML327936:AML327937 AWH327936:AWH327937 BGD327936:BGD327937 BPZ327936:BPZ327937 BZV327936:BZV327937 CJR327936:CJR327937 CTN327936:CTN327937 DDJ327936:DDJ327937 DNF327936:DNF327937 DXB327936:DXB327937 EGX327936:EGX327937 EQT327936:EQT327937 FAP327936:FAP327937 FKL327936:FKL327937 FUH327936:FUH327937 GED327936:GED327937 GNZ327936:GNZ327937 GXV327936:GXV327937 HHR327936:HHR327937 HRN327936:HRN327937 IBJ327936:IBJ327937 ILF327936:ILF327937 IVB327936:IVB327937 JEX327936:JEX327937 JOT327936:JOT327937 JYP327936:JYP327937 KIL327936:KIL327937 KSH327936:KSH327937 LCD327936:LCD327937 LLZ327936:LLZ327937 LVV327936:LVV327937 MFR327936:MFR327937 MPN327936:MPN327937 MZJ327936:MZJ327937 NJF327936:NJF327937 NTB327936:NTB327937 OCX327936:OCX327937 OMT327936:OMT327937 OWP327936:OWP327937 PGL327936:PGL327937 PQH327936:PQH327937 QAD327936:QAD327937 QJZ327936:QJZ327937 QTV327936:QTV327937 RDR327936:RDR327937 RNN327936:RNN327937 RXJ327936:RXJ327937 SHF327936:SHF327937 SRB327936:SRB327937 TAX327936:TAX327937 TKT327936:TKT327937 TUP327936:TUP327937 UEL327936:UEL327937 UOH327936:UOH327937 UYD327936:UYD327937 VHZ327936:VHZ327937 VRV327936:VRV327937 WBR327936:WBR327937 WLN327936:WLN327937 WVJ327936:WVJ327937 B393472:B393473 IX393472:IX393473 ST393472:ST393473 ACP393472:ACP393473 AML393472:AML393473 AWH393472:AWH393473 BGD393472:BGD393473 BPZ393472:BPZ393473 BZV393472:BZV393473 CJR393472:CJR393473 CTN393472:CTN393473 DDJ393472:DDJ393473 DNF393472:DNF393473 DXB393472:DXB393473 EGX393472:EGX393473 EQT393472:EQT393473 FAP393472:FAP393473 FKL393472:FKL393473 FUH393472:FUH393473 GED393472:GED393473 GNZ393472:GNZ393473 GXV393472:GXV393473 HHR393472:HHR393473 HRN393472:HRN393473 IBJ393472:IBJ393473 ILF393472:ILF393473 IVB393472:IVB393473 JEX393472:JEX393473 JOT393472:JOT393473 JYP393472:JYP393473 KIL393472:KIL393473 KSH393472:KSH393473 LCD393472:LCD393473 LLZ393472:LLZ393473 LVV393472:LVV393473 MFR393472:MFR393473 MPN393472:MPN393473 MZJ393472:MZJ393473 NJF393472:NJF393473 NTB393472:NTB393473 OCX393472:OCX393473 OMT393472:OMT393473 OWP393472:OWP393473 PGL393472:PGL393473 PQH393472:PQH393473 QAD393472:QAD393473 QJZ393472:QJZ393473 QTV393472:QTV393473 RDR393472:RDR393473 RNN393472:RNN393473 RXJ393472:RXJ393473 SHF393472:SHF393473 SRB393472:SRB393473 TAX393472:TAX393473 TKT393472:TKT393473 TUP393472:TUP393473 UEL393472:UEL393473 UOH393472:UOH393473 UYD393472:UYD393473 VHZ393472:VHZ393473 VRV393472:VRV393473 WBR393472:WBR393473 WLN393472:WLN393473 WVJ393472:WVJ393473 B459008:B459009 IX459008:IX459009 ST459008:ST459009 ACP459008:ACP459009 AML459008:AML459009 AWH459008:AWH459009 BGD459008:BGD459009 BPZ459008:BPZ459009 BZV459008:BZV459009 CJR459008:CJR459009 CTN459008:CTN459009 DDJ459008:DDJ459009 DNF459008:DNF459009 DXB459008:DXB459009 EGX459008:EGX459009 EQT459008:EQT459009 FAP459008:FAP459009 FKL459008:FKL459009 FUH459008:FUH459009 GED459008:GED459009 GNZ459008:GNZ459009 GXV459008:GXV459009 HHR459008:HHR459009 HRN459008:HRN459009 IBJ459008:IBJ459009 ILF459008:ILF459009 IVB459008:IVB459009 JEX459008:JEX459009 JOT459008:JOT459009 JYP459008:JYP459009 KIL459008:KIL459009 KSH459008:KSH459009 LCD459008:LCD459009 LLZ459008:LLZ459009 LVV459008:LVV459009 MFR459008:MFR459009 MPN459008:MPN459009 MZJ459008:MZJ459009 NJF459008:NJF459009 NTB459008:NTB459009 OCX459008:OCX459009 OMT459008:OMT459009 OWP459008:OWP459009 PGL459008:PGL459009 PQH459008:PQH459009 QAD459008:QAD459009 QJZ459008:QJZ459009 QTV459008:QTV459009 RDR459008:RDR459009 RNN459008:RNN459009 RXJ459008:RXJ459009 SHF459008:SHF459009 SRB459008:SRB459009 TAX459008:TAX459009 TKT459008:TKT459009 TUP459008:TUP459009 UEL459008:UEL459009 UOH459008:UOH459009 UYD459008:UYD459009 VHZ459008:VHZ459009 VRV459008:VRV459009 WBR459008:WBR459009 WLN459008:WLN459009 WVJ459008:WVJ459009 B524544:B524545 IX524544:IX524545 ST524544:ST524545 ACP524544:ACP524545 AML524544:AML524545 AWH524544:AWH524545 BGD524544:BGD524545 BPZ524544:BPZ524545 BZV524544:BZV524545 CJR524544:CJR524545 CTN524544:CTN524545 DDJ524544:DDJ524545 DNF524544:DNF524545 DXB524544:DXB524545 EGX524544:EGX524545 EQT524544:EQT524545 FAP524544:FAP524545 FKL524544:FKL524545 FUH524544:FUH524545 GED524544:GED524545 GNZ524544:GNZ524545 GXV524544:GXV524545 HHR524544:HHR524545 HRN524544:HRN524545 IBJ524544:IBJ524545 ILF524544:ILF524545 IVB524544:IVB524545 JEX524544:JEX524545 JOT524544:JOT524545 JYP524544:JYP524545 KIL524544:KIL524545 KSH524544:KSH524545 LCD524544:LCD524545 LLZ524544:LLZ524545 LVV524544:LVV524545 MFR524544:MFR524545 MPN524544:MPN524545 MZJ524544:MZJ524545 NJF524544:NJF524545 NTB524544:NTB524545 OCX524544:OCX524545 OMT524544:OMT524545 OWP524544:OWP524545 PGL524544:PGL524545 PQH524544:PQH524545 QAD524544:QAD524545 QJZ524544:QJZ524545 QTV524544:QTV524545 RDR524544:RDR524545 RNN524544:RNN524545 RXJ524544:RXJ524545 SHF524544:SHF524545 SRB524544:SRB524545 TAX524544:TAX524545 TKT524544:TKT524545 TUP524544:TUP524545 UEL524544:UEL524545 UOH524544:UOH524545 UYD524544:UYD524545 VHZ524544:VHZ524545 VRV524544:VRV524545 WBR524544:WBR524545 WLN524544:WLN524545 WVJ524544:WVJ524545 B590080:B590081 IX590080:IX590081 ST590080:ST590081 ACP590080:ACP590081 AML590080:AML590081 AWH590080:AWH590081 BGD590080:BGD590081 BPZ590080:BPZ590081 BZV590080:BZV590081 CJR590080:CJR590081 CTN590080:CTN590081 DDJ590080:DDJ590081 DNF590080:DNF590081 DXB590080:DXB590081 EGX590080:EGX590081 EQT590080:EQT590081 FAP590080:FAP590081 FKL590080:FKL590081 FUH590080:FUH590081 GED590080:GED590081 GNZ590080:GNZ590081 GXV590080:GXV590081 HHR590080:HHR590081 HRN590080:HRN590081 IBJ590080:IBJ590081 ILF590080:ILF590081 IVB590080:IVB590081 JEX590080:JEX590081 JOT590080:JOT590081 JYP590080:JYP590081 KIL590080:KIL590081 KSH590080:KSH590081 LCD590080:LCD590081 LLZ590080:LLZ590081 LVV590080:LVV590081 MFR590080:MFR590081 MPN590080:MPN590081 MZJ590080:MZJ590081 NJF590080:NJF590081 NTB590080:NTB590081 OCX590080:OCX590081 OMT590080:OMT590081 OWP590080:OWP590081 PGL590080:PGL590081 PQH590080:PQH590081 QAD590080:QAD590081 QJZ590080:QJZ590081 QTV590080:QTV590081 RDR590080:RDR590081 RNN590080:RNN590081 RXJ590080:RXJ590081 SHF590080:SHF590081 SRB590080:SRB590081 TAX590080:TAX590081 TKT590080:TKT590081 TUP590080:TUP590081 UEL590080:UEL590081 UOH590080:UOH590081 UYD590080:UYD590081 VHZ590080:VHZ590081 VRV590080:VRV590081 WBR590080:WBR590081 WLN590080:WLN590081 WVJ590080:WVJ590081 B655616:B655617 IX655616:IX655617 ST655616:ST655617 ACP655616:ACP655617 AML655616:AML655617 AWH655616:AWH655617 BGD655616:BGD655617 BPZ655616:BPZ655617 BZV655616:BZV655617 CJR655616:CJR655617 CTN655616:CTN655617 DDJ655616:DDJ655617 DNF655616:DNF655617 DXB655616:DXB655617 EGX655616:EGX655617 EQT655616:EQT655617 FAP655616:FAP655617 FKL655616:FKL655617 FUH655616:FUH655617 GED655616:GED655617 GNZ655616:GNZ655617 GXV655616:GXV655617 HHR655616:HHR655617 HRN655616:HRN655617 IBJ655616:IBJ655617 ILF655616:ILF655617 IVB655616:IVB655617 JEX655616:JEX655617 JOT655616:JOT655617 JYP655616:JYP655617 KIL655616:KIL655617 KSH655616:KSH655617 LCD655616:LCD655617 LLZ655616:LLZ655617 LVV655616:LVV655617 MFR655616:MFR655617 MPN655616:MPN655617 MZJ655616:MZJ655617 NJF655616:NJF655617 NTB655616:NTB655617 OCX655616:OCX655617 OMT655616:OMT655617 OWP655616:OWP655617 PGL655616:PGL655617 PQH655616:PQH655617 QAD655616:QAD655617 QJZ655616:QJZ655617 QTV655616:QTV655617 RDR655616:RDR655617 RNN655616:RNN655617 RXJ655616:RXJ655617 SHF655616:SHF655617 SRB655616:SRB655617 TAX655616:TAX655617 TKT655616:TKT655617 TUP655616:TUP655617 UEL655616:UEL655617 UOH655616:UOH655617 UYD655616:UYD655617 VHZ655616:VHZ655617 VRV655616:VRV655617 WBR655616:WBR655617 WLN655616:WLN655617 WVJ655616:WVJ655617 B721152:B721153 IX721152:IX721153 ST721152:ST721153 ACP721152:ACP721153 AML721152:AML721153 AWH721152:AWH721153 BGD721152:BGD721153 BPZ721152:BPZ721153 BZV721152:BZV721153 CJR721152:CJR721153 CTN721152:CTN721153 DDJ721152:DDJ721153 DNF721152:DNF721153 DXB721152:DXB721153 EGX721152:EGX721153 EQT721152:EQT721153 FAP721152:FAP721153 FKL721152:FKL721153 FUH721152:FUH721153 GED721152:GED721153 GNZ721152:GNZ721153 GXV721152:GXV721153 HHR721152:HHR721153 HRN721152:HRN721153 IBJ721152:IBJ721153 ILF721152:ILF721153 IVB721152:IVB721153 JEX721152:JEX721153 JOT721152:JOT721153 JYP721152:JYP721153 KIL721152:KIL721153 KSH721152:KSH721153 LCD721152:LCD721153 LLZ721152:LLZ721153 LVV721152:LVV721153 MFR721152:MFR721153 MPN721152:MPN721153 MZJ721152:MZJ721153 NJF721152:NJF721153 NTB721152:NTB721153 OCX721152:OCX721153 OMT721152:OMT721153 OWP721152:OWP721153 PGL721152:PGL721153 PQH721152:PQH721153 QAD721152:QAD721153 QJZ721152:QJZ721153 QTV721152:QTV721153 RDR721152:RDR721153 RNN721152:RNN721153 RXJ721152:RXJ721153 SHF721152:SHF721153 SRB721152:SRB721153 TAX721152:TAX721153 TKT721152:TKT721153 TUP721152:TUP721153 UEL721152:UEL721153 UOH721152:UOH721153 UYD721152:UYD721153 VHZ721152:VHZ721153 VRV721152:VRV721153 WBR721152:WBR721153 WLN721152:WLN721153 WVJ721152:WVJ721153 B786688:B786689 IX786688:IX786689 ST786688:ST786689 ACP786688:ACP786689 AML786688:AML786689 AWH786688:AWH786689 BGD786688:BGD786689 BPZ786688:BPZ786689 BZV786688:BZV786689 CJR786688:CJR786689 CTN786688:CTN786689 DDJ786688:DDJ786689 DNF786688:DNF786689 DXB786688:DXB786689 EGX786688:EGX786689 EQT786688:EQT786689 FAP786688:FAP786689 FKL786688:FKL786689 FUH786688:FUH786689 GED786688:GED786689 GNZ786688:GNZ786689 GXV786688:GXV786689 HHR786688:HHR786689 HRN786688:HRN786689 IBJ786688:IBJ786689 ILF786688:ILF786689 IVB786688:IVB786689 JEX786688:JEX786689 JOT786688:JOT786689 JYP786688:JYP786689 KIL786688:KIL786689 KSH786688:KSH786689 LCD786688:LCD786689 LLZ786688:LLZ786689 LVV786688:LVV786689 MFR786688:MFR786689 MPN786688:MPN786689 MZJ786688:MZJ786689 NJF786688:NJF786689 NTB786688:NTB786689 OCX786688:OCX786689 OMT786688:OMT786689 OWP786688:OWP786689 PGL786688:PGL786689 PQH786688:PQH786689 QAD786688:QAD786689 QJZ786688:QJZ786689 QTV786688:QTV786689 RDR786688:RDR786689 RNN786688:RNN786689 RXJ786688:RXJ786689 SHF786688:SHF786689 SRB786688:SRB786689 TAX786688:TAX786689 TKT786688:TKT786689 TUP786688:TUP786689 UEL786688:UEL786689 UOH786688:UOH786689 UYD786688:UYD786689 VHZ786688:VHZ786689 VRV786688:VRV786689 WBR786688:WBR786689 WLN786688:WLN786689 WVJ786688:WVJ786689 B852224:B852225 IX852224:IX852225 ST852224:ST852225 ACP852224:ACP852225 AML852224:AML852225 AWH852224:AWH852225 BGD852224:BGD852225 BPZ852224:BPZ852225 BZV852224:BZV852225 CJR852224:CJR852225 CTN852224:CTN852225 DDJ852224:DDJ852225 DNF852224:DNF852225 DXB852224:DXB852225 EGX852224:EGX852225 EQT852224:EQT852225 FAP852224:FAP852225 FKL852224:FKL852225 FUH852224:FUH852225 GED852224:GED852225 GNZ852224:GNZ852225 GXV852224:GXV852225 HHR852224:HHR852225 HRN852224:HRN852225 IBJ852224:IBJ852225 ILF852224:ILF852225 IVB852224:IVB852225 JEX852224:JEX852225 JOT852224:JOT852225 JYP852224:JYP852225 KIL852224:KIL852225 KSH852224:KSH852225 LCD852224:LCD852225 LLZ852224:LLZ852225 LVV852224:LVV852225 MFR852224:MFR852225 MPN852224:MPN852225 MZJ852224:MZJ852225 NJF852224:NJF852225 NTB852224:NTB852225 OCX852224:OCX852225 OMT852224:OMT852225 OWP852224:OWP852225 PGL852224:PGL852225 PQH852224:PQH852225 QAD852224:QAD852225 QJZ852224:QJZ852225 QTV852224:QTV852225 RDR852224:RDR852225 RNN852224:RNN852225 RXJ852224:RXJ852225 SHF852224:SHF852225 SRB852224:SRB852225 TAX852224:TAX852225 TKT852224:TKT852225 TUP852224:TUP852225 UEL852224:UEL852225 UOH852224:UOH852225 UYD852224:UYD852225 VHZ852224:VHZ852225 VRV852224:VRV852225 WBR852224:WBR852225 WLN852224:WLN852225 WVJ852224:WVJ852225 B917760:B917761 IX917760:IX917761 ST917760:ST917761 ACP917760:ACP917761 AML917760:AML917761 AWH917760:AWH917761 BGD917760:BGD917761 BPZ917760:BPZ917761 BZV917760:BZV917761 CJR917760:CJR917761 CTN917760:CTN917761 DDJ917760:DDJ917761 DNF917760:DNF917761 DXB917760:DXB917761 EGX917760:EGX917761 EQT917760:EQT917761 FAP917760:FAP917761 FKL917760:FKL917761 FUH917760:FUH917761 GED917760:GED917761 GNZ917760:GNZ917761 GXV917760:GXV917761 HHR917760:HHR917761 HRN917760:HRN917761 IBJ917760:IBJ917761 ILF917760:ILF917761 IVB917760:IVB917761 JEX917760:JEX917761 JOT917760:JOT917761 JYP917760:JYP917761 KIL917760:KIL917761 KSH917760:KSH917761 LCD917760:LCD917761 LLZ917760:LLZ917761 LVV917760:LVV917761 MFR917760:MFR917761 MPN917760:MPN917761 MZJ917760:MZJ917761 NJF917760:NJF917761 NTB917760:NTB917761 OCX917760:OCX917761 OMT917760:OMT917761 OWP917760:OWP917761 PGL917760:PGL917761 PQH917760:PQH917761 QAD917760:QAD917761 QJZ917760:QJZ917761 QTV917760:QTV917761 RDR917760:RDR917761 RNN917760:RNN917761 RXJ917760:RXJ917761 SHF917760:SHF917761 SRB917760:SRB917761 TAX917760:TAX917761 TKT917760:TKT917761 TUP917760:TUP917761 UEL917760:UEL917761 UOH917760:UOH917761 UYD917760:UYD917761 VHZ917760:VHZ917761 VRV917760:VRV917761 WBR917760:WBR917761 WLN917760:WLN917761 WVJ917760:WVJ917761 B983296:B983297 IX983296:IX983297 ST983296:ST983297 ACP983296:ACP983297 AML983296:AML983297 AWH983296:AWH983297 BGD983296:BGD983297 BPZ983296:BPZ983297 BZV983296:BZV983297 CJR983296:CJR983297 CTN983296:CTN983297 DDJ983296:DDJ983297 DNF983296:DNF983297 DXB983296:DXB983297 EGX983296:EGX983297 EQT983296:EQT983297 FAP983296:FAP983297 FKL983296:FKL983297 FUH983296:FUH983297 GED983296:GED983297 GNZ983296:GNZ983297 GXV983296:GXV983297 HHR983296:HHR983297 HRN983296:HRN983297 IBJ983296:IBJ983297 ILF983296:ILF983297 IVB983296:IVB983297 JEX983296:JEX983297 JOT983296:JOT983297 JYP983296:JYP983297 KIL983296:KIL983297 KSH983296:KSH983297 LCD983296:LCD983297 LLZ983296:LLZ983297 LVV983296:LVV983297 MFR983296:MFR983297 MPN983296:MPN983297 MZJ983296:MZJ983297 NJF983296:NJF983297 NTB983296:NTB983297 OCX983296:OCX983297 OMT983296:OMT983297 OWP983296:OWP983297 PGL983296:PGL983297 PQH983296:PQH983297 QAD983296:QAD983297 QJZ983296:QJZ983297 QTV983296:QTV983297 RDR983296:RDR983297 RNN983296:RNN983297 RXJ983296:RXJ983297 SHF983296:SHF983297 SRB983296:SRB983297 TAX983296:TAX983297 TKT983296:TKT983297 TUP983296:TUP983297 UEL983296:UEL983297 UOH983296:UOH983297 UYD983296:UYD983297 VHZ983296:VHZ983297 VRV983296:VRV983297 WBR983296:WBR983297 WLN983296:WLN983297 WVJ983296:WVJ983297 A271:A275 IW271:IW275 SS271:SS275 ACO271:ACO275 AMK271:AMK275 AWG271:AWG275 BGC271:BGC275 BPY271:BPY275 BZU271:BZU275 CJQ271:CJQ275 CTM271:CTM275 DDI271:DDI275 DNE271:DNE275 DXA271:DXA275 EGW271:EGW275 EQS271:EQS275 FAO271:FAO275 FKK271:FKK275 FUG271:FUG275 GEC271:GEC275 GNY271:GNY275 GXU271:GXU275 HHQ271:HHQ275 HRM271:HRM275 IBI271:IBI275 ILE271:ILE275 IVA271:IVA275 JEW271:JEW275 JOS271:JOS275 JYO271:JYO275 KIK271:KIK275 KSG271:KSG275 LCC271:LCC275 LLY271:LLY275 LVU271:LVU275 MFQ271:MFQ275 MPM271:MPM275 MZI271:MZI275 NJE271:NJE275 NTA271:NTA275 OCW271:OCW275 OMS271:OMS275 OWO271:OWO275 PGK271:PGK275 PQG271:PQG275 QAC271:QAC275 QJY271:QJY275 QTU271:QTU275 RDQ271:RDQ275 RNM271:RNM275 RXI271:RXI275 SHE271:SHE275 SRA271:SRA275 TAW271:TAW275 TKS271:TKS275 TUO271:TUO275 UEK271:UEK275 UOG271:UOG275 UYC271:UYC275 VHY271:VHY275 VRU271:VRU275 WBQ271:WBQ275 WLM271:WLM275 WVI271:WVI275 A65807:A65811 IW65807:IW65811 SS65807:SS65811 ACO65807:ACO65811 AMK65807:AMK65811 AWG65807:AWG65811 BGC65807:BGC65811 BPY65807:BPY65811 BZU65807:BZU65811 CJQ65807:CJQ65811 CTM65807:CTM65811 DDI65807:DDI65811 DNE65807:DNE65811 DXA65807:DXA65811 EGW65807:EGW65811 EQS65807:EQS65811 FAO65807:FAO65811 FKK65807:FKK65811 FUG65807:FUG65811 GEC65807:GEC65811 GNY65807:GNY65811 GXU65807:GXU65811 HHQ65807:HHQ65811 HRM65807:HRM65811 IBI65807:IBI65811 ILE65807:ILE65811 IVA65807:IVA65811 JEW65807:JEW65811 JOS65807:JOS65811 JYO65807:JYO65811 KIK65807:KIK65811 KSG65807:KSG65811 LCC65807:LCC65811 LLY65807:LLY65811 LVU65807:LVU65811 MFQ65807:MFQ65811 MPM65807:MPM65811 MZI65807:MZI65811 NJE65807:NJE65811 NTA65807:NTA65811 OCW65807:OCW65811 OMS65807:OMS65811 OWO65807:OWO65811 PGK65807:PGK65811 PQG65807:PQG65811 QAC65807:QAC65811 QJY65807:QJY65811 QTU65807:QTU65811 RDQ65807:RDQ65811 RNM65807:RNM65811 RXI65807:RXI65811 SHE65807:SHE65811 SRA65807:SRA65811 TAW65807:TAW65811 TKS65807:TKS65811 TUO65807:TUO65811 UEK65807:UEK65811 UOG65807:UOG65811 UYC65807:UYC65811 VHY65807:VHY65811 VRU65807:VRU65811 WBQ65807:WBQ65811 WLM65807:WLM65811 WVI65807:WVI65811 A131343:A131347 IW131343:IW131347 SS131343:SS131347 ACO131343:ACO131347 AMK131343:AMK131347 AWG131343:AWG131347 BGC131343:BGC131347 BPY131343:BPY131347 BZU131343:BZU131347 CJQ131343:CJQ131347 CTM131343:CTM131347 DDI131343:DDI131347 DNE131343:DNE131347 DXA131343:DXA131347 EGW131343:EGW131347 EQS131343:EQS131347 FAO131343:FAO131347 FKK131343:FKK131347 FUG131343:FUG131347 GEC131343:GEC131347 GNY131343:GNY131347 GXU131343:GXU131347 HHQ131343:HHQ131347 HRM131343:HRM131347 IBI131343:IBI131347 ILE131343:ILE131347 IVA131343:IVA131347 JEW131343:JEW131347 JOS131343:JOS131347 JYO131343:JYO131347 KIK131343:KIK131347 KSG131343:KSG131347 LCC131343:LCC131347 LLY131343:LLY131347 LVU131343:LVU131347 MFQ131343:MFQ131347 MPM131343:MPM131347 MZI131343:MZI131347 NJE131343:NJE131347 NTA131343:NTA131347 OCW131343:OCW131347 OMS131343:OMS131347 OWO131343:OWO131347 PGK131343:PGK131347 PQG131343:PQG131347 QAC131343:QAC131347 QJY131343:QJY131347 QTU131343:QTU131347 RDQ131343:RDQ131347 RNM131343:RNM131347 RXI131343:RXI131347 SHE131343:SHE131347 SRA131343:SRA131347 TAW131343:TAW131347 TKS131343:TKS131347 TUO131343:TUO131347 UEK131343:UEK131347 UOG131343:UOG131347 UYC131343:UYC131347 VHY131343:VHY131347 VRU131343:VRU131347 WBQ131343:WBQ131347 WLM131343:WLM131347 WVI131343:WVI131347 A196879:A196883 IW196879:IW196883 SS196879:SS196883 ACO196879:ACO196883 AMK196879:AMK196883 AWG196879:AWG196883 BGC196879:BGC196883 BPY196879:BPY196883 BZU196879:BZU196883 CJQ196879:CJQ196883 CTM196879:CTM196883 DDI196879:DDI196883 DNE196879:DNE196883 DXA196879:DXA196883 EGW196879:EGW196883 EQS196879:EQS196883 FAO196879:FAO196883 FKK196879:FKK196883 FUG196879:FUG196883 GEC196879:GEC196883 GNY196879:GNY196883 GXU196879:GXU196883 HHQ196879:HHQ196883 HRM196879:HRM196883 IBI196879:IBI196883 ILE196879:ILE196883 IVA196879:IVA196883 JEW196879:JEW196883 JOS196879:JOS196883 JYO196879:JYO196883 KIK196879:KIK196883 KSG196879:KSG196883 LCC196879:LCC196883 LLY196879:LLY196883 LVU196879:LVU196883 MFQ196879:MFQ196883 MPM196879:MPM196883 MZI196879:MZI196883 NJE196879:NJE196883 NTA196879:NTA196883 OCW196879:OCW196883 OMS196879:OMS196883 OWO196879:OWO196883 PGK196879:PGK196883 PQG196879:PQG196883 QAC196879:QAC196883 QJY196879:QJY196883 QTU196879:QTU196883 RDQ196879:RDQ196883 RNM196879:RNM196883 RXI196879:RXI196883 SHE196879:SHE196883 SRA196879:SRA196883 TAW196879:TAW196883 TKS196879:TKS196883 TUO196879:TUO196883 UEK196879:UEK196883 UOG196879:UOG196883 UYC196879:UYC196883 VHY196879:VHY196883 VRU196879:VRU196883 WBQ196879:WBQ196883 WLM196879:WLM196883 WVI196879:WVI196883 A262415:A262419 IW262415:IW262419 SS262415:SS262419 ACO262415:ACO262419 AMK262415:AMK262419 AWG262415:AWG262419 BGC262415:BGC262419 BPY262415:BPY262419 BZU262415:BZU262419 CJQ262415:CJQ262419 CTM262415:CTM262419 DDI262415:DDI262419 DNE262415:DNE262419 DXA262415:DXA262419 EGW262415:EGW262419 EQS262415:EQS262419 FAO262415:FAO262419 FKK262415:FKK262419 FUG262415:FUG262419 GEC262415:GEC262419 GNY262415:GNY262419 GXU262415:GXU262419 HHQ262415:HHQ262419 HRM262415:HRM262419 IBI262415:IBI262419 ILE262415:ILE262419 IVA262415:IVA262419 JEW262415:JEW262419 JOS262415:JOS262419 JYO262415:JYO262419 KIK262415:KIK262419 KSG262415:KSG262419 LCC262415:LCC262419 LLY262415:LLY262419 LVU262415:LVU262419 MFQ262415:MFQ262419 MPM262415:MPM262419 MZI262415:MZI262419 NJE262415:NJE262419 NTA262415:NTA262419 OCW262415:OCW262419 OMS262415:OMS262419 OWO262415:OWO262419 PGK262415:PGK262419 PQG262415:PQG262419 QAC262415:QAC262419 QJY262415:QJY262419 QTU262415:QTU262419 RDQ262415:RDQ262419 RNM262415:RNM262419 RXI262415:RXI262419 SHE262415:SHE262419 SRA262415:SRA262419 TAW262415:TAW262419 TKS262415:TKS262419 TUO262415:TUO262419 UEK262415:UEK262419 UOG262415:UOG262419 UYC262415:UYC262419 VHY262415:VHY262419 VRU262415:VRU262419 WBQ262415:WBQ262419 WLM262415:WLM262419 WVI262415:WVI262419 A327951:A327955 IW327951:IW327955 SS327951:SS327955 ACO327951:ACO327955 AMK327951:AMK327955 AWG327951:AWG327955 BGC327951:BGC327955 BPY327951:BPY327955 BZU327951:BZU327955 CJQ327951:CJQ327955 CTM327951:CTM327955 DDI327951:DDI327955 DNE327951:DNE327955 DXA327951:DXA327955 EGW327951:EGW327955 EQS327951:EQS327955 FAO327951:FAO327955 FKK327951:FKK327955 FUG327951:FUG327955 GEC327951:GEC327955 GNY327951:GNY327955 GXU327951:GXU327955 HHQ327951:HHQ327955 HRM327951:HRM327955 IBI327951:IBI327955 ILE327951:ILE327955 IVA327951:IVA327955 JEW327951:JEW327955 JOS327951:JOS327955 JYO327951:JYO327955 KIK327951:KIK327955 KSG327951:KSG327955 LCC327951:LCC327955 LLY327951:LLY327955 LVU327951:LVU327955 MFQ327951:MFQ327955 MPM327951:MPM327955 MZI327951:MZI327955 NJE327951:NJE327955 NTA327951:NTA327955 OCW327951:OCW327955 OMS327951:OMS327955 OWO327951:OWO327955 PGK327951:PGK327955 PQG327951:PQG327955 QAC327951:QAC327955 QJY327951:QJY327955 QTU327951:QTU327955 RDQ327951:RDQ327955 RNM327951:RNM327955 RXI327951:RXI327955 SHE327951:SHE327955 SRA327951:SRA327955 TAW327951:TAW327955 TKS327951:TKS327955 TUO327951:TUO327955 UEK327951:UEK327955 UOG327951:UOG327955 UYC327951:UYC327955 VHY327951:VHY327955 VRU327951:VRU327955 WBQ327951:WBQ327955 WLM327951:WLM327955 WVI327951:WVI327955 A393487:A393491 IW393487:IW393491 SS393487:SS393491 ACO393487:ACO393491 AMK393487:AMK393491 AWG393487:AWG393491 BGC393487:BGC393491 BPY393487:BPY393491 BZU393487:BZU393491 CJQ393487:CJQ393491 CTM393487:CTM393491 DDI393487:DDI393491 DNE393487:DNE393491 DXA393487:DXA393491 EGW393487:EGW393491 EQS393487:EQS393491 FAO393487:FAO393491 FKK393487:FKK393491 FUG393487:FUG393491 GEC393487:GEC393491 GNY393487:GNY393491 GXU393487:GXU393491 HHQ393487:HHQ393491 HRM393487:HRM393491 IBI393487:IBI393491 ILE393487:ILE393491 IVA393487:IVA393491 JEW393487:JEW393491 JOS393487:JOS393491 JYO393487:JYO393491 KIK393487:KIK393491 KSG393487:KSG393491 LCC393487:LCC393491 LLY393487:LLY393491 LVU393487:LVU393491 MFQ393487:MFQ393491 MPM393487:MPM393491 MZI393487:MZI393491 NJE393487:NJE393491 NTA393487:NTA393491 OCW393487:OCW393491 OMS393487:OMS393491 OWO393487:OWO393491 PGK393487:PGK393491 PQG393487:PQG393491 QAC393487:QAC393491 QJY393487:QJY393491 QTU393487:QTU393491 RDQ393487:RDQ393491 RNM393487:RNM393491 RXI393487:RXI393491 SHE393487:SHE393491 SRA393487:SRA393491 TAW393487:TAW393491 TKS393487:TKS393491 TUO393487:TUO393491 UEK393487:UEK393491 UOG393487:UOG393491 UYC393487:UYC393491 VHY393487:VHY393491 VRU393487:VRU393491 WBQ393487:WBQ393491 WLM393487:WLM393491 WVI393487:WVI393491 A459023:A459027 IW459023:IW459027 SS459023:SS459027 ACO459023:ACO459027 AMK459023:AMK459027 AWG459023:AWG459027 BGC459023:BGC459027 BPY459023:BPY459027 BZU459023:BZU459027 CJQ459023:CJQ459027 CTM459023:CTM459027 DDI459023:DDI459027 DNE459023:DNE459027 DXA459023:DXA459027 EGW459023:EGW459027 EQS459023:EQS459027 FAO459023:FAO459027 FKK459023:FKK459027 FUG459023:FUG459027 GEC459023:GEC459027 GNY459023:GNY459027 GXU459023:GXU459027 HHQ459023:HHQ459027 HRM459023:HRM459027 IBI459023:IBI459027 ILE459023:ILE459027 IVA459023:IVA459027 JEW459023:JEW459027 JOS459023:JOS459027 JYO459023:JYO459027 KIK459023:KIK459027 KSG459023:KSG459027 LCC459023:LCC459027 LLY459023:LLY459027 LVU459023:LVU459027 MFQ459023:MFQ459027 MPM459023:MPM459027 MZI459023:MZI459027 NJE459023:NJE459027 NTA459023:NTA459027 OCW459023:OCW459027 OMS459023:OMS459027 OWO459023:OWO459027 PGK459023:PGK459027 PQG459023:PQG459027 QAC459023:QAC459027 QJY459023:QJY459027 QTU459023:QTU459027 RDQ459023:RDQ459027 RNM459023:RNM459027 RXI459023:RXI459027 SHE459023:SHE459027 SRA459023:SRA459027 TAW459023:TAW459027 TKS459023:TKS459027 TUO459023:TUO459027 UEK459023:UEK459027 UOG459023:UOG459027 UYC459023:UYC459027 VHY459023:VHY459027 VRU459023:VRU459027 WBQ459023:WBQ459027 WLM459023:WLM459027 WVI459023:WVI459027 A524559:A524563 IW524559:IW524563 SS524559:SS524563 ACO524559:ACO524563 AMK524559:AMK524563 AWG524559:AWG524563 BGC524559:BGC524563 BPY524559:BPY524563 BZU524559:BZU524563 CJQ524559:CJQ524563 CTM524559:CTM524563 DDI524559:DDI524563 DNE524559:DNE524563 DXA524559:DXA524563 EGW524559:EGW524563 EQS524559:EQS524563 FAO524559:FAO524563 FKK524559:FKK524563 FUG524559:FUG524563 GEC524559:GEC524563 GNY524559:GNY524563 GXU524559:GXU524563 HHQ524559:HHQ524563 HRM524559:HRM524563 IBI524559:IBI524563 ILE524559:ILE524563 IVA524559:IVA524563 JEW524559:JEW524563 JOS524559:JOS524563 JYO524559:JYO524563 KIK524559:KIK524563 KSG524559:KSG524563 LCC524559:LCC524563 LLY524559:LLY524563 LVU524559:LVU524563 MFQ524559:MFQ524563 MPM524559:MPM524563 MZI524559:MZI524563 NJE524559:NJE524563 NTA524559:NTA524563 OCW524559:OCW524563 OMS524559:OMS524563 OWO524559:OWO524563 PGK524559:PGK524563 PQG524559:PQG524563 QAC524559:QAC524563 QJY524559:QJY524563 QTU524559:QTU524563 RDQ524559:RDQ524563 RNM524559:RNM524563 RXI524559:RXI524563 SHE524559:SHE524563 SRA524559:SRA524563 TAW524559:TAW524563 TKS524559:TKS524563 TUO524559:TUO524563 UEK524559:UEK524563 UOG524559:UOG524563 UYC524559:UYC524563 VHY524559:VHY524563 VRU524559:VRU524563 WBQ524559:WBQ524563 WLM524559:WLM524563 WVI524559:WVI524563 A590095:A590099 IW590095:IW590099 SS590095:SS590099 ACO590095:ACO590099 AMK590095:AMK590099 AWG590095:AWG590099 BGC590095:BGC590099 BPY590095:BPY590099 BZU590095:BZU590099 CJQ590095:CJQ590099 CTM590095:CTM590099 DDI590095:DDI590099 DNE590095:DNE590099 DXA590095:DXA590099 EGW590095:EGW590099 EQS590095:EQS590099 FAO590095:FAO590099 FKK590095:FKK590099 FUG590095:FUG590099 GEC590095:GEC590099 GNY590095:GNY590099 GXU590095:GXU590099 HHQ590095:HHQ590099 HRM590095:HRM590099 IBI590095:IBI590099 ILE590095:ILE590099 IVA590095:IVA590099 JEW590095:JEW590099 JOS590095:JOS590099 JYO590095:JYO590099 KIK590095:KIK590099 KSG590095:KSG590099 LCC590095:LCC590099 LLY590095:LLY590099 LVU590095:LVU590099 MFQ590095:MFQ590099 MPM590095:MPM590099 MZI590095:MZI590099 NJE590095:NJE590099 NTA590095:NTA590099 OCW590095:OCW590099 OMS590095:OMS590099 OWO590095:OWO590099 PGK590095:PGK590099 PQG590095:PQG590099 QAC590095:QAC590099 QJY590095:QJY590099 QTU590095:QTU590099 RDQ590095:RDQ590099 RNM590095:RNM590099 RXI590095:RXI590099 SHE590095:SHE590099 SRA590095:SRA590099 TAW590095:TAW590099 TKS590095:TKS590099 TUO590095:TUO590099 UEK590095:UEK590099 UOG590095:UOG590099 UYC590095:UYC590099 VHY590095:VHY590099 VRU590095:VRU590099 WBQ590095:WBQ590099 WLM590095:WLM590099 WVI590095:WVI590099 A655631:A655635 IW655631:IW655635 SS655631:SS655635 ACO655631:ACO655635 AMK655631:AMK655635 AWG655631:AWG655635 BGC655631:BGC655635 BPY655631:BPY655635 BZU655631:BZU655635 CJQ655631:CJQ655635 CTM655631:CTM655635 DDI655631:DDI655635 DNE655631:DNE655635 DXA655631:DXA655635 EGW655631:EGW655635 EQS655631:EQS655635 FAO655631:FAO655635 FKK655631:FKK655635 FUG655631:FUG655635 GEC655631:GEC655635 GNY655631:GNY655635 GXU655631:GXU655635 HHQ655631:HHQ655635 HRM655631:HRM655635 IBI655631:IBI655635 ILE655631:ILE655635 IVA655631:IVA655635 JEW655631:JEW655635 JOS655631:JOS655635 JYO655631:JYO655635 KIK655631:KIK655635 KSG655631:KSG655635 LCC655631:LCC655635 LLY655631:LLY655635 LVU655631:LVU655635 MFQ655631:MFQ655635 MPM655631:MPM655635 MZI655631:MZI655635 NJE655631:NJE655635 NTA655631:NTA655635 OCW655631:OCW655635 OMS655631:OMS655635 OWO655631:OWO655635 PGK655631:PGK655635 PQG655631:PQG655635 QAC655631:QAC655635 QJY655631:QJY655635 QTU655631:QTU655635 RDQ655631:RDQ655635 RNM655631:RNM655635 RXI655631:RXI655635 SHE655631:SHE655635 SRA655631:SRA655635 TAW655631:TAW655635 TKS655631:TKS655635 TUO655631:TUO655635 UEK655631:UEK655635 UOG655631:UOG655635 UYC655631:UYC655635 VHY655631:VHY655635 VRU655631:VRU655635 WBQ655631:WBQ655635 WLM655631:WLM655635 WVI655631:WVI655635 A721167:A721171 IW721167:IW721171 SS721167:SS721171 ACO721167:ACO721171 AMK721167:AMK721171 AWG721167:AWG721171 BGC721167:BGC721171 BPY721167:BPY721171 BZU721167:BZU721171 CJQ721167:CJQ721171 CTM721167:CTM721171 DDI721167:DDI721171 DNE721167:DNE721171 DXA721167:DXA721171 EGW721167:EGW721171 EQS721167:EQS721171 FAO721167:FAO721171 FKK721167:FKK721171 FUG721167:FUG721171 GEC721167:GEC721171 GNY721167:GNY721171 GXU721167:GXU721171 HHQ721167:HHQ721171 HRM721167:HRM721171 IBI721167:IBI721171 ILE721167:ILE721171 IVA721167:IVA721171 JEW721167:JEW721171 JOS721167:JOS721171 JYO721167:JYO721171 KIK721167:KIK721171 KSG721167:KSG721171 LCC721167:LCC721171 LLY721167:LLY721171 LVU721167:LVU721171 MFQ721167:MFQ721171 MPM721167:MPM721171 MZI721167:MZI721171 NJE721167:NJE721171 NTA721167:NTA721171 OCW721167:OCW721171 OMS721167:OMS721171 OWO721167:OWO721171 PGK721167:PGK721171 PQG721167:PQG721171 QAC721167:QAC721171 QJY721167:QJY721171 QTU721167:QTU721171 RDQ721167:RDQ721171 RNM721167:RNM721171 RXI721167:RXI721171 SHE721167:SHE721171 SRA721167:SRA721171 TAW721167:TAW721171 TKS721167:TKS721171 TUO721167:TUO721171 UEK721167:UEK721171 UOG721167:UOG721171 UYC721167:UYC721171 VHY721167:VHY721171 VRU721167:VRU721171 WBQ721167:WBQ721171 WLM721167:WLM721171 WVI721167:WVI721171 A786703:A786707 IW786703:IW786707 SS786703:SS786707 ACO786703:ACO786707 AMK786703:AMK786707 AWG786703:AWG786707 BGC786703:BGC786707 BPY786703:BPY786707 BZU786703:BZU786707 CJQ786703:CJQ786707 CTM786703:CTM786707 DDI786703:DDI786707 DNE786703:DNE786707 DXA786703:DXA786707 EGW786703:EGW786707 EQS786703:EQS786707 FAO786703:FAO786707 FKK786703:FKK786707 FUG786703:FUG786707 GEC786703:GEC786707 GNY786703:GNY786707 GXU786703:GXU786707 HHQ786703:HHQ786707 HRM786703:HRM786707 IBI786703:IBI786707 ILE786703:ILE786707 IVA786703:IVA786707 JEW786703:JEW786707 JOS786703:JOS786707 JYO786703:JYO786707 KIK786703:KIK786707 KSG786703:KSG786707 LCC786703:LCC786707 LLY786703:LLY786707 LVU786703:LVU786707 MFQ786703:MFQ786707 MPM786703:MPM786707 MZI786703:MZI786707 NJE786703:NJE786707 NTA786703:NTA786707 OCW786703:OCW786707 OMS786703:OMS786707 OWO786703:OWO786707 PGK786703:PGK786707 PQG786703:PQG786707 QAC786703:QAC786707 QJY786703:QJY786707 QTU786703:QTU786707 RDQ786703:RDQ786707 RNM786703:RNM786707 RXI786703:RXI786707 SHE786703:SHE786707 SRA786703:SRA786707 TAW786703:TAW786707 TKS786703:TKS786707 TUO786703:TUO786707 UEK786703:UEK786707 UOG786703:UOG786707 UYC786703:UYC786707 VHY786703:VHY786707 VRU786703:VRU786707 WBQ786703:WBQ786707 WLM786703:WLM786707 WVI786703:WVI786707 A852239:A852243 IW852239:IW852243 SS852239:SS852243 ACO852239:ACO852243 AMK852239:AMK852243 AWG852239:AWG852243 BGC852239:BGC852243 BPY852239:BPY852243 BZU852239:BZU852243 CJQ852239:CJQ852243 CTM852239:CTM852243 DDI852239:DDI852243 DNE852239:DNE852243 DXA852239:DXA852243 EGW852239:EGW852243 EQS852239:EQS852243 FAO852239:FAO852243 FKK852239:FKK852243 FUG852239:FUG852243 GEC852239:GEC852243 GNY852239:GNY852243 GXU852239:GXU852243 HHQ852239:HHQ852243 HRM852239:HRM852243 IBI852239:IBI852243 ILE852239:ILE852243 IVA852239:IVA852243 JEW852239:JEW852243 JOS852239:JOS852243 JYO852239:JYO852243 KIK852239:KIK852243 KSG852239:KSG852243 LCC852239:LCC852243 LLY852239:LLY852243 LVU852239:LVU852243 MFQ852239:MFQ852243 MPM852239:MPM852243 MZI852239:MZI852243 NJE852239:NJE852243 NTA852239:NTA852243 OCW852239:OCW852243 OMS852239:OMS852243 OWO852239:OWO852243 PGK852239:PGK852243 PQG852239:PQG852243 QAC852239:QAC852243 QJY852239:QJY852243 QTU852239:QTU852243 RDQ852239:RDQ852243 RNM852239:RNM852243 RXI852239:RXI852243 SHE852239:SHE852243 SRA852239:SRA852243 TAW852239:TAW852243 TKS852239:TKS852243 TUO852239:TUO852243 UEK852239:UEK852243 UOG852239:UOG852243 UYC852239:UYC852243 VHY852239:VHY852243 VRU852239:VRU852243 WBQ852239:WBQ852243 WLM852239:WLM852243 WVI852239:WVI852243 A917775:A917779 IW917775:IW917779 SS917775:SS917779 ACO917775:ACO917779 AMK917775:AMK917779 AWG917775:AWG917779 BGC917775:BGC917779 BPY917775:BPY917779 BZU917775:BZU917779 CJQ917775:CJQ917779 CTM917775:CTM917779 DDI917775:DDI917779 DNE917775:DNE917779 DXA917775:DXA917779 EGW917775:EGW917779 EQS917775:EQS917779 FAO917775:FAO917779 FKK917775:FKK917779 FUG917775:FUG917779 GEC917775:GEC917779 GNY917775:GNY917779 GXU917775:GXU917779 HHQ917775:HHQ917779 HRM917775:HRM917779 IBI917775:IBI917779 ILE917775:ILE917779 IVA917775:IVA917779 JEW917775:JEW917779 JOS917775:JOS917779 JYO917775:JYO917779 KIK917775:KIK917779 KSG917775:KSG917779 LCC917775:LCC917779 LLY917775:LLY917779 LVU917775:LVU917779 MFQ917775:MFQ917779 MPM917775:MPM917779 MZI917775:MZI917779 NJE917775:NJE917779 NTA917775:NTA917779 OCW917775:OCW917779 OMS917775:OMS917779 OWO917775:OWO917779 PGK917775:PGK917779 PQG917775:PQG917779 QAC917775:QAC917779 QJY917775:QJY917779 QTU917775:QTU917779 RDQ917775:RDQ917779 RNM917775:RNM917779 RXI917775:RXI917779 SHE917775:SHE917779 SRA917775:SRA917779 TAW917775:TAW917779 TKS917775:TKS917779 TUO917775:TUO917779 UEK917775:UEK917779 UOG917775:UOG917779 UYC917775:UYC917779 VHY917775:VHY917779 VRU917775:VRU917779 WBQ917775:WBQ917779 WLM917775:WLM917779 WVI917775:WVI917779 A983311:A983315 IW983311:IW983315 SS983311:SS983315 ACO983311:ACO983315 AMK983311:AMK983315 AWG983311:AWG983315 BGC983311:BGC983315 BPY983311:BPY983315 BZU983311:BZU983315 CJQ983311:CJQ983315 CTM983311:CTM983315 DDI983311:DDI983315 DNE983311:DNE983315 DXA983311:DXA983315 EGW983311:EGW983315 EQS983311:EQS983315 FAO983311:FAO983315 FKK983311:FKK983315 FUG983311:FUG983315 GEC983311:GEC983315 GNY983311:GNY983315 GXU983311:GXU983315 HHQ983311:HHQ983315 HRM983311:HRM983315 IBI983311:IBI983315 ILE983311:ILE983315 IVA983311:IVA983315 JEW983311:JEW983315 JOS983311:JOS983315 JYO983311:JYO983315 KIK983311:KIK983315 KSG983311:KSG983315 LCC983311:LCC983315 LLY983311:LLY983315 LVU983311:LVU983315 MFQ983311:MFQ983315 MPM983311:MPM983315 MZI983311:MZI983315 NJE983311:NJE983315 NTA983311:NTA983315 OCW983311:OCW983315 OMS983311:OMS983315 OWO983311:OWO983315 PGK983311:PGK983315 PQG983311:PQG983315 QAC983311:QAC983315 QJY983311:QJY983315 QTU983311:QTU983315 RDQ983311:RDQ983315 RNM983311:RNM983315 RXI983311:RXI983315 SHE983311:SHE983315 SRA983311:SRA983315 TAW983311:TAW983315 TKS983311:TKS983315 TUO983311:TUO983315 UEK983311:UEK983315 UOG983311:UOG983315 UYC983311:UYC983315 VHY983311:VHY983315 VRU983311:VRU983315 WBQ983311:WBQ983315 WLM983311:WLM983315 WVI983311:WVI983315 A278:A286 IW278:IW286 SS278:SS286 ACO278:ACO286 AMK278:AMK286 AWG278:AWG286 BGC278:BGC286 BPY278:BPY286 BZU278:BZU286 CJQ278:CJQ286 CTM278:CTM286 DDI278:DDI286 DNE278:DNE286 DXA278:DXA286 EGW278:EGW286 EQS278:EQS286 FAO278:FAO286 FKK278:FKK286 FUG278:FUG286 GEC278:GEC286 GNY278:GNY286 GXU278:GXU286 HHQ278:HHQ286 HRM278:HRM286 IBI278:IBI286 ILE278:ILE286 IVA278:IVA286 JEW278:JEW286 JOS278:JOS286 JYO278:JYO286 KIK278:KIK286 KSG278:KSG286 LCC278:LCC286 LLY278:LLY286 LVU278:LVU286 MFQ278:MFQ286 MPM278:MPM286 MZI278:MZI286 NJE278:NJE286 NTA278:NTA286 OCW278:OCW286 OMS278:OMS286 OWO278:OWO286 PGK278:PGK286 PQG278:PQG286 QAC278:QAC286 QJY278:QJY286 QTU278:QTU286 RDQ278:RDQ286 RNM278:RNM286 RXI278:RXI286 SHE278:SHE286 SRA278:SRA286 TAW278:TAW286 TKS278:TKS286 TUO278:TUO286 UEK278:UEK286 UOG278:UOG286 UYC278:UYC286 VHY278:VHY286 VRU278:VRU286 WBQ278:WBQ286 WLM278:WLM286 WVI278:WVI286 A65814:A65822 IW65814:IW65822 SS65814:SS65822 ACO65814:ACO65822 AMK65814:AMK65822 AWG65814:AWG65822 BGC65814:BGC65822 BPY65814:BPY65822 BZU65814:BZU65822 CJQ65814:CJQ65822 CTM65814:CTM65822 DDI65814:DDI65822 DNE65814:DNE65822 DXA65814:DXA65822 EGW65814:EGW65822 EQS65814:EQS65822 FAO65814:FAO65822 FKK65814:FKK65822 FUG65814:FUG65822 GEC65814:GEC65822 GNY65814:GNY65822 GXU65814:GXU65822 HHQ65814:HHQ65822 HRM65814:HRM65822 IBI65814:IBI65822 ILE65814:ILE65822 IVA65814:IVA65822 JEW65814:JEW65822 JOS65814:JOS65822 JYO65814:JYO65822 KIK65814:KIK65822 KSG65814:KSG65822 LCC65814:LCC65822 LLY65814:LLY65822 LVU65814:LVU65822 MFQ65814:MFQ65822 MPM65814:MPM65822 MZI65814:MZI65822 NJE65814:NJE65822 NTA65814:NTA65822 OCW65814:OCW65822 OMS65814:OMS65822 OWO65814:OWO65822 PGK65814:PGK65822 PQG65814:PQG65822 QAC65814:QAC65822 QJY65814:QJY65822 QTU65814:QTU65822 RDQ65814:RDQ65822 RNM65814:RNM65822 RXI65814:RXI65822 SHE65814:SHE65822 SRA65814:SRA65822 TAW65814:TAW65822 TKS65814:TKS65822 TUO65814:TUO65822 UEK65814:UEK65822 UOG65814:UOG65822 UYC65814:UYC65822 VHY65814:VHY65822 VRU65814:VRU65822 WBQ65814:WBQ65822 WLM65814:WLM65822 WVI65814:WVI65822 A131350:A131358 IW131350:IW131358 SS131350:SS131358 ACO131350:ACO131358 AMK131350:AMK131358 AWG131350:AWG131358 BGC131350:BGC131358 BPY131350:BPY131358 BZU131350:BZU131358 CJQ131350:CJQ131358 CTM131350:CTM131358 DDI131350:DDI131358 DNE131350:DNE131358 DXA131350:DXA131358 EGW131350:EGW131358 EQS131350:EQS131358 FAO131350:FAO131358 FKK131350:FKK131358 FUG131350:FUG131358 GEC131350:GEC131358 GNY131350:GNY131358 GXU131350:GXU131358 HHQ131350:HHQ131358 HRM131350:HRM131358 IBI131350:IBI131358 ILE131350:ILE131358 IVA131350:IVA131358 JEW131350:JEW131358 JOS131350:JOS131358 JYO131350:JYO131358 KIK131350:KIK131358 KSG131350:KSG131358 LCC131350:LCC131358 LLY131350:LLY131358 LVU131350:LVU131358 MFQ131350:MFQ131358 MPM131350:MPM131358 MZI131350:MZI131358 NJE131350:NJE131358 NTA131350:NTA131358 OCW131350:OCW131358 OMS131350:OMS131358 OWO131350:OWO131358 PGK131350:PGK131358 PQG131350:PQG131358 QAC131350:QAC131358 QJY131350:QJY131358 QTU131350:QTU131358 RDQ131350:RDQ131358 RNM131350:RNM131358 RXI131350:RXI131358 SHE131350:SHE131358 SRA131350:SRA131358 TAW131350:TAW131358 TKS131350:TKS131358 TUO131350:TUO131358 UEK131350:UEK131358 UOG131350:UOG131358 UYC131350:UYC131358 VHY131350:VHY131358 VRU131350:VRU131358 WBQ131350:WBQ131358 WLM131350:WLM131358 WVI131350:WVI131358 A196886:A196894 IW196886:IW196894 SS196886:SS196894 ACO196886:ACO196894 AMK196886:AMK196894 AWG196886:AWG196894 BGC196886:BGC196894 BPY196886:BPY196894 BZU196886:BZU196894 CJQ196886:CJQ196894 CTM196886:CTM196894 DDI196886:DDI196894 DNE196886:DNE196894 DXA196886:DXA196894 EGW196886:EGW196894 EQS196886:EQS196894 FAO196886:FAO196894 FKK196886:FKK196894 FUG196886:FUG196894 GEC196886:GEC196894 GNY196886:GNY196894 GXU196886:GXU196894 HHQ196886:HHQ196894 HRM196886:HRM196894 IBI196886:IBI196894 ILE196886:ILE196894 IVA196886:IVA196894 JEW196886:JEW196894 JOS196886:JOS196894 JYO196886:JYO196894 KIK196886:KIK196894 KSG196886:KSG196894 LCC196886:LCC196894 LLY196886:LLY196894 LVU196886:LVU196894 MFQ196886:MFQ196894 MPM196886:MPM196894 MZI196886:MZI196894 NJE196886:NJE196894 NTA196886:NTA196894 OCW196886:OCW196894 OMS196886:OMS196894 OWO196886:OWO196894 PGK196886:PGK196894 PQG196886:PQG196894 QAC196886:QAC196894 QJY196886:QJY196894 QTU196886:QTU196894 RDQ196886:RDQ196894 RNM196886:RNM196894 RXI196886:RXI196894 SHE196886:SHE196894 SRA196886:SRA196894 TAW196886:TAW196894 TKS196886:TKS196894 TUO196886:TUO196894 UEK196886:UEK196894 UOG196886:UOG196894 UYC196886:UYC196894 VHY196886:VHY196894 VRU196886:VRU196894 WBQ196886:WBQ196894 WLM196886:WLM196894 WVI196886:WVI196894 A262422:A262430 IW262422:IW262430 SS262422:SS262430 ACO262422:ACO262430 AMK262422:AMK262430 AWG262422:AWG262430 BGC262422:BGC262430 BPY262422:BPY262430 BZU262422:BZU262430 CJQ262422:CJQ262430 CTM262422:CTM262430 DDI262422:DDI262430 DNE262422:DNE262430 DXA262422:DXA262430 EGW262422:EGW262430 EQS262422:EQS262430 FAO262422:FAO262430 FKK262422:FKK262430 FUG262422:FUG262430 GEC262422:GEC262430 GNY262422:GNY262430 GXU262422:GXU262430 HHQ262422:HHQ262430 HRM262422:HRM262430 IBI262422:IBI262430 ILE262422:ILE262430 IVA262422:IVA262430 JEW262422:JEW262430 JOS262422:JOS262430 JYO262422:JYO262430 KIK262422:KIK262430 KSG262422:KSG262430 LCC262422:LCC262430 LLY262422:LLY262430 LVU262422:LVU262430 MFQ262422:MFQ262430 MPM262422:MPM262430 MZI262422:MZI262430 NJE262422:NJE262430 NTA262422:NTA262430 OCW262422:OCW262430 OMS262422:OMS262430 OWO262422:OWO262430 PGK262422:PGK262430 PQG262422:PQG262430 QAC262422:QAC262430 QJY262422:QJY262430 QTU262422:QTU262430 RDQ262422:RDQ262430 RNM262422:RNM262430 RXI262422:RXI262430 SHE262422:SHE262430 SRA262422:SRA262430 TAW262422:TAW262430 TKS262422:TKS262430 TUO262422:TUO262430 UEK262422:UEK262430 UOG262422:UOG262430 UYC262422:UYC262430 VHY262422:VHY262430 VRU262422:VRU262430 WBQ262422:WBQ262430 WLM262422:WLM262430 WVI262422:WVI262430 A327958:A327966 IW327958:IW327966 SS327958:SS327966 ACO327958:ACO327966 AMK327958:AMK327966 AWG327958:AWG327966 BGC327958:BGC327966 BPY327958:BPY327966 BZU327958:BZU327966 CJQ327958:CJQ327966 CTM327958:CTM327966 DDI327958:DDI327966 DNE327958:DNE327966 DXA327958:DXA327966 EGW327958:EGW327966 EQS327958:EQS327966 FAO327958:FAO327966 FKK327958:FKK327966 FUG327958:FUG327966 GEC327958:GEC327966 GNY327958:GNY327966 GXU327958:GXU327966 HHQ327958:HHQ327966 HRM327958:HRM327966 IBI327958:IBI327966 ILE327958:ILE327966 IVA327958:IVA327966 JEW327958:JEW327966 JOS327958:JOS327966 JYO327958:JYO327966 KIK327958:KIK327966 KSG327958:KSG327966 LCC327958:LCC327966 LLY327958:LLY327966 LVU327958:LVU327966 MFQ327958:MFQ327966 MPM327958:MPM327966 MZI327958:MZI327966 NJE327958:NJE327966 NTA327958:NTA327966 OCW327958:OCW327966 OMS327958:OMS327966 OWO327958:OWO327966 PGK327958:PGK327966 PQG327958:PQG327966 QAC327958:QAC327966 QJY327958:QJY327966 QTU327958:QTU327966 RDQ327958:RDQ327966 RNM327958:RNM327966 RXI327958:RXI327966 SHE327958:SHE327966 SRA327958:SRA327966 TAW327958:TAW327966 TKS327958:TKS327966 TUO327958:TUO327966 UEK327958:UEK327966 UOG327958:UOG327966 UYC327958:UYC327966 VHY327958:VHY327966 VRU327958:VRU327966 WBQ327958:WBQ327966 WLM327958:WLM327966 WVI327958:WVI327966 A393494:A393502 IW393494:IW393502 SS393494:SS393502 ACO393494:ACO393502 AMK393494:AMK393502 AWG393494:AWG393502 BGC393494:BGC393502 BPY393494:BPY393502 BZU393494:BZU393502 CJQ393494:CJQ393502 CTM393494:CTM393502 DDI393494:DDI393502 DNE393494:DNE393502 DXA393494:DXA393502 EGW393494:EGW393502 EQS393494:EQS393502 FAO393494:FAO393502 FKK393494:FKK393502 FUG393494:FUG393502 GEC393494:GEC393502 GNY393494:GNY393502 GXU393494:GXU393502 HHQ393494:HHQ393502 HRM393494:HRM393502 IBI393494:IBI393502 ILE393494:ILE393502 IVA393494:IVA393502 JEW393494:JEW393502 JOS393494:JOS393502 JYO393494:JYO393502 KIK393494:KIK393502 KSG393494:KSG393502 LCC393494:LCC393502 LLY393494:LLY393502 LVU393494:LVU393502 MFQ393494:MFQ393502 MPM393494:MPM393502 MZI393494:MZI393502 NJE393494:NJE393502 NTA393494:NTA393502 OCW393494:OCW393502 OMS393494:OMS393502 OWO393494:OWO393502 PGK393494:PGK393502 PQG393494:PQG393502 QAC393494:QAC393502 QJY393494:QJY393502 QTU393494:QTU393502 RDQ393494:RDQ393502 RNM393494:RNM393502 RXI393494:RXI393502 SHE393494:SHE393502 SRA393494:SRA393502 TAW393494:TAW393502 TKS393494:TKS393502 TUO393494:TUO393502 UEK393494:UEK393502 UOG393494:UOG393502 UYC393494:UYC393502 VHY393494:VHY393502 VRU393494:VRU393502 WBQ393494:WBQ393502 WLM393494:WLM393502 WVI393494:WVI393502 A459030:A459038 IW459030:IW459038 SS459030:SS459038 ACO459030:ACO459038 AMK459030:AMK459038 AWG459030:AWG459038 BGC459030:BGC459038 BPY459030:BPY459038 BZU459030:BZU459038 CJQ459030:CJQ459038 CTM459030:CTM459038 DDI459030:DDI459038 DNE459030:DNE459038 DXA459030:DXA459038 EGW459030:EGW459038 EQS459030:EQS459038 FAO459030:FAO459038 FKK459030:FKK459038 FUG459030:FUG459038 GEC459030:GEC459038 GNY459030:GNY459038 GXU459030:GXU459038 HHQ459030:HHQ459038 HRM459030:HRM459038 IBI459030:IBI459038 ILE459030:ILE459038 IVA459030:IVA459038 JEW459030:JEW459038 JOS459030:JOS459038 JYO459030:JYO459038 KIK459030:KIK459038 KSG459030:KSG459038 LCC459030:LCC459038 LLY459030:LLY459038 LVU459030:LVU459038 MFQ459030:MFQ459038 MPM459030:MPM459038 MZI459030:MZI459038 NJE459030:NJE459038 NTA459030:NTA459038 OCW459030:OCW459038 OMS459030:OMS459038 OWO459030:OWO459038 PGK459030:PGK459038 PQG459030:PQG459038 QAC459030:QAC459038 QJY459030:QJY459038 QTU459030:QTU459038 RDQ459030:RDQ459038 RNM459030:RNM459038 RXI459030:RXI459038 SHE459030:SHE459038 SRA459030:SRA459038 TAW459030:TAW459038 TKS459030:TKS459038 TUO459030:TUO459038 UEK459030:UEK459038 UOG459030:UOG459038 UYC459030:UYC459038 VHY459030:VHY459038 VRU459030:VRU459038 WBQ459030:WBQ459038 WLM459030:WLM459038 WVI459030:WVI459038 A524566:A524574 IW524566:IW524574 SS524566:SS524574 ACO524566:ACO524574 AMK524566:AMK524574 AWG524566:AWG524574 BGC524566:BGC524574 BPY524566:BPY524574 BZU524566:BZU524574 CJQ524566:CJQ524574 CTM524566:CTM524574 DDI524566:DDI524574 DNE524566:DNE524574 DXA524566:DXA524574 EGW524566:EGW524574 EQS524566:EQS524574 FAO524566:FAO524574 FKK524566:FKK524574 FUG524566:FUG524574 GEC524566:GEC524574 GNY524566:GNY524574 GXU524566:GXU524574 HHQ524566:HHQ524574 HRM524566:HRM524574 IBI524566:IBI524574 ILE524566:ILE524574 IVA524566:IVA524574 JEW524566:JEW524574 JOS524566:JOS524574 JYO524566:JYO524574 KIK524566:KIK524574 KSG524566:KSG524574 LCC524566:LCC524574 LLY524566:LLY524574 LVU524566:LVU524574 MFQ524566:MFQ524574 MPM524566:MPM524574 MZI524566:MZI524574 NJE524566:NJE524574 NTA524566:NTA524574 OCW524566:OCW524574 OMS524566:OMS524574 OWO524566:OWO524574 PGK524566:PGK524574 PQG524566:PQG524574 QAC524566:QAC524574 QJY524566:QJY524574 QTU524566:QTU524574 RDQ524566:RDQ524574 RNM524566:RNM524574 RXI524566:RXI524574 SHE524566:SHE524574 SRA524566:SRA524574 TAW524566:TAW524574 TKS524566:TKS524574 TUO524566:TUO524574 UEK524566:UEK524574 UOG524566:UOG524574 UYC524566:UYC524574 VHY524566:VHY524574 VRU524566:VRU524574 WBQ524566:WBQ524574 WLM524566:WLM524574 WVI524566:WVI524574 A590102:A590110 IW590102:IW590110 SS590102:SS590110 ACO590102:ACO590110 AMK590102:AMK590110 AWG590102:AWG590110 BGC590102:BGC590110 BPY590102:BPY590110 BZU590102:BZU590110 CJQ590102:CJQ590110 CTM590102:CTM590110 DDI590102:DDI590110 DNE590102:DNE590110 DXA590102:DXA590110 EGW590102:EGW590110 EQS590102:EQS590110 FAO590102:FAO590110 FKK590102:FKK590110 FUG590102:FUG590110 GEC590102:GEC590110 GNY590102:GNY590110 GXU590102:GXU590110 HHQ590102:HHQ590110 HRM590102:HRM590110 IBI590102:IBI590110 ILE590102:ILE590110 IVA590102:IVA590110 JEW590102:JEW590110 JOS590102:JOS590110 JYO590102:JYO590110 KIK590102:KIK590110 KSG590102:KSG590110 LCC590102:LCC590110 LLY590102:LLY590110 LVU590102:LVU590110 MFQ590102:MFQ590110 MPM590102:MPM590110 MZI590102:MZI590110 NJE590102:NJE590110 NTA590102:NTA590110 OCW590102:OCW590110 OMS590102:OMS590110 OWO590102:OWO590110 PGK590102:PGK590110 PQG590102:PQG590110 QAC590102:QAC590110 QJY590102:QJY590110 QTU590102:QTU590110 RDQ590102:RDQ590110 RNM590102:RNM590110 RXI590102:RXI590110 SHE590102:SHE590110 SRA590102:SRA590110 TAW590102:TAW590110 TKS590102:TKS590110 TUO590102:TUO590110 UEK590102:UEK590110 UOG590102:UOG590110 UYC590102:UYC590110 VHY590102:VHY590110 VRU590102:VRU590110 WBQ590102:WBQ590110 WLM590102:WLM590110 WVI590102:WVI590110 A655638:A655646 IW655638:IW655646 SS655638:SS655646 ACO655638:ACO655646 AMK655638:AMK655646 AWG655638:AWG655646 BGC655638:BGC655646 BPY655638:BPY655646 BZU655638:BZU655646 CJQ655638:CJQ655646 CTM655638:CTM655646 DDI655638:DDI655646 DNE655638:DNE655646 DXA655638:DXA655646 EGW655638:EGW655646 EQS655638:EQS655646 FAO655638:FAO655646 FKK655638:FKK655646 FUG655638:FUG655646 GEC655638:GEC655646 GNY655638:GNY655646 GXU655638:GXU655646 HHQ655638:HHQ655646 HRM655638:HRM655646 IBI655638:IBI655646 ILE655638:ILE655646 IVA655638:IVA655646 JEW655638:JEW655646 JOS655638:JOS655646 JYO655638:JYO655646 KIK655638:KIK655646 KSG655638:KSG655646 LCC655638:LCC655646 LLY655638:LLY655646 LVU655638:LVU655646 MFQ655638:MFQ655646 MPM655638:MPM655646 MZI655638:MZI655646 NJE655638:NJE655646 NTA655638:NTA655646 OCW655638:OCW655646 OMS655638:OMS655646 OWO655638:OWO655646 PGK655638:PGK655646 PQG655638:PQG655646 QAC655638:QAC655646 QJY655638:QJY655646 QTU655638:QTU655646 RDQ655638:RDQ655646 RNM655638:RNM655646 RXI655638:RXI655646 SHE655638:SHE655646 SRA655638:SRA655646 TAW655638:TAW655646 TKS655638:TKS655646 TUO655638:TUO655646 UEK655638:UEK655646 UOG655638:UOG655646 UYC655638:UYC655646 VHY655638:VHY655646 VRU655638:VRU655646 WBQ655638:WBQ655646 WLM655638:WLM655646 WVI655638:WVI655646 A721174:A721182 IW721174:IW721182 SS721174:SS721182 ACO721174:ACO721182 AMK721174:AMK721182 AWG721174:AWG721182 BGC721174:BGC721182 BPY721174:BPY721182 BZU721174:BZU721182 CJQ721174:CJQ721182 CTM721174:CTM721182 DDI721174:DDI721182 DNE721174:DNE721182 DXA721174:DXA721182 EGW721174:EGW721182 EQS721174:EQS721182 FAO721174:FAO721182 FKK721174:FKK721182 FUG721174:FUG721182 GEC721174:GEC721182 GNY721174:GNY721182 GXU721174:GXU721182 HHQ721174:HHQ721182 HRM721174:HRM721182 IBI721174:IBI721182 ILE721174:ILE721182 IVA721174:IVA721182 JEW721174:JEW721182 JOS721174:JOS721182 JYO721174:JYO721182 KIK721174:KIK721182 KSG721174:KSG721182 LCC721174:LCC721182 LLY721174:LLY721182 LVU721174:LVU721182 MFQ721174:MFQ721182 MPM721174:MPM721182 MZI721174:MZI721182 NJE721174:NJE721182 NTA721174:NTA721182 OCW721174:OCW721182 OMS721174:OMS721182 OWO721174:OWO721182 PGK721174:PGK721182 PQG721174:PQG721182 QAC721174:QAC721182 QJY721174:QJY721182 QTU721174:QTU721182 RDQ721174:RDQ721182 RNM721174:RNM721182 RXI721174:RXI721182 SHE721174:SHE721182 SRA721174:SRA721182 TAW721174:TAW721182 TKS721174:TKS721182 TUO721174:TUO721182 UEK721174:UEK721182 UOG721174:UOG721182 UYC721174:UYC721182 VHY721174:VHY721182 VRU721174:VRU721182 WBQ721174:WBQ721182 WLM721174:WLM721182 WVI721174:WVI721182 A786710:A786718 IW786710:IW786718 SS786710:SS786718 ACO786710:ACO786718 AMK786710:AMK786718 AWG786710:AWG786718 BGC786710:BGC786718 BPY786710:BPY786718 BZU786710:BZU786718 CJQ786710:CJQ786718 CTM786710:CTM786718 DDI786710:DDI786718 DNE786710:DNE786718 DXA786710:DXA786718 EGW786710:EGW786718 EQS786710:EQS786718 FAO786710:FAO786718 FKK786710:FKK786718 FUG786710:FUG786718 GEC786710:GEC786718 GNY786710:GNY786718 GXU786710:GXU786718 HHQ786710:HHQ786718 HRM786710:HRM786718 IBI786710:IBI786718 ILE786710:ILE786718 IVA786710:IVA786718 JEW786710:JEW786718 JOS786710:JOS786718 JYO786710:JYO786718 KIK786710:KIK786718 KSG786710:KSG786718 LCC786710:LCC786718 LLY786710:LLY786718 LVU786710:LVU786718 MFQ786710:MFQ786718 MPM786710:MPM786718 MZI786710:MZI786718 NJE786710:NJE786718 NTA786710:NTA786718 OCW786710:OCW786718 OMS786710:OMS786718 OWO786710:OWO786718 PGK786710:PGK786718 PQG786710:PQG786718 QAC786710:QAC786718 QJY786710:QJY786718 QTU786710:QTU786718 RDQ786710:RDQ786718 RNM786710:RNM786718 RXI786710:RXI786718 SHE786710:SHE786718 SRA786710:SRA786718 TAW786710:TAW786718 TKS786710:TKS786718 TUO786710:TUO786718 UEK786710:UEK786718 UOG786710:UOG786718 UYC786710:UYC786718 VHY786710:VHY786718 VRU786710:VRU786718 WBQ786710:WBQ786718 WLM786710:WLM786718 WVI786710:WVI786718 A852246:A852254 IW852246:IW852254 SS852246:SS852254 ACO852246:ACO852254 AMK852246:AMK852254 AWG852246:AWG852254 BGC852246:BGC852254 BPY852246:BPY852254 BZU852246:BZU852254 CJQ852246:CJQ852254 CTM852246:CTM852254 DDI852246:DDI852254 DNE852246:DNE852254 DXA852246:DXA852254 EGW852246:EGW852254 EQS852246:EQS852254 FAO852246:FAO852254 FKK852246:FKK852254 FUG852246:FUG852254 GEC852246:GEC852254 GNY852246:GNY852254 GXU852246:GXU852254 HHQ852246:HHQ852254 HRM852246:HRM852254 IBI852246:IBI852254 ILE852246:ILE852254 IVA852246:IVA852254 JEW852246:JEW852254 JOS852246:JOS852254 JYO852246:JYO852254 KIK852246:KIK852254 KSG852246:KSG852254 LCC852246:LCC852254 LLY852246:LLY852254 LVU852246:LVU852254 MFQ852246:MFQ852254 MPM852246:MPM852254 MZI852246:MZI852254 NJE852246:NJE852254 NTA852246:NTA852254 OCW852246:OCW852254 OMS852246:OMS852254 OWO852246:OWO852254 PGK852246:PGK852254 PQG852246:PQG852254 QAC852246:QAC852254 QJY852246:QJY852254 QTU852246:QTU852254 RDQ852246:RDQ852254 RNM852246:RNM852254 RXI852246:RXI852254 SHE852246:SHE852254 SRA852246:SRA852254 TAW852246:TAW852254 TKS852246:TKS852254 TUO852246:TUO852254 UEK852246:UEK852254 UOG852246:UOG852254 UYC852246:UYC852254 VHY852246:VHY852254 VRU852246:VRU852254 WBQ852246:WBQ852254 WLM852246:WLM852254 WVI852246:WVI852254 A917782:A917790 IW917782:IW917790 SS917782:SS917790 ACO917782:ACO917790 AMK917782:AMK917790 AWG917782:AWG917790 BGC917782:BGC917790 BPY917782:BPY917790 BZU917782:BZU917790 CJQ917782:CJQ917790 CTM917782:CTM917790 DDI917782:DDI917790 DNE917782:DNE917790 DXA917782:DXA917790 EGW917782:EGW917790 EQS917782:EQS917790 FAO917782:FAO917790 FKK917782:FKK917790 FUG917782:FUG917790 GEC917782:GEC917790 GNY917782:GNY917790 GXU917782:GXU917790 HHQ917782:HHQ917790 HRM917782:HRM917790 IBI917782:IBI917790 ILE917782:ILE917790 IVA917782:IVA917790 JEW917782:JEW917790 JOS917782:JOS917790 JYO917782:JYO917790 KIK917782:KIK917790 KSG917782:KSG917790 LCC917782:LCC917790 LLY917782:LLY917790 LVU917782:LVU917790 MFQ917782:MFQ917790 MPM917782:MPM917790 MZI917782:MZI917790 NJE917782:NJE917790 NTA917782:NTA917790 OCW917782:OCW917790 OMS917782:OMS917790 OWO917782:OWO917790 PGK917782:PGK917790 PQG917782:PQG917790 QAC917782:QAC917790 QJY917782:QJY917790 QTU917782:QTU917790 RDQ917782:RDQ917790 RNM917782:RNM917790 RXI917782:RXI917790 SHE917782:SHE917790 SRA917782:SRA917790 TAW917782:TAW917790 TKS917782:TKS917790 TUO917782:TUO917790 UEK917782:UEK917790 UOG917782:UOG917790 UYC917782:UYC917790 VHY917782:VHY917790 VRU917782:VRU917790 WBQ917782:WBQ917790 WLM917782:WLM917790 WVI917782:WVI917790 A983318:A983326 IW983318:IW983326 SS983318:SS983326 ACO983318:ACO983326 AMK983318:AMK983326 AWG983318:AWG983326 BGC983318:BGC983326 BPY983318:BPY983326 BZU983318:BZU983326 CJQ983318:CJQ983326 CTM983318:CTM983326 DDI983318:DDI983326 DNE983318:DNE983326 DXA983318:DXA983326 EGW983318:EGW983326 EQS983318:EQS983326 FAO983318:FAO983326 FKK983318:FKK983326 FUG983318:FUG983326 GEC983318:GEC983326 GNY983318:GNY983326 GXU983318:GXU983326 HHQ983318:HHQ983326 HRM983318:HRM983326 IBI983318:IBI983326 ILE983318:ILE983326 IVA983318:IVA983326 JEW983318:JEW983326 JOS983318:JOS983326 JYO983318:JYO983326 KIK983318:KIK983326 KSG983318:KSG983326 LCC983318:LCC983326 LLY983318:LLY983326 LVU983318:LVU983326 MFQ983318:MFQ983326 MPM983318:MPM983326 MZI983318:MZI983326 NJE983318:NJE983326 NTA983318:NTA983326 OCW983318:OCW983326 OMS983318:OMS983326 OWO983318:OWO983326 PGK983318:PGK983326 PQG983318:PQG983326 QAC983318:QAC983326 QJY983318:QJY983326 QTU983318:QTU983326 RDQ983318:RDQ983326 RNM983318:RNM983326 RXI983318:RXI983326 SHE983318:SHE983326 SRA983318:SRA983326 TAW983318:TAW983326 TKS983318:TKS983326 TUO983318:TUO983326 UEK983318:UEK983326 UOG983318:UOG983326 UYC983318:UYC983326 VHY983318:VHY983326 VRU983318:VRU983326 WBQ983318:WBQ983326 WLM983318:WLM983326 WVI983318:WVI983326 C271:S286 IY271:JO286 SU271:TK286 ACQ271:ADG286 AMM271:ANC286 AWI271:AWY286 BGE271:BGU286 BQA271:BQQ286 BZW271:CAM286 CJS271:CKI286 CTO271:CUE286 DDK271:DEA286 DNG271:DNW286 DXC271:DXS286 EGY271:EHO286 EQU271:ERK286 FAQ271:FBG286 FKM271:FLC286 FUI271:FUY286 GEE271:GEU286 GOA271:GOQ286 GXW271:GYM286 HHS271:HII286 HRO271:HSE286 IBK271:ICA286 ILG271:ILW286 IVC271:IVS286 JEY271:JFO286 JOU271:JPK286 JYQ271:JZG286 KIM271:KJC286 KSI271:KSY286 LCE271:LCU286 LMA271:LMQ286 LVW271:LWM286 MFS271:MGI286 MPO271:MQE286 MZK271:NAA286 NJG271:NJW286 NTC271:NTS286 OCY271:ODO286 OMU271:ONK286 OWQ271:OXG286 PGM271:PHC286 PQI271:PQY286 QAE271:QAU286 QKA271:QKQ286 QTW271:QUM286 RDS271:REI286 RNO271:ROE286 RXK271:RYA286 SHG271:SHW286 SRC271:SRS286 TAY271:TBO286 TKU271:TLK286 TUQ271:TVG286 UEM271:UFC286 UOI271:UOY286 UYE271:UYU286 VIA271:VIQ286 VRW271:VSM286 WBS271:WCI286 WLO271:WME286 WVK271:WWA286 C65807:S65822 IY65807:JO65822 SU65807:TK65822 ACQ65807:ADG65822 AMM65807:ANC65822 AWI65807:AWY65822 BGE65807:BGU65822 BQA65807:BQQ65822 BZW65807:CAM65822 CJS65807:CKI65822 CTO65807:CUE65822 DDK65807:DEA65822 DNG65807:DNW65822 DXC65807:DXS65822 EGY65807:EHO65822 EQU65807:ERK65822 FAQ65807:FBG65822 FKM65807:FLC65822 FUI65807:FUY65822 GEE65807:GEU65822 GOA65807:GOQ65822 GXW65807:GYM65822 HHS65807:HII65822 HRO65807:HSE65822 IBK65807:ICA65822 ILG65807:ILW65822 IVC65807:IVS65822 JEY65807:JFO65822 JOU65807:JPK65822 JYQ65807:JZG65822 KIM65807:KJC65822 KSI65807:KSY65822 LCE65807:LCU65822 LMA65807:LMQ65822 LVW65807:LWM65822 MFS65807:MGI65822 MPO65807:MQE65822 MZK65807:NAA65822 NJG65807:NJW65822 NTC65807:NTS65822 OCY65807:ODO65822 OMU65807:ONK65822 OWQ65807:OXG65822 PGM65807:PHC65822 PQI65807:PQY65822 QAE65807:QAU65822 QKA65807:QKQ65822 QTW65807:QUM65822 RDS65807:REI65822 RNO65807:ROE65822 RXK65807:RYA65822 SHG65807:SHW65822 SRC65807:SRS65822 TAY65807:TBO65822 TKU65807:TLK65822 TUQ65807:TVG65822 UEM65807:UFC65822 UOI65807:UOY65822 UYE65807:UYU65822 VIA65807:VIQ65822 VRW65807:VSM65822 WBS65807:WCI65822 WLO65807:WME65822 WVK65807:WWA65822 C131343:S131358 IY131343:JO131358 SU131343:TK131358 ACQ131343:ADG131358 AMM131343:ANC131358 AWI131343:AWY131358 BGE131343:BGU131358 BQA131343:BQQ131358 BZW131343:CAM131358 CJS131343:CKI131358 CTO131343:CUE131358 DDK131343:DEA131358 DNG131343:DNW131358 DXC131343:DXS131358 EGY131343:EHO131358 EQU131343:ERK131358 FAQ131343:FBG131358 FKM131343:FLC131358 FUI131343:FUY131358 GEE131343:GEU131358 GOA131343:GOQ131358 GXW131343:GYM131358 HHS131343:HII131358 HRO131343:HSE131358 IBK131343:ICA131358 ILG131343:ILW131358 IVC131343:IVS131358 JEY131343:JFO131358 JOU131343:JPK131358 JYQ131343:JZG131358 KIM131343:KJC131358 KSI131343:KSY131358 LCE131343:LCU131358 LMA131343:LMQ131358 LVW131343:LWM131358 MFS131343:MGI131358 MPO131343:MQE131358 MZK131343:NAA131358 NJG131343:NJW131358 NTC131343:NTS131358 OCY131343:ODO131358 OMU131343:ONK131358 OWQ131343:OXG131358 PGM131343:PHC131358 PQI131343:PQY131358 QAE131343:QAU131358 QKA131343:QKQ131358 QTW131343:QUM131358 RDS131343:REI131358 RNO131343:ROE131358 RXK131343:RYA131358 SHG131343:SHW131358 SRC131343:SRS131358 TAY131343:TBO131358 TKU131343:TLK131358 TUQ131343:TVG131358 UEM131343:UFC131358 UOI131343:UOY131358 UYE131343:UYU131358 VIA131343:VIQ131358 VRW131343:VSM131358 WBS131343:WCI131358 WLO131343:WME131358 WVK131343:WWA131358 C196879:S196894 IY196879:JO196894 SU196879:TK196894 ACQ196879:ADG196894 AMM196879:ANC196894 AWI196879:AWY196894 BGE196879:BGU196894 BQA196879:BQQ196894 BZW196879:CAM196894 CJS196879:CKI196894 CTO196879:CUE196894 DDK196879:DEA196894 DNG196879:DNW196894 DXC196879:DXS196894 EGY196879:EHO196894 EQU196879:ERK196894 FAQ196879:FBG196894 FKM196879:FLC196894 FUI196879:FUY196894 GEE196879:GEU196894 GOA196879:GOQ196894 GXW196879:GYM196894 HHS196879:HII196894 HRO196879:HSE196894 IBK196879:ICA196894 ILG196879:ILW196894 IVC196879:IVS196894 JEY196879:JFO196894 JOU196879:JPK196894 JYQ196879:JZG196894 KIM196879:KJC196894 KSI196879:KSY196894 LCE196879:LCU196894 LMA196879:LMQ196894 LVW196879:LWM196894 MFS196879:MGI196894 MPO196879:MQE196894 MZK196879:NAA196894 NJG196879:NJW196894 NTC196879:NTS196894 OCY196879:ODO196894 OMU196879:ONK196894 OWQ196879:OXG196894 PGM196879:PHC196894 PQI196879:PQY196894 QAE196879:QAU196894 QKA196879:QKQ196894 QTW196879:QUM196894 RDS196879:REI196894 RNO196879:ROE196894 RXK196879:RYA196894 SHG196879:SHW196894 SRC196879:SRS196894 TAY196879:TBO196894 TKU196879:TLK196894 TUQ196879:TVG196894 UEM196879:UFC196894 UOI196879:UOY196894 UYE196879:UYU196894 VIA196879:VIQ196894 VRW196879:VSM196894 WBS196879:WCI196894 WLO196879:WME196894 WVK196879:WWA196894 C262415:S262430 IY262415:JO262430 SU262415:TK262430 ACQ262415:ADG262430 AMM262415:ANC262430 AWI262415:AWY262430 BGE262415:BGU262430 BQA262415:BQQ262430 BZW262415:CAM262430 CJS262415:CKI262430 CTO262415:CUE262430 DDK262415:DEA262430 DNG262415:DNW262430 DXC262415:DXS262430 EGY262415:EHO262430 EQU262415:ERK262430 FAQ262415:FBG262430 FKM262415:FLC262430 FUI262415:FUY262430 GEE262415:GEU262430 GOA262415:GOQ262430 GXW262415:GYM262430 HHS262415:HII262430 HRO262415:HSE262430 IBK262415:ICA262430 ILG262415:ILW262430 IVC262415:IVS262430 JEY262415:JFO262430 JOU262415:JPK262430 JYQ262415:JZG262430 KIM262415:KJC262430 KSI262415:KSY262430 LCE262415:LCU262430 LMA262415:LMQ262430 LVW262415:LWM262430 MFS262415:MGI262430 MPO262415:MQE262430 MZK262415:NAA262430 NJG262415:NJW262430 NTC262415:NTS262430 OCY262415:ODO262430 OMU262415:ONK262430 OWQ262415:OXG262430 PGM262415:PHC262430 PQI262415:PQY262430 QAE262415:QAU262430 QKA262415:QKQ262430 QTW262415:QUM262430 RDS262415:REI262430 RNO262415:ROE262430 RXK262415:RYA262430 SHG262415:SHW262430 SRC262415:SRS262430 TAY262415:TBO262430 TKU262415:TLK262430 TUQ262415:TVG262430 UEM262415:UFC262430 UOI262415:UOY262430 UYE262415:UYU262430 VIA262415:VIQ262430 VRW262415:VSM262430 WBS262415:WCI262430 WLO262415:WME262430 WVK262415:WWA262430 C327951:S327966 IY327951:JO327966 SU327951:TK327966 ACQ327951:ADG327966 AMM327951:ANC327966 AWI327951:AWY327966 BGE327951:BGU327966 BQA327951:BQQ327966 BZW327951:CAM327966 CJS327951:CKI327966 CTO327951:CUE327966 DDK327951:DEA327966 DNG327951:DNW327966 DXC327951:DXS327966 EGY327951:EHO327966 EQU327951:ERK327966 FAQ327951:FBG327966 FKM327951:FLC327966 FUI327951:FUY327966 GEE327951:GEU327966 GOA327951:GOQ327966 GXW327951:GYM327966 HHS327951:HII327966 HRO327951:HSE327966 IBK327951:ICA327966 ILG327951:ILW327966 IVC327951:IVS327966 JEY327951:JFO327966 JOU327951:JPK327966 JYQ327951:JZG327966 KIM327951:KJC327966 KSI327951:KSY327966 LCE327951:LCU327966 LMA327951:LMQ327966 LVW327951:LWM327966 MFS327951:MGI327966 MPO327951:MQE327966 MZK327951:NAA327966 NJG327951:NJW327966 NTC327951:NTS327966 OCY327951:ODO327966 OMU327951:ONK327966 OWQ327951:OXG327966 PGM327951:PHC327966 PQI327951:PQY327966 QAE327951:QAU327966 QKA327951:QKQ327966 QTW327951:QUM327966 RDS327951:REI327966 RNO327951:ROE327966 RXK327951:RYA327966 SHG327951:SHW327966 SRC327951:SRS327966 TAY327951:TBO327966 TKU327951:TLK327966 TUQ327951:TVG327966 UEM327951:UFC327966 UOI327951:UOY327966 UYE327951:UYU327966 VIA327951:VIQ327966 VRW327951:VSM327966 WBS327951:WCI327966 WLO327951:WME327966 WVK327951:WWA327966 C393487:S393502 IY393487:JO393502 SU393487:TK393502 ACQ393487:ADG393502 AMM393487:ANC393502 AWI393487:AWY393502 BGE393487:BGU393502 BQA393487:BQQ393502 BZW393487:CAM393502 CJS393487:CKI393502 CTO393487:CUE393502 DDK393487:DEA393502 DNG393487:DNW393502 DXC393487:DXS393502 EGY393487:EHO393502 EQU393487:ERK393502 FAQ393487:FBG393502 FKM393487:FLC393502 FUI393487:FUY393502 GEE393487:GEU393502 GOA393487:GOQ393502 GXW393487:GYM393502 HHS393487:HII393502 HRO393487:HSE393502 IBK393487:ICA393502 ILG393487:ILW393502 IVC393487:IVS393502 JEY393487:JFO393502 JOU393487:JPK393502 JYQ393487:JZG393502 KIM393487:KJC393502 KSI393487:KSY393502 LCE393487:LCU393502 LMA393487:LMQ393502 LVW393487:LWM393502 MFS393487:MGI393502 MPO393487:MQE393502 MZK393487:NAA393502 NJG393487:NJW393502 NTC393487:NTS393502 OCY393487:ODO393502 OMU393487:ONK393502 OWQ393487:OXG393502 PGM393487:PHC393502 PQI393487:PQY393502 QAE393487:QAU393502 QKA393487:QKQ393502 QTW393487:QUM393502 RDS393487:REI393502 RNO393487:ROE393502 RXK393487:RYA393502 SHG393487:SHW393502 SRC393487:SRS393502 TAY393487:TBO393502 TKU393487:TLK393502 TUQ393487:TVG393502 UEM393487:UFC393502 UOI393487:UOY393502 UYE393487:UYU393502 VIA393487:VIQ393502 VRW393487:VSM393502 WBS393487:WCI393502 WLO393487:WME393502 WVK393487:WWA393502 C459023:S459038 IY459023:JO459038 SU459023:TK459038 ACQ459023:ADG459038 AMM459023:ANC459038 AWI459023:AWY459038 BGE459023:BGU459038 BQA459023:BQQ459038 BZW459023:CAM459038 CJS459023:CKI459038 CTO459023:CUE459038 DDK459023:DEA459038 DNG459023:DNW459038 DXC459023:DXS459038 EGY459023:EHO459038 EQU459023:ERK459038 FAQ459023:FBG459038 FKM459023:FLC459038 FUI459023:FUY459038 GEE459023:GEU459038 GOA459023:GOQ459038 GXW459023:GYM459038 HHS459023:HII459038 HRO459023:HSE459038 IBK459023:ICA459038 ILG459023:ILW459038 IVC459023:IVS459038 JEY459023:JFO459038 JOU459023:JPK459038 JYQ459023:JZG459038 KIM459023:KJC459038 KSI459023:KSY459038 LCE459023:LCU459038 LMA459023:LMQ459038 LVW459023:LWM459038 MFS459023:MGI459038 MPO459023:MQE459038 MZK459023:NAA459038 NJG459023:NJW459038 NTC459023:NTS459038 OCY459023:ODO459038 OMU459023:ONK459038 OWQ459023:OXG459038 PGM459023:PHC459038 PQI459023:PQY459038 QAE459023:QAU459038 QKA459023:QKQ459038 QTW459023:QUM459038 RDS459023:REI459038 RNO459023:ROE459038 RXK459023:RYA459038 SHG459023:SHW459038 SRC459023:SRS459038 TAY459023:TBO459038 TKU459023:TLK459038 TUQ459023:TVG459038 UEM459023:UFC459038 UOI459023:UOY459038 UYE459023:UYU459038 VIA459023:VIQ459038 VRW459023:VSM459038 WBS459023:WCI459038 WLO459023:WME459038 WVK459023:WWA459038 C524559:S524574 IY524559:JO524574 SU524559:TK524574 ACQ524559:ADG524574 AMM524559:ANC524574 AWI524559:AWY524574 BGE524559:BGU524574 BQA524559:BQQ524574 BZW524559:CAM524574 CJS524559:CKI524574 CTO524559:CUE524574 DDK524559:DEA524574 DNG524559:DNW524574 DXC524559:DXS524574 EGY524559:EHO524574 EQU524559:ERK524574 FAQ524559:FBG524574 FKM524559:FLC524574 FUI524559:FUY524574 GEE524559:GEU524574 GOA524559:GOQ524574 GXW524559:GYM524574 HHS524559:HII524574 HRO524559:HSE524574 IBK524559:ICA524574 ILG524559:ILW524574 IVC524559:IVS524574 JEY524559:JFO524574 JOU524559:JPK524574 JYQ524559:JZG524574 KIM524559:KJC524574 KSI524559:KSY524574 LCE524559:LCU524574 LMA524559:LMQ524574 LVW524559:LWM524574 MFS524559:MGI524574 MPO524559:MQE524574 MZK524559:NAA524574 NJG524559:NJW524574 NTC524559:NTS524574 OCY524559:ODO524574 OMU524559:ONK524574 OWQ524559:OXG524574 PGM524559:PHC524574 PQI524559:PQY524574 QAE524559:QAU524574 QKA524559:QKQ524574 QTW524559:QUM524574 RDS524559:REI524574 RNO524559:ROE524574 RXK524559:RYA524574 SHG524559:SHW524574 SRC524559:SRS524574 TAY524559:TBO524574 TKU524559:TLK524574 TUQ524559:TVG524574 UEM524559:UFC524574 UOI524559:UOY524574 UYE524559:UYU524574 VIA524559:VIQ524574 VRW524559:VSM524574 WBS524559:WCI524574 WLO524559:WME524574 WVK524559:WWA524574 C590095:S590110 IY590095:JO590110 SU590095:TK590110 ACQ590095:ADG590110 AMM590095:ANC590110 AWI590095:AWY590110 BGE590095:BGU590110 BQA590095:BQQ590110 BZW590095:CAM590110 CJS590095:CKI590110 CTO590095:CUE590110 DDK590095:DEA590110 DNG590095:DNW590110 DXC590095:DXS590110 EGY590095:EHO590110 EQU590095:ERK590110 FAQ590095:FBG590110 FKM590095:FLC590110 FUI590095:FUY590110 GEE590095:GEU590110 GOA590095:GOQ590110 GXW590095:GYM590110 HHS590095:HII590110 HRO590095:HSE590110 IBK590095:ICA590110 ILG590095:ILW590110 IVC590095:IVS590110 JEY590095:JFO590110 JOU590095:JPK590110 JYQ590095:JZG590110 KIM590095:KJC590110 KSI590095:KSY590110 LCE590095:LCU590110 LMA590095:LMQ590110 LVW590095:LWM590110 MFS590095:MGI590110 MPO590095:MQE590110 MZK590095:NAA590110 NJG590095:NJW590110 NTC590095:NTS590110 OCY590095:ODO590110 OMU590095:ONK590110 OWQ590095:OXG590110 PGM590095:PHC590110 PQI590095:PQY590110 QAE590095:QAU590110 QKA590095:QKQ590110 QTW590095:QUM590110 RDS590095:REI590110 RNO590095:ROE590110 RXK590095:RYA590110 SHG590095:SHW590110 SRC590095:SRS590110 TAY590095:TBO590110 TKU590095:TLK590110 TUQ590095:TVG590110 UEM590095:UFC590110 UOI590095:UOY590110 UYE590095:UYU590110 VIA590095:VIQ590110 VRW590095:VSM590110 WBS590095:WCI590110 WLO590095:WME590110 WVK590095:WWA590110 C655631:S655646 IY655631:JO655646 SU655631:TK655646 ACQ655631:ADG655646 AMM655631:ANC655646 AWI655631:AWY655646 BGE655631:BGU655646 BQA655631:BQQ655646 BZW655631:CAM655646 CJS655631:CKI655646 CTO655631:CUE655646 DDK655631:DEA655646 DNG655631:DNW655646 DXC655631:DXS655646 EGY655631:EHO655646 EQU655631:ERK655646 FAQ655631:FBG655646 FKM655631:FLC655646 FUI655631:FUY655646 GEE655631:GEU655646 GOA655631:GOQ655646 GXW655631:GYM655646 HHS655631:HII655646 HRO655631:HSE655646 IBK655631:ICA655646 ILG655631:ILW655646 IVC655631:IVS655646 JEY655631:JFO655646 JOU655631:JPK655646 JYQ655631:JZG655646 KIM655631:KJC655646 KSI655631:KSY655646 LCE655631:LCU655646 LMA655631:LMQ655646 LVW655631:LWM655646 MFS655631:MGI655646 MPO655631:MQE655646 MZK655631:NAA655646 NJG655631:NJW655646 NTC655631:NTS655646 OCY655631:ODO655646 OMU655631:ONK655646 OWQ655631:OXG655646 PGM655631:PHC655646 PQI655631:PQY655646 QAE655631:QAU655646 QKA655631:QKQ655646 QTW655631:QUM655646 RDS655631:REI655646 RNO655631:ROE655646 RXK655631:RYA655646 SHG655631:SHW655646 SRC655631:SRS655646 TAY655631:TBO655646 TKU655631:TLK655646 TUQ655631:TVG655646 UEM655631:UFC655646 UOI655631:UOY655646 UYE655631:UYU655646 VIA655631:VIQ655646 VRW655631:VSM655646 WBS655631:WCI655646 WLO655631:WME655646 WVK655631:WWA655646 C721167:S721182 IY721167:JO721182 SU721167:TK721182 ACQ721167:ADG721182 AMM721167:ANC721182 AWI721167:AWY721182 BGE721167:BGU721182 BQA721167:BQQ721182 BZW721167:CAM721182 CJS721167:CKI721182 CTO721167:CUE721182 DDK721167:DEA721182 DNG721167:DNW721182 DXC721167:DXS721182 EGY721167:EHO721182 EQU721167:ERK721182 FAQ721167:FBG721182 FKM721167:FLC721182 FUI721167:FUY721182 GEE721167:GEU721182 GOA721167:GOQ721182 GXW721167:GYM721182 HHS721167:HII721182 HRO721167:HSE721182 IBK721167:ICA721182 ILG721167:ILW721182 IVC721167:IVS721182 JEY721167:JFO721182 JOU721167:JPK721182 JYQ721167:JZG721182 KIM721167:KJC721182 KSI721167:KSY721182 LCE721167:LCU721182 LMA721167:LMQ721182 LVW721167:LWM721182 MFS721167:MGI721182 MPO721167:MQE721182 MZK721167:NAA721182 NJG721167:NJW721182 NTC721167:NTS721182 OCY721167:ODO721182 OMU721167:ONK721182 OWQ721167:OXG721182 PGM721167:PHC721182 PQI721167:PQY721182 QAE721167:QAU721182 QKA721167:QKQ721182 QTW721167:QUM721182 RDS721167:REI721182 RNO721167:ROE721182 RXK721167:RYA721182 SHG721167:SHW721182 SRC721167:SRS721182 TAY721167:TBO721182 TKU721167:TLK721182 TUQ721167:TVG721182 UEM721167:UFC721182 UOI721167:UOY721182 UYE721167:UYU721182 VIA721167:VIQ721182 VRW721167:VSM721182 WBS721167:WCI721182 WLO721167:WME721182 WVK721167:WWA721182 C786703:S786718 IY786703:JO786718 SU786703:TK786718 ACQ786703:ADG786718 AMM786703:ANC786718 AWI786703:AWY786718 BGE786703:BGU786718 BQA786703:BQQ786718 BZW786703:CAM786718 CJS786703:CKI786718 CTO786703:CUE786718 DDK786703:DEA786718 DNG786703:DNW786718 DXC786703:DXS786718 EGY786703:EHO786718 EQU786703:ERK786718 FAQ786703:FBG786718 FKM786703:FLC786718 FUI786703:FUY786718 GEE786703:GEU786718 GOA786703:GOQ786718 GXW786703:GYM786718 HHS786703:HII786718 HRO786703:HSE786718 IBK786703:ICA786718 ILG786703:ILW786718 IVC786703:IVS786718 JEY786703:JFO786718 JOU786703:JPK786718 JYQ786703:JZG786718 KIM786703:KJC786718 KSI786703:KSY786718 LCE786703:LCU786718 LMA786703:LMQ786718 LVW786703:LWM786718 MFS786703:MGI786718 MPO786703:MQE786718 MZK786703:NAA786718 NJG786703:NJW786718 NTC786703:NTS786718 OCY786703:ODO786718 OMU786703:ONK786718 OWQ786703:OXG786718 PGM786703:PHC786718 PQI786703:PQY786718 QAE786703:QAU786718 QKA786703:QKQ786718 QTW786703:QUM786718 RDS786703:REI786718 RNO786703:ROE786718 RXK786703:RYA786718 SHG786703:SHW786718 SRC786703:SRS786718 TAY786703:TBO786718 TKU786703:TLK786718 TUQ786703:TVG786718 UEM786703:UFC786718 UOI786703:UOY786718 UYE786703:UYU786718 VIA786703:VIQ786718 VRW786703:VSM786718 WBS786703:WCI786718 WLO786703:WME786718 WVK786703:WWA786718 C852239:S852254 IY852239:JO852254 SU852239:TK852254 ACQ852239:ADG852254 AMM852239:ANC852254 AWI852239:AWY852254 BGE852239:BGU852254 BQA852239:BQQ852254 BZW852239:CAM852254 CJS852239:CKI852254 CTO852239:CUE852254 DDK852239:DEA852254 DNG852239:DNW852254 DXC852239:DXS852254 EGY852239:EHO852254 EQU852239:ERK852254 FAQ852239:FBG852254 FKM852239:FLC852254 FUI852239:FUY852254 GEE852239:GEU852254 GOA852239:GOQ852254 GXW852239:GYM852254 HHS852239:HII852254 HRO852239:HSE852254 IBK852239:ICA852254 ILG852239:ILW852254 IVC852239:IVS852254 JEY852239:JFO852254 JOU852239:JPK852254 JYQ852239:JZG852254 KIM852239:KJC852254 KSI852239:KSY852254 LCE852239:LCU852254 LMA852239:LMQ852254 LVW852239:LWM852254 MFS852239:MGI852254 MPO852239:MQE852254 MZK852239:NAA852254 NJG852239:NJW852254 NTC852239:NTS852254 OCY852239:ODO852254 OMU852239:ONK852254 OWQ852239:OXG852254 PGM852239:PHC852254 PQI852239:PQY852254 QAE852239:QAU852254 QKA852239:QKQ852254 QTW852239:QUM852254 RDS852239:REI852254 RNO852239:ROE852254 RXK852239:RYA852254 SHG852239:SHW852254 SRC852239:SRS852254 TAY852239:TBO852254 TKU852239:TLK852254 TUQ852239:TVG852254 UEM852239:UFC852254 UOI852239:UOY852254 UYE852239:UYU852254 VIA852239:VIQ852254 VRW852239:VSM852254 WBS852239:WCI852254 WLO852239:WME852254 WVK852239:WWA852254 C917775:S917790 IY917775:JO917790 SU917775:TK917790 ACQ917775:ADG917790 AMM917775:ANC917790 AWI917775:AWY917790 BGE917775:BGU917790 BQA917775:BQQ917790 BZW917775:CAM917790 CJS917775:CKI917790 CTO917775:CUE917790 DDK917775:DEA917790 DNG917775:DNW917790 DXC917775:DXS917790 EGY917775:EHO917790 EQU917775:ERK917790 FAQ917775:FBG917790 FKM917775:FLC917790 FUI917775:FUY917790 GEE917775:GEU917790 GOA917775:GOQ917790 GXW917775:GYM917790 HHS917775:HII917790 HRO917775:HSE917790 IBK917775:ICA917790 ILG917775:ILW917790 IVC917775:IVS917790 JEY917775:JFO917790 JOU917775:JPK917790 JYQ917775:JZG917790 KIM917775:KJC917790 KSI917775:KSY917790 LCE917775:LCU917790 LMA917775:LMQ917790 LVW917775:LWM917790 MFS917775:MGI917790 MPO917775:MQE917790 MZK917775:NAA917790 NJG917775:NJW917790 NTC917775:NTS917790 OCY917775:ODO917790 OMU917775:ONK917790 OWQ917775:OXG917790 PGM917775:PHC917790 PQI917775:PQY917790 QAE917775:QAU917790 QKA917775:QKQ917790 QTW917775:QUM917790 RDS917775:REI917790 RNO917775:ROE917790 RXK917775:RYA917790 SHG917775:SHW917790 SRC917775:SRS917790 TAY917775:TBO917790 TKU917775:TLK917790 TUQ917775:TVG917790 UEM917775:UFC917790 UOI917775:UOY917790 UYE917775:UYU917790 VIA917775:VIQ917790 VRW917775:VSM917790 WBS917775:WCI917790 WLO917775:WME917790 WVK917775:WWA917790 C983311:S983326 IY983311:JO983326 SU983311:TK983326 ACQ983311:ADG983326 AMM983311:ANC983326 AWI983311:AWY983326 BGE983311:BGU983326 BQA983311:BQQ983326 BZW983311:CAM983326 CJS983311:CKI983326 CTO983311:CUE983326 DDK983311:DEA983326 DNG983311:DNW983326 DXC983311:DXS983326 EGY983311:EHO983326 EQU983311:ERK983326 FAQ983311:FBG983326 FKM983311:FLC983326 FUI983311:FUY983326 GEE983311:GEU983326 GOA983311:GOQ983326 GXW983311:GYM983326 HHS983311:HII983326 HRO983311:HSE983326 IBK983311:ICA983326 ILG983311:ILW983326 IVC983311:IVS983326 JEY983311:JFO983326 JOU983311:JPK983326 JYQ983311:JZG983326 KIM983311:KJC983326 KSI983311:KSY983326 LCE983311:LCU983326 LMA983311:LMQ983326 LVW983311:LWM983326 MFS983311:MGI983326 MPO983311:MQE983326 MZK983311:NAA983326 NJG983311:NJW983326 NTC983311:NTS983326 OCY983311:ODO983326 OMU983311:ONK983326 OWQ983311:OXG983326 PGM983311:PHC983326 PQI983311:PQY983326 QAE983311:QAU983326 QKA983311:QKQ983326 QTW983311:QUM983326 RDS983311:REI983326 RNO983311:ROE983326 RXK983311:RYA983326 SHG983311:SHW983326 SRC983311:SRS983326 TAY983311:TBO983326 TKU983311:TLK983326 TUQ983311:TVG983326 UEM983311:UFC983326 UOI983311:UOY983326 UYE983311:UYU983326 VIA983311:VIQ983326 VRW983311:VSM983326 WBS983311:WCI983326 WLO983311:WME983326 WVK983311:WWA983326 B271:B287 IX271:IX287 ST271:ST287 ACP271:ACP287 AML271:AML287 AWH271:AWH287 BGD271:BGD287 BPZ271:BPZ287 BZV271:BZV287 CJR271:CJR287 CTN271:CTN287 DDJ271:DDJ287 DNF271:DNF287 DXB271:DXB287 EGX271:EGX287 EQT271:EQT287 FAP271:FAP287 FKL271:FKL287 FUH271:FUH287 GED271:GED287 GNZ271:GNZ287 GXV271:GXV287 HHR271:HHR287 HRN271:HRN287 IBJ271:IBJ287 ILF271:ILF287 IVB271:IVB287 JEX271:JEX287 JOT271:JOT287 JYP271:JYP287 KIL271:KIL287 KSH271:KSH287 LCD271:LCD287 LLZ271:LLZ287 LVV271:LVV287 MFR271:MFR287 MPN271:MPN287 MZJ271:MZJ287 NJF271:NJF287 NTB271:NTB287 OCX271:OCX287 OMT271:OMT287 OWP271:OWP287 PGL271:PGL287 PQH271:PQH287 QAD271:QAD287 QJZ271:QJZ287 QTV271:QTV287 RDR271:RDR287 RNN271:RNN287 RXJ271:RXJ287 SHF271:SHF287 SRB271:SRB287 TAX271:TAX287 TKT271:TKT287 TUP271:TUP287 UEL271:UEL287 UOH271:UOH287 UYD271:UYD287 VHZ271:VHZ287 VRV271:VRV287 WBR271:WBR287 WLN271:WLN287 WVJ271:WVJ287 B65807:B65823 IX65807:IX65823 ST65807:ST65823 ACP65807:ACP65823 AML65807:AML65823 AWH65807:AWH65823 BGD65807:BGD65823 BPZ65807:BPZ65823 BZV65807:BZV65823 CJR65807:CJR65823 CTN65807:CTN65823 DDJ65807:DDJ65823 DNF65807:DNF65823 DXB65807:DXB65823 EGX65807:EGX65823 EQT65807:EQT65823 FAP65807:FAP65823 FKL65807:FKL65823 FUH65807:FUH65823 GED65807:GED65823 GNZ65807:GNZ65823 GXV65807:GXV65823 HHR65807:HHR65823 HRN65807:HRN65823 IBJ65807:IBJ65823 ILF65807:ILF65823 IVB65807:IVB65823 JEX65807:JEX65823 JOT65807:JOT65823 JYP65807:JYP65823 KIL65807:KIL65823 KSH65807:KSH65823 LCD65807:LCD65823 LLZ65807:LLZ65823 LVV65807:LVV65823 MFR65807:MFR65823 MPN65807:MPN65823 MZJ65807:MZJ65823 NJF65807:NJF65823 NTB65807:NTB65823 OCX65807:OCX65823 OMT65807:OMT65823 OWP65807:OWP65823 PGL65807:PGL65823 PQH65807:PQH65823 QAD65807:QAD65823 QJZ65807:QJZ65823 QTV65807:QTV65823 RDR65807:RDR65823 RNN65807:RNN65823 RXJ65807:RXJ65823 SHF65807:SHF65823 SRB65807:SRB65823 TAX65807:TAX65823 TKT65807:TKT65823 TUP65807:TUP65823 UEL65807:UEL65823 UOH65807:UOH65823 UYD65807:UYD65823 VHZ65807:VHZ65823 VRV65807:VRV65823 WBR65807:WBR65823 WLN65807:WLN65823 WVJ65807:WVJ65823 B131343:B131359 IX131343:IX131359 ST131343:ST131359 ACP131343:ACP131359 AML131343:AML131359 AWH131343:AWH131359 BGD131343:BGD131359 BPZ131343:BPZ131359 BZV131343:BZV131359 CJR131343:CJR131359 CTN131343:CTN131359 DDJ131343:DDJ131359 DNF131343:DNF131359 DXB131343:DXB131359 EGX131343:EGX131359 EQT131343:EQT131359 FAP131343:FAP131359 FKL131343:FKL131359 FUH131343:FUH131359 GED131343:GED131359 GNZ131343:GNZ131359 GXV131343:GXV131359 HHR131343:HHR131359 HRN131343:HRN131359 IBJ131343:IBJ131359 ILF131343:ILF131359 IVB131343:IVB131359 JEX131343:JEX131359 JOT131343:JOT131359 JYP131343:JYP131359 KIL131343:KIL131359 KSH131343:KSH131359 LCD131343:LCD131359 LLZ131343:LLZ131359 LVV131343:LVV131359 MFR131343:MFR131359 MPN131343:MPN131359 MZJ131343:MZJ131359 NJF131343:NJF131359 NTB131343:NTB131359 OCX131343:OCX131359 OMT131343:OMT131359 OWP131343:OWP131359 PGL131343:PGL131359 PQH131343:PQH131359 QAD131343:QAD131359 QJZ131343:QJZ131359 QTV131343:QTV131359 RDR131343:RDR131359 RNN131343:RNN131359 RXJ131343:RXJ131359 SHF131343:SHF131359 SRB131343:SRB131359 TAX131343:TAX131359 TKT131343:TKT131359 TUP131343:TUP131359 UEL131343:UEL131359 UOH131343:UOH131359 UYD131343:UYD131359 VHZ131343:VHZ131359 VRV131343:VRV131359 WBR131343:WBR131359 WLN131343:WLN131359 WVJ131343:WVJ131359 B196879:B196895 IX196879:IX196895 ST196879:ST196895 ACP196879:ACP196895 AML196879:AML196895 AWH196879:AWH196895 BGD196879:BGD196895 BPZ196879:BPZ196895 BZV196879:BZV196895 CJR196879:CJR196895 CTN196879:CTN196895 DDJ196879:DDJ196895 DNF196879:DNF196895 DXB196879:DXB196895 EGX196879:EGX196895 EQT196879:EQT196895 FAP196879:FAP196895 FKL196879:FKL196895 FUH196879:FUH196895 GED196879:GED196895 GNZ196879:GNZ196895 GXV196879:GXV196895 HHR196879:HHR196895 HRN196879:HRN196895 IBJ196879:IBJ196895 ILF196879:ILF196895 IVB196879:IVB196895 JEX196879:JEX196895 JOT196879:JOT196895 JYP196879:JYP196895 KIL196879:KIL196895 KSH196879:KSH196895 LCD196879:LCD196895 LLZ196879:LLZ196895 LVV196879:LVV196895 MFR196879:MFR196895 MPN196879:MPN196895 MZJ196879:MZJ196895 NJF196879:NJF196895 NTB196879:NTB196895 OCX196879:OCX196895 OMT196879:OMT196895 OWP196879:OWP196895 PGL196879:PGL196895 PQH196879:PQH196895 QAD196879:QAD196895 QJZ196879:QJZ196895 QTV196879:QTV196895 RDR196879:RDR196895 RNN196879:RNN196895 RXJ196879:RXJ196895 SHF196879:SHF196895 SRB196879:SRB196895 TAX196879:TAX196895 TKT196879:TKT196895 TUP196879:TUP196895 UEL196879:UEL196895 UOH196879:UOH196895 UYD196879:UYD196895 VHZ196879:VHZ196895 VRV196879:VRV196895 WBR196879:WBR196895 WLN196879:WLN196895 WVJ196879:WVJ196895 B262415:B262431 IX262415:IX262431 ST262415:ST262431 ACP262415:ACP262431 AML262415:AML262431 AWH262415:AWH262431 BGD262415:BGD262431 BPZ262415:BPZ262431 BZV262415:BZV262431 CJR262415:CJR262431 CTN262415:CTN262431 DDJ262415:DDJ262431 DNF262415:DNF262431 DXB262415:DXB262431 EGX262415:EGX262431 EQT262415:EQT262431 FAP262415:FAP262431 FKL262415:FKL262431 FUH262415:FUH262431 GED262415:GED262431 GNZ262415:GNZ262431 GXV262415:GXV262431 HHR262415:HHR262431 HRN262415:HRN262431 IBJ262415:IBJ262431 ILF262415:ILF262431 IVB262415:IVB262431 JEX262415:JEX262431 JOT262415:JOT262431 JYP262415:JYP262431 KIL262415:KIL262431 KSH262415:KSH262431 LCD262415:LCD262431 LLZ262415:LLZ262431 LVV262415:LVV262431 MFR262415:MFR262431 MPN262415:MPN262431 MZJ262415:MZJ262431 NJF262415:NJF262431 NTB262415:NTB262431 OCX262415:OCX262431 OMT262415:OMT262431 OWP262415:OWP262431 PGL262415:PGL262431 PQH262415:PQH262431 QAD262415:QAD262431 QJZ262415:QJZ262431 QTV262415:QTV262431 RDR262415:RDR262431 RNN262415:RNN262431 RXJ262415:RXJ262431 SHF262415:SHF262431 SRB262415:SRB262431 TAX262415:TAX262431 TKT262415:TKT262431 TUP262415:TUP262431 UEL262415:UEL262431 UOH262415:UOH262431 UYD262415:UYD262431 VHZ262415:VHZ262431 VRV262415:VRV262431 WBR262415:WBR262431 WLN262415:WLN262431 WVJ262415:WVJ262431 B327951:B327967 IX327951:IX327967 ST327951:ST327967 ACP327951:ACP327967 AML327951:AML327967 AWH327951:AWH327967 BGD327951:BGD327967 BPZ327951:BPZ327967 BZV327951:BZV327967 CJR327951:CJR327967 CTN327951:CTN327967 DDJ327951:DDJ327967 DNF327951:DNF327967 DXB327951:DXB327967 EGX327951:EGX327967 EQT327951:EQT327967 FAP327951:FAP327967 FKL327951:FKL327967 FUH327951:FUH327967 GED327951:GED327967 GNZ327951:GNZ327967 GXV327951:GXV327967 HHR327951:HHR327967 HRN327951:HRN327967 IBJ327951:IBJ327967 ILF327951:ILF327967 IVB327951:IVB327967 JEX327951:JEX327967 JOT327951:JOT327967 JYP327951:JYP327967 KIL327951:KIL327967 KSH327951:KSH327967 LCD327951:LCD327967 LLZ327951:LLZ327967 LVV327951:LVV327967 MFR327951:MFR327967 MPN327951:MPN327967 MZJ327951:MZJ327967 NJF327951:NJF327967 NTB327951:NTB327967 OCX327951:OCX327967 OMT327951:OMT327967 OWP327951:OWP327967 PGL327951:PGL327967 PQH327951:PQH327967 QAD327951:QAD327967 QJZ327951:QJZ327967 QTV327951:QTV327967 RDR327951:RDR327967 RNN327951:RNN327967 RXJ327951:RXJ327967 SHF327951:SHF327967 SRB327951:SRB327967 TAX327951:TAX327967 TKT327951:TKT327967 TUP327951:TUP327967 UEL327951:UEL327967 UOH327951:UOH327967 UYD327951:UYD327967 VHZ327951:VHZ327967 VRV327951:VRV327967 WBR327951:WBR327967 WLN327951:WLN327967 WVJ327951:WVJ327967 B393487:B393503 IX393487:IX393503 ST393487:ST393503 ACP393487:ACP393503 AML393487:AML393503 AWH393487:AWH393503 BGD393487:BGD393503 BPZ393487:BPZ393503 BZV393487:BZV393503 CJR393487:CJR393503 CTN393487:CTN393503 DDJ393487:DDJ393503 DNF393487:DNF393503 DXB393487:DXB393503 EGX393487:EGX393503 EQT393487:EQT393503 FAP393487:FAP393503 FKL393487:FKL393503 FUH393487:FUH393503 GED393487:GED393503 GNZ393487:GNZ393503 GXV393487:GXV393503 HHR393487:HHR393503 HRN393487:HRN393503 IBJ393487:IBJ393503 ILF393487:ILF393503 IVB393487:IVB393503 JEX393487:JEX393503 JOT393487:JOT393503 JYP393487:JYP393503 KIL393487:KIL393503 KSH393487:KSH393503 LCD393487:LCD393503 LLZ393487:LLZ393503 LVV393487:LVV393503 MFR393487:MFR393503 MPN393487:MPN393503 MZJ393487:MZJ393503 NJF393487:NJF393503 NTB393487:NTB393503 OCX393487:OCX393503 OMT393487:OMT393503 OWP393487:OWP393503 PGL393487:PGL393503 PQH393487:PQH393503 QAD393487:QAD393503 QJZ393487:QJZ393503 QTV393487:QTV393503 RDR393487:RDR393503 RNN393487:RNN393503 RXJ393487:RXJ393503 SHF393487:SHF393503 SRB393487:SRB393503 TAX393487:TAX393503 TKT393487:TKT393503 TUP393487:TUP393503 UEL393487:UEL393503 UOH393487:UOH393503 UYD393487:UYD393503 VHZ393487:VHZ393503 VRV393487:VRV393503 WBR393487:WBR393503 WLN393487:WLN393503 WVJ393487:WVJ393503 B459023:B459039 IX459023:IX459039 ST459023:ST459039 ACP459023:ACP459039 AML459023:AML459039 AWH459023:AWH459039 BGD459023:BGD459039 BPZ459023:BPZ459039 BZV459023:BZV459039 CJR459023:CJR459039 CTN459023:CTN459039 DDJ459023:DDJ459039 DNF459023:DNF459039 DXB459023:DXB459039 EGX459023:EGX459039 EQT459023:EQT459039 FAP459023:FAP459039 FKL459023:FKL459039 FUH459023:FUH459039 GED459023:GED459039 GNZ459023:GNZ459039 GXV459023:GXV459039 HHR459023:HHR459039 HRN459023:HRN459039 IBJ459023:IBJ459039 ILF459023:ILF459039 IVB459023:IVB459039 JEX459023:JEX459039 JOT459023:JOT459039 JYP459023:JYP459039 KIL459023:KIL459039 KSH459023:KSH459039 LCD459023:LCD459039 LLZ459023:LLZ459039 LVV459023:LVV459039 MFR459023:MFR459039 MPN459023:MPN459039 MZJ459023:MZJ459039 NJF459023:NJF459039 NTB459023:NTB459039 OCX459023:OCX459039 OMT459023:OMT459039 OWP459023:OWP459039 PGL459023:PGL459039 PQH459023:PQH459039 QAD459023:QAD459039 QJZ459023:QJZ459039 QTV459023:QTV459039 RDR459023:RDR459039 RNN459023:RNN459039 RXJ459023:RXJ459039 SHF459023:SHF459039 SRB459023:SRB459039 TAX459023:TAX459039 TKT459023:TKT459039 TUP459023:TUP459039 UEL459023:UEL459039 UOH459023:UOH459039 UYD459023:UYD459039 VHZ459023:VHZ459039 VRV459023:VRV459039 WBR459023:WBR459039 WLN459023:WLN459039 WVJ459023:WVJ459039 B524559:B524575 IX524559:IX524575 ST524559:ST524575 ACP524559:ACP524575 AML524559:AML524575 AWH524559:AWH524575 BGD524559:BGD524575 BPZ524559:BPZ524575 BZV524559:BZV524575 CJR524559:CJR524575 CTN524559:CTN524575 DDJ524559:DDJ524575 DNF524559:DNF524575 DXB524559:DXB524575 EGX524559:EGX524575 EQT524559:EQT524575 FAP524559:FAP524575 FKL524559:FKL524575 FUH524559:FUH524575 GED524559:GED524575 GNZ524559:GNZ524575 GXV524559:GXV524575 HHR524559:HHR524575 HRN524559:HRN524575 IBJ524559:IBJ524575 ILF524559:ILF524575 IVB524559:IVB524575 JEX524559:JEX524575 JOT524559:JOT524575 JYP524559:JYP524575 KIL524559:KIL524575 KSH524559:KSH524575 LCD524559:LCD524575 LLZ524559:LLZ524575 LVV524559:LVV524575 MFR524559:MFR524575 MPN524559:MPN524575 MZJ524559:MZJ524575 NJF524559:NJF524575 NTB524559:NTB524575 OCX524559:OCX524575 OMT524559:OMT524575 OWP524559:OWP524575 PGL524559:PGL524575 PQH524559:PQH524575 QAD524559:QAD524575 QJZ524559:QJZ524575 QTV524559:QTV524575 RDR524559:RDR524575 RNN524559:RNN524575 RXJ524559:RXJ524575 SHF524559:SHF524575 SRB524559:SRB524575 TAX524559:TAX524575 TKT524559:TKT524575 TUP524559:TUP524575 UEL524559:UEL524575 UOH524559:UOH524575 UYD524559:UYD524575 VHZ524559:VHZ524575 VRV524559:VRV524575 WBR524559:WBR524575 WLN524559:WLN524575 WVJ524559:WVJ524575 B590095:B590111 IX590095:IX590111 ST590095:ST590111 ACP590095:ACP590111 AML590095:AML590111 AWH590095:AWH590111 BGD590095:BGD590111 BPZ590095:BPZ590111 BZV590095:BZV590111 CJR590095:CJR590111 CTN590095:CTN590111 DDJ590095:DDJ590111 DNF590095:DNF590111 DXB590095:DXB590111 EGX590095:EGX590111 EQT590095:EQT590111 FAP590095:FAP590111 FKL590095:FKL590111 FUH590095:FUH590111 GED590095:GED590111 GNZ590095:GNZ590111 GXV590095:GXV590111 HHR590095:HHR590111 HRN590095:HRN590111 IBJ590095:IBJ590111 ILF590095:ILF590111 IVB590095:IVB590111 JEX590095:JEX590111 JOT590095:JOT590111 JYP590095:JYP590111 KIL590095:KIL590111 KSH590095:KSH590111 LCD590095:LCD590111 LLZ590095:LLZ590111 LVV590095:LVV590111 MFR590095:MFR590111 MPN590095:MPN590111 MZJ590095:MZJ590111 NJF590095:NJF590111 NTB590095:NTB590111 OCX590095:OCX590111 OMT590095:OMT590111 OWP590095:OWP590111 PGL590095:PGL590111 PQH590095:PQH590111 QAD590095:QAD590111 QJZ590095:QJZ590111 QTV590095:QTV590111 RDR590095:RDR590111 RNN590095:RNN590111 RXJ590095:RXJ590111 SHF590095:SHF590111 SRB590095:SRB590111 TAX590095:TAX590111 TKT590095:TKT590111 TUP590095:TUP590111 UEL590095:UEL590111 UOH590095:UOH590111 UYD590095:UYD590111 VHZ590095:VHZ590111 VRV590095:VRV590111 WBR590095:WBR590111 WLN590095:WLN590111 WVJ590095:WVJ590111 B655631:B655647 IX655631:IX655647 ST655631:ST655647 ACP655631:ACP655647 AML655631:AML655647 AWH655631:AWH655647 BGD655631:BGD655647 BPZ655631:BPZ655647 BZV655631:BZV655647 CJR655631:CJR655647 CTN655631:CTN655647 DDJ655631:DDJ655647 DNF655631:DNF655647 DXB655631:DXB655647 EGX655631:EGX655647 EQT655631:EQT655647 FAP655631:FAP655647 FKL655631:FKL655647 FUH655631:FUH655647 GED655631:GED655647 GNZ655631:GNZ655647 GXV655631:GXV655647 HHR655631:HHR655647 HRN655631:HRN655647 IBJ655631:IBJ655647 ILF655631:ILF655647 IVB655631:IVB655647 JEX655631:JEX655647 JOT655631:JOT655647 JYP655631:JYP655647 KIL655631:KIL655647 KSH655631:KSH655647 LCD655631:LCD655647 LLZ655631:LLZ655647 LVV655631:LVV655647 MFR655631:MFR655647 MPN655631:MPN655647 MZJ655631:MZJ655647 NJF655631:NJF655647 NTB655631:NTB655647 OCX655631:OCX655647 OMT655631:OMT655647 OWP655631:OWP655647 PGL655631:PGL655647 PQH655631:PQH655647 QAD655631:QAD655647 QJZ655631:QJZ655647 QTV655631:QTV655647 RDR655631:RDR655647 RNN655631:RNN655647 RXJ655631:RXJ655647 SHF655631:SHF655647 SRB655631:SRB655647 TAX655631:TAX655647 TKT655631:TKT655647 TUP655631:TUP655647 UEL655631:UEL655647 UOH655631:UOH655647 UYD655631:UYD655647 VHZ655631:VHZ655647 VRV655631:VRV655647 WBR655631:WBR655647 WLN655631:WLN655647 WVJ655631:WVJ655647 B721167:B721183 IX721167:IX721183 ST721167:ST721183 ACP721167:ACP721183 AML721167:AML721183 AWH721167:AWH721183 BGD721167:BGD721183 BPZ721167:BPZ721183 BZV721167:BZV721183 CJR721167:CJR721183 CTN721167:CTN721183 DDJ721167:DDJ721183 DNF721167:DNF721183 DXB721167:DXB721183 EGX721167:EGX721183 EQT721167:EQT721183 FAP721167:FAP721183 FKL721167:FKL721183 FUH721167:FUH721183 GED721167:GED721183 GNZ721167:GNZ721183 GXV721167:GXV721183 HHR721167:HHR721183 HRN721167:HRN721183 IBJ721167:IBJ721183 ILF721167:ILF721183 IVB721167:IVB721183 JEX721167:JEX721183 JOT721167:JOT721183 JYP721167:JYP721183 KIL721167:KIL721183 KSH721167:KSH721183 LCD721167:LCD721183 LLZ721167:LLZ721183 LVV721167:LVV721183 MFR721167:MFR721183 MPN721167:MPN721183 MZJ721167:MZJ721183 NJF721167:NJF721183 NTB721167:NTB721183 OCX721167:OCX721183 OMT721167:OMT721183 OWP721167:OWP721183 PGL721167:PGL721183 PQH721167:PQH721183 QAD721167:QAD721183 QJZ721167:QJZ721183 QTV721167:QTV721183 RDR721167:RDR721183 RNN721167:RNN721183 RXJ721167:RXJ721183 SHF721167:SHF721183 SRB721167:SRB721183 TAX721167:TAX721183 TKT721167:TKT721183 TUP721167:TUP721183 UEL721167:UEL721183 UOH721167:UOH721183 UYD721167:UYD721183 VHZ721167:VHZ721183 VRV721167:VRV721183 WBR721167:WBR721183 WLN721167:WLN721183 WVJ721167:WVJ721183 B786703:B786719 IX786703:IX786719 ST786703:ST786719 ACP786703:ACP786719 AML786703:AML786719 AWH786703:AWH786719 BGD786703:BGD786719 BPZ786703:BPZ786719 BZV786703:BZV786719 CJR786703:CJR786719 CTN786703:CTN786719 DDJ786703:DDJ786719 DNF786703:DNF786719 DXB786703:DXB786719 EGX786703:EGX786719 EQT786703:EQT786719 FAP786703:FAP786719 FKL786703:FKL786719 FUH786703:FUH786719 GED786703:GED786719 GNZ786703:GNZ786719 GXV786703:GXV786719 HHR786703:HHR786719 HRN786703:HRN786719 IBJ786703:IBJ786719 ILF786703:ILF786719 IVB786703:IVB786719 JEX786703:JEX786719 JOT786703:JOT786719 JYP786703:JYP786719 KIL786703:KIL786719 KSH786703:KSH786719 LCD786703:LCD786719 LLZ786703:LLZ786719 LVV786703:LVV786719 MFR786703:MFR786719 MPN786703:MPN786719 MZJ786703:MZJ786719 NJF786703:NJF786719 NTB786703:NTB786719 OCX786703:OCX786719 OMT786703:OMT786719 OWP786703:OWP786719 PGL786703:PGL786719 PQH786703:PQH786719 QAD786703:QAD786719 QJZ786703:QJZ786719 QTV786703:QTV786719 RDR786703:RDR786719 RNN786703:RNN786719 RXJ786703:RXJ786719 SHF786703:SHF786719 SRB786703:SRB786719 TAX786703:TAX786719 TKT786703:TKT786719 TUP786703:TUP786719 UEL786703:UEL786719 UOH786703:UOH786719 UYD786703:UYD786719 VHZ786703:VHZ786719 VRV786703:VRV786719 WBR786703:WBR786719 WLN786703:WLN786719 WVJ786703:WVJ786719 B852239:B852255 IX852239:IX852255 ST852239:ST852255 ACP852239:ACP852255 AML852239:AML852255 AWH852239:AWH852255 BGD852239:BGD852255 BPZ852239:BPZ852255 BZV852239:BZV852255 CJR852239:CJR852255 CTN852239:CTN852255 DDJ852239:DDJ852255 DNF852239:DNF852255 DXB852239:DXB852255 EGX852239:EGX852255 EQT852239:EQT852255 FAP852239:FAP852255 FKL852239:FKL852255 FUH852239:FUH852255 GED852239:GED852255 GNZ852239:GNZ852255 GXV852239:GXV852255 HHR852239:HHR852255 HRN852239:HRN852255 IBJ852239:IBJ852255 ILF852239:ILF852255 IVB852239:IVB852255 JEX852239:JEX852255 JOT852239:JOT852255 JYP852239:JYP852255 KIL852239:KIL852255 KSH852239:KSH852255 LCD852239:LCD852255 LLZ852239:LLZ852255 LVV852239:LVV852255 MFR852239:MFR852255 MPN852239:MPN852255 MZJ852239:MZJ852255 NJF852239:NJF852255 NTB852239:NTB852255 OCX852239:OCX852255 OMT852239:OMT852255 OWP852239:OWP852255 PGL852239:PGL852255 PQH852239:PQH852255 QAD852239:QAD852255 QJZ852239:QJZ852255 QTV852239:QTV852255 RDR852239:RDR852255 RNN852239:RNN852255 RXJ852239:RXJ852255 SHF852239:SHF852255 SRB852239:SRB852255 TAX852239:TAX852255 TKT852239:TKT852255 TUP852239:TUP852255 UEL852239:UEL852255 UOH852239:UOH852255 UYD852239:UYD852255 VHZ852239:VHZ852255 VRV852239:VRV852255 WBR852239:WBR852255 WLN852239:WLN852255 WVJ852239:WVJ852255 B917775:B917791 IX917775:IX917791 ST917775:ST917791 ACP917775:ACP917791 AML917775:AML917791 AWH917775:AWH917791 BGD917775:BGD917791 BPZ917775:BPZ917791 BZV917775:BZV917791 CJR917775:CJR917791 CTN917775:CTN917791 DDJ917775:DDJ917791 DNF917775:DNF917791 DXB917775:DXB917791 EGX917775:EGX917791 EQT917775:EQT917791 FAP917775:FAP917791 FKL917775:FKL917791 FUH917775:FUH917791 GED917775:GED917791 GNZ917775:GNZ917791 GXV917775:GXV917791 HHR917775:HHR917791 HRN917775:HRN917791 IBJ917775:IBJ917791 ILF917775:ILF917791 IVB917775:IVB917791 JEX917775:JEX917791 JOT917775:JOT917791 JYP917775:JYP917791 KIL917775:KIL917791 KSH917775:KSH917791 LCD917775:LCD917791 LLZ917775:LLZ917791 LVV917775:LVV917791 MFR917775:MFR917791 MPN917775:MPN917791 MZJ917775:MZJ917791 NJF917775:NJF917791 NTB917775:NTB917791 OCX917775:OCX917791 OMT917775:OMT917791 OWP917775:OWP917791 PGL917775:PGL917791 PQH917775:PQH917791 QAD917775:QAD917791 QJZ917775:QJZ917791 QTV917775:QTV917791 RDR917775:RDR917791 RNN917775:RNN917791 RXJ917775:RXJ917791 SHF917775:SHF917791 SRB917775:SRB917791 TAX917775:TAX917791 TKT917775:TKT917791 TUP917775:TUP917791 UEL917775:UEL917791 UOH917775:UOH917791 UYD917775:UYD917791 VHZ917775:VHZ917791 VRV917775:VRV917791 WBR917775:WBR917791 WLN917775:WLN917791 WVJ917775:WVJ917791 B983311:B983327 IX983311:IX983327 ST983311:ST983327 ACP983311:ACP983327 AML983311:AML983327 AWH983311:AWH983327 BGD983311:BGD983327 BPZ983311:BPZ983327 BZV983311:BZV983327 CJR983311:CJR983327 CTN983311:CTN983327 DDJ983311:DDJ983327 DNF983311:DNF983327 DXB983311:DXB983327 EGX983311:EGX983327 EQT983311:EQT983327 FAP983311:FAP983327 FKL983311:FKL983327 FUH983311:FUH983327 GED983311:GED983327 GNZ983311:GNZ983327 GXV983311:GXV983327 HHR983311:HHR983327 HRN983311:HRN983327 IBJ983311:IBJ983327 ILF983311:ILF983327 IVB983311:IVB983327 JEX983311:JEX983327 JOT983311:JOT983327 JYP983311:JYP983327 KIL983311:KIL983327 KSH983311:KSH983327 LCD983311:LCD983327 LLZ983311:LLZ983327 LVV983311:LVV983327 MFR983311:MFR983327 MPN983311:MPN983327 MZJ983311:MZJ983327 NJF983311:NJF983327 NTB983311:NTB983327 OCX983311:OCX983327 OMT983311:OMT983327 OWP983311:OWP983327 PGL983311:PGL983327 PQH983311:PQH983327 QAD983311:QAD983327 QJZ983311:QJZ983327 QTV983311:QTV983327 RDR983311:RDR983327 RNN983311:RNN983327 RXJ983311:RXJ983327 SHF983311:SHF983327 SRB983311:SRB983327 TAX983311:TAX983327 TKT983311:TKT983327 TUP983311:TUP983327 UEL983311:UEL983327 UOH983311:UOH983327 UYD983311:UYD983327 VHZ983311:VHZ983327 VRV983311:VRV983327 WBR983311:WBR983327 WLN983311:WLN983327 WVJ983311:WVJ983327</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A1F9B-C5C3-4F67-9E6D-F467E607DC05}">
  <sheetPr>
    <tabColor theme="0" tint="-0.14999847407452621"/>
  </sheetPr>
  <dimension ref="A1:CZ158"/>
  <sheetViews>
    <sheetView topLeftCell="A58" zoomScale="93" zoomScaleNormal="93" workbookViewId="0">
      <selection activeCell="P25" sqref="P25:Q26"/>
    </sheetView>
  </sheetViews>
  <sheetFormatPr baseColWidth="10" defaultColWidth="11.453125" defaultRowHeight="14.5" x14ac:dyDescent="0.35"/>
  <cols>
    <col min="1" max="1" width="49.1796875" style="1473" customWidth="1"/>
    <col min="2" max="2" width="69.81640625" style="1473" bestFit="1" customWidth="1"/>
    <col min="3" max="3" width="17.453125" style="7335" customWidth="1"/>
    <col min="4" max="4" width="29.453125" style="1473" customWidth="1"/>
    <col min="5" max="5" width="11.453125" style="1473"/>
    <col min="6" max="6" width="23.36328125" style="1473" customWidth="1"/>
    <col min="7" max="14" width="11.453125" style="1473"/>
    <col min="15" max="15" width="20.81640625" style="1473" customWidth="1"/>
    <col min="16" max="16384" width="11.453125" style="1473"/>
  </cols>
  <sheetData>
    <row r="1" spans="1:104" s="203" customFormat="1" ht="15" customHeight="1" x14ac:dyDescent="0.25">
      <c r="A1" s="1985" t="s">
        <v>3785</v>
      </c>
      <c r="B1" s="1985"/>
      <c r="C1" s="1985"/>
      <c r="D1" s="1985"/>
      <c r="E1" s="1985"/>
      <c r="F1" s="1985"/>
      <c r="G1" s="1985"/>
      <c r="H1" s="1985"/>
      <c r="I1" s="1985"/>
      <c r="J1" s="1985"/>
      <c r="K1" s="1985"/>
      <c r="L1" s="1985"/>
      <c r="M1" s="1985"/>
      <c r="N1" s="1985"/>
      <c r="O1" s="1985"/>
      <c r="P1" s="1985"/>
      <c r="Q1" s="1985"/>
      <c r="R1" s="1985"/>
      <c r="S1" s="1985"/>
      <c r="T1" s="1985"/>
      <c r="CA1" s="2822"/>
      <c r="CB1" s="2822"/>
      <c r="CC1" s="2822"/>
      <c r="CD1" s="2822"/>
      <c r="CE1" s="2822"/>
      <c r="CF1" s="2822"/>
      <c r="CG1" s="2822"/>
      <c r="CH1" s="2822"/>
      <c r="CI1" s="2822"/>
      <c r="CJ1" s="2822"/>
      <c r="CK1" s="2822"/>
      <c r="CL1" s="2822"/>
      <c r="CM1" s="2822"/>
      <c r="CN1" s="2822"/>
      <c r="CO1" s="2822"/>
      <c r="CP1" s="2822"/>
      <c r="CQ1" s="2822"/>
      <c r="CR1" s="2822"/>
      <c r="CS1" s="2822"/>
      <c r="CT1" s="2822"/>
      <c r="CU1" s="2822"/>
      <c r="CV1" s="2822"/>
      <c r="CW1" s="2822"/>
      <c r="CX1" s="2822"/>
      <c r="CY1" s="2822"/>
      <c r="CZ1" s="2822"/>
    </row>
    <row r="2" spans="1:104" s="203" customFormat="1" ht="14" x14ac:dyDescent="0.3">
      <c r="A2" s="207"/>
      <c r="B2" s="1211"/>
      <c r="C2" s="7160"/>
      <c r="D2" s="1211"/>
      <c r="E2" s="1211"/>
      <c r="F2" s="1211"/>
      <c r="CA2" s="2822"/>
      <c r="CB2" s="2822"/>
      <c r="CC2" s="2822"/>
      <c r="CD2" s="2822"/>
      <c r="CE2" s="2822"/>
      <c r="CF2" s="2822"/>
      <c r="CG2" s="2822"/>
      <c r="CH2" s="2822"/>
      <c r="CI2" s="2822"/>
      <c r="CJ2" s="2822"/>
      <c r="CK2" s="2822"/>
      <c r="CL2" s="2822"/>
      <c r="CM2" s="2822"/>
      <c r="CN2" s="2822"/>
      <c r="CO2" s="2822"/>
      <c r="CP2" s="2822"/>
      <c r="CQ2" s="2822"/>
      <c r="CR2" s="2822"/>
      <c r="CS2" s="2822"/>
      <c r="CT2" s="2822"/>
      <c r="CU2" s="2822"/>
      <c r="CV2" s="2822"/>
      <c r="CW2" s="2822"/>
      <c r="CX2" s="2822"/>
      <c r="CY2" s="2822"/>
      <c r="CZ2" s="2822"/>
    </row>
    <row r="3" spans="1:104" s="203" customFormat="1" ht="32.15" customHeight="1" x14ac:dyDescent="0.25">
      <c r="A3" s="4902" t="s">
        <v>3786</v>
      </c>
      <c r="C3" s="7161"/>
      <c r="CA3" s="2822"/>
      <c r="CB3" s="2822"/>
      <c r="CC3" s="2822"/>
      <c r="CD3" s="2822"/>
      <c r="CE3" s="2822"/>
      <c r="CF3" s="2822"/>
      <c r="CG3" s="2822"/>
      <c r="CH3" s="2822"/>
      <c r="CI3" s="2822"/>
      <c r="CJ3" s="2822"/>
      <c r="CK3" s="2822"/>
      <c r="CL3" s="2822"/>
      <c r="CM3" s="2822"/>
      <c r="CN3" s="2822"/>
      <c r="CO3" s="2822"/>
      <c r="CP3" s="2822"/>
      <c r="CQ3" s="2822"/>
      <c r="CR3" s="2822"/>
      <c r="CS3" s="2822"/>
      <c r="CT3" s="2822"/>
      <c r="CU3" s="2822"/>
      <c r="CV3" s="2822"/>
      <c r="CW3" s="2822"/>
      <c r="CX3" s="2822"/>
      <c r="CY3" s="2822"/>
      <c r="CZ3" s="2822"/>
    </row>
    <row r="4" spans="1:104" s="203" customFormat="1" ht="73.5" customHeight="1" x14ac:dyDescent="0.25">
      <c r="A4" s="6939" t="s">
        <v>2560</v>
      </c>
      <c r="B4" s="2434"/>
      <c r="C4" s="3311" t="s">
        <v>36</v>
      </c>
      <c r="D4" s="7162"/>
      <c r="E4" s="3371"/>
      <c r="F4" s="6975" t="s">
        <v>3787</v>
      </c>
      <c r="G4" s="6975"/>
      <c r="H4" s="6975" t="s">
        <v>636</v>
      </c>
      <c r="I4" s="6975"/>
      <c r="J4" s="6975" t="s">
        <v>3788</v>
      </c>
      <c r="K4" s="6975"/>
      <c r="L4" s="6975" t="s">
        <v>3789</v>
      </c>
      <c r="M4" s="3311"/>
      <c r="N4" s="7163" t="s">
        <v>3790</v>
      </c>
      <c r="O4" s="7163"/>
      <c r="P4" s="7163" t="s">
        <v>3791</v>
      </c>
      <c r="Q4" s="7163"/>
      <c r="R4" s="7435" t="s">
        <v>3721</v>
      </c>
      <c r="S4" s="7436"/>
      <c r="T4" s="7437" t="s">
        <v>10</v>
      </c>
      <c r="U4" s="7420" t="s">
        <v>11</v>
      </c>
      <c r="BY4" s="2822"/>
      <c r="BZ4" s="2822"/>
      <c r="CA4" s="2822"/>
      <c r="CB4" s="2822"/>
      <c r="CC4" s="2822"/>
      <c r="CD4" s="2822"/>
      <c r="CE4" s="2822"/>
      <c r="CF4" s="2822"/>
      <c r="CG4" s="2822"/>
      <c r="CH4" s="2822"/>
      <c r="CI4" s="2822"/>
      <c r="CJ4" s="2822"/>
      <c r="CK4" s="2822"/>
      <c r="CL4" s="2822"/>
      <c r="CM4" s="2822"/>
      <c r="CN4" s="2822"/>
      <c r="CO4" s="2822"/>
      <c r="CP4" s="2822"/>
      <c r="CQ4" s="2822"/>
      <c r="CR4" s="2822"/>
      <c r="CS4" s="2822"/>
      <c r="CT4" s="2822"/>
      <c r="CU4" s="2822"/>
      <c r="CV4" s="2822"/>
      <c r="CW4" s="2822"/>
      <c r="CX4" s="2822"/>
    </row>
    <row r="5" spans="1:104" s="203" customFormat="1" ht="20" x14ac:dyDescent="0.25">
      <c r="A5" s="7164"/>
      <c r="B5" s="7165"/>
      <c r="C5" s="7166" t="s">
        <v>33</v>
      </c>
      <c r="D5" s="7167" t="s">
        <v>34</v>
      </c>
      <c r="E5" s="7167" t="s">
        <v>35</v>
      </c>
      <c r="F5" s="3699" t="s">
        <v>34</v>
      </c>
      <c r="G5" s="7168" t="s">
        <v>35</v>
      </c>
      <c r="H5" s="3699" t="s">
        <v>34</v>
      </c>
      <c r="I5" s="7168" t="s">
        <v>35</v>
      </c>
      <c r="J5" s="3699" t="s">
        <v>34</v>
      </c>
      <c r="K5" s="7168" t="s">
        <v>35</v>
      </c>
      <c r="L5" s="3699" t="s">
        <v>34</v>
      </c>
      <c r="M5" s="7169" t="s">
        <v>35</v>
      </c>
      <c r="N5" s="3321" t="s">
        <v>1640</v>
      </c>
      <c r="O5" s="3321" t="s">
        <v>1725</v>
      </c>
      <c r="P5" s="3321" t="s">
        <v>1640</v>
      </c>
      <c r="Q5" s="3321" t="s">
        <v>1725</v>
      </c>
      <c r="R5" s="7438" t="s">
        <v>3792</v>
      </c>
      <c r="S5" s="7439" t="s">
        <v>3793</v>
      </c>
      <c r="T5" s="7440"/>
      <c r="U5" s="7422"/>
      <c r="BY5" s="2822"/>
      <c r="BZ5" s="2822"/>
      <c r="CA5" s="2822"/>
      <c r="CB5" s="2822"/>
      <c r="CC5" s="2822"/>
      <c r="CD5" s="2822"/>
      <c r="CE5" s="2822"/>
      <c r="CF5" s="2822"/>
      <c r="CG5" s="2822"/>
      <c r="CH5" s="2822"/>
      <c r="CI5" s="2822"/>
      <c r="CJ5" s="2822"/>
      <c r="CK5" s="2822"/>
      <c r="CL5" s="2822"/>
      <c r="CM5" s="2822"/>
      <c r="CN5" s="2822"/>
      <c r="CO5" s="2822"/>
      <c r="CP5" s="2822"/>
      <c r="CQ5" s="2822"/>
      <c r="CR5" s="2822"/>
      <c r="CS5" s="2822"/>
      <c r="CT5" s="2822"/>
      <c r="CU5" s="2822"/>
      <c r="CV5" s="2822"/>
      <c r="CW5" s="2822"/>
      <c r="CX5" s="2822"/>
    </row>
    <row r="6" spans="1:104" s="203" customFormat="1" ht="13.5" x14ac:dyDescent="0.25">
      <c r="A6" s="7170" t="s">
        <v>3794</v>
      </c>
      <c r="B6" s="7171"/>
      <c r="C6" s="7172"/>
      <c r="D6" s="7173"/>
      <c r="E6" s="7174"/>
      <c r="F6" s="7175"/>
      <c r="G6" s="7174"/>
      <c r="H6" s="7175"/>
      <c r="I6" s="7174"/>
      <c r="J6" s="7175"/>
      <c r="K6" s="7174"/>
      <c r="L6" s="7175"/>
      <c r="M6" s="7176"/>
      <c r="N6" s="7177"/>
      <c r="O6" s="7177"/>
      <c r="P6" s="7178"/>
      <c r="Q6" s="7178"/>
      <c r="R6" s="7179"/>
      <c r="S6" s="7180"/>
      <c r="T6" s="7181"/>
      <c r="U6" s="7178"/>
      <c r="BY6" s="2822"/>
      <c r="BZ6" s="2822"/>
      <c r="CA6" s="2822"/>
      <c r="CB6" s="2822"/>
      <c r="CC6" s="2822"/>
      <c r="CD6" s="2822"/>
      <c r="CE6" s="2822"/>
      <c r="CF6" s="2822"/>
      <c r="CG6" s="2822"/>
      <c r="CH6" s="2822"/>
      <c r="CI6" s="2822"/>
      <c r="CJ6" s="2822"/>
      <c r="CK6" s="2822"/>
      <c r="CL6" s="2822"/>
      <c r="CM6" s="2822"/>
      <c r="CN6" s="2822"/>
      <c r="CO6" s="2822"/>
      <c r="CP6" s="2822"/>
      <c r="CQ6" s="2822"/>
      <c r="CR6" s="2822"/>
      <c r="CS6" s="2822"/>
      <c r="CT6" s="2822"/>
      <c r="CU6" s="2822"/>
      <c r="CV6" s="2822"/>
      <c r="CW6" s="2822"/>
      <c r="CX6" s="2822"/>
    </row>
    <row r="7" spans="1:104" s="203" customFormat="1" ht="13.5" x14ac:dyDescent="0.25">
      <c r="A7" s="3561" t="s">
        <v>3795</v>
      </c>
      <c r="B7" s="3562"/>
      <c r="C7" s="7182"/>
      <c r="D7" s="5405"/>
      <c r="E7" s="5405"/>
      <c r="F7" s="3342"/>
      <c r="G7" s="3344"/>
      <c r="H7" s="3342"/>
      <c r="I7" s="3344"/>
      <c r="J7" s="3342"/>
      <c r="K7" s="3344"/>
      <c r="L7" s="3342"/>
      <c r="M7" s="3344"/>
      <c r="N7" s="188"/>
      <c r="O7" s="188"/>
      <c r="P7" s="188"/>
      <c r="Q7" s="188"/>
      <c r="R7" s="3446"/>
      <c r="S7" s="5200"/>
      <c r="T7" s="327"/>
      <c r="U7" s="188"/>
      <c r="BY7" s="2822"/>
      <c r="BZ7" s="2822"/>
      <c r="CA7" s="2822"/>
      <c r="CB7" s="2822"/>
      <c r="CC7" s="2822"/>
      <c r="CD7" s="2822"/>
      <c r="CE7" s="2822"/>
      <c r="CF7" s="2822"/>
      <c r="CG7" s="2822"/>
      <c r="CH7" s="2822"/>
      <c r="CI7" s="2822"/>
      <c r="CJ7" s="2822"/>
      <c r="CK7" s="2822"/>
      <c r="CL7" s="2822"/>
      <c r="CM7" s="2822"/>
      <c r="CN7" s="2822"/>
      <c r="CO7" s="2822"/>
      <c r="CP7" s="2822"/>
      <c r="CQ7" s="2822"/>
      <c r="CR7" s="2822"/>
      <c r="CS7" s="2822"/>
      <c r="CT7" s="2822"/>
      <c r="CU7" s="2822"/>
      <c r="CV7" s="2822"/>
      <c r="CW7" s="2822"/>
      <c r="CX7" s="2822"/>
    </row>
    <row r="8" spans="1:104" s="203" customFormat="1" ht="13.5" x14ac:dyDescent="0.25">
      <c r="A8" s="3569" t="s">
        <v>3796</v>
      </c>
      <c r="B8" s="3570"/>
      <c r="C8" s="7183"/>
      <c r="D8" s="774"/>
      <c r="E8" s="774"/>
      <c r="F8" s="35"/>
      <c r="G8" s="36"/>
      <c r="H8" s="35"/>
      <c r="I8" s="36"/>
      <c r="J8" s="35"/>
      <c r="K8" s="36"/>
      <c r="L8" s="35"/>
      <c r="M8" s="36"/>
      <c r="N8" s="1271"/>
      <c r="O8" s="1271"/>
      <c r="P8" s="1271"/>
      <c r="Q8" s="1271"/>
      <c r="R8" s="324"/>
      <c r="S8" s="1845"/>
      <c r="T8" s="70"/>
      <c r="U8" s="1271"/>
      <c r="BY8" s="2822"/>
      <c r="BZ8" s="2822"/>
      <c r="CA8" s="2822"/>
      <c r="CB8" s="2822"/>
      <c r="CC8" s="2822"/>
      <c r="CD8" s="2822"/>
      <c r="CE8" s="2822"/>
      <c r="CF8" s="2822"/>
      <c r="CG8" s="2822"/>
      <c r="CH8" s="2822"/>
      <c r="CI8" s="2822"/>
      <c r="CJ8" s="2822"/>
      <c r="CK8" s="2822"/>
      <c r="CL8" s="2822"/>
      <c r="CM8" s="2822"/>
      <c r="CN8" s="2822"/>
      <c r="CO8" s="2822"/>
      <c r="CP8" s="2822"/>
      <c r="CQ8" s="2822"/>
      <c r="CR8" s="2822"/>
      <c r="CS8" s="2822"/>
      <c r="CT8" s="2822"/>
      <c r="CU8" s="2822"/>
      <c r="CV8" s="2822"/>
      <c r="CW8" s="2822"/>
      <c r="CX8" s="2822"/>
    </row>
    <row r="9" spans="1:104" s="203" customFormat="1" ht="15" customHeight="1" x14ac:dyDescent="0.25">
      <c r="A9" s="7184" t="s">
        <v>3797</v>
      </c>
      <c r="B9" s="7185"/>
      <c r="C9" s="7182"/>
      <c r="D9" s="427"/>
      <c r="E9" s="774"/>
      <c r="F9" s="36"/>
      <c r="G9" s="35"/>
      <c r="H9" s="36"/>
      <c r="I9" s="35"/>
      <c r="J9" s="36"/>
      <c r="K9" s="35"/>
      <c r="L9" s="36"/>
      <c r="M9" s="324"/>
      <c r="N9" s="324"/>
      <c r="O9" s="324"/>
      <c r="P9" s="36"/>
      <c r="Q9" s="1271"/>
      <c r="R9" s="324"/>
      <c r="S9" s="7186"/>
      <c r="T9" s="36"/>
      <c r="U9" s="36"/>
      <c r="BY9" s="2821"/>
      <c r="BZ9" s="2822"/>
      <c r="CA9" s="2822"/>
      <c r="CB9" s="2822"/>
      <c r="CC9" s="2822"/>
      <c r="CD9" s="2822"/>
      <c r="CE9" s="2822"/>
      <c r="CF9" s="2822"/>
      <c r="CG9" s="2822"/>
      <c r="CH9" s="2822"/>
      <c r="CI9" s="2822"/>
      <c r="CJ9" s="2822"/>
      <c r="CK9" s="2822"/>
      <c r="CL9" s="2822"/>
      <c r="CM9" s="2822"/>
      <c r="CN9" s="2822"/>
      <c r="CO9" s="2822"/>
      <c r="CP9" s="2822"/>
      <c r="CQ9" s="2822"/>
      <c r="CR9" s="2822"/>
      <c r="CS9" s="2822"/>
      <c r="CT9" s="2822"/>
      <c r="CU9" s="2822"/>
      <c r="CV9" s="2822"/>
      <c r="CW9" s="2822"/>
      <c r="CX9" s="2822"/>
      <c r="CY9" s="2822"/>
    </row>
    <row r="10" spans="1:104" s="203" customFormat="1" ht="15" customHeight="1" x14ac:dyDescent="0.25">
      <c r="A10" s="7184" t="s">
        <v>3798</v>
      </c>
      <c r="B10" s="7185"/>
      <c r="C10" s="7183"/>
      <c r="D10" s="427"/>
      <c r="E10" s="774"/>
      <c r="F10" s="36"/>
      <c r="G10" s="35"/>
      <c r="H10" s="36"/>
      <c r="I10" s="35"/>
      <c r="J10" s="36"/>
      <c r="K10" s="35"/>
      <c r="L10" s="36"/>
      <c r="M10" s="324"/>
      <c r="N10" s="324"/>
      <c r="O10" s="324"/>
      <c r="P10" s="36"/>
      <c r="Q10" s="1271"/>
      <c r="R10" s="324"/>
      <c r="S10" s="7186"/>
      <c r="T10" s="36"/>
      <c r="U10" s="36"/>
      <c r="BY10" s="2821"/>
      <c r="BZ10" s="2822"/>
      <c r="CA10" s="2822"/>
      <c r="CB10" s="2822"/>
      <c r="CC10" s="2822"/>
      <c r="CD10" s="2822"/>
      <c r="CE10" s="2822"/>
      <c r="CF10" s="2822"/>
      <c r="CG10" s="2822"/>
      <c r="CH10" s="2822"/>
      <c r="CI10" s="2822"/>
      <c r="CJ10" s="2822"/>
      <c r="CK10" s="2822"/>
      <c r="CL10" s="2822"/>
      <c r="CM10" s="2822"/>
      <c r="CN10" s="2822"/>
      <c r="CO10" s="2822"/>
      <c r="CP10" s="2822"/>
      <c r="CQ10" s="2822"/>
      <c r="CR10" s="2822"/>
      <c r="CS10" s="2822"/>
      <c r="CT10" s="2822"/>
      <c r="CU10" s="2822"/>
      <c r="CV10" s="2822"/>
      <c r="CW10" s="2822"/>
      <c r="CX10" s="2822"/>
      <c r="CY10" s="2822"/>
    </row>
    <row r="11" spans="1:104" s="203" customFormat="1" ht="13.5" x14ac:dyDescent="0.25">
      <c r="A11" s="7170" t="s">
        <v>3799</v>
      </c>
      <c r="B11" s="7171"/>
      <c r="C11" s="7187"/>
      <c r="D11" s="7188"/>
      <c r="E11" s="7189"/>
      <c r="F11" s="7175"/>
      <c r="G11" s="7174"/>
      <c r="H11" s="7175"/>
      <c r="I11" s="7174"/>
      <c r="J11" s="7175"/>
      <c r="K11" s="7174"/>
      <c r="L11" s="7175"/>
      <c r="M11" s="7174"/>
      <c r="N11" s="3448"/>
      <c r="O11" s="3448"/>
      <c r="P11" s="3448"/>
      <c r="Q11" s="3566"/>
      <c r="R11" s="188"/>
      <c r="S11" s="7190"/>
      <c r="T11" s="4593"/>
      <c r="U11" s="4593"/>
      <c r="BY11" s="2822"/>
      <c r="BZ11" s="2822"/>
      <c r="CA11" s="2822"/>
      <c r="CB11" s="2822"/>
      <c r="CC11" s="2822"/>
      <c r="CD11" s="2822"/>
      <c r="CE11" s="2822"/>
      <c r="CF11" s="2822"/>
      <c r="CG11" s="2822"/>
      <c r="CH11" s="2822"/>
      <c r="CI11" s="2822"/>
      <c r="CJ11" s="2822"/>
      <c r="CK11" s="2822"/>
      <c r="CL11" s="2822"/>
      <c r="CM11" s="2822"/>
      <c r="CN11" s="2822"/>
      <c r="CO11" s="2822"/>
      <c r="CP11" s="2822"/>
      <c r="CQ11" s="2822"/>
      <c r="CR11" s="2822"/>
      <c r="CS11" s="2822"/>
      <c r="CT11" s="2822"/>
      <c r="CU11" s="2822"/>
      <c r="CV11" s="2822"/>
      <c r="CW11" s="2822"/>
      <c r="CX11" s="2822"/>
    </row>
    <row r="12" spans="1:104" s="203" customFormat="1" ht="13.75" customHeight="1" x14ac:dyDescent="0.25">
      <c r="A12" s="7433" t="s">
        <v>3800</v>
      </c>
      <c r="B12" s="7434"/>
      <c r="C12" s="7182"/>
      <c r="D12" s="5405"/>
      <c r="E12" s="5405"/>
      <c r="F12" s="3342"/>
      <c r="G12" s="3344"/>
      <c r="H12" s="3342"/>
      <c r="I12" s="3344"/>
      <c r="J12" s="3342"/>
      <c r="K12" s="3344"/>
      <c r="L12" s="3342"/>
      <c r="M12" s="3344"/>
      <c r="N12" s="4519"/>
      <c r="O12" s="4519"/>
      <c r="P12" s="4519"/>
      <c r="Q12" s="3572"/>
      <c r="R12" s="324"/>
      <c r="S12" s="7191"/>
      <c r="T12" s="3447"/>
      <c r="U12" s="3446"/>
      <c r="BY12" s="2822"/>
      <c r="BZ12" s="2822"/>
      <c r="CA12" s="2822"/>
      <c r="CB12" s="2822"/>
      <c r="CC12" s="2822"/>
      <c r="CD12" s="2822"/>
      <c r="CE12" s="2822"/>
      <c r="CF12" s="2822"/>
      <c r="CG12" s="2822"/>
      <c r="CH12" s="2822"/>
      <c r="CI12" s="2822"/>
      <c r="CJ12" s="2822"/>
      <c r="CK12" s="2822"/>
      <c r="CL12" s="2822"/>
      <c r="CM12" s="2822"/>
      <c r="CN12" s="2822"/>
      <c r="CO12" s="2822"/>
      <c r="CP12" s="2822"/>
      <c r="CQ12" s="2822"/>
      <c r="CR12" s="2822"/>
      <c r="CS12" s="2822"/>
      <c r="CT12" s="2822"/>
      <c r="CU12" s="2822"/>
      <c r="CV12" s="2822"/>
      <c r="CW12" s="2822"/>
      <c r="CX12" s="2822"/>
    </row>
    <row r="13" spans="1:104" s="203" customFormat="1" ht="13.5" x14ac:dyDescent="0.25">
      <c r="A13" s="7192" t="s">
        <v>3801</v>
      </c>
      <c r="B13" s="7193"/>
      <c r="C13" s="7183"/>
      <c r="D13" s="774"/>
      <c r="E13" s="774"/>
      <c r="F13" s="35"/>
      <c r="G13" s="36"/>
      <c r="H13" s="35"/>
      <c r="I13" s="36"/>
      <c r="J13" s="35"/>
      <c r="K13" s="36"/>
      <c r="L13" s="35"/>
      <c r="M13" s="36"/>
      <c r="N13" s="3578"/>
      <c r="O13" s="4519"/>
      <c r="P13" s="4519"/>
      <c r="Q13" s="3572"/>
      <c r="R13" s="324"/>
      <c r="S13" s="7191"/>
      <c r="T13" s="117"/>
      <c r="U13" s="324"/>
      <c r="BY13" s="2822"/>
      <c r="BZ13" s="2822"/>
      <c r="CA13" s="2822"/>
      <c r="CB13" s="2822"/>
      <c r="CC13" s="2822"/>
      <c r="CD13" s="2822"/>
      <c r="CE13" s="2822"/>
      <c r="CF13" s="2822"/>
      <c r="CG13" s="2822"/>
      <c r="CH13" s="2822"/>
      <c r="CI13" s="2822"/>
      <c r="CJ13" s="2822"/>
      <c r="CK13" s="2822"/>
      <c r="CL13" s="2822"/>
      <c r="CM13" s="2822"/>
      <c r="CN13" s="2822"/>
      <c r="CO13" s="2822"/>
      <c r="CP13" s="2822"/>
      <c r="CQ13" s="2822"/>
      <c r="CR13" s="2822"/>
      <c r="CS13" s="2822"/>
      <c r="CT13" s="2822"/>
      <c r="CU13" s="2822"/>
      <c r="CV13" s="2822"/>
      <c r="CW13" s="2822"/>
      <c r="CX13" s="2822"/>
    </row>
    <row r="14" spans="1:104" s="203" customFormat="1" ht="13.5" x14ac:dyDescent="0.25">
      <c r="A14" s="7192" t="s">
        <v>3802</v>
      </c>
      <c r="B14" s="439"/>
      <c r="C14" s="7182"/>
      <c r="D14" s="2572"/>
      <c r="E14" s="2572"/>
      <c r="F14" s="35"/>
      <c r="G14" s="7194"/>
      <c r="H14" s="35"/>
      <c r="I14" s="7194"/>
      <c r="J14" s="35"/>
      <c r="K14" s="7194"/>
      <c r="L14" s="35"/>
      <c r="M14" s="36"/>
      <c r="N14" s="4519"/>
      <c r="O14" s="4519"/>
      <c r="P14" s="4519"/>
      <c r="Q14" s="3572"/>
      <c r="R14" s="324"/>
      <c r="S14" s="7191"/>
      <c r="T14" s="117"/>
      <c r="U14" s="324"/>
      <c r="BY14" s="2822"/>
      <c r="BZ14" s="2822"/>
      <c r="CA14" s="2822"/>
      <c r="CB14" s="2822"/>
      <c r="CC14" s="2822"/>
      <c r="CD14" s="2822"/>
      <c r="CE14" s="2822"/>
      <c r="CF14" s="2822"/>
      <c r="CG14" s="2822"/>
      <c r="CH14" s="2822"/>
      <c r="CI14" s="2822"/>
      <c r="CJ14" s="2822"/>
      <c r="CK14" s="2822"/>
      <c r="CL14" s="2822"/>
      <c r="CM14" s="2822"/>
      <c r="CN14" s="2822"/>
      <c r="CO14" s="2822"/>
      <c r="CP14" s="2822"/>
      <c r="CQ14" s="2822"/>
      <c r="CR14" s="2822"/>
      <c r="CS14" s="2822"/>
      <c r="CT14" s="2822"/>
      <c r="CU14" s="2822"/>
      <c r="CV14" s="2822"/>
      <c r="CW14" s="2822"/>
      <c r="CX14" s="2822"/>
    </row>
    <row r="15" spans="1:104" s="203" customFormat="1" ht="21" customHeight="1" x14ac:dyDescent="0.25">
      <c r="A15" s="7192" t="s">
        <v>3803</v>
      </c>
      <c r="B15" s="221"/>
      <c r="C15" s="7183"/>
      <c r="D15" s="774"/>
      <c r="E15" s="774"/>
      <c r="F15" s="35"/>
      <c r="G15" s="37"/>
      <c r="H15" s="35"/>
      <c r="I15" s="37"/>
      <c r="J15" s="35"/>
      <c r="K15" s="37"/>
      <c r="L15" s="35"/>
      <c r="M15" s="37"/>
      <c r="N15" s="4519"/>
      <c r="O15" s="4519"/>
      <c r="P15" s="4519"/>
      <c r="Q15" s="3572"/>
      <c r="R15" s="324"/>
      <c r="S15" s="7191"/>
      <c r="T15" s="117"/>
      <c r="U15" s="324"/>
      <c r="BY15" s="2822"/>
      <c r="BZ15" s="2822"/>
      <c r="CA15" s="2822"/>
      <c r="CB15" s="2822"/>
      <c r="CC15" s="2822"/>
      <c r="CD15" s="2822"/>
      <c r="CE15" s="2822"/>
      <c r="CF15" s="2822"/>
      <c r="CG15" s="2822"/>
      <c r="CH15" s="2822"/>
      <c r="CI15" s="2822"/>
      <c r="CJ15" s="2822"/>
      <c r="CK15" s="2822"/>
      <c r="CL15" s="2822"/>
      <c r="CM15" s="2822"/>
      <c r="CN15" s="2822"/>
      <c r="CO15" s="2822"/>
      <c r="CP15" s="2822"/>
      <c r="CQ15" s="2822"/>
      <c r="CR15" s="2822"/>
      <c r="CS15" s="2822"/>
      <c r="CT15" s="2822"/>
      <c r="CU15" s="2822"/>
      <c r="CV15" s="2822"/>
      <c r="CW15" s="2822"/>
      <c r="CX15" s="2822"/>
    </row>
    <row r="16" spans="1:104" s="203" customFormat="1" ht="13.5" x14ac:dyDescent="0.25">
      <c r="A16" s="7195" t="s">
        <v>3804</v>
      </c>
      <c r="B16" s="221"/>
      <c r="C16" s="7182"/>
      <c r="D16" s="774"/>
      <c r="E16" s="774"/>
      <c r="F16" s="35"/>
      <c r="G16" s="37"/>
      <c r="H16" s="35"/>
      <c r="I16" s="37"/>
      <c r="J16" s="35"/>
      <c r="K16" s="37"/>
      <c r="L16" s="35"/>
      <c r="M16" s="37"/>
      <c r="N16" s="4519"/>
      <c r="O16" s="4519"/>
      <c r="P16" s="4519"/>
      <c r="Q16" s="3572"/>
      <c r="R16" s="324"/>
      <c r="S16" s="7191"/>
      <c r="T16" s="117"/>
      <c r="U16" s="324"/>
      <c r="BY16" s="2822"/>
      <c r="BZ16" s="2822"/>
      <c r="CA16" s="2822"/>
      <c r="CB16" s="2822"/>
      <c r="CC16" s="2822"/>
      <c r="CD16" s="2822"/>
      <c r="CE16" s="2822"/>
      <c r="CF16" s="2822"/>
      <c r="CG16" s="2822"/>
      <c r="CH16" s="2822"/>
      <c r="CI16" s="2822"/>
      <c r="CJ16" s="2822"/>
      <c r="CK16" s="2822"/>
      <c r="CL16" s="2822"/>
      <c r="CM16" s="2822"/>
      <c r="CN16" s="2822"/>
      <c r="CO16" s="2822"/>
      <c r="CP16" s="2822"/>
      <c r="CQ16" s="2822"/>
      <c r="CR16" s="2822"/>
      <c r="CS16" s="2822"/>
      <c r="CT16" s="2822"/>
      <c r="CU16" s="2822"/>
      <c r="CV16" s="2822"/>
      <c r="CW16" s="2822"/>
      <c r="CX16" s="2822"/>
    </row>
    <row r="17" spans="1:104" s="203" customFormat="1" ht="13.5" x14ac:dyDescent="0.25">
      <c r="A17" s="7196" t="s">
        <v>2822</v>
      </c>
      <c r="B17" s="221"/>
      <c r="C17" s="7183"/>
      <c r="D17" s="774"/>
      <c r="E17" s="774"/>
      <c r="F17" s="84"/>
      <c r="G17" s="83"/>
      <c r="H17" s="84"/>
      <c r="I17" s="83"/>
      <c r="J17" s="84"/>
      <c r="K17" s="83"/>
      <c r="L17" s="84"/>
      <c r="M17" s="83"/>
      <c r="N17" s="4519"/>
      <c r="O17" s="4519"/>
      <c r="P17" s="4519"/>
      <c r="Q17" s="3572"/>
      <c r="R17" s="4519"/>
      <c r="S17" s="7191"/>
      <c r="T17" s="1430"/>
      <c r="U17" s="195"/>
      <c r="BY17" s="2822"/>
      <c r="BZ17" s="2822"/>
      <c r="CA17" s="2822"/>
      <c r="CB17" s="2822"/>
      <c r="CC17" s="2822"/>
      <c r="CD17" s="2822"/>
      <c r="CE17" s="2822"/>
      <c r="CF17" s="2822"/>
      <c r="CG17" s="2822"/>
      <c r="CH17" s="2822"/>
      <c r="CI17" s="2822"/>
      <c r="CJ17" s="2822"/>
      <c r="CK17" s="2822"/>
      <c r="CL17" s="2822"/>
      <c r="CM17" s="2822"/>
      <c r="CN17" s="2822"/>
      <c r="CO17" s="2822"/>
      <c r="CP17" s="2822"/>
      <c r="CQ17" s="2822"/>
      <c r="CR17" s="2822"/>
      <c r="CS17" s="2822"/>
      <c r="CT17" s="2822"/>
      <c r="CU17" s="2822"/>
      <c r="CV17" s="2822"/>
      <c r="CW17" s="2822"/>
      <c r="CX17" s="2822"/>
    </row>
    <row r="18" spans="1:104" s="203" customFormat="1" ht="13.5" x14ac:dyDescent="0.25">
      <c r="A18" s="7197" t="s">
        <v>3805</v>
      </c>
      <c r="B18" s="7198"/>
      <c r="C18" s="7187"/>
      <c r="D18" s="7175"/>
      <c r="E18" s="7175"/>
      <c r="F18" s="7175"/>
      <c r="G18" s="7199"/>
      <c r="H18" s="7175"/>
      <c r="I18" s="7199"/>
      <c r="J18" s="7175"/>
      <c r="K18" s="7199"/>
      <c r="L18" s="7175"/>
      <c r="M18" s="7174"/>
      <c r="N18" s="4519"/>
      <c r="O18" s="4519"/>
      <c r="P18" s="4519"/>
      <c r="Q18" s="3572"/>
      <c r="R18" s="195"/>
      <c r="S18" s="7200"/>
      <c r="T18" s="1262"/>
      <c r="U18" s="1262"/>
      <c r="BY18" s="2822"/>
      <c r="BZ18" s="2822"/>
      <c r="CA18" s="2822"/>
      <c r="CB18" s="2822"/>
      <c r="CC18" s="2822"/>
      <c r="CD18" s="2822"/>
      <c r="CE18" s="2822"/>
      <c r="CF18" s="2822"/>
      <c r="CG18" s="2822"/>
      <c r="CH18" s="2822"/>
      <c r="CI18" s="2822"/>
      <c r="CJ18" s="2822"/>
      <c r="CK18" s="2822"/>
      <c r="CL18" s="2822"/>
      <c r="CM18" s="2822"/>
      <c r="CN18" s="2822"/>
      <c r="CO18" s="2822"/>
      <c r="CP18" s="2822"/>
      <c r="CQ18" s="2822"/>
      <c r="CR18" s="2822"/>
      <c r="CS18" s="2822"/>
      <c r="CT18" s="2822"/>
      <c r="CU18" s="2822"/>
      <c r="CV18" s="2822"/>
      <c r="CW18" s="2822"/>
      <c r="CX18" s="2822"/>
    </row>
    <row r="19" spans="1:104" s="203" customFormat="1" ht="13.5" x14ac:dyDescent="0.25">
      <c r="A19" s="7201" t="s">
        <v>3806</v>
      </c>
      <c r="B19" s="7202"/>
      <c r="C19" s="7203"/>
      <c r="D19" s="7204"/>
      <c r="E19" s="7204"/>
      <c r="F19" s="7205"/>
      <c r="G19" s="2740"/>
      <c r="H19" s="7205"/>
      <c r="I19" s="2740"/>
      <c r="J19" s="7205"/>
      <c r="K19" s="2740"/>
      <c r="L19" s="7205"/>
      <c r="M19" s="2740"/>
      <c r="N19" s="4519"/>
      <c r="O19" s="4519"/>
      <c r="P19" s="4519"/>
      <c r="Q19" s="3572"/>
      <c r="R19" s="188"/>
      <c r="S19" s="7190"/>
      <c r="T19" s="1403"/>
      <c r="U19" s="188"/>
      <c r="BY19" s="2822"/>
      <c r="BZ19" s="2822"/>
      <c r="CA19" s="2822"/>
      <c r="CB19" s="2822"/>
      <c r="CC19" s="2822"/>
      <c r="CD19" s="2822"/>
      <c r="CE19" s="2822"/>
      <c r="CF19" s="2822"/>
      <c r="CG19" s="2822"/>
      <c r="CH19" s="2822"/>
      <c r="CI19" s="2822"/>
      <c r="CJ19" s="2822"/>
      <c r="CK19" s="2822"/>
      <c r="CL19" s="2822"/>
      <c r="CM19" s="2822"/>
      <c r="CN19" s="2822"/>
      <c r="CO19" s="2822"/>
      <c r="CP19" s="2822"/>
      <c r="CQ19" s="2822"/>
      <c r="CR19" s="2822"/>
      <c r="CS19" s="2822"/>
      <c r="CT19" s="2822"/>
      <c r="CU19" s="2822"/>
      <c r="CV19" s="2822"/>
      <c r="CW19" s="2822"/>
      <c r="CX19" s="2822"/>
    </row>
    <row r="20" spans="1:104" s="203" customFormat="1" ht="13.5" x14ac:dyDescent="0.25">
      <c r="A20" s="220" t="s">
        <v>3807</v>
      </c>
      <c r="B20" s="220"/>
      <c r="C20" s="7206"/>
      <c r="D20" s="5411"/>
      <c r="E20" s="5411"/>
      <c r="F20" s="84"/>
      <c r="G20" s="85"/>
      <c r="H20" s="84"/>
      <c r="I20" s="85"/>
      <c r="J20" s="84"/>
      <c r="K20" s="85"/>
      <c r="L20" s="84"/>
      <c r="M20" s="85"/>
      <c r="N20" s="4519"/>
      <c r="O20" s="4519"/>
      <c r="P20" s="4519"/>
      <c r="Q20" s="3572"/>
      <c r="R20" s="4519"/>
      <c r="S20" s="7191"/>
      <c r="T20" s="117"/>
      <c r="U20" s="324"/>
      <c r="BY20" s="2822"/>
      <c r="BZ20" s="2822"/>
      <c r="CA20" s="2822"/>
      <c r="CB20" s="2822"/>
      <c r="CC20" s="2822"/>
      <c r="CD20" s="2822"/>
      <c r="CE20" s="2822"/>
      <c r="CF20" s="2822"/>
      <c r="CG20" s="2822"/>
      <c r="CH20" s="2822"/>
      <c r="CI20" s="2822"/>
      <c r="CJ20" s="2822"/>
      <c r="CK20" s="2822"/>
      <c r="CL20" s="2822"/>
      <c r="CM20" s="2822"/>
      <c r="CN20" s="2822"/>
      <c r="CO20" s="2822"/>
      <c r="CP20" s="2822"/>
      <c r="CQ20" s="2822"/>
      <c r="CR20" s="2822"/>
      <c r="CS20" s="2822"/>
      <c r="CT20" s="2822"/>
      <c r="CU20" s="2822"/>
      <c r="CV20" s="2822"/>
      <c r="CW20" s="2822"/>
      <c r="CX20" s="2822"/>
    </row>
    <row r="21" spans="1:104" s="203" customFormat="1" ht="13.5" x14ac:dyDescent="0.25">
      <c r="A21" s="7428" t="s">
        <v>3808</v>
      </c>
      <c r="B21" s="7429"/>
      <c r="C21" s="7187"/>
      <c r="D21" s="7175"/>
      <c r="E21" s="7175"/>
      <c r="F21" s="7175"/>
      <c r="G21" s="7199"/>
      <c r="H21" s="7175"/>
      <c r="I21" s="7199"/>
      <c r="J21" s="7175"/>
      <c r="K21" s="7199"/>
      <c r="L21" s="7175"/>
      <c r="M21" s="7174"/>
      <c r="N21" s="4519"/>
      <c r="O21" s="4519"/>
      <c r="P21" s="4519"/>
      <c r="Q21" s="3572"/>
      <c r="R21" s="324"/>
      <c r="S21" s="7191"/>
      <c r="T21" s="3572"/>
      <c r="U21" s="3572"/>
      <c r="V21" s="204"/>
      <c r="W21" s="204"/>
      <c r="X21" s="204"/>
      <c r="Y21" s="204"/>
      <c r="Z21" s="204"/>
      <c r="AA21" s="204"/>
      <c r="BY21" s="2822"/>
      <c r="BZ21" s="2822"/>
      <c r="CA21" s="2822"/>
      <c r="CB21" s="2822"/>
      <c r="CC21" s="2822"/>
      <c r="CD21" s="2822"/>
      <c r="CE21" s="2822"/>
      <c r="CF21" s="2822"/>
      <c r="CG21" s="2822"/>
      <c r="CH21" s="2822"/>
      <c r="CI21" s="2822"/>
      <c r="CJ21" s="2822"/>
      <c r="CK21" s="2822"/>
      <c r="CL21" s="2822"/>
      <c r="CM21" s="2822"/>
      <c r="CN21" s="2822"/>
      <c r="CO21" s="2822"/>
      <c r="CP21" s="2822"/>
      <c r="CQ21" s="2822"/>
      <c r="CR21" s="2822"/>
      <c r="CS21" s="2822"/>
      <c r="CT21" s="2822"/>
      <c r="CU21" s="2822"/>
      <c r="CV21" s="2822"/>
      <c r="CW21" s="2822"/>
      <c r="CX21" s="2822"/>
    </row>
    <row r="22" spans="1:104" s="203" customFormat="1" ht="15" customHeight="1" x14ac:dyDescent="0.25">
      <c r="A22" s="7430" t="s">
        <v>3809</v>
      </c>
      <c r="B22" s="7430"/>
      <c r="C22" s="7182"/>
      <c r="D22" s="7204"/>
      <c r="E22" s="7204"/>
      <c r="F22" s="3342"/>
      <c r="G22" s="3344"/>
      <c r="H22" s="3447"/>
      <c r="I22" s="3344"/>
      <c r="J22" s="3342"/>
      <c r="K22" s="3344"/>
      <c r="L22" s="3342"/>
      <c r="M22" s="3344"/>
      <c r="N22" s="4519"/>
      <c r="O22" s="4519"/>
      <c r="P22" s="4519"/>
      <c r="Q22" s="3572"/>
      <c r="R22" s="324"/>
      <c r="S22" s="1845"/>
      <c r="T22" s="117"/>
      <c r="U22" s="324"/>
      <c r="V22" s="204"/>
      <c r="W22" s="204"/>
      <c r="X22" s="204"/>
      <c r="Y22" s="204"/>
      <c r="Z22" s="204"/>
      <c r="AA22" s="204"/>
      <c r="BY22" s="2822"/>
      <c r="BZ22" s="2822"/>
      <c r="CA22" s="2822"/>
      <c r="CB22" s="2822"/>
      <c r="CC22" s="2822"/>
      <c r="CD22" s="2822"/>
      <c r="CE22" s="2822"/>
      <c r="CF22" s="2822"/>
      <c r="CG22" s="2822"/>
      <c r="CH22" s="2822"/>
      <c r="CI22" s="2822"/>
      <c r="CJ22" s="2822"/>
      <c r="CK22" s="2822"/>
      <c r="CL22" s="2822"/>
      <c r="CM22" s="2822"/>
      <c r="CN22" s="2822"/>
      <c r="CO22" s="2822"/>
      <c r="CP22" s="2822"/>
      <c r="CQ22" s="2822"/>
      <c r="CR22" s="2822"/>
      <c r="CS22" s="2822"/>
      <c r="CT22" s="2822"/>
      <c r="CU22" s="2822"/>
      <c r="CV22" s="2822"/>
      <c r="CW22" s="2822"/>
      <c r="CX22" s="2822"/>
    </row>
    <row r="23" spans="1:104" s="203" customFormat="1" ht="15" customHeight="1" x14ac:dyDescent="0.25">
      <c r="A23" s="7431" t="s">
        <v>3810</v>
      </c>
      <c r="B23" s="7432"/>
      <c r="C23" s="7207"/>
      <c r="D23" s="5411"/>
      <c r="E23" s="5411"/>
      <c r="F23" s="84"/>
      <c r="G23" s="85"/>
      <c r="H23" s="84"/>
      <c r="I23" s="83"/>
      <c r="J23" s="84"/>
      <c r="K23" s="83"/>
      <c r="L23" s="84"/>
      <c r="M23" s="83"/>
      <c r="N23" s="4603"/>
      <c r="O23" s="4603"/>
      <c r="P23" s="4603"/>
      <c r="Q23" s="1262"/>
      <c r="R23" s="84"/>
      <c r="S23" s="3461"/>
      <c r="T23" s="1430"/>
      <c r="U23" s="195"/>
      <c r="V23" s="204"/>
      <c r="W23" s="204"/>
      <c r="X23" s="204"/>
      <c r="Y23" s="204"/>
      <c r="Z23" s="204"/>
      <c r="AA23" s="204"/>
      <c r="BY23" s="2822"/>
      <c r="BZ23" s="2822"/>
      <c r="CA23" s="2822"/>
      <c r="CB23" s="2822"/>
      <c r="CC23" s="2822"/>
      <c r="CD23" s="2822"/>
      <c r="CE23" s="2822"/>
      <c r="CF23" s="2822"/>
      <c r="CG23" s="2822"/>
      <c r="CH23" s="2822"/>
      <c r="CI23" s="2822"/>
      <c r="CJ23" s="2822"/>
      <c r="CK23" s="2822"/>
      <c r="CL23" s="2822"/>
      <c r="CM23" s="2822"/>
      <c r="CN23" s="2822"/>
      <c r="CO23" s="2822"/>
      <c r="CP23" s="2822"/>
      <c r="CQ23" s="2822"/>
      <c r="CR23" s="2822"/>
      <c r="CS23" s="2822"/>
      <c r="CT23" s="2822"/>
      <c r="CU23" s="2822"/>
      <c r="CV23" s="2822"/>
      <c r="CW23" s="2822"/>
      <c r="CX23" s="2822"/>
    </row>
    <row r="24" spans="1:104" s="203" customFormat="1" ht="32.15" customHeight="1" x14ac:dyDescent="0.25">
      <c r="A24" s="4902" t="s">
        <v>3811</v>
      </c>
      <c r="B24" s="7208"/>
      <c r="C24" s="7161"/>
      <c r="D24" s="204"/>
      <c r="E24" s="204"/>
      <c r="F24" s="7209"/>
      <c r="G24" s="7209"/>
      <c r="H24" s="7209"/>
      <c r="I24" s="7209"/>
      <c r="J24" s="7209"/>
      <c r="K24" s="7209"/>
      <c r="L24" s="7209"/>
      <c r="M24" s="204"/>
      <c r="P24" s="204"/>
      <c r="Q24" s="204"/>
      <c r="R24" s="204"/>
      <c r="S24" s="204"/>
      <c r="T24" s="204"/>
      <c r="U24" s="204"/>
      <c r="V24" s="204"/>
      <c r="W24" s="204"/>
      <c r="X24" s="204"/>
      <c r="Y24" s="204"/>
      <c r="Z24" s="204"/>
      <c r="AA24" s="204"/>
      <c r="AB24" s="204"/>
      <c r="AC24" s="204"/>
      <c r="CA24" s="2822"/>
      <c r="CB24" s="2822"/>
      <c r="CC24" s="2822"/>
      <c r="CD24" s="2822"/>
      <c r="CE24" s="2822"/>
      <c r="CF24" s="2822"/>
      <c r="CG24" s="2822"/>
      <c r="CH24" s="2822"/>
      <c r="CI24" s="2822"/>
      <c r="CJ24" s="2822"/>
      <c r="CK24" s="2822"/>
      <c r="CL24" s="2822"/>
      <c r="CM24" s="2822"/>
      <c r="CN24" s="2822"/>
      <c r="CO24" s="2822"/>
      <c r="CP24" s="2822"/>
      <c r="CQ24" s="2822"/>
      <c r="CR24" s="2822"/>
      <c r="CS24" s="2822"/>
      <c r="CT24" s="2822"/>
      <c r="CU24" s="2822"/>
      <c r="CV24" s="2822"/>
      <c r="CW24" s="2822"/>
      <c r="CX24" s="2822"/>
      <c r="CY24" s="2822"/>
      <c r="CZ24" s="2822"/>
    </row>
    <row r="25" spans="1:104" s="203" customFormat="1" ht="15" customHeight="1" x14ac:dyDescent="0.25">
      <c r="A25" s="6939" t="s">
        <v>3812</v>
      </c>
      <c r="B25" s="2434"/>
      <c r="C25" s="7210" t="s">
        <v>36</v>
      </c>
      <c r="D25" s="3311" t="s">
        <v>3813</v>
      </c>
      <c r="E25" s="7162"/>
      <c r="F25" s="7162"/>
      <c r="G25" s="7162"/>
      <c r="H25" s="7162"/>
      <c r="I25" s="7162"/>
      <c r="J25" s="7162"/>
      <c r="K25" s="7162"/>
      <c r="L25" s="3371"/>
      <c r="M25" s="7211" t="s">
        <v>3721</v>
      </c>
      <c r="N25" s="7212"/>
      <c r="O25" s="7213"/>
      <c r="P25" s="7437" t="s">
        <v>10</v>
      </c>
      <c r="Q25" s="7420" t="s">
        <v>11</v>
      </c>
      <c r="R25" s="204"/>
      <c r="S25" s="204"/>
      <c r="T25" s="204"/>
      <c r="U25" s="204"/>
      <c r="V25" s="204"/>
      <c r="W25" s="204"/>
      <c r="X25" s="204"/>
      <c r="Y25" s="204"/>
      <c r="Z25" s="204"/>
      <c r="AA25" s="204"/>
      <c r="AB25" s="204"/>
      <c r="AC25" s="204"/>
      <c r="CA25" s="2822"/>
      <c r="CB25" s="2822"/>
      <c r="CC25" s="2822"/>
      <c r="CD25" s="2822"/>
      <c r="CE25" s="2822"/>
      <c r="CF25" s="2822"/>
      <c r="CG25" s="2822"/>
      <c r="CH25" s="2822"/>
      <c r="CI25" s="2822"/>
      <c r="CJ25" s="2822"/>
      <c r="CK25" s="2822"/>
      <c r="CL25" s="2822"/>
      <c r="CM25" s="2822"/>
      <c r="CN25" s="2822"/>
      <c r="CO25" s="2822"/>
      <c r="CP25" s="2822"/>
      <c r="CQ25" s="2822"/>
      <c r="CR25" s="2822"/>
      <c r="CS25" s="2822"/>
      <c r="CT25" s="2822"/>
      <c r="CU25" s="2822"/>
      <c r="CV25" s="2822"/>
      <c r="CW25" s="2822"/>
      <c r="CX25" s="2822"/>
      <c r="CY25" s="2822"/>
      <c r="CZ25" s="2822"/>
    </row>
    <row r="26" spans="1:104" s="203" customFormat="1" ht="23.25" customHeight="1" x14ac:dyDescent="0.25">
      <c r="A26" s="7214"/>
      <c r="B26" s="6752"/>
      <c r="C26" s="7215"/>
      <c r="D26" s="3699" t="s">
        <v>3814</v>
      </c>
      <c r="E26" s="4308" t="s">
        <v>3815</v>
      </c>
      <c r="F26" s="4946" t="s">
        <v>210</v>
      </c>
      <c r="G26" s="4946" t="s">
        <v>211</v>
      </c>
      <c r="H26" s="4946" t="s">
        <v>212</v>
      </c>
      <c r="I26" s="4946" t="s">
        <v>213</v>
      </c>
      <c r="J26" s="4946" t="s">
        <v>214</v>
      </c>
      <c r="K26" s="4946" t="s">
        <v>215</v>
      </c>
      <c r="L26" s="1760" t="s">
        <v>32</v>
      </c>
      <c r="M26" s="7216" t="s">
        <v>3816</v>
      </c>
      <c r="N26" s="7216" t="s">
        <v>3817</v>
      </c>
      <c r="O26" s="7216" t="s">
        <v>3818</v>
      </c>
      <c r="P26" s="7440"/>
      <c r="Q26" s="7422"/>
      <c r="R26" s="204"/>
      <c r="S26" s="204"/>
      <c r="T26" s="204"/>
      <c r="U26" s="204"/>
      <c r="V26" s="204"/>
      <c r="W26" s="204"/>
      <c r="X26" s="204"/>
      <c r="Y26" s="204"/>
      <c r="Z26" s="204"/>
      <c r="AA26" s="204"/>
      <c r="AB26" s="204"/>
      <c r="AC26" s="204"/>
      <c r="CA26" s="2822"/>
      <c r="CB26" s="2822"/>
      <c r="CC26" s="2822"/>
      <c r="CD26" s="2822"/>
      <c r="CE26" s="2822"/>
      <c r="CF26" s="2822"/>
      <c r="CG26" s="2822"/>
      <c r="CH26" s="2822"/>
      <c r="CI26" s="2822"/>
      <c r="CJ26" s="2822"/>
      <c r="CK26" s="2822"/>
      <c r="CL26" s="2822"/>
      <c r="CM26" s="2822"/>
      <c r="CN26" s="2822"/>
      <c r="CO26" s="2822"/>
      <c r="CP26" s="2822"/>
      <c r="CQ26" s="2822"/>
      <c r="CR26" s="2822"/>
      <c r="CS26" s="2822"/>
      <c r="CT26" s="2822"/>
      <c r="CU26" s="2822"/>
      <c r="CV26" s="2822"/>
      <c r="CW26" s="2822"/>
      <c r="CX26" s="2822"/>
      <c r="CY26" s="2822"/>
      <c r="CZ26" s="2822"/>
    </row>
    <row r="27" spans="1:104" s="203" customFormat="1" ht="13.5" x14ac:dyDescent="0.25">
      <c r="A27" s="6940" t="s">
        <v>3819</v>
      </c>
      <c r="B27" s="3417" t="s">
        <v>3820</v>
      </c>
      <c r="C27" s="7207"/>
      <c r="D27" s="7217"/>
      <c r="E27" s="7218"/>
      <c r="F27" s="7218"/>
      <c r="G27" s="7218"/>
      <c r="H27" s="7218"/>
      <c r="I27" s="7218"/>
      <c r="J27" s="7218"/>
      <c r="K27" s="7218"/>
      <c r="L27" s="7219"/>
      <c r="M27" s="7220">
        <v>1083973</v>
      </c>
      <c r="N27" s="7220">
        <v>1080855</v>
      </c>
      <c r="O27" s="7220">
        <v>1080856</v>
      </c>
      <c r="P27" s="7221"/>
      <c r="Q27" s="7222"/>
      <c r="R27" s="204"/>
      <c r="S27" s="204"/>
      <c r="T27" s="204"/>
      <c r="U27" s="204"/>
      <c r="V27" s="204"/>
      <c r="W27" s="204"/>
      <c r="X27" s="204"/>
      <c r="Y27" s="204"/>
      <c r="Z27" s="204"/>
      <c r="AA27" s="204"/>
      <c r="AB27" s="204"/>
      <c r="AC27" s="204"/>
      <c r="CA27" s="2822"/>
      <c r="CB27" s="2822"/>
      <c r="CC27" s="2822"/>
      <c r="CD27" s="2829"/>
      <c r="CE27" s="2829"/>
      <c r="CF27" s="2822"/>
      <c r="CG27" s="2822"/>
      <c r="CH27" s="2822"/>
      <c r="CI27" s="2822"/>
      <c r="CJ27" s="2822"/>
      <c r="CK27" s="2822"/>
      <c r="CL27" s="2822"/>
      <c r="CM27" s="2822"/>
      <c r="CN27" s="2822"/>
      <c r="CO27" s="2822"/>
      <c r="CP27" s="2822"/>
      <c r="CQ27" s="2822"/>
      <c r="CR27" s="2822"/>
      <c r="CS27" s="2822"/>
      <c r="CT27" s="2822"/>
      <c r="CU27" s="2822"/>
      <c r="CV27" s="2822"/>
      <c r="CW27" s="2822"/>
      <c r="CX27" s="2822"/>
      <c r="CY27" s="2822"/>
      <c r="CZ27" s="2822"/>
    </row>
    <row r="28" spans="1:104" s="203" customFormat="1" ht="13.5" x14ac:dyDescent="0.25">
      <c r="A28" s="7223"/>
      <c r="B28" s="3536" t="s">
        <v>3821</v>
      </c>
      <c r="C28" s="7207"/>
      <c r="D28" s="7224"/>
      <c r="E28" s="7225"/>
      <c r="F28" s="7225"/>
      <c r="G28" s="7225"/>
      <c r="H28" s="7225">
        <f>SUM(H29:H33)</f>
        <v>0</v>
      </c>
      <c r="I28" s="7225">
        <f>SUM(I29:I33)</f>
        <v>0</v>
      </c>
      <c r="J28" s="7225">
        <f>SUM(J29:J33)</f>
        <v>0</v>
      </c>
      <c r="K28" s="7225">
        <f>SUM(K29:K33)</f>
        <v>0</v>
      </c>
      <c r="L28" s="7226">
        <f>SUM(L29:L33)</f>
        <v>0</v>
      </c>
      <c r="M28" s="7227"/>
      <c r="N28" s="7227"/>
      <c r="O28" s="7227"/>
      <c r="P28" s="7221"/>
      <c r="Q28" s="7222"/>
      <c r="R28" s="6958"/>
      <c r="S28" s="6958"/>
      <c r="T28" s="6958"/>
      <c r="U28" s="6958"/>
      <c r="V28" s="6958"/>
      <c r="W28" s="6958"/>
      <c r="X28" s="6958"/>
      <c r="Y28" s="6958"/>
      <c r="Z28" s="6958"/>
      <c r="AA28" s="6958"/>
      <c r="AB28" s="204"/>
      <c r="AC28" s="204"/>
      <c r="CA28" s="2886" t="str">
        <f>IF(CD28=1,"* La Suma de Institucional, Compra al Sistema y Compra Extrasistema NO DEBE ser mayor al Total. ","")</f>
        <v/>
      </c>
      <c r="CB28" s="2822"/>
      <c r="CC28" s="2822"/>
      <c r="CD28" s="2887">
        <f>IF(C28&lt;SUM(M28:O28),1,0)</f>
        <v>0</v>
      </c>
      <c r="CE28" s="2829"/>
      <c r="CF28" s="2822"/>
      <c r="CG28" s="2822"/>
      <c r="CH28" s="2822"/>
      <c r="CI28" s="2822"/>
      <c r="CJ28" s="2822"/>
      <c r="CK28" s="2822"/>
      <c r="CL28" s="2822"/>
      <c r="CM28" s="2822"/>
      <c r="CN28" s="2822"/>
      <c r="CO28" s="2822"/>
      <c r="CP28" s="2822"/>
      <c r="CQ28" s="2822"/>
      <c r="CR28" s="2822"/>
      <c r="CS28" s="2822"/>
      <c r="CT28" s="2822"/>
      <c r="CU28" s="2822"/>
      <c r="CV28" s="2822"/>
      <c r="CW28" s="2822"/>
      <c r="CX28" s="2822"/>
      <c r="CY28" s="2822"/>
      <c r="CZ28" s="2822"/>
    </row>
    <row r="29" spans="1:104" s="203" customFormat="1" ht="13.5" x14ac:dyDescent="0.25">
      <c r="A29" s="7223"/>
      <c r="B29" s="127" t="s">
        <v>3822</v>
      </c>
      <c r="C29" s="7207"/>
      <c r="D29" s="7228"/>
      <c r="E29" s="7229"/>
      <c r="F29" s="7229"/>
      <c r="G29" s="7229"/>
      <c r="H29" s="7229"/>
      <c r="I29" s="7229"/>
      <c r="J29" s="7229"/>
      <c r="K29" s="7229"/>
      <c r="L29" s="7230"/>
      <c r="M29" s="7231"/>
      <c r="N29" s="7231"/>
      <c r="O29" s="7231"/>
      <c r="P29" s="7221"/>
      <c r="Q29" s="7222"/>
      <c r="R29" s="204"/>
      <c r="S29" s="204"/>
      <c r="T29" s="204"/>
      <c r="U29" s="204"/>
      <c r="V29" s="204"/>
      <c r="W29" s="204"/>
      <c r="X29" s="204"/>
      <c r="Y29" s="204"/>
      <c r="Z29" s="204"/>
      <c r="AA29" s="204"/>
      <c r="AB29" s="204"/>
      <c r="AC29" s="204"/>
      <c r="CA29" s="2886"/>
      <c r="CB29" s="2822"/>
      <c r="CC29" s="2822"/>
      <c r="CD29" s="2829"/>
      <c r="CE29" s="2829"/>
      <c r="CF29" s="2822"/>
      <c r="CG29" s="2822"/>
      <c r="CH29" s="2822"/>
      <c r="CI29" s="2822"/>
      <c r="CJ29" s="2822"/>
      <c r="CK29" s="2822"/>
      <c r="CL29" s="2822"/>
      <c r="CM29" s="2822"/>
      <c r="CN29" s="2822"/>
      <c r="CO29" s="2822"/>
      <c r="CP29" s="2822"/>
      <c r="CQ29" s="2822"/>
      <c r="CR29" s="2822"/>
      <c r="CS29" s="2822"/>
      <c r="CT29" s="2822"/>
      <c r="CU29" s="2822"/>
      <c r="CV29" s="2822"/>
      <c r="CW29" s="2822"/>
      <c r="CX29" s="2822"/>
      <c r="CY29" s="2822"/>
      <c r="CZ29" s="2822"/>
    </row>
    <row r="30" spans="1:104" s="203" customFormat="1" ht="13.5" x14ac:dyDescent="0.25">
      <c r="A30" s="7223"/>
      <c r="B30" s="1155" t="s">
        <v>3823</v>
      </c>
      <c r="C30" s="7207"/>
      <c r="D30" s="7228"/>
      <c r="E30" s="7232"/>
      <c r="F30" s="7232"/>
      <c r="G30" s="7232"/>
      <c r="H30" s="7232"/>
      <c r="I30" s="7232"/>
      <c r="J30" s="7232"/>
      <c r="K30" s="7232"/>
      <c r="L30" s="7233"/>
      <c r="M30" s="7234"/>
      <c r="N30" s="7234"/>
      <c r="O30" s="7234"/>
      <c r="P30" s="7221"/>
      <c r="Q30" s="7222"/>
      <c r="R30" s="204"/>
      <c r="S30" s="204"/>
      <c r="T30" s="204"/>
      <c r="U30" s="204"/>
      <c r="V30" s="204"/>
      <c r="W30" s="204"/>
      <c r="X30" s="204"/>
      <c r="Y30" s="204"/>
      <c r="Z30" s="204"/>
      <c r="AA30" s="204"/>
      <c r="AB30" s="204"/>
      <c r="AC30" s="204"/>
      <c r="CA30" s="2886"/>
      <c r="CB30" s="2822"/>
      <c r="CC30" s="2822"/>
      <c r="CD30" s="2829"/>
      <c r="CE30" s="2829"/>
      <c r="CF30" s="2822"/>
      <c r="CG30" s="2822"/>
      <c r="CH30" s="2822"/>
      <c r="CI30" s="2822"/>
      <c r="CJ30" s="2822"/>
      <c r="CK30" s="2822"/>
      <c r="CL30" s="2822"/>
      <c r="CM30" s="2822"/>
      <c r="CN30" s="2822"/>
      <c r="CO30" s="2822"/>
      <c r="CP30" s="2822"/>
      <c r="CQ30" s="2822"/>
      <c r="CR30" s="2822"/>
      <c r="CS30" s="2822"/>
      <c r="CT30" s="2822"/>
      <c r="CU30" s="2822"/>
      <c r="CV30" s="2822"/>
      <c r="CW30" s="2822"/>
      <c r="CX30" s="2822"/>
      <c r="CY30" s="2822"/>
      <c r="CZ30" s="2822"/>
    </row>
    <row r="31" spans="1:104" s="203" customFormat="1" ht="13.5" x14ac:dyDescent="0.25">
      <c r="A31" s="7223"/>
      <c r="B31" s="1155" t="s">
        <v>3824</v>
      </c>
      <c r="C31" s="7207"/>
      <c r="D31" s="7228"/>
      <c r="E31" s="7235"/>
      <c r="F31" s="7235"/>
      <c r="G31" s="7235"/>
      <c r="H31" s="7235"/>
      <c r="I31" s="7235"/>
      <c r="J31" s="7235"/>
      <c r="K31" s="7235"/>
      <c r="L31" s="7236"/>
      <c r="M31" s="7237"/>
      <c r="N31" s="7237"/>
      <c r="O31" s="7237"/>
      <c r="P31" s="7221"/>
      <c r="Q31" s="7222"/>
      <c r="R31" s="204"/>
      <c r="S31" s="204"/>
      <c r="T31" s="204"/>
      <c r="U31" s="204"/>
      <c r="V31" s="204"/>
      <c r="W31" s="204"/>
      <c r="X31" s="204"/>
      <c r="Y31" s="204"/>
      <c r="Z31" s="204"/>
      <c r="AA31" s="204"/>
      <c r="AB31" s="204"/>
      <c r="AC31" s="204"/>
      <c r="CA31" s="2886"/>
      <c r="CB31" s="2822"/>
      <c r="CC31" s="2822"/>
      <c r="CD31" s="2829"/>
      <c r="CE31" s="2829"/>
      <c r="CF31" s="2822"/>
      <c r="CG31" s="2822"/>
      <c r="CH31" s="2822"/>
      <c r="CI31" s="2822"/>
      <c r="CJ31" s="2822"/>
      <c r="CK31" s="2822"/>
      <c r="CL31" s="2822"/>
      <c r="CM31" s="2822"/>
      <c r="CN31" s="2822"/>
      <c r="CO31" s="2822"/>
      <c r="CP31" s="2822"/>
      <c r="CQ31" s="2822"/>
      <c r="CR31" s="2822"/>
      <c r="CS31" s="2822"/>
      <c r="CT31" s="2822"/>
      <c r="CU31" s="2822"/>
      <c r="CV31" s="2822"/>
      <c r="CW31" s="2822"/>
      <c r="CX31" s="2822"/>
      <c r="CY31" s="2822"/>
      <c r="CZ31" s="2822"/>
    </row>
    <row r="32" spans="1:104" s="203" customFormat="1" ht="13.5" x14ac:dyDescent="0.25">
      <c r="A32" s="7223"/>
      <c r="B32" s="1155" t="s">
        <v>3825</v>
      </c>
      <c r="C32" s="7207"/>
      <c r="D32" s="7228"/>
      <c r="E32" s="7238"/>
      <c r="F32" s="7238"/>
      <c r="G32" s="7238"/>
      <c r="H32" s="7238"/>
      <c r="I32" s="7238"/>
      <c r="J32" s="7238"/>
      <c r="K32" s="7238"/>
      <c r="L32" s="7239"/>
      <c r="M32" s="7240"/>
      <c r="N32" s="7240"/>
      <c r="O32" s="7240"/>
      <c r="P32" s="7221"/>
      <c r="Q32" s="7222"/>
      <c r="R32" s="204"/>
      <c r="S32" s="204"/>
      <c r="T32" s="204"/>
      <c r="U32" s="204"/>
      <c r="V32" s="204"/>
      <c r="W32" s="204"/>
      <c r="X32" s="204"/>
      <c r="Y32" s="204"/>
      <c r="Z32" s="204"/>
      <c r="AA32" s="204"/>
      <c r="AB32" s="204"/>
      <c r="AC32" s="204"/>
      <c r="CA32" s="2886"/>
      <c r="CB32" s="2822"/>
      <c r="CC32" s="2822"/>
      <c r="CD32" s="2829"/>
      <c r="CE32" s="2829"/>
      <c r="CF32" s="2822"/>
      <c r="CG32" s="2822"/>
      <c r="CH32" s="2822"/>
      <c r="CI32" s="2822"/>
      <c r="CJ32" s="2822"/>
      <c r="CK32" s="2822"/>
      <c r="CL32" s="2822"/>
      <c r="CM32" s="2822"/>
      <c r="CN32" s="2822"/>
      <c r="CO32" s="2822"/>
      <c r="CP32" s="2822"/>
      <c r="CQ32" s="2822"/>
      <c r="CR32" s="2822"/>
      <c r="CS32" s="2822"/>
      <c r="CT32" s="2822"/>
      <c r="CU32" s="2822"/>
      <c r="CV32" s="2822"/>
      <c r="CW32" s="2822"/>
      <c r="CX32" s="2822"/>
      <c r="CY32" s="2822"/>
      <c r="CZ32" s="2822"/>
    </row>
    <row r="33" spans="1:104" s="203" customFormat="1" ht="13.5" x14ac:dyDescent="0.25">
      <c r="A33" s="7223"/>
      <c r="B33" s="1155" t="s">
        <v>3826</v>
      </c>
      <c r="C33" s="7207"/>
      <c r="D33" s="7228"/>
      <c r="E33" s="7232"/>
      <c r="F33" s="7232"/>
      <c r="G33" s="7232"/>
      <c r="H33" s="7232"/>
      <c r="I33" s="7232"/>
      <c r="J33" s="7232"/>
      <c r="K33" s="7232"/>
      <c r="L33" s="7233"/>
      <c r="M33" s="7234"/>
      <c r="N33" s="7234"/>
      <c r="O33" s="7234"/>
      <c r="P33" s="7221"/>
      <c r="Q33" s="7222"/>
      <c r="R33" s="204"/>
      <c r="S33" s="204"/>
      <c r="T33" s="204"/>
      <c r="U33" s="204"/>
      <c r="V33" s="204"/>
      <c r="W33" s="204"/>
      <c r="X33" s="204"/>
      <c r="Y33" s="204"/>
      <c r="Z33" s="204"/>
      <c r="AA33" s="204"/>
      <c r="AB33" s="204"/>
      <c r="AC33" s="204"/>
      <c r="CA33" s="2886"/>
      <c r="CB33" s="2822"/>
      <c r="CC33" s="2822"/>
      <c r="CD33" s="2829"/>
      <c r="CE33" s="2829"/>
      <c r="CF33" s="2822"/>
      <c r="CG33" s="2822"/>
      <c r="CH33" s="2822"/>
      <c r="CI33" s="2822"/>
      <c r="CJ33" s="2822"/>
      <c r="CK33" s="2822"/>
      <c r="CL33" s="2822"/>
      <c r="CM33" s="2822"/>
      <c r="CN33" s="2822"/>
      <c r="CO33" s="2822"/>
      <c r="CP33" s="2822"/>
      <c r="CQ33" s="2822"/>
      <c r="CR33" s="2822"/>
      <c r="CS33" s="2822"/>
      <c r="CT33" s="2822"/>
      <c r="CU33" s="2822"/>
      <c r="CV33" s="2822"/>
      <c r="CW33" s="2822"/>
      <c r="CX33" s="2822"/>
      <c r="CY33" s="2822"/>
      <c r="CZ33" s="2822"/>
    </row>
    <row r="34" spans="1:104" s="203" customFormat="1" ht="13.5" x14ac:dyDescent="0.25">
      <c r="A34" s="7241"/>
      <c r="B34" s="7427" t="s">
        <v>3827</v>
      </c>
      <c r="C34" s="7207"/>
      <c r="D34" s="7242"/>
      <c r="E34" s="7243"/>
      <c r="F34" s="7243"/>
      <c r="G34" s="7243"/>
      <c r="H34" s="7243"/>
      <c r="I34" s="7243"/>
      <c r="J34" s="7243"/>
      <c r="K34" s="7243"/>
      <c r="L34" s="7244"/>
      <c r="M34" s="7245"/>
      <c r="N34" s="7245"/>
      <c r="O34" s="7245"/>
      <c r="P34" s="7246"/>
      <c r="Q34" s="7247"/>
      <c r="R34" s="204"/>
      <c r="S34" s="204"/>
      <c r="T34" s="204"/>
      <c r="U34" s="204"/>
      <c r="V34" s="204"/>
      <c r="W34" s="204"/>
      <c r="X34" s="204"/>
      <c r="Y34" s="204"/>
      <c r="Z34" s="204"/>
      <c r="AA34" s="204"/>
      <c r="AB34" s="204"/>
      <c r="AC34" s="204"/>
      <c r="CA34" s="2886"/>
      <c r="CB34" s="2822"/>
      <c r="CC34" s="2822"/>
      <c r="CD34" s="2829"/>
      <c r="CE34" s="2829"/>
      <c r="CF34" s="2822"/>
      <c r="CG34" s="2822"/>
      <c r="CH34" s="2822"/>
      <c r="CI34" s="2822"/>
      <c r="CJ34" s="2822"/>
      <c r="CK34" s="2822"/>
      <c r="CL34" s="2822"/>
      <c r="CM34" s="2822"/>
      <c r="CN34" s="2822"/>
      <c r="CO34" s="2822"/>
      <c r="CP34" s="2822"/>
      <c r="CQ34" s="2822"/>
      <c r="CR34" s="2822"/>
      <c r="CS34" s="2822"/>
      <c r="CT34" s="2822"/>
      <c r="CU34" s="2822"/>
      <c r="CV34" s="2822"/>
      <c r="CW34" s="2822"/>
      <c r="CX34" s="2822"/>
      <c r="CY34" s="2822"/>
      <c r="CZ34" s="2822"/>
    </row>
    <row r="35" spans="1:104" s="203" customFormat="1" ht="13.5" x14ac:dyDescent="0.25">
      <c r="A35" s="6949" t="s">
        <v>3828</v>
      </c>
      <c r="B35" s="7248" t="s">
        <v>3820</v>
      </c>
      <c r="C35" s="7207"/>
      <c r="D35" s="7228"/>
      <c r="E35" s="7249"/>
      <c r="F35" s="7250"/>
      <c r="G35" s="7249"/>
      <c r="H35" s="7249"/>
      <c r="I35" s="7249"/>
      <c r="J35" s="7249"/>
      <c r="K35" s="7249"/>
      <c r="L35" s="7251"/>
      <c r="M35" s="7252"/>
      <c r="N35" s="7252"/>
      <c r="O35" s="7252"/>
      <c r="P35" s="7253"/>
      <c r="Q35" s="7254"/>
      <c r="R35" s="204"/>
      <c r="S35" s="204"/>
      <c r="T35" s="204"/>
      <c r="U35" s="204"/>
      <c r="V35" s="204"/>
      <c r="W35" s="204"/>
      <c r="X35" s="204"/>
      <c r="Y35" s="204"/>
      <c r="Z35" s="204"/>
      <c r="AA35" s="204"/>
      <c r="AB35" s="204"/>
      <c r="AC35" s="204"/>
      <c r="CA35" s="2886"/>
      <c r="CB35" s="2822"/>
      <c r="CC35" s="2822"/>
      <c r="CD35" s="2829"/>
      <c r="CE35" s="2829"/>
      <c r="CF35" s="2822"/>
      <c r="CG35" s="2822"/>
      <c r="CH35" s="2822"/>
      <c r="CI35" s="2822"/>
      <c r="CJ35" s="2822"/>
      <c r="CK35" s="2822"/>
      <c r="CL35" s="2822"/>
      <c r="CM35" s="2822"/>
      <c r="CN35" s="2822"/>
      <c r="CO35" s="2822"/>
      <c r="CP35" s="2822"/>
      <c r="CQ35" s="2822"/>
      <c r="CR35" s="2822"/>
      <c r="CS35" s="2822"/>
      <c r="CT35" s="2822"/>
      <c r="CU35" s="2822"/>
      <c r="CV35" s="2822"/>
      <c r="CW35" s="2822"/>
      <c r="CX35" s="2822"/>
      <c r="CY35" s="2822"/>
      <c r="CZ35" s="2822"/>
    </row>
    <row r="36" spans="1:104" s="203" customFormat="1" ht="13.5" x14ac:dyDescent="0.25">
      <c r="A36" s="4912"/>
      <c r="B36" s="127" t="s">
        <v>3821</v>
      </c>
      <c r="C36" s="7207"/>
      <c r="D36" s="7255"/>
      <c r="E36" s="7232"/>
      <c r="F36" s="7256"/>
      <c r="G36" s="7232"/>
      <c r="H36" s="7232"/>
      <c r="I36" s="7232"/>
      <c r="J36" s="7232"/>
      <c r="K36" s="7232"/>
      <c r="L36" s="7233"/>
      <c r="M36" s="7227"/>
      <c r="N36" s="7227"/>
      <c r="O36" s="7227"/>
      <c r="P36" s="7221"/>
      <c r="Q36" s="7222"/>
      <c r="R36" s="6958"/>
      <c r="S36" s="6958"/>
      <c r="T36" s="6958"/>
      <c r="U36" s="6958"/>
      <c r="V36" s="6958"/>
      <c r="W36" s="6958"/>
      <c r="X36" s="6958"/>
      <c r="Y36" s="6958"/>
      <c r="Z36" s="6958"/>
      <c r="AA36" s="6958"/>
      <c r="AB36" s="204"/>
      <c r="AC36" s="204"/>
      <c r="CA36" s="2886" t="str">
        <f>IF(CD36=1,"* La Suma de Institucional, Compra al Sistema y Compra Extrasistema NO DEBE ser mayor al Total. ","")</f>
        <v/>
      </c>
      <c r="CB36" s="2822"/>
      <c r="CC36" s="2822"/>
      <c r="CD36" s="2887">
        <f>IF(C36&lt;SUM(M36:O36),1,0)</f>
        <v>0</v>
      </c>
      <c r="CE36" s="2829"/>
      <c r="CF36" s="2822"/>
      <c r="CG36" s="2822"/>
      <c r="CH36" s="2822"/>
      <c r="CI36" s="2822"/>
      <c r="CJ36" s="2822"/>
      <c r="CK36" s="2822"/>
      <c r="CL36" s="2822"/>
      <c r="CM36" s="2822"/>
      <c r="CN36" s="2822"/>
      <c r="CO36" s="2822"/>
      <c r="CP36" s="2822"/>
      <c r="CQ36" s="2822"/>
      <c r="CR36" s="2822"/>
      <c r="CS36" s="2822"/>
      <c r="CT36" s="2822"/>
      <c r="CU36" s="2822"/>
      <c r="CV36" s="2822"/>
      <c r="CW36" s="2822"/>
      <c r="CX36" s="2822"/>
      <c r="CY36" s="2822"/>
      <c r="CZ36" s="2822"/>
    </row>
    <row r="37" spans="1:104" s="203" customFormat="1" ht="13.5" x14ac:dyDescent="0.25">
      <c r="A37" s="7257"/>
      <c r="B37" s="7258" t="s">
        <v>3829</v>
      </c>
      <c r="C37" s="7207"/>
      <c r="D37" s="7259"/>
      <c r="E37" s="7260"/>
      <c r="F37" s="7261"/>
      <c r="G37" s="7260"/>
      <c r="H37" s="7260"/>
      <c r="I37" s="7260"/>
      <c r="J37" s="7260"/>
      <c r="K37" s="7260"/>
      <c r="L37" s="7262"/>
      <c r="M37" s="7263"/>
      <c r="N37" s="7263"/>
      <c r="O37" s="7263"/>
      <c r="P37" s="7246"/>
      <c r="Q37" s="7247"/>
      <c r="R37" s="204"/>
      <c r="S37" s="204"/>
      <c r="T37" s="204"/>
      <c r="U37" s="204"/>
      <c r="V37" s="204"/>
      <c r="W37" s="204"/>
      <c r="X37" s="204"/>
      <c r="Y37" s="204"/>
      <c r="Z37" s="204"/>
      <c r="AA37" s="204"/>
      <c r="AB37" s="204"/>
      <c r="AC37" s="204"/>
      <c r="CA37" s="2886"/>
      <c r="CB37" s="2822"/>
      <c r="CC37" s="2822"/>
      <c r="CD37" s="2829"/>
      <c r="CE37" s="2829"/>
      <c r="CF37" s="2822"/>
      <c r="CG37" s="2822"/>
      <c r="CH37" s="2822"/>
      <c r="CI37" s="2822"/>
      <c r="CJ37" s="2822"/>
      <c r="CK37" s="2822"/>
      <c r="CL37" s="2822"/>
      <c r="CM37" s="2822"/>
      <c r="CN37" s="2822"/>
      <c r="CO37" s="2822"/>
      <c r="CP37" s="2822"/>
      <c r="CQ37" s="2822"/>
      <c r="CR37" s="2822"/>
      <c r="CS37" s="2822"/>
      <c r="CT37" s="2822"/>
      <c r="CU37" s="2822"/>
      <c r="CV37" s="2822"/>
      <c r="CW37" s="2822"/>
      <c r="CX37" s="2822"/>
      <c r="CY37" s="2822"/>
      <c r="CZ37" s="2822"/>
    </row>
    <row r="38" spans="1:104" s="203" customFormat="1" ht="13.5" x14ac:dyDescent="0.25">
      <c r="A38" s="6949" t="s">
        <v>3830</v>
      </c>
      <c r="B38" s="7248" t="s">
        <v>3820</v>
      </c>
      <c r="C38" s="7207"/>
      <c r="D38" s="7264"/>
      <c r="E38" s="7249"/>
      <c r="F38" s="7249"/>
      <c r="G38" s="7249"/>
      <c r="H38" s="7249"/>
      <c r="I38" s="7249"/>
      <c r="J38" s="7249"/>
      <c r="K38" s="7249"/>
      <c r="L38" s="7251"/>
      <c r="M38" s="7252"/>
      <c r="N38" s="7252"/>
      <c r="O38" s="7252"/>
      <c r="P38" s="7253"/>
      <c r="Q38" s="7254"/>
      <c r="R38" s="204"/>
      <c r="S38" s="204"/>
      <c r="T38" s="204"/>
      <c r="U38" s="204"/>
      <c r="V38" s="204"/>
      <c r="W38" s="204"/>
      <c r="X38" s="204"/>
      <c r="Y38" s="204"/>
      <c r="Z38" s="204"/>
      <c r="AA38" s="204"/>
      <c r="AB38" s="204"/>
      <c r="AC38" s="204"/>
      <c r="CA38" s="2886"/>
      <c r="CB38" s="2822"/>
      <c r="CC38" s="2822"/>
      <c r="CD38" s="2829"/>
      <c r="CE38" s="2829"/>
      <c r="CF38" s="2822"/>
      <c r="CG38" s="2822"/>
      <c r="CH38" s="2822"/>
      <c r="CI38" s="2822"/>
      <c r="CJ38" s="2822"/>
      <c r="CK38" s="2822"/>
      <c r="CL38" s="2822"/>
      <c r="CM38" s="2822"/>
      <c r="CN38" s="2822"/>
      <c r="CO38" s="2822"/>
      <c r="CP38" s="2822"/>
      <c r="CQ38" s="2822"/>
      <c r="CR38" s="2822"/>
      <c r="CS38" s="2822"/>
      <c r="CT38" s="2822"/>
      <c r="CU38" s="2822"/>
      <c r="CV38" s="2822"/>
      <c r="CW38" s="2822"/>
      <c r="CX38" s="2822"/>
      <c r="CY38" s="2822"/>
      <c r="CZ38" s="2822"/>
    </row>
    <row r="39" spans="1:104" s="203" customFormat="1" ht="13.5" x14ac:dyDescent="0.25">
      <c r="A39" s="4912"/>
      <c r="B39" s="1406" t="s">
        <v>3821</v>
      </c>
      <c r="C39" s="7207"/>
      <c r="D39" s="7255"/>
      <c r="E39" s="7232"/>
      <c r="F39" s="7232"/>
      <c r="G39" s="7232"/>
      <c r="H39" s="7232"/>
      <c r="I39" s="7232"/>
      <c r="J39" s="7232"/>
      <c r="K39" s="7232"/>
      <c r="L39" s="7233"/>
      <c r="M39" s="7227"/>
      <c r="N39" s="7227"/>
      <c r="O39" s="7227"/>
      <c r="P39" s="7221"/>
      <c r="Q39" s="7222"/>
      <c r="R39" s="6958"/>
      <c r="S39" s="6958"/>
      <c r="T39" s="6958"/>
      <c r="U39" s="6958"/>
      <c r="V39" s="6958"/>
      <c r="W39" s="6958"/>
      <c r="X39" s="6958"/>
      <c r="Y39" s="6958"/>
      <c r="Z39" s="6958"/>
      <c r="AA39" s="6958"/>
      <c r="AB39" s="204"/>
      <c r="AC39" s="204"/>
      <c r="CA39" s="2886" t="str">
        <f>IF(CD39=1,"* La Suma de Institucional, Compra al Sistema y Compra Extrasistema NO DEBE ser mayor al Total. ","")</f>
        <v/>
      </c>
      <c r="CB39" s="2822"/>
      <c r="CC39" s="2822"/>
      <c r="CD39" s="2887">
        <f>IF(C39&lt;SUM(M39:O39),1,0)</f>
        <v>0</v>
      </c>
      <c r="CE39" s="2829"/>
      <c r="CF39" s="2822"/>
      <c r="CG39" s="2822"/>
      <c r="CH39" s="2822"/>
      <c r="CI39" s="2822"/>
      <c r="CJ39" s="2822"/>
      <c r="CK39" s="2822"/>
      <c r="CL39" s="2822"/>
      <c r="CM39" s="2822"/>
      <c r="CN39" s="2822"/>
      <c r="CO39" s="2822"/>
      <c r="CP39" s="2822"/>
      <c r="CQ39" s="2822"/>
      <c r="CR39" s="2822"/>
      <c r="CS39" s="2822"/>
      <c r="CT39" s="2822"/>
      <c r="CU39" s="2822"/>
      <c r="CV39" s="2822"/>
      <c r="CW39" s="2822"/>
      <c r="CX39" s="2822"/>
      <c r="CY39" s="2822"/>
      <c r="CZ39" s="2822"/>
    </row>
    <row r="40" spans="1:104" s="203" customFormat="1" ht="13.5" x14ac:dyDescent="0.25">
      <c r="A40" s="7257"/>
      <c r="B40" s="1406" t="s">
        <v>3831</v>
      </c>
      <c r="C40" s="7207"/>
      <c r="D40" s="7259"/>
      <c r="E40" s="7260"/>
      <c r="F40" s="7260"/>
      <c r="G40" s="7260"/>
      <c r="H40" s="7260"/>
      <c r="I40" s="7260"/>
      <c r="J40" s="7260"/>
      <c r="K40" s="7260"/>
      <c r="L40" s="7262"/>
      <c r="M40" s="7263"/>
      <c r="N40" s="7263"/>
      <c r="O40" s="7263"/>
      <c r="P40" s="7246"/>
      <c r="Q40" s="7247"/>
      <c r="R40" s="204"/>
      <c r="S40" s="204"/>
      <c r="T40" s="204"/>
      <c r="U40" s="204"/>
      <c r="V40" s="204"/>
      <c r="W40" s="204"/>
      <c r="X40" s="204"/>
      <c r="Y40" s="204"/>
      <c r="Z40" s="204"/>
      <c r="AA40" s="204"/>
      <c r="AB40" s="204"/>
      <c r="AC40" s="204"/>
      <c r="CA40" s="2886"/>
      <c r="CB40" s="2822"/>
      <c r="CC40" s="2822"/>
      <c r="CD40" s="2829"/>
      <c r="CE40" s="2829"/>
      <c r="CF40" s="2822"/>
      <c r="CG40" s="2822"/>
      <c r="CH40" s="2822"/>
      <c r="CI40" s="2822"/>
      <c r="CJ40" s="2822"/>
      <c r="CK40" s="2822"/>
      <c r="CL40" s="2822"/>
      <c r="CM40" s="2822"/>
      <c r="CN40" s="2822"/>
      <c r="CO40" s="2822"/>
      <c r="CP40" s="2822"/>
      <c r="CQ40" s="2822"/>
      <c r="CR40" s="2822"/>
      <c r="CS40" s="2822"/>
      <c r="CT40" s="2822"/>
      <c r="CU40" s="2822"/>
      <c r="CV40" s="2822"/>
      <c r="CW40" s="2822"/>
      <c r="CX40" s="2822"/>
      <c r="CY40" s="2822"/>
      <c r="CZ40" s="2822"/>
    </row>
    <row r="41" spans="1:104" s="203" customFormat="1" ht="21" customHeight="1" x14ac:dyDescent="0.25">
      <c r="A41" s="7424" t="s">
        <v>3832</v>
      </c>
      <c r="B41" s="7265" t="s">
        <v>3820</v>
      </c>
      <c r="C41" s="7207"/>
      <c r="D41" s="7266"/>
      <c r="E41" s="7267"/>
      <c r="F41" s="7267"/>
      <c r="G41" s="7267"/>
      <c r="H41" s="7267"/>
      <c r="I41" s="7267"/>
      <c r="J41" s="7267"/>
      <c r="K41" s="7267"/>
      <c r="L41" s="7268"/>
      <c r="M41" s="7269"/>
      <c r="N41" s="7269"/>
      <c r="O41" s="7269"/>
      <c r="P41" s="7253"/>
      <c r="Q41" s="7254"/>
      <c r="R41" s="204"/>
      <c r="S41" s="204"/>
      <c r="T41" s="204"/>
      <c r="U41" s="204"/>
      <c r="V41" s="204"/>
      <c r="W41" s="204"/>
      <c r="X41" s="204"/>
      <c r="Y41" s="204"/>
      <c r="Z41" s="204"/>
      <c r="AA41" s="204"/>
      <c r="AB41" s="204"/>
      <c r="AC41" s="204"/>
      <c r="CA41" s="2886"/>
      <c r="CB41" s="2822"/>
      <c r="CC41" s="2822"/>
      <c r="CD41" s="2829"/>
      <c r="CE41" s="2829"/>
      <c r="CF41" s="2822"/>
      <c r="CG41" s="2822"/>
      <c r="CH41" s="2822"/>
      <c r="CI41" s="2822"/>
      <c r="CJ41" s="2822"/>
      <c r="CK41" s="2822"/>
      <c r="CL41" s="2822"/>
      <c r="CM41" s="2822"/>
      <c r="CN41" s="2822"/>
      <c r="CO41" s="2822"/>
      <c r="CP41" s="2822"/>
      <c r="CQ41" s="2822"/>
      <c r="CR41" s="2822"/>
      <c r="CS41" s="2822"/>
      <c r="CT41" s="2822"/>
      <c r="CU41" s="2822"/>
      <c r="CV41" s="2822"/>
      <c r="CW41" s="2822"/>
      <c r="CX41" s="2822"/>
      <c r="CY41" s="2822"/>
      <c r="CZ41" s="2822"/>
    </row>
    <row r="42" spans="1:104" s="203" customFormat="1" ht="13.5" x14ac:dyDescent="0.25">
      <c r="A42" s="7425"/>
      <c r="B42" s="1144" t="s">
        <v>3821</v>
      </c>
      <c r="C42" s="7207"/>
      <c r="D42" s="7270"/>
      <c r="E42" s="7271"/>
      <c r="F42" s="7267"/>
      <c r="G42" s="7267"/>
      <c r="H42" s="7267"/>
      <c r="I42" s="7267"/>
      <c r="J42" s="7271"/>
      <c r="K42" s="7271"/>
      <c r="L42" s="7272"/>
      <c r="M42" s="7273"/>
      <c r="N42" s="7273"/>
      <c r="O42" s="7273"/>
      <c r="P42" s="7221"/>
      <c r="Q42" s="7222"/>
      <c r="R42" s="204"/>
      <c r="S42" s="204"/>
      <c r="T42" s="204"/>
      <c r="U42" s="204"/>
      <c r="V42" s="204"/>
      <c r="W42" s="204"/>
      <c r="X42" s="204"/>
      <c r="Y42" s="204"/>
      <c r="Z42" s="204"/>
      <c r="AA42" s="204"/>
      <c r="AB42" s="204"/>
      <c r="AC42" s="204"/>
      <c r="CA42" s="2886"/>
      <c r="CB42" s="2822"/>
      <c r="CC42" s="2822"/>
      <c r="CD42" s="2829"/>
      <c r="CE42" s="2829"/>
      <c r="CF42" s="2822"/>
      <c r="CG42" s="2822"/>
      <c r="CH42" s="2822"/>
      <c r="CI42" s="2822"/>
      <c r="CJ42" s="2822"/>
      <c r="CK42" s="2822"/>
      <c r="CL42" s="2822"/>
      <c r="CM42" s="2822"/>
      <c r="CN42" s="2822"/>
      <c r="CO42" s="2822"/>
      <c r="CP42" s="2822"/>
      <c r="CQ42" s="2822"/>
      <c r="CR42" s="2822"/>
      <c r="CS42" s="2822"/>
      <c r="CT42" s="2822"/>
      <c r="CU42" s="2822"/>
      <c r="CV42" s="2822"/>
      <c r="CW42" s="2822"/>
      <c r="CX42" s="2822"/>
      <c r="CY42" s="2822"/>
      <c r="CZ42" s="2822"/>
    </row>
    <row r="43" spans="1:104" s="203" customFormat="1" ht="26.25" customHeight="1" x14ac:dyDescent="0.25">
      <c r="A43" s="7426"/>
      <c r="B43" s="7274" t="s">
        <v>3833</v>
      </c>
      <c r="C43" s="7207"/>
      <c r="D43" s="7275"/>
      <c r="E43" s="7276"/>
      <c r="F43" s="7276"/>
      <c r="G43" s="7276"/>
      <c r="H43" s="7276"/>
      <c r="I43" s="7276"/>
      <c r="J43" s="7276"/>
      <c r="K43" s="7276"/>
      <c r="L43" s="7277"/>
      <c r="M43" s="7278"/>
      <c r="N43" s="7278"/>
      <c r="O43" s="7278"/>
      <c r="P43" s="7246"/>
      <c r="Q43" s="7247"/>
      <c r="R43" s="204"/>
      <c r="S43" s="204"/>
      <c r="T43" s="204"/>
      <c r="U43" s="204"/>
      <c r="V43" s="204"/>
      <c r="W43" s="204"/>
      <c r="X43" s="204"/>
      <c r="Y43" s="204"/>
      <c r="Z43" s="204"/>
      <c r="AA43" s="204"/>
      <c r="AB43" s="204"/>
      <c r="AC43" s="204"/>
      <c r="CA43" s="2886"/>
      <c r="CB43" s="2822"/>
      <c r="CC43" s="2822"/>
      <c r="CD43" s="2829"/>
      <c r="CE43" s="2829"/>
      <c r="CF43" s="2822"/>
      <c r="CG43" s="2822"/>
      <c r="CH43" s="2822"/>
      <c r="CI43" s="2822"/>
      <c r="CJ43" s="2822"/>
      <c r="CK43" s="2822"/>
      <c r="CL43" s="2822"/>
      <c r="CM43" s="2822"/>
      <c r="CN43" s="2822"/>
      <c r="CO43" s="2822"/>
      <c r="CP43" s="2822"/>
      <c r="CQ43" s="2822"/>
      <c r="CR43" s="2822"/>
      <c r="CS43" s="2822"/>
      <c r="CT43" s="2822"/>
      <c r="CU43" s="2822"/>
      <c r="CV43" s="2822"/>
      <c r="CW43" s="2822"/>
      <c r="CX43" s="2822"/>
      <c r="CY43" s="2822"/>
      <c r="CZ43" s="2822"/>
    </row>
    <row r="44" spans="1:104" s="203" customFormat="1" ht="13.5" x14ac:dyDescent="0.25">
      <c r="A44" s="6949" t="s">
        <v>3834</v>
      </c>
      <c r="B44" s="7248" t="s">
        <v>3820</v>
      </c>
      <c r="C44" s="7207"/>
      <c r="D44" s="7279"/>
      <c r="E44" s="7280"/>
      <c r="F44" s="7280"/>
      <c r="G44" s="7280"/>
      <c r="H44" s="7280"/>
      <c r="I44" s="7280"/>
      <c r="J44" s="7280"/>
      <c r="K44" s="7280"/>
      <c r="L44" s="7281"/>
      <c r="M44" s="7282"/>
      <c r="N44" s="7282"/>
      <c r="O44" s="7282"/>
      <c r="P44" s="7253"/>
      <c r="Q44" s="7254"/>
      <c r="R44" s="204"/>
      <c r="S44" s="204"/>
      <c r="T44" s="204"/>
      <c r="U44" s="204"/>
      <c r="V44" s="204"/>
      <c r="W44" s="204"/>
      <c r="X44" s="204"/>
      <c r="Y44" s="204"/>
      <c r="Z44" s="204"/>
      <c r="AA44" s="204"/>
      <c r="AB44" s="204"/>
      <c r="AC44" s="204"/>
      <c r="CA44" s="2886"/>
      <c r="CB44" s="2822"/>
      <c r="CC44" s="2822"/>
      <c r="CD44" s="2829"/>
      <c r="CE44" s="2829"/>
      <c r="CF44" s="2822"/>
      <c r="CG44" s="2822"/>
      <c r="CH44" s="2822"/>
      <c r="CI44" s="2822"/>
      <c r="CJ44" s="2822"/>
      <c r="CK44" s="2822"/>
      <c r="CL44" s="2822"/>
      <c r="CM44" s="2822"/>
      <c r="CN44" s="2822"/>
      <c r="CO44" s="2822"/>
      <c r="CP44" s="2822"/>
      <c r="CQ44" s="2822"/>
      <c r="CR44" s="2822"/>
      <c r="CS44" s="2822"/>
      <c r="CT44" s="2822"/>
      <c r="CU44" s="2822"/>
      <c r="CV44" s="2822"/>
      <c r="CW44" s="2822"/>
      <c r="CX44" s="2822"/>
      <c r="CY44" s="2822"/>
      <c r="CZ44" s="2822"/>
    </row>
    <row r="45" spans="1:104" s="203" customFormat="1" ht="13.5" x14ac:dyDescent="0.25">
      <c r="A45" s="4912"/>
      <c r="B45" s="127" t="s">
        <v>3821</v>
      </c>
      <c r="C45" s="7207"/>
      <c r="D45" s="7283"/>
      <c r="E45" s="7238"/>
      <c r="F45" s="7238"/>
      <c r="G45" s="7238"/>
      <c r="H45" s="7238"/>
      <c r="I45" s="7238"/>
      <c r="J45" s="7238"/>
      <c r="K45" s="7238"/>
      <c r="L45" s="7239"/>
      <c r="M45" s="7284"/>
      <c r="N45" s="7284"/>
      <c r="O45" s="7284"/>
      <c r="P45" s="7221"/>
      <c r="Q45" s="7222"/>
      <c r="R45" s="6958"/>
      <c r="S45" s="6958"/>
      <c r="T45" s="6958"/>
      <c r="U45" s="6958"/>
      <c r="V45" s="6958"/>
      <c r="W45" s="6958"/>
      <c r="X45" s="6958"/>
      <c r="Y45" s="6958"/>
      <c r="Z45" s="6958"/>
      <c r="AA45" s="6958"/>
      <c r="AB45" s="204"/>
      <c r="AC45" s="204"/>
      <c r="CA45" s="2886" t="str">
        <f>IF(CD45=1,"* La Suma de Institucional, Compra al Sistema y Compra Extrasistema NO DEBE ser mayor al Total. ","")</f>
        <v/>
      </c>
      <c r="CB45" s="2822"/>
      <c r="CC45" s="2822"/>
      <c r="CD45" s="2887">
        <f>IF(C45&lt;SUM(M45:O45),1,0)</f>
        <v>0</v>
      </c>
      <c r="CE45" s="2829"/>
      <c r="CF45" s="2822"/>
      <c r="CG45" s="2822"/>
      <c r="CH45" s="2822"/>
      <c r="CI45" s="2822"/>
      <c r="CJ45" s="2822"/>
      <c r="CK45" s="2822"/>
      <c r="CL45" s="2822"/>
      <c r="CM45" s="2822"/>
      <c r="CN45" s="2822"/>
      <c r="CO45" s="2822"/>
      <c r="CP45" s="2822"/>
      <c r="CQ45" s="2822"/>
      <c r="CR45" s="2822"/>
      <c r="CS45" s="2822"/>
      <c r="CT45" s="2822"/>
      <c r="CU45" s="2822"/>
      <c r="CV45" s="2822"/>
      <c r="CW45" s="2822"/>
      <c r="CX45" s="2822"/>
      <c r="CY45" s="2822"/>
      <c r="CZ45" s="2822"/>
    </row>
    <row r="46" spans="1:104" s="203" customFormat="1" ht="13.5" x14ac:dyDescent="0.25">
      <c r="A46" s="4912"/>
      <c r="B46" s="127" t="s">
        <v>2457</v>
      </c>
      <c r="C46" s="7207"/>
      <c r="D46" s="7255"/>
      <c r="E46" s="7232"/>
      <c r="F46" s="7238"/>
      <c r="G46" s="7232"/>
      <c r="H46" s="7232"/>
      <c r="I46" s="7232"/>
      <c r="J46" s="7232"/>
      <c r="K46" s="7232"/>
      <c r="L46" s="7233"/>
      <c r="M46" s="7234"/>
      <c r="N46" s="7234"/>
      <c r="O46" s="7234"/>
      <c r="P46" s="7221"/>
      <c r="Q46" s="7222"/>
      <c r="R46" s="204"/>
      <c r="S46" s="204"/>
      <c r="T46" s="204"/>
      <c r="U46" s="204"/>
      <c r="V46" s="204"/>
      <c r="W46" s="204"/>
      <c r="X46" s="204"/>
      <c r="Y46" s="204"/>
      <c r="Z46" s="204"/>
      <c r="AA46" s="204"/>
      <c r="AB46" s="204"/>
      <c r="AC46" s="204"/>
      <c r="CA46" s="2886"/>
      <c r="CB46" s="2822"/>
      <c r="CC46" s="2822"/>
      <c r="CD46" s="2829"/>
      <c r="CE46" s="2829"/>
      <c r="CF46" s="2822"/>
      <c r="CG46" s="2822"/>
      <c r="CH46" s="2822"/>
      <c r="CI46" s="2822"/>
      <c r="CJ46" s="2822"/>
      <c r="CK46" s="2822"/>
      <c r="CL46" s="2822"/>
      <c r="CM46" s="2822"/>
      <c r="CN46" s="2822"/>
      <c r="CO46" s="2822"/>
      <c r="CP46" s="2822"/>
      <c r="CQ46" s="2822"/>
      <c r="CR46" s="2822"/>
      <c r="CS46" s="2822"/>
      <c r="CT46" s="2822"/>
      <c r="CU46" s="2822"/>
      <c r="CV46" s="2822"/>
      <c r="CW46" s="2822"/>
      <c r="CX46" s="2822"/>
      <c r="CY46" s="2822"/>
      <c r="CZ46" s="2822"/>
    </row>
    <row r="47" spans="1:104" s="203" customFormat="1" ht="13.5" x14ac:dyDescent="0.25">
      <c r="A47" s="4912"/>
      <c r="B47" s="127" t="s">
        <v>3829</v>
      </c>
      <c r="C47" s="7207"/>
      <c r="D47" s="7255"/>
      <c r="E47" s="7232"/>
      <c r="F47" s="7232"/>
      <c r="G47" s="7232"/>
      <c r="H47" s="7232"/>
      <c r="I47" s="7232"/>
      <c r="J47" s="7232"/>
      <c r="K47" s="7232"/>
      <c r="L47" s="7233"/>
      <c r="M47" s="7234"/>
      <c r="N47" s="7234"/>
      <c r="O47" s="7234"/>
      <c r="P47" s="7221"/>
      <c r="Q47" s="7222"/>
      <c r="R47" s="204"/>
      <c r="S47" s="204"/>
      <c r="T47" s="204"/>
      <c r="U47" s="204"/>
      <c r="V47" s="204"/>
      <c r="W47" s="204"/>
      <c r="X47" s="204"/>
      <c r="Y47" s="204"/>
      <c r="Z47" s="204"/>
      <c r="AA47" s="204"/>
      <c r="AB47" s="204"/>
      <c r="AC47" s="204"/>
      <c r="CA47" s="2886"/>
      <c r="CB47" s="2822"/>
      <c r="CC47" s="2822"/>
      <c r="CD47" s="2829"/>
      <c r="CE47" s="2829"/>
      <c r="CF47" s="2822"/>
      <c r="CG47" s="2822"/>
      <c r="CH47" s="2822"/>
      <c r="CI47" s="2822"/>
      <c r="CJ47" s="2822"/>
      <c r="CK47" s="2822"/>
      <c r="CL47" s="2822"/>
      <c r="CM47" s="2822"/>
      <c r="CN47" s="2822"/>
      <c r="CO47" s="2822"/>
      <c r="CP47" s="2822"/>
      <c r="CQ47" s="2822"/>
      <c r="CR47" s="2822"/>
      <c r="CS47" s="2822"/>
      <c r="CT47" s="2822"/>
      <c r="CU47" s="2822"/>
      <c r="CV47" s="2822"/>
      <c r="CW47" s="2822"/>
      <c r="CX47" s="2822"/>
      <c r="CY47" s="2822"/>
      <c r="CZ47" s="2822"/>
    </row>
    <row r="48" spans="1:104" s="203" customFormat="1" ht="13.5" x14ac:dyDescent="0.25">
      <c r="A48" s="4912"/>
      <c r="B48" s="127" t="s">
        <v>3835</v>
      </c>
      <c r="C48" s="7207"/>
      <c r="D48" s="7228"/>
      <c r="E48" s="7229"/>
      <c r="F48" s="7229"/>
      <c r="G48" s="7229"/>
      <c r="H48" s="7229"/>
      <c r="I48" s="7229"/>
      <c r="J48" s="7229"/>
      <c r="K48" s="7229"/>
      <c r="L48" s="7230"/>
      <c r="M48" s="7231"/>
      <c r="N48" s="7231"/>
      <c r="O48" s="7231"/>
      <c r="P48" s="7221"/>
      <c r="Q48" s="7222"/>
      <c r="R48" s="204"/>
      <c r="S48" s="204"/>
      <c r="T48" s="204"/>
      <c r="U48" s="204"/>
      <c r="V48" s="204"/>
      <c r="W48" s="204"/>
      <c r="X48" s="204"/>
      <c r="Y48" s="204"/>
      <c r="Z48" s="204"/>
      <c r="AA48" s="204"/>
      <c r="AB48" s="204"/>
      <c r="AC48" s="204"/>
      <c r="CA48" s="2886"/>
      <c r="CB48" s="2822"/>
      <c r="CC48" s="2822"/>
      <c r="CD48" s="2829"/>
      <c r="CE48" s="2829"/>
      <c r="CF48" s="2822"/>
      <c r="CG48" s="2822"/>
      <c r="CH48" s="2822"/>
      <c r="CI48" s="2822"/>
      <c r="CJ48" s="2822"/>
      <c r="CK48" s="2822"/>
      <c r="CL48" s="2822"/>
      <c r="CM48" s="2822"/>
      <c r="CN48" s="2822"/>
      <c r="CO48" s="2822"/>
      <c r="CP48" s="2822"/>
      <c r="CQ48" s="2822"/>
      <c r="CR48" s="2822"/>
      <c r="CS48" s="2822"/>
      <c r="CT48" s="2822"/>
      <c r="CU48" s="2822"/>
      <c r="CV48" s="2822"/>
      <c r="CW48" s="2822"/>
      <c r="CX48" s="2822"/>
      <c r="CY48" s="2822"/>
      <c r="CZ48" s="2822"/>
    </row>
    <row r="49" spans="1:104" s="203" customFormat="1" ht="13.5" x14ac:dyDescent="0.25">
      <c r="A49" s="7257"/>
      <c r="B49" s="127" t="s">
        <v>3836</v>
      </c>
      <c r="C49" s="7207"/>
      <c r="D49" s="7259"/>
      <c r="E49" s="7260"/>
      <c r="F49" s="7260"/>
      <c r="G49" s="7260"/>
      <c r="H49" s="7260"/>
      <c r="I49" s="7260"/>
      <c r="J49" s="7260"/>
      <c r="K49" s="7260"/>
      <c r="L49" s="7262"/>
      <c r="M49" s="7263"/>
      <c r="N49" s="7263"/>
      <c r="O49" s="7263"/>
      <c r="P49" s="7221"/>
      <c r="Q49" s="7222"/>
      <c r="R49" s="204"/>
      <c r="S49" s="204"/>
      <c r="T49" s="204"/>
      <c r="U49" s="204"/>
      <c r="V49" s="204"/>
      <c r="W49" s="204"/>
      <c r="X49" s="204"/>
      <c r="Y49" s="204"/>
      <c r="Z49" s="204"/>
      <c r="AA49" s="204"/>
      <c r="AB49" s="204"/>
      <c r="AC49" s="204"/>
      <c r="CA49" s="2886"/>
      <c r="CB49" s="2822"/>
      <c r="CC49" s="2822"/>
      <c r="CD49" s="2829"/>
      <c r="CE49" s="2829"/>
      <c r="CF49" s="2822"/>
      <c r="CG49" s="2822"/>
      <c r="CH49" s="2822"/>
      <c r="CI49" s="2822"/>
      <c r="CJ49" s="2822"/>
      <c r="CK49" s="2822"/>
      <c r="CL49" s="2822"/>
      <c r="CM49" s="2822"/>
      <c r="CN49" s="2822"/>
      <c r="CO49" s="2822"/>
      <c r="CP49" s="2822"/>
      <c r="CQ49" s="2822"/>
      <c r="CR49" s="2822"/>
      <c r="CS49" s="2822"/>
      <c r="CT49" s="2822"/>
      <c r="CU49" s="2822"/>
      <c r="CV49" s="2822"/>
      <c r="CW49" s="2822"/>
      <c r="CX49" s="2822"/>
      <c r="CY49" s="2822"/>
      <c r="CZ49" s="2822"/>
    </row>
    <row r="50" spans="1:104" s="203" customFormat="1" ht="13.5" x14ac:dyDescent="0.25">
      <c r="A50" s="7424" t="s">
        <v>3837</v>
      </c>
      <c r="B50" s="7248" t="s">
        <v>3820</v>
      </c>
      <c r="C50" s="7207"/>
      <c r="D50" s="7264"/>
      <c r="E50" s="7249"/>
      <c r="F50" s="7249"/>
      <c r="G50" s="7249"/>
      <c r="H50" s="7249"/>
      <c r="I50" s="7249"/>
      <c r="J50" s="7249"/>
      <c r="K50" s="7249"/>
      <c r="L50" s="7251"/>
      <c r="M50" s="7252"/>
      <c r="N50" s="7252"/>
      <c r="O50" s="7252"/>
      <c r="P50" s="7221"/>
      <c r="Q50" s="7222"/>
      <c r="R50" s="204"/>
      <c r="S50" s="204"/>
      <c r="T50" s="204"/>
      <c r="U50" s="204"/>
      <c r="V50" s="204"/>
      <c r="W50" s="204"/>
      <c r="X50" s="204"/>
      <c r="Y50" s="204"/>
      <c r="Z50" s="204"/>
      <c r="AA50" s="204"/>
      <c r="AB50" s="204"/>
      <c r="AC50" s="204"/>
      <c r="CA50" s="2886"/>
      <c r="CB50" s="2822"/>
      <c r="CC50" s="2822"/>
      <c r="CD50" s="2829"/>
      <c r="CE50" s="2829"/>
      <c r="CF50" s="2822"/>
      <c r="CG50" s="2822"/>
      <c r="CH50" s="2822"/>
      <c r="CI50" s="2822"/>
      <c r="CJ50" s="2822"/>
      <c r="CK50" s="2822"/>
      <c r="CL50" s="2822"/>
      <c r="CM50" s="2822"/>
      <c r="CN50" s="2822"/>
      <c r="CO50" s="2822"/>
      <c r="CP50" s="2822"/>
      <c r="CQ50" s="2822"/>
      <c r="CR50" s="2822"/>
      <c r="CS50" s="2822"/>
      <c r="CT50" s="2822"/>
      <c r="CU50" s="2822"/>
      <c r="CV50" s="2822"/>
      <c r="CW50" s="2822"/>
      <c r="CX50" s="2822"/>
      <c r="CY50" s="2822"/>
      <c r="CZ50" s="2822"/>
    </row>
    <row r="51" spans="1:104" s="203" customFormat="1" ht="13.5" x14ac:dyDescent="0.25">
      <c r="A51" s="7425"/>
      <c r="B51" s="1406" t="s">
        <v>3838</v>
      </c>
      <c r="C51" s="7207"/>
      <c r="D51" s="7255"/>
      <c r="E51" s="7232"/>
      <c r="F51" s="7232"/>
      <c r="G51" s="7232"/>
      <c r="H51" s="7232"/>
      <c r="I51" s="7232"/>
      <c r="J51" s="7232"/>
      <c r="K51" s="7232"/>
      <c r="L51" s="7233"/>
      <c r="M51" s="7227"/>
      <c r="N51" s="7227"/>
      <c r="O51" s="7227"/>
      <c r="P51" s="7221"/>
      <c r="Q51" s="7222"/>
      <c r="R51" s="6958"/>
      <c r="S51" s="6958"/>
      <c r="T51" s="6958"/>
      <c r="U51" s="6958"/>
      <c r="V51" s="6958"/>
      <c r="W51" s="6958"/>
      <c r="X51" s="6958"/>
      <c r="Y51" s="6958"/>
      <c r="Z51" s="6958"/>
      <c r="AA51" s="6958"/>
      <c r="AB51" s="204"/>
      <c r="AC51" s="204"/>
      <c r="CA51" s="2886" t="str">
        <f>IF(CD51=1,"* La Suma de Institucional, Compra al Sistema y Compra Extrasistema NO DEBE ser mayor al Total. ","")</f>
        <v/>
      </c>
      <c r="CB51" s="2822"/>
      <c r="CC51" s="2822"/>
      <c r="CD51" s="2887">
        <f>IF(C51&lt;SUM(M51:O51),1,0)</f>
        <v>0</v>
      </c>
      <c r="CE51" s="2829"/>
      <c r="CF51" s="2822"/>
      <c r="CG51" s="2822"/>
      <c r="CH51" s="2822"/>
      <c r="CI51" s="2822"/>
      <c r="CJ51" s="2822"/>
      <c r="CK51" s="2822"/>
      <c r="CL51" s="2822"/>
      <c r="CM51" s="2822"/>
      <c r="CN51" s="2822"/>
      <c r="CO51" s="2822"/>
      <c r="CP51" s="2822"/>
      <c r="CQ51" s="2822"/>
      <c r="CR51" s="2822"/>
      <c r="CS51" s="2822"/>
      <c r="CT51" s="2822"/>
      <c r="CU51" s="2822"/>
      <c r="CV51" s="2822"/>
      <c r="CW51" s="2822"/>
      <c r="CX51" s="2822"/>
      <c r="CY51" s="2822"/>
      <c r="CZ51" s="2822"/>
    </row>
    <row r="52" spans="1:104" s="203" customFormat="1" ht="13.5" x14ac:dyDescent="0.25">
      <c r="A52" s="7425"/>
      <c r="B52" s="154" t="s">
        <v>3839</v>
      </c>
      <c r="C52" s="7207"/>
      <c r="D52" s="7228"/>
      <c r="E52" s="7229"/>
      <c r="F52" s="7229"/>
      <c r="G52" s="7229"/>
      <c r="H52" s="7229"/>
      <c r="I52" s="7229"/>
      <c r="J52" s="7229"/>
      <c r="K52" s="7229"/>
      <c r="L52" s="7230"/>
      <c r="M52" s="7231"/>
      <c r="N52" s="7231"/>
      <c r="O52" s="7231"/>
      <c r="P52" s="7221"/>
      <c r="Q52" s="7222"/>
      <c r="R52" s="204"/>
      <c r="S52" s="204"/>
      <c r="T52" s="204"/>
      <c r="U52" s="204"/>
      <c r="V52" s="204"/>
      <c r="W52" s="204"/>
      <c r="X52" s="204"/>
      <c r="Y52" s="204"/>
      <c r="Z52" s="204"/>
      <c r="AA52" s="204"/>
      <c r="AB52" s="204"/>
      <c r="AC52" s="204"/>
      <c r="CA52" s="2886"/>
      <c r="CB52" s="2822"/>
      <c r="CC52" s="2822"/>
      <c r="CD52" s="2829"/>
      <c r="CE52" s="2829"/>
      <c r="CF52" s="2822"/>
      <c r="CG52" s="2822"/>
      <c r="CH52" s="2822"/>
      <c r="CI52" s="2822"/>
      <c r="CJ52" s="2822"/>
      <c r="CK52" s="2822"/>
      <c r="CL52" s="2822"/>
      <c r="CM52" s="2822"/>
      <c r="CN52" s="2822"/>
      <c r="CO52" s="2822"/>
      <c r="CP52" s="2822"/>
      <c r="CQ52" s="2822"/>
      <c r="CR52" s="2822"/>
      <c r="CS52" s="2822"/>
      <c r="CT52" s="2822"/>
      <c r="CU52" s="2822"/>
      <c r="CV52" s="2822"/>
      <c r="CW52" s="2822"/>
      <c r="CX52" s="2822"/>
      <c r="CY52" s="2822"/>
      <c r="CZ52" s="2822"/>
    </row>
    <row r="53" spans="1:104" s="203" customFormat="1" ht="13.5" x14ac:dyDescent="0.25">
      <c r="A53" s="7426"/>
      <c r="B53" s="7285" t="s">
        <v>3840</v>
      </c>
      <c r="C53" s="7207"/>
      <c r="D53" s="7286"/>
      <c r="E53" s="7243"/>
      <c r="F53" s="7243"/>
      <c r="G53" s="7243"/>
      <c r="H53" s="7243"/>
      <c r="I53" s="7243"/>
      <c r="J53" s="7243"/>
      <c r="K53" s="7243"/>
      <c r="L53" s="7244"/>
      <c r="M53" s="7245"/>
      <c r="N53" s="7245"/>
      <c r="O53" s="7245"/>
      <c r="P53" s="7221"/>
      <c r="Q53" s="7222"/>
      <c r="R53" s="204"/>
      <c r="S53" s="204"/>
      <c r="T53" s="204"/>
      <c r="U53" s="204"/>
      <c r="V53" s="204"/>
      <c r="W53" s="204"/>
      <c r="X53" s="204"/>
      <c r="Y53" s="204"/>
      <c r="Z53" s="204"/>
      <c r="AA53" s="204"/>
      <c r="AB53" s="204"/>
      <c r="AC53" s="204"/>
      <c r="CA53" s="2886"/>
      <c r="CB53" s="2822"/>
      <c r="CC53" s="2822"/>
      <c r="CD53" s="2829"/>
      <c r="CE53" s="2829"/>
      <c r="CF53" s="2822"/>
      <c r="CG53" s="2822"/>
      <c r="CH53" s="2822"/>
      <c r="CI53" s="2822"/>
      <c r="CJ53" s="2822"/>
      <c r="CK53" s="2822"/>
      <c r="CL53" s="2822"/>
      <c r="CM53" s="2822"/>
      <c r="CN53" s="2822"/>
      <c r="CO53" s="2822"/>
      <c r="CP53" s="2822"/>
      <c r="CQ53" s="2822"/>
      <c r="CR53" s="2822"/>
      <c r="CS53" s="2822"/>
      <c r="CT53" s="2822"/>
      <c r="CU53" s="2822"/>
      <c r="CV53" s="2822"/>
      <c r="CW53" s="2822"/>
      <c r="CX53" s="2822"/>
      <c r="CY53" s="2822"/>
      <c r="CZ53" s="2822"/>
    </row>
    <row r="54" spans="1:104" s="203" customFormat="1" ht="14.25" customHeight="1" x14ac:dyDescent="0.25">
      <c r="A54" s="6949" t="s">
        <v>3841</v>
      </c>
      <c r="B54" s="7248" t="s">
        <v>3820</v>
      </c>
      <c r="C54" s="7207"/>
      <c r="D54" s="7287"/>
      <c r="E54" s="7288"/>
      <c r="F54" s="7288"/>
      <c r="G54" s="7288"/>
      <c r="H54" s="7288"/>
      <c r="I54" s="7288"/>
      <c r="J54" s="7288"/>
      <c r="K54" s="7288"/>
      <c r="L54" s="7289"/>
      <c r="M54" s="7252"/>
      <c r="N54" s="7252"/>
      <c r="O54" s="7252"/>
      <c r="P54" s="7221"/>
      <c r="Q54" s="7222"/>
      <c r="R54" s="204"/>
      <c r="S54" s="204"/>
      <c r="T54" s="204"/>
      <c r="U54" s="204"/>
      <c r="V54" s="204"/>
      <c r="W54" s="204"/>
      <c r="X54" s="204"/>
      <c r="Y54" s="204"/>
      <c r="Z54" s="204"/>
      <c r="AA54" s="204"/>
      <c r="AB54" s="204"/>
      <c r="AC54" s="204"/>
      <c r="BZ54" s="2821"/>
      <c r="CA54" s="2886"/>
      <c r="CB54" s="2822"/>
      <c r="CC54" s="2822"/>
      <c r="CD54" s="2829"/>
      <c r="CE54" s="2829"/>
      <c r="CF54" s="2822"/>
      <c r="CG54" s="2822"/>
      <c r="CH54" s="2822"/>
      <c r="CI54" s="2822"/>
      <c r="CJ54" s="2822"/>
      <c r="CK54" s="2822"/>
      <c r="CL54" s="2822"/>
      <c r="CM54" s="2822"/>
      <c r="CN54" s="2822"/>
      <c r="CO54" s="2822"/>
      <c r="CP54" s="2822"/>
      <c r="CQ54" s="2822"/>
      <c r="CR54" s="2822"/>
      <c r="CS54" s="2822"/>
      <c r="CT54" s="2822"/>
      <c r="CU54" s="2822"/>
      <c r="CV54" s="2822"/>
      <c r="CW54" s="2822"/>
      <c r="CX54" s="2822"/>
      <c r="CY54" s="2822"/>
      <c r="CZ54" s="2822"/>
    </row>
    <row r="55" spans="1:104" s="203" customFormat="1" ht="13.5" x14ac:dyDescent="0.25">
      <c r="A55" s="4912"/>
      <c r="B55" s="1406" t="s">
        <v>3838</v>
      </c>
      <c r="C55" s="7207"/>
      <c r="D55" s="7224"/>
      <c r="E55" s="7225"/>
      <c r="F55" s="7225"/>
      <c r="G55" s="7225"/>
      <c r="H55" s="7225">
        <f>SUM(H56:H57)</f>
        <v>0</v>
      </c>
      <c r="I55" s="7225">
        <f>SUM(I56:I57)</f>
        <v>0</v>
      </c>
      <c r="J55" s="7225">
        <f>SUM(J56:J57)</f>
        <v>0</v>
      </c>
      <c r="K55" s="7225">
        <f>SUM(K56:K57)</f>
        <v>0</v>
      </c>
      <c r="L55" s="7290">
        <f>SUM(L56:L57)</f>
        <v>0</v>
      </c>
      <c r="M55" s="7291"/>
      <c r="N55" s="7291"/>
      <c r="O55" s="7291"/>
      <c r="P55" s="7221"/>
      <c r="Q55" s="7222"/>
      <c r="R55" s="6958"/>
      <c r="S55" s="6958"/>
      <c r="T55" s="6958"/>
      <c r="U55" s="6958"/>
      <c r="V55" s="6958"/>
      <c r="W55" s="6958"/>
      <c r="X55" s="6958"/>
      <c r="Y55" s="6958"/>
      <c r="Z55" s="6958"/>
      <c r="AA55" s="6958"/>
      <c r="AB55" s="204"/>
      <c r="AC55" s="204"/>
      <c r="BZ55" s="2821"/>
      <c r="CA55" s="2886" t="str">
        <f>IF(CD55=1,"* La Suma de Institucional, Compra al Sistema y Compra Extrasistema NO DEBE ser mayor al Total. ","")</f>
        <v/>
      </c>
      <c r="CB55" s="2822"/>
      <c r="CC55" s="2822"/>
      <c r="CD55" s="2887">
        <f>IF(C55&lt;SUM(M55:O55),1,0)</f>
        <v>0</v>
      </c>
      <c r="CE55" s="2829"/>
      <c r="CF55" s="2822"/>
      <c r="CG55" s="2822"/>
      <c r="CH55" s="2822"/>
      <c r="CI55" s="2822"/>
      <c r="CJ55" s="2822"/>
      <c r="CK55" s="2822"/>
      <c r="CL55" s="2822"/>
      <c r="CM55" s="2822"/>
      <c r="CN55" s="2822"/>
      <c r="CO55" s="2822"/>
      <c r="CP55" s="2822"/>
      <c r="CQ55" s="2822"/>
      <c r="CR55" s="2822"/>
      <c r="CS55" s="2822"/>
      <c r="CT55" s="2822"/>
      <c r="CU55" s="2822"/>
      <c r="CV55" s="2822"/>
      <c r="CW55" s="2822"/>
      <c r="CX55" s="2822"/>
      <c r="CY55" s="2822"/>
      <c r="CZ55" s="2822"/>
    </row>
    <row r="56" spans="1:104" s="203" customFormat="1" ht="18.75" customHeight="1" x14ac:dyDescent="0.25">
      <c r="A56" s="4912"/>
      <c r="B56" s="154" t="s">
        <v>3842</v>
      </c>
      <c r="C56" s="7207"/>
      <c r="D56" s="7255"/>
      <c r="E56" s="7232"/>
      <c r="F56" s="7232"/>
      <c r="G56" s="7232"/>
      <c r="H56" s="7232"/>
      <c r="I56" s="7232"/>
      <c r="J56" s="7232"/>
      <c r="K56" s="7232"/>
      <c r="L56" s="7233"/>
      <c r="M56" s="7234"/>
      <c r="N56" s="7234"/>
      <c r="O56" s="7234"/>
      <c r="P56" s="7221"/>
      <c r="Q56" s="7222"/>
      <c r="R56" s="204"/>
      <c r="S56" s="204"/>
      <c r="T56" s="204"/>
      <c r="U56" s="204"/>
      <c r="V56" s="204"/>
      <c r="W56" s="204"/>
      <c r="X56" s="204"/>
      <c r="Y56" s="204"/>
      <c r="Z56" s="204"/>
      <c r="AA56" s="204"/>
      <c r="AB56" s="204"/>
      <c r="AC56" s="204"/>
      <c r="BZ56" s="2821"/>
      <c r="CA56" s="2886"/>
      <c r="CB56" s="2822"/>
      <c r="CC56" s="2822"/>
      <c r="CD56" s="2829"/>
      <c r="CE56" s="2829"/>
      <c r="CF56" s="2822"/>
      <c r="CG56" s="2822"/>
      <c r="CH56" s="2822"/>
      <c r="CI56" s="2822"/>
      <c r="CJ56" s="2822"/>
      <c r="CK56" s="2822"/>
      <c r="CL56" s="2822"/>
      <c r="CM56" s="2822"/>
      <c r="CN56" s="2822"/>
      <c r="CO56" s="2822"/>
      <c r="CP56" s="2822"/>
      <c r="CQ56" s="2822"/>
      <c r="CR56" s="2822"/>
      <c r="CS56" s="2822"/>
      <c r="CT56" s="2822"/>
      <c r="CU56" s="2822"/>
      <c r="CV56" s="2822"/>
      <c r="CW56" s="2822"/>
      <c r="CX56" s="2822"/>
      <c r="CY56" s="2822"/>
      <c r="CZ56" s="2822"/>
    </row>
    <row r="57" spans="1:104" s="203" customFormat="1" ht="16.5" customHeight="1" x14ac:dyDescent="0.25">
      <c r="A57" s="7257"/>
      <c r="B57" s="7292" t="s">
        <v>3843</v>
      </c>
      <c r="C57" s="7207"/>
      <c r="D57" s="7259"/>
      <c r="E57" s="7260"/>
      <c r="F57" s="7260"/>
      <c r="G57" s="7260"/>
      <c r="H57" s="7260"/>
      <c r="I57" s="7260"/>
      <c r="J57" s="7260"/>
      <c r="K57" s="7260"/>
      <c r="L57" s="7262"/>
      <c r="M57" s="7263"/>
      <c r="N57" s="7263"/>
      <c r="O57" s="7263"/>
      <c r="P57" s="7221"/>
      <c r="Q57" s="7222"/>
      <c r="R57" s="204"/>
      <c r="S57" s="204"/>
      <c r="T57" s="204"/>
      <c r="U57" s="204"/>
      <c r="V57" s="204"/>
      <c r="W57" s="204"/>
      <c r="X57" s="204"/>
      <c r="Y57" s="204"/>
      <c r="Z57" s="204"/>
      <c r="AA57" s="204"/>
      <c r="AB57" s="204"/>
      <c r="AC57" s="204"/>
      <c r="BZ57" s="2821"/>
      <c r="CA57" s="2886"/>
      <c r="CB57" s="2822"/>
      <c r="CC57" s="2822"/>
      <c r="CD57" s="2829"/>
      <c r="CE57" s="2829"/>
      <c r="CF57" s="2822"/>
      <c r="CG57" s="2822"/>
      <c r="CH57" s="2822"/>
      <c r="CI57" s="2822"/>
      <c r="CJ57" s="2822"/>
      <c r="CK57" s="2822"/>
      <c r="CL57" s="2822"/>
      <c r="CM57" s="2822"/>
      <c r="CN57" s="2822"/>
      <c r="CO57" s="2822"/>
      <c r="CP57" s="2822"/>
      <c r="CQ57" s="2822"/>
      <c r="CR57" s="2822"/>
      <c r="CS57" s="2822"/>
      <c r="CT57" s="2822"/>
      <c r="CU57" s="2822"/>
      <c r="CV57" s="2822"/>
      <c r="CW57" s="2822"/>
      <c r="CX57" s="2822"/>
      <c r="CY57" s="2822"/>
      <c r="CZ57" s="2822"/>
    </row>
    <row r="58" spans="1:104" s="203" customFormat="1" ht="15" customHeight="1" x14ac:dyDescent="0.25">
      <c r="A58" s="6949" t="s">
        <v>3844</v>
      </c>
      <c r="B58" s="7248" t="s">
        <v>3820</v>
      </c>
      <c r="C58" s="7207"/>
      <c r="D58" s="7287"/>
      <c r="E58" s="7288"/>
      <c r="F58" s="7288"/>
      <c r="G58" s="7288"/>
      <c r="H58" s="7288"/>
      <c r="I58" s="7288"/>
      <c r="J58" s="7288"/>
      <c r="K58" s="7288"/>
      <c r="L58" s="7289"/>
      <c r="M58" s="7252"/>
      <c r="N58" s="7252"/>
      <c r="O58" s="7252"/>
      <c r="P58" s="7221"/>
      <c r="Q58" s="7222"/>
      <c r="R58" s="204"/>
      <c r="S58" s="204"/>
      <c r="T58" s="204"/>
      <c r="U58" s="204"/>
      <c r="V58" s="204"/>
      <c r="W58" s="204"/>
      <c r="X58" s="204"/>
      <c r="Y58" s="204"/>
      <c r="Z58" s="204"/>
      <c r="AA58" s="204"/>
      <c r="AB58" s="204"/>
      <c r="AC58" s="204"/>
      <c r="BZ58" s="2821"/>
      <c r="CA58" s="2886"/>
      <c r="CB58" s="2822"/>
      <c r="CC58" s="2822"/>
      <c r="CD58" s="2829"/>
      <c r="CE58" s="2829"/>
      <c r="CF58" s="2822"/>
      <c r="CG58" s="2822"/>
      <c r="CH58" s="2822"/>
      <c r="CI58" s="2822"/>
      <c r="CJ58" s="2822"/>
      <c r="CK58" s="2822"/>
      <c r="CL58" s="2822"/>
      <c r="CM58" s="2822"/>
      <c r="CN58" s="2822"/>
      <c r="CO58" s="2822"/>
      <c r="CP58" s="2822"/>
      <c r="CQ58" s="2822"/>
      <c r="CR58" s="2822"/>
      <c r="CS58" s="2822"/>
      <c r="CT58" s="2822"/>
      <c r="CU58" s="2822"/>
      <c r="CV58" s="2822"/>
      <c r="CW58" s="2822"/>
      <c r="CX58" s="2822"/>
      <c r="CY58" s="2822"/>
      <c r="CZ58" s="2822"/>
    </row>
    <row r="59" spans="1:104" s="203" customFormat="1" ht="14.25" customHeight="1" x14ac:dyDescent="0.25">
      <c r="A59" s="7257"/>
      <c r="B59" s="1239" t="s">
        <v>3821</v>
      </c>
      <c r="C59" s="7207"/>
      <c r="D59" s="7293"/>
      <c r="E59" s="7294"/>
      <c r="F59" s="7294"/>
      <c r="G59" s="7294"/>
      <c r="H59" s="7294"/>
      <c r="I59" s="7294"/>
      <c r="J59" s="7294"/>
      <c r="K59" s="7294"/>
      <c r="L59" s="7295"/>
      <c r="M59" s="7296"/>
      <c r="N59" s="7296"/>
      <c r="O59" s="7296"/>
      <c r="P59" s="7221"/>
      <c r="Q59" s="7222"/>
      <c r="R59" s="6958"/>
      <c r="S59" s="6958"/>
      <c r="T59" s="6958"/>
      <c r="U59" s="6958"/>
      <c r="V59" s="6958"/>
      <c r="W59" s="6958"/>
      <c r="X59" s="6958"/>
      <c r="Y59" s="6958"/>
      <c r="Z59" s="6958"/>
      <c r="AA59" s="6958"/>
      <c r="AB59" s="204"/>
      <c r="AC59" s="204"/>
      <c r="BZ59" s="2821"/>
      <c r="CA59" s="2886" t="str">
        <f>IF(CD59=1,"* La Suma de Institucional, Compra al Sistema y Compra Extrasistema NO DEBE ser mayor al Total. ","")</f>
        <v/>
      </c>
      <c r="CB59" s="2822"/>
      <c r="CC59" s="2822"/>
      <c r="CD59" s="2887">
        <f>IF(C59&lt;SUM(M59:O59),1,0)</f>
        <v>0</v>
      </c>
      <c r="CE59" s="2829"/>
      <c r="CF59" s="2822"/>
      <c r="CG59" s="2822"/>
      <c r="CH59" s="2822"/>
      <c r="CI59" s="2822"/>
      <c r="CJ59" s="2822"/>
      <c r="CK59" s="2822"/>
      <c r="CL59" s="2822"/>
      <c r="CM59" s="2822"/>
      <c r="CN59" s="2822"/>
      <c r="CO59" s="2822"/>
      <c r="CP59" s="2822"/>
      <c r="CQ59" s="2822"/>
      <c r="CR59" s="2822"/>
      <c r="CS59" s="2822"/>
      <c r="CT59" s="2822"/>
      <c r="CU59" s="2822"/>
      <c r="CV59" s="2822"/>
      <c r="CW59" s="2822"/>
      <c r="CX59" s="2822"/>
      <c r="CY59" s="2822"/>
      <c r="CZ59" s="2822"/>
    </row>
    <row r="60" spans="1:104" s="203" customFormat="1" ht="32.15" customHeight="1" x14ac:dyDescent="0.25">
      <c r="A60" s="207" t="s">
        <v>3845</v>
      </c>
      <c r="C60" s="7297"/>
      <c r="BZ60" s="2821"/>
      <c r="CA60" s="2822"/>
      <c r="CB60" s="2822"/>
      <c r="CC60" s="2822"/>
      <c r="CD60" s="2822"/>
      <c r="CE60" s="2822"/>
      <c r="CF60" s="2822"/>
      <c r="CG60" s="2822"/>
      <c r="CH60" s="2822"/>
      <c r="CI60" s="2822"/>
      <c r="CJ60" s="2822"/>
      <c r="CK60" s="2822"/>
      <c r="CL60" s="2822"/>
      <c r="CM60" s="2822"/>
      <c r="CN60" s="2822"/>
      <c r="CO60" s="2822"/>
      <c r="CP60" s="2822"/>
      <c r="CQ60" s="2822"/>
      <c r="CR60" s="2822"/>
      <c r="CS60" s="2822"/>
      <c r="CT60" s="2822"/>
      <c r="CU60" s="2822"/>
      <c r="CV60" s="2822"/>
      <c r="CW60" s="2822"/>
      <c r="CX60" s="2822"/>
      <c r="CY60" s="2822"/>
      <c r="CZ60" s="2822"/>
    </row>
    <row r="61" spans="1:104" s="203" customFormat="1" ht="21.75" customHeight="1" x14ac:dyDescent="0.25">
      <c r="A61" s="6975" t="s">
        <v>2391</v>
      </c>
      <c r="B61" s="3408" t="s">
        <v>3846</v>
      </c>
      <c r="C61" s="3408"/>
      <c r="D61" s="6949" t="s">
        <v>36</v>
      </c>
      <c r="E61" s="7420" t="s">
        <v>3847</v>
      </c>
      <c r="F61" s="7421" t="s">
        <v>3848</v>
      </c>
      <c r="BZ61" s="2821"/>
      <c r="CA61" s="2822"/>
      <c r="CB61" s="2822"/>
      <c r="CC61" s="2822"/>
      <c r="CD61" s="2822"/>
      <c r="CE61" s="2822"/>
      <c r="CF61" s="2822"/>
      <c r="CG61" s="2822"/>
      <c r="CH61" s="2822"/>
      <c r="CI61" s="2822"/>
      <c r="CJ61" s="2822"/>
      <c r="CK61" s="2822"/>
      <c r="CL61" s="2822"/>
      <c r="CM61" s="2822"/>
      <c r="CN61" s="2822"/>
      <c r="CO61" s="2822"/>
      <c r="CP61" s="2822"/>
      <c r="CQ61" s="2822"/>
      <c r="CR61" s="2822"/>
      <c r="CS61" s="2822"/>
      <c r="CT61" s="2822"/>
      <c r="CU61" s="2822"/>
      <c r="CV61" s="2822"/>
      <c r="CW61" s="2822"/>
      <c r="CX61" s="2822"/>
      <c r="CY61" s="2822"/>
      <c r="CZ61" s="2822"/>
    </row>
    <row r="62" spans="1:104" s="203" customFormat="1" ht="24" customHeight="1" x14ac:dyDescent="0.25">
      <c r="A62" s="6975"/>
      <c r="B62" s="3408"/>
      <c r="C62" s="3408"/>
      <c r="D62" s="7257"/>
      <c r="E62" s="7422"/>
      <c r="F62" s="7423"/>
      <c r="BZ62" s="2821"/>
      <c r="CA62" s="2822"/>
      <c r="CB62" s="2822"/>
      <c r="CC62" s="2822"/>
      <c r="CD62" s="2822"/>
      <c r="CE62" s="2822"/>
      <c r="CF62" s="2822"/>
      <c r="CG62" s="2822"/>
      <c r="CH62" s="2822"/>
      <c r="CI62" s="2822"/>
      <c r="CJ62" s="2822"/>
      <c r="CK62" s="2822"/>
      <c r="CL62" s="2822"/>
      <c r="CM62" s="2822"/>
      <c r="CN62" s="2822"/>
      <c r="CO62" s="2822"/>
      <c r="CP62" s="2822"/>
      <c r="CQ62" s="2822"/>
      <c r="CR62" s="2822"/>
      <c r="CS62" s="2822"/>
      <c r="CT62" s="2822"/>
      <c r="CU62" s="2822"/>
      <c r="CV62" s="2822"/>
      <c r="CW62" s="2822"/>
      <c r="CX62" s="2822"/>
      <c r="CY62" s="2822"/>
      <c r="CZ62" s="2822"/>
    </row>
    <row r="63" spans="1:104" s="203" customFormat="1" ht="24" customHeight="1" x14ac:dyDescent="0.25">
      <c r="A63" s="6940" t="s">
        <v>1695</v>
      </c>
      <c r="B63" s="7298" t="s">
        <v>3849</v>
      </c>
      <c r="C63" s="7299"/>
      <c r="D63" s="7300"/>
      <c r="E63" s="7301"/>
      <c r="F63" s="7301"/>
      <c r="BZ63" s="2821"/>
      <c r="CA63" s="2822"/>
      <c r="CB63" s="2822"/>
      <c r="CC63" s="2822"/>
      <c r="CD63" s="2822"/>
      <c r="CE63" s="2822"/>
      <c r="CF63" s="2822"/>
      <c r="CG63" s="2822"/>
      <c r="CH63" s="2822"/>
      <c r="CI63" s="2822"/>
      <c r="CJ63" s="2822"/>
      <c r="CK63" s="2822"/>
      <c r="CL63" s="2822"/>
      <c r="CM63" s="2822"/>
      <c r="CN63" s="2822"/>
      <c r="CO63" s="2822"/>
      <c r="CP63" s="2822"/>
      <c r="CQ63" s="2822"/>
      <c r="CR63" s="2822"/>
      <c r="CS63" s="2822"/>
      <c r="CT63" s="2822"/>
      <c r="CU63" s="2822"/>
      <c r="CV63" s="2822"/>
      <c r="CW63" s="2822"/>
      <c r="CX63" s="2822"/>
      <c r="CY63" s="2822"/>
      <c r="CZ63" s="2822"/>
    </row>
    <row r="64" spans="1:104" s="203" customFormat="1" ht="16.399999999999999" customHeight="1" x14ac:dyDescent="0.25">
      <c r="A64" s="7223"/>
      <c r="B64" s="4988" t="s">
        <v>3850</v>
      </c>
      <c r="C64" s="4989"/>
      <c r="D64" s="7300"/>
      <c r="E64" s="7301"/>
      <c r="F64" s="7301"/>
      <c r="CA64" s="2822"/>
      <c r="CB64" s="2822"/>
      <c r="CC64" s="2822"/>
      <c r="CD64" s="2822"/>
      <c r="CE64" s="2822"/>
      <c r="CF64" s="2822"/>
      <c r="CG64" s="2822"/>
      <c r="CH64" s="2822"/>
      <c r="CI64" s="2822"/>
      <c r="CJ64" s="2822"/>
      <c r="CK64" s="2822"/>
      <c r="CL64" s="2822"/>
      <c r="CM64" s="2822"/>
      <c r="CN64" s="2822"/>
      <c r="CO64" s="2822"/>
      <c r="CP64" s="2822"/>
      <c r="CQ64" s="2822"/>
      <c r="CR64" s="2822"/>
      <c r="CS64" s="2822"/>
      <c r="CT64" s="2822"/>
      <c r="CU64" s="2822"/>
      <c r="CV64" s="2822"/>
      <c r="CW64" s="2822"/>
      <c r="CX64" s="2822"/>
      <c r="CY64" s="2822"/>
      <c r="CZ64" s="2822"/>
    </row>
    <row r="65" spans="1:104" s="203" customFormat="1" ht="16.399999999999999" customHeight="1" x14ac:dyDescent="0.25">
      <c r="A65" s="7223"/>
      <c r="B65" s="3122" t="s">
        <v>3851</v>
      </c>
      <c r="C65" s="3123"/>
      <c r="D65" s="7300"/>
      <c r="E65" s="7301"/>
      <c r="F65" s="7301"/>
      <c r="CA65" s="2822"/>
      <c r="CB65" s="2822"/>
      <c r="CC65" s="2822"/>
      <c r="CD65" s="2822"/>
      <c r="CE65" s="2822"/>
      <c r="CF65" s="2822"/>
      <c r="CG65" s="2822"/>
      <c r="CH65" s="2822"/>
      <c r="CI65" s="2822"/>
      <c r="CJ65" s="2822"/>
      <c r="CK65" s="2822"/>
      <c r="CL65" s="2822"/>
      <c r="CM65" s="2822"/>
      <c r="CN65" s="2822"/>
      <c r="CO65" s="2822"/>
      <c r="CP65" s="2822"/>
      <c r="CQ65" s="2822"/>
      <c r="CR65" s="2822"/>
      <c r="CS65" s="2822"/>
      <c r="CT65" s="2822"/>
      <c r="CU65" s="2822"/>
      <c r="CV65" s="2822"/>
      <c r="CW65" s="2822"/>
      <c r="CX65" s="2822"/>
      <c r="CY65" s="2822"/>
      <c r="CZ65" s="2822"/>
    </row>
    <row r="66" spans="1:104" s="203" customFormat="1" ht="24" customHeight="1" x14ac:dyDescent="0.25">
      <c r="A66" s="7223"/>
      <c r="B66" s="4988" t="s">
        <v>3852</v>
      </c>
      <c r="C66" s="4989"/>
      <c r="D66" s="7300"/>
      <c r="E66" s="7301"/>
      <c r="F66" s="7301"/>
      <c r="CA66" s="2822"/>
      <c r="CB66" s="2822"/>
      <c r="CC66" s="2822"/>
      <c r="CD66" s="2822"/>
      <c r="CE66" s="2822"/>
      <c r="CF66" s="2822"/>
      <c r="CG66" s="2822"/>
      <c r="CH66" s="2822"/>
      <c r="CI66" s="2822"/>
      <c r="CJ66" s="2822"/>
      <c r="CK66" s="2822"/>
      <c r="CL66" s="2822"/>
      <c r="CM66" s="2822"/>
      <c r="CN66" s="2822"/>
      <c r="CO66" s="2822"/>
      <c r="CP66" s="2822"/>
      <c r="CQ66" s="2822"/>
      <c r="CR66" s="2822"/>
      <c r="CS66" s="2822"/>
      <c r="CT66" s="2822"/>
      <c r="CU66" s="2822"/>
      <c r="CV66" s="2822"/>
      <c r="CW66" s="2822"/>
      <c r="CX66" s="2822"/>
      <c r="CY66" s="2822"/>
      <c r="CZ66" s="2822"/>
    </row>
    <row r="67" spans="1:104" s="203" customFormat="1" ht="16.399999999999999" customHeight="1" x14ac:dyDescent="0.25">
      <c r="A67" s="7223"/>
      <c r="B67" s="7418" t="s">
        <v>3853</v>
      </c>
      <c r="C67" s="7419"/>
      <c r="D67" s="7300"/>
      <c r="E67" s="7301"/>
      <c r="F67" s="7301"/>
      <c r="CA67" s="2822"/>
      <c r="CB67" s="2822"/>
      <c r="CC67" s="2822"/>
      <c r="CD67" s="2822"/>
      <c r="CE67" s="2822"/>
      <c r="CF67" s="2822"/>
      <c r="CG67" s="2822"/>
      <c r="CH67" s="2822"/>
      <c r="CI67" s="2822"/>
      <c r="CJ67" s="2822"/>
      <c r="CK67" s="2822"/>
      <c r="CL67" s="2822"/>
      <c r="CM67" s="2822"/>
      <c r="CN67" s="2822"/>
      <c r="CO67" s="2822"/>
      <c r="CP67" s="2822"/>
      <c r="CQ67" s="2822"/>
      <c r="CR67" s="2822"/>
      <c r="CS67" s="2822"/>
      <c r="CT67" s="2822"/>
      <c r="CU67" s="2822"/>
      <c r="CV67" s="2822"/>
      <c r="CW67" s="2822"/>
      <c r="CX67" s="2822"/>
      <c r="CY67" s="2822"/>
      <c r="CZ67" s="2822"/>
    </row>
    <row r="68" spans="1:104" s="203" customFormat="1" ht="16.399999999999999" customHeight="1" x14ac:dyDescent="0.25">
      <c r="A68" s="7223"/>
      <c r="B68" s="7418" t="s">
        <v>3854</v>
      </c>
      <c r="C68" s="7419"/>
      <c r="D68" s="7300"/>
      <c r="E68" s="7301"/>
      <c r="F68" s="7301"/>
      <c r="CA68" s="2822"/>
      <c r="CB68" s="2822"/>
      <c r="CC68" s="2822"/>
      <c r="CD68" s="2822"/>
      <c r="CE68" s="2822"/>
      <c r="CF68" s="2822"/>
      <c r="CG68" s="2822"/>
      <c r="CH68" s="2822"/>
      <c r="CI68" s="2822"/>
      <c r="CJ68" s="2822"/>
      <c r="CK68" s="2822"/>
      <c r="CL68" s="2822"/>
      <c r="CM68" s="2822"/>
      <c r="CN68" s="2822"/>
      <c r="CO68" s="2822"/>
      <c r="CP68" s="2822"/>
      <c r="CQ68" s="2822"/>
      <c r="CR68" s="2822"/>
      <c r="CS68" s="2822"/>
      <c r="CT68" s="2822"/>
      <c r="CU68" s="2822"/>
      <c r="CV68" s="2822"/>
      <c r="CW68" s="2822"/>
      <c r="CX68" s="2822"/>
      <c r="CY68" s="2822"/>
      <c r="CZ68" s="2822"/>
    </row>
    <row r="69" spans="1:104" s="203" customFormat="1" ht="24" customHeight="1" x14ac:dyDescent="0.25">
      <c r="A69" s="7223"/>
      <c r="B69" s="7418" t="s">
        <v>3855</v>
      </c>
      <c r="C69" s="7419"/>
      <c r="D69" s="7300"/>
      <c r="E69" s="7301"/>
      <c r="F69" s="7301"/>
      <c r="CA69" s="2822"/>
      <c r="CB69" s="2822"/>
      <c r="CC69" s="2822"/>
      <c r="CD69" s="2822"/>
      <c r="CE69" s="2822"/>
      <c r="CF69" s="2822"/>
      <c r="CG69" s="2822"/>
      <c r="CH69" s="2822"/>
      <c r="CI69" s="2822"/>
      <c r="CJ69" s="2822"/>
      <c r="CK69" s="2822"/>
      <c r="CL69" s="2822"/>
      <c r="CM69" s="2822"/>
      <c r="CN69" s="2822"/>
      <c r="CO69" s="2822"/>
      <c r="CP69" s="2822"/>
      <c r="CQ69" s="2822"/>
      <c r="CR69" s="2822"/>
      <c r="CS69" s="2822"/>
      <c r="CT69" s="2822"/>
      <c r="CU69" s="2822"/>
      <c r="CV69" s="2822"/>
      <c r="CW69" s="2822"/>
      <c r="CX69" s="2822"/>
      <c r="CY69" s="2822"/>
      <c r="CZ69" s="2822"/>
    </row>
    <row r="70" spans="1:104" s="203" customFormat="1" ht="16.399999999999999" customHeight="1" x14ac:dyDescent="0.25">
      <c r="A70" s="7223"/>
      <c r="B70" s="7418" t="s">
        <v>3856</v>
      </c>
      <c r="C70" s="7419"/>
      <c r="D70" s="7300"/>
      <c r="E70" s="7301"/>
      <c r="F70" s="7301"/>
      <c r="CA70" s="2822"/>
      <c r="CB70" s="2822"/>
      <c r="CC70" s="2822"/>
      <c r="CD70" s="2822"/>
      <c r="CE70" s="2822"/>
      <c r="CF70" s="2822"/>
      <c r="CG70" s="2822"/>
      <c r="CH70" s="2822"/>
      <c r="CI70" s="2822"/>
      <c r="CJ70" s="2822"/>
      <c r="CK70" s="2822"/>
      <c r="CL70" s="2822"/>
      <c r="CM70" s="2822"/>
      <c r="CN70" s="2822"/>
      <c r="CO70" s="2822"/>
      <c r="CP70" s="2822"/>
      <c r="CQ70" s="2822"/>
      <c r="CR70" s="2822"/>
      <c r="CS70" s="2822"/>
      <c r="CT70" s="2822"/>
      <c r="CU70" s="2822"/>
      <c r="CV70" s="2822"/>
      <c r="CW70" s="2822"/>
      <c r="CX70" s="2822"/>
      <c r="CY70" s="2822"/>
      <c r="CZ70" s="2822"/>
    </row>
    <row r="71" spans="1:104" s="203" customFormat="1" ht="16.399999999999999" customHeight="1" x14ac:dyDescent="0.25">
      <c r="A71" s="7223"/>
      <c r="B71" s="7418" t="s">
        <v>3857</v>
      </c>
      <c r="C71" s="7419"/>
      <c r="D71" s="7300"/>
      <c r="E71" s="7301"/>
      <c r="F71" s="7301"/>
      <c r="CA71" s="2822"/>
      <c r="CB71" s="2822"/>
      <c r="CC71" s="2822"/>
      <c r="CD71" s="2822"/>
      <c r="CE71" s="2822"/>
      <c r="CF71" s="2822"/>
      <c r="CG71" s="2822"/>
      <c r="CH71" s="2822"/>
      <c r="CI71" s="2822"/>
      <c r="CJ71" s="2822"/>
      <c r="CK71" s="2822"/>
      <c r="CL71" s="2822"/>
      <c r="CM71" s="2822"/>
      <c r="CN71" s="2822"/>
      <c r="CO71" s="2822"/>
      <c r="CP71" s="2822"/>
      <c r="CQ71" s="2822"/>
      <c r="CR71" s="2822"/>
      <c r="CS71" s="2822"/>
      <c r="CT71" s="2822"/>
      <c r="CU71" s="2822"/>
      <c r="CV71" s="2822"/>
      <c r="CW71" s="2822"/>
      <c r="CX71" s="2822"/>
      <c r="CY71" s="2822"/>
      <c r="CZ71" s="2822"/>
    </row>
    <row r="72" spans="1:104" s="203" customFormat="1" ht="16.399999999999999" customHeight="1" x14ac:dyDescent="0.25">
      <c r="A72" s="7223"/>
      <c r="B72" s="4988" t="s">
        <v>3858</v>
      </c>
      <c r="C72" s="4989"/>
      <c r="D72" s="7300"/>
      <c r="E72" s="7301"/>
      <c r="F72" s="7301"/>
      <c r="CA72" s="2822"/>
      <c r="CB72" s="2822"/>
      <c r="CC72" s="2822"/>
      <c r="CD72" s="2822"/>
      <c r="CE72" s="2822"/>
      <c r="CF72" s="2822"/>
      <c r="CG72" s="2822"/>
      <c r="CH72" s="2822"/>
      <c r="CI72" s="2822"/>
      <c r="CJ72" s="2822"/>
      <c r="CK72" s="2822"/>
      <c r="CL72" s="2822"/>
      <c r="CM72" s="2822"/>
      <c r="CN72" s="2822"/>
      <c r="CO72" s="2822"/>
      <c r="CP72" s="2822"/>
      <c r="CQ72" s="2822"/>
      <c r="CR72" s="2822"/>
      <c r="CS72" s="2822"/>
      <c r="CT72" s="2822"/>
      <c r="CU72" s="2822"/>
      <c r="CV72" s="2822"/>
      <c r="CW72" s="2822"/>
      <c r="CX72" s="2822"/>
      <c r="CY72" s="2822"/>
      <c r="CZ72" s="2822"/>
    </row>
    <row r="73" spans="1:104" s="203" customFormat="1" ht="16.399999999999999" customHeight="1" x14ac:dyDescent="0.25">
      <c r="A73" s="7223"/>
      <c r="B73" s="4988" t="s">
        <v>3859</v>
      </c>
      <c r="C73" s="4989"/>
      <c r="D73" s="7300"/>
      <c r="E73" s="7301"/>
      <c r="F73" s="7301"/>
      <c r="CA73" s="2822"/>
      <c r="CB73" s="2822"/>
      <c r="CC73" s="2822"/>
      <c r="CD73" s="2822"/>
      <c r="CE73" s="2822"/>
      <c r="CF73" s="2822"/>
      <c r="CG73" s="2822"/>
      <c r="CH73" s="2822"/>
      <c r="CI73" s="2822"/>
      <c r="CJ73" s="2822"/>
      <c r="CK73" s="2822"/>
      <c r="CL73" s="2822"/>
      <c r="CM73" s="2822"/>
      <c r="CN73" s="2822"/>
      <c r="CO73" s="2822"/>
      <c r="CP73" s="2822"/>
      <c r="CQ73" s="2822"/>
      <c r="CR73" s="2822"/>
      <c r="CS73" s="2822"/>
      <c r="CT73" s="2822"/>
      <c r="CU73" s="2822"/>
      <c r="CV73" s="2822"/>
      <c r="CW73" s="2822"/>
      <c r="CX73" s="2822"/>
      <c r="CY73" s="2822"/>
      <c r="CZ73" s="2822"/>
    </row>
    <row r="74" spans="1:104" s="203" customFormat="1" ht="16.399999999999999" customHeight="1" x14ac:dyDescent="0.25">
      <c r="A74" s="7223"/>
      <c r="B74" s="4988" t="s">
        <v>3860</v>
      </c>
      <c r="C74" s="4989"/>
      <c r="D74" s="7300"/>
      <c r="E74" s="7301"/>
      <c r="F74" s="7301"/>
      <c r="CA74" s="2822"/>
      <c r="CB74" s="2822"/>
      <c r="CC74" s="2822"/>
      <c r="CD74" s="2822"/>
      <c r="CE74" s="2822"/>
      <c r="CF74" s="2822"/>
      <c r="CG74" s="2822"/>
      <c r="CH74" s="2822"/>
      <c r="CI74" s="2822"/>
      <c r="CJ74" s="2822"/>
      <c r="CK74" s="2822"/>
      <c r="CL74" s="2822"/>
      <c r="CM74" s="2822"/>
      <c r="CN74" s="2822"/>
      <c r="CO74" s="2822"/>
      <c r="CP74" s="2822"/>
      <c r="CQ74" s="2822"/>
      <c r="CR74" s="2822"/>
      <c r="CS74" s="2822"/>
      <c r="CT74" s="2822"/>
      <c r="CU74" s="2822"/>
      <c r="CV74" s="2822"/>
      <c r="CW74" s="2822"/>
      <c r="CX74" s="2822"/>
      <c r="CY74" s="2822"/>
      <c r="CZ74" s="2822"/>
    </row>
    <row r="75" spans="1:104" s="203" customFormat="1" ht="16.399999999999999" customHeight="1" x14ac:dyDescent="0.25">
      <c r="A75" s="7223"/>
      <c r="B75" s="7302" t="s">
        <v>3861</v>
      </c>
      <c r="C75" s="7303"/>
      <c r="D75" s="7304"/>
      <c r="E75" s="7301"/>
      <c r="F75" s="7301"/>
      <c r="CA75" s="2822"/>
      <c r="CB75" s="2822"/>
      <c r="CC75" s="2822"/>
      <c r="CD75" s="2822"/>
      <c r="CE75" s="2822"/>
      <c r="CF75" s="2822"/>
      <c r="CG75" s="2822"/>
      <c r="CH75" s="2822"/>
      <c r="CI75" s="2822"/>
      <c r="CJ75" s="2822"/>
      <c r="CK75" s="2822"/>
      <c r="CL75" s="2822"/>
      <c r="CM75" s="2822"/>
      <c r="CN75" s="2822"/>
      <c r="CO75" s="2822"/>
      <c r="CP75" s="2822"/>
      <c r="CQ75" s="2822"/>
      <c r="CR75" s="2822"/>
      <c r="CS75" s="2822"/>
      <c r="CT75" s="2822"/>
      <c r="CU75" s="2822"/>
      <c r="CV75" s="2822"/>
      <c r="CW75" s="2822"/>
      <c r="CX75" s="2822"/>
      <c r="CY75" s="2822"/>
      <c r="CZ75" s="2822"/>
    </row>
    <row r="76" spans="1:104" s="203" customFormat="1" ht="16.399999999999999" customHeight="1" x14ac:dyDescent="0.25">
      <c r="A76" s="7223"/>
      <c r="B76" s="4988" t="s">
        <v>3862</v>
      </c>
      <c r="C76" s="4989"/>
      <c r="D76" s="7300"/>
      <c r="E76" s="7301"/>
      <c r="F76" s="7301"/>
      <c r="CA76" s="2822"/>
      <c r="CB76" s="2822"/>
      <c r="CC76" s="2822"/>
      <c r="CD76" s="2822"/>
      <c r="CE76" s="2822"/>
      <c r="CF76" s="2822"/>
      <c r="CG76" s="2822"/>
      <c r="CH76" s="2822"/>
      <c r="CI76" s="2822"/>
      <c r="CJ76" s="2822"/>
      <c r="CK76" s="2822"/>
      <c r="CL76" s="2822"/>
      <c r="CM76" s="2822"/>
      <c r="CN76" s="2822"/>
      <c r="CO76" s="2822"/>
      <c r="CP76" s="2822"/>
      <c r="CQ76" s="2822"/>
      <c r="CR76" s="2822"/>
      <c r="CS76" s="2822"/>
      <c r="CT76" s="2822"/>
      <c r="CU76" s="2822"/>
      <c r="CV76" s="2822"/>
      <c r="CW76" s="2822"/>
      <c r="CX76" s="2822"/>
      <c r="CY76" s="2822"/>
      <c r="CZ76" s="2822"/>
    </row>
    <row r="77" spans="1:104" s="203" customFormat="1" ht="16.399999999999999" customHeight="1" x14ac:dyDescent="0.25">
      <c r="A77" s="7223"/>
      <c r="B77" s="4988" t="s">
        <v>3863</v>
      </c>
      <c r="C77" s="4989"/>
      <c r="D77" s="7300"/>
      <c r="E77" s="7301"/>
      <c r="F77" s="7301"/>
      <c r="CA77" s="2822"/>
      <c r="CB77" s="2822"/>
      <c r="CC77" s="2822"/>
      <c r="CD77" s="2822"/>
      <c r="CE77" s="2822"/>
      <c r="CF77" s="2822"/>
      <c r="CG77" s="2822"/>
      <c r="CH77" s="2822"/>
      <c r="CI77" s="2822"/>
      <c r="CJ77" s="2822"/>
      <c r="CK77" s="2822"/>
      <c r="CL77" s="2822"/>
      <c r="CM77" s="2822"/>
      <c r="CN77" s="2822"/>
      <c r="CO77" s="2822"/>
      <c r="CP77" s="2822"/>
      <c r="CQ77" s="2822"/>
      <c r="CR77" s="2822"/>
      <c r="CS77" s="2822"/>
      <c r="CT77" s="2822"/>
      <c r="CU77" s="2822"/>
      <c r="CV77" s="2822"/>
      <c r="CW77" s="2822"/>
      <c r="CX77" s="2822"/>
      <c r="CY77" s="2822"/>
      <c r="CZ77" s="2822"/>
    </row>
    <row r="78" spans="1:104" s="203" customFormat="1" ht="21" customHeight="1" x14ac:dyDescent="0.25">
      <c r="A78" s="7223"/>
      <c r="B78" s="4988" t="s">
        <v>3864</v>
      </c>
      <c r="C78" s="4989"/>
      <c r="D78" s="7300"/>
      <c r="E78" s="7301"/>
      <c r="F78" s="7301"/>
      <c r="CA78" s="2822"/>
      <c r="CB78" s="2822"/>
      <c r="CC78" s="2822"/>
      <c r="CD78" s="2822"/>
      <c r="CE78" s="2822"/>
      <c r="CF78" s="2822"/>
      <c r="CG78" s="2822"/>
      <c r="CH78" s="2822"/>
      <c r="CI78" s="2822"/>
      <c r="CJ78" s="2822"/>
      <c r="CK78" s="2822"/>
      <c r="CL78" s="2822"/>
      <c r="CM78" s="2822"/>
      <c r="CN78" s="2822"/>
      <c r="CO78" s="2822"/>
      <c r="CP78" s="2822"/>
      <c r="CQ78" s="2822"/>
      <c r="CR78" s="2822"/>
      <c r="CS78" s="2822"/>
      <c r="CT78" s="2822"/>
      <c r="CU78" s="2822"/>
      <c r="CV78" s="2822"/>
      <c r="CW78" s="2822"/>
      <c r="CX78" s="2822"/>
      <c r="CY78" s="2822"/>
      <c r="CZ78" s="2822"/>
    </row>
    <row r="79" spans="1:104" s="203" customFormat="1" ht="20.25" customHeight="1" x14ac:dyDescent="0.25">
      <c r="A79" s="7223"/>
      <c r="B79" s="4988" t="s">
        <v>3865</v>
      </c>
      <c r="C79" s="4989"/>
      <c r="D79" s="7300"/>
      <c r="E79" s="7301"/>
      <c r="F79" s="7301"/>
      <c r="CA79" s="2822"/>
      <c r="CB79" s="2822"/>
      <c r="CC79" s="2822"/>
      <c r="CD79" s="2822"/>
      <c r="CE79" s="2822"/>
      <c r="CF79" s="2822"/>
      <c r="CG79" s="2822"/>
      <c r="CH79" s="2822"/>
      <c r="CI79" s="2822"/>
      <c r="CJ79" s="2822"/>
      <c r="CK79" s="2822"/>
      <c r="CL79" s="2822"/>
      <c r="CM79" s="2822"/>
      <c r="CN79" s="2822"/>
      <c r="CO79" s="2822"/>
      <c r="CP79" s="2822"/>
      <c r="CQ79" s="2822"/>
      <c r="CR79" s="2822"/>
      <c r="CS79" s="2822"/>
      <c r="CT79" s="2822"/>
      <c r="CU79" s="2822"/>
      <c r="CV79" s="2822"/>
      <c r="CW79" s="2822"/>
      <c r="CX79" s="2822"/>
      <c r="CY79" s="2822"/>
      <c r="CZ79" s="2822"/>
    </row>
    <row r="80" spans="1:104" s="203" customFormat="1" ht="16.399999999999999" customHeight="1" x14ac:dyDescent="0.25">
      <c r="A80" s="7223"/>
      <c r="B80" s="4988" t="s">
        <v>3866</v>
      </c>
      <c r="C80" s="4989"/>
      <c r="D80" s="7300"/>
      <c r="E80" s="7301"/>
      <c r="F80" s="7301"/>
      <c r="CA80" s="2822"/>
      <c r="CB80" s="2822"/>
      <c r="CC80" s="2822"/>
      <c r="CD80" s="2822"/>
      <c r="CE80" s="2822"/>
      <c r="CF80" s="2822"/>
      <c r="CG80" s="2822"/>
      <c r="CH80" s="2822"/>
      <c r="CI80" s="2822"/>
      <c r="CJ80" s="2822"/>
      <c r="CK80" s="2822"/>
      <c r="CL80" s="2822"/>
      <c r="CM80" s="2822"/>
      <c r="CN80" s="2822"/>
      <c r="CO80" s="2822"/>
      <c r="CP80" s="2822"/>
      <c r="CQ80" s="2822"/>
      <c r="CR80" s="2822"/>
      <c r="CS80" s="2822"/>
      <c r="CT80" s="2822"/>
      <c r="CU80" s="2822"/>
      <c r="CV80" s="2822"/>
      <c r="CW80" s="2822"/>
      <c r="CX80" s="2822"/>
      <c r="CY80" s="2822"/>
      <c r="CZ80" s="2822"/>
    </row>
    <row r="81" spans="1:104" s="203" customFormat="1" ht="16.399999999999999" customHeight="1" x14ac:dyDescent="0.25">
      <c r="A81" s="7223"/>
      <c r="B81" s="4988" t="s">
        <v>3867</v>
      </c>
      <c r="C81" s="4989"/>
      <c r="D81" s="7300"/>
      <c r="E81" s="7301"/>
      <c r="F81" s="7301"/>
      <c r="H81" s="7305"/>
      <c r="CA81" s="2822"/>
      <c r="CB81" s="2822"/>
      <c r="CC81" s="2822"/>
      <c r="CD81" s="2822"/>
      <c r="CE81" s="2822"/>
      <c r="CF81" s="2822"/>
      <c r="CG81" s="2822"/>
      <c r="CH81" s="2822"/>
      <c r="CI81" s="2822"/>
      <c r="CJ81" s="2822"/>
      <c r="CK81" s="2822"/>
      <c r="CL81" s="2822"/>
      <c r="CM81" s="2822"/>
      <c r="CN81" s="2822"/>
      <c r="CO81" s="2822"/>
      <c r="CP81" s="2822"/>
      <c r="CQ81" s="2822"/>
      <c r="CR81" s="2822"/>
      <c r="CS81" s="2822"/>
      <c r="CT81" s="2822"/>
      <c r="CU81" s="2822"/>
      <c r="CV81" s="2822"/>
      <c r="CW81" s="2822"/>
      <c r="CX81" s="2822"/>
      <c r="CY81" s="2822"/>
      <c r="CZ81" s="2822"/>
    </row>
    <row r="82" spans="1:104" s="203" customFormat="1" ht="16.399999999999999" customHeight="1" x14ac:dyDescent="0.25">
      <c r="A82" s="7241"/>
      <c r="B82" s="7306" t="s">
        <v>3868</v>
      </c>
      <c r="C82" s="7307"/>
      <c r="D82" s="7300"/>
      <c r="E82" s="7301"/>
      <c r="F82" s="7301"/>
      <c r="CA82" s="2822"/>
      <c r="CB82" s="2822"/>
      <c r="CC82" s="2822"/>
      <c r="CD82" s="2822"/>
      <c r="CE82" s="2822"/>
      <c r="CF82" s="2822"/>
      <c r="CG82" s="2822"/>
      <c r="CH82" s="2822"/>
      <c r="CI82" s="2822"/>
      <c r="CJ82" s="2822"/>
      <c r="CK82" s="2822"/>
      <c r="CL82" s="2822"/>
      <c r="CM82" s="2822"/>
      <c r="CN82" s="2822"/>
      <c r="CO82" s="2822"/>
      <c r="CP82" s="2822"/>
      <c r="CQ82" s="2822"/>
      <c r="CR82" s="2822"/>
      <c r="CS82" s="2822"/>
      <c r="CT82" s="2822"/>
      <c r="CU82" s="2822"/>
      <c r="CV82" s="2822"/>
      <c r="CW82" s="2822"/>
      <c r="CX82" s="2822"/>
      <c r="CY82" s="2822"/>
      <c r="CZ82" s="2822"/>
    </row>
    <row r="83" spans="1:104" s="203" customFormat="1" ht="13.5" x14ac:dyDescent="0.25">
      <c r="A83" s="7308" t="s">
        <v>3869</v>
      </c>
      <c r="B83" s="7298" t="s">
        <v>3870</v>
      </c>
      <c r="C83" s="7299"/>
      <c r="D83" s="7300"/>
      <c r="E83" s="7301"/>
      <c r="F83" s="7301"/>
      <c r="CA83" s="2822"/>
      <c r="CB83" s="2822"/>
      <c r="CC83" s="2822"/>
      <c r="CD83" s="2822"/>
      <c r="CE83" s="2822"/>
      <c r="CF83" s="2822"/>
      <c r="CG83" s="2822"/>
      <c r="CH83" s="2822"/>
      <c r="CI83" s="2822"/>
      <c r="CJ83" s="2822"/>
      <c r="CK83" s="2822"/>
      <c r="CL83" s="2822"/>
      <c r="CM83" s="2822"/>
      <c r="CN83" s="2822"/>
      <c r="CO83" s="2822"/>
      <c r="CP83" s="2822"/>
      <c r="CQ83" s="2822"/>
      <c r="CR83" s="2822"/>
      <c r="CS83" s="2822"/>
      <c r="CT83" s="2822"/>
      <c r="CU83" s="2822"/>
      <c r="CV83" s="2822"/>
      <c r="CW83" s="2822"/>
      <c r="CX83" s="2822"/>
      <c r="CY83" s="2822"/>
      <c r="CZ83" s="2822"/>
    </row>
    <row r="84" spans="1:104" s="203" customFormat="1" ht="13.5" x14ac:dyDescent="0.25">
      <c r="A84" s="3178"/>
      <c r="B84" s="4988" t="s">
        <v>3871</v>
      </c>
      <c r="C84" s="4989"/>
      <c r="D84" s="7300"/>
      <c r="E84" s="7301"/>
      <c r="F84" s="7301"/>
      <c r="CA84" s="2822"/>
      <c r="CB84" s="2822"/>
      <c r="CC84" s="2822"/>
      <c r="CD84" s="2822"/>
      <c r="CE84" s="2822"/>
      <c r="CF84" s="2822"/>
      <c r="CG84" s="2822"/>
      <c r="CH84" s="2822"/>
      <c r="CI84" s="2822"/>
      <c r="CJ84" s="2822"/>
      <c r="CK84" s="2822"/>
      <c r="CL84" s="2822"/>
      <c r="CM84" s="2822"/>
      <c r="CN84" s="2822"/>
      <c r="CO84" s="2822"/>
      <c r="CP84" s="2822"/>
      <c r="CQ84" s="2822"/>
      <c r="CR84" s="2822"/>
      <c r="CS84" s="2822"/>
      <c r="CT84" s="2822"/>
      <c r="CU84" s="2822"/>
      <c r="CV84" s="2822"/>
      <c r="CW84" s="2822"/>
      <c r="CX84" s="2822"/>
      <c r="CY84" s="2822"/>
      <c r="CZ84" s="2822"/>
    </row>
    <row r="85" spans="1:104" s="203" customFormat="1" ht="13.5" x14ac:dyDescent="0.25">
      <c r="A85" s="3178"/>
      <c r="B85" s="4988" t="s">
        <v>3872</v>
      </c>
      <c r="C85" s="4989"/>
      <c r="D85" s="7300"/>
      <c r="E85" s="7301"/>
      <c r="F85" s="7301"/>
      <c r="CA85" s="2822"/>
      <c r="CB85" s="2822"/>
      <c r="CC85" s="2822"/>
      <c r="CD85" s="2822"/>
      <c r="CE85" s="2822"/>
      <c r="CF85" s="2822"/>
      <c r="CG85" s="2822"/>
      <c r="CH85" s="2822"/>
      <c r="CI85" s="2822"/>
      <c r="CJ85" s="2822"/>
      <c r="CK85" s="2822"/>
      <c r="CL85" s="2822"/>
      <c r="CM85" s="2822"/>
      <c r="CN85" s="2822"/>
      <c r="CO85" s="2822"/>
      <c r="CP85" s="2822"/>
      <c r="CQ85" s="2822"/>
      <c r="CR85" s="2822"/>
      <c r="CS85" s="2822"/>
      <c r="CT85" s="2822"/>
      <c r="CU85" s="2822"/>
      <c r="CV85" s="2822"/>
      <c r="CW85" s="2822"/>
      <c r="CX85" s="2822"/>
      <c r="CY85" s="2822"/>
      <c r="CZ85" s="2822"/>
    </row>
    <row r="86" spans="1:104" s="203" customFormat="1" ht="14.5" customHeight="1" x14ac:dyDescent="0.25">
      <c r="A86" s="3178"/>
      <c r="B86" s="6151" t="s">
        <v>3873</v>
      </c>
      <c r="C86" s="7309"/>
      <c r="D86" s="7300"/>
      <c r="E86" s="7301"/>
      <c r="F86" s="7301"/>
      <c r="BX86" s="2822"/>
      <c r="BY86" s="2822"/>
      <c r="BZ86" s="2822"/>
      <c r="CA86" s="2822"/>
      <c r="CB86" s="2822"/>
      <c r="CC86" s="2822"/>
      <c r="CD86" s="2822"/>
      <c r="CE86" s="2822"/>
      <c r="CF86" s="2822"/>
      <c r="CG86" s="2822"/>
      <c r="CH86" s="2822"/>
      <c r="CI86" s="2822"/>
      <c r="CJ86" s="2822"/>
      <c r="CK86" s="2822"/>
      <c r="CL86" s="2822"/>
      <c r="CM86" s="2822"/>
      <c r="CN86" s="2822"/>
      <c r="CO86" s="2822"/>
      <c r="CP86" s="2822"/>
      <c r="CQ86" s="2822"/>
      <c r="CR86" s="2822"/>
      <c r="CS86" s="2822"/>
      <c r="CT86" s="2822"/>
      <c r="CU86" s="2822"/>
      <c r="CV86" s="2822"/>
      <c r="CW86" s="2822"/>
    </row>
    <row r="87" spans="1:104" s="203" customFormat="1" ht="13.5" x14ac:dyDescent="0.25">
      <c r="A87" s="3178"/>
      <c r="B87" s="7310" t="s">
        <v>3874</v>
      </c>
      <c r="C87" s="7311"/>
      <c r="D87" s="7312"/>
      <c r="E87" s="7301"/>
      <c r="F87" s="7301"/>
      <c r="CA87" s="2822"/>
      <c r="CB87" s="2822"/>
      <c r="CC87" s="2822"/>
      <c r="CD87" s="2822"/>
      <c r="CE87" s="2822"/>
      <c r="CF87" s="2822"/>
      <c r="CG87" s="2822"/>
      <c r="CH87" s="2822"/>
      <c r="CI87" s="2822"/>
      <c r="CJ87" s="2822"/>
      <c r="CK87" s="2822"/>
      <c r="CL87" s="2822"/>
      <c r="CM87" s="2822"/>
      <c r="CN87" s="2822"/>
      <c r="CO87" s="2822"/>
      <c r="CP87" s="2822"/>
      <c r="CQ87" s="2822"/>
      <c r="CR87" s="2822"/>
      <c r="CS87" s="2822"/>
      <c r="CT87" s="2822"/>
      <c r="CU87" s="2822"/>
      <c r="CV87" s="2822"/>
      <c r="CW87" s="2822"/>
      <c r="CX87" s="2822"/>
      <c r="CY87" s="2822"/>
      <c r="CZ87" s="2822"/>
    </row>
    <row r="88" spans="1:104" s="203" customFormat="1" ht="15.75" customHeight="1" x14ac:dyDescent="0.25">
      <c r="A88" s="3178"/>
      <c r="B88" s="7416" t="s">
        <v>3875</v>
      </c>
      <c r="C88" s="7416"/>
      <c r="D88" s="7312"/>
      <c r="E88" s="7301"/>
      <c r="F88" s="7301"/>
      <c r="CA88" s="2822"/>
      <c r="CB88" s="2822"/>
      <c r="CC88" s="2822"/>
      <c r="CD88" s="2822"/>
      <c r="CE88" s="2822"/>
      <c r="CF88" s="2822"/>
      <c r="CG88" s="2822"/>
      <c r="CH88" s="2822"/>
      <c r="CI88" s="2822"/>
      <c r="CJ88" s="2822"/>
      <c r="CK88" s="2822"/>
      <c r="CL88" s="2822"/>
      <c r="CM88" s="2822"/>
      <c r="CN88" s="2822"/>
      <c r="CO88" s="2822"/>
      <c r="CP88" s="2822"/>
      <c r="CQ88" s="2822"/>
      <c r="CR88" s="2822"/>
      <c r="CS88" s="2822"/>
      <c r="CT88" s="2822"/>
      <c r="CU88" s="2822"/>
      <c r="CV88" s="2822"/>
      <c r="CW88" s="2822"/>
      <c r="CX88" s="2822"/>
      <c r="CY88" s="2822"/>
      <c r="CZ88" s="2822"/>
    </row>
    <row r="89" spans="1:104" s="203" customFormat="1" ht="15.75" customHeight="1" x14ac:dyDescent="0.25">
      <c r="A89" s="3178"/>
      <c r="B89" s="7416" t="s">
        <v>3876</v>
      </c>
      <c r="C89" s="7416"/>
      <c r="D89" s="7312"/>
      <c r="E89" s="7301"/>
      <c r="F89" s="7301"/>
      <c r="CA89" s="2822"/>
      <c r="CB89" s="2822"/>
      <c r="CC89" s="2822"/>
      <c r="CD89" s="2822"/>
      <c r="CE89" s="2822"/>
      <c r="CF89" s="2822"/>
      <c r="CG89" s="2822"/>
      <c r="CH89" s="2822"/>
      <c r="CI89" s="2822"/>
      <c r="CJ89" s="2822"/>
      <c r="CK89" s="2822"/>
      <c r="CL89" s="2822"/>
      <c r="CM89" s="2822"/>
      <c r="CN89" s="2822"/>
      <c r="CO89" s="2822"/>
      <c r="CP89" s="2822"/>
      <c r="CQ89" s="2822"/>
      <c r="CR89" s="2822"/>
      <c r="CS89" s="2822"/>
      <c r="CT89" s="2822"/>
      <c r="CU89" s="2822"/>
      <c r="CV89" s="2822"/>
      <c r="CW89" s="2822"/>
      <c r="CX89" s="2822"/>
      <c r="CY89" s="2822"/>
      <c r="CZ89" s="2822"/>
    </row>
    <row r="90" spans="1:104" s="203" customFormat="1" ht="15.75" customHeight="1" x14ac:dyDescent="0.25">
      <c r="A90" s="3178"/>
      <c r="B90" s="7416" t="s">
        <v>3877</v>
      </c>
      <c r="C90" s="7416"/>
      <c r="D90" s="7312"/>
      <c r="E90" s="7301"/>
      <c r="F90" s="7301"/>
      <c r="CA90" s="2822"/>
      <c r="CB90" s="2822"/>
      <c r="CC90" s="2822"/>
      <c r="CD90" s="2822"/>
      <c r="CE90" s="2822"/>
      <c r="CF90" s="2822"/>
      <c r="CG90" s="2822"/>
      <c r="CH90" s="2822"/>
      <c r="CI90" s="2822"/>
      <c r="CJ90" s="2822"/>
      <c r="CK90" s="2822"/>
      <c r="CL90" s="2822"/>
      <c r="CM90" s="2822"/>
      <c r="CN90" s="2822"/>
      <c r="CO90" s="2822"/>
      <c r="CP90" s="2822"/>
      <c r="CQ90" s="2822"/>
      <c r="CR90" s="2822"/>
      <c r="CS90" s="2822"/>
      <c r="CT90" s="2822"/>
      <c r="CU90" s="2822"/>
      <c r="CV90" s="2822"/>
      <c r="CW90" s="2822"/>
      <c r="CX90" s="2822"/>
      <c r="CY90" s="2822"/>
      <c r="CZ90" s="2822"/>
    </row>
    <row r="91" spans="1:104" s="203" customFormat="1" ht="15.75" customHeight="1" x14ac:dyDescent="0.25">
      <c r="A91" s="3178"/>
      <c r="B91" s="7416" t="s">
        <v>3878</v>
      </c>
      <c r="C91" s="7416"/>
      <c r="D91" s="7312"/>
      <c r="E91" s="7301"/>
      <c r="F91" s="7301"/>
      <c r="CA91" s="2822"/>
      <c r="CB91" s="2822"/>
      <c r="CC91" s="2822"/>
      <c r="CD91" s="2822"/>
      <c r="CE91" s="2822"/>
      <c r="CF91" s="2822"/>
      <c r="CG91" s="2822"/>
      <c r="CH91" s="2822"/>
      <c r="CI91" s="2822"/>
      <c r="CJ91" s="2822"/>
      <c r="CK91" s="2822"/>
      <c r="CL91" s="2822"/>
      <c r="CM91" s="2822"/>
      <c r="CN91" s="2822"/>
      <c r="CO91" s="2822"/>
      <c r="CP91" s="2822"/>
      <c r="CQ91" s="2822"/>
      <c r="CR91" s="2822"/>
      <c r="CS91" s="2822"/>
      <c r="CT91" s="2822"/>
      <c r="CU91" s="2822"/>
      <c r="CV91" s="2822"/>
      <c r="CW91" s="2822"/>
      <c r="CX91" s="2822"/>
      <c r="CY91" s="2822"/>
      <c r="CZ91" s="2822"/>
    </row>
    <row r="92" spans="1:104" s="203" customFormat="1" ht="15.75" customHeight="1" x14ac:dyDescent="0.25">
      <c r="A92" s="3178"/>
      <c r="B92" s="7416" t="s">
        <v>3879</v>
      </c>
      <c r="C92" s="7416"/>
      <c r="D92" s="7312"/>
      <c r="E92" s="7301"/>
      <c r="F92" s="7301"/>
      <c r="CA92" s="2822"/>
      <c r="CB92" s="2822"/>
      <c r="CC92" s="2822"/>
      <c r="CD92" s="2822"/>
      <c r="CE92" s="2822"/>
      <c r="CF92" s="2822"/>
      <c r="CG92" s="2822"/>
      <c r="CH92" s="2822"/>
      <c r="CI92" s="2822"/>
      <c r="CJ92" s="2822"/>
      <c r="CK92" s="2822"/>
      <c r="CL92" s="2822"/>
      <c r="CM92" s="2822"/>
      <c r="CN92" s="2822"/>
      <c r="CO92" s="2822"/>
      <c r="CP92" s="2822"/>
      <c r="CQ92" s="2822"/>
      <c r="CR92" s="2822"/>
      <c r="CS92" s="2822"/>
      <c r="CT92" s="2822"/>
      <c r="CU92" s="2822"/>
      <c r="CV92" s="2822"/>
      <c r="CW92" s="2822"/>
      <c r="CX92" s="2822"/>
      <c r="CY92" s="2822"/>
      <c r="CZ92" s="2822"/>
    </row>
    <row r="93" spans="1:104" s="203" customFormat="1" ht="15.75" customHeight="1" x14ac:dyDescent="0.25">
      <c r="A93" s="3178"/>
      <c r="B93" s="7416" t="s">
        <v>3880</v>
      </c>
      <c r="C93" s="7416"/>
      <c r="D93" s="7312"/>
      <c r="E93" s="7301"/>
      <c r="F93" s="7301"/>
      <c r="CA93" s="2822"/>
      <c r="CB93" s="2822"/>
      <c r="CC93" s="2822"/>
      <c r="CD93" s="2822"/>
      <c r="CE93" s="2822"/>
      <c r="CF93" s="2822"/>
      <c r="CG93" s="2822"/>
      <c r="CH93" s="2822"/>
      <c r="CI93" s="2822"/>
      <c r="CJ93" s="2822"/>
      <c r="CK93" s="2822"/>
      <c r="CL93" s="2822"/>
      <c r="CM93" s="2822"/>
      <c r="CN93" s="2822"/>
      <c r="CO93" s="2822"/>
      <c r="CP93" s="2822"/>
      <c r="CQ93" s="2822"/>
      <c r="CR93" s="2822"/>
      <c r="CS93" s="2822"/>
      <c r="CT93" s="2822"/>
      <c r="CU93" s="2822"/>
      <c r="CV93" s="2822"/>
      <c r="CW93" s="2822"/>
      <c r="CX93" s="2822"/>
      <c r="CY93" s="2822"/>
      <c r="CZ93" s="2822"/>
    </row>
    <row r="94" spans="1:104" s="203" customFormat="1" ht="15.75" customHeight="1" x14ac:dyDescent="0.25">
      <c r="A94" s="3178"/>
      <c r="B94" s="7417" t="s">
        <v>3881</v>
      </c>
      <c r="C94" s="7417"/>
      <c r="D94" s="7312"/>
      <c r="E94" s="7301"/>
      <c r="F94" s="7301"/>
      <c r="CA94" s="2822"/>
      <c r="CB94" s="2822"/>
      <c r="CC94" s="2822"/>
      <c r="CD94" s="2822"/>
      <c r="CE94" s="2822"/>
      <c r="CF94" s="2822"/>
      <c r="CG94" s="2822"/>
      <c r="CH94" s="2822"/>
      <c r="CI94" s="2822"/>
      <c r="CJ94" s="2822"/>
      <c r="CK94" s="2822"/>
      <c r="CL94" s="2822"/>
      <c r="CM94" s="2822"/>
      <c r="CN94" s="2822"/>
      <c r="CO94" s="2822"/>
      <c r="CP94" s="2822"/>
      <c r="CQ94" s="2822"/>
      <c r="CR94" s="2822"/>
      <c r="CS94" s="2822"/>
      <c r="CT94" s="2822"/>
      <c r="CU94" s="2822"/>
      <c r="CV94" s="2822"/>
      <c r="CW94" s="2822"/>
      <c r="CX94" s="2822"/>
      <c r="CY94" s="2822"/>
      <c r="CZ94" s="2822"/>
    </row>
    <row r="95" spans="1:104" s="203" customFormat="1" ht="15.75" customHeight="1" x14ac:dyDescent="0.25">
      <c r="A95" s="3178"/>
      <c r="B95" s="7416" t="s">
        <v>3882</v>
      </c>
      <c r="C95" s="7416"/>
      <c r="D95" s="7312"/>
      <c r="E95" s="7301"/>
      <c r="F95" s="7301"/>
      <c r="CA95" s="2822"/>
      <c r="CB95" s="2822"/>
      <c r="CC95" s="2822"/>
      <c r="CD95" s="2822"/>
      <c r="CE95" s="2822"/>
      <c r="CF95" s="2822"/>
      <c r="CG95" s="2822"/>
      <c r="CH95" s="2822"/>
      <c r="CI95" s="2822"/>
      <c r="CJ95" s="2822"/>
      <c r="CK95" s="2822"/>
      <c r="CL95" s="2822"/>
      <c r="CM95" s="2822"/>
      <c r="CN95" s="2822"/>
      <c r="CO95" s="2822"/>
      <c r="CP95" s="2822"/>
      <c r="CQ95" s="2822"/>
      <c r="CR95" s="2822"/>
      <c r="CS95" s="2822"/>
      <c r="CT95" s="2822"/>
      <c r="CU95" s="2822"/>
      <c r="CV95" s="2822"/>
      <c r="CW95" s="2822"/>
      <c r="CX95" s="2822"/>
      <c r="CY95" s="2822"/>
      <c r="CZ95" s="2822"/>
    </row>
    <row r="96" spans="1:104" s="203" customFormat="1" ht="15.75" customHeight="1" x14ac:dyDescent="0.25">
      <c r="A96" s="4913"/>
      <c r="B96" s="7416" t="s">
        <v>3883</v>
      </c>
      <c r="C96" s="7416"/>
      <c r="D96" s="7312"/>
      <c r="E96" s="7301"/>
      <c r="F96" s="7301"/>
      <c r="CA96" s="2822"/>
      <c r="CB96" s="2822"/>
      <c r="CC96" s="2822"/>
      <c r="CD96" s="2822"/>
      <c r="CE96" s="2822"/>
      <c r="CF96" s="2822"/>
      <c r="CG96" s="2822"/>
      <c r="CH96" s="2822"/>
      <c r="CI96" s="2822"/>
      <c r="CJ96" s="2822"/>
      <c r="CK96" s="2822"/>
      <c r="CL96" s="2822"/>
      <c r="CM96" s="2822"/>
      <c r="CN96" s="2822"/>
      <c r="CO96" s="2822"/>
      <c r="CP96" s="2822"/>
      <c r="CQ96" s="2822"/>
      <c r="CR96" s="2822"/>
      <c r="CS96" s="2822"/>
      <c r="CT96" s="2822"/>
      <c r="CU96" s="2822"/>
      <c r="CV96" s="2822"/>
      <c r="CW96" s="2822"/>
      <c r="CX96" s="2822"/>
      <c r="CY96" s="2822"/>
      <c r="CZ96" s="2822"/>
    </row>
    <row r="97" spans="1:104" s="204" customFormat="1" ht="24" customHeight="1" x14ac:dyDescent="0.25">
      <c r="A97" s="4902" t="s">
        <v>3884</v>
      </c>
      <c r="B97" s="7313"/>
      <c r="C97" s="7314"/>
      <c r="D97" s="7313"/>
      <c r="E97" s="4902"/>
      <c r="F97" s="203"/>
      <c r="G97" s="203"/>
      <c r="BZ97" s="205"/>
      <c r="CA97" s="2822"/>
      <c r="CB97" s="2822"/>
      <c r="CC97" s="2822"/>
      <c r="CD97" s="2822"/>
      <c r="CE97" s="2822"/>
      <c r="CF97" s="2822"/>
      <c r="CG97" s="2822"/>
      <c r="CH97" s="2822"/>
      <c r="CI97" s="2822"/>
      <c r="CJ97" s="2822"/>
      <c r="CK97" s="2822"/>
      <c r="CL97" s="2822"/>
      <c r="CM97" s="2822"/>
      <c r="CN97" s="2822"/>
      <c r="CO97" s="2822"/>
      <c r="CP97" s="2822"/>
      <c r="CQ97" s="2822"/>
      <c r="CR97" s="2822"/>
      <c r="CS97" s="2822"/>
      <c r="CT97" s="2822"/>
      <c r="CU97" s="2822"/>
      <c r="CV97" s="2822"/>
      <c r="CW97" s="2822"/>
      <c r="CX97" s="2822"/>
      <c r="CY97" s="2822"/>
      <c r="CZ97" s="2822"/>
    </row>
    <row r="98" spans="1:104" s="204" customFormat="1" ht="13.5" x14ac:dyDescent="0.25">
      <c r="A98" s="6939" t="s">
        <v>294</v>
      </c>
      <c r="B98" s="7315"/>
      <c r="C98" s="7316" t="s">
        <v>36</v>
      </c>
      <c r="D98" s="6939" t="s">
        <v>3885</v>
      </c>
      <c r="E98" s="7315"/>
      <c r="BW98" s="205"/>
      <c r="BX98" s="205"/>
      <c r="BY98" s="2822"/>
      <c r="BZ98" s="2822"/>
      <c r="CA98" s="2822"/>
      <c r="CB98" s="2822"/>
      <c r="CC98" s="2822"/>
      <c r="CD98" s="2822"/>
      <c r="CE98" s="2822"/>
      <c r="CF98" s="2822"/>
      <c r="CG98" s="2822"/>
      <c r="CH98" s="2822"/>
      <c r="CI98" s="2822"/>
      <c r="CJ98" s="2822"/>
      <c r="CK98" s="2822"/>
      <c r="CL98" s="2822"/>
      <c r="CM98" s="2822"/>
      <c r="CN98" s="2822"/>
      <c r="CO98" s="2822"/>
      <c r="CP98" s="2822"/>
      <c r="CQ98" s="2822"/>
      <c r="CR98" s="2822"/>
      <c r="CS98" s="2822"/>
      <c r="CT98" s="2822"/>
      <c r="CU98" s="2822"/>
      <c r="CV98" s="2822"/>
      <c r="CW98" s="2822"/>
      <c r="CX98" s="2822"/>
    </row>
    <row r="99" spans="1:104" s="204" customFormat="1" ht="13.5" x14ac:dyDescent="0.25">
      <c r="A99" s="7214"/>
      <c r="B99" s="6752"/>
      <c r="C99" s="7317"/>
      <c r="D99" s="7164"/>
      <c r="E99" s="7165"/>
      <c r="BW99" s="205"/>
      <c r="BX99" s="205"/>
      <c r="BY99" s="2822"/>
      <c r="BZ99" s="2822"/>
      <c r="CA99" s="2822"/>
      <c r="CB99" s="2822"/>
      <c r="CC99" s="2822"/>
      <c r="CD99" s="2822"/>
      <c r="CE99" s="2822"/>
      <c r="CF99" s="2822"/>
      <c r="CG99" s="2822"/>
      <c r="CH99" s="2822"/>
      <c r="CI99" s="2822"/>
      <c r="CJ99" s="2822"/>
      <c r="CK99" s="2822"/>
      <c r="CL99" s="2822"/>
      <c r="CM99" s="2822"/>
      <c r="CN99" s="2822"/>
      <c r="CO99" s="2822"/>
      <c r="CP99" s="2822"/>
      <c r="CQ99" s="2822"/>
      <c r="CR99" s="2822"/>
      <c r="CS99" s="2822"/>
      <c r="CT99" s="2822"/>
      <c r="CU99" s="2822"/>
      <c r="CV99" s="2822"/>
      <c r="CW99" s="2822"/>
      <c r="CX99" s="2822"/>
    </row>
    <row r="100" spans="1:104" s="204" customFormat="1" ht="13.5" x14ac:dyDescent="0.25">
      <c r="A100" s="7164"/>
      <c r="B100" s="7165"/>
      <c r="C100" s="7318"/>
      <c r="D100" s="3730" t="s">
        <v>34</v>
      </c>
      <c r="E100" s="7168" t="s">
        <v>35</v>
      </c>
      <c r="BX100" s="205"/>
      <c r="BY100" s="2822"/>
      <c r="BZ100" s="2822"/>
      <c r="CA100" s="2822"/>
      <c r="CB100" s="2822"/>
      <c r="CC100" s="2822"/>
      <c r="CD100" s="2822"/>
      <c r="CE100" s="2822"/>
      <c r="CF100" s="2822"/>
      <c r="CG100" s="2822"/>
      <c r="CH100" s="2822"/>
      <c r="CI100" s="2822"/>
      <c r="CJ100" s="2822"/>
      <c r="CK100" s="2822"/>
      <c r="CL100" s="2822"/>
      <c r="CM100" s="2822"/>
      <c r="CN100" s="2822"/>
      <c r="CO100" s="2822"/>
      <c r="CP100" s="2822"/>
      <c r="CQ100" s="2822"/>
      <c r="CR100" s="2822"/>
      <c r="CS100" s="2822"/>
      <c r="CT100" s="2822"/>
      <c r="CU100" s="2822"/>
      <c r="CV100" s="2822"/>
      <c r="CW100" s="2822"/>
      <c r="CX100" s="2822"/>
    </row>
    <row r="101" spans="1:104" s="204" customFormat="1" ht="13.5" x14ac:dyDescent="0.25">
      <c r="A101" s="7319" t="s">
        <v>3886</v>
      </c>
      <c r="B101" s="7320"/>
      <c r="C101" s="7182"/>
      <c r="D101" s="7321"/>
      <c r="E101" s="7321"/>
      <c r="BX101" s="205"/>
      <c r="BY101" s="2822"/>
      <c r="BZ101" s="2822"/>
      <c r="CA101" s="2822"/>
      <c r="CB101" s="2822"/>
      <c r="CC101" s="2822"/>
      <c r="CD101" s="2822"/>
      <c r="CE101" s="2822"/>
      <c r="CF101" s="2822"/>
      <c r="CG101" s="2822"/>
      <c r="CH101" s="2822"/>
      <c r="CI101" s="2822"/>
      <c r="CJ101" s="2822"/>
      <c r="CK101" s="2822"/>
      <c r="CL101" s="2822"/>
      <c r="CM101" s="2822"/>
      <c r="CN101" s="2822"/>
      <c r="CO101" s="2822"/>
      <c r="CP101" s="2822"/>
      <c r="CQ101" s="2822"/>
      <c r="CR101" s="2822"/>
      <c r="CS101" s="2822"/>
      <c r="CT101" s="2822"/>
      <c r="CU101" s="2822"/>
      <c r="CV101" s="2822"/>
      <c r="CW101" s="2822"/>
      <c r="CX101" s="2822"/>
    </row>
    <row r="102" spans="1:104" s="203" customFormat="1" ht="13.5" x14ac:dyDescent="0.25">
      <c r="A102" s="2966" t="s">
        <v>3887</v>
      </c>
      <c r="B102" s="2967"/>
      <c r="C102" s="7206"/>
      <c r="D102" s="7322"/>
      <c r="E102" s="7322"/>
      <c r="BX102" s="2821"/>
      <c r="BY102" s="2822"/>
      <c r="BZ102" s="2822"/>
      <c r="CA102" s="2822"/>
      <c r="CB102" s="2822"/>
      <c r="CC102" s="2822"/>
      <c r="CD102" s="2822"/>
      <c r="CE102" s="2822"/>
      <c r="CF102" s="2822"/>
      <c r="CG102" s="2822"/>
      <c r="CH102" s="2822"/>
      <c r="CI102" s="2822"/>
      <c r="CJ102" s="2822"/>
      <c r="CK102" s="2822"/>
      <c r="CL102" s="2822"/>
      <c r="CM102" s="2822"/>
      <c r="CN102" s="2822"/>
      <c r="CO102" s="2822"/>
      <c r="CP102" s="2822"/>
      <c r="CQ102" s="2822"/>
      <c r="CR102" s="2822"/>
      <c r="CS102" s="2822"/>
      <c r="CT102" s="2822"/>
      <c r="CU102" s="2822"/>
      <c r="CV102" s="2822"/>
      <c r="CW102" s="2822"/>
      <c r="CX102" s="2822"/>
    </row>
    <row r="103" spans="1:104" s="203" customFormat="1" ht="22.5" customHeight="1" x14ac:dyDescent="0.25">
      <c r="A103" s="7415" t="s">
        <v>3888</v>
      </c>
      <c r="B103" s="7415"/>
      <c r="C103" s="7323"/>
      <c r="D103" s="7324"/>
      <c r="E103" s="7324"/>
      <c r="F103" s="7324"/>
      <c r="G103" s="7324"/>
      <c r="H103" s="7324"/>
      <c r="BZ103" s="2821"/>
      <c r="CA103" s="2822"/>
      <c r="CB103" s="2822"/>
      <c r="CC103" s="2822"/>
      <c r="CD103" s="2822"/>
      <c r="CE103" s="2822"/>
      <c r="CF103" s="2822"/>
      <c r="CG103" s="2822"/>
      <c r="CH103" s="2822"/>
      <c r="CI103" s="2822"/>
      <c r="CJ103" s="2822"/>
      <c r="CK103" s="2822"/>
      <c r="CL103" s="2822"/>
      <c r="CM103" s="2822"/>
      <c r="CN103" s="2822"/>
      <c r="CO103" s="2822"/>
      <c r="CP103" s="2822"/>
      <c r="CQ103" s="2822"/>
      <c r="CR103" s="2822"/>
      <c r="CS103" s="2822"/>
      <c r="CT103" s="2822"/>
      <c r="CU103" s="2822"/>
      <c r="CV103" s="2822"/>
      <c r="CW103" s="2822"/>
      <c r="CX103" s="2822"/>
      <c r="CY103" s="2822"/>
      <c r="CZ103" s="2822"/>
    </row>
    <row r="104" spans="1:104" s="203" customFormat="1" ht="27.75" customHeight="1" x14ac:dyDescent="0.25">
      <c r="A104" s="7325" t="s">
        <v>3889</v>
      </c>
      <c r="B104" s="7326" t="s">
        <v>36</v>
      </c>
      <c r="C104" s="7297"/>
      <c r="BZ104" s="2821"/>
      <c r="CA104" s="2822"/>
      <c r="CB104" s="2822"/>
      <c r="CC104" s="2822"/>
      <c r="CD104" s="2822"/>
      <c r="CE104" s="2822"/>
      <c r="CF104" s="2822"/>
      <c r="CG104" s="2822"/>
      <c r="CH104" s="2822"/>
      <c r="CI104" s="2822"/>
      <c r="CJ104" s="2822"/>
      <c r="CK104" s="2822"/>
      <c r="CL104" s="2822"/>
      <c r="CM104" s="2822"/>
      <c r="CN104" s="2822"/>
      <c r="CO104" s="2822"/>
      <c r="CP104" s="2822"/>
      <c r="CQ104" s="2822"/>
      <c r="CR104" s="2822"/>
      <c r="CS104" s="2822"/>
      <c r="CT104" s="2822"/>
      <c r="CU104" s="2822"/>
      <c r="CV104" s="2822"/>
      <c r="CW104" s="2822"/>
      <c r="CX104" s="2822"/>
      <c r="CY104" s="2822"/>
      <c r="CZ104" s="2822"/>
    </row>
    <row r="105" spans="1:104" s="203" customFormat="1" ht="13.5" x14ac:dyDescent="0.25">
      <c r="A105" s="7327" t="s">
        <v>3890</v>
      </c>
      <c r="B105" s="7328"/>
      <c r="C105" s="7297"/>
      <c r="BZ105" s="2821"/>
      <c r="CA105" s="2822"/>
      <c r="CB105" s="2822"/>
      <c r="CC105" s="2822"/>
      <c r="CD105" s="2822"/>
      <c r="CE105" s="2822"/>
      <c r="CF105" s="2822"/>
      <c r="CG105" s="2822"/>
      <c r="CH105" s="2822"/>
      <c r="CI105" s="2822"/>
      <c r="CJ105" s="2822"/>
      <c r="CK105" s="2822"/>
      <c r="CL105" s="2822"/>
      <c r="CM105" s="2822"/>
      <c r="CN105" s="2822"/>
      <c r="CO105" s="2822"/>
      <c r="CP105" s="2822"/>
      <c r="CQ105" s="2822"/>
      <c r="CR105" s="2822"/>
      <c r="CS105" s="2822"/>
      <c r="CT105" s="2822"/>
      <c r="CU105" s="2822"/>
      <c r="CV105" s="2822"/>
      <c r="CW105" s="2822"/>
      <c r="CX105" s="2822"/>
      <c r="CY105" s="2822"/>
      <c r="CZ105" s="2822"/>
    </row>
    <row r="106" spans="1:104" s="203" customFormat="1" ht="13.5" x14ac:dyDescent="0.25">
      <c r="A106" s="7329" t="s">
        <v>3891</v>
      </c>
      <c r="B106" s="7330"/>
      <c r="C106" s="7297"/>
      <c r="BZ106" s="2821"/>
      <c r="CA106" s="2822"/>
      <c r="CB106" s="2822"/>
      <c r="CC106" s="2822"/>
      <c r="CD106" s="2822"/>
      <c r="CE106" s="2822"/>
      <c r="CF106" s="2822"/>
      <c r="CG106" s="2822"/>
      <c r="CH106" s="2822"/>
      <c r="CI106" s="2822"/>
      <c r="CJ106" s="2822"/>
      <c r="CK106" s="2822"/>
      <c r="CL106" s="2822"/>
      <c r="CM106" s="2822"/>
      <c r="CN106" s="2822"/>
      <c r="CO106" s="2822"/>
      <c r="CP106" s="2822"/>
      <c r="CQ106" s="2822"/>
      <c r="CR106" s="2822"/>
      <c r="CS106" s="2822"/>
      <c r="CT106" s="2822"/>
      <c r="CU106" s="2822"/>
      <c r="CV106" s="2822"/>
      <c r="CW106" s="2822"/>
      <c r="CX106" s="2822"/>
      <c r="CY106" s="2822"/>
      <c r="CZ106" s="2822"/>
    </row>
    <row r="107" spans="1:104" s="203" customFormat="1" ht="13.5" x14ac:dyDescent="0.25">
      <c r="A107" s="7329" t="s">
        <v>3892</v>
      </c>
      <c r="B107" s="7331"/>
      <c r="C107" s="7297"/>
      <c r="BZ107" s="2821"/>
      <c r="CA107" s="2822"/>
      <c r="CB107" s="2822"/>
      <c r="CC107" s="2822"/>
      <c r="CD107" s="2822"/>
      <c r="CE107" s="2822"/>
      <c r="CF107" s="2822"/>
      <c r="CG107" s="2822"/>
      <c r="CH107" s="2822"/>
      <c r="CI107" s="2822"/>
      <c r="CJ107" s="2822"/>
      <c r="CK107" s="2822"/>
      <c r="CL107" s="2822"/>
      <c r="CM107" s="2822"/>
      <c r="CN107" s="2822"/>
      <c r="CO107" s="2822"/>
      <c r="CP107" s="2822"/>
      <c r="CQ107" s="2822"/>
      <c r="CR107" s="2822"/>
      <c r="CS107" s="2822"/>
      <c r="CT107" s="2822"/>
      <c r="CU107" s="2822"/>
      <c r="CV107" s="2822"/>
      <c r="CW107" s="2822"/>
      <c r="CX107" s="2822"/>
      <c r="CY107" s="2822"/>
      <c r="CZ107" s="2822"/>
    </row>
    <row r="108" spans="1:104" s="203" customFormat="1" ht="13.5" x14ac:dyDescent="0.25">
      <c r="A108" s="7329" t="s">
        <v>3893</v>
      </c>
      <c r="B108" s="7331"/>
      <c r="C108" s="7297"/>
      <c r="BZ108" s="2821"/>
      <c r="CA108" s="2822"/>
      <c r="CB108" s="2822"/>
      <c r="CC108" s="2822"/>
      <c r="CD108" s="2822"/>
      <c r="CE108" s="2822"/>
      <c r="CF108" s="2822"/>
      <c r="CG108" s="2822"/>
      <c r="CH108" s="2822"/>
      <c r="CI108" s="2822"/>
      <c r="CJ108" s="2822"/>
      <c r="CK108" s="2822"/>
      <c r="CL108" s="2822"/>
      <c r="CM108" s="2822"/>
      <c r="CN108" s="2822"/>
      <c r="CO108" s="2822"/>
      <c r="CP108" s="2822"/>
      <c r="CQ108" s="2822"/>
      <c r="CR108" s="2822"/>
      <c r="CS108" s="2822"/>
      <c r="CT108" s="2822"/>
      <c r="CU108" s="2822"/>
      <c r="CV108" s="2822"/>
      <c r="CW108" s="2822"/>
      <c r="CX108" s="2822"/>
      <c r="CY108" s="2822"/>
      <c r="CZ108" s="2822"/>
    </row>
    <row r="109" spans="1:104" s="203" customFormat="1" ht="13.5" x14ac:dyDescent="0.25">
      <c r="A109" s="7329" t="s">
        <v>3894</v>
      </c>
      <c r="B109" s="7331"/>
      <c r="C109" s="7297"/>
      <c r="BZ109" s="2821"/>
      <c r="CA109" s="2822"/>
      <c r="CB109" s="2822"/>
      <c r="CC109" s="2822"/>
      <c r="CD109" s="2822"/>
      <c r="CE109" s="2822"/>
      <c r="CF109" s="2822"/>
      <c r="CG109" s="2822"/>
      <c r="CH109" s="2822"/>
      <c r="CI109" s="2822"/>
      <c r="CJ109" s="2822"/>
      <c r="CK109" s="2822"/>
      <c r="CL109" s="2822"/>
      <c r="CM109" s="2822"/>
      <c r="CN109" s="2822"/>
      <c r="CO109" s="2822"/>
      <c r="CP109" s="2822"/>
      <c r="CQ109" s="2822"/>
      <c r="CR109" s="2822"/>
      <c r="CS109" s="2822"/>
      <c r="CT109" s="2822"/>
      <c r="CU109" s="2822"/>
      <c r="CV109" s="2822"/>
      <c r="CW109" s="2822"/>
      <c r="CX109" s="2822"/>
      <c r="CY109" s="2822"/>
      <c r="CZ109" s="2822"/>
    </row>
    <row r="110" spans="1:104" s="203" customFormat="1" ht="13.5" x14ac:dyDescent="0.25">
      <c r="A110" s="7329" t="s">
        <v>3895</v>
      </c>
      <c r="B110" s="7331"/>
      <c r="C110" s="7297"/>
      <c r="BZ110" s="2821"/>
      <c r="CA110" s="2822"/>
      <c r="CB110" s="2822"/>
      <c r="CC110" s="2822"/>
      <c r="CD110" s="2822"/>
      <c r="CE110" s="2822"/>
      <c r="CF110" s="2822"/>
      <c r="CG110" s="2822"/>
      <c r="CH110" s="2822"/>
      <c r="CI110" s="2822"/>
      <c r="CJ110" s="2822"/>
      <c r="CK110" s="2822"/>
      <c r="CL110" s="2822"/>
      <c r="CM110" s="2822"/>
      <c r="CN110" s="2822"/>
      <c r="CO110" s="2822"/>
      <c r="CP110" s="2822"/>
      <c r="CQ110" s="2822"/>
      <c r="CR110" s="2822"/>
      <c r="CS110" s="2822"/>
      <c r="CT110" s="2822"/>
      <c r="CU110" s="2822"/>
      <c r="CV110" s="2822"/>
      <c r="CW110" s="2822"/>
      <c r="CX110" s="2822"/>
      <c r="CY110" s="2822"/>
      <c r="CZ110" s="2822"/>
    </row>
    <row r="111" spans="1:104" s="203" customFormat="1" ht="13.5" x14ac:dyDescent="0.25">
      <c r="A111" s="7329" t="s">
        <v>3896</v>
      </c>
      <c r="B111" s="7331"/>
      <c r="C111" s="7297"/>
      <c r="BZ111" s="2821"/>
      <c r="CA111" s="2822"/>
      <c r="CB111" s="2822"/>
      <c r="CC111" s="2822"/>
      <c r="CD111" s="2822"/>
      <c r="CE111" s="2822"/>
      <c r="CF111" s="2822"/>
      <c r="CG111" s="2822"/>
      <c r="CH111" s="2822"/>
      <c r="CI111" s="2822"/>
      <c r="CJ111" s="2822"/>
      <c r="CK111" s="2822"/>
      <c r="CL111" s="2822"/>
      <c r="CM111" s="2822"/>
      <c r="CN111" s="2822"/>
      <c r="CO111" s="2822"/>
      <c r="CP111" s="2822"/>
      <c r="CQ111" s="2822"/>
      <c r="CR111" s="2822"/>
      <c r="CS111" s="2822"/>
      <c r="CT111" s="2822"/>
      <c r="CU111" s="2822"/>
      <c r="CV111" s="2822"/>
      <c r="CW111" s="2822"/>
      <c r="CX111" s="2822"/>
      <c r="CY111" s="2822"/>
      <c r="CZ111" s="2822"/>
    </row>
    <row r="112" spans="1:104" s="203" customFormat="1" ht="13.5" x14ac:dyDescent="0.25">
      <c r="A112" s="7329" t="s">
        <v>3897</v>
      </c>
      <c r="B112" s="7331"/>
      <c r="C112" s="7297"/>
      <c r="BZ112" s="2821"/>
      <c r="CA112" s="2822"/>
      <c r="CB112" s="2822"/>
      <c r="CC112" s="2822"/>
      <c r="CD112" s="2822"/>
      <c r="CE112" s="2822"/>
      <c r="CF112" s="2822"/>
      <c r="CG112" s="2822"/>
      <c r="CH112" s="2822"/>
      <c r="CI112" s="2822"/>
      <c r="CJ112" s="2822"/>
      <c r="CK112" s="2822"/>
      <c r="CL112" s="2822"/>
      <c r="CM112" s="2822"/>
      <c r="CN112" s="2822"/>
      <c r="CO112" s="2822"/>
      <c r="CP112" s="2822"/>
      <c r="CQ112" s="2822"/>
      <c r="CR112" s="2822"/>
      <c r="CS112" s="2822"/>
      <c r="CT112" s="2822"/>
      <c r="CU112" s="2822"/>
      <c r="CV112" s="2822"/>
      <c r="CW112" s="2822"/>
      <c r="CX112" s="2822"/>
      <c r="CY112" s="2822"/>
      <c r="CZ112" s="2822"/>
    </row>
    <row r="113" spans="1:104" s="203" customFormat="1" ht="13.5" x14ac:dyDescent="0.25">
      <c r="A113" s="7329" t="s">
        <v>3898</v>
      </c>
      <c r="B113" s="7331"/>
      <c r="C113" s="7297"/>
      <c r="BZ113" s="2821"/>
      <c r="CA113" s="2822"/>
      <c r="CB113" s="2822"/>
      <c r="CC113" s="2822"/>
      <c r="CD113" s="2822"/>
      <c r="CE113" s="2822"/>
      <c r="CF113" s="2822"/>
      <c r="CG113" s="2822"/>
      <c r="CH113" s="2822"/>
      <c r="CI113" s="2822"/>
      <c r="CJ113" s="2822"/>
      <c r="CK113" s="2822"/>
      <c r="CL113" s="2822"/>
      <c r="CM113" s="2822"/>
      <c r="CN113" s="2822"/>
      <c r="CO113" s="2822"/>
      <c r="CP113" s="2822"/>
      <c r="CQ113" s="2822"/>
      <c r="CR113" s="2822"/>
      <c r="CS113" s="2822"/>
      <c r="CT113" s="2822"/>
      <c r="CU113" s="2822"/>
      <c r="CV113" s="2822"/>
      <c r="CW113" s="2822"/>
      <c r="CX113" s="2822"/>
      <c r="CY113" s="2822"/>
      <c r="CZ113" s="2822"/>
    </row>
    <row r="114" spans="1:104" s="203" customFormat="1" ht="27.65" customHeight="1" x14ac:dyDescent="0.25">
      <c r="A114" s="7095" t="s">
        <v>3899</v>
      </c>
      <c r="B114" s="7331"/>
      <c r="C114" s="7297"/>
      <c r="BZ114" s="2821"/>
      <c r="CA114" s="2822"/>
      <c r="CB114" s="2822"/>
      <c r="CC114" s="2822"/>
      <c r="CD114" s="2822"/>
      <c r="CE114" s="2822"/>
      <c r="CF114" s="2822"/>
      <c r="CG114" s="2822"/>
      <c r="CH114" s="2822"/>
      <c r="CI114" s="2822"/>
      <c r="CJ114" s="2822"/>
      <c r="CK114" s="2822"/>
      <c r="CL114" s="2822"/>
      <c r="CM114" s="2822"/>
      <c r="CN114" s="2822"/>
      <c r="CO114" s="2822"/>
      <c r="CP114" s="2822"/>
      <c r="CQ114" s="2822"/>
      <c r="CR114" s="2822"/>
      <c r="CS114" s="2822"/>
      <c r="CT114" s="2822"/>
      <c r="CU114" s="2822"/>
      <c r="CV114" s="2822"/>
      <c r="CW114" s="2822"/>
      <c r="CX114" s="2822"/>
      <c r="CY114" s="2822"/>
      <c r="CZ114" s="2822"/>
    </row>
    <row r="115" spans="1:104" s="203" customFormat="1" ht="13.5" x14ac:dyDescent="0.25">
      <c r="A115" s="7095" t="s">
        <v>3900</v>
      </c>
      <c r="B115" s="7331"/>
      <c r="C115" s="7297"/>
      <c r="BZ115" s="2821"/>
      <c r="CA115" s="2822"/>
      <c r="CB115" s="2822"/>
      <c r="CC115" s="2822"/>
      <c r="CD115" s="2822"/>
      <c r="CE115" s="2822"/>
      <c r="CF115" s="2822"/>
      <c r="CG115" s="2822"/>
      <c r="CH115" s="2822"/>
      <c r="CI115" s="2822"/>
      <c r="CJ115" s="2822"/>
      <c r="CK115" s="2822"/>
      <c r="CL115" s="2822"/>
      <c r="CM115" s="2822"/>
      <c r="CN115" s="2822"/>
      <c r="CO115" s="2822"/>
      <c r="CP115" s="2822"/>
      <c r="CQ115" s="2822"/>
      <c r="CR115" s="2822"/>
      <c r="CS115" s="2822"/>
      <c r="CT115" s="2822"/>
      <c r="CU115" s="2822"/>
      <c r="CV115" s="2822"/>
      <c r="CW115" s="2822"/>
      <c r="CX115" s="2822"/>
      <c r="CY115" s="2822"/>
      <c r="CZ115" s="2822"/>
    </row>
    <row r="116" spans="1:104" s="203" customFormat="1" ht="20" x14ac:dyDescent="0.25">
      <c r="A116" s="7095" t="s">
        <v>3901</v>
      </c>
      <c r="B116" s="7331"/>
      <c r="C116" s="7297"/>
      <c r="BZ116" s="2821"/>
      <c r="CA116" s="2822"/>
      <c r="CB116" s="2822"/>
      <c r="CC116" s="2822"/>
      <c r="CD116" s="2822"/>
      <c r="CE116" s="2822"/>
      <c r="CF116" s="2822"/>
      <c r="CG116" s="2822"/>
      <c r="CH116" s="2822"/>
      <c r="CI116" s="2822"/>
      <c r="CJ116" s="2822"/>
      <c r="CK116" s="2822"/>
      <c r="CL116" s="2822"/>
      <c r="CM116" s="2822"/>
      <c r="CN116" s="2822"/>
      <c r="CO116" s="2822"/>
      <c r="CP116" s="2822"/>
      <c r="CQ116" s="2822"/>
      <c r="CR116" s="2822"/>
      <c r="CS116" s="2822"/>
      <c r="CT116" s="2822"/>
      <c r="CU116" s="2822"/>
      <c r="CV116" s="2822"/>
      <c r="CW116" s="2822"/>
      <c r="CX116" s="2822"/>
      <c r="CY116" s="2822"/>
      <c r="CZ116" s="2822"/>
    </row>
    <row r="117" spans="1:104" s="203" customFormat="1" ht="13.5" x14ac:dyDescent="0.25">
      <c r="A117" s="7095" t="s">
        <v>3902</v>
      </c>
      <c r="B117" s="7331"/>
      <c r="C117" s="7297"/>
      <c r="BZ117" s="2821"/>
      <c r="CA117" s="2822"/>
      <c r="CB117" s="2822"/>
      <c r="CC117" s="2822"/>
      <c r="CD117" s="2822"/>
      <c r="CE117" s="2822"/>
      <c r="CF117" s="2822"/>
      <c r="CG117" s="2822"/>
      <c r="CH117" s="2822"/>
      <c r="CI117" s="2822"/>
      <c r="CJ117" s="2822"/>
      <c r="CK117" s="2822"/>
      <c r="CL117" s="2822"/>
      <c r="CM117" s="2822"/>
      <c r="CN117" s="2822"/>
      <c r="CO117" s="2822"/>
      <c r="CP117" s="2822"/>
      <c r="CQ117" s="2822"/>
      <c r="CR117" s="2822"/>
      <c r="CS117" s="2822"/>
      <c r="CT117" s="2822"/>
      <c r="CU117" s="2822"/>
      <c r="CV117" s="2822"/>
      <c r="CW117" s="2822"/>
      <c r="CX117" s="2822"/>
      <c r="CY117" s="2822"/>
      <c r="CZ117" s="2822"/>
    </row>
    <row r="118" spans="1:104" s="203" customFormat="1" ht="13.5" x14ac:dyDescent="0.25">
      <c r="A118" s="7095" t="s">
        <v>3903</v>
      </c>
      <c r="B118" s="7331"/>
      <c r="C118" s="7297"/>
      <c r="BZ118" s="2821"/>
      <c r="CA118" s="2822"/>
      <c r="CB118" s="2822"/>
      <c r="CC118" s="2822"/>
      <c r="CD118" s="2822"/>
      <c r="CE118" s="2822"/>
      <c r="CF118" s="2822"/>
      <c r="CG118" s="2822"/>
      <c r="CH118" s="2822"/>
      <c r="CI118" s="2822"/>
      <c r="CJ118" s="2822"/>
      <c r="CK118" s="2822"/>
      <c r="CL118" s="2822"/>
      <c r="CM118" s="2822"/>
      <c r="CN118" s="2822"/>
      <c r="CO118" s="2822"/>
      <c r="CP118" s="2822"/>
      <c r="CQ118" s="2822"/>
      <c r="CR118" s="2822"/>
      <c r="CS118" s="2822"/>
      <c r="CT118" s="2822"/>
      <c r="CU118" s="2822"/>
      <c r="CV118" s="2822"/>
      <c r="CW118" s="2822"/>
      <c r="CX118" s="2822"/>
      <c r="CY118" s="2822"/>
      <c r="CZ118" s="2822"/>
    </row>
    <row r="119" spans="1:104" s="203" customFormat="1" ht="20" x14ac:dyDescent="0.25">
      <c r="A119" s="7095" t="s">
        <v>3904</v>
      </c>
      <c r="B119" s="7331"/>
      <c r="C119" s="7297"/>
      <c r="BZ119" s="2821"/>
      <c r="CA119" s="2822"/>
      <c r="CB119" s="2822"/>
      <c r="CC119" s="2822"/>
      <c r="CD119" s="2822"/>
      <c r="CE119" s="2822"/>
      <c r="CF119" s="2822"/>
      <c r="CG119" s="2822"/>
      <c r="CH119" s="2822"/>
      <c r="CI119" s="2822"/>
      <c r="CJ119" s="2822"/>
      <c r="CK119" s="2822"/>
      <c r="CL119" s="2822"/>
      <c r="CM119" s="2822"/>
      <c r="CN119" s="2822"/>
      <c r="CO119" s="2822"/>
      <c r="CP119" s="2822"/>
      <c r="CQ119" s="2822"/>
      <c r="CR119" s="2822"/>
      <c r="CS119" s="2822"/>
      <c r="CT119" s="2822"/>
      <c r="CU119" s="2822"/>
      <c r="CV119" s="2822"/>
      <c r="CW119" s="2822"/>
      <c r="CX119" s="2822"/>
      <c r="CY119" s="2822"/>
      <c r="CZ119" s="2822"/>
    </row>
    <row r="120" spans="1:104" s="203" customFormat="1" ht="13.5" x14ac:dyDescent="0.25">
      <c r="A120" s="7329" t="s">
        <v>3905</v>
      </c>
      <c r="B120" s="7331"/>
      <c r="C120" s="7297"/>
      <c r="BZ120" s="2821"/>
      <c r="CA120" s="2822"/>
      <c r="CB120" s="2822"/>
      <c r="CC120" s="2822"/>
      <c r="CD120" s="2822"/>
      <c r="CE120" s="2822"/>
      <c r="CF120" s="2822"/>
      <c r="CG120" s="2822"/>
      <c r="CH120" s="2822"/>
      <c r="CI120" s="2822"/>
      <c r="CJ120" s="2822"/>
      <c r="CK120" s="2822"/>
      <c r="CL120" s="2822"/>
      <c r="CM120" s="2822"/>
      <c r="CN120" s="2822"/>
      <c r="CO120" s="2822"/>
      <c r="CP120" s="2822"/>
      <c r="CQ120" s="2822"/>
      <c r="CR120" s="2822"/>
      <c r="CS120" s="2822"/>
      <c r="CT120" s="2822"/>
      <c r="CU120" s="2822"/>
      <c r="CV120" s="2822"/>
      <c r="CW120" s="2822"/>
      <c r="CX120" s="2822"/>
      <c r="CY120" s="2822"/>
      <c r="CZ120" s="2822"/>
    </row>
    <row r="121" spans="1:104" s="203" customFormat="1" ht="13.5" x14ac:dyDescent="0.25">
      <c r="A121" s="2811" t="s">
        <v>3906</v>
      </c>
      <c r="B121" s="7332"/>
      <c r="C121" s="7297"/>
      <c r="BZ121" s="2821"/>
      <c r="CA121" s="2822"/>
      <c r="CB121" s="2822"/>
      <c r="CC121" s="2822"/>
      <c r="CD121" s="2822"/>
      <c r="CE121" s="2822"/>
      <c r="CF121" s="2822"/>
      <c r="CG121" s="2822"/>
      <c r="CH121" s="2822"/>
      <c r="CI121" s="2822"/>
      <c r="CJ121" s="2822"/>
      <c r="CK121" s="2822"/>
      <c r="CL121" s="2822"/>
      <c r="CM121" s="2822"/>
      <c r="CN121" s="2822"/>
      <c r="CO121" s="2822"/>
      <c r="CP121" s="2822"/>
      <c r="CQ121" s="2822"/>
      <c r="CR121" s="2822"/>
      <c r="CS121" s="2822"/>
      <c r="CT121" s="2822"/>
      <c r="CU121" s="2822"/>
      <c r="CV121" s="2822"/>
      <c r="CW121" s="2822"/>
      <c r="CX121" s="2822"/>
      <c r="CY121" s="2822"/>
      <c r="CZ121" s="2822"/>
    </row>
    <row r="122" spans="1:104" s="203" customFormat="1" ht="20.25" customHeight="1" x14ac:dyDescent="0.25">
      <c r="A122" s="7333" t="s">
        <v>36</v>
      </c>
      <c r="B122" s="7334"/>
      <c r="C122" s="7297"/>
      <c r="BZ122" s="2821"/>
      <c r="CA122" s="2822"/>
      <c r="CB122" s="2822"/>
      <c r="CC122" s="2822"/>
      <c r="CD122" s="2822"/>
      <c r="CE122" s="2822"/>
      <c r="CF122" s="2822"/>
      <c r="CG122" s="2822"/>
      <c r="CH122" s="2822"/>
      <c r="CI122" s="2822"/>
      <c r="CJ122" s="2822"/>
      <c r="CK122" s="2822"/>
      <c r="CL122" s="2822"/>
      <c r="CM122" s="2822"/>
      <c r="CN122" s="2822"/>
      <c r="CO122" s="2822"/>
      <c r="CP122" s="2822"/>
      <c r="CQ122" s="2822"/>
      <c r="CR122" s="2822"/>
      <c r="CS122" s="2822"/>
      <c r="CT122" s="2822"/>
      <c r="CU122" s="2822"/>
      <c r="CV122" s="2822"/>
      <c r="CW122" s="2822"/>
      <c r="CX122" s="2822"/>
      <c r="CY122" s="2822"/>
      <c r="CZ122" s="2822"/>
    </row>
    <row r="124" spans="1:104" x14ac:dyDescent="0.35">
      <c r="A124" s="7399" t="s">
        <v>3907</v>
      </c>
      <c r="B124" s="7400"/>
    </row>
    <row r="125" spans="1:104" ht="30" x14ac:dyDescent="0.35">
      <c r="A125" s="7408" t="s">
        <v>3908</v>
      </c>
      <c r="B125" s="7408" t="s">
        <v>2347</v>
      </c>
      <c r="C125" s="7414" t="s">
        <v>36</v>
      </c>
      <c r="D125" s="7408" t="s">
        <v>3909</v>
      </c>
      <c r="E125" s="7408" t="s">
        <v>3910</v>
      </c>
    </row>
    <row r="126" spans="1:104" x14ac:dyDescent="0.35">
      <c r="A126" s="7409" t="s">
        <v>3911</v>
      </c>
      <c r="B126" s="7410" t="s">
        <v>3912</v>
      </c>
      <c r="C126" s="7336"/>
      <c r="D126" s="7337"/>
      <c r="E126" s="7337"/>
    </row>
    <row r="127" spans="1:104" x14ac:dyDescent="0.35">
      <c r="A127" s="7411"/>
      <c r="B127" s="1898" t="s">
        <v>3913</v>
      </c>
      <c r="C127" s="7338"/>
      <c r="D127" s="7339"/>
      <c r="E127" s="7339"/>
    </row>
    <row r="128" spans="1:104" x14ac:dyDescent="0.35">
      <c r="A128" s="7412" t="s">
        <v>3914</v>
      </c>
      <c r="B128" s="7412" t="s">
        <v>3915</v>
      </c>
      <c r="C128" s="7340"/>
      <c r="D128" s="7341"/>
      <c r="E128" s="7341"/>
    </row>
    <row r="129" spans="1:5" x14ac:dyDescent="0.35">
      <c r="A129" s="7413" t="s">
        <v>3916</v>
      </c>
      <c r="B129" s="7403" t="s">
        <v>3917</v>
      </c>
      <c r="C129" s="7342"/>
      <c r="D129" s="7343"/>
      <c r="E129" s="7343"/>
    </row>
    <row r="130" spans="1:5" x14ac:dyDescent="0.35">
      <c r="A130" s="7411"/>
      <c r="B130" s="1898" t="s">
        <v>3918</v>
      </c>
      <c r="C130" s="7338"/>
      <c r="D130" s="7247"/>
      <c r="E130" s="7247"/>
    </row>
    <row r="131" spans="1:5" x14ac:dyDescent="0.35">
      <c r="A131" s="7409" t="s">
        <v>3919</v>
      </c>
      <c r="B131" s="7403" t="s">
        <v>3917</v>
      </c>
      <c r="C131" s="7336"/>
      <c r="D131" s="7344"/>
      <c r="E131" s="7337"/>
    </row>
    <row r="132" spans="1:5" x14ac:dyDescent="0.35">
      <c r="A132" s="7411"/>
      <c r="B132" s="1898" t="s">
        <v>3918</v>
      </c>
      <c r="C132" s="7338"/>
      <c r="D132" s="7247"/>
      <c r="E132" s="7339"/>
    </row>
    <row r="133" spans="1:5" x14ac:dyDescent="0.35">
      <c r="A133" s="7409" t="s">
        <v>3920</v>
      </c>
      <c r="B133" s="7410" t="s">
        <v>3921</v>
      </c>
      <c r="C133" s="7336"/>
      <c r="D133" s="7337"/>
      <c r="E133" s="7337"/>
    </row>
    <row r="134" spans="1:5" x14ac:dyDescent="0.35">
      <c r="A134" s="7411"/>
      <c r="B134" s="1898" t="s">
        <v>3922</v>
      </c>
      <c r="C134" s="7338"/>
      <c r="D134" s="7339"/>
      <c r="E134" s="7339"/>
    </row>
    <row r="136" spans="1:5" x14ac:dyDescent="0.35">
      <c r="A136" s="7399" t="s">
        <v>3923</v>
      </c>
      <c r="B136" s="7405"/>
      <c r="C136" s="7406"/>
      <c r="D136" s="7400"/>
    </row>
    <row r="137" spans="1:5" ht="20" x14ac:dyDescent="0.35">
      <c r="A137" s="7401" t="s">
        <v>708</v>
      </c>
      <c r="B137" s="7401" t="s">
        <v>2857</v>
      </c>
      <c r="C137" s="7407" t="s">
        <v>3924</v>
      </c>
      <c r="D137" s="7401" t="s">
        <v>3925</v>
      </c>
    </row>
    <row r="138" spans="1:5" x14ac:dyDescent="0.35">
      <c r="A138" s="7402" t="s">
        <v>3926</v>
      </c>
      <c r="B138" s="7345"/>
      <c r="C138" s="7346"/>
      <c r="D138" s="7347"/>
    </row>
    <row r="139" spans="1:5" x14ac:dyDescent="0.35">
      <c r="A139" s="7403" t="s">
        <v>3927</v>
      </c>
      <c r="B139" s="7342"/>
      <c r="C139" s="7348"/>
      <c r="D139" s="7222"/>
    </row>
    <row r="140" spans="1:5" x14ac:dyDescent="0.35">
      <c r="A140" s="7403" t="s">
        <v>3928</v>
      </c>
      <c r="B140" s="7342"/>
      <c r="C140" s="7349"/>
      <c r="D140" s="7343"/>
    </row>
    <row r="141" spans="1:5" x14ac:dyDescent="0.35">
      <c r="A141" s="7403" t="s">
        <v>3929</v>
      </c>
      <c r="B141" s="7342"/>
      <c r="C141" s="7349"/>
      <c r="D141" s="7343"/>
    </row>
    <row r="142" spans="1:5" x14ac:dyDescent="0.35">
      <c r="A142" s="7403" t="s">
        <v>3930</v>
      </c>
      <c r="B142" s="7342"/>
      <c r="C142" s="7348"/>
      <c r="D142" s="7222"/>
    </row>
    <row r="143" spans="1:5" x14ac:dyDescent="0.35">
      <c r="A143" s="7404" t="s">
        <v>3931</v>
      </c>
      <c r="B143" s="7350"/>
      <c r="C143" s="7351"/>
      <c r="D143" s="7352"/>
    </row>
    <row r="145" spans="1:13" x14ac:dyDescent="0.35">
      <c r="A145" s="7399" t="s">
        <v>3932</v>
      </c>
      <c r="B145" s="7400"/>
    </row>
    <row r="146" spans="1:13" x14ac:dyDescent="0.35">
      <c r="A146" s="7372" t="s">
        <v>3933</v>
      </c>
      <c r="B146" s="7372" t="s">
        <v>36</v>
      </c>
      <c r="C146" s="7391" t="s">
        <v>3934</v>
      </c>
      <c r="D146" s="7391"/>
      <c r="E146" s="7392" t="s">
        <v>205</v>
      </c>
      <c r="F146" s="7393"/>
      <c r="G146" s="7391" t="s">
        <v>3935</v>
      </c>
      <c r="H146" s="7391"/>
      <c r="I146" s="7391" t="s">
        <v>3099</v>
      </c>
      <c r="J146" s="7394"/>
      <c r="K146" s="7395" t="s">
        <v>3936</v>
      </c>
      <c r="L146" s="7396"/>
      <c r="M146" s="7396"/>
    </row>
    <row r="147" spans="1:13" x14ac:dyDescent="0.35">
      <c r="A147" s="7380"/>
      <c r="B147" s="7380"/>
      <c r="C147" s="7381" t="s">
        <v>34</v>
      </c>
      <c r="D147" s="7384" t="s">
        <v>35</v>
      </c>
      <c r="E147" s="7384" t="s">
        <v>34</v>
      </c>
      <c r="F147" s="7384" t="s">
        <v>35</v>
      </c>
      <c r="G147" s="7384" t="s">
        <v>34</v>
      </c>
      <c r="H147" s="7384" t="s">
        <v>35</v>
      </c>
      <c r="I147" s="7384" t="s">
        <v>34</v>
      </c>
      <c r="J147" s="7382" t="s">
        <v>35</v>
      </c>
      <c r="K147" s="7397" t="s">
        <v>3726</v>
      </c>
      <c r="L147" s="7398" t="s">
        <v>2305</v>
      </c>
      <c r="M147" s="7398" t="s">
        <v>3937</v>
      </c>
    </row>
    <row r="148" spans="1:13" x14ac:dyDescent="0.35">
      <c r="A148" s="7388" t="s">
        <v>3938</v>
      </c>
      <c r="B148" s="7353"/>
      <c r="C148" s="7354"/>
      <c r="D148" s="7355"/>
      <c r="E148" s="7355"/>
      <c r="F148" s="7355"/>
      <c r="G148" s="7355"/>
      <c r="H148" s="7355"/>
      <c r="I148" s="7355"/>
      <c r="J148" s="7356"/>
      <c r="K148" s="7357"/>
      <c r="L148" s="7358"/>
      <c r="M148" s="7358"/>
    </row>
    <row r="149" spans="1:13" x14ac:dyDescent="0.35">
      <c r="A149" s="7389" t="s">
        <v>3939</v>
      </c>
      <c r="B149" s="7359"/>
      <c r="C149" s="7360"/>
      <c r="D149" s="324"/>
      <c r="E149" s="324"/>
      <c r="F149" s="324"/>
      <c r="G149" s="324"/>
      <c r="H149" s="324"/>
      <c r="I149" s="324"/>
      <c r="J149" s="1845"/>
      <c r="K149" s="36"/>
      <c r="L149" s="324"/>
      <c r="M149" s="324"/>
    </row>
    <row r="150" spans="1:13" x14ac:dyDescent="0.35">
      <c r="A150" s="7390" t="s">
        <v>3940</v>
      </c>
      <c r="B150" s="7361"/>
      <c r="C150" s="7362"/>
      <c r="D150" s="7363"/>
      <c r="E150" s="7363"/>
      <c r="F150" s="7363"/>
      <c r="G150" s="7363"/>
      <c r="H150" s="7363"/>
      <c r="I150" s="7363"/>
      <c r="J150" s="7364"/>
      <c r="K150" s="7365"/>
      <c r="L150" s="7363"/>
      <c r="M150" s="7363"/>
    </row>
    <row r="152" spans="1:13" x14ac:dyDescent="0.35">
      <c r="A152" s="7399" t="s">
        <v>3941</v>
      </c>
      <c r="B152" s="7313"/>
      <c r="C152" s="7366"/>
      <c r="D152" s="7367"/>
      <c r="E152" s="2790"/>
      <c r="F152" s="7367"/>
      <c r="G152" s="203"/>
      <c r="H152" s="203"/>
    </row>
    <row r="153" spans="1:13" x14ac:dyDescent="0.35">
      <c r="A153" s="7372" t="s">
        <v>3933</v>
      </c>
      <c r="B153" s="7372" t="s">
        <v>36</v>
      </c>
      <c r="C153" s="7373" t="s">
        <v>3942</v>
      </c>
      <c r="D153" s="7374"/>
      <c r="E153" s="7375" t="s">
        <v>3721</v>
      </c>
      <c r="F153" s="7375"/>
      <c r="G153" s="7375"/>
      <c r="H153" s="7376"/>
    </row>
    <row r="154" spans="1:13" x14ac:dyDescent="0.35">
      <c r="A154" s="7377"/>
      <c r="B154" s="7377"/>
      <c r="C154" s="7373"/>
      <c r="D154" s="7374"/>
      <c r="E154" s="7378" t="s">
        <v>3921</v>
      </c>
      <c r="F154" s="7372" t="s">
        <v>3943</v>
      </c>
      <c r="G154" s="7379" t="s">
        <v>3944</v>
      </c>
      <c r="H154" s="7379"/>
    </row>
    <row r="155" spans="1:13" x14ac:dyDescent="0.35">
      <c r="A155" s="7380"/>
      <c r="B155" s="7380"/>
      <c r="C155" s="7381" t="s">
        <v>2121</v>
      </c>
      <c r="D155" s="7382" t="s">
        <v>3099</v>
      </c>
      <c r="E155" s="7383"/>
      <c r="F155" s="7380"/>
      <c r="G155" s="7384" t="s">
        <v>3921</v>
      </c>
      <c r="H155" s="7384" t="s">
        <v>3943</v>
      </c>
    </row>
    <row r="156" spans="1:13" x14ac:dyDescent="0.35">
      <c r="A156" s="7385" t="s">
        <v>3945</v>
      </c>
      <c r="B156" s="7368"/>
      <c r="C156" s="7369"/>
      <c r="D156" s="5200"/>
      <c r="E156" s="3344"/>
      <c r="F156" s="3446"/>
      <c r="G156" s="3446"/>
      <c r="H156" s="3446"/>
    </row>
    <row r="157" spans="1:13" x14ac:dyDescent="0.35">
      <c r="A157" s="7386" t="s">
        <v>3946</v>
      </c>
      <c r="B157" s="7370"/>
      <c r="C157" s="7360"/>
      <c r="D157" s="1845"/>
      <c r="E157" s="36"/>
      <c r="F157" s="324"/>
      <c r="G157" s="324"/>
      <c r="H157" s="324"/>
    </row>
    <row r="158" spans="1:13" x14ac:dyDescent="0.35">
      <c r="A158" s="7387" t="s">
        <v>3947</v>
      </c>
      <c r="B158" s="7371"/>
      <c r="C158" s="7362"/>
      <c r="D158" s="7364"/>
      <c r="E158" s="7365"/>
      <c r="F158" s="7363"/>
      <c r="G158" s="7363"/>
      <c r="H158" s="7363"/>
    </row>
  </sheetData>
  <mergeCells count="100">
    <mergeCell ref="I146:J146"/>
    <mergeCell ref="K146:M146"/>
    <mergeCell ref="A153:A155"/>
    <mergeCell ref="B153:B155"/>
    <mergeCell ref="C153:D154"/>
    <mergeCell ref="E153:H153"/>
    <mergeCell ref="E154:E155"/>
    <mergeCell ref="F154:F155"/>
    <mergeCell ref="G154:H154"/>
    <mergeCell ref="A133:A134"/>
    <mergeCell ref="A146:A147"/>
    <mergeCell ref="B146:B147"/>
    <mergeCell ref="C146:D146"/>
    <mergeCell ref="E146:F146"/>
    <mergeCell ref="G146:H146"/>
    <mergeCell ref="D98:E99"/>
    <mergeCell ref="A101:B101"/>
    <mergeCell ref="A102:B102"/>
    <mergeCell ref="A126:A127"/>
    <mergeCell ref="A129:A130"/>
    <mergeCell ref="A131:A132"/>
    <mergeCell ref="B92:C92"/>
    <mergeCell ref="B93:C93"/>
    <mergeCell ref="B94:C94"/>
    <mergeCell ref="B95:C95"/>
    <mergeCell ref="B96:C96"/>
    <mergeCell ref="A98:B100"/>
    <mergeCell ref="C98:C100"/>
    <mergeCell ref="B82:C82"/>
    <mergeCell ref="A83:A96"/>
    <mergeCell ref="B83:C83"/>
    <mergeCell ref="B84:C84"/>
    <mergeCell ref="B85:C85"/>
    <mergeCell ref="B87:C87"/>
    <mergeCell ref="B88:C88"/>
    <mergeCell ref="B89:C89"/>
    <mergeCell ref="B90:C90"/>
    <mergeCell ref="B91:C91"/>
    <mergeCell ref="B76:C76"/>
    <mergeCell ref="B77:C77"/>
    <mergeCell ref="B78:C78"/>
    <mergeCell ref="B79:C79"/>
    <mergeCell ref="B80:C80"/>
    <mergeCell ref="B81:C81"/>
    <mergeCell ref="B70:C70"/>
    <mergeCell ref="B71:C71"/>
    <mergeCell ref="B72:C72"/>
    <mergeCell ref="B73:C73"/>
    <mergeCell ref="B74:C74"/>
    <mergeCell ref="B75:C75"/>
    <mergeCell ref="E61:E62"/>
    <mergeCell ref="F61:F62"/>
    <mergeCell ref="A63:A82"/>
    <mergeCell ref="B63:C63"/>
    <mergeCell ref="B64:C64"/>
    <mergeCell ref="B65:C65"/>
    <mergeCell ref="B66:C66"/>
    <mergeCell ref="B67:C67"/>
    <mergeCell ref="B68:C68"/>
    <mergeCell ref="B69:C69"/>
    <mergeCell ref="A50:A53"/>
    <mergeCell ref="A54:A57"/>
    <mergeCell ref="A58:A59"/>
    <mergeCell ref="A61:A62"/>
    <mergeCell ref="B61:C62"/>
    <mergeCell ref="D61:D62"/>
    <mergeCell ref="Q25:Q26"/>
    <mergeCell ref="A27:A34"/>
    <mergeCell ref="A35:A37"/>
    <mergeCell ref="A38:A40"/>
    <mergeCell ref="A41:A43"/>
    <mergeCell ref="A44:A49"/>
    <mergeCell ref="A23:B23"/>
    <mergeCell ref="A25:B26"/>
    <mergeCell ref="C25:C26"/>
    <mergeCell ref="D25:L25"/>
    <mergeCell ref="M25:O25"/>
    <mergeCell ref="P25:P26"/>
    <mergeCell ref="A10:B10"/>
    <mergeCell ref="A11:B11"/>
    <mergeCell ref="A12:B12"/>
    <mergeCell ref="A18:B18"/>
    <mergeCell ref="A21:B21"/>
    <mergeCell ref="A22:B22"/>
    <mergeCell ref="T4:T5"/>
    <mergeCell ref="U4:U5"/>
    <mergeCell ref="A6:B6"/>
    <mergeCell ref="A7:B7"/>
    <mergeCell ref="A8:B8"/>
    <mergeCell ref="A9:B9"/>
    <mergeCell ref="A1:T1"/>
    <mergeCell ref="A4:B5"/>
    <mergeCell ref="C4:E4"/>
    <mergeCell ref="F4:G4"/>
    <mergeCell ref="H4:I4"/>
    <mergeCell ref="J4:K4"/>
    <mergeCell ref="L4:M4"/>
    <mergeCell ref="N4:O4"/>
    <mergeCell ref="P4:Q4"/>
    <mergeCell ref="R4:S4"/>
  </mergeCells>
  <dataValidations count="5">
    <dataValidation type="textLength" showInputMessage="1" showErrorMessage="1" sqref="B54 B56:B58 B19:B20 B27:B32 B38 B44 B48 B50 A12:B12 B13:B17" xr:uid="{76B2A4B3-70BB-4E0B-9EB8-374EA9E865A1}">
      <formula1>1</formula1>
      <formula2>5000</formula2>
    </dataValidation>
    <dataValidation type="whole" operator="greaterThanOrEqual" allowBlank="1" showInputMessage="1" showErrorMessage="1" error="Valor no Permitido" sqref="B37 B49 B45:B47 B39:B40" xr:uid="{392BF71F-1A14-47E4-9606-6D41B6ED1830}">
      <formula1>0</formula1>
    </dataValidation>
    <dataValidation type="whole" allowBlank="1" showInputMessage="1" showErrorMessage="1" errorTitle="ERROR" error="Por favor ingrese solo Números." sqref="C101:C102" xr:uid="{99644E8E-0086-4C14-AC1C-E2A241C72256}">
      <formula1>0</formula1>
      <formula2>100000000000</formula2>
    </dataValidation>
    <dataValidation allowBlank="1" showInputMessage="1" showErrorMessage="1" error="Valor no Permitido" sqref="A10 A105:B122 A41 R5:S23 B75:C75 B90:B96 C103:XFD122 D9:D10 B41:B43 F9:Q10 V9:XFD10 T4:U4 D41:O43 R41:XFD43 P27:Q59 E61:F96 D87:D96 P25:Q25 B87:B88 G88:XFD96 A103:A104 F154 I145:M150 F146 F145:H145 G146:H150 E148:F150 A136:D143 E156:H158 C145:D150 A145:B146 E145:E146 F152:H152 A148:B150 E152:E154 A152:D158 T6:U23 G154:H155 A124:E134" xr:uid="{56482705-6255-4BC7-8331-7CAADE83354D}"/>
    <dataValidation type="whole" allowBlank="1" showInputMessage="1" showErrorMessage="1" errorTitle="ERROR" error="Por favor ingrese solo Números." sqref="D63:D86" xr:uid="{F92CA0CC-81EC-4E53-8AA8-93E01C2E9DDD}">
      <formula1>0</formula1>
      <formula2>100000000000000</formula2>
    </dataValidation>
  </dataValidations>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52213D-EBB6-4763-B7BE-8240E68683B4}">
  <dimension ref="A1:AO180"/>
  <sheetViews>
    <sheetView topLeftCell="A9" workbookViewId="0">
      <selection activeCell="N14" sqref="N14:S14"/>
    </sheetView>
  </sheetViews>
  <sheetFormatPr baseColWidth="10" defaultColWidth="11.453125" defaultRowHeight="13.5" x14ac:dyDescent="0.25"/>
  <cols>
    <col min="1" max="1" width="66.453125" style="204" customWidth="1"/>
    <col min="2" max="2" width="13.54296875" style="204" customWidth="1"/>
    <col min="3" max="7" width="11.453125" style="204"/>
    <col min="8" max="8" width="16.7265625" style="204" customWidth="1"/>
    <col min="9" max="9" width="13.453125" style="204" customWidth="1"/>
    <col min="10" max="10" width="13.26953125" style="204" bestFit="1" customWidth="1"/>
    <col min="11" max="17" width="11.453125" style="204"/>
    <col min="18" max="18" width="15.81640625" style="204" customWidth="1"/>
    <col min="19" max="19" width="14" style="204" customWidth="1"/>
    <col min="20" max="20" width="14.453125" style="204" customWidth="1"/>
    <col min="21" max="23" width="11.453125" style="204"/>
    <col min="24" max="24" width="11.26953125" style="204" customWidth="1"/>
    <col min="25" max="25" width="12" style="204" customWidth="1"/>
    <col min="26" max="16384" width="11.453125" style="204"/>
  </cols>
  <sheetData>
    <row r="1" spans="1:37" ht="16.399999999999999" customHeight="1" x14ac:dyDescent="0.25">
      <c r="A1" s="6137" t="s">
        <v>0</v>
      </c>
    </row>
    <row r="2" spans="1:37" ht="16.399999999999999" customHeight="1" x14ac:dyDescent="0.25">
      <c r="A2" s="6137" t="s">
        <v>544</v>
      </c>
      <c r="D2" s="7003"/>
      <c r="E2" s="7003"/>
      <c r="F2" s="7003"/>
      <c r="G2" s="7003"/>
    </row>
    <row r="3" spans="1:37" ht="16.399999999999999" customHeight="1" x14ac:dyDescent="0.25">
      <c r="A3" s="6137" t="s">
        <v>545</v>
      </c>
      <c r="E3" s="7004"/>
      <c r="G3" s="7004"/>
      <c r="H3" s="7005"/>
    </row>
    <row r="4" spans="1:37" ht="16.399999999999999" customHeight="1" x14ac:dyDescent="0.25">
      <c r="A4" s="6137" t="s">
        <v>546</v>
      </c>
    </row>
    <row r="5" spans="1:37" ht="16.399999999999999" customHeight="1" x14ac:dyDescent="0.25">
      <c r="A5" s="6137" t="s">
        <v>547</v>
      </c>
    </row>
    <row r="6" spans="1:37" ht="15" x14ac:dyDescent="0.3">
      <c r="B6" s="209"/>
      <c r="C6" s="209"/>
      <c r="D6" s="209"/>
      <c r="E6" s="7006" t="s">
        <v>3715</v>
      </c>
      <c r="F6" s="209"/>
      <c r="G6" s="7006"/>
      <c r="H6" s="209"/>
      <c r="I6" s="209"/>
      <c r="J6" s="209"/>
      <c r="K6" s="209"/>
      <c r="L6" s="209"/>
      <c r="M6" s="209"/>
      <c r="N6" s="209"/>
      <c r="O6" s="209"/>
      <c r="P6" s="209"/>
      <c r="Q6" s="209"/>
      <c r="R6" s="209"/>
      <c r="S6" s="209"/>
      <c r="T6" s="209"/>
      <c r="U6" s="209"/>
      <c r="V6" s="209"/>
      <c r="W6" s="209"/>
      <c r="X6" s="209"/>
      <c r="Y6" s="209"/>
      <c r="Z6" s="209"/>
      <c r="AA6" s="209"/>
      <c r="AB6" s="209"/>
      <c r="AC6" s="209"/>
      <c r="AD6" s="209"/>
      <c r="AE6" s="209"/>
      <c r="AF6" s="209"/>
      <c r="AG6" s="209"/>
    </row>
    <row r="7" spans="1:37" ht="15" x14ac:dyDescent="0.3">
      <c r="A7" s="7006"/>
      <c r="B7" s="209"/>
      <c r="C7" s="209"/>
      <c r="D7" s="209"/>
      <c r="E7" s="209"/>
      <c r="F7" s="209"/>
      <c r="G7" s="209"/>
      <c r="H7" s="209"/>
      <c r="I7" s="209"/>
      <c r="J7" s="209"/>
      <c r="K7" s="209"/>
      <c r="L7" s="209"/>
      <c r="M7" s="209"/>
      <c r="N7" s="209"/>
      <c r="O7" s="209"/>
      <c r="P7" s="209"/>
      <c r="Q7" s="209"/>
      <c r="R7" s="209"/>
      <c r="S7" s="209"/>
      <c r="T7" s="209"/>
      <c r="U7" s="209"/>
      <c r="V7" s="209"/>
      <c r="W7" s="209"/>
      <c r="X7" s="209"/>
      <c r="Y7" s="209"/>
      <c r="Z7" s="209"/>
      <c r="AA7" s="209"/>
      <c r="AB7" s="209"/>
      <c r="AC7" s="209"/>
      <c r="AD7" s="209"/>
      <c r="AE7" s="209"/>
      <c r="AF7" s="209"/>
      <c r="AG7" s="209"/>
    </row>
    <row r="8" spans="1:37" ht="15" x14ac:dyDescent="0.3">
      <c r="A8" s="7006"/>
      <c r="B8" s="209"/>
      <c r="C8" s="209"/>
      <c r="D8" s="209"/>
      <c r="E8" s="209"/>
      <c r="F8" s="209"/>
      <c r="G8" s="209"/>
      <c r="H8" s="209"/>
      <c r="I8" s="209"/>
      <c r="J8" s="209"/>
      <c r="K8" s="209"/>
      <c r="L8" s="209"/>
      <c r="M8" s="209"/>
      <c r="N8" s="209"/>
      <c r="O8" s="209"/>
      <c r="P8" s="209"/>
      <c r="Q8" s="209"/>
      <c r="R8" s="209"/>
      <c r="S8" s="209"/>
      <c r="T8" s="209"/>
      <c r="U8" s="209"/>
      <c r="V8" s="209"/>
      <c r="W8" s="209"/>
      <c r="X8" s="209"/>
      <c r="Y8" s="209"/>
      <c r="Z8" s="209"/>
      <c r="AA8" s="209"/>
      <c r="AB8" s="209"/>
      <c r="AC8" s="209"/>
      <c r="AD8" s="209"/>
      <c r="AE8" s="209"/>
      <c r="AF8" s="209"/>
      <c r="AG8" s="209"/>
    </row>
    <row r="9" spans="1:37" x14ac:dyDescent="0.25">
      <c r="A9" s="7007"/>
      <c r="B9" s="209"/>
      <c r="C9" s="209"/>
      <c r="D9" s="209"/>
      <c r="E9" s="209"/>
      <c r="F9" s="209"/>
      <c r="G9" s="209"/>
      <c r="H9" s="209"/>
      <c r="I9" s="209"/>
      <c r="J9" s="209"/>
      <c r="K9" s="209"/>
      <c r="L9" s="209"/>
      <c r="M9" s="209"/>
      <c r="N9" s="209"/>
      <c r="O9" s="209"/>
      <c r="P9" s="209"/>
      <c r="Q9" s="209"/>
      <c r="R9" s="209"/>
      <c r="S9" s="209"/>
      <c r="T9" s="209"/>
      <c r="U9" s="209"/>
      <c r="V9" s="209"/>
      <c r="W9" s="209"/>
      <c r="X9" s="209"/>
      <c r="Y9" s="209"/>
      <c r="Z9" s="209"/>
      <c r="AA9" s="209"/>
      <c r="AB9" s="209"/>
      <c r="AC9" s="209"/>
      <c r="AD9" s="209"/>
      <c r="AE9" s="209"/>
      <c r="AF9" s="209"/>
      <c r="AG9" s="209"/>
    </row>
    <row r="10" spans="1:37" ht="32.15" customHeight="1" x14ac:dyDescent="0.25">
      <c r="A10" s="4901" t="s">
        <v>3716</v>
      </c>
      <c r="B10" s="4901"/>
      <c r="C10" s="4901"/>
      <c r="D10" s="4901"/>
      <c r="E10" s="4901"/>
      <c r="F10" s="4901"/>
      <c r="G10" s="4901"/>
      <c r="H10" s="209"/>
      <c r="I10" s="209"/>
      <c r="J10" s="209"/>
      <c r="K10" s="209"/>
      <c r="L10" s="209"/>
      <c r="M10" s="209"/>
      <c r="N10" s="209"/>
      <c r="O10" s="209"/>
      <c r="P10" s="209"/>
      <c r="Q10" s="209"/>
      <c r="R10" s="209"/>
      <c r="S10" s="209"/>
      <c r="T10" s="209"/>
      <c r="U10" s="209"/>
      <c r="V10" s="209"/>
      <c r="W10" s="209"/>
      <c r="X10" s="209"/>
      <c r="Y10" s="209"/>
      <c r="Z10" s="209"/>
      <c r="AA10" s="209"/>
      <c r="AB10" s="209"/>
      <c r="AC10" s="209"/>
      <c r="AD10" s="209"/>
      <c r="AE10" s="209"/>
      <c r="AF10" s="209"/>
      <c r="AG10" s="209"/>
    </row>
    <row r="11" spans="1:37" hidden="1" x14ac:dyDescent="0.25">
      <c r="A11" s="7007"/>
      <c r="B11" s="209"/>
      <c r="C11" s="209"/>
      <c r="D11" s="209"/>
      <c r="E11" s="209"/>
      <c r="F11" s="209"/>
      <c r="G11" s="209"/>
      <c r="H11" s="209"/>
      <c r="I11" s="209"/>
      <c r="J11" s="209"/>
      <c r="K11" s="209"/>
      <c r="L11" s="209"/>
      <c r="M11" s="209"/>
      <c r="N11" s="209"/>
      <c r="O11" s="209"/>
      <c r="P11" s="209"/>
      <c r="Q11" s="209"/>
      <c r="R11" s="209"/>
      <c r="S11" s="209"/>
      <c r="T11" s="209"/>
      <c r="U11" s="209"/>
      <c r="V11" s="209"/>
      <c r="W11" s="209"/>
      <c r="X11" s="209"/>
      <c r="Y11" s="209"/>
      <c r="Z11" s="209"/>
      <c r="AA11" s="209"/>
      <c r="AB11" s="209"/>
      <c r="AC11" s="209"/>
      <c r="AD11" s="209"/>
      <c r="AE11" s="209"/>
      <c r="AF11" s="209"/>
      <c r="AG11" s="209"/>
    </row>
    <row r="12" spans="1:37" hidden="1" x14ac:dyDescent="0.25">
      <c r="A12" s="7007"/>
      <c r="B12" s="209"/>
      <c r="C12" s="209"/>
      <c r="D12" s="209"/>
      <c r="E12" s="209"/>
      <c r="F12" s="209"/>
      <c r="G12" s="209"/>
      <c r="H12" s="209"/>
      <c r="I12" s="209"/>
      <c r="J12" s="209"/>
      <c r="K12" s="209"/>
      <c r="L12" s="209"/>
      <c r="M12" s="209"/>
      <c r="N12" s="209"/>
      <c r="O12" s="209"/>
      <c r="P12" s="209"/>
      <c r="Q12" s="209"/>
      <c r="R12" s="209"/>
      <c r="S12" s="209"/>
      <c r="T12" s="209"/>
      <c r="U12" s="209"/>
      <c r="V12" s="209"/>
      <c r="W12" s="209"/>
      <c r="X12" s="209"/>
      <c r="Y12" s="209"/>
      <c r="Z12" s="209"/>
      <c r="AA12" s="209"/>
      <c r="AB12" s="209"/>
      <c r="AC12" s="209"/>
      <c r="AD12" s="209"/>
      <c r="AE12" s="209"/>
      <c r="AF12" s="209"/>
      <c r="AG12" s="209"/>
    </row>
    <row r="13" spans="1:37" hidden="1" x14ac:dyDescent="0.25">
      <c r="A13" s="7007"/>
      <c r="B13" s="209"/>
      <c r="C13" s="209"/>
      <c r="D13" s="209"/>
      <c r="E13" s="209"/>
      <c r="F13" s="209"/>
      <c r="G13" s="209"/>
      <c r="H13" s="209"/>
      <c r="I13" s="209"/>
      <c r="J13" s="209"/>
      <c r="K13" s="209"/>
      <c r="L13" s="209"/>
      <c r="M13" s="209"/>
      <c r="N13" s="209"/>
      <c r="O13" s="209"/>
      <c r="P13" s="209"/>
      <c r="Q13" s="209"/>
      <c r="R13" s="209"/>
      <c r="S13" s="209"/>
      <c r="T13" s="209"/>
      <c r="U13" s="209"/>
      <c r="V13" s="209"/>
      <c r="W13" s="209"/>
      <c r="X13" s="209"/>
      <c r="Y13" s="209"/>
      <c r="Z13" s="209"/>
      <c r="AA13" s="209"/>
      <c r="AB13" s="209"/>
      <c r="AC13" s="209"/>
      <c r="AD13" s="209"/>
      <c r="AE13" s="209"/>
      <c r="AF13" s="209"/>
      <c r="AG13" s="209"/>
    </row>
    <row r="14" spans="1:37" ht="53.25" customHeight="1" x14ac:dyDescent="0.25">
      <c r="A14" s="7008" t="s">
        <v>3717</v>
      </c>
      <c r="B14" s="3474" t="s">
        <v>3718</v>
      </c>
      <c r="C14" s="3476"/>
      <c r="D14" s="3476"/>
      <c r="E14" s="3476"/>
      <c r="F14" s="3476"/>
      <c r="G14" s="3475"/>
      <c r="H14" s="3474" t="s">
        <v>3719</v>
      </c>
      <c r="I14" s="3476"/>
      <c r="J14" s="3476"/>
      <c r="K14" s="3476"/>
      <c r="L14" s="3476"/>
      <c r="M14" s="3475"/>
      <c r="N14" s="3474" t="s">
        <v>3720</v>
      </c>
      <c r="O14" s="3476"/>
      <c r="P14" s="3476"/>
      <c r="Q14" s="3476"/>
      <c r="R14" s="3476"/>
      <c r="S14" s="3477"/>
      <c r="T14" s="7009" t="s">
        <v>3721</v>
      </c>
      <c r="U14" s="7009"/>
      <c r="V14" s="7010"/>
      <c r="W14" s="7011" t="s">
        <v>3722</v>
      </c>
      <c r="X14" s="3476"/>
      <c r="Y14" s="3476"/>
      <c r="Z14" s="3476"/>
      <c r="AA14" s="3476"/>
      <c r="AB14" s="3477"/>
      <c r="AC14" s="7012" t="s">
        <v>3721</v>
      </c>
      <c r="AD14" s="7009"/>
      <c r="AE14" s="7010"/>
      <c r="AF14" s="7011" t="s">
        <v>3723</v>
      </c>
      <c r="AG14" s="3476"/>
      <c r="AH14" s="3476"/>
      <c r="AI14" s="3476"/>
      <c r="AJ14" s="3476"/>
      <c r="AK14" s="3475"/>
    </row>
    <row r="15" spans="1:37" ht="14.25" customHeight="1" x14ac:dyDescent="0.25">
      <c r="A15" s="7013"/>
      <c r="B15" s="4276" t="s">
        <v>3724</v>
      </c>
      <c r="C15" s="4253"/>
      <c r="D15" s="4499" t="s">
        <v>19</v>
      </c>
      <c r="E15" s="4253"/>
      <c r="F15" s="4499" t="s">
        <v>3725</v>
      </c>
      <c r="G15" s="4253"/>
      <c r="H15" s="4276" t="s">
        <v>3724</v>
      </c>
      <c r="I15" s="4253"/>
      <c r="J15" s="4499" t="s">
        <v>19</v>
      </c>
      <c r="K15" s="4253"/>
      <c r="L15" s="4499" t="s">
        <v>3725</v>
      </c>
      <c r="M15" s="4253"/>
      <c r="N15" s="4499" t="s">
        <v>3724</v>
      </c>
      <c r="O15" s="4253"/>
      <c r="P15" s="4499" t="s">
        <v>19</v>
      </c>
      <c r="Q15" s="4253"/>
      <c r="R15" s="4499" t="s">
        <v>3725</v>
      </c>
      <c r="S15" s="4254"/>
      <c r="T15" s="7014" t="s">
        <v>3726</v>
      </c>
      <c r="U15" s="7015" t="s">
        <v>2486</v>
      </c>
      <c r="V15" s="3803"/>
      <c r="W15" s="7016" t="s">
        <v>3724</v>
      </c>
      <c r="X15" s="4253"/>
      <c r="Y15" s="4276" t="s">
        <v>19</v>
      </c>
      <c r="Z15" s="4253"/>
      <c r="AA15" s="4499" t="s">
        <v>3725</v>
      </c>
      <c r="AB15" s="4253"/>
      <c r="AC15" s="7017" t="s">
        <v>3726</v>
      </c>
      <c r="AD15" s="7015" t="s">
        <v>2486</v>
      </c>
      <c r="AE15" s="3803"/>
      <c r="AF15" s="4276" t="s">
        <v>3724</v>
      </c>
      <c r="AG15" s="4253"/>
      <c r="AH15" s="4499" t="s">
        <v>19</v>
      </c>
      <c r="AI15" s="4253"/>
      <c r="AJ15" s="4499" t="s">
        <v>3725</v>
      </c>
      <c r="AK15" s="4253"/>
    </row>
    <row r="16" spans="1:37" ht="14.25" customHeight="1" x14ac:dyDescent="0.25">
      <c r="A16" s="7018"/>
      <c r="B16" s="4260" t="s">
        <v>34</v>
      </c>
      <c r="C16" s="7019" t="s">
        <v>35</v>
      </c>
      <c r="D16" s="4639" t="s">
        <v>34</v>
      </c>
      <c r="E16" s="7019" t="s">
        <v>35</v>
      </c>
      <c r="F16" s="4639" t="s">
        <v>34</v>
      </c>
      <c r="G16" s="7019" t="s">
        <v>35</v>
      </c>
      <c r="H16" s="4639" t="s">
        <v>34</v>
      </c>
      <c r="I16" s="7019" t="s">
        <v>35</v>
      </c>
      <c r="J16" s="4639" t="s">
        <v>34</v>
      </c>
      <c r="K16" s="7019" t="s">
        <v>35</v>
      </c>
      <c r="L16" s="4639" t="s">
        <v>34</v>
      </c>
      <c r="M16" s="7019" t="s">
        <v>35</v>
      </c>
      <c r="N16" s="4639" t="s">
        <v>34</v>
      </c>
      <c r="O16" s="7019" t="s">
        <v>35</v>
      </c>
      <c r="P16" s="4639" t="s">
        <v>34</v>
      </c>
      <c r="Q16" s="7019" t="s">
        <v>35</v>
      </c>
      <c r="R16" s="4639" t="s">
        <v>34</v>
      </c>
      <c r="S16" s="7020" t="s">
        <v>35</v>
      </c>
      <c r="T16" s="7021"/>
      <c r="U16" s="7022" t="s">
        <v>3727</v>
      </c>
      <c r="V16" s="7023" t="s">
        <v>3054</v>
      </c>
      <c r="W16" s="7024" t="s">
        <v>34</v>
      </c>
      <c r="X16" s="7019" t="s">
        <v>35</v>
      </c>
      <c r="Y16" s="4260" t="s">
        <v>34</v>
      </c>
      <c r="Z16" s="7019" t="s">
        <v>35</v>
      </c>
      <c r="AA16" s="4639" t="s">
        <v>34</v>
      </c>
      <c r="AB16" s="7020" t="s">
        <v>35</v>
      </c>
      <c r="AC16" s="7025"/>
      <c r="AD16" s="7022" t="s">
        <v>3727</v>
      </c>
      <c r="AE16" s="7023" t="s">
        <v>3054</v>
      </c>
      <c r="AF16" s="7024" t="s">
        <v>34</v>
      </c>
      <c r="AG16" s="7019" t="s">
        <v>35</v>
      </c>
      <c r="AH16" s="4260" t="s">
        <v>34</v>
      </c>
      <c r="AI16" s="7019" t="s">
        <v>35</v>
      </c>
      <c r="AJ16" s="4639" t="s">
        <v>34</v>
      </c>
      <c r="AK16" s="7019" t="s">
        <v>35</v>
      </c>
    </row>
    <row r="17" spans="1:41" x14ac:dyDescent="0.25">
      <c r="A17" s="7026" t="s">
        <v>36</v>
      </c>
      <c r="B17" s="3491">
        <f t="shared" ref="B17:AK17" si="0">SUM(B18:B77)</f>
        <v>0</v>
      </c>
      <c r="C17" s="7027">
        <f t="shared" si="0"/>
        <v>0</v>
      </c>
      <c r="D17" s="551">
        <f t="shared" si="0"/>
        <v>0</v>
      </c>
      <c r="E17" s="7027">
        <f t="shared" si="0"/>
        <v>0</v>
      </c>
      <c r="F17" s="551">
        <f>SUM(F18:F77)</f>
        <v>0</v>
      </c>
      <c r="G17" s="7027">
        <f>SUM(G18:G77)</f>
        <v>0</v>
      </c>
      <c r="H17" s="551">
        <f>SUM(H18:H77)</f>
        <v>0</v>
      </c>
      <c r="I17" s="7027">
        <f>SUM(I18:I77)</f>
        <v>0</v>
      </c>
      <c r="J17" s="551">
        <f t="shared" si="0"/>
        <v>0</v>
      </c>
      <c r="K17" s="7027">
        <f t="shared" si="0"/>
        <v>0</v>
      </c>
      <c r="L17" s="551">
        <f t="shared" si="0"/>
        <v>0</v>
      </c>
      <c r="M17" s="7027">
        <f t="shared" si="0"/>
        <v>0</v>
      </c>
      <c r="N17" s="551">
        <f>SUM(N18:N77)</f>
        <v>0</v>
      </c>
      <c r="O17" s="7027">
        <f>SUM(O18:O77)</f>
        <v>0</v>
      </c>
      <c r="P17" s="3491">
        <f>SUM(P18:P77)</f>
        <v>0</v>
      </c>
      <c r="Q17" s="7027">
        <f t="shared" si="0"/>
        <v>0</v>
      </c>
      <c r="R17" s="551">
        <f t="shared" si="0"/>
        <v>0</v>
      </c>
      <c r="S17" s="7028">
        <f t="shared" si="0"/>
        <v>0</v>
      </c>
      <c r="T17" s="7029">
        <f t="shared" si="0"/>
        <v>0</v>
      </c>
      <c r="U17" s="3491">
        <f t="shared" si="0"/>
        <v>0</v>
      </c>
      <c r="V17" s="7030">
        <f t="shared" si="0"/>
        <v>0</v>
      </c>
      <c r="W17" s="7031">
        <f>SUM(W18:W77)</f>
        <v>0</v>
      </c>
      <c r="X17" s="7027">
        <f>SUM(X18:X77)</f>
        <v>0</v>
      </c>
      <c r="Y17" s="3491">
        <f t="shared" si="0"/>
        <v>0</v>
      </c>
      <c r="Z17" s="7027">
        <f t="shared" si="0"/>
        <v>0</v>
      </c>
      <c r="AA17" s="551">
        <f t="shared" si="0"/>
        <v>0</v>
      </c>
      <c r="AB17" s="7028">
        <f t="shared" si="0"/>
        <v>0</v>
      </c>
      <c r="AC17" s="7032">
        <f t="shared" si="0"/>
        <v>0</v>
      </c>
      <c r="AD17" s="3491">
        <f t="shared" si="0"/>
        <v>0</v>
      </c>
      <c r="AE17" s="7030">
        <f t="shared" si="0"/>
        <v>0</v>
      </c>
      <c r="AF17" s="7031">
        <f>SUM(AF18:AF77)</f>
        <v>0</v>
      </c>
      <c r="AG17" s="7027">
        <f>SUM(AG18:AG77)</f>
        <v>0</v>
      </c>
      <c r="AH17" s="3491">
        <f t="shared" si="0"/>
        <v>0</v>
      </c>
      <c r="AI17" s="7027">
        <f t="shared" si="0"/>
        <v>0</v>
      </c>
      <c r="AJ17" s="551">
        <f t="shared" si="0"/>
        <v>0</v>
      </c>
      <c r="AK17" s="7027">
        <f t="shared" si="0"/>
        <v>0</v>
      </c>
    </row>
    <row r="18" spans="1:41" x14ac:dyDescent="0.25">
      <c r="A18" s="7033" t="s">
        <v>1648</v>
      </c>
      <c r="B18" s="7034"/>
      <c r="C18" s="2753"/>
      <c r="D18" s="7034"/>
      <c r="E18" s="2753"/>
      <c r="F18" s="7034"/>
      <c r="G18" s="2753"/>
      <c r="H18" s="7034"/>
      <c r="I18" s="2753"/>
      <c r="J18" s="7034"/>
      <c r="K18" s="2753"/>
      <c r="L18" s="7034"/>
      <c r="M18" s="2753"/>
      <c r="N18" s="7035">
        <f t="shared" ref="N18:S33" si="1">SUM(B18+H18)</f>
        <v>0</v>
      </c>
      <c r="O18" s="7036">
        <f t="shared" si="1"/>
        <v>0</v>
      </c>
      <c r="P18" s="7035">
        <f t="shared" si="1"/>
        <v>0</v>
      </c>
      <c r="Q18" s="7036">
        <f t="shared" si="1"/>
        <v>0</v>
      </c>
      <c r="R18" s="7037">
        <f t="shared" si="1"/>
        <v>0</v>
      </c>
      <c r="S18" s="7038">
        <f t="shared" si="1"/>
        <v>0</v>
      </c>
      <c r="T18" s="7039"/>
      <c r="U18" s="7040"/>
      <c r="V18" s="2753"/>
      <c r="W18" s="7039"/>
      <c r="X18" s="2753"/>
      <c r="Y18" s="7041"/>
      <c r="Z18" s="2753"/>
      <c r="AA18" s="7034"/>
      <c r="AB18" s="7042"/>
      <c r="AC18" s="7039"/>
      <c r="AD18" s="7040"/>
      <c r="AE18" s="2753"/>
      <c r="AF18" s="7039"/>
      <c r="AG18" s="2753"/>
      <c r="AH18" s="7041"/>
      <c r="AI18" s="2753"/>
      <c r="AJ18" s="7034"/>
      <c r="AK18" s="2753"/>
    </row>
    <row r="19" spans="1:41" x14ac:dyDescent="0.25">
      <c r="A19" s="1300" t="s">
        <v>1649</v>
      </c>
      <c r="B19" s="546"/>
      <c r="C19" s="2773"/>
      <c r="D19" s="546"/>
      <c r="E19" s="2773"/>
      <c r="F19" s="546"/>
      <c r="G19" s="2773"/>
      <c r="H19" s="546"/>
      <c r="I19" s="2773"/>
      <c r="J19" s="546"/>
      <c r="K19" s="2773"/>
      <c r="L19" s="546"/>
      <c r="M19" s="2773"/>
      <c r="N19" s="7043">
        <f t="shared" si="1"/>
        <v>0</v>
      </c>
      <c r="O19" s="7044">
        <f t="shared" si="1"/>
        <v>0</v>
      </c>
      <c r="P19" s="7043">
        <f t="shared" si="1"/>
        <v>0</v>
      </c>
      <c r="Q19" s="7044">
        <f t="shared" si="1"/>
        <v>0</v>
      </c>
      <c r="R19" s="558">
        <f t="shared" si="1"/>
        <v>0</v>
      </c>
      <c r="S19" s="7045">
        <f t="shared" si="1"/>
        <v>0</v>
      </c>
      <c r="T19" s="7046"/>
      <c r="U19" s="7047"/>
      <c r="V19" s="2773"/>
      <c r="W19" s="7046"/>
      <c r="X19" s="2773"/>
      <c r="Y19" s="549"/>
      <c r="Z19" s="2773"/>
      <c r="AA19" s="546"/>
      <c r="AB19" s="7048"/>
      <c r="AC19" s="7046"/>
      <c r="AD19" s="7047"/>
      <c r="AE19" s="2773"/>
      <c r="AF19" s="7046"/>
      <c r="AG19" s="2773"/>
      <c r="AH19" s="549"/>
      <c r="AI19" s="2773"/>
      <c r="AJ19" s="546"/>
      <c r="AK19" s="2773"/>
    </row>
    <row r="20" spans="1:41" x14ac:dyDescent="0.25">
      <c r="A20" s="1300" t="s">
        <v>1650</v>
      </c>
      <c r="B20" s="546"/>
      <c r="C20" s="2773"/>
      <c r="D20" s="546"/>
      <c r="E20" s="2773"/>
      <c r="F20" s="546"/>
      <c r="G20" s="2773"/>
      <c r="H20" s="546"/>
      <c r="I20" s="2773"/>
      <c r="J20" s="546"/>
      <c r="K20" s="2773"/>
      <c r="L20" s="546"/>
      <c r="M20" s="2773"/>
      <c r="N20" s="7043">
        <f t="shared" si="1"/>
        <v>0</v>
      </c>
      <c r="O20" s="7044">
        <f t="shared" si="1"/>
        <v>0</v>
      </c>
      <c r="P20" s="7043">
        <f t="shared" si="1"/>
        <v>0</v>
      </c>
      <c r="Q20" s="7044">
        <f t="shared" si="1"/>
        <v>0</v>
      </c>
      <c r="R20" s="558">
        <f t="shared" si="1"/>
        <v>0</v>
      </c>
      <c r="S20" s="7045">
        <f t="shared" si="1"/>
        <v>0</v>
      </c>
      <c r="T20" s="7046"/>
      <c r="U20" s="7047"/>
      <c r="V20" s="2773"/>
      <c r="W20" s="7046"/>
      <c r="X20" s="2773"/>
      <c r="Y20" s="549"/>
      <c r="Z20" s="2773"/>
      <c r="AA20" s="546"/>
      <c r="AB20" s="7048"/>
      <c r="AC20" s="7046"/>
      <c r="AD20" s="7047"/>
      <c r="AE20" s="2773"/>
      <c r="AF20" s="7046"/>
      <c r="AG20" s="2773"/>
      <c r="AH20" s="549"/>
      <c r="AI20" s="2773"/>
      <c r="AJ20" s="546"/>
      <c r="AK20" s="2773"/>
    </row>
    <row r="21" spans="1:41" x14ac:dyDescent="0.25">
      <c r="A21" s="1300" t="s">
        <v>1651</v>
      </c>
      <c r="B21" s="546"/>
      <c r="C21" s="2773"/>
      <c r="D21" s="546"/>
      <c r="E21" s="2773"/>
      <c r="F21" s="546"/>
      <c r="G21" s="2773"/>
      <c r="H21" s="546"/>
      <c r="I21" s="2773"/>
      <c r="J21" s="546"/>
      <c r="K21" s="2773"/>
      <c r="L21" s="546"/>
      <c r="M21" s="2773"/>
      <c r="N21" s="7043">
        <f t="shared" si="1"/>
        <v>0</v>
      </c>
      <c r="O21" s="7044">
        <f t="shared" si="1"/>
        <v>0</v>
      </c>
      <c r="P21" s="7043">
        <f t="shared" si="1"/>
        <v>0</v>
      </c>
      <c r="Q21" s="7044">
        <f t="shared" si="1"/>
        <v>0</v>
      </c>
      <c r="R21" s="558">
        <f t="shared" si="1"/>
        <v>0</v>
      </c>
      <c r="S21" s="7045">
        <f t="shared" si="1"/>
        <v>0</v>
      </c>
      <c r="T21" s="7046"/>
      <c r="U21" s="7047"/>
      <c r="V21" s="2773"/>
      <c r="W21" s="7046"/>
      <c r="X21" s="2773"/>
      <c r="Y21" s="549"/>
      <c r="Z21" s="2773"/>
      <c r="AA21" s="546"/>
      <c r="AB21" s="7048"/>
      <c r="AC21" s="7046"/>
      <c r="AD21" s="7047"/>
      <c r="AE21" s="2773"/>
      <c r="AF21" s="7046"/>
      <c r="AG21" s="2773"/>
      <c r="AH21" s="549"/>
      <c r="AI21" s="2773"/>
      <c r="AJ21" s="546"/>
      <c r="AK21" s="2773"/>
    </row>
    <row r="22" spans="1:41" x14ac:dyDescent="0.25">
      <c r="A22" s="1300" t="s">
        <v>1652</v>
      </c>
      <c r="B22" s="546"/>
      <c r="C22" s="2773"/>
      <c r="D22" s="546"/>
      <c r="E22" s="2773"/>
      <c r="F22" s="546"/>
      <c r="G22" s="2773"/>
      <c r="H22" s="546"/>
      <c r="I22" s="2773"/>
      <c r="J22" s="546"/>
      <c r="K22" s="2773"/>
      <c r="L22" s="546"/>
      <c r="M22" s="2773"/>
      <c r="N22" s="7043">
        <f t="shared" si="1"/>
        <v>0</v>
      </c>
      <c r="O22" s="7044">
        <f t="shared" si="1"/>
        <v>0</v>
      </c>
      <c r="P22" s="7043">
        <f t="shared" si="1"/>
        <v>0</v>
      </c>
      <c r="Q22" s="7044">
        <f t="shared" si="1"/>
        <v>0</v>
      </c>
      <c r="R22" s="558">
        <f t="shared" si="1"/>
        <v>0</v>
      </c>
      <c r="S22" s="7045">
        <f t="shared" si="1"/>
        <v>0</v>
      </c>
      <c r="T22" s="7046"/>
      <c r="U22" s="7047"/>
      <c r="V22" s="2773"/>
      <c r="W22" s="7046"/>
      <c r="X22" s="2773"/>
      <c r="Y22" s="549"/>
      <c r="Z22" s="2773"/>
      <c r="AA22" s="546"/>
      <c r="AB22" s="7048"/>
      <c r="AC22" s="7046"/>
      <c r="AD22" s="7047"/>
      <c r="AE22" s="2773"/>
      <c r="AF22" s="7046"/>
      <c r="AG22" s="2773"/>
      <c r="AH22" s="549"/>
      <c r="AI22" s="2773"/>
      <c r="AJ22" s="546"/>
      <c r="AK22" s="2773"/>
    </row>
    <row r="23" spans="1:41" x14ac:dyDescent="0.25">
      <c r="A23" s="1300" t="s">
        <v>1653</v>
      </c>
      <c r="B23" s="546"/>
      <c r="C23" s="2773"/>
      <c r="D23" s="546"/>
      <c r="E23" s="2773"/>
      <c r="F23" s="546"/>
      <c r="G23" s="2773"/>
      <c r="H23" s="546"/>
      <c r="I23" s="2773"/>
      <c r="J23" s="546"/>
      <c r="K23" s="2773"/>
      <c r="L23" s="546"/>
      <c r="M23" s="2773"/>
      <c r="N23" s="7043">
        <f t="shared" si="1"/>
        <v>0</v>
      </c>
      <c r="O23" s="7044">
        <f t="shared" si="1"/>
        <v>0</v>
      </c>
      <c r="P23" s="7043">
        <f t="shared" si="1"/>
        <v>0</v>
      </c>
      <c r="Q23" s="7044">
        <f t="shared" si="1"/>
        <v>0</v>
      </c>
      <c r="R23" s="558">
        <f t="shared" si="1"/>
        <v>0</v>
      </c>
      <c r="S23" s="7045">
        <f t="shared" si="1"/>
        <v>0</v>
      </c>
      <c r="T23" s="7046"/>
      <c r="U23" s="7047"/>
      <c r="V23" s="2773"/>
      <c r="W23" s="7046"/>
      <c r="X23" s="2773"/>
      <c r="Y23" s="549"/>
      <c r="Z23" s="2773"/>
      <c r="AA23" s="546"/>
      <c r="AB23" s="7048"/>
      <c r="AC23" s="7046"/>
      <c r="AD23" s="7047"/>
      <c r="AE23" s="2773"/>
      <c r="AF23" s="7046"/>
      <c r="AG23" s="2773"/>
      <c r="AH23" s="549"/>
      <c r="AI23" s="2773"/>
      <c r="AJ23" s="546"/>
      <c r="AK23" s="2773"/>
    </row>
    <row r="24" spans="1:41" x14ac:dyDescent="0.25">
      <c r="A24" s="1300" t="s">
        <v>1654</v>
      </c>
      <c r="B24" s="546"/>
      <c r="C24" s="2773"/>
      <c r="D24" s="546"/>
      <c r="E24" s="2773"/>
      <c r="F24" s="546"/>
      <c r="G24" s="2773"/>
      <c r="H24" s="546"/>
      <c r="I24" s="2773"/>
      <c r="J24" s="546"/>
      <c r="K24" s="2773"/>
      <c r="L24" s="546"/>
      <c r="M24" s="2773"/>
      <c r="N24" s="7043">
        <f t="shared" si="1"/>
        <v>0</v>
      </c>
      <c r="O24" s="7044">
        <f t="shared" si="1"/>
        <v>0</v>
      </c>
      <c r="P24" s="7043">
        <f t="shared" si="1"/>
        <v>0</v>
      </c>
      <c r="Q24" s="7044">
        <f t="shared" si="1"/>
        <v>0</v>
      </c>
      <c r="R24" s="558">
        <f t="shared" si="1"/>
        <v>0</v>
      </c>
      <c r="S24" s="7045">
        <f t="shared" si="1"/>
        <v>0</v>
      </c>
      <c r="T24" s="7046"/>
      <c r="U24" s="7047"/>
      <c r="V24" s="2773"/>
      <c r="W24" s="7046"/>
      <c r="X24" s="2773"/>
      <c r="Y24" s="549"/>
      <c r="Z24" s="2773"/>
      <c r="AA24" s="546"/>
      <c r="AB24" s="7048"/>
      <c r="AC24" s="7046"/>
      <c r="AD24" s="7047"/>
      <c r="AE24" s="2773"/>
      <c r="AF24" s="7046"/>
      <c r="AG24" s="2773"/>
      <c r="AH24" s="549"/>
      <c r="AI24" s="2773"/>
      <c r="AJ24" s="546"/>
      <c r="AK24" s="2773"/>
    </row>
    <row r="25" spans="1:41" x14ac:dyDescent="0.25">
      <c r="A25" s="1300" t="s">
        <v>1655</v>
      </c>
      <c r="B25" s="546"/>
      <c r="C25" s="2773"/>
      <c r="D25" s="546"/>
      <c r="E25" s="2773"/>
      <c r="F25" s="546"/>
      <c r="G25" s="2773"/>
      <c r="H25" s="546"/>
      <c r="I25" s="2773"/>
      <c r="J25" s="546"/>
      <c r="K25" s="2773"/>
      <c r="L25" s="546"/>
      <c r="M25" s="2773"/>
      <c r="N25" s="7043">
        <f t="shared" si="1"/>
        <v>0</v>
      </c>
      <c r="O25" s="7044">
        <f t="shared" si="1"/>
        <v>0</v>
      </c>
      <c r="P25" s="7043">
        <f t="shared" si="1"/>
        <v>0</v>
      </c>
      <c r="Q25" s="7044">
        <f t="shared" si="1"/>
        <v>0</v>
      </c>
      <c r="R25" s="558">
        <f t="shared" si="1"/>
        <v>0</v>
      </c>
      <c r="S25" s="7045">
        <f t="shared" si="1"/>
        <v>0</v>
      </c>
      <c r="T25" s="7046"/>
      <c r="U25" s="7047"/>
      <c r="V25" s="2773"/>
      <c r="W25" s="7046"/>
      <c r="X25" s="2773"/>
      <c r="Y25" s="549"/>
      <c r="Z25" s="2773"/>
      <c r="AA25" s="546"/>
      <c r="AB25" s="7048"/>
      <c r="AC25" s="7046"/>
      <c r="AD25" s="7047"/>
      <c r="AE25" s="2773"/>
      <c r="AF25" s="7046"/>
      <c r="AG25" s="2773"/>
      <c r="AH25" s="549"/>
      <c r="AI25" s="2773"/>
      <c r="AJ25" s="546"/>
      <c r="AK25" s="2773"/>
    </row>
    <row r="26" spans="1:41" x14ac:dyDescent="0.25">
      <c r="A26" s="1300" t="s">
        <v>1656</v>
      </c>
      <c r="B26" s="546"/>
      <c r="C26" s="2773"/>
      <c r="D26" s="546"/>
      <c r="E26" s="2773"/>
      <c r="F26" s="546"/>
      <c r="G26" s="2773"/>
      <c r="H26" s="546"/>
      <c r="I26" s="2773"/>
      <c r="J26" s="546"/>
      <c r="K26" s="2773"/>
      <c r="L26" s="546"/>
      <c r="M26" s="2773"/>
      <c r="N26" s="7043">
        <f t="shared" si="1"/>
        <v>0</v>
      </c>
      <c r="O26" s="7044">
        <f t="shared" si="1"/>
        <v>0</v>
      </c>
      <c r="P26" s="7043">
        <f t="shared" si="1"/>
        <v>0</v>
      </c>
      <c r="Q26" s="7044">
        <f t="shared" si="1"/>
        <v>0</v>
      </c>
      <c r="R26" s="558">
        <f t="shared" si="1"/>
        <v>0</v>
      </c>
      <c r="S26" s="7045">
        <f t="shared" si="1"/>
        <v>0</v>
      </c>
      <c r="T26" s="7046"/>
      <c r="U26" s="7047"/>
      <c r="V26" s="2773"/>
      <c r="W26" s="7046"/>
      <c r="X26" s="2773"/>
      <c r="Y26" s="549"/>
      <c r="Z26" s="2773"/>
      <c r="AA26" s="546"/>
      <c r="AB26" s="7048"/>
      <c r="AC26" s="7046"/>
      <c r="AD26" s="7047"/>
      <c r="AE26" s="2773"/>
      <c r="AF26" s="7046"/>
      <c r="AG26" s="2773"/>
      <c r="AH26" s="549"/>
      <c r="AI26" s="2773"/>
      <c r="AJ26" s="546"/>
      <c r="AK26" s="2773"/>
      <c r="AL26" s="3082"/>
      <c r="AM26" s="3082"/>
      <c r="AN26" s="3082"/>
      <c r="AO26" s="3082"/>
    </row>
    <row r="27" spans="1:41" x14ac:dyDescent="0.25">
      <c r="A27" s="1300" t="s">
        <v>1657</v>
      </c>
      <c r="B27" s="546"/>
      <c r="C27" s="2773"/>
      <c r="D27" s="546"/>
      <c r="E27" s="2773"/>
      <c r="F27" s="546"/>
      <c r="G27" s="2773"/>
      <c r="H27" s="546"/>
      <c r="I27" s="2773"/>
      <c r="J27" s="546"/>
      <c r="K27" s="2773"/>
      <c r="L27" s="546"/>
      <c r="M27" s="2773"/>
      <c r="N27" s="7043">
        <f t="shared" si="1"/>
        <v>0</v>
      </c>
      <c r="O27" s="7044">
        <f t="shared" si="1"/>
        <v>0</v>
      </c>
      <c r="P27" s="7043">
        <f t="shared" si="1"/>
        <v>0</v>
      </c>
      <c r="Q27" s="7044">
        <f t="shared" si="1"/>
        <v>0</v>
      </c>
      <c r="R27" s="558">
        <f t="shared" si="1"/>
        <v>0</v>
      </c>
      <c r="S27" s="7045">
        <f t="shared" si="1"/>
        <v>0</v>
      </c>
      <c r="T27" s="7046"/>
      <c r="U27" s="7047"/>
      <c r="V27" s="2773"/>
      <c r="W27" s="7046"/>
      <c r="X27" s="2773"/>
      <c r="Y27" s="549"/>
      <c r="Z27" s="2773"/>
      <c r="AA27" s="546"/>
      <c r="AB27" s="7048"/>
      <c r="AC27" s="7046"/>
      <c r="AD27" s="7047"/>
      <c r="AE27" s="2773"/>
      <c r="AF27" s="7046"/>
      <c r="AG27" s="2773"/>
      <c r="AH27" s="549"/>
      <c r="AI27" s="2773"/>
      <c r="AJ27" s="546"/>
      <c r="AK27" s="2773"/>
      <c r="AL27" s="3082"/>
      <c r="AM27" s="3082"/>
      <c r="AN27" s="3082"/>
      <c r="AO27" s="3082"/>
    </row>
    <row r="28" spans="1:41" x14ac:dyDescent="0.25">
      <c r="A28" s="1300" t="s">
        <v>1658</v>
      </c>
      <c r="B28" s="546"/>
      <c r="C28" s="2773"/>
      <c r="D28" s="546"/>
      <c r="E28" s="2773"/>
      <c r="F28" s="546"/>
      <c r="G28" s="2773"/>
      <c r="H28" s="546"/>
      <c r="I28" s="2773"/>
      <c r="J28" s="546"/>
      <c r="K28" s="2773"/>
      <c r="L28" s="546"/>
      <c r="M28" s="2773"/>
      <c r="N28" s="7043">
        <f t="shared" si="1"/>
        <v>0</v>
      </c>
      <c r="O28" s="7044">
        <f t="shared" si="1"/>
        <v>0</v>
      </c>
      <c r="P28" s="7043">
        <f t="shared" si="1"/>
        <v>0</v>
      </c>
      <c r="Q28" s="7044">
        <f t="shared" si="1"/>
        <v>0</v>
      </c>
      <c r="R28" s="558">
        <f t="shared" si="1"/>
        <v>0</v>
      </c>
      <c r="S28" s="7045">
        <f t="shared" si="1"/>
        <v>0</v>
      </c>
      <c r="T28" s="7046"/>
      <c r="U28" s="7047"/>
      <c r="V28" s="2773"/>
      <c r="W28" s="7046"/>
      <c r="X28" s="2773"/>
      <c r="Y28" s="549"/>
      <c r="Z28" s="2773"/>
      <c r="AA28" s="546"/>
      <c r="AB28" s="7048"/>
      <c r="AC28" s="7046"/>
      <c r="AD28" s="7047"/>
      <c r="AE28" s="2773"/>
      <c r="AF28" s="7046"/>
      <c r="AG28" s="2773"/>
      <c r="AH28" s="549"/>
      <c r="AI28" s="2773"/>
      <c r="AJ28" s="546"/>
      <c r="AK28" s="2773"/>
      <c r="AL28" s="3082"/>
      <c r="AM28" s="3082"/>
      <c r="AN28" s="3082"/>
      <c r="AO28" s="3082"/>
    </row>
    <row r="29" spans="1:41" x14ac:dyDescent="0.25">
      <c r="A29" s="1300" t="s">
        <v>1659</v>
      </c>
      <c r="B29" s="546"/>
      <c r="C29" s="2773"/>
      <c r="D29" s="546"/>
      <c r="E29" s="2773"/>
      <c r="F29" s="546"/>
      <c r="G29" s="2773"/>
      <c r="H29" s="546"/>
      <c r="I29" s="2773"/>
      <c r="J29" s="546"/>
      <c r="K29" s="2773"/>
      <c r="L29" s="546"/>
      <c r="M29" s="2773"/>
      <c r="N29" s="7043">
        <f t="shared" si="1"/>
        <v>0</v>
      </c>
      <c r="O29" s="7044">
        <f t="shared" si="1"/>
        <v>0</v>
      </c>
      <c r="P29" s="7043">
        <f t="shared" si="1"/>
        <v>0</v>
      </c>
      <c r="Q29" s="7044">
        <f t="shared" si="1"/>
        <v>0</v>
      </c>
      <c r="R29" s="558">
        <f t="shared" si="1"/>
        <v>0</v>
      </c>
      <c r="S29" s="7045">
        <f t="shared" si="1"/>
        <v>0</v>
      </c>
      <c r="T29" s="7046"/>
      <c r="U29" s="7047"/>
      <c r="V29" s="2773"/>
      <c r="W29" s="7046"/>
      <c r="X29" s="2773"/>
      <c r="Y29" s="549"/>
      <c r="Z29" s="2773"/>
      <c r="AA29" s="546"/>
      <c r="AB29" s="7048"/>
      <c r="AC29" s="7046"/>
      <c r="AD29" s="7047"/>
      <c r="AE29" s="2773"/>
      <c r="AF29" s="7046"/>
      <c r="AG29" s="2773"/>
      <c r="AH29" s="549"/>
      <c r="AI29" s="2773"/>
      <c r="AJ29" s="546"/>
      <c r="AK29" s="2773"/>
      <c r="AL29" s="3082"/>
      <c r="AM29" s="3082"/>
      <c r="AN29" s="3082"/>
      <c r="AO29" s="3082"/>
    </row>
    <row r="30" spans="1:41" x14ac:dyDescent="0.25">
      <c r="A30" s="1300" t="s">
        <v>1660</v>
      </c>
      <c r="B30" s="546"/>
      <c r="C30" s="2773"/>
      <c r="D30" s="546"/>
      <c r="E30" s="2773"/>
      <c r="F30" s="546"/>
      <c r="G30" s="2773"/>
      <c r="H30" s="546"/>
      <c r="I30" s="2773"/>
      <c r="J30" s="546"/>
      <c r="K30" s="2773"/>
      <c r="L30" s="546"/>
      <c r="M30" s="2773"/>
      <c r="N30" s="7043">
        <f t="shared" si="1"/>
        <v>0</v>
      </c>
      <c r="O30" s="7044">
        <f t="shared" si="1"/>
        <v>0</v>
      </c>
      <c r="P30" s="7043">
        <f t="shared" si="1"/>
        <v>0</v>
      </c>
      <c r="Q30" s="7044">
        <f t="shared" si="1"/>
        <v>0</v>
      </c>
      <c r="R30" s="558">
        <f t="shared" si="1"/>
        <v>0</v>
      </c>
      <c r="S30" s="7045">
        <f t="shared" si="1"/>
        <v>0</v>
      </c>
      <c r="T30" s="7046"/>
      <c r="U30" s="7047"/>
      <c r="V30" s="2773"/>
      <c r="W30" s="7046"/>
      <c r="X30" s="2773"/>
      <c r="Y30" s="549"/>
      <c r="Z30" s="2773"/>
      <c r="AA30" s="546"/>
      <c r="AB30" s="7048"/>
      <c r="AC30" s="7046"/>
      <c r="AD30" s="7047"/>
      <c r="AE30" s="2773"/>
      <c r="AF30" s="7046"/>
      <c r="AG30" s="2773"/>
      <c r="AH30" s="549"/>
      <c r="AI30" s="2773"/>
      <c r="AJ30" s="546"/>
      <c r="AK30" s="2773"/>
      <c r="AL30" s="3082"/>
      <c r="AM30" s="3082"/>
      <c r="AN30" s="3082"/>
      <c r="AO30" s="3082"/>
    </row>
    <row r="31" spans="1:41" x14ac:dyDescent="0.25">
      <c r="A31" s="1300" t="s">
        <v>1661</v>
      </c>
      <c r="B31" s="546"/>
      <c r="C31" s="2773"/>
      <c r="D31" s="546"/>
      <c r="E31" s="2773"/>
      <c r="F31" s="546"/>
      <c r="G31" s="2773"/>
      <c r="H31" s="546"/>
      <c r="I31" s="2773"/>
      <c r="J31" s="546"/>
      <c r="K31" s="2773"/>
      <c r="L31" s="546"/>
      <c r="M31" s="2773"/>
      <c r="N31" s="7043">
        <f t="shared" si="1"/>
        <v>0</v>
      </c>
      <c r="O31" s="7044">
        <f t="shared" si="1"/>
        <v>0</v>
      </c>
      <c r="P31" s="7043">
        <f t="shared" si="1"/>
        <v>0</v>
      </c>
      <c r="Q31" s="7044">
        <f t="shared" si="1"/>
        <v>0</v>
      </c>
      <c r="R31" s="558">
        <f t="shared" si="1"/>
        <v>0</v>
      </c>
      <c r="S31" s="7045">
        <f t="shared" si="1"/>
        <v>0</v>
      </c>
      <c r="T31" s="7046"/>
      <c r="U31" s="7047"/>
      <c r="V31" s="2773"/>
      <c r="W31" s="7046"/>
      <c r="X31" s="2773"/>
      <c r="Y31" s="549"/>
      <c r="Z31" s="2773"/>
      <c r="AA31" s="546"/>
      <c r="AB31" s="7048"/>
      <c r="AC31" s="7046"/>
      <c r="AD31" s="7047"/>
      <c r="AE31" s="2773"/>
      <c r="AF31" s="7046"/>
      <c r="AG31" s="2773"/>
      <c r="AH31" s="549"/>
      <c r="AI31" s="2773"/>
      <c r="AJ31" s="546"/>
      <c r="AK31" s="2773"/>
      <c r="AL31" s="3082"/>
      <c r="AM31" s="3082"/>
      <c r="AN31" s="3082"/>
      <c r="AO31" s="3082"/>
    </row>
    <row r="32" spans="1:41" x14ac:dyDescent="0.25">
      <c r="A32" s="1300" t="s">
        <v>1662</v>
      </c>
      <c r="B32" s="546"/>
      <c r="C32" s="2773"/>
      <c r="D32" s="546"/>
      <c r="E32" s="2773"/>
      <c r="F32" s="546"/>
      <c r="G32" s="2773"/>
      <c r="H32" s="546"/>
      <c r="I32" s="2773"/>
      <c r="J32" s="546"/>
      <c r="K32" s="2773"/>
      <c r="L32" s="546"/>
      <c r="M32" s="2773"/>
      <c r="N32" s="7043">
        <f t="shared" si="1"/>
        <v>0</v>
      </c>
      <c r="O32" s="7044">
        <f t="shared" si="1"/>
        <v>0</v>
      </c>
      <c r="P32" s="7043">
        <f t="shared" si="1"/>
        <v>0</v>
      </c>
      <c r="Q32" s="7044">
        <f t="shared" si="1"/>
        <v>0</v>
      </c>
      <c r="R32" s="558">
        <f t="shared" si="1"/>
        <v>0</v>
      </c>
      <c r="S32" s="7045">
        <f t="shared" si="1"/>
        <v>0</v>
      </c>
      <c r="T32" s="7046"/>
      <c r="U32" s="7047"/>
      <c r="V32" s="2773"/>
      <c r="W32" s="7046"/>
      <c r="X32" s="2773"/>
      <c r="Y32" s="549"/>
      <c r="Z32" s="2773"/>
      <c r="AA32" s="546"/>
      <c r="AB32" s="7048"/>
      <c r="AC32" s="7046"/>
      <c r="AD32" s="7047"/>
      <c r="AE32" s="2773"/>
      <c r="AF32" s="7046"/>
      <c r="AG32" s="2773"/>
      <c r="AH32" s="549"/>
      <c r="AI32" s="2773"/>
      <c r="AJ32" s="546"/>
      <c r="AK32" s="2773"/>
      <c r="AL32" s="3082"/>
      <c r="AM32" s="3082"/>
      <c r="AN32" s="3082"/>
      <c r="AO32" s="3082"/>
    </row>
    <row r="33" spans="1:41" x14ac:dyDescent="0.25">
      <c r="A33" s="1300" t="s">
        <v>1663</v>
      </c>
      <c r="B33" s="546"/>
      <c r="C33" s="2773"/>
      <c r="D33" s="546"/>
      <c r="E33" s="2773"/>
      <c r="F33" s="546"/>
      <c r="G33" s="2773"/>
      <c r="H33" s="546"/>
      <c r="I33" s="2773"/>
      <c r="J33" s="546"/>
      <c r="K33" s="2773"/>
      <c r="L33" s="546"/>
      <c r="M33" s="2773"/>
      <c r="N33" s="7043">
        <f t="shared" si="1"/>
        <v>0</v>
      </c>
      <c r="O33" s="7044">
        <f t="shared" si="1"/>
        <v>0</v>
      </c>
      <c r="P33" s="7043">
        <f t="shared" si="1"/>
        <v>0</v>
      </c>
      <c r="Q33" s="7044">
        <f t="shared" si="1"/>
        <v>0</v>
      </c>
      <c r="R33" s="558">
        <f t="shared" si="1"/>
        <v>0</v>
      </c>
      <c r="S33" s="7045">
        <f t="shared" si="1"/>
        <v>0</v>
      </c>
      <c r="T33" s="7046"/>
      <c r="U33" s="7047"/>
      <c r="V33" s="2773"/>
      <c r="W33" s="7046"/>
      <c r="X33" s="2773"/>
      <c r="Y33" s="549"/>
      <c r="Z33" s="2773"/>
      <c r="AA33" s="546"/>
      <c r="AB33" s="7048"/>
      <c r="AC33" s="7046"/>
      <c r="AD33" s="7047"/>
      <c r="AE33" s="2773"/>
      <c r="AF33" s="7046"/>
      <c r="AG33" s="2773"/>
      <c r="AH33" s="549"/>
      <c r="AI33" s="2773"/>
      <c r="AJ33" s="546"/>
      <c r="AK33" s="2773"/>
      <c r="AL33" s="3082"/>
      <c r="AM33" s="3082"/>
      <c r="AN33" s="3082"/>
      <c r="AO33" s="3082"/>
    </row>
    <row r="34" spans="1:41" x14ac:dyDescent="0.25">
      <c r="A34" s="1300" t="s">
        <v>1664</v>
      </c>
      <c r="B34" s="546"/>
      <c r="C34" s="2773"/>
      <c r="D34" s="546"/>
      <c r="E34" s="2773"/>
      <c r="F34" s="546"/>
      <c r="G34" s="2773"/>
      <c r="H34" s="546"/>
      <c r="I34" s="2773"/>
      <c r="J34" s="546"/>
      <c r="K34" s="2773"/>
      <c r="L34" s="546"/>
      <c r="M34" s="2773"/>
      <c r="N34" s="7043">
        <f t="shared" ref="N34:S76" si="2">SUM(B34+H34)</f>
        <v>0</v>
      </c>
      <c r="O34" s="7044">
        <f t="shared" si="2"/>
        <v>0</v>
      </c>
      <c r="P34" s="7043">
        <f t="shared" si="2"/>
        <v>0</v>
      </c>
      <c r="Q34" s="7044">
        <f t="shared" si="2"/>
        <v>0</v>
      </c>
      <c r="R34" s="558">
        <f t="shared" si="2"/>
        <v>0</v>
      </c>
      <c r="S34" s="7045">
        <f>SUM(G34+M34)</f>
        <v>0</v>
      </c>
      <c r="T34" s="7046"/>
      <c r="U34" s="7047"/>
      <c r="V34" s="2773"/>
      <c r="W34" s="7046"/>
      <c r="X34" s="2773"/>
      <c r="Y34" s="549"/>
      <c r="Z34" s="2773"/>
      <c r="AA34" s="546"/>
      <c r="AB34" s="7048"/>
      <c r="AC34" s="7046"/>
      <c r="AD34" s="7047"/>
      <c r="AE34" s="2773"/>
      <c r="AF34" s="7046"/>
      <c r="AG34" s="2773"/>
      <c r="AH34" s="549"/>
      <c r="AI34" s="2773"/>
      <c r="AJ34" s="546"/>
      <c r="AK34" s="2773"/>
      <c r="AL34" s="3082"/>
      <c r="AM34" s="3082"/>
      <c r="AN34" s="3082"/>
      <c r="AO34" s="3082"/>
    </row>
    <row r="35" spans="1:41" x14ac:dyDescent="0.25">
      <c r="A35" s="1300" t="s">
        <v>1665</v>
      </c>
      <c r="B35" s="546"/>
      <c r="C35" s="2773"/>
      <c r="D35" s="546"/>
      <c r="E35" s="2773"/>
      <c r="F35" s="546"/>
      <c r="G35" s="2773"/>
      <c r="H35" s="546"/>
      <c r="I35" s="2773"/>
      <c r="J35" s="546"/>
      <c r="K35" s="2773"/>
      <c r="L35" s="546"/>
      <c r="M35" s="2773"/>
      <c r="N35" s="7043">
        <f t="shared" si="2"/>
        <v>0</v>
      </c>
      <c r="O35" s="7044">
        <f t="shared" si="2"/>
        <v>0</v>
      </c>
      <c r="P35" s="7043">
        <f t="shared" si="2"/>
        <v>0</v>
      </c>
      <c r="Q35" s="7044">
        <f t="shared" si="2"/>
        <v>0</v>
      </c>
      <c r="R35" s="558">
        <f t="shared" si="2"/>
        <v>0</v>
      </c>
      <c r="S35" s="7045">
        <f t="shared" si="2"/>
        <v>0</v>
      </c>
      <c r="T35" s="7046"/>
      <c r="U35" s="7047"/>
      <c r="V35" s="2773"/>
      <c r="W35" s="7046"/>
      <c r="X35" s="2773"/>
      <c r="Y35" s="549"/>
      <c r="Z35" s="2773"/>
      <c r="AA35" s="546"/>
      <c r="AB35" s="7048"/>
      <c r="AC35" s="7046"/>
      <c r="AD35" s="7047"/>
      <c r="AE35" s="2773"/>
      <c r="AF35" s="7046"/>
      <c r="AG35" s="2773"/>
      <c r="AH35" s="549"/>
      <c r="AI35" s="2773"/>
      <c r="AJ35" s="546"/>
      <c r="AK35" s="2773"/>
      <c r="AL35" s="3082"/>
      <c r="AM35" s="3082"/>
      <c r="AN35" s="3082"/>
      <c r="AO35" s="3082"/>
    </row>
    <row r="36" spans="1:41" x14ac:dyDescent="0.25">
      <c r="A36" s="1300" t="s">
        <v>1666</v>
      </c>
      <c r="B36" s="546"/>
      <c r="C36" s="2773"/>
      <c r="D36" s="546"/>
      <c r="E36" s="2773"/>
      <c r="F36" s="546"/>
      <c r="G36" s="2773"/>
      <c r="H36" s="546"/>
      <c r="I36" s="2773"/>
      <c r="J36" s="546"/>
      <c r="K36" s="2773"/>
      <c r="L36" s="546"/>
      <c r="M36" s="2773"/>
      <c r="N36" s="7043">
        <f t="shared" si="2"/>
        <v>0</v>
      </c>
      <c r="O36" s="7044">
        <f t="shared" si="2"/>
        <v>0</v>
      </c>
      <c r="P36" s="7043">
        <f t="shared" si="2"/>
        <v>0</v>
      </c>
      <c r="Q36" s="7044">
        <f t="shared" si="2"/>
        <v>0</v>
      </c>
      <c r="R36" s="558">
        <f t="shared" si="2"/>
        <v>0</v>
      </c>
      <c r="S36" s="7045">
        <f t="shared" si="2"/>
        <v>0</v>
      </c>
      <c r="T36" s="7046"/>
      <c r="U36" s="7047"/>
      <c r="V36" s="2773"/>
      <c r="W36" s="7046"/>
      <c r="X36" s="2773"/>
      <c r="Y36" s="549"/>
      <c r="Z36" s="2773"/>
      <c r="AA36" s="546"/>
      <c r="AB36" s="7048"/>
      <c r="AC36" s="7046"/>
      <c r="AD36" s="7047"/>
      <c r="AE36" s="2773"/>
      <c r="AF36" s="7046"/>
      <c r="AG36" s="2773"/>
      <c r="AH36" s="549"/>
      <c r="AI36" s="2773"/>
      <c r="AJ36" s="546"/>
      <c r="AK36" s="2773"/>
      <c r="AL36" s="3082"/>
      <c r="AM36" s="3082"/>
      <c r="AN36" s="3082"/>
      <c r="AO36" s="3082"/>
    </row>
    <row r="37" spans="1:41" x14ac:dyDescent="0.25">
      <c r="A37" s="1300" t="s">
        <v>1667</v>
      </c>
      <c r="B37" s="546"/>
      <c r="C37" s="2773"/>
      <c r="D37" s="546"/>
      <c r="E37" s="2773"/>
      <c r="F37" s="546"/>
      <c r="G37" s="2773"/>
      <c r="H37" s="546"/>
      <c r="I37" s="2773"/>
      <c r="J37" s="546"/>
      <c r="K37" s="2773"/>
      <c r="L37" s="546"/>
      <c r="M37" s="2773"/>
      <c r="N37" s="7043">
        <f t="shared" si="2"/>
        <v>0</v>
      </c>
      <c r="O37" s="7044">
        <f t="shared" si="2"/>
        <v>0</v>
      </c>
      <c r="P37" s="7043">
        <f t="shared" si="2"/>
        <v>0</v>
      </c>
      <c r="Q37" s="7044">
        <f t="shared" si="2"/>
        <v>0</v>
      </c>
      <c r="R37" s="558">
        <f t="shared" si="2"/>
        <v>0</v>
      </c>
      <c r="S37" s="7045">
        <f t="shared" si="2"/>
        <v>0</v>
      </c>
      <c r="T37" s="7046"/>
      <c r="U37" s="7047"/>
      <c r="V37" s="2773"/>
      <c r="W37" s="7046"/>
      <c r="X37" s="2773"/>
      <c r="Y37" s="549"/>
      <c r="Z37" s="2773"/>
      <c r="AA37" s="546"/>
      <c r="AB37" s="7048"/>
      <c r="AC37" s="7046"/>
      <c r="AD37" s="7047"/>
      <c r="AE37" s="2773"/>
      <c r="AF37" s="7046"/>
      <c r="AG37" s="2773"/>
      <c r="AH37" s="549"/>
      <c r="AI37" s="2773"/>
      <c r="AJ37" s="546"/>
      <c r="AK37" s="2773"/>
      <c r="AL37" s="3082"/>
      <c r="AM37" s="3082"/>
      <c r="AN37" s="3082"/>
      <c r="AO37" s="3082"/>
    </row>
    <row r="38" spans="1:41" x14ac:dyDescent="0.25">
      <c r="A38" s="1300" t="s">
        <v>1668</v>
      </c>
      <c r="B38" s="546"/>
      <c r="C38" s="2773"/>
      <c r="D38" s="546"/>
      <c r="E38" s="2773"/>
      <c r="F38" s="546"/>
      <c r="G38" s="2773"/>
      <c r="H38" s="546"/>
      <c r="I38" s="2773"/>
      <c r="J38" s="546"/>
      <c r="K38" s="2773"/>
      <c r="L38" s="546"/>
      <c r="M38" s="2773"/>
      <c r="N38" s="7043">
        <f t="shared" si="2"/>
        <v>0</v>
      </c>
      <c r="O38" s="7044">
        <f t="shared" si="2"/>
        <v>0</v>
      </c>
      <c r="P38" s="7043">
        <f t="shared" si="2"/>
        <v>0</v>
      </c>
      <c r="Q38" s="7044">
        <f t="shared" si="2"/>
        <v>0</v>
      </c>
      <c r="R38" s="558">
        <f t="shared" si="2"/>
        <v>0</v>
      </c>
      <c r="S38" s="7045">
        <f t="shared" si="2"/>
        <v>0</v>
      </c>
      <c r="T38" s="7046"/>
      <c r="U38" s="7047"/>
      <c r="V38" s="2773"/>
      <c r="W38" s="7046"/>
      <c r="X38" s="2773"/>
      <c r="Y38" s="549"/>
      <c r="Z38" s="2773"/>
      <c r="AA38" s="546"/>
      <c r="AB38" s="7048"/>
      <c r="AC38" s="7046"/>
      <c r="AD38" s="7047"/>
      <c r="AE38" s="2773"/>
      <c r="AF38" s="7046"/>
      <c r="AG38" s="2773"/>
      <c r="AH38" s="549"/>
      <c r="AI38" s="2773"/>
      <c r="AJ38" s="546"/>
      <c r="AK38" s="2773"/>
      <c r="AL38" s="3082"/>
      <c r="AM38" s="3082"/>
      <c r="AN38" s="3082"/>
      <c r="AO38" s="3082"/>
    </row>
    <row r="39" spans="1:41" x14ac:dyDescent="0.25">
      <c r="A39" s="1300" t="s">
        <v>1669</v>
      </c>
      <c r="B39" s="546"/>
      <c r="C39" s="2773"/>
      <c r="D39" s="546"/>
      <c r="E39" s="2773"/>
      <c r="F39" s="546"/>
      <c r="G39" s="2773"/>
      <c r="H39" s="546"/>
      <c r="I39" s="2773"/>
      <c r="J39" s="546"/>
      <c r="K39" s="2773"/>
      <c r="L39" s="546"/>
      <c r="M39" s="2773"/>
      <c r="N39" s="7043">
        <f t="shared" si="2"/>
        <v>0</v>
      </c>
      <c r="O39" s="7044">
        <f t="shared" si="2"/>
        <v>0</v>
      </c>
      <c r="P39" s="7043">
        <f t="shared" si="2"/>
        <v>0</v>
      </c>
      <c r="Q39" s="7044">
        <f t="shared" si="2"/>
        <v>0</v>
      </c>
      <c r="R39" s="558">
        <f t="shared" si="2"/>
        <v>0</v>
      </c>
      <c r="S39" s="7045">
        <f t="shared" si="2"/>
        <v>0</v>
      </c>
      <c r="T39" s="7046"/>
      <c r="U39" s="7047"/>
      <c r="V39" s="2773"/>
      <c r="W39" s="7046"/>
      <c r="X39" s="2773"/>
      <c r="Y39" s="549"/>
      <c r="Z39" s="2773"/>
      <c r="AA39" s="546"/>
      <c r="AB39" s="7048"/>
      <c r="AC39" s="7046"/>
      <c r="AD39" s="7047"/>
      <c r="AE39" s="2773"/>
      <c r="AF39" s="7046"/>
      <c r="AG39" s="2773"/>
      <c r="AH39" s="549"/>
      <c r="AI39" s="2773"/>
      <c r="AJ39" s="546"/>
      <c r="AK39" s="2773"/>
      <c r="AL39" s="3082"/>
      <c r="AM39" s="3082"/>
      <c r="AN39" s="3082"/>
      <c r="AO39" s="3082"/>
    </row>
    <row r="40" spans="1:41" x14ac:dyDescent="0.25">
      <c r="A40" s="1300" t="s">
        <v>1670</v>
      </c>
      <c r="B40" s="546"/>
      <c r="C40" s="2773"/>
      <c r="D40" s="546"/>
      <c r="E40" s="2773"/>
      <c r="F40" s="546"/>
      <c r="G40" s="2773"/>
      <c r="H40" s="546"/>
      <c r="I40" s="2773"/>
      <c r="J40" s="546"/>
      <c r="K40" s="2773"/>
      <c r="L40" s="546"/>
      <c r="M40" s="2773"/>
      <c r="N40" s="7043">
        <f t="shared" si="2"/>
        <v>0</v>
      </c>
      <c r="O40" s="7044">
        <f t="shared" si="2"/>
        <v>0</v>
      </c>
      <c r="P40" s="7043">
        <f t="shared" si="2"/>
        <v>0</v>
      </c>
      <c r="Q40" s="7044">
        <f t="shared" si="2"/>
        <v>0</v>
      </c>
      <c r="R40" s="558">
        <f t="shared" si="2"/>
        <v>0</v>
      </c>
      <c r="S40" s="7045">
        <f t="shared" si="2"/>
        <v>0</v>
      </c>
      <c r="T40" s="7046"/>
      <c r="U40" s="7047"/>
      <c r="V40" s="2773"/>
      <c r="W40" s="7046"/>
      <c r="X40" s="2773"/>
      <c r="Y40" s="549"/>
      <c r="Z40" s="2773"/>
      <c r="AA40" s="546"/>
      <c r="AB40" s="7048"/>
      <c r="AC40" s="7046"/>
      <c r="AD40" s="7047"/>
      <c r="AE40" s="2773"/>
      <c r="AF40" s="7046"/>
      <c r="AG40" s="2773"/>
      <c r="AH40" s="549"/>
      <c r="AI40" s="2773"/>
      <c r="AJ40" s="546"/>
      <c r="AK40" s="2773"/>
      <c r="AL40" s="3082"/>
      <c r="AM40" s="3082"/>
      <c r="AN40" s="3082"/>
      <c r="AO40" s="3082"/>
    </row>
    <row r="41" spans="1:41" x14ac:dyDescent="0.25">
      <c r="A41" s="1300" t="s">
        <v>1671</v>
      </c>
      <c r="B41" s="546"/>
      <c r="C41" s="2773"/>
      <c r="D41" s="546"/>
      <c r="E41" s="2773"/>
      <c r="F41" s="546"/>
      <c r="G41" s="2773"/>
      <c r="H41" s="546"/>
      <c r="I41" s="2773"/>
      <c r="J41" s="546"/>
      <c r="K41" s="2773"/>
      <c r="L41" s="546"/>
      <c r="M41" s="2773"/>
      <c r="N41" s="7043">
        <f t="shared" si="2"/>
        <v>0</v>
      </c>
      <c r="O41" s="7044">
        <f t="shared" si="2"/>
        <v>0</v>
      </c>
      <c r="P41" s="7043">
        <f t="shared" si="2"/>
        <v>0</v>
      </c>
      <c r="Q41" s="7044">
        <f t="shared" si="2"/>
        <v>0</v>
      </c>
      <c r="R41" s="558">
        <f t="shared" si="2"/>
        <v>0</v>
      </c>
      <c r="S41" s="7045">
        <f t="shared" si="2"/>
        <v>0</v>
      </c>
      <c r="T41" s="7046"/>
      <c r="U41" s="7047"/>
      <c r="V41" s="2773"/>
      <c r="W41" s="7046"/>
      <c r="X41" s="2773"/>
      <c r="Y41" s="549"/>
      <c r="Z41" s="2773"/>
      <c r="AA41" s="546"/>
      <c r="AB41" s="7048"/>
      <c r="AC41" s="7046"/>
      <c r="AD41" s="7047"/>
      <c r="AE41" s="2773"/>
      <c r="AF41" s="7046"/>
      <c r="AG41" s="2773"/>
      <c r="AH41" s="549"/>
      <c r="AI41" s="2773"/>
      <c r="AJ41" s="546"/>
      <c r="AK41" s="2773"/>
      <c r="AL41" s="3082"/>
      <c r="AM41" s="3082"/>
      <c r="AN41" s="3082"/>
      <c r="AO41" s="3082"/>
    </row>
    <row r="42" spans="1:41" x14ac:dyDescent="0.25">
      <c r="A42" s="1300" t="s">
        <v>1672</v>
      </c>
      <c r="B42" s="546"/>
      <c r="C42" s="2773"/>
      <c r="D42" s="546"/>
      <c r="E42" s="2773"/>
      <c r="F42" s="546"/>
      <c r="G42" s="2773"/>
      <c r="H42" s="546"/>
      <c r="I42" s="2773"/>
      <c r="J42" s="546"/>
      <c r="K42" s="2773"/>
      <c r="L42" s="546"/>
      <c r="M42" s="2773"/>
      <c r="N42" s="7043">
        <f t="shared" si="2"/>
        <v>0</v>
      </c>
      <c r="O42" s="7044">
        <f t="shared" si="2"/>
        <v>0</v>
      </c>
      <c r="P42" s="7043">
        <f t="shared" si="2"/>
        <v>0</v>
      </c>
      <c r="Q42" s="7044">
        <f t="shared" si="2"/>
        <v>0</v>
      </c>
      <c r="R42" s="558">
        <f t="shared" si="2"/>
        <v>0</v>
      </c>
      <c r="S42" s="7045">
        <f t="shared" si="2"/>
        <v>0</v>
      </c>
      <c r="T42" s="7046"/>
      <c r="U42" s="7047"/>
      <c r="V42" s="2773"/>
      <c r="W42" s="7046"/>
      <c r="X42" s="2773"/>
      <c r="Y42" s="549"/>
      <c r="Z42" s="2773"/>
      <c r="AA42" s="546"/>
      <c r="AB42" s="7048"/>
      <c r="AC42" s="7046"/>
      <c r="AD42" s="7047"/>
      <c r="AE42" s="2773"/>
      <c r="AF42" s="7046"/>
      <c r="AG42" s="2773"/>
      <c r="AH42" s="549"/>
      <c r="AI42" s="2773"/>
      <c r="AJ42" s="546"/>
      <c r="AK42" s="2773"/>
      <c r="AL42" s="3082"/>
      <c r="AM42" s="3082"/>
      <c r="AN42" s="3082"/>
      <c r="AO42" s="3082"/>
    </row>
    <row r="43" spans="1:41" x14ac:dyDescent="0.25">
      <c r="A43" s="1300" t="s">
        <v>1673</v>
      </c>
      <c r="B43" s="546"/>
      <c r="C43" s="2773"/>
      <c r="D43" s="546"/>
      <c r="E43" s="2773"/>
      <c r="F43" s="546"/>
      <c r="G43" s="2773"/>
      <c r="H43" s="546"/>
      <c r="I43" s="2773"/>
      <c r="J43" s="546"/>
      <c r="K43" s="2773"/>
      <c r="L43" s="546"/>
      <c r="M43" s="2773"/>
      <c r="N43" s="7043">
        <f t="shared" si="2"/>
        <v>0</v>
      </c>
      <c r="O43" s="7044">
        <f t="shared" si="2"/>
        <v>0</v>
      </c>
      <c r="P43" s="7043">
        <f t="shared" si="2"/>
        <v>0</v>
      </c>
      <c r="Q43" s="7044">
        <f t="shared" si="2"/>
        <v>0</v>
      </c>
      <c r="R43" s="558">
        <f t="shared" si="2"/>
        <v>0</v>
      </c>
      <c r="S43" s="7045">
        <f t="shared" si="2"/>
        <v>0</v>
      </c>
      <c r="T43" s="7046"/>
      <c r="U43" s="7047"/>
      <c r="V43" s="2773"/>
      <c r="W43" s="7046"/>
      <c r="X43" s="2773"/>
      <c r="Y43" s="549"/>
      <c r="Z43" s="2773"/>
      <c r="AA43" s="546"/>
      <c r="AB43" s="7048"/>
      <c r="AC43" s="7046"/>
      <c r="AD43" s="7047"/>
      <c r="AE43" s="2773"/>
      <c r="AF43" s="7046"/>
      <c r="AG43" s="2773"/>
      <c r="AH43" s="549"/>
      <c r="AI43" s="2773"/>
      <c r="AJ43" s="546"/>
      <c r="AK43" s="2773"/>
      <c r="AL43" s="3082"/>
      <c r="AM43" s="3082"/>
      <c r="AN43" s="3082"/>
      <c r="AO43" s="3082"/>
    </row>
    <row r="44" spans="1:41" x14ac:dyDescent="0.25">
      <c r="A44" s="1300" t="s">
        <v>1674</v>
      </c>
      <c r="B44" s="546"/>
      <c r="C44" s="2773"/>
      <c r="D44" s="546"/>
      <c r="E44" s="2773"/>
      <c r="F44" s="546"/>
      <c r="G44" s="2773"/>
      <c r="H44" s="546"/>
      <c r="I44" s="2773"/>
      <c r="J44" s="546"/>
      <c r="K44" s="2773"/>
      <c r="L44" s="546"/>
      <c r="M44" s="2773"/>
      <c r="N44" s="7043">
        <f t="shared" si="2"/>
        <v>0</v>
      </c>
      <c r="O44" s="7044">
        <f t="shared" si="2"/>
        <v>0</v>
      </c>
      <c r="P44" s="7043">
        <f t="shared" si="2"/>
        <v>0</v>
      </c>
      <c r="Q44" s="7044">
        <f t="shared" si="2"/>
        <v>0</v>
      </c>
      <c r="R44" s="558">
        <f t="shared" si="2"/>
        <v>0</v>
      </c>
      <c r="S44" s="7045">
        <f t="shared" si="2"/>
        <v>0</v>
      </c>
      <c r="T44" s="7046"/>
      <c r="U44" s="7047"/>
      <c r="V44" s="2773"/>
      <c r="W44" s="7046"/>
      <c r="X44" s="2773"/>
      <c r="Y44" s="549"/>
      <c r="Z44" s="2773"/>
      <c r="AA44" s="546"/>
      <c r="AB44" s="7048"/>
      <c r="AC44" s="7046"/>
      <c r="AD44" s="7047"/>
      <c r="AE44" s="2773"/>
      <c r="AF44" s="7046"/>
      <c r="AG44" s="2773"/>
      <c r="AH44" s="549"/>
      <c r="AI44" s="2773"/>
      <c r="AJ44" s="546"/>
      <c r="AK44" s="2773"/>
      <c r="AL44" s="3082"/>
      <c r="AM44" s="3082"/>
      <c r="AN44" s="3082"/>
      <c r="AO44" s="3082"/>
    </row>
    <row r="45" spans="1:41" x14ac:dyDescent="0.25">
      <c r="A45" s="1300" t="s">
        <v>1675</v>
      </c>
      <c r="B45" s="546"/>
      <c r="C45" s="2773"/>
      <c r="D45" s="546"/>
      <c r="E45" s="2773"/>
      <c r="F45" s="546"/>
      <c r="G45" s="2773"/>
      <c r="H45" s="546"/>
      <c r="I45" s="2773"/>
      <c r="J45" s="546"/>
      <c r="K45" s="2773"/>
      <c r="L45" s="546"/>
      <c r="M45" s="2773"/>
      <c r="N45" s="7043">
        <f t="shared" si="2"/>
        <v>0</v>
      </c>
      <c r="O45" s="7044">
        <f t="shared" si="2"/>
        <v>0</v>
      </c>
      <c r="P45" s="7043">
        <f t="shared" si="2"/>
        <v>0</v>
      </c>
      <c r="Q45" s="7044">
        <f t="shared" si="2"/>
        <v>0</v>
      </c>
      <c r="R45" s="558">
        <f t="shared" si="2"/>
        <v>0</v>
      </c>
      <c r="S45" s="7045">
        <f t="shared" si="2"/>
        <v>0</v>
      </c>
      <c r="T45" s="7046"/>
      <c r="U45" s="7047"/>
      <c r="V45" s="2773"/>
      <c r="W45" s="7046"/>
      <c r="X45" s="2773"/>
      <c r="Y45" s="549"/>
      <c r="Z45" s="2773"/>
      <c r="AA45" s="546"/>
      <c r="AB45" s="7048"/>
      <c r="AC45" s="7046"/>
      <c r="AD45" s="7047"/>
      <c r="AE45" s="2773"/>
      <c r="AF45" s="7046"/>
      <c r="AG45" s="2773"/>
      <c r="AH45" s="549"/>
      <c r="AI45" s="2773"/>
      <c r="AJ45" s="546"/>
      <c r="AK45" s="2773"/>
      <c r="AL45" s="3082"/>
      <c r="AM45" s="3082"/>
      <c r="AN45" s="3082"/>
      <c r="AO45" s="3082"/>
    </row>
    <row r="46" spans="1:41" x14ac:dyDescent="0.25">
      <c r="A46" s="1300" t="s">
        <v>1676</v>
      </c>
      <c r="B46" s="546"/>
      <c r="C46" s="2773"/>
      <c r="D46" s="546"/>
      <c r="E46" s="2773"/>
      <c r="F46" s="546"/>
      <c r="G46" s="2773"/>
      <c r="H46" s="546"/>
      <c r="I46" s="2773"/>
      <c r="J46" s="546"/>
      <c r="K46" s="2773"/>
      <c r="L46" s="546"/>
      <c r="M46" s="2773"/>
      <c r="N46" s="7043">
        <f t="shared" si="2"/>
        <v>0</v>
      </c>
      <c r="O46" s="7044">
        <f t="shared" si="2"/>
        <v>0</v>
      </c>
      <c r="P46" s="7043">
        <f t="shared" si="2"/>
        <v>0</v>
      </c>
      <c r="Q46" s="7044">
        <f t="shared" si="2"/>
        <v>0</v>
      </c>
      <c r="R46" s="558">
        <f t="shared" si="2"/>
        <v>0</v>
      </c>
      <c r="S46" s="7045">
        <f t="shared" si="2"/>
        <v>0</v>
      </c>
      <c r="T46" s="7046"/>
      <c r="U46" s="7047"/>
      <c r="V46" s="2773"/>
      <c r="W46" s="7046"/>
      <c r="X46" s="2773"/>
      <c r="Y46" s="549"/>
      <c r="Z46" s="2773"/>
      <c r="AA46" s="546"/>
      <c r="AB46" s="7048"/>
      <c r="AC46" s="7046"/>
      <c r="AD46" s="7047"/>
      <c r="AE46" s="2773"/>
      <c r="AF46" s="7046"/>
      <c r="AG46" s="2773"/>
      <c r="AH46" s="549"/>
      <c r="AI46" s="2773"/>
      <c r="AJ46" s="546"/>
      <c r="AK46" s="2773"/>
      <c r="AL46" s="3082"/>
      <c r="AM46" s="3082"/>
      <c r="AN46" s="3082"/>
      <c r="AO46" s="3082"/>
    </row>
    <row r="47" spans="1:41" x14ac:dyDescent="0.25">
      <c r="A47" s="1300" t="s">
        <v>1677</v>
      </c>
      <c r="B47" s="546"/>
      <c r="C47" s="2773"/>
      <c r="D47" s="546"/>
      <c r="E47" s="2773"/>
      <c r="F47" s="546"/>
      <c r="G47" s="2773"/>
      <c r="H47" s="546"/>
      <c r="I47" s="2773"/>
      <c r="J47" s="546"/>
      <c r="K47" s="2773"/>
      <c r="L47" s="546"/>
      <c r="M47" s="2773"/>
      <c r="N47" s="7043">
        <f t="shared" si="2"/>
        <v>0</v>
      </c>
      <c r="O47" s="7044">
        <f t="shared" si="2"/>
        <v>0</v>
      </c>
      <c r="P47" s="7043">
        <f t="shared" si="2"/>
        <v>0</v>
      </c>
      <c r="Q47" s="7044">
        <f t="shared" si="2"/>
        <v>0</v>
      </c>
      <c r="R47" s="558">
        <f t="shared" si="2"/>
        <v>0</v>
      </c>
      <c r="S47" s="7045">
        <f t="shared" si="2"/>
        <v>0</v>
      </c>
      <c r="T47" s="7046"/>
      <c r="U47" s="7047"/>
      <c r="V47" s="2773"/>
      <c r="W47" s="7046"/>
      <c r="X47" s="2773"/>
      <c r="Y47" s="549"/>
      <c r="Z47" s="2773"/>
      <c r="AA47" s="546"/>
      <c r="AB47" s="7048"/>
      <c r="AC47" s="7046"/>
      <c r="AD47" s="7047"/>
      <c r="AE47" s="2773"/>
      <c r="AF47" s="7046"/>
      <c r="AG47" s="2773"/>
      <c r="AH47" s="549"/>
      <c r="AI47" s="2773"/>
      <c r="AJ47" s="546"/>
      <c r="AK47" s="2773"/>
      <c r="AL47" s="3082"/>
      <c r="AM47" s="3082"/>
      <c r="AN47" s="3082"/>
      <c r="AO47" s="3082"/>
    </row>
    <row r="48" spans="1:41" x14ac:dyDescent="0.25">
      <c r="A48" s="1300" t="s">
        <v>1678</v>
      </c>
      <c r="B48" s="546"/>
      <c r="C48" s="2773"/>
      <c r="D48" s="546"/>
      <c r="E48" s="2773"/>
      <c r="F48" s="546"/>
      <c r="G48" s="2773"/>
      <c r="H48" s="546"/>
      <c r="I48" s="2773"/>
      <c r="J48" s="546"/>
      <c r="K48" s="2773"/>
      <c r="L48" s="546"/>
      <c r="M48" s="2773"/>
      <c r="N48" s="7043">
        <f t="shared" si="2"/>
        <v>0</v>
      </c>
      <c r="O48" s="7044">
        <f t="shared" si="2"/>
        <v>0</v>
      </c>
      <c r="P48" s="7043">
        <f t="shared" si="2"/>
        <v>0</v>
      </c>
      <c r="Q48" s="7044">
        <f t="shared" si="2"/>
        <v>0</v>
      </c>
      <c r="R48" s="558">
        <f t="shared" si="2"/>
        <v>0</v>
      </c>
      <c r="S48" s="7045">
        <f t="shared" si="2"/>
        <v>0</v>
      </c>
      <c r="T48" s="7046"/>
      <c r="U48" s="7047"/>
      <c r="V48" s="2773"/>
      <c r="W48" s="7046"/>
      <c r="X48" s="2773"/>
      <c r="Y48" s="549"/>
      <c r="Z48" s="2773"/>
      <c r="AA48" s="546"/>
      <c r="AB48" s="7048"/>
      <c r="AC48" s="7046"/>
      <c r="AD48" s="7047"/>
      <c r="AE48" s="2773"/>
      <c r="AF48" s="7046"/>
      <c r="AG48" s="2773"/>
      <c r="AH48" s="549"/>
      <c r="AI48" s="2773"/>
      <c r="AJ48" s="546"/>
      <c r="AK48" s="2773"/>
      <c r="AL48" s="3082"/>
      <c r="AM48" s="3082"/>
      <c r="AN48" s="3082"/>
      <c r="AO48" s="3082"/>
    </row>
    <row r="49" spans="1:41" x14ac:dyDescent="0.25">
      <c r="A49" s="1300" t="s">
        <v>1679</v>
      </c>
      <c r="B49" s="546"/>
      <c r="C49" s="2773"/>
      <c r="D49" s="546"/>
      <c r="E49" s="2773"/>
      <c r="F49" s="546"/>
      <c r="G49" s="2773"/>
      <c r="H49" s="546"/>
      <c r="I49" s="2773"/>
      <c r="J49" s="546"/>
      <c r="K49" s="2773"/>
      <c r="L49" s="546"/>
      <c r="M49" s="2773"/>
      <c r="N49" s="7043">
        <f t="shared" si="2"/>
        <v>0</v>
      </c>
      <c r="O49" s="7044">
        <f t="shared" si="2"/>
        <v>0</v>
      </c>
      <c r="P49" s="7043">
        <f t="shared" si="2"/>
        <v>0</v>
      </c>
      <c r="Q49" s="7044">
        <f t="shared" si="2"/>
        <v>0</v>
      </c>
      <c r="R49" s="558">
        <f t="shared" si="2"/>
        <v>0</v>
      </c>
      <c r="S49" s="7045">
        <f t="shared" si="2"/>
        <v>0</v>
      </c>
      <c r="T49" s="7046"/>
      <c r="U49" s="7047"/>
      <c r="V49" s="2773"/>
      <c r="W49" s="7046"/>
      <c r="X49" s="2773"/>
      <c r="Y49" s="549"/>
      <c r="Z49" s="2773"/>
      <c r="AA49" s="546"/>
      <c r="AB49" s="7048"/>
      <c r="AC49" s="7046"/>
      <c r="AD49" s="7047"/>
      <c r="AE49" s="2773"/>
      <c r="AF49" s="7046"/>
      <c r="AG49" s="2773"/>
      <c r="AH49" s="549"/>
      <c r="AI49" s="2773"/>
      <c r="AJ49" s="546"/>
      <c r="AK49" s="2773"/>
      <c r="AL49" s="3082"/>
      <c r="AM49" s="3082"/>
      <c r="AN49" s="3082"/>
      <c r="AO49" s="3082"/>
    </row>
    <row r="50" spans="1:41" x14ac:dyDescent="0.25">
      <c r="A50" s="1300" t="s">
        <v>1680</v>
      </c>
      <c r="B50" s="546"/>
      <c r="C50" s="2773"/>
      <c r="D50" s="546"/>
      <c r="E50" s="2773"/>
      <c r="F50" s="546"/>
      <c r="G50" s="2773"/>
      <c r="H50" s="546"/>
      <c r="I50" s="2773"/>
      <c r="J50" s="546"/>
      <c r="K50" s="2773"/>
      <c r="L50" s="546"/>
      <c r="M50" s="2773"/>
      <c r="N50" s="7043">
        <f t="shared" si="2"/>
        <v>0</v>
      </c>
      <c r="O50" s="7044">
        <f t="shared" si="2"/>
        <v>0</v>
      </c>
      <c r="P50" s="7043">
        <f t="shared" si="2"/>
        <v>0</v>
      </c>
      <c r="Q50" s="7044">
        <f t="shared" si="2"/>
        <v>0</v>
      </c>
      <c r="R50" s="558">
        <f t="shared" si="2"/>
        <v>0</v>
      </c>
      <c r="S50" s="7045">
        <f t="shared" si="2"/>
        <v>0</v>
      </c>
      <c r="T50" s="7046"/>
      <c r="U50" s="7047"/>
      <c r="V50" s="2773"/>
      <c r="W50" s="7046"/>
      <c r="X50" s="2773"/>
      <c r="Y50" s="549"/>
      <c r="Z50" s="2773"/>
      <c r="AA50" s="546"/>
      <c r="AB50" s="7048"/>
      <c r="AC50" s="7046"/>
      <c r="AD50" s="7047"/>
      <c r="AE50" s="2773"/>
      <c r="AF50" s="7046"/>
      <c r="AG50" s="2773"/>
      <c r="AH50" s="549"/>
      <c r="AI50" s="2773"/>
      <c r="AJ50" s="546"/>
      <c r="AK50" s="2773"/>
      <c r="AL50" s="3082"/>
      <c r="AM50" s="3082"/>
      <c r="AN50" s="3082"/>
      <c r="AO50" s="3082"/>
    </row>
    <row r="51" spans="1:41" x14ac:dyDescent="0.25">
      <c r="A51" s="1300" t="s">
        <v>1681</v>
      </c>
      <c r="B51" s="546"/>
      <c r="C51" s="2773"/>
      <c r="D51" s="546"/>
      <c r="E51" s="2773"/>
      <c r="F51" s="546"/>
      <c r="G51" s="2773"/>
      <c r="H51" s="546"/>
      <c r="I51" s="2773"/>
      <c r="J51" s="546"/>
      <c r="K51" s="2773"/>
      <c r="L51" s="546"/>
      <c r="M51" s="2773"/>
      <c r="N51" s="7043">
        <f t="shared" si="2"/>
        <v>0</v>
      </c>
      <c r="O51" s="7044">
        <f t="shared" si="2"/>
        <v>0</v>
      </c>
      <c r="P51" s="7043">
        <f t="shared" si="2"/>
        <v>0</v>
      </c>
      <c r="Q51" s="7044">
        <f t="shared" si="2"/>
        <v>0</v>
      </c>
      <c r="R51" s="558">
        <f t="shared" si="2"/>
        <v>0</v>
      </c>
      <c r="S51" s="7045">
        <f t="shared" si="2"/>
        <v>0</v>
      </c>
      <c r="T51" s="7046"/>
      <c r="U51" s="7047"/>
      <c r="V51" s="2773"/>
      <c r="W51" s="7046"/>
      <c r="X51" s="2773"/>
      <c r="Y51" s="549"/>
      <c r="Z51" s="2773"/>
      <c r="AA51" s="546"/>
      <c r="AB51" s="7048"/>
      <c r="AC51" s="7046"/>
      <c r="AD51" s="7047"/>
      <c r="AE51" s="2773"/>
      <c r="AF51" s="7046"/>
      <c r="AG51" s="2773"/>
      <c r="AH51" s="549"/>
      <c r="AI51" s="2773"/>
      <c r="AJ51" s="546"/>
      <c r="AK51" s="2773"/>
      <c r="AL51" s="3082"/>
      <c r="AM51" s="3082"/>
      <c r="AN51" s="3082"/>
      <c r="AO51" s="3082"/>
    </row>
    <row r="52" spans="1:41" x14ac:dyDescent="0.25">
      <c r="A52" s="209" t="s">
        <v>1682</v>
      </c>
      <c r="B52" s="546"/>
      <c r="C52" s="2773"/>
      <c r="D52" s="546"/>
      <c r="E52" s="2773"/>
      <c r="F52" s="546"/>
      <c r="G52" s="2773"/>
      <c r="H52" s="546"/>
      <c r="I52" s="2773"/>
      <c r="J52" s="546"/>
      <c r="K52" s="2773"/>
      <c r="L52" s="546"/>
      <c r="M52" s="2773"/>
      <c r="N52" s="7043">
        <f t="shared" si="2"/>
        <v>0</v>
      </c>
      <c r="O52" s="7044">
        <f t="shared" si="2"/>
        <v>0</v>
      </c>
      <c r="P52" s="7043">
        <f t="shared" si="2"/>
        <v>0</v>
      </c>
      <c r="Q52" s="7044">
        <f t="shared" si="2"/>
        <v>0</v>
      </c>
      <c r="R52" s="558">
        <f t="shared" si="2"/>
        <v>0</v>
      </c>
      <c r="S52" s="7045">
        <f t="shared" si="2"/>
        <v>0</v>
      </c>
      <c r="T52" s="7046"/>
      <c r="U52" s="7047"/>
      <c r="V52" s="2773"/>
      <c r="W52" s="7046"/>
      <c r="X52" s="2773"/>
      <c r="Y52" s="549"/>
      <c r="Z52" s="2773"/>
      <c r="AA52" s="546"/>
      <c r="AB52" s="7048"/>
      <c r="AC52" s="7046"/>
      <c r="AD52" s="7047"/>
      <c r="AE52" s="2773"/>
      <c r="AF52" s="7046"/>
      <c r="AG52" s="2773"/>
      <c r="AH52" s="549"/>
      <c r="AI52" s="2773"/>
      <c r="AJ52" s="546"/>
      <c r="AK52" s="2773"/>
      <c r="AL52" s="3082"/>
      <c r="AM52" s="3082"/>
      <c r="AN52" s="3082"/>
      <c r="AO52" s="3082"/>
    </row>
    <row r="53" spans="1:41" x14ac:dyDescent="0.25">
      <c r="A53" s="5408" t="s">
        <v>1683</v>
      </c>
      <c r="B53" s="546"/>
      <c r="C53" s="2773"/>
      <c r="D53" s="546"/>
      <c r="E53" s="2773"/>
      <c r="F53" s="546"/>
      <c r="G53" s="2773"/>
      <c r="H53" s="546"/>
      <c r="I53" s="2773"/>
      <c r="J53" s="546"/>
      <c r="K53" s="2773"/>
      <c r="L53" s="546"/>
      <c r="M53" s="2773"/>
      <c r="N53" s="7043">
        <f t="shared" si="2"/>
        <v>0</v>
      </c>
      <c r="O53" s="7044">
        <f t="shared" si="2"/>
        <v>0</v>
      </c>
      <c r="P53" s="7043">
        <f t="shared" si="2"/>
        <v>0</v>
      </c>
      <c r="Q53" s="7044">
        <f t="shared" si="2"/>
        <v>0</v>
      </c>
      <c r="R53" s="558">
        <f t="shared" si="2"/>
        <v>0</v>
      </c>
      <c r="S53" s="7045">
        <f t="shared" si="2"/>
        <v>0</v>
      </c>
      <c r="T53" s="7046"/>
      <c r="U53" s="7047"/>
      <c r="V53" s="2773"/>
      <c r="W53" s="7046"/>
      <c r="X53" s="2773"/>
      <c r="Y53" s="549"/>
      <c r="Z53" s="2773"/>
      <c r="AA53" s="546"/>
      <c r="AB53" s="7048"/>
      <c r="AC53" s="7046"/>
      <c r="AD53" s="7047"/>
      <c r="AE53" s="2773"/>
      <c r="AF53" s="7046"/>
      <c r="AG53" s="2773"/>
      <c r="AH53" s="549"/>
      <c r="AI53" s="2773"/>
      <c r="AJ53" s="546"/>
      <c r="AK53" s="2773"/>
      <c r="AL53" s="3082"/>
      <c r="AM53" s="3082"/>
      <c r="AN53" s="3082"/>
      <c r="AO53" s="3082"/>
    </row>
    <row r="54" spans="1:41" x14ac:dyDescent="0.25">
      <c r="A54" s="1300" t="s">
        <v>1684</v>
      </c>
      <c r="B54" s="546"/>
      <c r="C54" s="2773"/>
      <c r="D54" s="546"/>
      <c r="E54" s="2773"/>
      <c r="F54" s="546"/>
      <c r="G54" s="2773"/>
      <c r="H54" s="546"/>
      <c r="I54" s="2773"/>
      <c r="J54" s="546"/>
      <c r="K54" s="2773"/>
      <c r="L54" s="546"/>
      <c r="M54" s="2773"/>
      <c r="N54" s="7043">
        <f t="shared" si="2"/>
        <v>0</v>
      </c>
      <c r="O54" s="7044">
        <f t="shared" si="2"/>
        <v>0</v>
      </c>
      <c r="P54" s="7043">
        <f t="shared" si="2"/>
        <v>0</v>
      </c>
      <c r="Q54" s="7044">
        <f t="shared" si="2"/>
        <v>0</v>
      </c>
      <c r="R54" s="558">
        <f t="shared" si="2"/>
        <v>0</v>
      </c>
      <c r="S54" s="7045">
        <f t="shared" si="2"/>
        <v>0</v>
      </c>
      <c r="T54" s="7046"/>
      <c r="U54" s="7047"/>
      <c r="V54" s="2773"/>
      <c r="W54" s="7046"/>
      <c r="X54" s="2773"/>
      <c r="Y54" s="549"/>
      <c r="Z54" s="2773"/>
      <c r="AA54" s="546"/>
      <c r="AB54" s="7048"/>
      <c r="AC54" s="7046"/>
      <c r="AD54" s="7047"/>
      <c r="AE54" s="2773"/>
      <c r="AF54" s="7046"/>
      <c r="AG54" s="2773"/>
      <c r="AH54" s="549"/>
      <c r="AI54" s="2773"/>
      <c r="AJ54" s="546"/>
      <c r="AK54" s="2773"/>
      <c r="AL54" s="3082"/>
      <c r="AM54" s="3082"/>
      <c r="AN54" s="3082"/>
      <c r="AO54" s="3082"/>
    </row>
    <row r="55" spans="1:41" x14ac:dyDescent="0.25">
      <c r="A55" s="1300" t="s">
        <v>1685</v>
      </c>
      <c r="B55" s="546"/>
      <c r="C55" s="2773"/>
      <c r="D55" s="546"/>
      <c r="E55" s="2773"/>
      <c r="F55" s="546"/>
      <c r="G55" s="2773"/>
      <c r="H55" s="546"/>
      <c r="I55" s="2773"/>
      <c r="J55" s="546"/>
      <c r="K55" s="2773"/>
      <c r="L55" s="546"/>
      <c r="M55" s="2773"/>
      <c r="N55" s="7043">
        <f t="shared" si="2"/>
        <v>0</v>
      </c>
      <c r="O55" s="7044">
        <f t="shared" si="2"/>
        <v>0</v>
      </c>
      <c r="P55" s="7043">
        <f t="shared" si="2"/>
        <v>0</v>
      </c>
      <c r="Q55" s="7044">
        <f t="shared" si="2"/>
        <v>0</v>
      </c>
      <c r="R55" s="558">
        <f t="shared" si="2"/>
        <v>0</v>
      </c>
      <c r="S55" s="7045">
        <f t="shared" si="2"/>
        <v>0</v>
      </c>
      <c r="T55" s="7046"/>
      <c r="U55" s="7047"/>
      <c r="V55" s="2773"/>
      <c r="W55" s="7046"/>
      <c r="X55" s="2773"/>
      <c r="Y55" s="549"/>
      <c r="Z55" s="2773"/>
      <c r="AA55" s="546"/>
      <c r="AB55" s="7048"/>
      <c r="AC55" s="7046"/>
      <c r="AD55" s="7047"/>
      <c r="AE55" s="2773"/>
      <c r="AF55" s="7046"/>
      <c r="AG55" s="2773"/>
      <c r="AH55" s="549"/>
      <c r="AI55" s="2773"/>
      <c r="AJ55" s="546"/>
      <c r="AK55" s="2773"/>
      <c r="AL55" s="3082"/>
      <c r="AM55" s="3082"/>
      <c r="AN55" s="3082"/>
      <c r="AO55" s="3082"/>
    </row>
    <row r="56" spans="1:41" x14ac:dyDescent="0.25">
      <c r="A56" s="1300" t="s">
        <v>1686</v>
      </c>
      <c r="B56" s="546"/>
      <c r="C56" s="2773"/>
      <c r="D56" s="546"/>
      <c r="E56" s="2773"/>
      <c r="F56" s="546"/>
      <c r="G56" s="2773"/>
      <c r="H56" s="546"/>
      <c r="I56" s="2773"/>
      <c r="J56" s="546"/>
      <c r="K56" s="2773"/>
      <c r="L56" s="546"/>
      <c r="M56" s="2773"/>
      <c r="N56" s="7043">
        <f t="shared" si="2"/>
        <v>0</v>
      </c>
      <c r="O56" s="7044">
        <f t="shared" si="2"/>
        <v>0</v>
      </c>
      <c r="P56" s="7043">
        <f t="shared" si="2"/>
        <v>0</v>
      </c>
      <c r="Q56" s="7044">
        <f t="shared" si="2"/>
        <v>0</v>
      </c>
      <c r="R56" s="558">
        <f t="shared" si="2"/>
        <v>0</v>
      </c>
      <c r="S56" s="7045">
        <f t="shared" si="2"/>
        <v>0</v>
      </c>
      <c r="T56" s="7046"/>
      <c r="U56" s="7047"/>
      <c r="V56" s="2773"/>
      <c r="W56" s="7046"/>
      <c r="X56" s="2773"/>
      <c r="Y56" s="549"/>
      <c r="Z56" s="2773"/>
      <c r="AA56" s="546"/>
      <c r="AB56" s="7048"/>
      <c r="AC56" s="7046"/>
      <c r="AD56" s="7047"/>
      <c r="AE56" s="2773"/>
      <c r="AF56" s="7046"/>
      <c r="AG56" s="2773"/>
      <c r="AH56" s="549"/>
      <c r="AI56" s="2773"/>
      <c r="AJ56" s="546"/>
      <c r="AK56" s="2773"/>
      <c r="AL56" s="3082"/>
      <c r="AM56" s="3082"/>
      <c r="AN56" s="3082"/>
      <c r="AO56" s="3082"/>
    </row>
    <row r="57" spans="1:41" x14ac:dyDescent="0.25">
      <c r="A57" s="1300" t="s">
        <v>1687</v>
      </c>
      <c r="B57" s="546"/>
      <c r="C57" s="2773"/>
      <c r="D57" s="546"/>
      <c r="E57" s="2773"/>
      <c r="F57" s="546"/>
      <c r="G57" s="2773"/>
      <c r="H57" s="546"/>
      <c r="I57" s="2773"/>
      <c r="J57" s="546"/>
      <c r="K57" s="2773"/>
      <c r="L57" s="546"/>
      <c r="M57" s="2773"/>
      <c r="N57" s="7043">
        <f t="shared" si="2"/>
        <v>0</v>
      </c>
      <c r="O57" s="7044">
        <f t="shared" si="2"/>
        <v>0</v>
      </c>
      <c r="P57" s="7043">
        <f t="shared" si="2"/>
        <v>0</v>
      </c>
      <c r="Q57" s="7044">
        <f t="shared" si="2"/>
        <v>0</v>
      </c>
      <c r="R57" s="558">
        <f t="shared" si="2"/>
        <v>0</v>
      </c>
      <c r="S57" s="7045">
        <f t="shared" si="2"/>
        <v>0</v>
      </c>
      <c r="T57" s="7046"/>
      <c r="U57" s="7047"/>
      <c r="V57" s="2773"/>
      <c r="W57" s="7046"/>
      <c r="X57" s="2773"/>
      <c r="Y57" s="549"/>
      <c r="Z57" s="2773"/>
      <c r="AA57" s="546"/>
      <c r="AB57" s="7048"/>
      <c r="AC57" s="7046"/>
      <c r="AD57" s="7047"/>
      <c r="AE57" s="2773"/>
      <c r="AF57" s="7046"/>
      <c r="AG57" s="2773"/>
      <c r="AH57" s="549"/>
      <c r="AI57" s="2773"/>
      <c r="AJ57" s="546"/>
      <c r="AK57" s="2773"/>
      <c r="AL57" s="3082"/>
      <c r="AM57" s="3082"/>
      <c r="AN57" s="3082"/>
      <c r="AO57" s="3082"/>
    </row>
    <row r="58" spans="1:41" x14ac:dyDescent="0.25">
      <c r="A58" s="1300" t="s">
        <v>1688</v>
      </c>
      <c r="B58" s="546"/>
      <c r="C58" s="2773"/>
      <c r="D58" s="546"/>
      <c r="E58" s="2773"/>
      <c r="F58" s="546"/>
      <c r="G58" s="2773"/>
      <c r="H58" s="546"/>
      <c r="I58" s="2773"/>
      <c r="J58" s="546"/>
      <c r="K58" s="2773"/>
      <c r="L58" s="546"/>
      <c r="M58" s="2773"/>
      <c r="N58" s="7043">
        <f t="shared" si="2"/>
        <v>0</v>
      </c>
      <c r="O58" s="7044">
        <f t="shared" si="2"/>
        <v>0</v>
      </c>
      <c r="P58" s="7043">
        <f t="shared" si="2"/>
        <v>0</v>
      </c>
      <c r="Q58" s="7044">
        <f t="shared" si="2"/>
        <v>0</v>
      </c>
      <c r="R58" s="558">
        <f t="shared" si="2"/>
        <v>0</v>
      </c>
      <c r="S58" s="7045">
        <f t="shared" si="2"/>
        <v>0</v>
      </c>
      <c r="T58" s="7046"/>
      <c r="U58" s="7047"/>
      <c r="V58" s="2773"/>
      <c r="W58" s="7046"/>
      <c r="X58" s="2773"/>
      <c r="Y58" s="549"/>
      <c r="Z58" s="2773"/>
      <c r="AA58" s="546"/>
      <c r="AB58" s="7048"/>
      <c r="AC58" s="7046"/>
      <c r="AD58" s="7047"/>
      <c r="AE58" s="2773"/>
      <c r="AF58" s="7046"/>
      <c r="AG58" s="2773"/>
      <c r="AH58" s="549"/>
      <c r="AI58" s="2773"/>
      <c r="AJ58" s="546"/>
      <c r="AK58" s="2773"/>
      <c r="AL58" s="3082"/>
      <c r="AM58" s="3082"/>
      <c r="AN58" s="3082"/>
      <c r="AO58" s="3082"/>
    </row>
    <row r="59" spans="1:41" x14ac:dyDescent="0.25">
      <c r="A59" s="1300" t="s">
        <v>1689</v>
      </c>
      <c r="B59" s="546"/>
      <c r="C59" s="2773"/>
      <c r="D59" s="546"/>
      <c r="E59" s="2773"/>
      <c r="F59" s="546"/>
      <c r="G59" s="2773"/>
      <c r="H59" s="546"/>
      <c r="I59" s="2773"/>
      <c r="J59" s="546"/>
      <c r="K59" s="2773"/>
      <c r="L59" s="546"/>
      <c r="M59" s="2773"/>
      <c r="N59" s="7043">
        <f t="shared" si="2"/>
        <v>0</v>
      </c>
      <c r="O59" s="7044">
        <f t="shared" si="2"/>
        <v>0</v>
      </c>
      <c r="P59" s="7043">
        <f t="shared" si="2"/>
        <v>0</v>
      </c>
      <c r="Q59" s="7044">
        <f t="shared" si="2"/>
        <v>0</v>
      </c>
      <c r="R59" s="558">
        <f t="shared" si="2"/>
        <v>0</v>
      </c>
      <c r="S59" s="7045">
        <f t="shared" si="2"/>
        <v>0</v>
      </c>
      <c r="T59" s="7046"/>
      <c r="U59" s="7047"/>
      <c r="V59" s="2773"/>
      <c r="W59" s="7046"/>
      <c r="X59" s="2773"/>
      <c r="Y59" s="549"/>
      <c r="Z59" s="2773"/>
      <c r="AA59" s="546"/>
      <c r="AB59" s="7048"/>
      <c r="AC59" s="7046"/>
      <c r="AD59" s="7047"/>
      <c r="AE59" s="2773"/>
      <c r="AF59" s="7046"/>
      <c r="AG59" s="2773"/>
      <c r="AH59" s="549"/>
      <c r="AI59" s="2773"/>
      <c r="AJ59" s="546"/>
      <c r="AK59" s="2773"/>
      <c r="AL59" s="3082"/>
      <c r="AM59" s="3082"/>
      <c r="AN59" s="3082"/>
      <c r="AO59" s="3082"/>
    </row>
    <row r="60" spans="1:41" x14ac:dyDescent="0.25">
      <c r="A60" s="1300" t="s">
        <v>1690</v>
      </c>
      <c r="B60" s="546"/>
      <c r="C60" s="2773"/>
      <c r="D60" s="546"/>
      <c r="E60" s="2773"/>
      <c r="F60" s="546"/>
      <c r="G60" s="2773"/>
      <c r="H60" s="546"/>
      <c r="I60" s="2773"/>
      <c r="J60" s="546"/>
      <c r="K60" s="2773"/>
      <c r="L60" s="546"/>
      <c r="M60" s="2773"/>
      <c r="N60" s="7043">
        <f t="shared" si="2"/>
        <v>0</v>
      </c>
      <c r="O60" s="7044">
        <f t="shared" si="2"/>
        <v>0</v>
      </c>
      <c r="P60" s="7043">
        <f t="shared" si="2"/>
        <v>0</v>
      </c>
      <c r="Q60" s="7044">
        <f t="shared" si="2"/>
        <v>0</v>
      </c>
      <c r="R60" s="558">
        <f t="shared" si="2"/>
        <v>0</v>
      </c>
      <c r="S60" s="7045">
        <f t="shared" si="2"/>
        <v>0</v>
      </c>
      <c r="T60" s="7046"/>
      <c r="U60" s="7047"/>
      <c r="V60" s="2773"/>
      <c r="W60" s="7046"/>
      <c r="X60" s="2773"/>
      <c r="Y60" s="549"/>
      <c r="Z60" s="2773"/>
      <c r="AA60" s="546"/>
      <c r="AB60" s="7048"/>
      <c r="AC60" s="7046"/>
      <c r="AD60" s="7047"/>
      <c r="AE60" s="2773"/>
      <c r="AF60" s="7046"/>
      <c r="AG60" s="2773"/>
      <c r="AH60" s="549"/>
      <c r="AI60" s="2773"/>
      <c r="AJ60" s="546"/>
      <c r="AK60" s="2773"/>
      <c r="AL60" s="3082"/>
      <c r="AM60" s="3082"/>
      <c r="AN60" s="3082"/>
      <c r="AO60" s="3082"/>
    </row>
    <row r="61" spans="1:41" x14ac:dyDescent="0.25">
      <c r="A61" s="7033" t="s">
        <v>1691</v>
      </c>
      <c r="B61" s="546"/>
      <c r="C61" s="2773"/>
      <c r="D61" s="546"/>
      <c r="E61" s="2773"/>
      <c r="F61" s="546"/>
      <c r="G61" s="2773"/>
      <c r="H61" s="546"/>
      <c r="I61" s="2773"/>
      <c r="J61" s="546"/>
      <c r="K61" s="2773"/>
      <c r="L61" s="546"/>
      <c r="M61" s="2773"/>
      <c r="N61" s="7043">
        <f t="shared" si="2"/>
        <v>0</v>
      </c>
      <c r="O61" s="7044">
        <f t="shared" si="2"/>
        <v>0</v>
      </c>
      <c r="P61" s="7043">
        <f t="shared" si="2"/>
        <v>0</v>
      </c>
      <c r="Q61" s="7044">
        <f t="shared" si="2"/>
        <v>0</v>
      </c>
      <c r="R61" s="558">
        <f t="shared" si="2"/>
        <v>0</v>
      </c>
      <c r="S61" s="7045">
        <f t="shared" si="2"/>
        <v>0</v>
      </c>
      <c r="T61" s="7046"/>
      <c r="U61" s="7047"/>
      <c r="V61" s="2773"/>
      <c r="W61" s="7046"/>
      <c r="X61" s="2773"/>
      <c r="Y61" s="549"/>
      <c r="Z61" s="2773"/>
      <c r="AA61" s="546"/>
      <c r="AB61" s="7048"/>
      <c r="AC61" s="7046"/>
      <c r="AD61" s="7047"/>
      <c r="AE61" s="2773"/>
      <c r="AF61" s="7046"/>
      <c r="AG61" s="2773"/>
      <c r="AH61" s="549"/>
      <c r="AI61" s="2773"/>
      <c r="AJ61" s="546"/>
      <c r="AK61" s="2773"/>
      <c r="AL61" s="3082"/>
      <c r="AM61" s="3082"/>
      <c r="AN61" s="3082"/>
      <c r="AO61" s="3082"/>
    </row>
    <row r="62" spans="1:41" x14ac:dyDescent="0.25">
      <c r="A62" s="5408" t="s">
        <v>1692</v>
      </c>
      <c r="B62" s="546"/>
      <c r="C62" s="2773"/>
      <c r="D62" s="546"/>
      <c r="E62" s="2773"/>
      <c r="F62" s="546"/>
      <c r="G62" s="2773"/>
      <c r="H62" s="546"/>
      <c r="I62" s="2773"/>
      <c r="J62" s="546"/>
      <c r="K62" s="2773"/>
      <c r="L62" s="546"/>
      <c r="M62" s="2773"/>
      <c r="N62" s="7043">
        <f t="shared" si="2"/>
        <v>0</v>
      </c>
      <c r="O62" s="7044">
        <f t="shared" si="2"/>
        <v>0</v>
      </c>
      <c r="P62" s="7043">
        <f t="shared" si="2"/>
        <v>0</v>
      </c>
      <c r="Q62" s="7044">
        <f t="shared" si="2"/>
        <v>0</v>
      </c>
      <c r="R62" s="558">
        <f t="shared" si="2"/>
        <v>0</v>
      </c>
      <c r="S62" s="7045">
        <f t="shared" si="2"/>
        <v>0</v>
      </c>
      <c r="T62" s="7046"/>
      <c r="U62" s="7047"/>
      <c r="V62" s="2773"/>
      <c r="W62" s="7046"/>
      <c r="X62" s="2773"/>
      <c r="Y62" s="549"/>
      <c r="Z62" s="2773"/>
      <c r="AA62" s="546"/>
      <c r="AB62" s="7048"/>
      <c r="AC62" s="7046"/>
      <c r="AD62" s="7047"/>
      <c r="AE62" s="2773"/>
      <c r="AF62" s="7046"/>
      <c r="AG62" s="2773"/>
      <c r="AH62" s="549"/>
      <c r="AI62" s="2773"/>
      <c r="AJ62" s="546"/>
      <c r="AK62" s="2773"/>
      <c r="AL62" s="3082"/>
      <c r="AM62" s="3082"/>
      <c r="AN62" s="3082"/>
      <c r="AO62" s="3082"/>
    </row>
    <row r="63" spans="1:41" x14ac:dyDescent="0.25">
      <c r="A63" s="5408" t="s">
        <v>1693</v>
      </c>
      <c r="B63" s="546"/>
      <c r="C63" s="2773"/>
      <c r="D63" s="546"/>
      <c r="E63" s="2773"/>
      <c r="F63" s="546"/>
      <c r="G63" s="2773"/>
      <c r="H63" s="546"/>
      <c r="I63" s="2773"/>
      <c r="J63" s="546"/>
      <c r="K63" s="2773"/>
      <c r="L63" s="546"/>
      <c r="M63" s="2773"/>
      <c r="N63" s="7043">
        <f t="shared" si="2"/>
        <v>0</v>
      </c>
      <c r="O63" s="7044">
        <f t="shared" si="2"/>
        <v>0</v>
      </c>
      <c r="P63" s="7043">
        <f t="shared" si="2"/>
        <v>0</v>
      </c>
      <c r="Q63" s="7044">
        <f t="shared" si="2"/>
        <v>0</v>
      </c>
      <c r="R63" s="558">
        <f t="shared" si="2"/>
        <v>0</v>
      </c>
      <c r="S63" s="7045">
        <f t="shared" si="2"/>
        <v>0</v>
      </c>
      <c r="T63" s="7046"/>
      <c r="U63" s="7047"/>
      <c r="V63" s="2773"/>
      <c r="W63" s="7046"/>
      <c r="X63" s="2773"/>
      <c r="Y63" s="549"/>
      <c r="Z63" s="2773"/>
      <c r="AA63" s="546"/>
      <c r="AB63" s="7048"/>
      <c r="AC63" s="7046"/>
      <c r="AD63" s="7047"/>
      <c r="AE63" s="2773"/>
      <c r="AF63" s="7046"/>
      <c r="AG63" s="2773"/>
      <c r="AH63" s="549"/>
      <c r="AI63" s="2773"/>
      <c r="AJ63" s="546"/>
      <c r="AK63" s="2773"/>
      <c r="AL63" s="3082"/>
      <c r="AM63" s="3082"/>
      <c r="AN63" s="3082"/>
      <c r="AO63" s="3082"/>
    </row>
    <row r="64" spans="1:41" x14ac:dyDescent="0.25">
      <c r="A64" s="5408" t="s">
        <v>1694</v>
      </c>
      <c r="B64" s="546"/>
      <c r="C64" s="2773"/>
      <c r="D64" s="546"/>
      <c r="E64" s="2773"/>
      <c r="F64" s="546"/>
      <c r="G64" s="2773"/>
      <c r="H64" s="546"/>
      <c r="I64" s="2773"/>
      <c r="J64" s="546"/>
      <c r="K64" s="2773"/>
      <c r="L64" s="546"/>
      <c r="M64" s="2773"/>
      <c r="N64" s="7043">
        <f t="shared" si="2"/>
        <v>0</v>
      </c>
      <c r="O64" s="7044">
        <f t="shared" si="2"/>
        <v>0</v>
      </c>
      <c r="P64" s="7043">
        <f t="shared" si="2"/>
        <v>0</v>
      </c>
      <c r="Q64" s="7044">
        <f t="shared" si="2"/>
        <v>0</v>
      </c>
      <c r="R64" s="558">
        <f t="shared" si="2"/>
        <v>0</v>
      </c>
      <c r="S64" s="7045">
        <f t="shared" si="2"/>
        <v>0</v>
      </c>
      <c r="T64" s="7046"/>
      <c r="U64" s="7047"/>
      <c r="V64" s="2773"/>
      <c r="W64" s="7046"/>
      <c r="X64" s="2773"/>
      <c r="Y64" s="549"/>
      <c r="Z64" s="2773"/>
      <c r="AA64" s="546"/>
      <c r="AB64" s="7048"/>
      <c r="AC64" s="7046"/>
      <c r="AD64" s="7047"/>
      <c r="AE64" s="2773"/>
      <c r="AF64" s="7046"/>
      <c r="AG64" s="2773"/>
      <c r="AH64" s="549"/>
      <c r="AI64" s="2773"/>
      <c r="AJ64" s="546"/>
      <c r="AK64" s="2773"/>
      <c r="AL64" s="3082"/>
      <c r="AM64" s="3082"/>
      <c r="AN64" s="3082"/>
      <c r="AO64" s="3082"/>
    </row>
    <row r="65" spans="1:41" x14ac:dyDescent="0.25">
      <c r="A65" s="1300" t="s">
        <v>1695</v>
      </c>
      <c r="B65" s="546"/>
      <c r="C65" s="2773"/>
      <c r="D65" s="546"/>
      <c r="E65" s="2773"/>
      <c r="F65" s="546"/>
      <c r="G65" s="2773"/>
      <c r="H65" s="546"/>
      <c r="I65" s="2773"/>
      <c r="J65" s="546"/>
      <c r="K65" s="2773"/>
      <c r="L65" s="546"/>
      <c r="M65" s="2773"/>
      <c r="N65" s="7043">
        <f t="shared" si="2"/>
        <v>0</v>
      </c>
      <c r="O65" s="7044">
        <f t="shared" si="2"/>
        <v>0</v>
      </c>
      <c r="P65" s="7043">
        <f t="shared" si="2"/>
        <v>0</v>
      </c>
      <c r="Q65" s="7044">
        <f t="shared" si="2"/>
        <v>0</v>
      </c>
      <c r="R65" s="558">
        <f t="shared" si="2"/>
        <v>0</v>
      </c>
      <c r="S65" s="7045">
        <f t="shared" si="2"/>
        <v>0</v>
      </c>
      <c r="T65" s="7046"/>
      <c r="U65" s="7047"/>
      <c r="V65" s="2773"/>
      <c r="W65" s="7046"/>
      <c r="X65" s="2773"/>
      <c r="Y65" s="549"/>
      <c r="Z65" s="2773"/>
      <c r="AA65" s="546"/>
      <c r="AB65" s="7048"/>
      <c r="AC65" s="7046"/>
      <c r="AD65" s="7047"/>
      <c r="AE65" s="2773"/>
      <c r="AF65" s="7046"/>
      <c r="AG65" s="2773"/>
      <c r="AH65" s="549"/>
      <c r="AI65" s="2773"/>
      <c r="AJ65" s="546"/>
      <c r="AK65" s="2773"/>
      <c r="AL65" s="3082"/>
      <c r="AM65" s="3082"/>
      <c r="AN65" s="3082"/>
      <c r="AO65" s="3082"/>
    </row>
    <row r="66" spans="1:41" x14ac:dyDescent="0.25">
      <c r="A66" s="1300" t="s">
        <v>1696</v>
      </c>
      <c r="B66" s="546"/>
      <c r="C66" s="2773"/>
      <c r="D66" s="546"/>
      <c r="E66" s="2773"/>
      <c r="F66" s="546"/>
      <c r="G66" s="2773"/>
      <c r="H66" s="546"/>
      <c r="I66" s="2773"/>
      <c r="J66" s="546"/>
      <c r="K66" s="2773"/>
      <c r="L66" s="546"/>
      <c r="M66" s="2773"/>
      <c r="N66" s="7043">
        <f t="shared" si="2"/>
        <v>0</v>
      </c>
      <c r="O66" s="7044">
        <f t="shared" si="2"/>
        <v>0</v>
      </c>
      <c r="P66" s="7043">
        <f t="shared" si="2"/>
        <v>0</v>
      </c>
      <c r="Q66" s="7044">
        <f t="shared" si="2"/>
        <v>0</v>
      </c>
      <c r="R66" s="558">
        <f t="shared" si="2"/>
        <v>0</v>
      </c>
      <c r="S66" s="7045">
        <f t="shared" si="2"/>
        <v>0</v>
      </c>
      <c r="T66" s="7046"/>
      <c r="U66" s="7047"/>
      <c r="V66" s="2773"/>
      <c r="W66" s="7046"/>
      <c r="X66" s="2773"/>
      <c r="Y66" s="549"/>
      <c r="Z66" s="2773"/>
      <c r="AA66" s="546"/>
      <c r="AB66" s="7048"/>
      <c r="AC66" s="7046"/>
      <c r="AD66" s="7047"/>
      <c r="AE66" s="2773"/>
      <c r="AF66" s="7046"/>
      <c r="AG66" s="2773"/>
      <c r="AH66" s="549"/>
      <c r="AI66" s="2773"/>
      <c r="AJ66" s="546"/>
      <c r="AK66" s="2773"/>
      <c r="AL66" s="3082"/>
      <c r="AM66" s="3082"/>
      <c r="AN66" s="3082"/>
      <c r="AO66" s="3082"/>
    </row>
    <row r="67" spans="1:41" x14ac:dyDescent="0.25">
      <c r="A67" s="1300" t="s">
        <v>1697</v>
      </c>
      <c r="B67" s="546"/>
      <c r="C67" s="2773"/>
      <c r="D67" s="546"/>
      <c r="E67" s="2773"/>
      <c r="F67" s="546"/>
      <c r="G67" s="2773"/>
      <c r="H67" s="546"/>
      <c r="I67" s="2773"/>
      <c r="J67" s="546"/>
      <c r="K67" s="2773"/>
      <c r="L67" s="546"/>
      <c r="M67" s="2773"/>
      <c r="N67" s="7043">
        <f t="shared" si="2"/>
        <v>0</v>
      </c>
      <c r="O67" s="7044">
        <f t="shared" si="2"/>
        <v>0</v>
      </c>
      <c r="P67" s="7043">
        <f t="shared" si="2"/>
        <v>0</v>
      </c>
      <c r="Q67" s="7044">
        <f t="shared" si="2"/>
        <v>0</v>
      </c>
      <c r="R67" s="558">
        <f t="shared" si="2"/>
        <v>0</v>
      </c>
      <c r="S67" s="7045">
        <f t="shared" si="2"/>
        <v>0</v>
      </c>
      <c r="T67" s="7046"/>
      <c r="U67" s="7047"/>
      <c r="V67" s="2773"/>
      <c r="W67" s="7046"/>
      <c r="X67" s="2773"/>
      <c r="Y67" s="549"/>
      <c r="Z67" s="2773"/>
      <c r="AA67" s="546"/>
      <c r="AB67" s="7048"/>
      <c r="AC67" s="7046"/>
      <c r="AD67" s="7047"/>
      <c r="AE67" s="2773"/>
      <c r="AF67" s="7046"/>
      <c r="AG67" s="2773"/>
      <c r="AH67" s="549"/>
      <c r="AI67" s="2773"/>
      <c r="AJ67" s="546"/>
      <c r="AK67" s="2773"/>
      <c r="AL67" s="3082"/>
      <c r="AM67" s="3082"/>
      <c r="AN67" s="3082"/>
      <c r="AO67" s="3082"/>
    </row>
    <row r="68" spans="1:41" x14ac:dyDescent="0.25">
      <c r="A68" s="1300" t="s">
        <v>1698</v>
      </c>
      <c r="B68" s="546"/>
      <c r="C68" s="2773"/>
      <c r="D68" s="546"/>
      <c r="E68" s="2773"/>
      <c r="F68" s="546"/>
      <c r="G68" s="2773"/>
      <c r="H68" s="546"/>
      <c r="I68" s="2773"/>
      <c r="J68" s="546"/>
      <c r="K68" s="2773"/>
      <c r="L68" s="546"/>
      <c r="M68" s="2773"/>
      <c r="N68" s="7043">
        <f t="shared" si="2"/>
        <v>0</v>
      </c>
      <c r="O68" s="7044">
        <f t="shared" si="2"/>
        <v>0</v>
      </c>
      <c r="P68" s="7043">
        <f t="shared" si="2"/>
        <v>0</v>
      </c>
      <c r="Q68" s="7044">
        <f t="shared" si="2"/>
        <v>0</v>
      </c>
      <c r="R68" s="558">
        <f t="shared" si="2"/>
        <v>0</v>
      </c>
      <c r="S68" s="7045">
        <f t="shared" si="2"/>
        <v>0</v>
      </c>
      <c r="T68" s="7046"/>
      <c r="U68" s="7047"/>
      <c r="V68" s="2773"/>
      <c r="W68" s="7046"/>
      <c r="X68" s="2773"/>
      <c r="Y68" s="549"/>
      <c r="Z68" s="2773"/>
      <c r="AA68" s="546"/>
      <c r="AB68" s="7048"/>
      <c r="AC68" s="7046"/>
      <c r="AD68" s="7047"/>
      <c r="AE68" s="2773"/>
      <c r="AF68" s="7046"/>
      <c r="AG68" s="2773"/>
      <c r="AH68" s="549"/>
      <c r="AI68" s="2773"/>
      <c r="AJ68" s="546"/>
      <c r="AK68" s="2773"/>
      <c r="AL68" s="3082"/>
      <c r="AM68" s="3082"/>
      <c r="AN68" s="3082"/>
      <c r="AO68" s="3082"/>
    </row>
    <row r="69" spans="1:41" x14ac:dyDescent="0.25">
      <c r="A69" s="1300" t="s">
        <v>1699</v>
      </c>
      <c r="B69" s="546"/>
      <c r="C69" s="2773"/>
      <c r="D69" s="546"/>
      <c r="E69" s="2773"/>
      <c r="F69" s="546"/>
      <c r="G69" s="2773"/>
      <c r="H69" s="546"/>
      <c r="I69" s="2773"/>
      <c r="J69" s="546"/>
      <c r="K69" s="2773"/>
      <c r="L69" s="546"/>
      <c r="M69" s="2773"/>
      <c r="N69" s="7043">
        <f t="shared" si="2"/>
        <v>0</v>
      </c>
      <c r="O69" s="7044">
        <f t="shared" si="2"/>
        <v>0</v>
      </c>
      <c r="P69" s="7043">
        <f t="shared" si="2"/>
        <v>0</v>
      </c>
      <c r="Q69" s="7044">
        <f t="shared" si="2"/>
        <v>0</v>
      </c>
      <c r="R69" s="558">
        <f t="shared" si="2"/>
        <v>0</v>
      </c>
      <c r="S69" s="7045">
        <f t="shared" si="2"/>
        <v>0</v>
      </c>
      <c r="T69" s="7046"/>
      <c r="U69" s="7047"/>
      <c r="V69" s="2773"/>
      <c r="W69" s="7046"/>
      <c r="X69" s="2773"/>
      <c r="Y69" s="549"/>
      <c r="Z69" s="2773"/>
      <c r="AA69" s="546"/>
      <c r="AB69" s="7048"/>
      <c r="AC69" s="7046"/>
      <c r="AD69" s="7047"/>
      <c r="AE69" s="2773"/>
      <c r="AF69" s="7046"/>
      <c r="AG69" s="2773"/>
      <c r="AH69" s="549"/>
      <c r="AI69" s="2773"/>
      <c r="AJ69" s="546"/>
      <c r="AK69" s="2773"/>
      <c r="AL69" s="3082"/>
      <c r="AM69" s="3082"/>
      <c r="AN69" s="3082"/>
      <c r="AO69" s="3082"/>
    </row>
    <row r="70" spans="1:41" x14ac:dyDescent="0.25">
      <c r="A70" s="1300" t="s">
        <v>1700</v>
      </c>
      <c r="B70" s="546"/>
      <c r="C70" s="2773"/>
      <c r="D70" s="546"/>
      <c r="E70" s="2773"/>
      <c r="F70" s="546"/>
      <c r="G70" s="2773"/>
      <c r="H70" s="546"/>
      <c r="I70" s="2773"/>
      <c r="J70" s="546"/>
      <c r="K70" s="2773"/>
      <c r="L70" s="546"/>
      <c r="M70" s="2773"/>
      <c r="N70" s="7043">
        <f t="shared" si="2"/>
        <v>0</v>
      </c>
      <c r="O70" s="7044">
        <f t="shared" si="2"/>
        <v>0</v>
      </c>
      <c r="P70" s="7043">
        <f t="shared" si="2"/>
        <v>0</v>
      </c>
      <c r="Q70" s="7044">
        <f t="shared" si="2"/>
        <v>0</v>
      </c>
      <c r="R70" s="558">
        <f t="shared" si="2"/>
        <v>0</v>
      </c>
      <c r="S70" s="7045">
        <f t="shared" si="2"/>
        <v>0</v>
      </c>
      <c r="T70" s="7046"/>
      <c r="U70" s="7047"/>
      <c r="V70" s="2773"/>
      <c r="W70" s="7046"/>
      <c r="X70" s="2773"/>
      <c r="Y70" s="549"/>
      <c r="Z70" s="2773"/>
      <c r="AA70" s="546"/>
      <c r="AB70" s="7048"/>
      <c r="AC70" s="7046"/>
      <c r="AD70" s="7047"/>
      <c r="AE70" s="2773"/>
      <c r="AF70" s="7046"/>
      <c r="AG70" s="2773"/>
      <c r="AH70" s="549"/>
      <c r="AI70" s="2773"/>
      <c r="AJ70" s="546"/>
      <c r="AK70" s="2773"/>
      <c r="AL70" s="3082"/>
      <c r="AM70" s="3082"/>
      <c r="AN70" s="3082"/>
      <c r="AO70" s="3082"/>
    </row>
    <row r="71" spans="1:41" x14ac:dyDescent="0.25">
      <c r="A71" s="1300" t="s">
        <v>1701</v>
      </c>
      <c r="B71" s="546"/>
      <c r="C71" s="2773"/>
      <c r="D71" s="546"/>
      <c r="E71" s="2773"/>
      <c r="F71" s="546"/>
      <c r="G71" s="2773"/>
      <c r="H71" s="546"/>
      <c r="I71" s="2773"/>
      <c r="J71" s="546"/>
      <c r="K71" s="2773"/>
      <c r="L71" s="546"/>
      <c r="M71" s="2773"/>
      <c r="N71" s="7043">
        <f t="shared" si="2"/>
        <v>0</v>
      </c>
      <c r="O71" s="7044">
        <f t="shared" si="2"/>
        <v>0</v>
      </c>
      <c r="P71" s="7043">
        <f t="shared" si="2"/>
        <v>0</v>
      </c>
      <c r="Q71" s="7044">
        <f t="shared" si="2"/>
        <v>0</v>
      </c>
      <c r="R71" s="558">
        <f t="shared" si="2"/>
        <v>0</v>
      </c>
      <c r="S71" s="7045">
        <f t="shared" si="2"/>
        <v>0</v>
      </c>
      <c r="T71" s="7046"/>
      <c r="U71" s="7047"/>
      <c r="V71" s="2773"/>
      <c r="W71" s="7046"/>
      <c r="X71" s="2773"/>
      <c r="Y71" s="549"/>
      <c r="Z71" s="2773"/>
      <c r="AA71" s="546"/>
      <c r="AB71" s="7048"/>
      <c r="AC71" s="7046"/>
      <c r="AD71" s="7047"/>
      <c r="AE71" s="2773"/>
      <c r="AF71" s="7046"/>
      <c r="AG71" s="2773"/>
      <c r="AH71" s="549"/>
      <c r="AI71" s="2773"/>
      <c r="AJ71" s="546"/>
      <c r="AK71" s="2773"/>
      <c r="AL71" s="3082"/>
      <c r="AM71" s="3082"/>
      <c r="AN71" s="3082"/>
      <c r="AO71" s="3082"/>
    </row>
    <row r="72" spans="1:41" x14ac:dyDescent="0.25">
      <c r="A72" s="1300" t="s">
        <v>1702</v>
      </c>
      <c r="B72" s="546"/>
      <c r="C72" s="2773"/>
      <c r="D72" s="546"/>
      <c r="E72" s="2773"/>
      <c r="F72" s="546"/>
      <c r="G72" s="2773"/>
      <c r="H72" s="546"/>
      <c r="I72" s="2773"/>
      <c r="J72" s="546"/>
      <c r="K72" s="2773"/>
      <c r="L72" s="546"/>
      <c r="M72" s="2773"/>
      <c r="N72" s="7043">
        <f t="shared" si="2"/>
        <v>0</v>
      </c>
      <c r="O72" s="7044">
        <f t="shared" si="2"/>
        <v>0</v>
      </c>
      <c r="P72" s="7043">
        <f t="shared" si="2"/>
        <v>0</v>
      </c>
      <c r="Q72" s="7044">
        <f t="shared" si="2"/>
        <v>0</v>
      </c>
      <c r="R72" s="558">
        <f t="shared" si="2"/>
        <v>0</v>
      </c>
      <c r="S72" s="7045">
        <f t="shared" si="2"/>
        <v>0</v>
      </c>
      <c r="T72" s="7046"/>
      <c r="U72" s="7047"/>
      <c r="V72" s="2773"/>
      <c r="W72" s="7046"/>
      <c r="X72" s="2773"/>
      <c r="Y72" s="549"/>
      <c r="Z72" s="2773"/>
      <c r="AA72" s="546"/>
      <c r="AB72" s="7048"/>
      <c r="AC72" s="7046"/>
      <c r="AD72" s="7047"/>
      <c r="AE72" s="2773"/>
      <c r="AF72" s="7046"/>
      <c r="AG72" s="2773"/>
      <c r="AH72" s="549"/>
      <c r="AI72" s="2773"/>
      <c r="AJ72" s="546"/>
      <c r="AK72" s="2773"/>
      <c r="AL72" s="3082"/>
      <c r="AM72" s="3082"/>
      <c r="AN72" s="3082"/>
      <c r="AO72" s="3082"/>
    </row>
    <row r="73" spans="1:41" x14ac:dyDescent="0.25">
      <c r="A73" s="1300" t="s">
        <v>1703</v>
      </c>
      <c r="B73" s="546"/>
      <c r="C73" s="2773"/>
      <c r="D73" s="546"/>
      <c r="E73" s="2773"/>
      <c r="F73" s="546"/>
      <c r="G73" s="2773"/>
      <c r="H73" s="546"/>
      <c r="I73" s="2773"/>
      <c r="J73" s="546"/>
      <c r="K73" s="2773"/>
      <c r="L73" s="546"/>
      <c r="M73" s="2773"/>
      <c r="N73" s="7043">
        <f t="shared" si="2"/>
        <v>0</v>
      </c>
      <c r="O73" s="7044">
        <f t="shared" si="2"/>
        <v>0</v>
      </c>
      <c r="P73" s="7043">
        <f t="shared" si="2"/>
        <v>0</v>
      </c>
      <c r="Q73" s="7044">
        <f t="shared" si="2"/>
        <v>0</v>
      </c>
      <c r="R73" s="558">
        <f t="shared" si="2"/>
        <v>0</v>
      </c>
      <c r="S73" s="7045">
        <f t="shared" si="2"/>
        <v>0</v>
      </c>
      <c r="T73" s="7046"/>
      <c r="U73" s="7047"/>
      <c r="V73" s="2773"/>
      <c r="W73" s="7046"/>
      <c r="X73" s="2773"/>
      <c r="Y73" s="549"/>
      <c r="Z73" s="2773"/>
      <c r="AA73" s="546"/>
      <c r="AB73" s="7048"/>
      <c r="AC73" s="7046"/>
      <c r="AD73" s="7047"/>
      <c r="AE73" s="2773"/>
      <c r="AF73" s="7046"/>
      <c r="AG73" s="2773"/>
      <c r="AH73" s="549"/>
      <c r="AI73" s="2773"/>
      <c r="AJ73" s="546"/>
      <c r="AK73" s="2773"/>
      <c r="AL73" s="3082"/>
      <c r="AM73" s="3082"/>
      <c r="AN73" s="3082"/>
      <c r="AO73" s="3082"/>
    </row>
    <row r="74" spans="1:41" x14ac:dyDescent="0.25">
      <c r="A74" s="1300" t="s">
        <v>1704</v>
      </c>
      <c r="B74" s="546"/>
      <c r="C74" s="2773"/>
      <c r="D74" s="546"/>
      <c r="E74" s="2773"/>
      <c r="F74" s="546"/>
      <c r="G74" s="2773"/>
      <c r="H74" s="546"/>
      <c r="I74" s="2773"/>
      <c r="J74" s="546"/>
      <c r="K74" s="2773"/>
      <c r="L74" s="546"/>
      <c r="M74" s="2773"/>
      <c r="N74" s="7043">
        <f t="shared" si="2"/>
        <v>0</v>
      </c>
      <c r="O74" s="7044">
        <f t="shared" si="2"/>
        <v>0</v>
      </c>
      <c r="P74" s="7043">
        <f t="shared" si="2"/>
        <v>0</v>
      </c>
      <c r="Q74" s="7044">
        <f t="shared" si="2"/>
        <v>0</v>
      </c>
      <c r="R74" s="558">
        <f t="shared" si="2"/>
        <v>0</v>
      </c>
      <c r="S74" s="7045">
        <f t="shared" si="2"/>
        <v>0</v>
      </c>
      <c r="T74" s="7046"/>
      <c r="U74" s="7047"/>
      <c r="V74" s="2773"/>
      <c r="W74" s="7046"/>
      <c r="X74" s="2773"/>
      <c r="Y74" s="549"/>
      <c r="Z74" s="2773"/>
      <c r="AA74" s="546"/>
      <c r="AB74" s="7048"/>
      <c r="AC74" s="7046"/>
      <c r="AD74" s="7047"/>
      <c r="AE74" s="2773"/>
      <c r="AF74" s="7046"/>
      <c r="AG74" s="2773"/>
      <c r="AH74" s="549"/>
      <c r="AI74" s="2773"/>
      <c r="AJ74" s="546"/>
      <c r="AK74" s="2773"/>
      <c r="AL74" s="3082"/>
      <c r="AM74" s="3082"/>
      <c r="AN74" s="3082"/>
      <c r="AO74" s="3082"/>
    </row>
    <row r="75" spans="1:41" x14ac:dyDescent="0.25">
      <c r="A75" s="533" t="s">
        <v>3728</v>
      </c>
      <c r="B75" s="541"/>
      <c r="C75" s="2761"/>
      <c r="D75" s="541"/>
      <c r="E75" s="2761"/>
      <c r="F75" s="541"/>
      <c r="G75" s="2761"/>
      <c r="H75" s="541"/>
      <c r="I75" s="2761"/>
      <c r="J75" s="541"/>
      <c r="K75" s="2761"/>
      <c r="L75" s="541"/>
      <c r="M75" s="2761"/>
      <c r="N75" s="3488">
        <f t="shared" si="2"/>
        <v>0</v>
      </c>
      <c r="O75" s="4291">
        <f t="shared" si="2"/>
        <v>0</v>
      </c>
      <c r="P75" s="3488">
        <f t="shared" si="2"/>
        <v>0</v>
      </c>
      <c r="Q75" s="4291">
        <f t="shared" si="2"/>
        <v>0</v>
      </c>
      <c r="R75" s="534">
        <f t="shared" si="2"/>
        <v>0</v>
      </c>
      <c r="S75" s="7049">
        <f t="shared" si="2"/>
        <v>0</v>
      </c>
      <c r="T75" s="7050"/>
      <c r="U75" s="7051"/>
      <c r="V75" s="2761"/>
      <c r="W75" s="7050"/>
      <c r="X75" s="2761"/>
      <c r="Y75" s="544"/>
      <c r="Z75" s="2761"/>
      <c r="AA75" s="541"/>
      <c r="AB75" s="7052"/>
      <c r="AC75" s="7050"/>
      <c r="AD75" s="7051"/>
      <c r="AE75" s="2761"/>
      <c r="AF75" s="7050"/>
      <c r="AG75" s="2761"/>
      <c r="AH75" s="544"/>
      <c r="AI75" s="2761"/>
      <c r="AJ75" s="541"/>
      <c r="AK75" s="2761"/>
      <c r="AL75" s="3082"/>
      <c r="AM75" s="3082"/>
      <c r="AN75" s="3082"/>
      <c r="AO75" s="3082"/>
    </row>
    <row r="76" spans="1:41" x14ac:dyDescent="0.25">
      <c r="A76" s="7033" t="s">
        <v>1706</v>
      </c>
      <c r="B76" s="541"/>
      <c r="C76" s="2761"/>
      <c r="D76" s="541"/>
      <c r="E76" s="2761"/>
      <c r="F76" s="541"/>
      <c r="G76" s="2761"/>
      <c r="H76" s="541"/>
      <c r="I76" s="2761"/>
      <c r="J76" s="541"/>
      <c r="K76" s="2761"/>
      <c r="L76" s="541"/>
      <c r="M76" s="2761"/>
      <c r="N76" s="3488">
        <f t="shared" si="2"/>
        <v>0</v>
      </c>
      <c r="O76" s="4291">
        <f t="shared" si="2"/>
        <v>0</v>
      </c>
      <c r="P76" s="3488">
        <f t="shared" si="2"/>
        <v>0</v>
      </c>
      <c r="Q76" s="4291">
        <f t="shared" si="2"/>
        <v>0</v>
      </c>
      <c r="R76" s="534">
        <f>SUM(F76+L76)</f>
        <v>0</v>
      </c>
      <c r="S76" s="7049">
        <f>SUM(G76+M76)</f>
        <v>0</v>
      </c>
      <c r="T76" s="7050"/>
      <c r="U76" s="7051"/>
      <c r="V76" s="2761"/>
      <c r="W76" s="7050"/>
      <c r="X76" s="2761"/>
      <c r="Y76" s="544"/>
      <c r="Z76" s="2761"/>
      <c r="AA76" s="541"/>
      <c r="AB76" s="7052"/>
      <c r="AC76" s="7050"/>
      <c r="AD76" s="7051"/>
      <c r="AE76" s="2761"/>
      <c r="AF76" s="7050"/>
      <c r="AG76" s="2761"/>
      <c r="AH76" s="544"/>
      <c r="AI76" s="2761"/>
      <c r="AJ76" s="541"/>
      <c r="AK76" s="2761"/>
      <c r="AL76" s="3082"/>
      <c r="AM76" s="3082"/>
      <c r="AN76" s="3082"/>
      <c r="AO76" s="3082"/>
    </row>
    <row r="77" spans="1:41" x14ac:dyDescent="0.25">
      <c r="A77" s="550" t="s">
        <v>1707</v>
      </c>
      <c r="B77" s="554"/>
      <c r="C77" s="1546"/>
      <c r="D77" s="554"/>
      <c r="E77" s="1546"/>
      <c r="F77" s="554"/>
      <c r="G77" s="1546"/>
      <c r="H77" s="554"/>
      <c r="I77" s="1546"/>
      <c r="J77" s="554"/>
      <c r="K77" s="1546"/>
      <c r="L77" s="554"/>
      <c r="M77" s="1546"/>
      <c r="N77" s="3491">
        <f>SUM(B77+H77)</f>
        <v>0</v>
      </c>
      <c r="O77" s="7027">
        <f>SUM(C77+I77)</f>
        <v>0</v>
      </c>
      <c r="P77" s="3491">
        <f>SUM(D77+J77)</f>
        <v>0</v>
      </c>
      <c r="Q77" s="7027">
        <f>SUM(E77+K77)</f>
        <v>0</v>
      </c>
      <c r="R77" s="551">
        <f>SUM(F77+L77)</f>
        <v>0</v>
      </c>
      <c r="S77" s="7053">
        <f>SUM(G77+M77)</f>
        <v>0</v>
      </c>
      <c r="T77" s="7054"/>
      <c r="U77" s="7055"/>
      <c r="V77" s="1546"/>
      <c r="W77" s="7054"/>
      <c r="X77" s="1546"/>
      <c r="Y77" s="557"/>
      <c r="Z77" s="1546"/>
      <c r="AA77" s="554"/>
      <c r="AB77" s="7056"/>
      <c r="AC77" s="7054"/>
      <c r="AD77" s="7055"/>
      <c r="AE77" s="1546"/>
      <c r="AF77" s="7054"/>
      <c r="AG77" s="1546"/>
      <c r="AH77" s="557"/>
      <c r="AI77" s="1546"/>
      <c r="AJ77" s="554"/>
      <c r="AK77" s="1546"/>
      <c r="AL77" s="3082"/>
      <c r="AM77" s="3082"/>
      <c r="AN77" s="3082"/>
      <c r="AO77" s="3082"/>
    </row>
    <row r="78" spans="1:41" ht="32.15" customHeight="1" x14ac:dyDescent="0.25">
      <c r="A78" s="4901" t="s">
        <v>3729</v>
      </c>
      <c r="B78" s="7057"/>
      <c r="C78" s="7057"/>
      <c r="D78" s="209"/>
      <c r="E78" s="209"/>
      <c r="F78" s="209"/>
      <c r="G78" s="209"/>
      <c r="H78" s="209"/>
      <c r="I78" s="209"/>
      <c r="J78" s="209"/>
      <c r="K78" s="1588"/>
      <c r="L78" s="1588"/>
      <c r="M78" s="1588"/>
      <c r="N78" s="209"/>
      <c r="O78" s="1588"/>
      <c r="P78" s="1588"/>
      <c r="Q78" s="1588"/>
      <c r="R78" s="1588"/>
      <c r="S78" s="1588"/>
      <c r="T78" s="1588"/>
      <c r="U78" s="1588"/>
      <c r="V78" s="1588"/>
      <c r="W78" s="1588"/>
      <c r="X78" s="1588"/>
      <c r="Y78" s="1588"/>
      <c r="Z78" s="1588"/>
      <c r="AA78" s="1588"/>
      <c r="AB78" s="1588"/>
      <c r="AC78" s="1588"/>
      <c r="AD78" s="1588"/>
      <c r="AE78" s="1588"/>
      <c r="AF78" s="1588"/>
      <c r="AG78" s="1588"/>
    </row>
    <row r="79" spans="1:41" ht="47.25" customHeight="1" x14ac:dyDescent="0.25">
      <c r="A79" s="7058" t="s">
        <v>3730</v>
      </c>
      <c r="B79" s="3554" t="s">
        <v>3731</v>
      </c>
      <c r="C79" s="3951"/>
      <c r="D79" s="3951"/>
      <c r="E79" s="3951"/>
      <c r="F79" s="3951"/>
      <c r="G79" s="3803"/>
      <c r="H79" s="7016" t="s">
        <v>3721</v>
      </c>
      <c r="I79" s="4276"/>
      <c r="J79" s="4254"/>
      <c r="K79" s="7059" t="s">
        <v>3732</v>
      </c>
      <c r="L79" s="3951"/>
      <c r="M79" s="3951"/>
      <c r="N79" s="3951"/>
      <c r="O79" s="3951"/>
      <c r="P79" s="3555"/>
    </row>
    <row r="80" spans="1:41" ht="14.25" customHeight="1" x14ac:dyDescent="0.25">
      <c r="A80" s="4500"/>
      <c r="B80" s="4276" t="s">
        <v>3724</v>
      </c>
      <c r="C80" s="4253"/>
      <c r="D80" s="4499" t="s">
        <v>19</v>
      </c>
      <c r="E80" s="4253"/>
      <c r="F80" s="4499" t="s">
        <v>3725</v>
      </c>
      <c r="G80" s="4254"/>
      <c r="H80" s="4311" t="s">
        <v>3733</v>
      </c>
      <c r="I80" s="3554" t="s">
        <v>2486</v>
      </c>
      <c r="J80" s="3803"/>
      <c r="K80" s="4276" t="s">
        <v>3724</v>
      </c>
      <c r="L80" s="4253"/>
      <c r="M80" s="4499" t="s">
        <v>19</v>
      </c>
      <c r="N80" s="4253"/>
      <c r="O80" s="4499" t="s">
        <v>3725</v>
      </c>
      <c r="P80" s="4253"/>
    </row>
    <row r="81" spans="1:37" ht="24" customHeight="1" x14ac:dyDescent="0.25">
      <c r="A81" s="7060"/>
      <c r="B81" s="4260" t="s">
        <v>216</v>
      </c>
      <c r="C81" s="7019" t="s">
        <v>35</v>
      </c>
      <c r="D81" s="4639" t="s">
        <v>34</v>
      </c>
      <c r="E81" s="7019" t="s">
        <v>35</v>
      </c>
      <c r="F81" s="4260" t="s">
        <v>34</v>
      </c>
      <c r="G81" s="7020" t="s">
        <v>35</v>
      </c>
      <c r="H81" s="4311" t="s">
        <v>3734</v>
      </c>
      <c r="I81" s="3559" t="s">
        <v>3727</v>
      </c>
      <c r="J81" s="4311" t="s">
        <v>3054</v>
      </c>
      <c r="K81" s="7024" t="s">
        <v>34</v>
      </c>
      <c r="L81" s="7019" t="s">
        <v>35</v>
      </c>
      <c r="M81" s="4260" t="s">
        <v>34</v>
      </c>
      <c r="N81" s="7019" t="s">
        <v>35</v>
      </c>
      <c r="O81" s="4639" t="s">
        <v>34</v>
      </c>
      <c r="P81" s="7019" t="s">
        <v>35</v>
      </c>
    </row>
    <row r="82" spans="1:37" x14ac:dyDescent="0.25">
      <c r="A82" s="7061" t="s">
        <v>3735</v>
      </c>
      <c r="B82" s="7034"/>
      <c r="C82" s="2753"/>
      <c r="D82" s="7034"/>
      <c r="E82" s="2753"/>
      <c r="F82" s="7041"/>
      <c r="G82" s="7042"/>
      <c r="H82" s="7062"/>
      <c r="I82" s="7034"/>
      <c r="J82" s="2753"/>
      <c r="K82" s="7039"/>
      <c r="L82" s="2753"/>
      <c r="M82" s="7041"/>
      <c r="N82" s="2753"/>
      <c r="O82" s="7034"/>
      <c r="P82" s="2753"/>
    </row>
    <row r="83" spans="1:37" x14ac:dyDescent="0.25">
      <c r="A83" s="7063" t="s">
        <v>3736</v>
      </c>
      <c r="B83" s="541"/>
      <c r="C83" s="2761"/>
      <c r="D83" s="541"/>
      <c r="E83" s="2761"/>
      <c r="F83" s="544"/>
      <c r="G83" s="7052"/>
      <c r="H83" s="2761"/>
      <c r="I83" s="541"/>
      <c r="J83" s="2761"/>
      <c r="K83" s="7050"/>
      <c r="L83" s="2761"/>
      <c r="M83" s="544"/>
      <c r="N83" s="2761"/>
      <c r="O83" s="541"/>
      <c r="P83" s="2761"/>
    </row>
    <row r="84" spans="1:37" ht="18" customHeight="1" x14ac:dyDescent="0.25">
      <c r="A84" s="7064" t="s">
        <v>3737</v>
      </c>
      <c r="B84" s="7065"/>
      <c r="C84" s="7066"/>
      <c r="D84" s="7067"/>
      <c r="E84" s="7066"/>
      <c r="F84" s="7065"/>
      <c r="G84" s="7068"/>
      <c r="H84" s="7066"/>
      <c r="I84" s="7067"/>
      <c r="J84" s="7066"/>
      <c r="K84" s="7069"/>
      <c r="L84" s="7066"/>
      <c r="M84" s="7065"/>
      <c r="N84" s="7066"/>
      <c r="O84" s="7067"/>
      <c r="P84" s="7066"/>
    </row>
    <row r="85" spans="1:37" ht="32.15" customHeight="1" x14ac:dyDescent="0.25">
      <c r="A85" s="4901" t="s">
        <v>3738</v>
      </c>
      <c r="B85" s="209"/>
      <c r="C85" s="209"/>
      <c r="D85" s="209"/>
      <c r="E85" s="209"/>
      <c r="F85" s="209"/>
      <c r="G85" s="209"/>
      <c r="H85" s="209"/>
      <c r="I85" s="209"/>
      <c r="J85" s="209"/>
      <c r="K85" s="1588"/>
      <c r="L85" s="1588"/>
      <c r="M85" s="1588"/>
      <c r="N85" s="1588"/>
      <c r="O85" s="1588"/>
      <c r="P85" s="1588"/>
      <c r="Q85" s="1588"/>
      <c r="R85" s="1588"/>
      <c r="S85" s="1588"/>
      <c r="T85" s="1588"/>
      <c r="U85" s="1588"/>
      <c r="V85" s="1588"/>
      <c r="W85" s="1588"/>
      <c r="X85" s="1588"/>
      <c r="Y85" s="1588"/>
      <c r="Z85" s="1588"/>
      <c r="AA85" s="1588"/>
      <c r="AB85" s="1588"/>
      <c r="AC85" s="1588"/>
      <c r="AD85" s="1588"/>
      <c r="AE85" s="1588"/>
      <c r="AF85" s="1588"/>
      <c r="AG85" s="1588"/>
    </row>
    <row r="86" spans="1:37" ht="24" customHeight="1" x14ac:dyDescent="0.25">
      <c r="A86" s="7070" t="s">
        <v>3739</v>
      </c>
      <c r="B86" s="3554" t="s">
        <v>3740</v>
      </c>
      <c r="C86" s="3951"/>
      <c r="D86" s="3951"/>
      <c r="E86" s="3951"/>
      <c r="F86" s="3951"/>
      <c r="G86" s="3951"/>
      <c r="H86" s="3951"/>
      <c r="I86" s="3951"/>
      <c r="J86" s="3803"/>
      <c r="K86" s="7059" t="s">
        <v>3741</v>
      </c>
      <c r="L86" s="3951"/>
      <c r="M86" s="3951"/>
      <c r="N86" s="3951"/>
      <c r="O86" s="3951"/>
      <c r="P86" s="3951"/>
      <c r="Q86" s="3951"/>
      <c r="R86" s="3951"/>
      <c r="S86" s="3803"/>
      <c r="T86" s="3555" t="s">
        <v>3742</v>
      </c>
      <c r="U86" s="4277"/>
      <c r="V86" s="1588"/>
      <c r="W86" s="1588"/>
      <c r="X86" s="1588"/>
      <c r="Y86" s="1588"/>
      <c r="Z86" s="1588"/>
      <c r="AA86" s="1588"/>
      <c r="AB86" s="1588"/>
      <c r="AC86" s="1588"/>
      <c r="AD86" s="1588"/>
      <c r="AE86" s="1588"/>
      <c r="AF86" s="1588"/>
      <c r="AG86" s="1588"/>
      <c r="AH86" s="1588"/>
      <c r="AI86" s="1588"/>
      <c r="AJ86" s="1588"/>
      <c r="AK86" s="1588"/>
    </row>
    <row r="87" spans="1:37" ht="21" customHeight="1" x14ac:dyDescent="0.25">
      <c r="A87" s="7071"/>
      <c r="B87" s="4499" t="s">
        <v>3724</v>
      </c>
      <c r="C87" s="4253"/>
      <c r="D87" s="4499" t="s">
        <v>19</v>
      </c>
      <c r="E87" s="4253"/>
      <c r="F87" s="4276" t="s">
        <v>3725</v>
      </c>
      <c r="G87" s="4254"/>
      <c r="H87" s="7016" t="s">
        <v>3721</v>
      </c>
      <c r="I87" s="4276"/>
      <c r="J87" s="4254"/>
      <c r="K87" s="7016" t="s">
        <v>3724</v>
      </c>
      <c r="L87" s="4253"/>
      <c r="M87" s="4499" t="s">
        <v>19</v>
      </c>
      <c r="N87" s="4253"/>
      <c r="O87" s="4499" t="s">
        <v>3725</v>
      </c>
      <c r="P87" s="4254"/>
      <c r="Q87" s="7016" t="s">
        <v>3721</v>
      </c>
      <c r="R87" s="4276"/>
      <c r="S87" s="4254"/>
      <c r="T87" s="3555"/>
      <c r="U87" s="4277"/>
      <c r="V87" s="1588"/>
      <c r="W87" s="1588"/>
      <c r="X87" s="1588"/>
      <c r="Y87" s="1588"/>
      <c r="Z87" s="1588"/>
      <c r="AA87" s="1588"/>
      <c r="AB87" s="1588"/>
      <c r="AC87" s="1588"/>
      <c r="AD87" s="1588"/>
      <c r="AE87" s="1588"/>
      <c r="AF87" s="1588"/>
      <c r="AG87" s="1588"/>
      <c r="AH87" s="1588"/>
      <c r="AI87" s="1588"/>
      <c r="AJ87" s="1588"/>
      <c r="AK87" s="1588"/>
    </row>
    <row r="88" spans="1:37" ht="23.5" customHeight="1" x14ac:dyDescent="0.25">
      <c r="A88" s="7071"/>
      <c r="B88" s="7072" t="s">
        <v>34</v>
      </c>
      <c r="C88" s="7073" t="s">
        <v>35</v>
      </c>
      <c r="D88" s="7072" t="s">
        <v>34</v>
      </c>
      <c r="E88" s="7073" t="s">
        <v>35</v>
      </c>
      <c r="F88" s="4494" t="s">
        <v>34</v>
      </c>
      <c r="G88" s="7074" t="s">
        <v>35</v>
      </c>
      <c r="H88" s="7075" t="s">
        <v>3726</v>
      </c>
      <c r="I88" s="7015" t="s">
        <v>2486</v>
      </c>
      <c r="J88" s="3803"/>
      <c r="K88" s="7076" t="s">
        <v>34</v>
      </c>
      <c r="L88" s="7073" t="s">
        <v>35</v>
      </c>
      <c r="M88" s="4494" t="s">
        <v>34</v>
      </c>
      <c r="N88" s="7073" t="s">
        <v>35</v>
      </c>
      <c r="O88" s="7072" t="s">
        <v>34</v>
      </c>
      <c r="P88" s="7074" t="s">
        <v>35</v>
      </c>
      <c r="Q88" s="7075" t="s">
        <v>3726</v>
      </c>
      <c r="R88" s="7015" t="s">
        <v>2486</v>
      </c>
      <c r="S88" s="3803"/>
      <c r="T88" s="7077" t="s">
        <v>3743</v>
      </c>
      <c r="U88" s="7078" t="s">
        <v>3744</v>
      </c>
      <c r="V88" s="1588"/>
      <c r="W88" s="1588"/>
      <c r="X88" s="1588"/>
      <c r="Y88" s="1588"/>
      <c r="Z88" s="1588"/>
      <c r="AA88" s="1588"/>
      <c r="AB88" s="1588"/>
      <c r="AC88" s="1588"/>
      <c r="AD88" s="1588"/>
      <c r="AE88" s="1588"/>
      <c r="AF88" s="1588"/>
      <c r="AG88" s="1588"/>
      <c r="AH88" s="1588"/>
      <c r="AI88" s="1588"/>
      <c r="AJ88" s="1588"/>
      <c r="AK88" s="1588"/>
    </row>
    <row r="89" spans="1:37" ht="21" customHeight="1" x14ac:dyDescent="0.25">
      <c r="A89" s="7079"/>
      <c r="B89" s="7080"/>
      <c r="C89" s="7081"/>
      <c r="D89" s="7080"/>
      <c r="E89" s="7081"/>
      <c r="F89" s="7082"/>
      <c r="G89" s="7083"/>
      <c r="H89" s="7025"/>
      <c r="I89" s="7084" t="s">
        <v>3727</v>
      </c>
      <c r="J89" s="7085" t="s">
        <v>3054</v>
      </c>
      <c r="K89" s="7086"/>
      <c r="L89" s="7081"/>
      <c r="M89" s="7082"/>
      <c r="N89" s="7081"/>
      <c r="O89" s="7080"/>
      <c r="P89" s="7083"/>
      <c r="Q89" s="7025"/>
      <c r="R89" s="7084" t="s">
        <v>3727</v>
      </c>
      <c r="S89" s="7085" t="s">
        <v>3054</v>
      </c>
      <c r="T89" s="7077"/>
      <c r="U89" s="7078"/>
      <c r="V89" s="1588"/>
      <c r="W89" s="1588"/>
      <c r="X89" s="1588"/>
      <c r="Y89" s="1588"/>
      <c r="Z89" s="1588"/>
      <c r="AA89" s="1588"/>
      <c r="AB89" s="1588"/>
      <c r="AC89" s="1588"/>
      <c r="AD89" s="1588"/>
      <c r="AE89" s="1588"/>
      <c r="AF89" s="1588"/>
      <c r="AG89" s="1588"/>
      <c r="AH89" s="1588"/>
      <c r="AI89" s="1588"/>
      <c r="AJ89" s="1588"/>
      <c r="AK89" s="1588"/>
    </row>
    <row r="90" spans="1:37" ht="21" customHeight="1" x14ac:dyDescent="0.25">
      <c r="A90" s="7087" t="s">
        <v>3745</v>
      </c>
      <c r="B90" s="4610">
        <f>SUM(B91:B103)</f>
        <v>0</v>
      </c>
      <c r="C90" s="7088">
        <f t="shared" ref="C90:S90" si="3">SUM(C91:C103)</f>
        <v>0</v>
      </c>
      <c r="D90" s="4610">
        <f t="shared" si="3"/>
        <v>0</v>
      </c>
      <c r="E90" s="7088">
        <f t="shared" si="3"/>
        <v>0</v>
      </c>
      <c r="F90" s="7029">
        <f>SUM(F91:F103)</f>
        <v>0</v>
      </c>
      <c r="G90" s="7089">
        <f>SUM(G91:G103)</f>
        <v>0</v>
      </c>
      <c r="H90" s="7032">
        <f t="shared" si="3"/>
        <v>0</v>
      </c>
      <c r="I90" s="7090">
        <f t="shared" si="3"/>
        <v>0</v>
      </c>
      <c r="J90" s="7091">
        <f t="shared" si="3"/>
        <v>0</v>
      </c>
      <c r="K90" s="7032">
        <f>SUM(K91:K103)</f>
        <v>0</v>
      </c>
      <c r="L90" s="7092">
        <f>SUM(L91:L103)</f>
        <v>0</v>
      </c>
      <c r="M90" s="4610">
        <f t="shared" si="3"/>
        <v>0</v>
      </c>
      <c r="N90" s="7092">
        <f t="shared" si="3"/>
        <v>0</v>
      </c>
      <c r="O90" s="7029">
        <f t="shared" si="3"/>
        <v>0</v>
      </c>
      <c r="P90" s="7089">
        <f t="shared" si="3"/>
        <v>0</v>
      </c>
      <c r="Q90" s="7029">
        <f t="shared" si="3"/>
        <v>0</v>
      </c>
      <c r="R90" s="7029">
        <f t="shared" si="3"/>
        <v>0</v>
      </c>
      <c r="S90" s="7089">
        <f t="shared" si="3"/>
        <v>0</v>
      </c>
      <c r="T90" s="7093">
        <v>0</v>
      </c>
      <c r="U90" s="7094">
        <v>0</v>
      </c>
      <c r="V90" s="1588"/>
      <c r="W90" s="1588"/>
      <c r="X90" s="209"/>
      <c r="Y90" s="1588"/>
      <c r="Z90" s="1588"/>
      <c r="AA90" s="1588"/>
      <c r="AB90" s="1588"/>
      <c r="AC90" s="1588"/>
      <c r="AD90" s="1588"/>
      <c r="AE90" s="1588"/>
      <c r="AF90" s="1588"/>
      <c r="AG90" s="1588"/>
      <c r="AH90" s="1588"/>
      <c r="AI90" s="1588"/>
      <c r="AJ90" s="1588"/>
      <c r="AK90" s="1588"/>
    </row>
    <row r="91" spans="1:37" ht="14.15" customHeight="1" x14ac:dyDescent="0.25">
      <c r="A91" s="7095" t="s">
        <v>3746</v>
      </c>
      <c r="B91" s="7096"/>
      <c r="C91" s="7097"/>
      <c r="D91" s="7096"/>
      <c r="E91" s="7097"/>
      <c r="F91" s="7098"/>
      <c r="G91" s="7099"/>
      <c r="H91" s="7096"/>
      <c r="I91" s="1618"/>
      <c r="J91" s="7099"/>
      <c r="K91" s="7100"/>
      <c r="L91" s="7097"/>
      <c r="M91" s="7098"/>
      <c r="N91" s="7097"/>
      <c r="O91" s="7096"/>
      <c r="P91" s="7099"/>
      <c r="Q91" s="7100"/>
      <c r="R91" s="7101"/>
      <c r="S91" s="7102"/>
      <c r="T91" s="7062"/>
      <c r="U91" s="7103"/>
      <c r="V91" s="1588"/>
      <c r="W91" s="1588"/>
      <c r="X91" s="209"/>
      <c r="Y91" s="1588"/>
      <c r="Z91" s="1588"/>
      <c r="AA91" s="1588"/>
      <c r="AB91" s="1588"/>
      <c r="AC91" s="1588"/>
      <c r="AD91" s="1588"/>
      <c r="AE91" s="1588"/>
      <c r="AF91" s="1588"/>
      <c r="AG91" s="1588"/>
      <c r="AH91" s="1588"/>
      <c r="AI91" s="1588"/>
      <c r="AJ91" s="1588"/>
      <c r="AK91" s="1588"/>
    </row>
    <row r="92" spans="1:37" ht="14.15" customHeight="1" x14ac:dyDescent="0.25">
      <c r="A92" s="7095" t="s">
        <v>3747</v>
      </c>
      <c r="B92" s="546"/>
      <c r="C92" s="2773"/>
      <c r="D92" s="546"/>
      <c r="E92" s="2773"/>
      <c r="F92" s="549"/>
      <c r="G92" s="7048"/>
      <c r="H92" s="546"/>
      <c r="I92" s="7047"/>
      <c r="J92" s="7048"/>
      <c r="K92" s="7046"/>
      <c r="L92" s="2773"/>
      <c r="M92" s="549"/>
      <c r="N92" s="2773"/>
      <c r="O92" s="546"/>
      <c r="P92" s="7048"/>
      <c r="Q92" s="7046"/>
      <c r="R92" s="5500"/>
      <c r="S92" s="548"/>
      <c r="T92" s="542"/>
      <c r="U92" s="7104"/>
      <c r="V92" s="1588"/>
      <c r="W92" s="1588"/>
      <c r="X92" s="209"/>
      <c r="Y92" s="1588"/>
      <c r="Z92" s="1588"/>
      <c r="AA92" s="1588"/>
      <c r="AB92" s="1588"/>
      <c r="AC92" s="1588"/>
      <c r="AD92" s="1588"/>
      <c r="AE92" s="1588"/>
      <c r="AF92" s="1588"/>
      <c r="AG92" s="1588"/>
      <c r="AH92" s="1588"/>
      <c r="AI92" s="1588"/>
      <c r="AJ92" s="1588"/>
      <c r="AK92" s="1588"/>
    </row>
    <row r="93" spans="1:37" ht="14.15" customHeight="1" x14ac:dyDescent="0.25">
      <c r="A93" s="7095" t="s">
        <v>3748</v>
      </c>
      <c r="B93" s="546"/>
      <c r="C93" s="2773"/>
      <c r="D93" s="546"/>
      <c r="E93" s="2773"/>
      <c r="F93" s="549"/>
      <c r="G93" s="7048"/>
      <c r="H93" s="546"/>
      <c r="I93" s="7047"/>
      <c r="J93" s="7048"/>
      <c r="K93" s="7046"/>
      <c r="L93" s="2773"/>
      <c r="M93" s="549"/>
      <c r="N93" s="2773"/>
      <c r="O93" s="546"/>
      <c r="P93" s="7048"/>
      <c r="Q93" s="7046"/>
      <c r="R93" s="5500"/>
      <c r="S93" s="548"/>
      <c r="T93" s="542"/>
      <c r="U93" s="7104"/>
      <c r="V93" s="1588"/>
      <c r="W93" s="1588"/>
      <c r="X93" s="209"/>
      <c r="Y93" s="1588"/>
      <c r="Z93" s="1588"/>
      <c r="AA93" s="1588"/>
      <c r="AB93" s="1588"/>
      <c r="AC93" s="1588"/>
      <c r="AD93" s="1588"/>
      <c r="AE93" s="1588"/>
      <c r="AF93" s="1588"/>
      <c r="AG93" s="1588"/>
      <c r="AH93" s="1588"/>
      <c r="AI93" s="1588"/>
      <c r="AJ93" s="1588"/>
      <c r="AK93" s="1588"/>
    </row>
    <row r="94" spans="1:37" ht="14.15" customHeight="1" x14ac:dyDescent="0.25">
      <c r="A94" s="7095" t="s">
        <v>3749</v>
      </c>
      <c r="B94" s="546"/>
      <c r="C94" s="2773"/>
      <c r="D94" s="546"/>
      <c r="E94" s="2773"/>
      <c r="F94" s="549"/>
      <c r="G94" s="7048"/>
      <c r="H94" s="546"/>
      <c r="I94" s="7047"/>
      <c r="J94" s="7048"/>
      <c r="K94" s="7046"/>
      <c r="L94" s="2773"/>
      <c r="M94" s="549"/>
      <c r="N94" s="2773"/>
      <c r="O94" s="546"/>
      <c r="P94" s="7048"/>
      <c r="Q94" s="7046"/>
      <c r="R94" s="5500"/>
      <c r="S94" s="548"/>
      <c r="T94" s="542"/>
      <c r="U94" s="7104"/>
      <c r="V94" s="1588"/>
      <c r="W94" s="1588"/>
      <c r="X94" s="209"/>
      <c r="Y94" s="1588"/>
      <c r="Z94" s="1588"/>
      <c r="AA94" s="1588"/>
      <c r="AB94" s="1588"/>
      <c r="AC94" s="1588"/>
      <c r="AD94" s="1588"/>
      <c r="AE94" s="1588"/>
      <c r="AF94" s="1588"/>
      <c r="AG94" s="1588"/>
      <c r="AH94" s="1588"/>
      <c r="AI94" s="1588"/>
      <c r="AJ94" s="1588"/>
      <c r="AK94" s="1588"/>
    </row>
    <row r="95" spans="1:37" ht="14.15" customHeight="1" x14ac:dyDescent="0.25">
      <c r="A95" s="7095" t="s">
        <v>3750</v>
      </c>
      <c r="B95" s="546"/>
      <c r="C95" s="2773"/>
      <c r="D95" s="546"/>
      <c r="E95" s="2773"/>
      <c r="F95" s="549"/>
      <c r="G95" s="7048"/>
      <c r="H95" s="546"/>
      <c r="I95" s="7047"/>
      <c r="J95" s="7048"/>
      <c r="K95" s="7046"/>
      <c r="L95" s="2773"/>
      <c r="M95" s="549"/>
      <c r="N95" s="2773"/>
      <c r="O95" s="546"/>
      <c r="P95" s="7048"/>
      <c r="Q95" s="7046"/>
      <c r="R95" s="5500"/>
      <c r="S95" s="548"/>
      <c r="T95" s="542"/>
      <c r="U95" s="7104"/>
      <c r="V95" s="1588"/>
      <c r="W95" s="1588"/>
      <c r="X95" s="209"/>
      <c r="Y95" s="1588"/>
      <c r="Z95" s="1588"/>
      <c r="AA95" s="1588"/>
      <c r="AB95" s="1588"/>
      <c r="AC95" s="1588"/>
      <c r="AD95" s="1588"/>
      <c r="AE95" s="1588"/>
      <c r="AF95" s="1588"/>
      <c r="AG95" s="1588"/>
      <c r="AH95" s="1588"/>
      <c r="AI95" s="1588"/>
      <c r="AJ95" s="1588"/>
      <c r="AK95" s="1588"/>
    </row>
    <row r="96" spans="1:37" ht="14.15" customHeight="1" x14ac:dyDescent="0.25">
      <c r="A96" s="7095" t="s">
        <v>3751</v>
      </c>
      <c r="B96" s="546"/>
      <c r="C96" s="2773"/>
      <c r="D96" s="546"/>
      <c r="E96" s="2773"/>
      <c r="F96" s="549"/>
      <c r="G96" s="7048"/>
      <c r="H96" s="546"/>
      <c r="I96" s="7047"/>
      <c r="J96" s="7048"/>
      <c r="K96" s="7046"/>
      <c r="L96" s="2773"/>
      <c r="M96" s="549"/>
      <c r="N96" s="2773"/>
      <c r="O96" s="546"/>
      <c r="P96" s="7048"/>
      <c r="Q96" s="7046"/>
      <c r="R96" s="5500"/>
      <c r="S96" s="548"/>
      <c r="T96" s="542"/>
      <c r="U96" s="7104"/>
      <c r="V96" s="1588"/>
      <c r="W96" s="1588"/>
      <c r="X96" s="209"/>
      <c r="Y96" s="1588"/>
      <c r="Z96" s="1588"/>
      <c r="AA96" s="1588"/>
      <c r="AB96" s="1588"/>
      <c r="AC96" s="1588"/>
      <c r="AD96" s="1588"/>
      <c r="AE96" s="1588"/>
      <c r="AF96" s="1588"/>
      <c r="AG96" s="1588"/>
      <c r="AH96" s="1588"/>
      <c r="AI96" s="1588"/>
      <c r="AJ96" s="1588"/>
      <c r="AK96" s="1588"/>
    </row>
    <row r="97" spans="1:39" ht="14.15" customHeight="1" x14ac:dyDescent="0.25">
      <c r="A97" s="7095" t="s">
        <v>3752</v>
      </c>
      <c r="B97" s="546"/>
      <c r="C97" s="2773"/>
      <c r="D97" s="546"/>
      <c r="E97" s="2773"/>
      <c r="F97" s="549"/>
      <c r="G97" s="7048"/>
      <c r="H97" s="546"/>
      <c r="I97" s="7047"/>
      <c r="J97" s="7048"/>
      <c r="K97" s="7046"/>
      <c r="L97" s="2773"/>
      <c r="M97" s="549"/>
      <c r="N97" s="2773"/>
      <c r="O97" s="546"/>
      <c r="P97" s="7048"/>
      <c r="Q97" s="7046"/>
      <c r="R97" s="5500"/>
      <c r="S97" s="548"/>
      <c r="T97" s="542"/>
      <c r="U97" s="7104"/>
      <c r="V97" s="1588"/>
      <c r="W97" s="1588"/>
      <c r="X97" s="209"/>
      <c r="Y97" s="1588"/>
      <c r="Z97" s="1588"/>
      <c r="AA97" s="1588"/>
      <c r="AB97" s="1588"/>
      <c r="AC97" s="1588"/>
      <c r="AD97" s="1588"/>
      <c r="AE97" s="1588"/>
      <c r="AF97" s="1588"/>
      <c r="AG97" s="1588"/>
      <c r="AH97" s="1588"/>
      <c r="AI97" s="1588"/>
      <c r="AJ97" s="1588"/>
      <c r="AK97" s="1588"/>
    </row>
    <row r="98" spans="1:39" ht="14.15" customHeight="1" x14ac:dyDescent="0.25">
      <c r="A98" s="7095" t="s">
        <v>3753</v>
      </c>
      <c r="B98" s="546"/>
      <c r="C98" s="2773"/>
      <c r="D98" s="546"/>
      <c r="E98" s="2773"/>
      <c r="F98" s="549"/>
      <c r="G98" s="7048"/>
      <c r="H98" s="546"/>
      <c r="I98" s="7047"/>
      <c r="J98" s="7048"/>
      <c r="K98" s="7046"/>
      <c r="L98" s="2773"/>
      <c r="M98" s="549"/>
      <c r="N98" s="2773"/>
      <c r="O98" s="546"/>
      <c r="P98" s="7048"/>
      <c r="Q98" s="7046"/>
      <c r="R98" s="5500"/>
      <c r="S98" s="548"/>
      <c r="T98" s="542"/>
      <c r="U98" s="7104"/>
      <c r="V98" s="1588"/>
      <c r="W98" s="1588"/>
      <c r="X98" s="209"/>
      <c r="Y98" s="1588"/>
      <c r="Z98" s="1588"/>
      <c r="AA98" s="1588"/>
      <c r="AB98" s="1588"/>
      <c r="AC98" s="1588"/>
      <c r="AD98" s="1588"/>
      <c r="AE98" s="1588"/>
      <c r="AF98" s="1588"/>
      <c r="AG98" s="1588"/>
      <c r="AH98" s="1588"/>
      <c r="AI98" s="1588"/>
      <c r="AJ98" s="1588"/>
      <c r="AK98" s="1588"/>
    </row>
    <row r="99" spans="1:39" ht="14.15" customHeight="1" x14ac:dyDescent="0.25">
      <c r="A99" s="7095" t="s">
        <v>3754</v>
      </c>
      <c r="B99" s="546"/>
      <c r="C99" s="2773"/>
      <c r="D99" s="546"/>
      <c r="E99" s="2773"/>
      <c r="F99" s="549"/>
      <c r="G99" s="7048"/>
      <c r="H99" s="541"/>
      <c r="I99" s="7051"/>
      <c r="J99" s="7052"/>
      <c r="K99" s="7046"/>
      <c r="L99" s="2773"/>
      <c r="M99" s="549"/>
      <c r="N99" s="2773"/>
      <c r="O99" s="546"/>
      <c r="P99" s="7048"/>
      <c r="Q99" s="7046"/>
      <c r="R99" s="5500"/>
      <c r="S99" s="548"/>
      <c r="T99" s="542"/>
      <c r="U99" s="7104"/>
      <c r="V99" s="1588"/>
      <c r="W99" s="1588"/>
      <c r="X99" s="209"/>
      <c r="Y99" s="1588"/>
      <c r="Z99" s="1588"/>
      <c r="AA99" s="1588"/>
      <c r="AB99" s="1588"/>
      <c r="AC99" s="1588"/>
      <c r="AD99" s="1588"/>
      <c r="AE99" s="1588"/>
      <c r="AF99" s="1588"/>
      <c r="AG99" s="1588"/>
      <c r="AH99" s="1588"/>
      <c r="AI99" s="1588"/>
      <c r="AJ99" s="1588"/>
      <c r="AK99" s="1588"/>
    </row>
    <row r="100" spans="1:39" ht="14.15" customHeight="1" x14ac:dyDescent="0.25">
      <c r="A100" s="7095" t="s">
        <v>3755</v>
      </c>
      <c r="B100" s="534"/>
      <c r="C100" s="536"/>
      <c r="D100" s="534"/>
      <c r="E100" s="4291"/>
      <c r="F100" s="3488"/>
      <c r="G100" s="7105"/>
      <c r="H100" s="7106"/>
      <c r="I100" s="7107"/>
      <c r="J100" s="7108"/>
      <c r="K100" s="7046"/>
      <c r="L100" s="2773"/>
      <c r="M100" s="549"/>
      <c r="N100" s="2773"/>
      <c r="O100" s="546"/>
      <c r="P100" s="7048"/>
      <c r="Q100" s="7046"/>
      <c r="R100" s="5500"/>
      <c r="S100" s="548"/>
      <c r="T100" s="542"/>
      <c r="U100" s="7104"/>
      <c r="V100" s="1588"/>
      <c r="W100" s="1588"/>
      <c r="X100" s="209"/>
      <c r="Y100" s="1588"/>
      <c r="Z100" s="1588"/>
      <c r="AA100" s="1588"/>
      <c r="AB100" s="1588"/>
      <c r="AC100" s="1588"/>
      <c r="AD100" s="1588"/>
      <c r="AE100" s="1588"/>
      <c r="AF100" s="1588"/>
      <c r="AG100" s="1588"/>
      <c r="AH100" s="1588"/>
      <c r="AI100" s="1588"/>
      <c r="AJ100" s="1588"/>
      <c r="AK100" s="1588"/>
    </row>
    <row r="101" spans="1:39" ht="14.15" customHeight="1" x14ac:dyDescent="0.25">
      <c r="A101" s="7109" t="s">
        <v>3756</v>
      </c>
      <c r="B101" s="551"/>
      <c r="C101" s="553"/>
      <c r="D101" s="551"/>
      <c r="E101" s="7027"/>
      <c r="F101" s="3491"/>
      <c r="G101" s="7028"/>
      <c r="H101" s="7031"/>
      <c r="I101" s="7110"/>
      <c r="J101" s="7111"/>
      <c r="K101" s="7046"/>
      <c r="L101" s="2773"/>
      <c r="M101" s="549"/>
      <c r="N101" s="2773"/>
      <c r="O101" s="546"/>
      <c r="P101" s="7048"/>
      <c r="Q101" s="7046"/>
      <c r="R101" s="5500"/>
      <c r="S101" s="548"/>
      <c r="T101" s="542"/>
      <c r="U101" s="7104"/>
      <c r="V101" s="1588"/>
      <c r="W101" s="1588"/>
      <c r="X101" s="209"/>
      <c r="Y101" s="1588"/>
      <c r="Z101" s="1588"/>
      <c r="AA101" s="1588"/>
      <c r="AB101" s="1588"/>
      <c r="AC101" s="1588"/>
      <c r="AD101" s="1588"/>
      <c r="AE101" s="1588"/>
      <c r="AF101" s="1588"/>
      <c r="AG101" s="1588"/>
      <c r="AH101" s="1588"/>
      <c r="AI101" s="1588"/>
      <c r="AJ101" s="1588"/>
      <c r="AK101" s="1588"/>
    </row>
    <row r="102" spans="1:39" ht="14.15" customHeight="1" x14ac:dyDescent="0.25">
      <c r="A102" s="7109" t="s">
        <v>3757</v>
      </c>
      <c r="B102" s="546"/>
      <c r="C102" s="2773"/>
      <c r="D102" s="546"/>
      <c r="E102" s="2773"/>
      <c r="F102" s="549"/>
      <c r="G102" s="7048"/>
      <c r="H102" s="546"/>
      <c r="I102" s="7047"/>
      <c r="J102" s="7048"/>
      <c r="K102" s="7046"/>
      <c r="L102" s="2773"/>
      <c r="M102" s="549"/>
      <c r="N102" s="2773"/>
      <c r="O102" s="546"/>
      <c r="P102" s="7048"/>
      <c r="Q102" s="7046"/>
      <c r="R102" s="5500"/>
      <c r="S102" s="548"/>
      <c r="T102" s="542"/>
      <c r="U102" s="7104"/>
      <c r="V102" s="1588"/>
      <c r="W102" s="1588"/>
      <c r="X102" s="1588"/>
      <c r="Y102" s="1588"/>
      <c r="Z102" s="1588"/>
      <c r="AA102" s="1588"/>
      <c r="AB102" s="1588"/>
      <c r="AC102" s="1588"/>
      <c r="AD102" s="1588"/>
      <c r="AE102" s="1588"/>
      <c r="AF102" s="1588"/>
      <c r="AG102" s="1588"/>
      <c r="AH102" s="1588"/>
      <c r="AI102" s="1588"/>
    </row>
    <row r="103" spans="1:39" ht="14.15" customHeight="1" x14ac:dyDescent="0.25">
      <c r="A103" s="7095" t="s">
        <v>3758</v>
      </c>
      <c r="B103" s="554"/>
      <c r="C103" s="1546"/>
      <c r="D103" s="554"/>
      <c r="E103" s="1546"/>
      <c r="F103" s="557"/>
      <c r="G103" s="7056"/>
      <c r="H103" s="554"/>
      <c r="I103" s="7055"/>
      <c r="J103" s="7056"/>
      <c r="K103" s="7054"/>
      <c r="L103" s="1546"/>
      <c r="M103" s="557"/>
      <c r="N103" s="1546"/>
      <c r="O103" s="554"/>
      <c r="P103" s="7056"/>
      <c r="Q103" s="7054"/>
      <c r="R103" s="568"/>
      <c r="S103" s="556"/>
      <c r="T103" s="555"/>
      <c r="U103" s="569"/>
      <c r="V103" s="1588"/>
      <c r="W103" s="1588"/>
      <c r="X103" s="1588"/>
      <c r="Y103" s="1588"/>
      <c r="Z103" s="1588"/>
      <c r="AA103" s="1588"/>
      <c r="AB103" s="1588"/>
      <c r="AC103" s="1588"/>
      <c r="AD103" s="1588"/>
      <c r="AE103" s="1588"/>
      <c r="AF103" s="1588"/>
      <c r="AG103" s="1588"/>
      <c r="AH103" s="1588"/>
      <c r="AI103" s="1588"/>
    </row>
    <row r="104" spans="1:39" ht="22.5" customHeight="1" x14ac:dyDescent="0.35">
      <c r="A104" s="7112" t="s">
        <v>3759</v>
      </c>
      <c r="B104" s="1588"/>
      <c r="C104" s="1588"/>
      <c r="D104" s="1588"/>
      <c r="E104" s="1588"/>
      <c r="F104" s="1588"/>
      <c r="G104" s="1588"/>
      <c r="H104" s="1588"/>
      <c r="I104" s="1588"/>
      <c r="J104" s="1588"/>
      <c r="K104" s="1588"/>
      <c r="L104" s="1588"/>
      <c r="M104" s="1588"/>
      <c r="N104" s="1588"/>
      <c r="O104" s="1588"/>
      <c r="P104" s="1588"/>
      <c r="Q104" s="1588"/>
      <c r="R104" s="1588"/>
      <c r="S104" s="1588"/>
      <c r="T104" s="1588"/>
      <c r="U104" s="1588"/>
      <c r="V104" s="519"/>
      <c r="W104" s="1588"/>
      <c r="X104" s="1588"/>
      <c r="Y104" s="1588"/>
      <c r="Z104" s="1588"/>
      <c r="AA104" s="1588"/>
      <c r="AB104" s="1588"/>
      <c r="AC104" s="1588"/>
      <c r="AD104" s="1588"/>
      <c r="AE104" s="1588"/>
      <c r="AF104" s="1588"/>
      <c r="AG104" s="1588"/>
    </row>
    <row r="105" spans="1:39" ht="36.65" customHeight="1" x14ac:dyDescent="0.25">
      <c r="A105" s="7113" t="s">
        <v>3760</v>
      </c>
      <c r="B105" s="3554" t="s">
        <v>3761</v>
      </c>
      <c r="C105" s="7114"/>
      <c r="D105" s="7114"/>
      <c r="E105" s="7114"/>
      <c r="F105" s="7114"/>
      <c r="G105" s="3555"/>
      <c r="H105" s="3554" t="s">
        <v>3762</v>
      </c>
      <c r="I105" s="7114"/>
      <c r="J105" s="7114"/>
      <c r="K105" s="7114"/>
      <c r="L105" s="7114"/>
      <c r="M105" s="3803"/>
      <c r="N105" s="7059" t="s">
        <v>3763</v>
      </c>
      <c r="O105" s="7114"/>
      <c r="P105" s="7114"/>
      <c r="Q105" s="7114"/>
      <c r="R105" s="7114"/>
      <c r="S105" s="3803"/>
      <c r="T105" s="7115" t="s">
        <v>3721</v>
      </c>
      <c r="U105" s="7115"/>
      <c r="V105" s="4254"/>
      <c r="W105" s="7059" t="s">
        <v>3764</v>
      </c>
      <c r="X105" s="7114"/>
      <c r="Y105" s="7114"/>
      <c r="Z105" s="7114"/>
      <c r="AA105" s="7114"/>
      <c r="AB105" s="3555"/>
      <c r="AC105" s="1588"/>
      <c r="AD105" s="1588"/>
      <c r="AE105" s="1588"/>
      <c r="AF105" s="1588"/>
      <c r="AG105" s="1588"/>
      <c r="AH105" s="1588"/>
      <c r="AI105" s="1588"/>
      <c r="AJ105" s="1588"/>
      <c r="AK105" s="1588"/>
      <c r="AL105" s="1588"/>
      <c r="AM105" s="1588"/>
    </row>
    <row r="106" spans="1:39" ht="22.5" customHeight="1" x14ac:dyDescent="0.25">
      <c r="A106" s="7116"/>
      <c r="B106" s="7115" t="s">
        <v>3724</v>
      </c>
      <c r="C106" s="4253"/>
      <c r="D106" s="4499" t="s">
        <v>19</v>
      </c>
      <c r="E106" s="4253"/>
      <c r="F106" s="4499" t="s">
        <v>3725</v>
      </c>
      <c r="G106" s="4253"/>
      <c r="H106" s="7115" t="s">
        <v>3724</v>
      </c>
      <c r="I106" s="4253"/>
      <c r="J106" s="4499" t="s">
        <v>19</v>
      </c>
      <c r="K106" s="4253"/>
      <c r="L106" s="4499" t="s">
        <v>3725</v>
      </c>
      <c r="M106" s="4254"/>
      <c r="N106" s="7115" t="s">
        <v>3724</v>
      </c>
      <c r="O106" s="4253"/>
      <c r="P106" s="4499" t="s">
        <v>19</v>
      </c>
      <c r="Q106" s="4253"/>
      <c r="R106" s="4499" t="s">
        <v>3725</v>
      </c>
      <c r="S106" s="4254"/>
      <c r="T106" s="3559" t="s">
        <v>3726</v>
      </c>
      <c r="U106" s="7114" t="s">
        <v>2486</v>
      </c>
      <c r="V106" s="3803"/>
      <c r="W106" s="7115" t="s">
        <v>3724</v>
      </c>
      <c r="X106" s="4253"/>
      <c r="Y106" s="4499" t="s">
        <v>19</v>
      </c>
      <c r="Z106" s="4253"/>
      <c r="AA106" s="4499" t="s">
        <v>3725</v>
      </c>
      <c r="AB106" s="4253"/>
      <c r="AC106" s="1588"/>
      <c r="AD106" s="1588"/>
      <c r="AE106" s="1588"/>
      <c r="AF106" s="1588"/>
      <c r="AG106" s="1588"/>
      <c r="AH106" s="1588"/>
      <c r="AI106" s="1588"/>
      <c r="AJ106" s="1588"/>
      <c r="AK106" s="1588"/>
      <c r="AL106" s="1588"/>
      <c r="AM106" s="1588"/>
    </row>
    <row r="107" spans="1:39" ht="22.5" customHeight="1" x14ac:dyDescent="0.25">
      <c r="A107" s="7117"/>
      <c r="B107" s="4260" t="s">
        <v>34</v>
      </c>
      <c r="C107" s="7019" t="s">
        <v>35</v>
      </c>
      <c r="D107" s="4639" t="s">
        <v>34</v>
      </c>
      <c r="E107" s="7019" t="s">
        <v>35</v>
      </c>
      <c r="F107" s="4639" t="s">
        <v>34</v>
      </c>
      <c r="G107" s="7019" t="s">
        <v>35</v>
      </c>
      <c r="H107" s="4639" t="s">
        <v>34</v>
      </c>
      <c r="I107" s="7019" t="s">
        <v>35</v>
      </c>
      <c r="J107" s="4639" t="s">
        <v>34</v>
      </c>
      <c r="K107" s="7019" t="s">
        <v>35</v>
      </c>
      <c r="L107" s="4639" t="s">
        <v>34</v>
      </c>
      <c r="M107" s="7020" t="s">
        <v>35</v>
      </c>
      <c r="N107" s="7024" t="s">
        <v>34</v>
      </c>
      <c r="O107" s="7019" t="s">
        <v>35</v>
      </c>
      <c r="P107" s="4260" t="s">
        <v>34</v>
      </c>
      <c r="Q107" s="7019" t="s">
        <v>35</v>
      </c>
      <c r="R107" s="4639" t="s">
        <v>34</v>
      </c>
      <c r="S107" s="7020" t="s">
        <v>35</v>
      </c>
      <c r="T107" s="7118" t="s">
        <v>3734</v>
      </c>
      <c r="U107" s="7022" t="s">
        <v>3727</v>
      </c>
      <c r="V107" s="7023" t="s">
        <v>3054</v>
      </c>
      <c r="W107" s="7024" t="s">
        <v>34</v>
      </c>
      <c r="X107" s="7019" t="s">
        <v>35</v>
      </c>
      <c r="Y107" s="4260" t="s">
        <v>34</v>
      </c>
      <c r="Z107" s="7019" t="s">
        <v>35</v>
      </c>
      <c r="AA107" s="4639" t="s">
        <v>34</v>
      </c>
      <c r="AB107" s="7019" t="s">
        <v>35</v>
      </c>
      <c r="AC107" s="1588"/>
      <c r="AD107" s="1588"/>
      <c r="AE107" s="1588"/>
      <c r="AF107" s="1588"/>
      <c r="AG107" s="1588"/>
      <c r="AH107" s="1588"/>
      <c r="AI107" s="1588"/>
      <c r="AJ107" s="1588"/>
      <c r="AK107" s="1588"/>
      <c r="AL107" s="1588"/>
      <c r="AM107" s="1588"/>
    </row>
    <row r="108" spans="1:39" ht="14.5" customHeight="1" x14ac:dyDescent="0.25">
      <c r="A108" s="7119" t="s">
        <v>36</v>
      </c>
      <c r="B108" s="3491">
        <f>SUM(B109:B119)</f>
        <v>0</v>
      </c>
      <c r="C108" s="7088">
        <f t="shared" ref="C108:AB108" si="4">SUM(C109:C119)</f>
        <v>0</v>
      </c>
      <c r="D108" s="3491">
        <f t="shared" si="4"/>
        <v>0</v>
      </c>
      <c r="E108" s="7088">
        <f t="shared" si="4"/>
        <v>0</v>
      </c>
      <c r="F108" s="3491">
        <f t="shared" si="4"/>
        <v>0</v>
      </c>
      <c r="G108" s="7088">
        <f t="shared" si="4"/>
        <v>0</v>
      </c>
      <c r="H108" s="3491">
        <f t="shared" si="4"/>
        <v>0</v>
      </c>
      <c r="I108" s="7088">
        <f t="shared" si="4"/>
        <v>0</v>
      </c>
      <c r="J108" s="3491">
        <f t="shared" si="4"/>
        <v>0</v>
      </c>
      <c r="K108" s="7088">
        <f t="shared" si="4"/>
        <v>0</v>
      </c>
      <c r="L108" s="3491">
        <f t="shared" si="4"/>
        <v>0</v>
      </c>
      <c r="M108" s="3491">
        <f t="shared" si="4"/>
        <v>0</v>
      </c>
      <c r="N108" s="7032">
        <f t="shared" si="4"/>
        <v>0</v>
      </c>
      <c r="O108" s="7089">
        <f t="shared" si="4"/>
        <v>0</v>
      </c>
      <c r="P108" s="7032">
        <f t="shared" si="4"/>
        <v>0</v>
      </c>
      <c r="Q108" s="7089">
        <f t="shared" si="4"/>
        <v>0</v>
      </c>
      <c r="R108" s="7032">
        <f t="shared" si="4"/>
        <v>0</v>
      </c>
      <c r="S108" s="7089">
        <f t="shared" si="4"/>
        <v>0</v>
      </c>
      <c r="T108" s="7032">
        <f t="shared" si="4"/>
        <v>0</v>
      </c>
      <c r="U108" s="7120">
        <f t="shared" si="4"/>
        <v>0</v>
      </c>
      <c r="V108" s="7121">
        <f t="shared" si="4"/>
        <v>0</v>
      </c>
      <c r="W108" s="7031">
        <f t="shared" si="4"/>
        <v>0</v>
      </c>
      <c r="X108" s="7027">
        <f t="shared" si="4"/>
        <v>0</v>
      </c>
      <c r="Y108" s="3491">
        <f t="shared" si="4"/>
        <v>0</v>
      </c>
      <c r="Z108" s="7027">
        <f t="shared" si="4"/>
        <v>0</v>
      </c>
      <c r="AA108" s="551">
        <f>SUM(AA109:AA119)</f>
        <v>0</v>
      </c>
      <c r="AB108" s="7027">
        <f t="shared" si="4"/>
        <v>0</v>
      </c>
      <c r="AC108" s="1588"/>
      <c r="AD108" s="1588"/>
      <c r="AE108" s="1588"/>
      <c r="AF108" s="1588"/>
      <c r="AG108" s="1588"/>
      <c r="AH108" s="1588"/>
      <c r="AI108" s="1588"/>
      <c r="AJ108" s="1588"/>
      <c r="AK108" s="1588"/>
      <c r="AL108" s="1588"/>
      <c r="AM108" s="1588"/>
    </row>
    <row r="109" spans="1:39" ht="14.15" customHeight="1" x14ac:dyDescent="0.25">
      <c r="A109" s="7095" t="s">
        <v>2563</v>
      </c>
      <c r="B109" s="549"/>
      <c r="C109" s="2773"/>
      <c r="D109" s="546"/>
      <c r="E109" s="2773"/>
      <c r="F109" s="546"/>
      <c r="G109" s="2773"/>
      <c r="H109" s="546"/>
      <c r="I109" s="2773"/>
      <c r="J109" s="546"/>
      <c r="K109" s="2773"/>
      <c r="L109" s="546"/>
      <c r="M109" s="7048"/>
      <c r="N109" s="7122">
        <f t="shared" ref="N109:S119" si="5">+B109+H109</f>
        <v>0</v>
      </c>
      <c r="O109" s="7044">
        <f t="shared" si="5"/>
        <v>0</v>
      </c>
      <c r="P109" s="7043">
        <f t="shared" si="5"/>
        <v>0</v>
      </c>
      <c r="Q109" s="7044">
        <f t="shared" si="5"/>
        <v>0</v>
      </c>
      <c r="R109" s="558">
        <f t="shared" si="5"/>
        <v>0</v>
      </c>
      <c r="S109" s="7123">
        <f t="shared" si="5"/>
        <v>0</v>
      </c>
      <c r="T109" s="549"/>
      <c r="U109" s="7047"/>
      <c r="V109" s="7048"/>
      <c r="W109" s="7124"/>
      <c r="X109" s="7125"/>
      <c r="Y109" s="2818"/>
      <c r="Z109" s="7125"/>
      <c r="AA109" s="7126"/>
      <c r="AB109" s="7125"/>
      <c r="AC109" s="1588"/>
      <c r="AD109" s="1588"/>
      <c r="AE109" s="1588"/>
      <c r="AF109" s="1588"/>
      <c r="AG109" s="1588"/>
      <c r="AH109" s="1588"/>
      <c r="AI109" s="1588"/>
      <c r="AJ109" s="1588"/>
      <c r="AK109" s="1588"/>
      <c r="AL109" s="1588"/>
      <c r="AM109" s="1588"/>
    </row>
    <row r="110" spans="1:39" ht="14.15" customHeight="1" x14ac:dyDescent="0.25">
      <c r="A110" s="7095" t="s">
        <v>2399</v>
      </c>
      <c r="B110" s="549"/>
      <c r="C110" s="2773"/>
      <c r="D110" s="546"/>
      <c r="E110" s="2773"/>
      <c r="F110" s="546"/>
      <c r="G110" s="2773"/>
      <c r="H110" s="546"/>
      <c r="I110" s="2773"/>
      <c r="J110" s="546"/>
      <c r="K110" s="2773"/>
      <c r="L110" s="546"/>
      <c r="M110" s="7048"/>
      <c r="N110" s="7122">
        <f t="shared" si="5"/>
        <v>0</v>
      </c>
      <c r="O110" s="7044">
        <f t="shared" si="5"/>
        <v>0</v>
      </c>
      <c r="P110" s="7043">
        <f t="shared" si="5"/>
        <v>0</v>
      </c>
      <c r="Q110" s="7044">
        <f t="shared" si="5"/>
        <v>0</v>
      </c>
      <c r="R110" s="558">
        <f t="shared" si="5"/>
        <v>0</v>
      </c>
      <c r="S110" s="7123">
        <f t="shared" si="5"/>
        <v>0</v>
      </c>
      <c r="T110" s="549"/>
      <c r="U110" s="7047"/>
      <c r="V110" s="7048"/>
      <c r="W110" s="7046"/>
      <c r="X110" s="2773"/>
      <c r="Y110" s="549"/>
      <c r="Z110" s="2773"/>
      <c r="AA110" s="546"/>
      <c r="AB110" s="2773"/>
      <c r="AC110" s="1588"/>
      <c r="AD110" s="1588"/>
      <c r="AE110" s="1588"/>
      <c r="AF110" s="1588"/>
      <c r="AG110" s="1588"/>
      <c r="AH110" s="1588"/>
      <c r="AI110" s="1588"/>
      <c r="AJ110" s="1588"/>
      <c r="AK110" s="1588"/>
      <c r="AL110" s="1588"/>
      <c r="AM110" s="1588"/>
    </row>
    <row r="111" spans="1:39" ht="14.15" customHeight="1" x14ac:dyDescent="0.25">
      <c r="A111" s="7095" t="s">
        <v>2394</v>
      </c>
      <c r="B111" s="549"/>
      <c r="C111" s="2773"/>
      <c r="D111" s="546"/>
      <c r="E111" s="2773"/>
      <c r="F111" s="546"/>
      <c r="G111" s="2773"/>
      <c r="H111" s="546"/>
      <c r="I111" s="2773"/>
      <c r="J111" s="546"/>
      <c r="K111" s="2773"/>
      <c r="L111" s="546"/>
      <c r="M111" s="7048"/>
      <c r="N111" s="7122">
        <f t="shared" si="5"/>
        <v>0</v>
      </c>
      <c r="O111" s="7044">
        <f t="shared" si="5"/>
        <v>0</v>
      </c>
      <c r="P111" s="7043">
        <f t="shared" si="5"/>
        <v>0</v>
      </c>
      <c r="Q111" s="7044">
        <f t="shared" si="5"/>
        <v>0</v>
      </c>
      <c r="R111" s="558">
        <f t="shared" si="5"/>
        <v>0</v>
      </c>
      <c r="S111" s="7123">
        <f t="shared" si="5"/>
        <v>0</v>
      </c>
      <c r="T111" s="549"/>
      <c r="U111" s="7047"/>
      <c r="V111" s="7048"/>
      <c r="W111" s="7046"/>
      <c r="X111" s="2773"/>
      <c r="Y111" s="549"/>
      <c r="Z111" s="2773"/>
      <c r="AA111" s="546"/>
      <c r="AB111" s="2773"/>
      <c r="AC111" s="1588"/>
      <c r="AD111" s="1588"/>
      <c r="AE111" s="1588"/>
      <c r="AF111" s="1588"/>
      <c r="AG111" s="1588"/>
      <c r="AH111" s="1588"/>
      <c r="AI111" s="1588"/>
      <c r="AJ111" s="1588"/>
      <c r="AK111" s="1588"/>
      <c r="AL111" s="1588"/>
      <c r="AM111" s="1588"/>
    </row>
    <row r="112" spans="1:39" ht="14.15" customHeight="1" x14ac:dyDescent="0.25">
      <c r="A112" s="7095" t="s">
        <v>2570</v>
      </c>
      <c r="B112" s="549"/>
      <c r="C112" s="2773"/>
      <c r="D112" s="546"/>
      <c r="E112" s="2773"/>
      <c r="F112" s="546"/>
      <c r="G112" s="2773"/>
      <c r="H112" s="546"/>
      <c r="I112" s="2773"/>
      <c r="J112" s="546"/>
      <c r="K112" s="2773"/>
      <c r="L112" s="546"/>
      <c r="M112" s="7048"/>
      <c r="N112" s="7122">
        <f t="shared" si="5"/>
        <v>0</v>
      </c>
      <c r="O112" s="7044">
        <f t="shared" si="5"/>
        <v>0</v>
      </c>
      <c r="P112" s="7043">
        <f t="shared" si="5"/>
        <v>0</v>
      </c>
      <c r="Q112" s="7044">
        <f t="shared" si="5"/>
        <v>0</v>
      </c>
      <c r="R112" s="558">
        <f t="shared" si="5"/>
        <v>0</v>
      </c>
      <c r="S112" s="7123">
        <f t="shared" si="5"/>
        <v>0</v>
      </c>
      <c r="T112" s="549"/>
      <c r="U112" s="7047"/>
      <c r="V112" s="7048"/>
      <c r="W112" s="7046"/>
      <c r="X112" s="2773"/>
      <c r="Y112" s="549"/>
      <c r="Z112" s="2773"/>
      <c r="AA112" s="546"/>
      <c r="AB112" s="2773"/>
      <c r="AC112" s="1588"/>
      <c r="AD112" s="1588"/>
      <c r="AE112" s="1588"/>
      <c r="AF112" s="1588"/>
      <c r="AG112" s="1588"/>
      <c r="AH112" s="1588"/>
      <c r="AI112" s="1588"/>
      <c r="AJ112" s="1588"/>
      <c r="AK112" s="1588"/>
      <c r="AL112" s="1588"/>
      <c r="AM112" s="1588"/>
    </row>
    <row r="113" spans="1:39" ht="14.15" customHeight="1" x14ac:dyDescent="0.25">
      <c r="A113" s="7095" t="s">
        <v>3765</v>
      </c>
      <c r="B113" s="549"/>
      <c r="C113" s="2773"/>
      <c r="D113" s="546"/>
      <c r="E113" s="2773"/>
      <c r="F113" s="546"/>
      <c r="G113" s="2773"/>
      <c r="H113" s="546"/>
      <c r="I113" s="2773"/>
      <c r="J113" s="546"/>
      <c r="K113" s="2773"/>
      <c r="L113" s="546"/>
      <c r="M113" s="7048"/>
      <c r="N113" s="7122">
        <f t="shared" si="5"/>
        <v>0</v>
      </c>
      <c r="O113" s="7044">
        <f t="shared" si="5"/>
        <v>0</v>
      </c>
      <c r="P113" s="7043">
        <f t="shared" si="5"/>
        <v>0</v>
      </c>
      <c r="Q113" s="7044">
        <f t="shared" si="5"/>
        <v>0</v>
      </c>
      <c r="R113" s="558">
        <f t="shared" si="5"/>
        <v>0</v>
      </c>
      <c r="S113" s="7123">
        <f t="shared" si="5"/>
        <v>0</v>
      </c>
      <c r="T113" s="549"/>
      <c r="U113" s="7047"/>
      <c r="V113" s="7048"/>
      <c r="W113" s="7046"/>
      <c r="X113" s="2773"/>
      <c r="Y113" s="549"/>
      <c r="Z113" s="2773"/>
      <c r="AA113" s="546"/>
      <c r="AB113" s="2773"/>
      <c r="AC113" s="1588"/>
      <c r="AD113" s="1588"/>
      <c r="AE113" s="1588"/>
      <c r="AF113" s="1588"/>
      <c r="AG113" s="1588"/>
      <c r="AH113" s="1588"/>
      <c r="AI113" s="1588"/>
      <c r="AJ113" s="1588"/>
      <c r="AK113" s="1588"/>
      <c r="AL113" s="1588"/>
      <c r="AM113" s="1588"/>
    </row>
    <row r="114" spans="1:39" ht="14.15" customHeight="1" x14ac:dyDescent="0.25">
      <c r="A114" s="7095" t="s">
        <v>2402</v>
      </c>
      <c r="B114" s="549"/>
      <c r="C114" s="2773"/>
      <c r="D114" s="546"/>
      <c r="E114" s="2773"/>
      <c r="F114" s="546"/>
      <c r="G114" s="2773"/>
      <c r="H114" s="546"/>
      <c r="I114" s="2773"/>
      <c r="J114" s="546"/>
      <c r="K114" s="2773"/>
      <c r="L114" s="546"/>
      <c r="M114" s="7048"/>
      <c r="N114" s="7122">
        <f t="shared" si="5"/>
        <v>0</v>
      </c>
      <c r="O114" s="7044">
        <f t="shared" si="5"/>
        <v>0</v>
      </c>
      <c r="P114" s="7043">
        <f t="shared" si="5"/>
        <v>0</v>
      </c>
      <c r="Q114" s="7044">
        <f t="shared" si="5"/>
        <v>0</v>
      </c>
      <c r="R114" s="558">
        <f t="shared" si="5"/>
        <v>0</v>
      </c>
      <c r="S114" s="7123">
        <f t="shared" si="5"/>
        <v>0</v>
      </c>
      <c r="T114" s="549"/>
      <c r="U114" s="7047"/>
      <c r="V114" s="7048"/>
      <c r="W114" s="7046"/>
      <c r="X114" s="2773"/>
      <c r="Y114" s="549"/>
      <c r="Z114" s="2773"/>
      <c r="AA114" s="546"/>
      <c r="AB114" s="2773"/>
      <c r="AC114" s="1588"/>
      <c r="AD114" s="1588"/>
      <c r="AE114" s="1588"/>
      <c r="AF114" s="1588"/>
      <c r="AG114" s="1588"/>
      <c r="AH114" s="1588"/>
      <c r="AI114" s="1588"/>
      <c r="AJ114" s="1588"/>
      <c r="AK114" s="1588"/>
      <c r="AL114" s="1588"/>
      <c r="AM114" s="1588"/>
    </row>
    <row r="115" spans="1:39" ht="14.15" customHeight="1" x14ac:dyDescent="0.25">
      <c r="A115" s="7095" t="s">
        <v>2573</v>
      </c>
      <c r="B115" s="549"/>
      <c r="C115" s="2773"/>
      <c r="D115" s="546"/>
      <c r="E115" s="2773"/>
      <c r="F115" s="546"/>
      <c r="G115" s="2773"/>
      <c r="H115" s="546"/>
      <c r="I115" s="2773"/>
      <c r="J115" s="546"/>
      <c r="K115" s="2773"/>
      <c r="L115" s="546"/>
      <c r="M115" s="7048"/>
      <c r="N115" s="7122">
        <f t="shared" si="5"/>
        <v>0</v>
      </c>
      <c r="O115" s="7044">
        <f t="shared" si="5"/>
        <v>0</v>
      </c>
      <c r="P115" s="7043">
        <f t="shared" si="5"/>
        <v>0</v>
      </c>
      <c r="Q115" s="7044">
        <f t="shared" si="5"/>
        <v>0</v>
      </c>
      <c r="R115" s="558">
        <f t="shared" si="5"/>
        <v>0</v>
      </c>
      <c r="S115" s="7123">
        <f t="shared" si="5"/>
        <v>0</v>
      </c>
      <c r="T115" s="549"/>
      <c r="U115" s="7047"/>
      <c r="V115" s="7048"/>
      <c r="W115" s="7046"/>
      <c r="X115" s="2773"/>
      <c r="Y115" s="549"/>
      <c r="Z115" s="2773"/>
      <c r="AA115" s="546"/>
      <c r="AB115" s="2773"/>
      <c r="AC115" s="1588"/>
      <c r="AD115" s="1588"/>
      <c r="AE115" s="1588"/>
      <c r="AF115" s="1588"/>
      <c r="AG115" s="1588"/>
      <c r="AH115" s="1588"/>
      <c r="AI115" s="1588"/>
      <c r="AJ115" s="1588"/>
      <c r="AK115" s="1588"/>
      <c r="AL115" s="1588"/>
      <c r="AM115" s="1588"/>
    </row>
    <row r="116" spans="1:39" ht="14.15" customHeight="1" x14ac:dyDescent="0.25">
      <c r="A116" s="7095" t="s">
        <v>2574</v>
      </c>
      <c r="B116" s="549"/>
      <c r="C116" s="2773"/>
      <c r="D116" s="546"/>
      <c r="E116" s="2773"/>
      <c r="F116" s="546"/>
      <c r="G116" s="2773"/>
      <c r="H116" s="546"/>
      <c r="I116" s="2773"/>
      <c r="J116" s="546"/>
      <c r="K116" s="2773"/>
      <c r="L116" s="546"/>
      <c r="M116" s="7048"/>
      <c r="N116" s="7122">
        <f t="shared" si="5"/>
        <v>0</v>
      </c>
      <c r="O116" s="7044">
        <f t="shared" si="5"/>
        <v>0</v>
      </c>
      <c r="P116" s="7043">
        <f t="shared" si="5"/>
        <v>0</v>
      </c>
      <c r="Q116" s="7044">
        <f t="shared" si="5"/>
        <v>0</v>
      </c>
      <c r="R116" s="558">
        <f t="shared" si="5"/>
        <v>0</v>
      </c>
      <c r="S116" s="7123">
        <f t="shared" si="5"/>
        <v>0</v>
      </c>
      <c r="T116" s="549"/>
      <c r="U116" s="7047"/>
      <c r="V116" s="7048"/>
      <c r="W116" s="7046"/>
      <c r="X116" s="2773"/>
      <c r="Y116" s="549"/>
      <c r="Z116" s="2773"/>
      <c r="AA116" s="546"/>
      <c r="AB116" s="2773"/>
      <c r="AC116" s="1588"/>
      <c r="AD116" s="1588"/>
      <c r="AE116" s="1588"/>
      <c r="AF116" s="1588"/>
      <c r="AG116" s="1588"/>
      <c r="AH116" s="1588"/>
      <c r="AI116" s="1588"/>
      <c r="AJ116" s="1588"/>
      <c r="AK116" s="1588"/>
      <c r="AL116" s="1588"/>
      <c r="AM116" s="1588"/>
    </row>
    <row r="117" spans="1:39" ht="14.15" customHeight="1" x14ac:dyDescent="0.25">
      <c r="A117" s="7095" t="s">
        <v>2404</v>
      </c>
      <c r="B117" s="549"/>
      <c r="C117" s="2773"/>
      <c r="D117" s="546"/>
      <c r="E117" s="2773"/>
      <c r="F117" s="546"/>
      <c r="G117" s="2773"/>
      <c r="H117" s="546"/>
      <c r="I117" s="2773"/>
      <c r="J117" s="546"/>
      <c r="K117" s="2773"/>
      <c r="L117" s="546"/>
      <c r="M117" s="7048"/>
      <c r="N117" s="7122">
        <f t="shared" si="5"/>
        <v>0</v>
      </c>
      <c r="O117" s="7044">
        <f t="shared" si="5"/>
        <v>0</v>
      </c>
      <c r="P117" s="7043">
        <f t="shared" si="5"/>
        <v>0</v>
      </c>
      <c r="Q117" s="7044">
        <f t="shared" si="5"/>
        <v>0</v>
      </c>
      <c r="R117" s="558">
        <f t="shared" si="5"/>
        <v>0</v>
      </c>
      <c r="S117" s="7123">
        <f t="shared" si="5"/>
        <v>0</v>
      </c>
      <c r="T117" s="549"/>
      <c r="U117" s="7047"/>
      <c r="V117" s="7048"/>
      <c r="W117" s="7046"/>
      <c r="X117" s="2773"/>
      <c r="Y117" s="549"/>
      <c r="Z117" s="2773"/>
      <c r="AA117" s="546"/>
      <c r="AB117" s="2773"/>
      <c r="AC117" s="1588"/>
      <c r="AD117" s="1588"/>
      <c r="AE117" s="1588"/>
      <c r="AF117" s="1588"/>
      <c r="AG117" s="1588"/>
      <c r="AH117" s="1588"/>
      <c r="AI117" s="1588"/>
      <c r="AJ117" s="1588"/>
      <c r="AK117" s="1588"/>
      <c r="AL117" s="1588"/>
      <c r="AM117" s="1588"/>
    </row>
    <row r="118" spans="1:39" ht="14.15" customHeight="1" x14ac:dyDescent="0.25">
      <c r="A118" s="7095" t="s">
        <v>2403</v>
      </c>
      <c r="B118" s="549"/>
      <c r="C118" s="2773"/>
      <c r="D118" s="546"/>
      <c r="E118" s="2773"/>
      <c r="F118" s="546"/>
      <c r="G118" s="2773"/>
      <c r="H118" s="546"/>
      <c r="I118" s="2773"/>
      <c r="J118" s="546"/>
      <c r="K118" s="2773"/>
      <c r="L118" s="546"/>
      <c r="M118" s="7048"/>
      <c r="N118" s="7122">
        <f t="shared" si="5"/>
        <v>0</v>
      </c>
      <c r="O118" s="7044">
        <f t="shared" si="5"/>
        <v>0</v>
      </c>
      <c r="P118" s="7043">
        <f>+D118+J118</f>
        <v>0</v>
      </c>
      <c r="Q118" s="7044">
        <f>+E118+K118</f>
        <v>0</v>
      </c>
      <c r="R118" s="558">
        <f t="shared" si="5"/>
        <v>0</v>
      </c>
      <c r="S118" s="7123">
        <f t="shared" si="5"/>
        <v>0</v>
      </c>
      <c r="T118" s="549"/>
      <c r="U118" s="7047"/>
      <c r="V118" s="7048"/>
      <c r="W118" s="7046"/>
      <c r="X118" s="2773"/>
      <c r="Y118" s="549"/>
      <c r="Z118" s="2773"/>
      <c r="AA118" s="546"/>
      <c r="AB118" s="2773"/>
      <c r="AC118" s="1588"/>
      <c r="AD118" s="1588"/>
      <c r="AE118" s="1588"/>
      <c r="AF118" s="1588"/>
      <c r="AG118" s="1588"/>
      <c r="AH118" s="1588"/>
      <c r="AI118" s="1588"/>
      <c r="AJ118" s="1588"/>
      <c r="AK118" s="1588"/>
      <c r="AL118" s="1588"/>
      <c r="AM118" s="1588"/>
    </row>
    <row r="119" spans="1:39" ht="14.15" customHeight="1" x14ac:dyDescent="0.25">
      <c r="A119" s="4637" t="s">
        <v>2405</v>
      </c>
      <c r="B119" s="557"/>
      <c r="C119" s="1546"/>
      <c r="D119" s="554"/>
      <c r="E119" s="1546"/>
      <c r="F119" s="554"/>
      <c r="G119" s="1546"/>
      <c r="H119" s="554"/>
      <c r="I119" s="1546"/>
      <c r="J119" s="554"/>
      <c r="K119" s="1546"/>
      <c r="L119" s="554"/>
      <c r="M119" s="7056"/>
      <c r="N119" s="7031">
        <f t="shared" si="5"/>
        <v>0</v>
      </c>
      <c r="O119" s="7027">
        <f t="shared" si="5"/>
        <v>0</v>
      </c>
      <c r="P119" s="3491">
        <f t="shared" si="5"/>
        <v>0</v>
      </c>
      <c r="Q119" s="7027">
        <f t="shared" si="5"/>
        <v>0</v>
      </c>
      <c r="R119" s="551">
        <f t="shared" si="5"/>
        <v>0</v>
      </c>
      <c r="S119" s="7028">
        <f t="shared" si="5"/>
        <v>0</v>
      </c>
      <c r="T119" s="557"/>
      <c r="U119" s="7055"/>
      <c r="V119" s="7056"/>
      <c r="W119" s="7054"/>
      <c r="X119" s="1546"/>
      <c r="Y119" s="557"/>
      <c r="Z119" s="1546"/>
      <c r="AA119" s="554"/>
      <c r="AB119" s="1546"/>
      <c r="AC119" s="1588"/>
      <c r="AD119" s="1588"/>
      <c r="AE119" s="1588"/>
      <c r="AF119" s="1588"/>
      <c r="AG119" s="1588"/>
      <c r="AH119" s="1588"/>
      <c r="AI119" s="1588"/>
      <c r="AJ119" s="1588"/>
      <c r="AK119" s="1588"/>
      <c r="AL119" s="1588"/>
      <c r="AM119" s="1588"/>
    </row>
    <row r="120" spans="1:39" ht="24" customHeight="1" x14ac:dyDescent="0.25">
      <c r="A120" s="7127" t="s">
        <v>3766</v>
      </c>
    </row>
    <row r="121" spans="1:39" ht="15" customHeight="1" x14ac:dyDescent="0.25">
      <c r="A121" s="7128" t="s">
        <v>3767</v>
      </c>
      <c r="B121" s="3554" t="s">
        <v>3741</v>
      </c>
      <c r="C121" s="7114"/>
      <c r="D121" s="7114"/>
      <c r="E121" s="7114"/>
      <c r="F121" s="7114"/>
      <c r="G121" s="7114"/>
      <c r="H121" s="7114"/>
      <c r="I121" s="7114"/>
      <c r="J121" s="3803"/>
      <c r="K121" s="7129" t="s">
        <v>3768</v>
      </c>
      <c r="L121" s="4539"/>
      <c r="M121" s="4539"/>
      <c r="N121" s="4539"/>
      <c r="O121" s="4539"/>
      <c r="P121" s="2439"/>
    </row>
    <row r="122" spans="1:39" ht="23.25" customHeight="1" x14ac:dyDescent="0.25">
      <c r="A122" s="7130"/>
      <c r="B122" s="7115" t="s">
        <v>3724</v>
      </c>
      <c r="C122" s="4253"/>
      <c r="D122" s="4499" t="s">
        <v>19</v>
      </c>
      <c r="E122" s="4253"/>
      <c r="F122" s="7115" t="s">
        <v>3725</v>
      </c>
      <c r="G122" s="4253"/>
      <c r="H122" s="7016" t="s">
        <v>3721</v>
      </c>
      <c r="I122" s="7115"/>
      <c r="J122" s="4254"/>
      <c r="K122" s="7131"/>
      <c r="L122" s="4917"/>
      <c r="M122" s="4917"/>
      <c r="N122" s="4917"/>
      <c r="O122" s="4917"/>
      <c r="P122" s="7132"/>
    </row>
    <row r="123" spans="1:39" ht="13.9" customHeight="1" x14ac:dyDescent="0.25">
      <c r="A123" s="7130"/>
      <c r="B123" s="7072" t="s">
        <v>34</v>
      </c>
      <c r="C123" s="7073" t="s">
        <v>35</v>
      </c>
      <c r="D123" s="7072" t="s">
        <v>34</v>
      </c>
      <c r="E123" s="7073" t="s">
        <v>35</v>
      </c>
      <c r="F123" s="4494" t="s">
        <v>34</v>
      </c>
      <c r="G123" s="7074" t="s">
        <v>35</v>
      </c>
      <c r="H123" s="4311" t="s">
        <v>3726</v>
      </c>
      <c r="I123" s="3554" t="s">
        <v>2486</v>
      </c>
      <c r="J123" s="3803"/>
      <c r="K123" s="7016" t="s">
        <v>3724</v>
      </c>
      <c r="L123" s="4253"/>
      <c r="M123" s="7115" t="s">
        <v>19</v>
      </c>
      <c r="N123" s="4253"/>
      <c r="O123" s="4499" t="s">
        <v>3725</v>
      </c>
      <c r="P123" s="4253"/>
    </row>
    <row r="124" spans="1:39" ht="24.75" customHeight="1" x14ac:dyDescent="0.25">
      <c r="A124" s="7133"/>
      <c r="B124" s="7080"/>
      <c r="C124" s="7081"/>
      <c r="D124" s="7080"/>
      <c r="E124" s="7081"/>
      <c r="F124" s="7082"/>
      <c r="G124" s="7083"/>
      <c r="H124" s="4311" t="s">
        <v>3734</v>
      </c>
      <c r="I124" s="7134" t="s">
        <v>3727</v>
      </c>
      <c r="J124" s="7135" t="s">
        <v>3054</v>
      </c>
      <c r="K124" s="7024" t="s">
        <v>34</v>
      </c>
      <c r="L124" s="7019" t="s">
        <v>35</v>
      </c>
      <c r="M124" s="4260" t="s">
        <v>34</v>
      </c>
      <c r="N124" s="7019" t="s">
        <v>35</v>
      </c>
      <c r="O124" s="4639" t="s">
        <v>34</v>
      </c>
      <c r="P124" s="7019" t="s">
        <v>35</v>
      </c>
    </row>
    <row r="125" spans="1:39" x14ac:dyDescent="0.25">
      <c r="A125" s="7119" t="s">
        <v>36</v>
      </c>
      <c r="B125" s="7029">
        <f>SUM(B126:B129)</f>
        <v>0</v>
      </c>
      <c r="C125" s="7088">
        <f>SUM(C126:C129)</f>
        <v>0</v>
      </c>
      <c r="D125" s="4610">
        <f>SUM(D126:D129)</f>
        <v>0</v>
      </c>
      <c r="E125" s="7088">
        <f>SUM(E126:E129)</f>
        <v>0</v>
      </c>
      <c r="F125" s="7029">
        <f t="shared" ref="F125:P125" si="6">SUM(F126:F129)</f>
        <v>0</v>
      </c>
      <c r="G125" s="7089">
        <f t="shared" si="6"/>
        <v>0</v>
      </c>
      <c r="H125" s="7092">
        <f t="shared" si="6"/>
        <v>0</v>
      </c>
      <c r="I125" s="7029">
        <f t="shared" si="6"/>
        <v>0</v>
      </c>
      <c r="J125" s="7091">
        <f t="shared" si="6"/>
        <v>0</v>
      </c>
      <c r="K125" s="7032">
        <f t="shared" si="6"/>
        <v>0</v>
      </c>
      <c r="L125" s="7088">
        <f t="shared" si="6"/>
        <v>0</v>
      </c>
      <c r="M125" s="7029">
        <f t="shared" si="6"/>
        <v>0</v>
      </c>
      <c r="N125" s="7090">
        <f t="shared" si="6"/>
        <v>0</v>
      </c>
      <c r="O125" s="4610">
        <f t="shared" si="6"/>
        <v>0</v>
      </c>
      <c r="P125" s="7088">
        <f t="shared" si="6"/>
        <v>0</v>
      </c>
    </row>
    <row r="126" spans="1:39" ht="14.15" customHeight="1" x14ac:dyDescent="0.25">
      <c r="A126" s="7095" t="s">
        <v>3769</v>
      </c>
      <c r="B126" s="7098"/>
      <c r="C126" s="7097"/>
      <c r="D126" s="7096"/>
      <c r="E126" s="7097"/>
      <c r="F126" s="7098"/>
      <c r="G126" s="7099"/>
      <c r="H126" s="7136"/>
      <c r="I126" s="7098"/>
      <c r="J126" s="7102"/>
      <c r="K126" s="7124"/>
      <c r="L126" s="7125"/>
      <c r="M126" s="2818"/>
      <c r="N126" s="7125"/>
      <c r="O126" s="7126"/>
      <c r="P126" s="2773"/>
    </row>
    <row r="127" spans="1:39" ht="14.15" customHeight="1" x14ac:dyDescent="0.25">
      <c r="A127" s="7095" t="s">
        <v>3770</v>
      </c>
      <c r="B127" s="549"/>
      <c r="C127" s="2773"/>
      <c r="D127" s="546"/>
      <c r="E127" s="2773"/>
      <c r="F127" s="549"/>
      <c r="G127" s="7048"/>
      <c r="H127" s="547"/>
      <c r="I127" s="549"/>
      <c r="J127" s="548"/>
      <c r="K127" s="7046"/>
      <c r="L127" s="2773"/>
      <c r="M127" s="549"/>
      <c r="N127" s="2773"/>
      <c r="O127" s="546"/>
      <c r="P127" s="2773"/>
    </row>
    <row r="128" spans="1:39" ht="14.15" customHeight="1" x14ac:dyDescent="0.25">
      <c r="A128" s="7095" t="s">
        <v>3771</v>
      </c>
      <c r="B128" s="549"/>
      <c r="C128" s="2773"/>
      <c r="D128" s="546"/>
      <c r="E128" s="2773"/>
      <c r="F128" s="549"/>
      <c r="G128" s="7048"/>
      <c r="H128" s="547"/>
      <c r="I128" s="549"/>
      <c r="J128" s="548"/>
      <c r="K128" s="7046"/>
      <c r="L128" s="2773"/>
      <c r="M128" s="549"/>
      <c r="N128" s="2773"/>
      <c r="O128" s="546"/>
      <c r="P128" s="2773"/>
    </row>
    <row r="129" spans="1:16" ht="14.15" customHeight="1" x14ac:dyDescent="0.25">
      <c r="A129" s="4637" t="s">
        <v>3772</v>
      </c>
      <c r="B129" s="557"/>
      <c r="C129" s="1546"/>
      <c r="D129" s="554"/>
      <c r="E129" s="1546"/>
      <c r="F129" s="557"/>
      <c r="G129" s="7056"/>
      <c r="H129" s="555"/>
      <c r="I129" s="557"/>
      <c r="J129" s="556"/>
      <c r="K129" s="7054"/>
      <c r="L129" s="1546"/>
      <c r="M129" s="557"/>
      <c r="N129" s="1546"/>
      <c r="O129" s="554"/>
      <c r="P129" s="1546"/>
    </row>
    <row r="130" spans="1:16" ht="22.15" customHeight="1" x14ac:dyDescent="0.25">
      <c r="A130" s="7127" t="s">
        <v>3773</v>
      </c>
    </row>
    <row r="131" spans="1:16" ht="25.9" customHeight="1" x14ac:dyDescent="0.25">
      <c r="A131" s="4277" t="s">
        <v>497</v>
      </c>
      <c r="B131" s="7137" t="s">
        <v>3774</v>
      </c>
      <c r="C131" s="7138" t="s">
        <v>3775</v>
      </c>
      <c r="D131" s="4539"/>
      <c r="E131" s="2439"/>
      <c r="F131" s="7072" t="s">
        <v>662</v>
      </c>
      <c r="G131" s="4494"/>
      <c r="H131" s="7074"/>
      <c r="I131" s="7059" t="s">
        <v>3776</v>
      </c>
      <c r="J131" s="7114"/>
      <c r="K131" s="7114"/>
      <c r="L131" s="7114"/>
      <c r="M131" s="7114"/>
      <c r="N131" s="3555"/>
    </row>
    <row r="132" spans="1:16" ht="19.899999999999999" customHeight="1" x14ac:dyDescent="0.25">
      <c r="A132" s="4277"/>
      <c r="B132" s="4257"/>
      <c r="C132" s="7139"/>
      <c r="D132" s="4917"/>
      <c r="E132" s="7132"/>
      <c r="F132" s="7080"/>
      <c r="G132" s="7082"/>
      <c r="H132" s="7083"/>
      <c r="I132" s="7016" t="s">
        <v>3724</v>
      </c>
      <c r="J132" s="4253"/>
      <c r="K132" s="7115" t="s">
        <v>19</v>
      </c>
      <c r="L132" s="4253"/>
      <c r="M132" s="4499" t="s">
        <v>3725</v>
      </c>
      <c r="N132" s="4253"/>
    </row>
    <row r="133" spans="1:16" ht="25.15" customHeight="1" x14ac:dyDescent="0.25">
      <c r="A133" s="4277" t="s">
        <v>3777</v>
      </c>
      <c r="B133" s="7140"/>
      <c r="C133" s="3559" t="s">
        <v>3724</v>
      </c>
      <c r="D133" s="4501" t="s">
        <v>19</v>
      </c>
      <c r="E133" s="4311" t="s">
        <v>3725</v>
      </c>
      <c r="F133" s="4639" t="s">
        <v>33</v>
      </c>
      <c r="G133" s="4260" t="s">
        <v>34</v>
      </c>
      <c r="H133" s="7141" t="s">
        <v>35</v>
      </c>
      <c r="I133" s="7024" t="s">
        <v>34</v>
      </c>
      <c r="J133" s="7142" t="s">
        <v>35</v>
      </c>
      <c r="K133" s="4260" t="s">
        <v>34</v>
      </c>
      <c r="L133" s="7142" t="s">
        <v>35</v>
      </c>
      <c r="M133" s="4260" t="s">
        <v>34</v>
      </c>
      <c r="N133" s="7019" t="s">
        <v>35</v>
      </c>
    </row>
    <row r="134" spans="1:16" ht="18" customHeight="1" x14ac:dyDescent="0.25">
      <c r="A134" s="7137"/>
      <c r="B134" s="3677">
        <f>SUM(B135:B140)</f>
        <v>0</v>
      </c>
      <c r="C134" s="4610">
        <f t="shared" ref="C134:N134" si="7">SUM(C135:C140)</f>
        <v>0</v>
      </c>
      <c r="D134" s="7029">
        <f t="shared" si="7"/>
        <v>0</v>
      </c>
      <c r="E134" s="7092">
        <f t="shared" si="7"/>
        <v>0</v>
      </c>
      <c r="F134" s="4610">
        <f t="shared" si="7"/>
        <v>0</v>
      </c>
      <c r="G134" s="7029">
        <f t="shared" si="7"/>
        <v>0</v>
      </c>
      <c r="H134" s="7091">
        <f t="shared" si="7"/>
        <v>0</v>
      </c>
      <c r="I134" s="7032">
        <f t="shared" si="7"/>
        <v>0</v>
      </c>
      <c r="J134" s="7092">
        <f t="shared" si="7"/>
        <v>0</v>
      </c>
      <c r="K134" s="7029">
        <f t="shared" si="7"/>
        <v>0</v>
      </c>
      <c r="L134" s="7092">
        <f t="shared" si="7"/>
        <v>0</v>
      </c>
      <c r="M134" s="4610">
        <f t="shared" si="7"/>
        <v>0</v>
      </c>
      <c r="N134" s="7092">
        <f t="shared" si="7"/>
        <v>0</v>
      </c>
    </row>
    <row r="135" spans="1:16" ht="14.15" customHeight="1" x14ac:dyDescent="0.25">
      <c r="A135" s="7143" t="s">
        <v>3778</v>
      </c>
      <c r="B135" s="547"/>
      <c r="C135" s="546"/>
      <c r="D135" s="549"/>
      <c r="E135" s="547"/>
      <c r="F135" s="546"/>
      <c r="G135" s="549"/>
      <c r="H135" s="548"/>
      <c r="I135" s="7046"/>
      <c r="J135" s="547"/>
      <c r="K135" s="549"/>
      <c r="L135" s="547"/>
      <c r="M135" s="546"/>
      <c r="N135" s="547"/>
    </row>
    <row r="136" spans="1:16" ht="14.15" customHeight="1" x14ac:dyDescent="0.25">
      <c r="A136" s="7144" t="s">
        <v>3779</v>
      </c>
      <c r="B136" s="547"/>
      <c r="C136" s="546"/>
      <c r="D136" s="549"/>
      <c r="E136" s="547"/>
      <c r="F136" s="546"/>
      <c r="G136" s="549"/>
      <c r="H136" s="548"/>
      <c r="I136" s="7046"/>
      <c r="J136" s="547"/>
      <c r="K136" s="549"/>
      <c r="L136" s="547"/>
      <c r="M136" s="546"/>
      <c r="N136" s="547"/>
    </row>
    <row r="137" spans="1:16" ht="14.15" customHeight="1" x14ac:dyDescent="0.25">
      <c r="A137" s="7144" t="s">
        <v>3780</v>
      </c>
      <c r="B137" s="547"/>
      <c r="C137" s="546"/>
      <c r="D137" s="549"/>
      <c r="E137" s="547"/>
      <c r="F137" s="546"/>
      <c r="G137" s="549"/>
      <c r="H137" s="548"/>
      <c r="I137" s="7046"/>
      <c r="J137" s="547"/>
      <c r="K137" s="549"/>
      <c r="L137" s="547"/>
      <c r="M137" s="546"/>
      <c r="N137" s="547"/>
    </row>
    <row r="138" spans="1:16" ht="14.15" customHeight="1" x14ac:dyDescent="0.25">
      <c r="A138" s="7144" t="s">
        <v>259</v>
      </c>
      <c r="B138" s="547"/>
      <c r="C138" s="546"/>
      <c r="D138" s="549"/>
      <c r="E138" s="547"/>
      <c r="F138" s="546"/>
      <c r="G138" s="549"/>
      <c r="H138" s="548"/>
      <c r="I138" s="7046"/>
      <c r="J138" s="547"/>
      <c r="K138" s="549"/>
      <c r="L138" s="547"/>
      <c r="M138" s="546"/>
      <c r="N138" s="547"/>
    </row>
    <row r="139" spans="1:16" ht="14.15" customHeight="1" x14ac:dyDescent="0.25">
      <c r="A139" s="7144" t="s">
        <v>3781</v>
      </c>
      <c r="B139" s="547"/>
      <c r="C139" s="546"/>
      <c r="D139" s="549"/>
      <c r="E139" s="547"/>
      <c r="F139" s="546"/>
      <c r="G139" s="549"/>
      <c r="H139" s="548"/>
      <c r="I139" s="7046"/>
      <c r="J139" s="547"/>
      <c r="K139" s="549"/>
      <c r="L139" s="547"/>
      <c r="M139" s="546"/>
      <c r="N139" s="547"/>
    </row>
    <row r="140" spans="1:16" ht="14.15" customHeight="1" x14ac:dyDescent="0.25">
      <c r="A140" s="7145" t="s">
        <v>1812</v>
      </c>
      <c r="B140" s="555"/>
      <c r="C140" s="554"/>
      <c r="D140" s="557"/>
      <c r="E140" s="555"/>
      <c r="F140" s="554"/>
      <c r="G140" s="557"/>
      <c r="H140" s="556"/>
      <c r="I140" s="7054"/>
      <c r="J140" s="555"/>
      <c r="K140" s="557"/>
      <c r="L140" s="555"/>
      <c r="M140" s="554"/>
      <c r="N140" s="555"/>
    </row>
    <row r="141" spans="1:16" x14ac:dyDescent="0.25">
      <c r="A141" s="7146" t="s">
        <v>3782</v>
      </c>
      <c r="B141" s="3431"/>
      <c r="C141" s="3431"/>
      <c r="D141" s="3431"/>
    </row>
    <row r="142" spans="1:16" x14ac:dyDescent="0.25">
      <c r="A142" s="7147" t="s">
        <v>3783</v>
      </c>
      <c r="B142" s="7148" t="s">
        <v>3721</v>
      </c>
      <c r="C142" s="7149"/>
      <c r="D142" s="7150"/>
    </row>
    <row r="143" spans="1:16" ht="19.5" customHeight="1" x14ac:dyDescent="0.25">
      <c r="A143" s="7151"/>
      <c r="B143" s="7152" t="s">
        <v>3726</v>
      </c>
      <c r="C143" s="3657" t="s">
        <v>2486</v>
      </c>
      <c r="D143" s="3658"/>
    </row>
    <row r="144" spans="1:16" ht="24" customHeight="1" x14ac:dyDescent="0.25">
      <c r="A144" s="7153"/>
      <c r="B144" s="7154" t="s">
        <v>3734</v>
      </c>
      <c r="C144" s="3672" t="s">
        <v>3727</v>
      </c>
      <c r="D144" s="7155" t="s">
        <v>3054</v>
      </c>
    </row>
    <row r="145" spans="1:4" ht="14.15" customHeight="1" x14ac:dyDescent="0.25">
      <c r="A145" s="7156" t="s">
        <v>3784</v>
      </c>
      <c r="B145" s="7157"/>
      <c r="C145" s="7158"/>
      <c r="D145" s="7159"/>
    </row>
    <row r="180" spans="1:2" hidden="1" x14ac:dyDescent="0.25">
      <c r="A180" s="204">
        <f>SUM(B17:AK17,B82:P84,B90:U90,B125:P125,B134:N134,B108:AB108)</f>
        <v>0</v>
      </c>
      <c r="B180" s="204">
        <v>0</v>
      </c>
    </row>
  </sheetData>
  <mergeCells count="116">
    <mergeCell ref="K132:L132"/>
    <mergeCell ref="M132:N132"/>
    <mergeCell ref="A133:A134"/>
    <mergeCell ref="A142:A144"/>
    <mergeCell ref="B142:D142"/>
    <mergeCell ref="C143:D143"/>
    <mergeCell ref="I123:J123"/>
    <mergeCell ref="K123:L123"/>
    <mergeCell ref="M123:N123"/>
    <mergeCell ref="O123:P123"/>
    <mergeCell ref="A131:A132"/>
    <mergeCell ref="B131:B133"/>
    <mergeCell ref="C131:E132"/>
    <mergeCell ref="F131:H132"/>
    <mergeCell ref="I131:N131"/>
    <mergeCell ref="I132:J132"/>
    <mergeCell ref="B123:B124"/>
    <mergeCell ref="C123:C124"/>
    <mergeCell ref="D123:D124"/>
    <mergeCell ref="E123:E124"/>
    <mergeCell ref="F123:F124"/>
    <mergeCell ref="G123:G124"/>
    <mergeCell ref="W106:X106"/>
    <mergeCell ref="Y106:Z106"/>
    <mergeCell ref="AA106:AB106"/>
    <mergeCell ref="A121:A124"/>
    <mergeCell ref="B121:J121"/>
    <mergeCell ref="K121:P122"/>
    <mergeCell ref="B122:C122"/>
    <mergeCell ref="D122:E122"/>
    <mergeCell ref="F122:G122"/>
    <mergeCell ref="H122:J122"/>
    <mergeCell ref="J106:K106"/>
    <mergeCell ref="L106:M106"/>
    <mergeCell ref="N106:O106"/>
    <mergeCell ref="P106:Q106"/>
    <mergeCell ref="R106:S106"/>
    <mergeCell ref="U106:V106"/>
    <mergeCell ref="A105:A107"/>
    <mergeCell ref="B105:G105"/>
    <mergeCell ref="H105:M105"/>
    <mergeCell ref="N105:S105"/>
    <mergeCell ref="T105:V105"/>
    <mergeCell ref="W105:AB105"/>
    <mergeCell ref="B106:C106"/>
    <mergeCell ref="D106:E106"/>
    <mergeCell ref="F106:G106"/>
    <mergeCell ref="H106:I106"/>
    <mergeCell ref="O88:O89"/>
    <mergeCell ref="P88:P89"/>
    <mergeCell ref="Q88:Q89"/>
    <mergeCell ref="R88:S88"/>
    <mergeCell ref="T88:T89"/>
    <mergeCell ref="U88:U89"/>
    <mergeCell ref="H88:H89"/>
    <mergeCell ref="I88:J88"/>
    <mergeCell ref="K88:K89"/>
    <mergeCell ref="L88:L89"/>
    <mergeCell ref="M88:M89"/>
    <mergeCell ref="N88:N89"/>
    <mergeCell ref="K87:L87"/>
    <mergeCell ref="M87:N87"/>
    <mergeCell ref="O87:P87"/>
    <mergeCell ref="Q87:S87"/>
    <mergeCell ref="B88:B89"/>
    <mergeCell ref="C88:C89"/>
    <mergeCell ref="D88:D89"/>
    <mergeCell ref="E88:E89"/>
    <mergeCell ref="F88:F89"/>
    <mergeCell ref="G88:G89"/>
    <mergeCell ref="M80:N80"/>
    <mergeCell ref="O80:P80"/>
    <mergeCell ref="A86:A89"/>
    <mergeCell ref="B86:J86"/>
    <mergeCell ref="K86:S86"/>
    <mergeCell ref="T86:U87"/>
    <mergeCell ref="B87:C87"/>
    <mergeCell ref="D87:E87"/>
    <mergeCell ref="F87:G87"/>
    <mergeCell ref="H87:J87"/>
    <mergeCell ref="AJ15:AK15"/>
    <mergeCell ref="A79:A81"/>
    <mergeCell ref="B79:G79"/>
    <mergeCell ref="H79:J79"/>
    <mergeCell ref="K79:P79"/>
    <mergeCell ref="B80:C80"/>
    <mergeCell ref="D80:E80"/>
    <mergeCell ref="F80:G80"/>
    <mergeCell ref="I80:J80"/>
    <mergeCell ref="K80:L80"/>
    <mergeCell ref="Y15:Z15"/>
    <mergeCell ref="AA15:AB15"/>
    <mergeCell ref="AC15:AC16"/>
    <mergeCell ref="AD15:AE15"/>
    <mergeCell ref="AF15:AG15"/>
    <mergeCell ref="AH15:AI15"/>
    <mergeCell ref="AC14:AE14"/>
    <mergeCell ref="AF14:AK14"/>
    <mergeCell ref="B15:C15"/>
    <mergeCell ref="D15:E15"/>
    <mergeCell ref="F15:G15"/>
    <mergeCell ref="H15:I15"/>
    <mergeCell ref="J15:K15"/>
    <mergeCell ref="L15:M15"/>
    <mergeCell ref="N15:O15"/>
    <mergeCell ref="P15:Q15"/>
    <mergeCell ref="A14:A16"/>
    <mergeCell ref="B14:G14"/>
    <mergeCell ref="H14:M14"/>
    <mergeCell ref="N14:S14"/>
    <mergeCell ref="T14:V14"/>
    <mergeCell ref="W14:AB14"/>
    <mergeCell ref="R15:S15"/>
    <mergeCell ref="T15:T16"/>
    <mergeCell ref="U15:V15"/>
    <mergeCell ref="W15:X15"/>
  </mergeCells>
  <pageMargins left="0.7" right="0.7" top="0.75" bottom="0.75" header="0.3" footer="0.3"/>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E0CDCE-235F-4506-88A5-9307A77195EB}">
  <sheetPr>
    <tabColor theme="0" tint="-0.14999847407452621"/>
  </sheetPr>
  <dimension ref="A1:AX92"/>
  <sheetViews>
    <sheetView tabSelected="1" topLeftCell="A61" zoomScale="90" zoomScaleNormal="90" workbookViewId="0">
      <selection activeCell="A87" sqref="A86:I87"/>
    </sheetView>
  </sheetViews>
  <sheetFormatPr baseColWidth="10" defaultColWidth="11.453125" defaultRowHeight="14.5" x14ac:dyDescent="0.35"/>
  <cols>
    <col min="1" max="1" width="24.453125" customWidth="1"/>
    <col min="2" max="2" width="32.453125" customWidth="1"/>
    <col min="8" max="8" width="15.453125" customWidth="1"/>
    <col min="9" max="10" width="16.7265625" customWidth="1"/>
    <col min="11" max="11" width="15.7265625" customWidth="1"/>
    <col min="15" max="15" width="16.1796875" customWidth="1"/>
    <col min="16" max="16" width="16.26953125" customWidth="1"/>
    <col min="27" max="27" width="14.81640625" customWidth="1"/>
    <col min="28" max="28" width="16.7265625" customWidth="1"/>
    <col min="29" max="29" width="15.453125" customWidth="1"/>
    <col min="30" max="30" width="14.54296875" customWidth="1"/>
    <col min="31" max="31" width="14" customWidth="1"/>
    <col min="40" max="40" width="14.26953125" customWidth="1"/>
    <col min="44" max="44" width="13.7265625" customWidth="1"/>
    <col min="45" max="45" width="15.1796875" customWidth="1"/>
  </cols>
  <sheetData>
    <row r="1" spans="1:50" x14ac:dyDescent="0.35">
      <c r="A1" s="1" t="s">
        <v>0</v>
      </c>
      <c r="B1" s="8031"/>
      <c r="C1" s="8031"/>
      <c r="D1" s="8031"/>
      <c r="E1" s="8031"/>
      <c r="F1" s="8031"/>
      <c r="G1" s="8031"/>
      <c r="H1" s="8031"/>
      <c r="I1" s="8031"/>
      <c r="J1" s="8031"/>
      <c r="K1" s="8031"/>
      <c r="L1" s="8031"/>
      <c r="M1" s="8031"/>
      <c r="N1" s="8031"/>
      <c r="O1" s="8031"/>
      <c r="P1" s="8031"/>
      <c r="Q1" s="8031"/>
      <c r="R1" s="8031"/>
      <c r="S1" s="8031"/>
      <c r="T1" s="8031"/>
      <c r="U1" s="8031"/>
      <c r="V1" s="8031"/>
      <c r="W1" s="8031"/>
      <c r="X1" s="8031"/>
      <c r="Y1" s="8031"/>
      <c r="Z1" s="8031"/>
      <c r="AA1" s="8031"/>
      <c r="AB1" s="8031"/>
      <c r="AC1" s="8031"/>
      <c r="AD1" s="8031"/>
      <c r="AE1" s="8031"/>
      <c r="AF1" s="8031"/>
      <c r="AG1" s="8031"/>
      <c r="AH1" s="8031"/>
      <c r="AI1" s="8031"/>
      <c r="AJ1" s="8031"/>
      <c r="AK1" s="8031"/>
      <c r="AL1" s="8031"/>
      <c r="AM1" s="8031"/>
      <c r="AN1" s="8031"/>
      <c r="AO1" s="8031"/>
      <c r="AP1" s="8031"/>
      <c r="AQ1" s="8031"/>
      <c r="AR1" s="8031"/>
      <c r="AS1" s="8031"/>
      <c r="AT1" s="8031"/>
      <c r="AU1" s="8031"/>
      <c r="AV1" s="8031"/>
      <c r="AW1" s="8031"/>
      <c r="AX1" s="8031"/>
    </row>
    <row r="2" spans="1:50" x14ac:dyDescent="0.35">
      <c r="A2" s="1" t="s">
        <v>1</v>
      </c>
      <c r="B2" s="8031"/>
      <c r="C2" s="8031"/>
      <c r="D2" s="8031"/>
      <c r="E2" s="8031"/>
      <c r="F2" s="8031"/>
      <c r="G2" s="8031"/>
      <c r="H2" s="8031"/>
      <c r="I2" s="8031"/>
      <c r="J2" s="8031"/>
      <c r="K2" s="8031"/>
      <c r="L2" s="8031"/>
      <c r="M2" s="8031"/>
      <c r="N2" s="8031"/>
      <c r="O2" s="8031"/>
      <c r="P2" s="8031"/>
      <c r="Q2" s="8031"/>
      <c r="R2" s="8031"/>
      <c r="S2" s="8031"/>
      <c r="T2" s="8031"/>
      <c r="U2" s="8031"/>
      <c r="V2" s="8031"/>
      <c r="W2" s="8031"/>
      <c r="X2" s="8031"/>
      <c r="Y2" s="8031"/>
      <c r="Z2" s="8031"/>
      <c r="AA2" s="8031"/>
      <c r="AB2" s="8031"/>
      <c r="AC2" s="8031"/>
      <c r="AD2" s="8031"/>
      <c r="AE2" s="8031"/>
      <c r="AF2" s="8031"/>
      <c r="AG2" s="8031"/>
      <c r="AH2" s="8031"/>
      <c r="AI2" s="8031"/>
      <c r="AJ2" s="8031"/>
      <c r="AK2" s="8031"/>
      <c r="AL2" s="8031"/>
      <c r="AM2" s="8031"/>
      <c r="AN2" s="8031"/>
      <c r="AO2" s="8031"/>
      <c r="AP2" s="8031"/>
      <c r="AQ2" s="8031"/>
      <c r="AR2" s="8031"/>
      <c r="AS2" s="8031"/>
      <c r="AT2" s="8031"/>
      <c r="AU2" s="8031"/>
      <c r="AV2" s="8031"/>
      <c r="AW2" s="8031"/>
      <c r="AX2" s="8031"/>
    </row>
    <row r="3" spans="1:50" x14ac:dyDescent="0.35">
      <c r="A3" s="1" t="s">
        <v>2</v>
      </c>
      <c r="B3" s="8031"/>
      <c r="C3" s="8031"/>
      <c r="D3" s="8031"/>
      <c r="E3" s="8031"/>
      <c r="F3" s="8031"/>
      <c r="G3" s="8031"/>
      <c r="H3" s="8031"/>
      <c r="I3" s="8031"/>
      <c r="J3" s="8031"/>
      <c r="K3" s="8031"/>
      <c r="L3" s="8031"/>
      <c r="M3" s="8031"/>
      <c r="N3" s="8031"/>
      <c r="O3" s="8031"/>
      <c r="P3" s="8031"/>
      <c r="Q3" s="8031"/>
      <c r="R3" s="8031"/>
      <c r="S3" s="8031"/>
      <c r="T3" s="8031"/>
      <c r="U3" s="8031"/>
      <c r="V3" s="8031"/>
      <c r="W3" s="8031"/>
      <c r="X3" s="8031"/>
      <c r="Y3" s="8031"/>
      <c r="Z3" s="8031"/>
      <c r="AA3" s="8031"/>
      <c r="AB3" s="8031"/>
      <c r="AC3" s="8031"/>
      <c r="AD3" s="8031"/>
      <c r="AE3" s="8031"/>
      <c r="AF3" s="8031"/>
      <c r="AG3" s="8031"/>
      <c r="AH3" s="8031"/>
      <c r="AI3" s="8031"/>
      <c r="AJ3" s="8031"/>
      <c r="AK3" s="8031"/>
      <c r="AL3" s="8031"/>
      <c r="AM3" s="8031"/>
      <c r="AN3" s="8031"/>
      <c r="AO3" s="8031"/>
      <c r="AP3" s="8031"/>
      <c r="AQ3" s="8031"/>
      <c r="AR3" s="8031"/>
      <c r="AS3" s="8031"/>
      <c r="AT3" s="8031"/>
      <c r="AU3" s="8031"/>
      <c r="AV3" s="8031"/>
      <c r="AW3" s="8031"/>
      <c r="AX3" s="8031"/>
    </row>
    <row r="4" spans="1:50" x14ac:dyDescent="0.35">
      <c r="A4" s="1" t="s">
        <v>3</v>
      </c>
      <c r="B4" s="8031"/>
      <c r="C4" s="8031"/>
      <c r="D4" s="8031"/>
      <c r="E4" s="8031"/>
      <c r="F4" s="8031"/>
      <c r="G4" s="8032"/>
      <c r="H4" s="8032"/>
      <c r="I4" s="8032"/>
      <c r="J4" s="8032"/>
      <c r="K4" s="8032"/>
      <c r="L4" s="8032"/>
      <c r="M4" s="8031"/>
      <c r="N4" s="8031"/>
      <c r="O4" s="8031"/>
      <c r="P4" s="8031"/>
      <c r="Q4" s="8031"/>
      <c r="R4" s="8031"/>
      <c r="S4" s="8031"/>
      <c r="T4" s="8031"/>
      <c r="U4" s="8031"/>
      <c r="V4" s="8031"/>
      <c r="W4" s="8031"/>
      <c r="X4" s="8031"/>
      <c r="Y4" s="8031"/>
      <c r="Z4" s="8031"/>
      <c r="AA4" s="8031"/>
      <c r="AB4" s="8031"/>
      <c r="AC4" s="8031"/>
      <c r="AD4" s="8031"/>
      <c r="AE4" s="8031"/>
      <c r="AF4" s="8031"/>
      <c r="AG4" s="8031"/>
      <c r="AH4" s="8031"/>
      <c r="AI4" s="8031"/>
      <c r="AJ4" s="8031"/>
      <c r="AK4" s="8031"/>
      <c r="AL4" s="8031"/>
      <c r="AM4" s="8031"/>
      <c r="AN4" s="8031"/>
      <c r="AO4" s="8031"/>
      <c r="AP4" s="8031"/>
      <c r="AQ4" s="8031"/>
      <c r="AR4" s="8031"/>
      <c r="AS4" s="8031"/>
      <c r="AT4" s="8031"/>
      <c r="AU4" s="8031"/>
      <c r="AV4" s="8031"/>
      <c r="AW4" s="8031"/>
      <c r="AX4" s="8031"/>
    </row>
    <row r="5" spans="1:50" x14ac:dyDescent="0.35">
      <c r="A5" s="1" t="s">
        <v>4</v>
      </c>
      <c r="B5" s="8031"/>
      <c r="C5" s="8031"/>
      <c r="D5" s="8031"/>
      <c r="E5" s="8033"/>
      <c r="F5" s="8031"/>
      <c r="G5" s="8031"/>
      <c r="H5" s="8031"/>
      <c r="I5" s="8031"/>
      <c r="J5" s="8031"/>
      <c r="K5" s="8031"/>
      <c r="L5" s="8031"/>
      <c r="M5" s="8031"/>
      <c r="N5" s="8031"/>
      <c r="O5" s="8031"/>
      <c r="P5" s="8031"/>
      <c r="Q5" s="8031"/>
      <c r="R5" s="8031"/>
      <c r="S5" s="8031"/>
      <c r="T5" s="8031"/>
      <c r="U5" s="8031"/>
      <c r="V5" s="8031"/>
      <c r="W5" s="8031"/>
      <c r="X5" s="8031"/>
      <c r="Y5" s="8031"/>
      <c r="Z5" s="8031"/>
      <c r="AA5" s="8031"/>
      <c r="AB5" s="8031"/>
      <c r="AC5" s="8031"/>
      <c r="AD5" s="8031"/>
      <c r="AE5" s="8031"/>
      <c r="AF5" s="8031"/>
      <c r="AG5" s="8031"/>
      <c r="AH5" s="8031"/>
      <c r="AI5" s="8031"/>
      <c r="AJ5" s="8031"/>
      <c r="AK5" s="8031"/>
      <c r="AL5" s="8031"/>
      <c r="AM5" s="8031"/>
      <c r="AN5" s="8031"/>
      <c r="AO5" s="8031"/>
      <c r="AP5" s="8031"/>
      <c r="AQ5" s="8031"/>
      <c r="AR5" s="8031"/>
      <c r="AS5" s="8031"/>
      <c r="AT5" s="8031"/>
      <c r="AU5" s="8031"/>
      <c r="AV5" s="8031"/>
      <c r="AW5" s="8031"/>
      <c r="AX5" s="8031"/>
    </row>
    <row r="6" spans="1:50" x14ac:dyDescent="0.35">
      <c r="A6" s="8032"/>
      <c r="B6" s="8032"/>
      <c r="C6" s="8032"/>
      <c r="D6" s="8032"/>
      <c r="E6" s="8032"/>
      <c r="F6" s="8032"/>
      <c r="G6" s="8032"/>
      <c r="H6" s="8032"/>
      <c r="I6" s="8032"/>
      <c r="J6" s="8032"/>
      <c r="K6" s="8032"/>
      <c r="L6" s="8032"/>
      <c r="M6" s="8032"/>
      <c r="N6" s="8032"/>
      <c r="O6" s="8032"/>
      <c r="P6" s="8032"/>
      <c r="Q6" s="8032"/>
      <c r="R6" s="8032"/>
      <c r="S6" s="8032"/>
      <c r="T6" s="8032"/>
      <c r="U6" s="8032"/>
      <c r="V6" s="8032"/>
      <c r="W6" s="8032"/>
      <c r="X6" s="8032"/>
      <c r="Y6" s="8032"/>
      <c r="Z6" s="8032"/>
      <c r="AA6" s="8032"/>
      <c r="AB6" s="8032"/>
      <c r="AC6" s="8032"/>
      <c r="AD6" s="8032"/>
      <c r="AE6" s="8032"/>
      <c r="AF6" s="8032"/>
      <c r="AG6" s="8032"/>
      <c r="AH6" s="8032"/>
      <c r="AI6" s="8032"/>
      <c r="AJ6" s="8032"/>
      <c r="AK6" s="8032"/>
      <c r="AL6" s="8032"/>
      <c r="AM6" s="8031"/>
      <c r="AN6" s="8031"/>
      <c r="AO6" s="8031"/>
      <c r="AP6" s="8031"/>
      <c r="AQ6" s="8031"/>
      <c r="AR6" s="8031"/>
      <c r="AS6" s="8032"/>
      <c r="AT6" s="8032"/>
      <c r="AU6" s="8032"/>
      <c r="AV6" s="8032"/>
      <c r="AW6" s="8032"/>
      <c r="AX6" s="8032"/>
    </row>
    <row r="7" spans="1:50" ht="15" x14ac:dyDescent="0.35">
      <c r="A7" s="1985" t="s">
        <v>4114</v>
      </c>
      <c r="B7" s="1985"/>
      <c r="C7" s="1985"/>
      <c r="D7" s="1985"/>
      <c r="E7" s="1985"/>
      <c r="F7" s="1985"/>
      <c r="G7" s="1985"/>
      <c r="H7" s="1985"/>
      <c r="I7" s="1985"/>
      <c r="J7" s="1985"/>
      <c r="K7" s="1985"/>
      <c r="L7" s="1985"/>
      <c r="M7" s="1985"/>
      <c r="N7" s="1985"/>
      <c r="O7" s="1985"/>
      <c r="P7" s="1985"/>
      <c r="Q7" s="1985"/>
      <c r="R7" s="1985"/>
      <c r="S7" s="1985"/>
      <c r="T7" s="1985"/>
      <c r="U7" s="8032"/>
      <c r="V7" s="8032"/>
      <c r="W7" s="8032"/>
      <c r="X7" s="8032"/>
      <c r="Y7" s="8032"/>
      <c r="Z7" s="8032"/>
      <c r="AA7" s="8032"/>
      <c r="AB7" s="8032"/>
      <c r="AC7" s="8032"/>
      <c r="AD7" s="8032"/>
      <c r="AE7" s="8032"/>
      <c r="AF7" s="8032"/>
      <c r="AG7" s="8032"/>
      <c r="AH7" s="8032"/>
      <c r="AI7" s="8032"/>
      <c r="AJ7" s="8032"/>
      <c r="AK7" s="8032"/>
      <c r="AL7" s="8032"/>
      <c r="AM7" s="8031"/>
      <c r="AN7" s="8031"/>
      <c r="AO7" s="8031"/>
      <c r="AP7" s="8031"/>
      <c r="AQ7" s="8031"/>
      <c r="AR7" s="8031"/>
      <c r="AS7" s="8032"/>
      <c r="AT7" s="8032"/>
      <c r="AU7" s="8032"/>
      <c r="AV7" s="8032"/>
      <c r="AW7" s="8032"/>
      <c r="AX7" s="8032"/>
    </row>
    <row r="8" spans="1:50" x14ac:dyDescent="0.35">
      <c r="A8" s="8032"/>
      <c r="B8" s="8032"/>
      <c r="C8" s="8032"/>
      <c r="D8" s="8032"/>
      <c r="E8" s="8032"/>
      <c r="F8" s="8032"/>
      <c r="G8" s="8032"/>
      <c r="H8" s="8032"/>
      <c r="I8" s="8032"/>
      <c r="J8" s="8032"/>
      <c r="K8" s="8032"/>
      <c r="L8" s="8032"/>
      <c r="M8" s="8032"/>
      <c r="N8" s="8032"/>
      <c r="O8" s="8032"/>
      <c r="P8" s="8032"/>
      <c r="Q8" s="8032"/>
      <c r="R8" s="8032"/>
      <c r="S8" s="8032"/>
      <c r="T8" s="8032"/>
      <c r="U8" s="8032"/>
      <c r="V8" s="8032"/>
      <c r="W8" s="8032"/>
      <c r="X8" s="8032"/>
      <c r="Y8" s="8032"/>
      <c r="Z8" s="8032"/>
      <c r="AA8" s="8032"/>
      <c r="AB8" s="8032"/>
      <c r="AC8" s="8032"/>
      <c r="AD8" s="8032"/>
      <c r="AE8" s="8032"/>
      <c r="AF8" s="8032"/>
      <c r="AG8" s="8032"/>
      <c r="AH8" s="8032"/>
      <c r="AI8" s="8032"/>
      <c r="AJ8" s="8032"/>
      <c r="AK8" s="8032"/>
      <c r="AL8" s="8032"/>
      <c r="AM8" s="8031"/>
      <c r="AN8" s="8031"/>
      <c r="AO8" s="8031"/>
      <c r="AP8" s="8031"/>
      <c r="AQ8" s="8031"/>
      <c r="AR8" s="8031"/>
      <c r="AS8" s="8032"/>
      <c r="AT8" s="8032"/>
      <c r="AU8" s="8032"/>
      <c r="AV8" s="8032"/>
      <c r="AW8" s="8032"/>
      <c r="AX8" s="8032"/>
    </row>
    <row r="9" spans="1:50" x14ac:dyDescent="0.35">
      <c r="A9" s="141" t="s">
        <v>4115</v>
      </c>
      <c r="B9" s="261"/>
      <c r="C9" s="261"/>
      <c r="D9" s="261"/>
      <c r="E9" s="261"/>
      <c r="F9" s="261"/>
      <c r="G9" s="261"/>
      <c r="H9" s="261"/>
      <c r="I9" s="8032"/>
      <c r="J9" s="8032"/>
      <c r="K9" s="8032"/>
      <c r="L9" s="8032"/>
      <c r="M9" s="8032"/>
      <c r="N9" s="8032"/>
      <c r="O9" s="8032"/>
      <c r="P9" s="8032"/>
      <c r="Q9" s="8032"/>
      <c r="R9" s="8032"/>
      <c r="S9" s="8032"/>
      <c r="T9" s="8032"/>
      <c r="U9" s="8032"/>
      <c r="V9" s="8032"/>
      <c r="W9" s="8032"/>
      <c r="X9" s="8032"/>
      <c r="Y9" s="8032"/>
      <c r="Z9" s="8032"/>
      <c r="AA9" s="8032"/>
      <c r="AB9" s="8032"/>
      <c r="AC9" s="8032"/>
      <c r="AD9" s="8032"/>
      <c r="AE9" s="8032"/>
      <c r="AF9" s="8032"/>
      <c r="AG9" s="8032"/>
      <c r="AH9" s="8032"/>
      <c r="AI9" s="8032"/>
      <c r="AJ9" s="8032"/>
      <c r="AK9" s="8032"/>
      <c r="AL9" s="8032"/>
      <c r="AM9" s="8032"/>
      <c r="AN9" s="8032"/>
      <c r="AO9" s="8032"/>
      <c r="AP9" s="8032"/>
      <c r="AQ9" s="8032"/>
      <c r="AR9" s="8032"/>
      <c r="AS9" s="8032"/>
      <c r="AT9" s="8032"/>
      <c r="AU9" s="8032"/>
      <c r="AV9" s="8032"/>
      <c r="AW9" s="8032"/>
      <c r="AX9" s="8032"/>
    </row>
    <row r="10" spans="1:50" x14ac:dyDescent="0.35">
      <c r="A10" s="8034" t="s">
        <v>4116</v>
      </c>
      <c r="B10" s="8035"/>
      <c r="C10" s="8036" t="s">
        <v>463</v>
      </c>
      <c r="D10" s="8036"/>
      <c r="E10" s="8037"/>
      <c r="F10" s="7896" t="s">
        <v>3492</v>
      </c>
      <c r="G10" s="7897"/>
      <c r="H10" s="7897"/>
      <c r="I10" s="7897"/>
      <c r="J10" s="7897"/>
      <c r="K10" s="7897"/>
      <c r="L10" s="7897"/>
      <c r="M10" s="7897"/>
      <c r="N10" s="7897"/>
      <c r="O10" s="7897"/>
      <c r="P10" s="7897"/>
      <c r="Q10" s="7897"/>
      <c r="R10" s="7897"/>
      <c r="S10" s="7897"/>
      <c r="T10" s="7897"/>
      <c r="U10" s="7897"/>
      <c r="V10" s="7897"/>
      <c r="W10" s="7897"/>
      <c r="X10" s="7897"/>
      <c r="Y10" s="7897"/>
      <c r="Z10" s="7897"/>
      <c r="AA10" s="7897"/>
      <c r="AB10" s="7897"/>
      <c r="AC10" s="7897"/>
      <c r="AD10" s="7897"/>
      <c r="AE10" s="7897"/>
      <c r="AF10" s="7897"/>
      <c r="AG10" s="7897"/>
      <c r="AH10" s="7897"/>
      <c r="AI10" s="7897"/>
      <c r="AJ10" s="7897"/>
      <c r="AK10" s="7897"/>
      <c r="AL10" s="7897"/>
      <c r="AM10" s="8038"/>
      <c r="AN10" s="8039" t="s">
        <v>4117</v>
      </c>
      <c r="AO10" s="7875" t="s">
        <v>178</v>
      </c>
      <c r="AP10" s="7875" t="s">
        <v>10</v>
      </c>
      <c r="AQ10" s="7875" t="s">
        <v>11</v>
      </c>
      <c r="AR10" s="8040" t="s">
        <v>4118</v>
      </c>
      <c r="AS10" s="2910" t="s">
        <v>4119</v>
      </c>
      <c r="AT10" s="8041" t="s">
        <v>4120</v>
      </c>
      <c r="AU10" s="2910" t="s">
        <v>4121</v>
      </c>
      <c r="AV10" s="8042" t="s">
        <v>4122</v>
      </c>
      <c r="AW10" s="8042" t="s">
        <v>4123</v>
      </c>
      <c r="AX10" s="8043"/>
    </row>
    <row r="11" spans="1:50" x14ac:dyDescent="0.35">
      <c r="A11" s="8044"/>
      <c r="B11" s="8045"/>
      <c r="C11" s="8046"/>
      <c r="D11" s="8046"/>
      <c r="E11" s="8047"/>
      <c r="F11" s="7896" t="s">
        <v>4124</v>
      </c>
      <c r="G11" s="7898"/>
      <c r="H11" s="7897" t="s">
        <v>4125</v>
      </c>
      <c r="I11" s="7898"/>
      <c r="J11" s="7897" t="s">
        <v>4126</v>
      </c>
      <c r="K11" s="7898"/>
      <c r="L11" s="7896" t="s">
        <v>813</v>
      </c>
      <c r="M11" s="7898"/>
      <c r="N11" s="7876" t="s">
        <v>637</v>
      </c>
      <c r="O11" s="8048"/>
      <c r="P11" s="7876" t="s">
        <v>638</v>
      </c>
      <c r="Q11" s="8048"/>
      <c r="R11" s="7876" t="s">
        <v>639</v>
      </c>
      <c r="S11" s="8048"/>
      <c r="T11" s="7876" t="s">
        <v>640</v>
      </c>
      <c r="U11" s="8048"/>
      <c r="V11" s="7876" t="s">
        <v>641</v>
      </c>
      <c r="W11" s="8048"/>
      <c r="X11" s="7876" t="s">
        <v>642</v>
      </c>
      <c r="Y11" s="8048"/>
      <c r="Z11" s="7876" t="s">
        <v>643</v>
      </c>
      <c r="AA11" s="8048"/>
      <c r="AB11" s="7876" t="s">
        <v>644</v>
      </c>
      <c r="AC11" s="8048"/>
      <c r="AD11" s="7876" t="s">
        <v>645</v>
      </c>
      <c r="AE11" s="8048"/>
      <c r="AF11" s="7876" t="s">
        <v>646</v>
      </c>
      <c r="AG11" s="8048"/>
      <c r="AH11" s="7876" t="s">
        <v>647</v>
      </c>
      <c r="AI11" s="8048"/>
      <c r="AJ11" s="7876" t="s">
        <v>648</v>
      </c>
      <c r="AK11" s="8048"/>
      <c r="AL11" s="7876" t="s">
        <v>649</v>
      </c>
      <c r="AM11" s="8049"/>
      <c r="AN11" s="8050"/>
      <c r="AO11" s="4071"/>
      <c r="AP11" s="4071"/>
      <c r="AQ11" s="4071"/>
      <c r="AR11" s="7013"/>
      <c r="AS11" s="3372"/>
      <c r="AT11" s="8051"/>
      <c r="AU11" s="3372"/>
      <c r="AV11" s="3694"/>
      <c r="AW11" s="3694"/>
      <c r="AX11" s="8043"/>
    </row>
    <row r="12" spans="1:50" ht="25.5" customHeight="1" x14ac:dyDescent="0.35">
      <c r="A12" s="8052"/>
      <c r="B12" s="8053"/>
      <c r="C12" s="8054" t="s">
        <v>33</v>
      </c>
      <c r="D12" s="8055" t="s">
        <v>34</v>
      </c>
      <c r="E12" s="8056" t="s">
        <v>35</v>
      </c>
      <c r="F12" s="7900" t="s">
        <v>34</v>
      </c>
      <c r="G12" s="7901" t="s">
        <v>35</v>
      </c>
      <c r="H12" s="8057" t="s">
        <v>34</v>
      </c>
      <c r="I12" s="7901" t="s">
        <v>35</v>
      </c>
      <c r="J12" s="8057" t="s">
        <v>34</v>
      </c>
      <c r="K12" s="7901" t="s">
        <v>35</v>
      </c>
      <c r="L12" s="7900" t="s">
        <v>34</v>
      </c>
      <c r="M12" s="7901" t="s">
        <v>35</v>
      </c>
      <c r="N12" s="7900" t="s">
        <v>34</v>
      </c>
      <c r="O12" s="7901" t="s">
        <v>35</v>
      </c>
      <c r="P12" s="7900" t="s">
        <v>34</v>
      </c>
      <c r="Q12" s="7901" t="s">
        <v>35</v>
      </c>
      <c r="R12" s="7900" t="s">
        <v>34</v>
      </c>
      <c r="S12" s="7901" t="s">
        <v>35</v>
      </c>
      <c r="T12" s="7900" t="s">
        <v>34</v>
      </c>
      <c r="U12" s="7901" t="s">
        <v>35</v>
      </c>
      <c r="V12" s="7900" t="s">
        <v>34</v>
      </c>
      <c r="W12" s="7901" t="s">
        <v>35</v>
      </c>
      <c r="X12" s="7900" t="s">
        <v>34</v>
      </c>
      <c r="Y12" s="7901" t="s">
        <v>35</v>
      </c>
      <c r="Z12" s="7900" t="s">
        <v>34</v>
      </c>
      <c r="AA12" s="7901" t="s">
        <v>35</v>
      </c>
      <c r="AB12" s="7900" t="s">
        <v>34</v>
      </c>
      <c r="AC12" s="7901" t="s">
        <v>35</v>
      </c>
      <c r="AD12" s="7900" t="s">
        <v>34</v>
      </c>
      <c r="AE12" s="7901" t="s">
        <v>35</v>
      </c>
      <c r="AF12" s="7900" t="s">
        <v>34</v>
      </c>
      <c r="AG12" s="7901" t="s">
        <v>35</v>
      </c>
      <c r="AH12" s="7900" t="s">
        <v>34</v>
      </c>
      <c r="AI12" s="7901" t="s">
        <v>35</v>
      </c>
      <c r="AJ12" s="7900" t="s">
        <v>34</v>
      </c>
      <c r="AK12" s="7901" t="s">
        <v>35</v>
      </c>
      <c r="AL12" s="7900" t="s">
        <v>34</v>
      </c>
      <c r="AM12" s="8058" t="s">
        <v>35</v>
      </c>
      <c r="AN12" s="8059"/>
      <c r="AO12" s="7881"/>
      <c r="AP12" s="7881"/>
      <c r="AQ12" s="7881"/>
      <c r="AR12" s="7018"/>
      <c r="AS12" s="8060"/>
      <c r="AT12" s="8061"/>
      <c r="AU12" s="8060"/>
      <c r="AV12" s="8062"/>
      <c r="AW12" s="8062"/>
      <c r="AX12" s="8043"/>
    </row>
    <row r="13" spans="1:50" x14ac:dyDescent="0.35">
      <c r="A13" s="7910" t="s">
        <v>4127</v>
      </c>
      <c r="B13" s="8063" t="s">
        <v>4128</v>
      </c>
      <c r="C13" s="5938">
        <f>+D13+E13</f>
        <v>0</v>
      </c>
      <c r="D13" s="5938">
        <f>+F13+H13+J13+L13+N13+P13+R13+T13+V13+X13+Z13+AB13+AD13+AF13+AH13+AJ13+AL13</f>
        <v>0</v>
      </c>
      <c r="E13" s="4070">
        <f>+G13+I13+K13+M13+O13+Q13+S13+U13+W13+Y13+AA13+AC13+AE13+AG13+AI13+AK13+AM13</f>
        <v>0</v>
      </c>
      <c r="F13" s="643"/>
      <c r="G13" s="952"/>
      <c r="H13" s="1035"/>
      <c r="I13" s="952"/>
      <c r="J13" s="1035"/>
      <c r="K13" s="952"/>
      <c r="L13" s="1035"/>
      <c r="M13" s="952"/>
      <c r="N13" s="1035"/>
      <c r="O13" s="952"/>
      <c r="P13" s="1035"/>
      <c r="Q13" s="952"/>
      <c r="R13" s="1035"/>
      <c r="S13" s="952"/>
      <c r="T13" s="1035"/>
      <c r="U13" s="952"/>
      <c r="V13" s="1035"/>
      <c r="W13" s="952"/>
      <c r="X13" s="1035"/>
      <c r="Y13" s="952"/>
      <c r="Z13" s="1035"/>
      <c r="AA13" s="952"/>
      <c r="AB13" s="1035"/>
      <c r="AC13" s="952"/>
      <c r="AD13" s="1035"/>
      <c r="AE13" s="952"/>
      <c r="AF13" s="1035"/>
      <c r="AG13" s="952"/>
      <c r="AH13" s="1035"/>
      <c r="AI13" s="952"/>
      <c r="AJ13" s="1035"/>
      <c r="AK13" s="952"/>
      <c r="AL13" s="1035"/>
      <c r="AM13" s="8064"/>
      <c r="AN13" s="8065"/>
      <c r="AO13" s="8066"/>
      <c r="AP13" s="5859"/>
      <c r="AQ13" s="5448"/>
      <c r="AR13" s="8067"/>
      <c r="AS13" s="5859"/>
      <c r="AT13" s="8067"/>
      <c r="AU13" s="5859"/>
      <c r="AV13" s="5448"/>
      <c r="AW13" s="5448"/>
      <c r="AX13" s="6062"/>
    </row>
    <row r="14" spans="1:50" x14ac:dyDescent="0.35">
      <c r="A14" s="7917"/>
      <c r="B14" s="8068" t="s">
        <v>4129</v>
      </c>
      <c r="C14" s="7841">
        <f t="shared" ref="C14:C28" si="0">+D14+E14</f>
        <v>0</v>
      </c>
      <c r="D14" s="7841">
        <f t="shared" ref="D14:E28" si="1">+F14+H14+J14+L14+N14+P14+R14+T14+V14+X14+Z14+AB14+AD14+AF14+AH14+AJ14+AL14</f>
        <v>0</v>
      </c>
      <c r="E14" s="8069">
        <f t="shared" si="1"/>
        <v>0</v>
      </c>
      <c r="F14" s="775"/>
      <c r="G14" s="956"/>
      <c r="H14" s="609"/>
      <c r="I14" s="956"/>
      <c r="J14" s="609"/>
      <c r="K14" s="956"/>
      <c r="L14" s="609"/>
      <c r="M14" s="956"/>
      <c r="N14" s="609"/>
      <c r="O14" s="956"/>
      <c r="P14" s="609"/>
      <c r="Q14" s="956"/>
      <c r="R14" s="609"/>
      <c r="S14" s="956"/>
      <c r="T14" s="609"/>
      <c r="U14" s="956"/>
      <c r="V14" s="609"/>
      <c r="W14" s="956"/>
      <c r="X14" s="609"/>
      <c r="Y14" s="956"/>
      <c r="Z14" s="609"/>
      <c r="AA14" s="956"/>
      <c r="AB14" s="609"/>
      <c r="AC14" s="956"/>
      <c r="AD14" s="609"/>
      <c r="AE14" s="956"/>
      <c r="AF14" s="609"/>
      <c r="AG14" s="956"/>
      <c r="AH14" s="609"/>
      <c r="AI14" s="956"/>
      <c r="AJ14" s="609"/>
      <c r="AK14" s="956"/>
      <c r="AL14" s="609"/>
      <c r="AM14" s="608"/>
      <c r="AN14" s="8070"/>
      <c r="AO14" s="777"/>
      <c r="AP14" s="610"/>
      <c r="AQ14" s="777"/>
      <c r="AR14" s="8071"/>
      <c r="AS14" s="610"/>
      <c r="AT14" s="8071"/>
      <c r="AU14" s="610"/>
      <c r="AV14" s="777"/>
      <c r="AW14" s="777"/>
      <c r="AX14" s="6062"/>
    </row>
    <row r="15" spans="1:50" x14ac:dyDescent="0.35">
      <c r="A15" s="7923"/>
      <c r="B15" s="8072" t="s">
        <v>4130</v>
      </c>
      <c r="C15" s="7654">
        <f t="shared" si="0"/>
        <v>0</v>
      </c>
      <c r="D15" s="7654">
        <f t="shared" si="1"/>
        <v>0</v>
      </c>
      <c r="E15" s="1208">
        <f t="shared" si="1"/>
        <v>0</v>
      </c>
      <c r="F15" s="7606"/>
      <c r="G15" s="7608"/>
      <c r="H15" s="612"/>
      <c r="I15" s="7608"/>
      <c r="J15" s="612"/>
      <c r="K15" s="7608"/>
      <c r="L15" s="612"/>
      <c r="M15" s="7608"/>
      <c r="N15" s="612"/>
      <c r="O15" s="7608"/>
      <c r="P15" s="612"/>
      <c r="Q15" s="7608"/>
      <c r="R15" s="612"/>
      <c r="S15" s="7608"/>
      <c r="T15" s="612"/>
      <c r="U15" s="7608"/>
      <c r="V15" s="612"/>
      <c r="W15" s="7608"/>
      <c r="X15" s="612"/>
      <c r="Y15" s="7608"/>
      <c r="Z15" s="612"/>
      <c r="AA15" s="7608"/>
      <c r="AB15" s="612"/>
      <c r="AC15" s="7608"/>
      <c r="AD15" s="612"/>
      <c r="AE15" s="7608"/>
      <c r="AF15" s="612"/>
      <c r="AG15" s="7608"/>
      <c r="AH15" s="612"/>
      <c r="AI15" s="7608"/>
      <c r="AJ15" s="612"/>
      <c r="AK15" s="7608"/>
      <c r="AL15" s="612"/>
      <c r="AM15" s="7843"/>
      <c r="AN15" s="1047"/>
      <c r="AO15" s="8073"/>
      <c r="AP15" s="613"/>
      <c r="AQ15" s="8073"/>
      <c r="AR15" s="8074"/>
      <c r="AS15" s="613"/>
      <c r="AT15" s="8074"/>
      <c r="AU15" s="613" t="str">
        <f t="shared" ref="AU15:AU28" si="2">$CA15&amp;$CB15</f>
        <v/>
      </c>
      <c r="AV15" s="8073"/>
      <c r="AW15" s="8073"/>
      <c r="AX15" s="6062"/>
    </row>
    <row r="16" spans="1:50" x14ac:dyDescent="0.35">
      <c r="A16" s="8075" t="s">
        <v>4131</v>
      </c>
      <c r="B16" s="8076" t="s">
        <v>4132</v>
      </c>
      <c r="C16" s="8077">
        <f t="shared" si="0"/>
        <v>0</v>
      </c>
      <c r="D16" s="8078">
        <f t="shared" si="1"/>
        <v>0</v>
      </c>
      <c r="E16" s="8079">
        <f t="shared" si="1"/>
        <v>0</v>
      </c>
      <c r="F16" s="662"/>
      <c r="G16" s="897"/>
      <c r="H16" s="602"/>
      <c r="I16" s="897"/>
      <c r="J16" s="602"/>
      <c r="K16" s="603"/>
      <c r="L16" s="602"/>
      <c r="M16" s="603"/>
      <c r="N16" s="602"/>
      <c r="O16" s="603"/>
      <c r="P16" s="602"/>
      <c r="Q16" s="603"/>
      <c r="R16" s="602"/>
      <c r="S16" s="603"/>
      <c r="T16" s="602"/>
      <c r="U16" s="603"/>
      <c r="V16" s="602"/>
      <c r="W16" s="603"/>
      <c r="X16" s="602"/>
      <c r="Y16" s="603"/>
      <c r="Z16" s="602"/>
      <c r="AA16" s="603"/>
      <c r="AB16" s="602"/>
      <c r="AC16" s="603"/>
      <c r="AD16" s="602"/>
      <c r="AE16" s="603"/>
      <c r="AF16" s="602"/>
      <c r="AG16" s="603"/>
      <c r="AH16" s="602"/>
      <c r="AI16" s="603"/>
      <c r="AJ16" s="602"/>
      <c r="AK16" s="603"/>
      <c r="AL16" s="602"/>
      <c r="AM16" s="829"/>
      <c r="AN16" s="7809"/>
      <c r="AO16" s="951"/>
      <c r="AP16" s="603"/>
      <c r="AQ16" s="951"/>
      <c r="AR16" s="8080"/>
      <c r="AS16" s="603"/>
      <c r="AT16" s="8080"/>
      <c r="AU16" s="603" t="str">
        <f t="shared" si="2"/>
        <v/>
      </c>
      <c r="AV16" s="951"/>
      <c r="AW16" s="951"/>
      <c r="AX16" s="6062"/>
    </row>
    <row r="17" spans="1:50" x14ac:dyDescent="0.35">
      <c r="A17" s="8075"/>
      <c r="B17" s="8081" t="s">
        <v>4133</v>
      </c>
      <c r="C17" s="8078">
        <f t="shared" si="0"/>
        <v>0</v>
      </c>
      <c r="D17" s="8078">
        <f t="shared" si="1"/>
        <v>0</v>
      </c>
      <c r="E17" s="8082">
        <f t="shared" si="1"/>
        <v>0</v>
      </c>
      <c r="F17" s="662"/>
      <c r="G17" s="897"/>
      <c r="H17" s="602"/>
      <c r="I17" s="897"/>
      <c r="J17" s="602"/>
      <c r="K17" s="603"/>
      <c r="L17" s="602"/>
      <c r="M17" s="603"/>
      <c r="N17" s="602"/>
      <c r="O17" s="603"/>
      <c r="P17" s="602"/>
      <c r="Q17" s="603"/>
      <c r="R17" s="602"/>
      <c r="S17" s="603"/>
      <c r="T17" s="602"/>
      <c r="U17" s="603"/>
      <c r="V17" s="602"/>
      <c r="W17" s="603"/>
      <c r="X17" s="602"/>
      <c r="Y17" s="603"/>
      <c r="Z17" s="602"/>
      <c r="AA17" s="603"/>
      <c r="AB17" s="602"/>
      <c r="AC17" s="603"/>
      <c r="AD17" s="602"/>
      <c r="AE17" s="603"/>
      <c r="AF17" s="602"/>
      <c r="AG17" s="603"/>
      <c r="AH17" s="602"/>
      <c r="AI17" s="603"/>
      <c r="AJ17" s="602"/>
      <c r="AK17" s="603"/>
      <c r="AL17" s="602"/>
      <c r="AM17" s="829"/>
      <c r="AN17" s="7809"/>
      <c r="AO17" s="951"/>
      <c r="AP17" s="603"/>
      <c r="AQ17" s="951"/>
      <c r="AR17" s="8080"/>
      <c r="AS17" s="603"/>
      <c r="AT17" s="8080"/>
      <c r="AU17" s="603" t="str">
        <f t="shared" si="2"/>
        <v/>
      </c>
      <c r="AV17" s="951"/>
      <c r="AW17" s="951"/>
      <c r="AX17" s="6062"/>
    </row>
    <row r="18" spans="1:50" x14ac:dyDescent="0.35">
      <c r="A18" s="8075"/>
      <c r="B18" s="8081" t="s">
        <v>4134</v>
      </c>
      <c r="C18" s="8078">
        <f t="shared" si="0"/>
        <v>0</v>
      </c>
      <c r="D18" s="8078">
        <f t="shared" si="1"/>
        <v>0</v>
      </c>
      <c r="E18" s="8082">
        <f t="shared" si="1"/>
        <v>0</v>
      </c>
      <c r="F18" s="662"/>
      <c r="G18" s="897"/>
      <c r="H18" s="602"/>
      <c r="I18" s="897"/>
      <c r="J18" s="602"/>
      <c r="K18" s="603"/>
      <c r="L18" s="602"/>
      <c r="M18" s="603"/>
      <c r="N18" s="602"/>
      <c r="O18" s="603"/>
      <c r="P18" s="602"/>
      <c r="Q18" s="603"/>
      <c r="R18" s="602"/>
      <c r="S18" s="603"/>
      <c r="T18" s="602"/>
      <c r="U18" s="603"/>
      <c r="V18" s="602"/>
      <c r="W18" s="603"/>
      <c r="X18" s="602"/>
      <c r="Y18" s="603"/>
      <c r="Z18" s="602"/>
      <c r="AA18" s="603"/>
      <c r="AB18" s="602"/>
      <c r="AC18" s="603"/>
      <c r="AD18" s="602"/>
      <c r="AE18" s="603"/>
      <c r="AF18" s="602"/>
      <c r="AG18" s="603"/>
      <c r="AH18" s="602"/>
      <c r="AI18" s="603"/>
      <c r="AJ18" s="602"/>
      <c r="AK18" s="603"/>
      <c r="AL18" s="602"/>
      <c r="AM18" s="829"/>
      <c r="AN18" s="7809"/>
      <c r="AO18" s="951"/>
      <c r="AP18" s="603"/>
      <c r="AQ18" s="951"/>
      <c r="AR18" s="8080"/>
      <c r="AS18" s="603"/>
      <c r="AT18" s="8080"/>
      <c r="AU18" s="603" t="str">
        <f t="shared" si="2"/>
        <v/>
      </c>
      <c r="AV18" s="951"/>
      <c r="AW18" s="951"/>
      <c r="AX18" s="6062"/>
    </row>
    <row r="19" spans="1:50" x14ac:dyDescent="0.35">
      <c r="A19" s="8075"/>
      <c r="B19" s="8081" t="s">
        <v>4135</v>
      </c>
      <c r="C19" s="8078">
        <f t="shared" si="0"/>
        <v>0</v>
      </c>
      <c r="D19" s="8078">
        <f t="shared" si="1"/>
        <v>0</v>
      </c>
      <c r="E19" s="8082">
        <f t="shared" si="1"/>
        <v>0</v>
      </c>
      <c r="F19" s="662"/>
      <c r="G19" s="897"/>
      <c r="H19" s="602"/>
      <c r="I19" s="897"/>
      <c r="J19" s="602"/>
      <c r="K19" s="603"/>
      <c r="L19" s="602"/>
      <c r="M19" s="603"/>
      <c r="N19" s="602"/>
      <c r="O19" s="603"/>
      <c r="P19" s="602"/>
      <c r="Q19" s="603"/>
      <c r="R19" s="602"/>
      <c r="S19" s="603"/>
      <c r="T19" s="602"/>
      <c r="U19" s="603"/>
      <c r="V19" s="602"/>
      <c r="W19" s="603"/>
      <c r="X19" s="602"/>
      <c r="Y19" s="603"/>
      <c r="Z19" s="602"/>
      <c r="AA19" s="603"/>
      <c r="AB19" s="602"/>
      <c r="AC19" s="603"/>
      <c r="AD19" s="602"/>
      <c r="AE19" s="603"/>
      <c r="AF19" s="602"/>
      <c r="AG19" s="603"/>
      <c r="AH19" s="602"/>
      <c r="AI19" s="603"/>
      <c r="AJ19" s="602"/>
      <c r="AK19" s="603"/>
      <c r="AL19" s="602"/>
      <c r="AM19" s="829"/>
      <c r="AN19" s="7809"/>
      <c r="AO19" s="951"/>
      <c r="AP19" s="603"/>
      <c r="AQ19" s="951"/>
      <c r="AR19" s="8080"/>
      <c r="AS19" s="603"/>
      <c r="AT19" s="8080"/>
      <c r="AU19" s="603" t="str">
        <f t="shared" si="2"/>
        <v/>
      </c>
      <c r="AV19" s="951"/>
      <c r="AW19" s="951"/>
      <c r="AX19" s="6062"/>
    </row>
    <row r="20" spans="1:50" x14ac:dyDescent="0.35">
      <c r="A20" s="8075"/>
      <c r="B20" s="8081" t="s">
        <v>4136</v>
      </c>
      <c r="C20" s="8078">
        <f t="shared" si="0"/>
        <v>0</v>
      </c>
      <c r="D20" s="8078">
        <f t="shared" si="1"/>
        <v>0</v>
      </c>
      <c r="E20" s="8082">
        <f t="shared" si="1"/>
        <v>0</v>
      </c>
      <c r="F20" s="662"/>
      <c r="G20" s="897"/>
      <c r="H20" s="602"/>
      <c r="I20" s="897"/>
      <c r="J20" s="602"/>
      <c r="K20" s="603"/>
      <c r="L20" s="602"/>
      <c r="M20" s="603"/>
      <c r="N20" s="602"/>
      <c r="O20" s="603"/>
      <c r="P20" s="602"/>
      <c r="Q20" s="603"/>
      <c r="R20" s="602"/>
      <c r="S20" s="603"/>
      <c r="T20" s="602"/>
      <c r="U20" s="603"/>
      <c r="V20" s="602"/>
      <c r="W20" s="603"/>
      <c r="X20" s="602"/>
      <c r="Y20" s="603"/>
      <c r="Z20" s="602"/>
      <c r="AA20" s="603"/>
      <c r="AB20" s="602"/>
      <c r="AC20" s="603"/>
      <c r="AD20" s="602"/>
      <c r="AE20" s="603"/>
      <c r="AF20" s="602"/>
      <c r="AG20" s="603"/>
      <c r="AH20" s="602"/>
      <c r="AI20" s="603"/>
      <c r="AJ20" s="602"/>
      <c r="AK20" s="603"/>
      <c r="AL20" s="602"/>
      <c r="AM20" s="829"/>
      <c r="AN20" s="7809"/>
      <c r="AO20" s="951"/>
      <c r="AP20" s="603"/>
      <c r="AQ20" s="951"/>
      <c r="AR20" s="8080"/>
      <c r="AS20" s="603"/>
      <c r="AT20" s="8080"/>
      <c r="AU20" s="603" t="str">
        <f t="shared" si="2"/>
        <v/>
      </c>
      <c r="AV20" s="951"/>
      <c r="AW20" s="951"/>
      <c r="AX20" s="6062"/>
    </row>
    <row r="21" spans="1:50" x14ac:dyDescent="0.35">
      <c r="A21" s="8075"/>
      <c r="B21" s="8083" t="s">
        <v>4137</v>
      </c>
      <c r="C21" s="8078">
        <f t="shared" si="0"/>
        <v>0</v>
      </c>
      <c r="D21" s="8078">
        <f t="shared" si="1"/>
        <v>0</v>
      </c>
      <c r="E21" s="8082">
        <f t="shared" si="1"/>
        <v>0</v>
      </c>
      <c r="F21" s="662"/>
      <c r="G21" s="897"/>
      <c r="H21" s="602"/>
      <c r="I21" s="897"/>
      <c r="J21" s="602"/>
      <c r="K21" s="603"/>
      <c r="L21" s="602"/>
      <c r="M21" s="603"/>
      <c r="N21" s="602"/>
      <c r="O21" s="603"/>
      <c r="P21" s="602"/>
      <c r="Q21" s="603"/>
      <c r="R21" s="602"/>
      <c r="S21" s="603"/>
      <c r="T21" s="602"/>
      <c r="U21" s="603"/>
      <c r="V21" s="602"/>
      <c r="W21" s="603"/>
      <c r="X21" s="602"/>
      <c r="Y21" s="603"/>
      <c r="Z21" s="602"/>
      <c r="AA21" s="603"/>
      <c r="AB21" s="602"/>
      <c r="AC21" s="603"/>
      <c r="AD21" s="602"/>
      <c r="AE21" s="603"/>
      <c r="AF21" s="602"/>
      <c r="AG21" s="603"/>
      <c r="AH21" s="602"/>
      <c r="AI21" s="603"/>
      <c r="AJ21" s="602"/>
      <c r="AK21" s="603"/>
      <c r="AL21" s="602"/>
      <c r="AM21" s="829"/>
      <c r="AN21" s="7809"/>
      <c r="AO21" s="951"/>
      <c r="AP21" s="603"/>
      <c r="AQ21" s="951"/>
      <c r="AR21" s="8080"/>
      <c r="AS21" s="603"/>
      <c r="AT21" s="8080"/>
      <c r="AU21" s="603" t="str">
        <f t="shared" si="2"/>
        <v/>
      </c>
      <c r="AV21" s="951"/>
      <c r="AW21" s="951"/>
      <c r="AX21" s="6062"/>
    </row>
    <row r="22" spans="1:50" x14ac:dyDescent="0.35">
      <c r="A22" s="8075"/>
      <c r="B22" s="8081" t="s">
        <v>4138</v>
      </c>
      <c r="C22" s="8078">
        <f t="shared" si="0"/>
        <v>0</v>
      </c>
      <c r="D22" s="8078">
        <f t="shared" si="1"/>
        <v>0</v>
      </c>
      <c r="E22" s="8082">
        <f t="shared" si="1"/>
        <v>0</v>
      </c>
      <c r="F22" s="662"/>
      <c r="G22" s="897"/>
      <c r="H22" s="602"/>
      <c r="I22" s="897"/>
      <c r="J22" s="602"/>
      <c r="K22" s="603"/>
      <c r="L22" s="602"/>
      <c r="M22" s="603"/>
      <c r="N22" s="602"/>
      <c r="O22" s="603"/>
      <c r="P22" s="602"/>
      <c r="Q22" s="603"/>
      <c r="R22" s="602"/>
      <c r="S22" s="603"/>
      <c r="T22" s="602"/>
      <c r="U22" s="603"/>
      <c r="V22" s="602"/>
      <c r="W22" s="603"/>
      <c r="X22" s="602"/>
      <c r="Y22" s="603"/>
      <c r="Z22" s="602"/>
      <c r="AA22" s="603"/>
      <c r="AB22" s="602"/>
      <c r="AC22" s="603"/>
      <c r="AD22" s="602"/>
      <c r="AE22" s="603"/>
      <c r="AF22" s="602"/>
      <c r="AG22" s="603"/>
      <c r="AH22" s="602"/>
      <c r="AI22" s="603"/>
      <c r="AJ22" s="602"/>
      <c r="AK22" s="603"/>
      <c r="AL22" s="602"/>
      <c r="AM22" s="829"/>
      <c r="AN22" s="7809"/>
      <c r="AO22" s="951"/>
      <c r="AP22" s="603"/>
      <c r="AQ22" s="951"/>
      <c r="AR22" s="8080"/>
      <c r="AS22" s="603"/>
      <c r="AT22" s="8080"/>
      <c r="AU22" s="603" t="str">
        <f t="shared" si="2"/>
        <v/>
      </c>
      <c r="AV22" s="951"/>
      <c r="AW22" s="951"/>
      <c r="AX22" s="6062"/>
    </row>
    <row r="23" spans="1:50" x14ac:dyDescent="0.35">
      <c r="A23" s="8075"/>
      <c r="B23" s="8081" t="s">
        <v>4139</v>
      </c>
      <c r="C23" s="8078">
        <f t="shared" si="0"/>
        <v>0</v>
      </c>
      <c r="D23" s="8078">
        <f t="shared" si="1"/>
        <v>0</v>
      </c>
      <c r="E23" s="8082">
        <f t="shared" si="1"/>
        <v>0</v>
      </c>
      <c r="F23" s="662"/>
      <c r="G23" s="897"/>
      <c r="H23" s="602"/>
      <c r="I23" s="897"/>
      <c r="J23" s="602"/>
      <c r="K23" s="603"/>
      <c r="L23" s="602"/>
      <c r="M23" s="603"/>
      <c r="N23" s="602"/>
      <c r="O23" s="603"/>
      <c r="P23" s="602"/>
      <c r="Q23" s="603"/>
      <c r="R23" s="602"/>
      <c r="S23" s="603"/>
      <c r="T23" s="602"/>
      <c r="U23" s="603"/>
      <c r="V23" s="602"/>
      <c r="W23" s="603"/>
      <c r="X23" s="602"/>
      <c r="Y23" s="603"/>
      <c r="Z23" s="602"/>
      <c r="AA23" s="603"/>
      <c r="AB23" s="602"/>
      <c r="AC23" s="603"/>
      <c r="AD23" s="602"/>
      <c r="AE23" s="603"/>
      <c r="AF23" s="602"/>
      <c r="AG23" s="603"/>
      <c r="AH23" s="602"/>
      <c r="AI23" s="603"/>
      <c r="AJ23" s="602"/>
      <c r="AK23" s="603"/>
      <c r="AL23" s="602"/>
      <c r="AM23" s="829"/>
      <c r="AN23" s="7809"/>
      <c r="AO23" s="951"/>
      <c r="AP23" s="603"/>
      <c r="AQ23" s="951"/>
      <c r="AR23" s="8080"/>
      <c r="AS23" s="603"/>
      <c r="AT23" s="8080"/>
      <c r="AU23" s="603" t="str">
        <f t="shared" si="2"/>
        <v/>
      </c>
      <c r="AV23" s="951"/>
      <c r="AW23" s="951"/>
      <c r="AX23" s="6062"/>
    </row>
    <row r="24" spans="1:50" x14ac:dyDescent="0.35">
      <c r="A24" s="8075"/>
      <c r="B24" s="8081" t="s">
        <v>4140</v>
      </c>
      <c r="C24" s="8078">
        <f t="shared" si="0"/>
        <v>0</v>
      </c>
      <c r="D24" s="8084">
        <f t="shared" si="1"/>
        <v>0</v>
      </c>
      <c r="E24" s="8085">
        <f t="shared" si="1"/>
        <v>0</v>
      </c>
      <c r="F24" s="7723"/>
      <c r="G24" s="7839"/>
      <c r="H24" s="7952"/>
      <c r="I24" s="7839"/>
      <c r="J24" s="7952"/>
      <c r="K24" s="7722"/>
      <c r="L24" s="7952"/>
      <c r="M24" s="7722"/>
      <c r="N24" s="7952"/>
      <c r="O24" s="7722"/>
      <c r="P24" s="7952"/>
      <c r="Q24" s="7722"/>
      <c r="R24" s="7952"/>
      <c r="S24" s="7722"/>
      <c r="T24" s="7952"/>
      <c r="U24" s="7722"/>
      <c r="V24" s="7952"/>
      <c r="W24" s="7722"/>
      <c r="X24" s="7952"/>
      <c r="Y24" s="7722"/>
      <c r="Z24" s="7952"/>
      <c r="AA24" s="7722"/>
      <c r="AB24" s="7952"/>
      <c r="AC24" s="7722"/>
      <c r="AD24" s="7952"/>
      <c r="AE24" s="7722"/>
      <c r="AF24" s="7952"/>
      <c r="AG24" s="7722"/>
      <c r="AH24" s="7952"/>
      <c r="AI24" s="7722"/>
      <c r="AJ24" s="7952"/>
      <c r="AK24" s="7722"/>
      <c r="AL24" s="7952"/>
      <c r="AM24" s="8086"/>
      <c r="AN24" s="7749"/>
      <c r="AO24" s="7721"/>
      <c r="AP24" s="7722"/>
      <c r="AQ24" s="7721"/>
      <c r="AR24" s="8087"/>
      <c r="AS24" s="7722"/>
      <c r="AT24" s="8087"/>
      <c r="AU24" s="7722" t="str">
        <f t="shared" si="2"/>
        <v/>
      </c>
      <c r="AV24" s="7721"/>
      <c r="AW24" s="7721"/>
      <c r="AX24" s="6062"/>
    </row>
    <row r="25" spans="1:50" x14ac:dyDescent="0.35">
      <c r="A25" s="8075"/>
      <c r="B25" s="8088" t="s">
        <v>4141</v>
      </c>
      <c r="C25" s="8078">
        <f t="shared" si="0"/>
        <v>0</v>
      </c>
      <c r="D25" s="8084">
        <f t="shared" si="1"/>
        <v>0</v>
      </c>
      <c r="E25" s="8085">
        <f t="shared" si="1"/>
        <v>0</v>
      </c>
      <c r="F25" s="7723"/>
      <c r="G25" s="7839"/>
      <c r="H25" s="7952"/>
      <c r="I25" s="7839"/>
      <c r="J25" s="7952"/>
      <c r="K25" s="7722"/>
      <c r="L25" s="7952"/>
      <c r="M25" s="7722"/>
      <c r="N25" s="7952"/>
      <c r="O25" s="7722"/>
      <c r="P25" s="7952"/>
      <c r="Q25" s="7722"/>
      <c r="R25" s="7952"/>
      <c r="S25" s="7722"/>
      <c r="T25" s="7952"/>
      <c r="U25" s="7722"/>
      <c r="V25" s="7952"/>
      <c r="W25" s="7722"/>
      <c r="X25" s="7952"/>
      <c r="Y25" s="7722"/>
      <c r="Z25" s="7952"/>
      <c r="AA25" s="7722"/>
      <c r="AB25" s="7952"/>
      <c r="AC25" s="7722"/>
      <c r="AD25" s="7952"/>
      <c r="AE25" s="7722"/>
      <c r="AF25" s="7952"/>
      <c r="AG25" s="7722"/>
      <c r="AH25" s="7952"/>
      <c r="AI25" s="7722"/>
      <c r="AJ25" s="7952"/>
      <c r="AK25" s="7722"/>
      <c r="AL25" s="7952"/>
      <c r="AM25" s="8086"/>
      <c r="AN25" s="7749"/>
      <c r="AO25" s="7721"/>
      <c r="AP25" s="7722"/>
      <c r="AQ25" s="7721"/>
      <c r="AR25" s="8087"/>
      <c r="AS25" s="7722"/>
      <c r="AT25" s="8087"/>
      <c r="AU25" s="7722" t="str">
        <f t="shared" si="2"/>
        <v/>
      </c>
      <c r="AV25" s="7721"/>
      <c r="AW25" s="7721"/>
      <c r="AX25" s="6062"/>
    </row>
    <row r="26" spans="1:50" x14ac:dyDescent="0.35">
      <c r="A26" s="8075"/>
      <c r="B26" s="8068" t="s">
        <v>4142</v>
      </c>
      <c r="C26" s="8078">
        <f t="shared" si="0"/>
        <v>0</v>
      </c>
      <c r="D26" s="8084">
        <f t="shared" si="1"/>
        <v>0</v>
      </c>
      <c r="E26" s="8085">
        <f t="shared" si="1"/>
        <v>0</v>
      </c>
      <c r="F26" s="7723"/>
      <c r="G26" s="7839"/>
      <c r="H26" s="7952"/>
      <c r="I26" s="7839"/>
      <c r="J26" s="7952"/>
      <c r="K26" s="7722"/>
      <c r="L26" s="7952"/>
      <c r="M26" s="7722"/>
      <c r="N26" s="7952"/>
      <c r="O26" s="7722"/>
      <c r="P26" s="7952"/>
      <c r="Q26" s="7722"/>
      <c r="R26" s="7952"/>
      <c r="S26" s="7722"/>
      <c r="T26" s="7952"/>
      <c r="U26" s="7722"/>
      <c r="V26" s="7952"/>
      <c r="W26" s="7722"/>
      <c r="X26" s="7952"/>
      <c r="Y26" s="7722"/>
      <c r="Z26" s="7952"/>
      <c r="AA26" s="7722"/>
      <c r="AB26" s="7952"/>
      <c r="AC26" s="7722"/>
      <c r="AD26" s="7952"/>
      <c r="AE26" s="7722"/>
      <c r="AF26" s="7952"/>
      <c r="AG26" s="7722"/>
      <c r="AH26" s="7952"/>
      <c r="AI26" s="7722"/>
      <c r="AJ26" s="7952"/>
      <c r="AK26" s="7722"/>
      <c r="AL26" s="7952"/>
      <c r="AM26" s="8086"/>
      <c r="AN26" s="7749"/>
      <c r="AO26" s="7721"/>
      <c r="AP26" s="7722"/>
      <c r="AQ26" s="7721"/>
      <c r="AR26" s="8087"/>
      <c r="AS26" s="7722"/>
      <c r="AT26" s="8087"/>
      <c r="AU26" s="7722" t="str">
        <f t="shared" si="2"/>
        <v/>
      </c>
      <c r="AV26" s="7721"/>
      <c r="AW26" s="7721"/>
      <c r="AX26" s="6062"/>
    </row>
    <row r="27" spans="1:50" x14ac:dyDescent="0.35">
      <c r="A27" s="8075"/>
      <c r="B27" s="8089" t="s">
        <v>4143</v>
      </c>
      <c r="C27" s="8078">
        <f t="shared" si="0"/>
        <v>0</v>
      </c>
      <c r="D27" s="8084">
        <f t="shared" si="1"/>
        <v>0</v>
      </c>
      <c r="E27" s="8085">
        <f t="shared" si="1"/>
        <v>0</v>
      </c>
      <c r="F27" s="7723"/>
      <c r="G27" s="7839"/>
      <c r="H27" s="7952"/>
      <c r="I27" s="7839"/>
      <c r="J27" s="7952"/>
      <c r="K27" s="7722"/>
      <c r="L27" s="7952"/>
      <c r="M27" s="7722"/>
      <c r="N27" s="7952"/>
      <c r="O27" s="7722"/>
      <c r="P27" s="7952"/>
      <c r="Q27" s="7722"/>
      <c r="R27" s="7952"/>
      <c r="S27" s="7722"/>
      <c r="T27" s="7952"/>
      <c r="U27" s="7722"/>
      <c r="V27" s="7952"/>
      <c r="W27" s="7722"/>
      <c r="X27" s="7952"/>
      <c r="Y27" s="7722"/>
      <c r="Z27" s="7952"/>
      <c r="AA27" s="7722"/>
      <c r="AB27" s="7952"/>
      <c r="AC27" s="7722"/>
      <c r="AD27" s="7952"/>
      <c r="AE27" s="7722"/>
      <c r="AF27" s="7952"/>
      <c r="AG27" s="7722"/>
      <c r="AH27" s="7952"/>
      <c r="AI27" s="7722"/>
      <c r="AJ27" s="7952"/>
      <c r="AK27" s="7722"/>
      <c r="AL27" s="7952"/>
      <c r="AM27" s="8086"/>
      <c r="AN27" s="7749"/>
      <c r="AO27" s="7721"/>
      <c r="AP27" s="7722"/>
      <c r="AQ27" s="7721"/>
      <c r="AR27" s="8087"/>
      <c r="AS27" s="7722"/>
      <c r="AT27" s="8087"/>
      <c r="AU27" s="7722" t="str">
        <f t="shared" si="2"/>
        <v/>
      </c>
      <c r="AV27" s="7721"/>
      <c r="AW27" s="7721"/>
      <c r="AX27" s="6062"/>
    </row>
    <row r="28" spans="1:50" x14ac:dyDescent="0.35">
      <c r="A28" s="8047"/>
      <c r="B28" s="8068" t="s">
        <v>445</v>
      </c>
      <c r="C28" s="8078">
        <f t="shared" si="0"/>
        <v>0</v>
      </c>
      <c r="D28" s="8084">
        <f t="shared" si="1"/>
        <v>0</v>
      </c>
      <c r="E28" s="8090">
        <f t="shared" si="1"/>
        <v>0</v>
      </c>
      <c r="F28" s="7723"/>
      <c r="G28" s="7839"/>
      <c r="H28" s="7952"/>
      <c r="I28" s="7839"/>
      <c r="J28" s="7952"/>
      <c r="K28" s="7722"/>
      <c r="L28" s="7952"/>
      <c r="M28" s="7722"/>
      <c r="N28" s="7952"/>
      <c r="O28" s="7722"/>
      <c r="P28" s="7952"/>
      <c r="Q28" s="7722"/>
      <c r="R28" s="7952"/>
      <c r="S28" s="7722"/>
      <c r="T28" s="7952"/>
      <c r="U28" s="7722"/>
      <c r="V28" s="7952"/>
      <c r="W28" s="7722"/>
      <c r="X28" s="7952"/>
      <c r="Y28" s="7722"/>
      <c r="Z28" s="7952"/>
      <c r="AA28" s="7722"/>
      <c r="AB28" s="7952"/>
      <c r="AC28" s="7722"/>
      <c r="AD28" s="7952"/>
      <c r="AE28" s="7722"/>
      <c r="AF28" s="7952"/>
      <c r="AG28" s="7722"/>
      <c r="AH28" s="7952"/>
      <c r="AI28" s="7722"/>
      <c r="AJ28" s="7952"/>
      <c r="AK28" s="7722"/>
      <c r="AL28" s="7952"/>
      <c r="AM28" s="735"/>
      <c r="AN28" s="7749"/>
      <c r="AO28" s="7721"/>
      <c r="AP28" s="7722"/>
      <c r="AQ28" s="7721"/>
      <c r="AR28" s="8087"/>
      <c r="AS28" s="7722"/>
      <c r="AT28" s="8087"/>
      <c r="AU28" s="7722" t="str">
        <f t="shared" si="2"/>
        <v/>
      </c>
      <c r="AV28" s="7721"/>
      <c r="AW28" s="7721"/>
      <c r="AX28" s="6062"/>
    </row>
    <row r="29" spans="1:50" x14ac:dyDescent="0.35">
      <c r="A29" s="7896" t="s">
        <v>463</v>
      </c>
      <c r="B29" s="7898"/>
      <c r="C29" s="8091">
        <f>SUM(D29:E29)</f>
        <v>0</v>
      </c>
      <c r="D29" s="8016">
        <f>+F29+H29+J29+L29+N29+P29+R29+T29+V29+X29+Z29+AB29+AD29+AF29+AH29+AJ29+AL29</f>
        <v>0</v>
      </c>
      <c r="E29" s="8091">
        <f>+G29+I29+K29+M29+O29+Q29+S29+U29+W29+Y29+AA29+AC29+AE29+AG29+AI29+AK29+AM29</f>
        <v>0</v>
      </c>
      <c r="F29" s="8092">
        <f>SUM(F13:F28)</f>
        <v>0</v>
      </c>
      <c r="G29" s="8093">
        <f>SUM(G13:G28)</f>
        <v>0</v>
      </c>
      <c r="H29" s="8092">
        <f t="shared" ref="H29:AW29" si="3">SUM(H13:H28)</f>
        <v>0</v>
      </c>
      <c r="I29" s="8093">
        <f t="shared" si="3"/>
        <v>0</v>
      </c>
      <c r="J29" s="8092">
        <f t="shared" si="3"/>
        <v>0</v>
      </c>
      <c r="K29" s="8093">
        <f t="shared" si="3"/>
        <v>0</v>
      </c>
      <c r="L29" s="8092">
        <f t="shared" si="3"/>
        <v>0</v>
      </c>
      <c r="M29" s="8093">
        <f t="shared" si="3"/>
        <v>0</v>
      </c>
      <c r="N29" s="8092">
        <f t="shared" si="3"/>
        <v>0</v>
      </c>
      <c r="O29" s="8093">
        <f t="shared" si="3"/>
        <v>0</v>
      </c>
      <c r="P29" s="8092">
        <f t="shared" si="3"/>
        <v>0</v>
      </c>
      <c r="Q29" s="8093">
        <f t="shared" si="3"/>
        <v>0</v>
      </c>
      <c r="R29" s="8092">
        <f t="shared" si="3"/>
        <v>0</v>
      </c>
      <c r="S29" s="8093">
        <f t="shared" si="3"/>
        <v>0</v>
      </c>
      <c r="T29" s="8092">
        <f t="shared" si="3"/>
        <v>0</v>
      </c>
      <c r="U29" s="8093">
        <f t="shared" si="3"/>
        <v>0</v>
      </c>
      <c r="V29" s="8092">
        <f t="shared" si="3"/>
        <v>0</v>
      </c>
      <c r="W29" s="8093">
        <f t="shared" si="3"/>
        <v>0</v>
      </c>
      <c r="X29" s="8092">
        <f t="shared" si="3"/>
        <v>0</v>
      </c>
      <c r="Y29" s="8093">
        <f t="shared" si="3"/>
        <v>0</v>
      </c>
      <c r="Z29" s="8092">
        <f t="shared" si="3"/>
        <v>0</v>
      </c>
      <c r="AA29" s="8093">
        <f t="shared" si="3"/>
        <v>0</v>
      </c>
      <c r="AB29" s="8092">
        <f t="shared" si="3"/>
        <v>0</v>
      </c>
      <c r="AC29" s="8093">
        <f t="shared" si="3"/>
        <v>0</v>
      </c>
      <c r="AD29" s="8092">
        <f t="shared" si="3"/>
        <v>0</v>
      </c>
      <c r="AE29" s="8093">
        <f t="shared" si="3"/>
        <v>0</v>
      </c>
      <c r="AF29" s="8092">
        <f t="shared" si="3"/>
        <v>0</v>
      </c>
      <c r="AG29" s="8093">
        <f t="shared" si="3"/>
        <v>0</v>
      </c>
      <c r="AH29" s="8092">
        <f t="shared" si="3"/>
        <v>0</v>
      </c>
      <c r="AI29" s="8093">
        <f t="shared" si="3"/>
        <v>0</v>
      </c>
      <c r="AJ29" s="8092">
        <f t="shared" si="3"/>
        <v>0</v>
      </c>
      <c r="AK29" s="8093">
        <f t="shared" si="3"/>
        <v>0</v>
      </c>
      <c r="AL29" s="8092">
        <f t="shared" si="3"/>
        <v>0</v>
      </c>
      <c r="AM29" s="8094">
        <f t="shared" si="3"/>
        <v>0</v>
      </c>
      <c r="AN29" s="8095">
        <f t="shared" si="3"/>
        <v>0</v>
      </c>
      <c r="AO29" s="8016">
        <f t="shared" si="3"/>
        <v>0</v>
      </c>
      <c r="AP29" s="8091">
        <f t="shared" si="3"/>
        <v>0</v>
      </c>
      <c r="AQ29" s="8016">
        <f t="shared" si="3"/>
        <v>0</v>
      </c>
      <c r="AR29" s="8096">
        <f t="shared" si="3"/>
        <v>0</v>
      </c>
      <c r="AS29" s="8091">
        <f t="shared" si="3"/>
        <v>0</v>
      </c>
      <c r="AT29" s="8096">
        <f t="shared" si="3"/>
        <v>0</v>
      </c>
      <c r="AU29" s="8091">
        <f t="shared" si="3"/>
        <v>0</v>
      </c>
      <c r="AV29" s="8016">
        <f t="shared" si="3"/>
        <v>0</v>
      </c>
      <c r="AW29" s="8016">
        <f t="shared" si="3"/>
        <v>0</v>
      </c>
      <c r="AX29" s="8043"/>
    </row>
    <row r="30" spans="1:50" s="521" customFormat="1" x14ac:dyDescent="0.35">
      <c r="A30" s="4298" t="s">
        <v>4144</v>
      </c>
      <c r="B30" s="97"/>
      <c r="C30" s="97"/>
      <c r="D30" s="97"/>
      <c r="E30" s="97"/>
      <c r="F30" s="97"/>
      <c r="G30" s="97"/>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row>
    <row r="31" spans="1:50" x14ac:dyDescent="0.35">
      <c r="A31" s="7875" t="s">
        <v>4145</v>
      </c>
      <c r="B31" s="7875" t="s">
        <v>463</v>
      </c>
      <c r="C31" s="8097" t="s">
        <v>4128</v>
      </c>
      <c r="D31" s="8098" t="s">
        <v>4129</v>
      </c>
      <c r="E31" s="8099" t="s">
        <v>4146</v>
      </c>
      <c r="F31" s="7896" t="s">
        <v>4131</v>
      </c>
      <c r="G31" s="7897"/>
      <c r="H31" s="7897"/>
      <c r="I31" s="7897"/>
      <c r="J31" s="7897"/>
      <c r="K31" s="7897"/>
      <c r="L31" s="7897"/>
      <c r="M31" s="7897"/>
      <c r="N31" s="7897"/>
      <c r="O31" s="7897"/>
      <c r="P31" s="7897"/>
      <c r="Q31" s="7897"/>
      <c r="R31" s="7897"/>
      <c r="S31" s="7897"/>
      <c r="T31" s="7897"/>
      <c r="U31" s="7897"/>
      <c r="V31" s="7897"/>
      <c r="W31" s="7897"/>
      <c r="X31" s="7897"/>
      <c r="Y31" s="7897"/>
      <c r="Z31" s="7897"/>
      <c r="AA31" s="7897"/>
      <c r="AB31" s="7897"/>
      <c r="AC31" s="7897"/>
      <c r="AD31" s="7897"/>
      <c r="AE31" s="7897"/>
      <c r="AF31" s="8038"/>
      <c r="AG31" s="8100"/>
      <c r="AH31" s="8100"/>
      <c r="AI31" s="8100"/>
      <c r="AJ31" s="8100"/>
      <c r="AK31" s="8100"/>
      <c r="AL31" s="8100"/>
      <c r="AM31" s="8100"/>
      <c r="AN31" s="8100"/>
      <c r="AO31" s="8100"/>
      <c r="AP31" s="8100"/>
      <c r="AQ31" s="8100"/>
      <c r="AR31" s="8100"/>
      <c r="AS31" s="8100"/>
      <c r="AT31" s="8100"/>
      <c r="AU31" s="8100"/>
      <c r="AV31" s="8100"/>
      <c r="AW31" s="8032"/>
      <c r="AX31" s="8032"/>
    </row>
    <row r="32" spans="1:50" s="1473" customFormat="1" ht="40" x14ac:dyDescent="0.35">
      <c r="A32" s="7881"/>
      <c r="B32" s="7881"/>
      <c r="C32" s="8101"/>
      <c r="D32" s="8102"/>
      <c r="E32" s="8103"/>
      <c r="F32" s="8104" t="s">
        <v>4132</v>
      </c>
      <c r="G32" s="8105" t="s">
        <v>4147</v>
      </c>
      <c r="H32" s="8105" t="s">
        <v>4133</v>
      </c>
      <c r="I32" s="8105" t="s">
        <v>4148</v>
      </c>
      <c r="J32" s="8106" t="s">
        <v>4134</v>
      </c>
      <c r="K32" s="8105" t="s">
        <v>4149</v>
      </c>
      <c r="L32" s="6744" t="s">
        <v>4150</v>
      </c>
      <c r="M32" s="8105" t="s">
        <v>4151</v>
      </c>
      <c r="N32" s="8105" t="s">
        <v>4136</v>
      </c>
      <c r="O32" s="6744" t="s">
        <v>4137</v>
      </c>
      <c r="P32" s="8105" t="s">
        <v>4152</v>
      </c>
      <c r="Q32" s="8105" t="s">
        <v>4138</v>
      </c>
      <c r="R32" s="8105" t="s">
        <v>4139</v>
      </c>
      <c r="S32" s="6744" t="s">
        <v>4153</v>
      </c>
      <c r="T32" s="8107" t="s">
        <v>4141</v>
      </c>
      <c r="U32" s="8108" t="s">
        <v>4154</v>
      </c>
      <c r="V32" s="8107" t="s">
        <v>4155</v>
      </c>
      <c r="W32" s="8107" t="s">
        <v>4142</v>
      </c>
      <c r="X32" s="6744" t="s">
        <v>4143</v>
      </c>
      <c r="Y32" s="8107" t="s">
        <v>4156</v>
      </c>
      <c r="Z32" s="8108" t="s">
        <v>4157</v>
      </c>
      <c r="AA32" s="8107" t="s">
        <v>4158</v>
      </c>
      <c r="AB32" s="8105" t="s">
        <v>4159</v>
      </c>
      <c r="AC32" s="8107" t="s">
        <v>4160</v>
      </c>
      <c r="AD32" s="8107" t="s">
        <v>4161</v>
      </c>
      <c r="AE32" s="8107" t="s">
        <v>4162</v>
      </c>
      <c r="AF32" s="8109" t="s">
        <v>4163</v>
      </c>
      <c r="AG32" s="97"/>
      <c r="AI32" s="97"/>
      <c r="AK32" s="97"/>
      <c r="AM32" s="97"/>
      <c r="AO32" s="97"/>
      <c r="AQ32" s="97"/>
      <c r="AR32" s="97"/>
      <c r="AS32" s="97"/>
      <c r="AT32" s="97"/>
      <c r="AU32" s="97"/>
      <c r="AV32" s="97"/>
      <c r="AW32" s="261"/>
      <c r="AX32" s="261"/>
    </row>
    <row r="33" spans="1:50" x14ac:dyDescent="0.35">
      <c r="A33" s="8076" t="s">
        <v>163</v>
      </c>
      <c r="B33" s="5938">
        <f>SUM(C33:AF33)</f>
        <v>0</v>
      </c>
      <c r="C33" s="1035"/>
      <c r="D33" s="1035"/>
      <c r="E33" s="952"/>
      <c r="F33" s="662"/>
      <c r="G33" s="663"/>
      <c r="H33" s="663"/>
      <c r="I33" s="663"/>
      <c r="J33" s="1096"/>
      <c r="K33" s="577"/>
      <c r="L33" s="577"/>
      <c r="M33" s="577"/>
      <c r="N33" s="577"/>
      <c r="O33" s="577"/>
      <c r="P33" s="577"/>
      <c r="Q33" s="577"/>
      <c r="R33" s="577"/>
      <c r="S33" s="577"/>
      <c r="T33" s="3678"/>
      <c r="U33" s="577"/>
      <c r="V33" s="577"/>
      <c r="W33" s="577"/>
      <c r="X33" s="577"/>
      <c r="Y33" s="577"/>
      <c r="Z33" s="577"/>
      <c r="AA33" s="577"/>
      <c r="AB33" s="577"/>
      <c r="AC33" s="577"/>
      <c r="AD33" s="577"/>
      <c r="AE33" s="577"/>
      <c r="AF33" s="7480"/>
      <c r="AG33" s="8110"/>
      <c r="AH33" s="8100"/>
      <c r="AI33" s="8100"/>
      <c r="AJ33" s="8100"/>
      <c r="AK33" s="8100"/>
      <c r="AL33" s="8100"/>
      <c r="AM33" s="8100"/>
      <c r="AN33" s="8100"/>
      <c r="AO33" s="8100"/>
      <c r="AP33" s="8100"/>
      <c r="AQ33" s="8100"/>
      <c r="AR33" s="8100"/>
      <c r="AS33" s="8100"/>
      <c r="AT33" s="8100"/>
      <c r="AU33" s="8100"/>
      <c r="AV33" s="8100"/>
      <c r="AW33" s="8032"/>
      <c r="AX33" s="8032"/>
    </row>
    <row r="34" spans="1:50" x14ac:dyDescent="0.35">
      <c r="A34" s="8081" t="s">
        <v>4164</v>
      </c>
      <c r="B34" s="7841">
        <f t="shared" ref="B34:B45" si="4">SUM(C34:AF34)</f>
        <v>0</v>
      </c>
      <c r="C34" s="609"/>
      <c r="D34" s="609"/>
      <c r="E34" s="956"/>
      <c r="F34" s="775"/>
      <c r="G34" s="867"/>
      <c r="H34" s="867"/>
      <c r="I34" s="867"/>
      <c r="J34" s="5857"/>
      <c r="K34" s="7933"/>
      <c r="L34" s="7933"/>
      <c r="M34" s="7933"/>
      <c r="N34" s="7933"/>
      <c r="O34" s="7933"/>
      <c r="P34" s="7933"/>
      <c r="Q34" s="7933"/>
      <c r="R34" s="7933"/>
      <c r="S34" s="7933"/>
      <c r="T34" s="7952"/>
      <c r="U34" s="7933"/>
      <c r="V34" s="7933"/>
      <c r="W34" s="7933"/>
      <c r="X34" s="7933"/>
      <c r="Y34" s="7933"/>
      <c r="Z34" s="7933"/>
      <c r="AA34" s="7933"/>
      <c r="AB34" s="7933"/>
      <c r="AC34" s="7933"/>
      <c r="AD34" s="7933"/>
      <c r="AE34" s="7933"/>
      <c r="AF34" s="8086"/>
      <c r="AG34" s="8110"/>
      <c r="AH34" s="8100"/>
      <c r="AI34" s="8100"/>
      <c r="AJ34" s="8100"/>
      <c r="AK34" s="8100"/>
      <c r="AL34" s="8100"/>
      <c r="AM34" s="8100"/>
      <c r="AN34" s="8100"/>
      <c r="AO34" s="8100"/>
      <c r="AP34" s="8100"/>
      <c r="AQ34" s="8100"/>
      <c r="AR34" s="8100"/>
      <c r="AS34" s="8100"/>
      <c r="AT34" s="8100"/>
      <c r="AU34" s="8100"/>
      <c r="AV34" s="8100"/>
      <c r="AW34" s="8032"/>
      <c r="AX34" s="8032"/>
    </row>
    <row r="35" spans="1:50" x14ac:dyDescent="0.35">
      <c r="A35" s="8081" t="s">
        <v>4165</v>
      </c>
      <c r="B35" s="7841">
        <f t="shared" si="4"/>
        <v>0</v>
      </c>
      <c r="C35" s="609"/>
      <c r="D35" s="609"/>
      <c r="E35" s="956"/>
      <c r="F35" s="775"/>
      <c r="G35" s="867"/>
      <c r="H35" s="867"/>
      <c r="I35" s="867"/>
      <c r="J35" s="5857"/>
      <c r="K35" s="7933"/>
      <c r="L35" s="7933"/>
      <c r="M35" s="7933"/>
      <c r="N35" s="7933"/>
      <c r="O35" s="7933"/>
      <c r="P35" s="7933"/>
      <c r="Q35" s="7933"/>
      <c r="R35" s="7933"/>
      <c r="S35" s="7933"/>
      <c r="T35" s="7952"/>
      <c r="U35" s="7933"/>
      <c r="V35" s="7933"/>
      <c r="W35" s="7933"/>
      <c r="X35" s="7933"/>
      <c r="Y35" s="7933"/>
      <c r="Z35" s="7933"/>
      <c r="AA35" s="7933"/>
      <c r="AB35" s="7933"/>
      <c r="AC35" s="7933"/>
      <c r="AD35" s="7933"/>
      <c r="AE35" s="7933"/>
      <c r="AF35" s="8086"/>
      <c r="AG35" s="8110"/>
      <c r="AH35" s="8032"/>
      <c r="AI35" s="8032"/>
      <c r="AJ35" s="8032"/>
      <c r="AK35" s="8032"/>
      <c r="AL35" s="8032"/>
      <c r="AM35" s="8032"/>
      <c r="AN35" s="8032"/>
      <c r="AO35" s="8032"/>
      <c r="AP35" s="8032"/>
      <c r="AQ35" s="8032"/>
      <c r="AR35" s="8032"/>
      <c r="AS35" s="8032"/>
      <c r="AT35" s="8032"/>
      <c r="AU35" s="8032"/>
      <c r="AV35" s="8032"/>
      <c r="AW35" s="8032"/>
      <c r="AX35" s="8032"/>
    </row>
    <row r="36" spans="1:50" x14ac:dyDescent="0.35">
      <c r="A36" s="8081" t="s">
        <v>4166</v>
      </c>
      <c r="B36" s="7841">
        <f t="shared" si="4"/>
        <v>0</v>
      </c>
      <c r="C36" s="609"/>
      <c r="D36" s="609"/>
      <c r="E36" s="956"/>
      <c r="F36" s="775"/>
      <c r="G36" s="867"/>
      <c r="H36" s="867"/>
      <c r="I36" s="867"/>
      <c r="J36" s="5857"/>
      <c r="K36" s="7933"/>
      <c r="L36" s="7933"/>
      <c r="M36" s="7933"/>
      <c r="N36" s="7933"/>
      <c r="O36" s="7933"/>
      <c r="P36" s="7933"/>
      <c r="Q36" s="7933"/>
      <c r="R36" s="7933"/>
      <c r="S36" s="7933"/>
      <c r="T36" s="7952"/>
      <c r="U36" s="7933"/>
      <c r="V36" s="7933"/>
      <c r="W36" s="7933"/>
      <c r="X36" s="7933"/>
      <c r="Y36" s="7933"/>
      <c r="Z36" s="7933"/>
      <c r="AA36" s="7933"/>
      <c r="AB36" s="7933"/>
      <c r="AC36" s="7933"/>
      <c r="AD36" s="7933"/>
      <c r="AE36" s="7933"/>
      <c r="AF36" s="8086"/>
      <c r="AG36" s="8110"/>
      <c r="AH36" s="8032"/>
      <c r="AI36" s="8032"/>
      <c r="AJ36" s="8032"/>
      <c r="AK36" s="8032"/>
      <c r="AL36" s="8032"/>
      <c r="AM36" s="8032"/>
      <c r="AN36" s="8032"/>
      <c r="AO36" s="8032"/>
      <c r="AP36" s="8032"/>
      <c r="AQ36" s="8032"/>
      <c r="AR36" s="8032"/>
      <c r="AS36" s="8032"/>
      <c r="AT36" s="8032"/>
      <c r="AU36" s="8032"/>
      <c r="AV36" s="8032"/>
      <c r="AW36" s="8032"/>
      <c r="AX36" s="8032"/>
    </row>
    <row r="37" spans="1:50" x14ac:dyDescent="0.35">
      <c r="A37" s="8081" t="s">
        <v>170</v>
      </c>
      <c r="B37" s="7841">
        <f t="shared" si="4"/>
        <v>0</v>
      </c>
      <c r="C37" s="609"/>
      <c r="D37" s="609"/>
      <c r="E37" s="956"/>
      <c r="F37" s="775"/>
      <c r="G37" s="867"/>
      <c r="H37" s="867"/>
      <c r="I37" s="867"/>
      <c r="J37" s="5857"/>
      <c r="K37" s="7933"/>
      <c r="L37" s="7933"/>
      <c r="M37" s="7933"/>
      <c r="N37" s="7933"/>
      <c r="O37" s="7933"/>
      <c r="P37" s="7933"/>
      <c r="Q37" s="7933"/>
      <c r="R37" s="7933"/>
      <c r="S37" s="7933"/>
      <c r="T37" s="7952"/>
      <c r="U37" s="7933"/>
      <c r="V37" s="7933"/>
      <c r="W37" s="7933"/>
      <c r="X37" s="7933"/>
      <c r="Y37" s="7933"/>
      <c r="Z37" s="7933"/>
      <c r="AA37" s="7933"/>
      <c r="AB37" s="7933"/>
      <c r="AC37" s="7933"/>
      <c r="AD37" s="7933"/>
      <c r="AE37" s="7933"/>
      <c r="AF37" s="8086"/>
      <c r="AG37" s="8110"/>
      <c r="AH37" s="8032"/>
      <c r="AI37" s="8032"/>
      <c r="AJ37" s="8032"/>
      <c r="AK37" s="8032"/>
      <c r="AL37" s="8032"/>
      <c r="AM37" s="8032"/>
      <c r="AN37" s="8032"/>
      <c r="AO37" s="8032"/>
      <c r="AP37" s="8032"/>
      <c r="AQ37" s="8032"/>
      <c r="AR37" s="8032"/>
      <c r="AS37" s="8032"/>
      <c r="AT37" s="8032"/>
      <c r="AU37" s="8032"/>
      <c r="AV37" s="8032"/>
      <c r="AW37" s="8032"/>
      <c r="AX37" s="8032"/>
    </row>
    <row r="38" spans="1:50" x14ac:dyDescent="0.35">
      <c r="A38" s="8081" t="s">
        <v>4167</v>
      </c>
      <c r="B38" s="7841">
        <f t="shared" si="4"/>
        <v>0</v>
      </c>
      <c r="C38" s="609"/>
      <c r="D38" s="609"/>
      <c r="E38" s="956"/>
      <c r="F38" s="775"/>
      <c r="G38" s="867"/>
      <c r="H38" s="867"/>
      <c r="I38" s="867"/>
      <c r="J38" s="5857"/>
      <c r="K38" s="7933"/>
      <c r="L38" s="7933"/>
      <c r="M38" s="7933"/>
      <c r="N38" s="7933"/>
      <c r="O38" s="7933"/>
      <c r="P38" s="7933"/>
      <c r="Q38" s="7933"/>
      <c r="R38" s="7933"/>
      <c r="S38" s="7933"/>
      <c r="T38" s="7952"/>
      <c r="U38" s="7933"/>
      <c r="V38" s="7933"/>
      <c r="W38" s="7933"/>
      <c r="X38" s="7933"/>
      <c r="Y38" s="7933"/>
      <c r="Z38" s="7933"/>
      <c r="AA38" s="7933"/>
      <c r="AB38" s="7933"/>
      <c r="AC38" s="7933"/>
      <c r="AD38" s="7933"/>
      <c r="AE38" s="7933"/>
      <c r="AF38" s="8086"/>
      <c r="AG38" s="8110"/>
      <c r="AH38" s="8032"/>
      <c r="AI38" s="8032"/>
      <c r="AJ38" s="8032"/>
      <c r="AK38" s="8032"/>
      <c r="AL38" s="8032"/>
      <c r="AM38" s="8032"/>
      <c r="AN38" s="8032"/>
      <c r="AO38" s="8032"/>
      <c r="AP38" s="8032"/>
      <c r="AQ38" s="8032"/>
      <c r="AR38" s="8032"/>
      <c r="AS38" s="8032"/>
      <c r="AT38" s="8032"/>
      <c r="AU38" s="8032"/>
      <c r="AV38" s="8032"/>
      <c r="AW38" s="8032"/>
      <c r="AX38" s="8032"/>
    </row>
    <row r="39" spans="1:50" x14ac:dyDescent="0.35">
      <c r="A39" s="8081" t="s">
        <v>4168</v>
      </c>
      <c r="B39" s="7841">
        <f t="shared" si="4"/>
        <v>0</v>
      </c>
      <c r="C39" s="609"/>
      <c r="D39" s="609"/>
      <c r="E39" s="956"/>
      <c r="F39" s="775"/>
      <c r="G39" s="867"/>
      <c r="H39" s="867"/>
      <c r="I39" s="867"/>
      <c r="J39" s="5857"/>
      <c r="K39" s="7933"/>
      <c r="L39" s="7933"/>
      <c r="M39" s="7933"/>
      <c r="N39" s="7933"/>
      <c r="O39" s="7933"/>
      <c r="P39" s="7933"/>
      <c r="Q39" s="7933"/>
      <c r="R39" s="7933"/>
      <c r="S39" s="7933"/>
      <c r="T39" s="7952"/>
      <c r="U39" s="7933"/>
      <c r="V39" s="7933"/>
      <c r="W39" s="7933"/>
      <c r="X39" s="7933"/>
      <c r="Y39" s="7933"/>
      <c r="Z39" s="7933"/>
      <c r="AA39" s="7933"/>
      <c r="AB39" s="7933"/>
      <c r="AC39" s="7933"/>
      <c r="AD39" s="7933"/>
      <c r="AE39" s="7933"/>
      <c r="AF39" s="8086"/>
      <c r="AG39" s="8110"/>
      <c r="AH39" s="8032"/>
      <c r="AI39" s="8032"/>
      <c r="AJ39" s="8032"/>
      <c r="AK39" s="8032"/>
      <c r="AL39" s="8032"/>
      <c r="AM39" s="8032"/>
      <c r="AN39" s="8032"/>
      <c r="AO39" s="8032"/>
      <c r="AP39" s="8032"/>
      <c r="AQ39" s="8032"/>
      <c r="AR39" s="8032"/>
      <c r="AS39" s="8032"/>
      <c r="AT39" s="8032"/>
      <c r="AU39" s="8032"/>
      <c r="AV39" s="8032"/>
      <c r="AW39" s="8032"/>
      <c r="AX39" s="8032"/>
    </row>
    <row r="40" spans="1:50" x14ac:dyDescent="0.35">
      <c r="A40" s="8111" t="s">
        <v>4169</v>
      </c>
      <c r="B40" s="7841">
        <f t="shared" si="4"/>
        <v>0</v>
      </c>
      <c r="C40" s="609"/>
      <c r="D40" s="609"/>
      <c r="E40" s="956"/>
      <c r="F40" s="775"/>
      <c r="G40" s="867"/>
      <c r="H40" s="867"/>
      <c r="I40" s="867"/>
      <c r="J40" s="5857"/>
      <c r="K40" s="7933"/>
      <c r="L40" s="7933"/>
      <c r="M40" s="7933"/>
      <c r="N40" s="7933"/>
      <c r="O40" s="7933"/>
      <c r="P40" s="7933"/>
      <c r="Q40" s="7933"/>
      <c r="R40" s="7933"/>
      <c r="S40" s="7933"/>
      <c r="T40" s="7952"/>
      <c r="U40" s="7933"/>
      <c r="V40" s="7933"/>
      <c r="W40" s="7933"/>
      <c r="X40" s="7933"/>
      <c r="Y40" s="7933"/>
      <c r="Z40" s="7933"/>
      <c r="AA40" s="7933"/>
      <c r="AB40" s="7933"/>
      <c r="AC40" s="7933"/>
      <c r="AD40" s="7933"/>
      <c r="AE40" s="7933"/>
      <c r="AF40" s="8086"/>
      <c r="AG40" s="8110"/>
      <c r="AH40" s="8032"/>
      <c r="AI40" s="8032"/>
      <c r="AJ40" s="8032"/>
      <c r="AK40" s="8032"/>
      <c r="AL40" s="8032"/>
      <c r="AM40" s="8032"/>
      <c r="AN40" s="8032"/>
      <c r="AO40" s="8032"/>
      <c r="AP40" s="8032"/>
      <c r="AQ40" s="8032"/>
      <c r="AR40" s="8032"/>
      <c r="AS40" s="8032"/>
      <c r="AT40" s="8032"/>
      <c r="AU40" s="8032"/>
      <c r="AV40" s="8032"/>
      <c r="AW40" s="8032"/>
      <c r="AX40" s="8032"/>
    </row>
    <row r="41" spans="1:50" x14ac:dyDescent="0.35">
      <c r="A41" s="8081" t="s">
        <v>4170</v>
      </c>
      <c r="B41" s="7841">
        <f t="shared" si="4"/>
        <v>0</v>
      </c>
      <c r="C41" s="609"/>
      <c r="D41" s="609"/>
      <c r="E41" s="956"/>
      <c r="F41" s="775"/>
      <c r="G41" s="867"/>
      <c r="H41" s="867"/>
      <c r="I41" s="867"/>
      <c r="J41" s="5857"/>
      <c r="K41" s="7933"/>
      <c r="L41" s="7933"/>
      <c r="M41" s="7933"/>
      <c r="N41" s="7933"/>
      <c r="O41" s="7933"/>
      <c r="P41" s="7933"/>
      <c r="Q41" s="7933"/>
      <c r="R41" s="7933"/>
      <c r="S41" s="7933"/>
      <c r="T41" s="7952"/>
      <c r="U41" s="7933"/>
      <c r="V41" s="7933"/>
      <c r="W41" s="7933"/>
      <c r="X41" s="7933"/>
      <c r="Y41" s="7933"/>
      <c r="Z41" s="7933"/>
      <c r="AA41" s="7933"/>
      <c r="AB41" s="7933"/>
      <c r="AC41" s="7933"/>
      <c r="AD41" s="7933"/>
      <c r="AE41" s="7933"/>
      <c r="AF41" s="8086"/>
      <c r="AG41" s="8110"/>
      <c r="AH41" s="8032"/>
      <c r="AI41" s="8032"/>
      <c r="AJ41" s="8032"/>
      <c r="AK41" s="8032"/>
      <c r="AL41" s="8032"/>
      <c r="AM41" s="8032"/>
      <c r="AN41" s="8032"/>
      <c r="AO41" s="8032"/>
      <c r="AP41" s="8032"/>
      <c r="AQ41" s="8032"/>
      <c r="AR41" s="8032"/>
      <c r="AS41" s="8032"/>
      <c r="AT41" s="8032"/>
      <c r="AU41" s="8032"/>
      <c r="AV41" s="8032"/>
      <c r="AW41" s="8032"/>
      <c r="AX41" s="8032"/>
    </row>
    <row r="42" spans="1:50" x14ac:dyDescent="0.35">
      <c r="A42" s="8081" t="s">
        <v>167</v>
      </c>
      <c r="B42" s="7841">
        <f t="shared" si="4"/>
        <v>0</v>
      </c>
      <c r="C42" s="609"/>
      <c r="D42" s="609"/>
      <c r="E42" s="956"/>
      <c r="F42" s="775"/>
      <c r="G42" s="867"/>
      <c r="H42" s="867"/>
      <c r="I42" s="867"/>
      <c r="J42" s="5857"/>
      <c r="K42" s="7933"/>
      <c r="L42" s="7933"/>
      <c r="M42" s="7933"/>
      <c r="N42" s="7933"/>
      <c r="O42" s="7933"/>
      <c r="P42" s="7933"/>
      <c r="Q42" s="7933"/>
      <c r="R42" s="7933"/>
      <c r="S42" s="7933"/>
      <c r="T42" s="7952"/>
      <c r="U42" s="7933"/>
      <c r="V42" s="7933"/>
      <c r="W42" s="7933"/>
      <c r="X42" s="7933"/>
      <c r="Y42" s="7933"/>
      <c r="Z42" s="7933"/>
      <c r="AA42" s="7933"/>
      <c r="AB42" s="7933"/>
      <c r="AC42" s="7933"/>
      <c r="AD42" s="7933"/>
      <c r="AE42" s="7933"/>
      <c r="AF42" s="8086"/>
      <c r="AG42" s="8110"/>
      <c r="AH42" s="8032"/>
      <c r="AI42" s="8032"/>
      <c r="AJ42" s="8032"/>
      <c r="AK42" s="8032"/>
      <c r="AL42" s="8032"/>
      <c r="AM42" s="8032"/>
      <c r="AN42" s="8032"/>
      <c r="AO42" s="8032"/>
      <c r="AP42" s="8032"/>
      <c r="AQ42" s="8032"/>
      <c r="AR42" s="8032"/>
      <c r="AS42" s="8032"/>
      <c r="AT42" s="8032"/>
      <c r="AU42" s="8032"/>
      <c r="AV42" s="8032"/>
      <c r="AW42" s="8032"/>
      <c r="AX42" s="8032"/>
    </row>
    <row r="43" spans="1:50" x14ac:dyDescent="0.35">
      <c r="A43" s="8081" t="s">
        <v>4171</v>
      </c>
      <c r="B43" s="7841">
        <f t="shared" si="4"/>
        <v>0</v>
      </c>
      <c r="C43" s="609"/>
      <c r="D43" s="609"/>
      <c r="E43" s="956"/>
      <c r="F43" s="775"/>
      <c r="G43" s="867"/>
      <c r="H43" s="867"/>
      <c r="I43" s="867"/>
      <c r="J43" s="5857"/>
      <c r="K43" s="7933"/>
      <c r="L43" s="7933"/>
      <c r="M43" s="7933"/>
      <c r="N43" s="7933"/>
      <c r="O43" s="7933"/>
      <c r="P43" s="7933"/>
      <c r="Q43" s="7933"/>
      <c r="R43" s="7933"/>
      <c r="S43" s="7933"/>
      <c r="T43" s="7952"/>
      <c r="U43" s="7933"/>
      <c r="V43" s="7933"/>
      <c r="W43" s="7933"/>
      <c r="X43" s="7933"/>
      <c r="Y43" s="7933"/>
      <c r="Z43" s="7933"/>
      <c r="AA43" s="7933"/>
      <c r="AB43" s="7933"/>
      <c r="AC43" s="7933"/>
      <c r="AD43" s="7933"/>
      <c r="AE43" s="7933"/>
      <c r="AF43" s="8086"/>
      <c r="AG43" s="8110"/>
      <c r="AH43" s="8032"/>
      <c r="AI43" s="8032"/>
      <c r="AJ43" s="8032"/>
      <c r="AK43" s="8032"/>
      <c r="AL43" s="8032"/>
      <c r="AM43" s="8032"/>
      <c r="AN43" s="8032"/>
      <c r="AO43" s="8032"/>
      <c r="AP43" s="8032"/>
      <c r="AQ43" s="8032"/>
      <c r="AR43" s="8032"/>
      <c r="AS43" s="8032"/>
      <c r="AT43" s="8032"/>
      <c r="AU43" s="8032"/>
      <c r="AV43" s="8032"/>
      <c r="AW43" s="8032"/>
      <c r="AX43" s="8032"/>
    </row>
    <row r="44" spans="1:50" x14ac:dyDescent="0.35">
      <c r="A44" s="8081" t="s">
        <v>169</v>
      </c>
      <c r="B44" s="7841">
        <f t="shared" si="4"/>
        <v>0</v>
      </c>
      <c r="C44" s="609"/>
      <c r="D44" s="609"/>
      <c r="E44" s="956"/>
      <c r="F44" s="775"/>
      <c r="G44" s="867"/>
      <c r="H44" s="867"/>
      <c r="I44" s="867"/>
      <c r="J44" s="5857"/>
      <c r="K44" s="7933"/>
      <c r="L44" s="7933"/>
      <c r="M44" s="7933"/>
      <c r="N44" s="7933"/>
      <c r="O44" s="7933"/>
      <c r="P44" s="7933"/>
      <c r="Q44" s="7933"/>
      <c r="R44" s="7933"/>
      <c r="S44" s="7933"/>
      <c r="T44" s="7952"/>
      <c r="U44" s="7933"/>
      <c r="V44" s="7933"/>
      <c r="W44" s="7933"/>
      <c r="X44" s="7933"/>
      <c r="Y44" s="7933"/>
      <c r="Z44" s="7933"/>
      <c r="AA44" s="7933"/>
      <c r="AB44" s="7933"/>
      <c r="AC44" s="7933"/>
      <c r="AD44" s="7933"/>
      <c r="AE44" s="7933"/>
      <c r="AF44" s="8086"/>
      <c r="AG44" s="8110"/>
      <c r="AH44" s="8032"/>
      <c r="AI44" s="8032"/>
      <c r="AJ44" s="8032"/>
      <c r="AK44" s="8032"/>
      <c r="AL44" s="8032"/>
      <c r="AM44" s="8032"/>
      <c r="AN44" s="8032"/>
      <c r="AO44" s="8032"/>
      <c r="AP44" s="8032"/>
      <c r="AQ44" s="8032"/>
      <c r="AR44" s="8032"/>
      <c r="AS44" s="8032"/>
      <c r="AT44" s="8032"/>
      <c r="AU44" s="8032"/>
      <c r="AV44" s="8032"/>
      <c r="AW44" s="8032"/>
      <c r="AX44" s="8032"/>
    </row>
    <row r="45" spans="1:50" x14ac:dyDescent="0.35">
      <c r="A45" s="8112" t="s">
        <v>3670</v>
      </c>
      <c r="B45" s="7841">
        <f t="shared" si="4"/>
        <v>0</v>
      </c>
      <c r="C45" s="609"/>
      <c r="D45" s="609"/>
      <c r="E45" s="956"/>
      <c r="F45" s="775"/>
      <c r="G45" s="867"/>
      <c r="H45" s="867"/>
      <c r="I45" s="867"/>
      <c r="J45" s="5857"/>
      <c r="K45" s="7933"/>
      <c r="L45" s="7933"/>
      <c r="M45" s="7933"/>
      <c r="N45" s="7933"/>
      <c r="O45" s="7933"/>
      <c r="P45" s="7933"/>
      <c r="Q45" s="7933"/>
      <c r="R45" s="7933"/>
      <c r="S45" s="7933"/>
      <c r="T45" s="7952"/>
      <c r="U45" s="7933"/>
      <c r="V45" s="7933"/>
      <c r="W45" s="7933"/>
      <c r="X45" s="7933"/>
      <c r="Y45" s="7933"/>
      <c r="Z45" s="7933"/>
      <c r="AA45" s="7933"/>
      <c r="AB45" s="7933"/>
      <c r="AC45" s="7933"/>
      <c r="AD45" s="7933"/>
      <c r="AE45" s="7933"/>
      <c r="AF45" s="8086"/>
      <c r="AG45" s="8110"/>
      <c r="AH45" s="8032"/>
      <c r="AI45" s="8032"/>
      <c r="AJ45" s="8032"/>
      <c r="AK45" s="8032"/>
      <c r="AL45" s="8032"/>
      <c r="AM45" s="8032"/>
      <c r="AN45" s="8032"/>
      <c r="AO45" s="8032"/>
      <c r="AP45" s="8032"/>
      <c r="AQ45" s="8032"/>
      <c r="AR45" s="8032"/>
      <c r="AS45" s="8032"/>
      <c r="AT45" s="8032"/>
      <c r="AU45" s="8032"/>
      <c r="AV45" s="8032"/>
      <c r="AW45" s="8032"/>
      <c r="AX45" s="8032"/>
    </row>
    <row r="46" spans="1:50" x14ac:dyDescent="0.35">
      <c r="A46" s="8113" t="s">
        <v>4172</v>
      </c>
      <c r="B46" s="1208">
        <f>SUM(C46:AF46)</f>
        <v>0</v>
      </c>
      <c r="C46" s="612"/>
      <c r="D46" s="612"/>
      <c r="E46" s="7608"/>
      <c r="F46" s="7606"/>
      <c r="G46" s="7937"/>
      <c r="H46" s="7937"/>
      <c r="I46" s="7937"/>
      <c r="J46" s="8114"/>
      <c r="K46" s="7937"/>
      <c r="L46" s="7937"/>
      <c r="M46" s="7937"/>
      <c r="N46" s="7937"/>
      <c r="O46" s="7937"/>
      <c r="P46" s="7937"/>
      <c r="Q46" s="7937"/>
      <c r="R46" s="7937"/>
      <c r="S46" s="7937"/>
      <c r="T46" s="612"/>
      <c r="U46" s="7937"/>
      <c r="V46" s="7937"/>
      <c r="W46" s="7937"/>
      <c r="X46" s="7937"/>
      <c r="Y46" s="7937"/>
      <c r="Z46" s="7937"/>
      <c r="AA46" s="7937"/>
      <c r="AB46" s="7937"/>
      <c r="AC46" s="7937"/>
      <c r="AD46" s="7937"/>
      <c r="AE46" s="7937"/>
      <c r="AF46" s="735"/>
      <c r="AG46" s="8110"/>
      <c r="AH46" s="8032"/>
      <c r="AI46" s="8032"/>
      <c r="AJ46" s="8032"/>
      <c r="AK46" s="8032"/>
      <c r="AL46" s="8032"/>
      <c r="AM46" s="8032"/>
      <c r="AN46" s="8032"/>
      <c r="AO46" s="8032"/>
      <c r="AP46" s="8032"/>
      <c r="AQ46" s="8032"/>
      <c r="AR46" s="8032"/>
      <c r="AS46" s="8032"/>
      <c r="AT46" s="8032"/>
      <c r="AU46" s="8032"/>
      <c r="AV46" s="8032"/>
      <c r="AW46" s="8032"/>
      <c r="AX46" s="8032"/>
    </row>
    <row r="47" spans="1:50" x14ac:dyDescent="0.35">
      <c r="A47" s="8115" t="s">
        <v>463</v>
      </c>
      <c r="B47" s="8024">
        <f>SUM(B33:B46)</f>
        <v>0</v>
      </c>
      <c r="C47" s="8093">
        <f>SUM(C33:C46)</f>
        <v>0</v>
      </c>
      <c r="D47" s="8093">
        <f t="shared" ref="D47:AF47" si="5">SUM(D33:D46)</f>
        <v>0</v>
      </c>
      <c r="E47" s="8116">
        <f t="shared" si="5"/>
        <v>0</v>
      </c>
      <c r="F47" s="8092">
        <f t="shared" si="5"/>
        <v>0</v>
      </c>
      <c r="G47" s="8093">
        <f t="shared" si="5"/>
        <v>0</v>
      </c>
      <c r="H47" s="8093">
        <f t="shared" si="5"/>
        <v>0</v>
      </c>
      <c r="I47" s="8093">
        <f t="shared" si="5"/>
        <v>0</v>
      </c>
      <c r="J47" s="8117">
        <f t="shared" si="5"/>
        <v>0</v>
      </c>
      <c r="K47" s="8117">
        <f t="shared" si="5"/>
        <v>0</v>
      </c>
      <c r="L47" s="8117">
        <f t="shared" si="5"/>
        <v>0</v>
      </c>
      <c r="M47" s="8117">
        <f t="shared" si="5"/>
        <v>0</v>
      </c>
      <c r="N47" s="8117">
        <f t="shared" si="5"/>
        <v>0</v>
      </c>
      <c r="O47" s="8117">
        <f t="shared" si="5"/>
        <v>0</v>
      </c>
      <c r="P47" s="8117">
        <f t="shared" si="5"/>
        <v>0</v>
      </c>
      <c r="Q47" s="8117">
        <f t="shared" si="5"/>
        <v>0</v>
      </c>
      <c r="R47" s="8117">
        <f t="shared" si="5"/>
        <v>0</v>
      </c>
      <c r="S47" s="8117">
        <f t="shared" si="5"/>
        <v>0</v>
      </c>
      <c r="T47" s="8117">
        <f t="shared" si="5"/>
        <v>0</v>
      </c>
      <c r="U47" s="8117">
        <f t="shared" si="5"/>
        <v>0</v>
      </c>
      <c r="V47" s="8117">
        <f t="shared" si="5"/>
        <v>0</v>
      </c>
      <c r="W47" s="8117">
        <f t="shared" si="5"/>
        <v>0</v>
      </c>
      <c r="X47" s="8117">
        <f t="shared" si="5"/>
        <v>0</v>
      </c>
      <c r="Y47" s="8117">
        <f t="shared" si="5"/>
        <v>0</v>
      </c>
      <c r="Z47" s="8117">
        <f t="shared" si="5"/>
        <v>0</v>
      </c>
      <c r="AA47" s="8117">
        <f t="shared" si="5"/>
        <v>0</v>
      </c>
      <c r="AB47" s="8117">
        <f t="shared" si="5"/>
        <v>0</v>
      </c>
      <c r="AC47" s="8117">
        <f t="shared" si="5"/>
        <v>0</v>
      </c>
      <c r="AD47" s="8117">
        <f t="shared" si="5"/>
        <v>0</v>
      </c>
      <c r="AE47" s="8117">
        <f t="shared" si="5"/>
        <v>0</v>
      </c>
      <c r="AF47" s="8118">
        <f t="shared" si="5"/>
        <v>0</v>
      </c>
      <c r="AG47" s="8032"/>
      <c r="AH47" s="8032"/>
      <c r="AI47" s="8032"/>
      <c r="AJ47" s="8032"/>
      <c r="AK47" s="8032"/>
      <c r="AL47" s="8032"/>
      <c r="AM47" s="8032"/>
      <c r="AN47" s="8032"/>
      <c r="AO47" s="8032"/>
      <c r="AP47" s="8032"/>
      <c r="AQ47" s="8032"/>
      <c r="AR47" s="8032"/>
      <c r="AS47" s="8032"/>
      <c r="AT47" s="8032"/>
      <c r="AU47" s="8032"/>
      <c r="AV47" s="8032"/>
      <c r="AW47" s="8032"/>
      <c r="AX47" s="8032"/>
    </row>
    <row r="48" spans="1:50" s="1473" customFormat="1" x14ac:dyDescent="0.35">
      <c r="A48" s="141" t="s">
        <v>4173</v>
      </c>
      <c r="B48" s="261"/>
      <c r="C48" s="261"/>
      <c r="D48" s="261"/>
      <c r="E48" s="261"/>
      <c r="F48" s="261"/>
      <c r="G48" s="261"/>
      <c r="H48" s="261"/>
      <c r="I48" s="261"/>
      <c r="J48" s="261"/>
      <c r="K48" s="261"/>
      <c r="L48" s="261"/>
      <c r="M48" s="261"/>
      <c r="N48" s="261"/>
      <c r="O48" s="261"/>
      <c r="P48" s="261"/>
      <c r="Q48" s="261"/>
      <c r="R48" s="261"/>
      <c r="S48" s="261"/>
      <c r="T48" s="261"/>
      <c r="U48" s="261"/>
      <c r="V48" s="261"/>
      <c r="W48" s="261"/>
      <c r="X48" s="261"/>
      <c r="Y48" s="261"/>
      <c r="Z48" s="261"/>
      <c r="AA48" s="261"/>
      <c r="AB48" s="261"/>
      <c r="AC48" s="261"/>
      <c r="AD48" s="261"/>
      <c r="AE48" s="261"/>
      <c r="AF48" s="261"/>
      <c r="AG48" s="261"/>
      <c r="AH48" s="261"/>
      <c r="AI48" s="261"/>
      <c r="AJ48" s="261"/>
      <c r="AK48" s="261"/>
      <c r="AL48" s="261"/>
      <c r="AM48" s="261"/>
      <c r="AN48" s="261"/>
      <c r="AO48" s="261"/>
      <c r="AP48" s="261"/>
      <c r="AQ48" s="261"/>
      <c r="AR48" s="261"/>
      <c r="AS48" s="261"/>
      <c r="AT48" s="261"/>
      <c r="AU48" s="261"/>
      <c r="AV48" s="261"/>
      <c r="AW48" s="261"/>
      <c r="AX48" s="261"/>
    </row>
    <row r="49" spans="1:50" x14ac:dyDescent="0.35">
      <c r="A49" s="8036" t="s">
        <v>4174</v>
      </c>
      <c r="B49" s="8037"/>
      <c r="C49" s="7875" t="s">
        <v>463</v>
      </c>
      <c r="D49" s="8097" t="s">
        <v>4128</v>
      </c>
      <c r="E49" s="8098" t="s">
        <v>4129</v>
      </c>
      <c r="F49" s="8099" t="s">
        <v>4146</v>
      </c>
      <c r="G49" s="7896" t="s">
        <v>4131</v>
      </c>
      <c r="H49" s="7897"/>
      <c r="I49" s="7897"/>
      <c r="J49" s="7897"/>
      <c r="K49" s="7897"/>
      <c r="L49" s="7897"/>
      <c r="M49" s="7897"/>
      <c r="N49" s="7897"/>
      <c r="O49" s="7897"/>
      <c r="P49" s="7897"/>
      <c r="Q49" s="7897"/>
      <c r="R49" s="7897"/>
      <c r="S49" s="7897"/>
      <c r="T49" s="7897"/>
      <c r="U49" s="7897"/>
      <c r="V49" s="7897"/>
      <c r="W49" s="7897"/>
      <c r="X49" s="7897"/>
      <c r="Y49" s="7897"/>
      <c r="Z49" s="7897"/>
      <c r="AA49" s="7897"/>
      <c r="AB49" s="7897"/>
      <c r="AC49" s="7897"/>
      <c r="AD49" s="7897"/>
      <c r="AE49" s="7897"/>
      <c r="AF49" s="7897"/>
      <c r="AG49" s="8038"/>
      <c r="AH49" s="582"/>
      <c r="AI49" s="582"/>
      <c r="AJ49" s="582"/>
      <c r="AK49" s="582"/>
      <c r="AL49" s="582"/>
      <c r="AM49" s="582"/>
      <c r="AN49" s="582"/>
      <c r="AO49" s="582"/>
      <c r="AP49" s="582"/>
      <c r="AQ49" s="582"/>
      <c r="AR49" s="582"/>
      <c r="AS49" s="582"/>
      <c r="AT49" s="582"/>
      <c r="AU49" s="582"/>
      <c r="AV49" s="582"/>
      <c r="AW49" s="582"/>
      <c r="AX49" s="582"/>
    </row>
    <row r="50" spans="1:50" s="1473" customFormat="1" ht="40" x14ac:dyDescent="0.35">
      <c r="A50" s="8046"/>
      <c r="B50" s="8047"/>
      <c r="C50" s="7881"/>
      <c r="D50" s="8101"/>
      <c r="E50" s="8102"/>
      <c r="F50" s="8103"/>
      <c r="G50" s="8104" t="s">
        <v>4132</v>
      </c>
      <c r="H50" s="8105" t="s">
        <v>4147</v>
      </c>
      <c r="I50" s="8105" t="s">
        <v>4133</v>
      </c>
      <c r="J50" s="8105" t="s">
        <v>4148</v>
      </c>
      <c r="K50" s="8106" t="s">
        <v>4134</v>
      </c>
      <c r="L50" s="8105" t="s">
        <v>4149</v>
      </c>
      <c r="M50" s="6744" t="s">
        <v>4150</v>
      </c>
      <c r="N50" s="8105" t="s">
        <v>4151</v>
      </c>
      <c r="O50" s="8105" t="s">
        <v>4136</v>
      </c>
      <c r="P50" s="8107" t="s">
        <v>4137</v>
      </c>
      <c r="Q50" s="8108" t="s">
        <v>4152</v>
      </c>
      <c r="R50" s="8107" t="s">
        <v>4138</v>
      </c>
      <c r="S50" s="8105" t="s">
        <v>4139</v>
      </c>
      <c r="T50" s="6744" t="s">
        <v>4153</v>
      </c>
      <c r="U50" s="8107" t="s">
        <v>4141</v>
      </c>
      <c r="V50" s="8108" t="s">
        <v>4154</v>
      </c>
      <c r="W50" s="8107" t="s">
        <v>4155</v>
      </c>
      <c r="X50" s="8107" t="s">
        <v>4142</v>
      </c>
      <c r="Y50" s="6744" t="s">
        <v>4143</v>
      </c>
      <c r="Z50" s="8107" t="s">
        <v>4156</v>
      </c>
      <c r="AA50" s="8108" t="s">
        <v>4157</v>
      </c>
      <c r="AB50" s="8107" t="s">
        <v>4158</v>
      </c>
      <c r="AC50" s="8105" t="s">
        <v>4159</v>
      </c>
      <c r="AD50" s="8107" t="s">
        <v>4160</v>
      </c>
      <c r="AE50" s="8107" t="s">
        <v>4161</v>
      </c>
      <c r="AF50" s="8107" t="s">
        <v>4162</v>
      </c>
      <c r="AG50" s="8119" t="s">
        <v>4163</v>
      </c>
      <c r="AH50" s="142"/>
      <c r="AI50" s="8120"/>
      <c r="AJ50" s="142"/>
      <c r="AK50" s="8120"/>
      <c r="AL50" s="8120"/>
      <c r="AM50" s="8120"/>
      <c r="AN50" s="142"/>
      <c r="AO50" s="8120"/>
      <c r="AP50" s="142"/>
      <c r="AQ50" s="142"/>
      <c r="AR50" s="142"/>
      <c r="AS50" s="142"/>
      <c r="AT50" s="142"/>
      <c r="AU50" s="142"/>
      <c r="AV50" s="142"/>
      <c r="AW50" s="142"/>
      <c r="AX50" s="142"/>
    </row>
    <row r="51" spans="1:50" x14ac:dyDescent="0.35">
      <c r="A51" s="8121" t="s">
        <v>4175</v>
      </c>
      <c r="B51" s="8122"/>
      <c r="C51" s="6309">
        <f>SUM(D51:AG51)</f>
        <v>0</v>
      </c>
      <c r="D51" s="7723"/>
      <c r="E51" s="577"/>
      <c r="F51" s="7722"/>
      <c r="G51" s="7750"/>
      <c r="H51" s="7811"/>
      <c r="I51" s="7811"/>
      <c r="J51" s="7811"/>
      <c r="K51" s="8123"/>
      <c r="L51" s="7781"/>
      <c r="M51" s="7781"/>
      <c r="N51" s="7781"/>
      <c r="O51" s="7810"/>
      <c r="P51" s="7811"/>
      <c r="Q51" s="7811"/>
      <c r="R51" s="7811"/>
      <c r="S51" s="7811"/>
      <c r="T51" s="7811"/>
      <c r="U51" s="7811"/>
      <c r="V51" s="7811"/>
      <c r="W51" s="7811"/>
      <c r="X51" s="7811"/>
      <c r="Y51" s="7811"/>
      <c r="Z51" s="7811"/>
      <c r="AA51" s="8123"/>
      <c r="AB51" s="8123"/>
      <c r="AC51" s="8123"/>
      <c r="AD51" s="8123"/>
      <c r="AE51" s="7781"/>
      <c r="AF51" s="3682"/>
      <c r="AG51" s="8124"/>
      <c r="AH51" s="8110"/>
      <c r="AI51" s="582"/>
      <c r="AJ51" s="582"/>
      <c r="AK51" s="582"/>
      <c r="AL51" s="582"/>
      <c r="AM51" s="582"/>
      <c r="AN51" s="582"/>
      <c r="AO51" s="582"/>
      <c r="AP51" s="582"/>
      <c r="AQ51" s="582"/>
      <c r="AR51" s="582"/>
      <c r="AS51" s="582"/>
      <c r="AT51" s="582"/>
      <c r="AU51" s="582"/>
      <c r="AV51" s="582"/>
      <c r="AW51" s="582"/>
      <c r="AX51" s="582"/>
    </row>
    <row r="52" spans="1:50" x14ac:dyDescent="0.35">
      <c r="A52" s="8125" t="s">
        <v>4176</v>
      </c>
      <c r="B52" s="8126"/>
      <c r="C52" s="8127">
        <f t="shared" ref="C52:C66" si="6">SUM(D52:AG52)</f>
        <v>0</v>
      </c>
      <c r="D52" s="7723"/>
      <c r="E52" s="7933"/>
      <c r="F52" s="7722"/>
      <c r="G52" s="775"/>
      <c r="H52" s="867"/>
      <c r="I52" s="867"/>
      <c r="J52" s="867"/>
      <c r="K52" s="5857"/>
      <c r="L52" s="867"/>
      <c r="M52" s="867"/>
      <c r="N52" s="867"/>
      <c r="O52" s="609"/>
      <c r="P52" s="867"/>
      <c r="Q52" s="867"/>
      <c r="R52" s="867"/>
      <c r="S52" s="867"/>
      <c r="T52" s="867"/>
      <c r="U52" s="867"/>
      <c r="V52" s="867"/>
      <c r="W52" s="867"/>
      <c r="X52" s="867"/>
      <c r="Y52" s="867"/>
      <c r="Z52" s="867"/>
      <c r="AA52" s="5857"/>
      <c r="AB52" s="5857"/>
      <c r="AC52" s="5857"/>
      <c r="AD52" s="5857"/>
      <c r="AE52" s="867"/>
      <c r="AF52" s="609"/>
      <c r="AG52" s="608"/>
      <c r="AH52" s="8110"/>
      <c r="AI52" s="582"/>
      <c r="AJ52" s="582"/>
      <c r="AK52" s="582"/>
      <c r="AL52" s="582"/>
      <c r="AM52" s="582"/>
      <c r="AN52" s="582"/>
      <c r="AO52" s="582"/>
      <c r="AP52" s="582"/>
      <c r="AQ52" s="582"/>
      <c r="AR52" s="582"/>
      <c r="AS52" s="582"/>
      <c r="AT52" s="582"/>
      <c r="AU52" s="582"/>
      <c r="AV52" s="582"/>
      <c r="AW52" s="582"/>
      <c r="AX52" s="582"/>
    </row>
    <row r="53" spans="1:50" x14ac:dyDescent="0.35">
      <c r="A53" s="8125" t="s">
        <v>4177</v>
      </c>
      <c r="B53" s="8126"/>
      <c r="C53" s="8127">
        <f t="shared" si="6"/>
        <v>0</v>
      </c>
      <c r="D53" s="7723"/>
      <c r="E53" s="7933"/>
      <c r="F53" s="7722"/>
      <c r="G53" s="7723"/>
      <c r="H53" s="7933"/>
      <c r="I53" s="7933"/>
      <c r="J53" s="7933"/>
      <c r="K53" s="7866"/>
      <c r="L53" s="7933"/>
      <c r="M53" s="7933"/>
      <c r="N53" s="7933"/>
      <c r="O53" s="7952"/>
      <c r="P53" s="7933"/>
      <c r="Q53" s="7933"/>
      <c r="R53" s="7933"/>
      <c r="S53" s="7933"/>
      <c r="T53" s="7933"/>
      <c r="U53" s="7933"/>
      <c r="V53" s="7933"/>
      <c r="W53" s="7933"/>
      <c r="X53" s="7933"/>
      <c r="Y53" s="7933"/>
      <c r="Z53" s="7933"/>
      <c r="AA53" s="7866"/>
      <c r="AB53" s="7866"/>
      <c r="AC53" s="7866"/>
      <c r="AD53" s="7866"/>
      <c r="AE53" s="7933"/>
      <c r="AF53" s="7952"/>
      <c r="AG53" s="7840"/>
      <c r="AH53" s="8110"/>
      <c r="AI53" s="582"/>
      <c r="AJ53" s="582"/>
      <c r="AK53" s="582"/>
      <c r="AL53" s="582"/>
      <c r="AM53" s="582"/>
      <c r="AN53" s="582"/>
      <c r="AO53" s="582"/>
      <c r="AP53" s="582"/>
      <c r="AQ53" s="582"/>
      <c r="AR53" s="582"/>
      <c r="AS53" s="582"/>
      <c r="AT53" s="582"/>
      <c r="AU53" s="582"/>
      <c r="AV53" s="582"/>
      <c r="AW53" s="582"/>
      <c r="AX53" s="582"/>
    </row>
    <row r="54" spans="1:50" x14ac:dyDescent="0.35">
      <c r="A54" s="8125" t="s">
        <v>4178</v>
      </c>
      <c r="B54" s="8126"/>
      <c r="C54" s="8127">
        <f t="shared" si="6"/>
        <v>0</v>
      </c>
      <c r="D54" s="7723"/>
      <c r="E54" s="7933"/>
      <c r="F54" s="7722"/>
      <c r="G54" s="7723"/>
      <c r="H54" s="7933"/>
      <c r="I54" s="7933"/>
      <c r="J54" s="7933"/>
      <c r="K54" s="7866"/>
      <c r="L54" s="7933"/>
      <c r="M54" s="7933"/>
      <c r="N54" s="7933"/>
      <c r="O54" s="7952"/>
      <c r="P54" s="7933"/>
      <c r="Q54" s="7933"/>
      <c r="R54" s="7933"/>
      <c r="S54" s="7933"/>
      <c r="T54" s="7933"/>
      <c r="U54" s="7933"/>
      <c r="V54" s="7933"/>
      <c r="W54" s="7933"/>
      <c r="X54" s="7933"/>
      <c r="Y54" s="7933"/>
      <c r="Z54" s="7933"/>
      <c r="AA54" s="7866"/>
      <c r="AB54" s="7866"/>
      <c r="AC54" s="7866"/>
      <c r="AD54" s="7866"/>
      <c r="AE54" s="7933"/>
      <c r="AF54" s="7952"/>
      <c r="AG54" s="7840"/>
      <c r="AH54" s="8110"/>
      <c r="AI54" s="582"/>
      <c r="AJ54" s="582"/>
      <c r="AK54" s="582"/>
      <c r="AL54" s="582"/>
      <c r="AM54" s="582"/>
      <c r="AN54" s="582"/>
      <c r="AO54" s="582"/>
      <c r="AP54" s="582"/>
      <c r="AQ54" s="582"/>
      <c r="AR54" s="582"/>
      <c r="AS54" s="582"/>
      <c r="AT54" s="582"/>
      <c r="AU54" s="582"/>
      <c r="AV54" s="582"/>
      <c r="AW54" s="582"/>
      <c r="AX54" s="582"/>
    </row>
    <row r="55" spans="1:50" ht="21" customHeight="1" x14ac:dyDescent="0.35">
      <c r="A55" s="8128" t="s">
        <v>4179</v>
      </c>
      <c r="B55" s="8129"/>
      <c r="C55" s="8127">
        <f t="shared" si="6"/>
        <v>0</v>
      </c>
      <c r="D55" s="7723"/>
      <c r="E55" s="7933"/>
      <c r="F55" s="7722"/>
      <c r="G55" s="662"/>
      <c r="H55" s="663"/>
      <c r="I55" s="663"/>
      <c r="J55" s="663"/>
      <c r="K55" s="1096"/>
      <c r="L55" s="663"/>
      <c r="M55" s="663"/>
      <c r="N55" s="663"/>
      <c r="O55" s="602"/>
      <c r="P55" s="663"/>
      <c r="Q55" s="663"/>
      <c r="R55" s="663"/>
      <c r="S55" s="663"/>
      <c r="T55" s="663"/>
      <c r="U55" s="663"/>
      <c r="V55" s="663"/>
      <c r="W55" s="663"/>
      <c r="X55" s="663"/>
      <c r="Y55" s="663"/>
      <c r="Z55" s="663"/>
      <c r="AA55" s="1096"/>
      <c r="AB55" s="1096"/>
      <c r="AC55" s="1096"/>
      <c r="AD55" s="1096"/>
      <c r="AE55" s="663"/>
      <c r="AF55" s="602"/>
      <c r="AG55" s="601"/>
      <c r="AH55" s="8110"/>
      <c r="AI55" s="582"/>
      <c r="AJ55" s="582"/>
      <c r="AK55" s="582"/>
      <c r="AL55" s="582"/>
      <c r="AM55" s="582"/>
      <c r="AN55" s="582"/>
      <c r="AO55" s="582"/>
      <c r="AP55" s="582"/>
      <c r="AQ55" s="582"/>
      <c r="AR55" s="582"/>
      <c r="AS55" s="582"/>
      <c r="AT55" s="582"/>
      <c r="AU55" s="582"/>
      <c r="AV55" s="582"/>
      <c r="AW55" s="582"/>
      <c r="AX55" s="582"/>
    </row>
    <row r="56" spans="1:50" ht="21" customHeight="1" x14ac:dyDescent="0.35">
      <c r="A56" s="8130" t="s">
        <v>4180</v>
      </c>
      <c r="B56" s="8131"/>
      <c r="C56" s="8127">
        <f t="shared" si="6"/>
        <v>0</v>
      </c>
      <c r="D56" s="7723"/>
      <c r="E56" s="7933"/>
      <c r="F56" s="7722"/>
      <c r="G56" s="662"/>
      <c r="H56" s="663"/>
      <c r="I56" s="663"/>
      <c r="J56" s="663"/>
      <c r="K56" s="1096"/>
      <c r="L56" s="663"/>
      <c r="M56" s="7933"/>
      <c r="N56" s="7933"/>
      <c r="O56" s="602"/>
      <c r="P56" s="663"/>
      <c r="Q56" s="663"/>
      <c r="R56" s="663"/>
      <c r="S56" s="663"/>
      <c r="T56" s="663"/>
      <c r="U56" s="663"/>
      <c r="V56" s="663"/>
      <c r="W56" s="663"/>
      <c r="X56" s="663"/>
      <c r="Y56" s="663"/>
      <c r="Z56" s="663"/>
      <c r="AA56" s="1096"/>
      <c r="AB56" s="1096"/>
      <c r="AC56" s="1096"/>
      <c r="AD56" s="1096"/>
      <c r="AE56" s="663"/>
      <c r="AF56" s="7952"/>
      <c r="AG56" s="7840"/>
      <c r="AH56" s="8110"/>
      <c r="AI56" s="582"/>
      <c r="AJ56" s="582"/>
      <c r="AK56" s="582"/>
      <c r="AL56" s="582"/>
      <c r="AM56" s="582"/>
      <c r="AN56" s="582"/>
      <c r="AO56" s="582"/>
      <c r="AP56" s="582"/>
      <c r="AQ56" s="582"/>
      <c r="AR56" s="582"/>
      <c r="AS56" s="582"/>
      <c r="AT56" s="582"/>
      <c r="AU56" s="582"/>
      <c r="AV56" s="582"/>
      <c r="AW56" s="582"/>
      <c r="AX56" s="582"/>
    </row>
    <row r="57" spans="1:50" x14ac:dyDescent="0.35">
      <c r="A57" s="8130" t="s">
        <v>4181</v>
      </c>
      <c r="B57" s="8131"/>
      <c r="C57" s="8127">
        <f t="shared" si="6"/>
        <v>0</v>
      </c>
      <c r="D57" s="7723"/>
      <c r="E57" s="7933"/>
      <c r="F57" s="7722"/>
      <c r="G57" s="7723"/>
      <c r="H57" s="7933"/>
      <c r="I57" s="7933"/>
      <c r="J57" s="7933"/>
      <c r="K57" s="7866"/>
      <c r="L57" s="7933"/>
      <c r="M57" s="7933"/>
      <c r="N57" s="7933"/>
      <c r="O57" s="7952"/>
      <c r="P57" s="7933"/>
      <c r="Q57" s="7933"/>
      <c r="R57" s="7933"/>
      <c r="S57" s="7933"/>
      <c r="T57" s="7933"/>
      <c r="U57" s="7933"/>
      <c r="V57" s="7933"/>
      <c r="W57" s="7933"/>
      <c r="X57" s="7933"/>
      <c r="Y57" s="7933"/>
      <c r="Z57" s="7933"/>
      <c r="AA57" s="7866"/>
      <c r="AB57" s="7866"/>
      <c r="AC57" s="7866"/>
      <c r="AD57" s="7866"/>
      <c r="AE57" s="7933"/>
      <c r="AF57" s="7952"/>
      <c r="AG57" s="7840"/>
      <c r="AH57" s="8110"/>
      <c r="AI57" s="582"/>
      <c r="AJ57" s="582"/>
      <c r="AK57" s="582"/>
      <c r="AL57" s="582"/>
      <c r="AM57" s="582"/>
      <c r="AN57" s="582"/>
      <c r="AO57" s="582"/>
      <c r="AP57" s="582"/>
      <c r="AQ57" s="582"/>
      <c r="AR57" s="582"/>
      <c r="AS57" s="582"/>
      <c r="AT57" s="582"/>
      <c r="AU57" s="582"/>
      <c r="AV57" s="582"/>
      <c r="AW57" s="582"/>
      <c r="AX57" s="582"/>
    </row>
    <row r="58" spans="1:50" x14ac:dyDescent="0.35">
      <c r="A58" s="8130" t="s">
        <v>4182</v>
      </c>
      <c r="B58" s="8131"/>
      <c r="C58" s="8127">
        <f t="shared" si="6"/>
        <v>0</v>
      </c>
      <c r="D58" s="7723"/>
      <c r="E58" s="7933"/>
      <c r="F58" s="7722"/>
      <c r="G58" s="7723"/>
      <c r="H58" s="7933"/>
      <c r="I58" s="7933"/>
      <c r="J58" s="7933"/>
      <c r="K58" s="7866"/>
      <c r="L58" s="7933"/>
      <c r="M58" s="7933"/>
      <c r="N58" s="7933"/>
      <c r="O58" s="7952"/>
      <c r="P58" s="7933"/>
      <c r="Q58" s="7933"/>
      <c r="R58" s="7933"/>
      <c r="S58" s="7933"/>
      <c r="T58" s="7933"/>
      <c r="U58" s="7933"/>
      <c r="V58" s="7933"/>
      <c r="W58" s="7933"/>
      <c r="X58" s="7933"/>
      <c r="Y58" s="7933"/>
      <c r="Z58" s="7933"/>
      <c r="AA58" s="7866"/>
      <c r="AB58" s="7866"/>
      <c r="AC58" s="7866"/>
      <c r="AD58" s="7866"/>
      <c r="AE58" s="7933"/>
      <c r="AF58" s="7952"/>
      <c r="AG58" s="7840"/>
      <c r="AH58" s="8110"/>
      <c r="AI58" s="582"/>
      <c r="AJ58" s="582"/>
      <c r="AK58" s="582"/>
      <c r="AL58" s="582"/>
      <c r="AM58" s="582"/>
      <c r="AN58" s="582"/>
      <c r="AO58" s="582"/>
      <c r="AP58" s="582"/>
      <c r="AQ58" s="582"/>
      <c r="AR58" s="582"/>
      <c r="AS58" s="582"/>
      <c r="AT58" s="582"/>
      <c r="AU58" s="582"/>
      <c r="AV58" s="582"/>
      <c r="AW58" s="582"/>
      <c r="AX58" s="582"/>
    </row>
    <row r="59" spans="1:50" ht="21" customHeight="1" x14ac:dyDescent="0.35">
      <c r="A59" s="8128" t="s">
        <v>4183</v>
      </c>
      <c r="B59" s="8129"/>
      <c r="C59" s="8127">
        <f t="shared" si="6"/>
        <v>0</v>
      </c>
      <c r="D59" s="7723"/>
      <c r="E59" s="7933"/>
      <c r="F59" s="7722"/>
      <c r="G59" s="775"/>
      <c r="H59" s="867"/>
      <c r="I59" s="867"/>
      <c r="J59" s="867"/>
      <c r="K59" s="867"/>
      <c r="L59" s="609"/>
      <c r="M59" s="609"/>
      <c r="N59" s="609"/>
      <c r="O59" s="609"/>
      <c r="P59" s="867"/>
      <c r="Q59" s="609"/>
      <c r="R59" s="867"/>
      <c r="S59" s="609"/>
      <c r="T59" s="867"/>
      <c r="U59" s="609"/>
      <c r="V59" s="867"/>
      <c r="W59" s="609"/>
      <c r="X59" s="867"/>
      <c r="Y59" s="609"/>
      <c r="Z59" s="867"/>
      <c r="AA59" s="609"/>
      <c r="AB59" s="867"/>
      <c r="AC59" s="609"/>
      <c r="AD59" s="867"/>
      <c r="AE59" s="867"/>
      <c r="AF59" s="609"/>
      <c r="AG59" s="608"/>
      <c r="AH59" s="8110"/>
      <c r="AI59" s="582"/>
      <c r="AJ59" s="582"/>
      <c r="AK59" s="582"/>
      <c r="AL59" s="582"/>
      <c r="AM59" s="582"/>
      <c r="AN59" s="582"/>
      <c r="AO59" s="582"/>
      <c r="AP59" s="582"/>
      <c r="AQ59" s="582"/>
      <c r="AR59" s="582"/>
      <c r="AS59" s="582"/>
      <c r="AT59" s="582"/>
      <c r="AU59" s="582"/>
      <c r="AV59" s="582"/>
      <c r="AW59" s="582"/>
      <c r="AX59" s="582"/>
    </row>
    <row r="60" spans="1:50" x14ac:dyDescent="0.35">
      <c r="A60" s="8132" t="s">
        <v>4184</v>
      </c>
      <c r="B60" s="8133"/>
      <c r="C60" s="8127">
        <f t="shared" si="6"/>
        <v>0</v>
      </c>
      <c r="D60" s="662"/>
      <c r="E60" s="663"/>
      <c r="F60" s="603"/>
      <c r="G60" s="775"/>
      <c r="H60" s="867"/>
      <c r="I60" s="867"/>
      <c r="J60" s="867"/>
      <c r="K60" s="7933"/>
      <c r="L60" s="7952"/>
      <c r="M60" s="609"/>
      <c r="N60" s="7952"/>
      <c r="O60" s="609"/>
      <c r="P60" s="7933"/>
      <c r="Q60" s="609"/>
      <c r="R60" s="7933"/>
      <c r="S60" s="609"/>
      <c r="T60" s="7933"/>
      <c r="U60" s="609"/>
      <c r="V60" s="867"/>
      <c r="W60" s="609"/>
      <c r="X60" s="7933"/>
      <c r="Y60" s="609"/>
      <c r="Z60" s="7933"/>
      <c r="AA60" s="609"/>
      <c r="AB60" s="867"/>
      <c r="AC60" s="609"/>
      <c r="AD60" s="7933"/>
      <c r="AE60" s="7933"/>
      <c r="AF60" s="7952"/>
      <c r="AG60" s="7840"/>
      <c r="AH60" s="8110"/>
      <c r="AI60" s="582"/>
      <c r="AJ60" s="582"/>
      <c r="AK60" s="582"/>
      <c r="AL60" s="582"/>
      <c r="AM60" s="582"/>
      <c r="AN60" s="582"/>
      <c r="AO60" s="582"/>
      <c r="AP60" s="582"/>
      <c r="AQ60" s="582"/>
      <c r="AR60" s="582"/>
      <c r="AS60" s="582"/>
      <c r="AT60" s="582"/>
      <c r="AU60" s="582"/>
      <c r="AV60" s="582"/>
      <c r="AW60" s="582"/>
      <c r="AX60" s="582"/>
    </row>
    <row r="61" spans="1:50" ht="21" customHeight="1" x14ac:dyDescent="0.35">
      <c r="A61" s="8128" t="s">
        <v>4185</v>
      </c>
      <c r="B61" s="8129"/>
      <c r="C61" s="8127">
        <f t="shared" si="6"/>
        <v>0</v>
      </c>
      <c r="D61" s="775"/>
      <c r="E61" s="867"/>
      <c r="F61" s="610"/>
      <c r="G61" s="7723"/>
      <c r="H61" s="7933"/>
      <c r="I61" s="7933"/>
      <c r="J61" s="7933"/>
      <c r="K61" s="7866"/>
      <c r="L61" s="7933"/>
      <c r="M61" s="7933"/>
      <c r="N61" s="7933"/>
      <c r="O61" s="7952"/>
      <c r="P61" s="7933"/>
      <c r="Q61" s="7933"/>
      <c r="R61" s="7933"/>
      <c r="S61" s="7933"/>
      <c r="T61" s="7933"/>
      <c r="U61" s="7933"/>
      <c r="V61" s="7933"/>
      <c r="W61" s="7952"/>
      <c r="X61" s="7933"/>
      <c r="Y61" s="7933"/>
      <c r="Z61" s="7933"/>
      <c r="AA61" s="7866"/>
      <c r="AB61" s="7933"/>
      <c r="AC61" s="8134"/>
      <c r="AD61" s="7866"/>
      <c r="AE61" s="7933"/>
      <c r="AF61" s="7952"/>
      <c r="AG61" s="7840"/>
      <c r="AH61" s="8110"/>
      <c r="AI61" s="582"/>
      <c r="AJ61" s="582"/>
      <c r="AK61" s="582"/>
      <c r="AL61" s="582"/>
      <c r="AM61" s="582"/>
      <c r="AN61" s="582"/>
      <c r="AO61" s="582"/>
      <c r="AP61" s="582"/>
      <c r="AQ61" s="582"/>
      <c r="AR61" s="582"/>
      <c r="AS61" s="582"/>
      <c r="AT61" s="582"/>
      <c r="AU61" s="582"/>
      <c r="AV61" s="582"/>
      <c r="AW61" s="582"/>
      <c r="AX61" s="582"/>
    </row>
    <row r="62" spans="1:50" ht="21" customHeight="1" x14ac:dyDescent="0.35">
      <c r="A62" s="8128" t="s">
        <v>4186</v>
      </c>
      <c r="B62" s="8129"/>
      <c r="C62" s="8127">
        <f t="shared" si="6"/>
        <v>0</v>
      </c>
      <c r="D62" s="7723"/>
      <c r="E62" s="7933"/>
      <c r="F62" s="7722"/>
      <c r="G62" s="7723"/>
      <c r="H62" s="7933"/>
      <c r="I62" s="7933"/>
      <c r="J62" s="7933"/>
      <c r="K62" s="7866"/>
      <c r="L62" s="7933"/>
      <c r="M62" s="7933"/>
      <c r="N62" s="7933"/>
      <c r="O62" s="7952"/>
      <c r="P62" s="7933"/>
      <c r="Q62" s="7933"/>
      <c r="R62" s="7933"/>
      <c r="S62" s="7933"/>
      <c r="T62" s="7933"/>
      <c r="U62" s="7933"/>
      <c r="V62" s="7933"/>
      <c r="W62" s="7933"/>
      <c r="X62" s="7933"/>
      <c r="Y62" s="7933"/>
      <c r="Z62" s="7933"/>
      <c r="AA62" s="7866"/>
      <c r="AB62" s="7866"/>
      <c r="AC62" s="7866"/>
      <c r="AD62" s="7866"/>
      <c r="AE62" s="7933"/>
      <c r="AF62" s="7952"/>
      <c r="AG62" s="7840"/>
      <c r="AH62" s="8110"/>
      <c r="AI62" s="582"/>
      <c r="AJ62" s="582"/>
      <c r="AK62" s="582"/>
      <c r="AL62" s="582"/>
      <c r="AM62" s="582"/>
      <c r="AN62" s="582"/>
      <c r="AO62" s="582"/>
      <c r="AP62" s="582"/>
      <c r="AQ62" s="582"/>
      <c r="AR62" s="582"/>
      <c r="AS62" s="582"/>
      <c r="AT62" s="582"/>
      <c r="AU62" s="582"/>
      <c r="AV62" s="582"/>
      <c r="AW62" s="582"/>
      <c r="AX62" s="582"/>
    </row>
    <row r="63" spans="1:50" ht="21" customHeight="1" x14ac:dyDescent="0.35">
      <c r="A63" s="8128" t="s">
        <v>4187</v>
      </c>
      <c r="B63" s="8129"/>
      <c r="C63" s="8127">
        <f t="shared" si="6"/>
        <v>0</v>
      </c>
      <c r="D63" s="7723"/>
      <c r="E63" s="7933"/>
      <c r="F63" s="7722"/>
      <c r="G63" s="7723"/>
      <c r="H63" s="7933"/>
      <c r="I63" s="7933"/>
      <c r="J63" s="7933"/>
      <c r="K63" s="7866"/>
      <c r="L63" s="7933"/>
      <c r="M63" s="7933"/>
      <c r="N63" s="7933"/>
      <c r="O63" s="7952"/>
      <c r="P63" s="7933"/>
      <c r="Q63" s="7933"/>
      <c r="R63" s="7933"/>
      <c r="S63" s="7933"/>
      <c r="T63" s="7933"/>
      <c r="U63" s="7933"/>
      <c r="V63" s="7933"/>
      <c r="W63" s="7933"/>
      <c r="X63" s="7933"/>
      <c r="Y63" s="7933"/>
      <c r="Z63" s="7933"/>
      <c r="AA63" s="7866"/>
      <c r="AB63" s="7866"/>
      <c r="AC63" s="7866"/>
      <c r="AD63" s="7866"/>
      <c r="AE63" s="7933"/>
      <c r="AF63" s="7952"/>
      <c r="AG63" s="7840"/>
      <c r="AH63" s="8110"/>
      <c r="AI63" s="582"/>
      <c r="AJ63" s="582"/>
      <c r="AK63" s="582"/>
      <c r="AL63" s="582"/>
      <c r="AM63" s="582"/>
      <c r="AN63" s="582"/>
      <c r="AO63" s="582"/>
      <c r="AP63" s="582"/>
      <c r="AQ63" s="582"/>
      <c r="AR63" s="582"/>
      <c r="AS63" s="582"/>
      <c r="AT63" s="582"/>
      <c r="AU63" s="582"/>
      <c r="AV63" s="582"/>
      <c r="AW63" s="582"/>
      <c r="AX63" s="582"/>
    </row>
    <row r="64" spans="1:50" ht="21" customHeight="1" x14ac:dyDescent="0.35">
      <c r="A64" s="8128" t="s">
        <v>4188</v>
      </c>
      <c r="B64" s="8129"/>
      <c r="C64" s="8127">
        <f t="shared" si="6"/>
        <v>0</v>
      </c>
      <c r="D64" s="7723"/>
      <c r="E64" s="7933"/>
      <c r="F64" s="7722"/>
      <c r="G64" s="7723"/>
      <c r="H64" s="7933"/>
      <c r="I64" s="7933"/>
      <c r="J64" s="7933"/>
      <c r="K64" s="7866"/>
      <c r="L64" s="7933"/>
      <c r="M64" s="7933"/>
      <c r="N64" s="7933"/>
      <c r="O64" s="7952"/>
      <c r="P64" s="7933"/>
      <c r="Q64" s="7933"/>
      <c r="R64" s="7933"/>
      <c r="S64" s="7933"/>
      <c r="T64" s="7933"/>
      <c r="U64" s="7933"/>
      <c r="V64" s="7933"/>
      <c r="W64" s="7933"/>
      <c r="X64" s="7933"/>
      <c r="Y64" s="7933"/>
      <c r="Z64" s="7933"/>
      <c r="AA64" s="7866"/>
      <c r="AB64" s="7866"/>
      <c r="AC64" s="7866"/>
      <c r="AD64" s="7866"/>
      <c r="AE64" s="7933"/>
      <c r="AF64" s="7952"/>
      <c r="AG64" s="7840"/>
      <c r="AH64" s="8110"/>
      <c r="AI64" s="582"/>
      <c r="AJ64" s="582"/>
      <c r="AK64" s="582"/>
      <c r="AL64" s="582"/>
      <c r="AM64" s="582"/>
      <c r="AN64" s="582"/>
      <c r="AO64" s="582"/>
      <c r="AP64" s="582"/>
      <c r="AQ64" s="582"/>
      <c r="AR64" s="582"/>
      <c r="AS64" s="582"/>
      <c r="AT64" s="582"/>
      <c r="AU64" s="582"/>
      <c r="AV64" s="582"/>
      <c r="AW64" s="582"/>
      <c r="AX64" s="582"/>
    </row>
    <row r="65" spans="1:50" x14ac:dyDescent="0.35">
      <c r="A65" s="8125" t="s">
        <v>4189</v>
      </c>
      <c r="B65" s="8126"/>
      <c r="C65" s="8127">
        <f t="shared" si="6"/>
        <v>0</v>
      </c>
      <c r="D65" s="7723"/>
      <c r="E65" s="7933"/>
      <c r="F65" s="7722"/>
      <c r="G65" s="7723"/>
      <c r="H65" s="7933"/>
      <c r="I65" s="7933"/>
      <c r="J65" s="7933"/>
      <c r="K65" s="7866"/>
      <c r="L65" s="7933"/>
      <c r="M65" s="7933"/>
      <c r="N65" s="7933"/>
      <c r="O65" s="7952"/>
      <c r="P65" s="7933"/>
      <c r="Q65" s="7933"/>
      <c r="R65" s="7933"/>
      <c r="S65" s="7933"/>
      <c r="T65" s="7933"/>
      <c r="U65" s="7933"/>
      <c r="V65" s="7933"/>
      <c r="W65" s="7933"/>
      <c r="X65" s="7933"/>
      <c r="Y65" s="7933"/>
      <c r="Z65" s="7933"/>
      <c r="AA65" s="7866"/>
      <c r="AB65" s="7866"/>
      <c r="AC65" s="7866"/>
      <c r="AD65" s="7866"/>
      <c r="AE65" s="7933"/>
      <c r="AF65" s="7952"/>
      <c r="AG65" s="7840"/>
      <c r="AH65" s="8110"/>
      <c r="AI65" s="582"/>
      <c r="AJ65" s="582"/>
      <c r="AK65" s="582"/>
      <c r="AL65" s="582"/>
      <c r="AM65" s="582"/>
      <c r="AN65" s="582"/>
      <c r="AO65" s="582"/>
      <c r="AP65" s="582"/>
      <c r="AQ65" s="582"/>
      <c r="AR65" s="582"/>
      <c r="AS65" s="582"/>
      <c r="AT65" s="582"/>
      <c r="AU65" s="582"/>
      <c r="AV65" s="582"/>
      <c r="AW65" s="582"/>
      <c r="AX65" s="582"/>
    </row>
    <row r="66" spans="1:50" x14ac:dyDescent="0.35">
      <c r="A66" s="8135" t="s">
        <v>4190</v>
      </c>
      <c r="B66" s="8136"/>
      <c r="C66" s="8137">
        <f t="shared" si="6"/>
        <v>0</v>
      </c>
      <c r="D66" s="8138"/>
      <c r="E66" s="8139"/>
      <c r="F66" s="8140"/>
      <c r="G66" s="7606"/>
      <c r="H66" s="7937"/>
      <c r="I66" s="7937"/>
      <c r="J66" s="7937"/>
      <c r="K66" s="8114"/>
      <c r="L66" s="7937"/>
      <c r="M66" s="7937"/>
      <c r="N66" s="7937"/>
      <c r="O66" s="612"/>
      <c r="P66" s="7937"/>
      <c r="Q66" s="7937"/>
      <c r="R66" s="7937"/>
      <c r="S66" s="7937"/>
      <c r="T66" s="7937"/>
      <c r="U66" s="7937"/>
      <c r="V66" s="7937"/>
      <c r="W66" s="7937"/>
      <c r="X66" s="7937"/>
      <c r="Y66" s="7937"/>
      <c r="Z66" s="7937"/>
      <c r="AA66" s="8114"/>
      <c r="AB66" s="8114"/>
      <c r="AC66" s="8114"/>
      <c r="AD66" s="8114"/>
      <c r="AE66" s="7937"/>
      <c r="AF66" s="612"/>
      <c r="AG66" s="7843"/>
      <c r="AH66" s="8110"/>
      <c r="AI66" s="582"/>
      <c r="AJ66" s="582"/>
      <c r="AK66" s="582"/>
      <c r="AL66" s="582"/>
      <c r="AM66" s="582"/>
      <c r="AN66" s="582"/>
      <c r="AO66" s="582"/>
      <c r="AP66" s="582"/>
      <c r="AQ66" s="582"/>
      <c r="AR66" s="582"/>
      <c r="AS66" s="582"/>
      <c r="AT66" s="582"/>
      <c r="AU66" s="582"/>
      <c r="AV66" s="582"/>
      <c r="AW66" s="582"/>
      <c r="AX66" s="582"/>
    </row>
    <row r="67" spans="1:50" x14ac:dyDescent="0.35">
      <c r="A67" s="8141" t="s">
        <v>463</v>
      </c>
      <c r="B67" s="8142"/>
      <c r="C67" s="7891">
        <f>SUM(C51:C66)</f>
        <v>0</v>
      </c>
      <c r="D67" s="8092">
        <f>SUM(D51:D66)</f>
        <v>0</v>
      </c>
      <c r="E67" s="8117">
        <f>SUM(E51:E66)</f>
        <v>0</v>
      </c>
      <c r="F67" s="8091">
        <f t="shared" ref="F67:AG67" si="7">SUM(F51:F66)</f>
        <v>0</v>
      </c>
      <c r="G67" s="8092">
        <f t="shared" si="7"/>
        <v>0</v>
      </c>
      <c r="H67" s="8117">
        <f t="shared" si="7"/>
        <v>0</v>
      </c>
      <c r="I67" s="8117">
        <f t="shared" si="7"/>
        <v>0</v>
      </c>
      <c r="J67" s="8117">
        <f t="shared" si="7"/>
        <v>0</v>
      </c>
      <c r="K67" s="8143">
        <f t="shared" si="7"/>
        <v>0</v>
      </c>
      <c r="L67" s="8117">
        <f t="shared" si="7"/>
        <v>0</v>
      </c>
      <c r="M67" s="8117">
        <f t="shared" si="7"/>
        <v>0</v>
      </c>
      <c r="N67" s="8117">
        <f t="shared" si="7"/>
        <v>0</v>
      </c>
      <c r="O67" s="8093">
        <f t="shared" si="7"/>
        <v>0</v>
      </c>
      <c r="P67" s="8117">
        <f t="shared" si="7"/>
        <v>0</v>
      </c>
      <c r="Q67" s="8117">
        <f t="shared" si="7"/>
        <v>0</v>
      </c>
      <c r="R67" s="8117">
        <f t="shared" si="7"/>
        <v>0</v>
      </c>
      <c r="S67" s="8117">
        <f t="shared" si="7"/>
        <v>0</v>
      </c>
      <c r="T67" s="8117">
        <f t="shared" si="7"/>
        <v>0</v>
      </c>
      <c r="U67" s="8117">
        <f t="shared" si="7"/>
        <v>0</v>
      </c>
      <c r="V67" s="8117">
        <f t="shared" si="7"/>
        <v>0</v>
      </c>
      <c r="W67" s="8117">
        <f t="shared" si="7"/>
        <v>0</v>
      </c>
      <c r="X67" s="8117">
        <f t="shared" si="7"/>
        <v>0</v>
      </c>
      <c r="Y67" s="8117">
        <f t="shared" si="7"/>
        <v>0</v>
      </c>
      <c r="Z67" s="8117">
        <f t="shared" si="7"/>
        <v>0</v>
      </c>
      <c r="AA67" s="8143">
        <f t="shared" si="7"/>
        <v>0</v>
      </c>
      <c r="AB67" s="8143">
        <f t="shared" si="7"/>
        <v>0</v>
      </c>
      <c r="AC67" s="8143">
        <f t="shared" si="7"/>
        <v>0</v>
      </c>
      <c r="AD67" s="8143">
        <f>SUM(AD51:AD66)</f>
        <v>0</v>
      </c>
      <c r="AE67" s="8117">
        <f t="shared" si="7"/>
        <v>0</v>
      </c>
      <c r="AF67" s="8093">
        <f t="shared" si="7"/>
        <v>0</v>
      </c>
      <c r="AG67" s="8094">
        <f t="shared" si="7"/>
        <v>0</v>
      </c>
    </row>
    <row r="68" spans="1:50" s="1473" customFormat="1" x14ac:dyDescent="0.35">
      <c r="A68" s="141" t="s">
        <v>4191</v>
      </c>
      <c r="B68" s="261"/>
      <c r="C68" s="261"/>
      <c r="D68" s="261"/>
      <c r="E68" s="261"/>
      <c r="F68" s="261"/>
      <c r="G68" s="261"/>
      <c r="H68" s="261"/>
      <c r="I68" s="261"/>
      <c r="J68" s="261"/>
      <c r="K68" s="261"/>
      <c r="L68" s="261"/>
      <c r="M68" s="261"/>
      <c r="N68" s="261"/>
      <c r="O68" s="261"/>
      <c r="P68" s="261"/>
      <c r="Q68" s="261"/>
      <c r="R68" s="261"/>
      <c r="S68" s="261"/>
      <c r="T68" s="261"/>
      <c r="U68" s="261"/>
      <c r="V68" s="261"/>
      <c r="W68" s="261"/>
      <c r="X68" s="261"/>
      <c r="Y68" s="261"/>
      <c r="Z68" s="261"/>
      <c r="AA68" s="261"/>
      <c r="AB68" s="261"/>
      <c r="AC68" s="261"/>
      <c r="AD68" s="261"/>
      <c r="AE68" s="261"/>
      <c r="AF68" s="261"/>
      <c r="AG68" s="261"/>
      <c r="AH68" s="261"/>
      <c r="AI68" s="261"/>
      <c r="AJ68" s="261"/>
      <c r="AK68" s="261"/>
      <c r="AL68" s="261"/>
      <c r="AM68" s="261"/>
      <c r="AN68" s="261"/>
      <c r="AO68" s="261"/>
      <c r="AP68" s="261"/>
      <c r="AQ68" s="261"/>
      <c r="AR68" s="261"/>
    </row>
    <row r="69" spans="1:50" x14ac:dyDescent="0.35">
      <c r="A69" s="3268" t="s">
        <v>4192</v>
      </c>
      <c r="B69" s="2910"/>
      <c r="C69" s="8041" t="s">
        <v>4193</v>
      </c>
      <c r="D69" s="8036" t="s">
        <v>4194</v>
      </c>
      <c r="E69" s="8036"/>
      <c r="F69" s="8037"/>
      <c r="G69" s="7896" t="s">
        <v>4195</v>
      </c>
      <c r="H69" s="7897"/>
      <c r="I69" s="7897"/>
      <c r="J69" s="7897"/>
      <c r="K69" s="7897"/>
      <c r="L69" s="7897"/>
      <c r="M69" s="7897"/>
      <c r="N69" s="7898"/>
      <c r="O69" s="2910" t="s">
        <v>4121</v>
      </c>
      <c r="P69" s="8042" t="s">
        <v>4122</v>
      </c>
      <c r="Q69" s="8042" t="s">
        <v>4123</v>
      </c>
      <c r="R69" s="7875" t="s">
        <v>178</v>
      </c>
      <c r="S69" s="7875" t="s">
        <v>10</v>
      </c>
      <c r="T69" s="7875" t="s">
        <v>11</v>
      </c>
      <c r="U69" s="8040" t="s">
        <v>4118</v>
      </c>
    </row>
    <row r="70" spans="1:50" x14ac:dyDescent="0.35">
      <c r="A70" s="2117"/>
      <c r="B70" s="3372"/>
      <c r="C70" s="8051"/>
      <c r="D70" s="8144"/>
      <c r="E70" s="8144"/>
      <c r="F70" s="8075"/>
      <c r="G70" s="7897" t="s">
        <v>4196</v>
      </c>
      <c r="H70" s="7898"/>
      <c r="I70" s="7896" t="s">
        <v>793</v>
      </c>
      <c r="J70" s="7898"/>
      <c r="K70" s="7896" t="s">
        <v>4108</v>
      </c>
      <c r="L70" s="7898"/>
      <c r="M70" s="7896" t="s">
        <v>4197</v>
      </c>
      <c r="N70" s="7898"/>
      <c r="O70" s="3372"/>
      <c r="P70" s="3694"/>
      <c r="Q70" s="3694"/>
      <c r="R70" s="4071"/>
      <c r="S70" s="4071"/>
      <c r="T70" s="4071"/>
      <c r="U70" s="7013"/>
    </row>
    <row r="71" spans="1:50" ht="26.25" customHeight="1" x14ac:dyDescent="0.35">
      <c r="A71" s="8145"/>
      <c r="B71" s="8060"/>
      <c r="C71" s="8061"/>
      <c r="D71" s="8146" t="s">
        <v>33</v>
      </c>
      <c r="E71" s="7882" t="s">
        <v>34</v>
      </c>
      <c r="F71" s="7882" t="s">
        <v>35</v>
      </c>
      <c r="G71" s="8057" t="s">
        <v>34</v>
      </c>
      <c r="H71" s="7901" t="s">
        <v>35</v>
      </c>
      <c r="I71" s="7900" t="s">
        <v>34</v>
      </c>
      <c r="J71" s="7901" t="s">
        <v>35</v>
      </c>
      <c r="K71" s="7900" t="s">
        <v>34</v>
      </c>
      <c r="L71" s="7901" t="s">
        <v>35</v>
      </c>
      <c r="M71" s="7900" t="s">
        <v>34</v>
      </c>
      <c r="N71" s="7901" t="s">
        <v>35</v>
      </c>
      <c r="O71" s="8060"/>
      <c r="P71" s="8062"/>
      <c r="Q71" s="8062"/>
      <c r="R71" s="7881"/>
      <c r="S71" s="7881"/>
      <c r="T71" s="7881"/>
      <c r="U71" s="7018"/>
    </row>
    <row r="72" spans="1:50" x14ac:dyDescent="0.35">
      <c r="A72" s="8147" t="s">
        <v>4147</v>
      </c>
      <c r="B72" s="8148"/>
      <c r="C72" s="8149"/>
      <c r="D72" s="841">
        <f>SUM(E72:F72)</f>
        <v>0</v>
      </c>
      <c r="E72" s="840"/>
      <c r="F72" s="840"/>
      <c r="G72" s="602"/>
      <c r="H72" s="897"/>
      <c r="I72" s="602"/>
      <c r="J72" s="897"/>
      <c r="K72" s="602"/>
      <c r="L72" s="897"/>
      <c r="M72" s="602"/>
      <c r="N72" s="897"/>
      <c r="O72" s="4093"/>
      <c r="P72" s="4092"/>
      <c r="Q72" s="4093"/>
      <c r="R72" s="4093"/>
      <c r="S72" s="4093"/>
      <c r="T72" s="4093"/>
      <c r="U72" s="4093"/>
    </row>
    <row r="73" spans="1:50" x14ac:dyDescent="0.35">
      <c r="A73" s="8150" t="s">
        <v>4148</v>
      </c>
      <c r="B73" s="8151"/>
      <c r="C73" s="8152"/>
      <c r="D73" s="841">
        <f t="shared" ref="D73:D85" si="8">SUM(E73:F73)</f>
        <v>0</v>
      </c>
      <c r="E73" s="840"/>
      <c r="F73" s="840"/>
      <c r="G73" s="602"/>
      <c r="H73" s="897"/>
      <c r="I73" s="602"/>
      <c r="J73" s="897"/>
      <c r="K73" s="602"/>
      <c r="L73" s="897"/>
      <c r="M73" s="602"/>
      <c r="N73" s="897"/>
      <c r="O73" s="7721"/>
      <c r="P73" s="7722"/>
      <c r="Q73" s="7721"/>
      <c r="R73" s="7721"/>
      <c r="S73" s="7721"/>
      <c r="T73" s="7721"/>
      <c r="U73" s="7721"/>
    </row>
    <row r="74" spans="1:50" x14ac:dyDescent="0.35">
      <c r="A74" s="8150" t="s">
        <v>4151</v>
      </c>
      <c r="B74" s="8151"/>
      <c r="C74" s="8152"/>
      <c r="D74" s="841">
        <f t="shared" si="8"/>
        <v>0</v>
      </c>
      <c r="E74" s="840"/>
      <c r="F74" s="840"/>
      <c r="G74" s="602"/>
      <c r="H74" s="897"/>
      <c r="I74" s="602"/>
      <c r="J74" s="897"/>
      <c r="K74" s="602"/>
      <c r="L74" s="897"/>
      <c r="M74" s="602"/>
      <c r="N74" s="897"/>
      <c r="O74" s="7721"/>
      <c r="P74" s="7722"/>
      <c r="Q74" s="7721"/>
      <c r="R74" s="7721"/>
      <c r="S74" s="7721"/>
      <c r="T74" s="7721"/>
      <c r="U74" s="7721"/>
    </row>
    <row r="75" spans="1:50" x14ac:dyDescent="0.35">
      <c r="A75" s="8150" t="s">
        <v>4198</v>
      </c>
      <c r="B75" s="8151"/>
      <c r="C75" s="8152"/>
      <c r="D75" s="841">
        <f t="shared" si="8"/>
        <v>0</v>
      </c>
      <c r="E75" s="840"/>
      <c r="F75" s="840"/>
      <c r="G75" s="602"/>
      <c r="H75" s="897"/>
      <c r="I75" s="602"/>
      <c r="J75" s="897"/>
      <c r="K75" s="602"/>
      <c r="L75" s="897"/>
      <c r="M75" s="602"/>
      <c r="N75" s="897"/>
      <c r="O75" s="7721"/>
      <c r="P75" s="7722"/>
      <c r="Q75" s="7721"/>
      <c r="R75" s="7721"/>
      <c r="S75" s="7721"/>
      <c r="T75" s="7721"/>
      <c r="U75" s="7721"/>
    </row>
    <row r="76" spans="1:50" x14ac:dyDescent="0.35">
      <c r="A76" s="8150" t="s">
        <v>4154</v>
      </c>
      <c r="B76" s="8151"/>
      <c r="C76" s="8152"/>
      <c r="D76" s="841">
        <f>SUM(E76:F76)</f>
        <v>0</v>
      </c>
      <c r="E76" s="840"/>
      <c r="F76" s="840"/>
      <c r="G76" s="602"/>
      <c r="H76" s="897"/>
      <c r="I76" s="602"/>
      <c r="J76" s="897"/>
      <c r="K76" s="602"/>
      <c r="L76" s="897"/>
      <c r="M76" s="602"/>
      <c r="N76" s="897"/>
      <c r="O76" s="7721"/>
      <c r="P76" s="7722"/>
      <c r="Q76" s="7721"/>
      <c r="R76" s="7721"/>
      <c r="S76" s="7721"/>
      <c r="T76" s="7721"/>
      <c r="U76" s="7721"/>
    </row>
    <row r="77" spans="1:50" x14ac:dyDescent="0.35">
      <c r="A77" s="8150" t="s">
        <v>4199</v>
      </c>
      <c r="B77" s="8151"/>
      <c r="C77" s="8152"/>
      <c r="D77" s="8153">
        <f>SUM(E77:F77)</f>
        <v>0</v>
      </c>
      <c r="E77" s="840"/>
      <c r="F77" s="840"/>
      <c r="G77" s="602"/>
      <c r="H77" s="897"/>
      <c r="I77" s="602"/>
      <c r="J77" s="897"/>
      <c r="K77" s="602"/>
      <c r="L77" s="897"/>
      <c r="M77" s="602"/>
      <c r="N77" s="897"/>
      <c r="O77" s="7721"/>
      <c r="P77" s="7722"/>
      <c r="Q77" s="7721"/>
      <c r="R77" s="7721"/>
      <c r="S77" s="7721"/>
      <c r="T77" s="7721"/>
      <c r="U77" s="7721"/>
    </row>
    <row r="78" spans="1:50" x14ac:dyDescent="0.35">
      <c r="A78" s="8154" t="s">
        <v>4156</v>
      </c>
      <c r="B78" s="8155"/>
      <c r="C78" s="8152"/>
      <c r="D78" s="841">
        <f t="shared" si="8"/>
        <v>0</v>
      </c>
      <c r="E78" s="840"/>
      <c r="F78" s="840"/>
      <c r="G78" s="602"/>
      <c r="H78" s="897"/>
      <c r="I78" s="602"/>
      <c r="J78" s="897"/>
      <c r="K78" s="602"/>
      <c r="L78" s="897"/>
      <c r="M78" s="602"/>
      <c r="N78" s="897"/>
      <c r="O78" s="7721"/>
      <c r="P78" s="7722"/>
      <c r="Q78" s="7721"/>
      <c r="R78" s="7721"/>
      <c r="S78" s="7721" t="str">
        <f t="shared" ref="S78:S85" si="9">BB78&amp;BC78</f>
        <v/>
      </c>
      <c r="T78" s="7721"/>
      <c r="U78" s="7721"/>
    </row>
    <row r="79" spans="1:50" x14ac:dyDescent="0.35">
      <c r="A79" s="8154" t="s">
        <v>4200</v>
      </c>
      <c r="B79" s="8155"/>
      <c r="C79" s="8152"/>
      <c r="D79" s="841">
        <f t="shared" si="8"/>
        <v>0</v>
      </c>
      <c r="E79" s="840"/>
      <c r="F79" s="840"/>
      <c r="G79" s="602"/>
      <c r="H79" s="897"/>
      <c r="I79" s="602"/>
      <c r="J79" s="897"/>
      <c r="K79" s="602"/>
      <c r="L79" s="897"/>
      <c r="M79" s="602"/>
      <c r="N79" s="897"/>
      <c r="O79" s="7721"/>
      <c r="P79" s="7722"/>
      <c r="Q79" s="7721"/>
      <c r="R79" s="7721"/>
      <c r="S79" s="7721" t="str">
        <f t="shared" si="9"/>
        <v/>
      </c>
      <c r="T79" s="7721"/>
      <c r="U79" s="7721"/>
    </row>
    <row r="80" spans="1:50" x14ac:dyDescent="0.35">
      <c r="A80" s="8156" t="s">
        <v>4201</v>
      </c>
      <c r="B80" s="8157"/>
      <c r="C80" s="8152"/>
      <c r="D80" s="8153">
        <f>SUM(E80:F80)</f>
        <v>0</v>
      </c>
      <c r="E80" s="840"/>
      <c r="F80" s="840"/>
      <c r="G80" s="602"/>
      <c r="H80" s="897"/>
      <c r="I80" s="602"/>
      <c r="J80" s="897"/>
      <c r="K80" s="602"/>
      <c r="L80" s="897"/>
      <c r="M80" s="602"/>
      <c r="N80" s="897"/>
      <c r="O80" s="7721"/>
      <c r="P80" s="7722"/>
      <c r="Q80" s="7721"/>
      <c r="R80" s="7721"/>
      <c r="S80" s="7721"/>
      <c r="T80" s="7721"/>
      <c r="U80" s="7721"/>
    </row>
    <row r="81" spans="1:21" x14ac:dyDescent="0.35">
      <c r="A81" s="8158" t="s">
        <v>4149</v>
      </c>
      <c r="B81" s="8159"/>
      <c r="C81" s="8152"/>
      <c r="D81" s="841">
        <f>SUM(E81:F81)</f>
        <v>0</v>
      </c>
      <c r="E81" s="840"/>
      <c r="F81" s="840"/>
      <c r="G81" s="602"/>
      <c r="H81" s="897"/>
      <c r="I81" s="602"/>
      <c r="J81" s="897"/>
      <c r="K81" s="602"/>
      <c r="L81" s="897"/>
      <c r="M81" s="602"/>
      <c r="N81" s="897"/>
      <c r="O81" s="7721"/>
      <c r="P81" s="7722"/>
      <c r="Q81" s="7721"/>
      <c r="R81" s="7721"/>
      <c r="S81" s="7721"/>
      <c r="T81" s="7721"/>
      <c r="U81" s="7721"/>
    </row>
    <row r="82" spans="1:21" x14ac:dyDescent="0.35">
      <c r="A82" s="8158" t="s">
        <v>4160</v>
      </c>
      <c r="B82" s="8159"/>
      <c r="C82" s="8152"/>
      <c r="D82" s="841">
        <f t="shared" si="8"/>
        <v>0</v>
      </c>
      <c r="E82" s="840"/>
      <c r="F82" s="840"/>
      <c r="G82" s="602"/>
      <c r="H82" s="897"/>
      <c r="I82" s="602"/>
      <c r="J82" s="897"/>
      <c r="K82" s="602"/>
      <c r="L82" s="897"/>
      <c r="M82" s="602"/>
      <c r="N82" s="897"/>
      <c r="O82" s="7721"/>
      <c r="P82" s="7722"/>
      <c r="Q82" s="7721"/>
      <c r="R82" s="7721"/>
      <c r="S82" s="7721" t="str">
        <f t="shared" si="9"/>
        <v/>
      </c>
      <c r="T82" s="7721"/>
      <c r="U82" s="7721"/>
    </row>
    <row r="83" spans="1:21" x14ac:dyDescent="0.35">
      <c r="A83" s="8158" t="s">
        <v>4159</v>
      </c>
      <c r="B83" s="8159"/>
      <c r="C83" s="8152"/>
      <c r="D83" s="8069">
        <f t="shared" si="8"/>
        <v>0</v>
      </c>
      <c r="E83" s="7841"/>
      <c r="F83" s="8069"/>
      <c r="G83" s="602"/>
      <c r="H83" s="897"/>
      <c r="I83" s="602"/>
      <c r="J83" s="897"/>
      <c r="K83" s="602"/>
      <c r="L83" s="897"/>
      <c r="M83" s="602"/>
      <c r="N83" s="897"/>
      <c r="O83" s="7721"/>
      <c r="P83" s="7722"/>
      <c r="Q83" s="7721"/>
      <c r="R83" s="7721"/>
      <c r="S83" s="7721" t="str">
        <f t="shared" si="9"/>
        <v/>
      </c>
      <c r="T83" s="7721"/>
      <c r="U83" s="7721"/>
    </row>
    <row r="84" spans="1:21" x14ac:dyDescent="0.35">
      <c r="A84" s="8154" t="s">
        <v>4161</v>
      </c>
      <c r="B84" s="8155"/>
      <c r="C84" s="8152"/>
      <c r="D84" s="8153">
        <f t="shared" si="8"/>
        <v>0</v>
      </c>
      <c r="E84" s="8078"/>
      <c r="F84" s="8082"/>
      <c r="G84" s="7952"/>
      <c r="H84" s="7839"/>
      <c r="I84" s="7952"/>
      <c r="J84" s="7839"/>
      <c r="K84" s="7952"/>
      <c r="L84" s="7839"/>
      <c r="M84" s="602"/>
      <c r="N84" s="897"/>
      <c r="O84" s="951"/>
      <c r="P84" s="603"/>
      <c r="Q84" s="951"/>
      <c r="R84" s="951"/>
      <c r="S84" s="951" t="str">
        <f t="shared" si="9"/>
        <v/>
      </c>
      <c r="T84" s="951"/>
      <c r="U84" s="951"/>
    </row>
    <row r="85" spans="1:21" x14ac:dyDescent="0.35">
      <c r="A85" s="8160" t="s">
        <v>445</v>
      </c>
      <c r="B85" s="8161"/>
      <c r="C85" s="8162"/>
      <c r="D85" s="8153">
        <f t="shared" si="8"/>
        <v>0</v>
      </c>
      <c r="E85" s="8078"/>
      <c r="F85" s="8082"/>
      <c r="G85" s="602"/>
      <c r="H85" s="897"/>
      <c r="I85" s="602"/>
      <c r="J85" s="897"/>
      <c r="K85" s="602"/>
      <c r="L85" s="897"/>
      <c r="M85" s="7952"/>
      <c r="N85" s="7839"/>
      <c r="O85" s="951"/>
      <c r="P85" s="603"/>
      <c r="Q85" s="951"/>
      <c r="R85" s="951"/>
      <c r="S85" s="951" t="str">
        <f t="shared" si="9"/>
        <v/>
      </c>
      <c r="T85" s="951"/>
      <c r="U85" s="951"/>
    </row>
    <row r="86" spans="1:21" x14ac:dyDescent="0.35">
      <c r="A86" s="8353" t="s">
        <v>463</v>
      </c>
      <c r="B86" s="8354"/>
      <c r="C86" s="8355">
        <f>SUM(C72:C85)</f>
        <v>0</v>
      </c>
      <c r="D86" s="8356">
        <f>SUM(E86:F86)</f>
        <v>0</v>
      </c>
      <c r="E86" s="8357">
        <f t="shared" ref="E86:U86" si="10">SUM(E72:E85)</f>
        <v>0</v>
      </c>
      <c r="F86" s="8357">
        <f t="shared" si="10"/>
        <v>0</v>
      </c>
      <c r="G86" s="8357">
        <f t="shared" si="10"/>
        <v>0</v>
      </c>
      <c r="H86" s="8358">
        <f t="shared" si="10"/>
        <v>0</v>
      </c>
      <c r="I86" s="8358">
        <f t="shared" si="10"/>
        <v>0</v>
      </c>
      <c r="J86" s="8093">
        <f t="shared" si="10"/>
        <v>0</v>
      </c>
      <c r="K86" s="8093">
        <f t="shared" si="10"/>
        <v>0</v>
      </c>
      <c r="L86" s="8093">
        <f t="shared" si="10"/>
        <v>0</v>
      </c>
      <c r="M86" s="8093">
        <f t="shared" si="10"/>
        <v>0</v>
      </c>
      <c r="N86" s="8093">
        <f t="shared" si="10"/>
        <v>0</v>
      </c>
      <c r="O86" s="8093">
        <f t="shared" si="10"/>
        <v>0</v>
      </c>
      <c r="P86" s="8093">
        <f t="shared" si="10"/>
        <v>0</v>
      </c>
      <c r="Q86" s="8093">
        <f t="shared" si="10"/>
        <v>0</v>
      </c>
      <c r="R86" s="8093">
        <f t="shared" si="10"/>
        <v>0</v>
      </c>
      <c r="S86" s="8093">
        <f t="shared" si="10"/>
        <v>0</v>
      </c>
      <c r="T86" s="8093">
        <f t="shared" si="10"/>
        <v>0</v>
      </c>
      <c r="U86" s="8093">
        <f t="shared" si="10"/>
        <v>0</v>
      </c>
    </row>
    <row r="87" spans="1:21" ht="15.5" x14ac:dyDescent="0.35">
      <c r="A87" s="8359" t="s">
        <v>4202</v>
      </c>
      <c r="B87" s="8360"/>
      <c r="C87" s="8361"/>
      <c r="D87" s="8361"/>
      <c r="E87" s="8361"/>
      <c r="F87" s="8361"/>
      <c r="G87" s="8361"/>
      <c r="H87" s="8361"/>
      <c r="I87" s="8361"/>
      <c r="J87" s="8163"/>
      <c r="K87" s="8163"/>
      <c r="L87" s="8163"/>
      <c r="M87" s="8163"/>
      <c r="N87" s="8163"/>
      <c r="O87" s="8163"/>
      <c r="P87" s="8163"/>
      <c r="Q87" s="8163"/>
      <c r="R87" s="8163"/>
      <c r="S87" s="8163"/>
    </row>
    <row r="88" spans="1:21" x14ac:dyDescent="0.35">
      <c r="A88" s="8349" t="s">
        <v>3645</v>
      </c>
      <c r="B88" s="8164" t="s">
        <v>461</v>
      </c>
      <c r="C88" s="8165" t="s">
        <v>4203</v>
      </c>
      <c r="D88" s="8166"/>
      <c r="E88" s="8166"/>
      <c r="F88" s="8166"/>
      <c r="G88" s="8166"/>
      <c r="H88" s="8166"/>
      <c r="I88" s="8166"/>
      <c r="J88" s="8166"/>
      <c r="K88" s="8166"/>
      <c r="L88" s="8166"/>
      <c r="M88" s="8166"/>
      <c r="N88" s="8166"/>
      <c r="O88" s="8166"/>
      <c r="P88" s="8166"/>
      <c r="Q88" s="8166"/>
      <c r="R88" s="8166"/>
      <c r="S88" s="8167"/>
    </row>
    <row r="89" spans="1:21" ht="20" x14ac:dyDescent="0.35">
      <c r="A89" s="8350"/>
      <c r="B89" s="8168"/>
      <c r="C89" s="8169" t="s">
        <v>386</v>
      </c>
      <c r="D89" s="8170" t="s">
        <v>203</v>
      </c>
      <c r="E89" s="8170" t="s">
        <v>204</v>
      </c>
      <c r="F89" s="8170" t="s">
        <v>205</v>
      </c>
      <c r="G89" s="8170" t="s">
        <v>206</v>
      </c>
      <c r="H89" s="8170" t="s">
        <v>21</v>
      </c>
      <c r="I89" s="8170" t="s">
        <v>22</v>
      </c>
      <c r="J89" s="8170" t="s">
        <v>23</v>
      </c>
      <c r="K89" s="8170" t="s">
        <v>24</v>
      </c>
      <c r="L89" s="8170" t="s">
        <v>25</v>
      </c>
      <c r="M89" s="8170" t="s">
        <v>26</v>
      </c>
      <c r="N89" s="8170" t="s">
        <v>27</v>
      </c>
      <c r="O89" s="8170" t="s">
        <v>28</v>
      </c>
      <c r="P89" s="8170" t="s">
        <v>29</v>
      </c>
      <c r="Q89" s="8170" t="s">
        <v>30</v>
      </c>
      <c r="R89" s="8170" t="s">
        <v>31</v>
      </c>
      <c r="S89" s="8171" t="s">
        <v>100</v>
      </c>
    </row>
    <row r="90" spans="1:21" x14ac:dyDescent="0.35">
      <c r="A90" s="8351" t="s">
        <v>4121</v>
      </c>
      <c r="B90" s="8172">
        <f>SUM(C90:S90)</f>
        <v>0</v>
      </c>
      <c r="C90" s="8173"/>
      <c r="D90" s="8174"/>
      <c r="E90" s="8174"/>
      <c r="F90" s="8174"/>
      <c r="G90" s="8174"/>
      <c r="H90" s="8174"/>
      <c r="I90" s="8174"/>
      <c r="J90" s="8174"/>
      <c r="K90" s="8174"/>
      <c r="L90" s="8174"/>
      <c r="M90" s="8174"/>
      <c r="N90" s="8174"/>
      <c r="O90" s="8174"/>
      <c r="P90" s="8174"/>
      <c r="Q90" s="8174"/>
      <c r="R90" s="8174"/>
      <c r="S90" s="8175"/>
    </row>
    <row r="91" spans="1:21" ht="20" x14ac:dyDescent="0.35">
      <c r="A91" s="8351" t="s">
        <v>4204</v>
      </c>
      <c r="B91" s="8172">
        <f>SUM(C91:S91)</f>
        <v>0</v>
      </c>
      <c r="C91" s="8173"/>
      <c r="D91" s="8174"/>
      <c r="E91" s="8174"/>
      <c r="F91" s="8174"/>
      <c r="G91" s="8174"/>
      <c r="H91" s="8174"/>
      <c r="I91" s="8174"/>
      <c r="J91" s="8174"/>
      <c r="K91" s="8174"/>
      <c r="L91" s="8174"/>
      <c r="M91" s="8174"/>
      <c r="N91" s="8174"/>
      <c r="O91" s="8174"/>
      <c r="P91" s="8174"/>
      <c r="Q91" s="8174"/>
      <c r="R91" s="8174"/>
      <c r="S91" s="8175"/>
    </row>
    <row r="92" spans="1:21" x14ac:dyDescent="0.35">
      <c r="A92" s="8352" t="s">
        <v>4123</v>
      </c>
      <c r="B92" s="8176">
        <f>SUM(C92:S92)</f>
        <v>0</v>
      </c>
      <c r="C92" s="8177"/>
      <c r="D92" s="8178"/>
      <c r="E92" s="8178"/>
      <c r="F92" s="8178"/>
      <c r="G92" s="8178"/>
      <c r="H92" s="8178"/>
      <c r="I92" s="8178"/>
      <c r="J92" s="8178"/>
      <c r="K92" s="8178"/>
      <c r="L92" s="8178"/>
      <c r="M92" s="8178"/>
      <c r="N92" s="8178"/>
      <c r="O92" s="8178"/>
      <c r="P92" s="8178"/>
      <c r="Q92" s="8178"/>
      <c r="R92" s="8178"/>
      <c r="S92" s="8179"/>
    </row>
  </sheetData>
  <mergeCells count="95">
    <mergeCell ref="A85:B85"/>
    <mergeCell ref="A86:B86"/>
    <mergeCell ref="A88:A89"/>
    <mergeCell ref="B88:B89"/>
    <mergeCell ref="C88:S88"/>
    <mergeCell ref="A78:B78"/>
    <mergeCell ref="A79:B79"/>
    <mergeCell ref="A81:B81"/>
    <mergeCell ref="A82:B82"/>
    <mergeCell ref="A83:B83"/>
    <mergeCell ref="A84:B84"/>
    <mergeCell ref="A72:B72"/>
    <mergeCell ref="A73:B73"/>
    <mergeCell ref="A74:B74"/>
    <mergeCell ref="A75:B75"/>
    <mergeCell ref="A76:B76"/>
    <mergeCell ref="A77:B77"/>
    <mergeCell ref="R69:R71"/>
    <mergeCell ref="S69:S71"/>
    <mergeCell ref="T69:T71"/>
    <mergeCell ref="U69:U71"/>
    <mergeCell ref="G70:H70"/>
    <mergeCell ref="I70:J70"/>
    <mergeCell ref="K70:L70"/>
    <mergeCell ref="M70:N70"/>
    <mergeCell ref="C69:C71"/>
    <mergeCell ref="D69:F70"/>
    <mergeCell ref="G69:N69"/>
    <mergeCell ref="O69:O71"/>
    <mergeCell ref="P69:P71"/>
    <mergeCell ref="Q69:Q71"/>
    <mergeCell ref="A63:B63"/>
    <mergeCell ref="A64:B64"/>
    <mergeCell ref="A65:B65"/>
    <mergeCell ref="A66:B66"/>
    <mergeCell ref="A67:B67"/>
    <mergeCell ref="A69:B71"/>
    <mergeCell ref="A57:B57"/>
    <mergeCell ref="A58:B58"/>
    <mergeCell ref="A59:B59"/>
    <mergeCell ref="A60:B60"/>
    <mergeCell ref="A61:B61"/>
    <mergeCell ref="A62:B62"/>
    <mergeCell ref="A51:B51"/>
    <mergeCell ref="A52:B52"/>
    <mergeCell ref="A53:B53"/>
    <mergeCell ref="A54:B54"/>
    <mergeCell ref="A55:B55"/>
    <mergeCell ref="A56:B56"/>
    <mergeCell ref="E31:E32"/>
    <mergeCell ref="F31:AF31"/>
    <mergeCell ref="A49:B50"/>
    <mergeCell ref="C49:C50"/>
    <mergeCell ref="D49:D50"/>
    <mergeCell ref="E49:E50"/>
    <mergeCell ref="F49:F50"/>
    <mergeCell ref="G49:AG49"/>
    <mergeCell ref="A16:A28"/>
    <mergeCell ref="A29:B29"/>
    <mergeCell ref="A31:A32"/>
    <mergeCell ref="B31:B32"/>
    <mergeCell ref="C31:C32"/>
    <mergeCell ref="D31:D32"/>
    <mergeCell ref="AD11:AE11"/>
    <mergeCell ref="AF11:AG11"/>
    <mergeCell ref="AH11:AI11"/>
    <mergeCell ref="AJ11:AK11"/>
    <mergeCell ref="AL11:AM11"/>
    <mergeCell ref="A13:A15"/>
    <mergeCell ref="AV10:AV12"/>
    <mergeCell ref="AW10:AW12"/>
    <mergeCell ref="F11:G11"/>
    <mergeCell ref="H11:I11"/>
    <mergeCell ref="J11:K11"/>
    <mergeCell ref="L11:M11"/>
    <mergeCell ref="N11:O11"/>
    <mergeCell ref="P11:Q11"/>
    <mergeCell ref="R11:S11"/>
    <mergeCell ref="T11:U11"/>
    <mergeCell ref="AP10:AP12"/>
    <mergeCell ref="AQ10:AQ12"/>
    <mergeCell ref="AR10:AR12"/>
    <mergeCell ref="AS10:AS12"/>
    <mergeCell ref="AT10:AT12"/>
    <mergeCell ref="AU10:AU12"/>
    <mergeCell ref="A7:T7"/>
    <mergeCell ref="A10:B12"/>
    <mergeCell ref="C10:E11"/>
    <mergeCell ref="F10:AM10"/>
    <mergeCell ref="AN10:AN12"/>
    <mergeCell ref="AO10:AO12"/>
    <mergeCell ref="V11:W11"/>
    <mergeCell ref="X11:Y11"/>
    <mergeCell ref="Z11:AA11"/>
    <mergeCell ref="AB11:AC11"/>
  </mergeCells>
  <dataValidations count="2">
    <dataValidation type="whole" operator="greaterThanOrEqual" allowBlank="1" showInputMessage="1" showErrorMessage="1" error="Valor no Permitido" sqref="AQ10:AR12 B33:B45 T69:U71" xr:uid="{063D60D2-8006-45CF-83F4-9433A967EF3A}">
      <formula1>0</formula1>
    </dataValidation>
    <dataValidation allowBlank="1" showInputMessage="1" showErrorMessage="1" error="Valor no Permitido" sqref="A87:S92" xr:uid="{47E1797E-EA39-4D79-9E26-132B92E472D0}"/>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DB6E1F-92A9-40E7-B021-97945C0F9381}">
  <dimension ref="A1:DB256"/>
  <sheetViews>
    <sheetView showGridLines="0" topLeftCell="A211" zoomScaleNormal="100" workbookViewId="0">
      <selection activeCell="J221" sqref="J221"/>
    </sheetView>
  </sheetViews>
  <sheetFormatPr baseColWidth="10" defaultColWidth="11.453125" defaultRowHeight="14.5" x14ac:dyDescent="0.35"/>
  <cols>
    <col min="1" max="1" width="67.453125" customWidth="1"/>
    <col min="2" max="2" width="25.453125" customWidth="1"/>
    <col min="3" max="3" width="21" bestFit="1" customWidth="1"/>
    <col min="4" max="4" width="14.54296875" customWidth="1"/>
    <col min="5" max="5" width="14.453125" bestFit="1" customWidth="1"/>
    <col min="6" max="6" width="12.54296875" customWidth="1"/>
    <col min="7" max="7" width="12.1796875" customWidth="1"/>
    <col min="10" max="10" width="12.81640625" customWidth="1"/>
    <col min="13" max="13" width="12.81640625" customWidth="1"/>
    <col min="14" max="14" width="12.54296875" customWidth="1"/>
    <col min="16" max="16" width="12.453125" customWidth="1"/>
    <col min="17" max="17" width="16.54296875" customWidth="1"/>
    <col min="18" max="18" width="15.54296875" customWidth="1"/>
    <col min="19" max="19" width="14.54296875" customWidth="1"/>
    <col min="20" max="20" width="13.1796875" customWidth="1"/>
    <col min="21" max="21" width="12.81640625" customWidth="1"/>
    <col min="22" max="26" width="12.54296875" customWidth="1"/>
    <col min="27" max="27" width="11.453125" customWidth="1"/>
    <col min="28" max="28" width="13.1796875" customWidth="1"/>
    <col min="29" max="29" width="11.1796875" customWidth="1"/>
    <col min="30" max="30" width="16.453125" customWidth="1"/>
    <col min="31" max="32" width="11.1796875" customWidth="1"/>
    <col min="33" max="33" width="12.54296875" customWidth="1"/>
    <col min="34" max="34" width="13.453125" customWidth="1"/>
    <col min="35" max="35" width="16.54296875" customWidth="1"/>
    <col min="36" max="40" width="16.1796875" customWidth="1"/>
    <col min="41" max="41" width="14.453125" customWidth="1"/>
    <col min="42" max="42" width="16.1796875" customWidth="1"/>
    <col min="43" max="43" width="14.81640625" customWidth="1"/>
    <col min="44" max="44" width="15.1796875" customWidth="1"/>
    <col min="45" max="45" width="16.1796875" customWidth="1"/>
    <col min="46" max="46" width="15.54296875" customWidth="1"/>
    <col min="47" max="52" width="11.453125" customWidth="1"/>
    <col min="53" max="53" width="30.453125" customWidth="1"/>
    <col min="54" max="54" width="22.54296875" customWidth="1"/>
    <col min="55" max="56" width="11.453125" customWidth="1"/>
    <col min="57" max="57" width="16.54296875" customWidth="1"/>
    <col min="58" max="59" width="11.453125" customWidth="1"/>
    <col min="60" max="60" width="21.453125" customWidth="1"/>
    <col min="61" max="61" width="37" customWidth="1"/>
    <col min="62" max="62" width="30.81640625" customWidth="1"/>
    <col min="63" max="64" width="11.453125" customWidth="1"/>
    <col min="65" max="65" width="13.54296875" customWidth="1"/>
    <col min="66" max="66" width="22.453125" customWidth="1"/>
    <col min="67" max="78" width="11.453125" customWidth="1"/>
    <col min="79" max="96" width="11.453125" hidden="1" customWidth="1"/>
    <col min="97" max="105" width="11.453125" customWidth="1"/>
  </cols>
  <sheetData>
    <row r="1" spans="1:93" s="7444" customFormat="1" ht="15.65" customHeight="1" x14ac:dyDescent="0.25">
      <c r="A1" s="6389" t="s">
        <v>0</v>
      </c>
      <c r="B1" s="7441"/>
      <c r="C1" s="7442"/>
      <c r="D1" s="7442"/>
      <c r="E1" s="7442"/>
      <c r="F1" s="7442"/>
      <c r="G1" s="7442"/>
      <c r="H1" s="7442"/>
      <c r="I1" s="7442"/>
      <c r="J1" s="7442"/>
      <c r="K1" s="7443"/>
      <c r="L1" s="7443"/>
      <c r="M1" s="7443"/>
      <c r="N1" s="7443"/>
      <c r="O1" s="7443"/>
      <c r="P1" s="7443"/>
      <c r="Q1" s="7443"/>
      <c r="R1" s="7443"/>
      <c r="S1" s="7443"/>
      <c r="T1" s="7443"/>
      <c r="U1" s="7443"/>
      <c r="V1" s="7443"/>
      <c r="W1" s="7443"/>
      <c r="X1" s="7443"/>
      <c r="Y1" s="7443"/>
      <c r="Z1" s="7443"/>
      <c r="AA1" s="7443"/>
      <c r="AB1" s="7443"/>
      <c r="AC1" s="7443"/>
      <c r="AD1" s="7443"/>
      <c r="AE1" s="7443"/>
      <c r="AF1" s="7443"/>
    </row>
    <row r="2" spans="1:93" s="7444" customFormat="1" ht="15" customHeight="1" x14ac:dyDescent="0.25">
      <c r="A2" s="6389" t="s">
        <v>544</v>
      </c>
      <c r="B2" s="7441"/>
      <c r="C2" s="7442"/>
      <c r="D2" s="7442"/>
      <c r="E2" s="7442"/>
      <c r="F2" s="7442"/>
      <c r="G2" s="7442"/>
      <c r="H2" s="7442"/>
      <c r="I2" s="7442"/>
      <c r="J2" s="7442"/>
      <c r="K2" s="7443"/>
      <c r="L2" s="7443"/>
      <c r="M2" s="7443"/>
      <c r="N2" s="7443"/>
      <c r="O2" s="7443"/>
      <c r="P2" s="7443"/>
      <c r="Q2" s="7443"/>
      <c r="R2" s="7443"/>
      <c r="S2" s="7443"/>
      <c r="T2" s="7443"/>
      <c r="U2" s="7443"/>
      <c r="V2" s="7443"/>
      <c r="W2" s="7443"/>
      <c r="X2" s="7443"/>
      <c r="Y2" s="7443"/>
      <c r="Z2" s="7443"/>
      <c r="AA2" s="7443"/>
      <c r="AB2" s="7443"/>
      <c r="AC2" s="7443"/>
      <c r="AD2" s="7443"/>
      <c r="AE2" s="7443"/>
      <c r="AF2" s="7443"/>
    </row>
    <row r="3" spans="1:93" s="7444" customFormat="1" ht="14.15" customHeight="1" x14ac:dyDescent="0.25">
      <c r="A3" s="6389" t="s">
        <v>545</v>
      </c>
      <c r="B3" s="7445"/>
      <c r="C3" s="7446"/>
      <c r="D3" s="7446"/>
      <c r="E3" s="7446"/>
      <c r="F3" s="7446"/>
      <c r="G3" s="7446"/>
      <c r="H3" s="7446"/>
      <c r="I3" s="7446"/>
      <c r="J3" s="7446"/>
      <c r="K3" s="7443"/>
      <c r="L3" s="7443"/>
      <c r="M3" s="7443"/>
      <c r="N3" s="7443"/>
      <c r="O3" s="7443"/>
      <c r="P3" s="7443"/>
      <c r="Q3" s="7443"/>
      <c r="R3" s="7443"/>
      <c r="S3" s="7443"/>
      <c r="T3" s="7443"/>
      <c r="U3" s="7443"/>
      <c r="V3" s="7443"/>
      <c r="W3" s="7443"/>
      <c r="X3" s="7443"/>
      <c r="Y3" s="7443"/>
      <c r="Z3" s="7443"/>
      <c r="AA3" s="7443"/>
      <c r="AB3" s="7443"/>
      <c r="AC3" s="7443"/>
      <c r="AD3" s="7443"/>
      <c r="AE3" s="7443"/>
      <c r="AF3" s="7443"/>
    </row>
    <row r="4" spans="1:93" s="7444" customFormat="1" ht="12" customHeight="1" x14ac:dyDescent="0.25">
      <c r="A4" s="6389" t="s">
        <v>546</v>
      </c>
      <c r="B4" s="7445"/>
      <c r="C4" s="7442"/>
      <c r="D4" s="7447"/>
      <c r="E4" s="7442"/>
      <c r="F4" s="7442"/>
      <c r="G4" s="7442"/>
      <c r="H4" s="7442"/>
      <c r="I4" s="7442"/>
      <c r="J4" s="7442"/>
      <c r="K4" s="7443"/>
      <c r="L4" s="7443"/>
      <c r="M4" s="7443"/>
      <c r="N4" s="7443"/>
      <c r="O4" s="7443"/>
      <c r="P4" s="7443"/>
      <c r="Q4" s="7443"/>
      <c r="R4" s="7443"/>
      <c r="S4" s="7443"/>
      <c r="T4" s="7443"/>
      <c r="U4" s="7443"/>
      <c r="V4" s="7443"/>
      <c r="W4" s="7443"/>
      <c r="X4" s="7443"/>
      <c r="Y4" s="7443"/>
      <c r="Z4" s="7443"/>
      <c r="AA4" s="7443"/>
      <c r="AB4" s="7443"/>
      <c r="AC4" s="7443"/>
      <c r="AD4" s="7443"/>
      <c r="AE4" s="7443"/>
      <c r="AF4" s="7443"/>
    </row>
    <row r="5" spans="1:93" s="7444" customFormat="1" ht="12.65" customHeight="1" x14ac:dyDescent="0.25">
      <c r="A5" s="6389" t="s">
        <v>2798</v>
      </c>
      <c r="B5" s="7445"/>
      <c r="C5" s="7442"/>
      <c r="D5" s="7442"/>
      <c r="E5" s="7442"/>
      <c r="F5" s="7442"/>
      <c r="G5" s="7442"/>
      <c r="H5" s="7442"/>
      <c r="I5" s="7442"/>
      <c r="J5" s="7442"/>
      <c r="K5" s="7443"/>
      <c r="L5" s="7443"/>
      <c r="M5" s="7443"/>
      <c r="N5" s="7443"/>
      <c r="O5" s="7443"/>
      <c r="P5" s="7443"/>
      <c r="Q5" s="7443"/>
      <c r="R5" s="7443"/>
      <c r="S5" s="7443"/>
      <c r="T5" s="7443"/>
      <c r="U5" s="7443"/>
      <c r="V5" s="7443"/>
      <c r="W5" s="7443"/>
      <c r="X5" s="7443"/>
      <c r="Y5" s="7443"/>
      <c r="Z5" s="7443"/>
      <c r="AA5" s="7443"/>
      <c r="AB5" s="7443"/>
      <c r="AC5" s="7443"/>
      <c r="AD5" s="7443"/>
      <c r="AE5" s="7443"/>
      <c r="AF5" s="7443"/>
    </row>
    <row r="6" spans="1:93" s="7444" customFormat="1" ht="10.5" x14ac:dyDescent="0.25">
      <c r="A6" s="7445"/>
      <c r="B6" s="7445"/>
      <c r="C6" s="7442"/>
      <c r="D6" s="7442"/>
      <c r="E6" s="7442"/>
      <c r="F6" s="7442"/>
      <c r="G6" s="7442"/>
      <c r="H6" s="7442"/>
      <c r="I6" s="7442"/>
      <c r="J6" s="7442"/>
      <c r="K6" s="7443"/>
      <c r="L6" s="7443"/>
      <c r="M6" s="7443"/>
      <c r="N6" s="7443"/>
      <c r="O6" s="7443"/>
      <c r="P6" s="7443"/>
      <c r="Q6" s="7443"/>
      <c r="R6" s="7443"/>
      <c r="S6" s="7443"/>
      <c r="T6" s="7443"/>
      <c r="U6" s="7443"/>
      <c r="V6" s="7443"/>
      <c r="W6" s="7443"/>
      <c r="X6" s="7443"/>
      <c r="Y6" s="7443"/>
      <c r="Z6" s="7443"/>
      <c r="AA6" s="7443"/>
      <c r="AB6" s="7443"/>
      <c r="AC6" s="7443"/>
      <c r="AD6" s="7443"/>
      <c r="AE6" s="7443"/>
      <c r="AF6" s="7443"/>
    </row>
    <row r="7" spans="1:93" s="7444" customFormat="1" ht="15.75" customHeight="1" x14ac:dyDescent="0.25">
      <c r="A7" s="7445"/>
      <c r="B7" s="2174" t="s">
        <v>3948</v>
      </c>
      <c r="C7" s="2174"/>
      <c r="D7" s="2174"/>
      <c r="E7" s="2174"/>
      <c r="F7" s="2174"/>
      <c r="G7" s="2174"/>
      <c r="H7" s="2174"/>
      <c r="I7" s="2174"/>
      <c r="J7" s="2174"/>
      <c r="K7" s="7448"/>
      <c r="L7" s="7448"/>
      <c r="M7" s="7443"/>
      <c r="N7" s="7443"/>
      <c r="O7" s="7443"/>
      <c r="P7" s="7443"/>
      <c r="Q7" s="7443"/>
      <c r="R7" s="7443"/>
      <c r="S7" s="7443"/>
      <c r="T7" s="7443"/>
      <c r="U7" s="7443"/>
      <c r="V7" s="7443"/>
      <c r="W7" s="7443"/>
      <c r="X7" s="7443"/>
      <c r="Y7" s="7443"/>
      <c r="Z7" s="7443"/>
      <c r="AA7" s="7443"/>
      <c r="AB7" s="7443"/>
      <c r="AC7" s="7443"/>
      <c r="AD7" s="7443"/>
      <c r="AE7" s="7443"/>
      <c r="AF7" s="7443"/>
    </row>
    <row r="8" spans="1:93" s="7444" customFormat="1" ht="10.5" x14ac:dyDescent="0.25">
      <c r="A8" s="7443"/>
      <c r="B8" s="7449" t="s">
        <v>3949</v>
      </c>
      <c r="C8" s="7449"/>
      <c r="D8" s="7449"/>
      <c r="E8" s="7449"/>
      <c r="F8" s="7449"/>
      <c r="G8" s="7449"/>
      <c r="H8" s="7449"/>
      <c r="I8" s="7449"/>
      <c r="J8" s="7449"/>
      <c r="K8" s="7450"/>
      <c r="L8" s="7450"/>
      <c r="M8" s="7450"/>
      <c r="N8" s="7448"/>
      <c r="O8" s="7443"/>
      <c r="P8" s="7443"/>
      <c r="Q8" s="7443"/>
      <c r="R8" s="7443"/>
      <c r="S8" s="7443"/>
      <c r="T8" s="7443"/>
      <c r="U8" s="7443"/>
      <c r="V8" s="7443"/>
      <c r="W8" s="7443"/>
      <c r="X8" s="7443"/>
      <c r="Y8" s="7443"/>
      <c r="Z8" s="7443"/>
      <c r="AA8" s="7443"/>
      <c r="AB8" s="7443"/>
      <c r="AC8" s="7443"/>
      <c r="AD8" s="7443"/>
      <c r="AE8" s="7443"/>
      <c r="AF8" s="7443"/>
    </row>
    <row r="9" spans="1:93" s="7444" customFormat="1" ht="10.5" x14ac:dyDescent="0.25">
      <c r="A9" s="7443"/>
      <c r="B9" s="7451"/>
      <c r="C9" s="7451"/>
      <c r="D9" s="7451"/>
      <c r="E9" s="7451"/>
      <c r="F9" s="7451"/>
      <c r="G9" s="7451"/>
      <c r="H9" s="7451"/>
      <c r="I9" s="7451"/>
      <c r="J9" s="7451"/>
      <c r="K9" s="7451"/>
      <c r="L9" s="7451"/>
      <c r="M9" s="7451"/>
      <c r="N9" s="7448"/>
      <c r="O9" s="7443"/>
      <c r="P9" s="7443"/>
      <c r="Q9" s="7443"/>
      <c r="R9" s="7443"/>
      <c r="S9" s="7443"/>
      <c r="T9" s="7443"/>
      <c r="U9" s="7443"/>
      <c r="V9" s="7443"/>
      <c r="W9" s="7443"/>
      <c r="X9" s="7443"/>
      <c r="Y9" s="7443"/>
      <c r="Z9" s="7443"/>
      <c r="AA9" s="7443"/>
      <c r="AB9" s="7443"/>
      <c r="AC9" s="7443"/>
      <c r="AD9" s="7443"/>
      <c r="AE9" s="7443"/>
      <c r="AF9" s="7443"/>
    </row>
    <row r="10" spans="1:93" s="7444" customFormat="1" ht="10.5" x14ac:dyDescent="0.2">
      <c r="A10" s="7452"/>
      <c r="B10" s="7452"/>
      <c r="C10" s="7452"/>
      <c r="D10" s="7452"/>
      <c r="E10" s="7452"/>
      <c r="F10" s="7452"/>
      <c r="G10" s="7452"/>
      <c r="H10" s="7452"/>
      <c r="I10" s="7452"/>
      <c r="J10" s="7453"/>
      <c r="K10" s="7443"/>
      <c r="L10" s="7443"/>
      <c r="M10" s="7443"/>
      <c r="N10" s="7443"/>
      <c r="O10" s="7443"/>
      <c r="P10" s="7443"/>
      <c r="Q10" s="7443"/>
      <c r="R10" s="7443"/>
      <c r="S10" s="7443"/>
      <c r="T10" s="7443"/>
      <c r="U10" s="7443"/>
      <c r="V10" s="7443"/>
      <c r="W10" s="7443"/>
      <c r="X10" s="7443"/>
      <c r="Y10" s="7443"/>
      <c r="Z10" s="7443"/>
      <c r="AA10" s="7443"/>
      <c r="AB10" s="7443"/>
      <c r="AC10" s="7443"/>
      <c r="AD10" s="7443"/>
      <c r="AE10" s="7443"/>
      <c r="AF10" s="7443"/>
    </row>
    <row r="11" spans="1:93" s="7444" customFormat="1" ht="35.25" customHeight="1" x14ac:dyDescent="0.25">
      <c r="A11" s="7454" t="s">
        <v>3950</v>
      </c>
      <c r="B11" s="7455"/>
      <c r="C11" s="7456"/>
      <c r="D11" s="7456"/>
      <c r="E11" s="7456"/>
      <c r="F11" s="7457"/>
      <c r="G11" s="7457"/>
      <c r="H11" s="7457"/>
      <c r="I11" s="7457"/>
      <c r="J11" s="7457"/>
      <c r="K11" s="7443"/>
      <c r="L11" s="7443"/>
      <c r="M11" s="7443"/>
      <c r="N11" s="7443"/>
      <c r="O11" s="7443"/>
      <c r="P11" s="7443"/>
      <c r="Q11" s="7443"/>
      <c r="R11" s="7443"/>
      <c r="S11" s="7443"/>
      <c r="T11" s="7443"/>
      <c r="U11" s="7443"/>
      <c r="V11" s="7443"/>
      <c r="W11" s="7443"/>
      <c r="X11" s="7443"/>
      <c r="Y11" s="7443"/>
      <c r="Z11" s="7443"/>
      <c r="AA11" s="7443"/>
      <c r="AB11" s="7443"/>
      <c r="AC11" s="7443"/>
      <c r="AD11" s="7443"/>
      <c r="AE11" s="7443"/>
      <c r="AF11" s="7443"/>
    </row>
    <row r="12" spans="1:93" s="7444" customFormat="1" ht="24" customHeight="1" x14ac:dyDescent="0.2">
      <c r="A12" s="7458" t="s">
        <v>53</v>
      </c>
      <c r="B12" s="7459" t="s">
        <v>36</v>
      </c>
      <c r="C12" s="7460" t="s">
        <v>80</v>
      </c>
      <c r="D12" s="7461"/>
      <c r="E12" s="7461"/>
      <c r="F12" s="7461"/>
      <c r="G12" s="7461"/>
      <c r="H12" s="7461"/>
      <c r="I12" s="7461"/>
      <c r="J12" s="7461"/>
      <c r="K12" s="7461"/>
      <c r="L12" s="7461"/>
      <c r="M12" s="7461"/>
      <c r="N12" s="7461"/>
      <c r="O12" s="7461"/>
      <c r="P12" s="7461"/>
      <c r="Q12" s="7461"/>
      <c r="R12" s="7461"/>
      <c r="S12" s="7462"/>
      <c r="T12" s="7463" t="s">
        <v>3951</v>
      </c>
      <c r="U12" s="7464"/>
      <c r="V12" s="2417" t="s">
        <v>2128</v>
      </c>
      <c r="W12" s="2417" t="s">
        <v>2129</v>
      </c>
      <c r="X12" s="5602" t="s">
        <v>10</v>
      </c>
      <c r="Y12" s="5602" t="s">
        <v>11</v>
      </c>
      <c r="Z12" s="5602" t="s">
        <v>3952</v>
      </c>
      <c r="AA12" s="7443"/>
      <c r="AB12" s="7443"/>
      <c r="AC12" s="7443"/>
      <c r="AD12" s="7443"/>
      <c r="AE12" s="7443"/>
      <c r="AF12" s="7443"/>
      <c r="CA12" s="7465"/>
      <c r="CB12" s="7466"/>
      <c r="CC12" s="7466"/>
      <c r="CD12" s="7466"/>
      <c r="CE12" s="7466"/>
      <c r="CF12" s="7467"/>
      <c r="CK12" s="7465"/>
      <c r="CL12" s="7466"/>
      <c r="CM12" s="7466"/>
      <c r="CN12" s="7466"/>
      <c r="CO12" s="7466"/>
    </row>
    <row r="13" spans="1:93" s="7444" customFormat="1" ht="24" customHeight="1" x14ac:dyDescent="0.2">
      <c r="A13" s="7458"/>
      <c r="B13" s="7468"/>
      <c r="C13" s="4180" t="s">
        <v>386</v>
      </c>
      <c r="D13" s="6207" t="s">
        <v>203</v>
      </c>
      <c r="E13" s="7469" t="s">
        <v>355</v>
      </c>
      <c r="F13" s="6207" t="s">
        <v>205</v>
      </c>
      <c r="G13" s="7470" t="s">
        <v>206</v>
      </c>
      <c r="H13" s="7470" t="s">
        <v>21</v>
      </c>
      <c r="I13" s="7470" t="s">
        <v>22</v>
      </c>
      <c r="J13" s="7470" t="s">
        <v>23</v>
      </c>
      <c r="K13" s="7470" t="s">
        <v>24</v>
      </c>
      <c r="L13" s="7470" t="s">
        <v>25</v>
      </c>
      <c r="M13" s="7470" t="s">
        <v>26</v>
      </c>
      <c r="N13" s="7470" t="s">
        <v>27</v>
      </c>
      <c r="O13" s="7470" t="s">
        <v>28</v>
      </c>
      <c r="P13" s="7470" t="s">
        <v>29</v>
      </c>
      <c r="Q13" s="7470" t="s">
        <v>30</v>
      </c>
      <c r="R13" s="7470" t="s">
        <v>31</v>
      </c>
      <c r="S13" s="7471" t="s">
        <v>32</v>
      </c>
      <c r="T13" s="7472" t="s">
        <v>34</v>
      </c>
      <c r="U13" s="7473" t="s">
        <v>35</v>
      </c>
      <c r="V13" s="7474"/>
      <c r="W13" s="7474"/>
      <c r="X13" s="7475"/>
      <c r="Y13" s="7475"/>
      <c r="Z13" s="7475"/>
      <c r="AA13" s="7443"/>
      <c r="AB13" s="7443"/>
      <c r="AC13" s="7443"/>
      <c r="AD13" s="7443"/>
      <c r="AE13" s="7443"/>
      <c r="AF13" s="7443"/>
      <c r="CA13" s="7465"/>
      <c r="CB13" s="7466"/>
      <c r="CC13" s="7466"/>
      <c r="CD13" s="7466"/>
      <c r="CE13" s="7466"/>
      <c r="CF13" s="7467"/>
      <c r="CK13" s="7465"/>
      <c r="CL13" s="7466"/>
      <c r="CM13" s="7466"/>
      <c r="CN13" s="7466"/>
      <c r="CO13" s="7466"/>
    </row>
    <row r="14" spans="1:93" s="7444" customFormat="1" ht="13.5" customHeight="1" x14ac:dyDescent="0.2">
      <c r="A14" s="7476" t="s">
        <v>557</v>
      </c>
      <c r="B14" s="7477"/>
      <c r="C14" s="7478"/>
      <c r="D14" s="7479"/>
      <c r="E14" s="3678"/>
      <c r="F14" s="577"/>
      <c r="G14" s="577"/>
      <c r="H14" s="577"/>
      <c r="I14" s="577"/>
      <c r="J14" s="577"/>
      <c r="K14" s="577"/>
      <c r="L14" s="577"/>
      <c r="M14" s="577"/>
      <c r="N14" s="577"/>
      <c r="O14" s="577"/>
      <c r="P14" s="577"/>
      <c r="Q14" s="577"/>
      <c r="R14" s="577"/>
      <c r="S14" s="580"/>
      <c r="T14" s="4093"/>
      <c r="U14" s="7480"/>
      <c r="V14" s="4092"/>
      <c r="W14" s="4092"/>
      <c r="X14" s="4092"/>
      <c r="Y14" s="4092"/>
      <c r="Z14" s="7481"/>
      <c r="AA14" s="7443" t="str">
        <f>CA14&amp;CB14&amp;CC14&amp;CD14&amp;CE14&amp;CF14</f>
        <v/>
      </c>
      <c r="AB14" s="7443"/>
      <c r="AC14" s="7443"/>
      <c r="AD14" s="7443"/>
      <c r="AE14" s="7443"/>
      <c r="AF14" s="7443"/>
      <c r="CA14" s="7444" t="str">
        <f>IF(CK14=1," *Los controles según sexo deben ser iguales  al total de Controles. ","")</f>
        <v/>
      </c>
      <c r="CB14" s="7444" t="str">
        <f>IF(CL14=1," *Las Atenciones de NNA SENAME no pueden superar el total de Atenciones entre los 0 Y 24 años.","")</f>
        <v/>
      </c>
      <c r="CC14" s="7444" t="str">
        <f>IF(CM14=1," *Las Atenciones de NNA Mejor Niñez no pueden superar el total de Atenciones entre los 0 Y 24 años.","")</f>
        <v/>
      </c>
      <c r="CD14" s="7444" t="str">
        <f>IF(CN14=1," *Las Atenciones de Pueblos Originarios no pueden superar el total de Atenciones .","")</f>
        <v/>
      </c>
      <c r="CE14" s="7444" t="str">
        <f>IF(CO14=1," *Las Atenciones de Migrantes no pueden superar el total de Atenciones .","")</f>
        <v/>
      </c>
      <c r="CF14" s="7444" t="str">
        <f>IF(OR(AND($B14&lt;&gt;0,V14=""),AND($B14&lt;&gt;0,W14=""),AND($B14&lt;&gt;0,X14=""),AND($B14&lt;&gt;0,Y14=""),AND($B14&lt;&gt;0,Z14="")),"* No olvide digitar Migrantes y/o Pueblos Originarios, Espacios Amigables, Niños, Niñas, Adolescentes y Jóvenes SENAME, Niños, Niñas, Adolescentes y Jóvenes Mejor Niñez (Digite CERO si no tiene). ","")</f>
        <v/>
      </c>
      <c r="CK14" s="7444">
        <f>IF(T14+U14&lt;&gt;B14,1,0)</f>
        <v>0</v>
      </c>
      <c r="CL14" s="7444">
        <f t="shared" ref="CL14:CM18" si="0">IF(SUM($C14:$G14)&lt;V14,1,0)</f>
        <v>0</v>
      </c>
      <c r="CM14" s="7444">
        <f t="shared" si="0"/>
        <v>0</v>
      </c>
      <c r="CN14" s="7444">
        <f t="shared" ref="CN14:CO18" si="1">IF($B14&lt;X14,1,0)</f>
        <v>0</v>
      </c>
      <c r="CO14" s="7444">
        <f t="shared" si="1"/>
        <v>0</v>
      </c>
    </row>
    <row r="15" spans="1:93" s="7444" customFormat="1" ht="13.5" customHeight="1" x14ac:dyDescent="0.2">
      <c r="A15" s="7482" t="s">
        <v>588</v>
      </c>
      <c r="B15" s="7477"/>
      <c r="C15" s="7478"/>
      <c r="D15" s="7479"/>
      <c r="E15" s="605"/>
      <c r="F15" s="7479"/>
      <c r="G15" s="7479"/>
      <c r="H15" s="7479"/>
      <c r="I15" s="7479"/>
      <c r="J15" s="7479"/>
      <c r="K15" s="7479"/>
      <c r="L15" s="7479"/>
      <c r="M15" s="7479"/>
      <c r="N15" s="7479"/>
      <c r="O15" s="7479"/>
      <c r="P15" s="7479"/>
      <c r="Q15" s="7479"/>
      <c r="R15" s="7479"/>
      <c r="S15" s="7483"/>
      <c r="T15" s="731"/>
      <c r="U15" s="729"/>
      <c r="V15" s="606"/>
      <c r="W15" s="606"/>
      <c r="X15" s="606"/>
      <c r="Y15" s="606"/>
      <c r="Z15" s="7484"/>
      <c r="AA15" s="7443" t="str">
        <f>CA15&amp;CB15&amp;CC15&amp;CD15&amp;CE15</f>
        <v/>
      </c>
      <c r="AB15" s="7443"/>
      <c r="AC15" s="7443"/>
      <c r="AD15" s="7443"/>
      <c r="AE15" s="7443"/>
      <c r="AF15" s="7443"/>
      <c r="CA15" s="7444" t="str">
        <f>IF(CK15=1," *Los controles según sexo deben ser iguales  al total de Controles. ","")</f>
        <v/>
      </c>
      <c r="CB15" s="7444" t="str">
        <f>IF(CL15=1," *Las Atenciones de NNA SENAME no pueden superar el total de Atenciones entre los 0 Y 24 años.","")</f>
        <v/>
      </c>
      <c r="CC15" s="7444" t="str">
        <f>IF(CM15=1," *Las Atenciones de NNA Mejor Niñez no pueden superar el total de Atenciones entre los 0 Y 24 años.","")</f>
        <v/>
      </c>
      <c r="CD15" s="7444" t="str">
        <f>IF(CN15=1," *Las Atenciones de Pueblos Originarios no pueden superar el total de Atenciones .","")</f>
        <v/>
      </c>
      <c r="CE15" s="7444" t="str">
        <f>IF(CO15=1," *Las Atenciones de Migrantes no pueden superar el total de Atenciones .","")</f>
        <v/>
      </c>
      <c r="CF15" s="7444" t="str">
        <f>IF(OR(AND($B15&lt;&gt;0,V15=""),AND($B15&lt;&gt;0,W15=""),AND($B15&lt;&gt;0,X15=""),AND($B15&lt;&gt;0,Y15=""),AND($B15&lt;&gt;0,Z15="")),"* No olvide digitar Migrantes y/o Pueblos Originarios, Espacios Amigables, Niños, Niñas, Adolescentes y Jóvenes SENAME, Niños, Niñas, Adolescentes y Jóvenes Mejor Niñez (Digite CERO si no tiene). ","")</f>
        <v/>
      </c>
      <c r="CK15" s="7444">
        <f>IF(T15+U15&lt;&gt;B15,1,0)</f>
        <v>0</v>
      </c>
      <c r="CL15" s="7444">
        <f t="shared" si="0"/>
        <v>0</v>
      </c>
      <c r="CM15" s="7444">
        <f t="shared" si="0"/>
        <v>0</v>
      </c>
      <c r="CN15" s="7444">
        <f t="shared" si="1"/>
        <v>0</v>
      </c>
      <c r="CO15" s="7444">
        <f t="shared" si="1"/>
        <v>0</v>
      </c>
    </row>
    <row r="16" spans="1:93" s="7444" customFormat="1" ht="13.5" customHeight="1" x14ac:dyDescent="0.2">
      <c r="A16" s="7485" t="s">
        <v>3953</v>
      </c>
      <c r="B16" s="7477"/>
      <c r="C16" s="7486"/>
      <c r="D16" s="7487"/>
      <c r="E16" s="605"/>
      <c r="F16" s="7479"/>
      <c r="G16" s="7479"/>
      <c r="H16" s="7479"/>
      <c r="I16" s="7479"/>
      <c r="J16" s="7479"/>
      <c r="K16" s="7479"/>
      <c r="L16" s="7479"/>
      <c r="M16" s="7479"/>
      <c r="N16" s="7479"/>
      <c r="O16" s="7479"/>
      <c r="P16" s="7488"/>
      <c r="Q16" s="7488"/>
      <c r="R16" s="7488"/>
      <c r="S16" s="7489"/>
      <c r="T16" s="7490"/>
      <c r="U16" s="729"/>
      <c r="V16" s="606"/>
      <c r="W16" s="606"/>
      <c r="X16" s="606"/>
      <c r="Y16" s="606"/>
      <c r="Z16" s="7484"/>
      <c r="AA16" s="7443" t="str">
        <f>CA16&amp;CB16&amp;CC16&amp;CD16&amp;CE16</f>
        <v/>
      </c>
      <c r="AB16" s="7443"/>
      <c r="AC16" s="7443"/>
      <c r="AD16" s="7443"/>
      <c r="AE16" s="7443"/>
      <c r="AF16" s="7443"/>
      <c r="CA16" s="7444" t="str">
        <f>IF(CK16=1," *Los controles según sexo deben ser iguales  al total de Controles. ","")</f>
        <v/>
      </c>
      <c r="CB16" s="7444" t="str">
        <f>IF(CL16=1," *Las Atenciones de NNA SENAME no pueden superar el total de Atenciones entre los 0 Y 24 años.","")</f>
        <v/>
      </c>
      <c r="CC16" s="7444" t="str">
        <f>IF(CM16=1," *Las Atenciones de NNA Mejor Niñez no pueden superar el total de Atenciones entre los 0 Y 24 años.","")</f>
        <v/>
      </c>
      <c r="CD16" s="7444" t="str">
        <f>IF(CN16=1," *Las Atenciones de Pueblos Originarios no pueden superar el total de Atenciones .","")</f>
        <v/>
      </c>
      <c r="CE16" s="7444" t="str">
        <f>IF(CO16=1," *Las Atenciones de Migrantes no pueden superar el total de Atenciones .","")</f>
        <v/>
      </c>
      <c r="CF16" s="7444" t="str">
        <f>IF(OR(AND($B16&lt;&gt;0,V16=""),AND($B16&lt;&gt;0,W16=""),AND($B16&lt;&gt;0,X16=""),AND($B16&lt;&gt;0,Y16=""),AND($B16&lt;&gt;0,Z16="")),"* No olvide digitar Migrantes y/o Pueblos Originarios, Espacios Amigables, Niños, Niñas, Adolescentes y Jóvenes SENAME, Niños, Niñas, Adolescentes y Jóvenes Mejor Niñez (Digite CERO si no tiene). ","")</f>
        <v/>
      </c>
      <c r="CK16" s="7444">
        <f>IF(T16+U16&lt;&gt;B16,1,0)</f>
        <v>0</v>
      </c>
      <c r="CL16" s="7444">
        <f t="shared" si="0"/>
        <v>0</v>
      </c>
      <c r="CM16" s="7444">
        <f t="shared" si="0"/>
        <v>0</v>
      </c>
      <c r="CN16" s="7444">
        <f t="shared" si="1"/>
        <v>0</v>
      </c>
      <c r="CO16" s="7444">
        <f t="shared" si="1"/>
        <v>0</v>
      </c>
    </row>
    <row r="17" spans="1:103" ht="13.5" customHeight="1" x14ac:dyDescent="0.35">
      <c r="A17" s="7482" t="s">
        <v>167</v>
      </c>
      <c r="B17" s="7477"/>
      <c r="C17" s="7478"/>
      <c r="D17" s="7479"/>
      <c r="E17" s="605"/>
      <c r="F17" s="7479"/>
      <c r="G17" s="7479"/>
      <c r="H17" s="7479"/>
      <c r="I17" s="7479"/>
      <c r="J17" s="7479"/>
      <c r="K17" s="7479"/>
      <c r="L17" s="7479"/>
      <c r="M17" s="7479"/>
      <c r="N17" s="7479"/>
      <c r="O17" s="7488"/>
      <c r="P17" s="7488"/>
      <c r="Q17" s="7488"/>
      <c r="R17" s="7488"/>
      <c r="S17" s="7489"/>
      <c r="T17" s="731"/>
      <c r="U17" s="729"/>
      <c r="V17" s="606"/>
      <c r="W17" s="606"/>
      <c r="X17" s="606"/>
      <c r="Y17" s="606"/>
      <c r="Z17" s="7484"/>
      <c r="AA17" s="7443" t="str">
        <f>CA17&amp;CB17&amp;CC17&amp;CD17&amp;CE17</f>
        <v/>
      </c>
      <c r="AB17" s="7443"/>
      <c r="AC17" s="7443"/>
      <c r="AD17" s="7443"/>
      <c r="AE17" s="7443"/>
      <c r="AF17" s="7443"/>
      <c r="AG17" s="7444"/>
      <c r="AH17" s="7444"/>
      <c r="AI17" s="7444"/>
      <c r="AJ17" s="7444"/>
      <c r="AK17" s="7444"/>
      <c r="AL17" s="7444"/>
      <c r="AM17" s="7444"/>
      <c r="AN17" s="7444"/>
      <c r="AO17" s="7444"/>
      <c r="AP17" s="7444"/>
      <c r="AQ17" s="7444"/>
      <c r="AR17" s="7444"/>
      <c r="AS17" s="7444"/>
      <c r="AT17" s="7444"/>
      <c r="AU17" s="7444"/>
      <c r="AV17" s="7444"/>
      <c r="AW17" s="7444"/>
      <c r="AX17" s="7444"/>
      <c r="AY17" s="7444"/>
      <c r="AZ17" s="7444"/>
      <c r="BA17" s="7444"/>
      <c r="BB17" s="7444"/>
      <c r="BC17" s="7444"/>
      <c r="BD17" s="7444"/>
      <c r="BE17" s="7444"/>
      <c r="BF17" s="7444"/>
      <c r="BG17" s="7444"/>
      <c r="BH17" s="7444"/>
      <c r="BI17" s="7444"/>
      <c r="BJ17" s="7444"/>
      <c r="BK17" s="7444"/>
      <c r="BL17" s="7444"/>
      <c r="BM17" s="7444"/>
      <c r="BN17" s="7444"/>
      <c r="BO17" s="7444"/>
      <c r="BP17" s="7444"/>
      <c r="BQ17" s="7444"/>
      <c r="BR17" s="7444"/>
      <c r="BS17" s="7444"/>
      <c r="BT17" s="7444"/>
      <c r="BU17" s="7444"/>
      <c r="BV17" s="7444"/>
      <c r="BW17" s="7444"/>
      <c r="BX17" s="7444"/>
      <c r="BY17" s="7444"/>
      <c r="BZ17" s="7444"/>
      <c r="CA17" s="7444" t="str">
        <f>IF(CK17=1," *Los controles según sexo deben ser iguales  al total de Controles. ","")</f>
        <v/>
      </c>
      <c r="CB17" s="7444" t="str">
        <f>IF(CL17=1," *Las Atenciones de NNA SENAME no pueden superar el total de Atenciones entre los 0 Y 24 años.","")</f>
        <v/>
      </c>
      <c r="CC17" s="7444" t="str">
        <f>IF(CM17=1," *Las Atenciones de NNA Mejor Niñez no pueden superar el total de Atenciones entre los 0 Y 24 años.","")</f>
        <v/>
      </c>
      <c r="CD17" s="7444" t="str">
        <f>IF(CN17=1," *Las Atenciones de Pueblos Originarios no pueden superar el total de Atenciones .","")</f>
        <v/>
      </c>
      <c r="CE17" s="7444" t="str">
        <f>IF(CO17=1," *Las Atenciones de Migrantes no pueden superar el total de Atenciones .","")</f>
        <v/>
      </c>
      <c r="CF17" s="7444" t="str">
        <f>IF(OR(AND($B17&lt;&gt;0,V17=""),AND($B17&lt;&gt;0,W17=""),AND($B17&lt;&gt;0,X17=""),AND($B17&lt;&gt;0,Y17=""),AND($B17&lt;&gt;0,Z17="")),"* No olvide digitar Migrantes y/o Pueblos Originarios, Espacios Amigables, Niños, Niñas, Adolescentes y Jóvenes SENAME, Niños, Niñas, Adolescentes y Jóvenes Mejor Niñez (Digite CERO si no tiene). ","")</f>
        <v/>
      </c>
      <c r="CG17" s="7444"/>
      <c r="CH17" s="7444"/>
      <c r="CI17" s="7444"/>
      <c r="CJ17" s="7444"/>
      <c r="CK17" s="7444">
        <f>IF(T17+U17&lt;&gt;B17,1,0)</f>
        <v>0</v>
      </c>
      <c r="CL17" s="7444">
        <f t="shared" si="0"/>
        <v>0</v>
      </c>
      <c r="CM17" s="7444">
        <f t="shared" si="0"/>
        <v>0</v>
      </c>
      <c r="CN17" s="7444">
        <f t="shared" si="1"/>
        <v>0</v>
      </c>
      <c r="CO17" s="7444">
        <f t="shared" si="1"/>
        <v>0</v>
      </c>
      <c r="CP17" s="7444"/>
      <c r="CQ17" s="7444"/>
      <c r="CR17" s="7444"/>
      <c r="CS17" s="7444"/>
      <c r="CT17" s="7444"/>
      <c r="CU17" s="7444"/>
      <c r="CV17" s="7444"/>
      <c r="CW17" s="7444"/>
      <c r="CX17" s="7444"/>
      <c r="CY17" s="7444"/>
    </row>
    <row r="18" spans="1:103" ht="13.5" customHeight="1" x14ac:dyDescent="0.35">
      <c r="A18" s="7491" t="s">
        <v>3954</v>
      </c>
      <c r="B18" s="7492"/>
      <c r="C18" s="7478"/>
      <c r="D18" s="7479"/>
      <c r="E18" s="605"/>
      <c r="F18" s="7479"/>
      <c r="G18" s="7479"/>
      <c r="H18" s="7479"/>
      <c r="I18" s="7479"/>
      <c r="J18" s="7479"/>
      <c r="K18" s="7479"/>
      <c r="L18" s="7479"/>
      <c r="M18" s="7479"/>
      <c r="N18" s="7479"/>
      <c r="O18" s="7479"/>
      <c r="P18" s="7479"/>
      <c r="Q18" s="7479"/>
      <c r="R18" s="7479"/>
      <c r="S18" s="7483"/>
      <c r="T18" s="731"/>
      <c r="U18" s="729"/>
      <c r="V18" s="606"/>
      <c r="W18" s="606"/>
      <c r="X18" s="606"/>
      <c r="Y18" s="606"/>
      <c r="Z18" s="7484"/>
      <c r="AA18" s="7443" t="str">
        <f>CA18&amp;CB18&amp;CC18&amp;CD18&amp;CE18</f>
        <v/>
      </c>
      <c r="AB18" s="7443"/>
      <c r="AC18" s="7443"/>
      <c r="AD18" s="7443"/>
      <c r="AE18" s="7443"/>
      <c r="AF18" s="7443"/>
      <c r="AG18" s="7444"/>
      <c r="AH18" s="7444"/>
      <c r="AI18" s="7444"/>
      <c r="AJ18" s="7444"/>
      <c r="AK18" s="7444"/>
      <c r="AL18" s="7444"/>
      <c r="AM18" s="7444"/>
      <c r="AN18" s="7444"/>
      <c r="AO18" s="7444"/>
      <c r="AP18" s="7444"/>
      <c r="AQ18" s="7444"/>
      <c r="AR18" s="7444"/>
      <c r="AS18" s="7444"/>
      <c r="AT18" s="7444"/>
      <c r="AU18" s="7444"/>
      <c r="AV18" s="7444"/>
      <c r="AW18" s="7444"/>
      <c r="AX18" s="7444"/>
      <c r="AY18" s="7444"/>
      <c r="AZ18" s="7444"/>
      <c r="BA18" s="7444"/>
      <c r="BB18" s="7444"/>
      <c r="BC18" s="7444"/>
      <c r="BD18" s="7444"/>
      <c r="BE18" s="7444"/>
      <c r="BF18" s="7444"/>
      <c r="BG18" s="7444"/>
      <c r="BH18" s="7444"/>
      <c r="BI18" s="7444"/>
      <c r="BJ18" s="7444"/>
      <c r="BK18" s="7444"/>
      <c r="BL18" s="7444"/>
      <c r="BM18" s="7444"/>
      <c r="BN18" s="7444"/>
      <c r="BO18" s="7444"/>
      <c r="BP18" s="7444"/>
      <c r="BQ18" s="7444"/>
      <c r="BR18" s="7444"/>
      <c r="BS18" s="7444"/>
      <c r="BT18" s="7444"/>
      <c r="BU18" s="7444"/>
      <c r="BV18" s="7444"/>
      <c r="BW18" s="7444"/>
      <c r="BX18" s="7444"/>
      <c r="BY18" s="7444"/>
      <c r="BZ18" s="7444"/>
      <c r="CA18" s="7444" t="str">
        <f>IF(CK18=1," *Los controles según sexo deben ser iguales  al total de Controles. ","")</f>
        <v/>
      </c>
      <c r="CB18" s="7444" t="str">
        <f>IF(CL18=1," *Las Atenciones de NNA SENAME no pueden superar el total de Atenciones entre los 0 Y 24 años.","")</f>
        <v/>
      </c>
      <c r="CC18" s="7444" t="str">
        <f>IF(CM18=1," *Las Atenciones de NNA Mejor Niñez no pueden superar el total de Atenciones entre los 0 Y 24 años.","")</f>
        <v/>
      </c>
      <c r="CD18" s="7444" t="str">
        <f>IF(CN18=1," *Las Atenciones de Pueblos Originarios no pueden superar el total de Atenciones .","")</f>
        <v/>
      </c>
      <c r="CE18" s="7444" t="str">
        <f>IF(CO18=1," *Las Atenciones de Migrantes no pueden superar el total de Atenciones .","")</f>
        <v/>
      </c>
      <c r="CF18" s="7444" t="str">
        <f>IF(OR(AND($B18&lt;&gt;0,V18=""),AND($B18&lt;&gt;0,W18=""),AND($B18&lt;&gt;0,X18=""),AND($B18&lt;&gt;0,Y18=""),AND($B18&lt;&gt;0,Z18="")),"* No olvide digitar Migrantes y/o Pueblos Originarios, Espacios Amigables, Niños, Niñas, Adolescentes y Jóvenes SENAME, Niños, Niñas, Adolescentes y Jóvenes Mejor Niñez (Digite CERO si no tiene). ","")</f>
        <v/>
      </c>
      <c r="CG18" s="7444"/>
      <c r="CH18" s="7444"/>
      <c r="CI18" s="7444"/>
      <c r="CJ18" s="7444"/>
      <c r="CK18" s="7444">
        <f>IF(T18+U18&lt;&gt;B18,1,0)</f>
        <v>0</v>
      </c>
      <c r="CL18" s="7444">
        <f t="shared" si="0"/>
        <v>0</v>
      </c>
      <c r="CM18" s="7444">
        <f t="shared" si="0"/>
        <v>0</v>
      </c>
      <c r="CN18" s="7444">
        <f t="shared" si="1"/>
        <v>0</v>
      </c>
      <c r="CO18" s="7444">
        <f t="shared" si="1"/>
        <v>0</v>
      </c>
      <c r="CP18" s="7444"/>
      <c r="CQ18" s="7444"/>
      <c r="CR18" s="7444"/>
      <c r="CS18" s="7444"/>
      <c r="CT18" s="7444"/>
      <c r="CU18" s="7444"/>
      <c r="CV18" s="7444"/>
      <c r="CW18" s="7444"/>
      <c r="CX18" s="7444"/>
      <c r="CY18" s="7444"/>
    </row>
    <row r="19" spans="1:103" ht="15.65" customHeight="1" x14ac:dyDescent="0.35">
      <c r="A19" s="7493" t="s">
        <v>461</v>
      </c>
      <c r="B19" s="7494"/>
      <c r="C19" s="7495"/>
      <c r="D19" s="7496"/>
      <c r="E19" s="7496"/>
      <c r="F19" s="7497"/>
      <c r="G19" s="7497"/>
      <c r="H19" s="7497"/>
      <c r="I19" s="7497"/>
      <c r="J19" s="7497"/>
      <c r="K19" s="7497"/>
      <c r="L19" s="7497"/>
      <c r="M19" s="7497"/>
      <c r="N19" s="7497"/>
      <c r="O19" s="7497"/>
      <c r="P19" s="7497"/>
      <c r="Q19" s="7497"/>
      <c r="R19" s="7497"/>
      <c r="S19" s="7498"/>
      <c r="T19" s="7499"/>
      <c r="U19" s="7500"/>
      <c r="V19" s="7501"/>
      <c r="W19" s="7501"/>
      <c r="X19" s="7501"/>
      <c r="Y19" s="7501"/>
      <c r="Z19" s="7501"/>
      <c r="AA19" s="7443"/>
      <c r="AB19" s="7443"/>
      <c r="AC19" s="7443"/>
      <c r="AD19" s="7443"/>
      <c r="AE19" s="7443"/>
      <c r="AF19" s="7443"/>
      <c r="AG19" s="7444"/>
      <c r="AH19" s="7444"/>
      <c r="AI19" s="7444"/>
      <c r="AJ19" s="7444"/>
      <c r="AK19" s="7444"/>
      <c r="AL19" s="7444"/>
      <c r="AM19" s="7444"/>
      <c r="AN19" s="7444"/>
      <c r="AO19" s="7444"/>
      <c r="AP19" s="7444"/>
      <c r="AQ19" s="7444"/>
      <c r="AR19" s="7444"/>
      <c r="AS19" s="7444"/>
      <c r="AT19" s="7444"/>
      <c r="AU19" s="7444"/>
      <c r="AV19" s="7444"/>
      <c r="AW19" s="7444"/>
      <c r="AX19" s="7444"/>
      <c r="AY19" s="7444"/>
      <c r="AZ19" s="7444"/>
      <c r="BA19" s="7444"/>
      <c r="BB19" s="7444"/>
      <c r="BC19" s="7444"/>
      <c r="BD19" s="7444"/>
      <c r="BE19" s="7444"/>
      <c r="BF19" s="7444"/>
      <c r="BG19" s="7444"/>
      <c r="BH19" s="7444"/>
      <c r="BI19" s="7444"/>
      <c r="BJ19" s="7444"/>
      <c r="BK19" s="7444"/>
      <c r="BL19" s="7444"/>
      <c r="BM19" s="7444"/>
      <c r="BN19" s="7444"/>
      <c r="BO19" s="7444"/>
      <c r="BP19" s="7444"/>
      <c r="BQ19" s="7444"/>
      <c r="BR19" s="7444"/>
      <c r="BS19" s="7444"/>
      <c r="BT19" s="7444"/>
      <c r="BU19" s="7444"/>
      <c r="BV19" s="7444"/>
      <c r="BW19" s="7444"/>
      <c r="BX19" s="7444"/>
      <c r="BY19" s="7444"/>
      <c r="BZ19" s="7444"/>
      <c r="CA19" s="7444"/>
      <c r="CB19" s="7444"/>
      <c r="CC19" s="7444"/>
      <c r="CD19" s="7444"/>
      <c r="CE19" s="7444"/>
      <c r="CF19" s="7444"/>
      <c r="CG19" s="7444"/>
      <c r="CH19" s="7444"/>
      <c r="CI19" s="7444"/>
      <c r="CJ19" s="7444"/>
      <c r="CK19" s="7444"/>
      <c r="CL19" s="7444"/>
      <c r="CM19" s="7444"/>
      <c r="CN19" s="7444"/>
      <c r="CO19" s="7444"/>
      <c r="CP19" s="7444"/>
      <c r="CQ19" s="7444"/>
      <c r="CR19" s="7444"/>
      <c r="CS19" s="7444"/>
      <c r="CT19" s="7444"/>
      <c r="CU19" s="7444"/>
      <c r="CV19" s="7444"/>
      <c r="CW19" s="7444"/>
      <c r="CX19" s="7444"/>
      <c r="CY19" s="7444"/>
    </row>
    <row r="20" spans="1:103" ht="26.15" customHeight="1" x14ac:dyDescent="0.35">
      <c r="A20" s="7502" t="s">
        <v>3955</v>
      </c>
      <c r="B20" s="7503"/>
      <c r="C20" s="7503"/>
      <c r="D20" s="7503"/>
      <c r="E20" s="7503"/>
      <c r="F20" s="7503"/>
      <c r="G20" s="7503"/>
      <c r="H20" s="7503"/>
      <c r="I20" s="7503"/>
      <c r="J20" s="7503"/>
      <c r="K20" s="7503"/>
      <c r="L20" s="7503"/>
      <c r="M20" s="7504"/>
      <c r="N20" s="7504"/>
      <c r="O20" s="7504"/>
      <c r="P20" s="7504"/>
      <c r="Q20" s="7504"/>
      <c r="R20" s="7504"/>
      <c r="S20" s="7504"/>
      <c r="T20" s="7504"/>
      <c r="U20" s="7504"/>
      <c r="V20" s="7504"/>
      <c r="W20" s="7504"/>
      <c r="X20" s="7504"/>
      <c r="Y20" s="7504"/>
      <c r="Z20" s="7443"/>
      <c r="AA20" s="7443"/>
      <c r="AB20" s="7443"/>
      <c r="AC20" s="7443"/>
      <c r="AD20" s="7443"/>
      <c r="AE20" s="7443"/>
      <c r="AF20" s="7444"/>
      <c r="AG20" s="7444"/>
      <c r="AH20" s="7444"/>
      <c r="AI20" s="7444"/>
      <c r="AJ20" s="7444"/>
      <c r="AK20" s="7444"/>
      <c r="AL20" s="7444"/>
      <c r="AM20" s="7444"/>
      <c r="AN20" s="7444"/>
      <c r="AO20" s="7444"/>
      <c r="AP20" s="7444"/>
      <c r="AQ20" s="7444"/>
      <c r="AR20" s="7444"/>
      <c r="AS20" s="7444"/>
      <c r="AT20" s="7444"/>
      <c r="AU20" s="7444"/>
      <c r="AV20" s="7444"/>
      <c r="AW20" s="7444"/>
      <c r="AX20" s="7444"/>
      <c r="AY20" s="7444"/>
      <c r="AZ20" s="7444"/>
      <c r="BA20" s="7444"/>
      <c r="BB20" s="7444"/>
      <c r="BC20" s="7444"/>
      <c r="BD20" s="7444"/>
      <c r="BE20" s="7444"/>
      <c r="BF20" s="7444"/>
      <c r="BG20" s="7444"/>
      <c r="BH20" s="7444"/>
      <c r="BI20" s="7444"/>
      <c r="BJ20" s="7444"/>
      <c r="BK20" s="7444"/>
      <c r="BL20" s="7444"/>
      <c r="BM20" s="7444"/>
      <c r="BN20" s="7444"/>
      <c r="BO20" s="7444"/>
      <c r="BP20" s="7444"/>
      <c r="BQ20" s="7444"/>
      <c r="BR20" s="7444"/>
      <c r="BS20" s="7444"/>
      <c r="BT20" s="7444"/>
      <c r="BU20" s="7444"/>
      <c r="BV20" s="7444"/>
      <c r="BW20" s="7444"/>
      <c r="BX20" s="7444"/>
      <c r="BY20" s="7444"/>
      <c r="BZ20" s="7444"/>
      <c r="CA20" s="7444"/>
      <c r="CB20" s="7444"/>
      <c r="CC20" s="7444"/>
      <c r="CD20" s="7444"/>
      <c r="CE20" s="7444"/>
      <c r="CF20" s="7444"/>
      <c r="CG20" s="7444"/>
      <c r="CH20" s="7444"/>
      <c r="CI20" s="7444"/>
      <c r="CJ20" s="7444"/>
      <c r="CK20" s="7444"/>
      <c r="CL20" s="7444"/>
      <c r="CM20" s="7444"/>
      <c r="CN20" s="7444"/>
      <c r="CO20" s="7444"/>
      <c r="CP20" s="7444"/>
      <c r="CQ20" s="7444"/>
      <c r="CR20" s="7444"/>
      <c r="CS20" s="7444"/>
      <c r="CT20" s="7444"/>
      <c r="CU20" s="7444"/>
      <c r="CV20" s="7444"/>
      <c r="CW20" s="7444"/>
      <c r="CX20" s="7444"/>
      <c r="CY20" s="7443"/>
    </row>
    <row r="21" spans="1:103" ht="15.65" customHeight="1" x14ac:dyDescent="0.35">
      <c r="A21" s="7505" t="s">
        <v>2347</v>
      </c>
      <c r="B21" s="7506" t="s">
        <v>36</v>
      </c>
      <c r="C21" s="7506"/>
      <c r="D21" s="7506"/>
      <c r="E21" s="7507" t="s">
        <v>9</v>
      </c>
      <c r="F21" s="7508"/>
      <c r="G21" s="7508"/>
      <c r="H21" s="7509"/>
      <c r="I21" s="7510" t="s">
        <v>557</v>
      </c>
      <c r="J21" s="7511" t="s">
        <v>3956</v>
      </c>
      <c r="K21" s="7506" t="s">
        <v>10</v>
      </c>
      <c r="L21" s="7506" t="s">
        <v>11</v>
      </c>
      <c r="M21" s="7504"/>
      <c r="N21" s="7504"/>
      <c r="O21" s="7504"/>
      <c r="P21" s="7504"/>
      <c r="Q21" s="7504"/>
      <c r="R21" s="7504"/>
      <c r="S21" s="7504"/>
      <c r="T21" s="7504"/>
      <c r="U21" s="7504"/>
      <c r="V21" s="7504"/>
      <c r="W21" s="7504"/>
      <c r="X21" s="7504"/>
      <c r="Y21" s="7504"/>
      <c r="Z21" s="7443"/>
      <c r="AA21" s="7443"/>
      <c r="AB21" s="7443"/>
      <c r="AC21" s="7443"/>
      <c r="AD21" s="7443"/>
      <c r="AE21" s="7443"/>
      <c r="AF21" s="7444"/>
      <c r="AG21" s="7444"/>
      <c r="AH21" s="7444"/>
      <c r="AI21" s="7444"/>
      <c r="AJ21" s="7444"/>
      <c r="AK21" s="7444"/>
      <c r="AL21" s="7444"/>
      <c r="AM21" s="7444"/>
      <c r="AN21" s="7444"/>
      <c r="AO21" s="7444"/>
      <c r="AP21" s="7444"/>
      <c r="AQ21" s="7444"/>
      <c r="AR21" s="7444"/>
      <c r="AS21" s="7444"/>
      <c r="AT21" s="7444"/>
      <c r="AU21" s="7444"/>
      <c r="AV21" s="7444"/>
      <c r="AW21" s="7444"/>
      <c r="AX21" s="7444"/>
      <c r="AY21" s="7444"/>
      <c r="AZ21" s="7444"/>
      <c r="BA21" s="7444"/>
      <c r="BB21" s="7444"/>
      <c r="BC21" s="7444"/>
      <c r="BD21" s="7444"/>
      <c r="BE21" s="7444"/>
      <c r="BF21" s="7444"/>
      <c r="BG21" s="7444"/>
      <c r="BH21" s="7444"/>
      <c r="BI21" s="7444"/>
      <c r="BJ21" s="7444"/>
      <c r="BK21" s="7444"/>
      <c r="BL21" s="7444"/>
      <c r="BM21" s="7444"/>
      <c r="BN21" s="7444"/>
      <c r="BO21" s="7444"/>
      <c r="BP21" s="7444"/>
      <c r="BQ21" s="7444"/>
      <c r="BR21" s="7444"/>
      <c r="BS21" s="7444"/>
      <c r="BT21" s="7444"/>
      <c r="BU21" s="7444"/>
      <c r="BV21" s="7444"/>
      <c r="BW21" s="7444"/>
      <c r="BX21" s="7444"/>
      <c r="BY21" s="7444"/>
      <c r="BZ21" s="7444"/>
      <c r="CA21" s="7444"/>
      <c r="CB21" s="7444"/>
      <c r="CC21" s="7444"/>
      <c r="CD21" s="7444"/>
      <c r="CE21" s="7444"/>
      <c r="CF21" s="7444"/>
      <c r="CG21" s="7444"/>
      <c r="CH21" s="7444"/>
      <c r="CI21" s="7444"/>
      <c r="CJ21" s="7444"/>
      <c r="CK21" s="7444"/>
      <c r="CL21" s="7444"/>
      <c r="CM21" s="7444"/>
      <c r="CN21" s="7444"/>
      <c r="CO21" s="7444"/>
      <c r="CP21" s="7444"/>
      <c r="CQ21" s="7444"/>
      <c r="CR21" s="7444"/>
      <c r="CS21" s="7444"/>
      <c r="CT21" s="7444"/>
      <c r="CU21" s="7444"/>
      <c r="CV21" s="7444"/>
      <c r="CW21" s="7444"/>
      <c r="CX21" s="7444"/>
      <c r="CY21" s="7443"/>
    </row>
    <row r="22" spans="1:103" ht="15.65" customHeight="1" x14ac:dyDescent="0.35">
      <c r="A22" s="7505"/>
      <c r="B22" s="7506"/>
      <c r="C22" s="7506"/>
      <c r="D22" s="7506"/>
      <c r="E22" s="7505" t="s">
        <v>3957</v>
      </c>
      <c r="F22" s="7505"/>
      <c r="G22" s="7505" t="s">
        <v>3958</v>
      </c>
      <c r="H22" s="7512"/>
      <c r="I22" s="7510"/>
      <c r="J22" s="7511"/>
      <c r="K22" s="7506"/>
      <c r="L22" s="7506"/>
      <c r="M22" s="7504"/>
      <c r="N22" s="7504"/>
      <c r="O22" s="7504"/>
      <c r="P22" s="7504"/>
      <c r="Q22" s="7504"/>
      <c r="R22" s="7504"/>
      <c r="S22" s="7504"/>
      <c r="T22" s="7504"/>
      <c r="U22" s="7504"/>
      <c r="V22" s="7504"/>
      <c r="W22" s="7504"/>
      <c r="X22" s="7504"/>
      <c r="Y22" s="7504"/>
      <c r="Z22" s="7443"/>
      <c r="AA22" s="7443"/>
      <c r="AB22" s="7443"/>
      <c r="AC22" s="7443"/>
      <c r="AD22" s="7443"/>
      <c r="AE22" s="7443"/>
      <c r="AF22" s="7444"/>
      <c r="AG22" s="7444"/>
      <c r="AH22" s="7444"/>
      <c r="AI22" s="7444"/>
      <c r="AJ22" s="7444"/>
      <c r="AK22" s="7444"/>
      <c r="AL22" s="7444"/>
      <c r="AM22" s="7444"/>
      <c r="AN22" s="7444"/>
      <c r="AO22" s="7444"/>
      <c r="AP22" s="7444"/>
      <c r="AQ22" s="7444"/>
      <c r="AR22" s="7444"/>
      <c r="AS22" s="7444"/>
      <c r="AT22" s="7444"/>
      <c r="AU22" s="7444"/>
      <c r="AV22" s="7444"/>
      <c r="AW22" s="7444"/>
      <c r="AX22" s="7444"/>
      <c r="AY22" s="7444"/>
      <c r="AZ22" s="7444"/>
      <c r="BA22" s="7444"/>
      <c r="BB22" s="7444"/>
      <c r="BC22" s="7444"/>
      <c r="BD22" s="7444"/>
      <c r="BE22" s="7444"/>
      <c r="BF22" s="7444"/>
      <c r="BG22" s="7444"/>
      <c r="BH22" s="7444"/>
      <c r="BI22" s="7444"/>
      <c r="BJ22" s="7444"/>
      <c r="BK22" s="7444"/>
      <c r="BL22" s="7444"/>
      <c r="BM22" s="7444"/>
      <c r="BN22" s="7444"/>
      <c r="BO22" s="7444"/>
      <c r="BP22" s="7444"/>
      <c r="BQ22" s="7444"/>
      <c r="BR22" s="7444"/>
      <c r="BS22" s="7444"/>
      <c r="BT22" s="7444"/>
      <c r="BU22" s="7444"/>
      <c r="BV22" s="7444"/>
      <c r="BW22" s="7444"/>
      <c r="BX22" s="7444"/>
      <c r="BY22" s="7444"/>
      <c r="BZ22" s="7444"/>
      <c r="CA22" s="7466"/>
      <c r="CB22" s="7466"/>
      <c r="CC22" s="7466"/>
      <c r="CD22" s="7466"/>
      <c r="CE22" s="7466"/>
      <c r="CF22" s="7444"/>
      <c r="CG22" s="7444"/>
      <c r="CH22" s="7444"/>
      <c r="CI22" s="7444"/>
      <c r="CJ22" s="7444"/>
      <c r="CK22" s="7466"/>
      <c r="CL22" s="7466"/>
      <c r="CM22" s="7466"/>
      <c r="CN22" s="7466"/>
      <c r="CO22" s="7444"/>
      <c r="CP22" s="7444"/>
      <c r="CQ22" s="7444"/>
      <c r="CR22" s="7444"/>
      <c r="CS22" s="7444"/>
      <c r="CT22" s="7444"/>
      <c r="CU22" s="7444"/>
      <c r="CV22" s="7444"/>
      <c r="CW22" s="7444"/>
      <c r="CX22" s="7444"/>
      <c r="CY22" s="7443"/>
    </row>
    <row r="23" spans="1:103" ht="15.65" customHeight="1" x14ac:dyDescent="0.35">
      <c r="A23" s="7505"/>
      <c r="B23" s="7513" t="s">
        <v>33</v>
      </c>
      <c r="C23" s="7514" t="s">
        <v>34</v>
      </c>
      <c r="D23" s="7514" t="s">
        <v>35</v>
      </c>
      <c r="E23" s="7514" t="s">
        <v>34</v>
      </c>
      <c r="F23" s="7514" t="s">
        <v>35</v>
      </c>
      <c r="G23" s="7514" t="s">
        <v>34</v>
      </c>
      <c r="H23" s="7515" t="s">
        <v>35</v>
      </c>
      <c r="I23" s="7510"/>
      <c r="J23" s="7511"/>
      <c r="K23" s="7506"/>
      <c r="L23" s="7506"/>
      <c r="M23" s="7504"/>
      <c r="N23" s="7504"/>
      <c r="O23" s="7504"/>
      <c r="P23" s="7504"/>
      <c r="Q23" s="7504"/>
      <c r="R23" s="7504"/>
      <c r="S23" s="7504"/>
      <c r="T23" s="7504"/>
      <c r="U23" s="7504"/>
      <c r="V23" s="7504"/>
      <c r="W23" s="7504"/>
      <c r="X23" s="7504"/>
      <c r="Y23" s="7504"/>
      <c r="Z23" s="7443"/>
      <c r="AA23" s="7443"/>
      <c r="AB23" s="7443"/>
      <c r="AC23" s="7443"/>
      <c r="AD23" s="7443"/>
      <c r="AE23" s="7443"/>
      <c r="AF23" s="7444"/>
      <c r="AG23" s="7444"/>
      <c r="AH23" s="7444"/>
      <c r="AI23" s="7444"/>
      <c r="AJ23" s="7444"/>
      <c r="AK23" s="7444"/>
      <c r="AL23" s="7444"/>
      <c r="AM23" s="7444"/>
      <c r="AN23" s="7444"/>
      <c r="AO23" s="7444"/>
      <c r="AP23" s="7444"/>
      <c r="AQ23" s="7444"/>
      <c r="AR23" s="7444"/>
      <c r="AS23" s="7444"/>
      <c r="AT23" s="7444"/>
      <c r="AU23" s="7444"/>
      <c r="AV23" s="7444"/>
      <c r="AW23" s="7444"/>
      <c r="AX23" s="7444"/>
      <c r="AY23" s="7444"/>
      <c r="AZ23" s="7444"/>
      <c r="BA23" s="7444"/>
      <c r="BB23" s="7444"/>
      <c r="BC23" s="7444"/>
      <c r="BD23" s="7444"/>
      <c r="BE23" s="7444"/>
      <c r="BF23" s="7444"/>
      <c r="BG23" s="7444"/>
      <c r="BH23" s="7444"/>
      <c r="BI23" s="7444"/>
      <c r="BJ23" s="7444"/>
      <c r="BK23" s="7444"/>
      <c r="BL23" s="7444"/>
      <c r="BM23" s="7444"/>
      <c r="BN23" s="7444"/>
      <c r="BO23" s="7444"/>
      <c r="BP23" s="7444"/>
      <c r="BQ23" s="7444"/>
      <c r="BR23" s="7444"/>
      <c r="BS23" s="7444"/>
      <c r="BT23" s="7444"/>
      <c r="BU23" s="7444"/>
      <c r="BV23" s="7444"/>
      <c r="BW23" s="7444"/>
      <c r="BX23" s="7444"/>
      <c r="BY23" s="7444"/>
      <c r="BZ23" s="7444"/>
      <c r="CA23" s="7466"/>
      <c r="CB23" s="7466"/>
      <c r="CC23" s="7466"/>
      <c r="CD23" s="7466"/>
      <c r="CE23" s="7466"/>
      <c r="CF23" s="7444"/>
      <c r="CG23" s="7444"/>
      <c r="CH23" s="7444"/>
      <c r="CI23" s="7444"/>
      <c r="CJ23" s="7444"/>
      <c r="CK23" s="7466"/>
      <c r="CL23" s="7466"/>
      <c r="CM23" s="7466"/>
      <c r="CN23" s="7466"/>
      <c r="CO23" s="7444"/>
      <c r="CP23" s="7444"/>
      <c r="CQ23" s="7444"/>
      <c r="CR23" s="7444"/>
      <c r="CS23" s="7444"/>
      <c r="CT23" s="7444"/>
      <c r="CU23" s="7444"/>
      <c r="CV23" s="7444"/>
      <c r="CW23" s="7444"/>
      <c r="CX23" s="7444"/>
      <c r="CY23" s="7443"/>
    </row>
    <row r="24" spans="1:103" ht="15.65" customHeight="1" x14ac:dyDescent="0.35">
      <c r="A24" s="7516" t="s">
        <v>3959</v>
      </c>
      <c r="B24" s="7517"/>
      <c r="C24" s="7517"/>
      <c r="D24" s="7517"/>
      <c r="E24" s="7518"/>
      <c r="F24" s="7518"/>
      <c r="G24" s="7518"/>
      <c r="H24" s="7519"/>
      <c r="I24" s="7520"/>
      <c r="J24" s="7518"/>
      <c r="K24" s="7518"/>
      <c r="L24" s="7518"/>
      <c r="M24" s="7443" t="str">
        <f>CA24&amp;CB24&amp;CC24&amp;CD24&amp;CE24</f>
        <v/>
      </c>
      <c r="N24" s="7504"/>
      <c r="O24" s="7504"/>
      <c r="P24" s="7504"/>
      <c r="Q24" s="7504"/>
      <c r="R24" s="7504"/>
      <c r="S24" s="7504"/>
      <c r="T24" s="7504"/>
      <c r="U24" s="7504"/>
      <c r="V24" s="7504"/>
      <c r="W24" s="7504"/>
      <c r="X24" s="7504"/>
      <c r="Y24" s="7504"/>
      <c r="Z24" s="7443"/>
      <c r="AA24" s="7443"/>
      <c r="AB24" s="7443"/>
      <c r="AC24" s="7443"/>
      <c r="AD24" s="7443"/>
      <c r="AE24" s="7443"/>
      <c r="AF24" s="7444"/>
      <c r="AG24" s="7444"/>
      <c r="AH24" s="7444"/>
      <c r="AI24" s="7444"/>
      <c r="AJ24" s="7444"/>
      <c r="AK24" s="7444"/>
      <c r="AL24" s="7444"/>
      <c r="AM24" s="7444"/>
      <c r="AN24" s="7444"/>
      <c r="AO24" s="7444"/>
      <c r="AP24" s="7444"/>
      <c r="AQ24" s="7444"/>
      <c r="AR24" s="7444"/>
      <c r="AS24" s="7444"/>
      <c r="AT24" s="7444"/>
      <c r="AU24" s="7444"/>
      <c r="AV24" s="7444"/>
      <c r="AW24" s="7444"/>
      <c r="AX24" s="7444"/>
      <c r="AY24" s="7444"/>
      <c r="AZ24" s="7444"/>
      <c r="BA24" s="7444"/>
      <c r="BB24" s="7444"/>
      <c r="BC24" s="7444"/>
      <c r="BD24" s="7444"/>
      <c r="BE24" s="7444"/>
      <c r="BF24" s="7444"/>
      <c r="BG24" s="7444"/>
      <c r="BH24" s="7444"/>
      <c r="BI24" s="7444"/>
      <c r="BJ24" s="7444"/>
      <c r="BK24" s="7444"/>
      <c r="BL24" s="7444"/>
      <c r="BM24" s="7444"/>
      <c r="BN24" s="7444"/>
      <c r="BO24" s="7444"/>
      <c r="BP24" s="7444"/>
      <c r="BQ24" s="7444"/>
      <c r="BR24" s="7444"/>
      <c r="BS24" s="7444"/>
      <c r="BT24" s="7444"/>
      <c r="BU24" s="7444"/>
      <c r="BV24" s="7444"/>
      <c r="BW24" s="7444"/>
      <c r="BX24" s="7444"/>
      <c r="BY24" s="7444"/>
      <c r="BZ24" s="7444"/>
      <c r="CA24" s="7444" t="str">
        <f>IF(CK24=1," *Las Consultas de Medicos no pueden superar el total de Consultas. ","")</f>
        <v/>
      </c>
      <c r="CB24" s="7444" t="str">
        <f>IF(CL24=1," *Las Consultas de Otros Profesionales no pueden superar el total de Consultas.","")</f>
        <v/>
      </c>
      <c r="CC24" s="7444" t="str">
        <f>IF(CM24=1," *Las Consultas de Pueblos Originarios no pueden superar el total de Consultas.","")</f>
        <v/>
      </c>
      <c r="CD24" s="7444" t="str">
        <f>IF(CN24=1," *Las Consultas de Migrantes no pueden superar el total de Consultas.","")</f>
        <v/>
      </c>
      <c r="CE24" s="7444" t="str">
        <f>IF(OR(AND(L24="",B24&lt;&gt;0),AND(K24="",K24&lt;&gt;0)),"* No olvide digitar Migrantes y/o Pueblos Originarios (Digite CERO si no tiene). ","")</f>
        <v/>
      </c>
      <c r="CF24" s="7444"/>
      <c r="CG24" s="7444"/>
      <c r="CH24" s="7444"/>
      <c r="CI24" s="7444"/>
      <c r="CJ24" s="7444"/>
      <c r="CK24" s="7444">
        <f t="shared" ref="CK24:CN26" si="2">IF($B24&lt;I24,1,0)</f>
        <v>0</v>
      </c>
      <c r="CL24" s="7444">
        <f t="shared" si="2"/>
        <v>0</v>
      </c>
      <c r="CM24" s="7444">
        <f t="shared" si="2"/>
        <v>0</v>
      </c>
      <c r="CN24" s="7444">
        <f t="shared" si="2"/>
        <v>0</v>
      </c>
      <c r="CO24" s="7444"/>
      <c r="CP24" s="7444"/>
      <c r="CQ24" s="7444"/>
      <c r="CR24" s="7444"/>
      <c r="CS24" s="7444"/>
      <c r="CT24" s="7444"/>
      <c r="CU24" s="7444"/>
      <c r="CV24" s="7444"/>
      <c r="CW24" s="7444"/>
      <c r="CX24" s="7444"/>
      <c r="CY24" s="7443"/>
    </row>
    <row r="25" spans="1:103" ht="15.65" customHeight="1" x14ac:dyDescent="0.35">
      <c r="A25" s="7521" t="s">
        <v>3960</v>
      </c>
      <c r="B25" s="7522"/>
      <c r="C25" s="7522"/>
      <c r="D25" s="7522"/>
      <c r="E25" s="7523"/>
      <c r="F25" s="7523"/>
      <c r="G25" s="7523"/>
      <c r="H25" s="7524"/>
      <c r="I25" s="7525"/>
      <c r="J25" s="7523"/>
      <c r="K25" s="7523"/>
      <c r="L25" s="7523"/>
      <c r="M25" s="7443" t="str">
        <f>CA25&amp;CB25&amp;CC25&amp;CD25&amp;CE25</f>
        <v/>
      </c>
      <c r="N25" s="7504"/>
      <c r="O25" s="7504"/>
      <c r="P25" s="7504"/>
      <c r="Q25" s="7504"/>
      <c r="R25" s="7504"/>
      <c r="S25" s="7504"/>
      <c r="T25" s="7504"/>
      <c r="U25" s="7504"/>
      <c r="V25" s="7504"/>
      <c r="W25" s="7504"/>
      <c r="X25" s="7504"/>
      <c r="Y25" s="7504"/>
      <c r="Z25" s="7443"/>
      <c r="AA25" s="7443"/>
      <c r="AB25" s="7443"/>
      <c r="AC25" s="7443"/>
      <c r="AD25" s="7443"/>
      <c r="AE25" s="7443"/>
      <c r="AF25" s="7444"/>
      <c r="AG25" s="7444"/>
      <c r="AH25" s="7444"/>
      <c r="AI25" s="7444"/>
      <c r="AJ25" s="7444"/>
      <c r="AK25" s="7444"/>
      <c r="AL25" s="7444"/>
      <c r="AM25" s="7444"/>
      <c r="AN25" s="7444"/>
      <c r="AO25" s="7444"/>
      <c r="AP25" s="7444"/>
      <c r="AQ25" s="7444"/>
      <c r="AR25" s="7444"/>
      <c r="AS25" s="7444"/>
      <c r="AT25" s="7444"/>
      <c r="AU25" s="7444"/>
      <c r="AV25" s="7444"/>
      <c r="AW25" s="7444"/>
      <c r="AX25" s="7444"/>
      <c r="AY25" s="7444"/>
      <c r="AZ25" s="7444"/>
      <c r="BA25" s="7444"/>
      <c r="BB25" s="7444"/>
      <c r="BC25" s="7444"/>
      <c r="BD25" s="7444"/>
      <c r="BE25" s="7444"/>
      <c r="BF25" s="7444"/>
      <c r="BG25" s="7444"/>
      <c r="BH25" s="7444"/>
      <c r="BI25" s="7444"/>
      <c r="BJ25" s="7444"/>
      <c r="BK25" s="7444"/>
      <c r="BL25" s="7444"/>
      <c r="BM25" s="7444"/>
      <c r="BN25" s="7444"/>
      <c r="BO25" s="7444"/>
      <c r="BP25" s="7444"/>
      <c r="BQ25" s="7444"/>
      <c r="BR25" s="7444"/>
      <c r="BS25" s="7444"/>
      <c r="BT25" s="7444"/>
      <c r="BU25" s="7444"/>
      <c r="BV25" s="7444"/>
      <c r="BW25" s="7444"/>
      <c r="BX25" s="7444"/>
      <c r="BY25" s="7444"/>
      <c r="BZ25" s="7444"/>
      <c r="CA25" s="7444" t="str">
        <f>IF(CK25=1," *Las Consultas de Medicos no pueden superar el total de Consultas. ","")</f>
        <v/>
      </c>
      <c r="CB25" s="7444" t="str">
        <f>IF(CL25=1," *Las Consultas de Otros Profesionales no pueden superar el total de Consultas.","")</f>
        <v/>
      </c>
      <c r="CC25" s="7444" t="str">
        <f>IF(CM25=1," *Las Consultas de Pueblos Originarios no pueden superar el total de Consultas.","")</f>
        <v/>
      </c>
      <c r="CD25" s="7444" t="str">
        <f>IF(CN25=1," *Las Consultas de Migrantes no pueden superar el total de Consultas.","")</f>
        <v/>
      </c>
      <c r="CE25" s="7444" t="str">
        <f>IF(OR(AND(L25="",B25&lt;&gt;0),AND(K25="",K25&lt;&gt;0)),"* No olvide digitar Migrantes y/o Pueblos Originarios (Digite CERO si no tiene). ","")</f>
        <v/>
      </c>
      <c r="CF25" s="7444"/>
      <c r="CG25" s="7444"/>
      <c r="CH25" s="7444"/>
      <c r="CI25" s="7444"/>
      <c r="CJ25" s="7444"/>
      <c r="CK25" s="7444">
        <f t="shared" si="2"/>
        <v>0</v>
      </c>
      <c r="CL25" s="7444">
        <f t="shared" si="2"/>
        <v>0</v>
      </c>
      <c r="CM25" s="7444">
        <f t="shared" si="2"/>
        <v>0</v>
      </c>
      <c r="CN25" s="7444">
        <f t="shared" si="2"/>
        <v>0</v>
      </c>
      <c r="CO25" s="7444"/>
      <c r="CP25" s="7444"/>
      <c r="CQ25" s="7444"/>
      <c r="CR25" s="7444"/>
      <c r="CS25" s="7444"/>
      <c r="CT25" s="7444"/>
      <c r="CU25" s="7444"/>
      <c r="CV25" s="7444"/>
      <c r="CW25" s="7444"/>
      <c r="CX25" s="7444"/>
      <c r="CY25" s="7443"/>
    </row>
    <row r="26" spans="1:103" ht="15.65" customHeight="1" x14ac:dyDescent="0.35">
      <c r="A26" s="7526" t="s">
        <v>3961</v>
      </c>
      <c r="B26" s="7527"/>
      <c r="C26" s="7527"/>
      <c r="D26" s="7527"/>
      <c r="E26" s="7528"/>
      <c r="F26" s="7528"/>
      <c r="G26" s="7528"/>
      <c r="H26" s="7529"/>
      <c r="I26" s="7530"/>
      <c r="J26" s="7528"/>
      <c r="K26" s="7528"/>
      <c r="L26" s="7528"/>
      <c r="M26" s="7443" t="str">
        <f>CA26&amp;CB26&amp;CC26&amp;CD26&amp;CE26</f>
        <v/>
      </c>
      <c r="N26" s="7504"/>
      <c r="O26" s="7504"/>
      <c r="P26" s="7504"/>
      <c r="Q26" s="7504"/>
      <c r="R26" s="7504"/>
      <c r="S26" s="7504"/>
      <c r="T26" s="7504"/>
      <c r="U26" s="7504"/>
      <c r="V26" s="7504"/>
      <c r="W26" s="7504"/>
      <c r="X26" s="7504"/>
      <c r="Y26" s="7504"/>
      <c r="Z26" s="7443"/>
      <c r="AA26" s="7443"/>
      <c r="AB26" s="7443"/>
      <c r="AC26" s="7443"/>
      <c r="AD26" s="7443"/>
      <c r="AE26" s="7443"/>
      <c r="AF26" s="7444"/>
      <c r="AG26" s="7444"/>
      <c r="AH26" s="7444"/>
      <c r="AI26" s="7444"/>
      <c r="AJ26" s="7444"/>
      <c r="AK26" s="7444"/>
      <c r="AL26" s="7444"/>
      <c r="AM26" s="7444"/>
      <c r="AN26" s="7444"/>
      <c r="AO26" s="7444"/>
      <c r="AP26" s="7444"/>
      <c r="AQ26" s="7444"/>
      <c r="AR26" s="7444"/>
      <c r="AS26" s="7444"/>
      <c r="AT26" s="7444"/>
      <c r="AU26" s="7444"/>
      <c r="AV26" s="7444"/>
      <c r="AW26" s="7444"/>
      <c r="AX26" s="7444"/>
      <c r="AY26" s="7444"/>
      <c r="AZ26" s="7444"/>
      <c r="BA26" s="7444"/>
      <c r="BB26" s="7444"/>
      <c r="BC26" s="7444"/>
      <c r="BD26" s="7444"/>
      <c r="BE26" s="7444"/>
      <c r="BF26" s="7444"/>
      <c r="BG26" s="7444"/>
      <c r="BH26" s="7444"/>
      <c r="BI26" s="7444"/>
      <c r="BJ26" s="7444"/>
      <c r="BK26" s="7444"/>
      <c r="BL26" s="7444"/>
      <c r="BM26" s="7444"/>
      <c r="BN26" s="7444"/>
      <c r="BO26" s="7444"/>
      <c r="BP26" s="7444"/>
      <c r="BQ26" s="7444"/>
      <c r="BR26" s="7444"/>
      <c r="BS26" s="7444"/>
      <c r="BT26" s="7444"/>
      <c r="BU26" s="7444"/>
      <c r="BV26" s="7444"/>
      <c r="BW26" s="7444"/>
      <c r="BX26" s="7444"/>
      <c r="BY26" s="7444"/>
      <c r="BZ26" s="7444"/>
      <c r="CA26" s="7444" t="str">
        <f>IF(CK26=1," *Las Consultas de Medicos no pueden superar el total de Consultas. ","")</f>
        <v/>
      </c>
      <c r="CB26" s="7444" t="str">
        <f>IF(CL26=1," *Las Consultas de Otros Profesionales no pueden superar el total de Consultas.","")</f>
        <v/>
      </c>
      <c r="CC26" s="7444" t="str">
        <f>IF(CM26=1," *Las Consultas de Pueblos Originarios no pueden superar el total de Consultas.","")</f>
        <v/>
      </c>
      <c r="CD26" s="7444" t="str">
        <f>IF(CN26=1," *Las Consultas de Migrantes no pueden superar el total de Consultas.","")</f>
        <v/>
      </c>
      <c r="CE26" s="7444" t="str">
        <f>IF(OR(AND(L26="",B26&lt;&gt;0),AND(K26="",K26&lt;&gt;0)),"* No olvide digitar Migrantes y/o Pueblos Originarios (Digite CERO si no tiene). ","")</f>
        <v/>
      </c>
      <c r="CF26" s="7444"/>
      <c r="CG26" s="7444"/>
      <c r="CH26" s="7444"/>
      <c r="CI26" s="7444"/>
      <c r="CJ26" s="7444"/>
      <c r="CK26" s="7444">
        <f t="shared" si="2"/>
        <v>0</v>
      </c>
      <c r="CL26" s="7444">
        <f t="shared" si="2"/>
        <v>0</v>
      </c>
      <c r="CM26" s="7444">
        <f t="shared" si="2"/>
        <v>0</v>
      </c>
      <c r="CN26" s="7444">
        <f t="shared" si="2"/>
        <v>0</v>
      </c>
      <c r="CO26" s="7444"/>
      <c r="CP26" s="7444"/>
      <c r="CQ26" s="7444"/>
      <c r="CR26" s="7444"/>
      <c r="CS26" s="7444"/>
      <c r="CT26" s="7444"/>
      <c r="CU26" s="7444"/>
      <c r="CV26" s="7444"/>
      <c r="CW26" s="7444"/>
      <c r="CX26" s="7444"/>
      <c r="CY26" s="7443"/>
    </row>
    <row r="27" spans="1:103" ht="15.65" customHeight="1" x14ac:dyDescent="0.35">
      <c r="A27" s="7531" t="s">
        <v>36</v>
      </c>
      <c r="B27" s="7514"/>
      <c r="C27" s="7514"/>
      <c r="D27" s="7514"/>
      <c r="E27" s="7514"/>
      <c r="F27" s="7514"/>
      <c r="G27" s="7514"/>
      <c r="H27" s="7515"/>
      <c r="I27" s="7532"/>
      <c r="J27" s="7514"/>
      <c r="K27" s="7514"/>
      <c r="L27" s="7514"/>
      <c r="M27" s="7504"/>
      <c r="N27" s="7504"/>
      <c r="O27" s="7504"/>
      <c r="P27" s="7504"/>
      <c r="Q27" s="7504"/>
      <c r="R27" s="7504"/>
      <c r="S27" s="7504"/>
      <c r="T27" s="7504"/>
      <c r="U27" s="7504"/>
      <c r="V27" s="7504"/>
      <c r="W27" s="7504"/>
      <c r="X27" s="7504"/>
      <c r="Y27" s="7504"/>
      <c r="Z27" s="7443"/>
      <c r="AA27" s="7443"/>
      <c r="AB27" s="7443"/>
      <c r="AC27" s="7443"/>
      <c r="AD27" s="7443"/>
      <c r="AE27" s="7443"/>
      <c r="AF27" s="7444"/>
      <c r="AG27" s="7444"/>
      <c r="AH27" s="7444"/>
      <c r="AI27" s="7444"/>
      <c r="AJ27" s="7444"/>
      <c r="AK27" s="7444"/>
      <c r="AL27" s="7444"/>
      <c r="AM27" s="7444"/>
      <c r="AN27" s="7444"/>
      <c r="AO27" s="7444"/>
      <c r="AP27" s="7444"/>
      <c r="AQ27" s="7444"/>
      <c r="AR27" s="7444"/>
      <c r="AS27" s="7444"/>
      <c r="AT27" s="7444"/>
      <c r="AU27" s="7444"/>
      <c r="AV27" s="7444"/>
      <c r="AW27" s="7444"/>
      <c r="AX27" s="7444"/>
      <c r="AY27" s="7444"/>
      <c r="AZ27" s="7444"/>
      <c r="BA27" s="7444"/>
      <c r="BB27" s="7444"/>
      <c r="BC27" s="7444"/>
      <c r="BD27" s="7444"/>
      <c r="BE27" s="7444"/>
      <c r="BF27" s="7444"/>
      <c r="BG27" s="7444"/>
      <c r="BH27" s="7444"/>
      <c r="BI27" s="7444"/>
      <c r="BJ27" s="7444"/>
      <c r="BK27" s="7444"/>
      <c r="BL27" s="7444"/>
      <c r="BM27" s="7444"/>
      <c r="BN27" s="7444"/>
      <c r="BO27" s="7444"/>
      <c r="BP27" s="7444"/>
      <c r="BQ27" s="7444"/>
      <c r="BR27" s="7444"/>
      <c r="BS27" s="7444"/>
      <c r="BT27" s="7444"/>
      <c r="BU27" s="7444"/>
      <c r="BV27" s="7444"/>
      <c r="BW27" s="7444"/>
      <c r="BX27" s="7444"/>
      <c r="BY27" s="7444"/>
      <c r="BZ27" s="7444"/>
      <c r="CA27" s="7444"/>
      <c r="CB27" s="7444"/>
      <c r="CC27" s="7444"/>
      <c r="CD27" s="7444"/>
      <c r="CE27" s="7444"/>
      <c r="CF27" s="7444"/>
      <c r="CG27" s="7444"/>
      <c r="CH27" s="7444"/>
      <c r="CI27" s="7444"/>
      <c r="CJ27" s="7444"/>
      <c r="CK27" s="7444"/>
      <c r="CL27" s="7444"/>
      <c r="CM27" s="7444"/>
      <c r="CN27" s="7444"/>
      <c r="CO27" s="7444"/>
      <c r="CP27" s="7444"/>
      <c r="CQ27" s="7444"/>
      <c r="CR27" s="7444"/>
      <c r="CS27" s="7444"/>
      <c r="CT27" s="7444"/>
      <c r="CU27" s="7444"/>
      <c r="CV27" s="7444"/>
      <c r="CW27" s="7444"/>
      <c r="CX27" s="7444"/>
      <c r="CY27" s="7443"/>
    </row>
    <row r="28" spans="1:103" ht="30.75" customHeight="1" x14ac:dyDescent="0.35">
      <c r="A28" s="7533" t="s">
        <v>3962</v>
      </c>
      <c r="B28" s="7534"/>
      <c r="C28" s="7535"/>
      <c r="D28" s="7535"/>
      <c r="E28" s="7535"/>
      <c r="F28" s="7535"/>
      <c r="G28" s="7535"/>
      <c r="H28" s="7535"/>
      <c r="I28" s="7535"/>
      <c r="J28" s="7535"/>
      <c r="K28" s="7444"/>
      <c r="L28" s="7444"/>
      <c r="M28" s="7443"/>
      <c r="N28" s="7443"/>
      <c r="O28" s="7443"/>
      <c r="P28" s="7443"/>
      <c r="Q28" s="7443"/>
      <c r="R28" s="7443"/>
      <c r="S28" s="7443"/>
      <c r="T28" s="7443"/>
      <c r="U28" s="7443"/>
      <c r="V28" s="7443"/>
      <c r="W28" s="7443"/>
      <c r="X28" s="7443"/>
      <c r="Y28" s="7443"/>
      <c r="Z28" s="7443"/>
      <c r="AA28" s="7443"/>
      <c r="AB28" s="7443"/>
      <c r="AC28" s="7443"/>
      <c r="AD28" s="7443"/>
      <c r="AE28" s="7443"/>
      <c r="AF28" s="7443"/>
      <c r="AG28" s="7444"/>
      <c r="AH28" s="7444"/>
      <c r="AI28" s="7444"/>
      <c r="AJ28" s="7444"/>
      <c r="AK28" s="7444"/>
      <c r="AL28" s="7444"/>
      <c r="AM28" s="7444"/>
      <c r="AN28" s="7444"/>
      <c r="AO28" s="7444"/>
      <c r="AP28" s="7444"/>
      <c r="AQ28" s="7444"/>
      <c r="AR28" s="7444"/>
      <c r="AS28" s="7444"/>
      <c r="AT28" s="7444"/>
      <c r="AU28" s="7444"/>
      <c r="AV28" s="7444"/>
      <c r="AW28" s="7444"/>
      <c r="AX28" s="7444"/>
      <c r="AY28" s="7444"/>
      <c r="AZ28" s="7444"/>
      <c r="BA28" s="7443"/>
      <c r="BB28" s="7443"/>
      <c r="BC28" s="7443"/>
      <c r="BD28" s="7443"/>
      <c r="BE28" s="7443"/>
      <c r="BF28" s="7443"/>
      <c r="BG28" s="7443"/>
      <c r="BH28" s="7443"/>
      <c r="BI28" s="7443"/>
      <c r="BJ28" s="7443"/>
      <c r="BK28" s="7443"/>
      <c r="BL28" s="7443"/>
      <c r="BM28" s="7444"/>
      <c r="BN28" s="7444"/>
      <c r="BO28" s="7444"/>
      <c r="BP28" s="7444"/>
      <c r="BQ28" s="7444"/>
      <c r="BR28" s="7444"/>
      <c r="BS28" s="7444"/>
      <c r="BT28" s="7444"/>
      <c r="BU28" s="7444"/>
      <c r="BV28" s="7444"/>
      <c r="BW28" s="7444"/>
      <c r="BX28" s="7444"/>
      <c r="BY28" s="7444"/>
      <c r="BZ28" s="7444"/>
      <c r="CA28" s="7444"/>
      <c r="CB28" s="7444"/>
      <c r="CC28" s="7444"/>
      <c r="CD28" s="7444"/>
      <c r="CE28" s="7444"/>
      <c r="CF28" s="7444"/>
      <c r="CG28" s="7444"/>
      <c r="CH28" s="7444"/>
      <c r="CI28" s="7444"/>
      <c r="CJ28" s="7444"/>
      <c r="CK28" s="7444"/>
      <c r="CL28" s="7444"/>
      <c r="CM28" s="7444"/>
      <c r="CN28" s="7444"/>
      <c r="CO28" s="7444"/>
      <c r="CP28" s="7444"/>
      <c r="CQ28" s="7444"/>
      <c r="CR28" s="7444"/>
      <c r="CS28" s="7444"/>
      <c r="CT28" s="7444"/>
      <c r="CU28" s="7444"/>
      <c r="CV28" s="7444"/>
      <c r="CW28" s="7444"/>
      <c r="CX28" s="7444"/>
      <c r="CY28" s="7444"/>
    </row>
    <row r="29" spans="1:103" ht="21.75" customHeight="1" x14ac:dyDescent="0.35">
      <c r="A29" s="7459"/>
      <c r="B29" s="7459" t="s">
        <v>36</v>
      </c>
      <c r="C29" s="7460" t="s">
        <v>80</v>
      </c>
      <c r="D29" s="7461"/>
      <c r="E29" s="7461"/>
      <c r="F29" s="7461"/>
      <c r="G29" s="7461"/>
      <c r="H29" s="7461"/>
      <c r="I29" s="7461"/>
      <c r="J29" s="7461"/>
      <c r="K29" s="7461"/>
      <c r="L29" s="7461"/>
      <c r="M29" s="7461"/>
      <c r="N29" s="7461"/>
      <c r="O29" s="7461"/>
      <c r="P29" s="7461"/>
      <c r="Q29" s="7461"/>
      <c r="R29" s="7461"/>
      <c r="S29" s="7462"/>
      <c r="T29" s="7536" t="s">
        <v>3193</v>
      </c>
      <c r="U29" s="7537"/>
      <c r="V29" s="7538" t="s">
        <v>10</v>
      </c>
      <c r="W29" s="4062" t="s">
        <v>11</v>
      </c>
      <c r="X29" s="7443"/>
      <c r="Y29" s="7443"/>
      <c r="Z29" s="7443"/>
      <c r="AA29" s="7443"/>
      <c r="AB29" s="7443"/>
      <c r="AC29" s="7443"/>
      <c r="AD29" s="7443"/>
      <c r="AE29" s="7443"/>
      <c r="AF29" s="7443"/>
      <c r="AG29" s="7444"/>
      <c r="AH29" s="7444"/>
      <c r="AI29" s="7444"/>
      <c r="AJ29" s="7444"/>
      <c r="AK29" s="7444"/>
      <c r="AL29" s="7444"/>
      <c r="AM29" s="7444"/>
      <c r="AN29" s="7444"/>
      <c r="AO29" s="7444"/>
      <c r="AP29" s="7444"/>
      <c r="AQ29" s="7444"/>
      <c r="AR29" s="7444"/>
      <c r="AS29" s="7444"/>
      <c r="AT29" s="7444"/>
      <c r="AU29" s="7444"/>
      <c r="AV29" s="7444"/>
      <c r="AW29" s="7444"/>
      <c r="AX29" s="7444"/>
      <c r="AY29" s="7444"/>
      <c r="AZ29" s="7444"/>
      <c r="BA29" s="7443"/>
      <c r="BB29" s="7443"/>
      <c r="BC29" s="7443"/>
      <c r="BD29" s="7443"/>
      <c r="BE29" s="7443"/>
      <c r="BF29" s="7443"/>
      <c r="BG29" s="7443"/>
      <c r="BH29" s="7443"/>
      <c r="BI29" s="7443"/>
      <c r="BJ29" s="7444"/>
      <c r="BK29" s="7444"/>
      <c r="BL29" s="7444"/>
      <c r="BM29" s="7444"/>
      <c r="BN29" s="7443"/>
      <c r="BO29" s="7443"/>
      <c r="BP29" s="7443"/>
      <c r="BQ29" s="7443"/>
      <c r="BR29" s="7443"/>
      <c r="BS29" s="7443"/>
      <c r="BT29" s="7443"/>
      <c r="BU29" s="7443"/>
      <c r="BV29" s="7443"/>
      <c r="BW29" s="7444"/>
      <c r="BX29" s="7444"/>
      <c r="BY29" s="7444"/>
      <c r="BZ29" s="7444"/>
      <c r="CA29" s="7465"/>
      <c r="CB29" s="7466"/>
      <c r="CC29" s="7466"/>
      <c r="CD29" s="7466"/>
      <c r="CE29" s="7444"/>
      <c r="CF29" s="7444"/>
      <c r="CG29" s="7444"/>
      <c r="CH29" s="7444"/>
      <c r="CI29" s="7444"/>
      <c r="CJ29" s="7444"/>
      <c r="CK29" s="7465"/>
      <c r="CL29" s="7466"/>
      <c r="CM29" s="7466"/>
      <c r="CN29" s="7444"/>
      <c r="CO29" s="7444"/>
      <c r="CP29" s="7444"/>
      <c r="CQ29" s="7444"/>
      <c r="CR29" s="7444"/>
      <c r="CS29" s="7444"/>
      <c r="CT29" s="7444"/>
      <c r="CU29" s="7444"/>
      <c r="CV29" s="7444"/>
      <c r="CW29" s="7444"/>
      <c r="CX29" s="7444"/>
      <c r="CY29" s="7444"/>
    </row>
    <row r="30" spans="1:103" ht="20.25" customHeight="1" x14ac:dyDescent="0.35">
      <c r="A30" s="7468"/>
      <c r="B30" s="7468"/>
      <c r="C30" s="3667" t="s">
        <v>386</v>
      </c>
      <c r="D30" s="3669" t="s">
        <v>203</v>
      </c>
      <c r="E30" s="7539" t="s">
        <v>355</v>
      </c>
      <c r="F30" s="3669" t="s">
        <v>205</v>
      </c>
      <c r="G30" s="5683" t="s">
        <v>206</v>
      </c>
      <c r="H30" s="5683" t="s">
        <v>21</v>
      </c>
      <c r="I30" s="5683" t="s">
        <v>22</v>
      </c>
      <c r="J30" s="5683" t="s">
        <v>23</v>
      </c>
      <c r="K30" s="5683" t="s">
        <v>24</v>
      </c>
      <c r="L30" s="5683" t="s">
        <v>25</v>
      </c>
      <c r="M30" s="5683" t="s">
        <v>26</v>
      </c>
      <c r="N30" s="5683" t="s">
        <v>27</v>
      </c>
      <c r="O30" s="5683" t="s">
        <v>28</v>
      </c>
      <c r="P30" s="5683" t="s">
        <v>29</v>
      </c>
      <c r="Q30" s="5683" t="s">
        <v>30</v>
      </c>
      <c r="R30" s="5683" t="s">
        <v>31</v>
      </c>
      <c r="S30" s="7540" t="s">
        <v>32</v>
      </c>
      <c r="T30" s="7472" t="s">
        <v>34</v>
      </c>
      <c r="U30" s="7473" t="s">
        <v>35</v>
      </c>
      <c r="V30" s="7538"/>
      <c r="W30" s="4062"/>
      <c r="X30" s="7443"/>
      <c r="Y30" s="7443"/>
      <c r="Z30" s="7443"/>
      <c r="AA30" s="7443"/>
      <c r="AB30" s="7443"/>
      <c r="AC30" s="7443"/>
      <c r="AD30" s="7443"/>
      <c r="AE30" s="7443"/>
      <c r="AF30" s="7443"/>
      <c r="AG30" s="7444"/>
      <c r="AH30" s="7444"/>
      <c r="AI30" s="7444"/>
      <c r="AJ30" s="7444"/>
      <c r="AK30" s="7444"/>
      <c r="AL30" s="7444"/>
      <c r="AM30" s="7444"/>
      <c r="AN30" s="7444"/>
      <c r="AO30" s="7444"/>
      <c r="AP30" s="7444"/>
      <c r="AQ30" s="7444"/>
      <c r="AR30" s="7444"/>
      <c r="AS30" s="7444"/>
      <c r="AT30" s="7444"/>
      <c r="AU30" s="7444"/>
      <c r="AV30" s="7444"/>
      <c r="AW30" s="7444"/>
      <c r="AX30" s="7444"/>
      <c r="AY30" s="7444"/>
      <c r="AZ30" s="7444"/>
      <c r="BA30" s="7443"/>
      <c r="BB30" s="7443"/>
      <c r="BC30" s="7443"/>
      <c r="BD30" s="7443"/>
      <c r="BE30" s="7443"/>
      <c r="BF30" s="7443"/>
      <c r="BG30" s="7443"/>
      <c r="BH30" s="7443"/>
      <c r="BI30" s="7443"/>
      <c r="BJ30" s="7444"/>
      <c r="BK30" s="7444"/>
      <c r="BL30" s="7444"/>
      <c r="BM30" s="7444"/>
      <c r="BN30" s="7443"/>
      <c r="BO30" s="7443"/>
      <c r="BP30" s="7443"/>
      <c r="BQ30" s="7443"/>
      <c r="BR30" s="7443"/>
      <c r="BS30" s="7443"/>
      <c r="BT30" s="7443"/>
      <c r="BU30" s="7443"/>
      <c r="BV30" s="7443"/>
      <c r="BW30" s="7444"/>
      <c r="BX30" s="7444"/>
      <c r="BY30" s="7444"/>
      <c r="BZ30" s="7444"/>
      <c r="CA30" s="7465"/>
      <c r="CB30" s="7466"/>
      <c r="CC30" s="7466"/>
      <c r="CD30" s="7466"/>
      <c r="CE30" s="7444"/>
      <c r="CF30" s="7444"/>
      <c r="CG30" s="7444"/>
      <c r="CH30" s="7444"/>
      <c r="CI30" s="7444"/>
      <c r="CJ30" s="7444"/>
      <c r="CK30" s="7465"/>
      <c r="CL30" s="7466"/>
      <c r="CM30" s="7466"/>
      <c r="CN30" s="7444"/>
      <c r="CO30" s="7444"/>
      <c r="CP30" s="7444"/>
      <c r="CQ30" s="7444"/>
      <c r="CR30" s="7444"/>
      <c r="CS30" s="7444"/>
      <c r="CT30" s="7444"/>
      <c r="CU30" s="7444"/>
      <c r="CV30" s="7444"/>
      <c r="CW30" s="7444"/>
      <c r="CX30" s="7444"/>
      <c r="CY30" s="7444"/>
    </row>
    <row r="31" spans="1:103" ht="20.25" customHeight="1" x14ac:dyDescent="0.35">
      <c r="A31" s="7541" t="s">
        <v>3963</v>
      </c>
      <c r="B31" s="7542"/>
      <c r="C31" s="7543"/>
      <c r="D31" s="7544"/>
      <c r="E31" s="7544"/>
      <c r="F31" s="7544"/>
      <c r="G31" s="7544"/>
      <c r="H31" s="7544"/>
      <c r="I31" s="7544"/>
      <c r="J31" s="7544"/>
      <c r="K31" s="7544"/>
      <c r="L31" s="7544"/>
      <c r="M31" s="7544"/>
      <c r="N31" s="7544"/>
      <c r="O31" s="7544"/>
      <c r="P31" s="7544"/>
      <c r="Q31" s="7544"/>
      <c r="R31" s="7544"/>
      <c r="S31" s="7545"/>
      <c r="T31" s="7546"/>
      <c r="U31" s="7547"/>
      <c r="V31" s="7548"/>
      <c r="W31" s="7546"/>
      <c r="X31" s="7443" t="str">
        <f>CA31&amp;CB31&amp;CC31&amp;CD31&amp;CE31</f>
        <v/>
      </c>
      <c r="Y31" s="7443"/>
      <c r="Z31" s="7443"/>
      <c r="AA31" s="7443"/>
      <c r="AB31" s="7443"/>
      <c r="AC31" s="7443"/>
      <c r="AD31" s="7443"/>
      <c r="AE31" s="7443"/>
      <c r="AF31" s="7443"/>
      <c r="AG31" s="7444"/>
      <c r="AH31" s="7444"/>
      <c r="AI31" s="7444"/>
      <c r="AJ31" s="7444"/>
      <c r="AK31" s="7444"/>
      <c r="AL31" s="7444"/>
      <c r="AM31" s="7444"/>
      <c r="AN31" s="7444"/>
      <c r="AO31" s="7444"/>
      <c r="AP31" s="7444"/>
      <c r="AQ31" s="7444"/>
      <c r="AR31" s="7444"/>
      <c r="AS31" s="7444"/>
      <c r="AT31" s="7444"/>
      <c r="AU31" s="7444"/>
      <c r="AV31" s="7444"/>
      <c r="AW31" s="7444"/>
      <c r="AX31" s="7444"/>
      <c r="AY31" s="7444"/>
      <c r="AZ31" s="7444"/>
      <c r="BA31" s="7444"/>
      <c r="BB31" s="7444"/>
      <c r="BC31" s="7444"/>
      <c r="BD31" s="7444"/>
      <c r="BE31" s="7444"/>
      <c r="BF31" s="7444"/>
      <c r="BG31" s="7444"/>
      <c r="BH31" s="7444"/>
      <c r="BI31" s="7444"/>
      <c r="BJ31" s="7444"/>
      <c r="BK31" s="7444"/>
      <c r="BL31" s="7444"/>
      <c r="BM31" s="7444"/>
      <c r="BN31" s="7444"/>
      <c r="BO31" s="7444"/>
      <c r="BP31" s="7444"/>
      <c r="BQ31" s="7444"/>
      <c r="BR31" s="7444"/>
      <c r="BS31" s="7444"/>
      <c r="BT31" s="7444"/>
      <c r="BU31" s="7444"/>
      <c r="BV31" s="7444"/>
      <c r="BW31" s="7444"/>
      <c r="BX31" s="7444"/>
      <c r="BY31" s="7444"/>
      <c r="BZ31" s="7444"/>
      <c r="CA31" s="7444" t="str">
        <f>IF(CK31=1," *Las consultas según sexo deben ser iguales  al total de Consultas. ","")</f>
        <v/>
      </c>
      <c r="CB31" s="7444" t="str">
        <f>IF(CL31=1," *Las Consultas de Pueblos Originarios no pueden superar el total de Consultas.","")</f>
        <v/>
      </c>
      <c r="CC31" s="7444" t="str">
        <f>IF(CM31=1," *Las Consultas de Migrantes no pueden superar el total de Consultas.","")</f>
        <v/>
      </c>
      <c r="CD31" s="7444" t="str">
        <f>IF(OR(AND(W31="",B31&lt;&gt;0),AND(V31="",B31&lt;&gt;0)),"* No olvide digitar Migrantes y/o Pueblos Originarios (Digite CERO si no tiene). ","")</f>
        <v/>
      </c>
      <c r="CE31" s="7444"/>
      <c r="CF31" s="7444"/>
      <c r="CG31" s="7444"/>
      <c r="CH31" s="7444"/>
      <c r="CI31" s="7444"/>
      <c r="CJ31" s="7444"/>
      <c r="CK31" s="7444">
        <f>IF(U31+T31&lt;&gt;B31,1,0)</f>
        <v>0</v>
      </c>
      <c r="CL31" s="7444">
        <f>IF($B31&lt;V31,1,0)</f>
        <v>0</v>
      </c>
      <c r="CM31" s="7444">
        <f>IF($B31&lt;W31,1,0)</f>
        <v>0</v>
      </c>
      <c r="CN31" s="7444"/>
      <c r="CO31" s="7444"/>
      <c r="CP31" s="7444"/>
      <c r="CQ31" s="7444"/>
      <c r="CR31" s="7444"/>
      <c r="CS31" s="7444"/>
      <c r="CT31" s="7444"/>
      <c r="CU31" s="7444"/>
      <c r="CV31" s="7444"/>
      <c r="CW31" s="7444"/>
      <c r="CX31" s="7444"/>
      <c r="CY31" s="7444"/>
    </row>
    <row r="32" spans="1:103" ht="25.5" customHeight="1" x14ac:dyDescent="0.35">
      <c r="A32" s="7549" t="s">
        <v>3964</v>
      </c>
      <c r="B32" s="7550"/>
      <c r="C32" s="7551"/>
      <c r="D32" s="7551"/>
      <c r="E32" s="7457"/>
      <c r="F32" s="7457"/>
      <c r="G32" s="7457"/>
      <c r="H32" s="7457"/>
      <c r="I32" s="7457"/>
      <c r="J32" s="7457"/>
      <c r="K32" s="7457"/>
      <c r="L32" s="7457"/>
      <c r="M32" s="7457"/>
      <c r="N32" s="7457"/>
      <c r="O32" s="7457"/>
      <c r="P32" s="7457"/>
      <c r="Q32" s="7457"/>
      <c r="R32" s="7457"/>
      <c r="S32" s="7457"/>
      <c r="T32" s="7457"/>
      <c r="U32" s="7457"/>
      <c r="V32" s="7443"/>
      <c r="W32" s="7443"/>
      <c r="X32" s="7443"/>
      <c r="Y32" s="7443"/>
      <c r="Z32" s="7443"/>
      <c r="AA32" s="7443"/>
      <c r="AB32" s="7443"/>
      <c r="AC32" s="7443"/>
      <c r="AD32" s="7443"/>
      <c r="AE32" s="7443"/>
      <c r="AF32" s="7443"/>
      <c r="AG32" s="7444"/>
      <c r="AH32" s="7444"/>
      <c r="AI32" s="7444"/>
      <c r="AJ32" s="7444"/>
      <c r="AK32" s="7444"/>
      <c r="AL32" s="7444"/>
      <c r="AM32" s="7444"/>
      <c r="AN32" s="7444"/>
      <c r="AO32" s="7444"/>
      <c r="AP32" s="7444"/>
      <c r="AQ32" s="7444"/>
      <c r="AR32" s="7444"/>
      <c r="AS32" s="7444"/>
      <c r="AT32" s="7444"/>
      <c r="AU32" s="7444"/>
      <c r="AV32" s="7444"/>
      <c r="AW32" s="7444"/>
      <c r="AX32" s="7444"/>
      <c r="AY32" s="7444"/>
      <c r="AZ32" s="7444"/>
      <c r="BA32" s="7444"/>
      <c r="BB32" s="7444"/>
      <c r="BC32" s="7444"/>
      <c r="BD32" s="7444"/>
      <c r="BE32" s="7444"/>
      <c r="BF32" s="7444"/>
      <c r="BG32" s="7444"/>
      <c r="BH32" s="7444"/>
      <c r="BI32" s="7444"/>
      <c r="BJ32" s="7444"/>
      <c r="BK32" s="7444"/>
      <c r="BL32" s="7444"/>
      <c r="BM32" s="7444"/>
      <c r="BN32" s="7444"/>
      <c r="BO32" s="7444"/>
      <c r="BP32" s="7444"/>
      <c r="BQ32" s="7444"/>
      <c r="BR32" s="7444"/>
      <c r="BS32" s="7444"/>
      <c r="BT32" s="7444"/>
      <c r="BU32" s="7444"/>
      <c r="BV32" s="7444"/>
      <c r="BW32" s="7444"/>
      <c r="BX32" s="7444"/>
      <c r="BY32" s="7444"/>
      <c r="BZ32" s="7444"/>
      <c r="CA32" s="7444"/>
      <c r="CB32" s="7444"/>
      <c r="CC32" s="7444"/>
      <c r="CD32" s="7444"/>
      <c r="CE32" s="7444"/>
      <c r="CF32" s="7444"/>
      <c r="CG32" s="7444"/>
      <c r="CH32" s="7444"/>
      <c r="CI32" s="7444"/>
      <c r="CJ32" s="7444"/>
      <c r="CK32" s="7444"/>
      <c r="CL32" s="7444"/>
      <c r="CM32" s="7444"/>
      <c r="CN32" s="7444"/>
      <c r="CO32" s="7444"/>
      <c r="CP32" s="7444"/>
      <c r="CQ32" s="7444"/>
      <c r="CR32" s="7444"/>
      <c r="CS32" s="7444"/>
      <c r="CT32" s="7444"/>
      <c r="CU32" s="7444"/>
      <c r="CV32" s="7444"/>
      <c r="CW32" s="7444"/>
      <c r="CX32" s="7444"/>
      <c r="CY32" s="7444"/>
    </row>
    <row r="33" spans="1:106" ht="25.5" customHeight="1" x14ac:dyDescent="0.35">
      <c r="A33" s="7533" t="s">
        <v>3965</v>
      </c>
      <c r="B33" s="7456"/>
      <c r="C33" s="7457"/>
      <c r="D33" s="7457"/>
      <c r="E33" s="7457"/>
      <c r="F33" s="7457"/>
      <c r="G33" s="7457"/>
      <c r="H33" s="7457"/>
      <c r="I33" s="7457"/>
      <c r="J33" s="7457"/>
      <c r="K33" s="7443"/>
      <c r="L33" s="7443"/>
      <c r="M33" s="7443"/>
      <c r="N33" s="7443"/>
      <c r="O33" s="7443"/>
      <c r="P33" s="7443"/>
      <c r="Q33" s="7443"/>
      <c r="R33" s="7443"/>
      <c r="S33" s="7443"/>
      <c r="T33" s="7443"/>
      <c r="U33" s="7443"/>
      <c r="V33" s="7443"/>
      <c r="W33" s="7443"/>
      <c r="X33" s="7443"/>
      <c r="Y33" s="7443"/>
      <c r="Z33" s="7443"/>
      <c r="AA33" s="7443"/>
      <c r="AB33" s="7443"/>
      <c r="AC33" s="7443"/>
      <c r="AD33" s="7443"/>
      <c r="AE33" s="839"/>
      <c r="AF33" s="839"/>
      <c r="AG33" s="839"/>
      <c r="AH33" s="839"/>
      <c r="AI33" s="839"/>
      <c r="AJ33" s="839"/>
      <c r="AK33" s="839"/>
      <c r="AL33" s="7444"/>
      <c r="AM33" s="7444"/>
      <c r="AN33" s="7444"/>
      <c r="AO33" s="7444"/>
      <c r="AP33" s="7444"/>
      <c r="AQ33" s="7444"/>
      <c r="AR33" s="7444"/>
      <c r="AS33" s="7444"/>
      <c r="AT33" s="7444"/>
      <c r="AU33" s="7444"/>
      <c r="AV33" s="7444"/>
      <c r="AW33" s="7444"/>
      <c r="AX33" s="7444"/>
      <c r="AY33" s="7444"/>
      <c r="AZ33" s="7444"/>
      <c r="BA33" s="7444"/>
      <c r="BB33" s="7444"/>
      <c r="BC33" s="7444"/>
      <c r="BD33" s="7444"/>
      <c r="BE33" s="7444"/>
      <c r="BF33" s="7444"/>
      <c r="BG33" s="7444"/>
      <c r="BH33" s="7444"/>
      <c r="BI33" s="7444"/>
      <c r="BJ33" s="7444"/>
      <c r="BK33" s="7444"/>
      <c r="BL33" s="7444"/>
      <c r="BM33" s="7444"/>
      <c r="BN33" s="7444"/>
      <c r="BO33" s="7444"/>
      <c r="BP33" s="7444"/>
      <c r="BQ33" s="7444"/>
      <c r="BR33" s="7444"/>
      <c r="BS33" s="7444"/>
      <c r="BT33" s="7444"/>
      <c r="BU33" s="7444"/>
      <c r="BV33" s="7444"/>
      <c r="BW33" s="7444"/>
      <c r="BX33" s="7444"/>
      <c r="BY33" s="7444"/>
      <c r="BZ33" s="7444"/>
      <c r="CA33" s="7444"/>
      <c r="CB33" s="7444"/>
      <c r="CC33" s="7444"/>
      <c r="CD33" s="7444"/>
      <c r="CE33" s="7444"/>
      <c r="CF33" s="7444"/>
      <c r="CG33" s="7444"/>
      <c r="CH33" s="7444"/>
      <c r="CI33" s="7444"/>
      <c r="CJ33" s="7444"/>
      <c r="CK33" s="7444"/>
      <c r="CL33" s="7444"/>
      <c r="CM33" s="7444"/>
      <c r="CN33" s="7444"/>
      <c r="CO33" s="7444"/>
      <c r="CP33" s="7444"/>
      <c r="CQ33" s="7444"/>
      <c r="CR33" s="7444"/>
      <c r="CS33" s="7444"/>
      <c r="CT33" s="7444"/>
      <c r="CU33" s="7444"/>
      <c r="CV33" s="7444"/>
      <c r="CW33" s="7444"/>
      <c r="CX33" s="7444"/>
      <c r="CY33" s="7444"/>
      <c r="CZ33" s="7443"/>
      <c r="DA33" s="7443"/>
      <c r="DB33" s="7443"/>
    </row>
    <row r="34" spans="1:106" ht="22.4" customHeight="1" x14ac:dyDescent="0.35">
      <c r="A34" s="2597" t="s">
        <v>3966</v>
      </c>
      <c r="B34" s="7552" t="s">
        <v>463</v>
      </c>
      <c r="C34" s="7553" t="s">
        <v>3967</v>
      </c>
      <c r="D34" s="7554"/>
      <c r="E34" s="7554"/>
      <c r="F34" s="7554"/>
      <c r="G34" s="7554"/>
      <c r="H34" s="7554"/>
      <c r="I34" s="7554"/>
      <c r="J34" s="7554"/>
      <c r="K34" s="7554"/>
      <c r="L34" s="7554"/>
      <c r="M34" s="7554"/>
      <c r="N34" s="7554"/>
      <c r="O34" s="7554"/>
      <c r="P34" s="7554"/>
      <c r="Q34" s="7554"/>
      <c r="R34" s="7554"/>
      <c r="S34" s="7554"/>
      <c r="T34" s="7554"/>
      <c r="U34" s="7555"/>
      <c r="V34" s="7556" t="s">
        <v>3968</v>
      </c>
      <c r="W34" s="7557"/>
      <c r="X34" s="5679" t="s">
        <v>3969</v>
      </c>
      <c r="Y34" s="2417"/>
      <c r="Z34" s="7558" t="s">
        <v>3970</v>
      </c>
      <c r="AA34" s="7559"/>
      <c r="AB34" s="7559"/>
      <c r="AC34" s="7559"/>
      <c r="AD34" s="7559"/>
      <c r="AE34" s="7559"/>
      <c r="AF34" s="7559"/>
      <c r="AG34" s="7559"/>
      <c r="AH34" s="7559"/>
      <c r="AI34" s="7538"/>
      <c r="AJ34" s="7560" t="s">
        <v>3971</v>
      </c>
      <c r="AK34" s="4061"/>
      <c r="AL34" s="2417"/>
      <c r="AM34" s="2417" t="s">
        <v>3972</v>
      </c>
      <c r="AN34" s="2417" t="s">
        <v>3973</v>
      </c>
      <c r="AO34" s="5602" t="s">
        <v>10</v>
      </c>
      <c r="AP34" s="2417" t="s">
        <v>11</v>
      </c>
      <c r="AQ34" s="2417" t="s">
        <v>3974</v>
      </c>
      <c r="AR34" s="7444"/>
      <c r="AS34" s="7444"/>
      <c r="AT34" s="7444"/>
      <c r="AU34" s="7444"/>
      <c r="AV34" s="7444"/>
      <c r="AW34" s="7444"/>
      <c r="AX34" s="7444"/>
      <c r="AY34" s="7444"/>
      <c r="AZ34" s="7444"/>
      <c r="BA34" s="7444"/>
      <c r="BB34" s="7444"/>
      <c r="BC34" s="7444"/>
      <c r="BD34" s="7443"/>
      <c r="BE34" s="7443"/>
      <c r="BF34" s="7443"/>
      <c r="BG34" s="7443"/>
      <c r="BH34" s="7443"/>
      <c r="BI34" s="7443"/>
      <c r="BJ34" s="7443"/>
      <c r="BK34" s="7443"/>
      <c r="BL34" s="7443"/>
      <c r="BM34" s="7443"/>
      <c r="BN34" s="7443"/>
      <c r="BO34" s="7444"/>
      <c r="BP34" s="7444"/>
      <c r="BQ34" s="7444"/>
      <c r="BR34" s="7444"/>
      <c r="BS34" s="7444"/>
      <c r="BT34" s="7444"/>
      <c r="BU34" s="7444"/>
      <c r="BV34" s="7444"/>
      <c r="BW34" s="7444"/>
      <c r="BX34" s="7444"/>
      <c r="BY34" s="7444"/>
      <c r="BZ34" s="7444"/>
      <c r="CA34" s="7444"/>
      <c r="CB34" s="7466"/>
      <c r="CC34" s="7561"/>
      <c r="CD34" s="7561"/>
      <c r="CE34" s="7561"/>
      <c r="CF34" s="7561"/>
      <c r="CG34" s="7444"/>
      <c r="CH34" s="7444"/>
      <c r="CI34" s="7444"/>
      <c r="CJ34" s="7444"/>
      <c r="CK34" s="7444"/>
      <c r="CL34" s="7466"/>
      <c r="CM34" s="7561"/>
      <c r="CN34" s="7561"/>
      <c r="CO34" s="7561"/>
      <c r="CP34" s="7561"/>
      <c r="CQ34" s="7444"/>
      <c r="CR34" s="7444"/>
      <c r="CS34" s="7444"/>
      <c r="CT34" s="7444"/>
      <c r="CU34" s="7444"/>
      <c r="CV34" s="7444"/>
      <c r="CW34" s="7444"/>
      <c r="CX34" s="7444"/>
      <c r="CY34" s="7444"/>
      <c r="CZ34" s="7444"/>
      <c r="DA34" s="7444"/>
      <c r="DB34" s="7444"/>
    </row>
    <row r="35" spans="1:106" ht="48" customHeight="1" x14ac:dyDescent="0.35">
      <c r="A35" s="7562"/>
      <c r="B35" s="7563"/>
      <c r="C35" s="7564" t="s">
        <v>80</v>
      </c>
      <c r="D35" s="7564"/>
      <c r="E35" s="7564"/>
      <c r="F35" s="7564"/>
      <c r="G35" s="7564"/>
      <c r="H35" s="7564"/>
      <c r="I35" s="7564"/>
      <c r="J35" s="7564"/>
      <c r="K35" s="7564"/>
      <c r="L35" s="7564"/>
      <c r="M35" s="7564"/>
      <c r="N35" s="7564"/>
      <c r="O35" s="7564"/>
      <c r="P35" s="7564"/>
      <c r="Q35" s="7564"/>
      <c r="R35" s="7564"/>
      <c r="S35" s="7564"/>
      <c r="T35" s="7565" t="s">
        <v>3193</v>
      </c>
      <c r="U35" s="7566"/>
      <c r="V35" s="7567"/>
      <c r="W35" s="7568"/>
      <c r="X35" s="7569"/>
      <c r="Y35" s="7474"/>
      <c r="Z35" s="7570" t="s">
        <v>1640</v>
      </c>
      <c r="AA35" s="7571"/>
      <c r="AB35" s="7571"/>
      <c r="AC35" s="7571"/>
      <c r="AD35" s="7572"/>
      <c r="AE35" s="7570" t="s">
        <v>1641</v>
      </c>
      <c r="AF35" s="7571"/>
      <c r="AG35" s="7571"/>
      <c r="AH35" s="7571"/>
      <c r="AI35" s="7572"/>
      <c r="AJ35" s="7573"/>
      <c r="AK35" s="2266"/>
      <c r="AL35" s="5611"/>
      <c r="AM35" s="5611"/>
      <c r="AN35" s="5611"/>
      <c r="AO35" s="5612"/>
      <c r="AP35" s="5611"/>
      <c r="AQ35" s="5611"/>
      <c r="AR35" s="7443"/>
      <c r="AS35" s="7444"/>
      <c r="AT35" s="7444"/>
      <c r="AU35" s="7444"/>
      <c r="AV35" s="7444"/>
      <c r="AW35" s="7444"/>
      <c r="AX35" s="7444"/>
      <c r="AY35" s="7444"/>
      <c r="AZ35" s="7444"/>
      <c r="BA35" s="7444"/>
      <c r="BB35" s="7444"/>
      <c r="BC35" s="7444"/>
      <c r="BD35" s="7443"/>
      <c r="BE35" s="7443"/>
      <c r="BF35" s="7443"/>
      <c r="BG35" s="7443"/>
      <c r="BH35" s="7443"/>
      <c r="BI35" s="7443"/>
      <c r="BJ35" s="7443"/>
      <c r="BK35" s="7443"/>
      <c r="BL35" s="7443"/>
      <c r="BM35" s="7443"/>
      <c r="BN35" s="7443"/>
      <c r="BO35" s="7444"/>
      <c r="BP35" s="7444"/>
      <c r="BQ35" s="7444"/>
      <c r="BR35" s="7444"/>
      <c r="BS35" s="7444"/>
      <c r="BT35" s="7444"/>
      <c r="BU35" s="7444"/>
      <c r="BV35" s="7444"/>
      <c r="BW35" s="7444"/>
      <c r="BX35" s="7444"/>
      <c r="BY35" s="7444"/>
      <c r="BZ35" s="7444"/>
      <c r="CA35" s="7444"/>
      <c r="CB35" s="7466"/>
      <c r="CC35" s="7561"/>
      <c r="CD35" s="7561"/>
      <c r="CE35" s="7561"/>
      <c r="CF35" s="7561"/>
      <c r="CG35" s="7466"/>
      <c r="CH35" s="7466"/>
      <c r="CI35" s="7444"/>
      <c r="CJ35" s="7444"/>
      <c r="CK35" s="7444"/>
      <c r="CL35" s="7466"/>
      <c r="CM35" s="7561"/>
      <c r="CN35" s="7561"/>
      <c r="CO35" s="7561"/>
      <c r="CP35" s="7561"/>
      <c r="CQ35" s="7466"/>
      <c r="CR35" s="7466"/>
      <c r="CS35" s="7444"/>
      <c r="CT35" s="7444"/>
      <c r="CU35" s="7444"/>
      <c r="CV35" s="7444"/>
      <c r="CW35" s="7444"/>
      <c r="CX35" s="7444"/>
      <c r="CY35" s="7444"/>
      <c r="CZ35" s="7444"/>
      <c r="DA35" s="7444"/>
      <c r="DB35" s="7444"/>
    </row>
    <row r="36" spans="1:106" ht="90" customHeight="1" x14ac:dyDescent="0.35">
      <c r="A36" s="7574"/>
      <c r="B36" s="7575"/>
      <c r="C36" s="4180" t="s">
        <v>386</v>
      </c>
      <c r="D36" s="6207" t="s">
        <v>203</v>
      </c>
      <c r="E36" s="7469" t="s">
        <v>355</v>
      </c>
      <c r="F36" s="6207" t="s">
        <v>205</v>
      </c>
      <c r="G36" s="7470" t="s">
        <v>206</v>
      </c>
      <c r="H36" s="7470" t="s">
        <v>21</v>
      </c>
      <c r="I36" s="7470" t="s">
        <v>22</v>
      </c>
      <c r="J36" s="7470" t="s">
        <v>23</v>
      </c>
      <c r="K36" s="7470" t="s">
        <v>24</v>
      </c>
      <c r="L36" s="7470" t="s">
        <v>25</v>
      </c>
      <c r="M36" s="7470" t="s">
        <v>26</v>
      </c>
      <c r="N36" s="7470" t="s">
        <v>27</v>
      </c>
      <c r="O36" s="7470" t="s">
        <v>28</v>
      </c>
      <c r="P36" s="7470" t="s">
        <v>29</v>
      </c>
      <c r="Q36" s="7470" t="s">
        <v>30</v>
      </c>
      <c r="R36" s="7470" t="s">
        <v>31</v>
      </c>
      <c r="S36" s="7471" t="s">
        <v>32</v>
      </c>
      <c r="T36" s="7576" t="s">
        <v>34</v>
      </c>
      <c r="U36" s="7577" t="s">
        <v>35</v>
      </c>
      <c r="V36" s="3667" t="s">
        <v>1726</v>
      </c>
      <c r="W36" s="7578" t="s">
        <v>1727</v>
      </c>
      <c r="X36" s="3667" t="s">
        <v>1646</v>
      </c>
      <c r="Y36" s="3670" t="s">
        <v>1647</v>
      </c>
      <c r="Z36" s="7579" t="s">
        <v>36</v>
      </c>
      <c r="AA36" s="7580" t="s">
        <v>1643</v>
      </c>
      <c r="AB36" s="3669" t="s">
        <v>3975</v>
      </c>
      <c r="AC36" s="3669" t="s">
        <v>1724</v>
      </c>
      <c r="AD36" s="7578" t="s">
        <v>3976</v>
      </c>
      <c r="AE36" s="7581" t="s">
        <v>463</v>
      </c>
      <c r="AF36" s="7580" t="s">
        <v>1643</v>
      </c>
      <c r="AG36" s="3669" t="s">
        <v>3975</v>
      </c>
      <c r="AH36" s="3669" t="s">
        <v>1724</v>
      </c>
      <c r="AI36" s="7578" t="s">
        <v>3976</v>
      </c>
      <c r="AJ36" s="7582" t="s">
        <v>3977</v>
      </c>
      <c r="AK36" s="7583" t="s">
        <v>3978</v>
      </c>
      <c r="AL36" s="7583" t="s">
        <v>3979</v>
      </c>
      <c r="AM36" s="7474"/>
      <c r="AN36" s="7474"/>
      <c r="AO36" s="7475"/>
      <c r="AP36" s="7474"/>
      <c r="AQ36" s="7474"/>
      <c r="AR36" s="7443"/>
      <c r="AS36" s="7444"/>
      <c r="AT36" s="7444"/>
      <c r="AU36" s="7444"/>
      <c r="AV36" s="7444"/>
      <c r="AW36" s="7444"/>
      <c r="AX36" s="7444"/>
      <c r="AY36" s="7444"/>
      <c r="AZ36" s="7444"/>
      <c r="BA36" s="7444"/>
      <c r="BB36" s="7444"/>
      <c r="BC36" s="7444"/>
      <c r="BD36" s="7443"/>
      <c r="BE36" s="7443"/>
      <c r="BF36" s="7443"/>
      <c r="BG36" s="7443"/>
      <c r="BH36" s="7443"/>
      <c r="BI36" s="7443"/>
      <c r="BJ36" s="7443"/>
      <c r="BK36" s="7443"/>
      <c r="BL36" s="7443"/>
      <c r="BM36" s="7443"/>
      <c r="BN36" s="7443"/>
      <c r="BO36" s="7444"/>
      <c r="BP36" s="7444"/>
      <c r="BQ36" s="7444"/>
      <c r="BR36" s="7444"/>
      <c r="BS36" s="7444"/>
      <c r="BT36" s="7444"/>
      <c r="BU36" s="7444"/>
      <c r="BV36" s="7444"/>
      <c r="BW36" s="7444"/>
      <c r="BX36" s="7444"/>
      <c r="BY36" s="7444"/>
      <c r="BZ36" s="7444"/>
      <c r="CA36" s="7444"/>
      <c r="CB36" s="7466"/>
      <c r="CC36" s="7584"/>
      <c r="CD36" s="7584"/>
      <c r="CE36" s="7584"/>
      <c r="CF36" s="7584"/>
      <c r="CG36" s="7466"/>
      <c r="CH36" s="7466"/>
      <c r="CI36" s="7444"/>
      <c r="CJ36" s="7444"/>
      <c r="CK36" s="7444"/>
      <c r="CL36" s="7466"/>
      <c r="CM36" s="7584"/>
      <c r="CN36" s="7584"/>
      <c r="CO36" s="7584"/>
      <c r="CP36" s="7584"/>
      <c r="CQ36" s="7466"/>
      <c r="CR36" s="7466"/>
      <c r="CS36" s="7444"/>
      <c r="CT36" s="7444"/>
      <c r="CU36" s="7444"/>
      <c r="CV36" s="7444"/>
      <c r="CW36" s="7444"/>
      <c r="CX36" s="7444"/>
      <c r="CY36" s="7444"/>
      <c r="CZ36" s="7444"/>
      <c r="DA36" s="7444"/>
      <c r="DB36" s="7444"/>
    </row>
    <row r="37" spans="1:106" ht="15.65" customHeight="1" x14ac:dyDescent="0.35">
      <c r="A37" s="1082" t="s">
        <v>1648</v>
      </c>
      <c r="B37" s="7477"/>
      <c r="C37" s="3679"/>
      <c r="D37" s="577"/>
      <c r="E37" s="577"/>
      <c r="F37" s="577"/>
      <c r="G37" s="7585"/>
      <c r="H37" s="7585"/>
      <c r="I37" s="7585"/>
      <c r="J37" s="7585"/>
      <c r="K37" s="7585"/>
      <c r="L37" s="7585"/>
      <c r="M37" s="7585"/>
      <c r="N37" s="7585"/>
      <c r="O37" s="7585"/>
      <c r="P37" s="7585"/>
      <c r="Q37" s="7585"/>
      <c r="R37" s="7585"/>
      <c r="S37" s="7586"/>
      <c r="T37" s="7587"/>
      <c r="U37" s="7588"/>
      <c r="V37" s="7587"/>
      <c r="W37" s="7588"/>
      <c r="X37" s="7587"/>
      <c r="Y37" s="7588"/>
      <c r="Z37" s="7589"/>
      <c r="AA37" s="3679"/>
      <c r="AB37" s="577"/>
      <c r="AC37" s="577"/>
      <c r="AD37" s="580"/>
      <c r="AE37" s="7589"/>
      <c r="AF37" s="3679"/>
      <c r="AG37" s="577"/>
      <c r="AH37" s="577"/>
      <c r="AI37" s="579"/>
      <c r="AJ37" s="7590"/>
      <c r="AK37" s="7590"/>
      <c r="AL37" s="7590"/>
      <c r="AM37" s="7591"/>
      <c r="AN37" s="7590"/>
      <c r="AO37" s="7590"/>
      <c r="AP37" s="7590"/>
      <c r="AQ37" s="7590"/>
      <c r="AR37" s="7443" t="str">
        <f>CB37&amp;CC37&amp;CD37&amp;CE37&amp;CF37&amp;CG37&amp;CH37</f>
        <v/>
      </c>
      <c r="AS37" s="7444"/>
      <c r="AT37" s="7444"/>
      <c r="AU37" s="7444"/>
      <c r="AV37" s="7444"/>
      <c r="AW37" s="7444"/>
      <c r="AX37" s="7444"/>
      <c r="AY37" s="7444"/>
      <c r="AZ37" s="7444"/>
      <c r="BA37" s="7444"/>
      <c r="BB37" s="7444"/>
      <c r="BC37" s="7444"/>
      <c r="BD37" s="7443"/>
      <c r="BE37" s="7443"/>
      <c r="BF37" s="7443"/>
      <c r="BG37" s="7443"/>
      <c r="BH37" s="7443"/>
      <c r="BI37" s="7443"/>
      <c r="BJ37" s="7443"/>
      <c r="BK37" s="7443"/>
      <c r="BL37" s="7443"/>
      <c r="BM37" s="7443"/>
      <c r="BN37" s="7443"/>
      <c r="BO37" s="7444"/>
      <c r="BP37" s="7444"/>
      <c r="BQ37" s="7444"/>
      <c r="BR37" s="7444"/>
      <c r="BS37" s="7444"/>
      <c r="BT37" s="7444"/>
      <c r="BU37" s="7444"/>
      <c r="BV37" s="7444"/>
      <c r="BW37" s="7444"/>
      <c r="BX37" s="7444"/>
      <c r="BY37" s="7444"/>
      <c r="BZ37" s="7444"/>
      <c r="CA37" s="7444"/>
      <c r="CB37" s="7444" t="str">
        <f t="shared" ref="CB37:CB96" si="3">IF(CL37=1," *Atenciones según sexo deben ser iguales  al total de Atenciones. ","")</f>
        <v/>
      </c>
      <c r="CC37" s="7444" t="str">
        <f t="shared" ref="CC37:CC96" si="4">IF(CM37=1,"* El total de atenciones remotas de consultas nuevas según origen de menores de 15 años NO DEBE superar el total de atenciones del grupo indicado. ","")</f>
        <v/>
      </c>
      <c r="CD37" s="7444" t="str">
        <f t="shared" ref="CD37:CD96" si="5">IF(CN37=1,"* El total de atenciones remotas de consultas nuevas según origen de pacientes de 15 y más años NO DEBE superar el total de atenciones del grupo indicado. ","")</f>
        <v/>
      </c>
      <c r="CE37" s="7444" t="str">
        <f t="shared" ref="CE37:CE96" si="6">IF(CO37=1,"* El total de altas de consultas nuevas según origen de menores de 15 años NO DEBE superar el total de atenciones del grupo indicado. ","")</f>
        <v/>
      </c>
      <c r="CF37" s="7444" t="str">
        <f t="shared" ref="CF37:CF96" si="7">IF(CP37=1,"* El total de altas de consultas nuevas según origen de pacientes de 15 y más años NO DEBE superar el total de atenciones del grupo indicado. ","")</f>
        <v/>
      </c>
      <c r="CG37" s="7444" t="str">
        <f t="shared" ref="CG37:CG96" si="8">IF(CQ37=1," *Las Atenciones de Pueblos Originarios no pueden superar el total de Atenciones.","")</f>
        <v/>
      </c>
      <c r="CH37" s="7444" t="str">
        <f t="shared" ref="CH37:CH96" si="9">IF(CR37=1," *Las Atenciones de Migrantes no pueden superar el total de Atenciones.","")</f>
        <v/>
      </c>
      <c r="CI37" s="7444"/>
      <c r="CJ37" s="7444"/>
      <c r="CK37" s="7444"/>
      <c r="CL37" s="7444">
        <f t="shared" ref="CL37:CL96" si="10">IF(T37+U37&lt;&gt;B37,1,0)</f>
        <v>0</v>
      </c>
      <c r="CM37" s="7444">
        <f t="shared" ref="CM37:CM96" si="11">IF(Z37&gt;SUM($C37:$E37),1,0)</f>
        <v>0</v>
      </c>
      <c r="CN37" s="7444">
        <f t="shared" ref="CN37:CN96" si="12">IF(AE37&gt;SUM($F37:$S37),1,0)</f>
        <v>0</v>
      </c>
      <c r="CO37" s="7444">
        <f t="shared" ref="CO37:CO96" si="13">IF(X37&gt;SUM($C37:$E37),1,0)</f>
        <v>0</v>
      </c>
      <c r="CP37" s="7444">
        <f t="shared" ref="CP37:CP96" si="14">IF(Y37&gt;SUM($F37:$S37),1,0)</f>
        <v>0</v>
      </c>
      <c r="CQ37" s="7444">
        <f t="shared" ref="CQ37:CR68" si="15">IF($B37&lt;AO37,1,0)</f>
        <v>0</v>
      </c>
      <c r="CR37" s="7444">
        <f t="shared" si="15"/>
        <v>0</v>
      </c>
      <c r="CS37" s="7444"/>
      <c r="CT37" s="7444"/>
      <c r="CU37" s="7444"/>
      <c r="CV37" s="7444"/>
      <c r="CW37" s="7444"/>
      <c r="CX37" s="7444"/>
      <c r="CY37" s="7444"/>
      <c r="CZ37" s="7444"/>
      <c r="DA37" s="7444"/>
      <c r="DB37" s="7444"/>
    </row>
    <row r="38" spans="1:106" ht="15.65" customHeight="1" x14ac:dyDescent="0.35">
      <c r="A38" s="7589" t="s">
        <v>1649</v>
      </c>
      <c r="B38" s="7477"/>
      <c r="C38" s="7592"/>
      <c r="D38" s="7593"/>
      <c r="E38" s="7593"/>
      <c r="F38" s="7593"/>
      <c r="G38" s="7593"/>
      <c r="H38" s="7593"/>
      <c r="I38" s="7593"/>
      <c r="J38" s="7593"/>
      <c r="K38" s="7593"/>
      <c r="L38" s="7593"/>
      <c r="M38" s="7593"/>
      <c r="N38" s="7593"/>
      <c r="O38" s="7593"/>
      <c r="P38" s="7593"/>
      <c r="Q38" s="7593"/>
      <c r="R38" s="7593"/>
      <c r="S38" s="7594"/>
      <c r="T38" s="662"/>
      <c r="U38" s="897"/>
      <c r="V38" s="662"/>
      <c r="W38" s="897"/>
      <c r="X38" s="662"/>
      <c r="Y38" s="897"/>
      <c r="Z38" s="7589"/>
      <c r="AA38" s="662"/>
      <c r="AB38" s="663"/>
      <c r="AC38" s="663"/>
      <c r="AD38" s="897"/>
      <c r="AE38" s="7589"/>
      <c r="AF38" s="662"/>
      <c r="AG38" s="663"/>
      <c r="AH38" s="663"/>
      <c r="AI38" s="601"/>
      <c r="AJ38" s="7590"/>
      <c r="AK38" s="7590"/>
      <c r="AL38" s="7590"/>
      <c r="AM38" s="7590"/>
      <c r="AN38" s="7590"/>
      <c r="AO38" s="7590"/>
      <c r="AP38" s="7590"/>
      <c r="AQ38" s="7590"/>
      <c r="AR38" s="7443" t="str">
        <f t="shared" ref="AR38:AR96" si="16">CB38&amp;CC38&amp;CD38&amp;CE38&amp;CF38&amp;CG38&amp;CH38</f>
        <v/>
      </c>
      <c r="AS38" s="7444"/>
      <c r="AT38" s="7444"/>
      <c r="AU38" s="7444"/>
      <c r="AV38" s="7444"/>
      <c r="AW38" s="7444"/>
      <c r="AX38" s="7444"/>
      <c r="AY38" s="7444"/>
      <c r="AZ38" s="7444"/>
      <c r="BA38" s="7444"/>
      <c r="BB38" s="7444"/>
      <c r="BC38" s="7444"/>
      <c r="BD38" s="7443"/>
      <c r="BE38" s="7443"/>
      <c r="BF38" s="7443"/>
      <c r="BG38" s="7443"/>
      <c r="BH38" s="7443"/>
      <c r="BI38" s="7443"/>
      <c r="BJ38" s="7443"/>
      <c r="BK38" s="7443"/>
      <c r="BL38" s="7443"/>
      <c r="BM38" s="7443"/>
      <c r="BN38" s="7443"/>
      <c r="BO38" s="7444"/>
      <c r="BP38" s="7444"/>
      <c r="BQ38" s="7444"/>
      <c r="BR38" s="7444"/>
      <c r="BS38" s="7444"/>
      <c r="BT38" s="7444"/>
      <c r="BU38" s="7444"/>
      <c r="BV38" s="7444"/>
      <c r="BW38" s="7444"/>
      <c r="BX38" s="7444"/>
      <c r="BY38" s="7444"/>
      <c r="BZ38" s="7444"/>
      <c r="CA38" s="7444"/>
      <c r="CB38" s="7444" t="str">
        <f t="shared" si="3"/>
        <v/>
      </c>
      <c r="CC38" s="7444" t="str">
        <f t="shared" si="4"/>
        <v/>
      </c>
      <c r="CD38" s="7444" t="str">
        <f t="shared" si="5"/>
        <v/>
      </c>
      <c r="CE38" s="7444" t="str">
        <f t="shared" si="6"/>
        <v/>
      </c>
      <c r="CF38" s="7444" t="str">
        <f t="shared" si="7"/>
        <v/>
      </c>
      <c r="CG38" s="7444" t="str">
        <f t="shared" si="8"/>
        <v/>
      </c>
      <c r="CH38" s="7444" t="str">
        <f t="shared" si="9"/>
        <v/>
      </c>
      <c r="CI38" s="7444"/>
      <c r="CJ38" s="7444"/>
      <c r="CK38" s="7444"/>
      <c r="CL38" s="7444">
        <f t="shared" si="10"/>
        <v>0</v>
      </c>
      <c r="CM38" s="7444">
        <f t="shared" si="11"/>
        <v>0</v>
      </c>
      <c r="CN38" s="7444">
        <f t="shared" si="12"/>
        <v>0</v>
      </c>
      <c r="CO38" s="7444">
        <f t="shared" si="13"/>
        <v>0</v>
      </c>
      <c r="CP38" s="7444">
        <f t="shared" si="14"/>
        <v>0</v>
      </c>
      <c r="CQ38" s="7444">
        <f t="shared" si="15"/>
        <v>0</v>
      </c>
      <c r="CR38" s="7444">
        <f t="shared" si="15"/>
        <v>0</v>
      </c>
      <c r="CS38" s="7444"/>
      <c r="CT38" s="7444"/>
      <c r="CU38" s="7444"/>
      <c r="CV38" s="7444"/>
      <c r="CW38" s="7444"/>
      <c r="CX38" s="7444"/>
      <c r="CY38" s="7444"/>
      <c r="CZ38" s="7444"/>
      <c r="DA38" s="7444"/>
      <c r="DB38" s="7444"/>
    </row>
    <row r="39" spans="1:106" ht="15.65" customHeight="1" x14ac:dyDescent="0.35">
      <c r="A39" s="7589" t="s">
        <v>1650</v>
      </c>
      <c r="B39" s="7477"/>
      <c r="C39" s="7592"/>
      <c r="D39" s="7595"/>
      <c r="E39" s="7595"/>
      <c r="F39" s="7595"/>
      <c r="G39" s="7595"/>
      <c r="H39" s="7595"/>
      <c r="I39" s="7595"/>
      <c r="J39" s="7595"/>
      <c r="K39" s="7595"/>
      <c r="L39" s="7595"/>
      <c r="M39" s="7595"/>
      <c r="N39" s="7595"/>
      <c r="O39" s="7595"/>
      <c r="P39" s="7595"/>
      <c r="Q39" s="7595"/>
      <c r="R39" s="7595"/>
      <c r="S39" s="7596"/>
      <c r="T39" s="662"/>
      <c r="U39" s="897"/>
      <c r="V39" s="662"/>
      <c r="W39" s="897"/>
      <c r="X39" s="662"/>
      <c r="Y39" s="897"/>
      <c r="Z39" s="7589"/>
      <c r="AA39" s="662"/>
      <c r="AB39" s="663"/>
      <c r="AC39" s="663"/>
      <c r="AD39" s="897"/>
      <c r="AE39" s="7589"/>
      <c r="AF39" s="662"/>
      <c r="AG39" s="663"/>
      <c r="AH39" s="663"/>
      <c r="AI39" s="601"/>
      <c r="AJ39" s="7590"/>
      <c r="AK39" s="7590"/>
      <c r="AL39" s="7590"/>
      <c r="AM39" s="7590"/>
      <c r="AN39" s="7590"/>
      <c r="AO39" s="7590"/>
      <c r="AP39" s="7590"/>
      <c r="AQ39" s="7590"/>
      <c r="AR39" s="7443" t="str">
        <f t="shared" si="16"/>
        <v/>
      </c>
      <c r="AS39" s="7444"/>
      <c r="AT39" s="7444"/>
      <c r="AU39" s="7444"/>
      <c r="AV39" s="7444"/>
      <c r="AW39" s="7444"/>
      <c r="AX39" s="7444"/>
      <c r="AY39" s="7444"/>
      <c r="AZ39" s="7444"/>
      <c r="BA39" s="7444"/>
      <c r="BB39" s="7444"/>
      <c r="BC39" s="7444"/>
      <c r="BD39" s="7443"/>
      <c r="BE39" s="7443"/>
      <c r="BF39" s="7443"/>
      <c r="BG39" s="7443"/>
      <c r="BH39" s="7443"/>
      <c r="BI39" s="7443"/>
      <c r="BJ39" s="7443"/>
      <c r="BK39" s="7443"/>
      <c r="BL39" s="7443"/>
      <c r="BM39" s="7443"/>
      <c r="BN39" s="7443"/>
      <c r="BO39" s="7444"/>
      <c r="BP39" s="7444"/>
      <c r="BQ39" s="7444"/>
      <c r="BR39" s="7444"/>
      <c r="BS39" s="7444"/>
      <c r="BT39" s="7444"/>
      <c r="BU39" s="7444"/>
      <c r="BV39" s="7444"/>
      <c r="BW39" s="7444"/>
      <c r="BX39" s="7444"/>
      <c r="BY39" s="7444"/>
      <c r="BZ39" s="7444"/>
      <c r="CA39" s="7444"/>
      <c r="CB39" s="7444" t="str">
        <f t="shared" si="3"/>
        <v/>
      </c>
      <c r="CC39" s="7444" t="str">
        <f t="shared" si="4"/>
        <v/>
      </c>
      <c r="CD39" s="7444" t="str">
        <f t="shared" si="5"/>
        <v/>
      </c>
      <c r="CE39" s="7444" t="str">
        <f t="shared" si="6"/>
        <v/>
      </c>
      <c r="CF39" s="7444" t="str">
        <f>IF(CP39=1,"* El total de altas de consultas nuevas según origen de pacientes de 15 y más años NO DEBE superar el total de atenciones del grupo indicado. ","")</f>
        <v/>
      </c>
      <c r="CG39" s="7444" t="str">
        <f t="shared" si="8"/>
        <v/>
      </c>
      <c r="CH39" s="7444" t="str">
        <f t="shared" si="9"/>
        <v/>
      </c>
      <c r="CI39" s="7444"/>
      <c r="CJ39" s="7444"/>
      <c r="CK39" s="7444"/>
      <c r="CL39" s="7444">
        <f t="shared" si="10"/>
        <v>0</v>
      </c>
      <c r="CM39" s="7444">
        <f t="shared" si="11"/>
        <v>0</v>
      </c>
      <c r="CN39" s="7444">
        <f t="shared" si="12"/>
        <v>0</v>
      </c>
      <c r="CO39" s="7444">
        <f t="shared" si="13"/>
        <v>0</v>
      </c>
      <c r="CP39" s="7444">
        <f>IF(Y39&gt;SUM($C39),1,0)</f>
        <v>0</v>
      </c>
      <c r="CQ39" s="7444">
        <f t="shared" si="15"/>
        <v>0</v>
      </c>
      <c r="CR39" s="7444">
        <f t="shared" si="15"/>
        <v>0</v>
      </c>
      <c r="CS39" s="7444"/>
      <c r="CT39" s="7444"/>
      <c r="CU39" s="7444"/>
      <c r="CV39" s="7444"/>
      <c r="CW39" s="7444"/>
      <c r="CX39" s="7444"/>
      <c r="CY39" s="7444"/>
      <c r="CZ39" s="7444"/>
      <c r="DA39" s="7444"/>
      <c r="DB39" s="7444"/>
    </row>
    <row r="40" spans="1:106" ht="15.65" customHeight="1" x14ac:dyDescent="0.35">
      <c r="A40" s="7589" t="s">
        <v>1651</v>
      </c>
      <c r="B40" s="7477"/>
      <c r="C40" s="7592"/>
      <c r="D40" s="7593"/>
      <c r="E40" s="7593"/>
      <c r="F40" s="7593"/>
      <c r="G40" s="7593"/>
      <c r="H40" s="7593"/>
      <c r="I40" s="7593"/>
      <c r="J40" s="7593"/>
      <c r="K40" s="7593"/>
      <c r="L40" s="7593"/>
      <c r="M40" s="7593"/>
      <c r="N40" s="7593"/>
      <c r="O40" s="7593"/>
      <c r="P40" s="7593"/>
      <c r="Q40" s="7593"/>
      <c r="R40" s="7593"/>
      <c r="S40" s="7594"/>
      <c r="T40" s="662"/>
      <c r="U40" s="897"/>
      <c r="V40" s="662"/>
      <c r="W40" s="897"/>
      <c r="X40" s="662"/>
      <c r="Y40" s="897"/>
      <c r="Z40" s="7589"/>
      <c r="AA40" s="662"/>
      <c r="AB40" s="663"/>
      <c r="AC40" s="663"/>
      <c r="AD40" s="897"/>
      <c r="AE40" s="7589"/>
      <c r="AF40" s="662"/>
      <c r="AG40" s="663"/>
      <c r="AH40" s="663"/>
      <c r="AI40" s="601"/>
      <c r="AJ40" s="7590"/>
      <c r="AK40" s="7590"/>
      <c r="AL40" s="7590"/>
      <c r="AM40" s="7590"/>
      <c r="AN40" s="7590"/>
      <c r="AO40" s="7590"/>
      <c r="AP40" s="7590"/>
      <c r="AQ40" s="7590"/>
      <c r="AR40" s="7443" t="str">
        <f t="shared" si="16"/>
        <v/>
      </c>
      <c r="AS40" s="7444"/>
      <c r="AT40" s="7444"/>
      <c r="AU40" s="7444"/>
      <c r="AV40" s="7444"/>
      <c r="AW40" s="7444"/>
      <c r="AX40" s="7444"/>
      <c r="AY40" s="7444"/>
      <c r="AZ40" s="7444"/>
      <c r="BA40" s="7444"/>
      <c r="BB40" s="7444"/>
      <c r="BC40" s="7444"/>
      <c r="BD40" s="7443"/>
      <c r="BE40" s="7443"/>
      <c r="BF40" s="7443"/>
      <c r="BG40" s="7443"/>
      <c r="BH40" s="7443"/>
      <c r="BI40" s="7443"/>
      <c r="BJ40" s="7443"/>
      <c r="BK40" s="7443"/>
      <c r="BL40" s="7443"/>
      <c r="BM40" s="7443"/>
      <c r="BN40" s="7443"/>
      <c r="BO40" s="7444"/>
      <c r="BP40" s="7444"/>
      <c r="BQ40" s="7444"/>
      <c r="BR40" s="7444"/>
      <c r="BS40" s="7444"/>
      <c r="BT40" s="7444"/>
      <c r="BU40" s="7444"/>
      <c r="BV40" s="7444"/>
      <c r="BW40" s="7444"/>
      <c r="BX40" s="7444"/>
      <c r="BY40" s="7444"/>
      <c r="BZ40" s="7444"/>
      <c r="CA40" s="7444"/>
      <c r="CB40" s="7444" t="str">
        <f t="shared" si="3"/>
        <v/>
      </c>
      <c r="CC40" s="7444" t="str">
        <f t="shared" si="4"/>
        <v/>
      </c>
      <c r="CD40" s="7444" t="str">
        <f t="shared" si="5"/>
        <v/>
      </c>
      <c r="CE40" s="7444" t="str">
        <f t="shared" si="6"/>
        <v/>
      </c>
      <c r="CF40" s="7444" t="str">
        <f t="shared" si="7"/>
        <v/>
      </c>
      <c r="CG40" s="7444" t="str">
        <f t="shared" si="8"/>
        <v/>
      </c>
      <c r="CH40" s="7444" t="str">
        <f t="shared" si="9"/>
        <v/>
      </c>
      <c r="CI40" s="7444"/>
      <c r="CJ40" s="7444"/>
      <c r="CK40" s="7444"/>
      <c r="CL40" s="7444">
        <f t="shared" si="10"/>
        <v>0</v>
      </c>
      <c r="CM40" s="7444">
        <f t="shared" si="11"/>
        <v>0</v>
      </c>
      <c r="CN40" s="7444">
        <f t="shared" si="12"/>
        <v>0</v>
      </c>
      <c r="CO40" s="7444">
        <f t="shared" si="13"/>
        <v>0</v>
      </c>
      <c r="CP40" s="7444">
        <f t="shared" si="14"/>
        <v>0</v>
      </c>
      <c r="CQ40" s="7444">
        <f t="shared" si="15"/>
        <v>0</v>
      </c>
      <c r="CR40" s="7444">
        <f t="shared" si="15"/>
        <v>0</v>
      </c>
      <c r="CS40" s="7444"/>
      <c r="CT40" s="7444"/>
      <c r="CU40" s="7444"/>
      <c r="CV40" s="7444"/>
      <c r="CW40" s="7444"/>
      <c r="CX40" s="7444"/>
      <c r="CY40" s="7444"/>
      <c r="CZ40" s="7444"/>
      <c r="DA40" s="7444"/>
      <c r="DB40" s="7444"/>
    </row>
    <row r="41" spans="1:106" ht="15.65" customHeight="1" x14ac:dyDescent="0.35">
      <c r="A41" s="7589" t="s">
        <v>1652</v>
      </c>
      <c r="B41" s="7477"/>
      <c r="C41" s="7592"/>
      <c r="D41" s="7593"/>
      <c r="E41" s="7593"/>
      <c r="F41" s="7593"/>
      <c r="G41" s="7593"/>
      <c r="H41" s="7593"/>
      <c r="I41" s="7593"/>
      <c r="J41" s="7593"/>
      <c r="K41" s="7593"/>
      <c r="L41" s="7593"/>
      <c r="M41" s="7593"/>
      <c r="N41" s="7593"/>
      <c r="O41" s="7593"/>
      <c r="P41" s="7593"/>
      <c r="Q41" s="7593"/>
      <c r="R41" s="7593"/>
      <c r="S41" s="7594"/>
      <c r="T41" s="662"/>
      <c r="U41" s="897"/>
      <c r="V41" s="662"/>
      <c r="W41" s="897"/>
      <c r="X41" s="662"/>
      <c r="Y41" s="897"/>
      <c r="Z41" s="7589"/>
      <c r="AA41" s="662"/>
      <c r="AB41" s="663"/>
      <c r="AC41" s="663"/>
      <c r="AD41" s="897"/>
      <c r="AE41" s="7589"/>
      <c r="AF41" s="662"/>
      <c r="AG41" s="663"/>
      <c r="AH41" s="663"/>
      <c r="AI41" s="601"/>
      <c r="AJ41" s="7590"/>
      <c r="AK41" s="7590"/>
      <c r="AL41" s="7590"/>
      <c r="AM41" s="7590"/>
      <c r="AN41" s="7590"/>
      <c r="AO41" s="7590"/>
      <c r="AP41" s="7590"/>
      <c r="AQ41" s="7590"/>
      <c r="AR41" s="7443" t="str">
        <f t="shared" si="16"/>
        <v/>
      </c>
      <c r="AS41" s="7444"/>
      <c r="AT41" s="7444"/>
      <c r="AU41" s="7444"/>
      <c r="AV41" s="7444"/>
      <c r="AW41" s="7444"/>
      <c r="AX41" s="7444"/>
      <c r="AY41" s="7444"/>
      <c r="AZ41" s="7444"/>
      <c r="BA41" s="7444"/>
      <c r="BB41" s="7444"/>
      <c r="BC41" s="7444"/>
      <c r="BD41" s="7443"/>
      <c r="BE41" s="7443"/>
      <c r="BF41" s="7443"/>
      <c r="BG41" s="7443"/>
      <c r="BH41" s="7443"/>
      <c r="BI41" s="7443"/>
      <c r="BJ41" s="7443"/>
      <c r="BK41" s="7443"/>
      <c r="BL41" s="7443"/>
      <c r="BM41" s="7443"/>
      <c r="BN41" s="7443"/>
      <c r="BO41" s="7444"/>
      <c r="BP41" s="7444"/>
      <c r="BQ41" s="7444"/>
      <c r="BR41" s="7444"/>
      <c r="BS41" s="7444"/>
      <c r="BT41" s="7444"/>
      <c r="BU41" s="7444"/>
      <c r="BV41" s="7444"/>
      <c r="BW41" s="7444"/>
      <c r="BX41" s="7444"/>
      <c r="BY41" s="7444"/>
      <c r="BZ41" s="7444"/>
      <c r="CA41" s="7444"/>
      <c r="CB41" s="7444" t="str">
        <f t="shared" si="3"/>
        <v/>
      </c>
      <c r="CC41" s="7444" t="str">
        <f t="shared" si="4"/>
        <v/>
      </c>
      <c r="CD41" s="7444" t="str">
        <f t="shared" si="5"/>
        <v/>
      </c>
      <c r="CE41" s="7444" t="str">
        <f t="shared" si="6"/>
        <v/>
      </c>
      <c r="CF41" s="7444" t="str">
        <f t="shared" si="7"/>
        <v/>
      </c>
      <c r="CG41" s="7444" t="str">
        <f t="shared" si="8"/>
        <v/>
      </c>
      <c r="CH41" s="7444" t="str">
        <f t="shared" si="9"/>
        <v/>
      </c>
      <c r="CI41" s="7444"/>
      <c r="CJ41" s="7444"/>
      <c r="CK41" s="7444"/>
      <c r="CL41" s="7444">
        <f t="shared" si="10"/>
        <v>0</v>
      </c>
      <c r="CM41" s="7444">
        <f t="shared" si="11"/>
        <v>0</v>
      </c>
      <c r="CN41" s="7444">
        <f t="shared" si="12"/>
        <v>0</v>
      </c>
      <c r="CO41" s="7444">
        <f t="shared" si="13"/>
        <v>0</v>
      </c>
      <c r="CP41" s="7444">
        <f t="shared" si="14"/>
        <v>0</v>
      </c>
      <c r="CQ41" s="7444">
        <f t="shared" si="15"/>
        <v>0</v>
      </c>
      <c r="CR41" s="7444">
        <f t="shared" si="15"/>
        <v>0</v>
      </c>
      <c r="CS41" s="7444"/>
      <c r="CT41" s="7444"/>
      <c r="CU41" s="7444"/>
      <c r="CV41" s="7444"/>
      <c r="CW41" s="7444"/>
      <c r="CX41" s="7444"/>
      <c r="CY41" s="7444"/>
      <c r="CZ41" s="7444"/>
      <c r="DA41" s="7444"/>
      <c r="DB41" s="7444"/>
    </row>
    <row r="42" spans="1:106" ht="15.65" customHeight="1" x14ac:dyDescent="0.35">
      <c r="A42" s="7589" t="s">
        <v>1653</v>
      </c>
      <c r="B42" s="7477"/>
      <c r="C42" s="7592"/>
      <c r="D42" s="7593"/>
      <c r="E42" s="7593"/>
      <c r="F42" s="7593"/>
      <c r="G42" s="7593"/>
      <c r="H42" s="7593"/>
      <c r="I42" s="7593"/>
      <c r="J42" s="7593"/>
      <c r="K42" s="7593"/>
      <c r="L42" s="7593"/>
      <c r="M42" s="7593"/>
      <c r="N42" s="7593"/>
      <c r="O42" s="7593"/>
      <c r="P42" s="7593"/>
      <c r="Q42" s="7593"/>
      <c r="R42" s="7593"/>
      <c r="S42" s="7594"/>
      <c r="T42" s="662"/>
      <c r="U42" s="897"/>
      <c r="V42" s="662"/>
      <c r="W42" s="897"/>
      <c r="X42" s="662"/>
      <c r="Y42" s="897"/>
      <c r="Z42" s="7589"/>
      <c r="AA42" s="662"/>
      <c r="AB42" s="663"/>
      <c r="AC42" s="663"/>
      <c r="AD42" s="897"/>
      <c r="AE42" s="7589"/>
      <c r="AF42" s="662"/>
      <c r="AG42" s="663"/>
      <c r="AH42" s="663"/>
      <c r="AI42" s="601"/>
      <c r="AJ42" s="7590"/>
      <c r="AK42" s="7590"/>
      <c r="AL42" s="7590"/>
      <c r="AM42" s="7590"/>
      <c r="AN42" s="7590"/>
      <c r="AO42" s="7590"/>
      <c r="AP42" s="7590"/>
      <c r="AQ42" s="7590"/>
      <c r="AR42" s="7443" t="str">
        <f t="shared" si="16"/>
        <v/>
      </c>
      <c r="AS42" s="7444"/>
      <c r="AT42" s="7444"/>
      <c r="AU42" s="7444"/>
      <c r="AV42" s="7444"/>
      <c r="AW42" s="7444"/>
      <c r="AX42" s="7444"/>
      <c r="AY42" s="7444"/>
      <c r="AZ42" s="7444"/>
      <c r="BA42" s="7444"/>
      <c r="BB42" s="7444"/>
      <c r="BC42" s="7444"/>
      <c r="BD42" s="7443"/>
      <c r="BE42" s="7443"/>
      <c r="BF42" s="7443"/>
      <c r="BG42" s="7443"/>
      <c r="BH42" s="7443"/>
      <c r="BI42" s="7443"/>
      <c r="BJ42" s="7443"/>
      <c r="BK42" s="7443"/>
      <c r="BL42" s="7443"/>
      <c r="BM42" s="7443"/>
      <c r="BN42" s="7443"/>
      <c r="BO42" s="7444"/>
      <c r="BP42" s="7444"/>
      <c r="BQ42" s="7444"/>
      <c r="BR42" s="7444"/>
      <c r="BS42" s="7444"/>
      <c r="BT42" s="7444"/>
      <c r="BU42" s="7444"/>
      <c r="BV42" s="7444"/>
      <c r="BW42" s="7444"/>
      <c r="BX42" s="7444"/>
      <c r="BY42" s="7444"/>
      <c r="BZ42" s="7444"/>
      <c r="CA42" s="7444"/>
      <c r="CB42" s="7444" t="str">
        <f t="shared" si="3"/>
        <v/>
      </c>
      <c r="CC42" s="7444" t="str">
        <f t="shared" si="4"/>
        <v/>
      </c>
      <c r="CD42" s="7444" t="str">
        <f t="shared" si="5"/>
        <v/>
      </c>
      <c r="CE42" s="7444" t="str">
        <f t="shared" si="6"/>
        <v/>
      </c>
      <c r="CF42" s="7444" t="str">
        <f t="shared" si="7"/>
        <v/>
      </c>
      <c r="CG42" s="7444" t="str">
        <f t="shared" si="8"/>
        <v/>
      </c>
      <c r="CH42" s="7444" t="str">
        <f t="shared" si="9"/>
        <v/>
      </c>
      <c r="CI42" s="7444"/>
      <c r="CJ42" s="7444"/>
      <c r="CK42" s="7444"/>
      <c r="CL42" s="7444">
        <f t="shared" si="10"/>
        <v>0</v>
      </c>
      <c r="CM42" s="7444">
        <f t="shared" si="11"/>
        <v>0</v>
      </c>
      <c r="CN42" s="7444">
        <f t="shared" si="12"/>
        <v>0</v>
      </c>
      <c r="CO42" s="7444">
        <f t="shared" si="13"/>
        <v>0</v>
      </c>
      <c r="CP42" s="7444">
        <f t="shared" si="14"/>
        <v>0</v>
      </c>
      <c r="CQ42" s="7444">
        <f t="shared" si="15"/>
        <v>0</v>
      </c>
      <c r="CR42" s="7444">
        <f t="shared" si="15"/>
        <v>0</v>
      </c>
      <c r="CS42" s="7444"/>
      <c r="CT42" s="7444"/>
      <c r="CU42" s="7444"/>
      <c r="CV42" s="7444"/>
      <c r="CW42" s="7444"/>
      <c r="CX42" s="7444"/>
      <c r="CY42" s="7444"/>
      <c r="CZ42" s="7444"/>
      <c r="DA42" s="7444"/>
      <c r="DB42" s="7444"/>
    </row>
    <row r="43" spans="1:106" ht="15.65" customHeight="1" x14ac:dyDescent="0.35">
      <c r="A43" s="7589" t="s">
        <v>1654</v>
      </c>
      <c r="B43" s="7477"/>
      <c r="C43" s="7592"/>
      <c r="D43" s="7593"/>
      <c r="E43" s="7593"/>
      <c r="F43" s="7593"/>
      <c r="G43" s="7593"/>
      <c r="H43" s="7593"/>
      <c r="I43" s="7593"/>
      <c r="J43" s="7593"/>
      <c r="K43" s="7593"/>
      <c r="L43" s="7593"/>
      <c r="M43" s="7593"/>
      <c r="N43" s="7593"/>
      <c r="O43" s="7593"/>
      <c r="P43" s="7593"/>
      <c r="Q43" s="7593"/>
      <c r="R43" s="7593"/>
      <c r="S43" s="7594"/>
      <c r="T43" s="662"/>
      <c r="U43" s="897"/>
      <c r="V43" s="662"/>
      <c r="W43" s="897"/>
      <c r="X43" s="662"/>
      <c r="Y43" s="897"/>
      <c r="Z43" s="7589"/>
      <c r="AA43" s="662"/>
      <c r="AB43" s="663"/>
      <c r="AC43" s="663"/>
      <c r="AD43" s="897"/>
      <c r="AE43" s="7589"/>
      <c r="AF43" s="662"/>
      <c r="AG43" s="663"/>
      <c r="AH43" s="663"/>
      <c r="AI43" s="601"/>
      <c r="AJ43" s="7590"/>
      <c r="AK43" s="7590"/>
      <c r="AL43" s="7590"/>
      <c r="AM43" s="7590"/>
      <c r="AN43" s="7590"/>
      <c r="AO43" s="7590"/>
      <c r="AP43" s="7590"/>
      <c r="AQ43" s="7590"/>
      <c r="AR43" s="7443" t="str">
        <f t="shared" si="16"/>
        <v/>
      </c>
      <c r="AS43" s="7444"/>
      <c r="AT43" s="7444"/>
      <c r="AU43" s="7444"/>
      <c r="AV43" s="7444"/>
      <c r="AW43" s="7444"/>
      <c r="AX43" s="7444"/>
      <c r="AY43" s="7444"/>
      <c r="AZ43" s="7444"/>
      <c r="BA43" s="7444"/>
      <c r="BB43" s="7444"/>
      <c r="BC43" s="7444"/>
      <c r="BD43" s="7443"/>
      <c r="BE43" s="7443"/>
      <c r="BF43" s="7443"/>
      <c r="BG43" s="7443"/>
      <c r="BH43" s="7443"/>
      <c r="BI43" s="7443"/>
      <c r="BJ43" s="7443"/>
      <c r="BK43" s="7443"/>
      <c r="BL43" s="7443"/>
      <c r="BM43" s="7443"/>
      <c r="BN43" s="7443"/>
      <c r="BO43" s="7444"/>
      <c r="BP43" s="7444"/>
      <c r="BQ43" s="7444"/>
      <c r="BR43" s="7444"/>
      <c r="BS43" s="7444"/>
      <c r="BT43" s="7444"/>
      <c r="BU43" s="7444"/>
      <c r="BV43" s="7444"/>
      <c r="BW43" s="7444"/>
      <c r="BX43" s="7444"/>
      <c r="BY43" s="7444"/>
      <c r="BZ43" s="7444"/>
      <c r="CA43" s="7444"/>
      <c r="CB43" s="7444" t="str">
        <f t="shared" si="3"/>
        <v/>
      </c>
      <c r="CC43" s="7444" t="str">
        <f t="shared" si="4"/>
        <v/>
      </c>
      <c r="CD43" s="7444" t="str">
        <f t="shared" si="5"/>
        <v/>
      </c>
      <c r="CE43" s="7444" t="str">
        <f t="shared" si="6"/>
        <v/>
      </c>
      <c r="CF43" s="7444" t="str">
        <f t="shared" si="7"/>
        <v/>
      </c>
      <c r="CG43" s="7444" t="str">
        <f t="shared" si="8"/>
        <v/>
      </c>
      <c r="CH43" s="7444" t="str">
        <f t="shared" si="9"/>
        <v/>
      </c>
      <c r="CI43" s="7444"/>
      <c r="CJ43" s="7444"/>
      <c r="CK43" s="7444"/>
      <c r="CL43" s="7444">
        <f t="shared" si="10"/>
        <v>0</v>
      </c>
      <c r="CM43" s="7444">
        <f t="shared" si="11"/>
        <v>0</v>
      </c>
      <c r="CN43" s="7444">
        <f t="shared" si="12"/>
        <v>0</v>
      </c>
      <c r="CO43" s="7444">
        <f t="shared" si="13"/>
        <v>0</v>
      </c>
      <c r="CP43" s="7444">
        <f t="shared" si="14"/>
        <v>0</v>
      </c>
      <c r="CQ43" s="7444">
        <f t="shared" si="15"/>
        <v>0</v>
      </c>
      <c r="CR43" s="7444">
        <f t="shared" si="15"/>
        <v>0</v>
      </c>
      <c r="CS43" s="7444"/>
      <c r="CT43" s="7444"/>
      <c r="CU43" s="7444"/>
      <c r="CV43" s="7444"/>
      <c r="CW43" s="7444"/>
      <c r="CX43" s="7444"/>
      <c r="CY43" s="7444"/>
      <c r="CZ43" s="7444"/>
      <c r="DA43" s="7444"/>
      <c r="DB43" s="7444"/>
    </row>
    <row r="44" spans="1:106" ht="15.65" customHeight="1" x14ac:dyDescent="0.35">
      <c r="A44" s="7589" t="s">
        <v>1655</v>
      </c>
      <c r="B44" s="7477"/>
      <c r="C44" s="7592"/>
      <c r="D44" s="7593"/>
      <c r="E44" s="7593"/>
      <c r="F44" s="7593"/>
      <c r="G44" s="7593"/>
      <c r="H44" s="7593"/>
      <c r="I44" s="7593"/>
      <c r="J44" s="7593"/>
      <c r="K44" s="7593"/>
      <c r="L44" s="7593"/>
      <c r="M44" s="7593"/>
      <c r="N44" s="7593"/>
      <c r="O44" s="7593"/>
      <c r="P44" s="7593"/>
      <c r="Q44" s="7593"/>
      <c r="R44" s="7593"/>
      <c r="S44" s="7594"/>
      <c r="T44" s="662"/>
      <c r="U44" s="897"/>
      <c r="V44" s="662"/>
      <c r="W44" s="897"/>
      <c r="X44" s="662"/>
      <c r="Y44" s="897"/>
      <c r="Z44" s="7589"/>
      <c r="AA44" s="662"/>
      <c r="AB44" s="663"/>
      <c r="AC44" s="663"/>
      <c r="AD44" s="897"/>
      <c r="AE44" s="7589"/>
      <c r="AF44" s="662"/>
      <c r="AG44" s="663"/>
      <c r="AH44" s="663"/>
      <c r="AI44" s="601"/>
      <c r="AJ44" s="7590"/>
      <c r="AK44" s="7590"/>
      <c r="AL44" s="7590"/>
      <c r="AM44" s="7590"/>
      <c r="AN44" s="7590"/>
      <c r="AO44" s="7590"/>
      <c r="AP44" s="7590"/>
      <c r="AQ44" s="7590"/>
      <c r="AR44" s="7443" t="str">
        <f t="shared" si="16"/>
        <v/>
      </c>
      <c r="AS44" s="7444"/>
      <c r="AT44" s="7444"/>
      <c r="AU44" s="7444"/>
      <c r="AV44" s="7444"/>
      <c r="AW44" s="7444"/>
      <c r="AX44" s="7444"/>
      <c r="AY44" s="7444"/>
      <c r="AZ44" s="7444"/>
      <c r="BA44" s="7444"/>
      <c r="BB44" s="7444"/>
      <c r="BC44" s="7444"/>
      <c r="BD44" s="7443"/>
      <c r="BE44" s="7443"/>
      <c r="BF44" s="7443"/>
      <c r="BG44" s="7443"/>
      <c r="BH44" s="7443"/>
      <c r="BI44" s="7443"/>
      <c r="BJ44" s="7443"/>
      <c r="BK44" s="7443"/>
      <c r="BL44" s="7443"/>
      <c r="BM44" s="7443"/>
      <c r="BN44" s="7443"/>
      <c r="BO44" s="7444"/>
      <c r="BP44" s="7444"/>
      <c r="BQ44" s="7444"/>
      <c r="BR44" s="7444"/>
      <c r="BS44" s="7444"/>
      <c r="BT44" s="7444"/>
      <c r="BU44" s="7444"/>
      <c r="BV44" s="7444"/>
      <c r="BW44" s="7444"/>
      <c r="BX44" s="7444"/>
      <c r="BY44" s="7444"/>
      <c r="BZ44" s="7444"/>
      <c r="CA44" s="7444"/>
      <c r="CB44" s="7444" t="str">
        <f t="shared" si="3"/>
        <v/>
      </c>
      <c r="CC44" s="7444" t="str">
        <f t="shared" si="4"/>
        <v/>
      </c>
      <c r="CD44" s="7444" t="str">
        <f t="shared" si="5"/>
        <v/>
      </c>
      <c r="CE44" s="7444" t="str">
        <f t="shared" si="6"/>
        <v/>
      </c>
      <c r="CF44" s="7444" t="str">
        <f t="shared" si="7"/>
        <v/>
      </c>
      <c r="CG44" s="7444" t="str">
        <f t="shared" si="8"/>
        <v/>
      </c>
      <c r="CH44" s="7444" t="str">
        <f t="shared" si="9"/>
        <v/>
      </c>
      <c r="CI44" s="7444"/>
      <c r="CJ44" s="7444"/>
      <c r="CK44" s="7444"/>
      <c r="CL44" s="7444">
        <f t="shared" si="10"/>
        <v>0</v>
      </c>
      <c r="CM44" s="7444">
        <f t="shared" si="11"/>
        <v>0</v>
      </c>
      <c r="CN44" s="7444">
        <f t="shared" si="12"/>
        <v>0</v>
      </c>
      <c r="CO44" s="7444">
        <f t="shared" si="13"/>
        <v>0</v>
      </c>
      <c r="CP44" s="7444">
        <f t="shared" si="14"/>
        <v>0</v>
      </c>
      <c r="CQ44" s="7444">
        <f t="shared" si="15"/>
        <v>0</v>
      </c>
      <c r="CR44" s="7444">
        <f t="shared" si="15"/>
        <v>0</v>
      </c>
      <c r="CS44" s="7444"/>
      <c r="CT44" s="7444"/>
      <c r="CU44" s="7444"/>
      <c r="CV44" s="7444"/>
      <c r="CW44" s="7444"/>
      <c r="CX44" s="7444"/>
      <c r="CY44" s="7444"/>
      <c r="CZ44" s="7444"/>
      <c r="DA44" s="7444"/>
      <c r="DB44" s="7444"/>
    </row>
    <row r="45" spans="1:106" ht="15.65" customHeight="1" x14ac:dyDescent="0.35">
      <c r="A45" s="7589" t="s">
        <v>1656</v>
      </c>
      <c r="B45" s="7477"/>
      <c r="C45" s="7592"/>
      <c r="D45" s="7593"/>
      <c r="E45" s="7593"/>
      <c r="F45" s="7593"/>
      <c r="G45" s="7593"/>
      <c r="H45" s="7593"/>
      <c r="I45" s="7593"/>
      <c r="J45" s="7593"/>
      <c r="K45" s="7593"/>
      <c r="L45" s="7593"/>
      <c r="M45" s="7593"/>
      <c r="N45" s="7593"/>
      <c r="O45" s="7593"/>
      <c r="P45" s="7593"/>
      <c r="Q45" s="7593"/>
      <c r="R45" s="7593"/>
      <c r="S45" s="7594"/>
      <c r="T45" s="662"/>
      <c r="U45" s="897"/>
      <c r="V45" s="662"/>
      <c r="W45" s="897"/>
      <c r="X45" s="662"/>
      <c r="Y45" s="897"/>
      <c r="Z45" s="7589"/>
      <c r="AA45" s="662"/>
      <c r="AB45" s="663"/>
      <c r="AC45" s="663"/>
      <c r="AD45" s="897"/>
      <c r="AE45" s="7589"/>
      <c r="AF45" s="662"/>
      <c r="AG45" s="663"/>
      <c r="AH45" s="663"/>
      <c r="AI45" s="601"/>
      <c r="AJ45" s="7590"/>
      <c r="AK45" s="7590"/>
      <c r="AL45" s="7590"/>
      <c r="AM45" s="7590"/>
      <c r="AN45" s="7590"/>
      <c r="AO45" s="7590"/>
      <c r="AP45" s="7590"/>
      <c r="AQ45" s="7590"/>
      <c r="AR45" s="7443" t="str">
        <f t="shared" si="16"/>
        <v/>
      </c>
      <c r="AS45" s="7444"/>
      <c r="AT45" s="7444"/>
      <c r="AU45" s="7444"/>
      <c r="AV45" s="7444"/>
      <c r="AW45" s="7444"/>
      <c r="AX45" s="7444"/>
      <c r="AY45" s="7444"/>
      <c r="AZ45" s="7444"/>
      <c r="BA45" s="7444"/>
      <c r="BB45" s="7444"/>
      <c r="BC45" s="7444"/>
      <c r="BD45" s="7443"/>
      <c r="BE45" s="7443"/>
      <c r="BF45" s="7443"/>
      <c r="BG45" s="7443"/>
      <c r="BH45" s="7443"/>
      <c r="BI45" s="7443"/>
      <c r="BJ45" s="7443"/>
      <c r="BK45" s="7443"/>
      <c r="BL45" s="7443"/>
      <c r="BM45" s="7443"/>
      <c r="BN45" s="7443"/>
      <c r="BO45" s="7444"/>
      <c r="BP45" s="7444"/>
      <c r="BQ45" s="7444"/>
      <c r="BR45" s="7444"/>
      <c r="BS45" s="7444"/>
      <c r="BT45" s="7444"/>
      <c r="BU45" s="7444"/>
      <c r="BV45" s="7444"/>
      <c r="BW45" s="7444"/>
      <c r="BX45" s="7444"/>
      <c r="BY45" s="7444"/>
      <c r="BZ45" s="7444"/>
      <c r="CA45" s="7444"/>
      <c r="CB45" s="7444" t="str">
        <f t="shared" si="3"/>
        <v/>
      </c>
      <c r="CC45" s="7444" t="str">
        <f t="shared" si="4"/>
        <v/>
      </c>
      <c r="CD45" s="7444" t="str">
        <f t="shared" si="5"/>
        <v/>
      </c>
      <c r="CE45" s="7444" t="str">
        <f t="shared" si="6"/>
        <v/>
      </c>
      <c r="CF45" s="7444" t="str">
        <f t="shared" si="7"/>
        <v/>
      </c>
      <c r="CG45" s="7444" t="str">
        <f t="shared" si="8"/>
        <v/>
      </c>
      <c r="CH45" s="7444" t="str">
        <f t="shared" si="9"/>
        <v/>
      </c>
      <c r="CI45" s="7444"/>
      <c r="CJ45" s="7444"/>
      <c r="CK45" s="7444"/>
      <c r="CL45" s="7444">
        <f t="shared" si="10"/>
        <v>0</v>
      </c>
      <c r="CM45" s="7444">
        <f t="shared" si="11"/>
        <v>0</v>
      </c>
      <c r="CN45" s="7444">
        <f t="shared" si="12"/>
        <v>0</v>
      </c>
      <c r="CO45" s="7444">
        <f t="shared" si="13"/>
        <v>0</v>
      </c>
      <c r="CP45" s="7444">
        <f t="shared" si="14"/>
        <v>0</v>
      </c>
      <c r="CQ45" s="7444">
        <f t="shared" si="15"/>
        <v>0</v>
      </c>
      <c r="CR45" s="7444">
        <f t="shared" si="15"/>
        <v>0</v>
      </c>
      <c r="CS45" s="7444"/>
      <c r="CT45" s="7444"/>
      <c r="CU45" s="7444"/>
      <c r="CV45" s="7444"/>
      <c r="CW45" s="7444"/>
      <c r="CX45" s="7444"/>
      <c r="CY45" s="7444"/>
      <c r="CZ45" s="7444"/>
      <c r="DA45" s="7444"/>
      <c r="DB45" s="7444"/>
    </row>
    <row r="46" spans="1:106" ht="15.65" customHeight="1" x14ac:dyDescent="0.35">
      <c r="A46" s="7589" t="s">
        <v>1657</v>
      </c>
      <c r="B46" s="7477"/>
      <c r="C46" s="7592"/>
      <c r="D46" s="7593"/>
      <c r="E46" s="7593"/>
      <c r="F46" s="7593"/>
      <c r="G46" s="7593"/>
      <c r="H46" s="7593"/>
      <c r="I46" s="7593"/>
      <c r="J46" s="7593"/>
      <c r="K46" s="7593"/>
      <c r="L46" s="7593"/>
      <c r="M46" s="7593"/>
      <c r="N46" s="7593"/>
      <c r="O46" s="7593"/>
      <c r="P46" s="7593"/>
      <c r="Q46" s="7593"/>
      <c r="R46" s="7593"/>
      <c r="S46" s="7594"/>
      <c r="T46" s="662"/>
      <c r="U46" s="897"/>
      <c r="V46" s="662"/>
      <c r="W46" s="897"/>
      <c r="X46" s="662"/>
      <c r="Y46" s="897"/>
      <c r="Z46" s="7589"/>
      <c r="AA46" s="662"/>
      <c r="AB46" s="663"/>
      <c r="AC46" s="663"/>
      <c r="AD46" s="897"/>
      <c r="AE46" s="7589"/>
      <c r="AF46" s="662"/>
      <c r="AG46" s="663"/>
      <c r="AH46" s="663"/>
      <c r="AI46" s="601"/>
      <c r="AJ46" s="7590"/>
      <c r="AK46" s="7590"/>
      <c r="AL46" s="7590"/>
      <c r="AM46" s="7590"/>
      <c r="AN46" s="7590"/>
      <c r="AO46" s="7590"/>
      <c r="AP46" s="7590"/>
      <c r="AQ46" s="7590"/>
      <c r="AR46" s="7443" t="str">
        <f t="shared" si="16"/>
        <v/>
      </c>
      <c r="AS46" s="7444"/>
      <c r="AT46" s="7444"/>
      <c r="AU46" s="7444"/>
      <c r="AV46" s="7444"/>
      <c r="AW46" s="7444"/>
      <c r="AX46" s="7444"/>
      <c r="AY46" s="7444"/>
      <c r="AZ46" s="7444"/>
      <c r="BA46" s="7444"/>
      <c r="BB46" s="7444"/>
      <c r="BC46" s="7444"/>
      <c r="BD46" s="7443"/>
      <c r="BE46" s="7443"/>
      <c r="BF46" s="7443"/>
      <c r="BG46" s="7443"/>
      <c r="BH46" s="7443"/>
      <c r="BI46" s="7443"/>
      <c r="BJ46" s="7443"/>
      <c r="BK46" s="7443"/>
      <c r="BL46" s="7443"/>
      <c r="BM46" s="7443"/>
      <c r="BN46" s="7443"/>
      <c r="BO46" s="7444"/>
      <c r="BP46" s="7444"/>
      <c r="BQ46" s="7444"/>
      <c r="BR46" s="7444"/>
      <c r="BS46" s="7444"/>
      <c r="BT46" s="7444"/>
      <c r="BU46" s="7444"/>
      <c r="BV46" s="7444"/>
      <c r="BW46" s="7444"/>
      <c r="BX46" s="7444"/>
      <c r="BY46" s="7444"/>
      <c r="BZ46" s="7444"/>
      <c r="CA46" s="7444"/>
      <c r="CB46" s="7444" t="str">
        <f t="shared" si="3"/>
        <v/>
      </c>
      <c r="CC46" s="7444" t="str">
        <f t="shared" si="4"/>
        <v/>
      </c>
      <c r="CD46" s="7444" t="str">
        <f t="shared" si="5"/>
        <v/>
      </c>
      <c r="CE46" s="7444" t="str">
        <f t="shared" si="6"/>
        <v/>
      </c>
      <c r="CF46" s="7444" t="str">
        <f t="shared" si="7"/>
        <v/>
      </c>
      <c r="CG46" s="7444" t="str">
        <f t="shared" si="8"/>
        <v/>
      </c>
      <c r="CH46" s="7444" t="str">
        <f t="shared" si="9"/>
        <v/>
      </c>
      <c r="CI46" s="7444"/>
      <c r="CJ46" s="7444"/>
      <c r="CK46" s="7444"/>
      <c r="CL46" s="7444">
        <f t="shared" si="10"/>
        <v>0</v>
      </c>
      <c r="CM46" s="7444">
        <f t="shared" si="11"/>
        <v>0</v>
      </c>
      <c r="CN46" s="7444">
        <f t="shared" si="12"/>
        <v>0</v>
      </c>
      <c r="CO46" s="7444">
        <f t="shared" si="13"/>
        <v>0</v>
      </c>
      <c r="CP46" s="7444">
        <f t="shared" si="14"/>
        <v>0</v>
      </c>
      <c r="CQ46" s="7444">
        <f t="shared" si="15"/>
        <v>0</v>
      </c>
      <c r="CR46" s="7444">
        <f t="shared" si="15"/>
        <v>0</v>
      </c>
      <c r="CS46" s="7444"/>
      <c r="CT46" s="7444"/>
      <c r="CU46" s="7444"/>
      <c r="CV46" s="7444"/>
      <c r="CW46" s="7444"/>
      <c r="CX46" s="7444"/>
      <c r="CY46" s="7444"/>
      <c r="CZ46" s="7444"/>
      <c r="DA46" s="7444"/>
      <c r="DB46" s="7444"/>
    </row>
    <row r="47" spans="1:106" ht="15.65" customHeight="1" x14ac:dyDescent="0.35">
      <c r="A47" s="7589" t="s">
        <v>1658</v>
      </c>
      <c r="B47" s="7477"/>
      <c r="C47" s="7592"/>
      <c r="D47" s="7593"/>
      <c r="E47" s="7593"/>
      <c r="F47" s="7593"/>
      <c r="G47" s="7593"/>
      <c r="H47" s="7593"/>
      <c r="I47" s="7593"/>
      <c r="J47" s="7593"/>
      <c r="K47" s="7593"/>
      <c r="L47" s="7593"/>
      <c r="M47" s="7593"/>
      <c r="N47" s="7593"/>
      <c r="O47" s="7593"/>
      <c r="P47" s="7593"/>
      <c r="Q47" s="7593"/>
      <c r="R47" s="7593"/>
      <c r="S47" s="7594"/>
      <c r="T47" s="662"/>
      <c r="U47" s="897"/>
      <c r="V47" s="662"/>
      <c r="W47" s="897"/>
      <c r="X47" s="662"/>
      <c r="Y47" s="897"/>
      <c r="Z47" s="7589"/>
      <c r="AA47" s="662"/>
      <c r="AB47" s="663"/>
      <c r="AC47" s="663"/>
      <c r="AD47" s="897"/>
      <c r="AE47" s="7589"/>
      <c r="AF47" s="662"/>
      <c r="AG47" s="663"/>
      <c r="AH47" s="663"/>
      <c r="AI47" s="601"/>
      <c r="AJ47" s="7590"/>
      <c r="AK47" s="7590"/>
      <c r="AL47" s="7590"/>
      <c r="AM47" s="7590"/>
      <c r="AN47" s="7590"/>
      <c r="AO47" s="7590"/>
      <c r="AP47" s="7590"/>
      <c r="AQ47" s="7590"/>
      <c r="AR47" s="7443" t="str">
        <f t="shared" si="16"/>
        <v/>
      </c>
      <c r="AS47" s="7444"/>
      <c r="AT47" s="7444"/>
      <c r="AU47" s="7444"/>
      <c r="AV47" s="7444"/>
      <c r="AW47" s="7444"/>
      <c r="AX47" s="7444"/>
      <c r="AY47" s="7444"/>
      <c r="AZ47" s="7444"/>
      <c r="BA47" s="7444"/>
      <c r="BB47" s="7444"/>
      <c r="BC47" s="7444"/>
      <c r="BD47" s="7443"/>
      <c r="BE47" s="7443"/>
      <c r="BF47" s="7443"/>
      <c r="BG47" s="7443"/>
      <c r="BH47" s="7443"/>
      <c r="BI47" s="7443"/>
      <c r="BJ47" s="7443"/>
      <c r="BK47" s="7443"/>
      <c r="BL47" s="7443"/>
      <c r="BM47" s="7443"/>
      <c r="BN47" s="7443"/>
      <c r="BO47" s="7444"/>
      <c r="BP47" s="7444"/>
      <c r="BQ47" s="7444"/>
      <c r="BR47" s="7444"/>
      <c r="BS47" s="7444"/>
      <c r="BT47" s="7444"/>
      <c r="BU47" s="7444"/>
      <c r="BV47" s="7444"/>
      <c r="BW47" s="7444"/>
      <c r="BX47" s="7444"/>
      <c r="BY47" s="7444"/>
      <c r="BZ47" s="7444"/>
      <c r="CA47" s="7444"/>
      <c r="CB47" s="7444" t="str">
        <f t="shared" si="3"/>
        <v/>
      </c>
      <c r="CC47" s="7444" t="str">
        <f t="shared" si="4"/>
        <v/>
      </c>
      <c r="CD47" s="7444" t="str">
        <f t="shared" si="5"/>
        <v/>
      </c>
      <c r="CE47" s="7444" t="str">
        <f t="shared" si="6"/>
        <v/>
      </c>
      <c r="CF47" s="7444" t="str">
        <f t="shared" si="7"/>
        <v/>
      </c>
      <c r="CG47" s="7444" t="str">
        <f t="shared" si="8"/>
        <v/>
      </c>
      <c r="CH47" s="7444" t="str">
        <f t="shared" si="9"/>
        <v/>
      </c>
      <c r="CI47" s="7444"/>
      <c r="CJ47" s="7444"/>
      <c r="CK47" s="7444"/>
      <c r="CL47" s="7444">
        <f t="shared" si="10"/>
        <v>0</v>
      </c>
      <c r="CM47" s="7444">
        <f t="shared" si="11"/>
        <v>0</v>
      </c>
      <c r="CN47" s="7444">
        <f t="shared" si="12"/>
        <v>0</v>
      </c>
      <c r="CO47" s="7444">
        <f t="shared" si="13"/>
        <v>0</v>
      </c>
      <c r="CP47" s="7444">
        <f t="shared" si="14"/>
        <v>0</v>
      </c>
      <c r="CQ47" s="7444">
        <f t="shared" si="15"/>
        <v>0</v>
      </c>
      <c r="CR47" s="7444">
        <f t="shared" si="15"/>
        <v>0</v>
      </c>
      <c r="CS47" s="7444"/>
      <c r="CT47" s="7444"/>
      <c r="CU47" s="7444"/>
      <c r="CV47" s="7444"/>
      <c r="CW47" s="7444"/>
      <c r="CX47" s="7444"/>
      <c r="CY47" s="7444"/>
      <c r="CZ47" s="7444"/>
      <c r="DA47" s="7444"/>
      <c r="DB47" s="7444"/>
    </row>
    <row r="48" spans="1:106" ht="15.65" customHeight="1" x14ac:dyDescent="0.35">
      <c r="A48" s="7589" t="s">
        <v>1659</v>
      </c>
      <c r="B48" s="7477"/>
      <c r="C48" s="7592"/>
      <c r="D48" s="7593"/>
      <c r="E48" s="7593"/>
      <c r="F48" s="7593"/>
      <c r="G48" s="7593"/>
      <c r="H48" s="7593"/>
      <c r="I48" s="7593"/>
      <c r="J48" s="7593"/>
      <c r="K48" s="7593"/>
      <c r="L48" s="7593"/>
      <c r="M48" s="7593"/>
      <c r="N48" s="7593"/>
      <c r="O48" s="7593"/>
      <c r="P48" s="7593"/>
      <c r="Q48" s="7593"/>
      <c r="R48" s="7593"/>
      <c r="S48" s="7594"/>
      <c r="T48" s="662"/>
      <c r="U48" s="897"/>
      <c r="V48" s="662"/>
      <c r="W48" s="897"/>
      <c r="X48" s="662"/>
      <c r="Y48" s="897"/>
      <c r="Z48" s="7589"/>
      <c r="AA48" s="662"/>
      <c r="AB48" s="663"/>
      <c r="AC48" s="663"/>
      <c r="AD48" s="897"/>
      <c r="AE48" s="7589"/>
      <c r="AF48" s="662"/>
      <c r="AG48" s="663"/>
      <c r="AH48" s="663"/>
      <c r="AI48" s="601"/>
      <c r="AJ48" s="7590"/>
      <c r="AK48" s="7590"/>
      <c r="AL48" s="7590"/>
      <c r="AM48" s="7590"/>
      <c r="AN48" s="7590"/>
      <c r="AO48" s="7590"/>
      <c r="AP48" s="7590"/>
      <c r="AQ48" s="7590"/>
      <c r="AR48" s="7443" t="str">
        <f t="shared" si="16"/>
        <v/>
      </c>
      <c r="AS48" s="7444"/>
      <c r="AT48" s="7444"/>
      <c r="AU48" s="7444"/>
      <c r="AV48" s="7444"/>
      <c r="AW48" s="7444"/>
      <c r="AX48" s="7444"/>
      <c r="AY48" s="7444"/>
      <c r="AZ48" s="7444"/>
      <c r="BA48" s="7444"/>
      <c r="BB48" s="7444"/>
      <c r="BC48" s="7444"/>
      <c r="BD48" s="7443"/>
      <c r="BE48" s="7443"/>
      <c r="BF48" s="7443"/>
      <c r="BG48" s="7443"/>
      <c r="BH48" s="7443"/>
      <c r="BI48" s="7443"/>
      <c r="BJ48" s="7443"/>
      <c r="BK48" s="7443"/>
      <c r="BL48" s="7443"/>
      <c r="BM48" s="7443"/>
      <c r="BN48" s="7443"/>
      <c r="BO48" s="7444"/>
      <c r="BP48" s="7444"/>
      <c r="BQ48" s="7444"/>
      <c r="BR48" s="7444"/>
      <c r="BS48" s="7444"/>
      <c r="BT48" s="7444"/>
      <c r="BU48" s="7444"/>
      <c r="BV48" s="7444"/>
      <c r="BW48" s="7444"/>
      <c r="BX48" s="7444"/>
      <c r="BY48" s="7444"/>
      <c r="BZ48" s="7444"/>
      <c r="CA48" s="7444"/>
      <c r="CB48" s="7444" t="str">
        <f t="shared" si="3"/>
        <v/>
      </c>
      <c r="CC48" s="7444" t="str">
        <f t="shared" si="4"/>
        <v/>
      </c>
      <c r="CD48" s="7444" t="str">
        <f t="shared" si="5"/>
        <v/>
      </c>
      <c r="CE48" s="7444" t="str">
        <f t="shared" si="6"/>
        <v/>
      </c>
      <c r="CF48" s="7444" t="str">
        <f t="shared" si="7"/>
        <v/>
      </c>
      <c r="CG48" s="7444" t="str">
        <f t="shared" si="8"/>
        <v/>
      </c>
      <c r="CH48" s="7444" t="str">
        <f t="shared" si="9"/>
        <v/>
      </c>
      <c r="CI48" s="7444"/>
      <c r="CJ48" s="7444"/>
      <c r="CK48" s="7444"/>
      <c r="CL48" s="7444">
        <f t="shared" si="10"/>
        <v>0</v>
      </c>
      <c r="CM48" s="7444">
        <f t="shared" si="11"/>
        <v>0</v>
      </c>
      <c r="CN48" s="7444">
        <f t="shared" si="12"/>
        <v>0</v>
      </c>
      <c r="CO48" s="7444">
        <f t="shared" si="13"/>
        <v>0</v>
      </c>
      <c r="CP48" s="7444">
        <f t="shared" si="14"/>
        <v>0</v>
      </c>
      <c r="CQ48" s="7444">
        <f t="shared" si="15"/>
        <v>0</v>
      </c>
      <c r="CR48" s="7444">
        <f t="shared" si="15"/>
        <v>0</v>
      </c>
      <c r="CS48" s="7444"/>
      <c r="CT48" s="7444"/>
      <c r="CU48" s="7444"/>
      <c r="CV48" s="7444"/>
      <c r="CW48" s="7444"/>
      <c r="CX48" s="7444"/>
      <c r="CY48" s="7444"/>
      <c r="CZ48" s="7444"/>
      <c r="DA48" s="7444"/>
      <c r="DB48" s="7444"/>
    </row>
    <row r="49" spans="1:106" ht="15.65" customHeight="1" x14ac:dyDescent="0.35">
      <c r="A49" s="7589" t="s">
        <v>1660</v>
      </c>
      <c r="B49" s="7477"/>
      <c r="C49" s="7592"/>
      <c r="D49" s="7593"/>
      <c r="E49" s="7593"/>
      <c r="F49" s="7593"/>
      <c r="G49" s="7593"/>
      <c r="H49" s="7593"/>
      <c r="I49" s="7593"/>
      <c r="J49" s="7593"/>
      <c r="K49" s="7593"/>
      <c r="L49" s="7593"/>
      <c r="M49" s="7593"/>
      <c r="N49" s="7593"/>
      <c r="O49" s="7593"/>
      <c r="P49" s="7593"/>
      <c r="Q49" s="7593"/>
      <c r="R49" s="7593"/>
      <c r="S49" s="7594"/>
      <c r="T49" s="662"/>
      <c r="U49" s="897"/>
      <c r="V49" s="662"/>
      <c r="W49" s="897"/>
      <c r="X49" s="662"/>
      <c r="Y49" s="897"/>
      <c r="Z49" s="7589"/>
      <c r="AA49" s="662"/>
      <c r="AB49" s="663"/>
      <c r="AC49" s="663"/>
      <c r="AD49" s="897"/>
      <c r="AE49" s="7589"/>
      <c r="AF49" s="662"/>
      <c r="AG49" s="663"/>
      <c r="AH49" s="663"/>
      <c r="AI49" s="601"/>
      <c r="AJ49" s="7590"/>
      <c r="AK49" s="7590"/>
      <c r="AL49" s="7590"/>
      <c r="AM49" s="7590"/>
      <c r="AN49" s="7590"/>
      <c r="AO49" s="7590"/>
      <c r="AP49" s="7590"/>
      <c r="AQ49" s="7590"/>
      <c r="AR49" s="7443" t="str">
        <f t="shared" si="16"/>
        <v/>
      </c>
      <c r="AS49" s="7444"/>
      <c r="AT49" s="7444"/>
      <c r="AU49" s="7444"/>
      <c r="AV49" s="7444"/>
      <c r="AW49" s="7444"/>
      <c r="AX49" s="7444"/>
      <c r="AY49" s="7444"/>
      <c r="AZ49" s="7444"/>
      <c r="BA49" s="7444"/>
      <c r="BB49" s="7444"/>
      <c r="BC49" s="7444"/>
      <c r="BD49" s="7443"/>
      <c r="BE49" s="7443"/>
      <c r="BF49" s="7443"/>
      <c r="BG49" s="7443"/>
      <c r="BH49" s="7443"/>
      <c r="BI49" s="7443"/>
      <c r="BJ49" s="7443"/>
      <c r="BK49" s="7443"/>
      <c r="BL49" s="7443"/>
      <c r="BM49" s="7443"/>
      <c r="BN49" s="7443"/>
      <c r="BO49" s="7444"/>
      <c r="BP49" s="7444"/>
      <c r="BQ49" s="7444"/>
      <c r="BR49" s="7444"/>
      <c r="BS49" s="7444"/>
      <c r="BT49" s="7444"/>
      <c r="BU49" s="7444"/>
      <c r="BV49" s="7444"/>
      <c r="BW49" s="7444"/>
      <c r="BX49" s="7444"/>
      <c r="BY49" s="7444"/>
      <c r="BZ49" s="7444"/>
      <c r="CA49" s="7444"/>
      <c r="CB49" s="7444" t="str">
        <f t="shared" si="3"/>
        <v/>
      </c>
      <c r="CC49" s="7444" t="str">
        <f t="shared" si="4"/>
        <v/>
      </c>
      <c r="CD49" s="7444" t="str">
        <f t="shared" si="5"/>
        <v/>
      </c>
      <c r="CE49" s="7444" t="str">
        <f t="shared" si="6"/>
        <v/>
      </c>
      <c r="CF49" s="7444" t="str">
        <f t="shared" si="7"/>
        <v/>
      </c>
      <c r="CG49" s="7444" t="str">
        <f t="shared" si="8"/>
        <v/>
      </c>
      <c r="CH49" s="7444" t="str">
        <f t="shared" si="9"/>
        <v/>
      </c>
      <c r="CI49" s="7444"/>
      <c r="CJ49" s="7444"/>
      <c r="CK49" s="7444"/>
      <c r="CL49" s="7444">
        <f t="shared" si="10"/>
        <v>0</v>
      </c>
      <c r="CM49" s="7444">
        <f t="shared" si="11"/>
        <v>0</v>
      </c>
      <c r="CN49" s="7444">
        <f t="shared" si="12"/>
        <v>0</v>
      </c>
      <c r="CO49" s="7444">
        <f t="shared" si="13"/>
        <v>0</v>
      </c>
      <c r="CP49" s="7444">
        <f t="shared" si="14"/>
        <v>0</v>
      </c>
      <c r="CQ49" s="7444">
        <f t="shared" si="15"/>
        <v>0</v>
      </c>
      <c r="CR49" s="7444">
        <f t="shared" si="15"/>
        <v>0</v>
      </c>
      <c r="CS49" s="7444"/>
      <c r="CT49" s="7444"/>
      <c r="CU49" s="7444"/>
      <c r="CV49" s="7444"/>
      <c r="CW49" s="7444"/>
      <c r="CX49" s="7444"/>
      <c r="CY49" s="7444"/>
      <c r="CZ49" s="7444"/>
      <c r="DA49" s="7444"/>
      <c r="DB49" s="7444"/>
    </row>
    <row r="50" spans="1:106" ht="15.65" customHeight="1" x14ac:dyDescent="0.35">
      <c r="A50" s="7589" t="s">
        <v>1661</v>
      </c>
      <c r="B50" s="7477"/>
      <c r="C50" s="7592"/>
      <c r="D50" s="7593"/>
      <c r="E50" s="7593"/>
      <c r="F50" s="7593"/>
      <c r="G50" s="7593"/>
      <c r="H50" s="7593"/>
      <c r="I50" s="7593"/>
      <c r="J50" s="7593"/>
      <c r="K50" s="7593"/>
      <c r="L50" s="7593"/>
      <c r="M50" s="7593"/>
      <c r="N50" s="7593"/>
      <c r="O50" s="7593"/>
      <c r="P50" s="7593"/>
      <c r="Q50" s="7593"/>
      <c r="R50" s="7593"/>
      <c r="S50" s="7594"/>
      <c r="T50" s="662"/>
      <c r="U50" s="897"/>
      <c r="V50" s="662"/>
      <c r="W50" s="897"/>
      <c r="X50" s="662"/>
      <c r="Y50" s="897"/>
      <c r="Z50" s="7589"/>
      <c r="AA50" s="662"/>
      <c r="AB50" s="663"/>
      <c r="AC50" s="663"/>
      <c r="AD50" s="897"/>
      <c r="AE50" s="7589"/>
      <c r="AF50" s="662"/>
      <c r="AG50" s="663"/>
      <c r="AH50" s="663"/>
      <c r="AI50" s="601"/>
      <c r="AJ50" s="7590"/>
      <c r="AK50" s="7590"/>
      <c r="AL50" s="7590"/>
      <c r="AM50" s="7590"/>
      <c r="AN50" s="7590"/>
      <c r="AO50" s="7590"/>
      <c r="AP50" s="7590"/>
      <c r="AQ50" s="7590"/>
      <c r="AR50" s="7443" t="str">
        <f t="shared" si="16"/>
        <v/>
      </c>
      <c r="AS50" s="7444"/>
      <c r="AT50" s="7444"/>
      <c r="AU50" s="7444"/>
      <c r="AV50" s="7444"/>
      <c r="AW50" s="7444"/>
      <c r="AX50" s="7444"/>
      <c r="AY50" s="7444"/>
      <c r="AZ50" s="7444"/>
      <c r="BA50" s="7444"/>
      <c r="BB50" s="7444"/>
      <c r="BC50" s="7444"/>
      <c r="BD50" s="7443"/>
      <c r="BE50" s="7443"/>
      <c r="BF50" s="7443"/>
      <c r="BG50" s="7443"/>
      <c r="BH50" s="7443"/>
      <c r="BI50" s="7443"/>
      <c r="BJ50" s="7443"/>
      <c r="BK50" s="7443"/>
      <c r="BL50" s="7443"/>
      <c r="BM50" s="7443"/>
      <c r="BN50" s="7443"/>
      <c r="BO50" s="7444"/>
      <c r="BP50" s="7444"/>
      <c r="BQ50" s="7444"/>
      <c r="BR50" s="7444"/>
      <c r="BS50" s="7444"/>
      <c r="BT50" s="7444"/>
      <c r="BU50" s="7444"/>
      <c r="BV50" s="7444"/>
      <c r="BW50" s="7444"/>
      <c r="BX50" s="7444"/>
      <c r="BY50" s="7444"/>
      <c r="BZ50" s="7444"/>
      <c r="CA50" s="7444"/>
      <c r="CB50" s="7444" t="str">
        <f t="shared" si="3"/>
        <v/>
      </c>
      <c r="CC50" s="7444" t="str">
        <f t="shared" si="4"/>
        <v/>
      </c>
      <c r="CD50" s="7444" t="str">
        <f t="shared" si="5"/>
        <v/>
      </c>
      <c r="CE50" s="7444" t="str">
        <f t="shared" si="6"/>
        <v/>
      </c>
      <c r="CF50" s="7444" t="str">
        <f t="shared" si="7"/>
        <v/>
      </c>
      <c r="CG50" s="7444" t="str">
        <f t="shared" si="8"/>
        <v/>
      </c>
      <c r="CH50" s="7444" t="str">
        <f t="shared" si="9"/>
        <v/>
      </c>
      <c r="CI50" s="7444"/>
      <c r="CJ50" s="7444"/>
      <c r="CK50" s="7444"/>
      <c r="CL50" s="7444">
        <f t="shared" si="10"/>
        <v>0</v>
      </c>
      <c r="CM50" s="7444">
        <f t="shared" si="11"/>
        <v>0</v>
      </c>
      <c r="CN50" s="7444">
        <f t="shared" si="12"/>
        <v>0</v>
      </c>
      <c r="CO50" s="7444">
        <f t="shared" si="13"/>
        <v>0</v>
      </c>
      <c r="CP50" s="7444">
        <f t="shared" si="14"/>
        <v>0</v>
      </c>
      <c r="CQ50" s="7444">
        <f t="shared" si="15"/>
        <v>0</v>
      </c>
      <c r="CR50" s="7444">
        <f t="shared" si="15"/>
        <v>0</v>
      </c>
      <c r="CS50" s="7444"/>
      <c r="CT50" s="7444"/>
      <c r="CU50" s="7444"/>
      <c r="CV50" s="7444"/>
      <c r="CW50" s="7444"/>
      <c r="CX50" s="7444"/>
      <c r="CY50" s="7444"/>
      <c r="CZ50" s="7444"/>
      <c r="DA50" s="7444"/>
      <c r="DB50" s="7444"/>
    </row>
    <row r="51" spans="1:106" ht="15.65" customHeight="1" x14ac:dyDescent="0.35">
      <c r="A51" s="7589" t="s">
        <v>1662</v>
      </c>
      <c r="B51" s="7477"/>
      <c r="C51" s="7592"/>
      <c r="D51" s="7593"/>
      <c r="E51" s="7593"/>
      <c r="F51" s="7593"/>
      <c r="G51" s="7593"/>
      <c r="H51" s="7593"/>
      <c r="I51" s="7593"/>
      <c r="J51" s="7593"/>
      <c r="K51" s="7593"/>
      <c r="L51" s="7593"/>
      <c r="M51" s="7593"/>
      <c r="N51" s="7593"/>
      <c r="O51" s="7593"/>
      <c r="P51" s="7593"/>
      <c r="Q51" s="7593"/>
      <c r="R51" s="7593"/>
      <c r="S51" s="7594"/>
      <c r="T51" s="662"/>
      <c r="U51" s="897"/>
      <c r="V51" s="662"/>
      <c r="W51" s="897"/>
      <c r="X51" s="662"/>
      <c r="Y51" s="897"/>
      <c r="Z51" s="7589"/>
      <c r="AA51" s="662"/>
      <c r="AB51" s="663"/>
      <c r="AC51" s="663"/>
      <c r="AD51" s="897"/>
      <c r="AE51" s="7589"/>
      <c r="AF51" s="662"/>
      <c r="AG51" s="663"/>
      <c r="AH51" s="663"/>
      <c r="AI51" s="601"/>
      <c r="AJ51" s="7590"/>
      <c r="AK51" s="7590"/>
      <c r="AL51" s="7590"/>
      <c r="AM51" s="7590"/>
      <c r="AN51" s="7590"/>
      <c r="AO51" s="7590"/>
      <c r="AP51" s="7590"/>
      <c r="AQ51" s="7590"/>
      <c r="AR51" s="7443" t="str">
        <f t="shared" si="16"/>
        <v/>
      </c>
      <c r="AS51" s="7444"/>
      <c r="AT51" s="7444"/>
      <c r="AU51" s="7444"/>
      <c r="AV51" s="7444"/>
      <c r="AW51" s="7444"/>
      <c r="AX51" s="7444"/>
      <c r="AY51" s="7444"/>
      <c r="AZ51" s="7444"/>
      <c r="BA51" s="7444"/>
      <c r="BB51" s="7444"/>
      <c r="BC51" s="7444"/>
      <c r="BD51" s="7443"/>
      <c r="BE51" s="7443"/>
      <c r="BF51" s="7443"/>
      <c r="BG51" s="7443"/>
      <c r="BH51" s="7443"/>
      <c r="BI51" s="7443"/>
      <c r="BJ51" s="7443"/>
      <c r="BK51" s="7443"/>
      <c r="BL51" s="7443"/>
      <c r="BM51" s="7443"/>
      <c r="BN51" s="7443"/>
      <c r="BO51" s="7444"/>
      <c r="BP51" s="7444"/>
      <c r="BQ51" s="7444"/>
      <c r="BR51" s="7444"/>
      <c r="BS51" s="7444"/>
      <c r="BT51" s="7444"/>
      <c r="BU51" s="7444"/>
      <c r="BV51" s="7444"/>
      <c r="BW51" s="7444"/>
      <c r="BX51" s="7444"/>
      <c r="BY51" s="7444"/>
      <c r="BZ51" s="7444"/>
      <c r="CA51" s="7444"/>
      <c r="CB51" s="7444" t="str">
        <f t="shared" si="3"/>
        <v/>
      </c>
      <c r="CC51" s="7444" t="str">
        <f t="shared" si="4"/>
        <v/>
      </c>
      <c r="CD51" s="7444" t="str">
        <f t="shared" si="5"/>
        <v/>
      </c>
      <c r="CE51" s="7444" t="str">
        <f t="shared" si="6"/>
        <v/>
      </c>
      <c r="CF51" s="7444" t="str">
        <f t="shared" si="7"/>
        <v/>
      </c>
      <c r="CG51" s="7444" t="str">
        <f t="shared" si="8"/>
        <v/>
      </c>
      <c r="CH51" s="7444" t="str">
        <f t="shared" si="9"/>
        <v/>
      </c>
      <c r="CI51" s="7444"/>
      <c r="CJ51" s="7444"/>
      <c r="CK51" s="7444"/>
      <c r="CL51" s="7444">
        <f t="shared" si="10"/>
        <v>0</v>
      </c>
      <c r="CM51" s="7444">
        <f t="shared" si="11"/>
        <v>0</v>
      </c>
      <c r="CN51" s="7444">
        <f t="shared" si="12"/>
        <v>0</v>
      </c>
      <c r="CO51" s="7444">
        <f t="shared" si="13"/>
        <v>0</v>
      </c>
      <c r="CP51" s="7444">
        <f t="shared" si="14"/>
        <v>0</v>
      </c>
      <c r="CQ51" s="7444">
        <f t="shared" si="15"/>
        <v>0</v>
      </c>
      <c r="CR51" s="7444">
        <f t="shared" si="15"/>
        <v>0</v>
      </c>
      <c r="CS51" s="7444"/>
      <c r="CT51" s="7444"/>
      <c r="CU51" s="7444"/>
      <c r="CV51" s="7444"/>
      <c r="CW51" s="7444"/>
      <c r="CX51" s="7444"/>
      <c r="CY51" s="7444"/>
      <c r="CZ51" s="7444"/>
      <c r="DA51" s="7444"/>
      <c r="DB51" s="7444"/>
    </row>
    <row r="52" spans="1:106" ht="15.65" customHeight="1" x14ac:dyDescent="0.35">
      <c r="A52" s="7589" t="s">
        <v>1663</v>
      </c>
      <c r="B52" s="7477"/>
      <c r="C52" s="7592"/>
      <c r="D52" s="7593"/>
      <c r="E52" s="7593"/>
      <c r="F52" s="7593"/>
      <c r="G52" s="7593"/>
      <c r="H52" s="7593"/>
      <c r="I52" s="7593"/>
      <c r="J52" s="7593"/>
      <c r="K52" s="7593"/>
      <c r="L52" s="7593"/>
      <c r="M52" s="7593"/>
      <c r="N52" s="7593"/>
      <c r="O52" s="7593"/>
      <c r="P52" s="7593"/>
      <c r="Q52" s="7593"/>
      <c r="R52" s="7593"/>
      <c r="S52" s="7594"/>
      <c r="T52" s="662"/>
      <c r="U52" s="897"/>
      <c r="V52" s="662"/>
      <c r="W52" s="897"/>
      <c r="X52" s="662"/>
      <c r="Y52" s="897"/>
      <c r="Z52" s="7589"/>
      <c r="AA52" s="662"/>
      <c r="AB52" s="663"/>
      <c r="AC52" s="663"/>
      <c r="AD52" s="897"/>
      <c r="AE52" s="7589"/>
      <c r="AF52" s="662"/>
      <c r="AG52" s="663"/>
      <c r="AH52" s="663"/>
      <c r="AI52" s="601"/>
      <c r="AJ52" s="7590"/>
      <c r="AK52" s="7590"/>
      <c r="AL52" s="7590"/>
      <c r="AM52" s="7590"/>
      <c r="AN52" s="7590"/>
      <c r="AO52" s="7590"/>
      <c r="AP52" s="7590"/>
      <c r="AQ52" s="7590"/>
      <c r="AR52" s="7443" t="str">
        <f t="shared" si="16"/>
        <v/>
      </c>
      <c r="AS52" s="7444"/>
      <c r="AT52" s="7444"/>
      <c r="AU52" s="7444"/>
      <c r="AV52" s="7444"/>
      <c r="AW52" s="7444"/>
      <c r="AX52" s="7444"/>
      <c r="AY52" s="7444"/>
      <c r="AZ52" s="7444"/>
      <c r="BA52" s="7444"/>
      <c r="BB52" s="7444"/>
      <c r="BC52" s="7444"/>
      <c r="BD52" s="7443"/>
      <c r="BE52" s="7443"/>
      <c r="BF52" s="7443"/>
      <c r="BG52" s="7443"/>
      <c r="BH52" s="7443"/>
      <c r="BI52" s="7443"/>
      <c r="BJ52" s="7443"/>
      <c r="BK52" s="7443"/>
      <c r="BL52" s="7443"/>
      <c r="BM52" s="7443"/>
      <c r="BN52" s="7443"/>
      <c r="BO52" s="7444"/>
      <c r="BP52" s="7444"/>
      <c r="BQ52" s="7444"/>
      <c r="BR52" s="7444"/>
      <c r="BS52" s="7444"/>
      <c r="BT52" s="7444"/>
      <c r="BU52" s="7444"/>
      <c r="BV52" s="7444"/>
      <c r="BW52" s="7444"/>
      <c r="BX52" s="7444"/>
      <c r="BY52" s="7444"/>
      <c r="BZ52" s="7444"/>
      <c r="CA52" s="7444"/>
      <c r="CB52" s="7444" t="str">
        <f t="shared" si="3"/>
        <v/>
      </c>
      <c r="CC52" s="7444" t="str">
        <f t="shared" si="4"/>
        <v/>
      </c>
      <c r="CD52" s="7444" t="str">
        <f t="shared" si="5"/>
        <v/>
      </c>
      <c r="CE52" s="7444" t="str">
        <f t="shared" si="6"/>
        <v/>
      </c>
      <c r="CF52" s="7444" t="str">
        <f t="shared" si="7"/>
        <v/>
      </c>
      <c r="CG52" s="7444" t="str">
        <f t="shared" si="8"/>
        <v/>
      </c>
      <c r="CH52" s="7444" t="str">
        <f t="shared" si="9"/>
        <v/>
      </c>
      <c r="CI52" s="7444"/>
      <c r="CJ52" s="7444"/>
      <c r="CK52" s="7444"/>
      <c r="CL52" s="7444">
        <f t="shared" si="10"/>
        <v>0</v>
      </c>
      <c r="CM52" s="7444">
        <f t="shared" si="11"/>
        <v>0</v>
      </c>
      <c r="CN52" s="7444">
        <f t="shared" si="12"/>
        <v>0</v>
      </c>
      <c r="CO52" s="7444">
        <f t="shared" si="13"/>
        <v>0</v>
      </c>
      <c r="CP52" s="7444">
        <f t="shared" si="14"/>
        <v>0</v>
      </c>
      <c r="CQ52" s="7444">
        <f t="shared" si="15"/>
        <v>0</v>
      </c>
      <c r="CR52" s="7444">
        <f t="shared" si="15"/>
        <v>0</v>
      </c>
      <c r="CS52" s="7444"/>
      <c r="CT52" s="7444"/>
      <c r="CU52" s="7444"/>
      <c r="CV52" s="7444"/>
      <c r="CW52" s="7444"/>
      <c r="CX52" s="7444"/>
      <c r="CY52" s="7444"/>
      <c r="CZ52" s="7444"/>
      <c r="DA52" s="7444"/>
      <c r="DB52" s="7444"/>
    </row>
    <row r="53" spans="1:106" ht="15.65" customHeight="1" x14ac:dyDescent="0.35">
      <c r="A53" s="7589" t="s">
        <v>1664</v>
      </c>
      <c r="B53" s="7477"/>
      <c r="C53" s="7592"/>
      <c r="D53" s="7593"/>
      <c r="E53" s="7593"/>
      <c r="F53" s="7593"/>
      <c r="G53" s="7593"/>
      <c r="H53" s="7593"/>
      <c r="I53" s="7593"/>
      <c r="J53" s="7593"/>
      <c r="K53" s="7593"/>
      <c r="L53" s="7593"/>
      <c r="M53" s="7593"/>
      <c r="N53" s="7593"/>
      <c r="O53" s="7593"/>
      <c r="P53" s="7593"/>
      <c r="Q53" s="7593"/>
      <c r="R53" s="7593"/>
      <c r="S53" s="7594"/>
      <c r="T53" s="662"/>
      <c r="U53" s="897"/>
      <c r="V53" s="662"/>
      <c r="W53" s="897"/>
      <c r="X53" s="662"/>
      <c r="Y53" s="897"/>
      <c r="Z53" s="7589"/>
      <c r="AA53" s="662"/>
      <c r="AB53" s="663"/>
      <c r="AC53" s="663"/>
      <c r="AD53" s="897"/>
      <c r="AE53" s="7589"/>
      <c r="AF53" s="662"/>
      <c r="AG53" s="663"/>
      <c r="AH53" s="663"/>
      <c r="AI53" s="601"/>
      <c r="AJ53" s="7590"/>
      <c r="AK53" s="7590"/>
      <c r="AL53" s="7590"/>
      <c r="AM53" s="7590"/>
      <c r="AN53" s="7590"/>
      <c r="AO53" s="7590"/>
      <c r="AP53" s="7590"/>
      <c r="AQ53" s="7590"/>
      <c r="AR53" s="7443" t="str">
        <f t="shared" si="16"/>
        <v/>
      </c>
      <c r="AS53" s="7444"/>
      <c r="AT53" s="7444"/>
      <c r="AU53" s="7444"/>
      <c r="AV53" s="7444"/>
      <c r="AW53" s="7444"/>
      <c r="AX53" s="7444"/>
      <c r="AY53" s="7444"/>
      <c r="AZ53" s="7444"/>
      <c r="BA53" s="7444"/>
      <c r="BB53" s="7444"/>
      <c r="BC53" s="7444"/>
      <c r="BD53" s="7443"/>
      <c r="BE53" s="7443"/>
      <c r="BF53" s="7443"/>
      <c r="BG53" s="7443"/>
      <c r="BH53" s="7443"/>
      <c r="BI53" s="7443"/>
      <c r="BJ53" s="7443"/>
      <c r="BK53" s="7443"/>
      <c r="BL53" s="7443"/>
      <c r="BM53" s="7443"/>
      <c r="BN53" s="7443"/>
      <c r="BO53" s="7444"/>
      <c r="BP53" s="7444"/>
      <c r="BQ53" s="7444"/>
      <c r="BR53" s="7444"/>
      <c r="BS53" s="7444"/>
      <c r="BT53" s="7444"/>
      <c r="BU53" s="7444"/>
      <c r="BV53" s="7444"/>
      <c r="BW53" s="7444"/>
      <c r="BX53" s="7444"/>
      <c r="BY53" s="7444"/>
      <c r="BZ53" s="7444"/>
      <c r="CA53" s="7444"/>
      <c r="CB53" s="7444" t="str">
        <f t="shared" si="3"/>
        <v/>
      </c>
      <c r="CC53" s="7444" t="str">
        <f t="shared" si="4"/>
        <v/>
      </c>
      <c r="CD53" s="7444" t="str">
        <f t="shared" si="5"/>
        <v/>
      </c>
      <c r="CE53" s="7444" t="str">
        <f t="shared" si="6"/>
        <v/>
      </c>
      <c r="CF53" s="7444" t="str">
        <f t="shared" si="7"/>
        <v/>
      </c>
      <c r="CG53" s="7444" t="str">
        <f t="shared" si="8"/>
        <v/>
      </c>
      <c r="CH53" s="7444" t="str">
        <f t="shared" si="9"/>
        <v/>
      </c>
      <c r="CI53" s="7444"/>
      <c r="CJ53" s="7444"/>
      <c r="CK53" s="7444"/>
      <c r="CL53" s="7444">
        <f t="shared" si="10"/>
        <v>0</v>
      </c>
      <c r="CM53" s="7444">
        <f t="shared" si="11"/>
        <v>0</v>
      </c>
      <c r="CN53" s="7444">
        <f t="shared" si="12"/>
        <v>0</v>
      </c>
      <c r="CO53" s="7444">
        <f t="shared" si="13"/>
        <v>0</v>
      </c>
      <c r="CP53" s="7444">
        <f t="shared" si="14"/>
        <v>0</v>
      </c>
      <c r="CQ53" s="7444">
        <f t="shared" si="15"/>
        <v>0</v>
      </c>
      <c r="CR53" s="7444">
        <f t="shared" si="15"/>
        <v>0</v>
      </c>
      <c r="CS53" s="7444"/>
      <c r="CT53" s="7444"/>
      <c r="CU53" s="7444"/>
      <c r="CV53" s="7444"/>
      <c r="CW53" s="7444"/>
      <c r="CX53" s="7444"/>
      <c r="CY53" s="7444"/>
      <c r="CZ53" s="7444"/>
      <c r="DA53" s="7444"/>
      <c r="DB53" s="7444"/>
    </row>
    <row r="54" spans="1:106" ht="15.65" customHeight="1" x14ac:dyDescent="0.35">
      <c r="A54" s="7589" t="s">
        <v>1665</v>
      </c>
      <c r="B54" s="7477"/>
      <c r="C54" s="7592"/>
      <c r="D54" s="7593"/>
      <c r="E54" s="7593"/>
      <c r="F54" s="7593"/>
      <c r="G54" s="7593"/>
      <c r="H54" s="7593"/>
      <c r="I54" s="7593"/>
      <c r="J54" s="7593"/>
      <c r="K54" s="7593"/>
      <c r="L54" s="7593"/>
      <c r="M54" s="7593"/>
      <c r="N54" s="7593"/>
      <c r="O54" s="7593"/>
      <c r="P54" s="7593"/>
      <c r="Q54" s="7593"/>
      <c r="R54" s="7593"/>
      <c r="S54" s="7594"/>
      <c r="T54" s="662"/>
      <c r="U54" s="897"/>
      <c r="V54" s="662"/>
      <c r="W54" s="897"/>
      <c r="X54" s="662"/>
      <c r="Y54" s="897"/>
      <c r="Z54" s="7589"/>
      <c r="AA54" s="662"/>
      <c r="AB54" s="663"/>
      <c r="AC54" s="663"/>
      <c r="AD54" s="897"/>
      <c r="AE54" s="7589"/>
      <c r="AF54" s="662"/>
      <c r="AG54" s="663"/>
      <c r="AH54" s="663"/>
      <c r="AI54" s="601"/>
      <c r="AJ54" s="7590"/>
      <c r="AK54" s="7590"/>
      <c r="AL54" s="7590"/>
      <c r="AM54" s="7590"/>
      <c r="AN54" s="7590"/>
      <c r="AO54" s="7590"/>
      <c r="AP54" s="7590"/>
      <c r="AQ54" s="7590"/>
      <c r="AR54" s="7443" t="str">
        <f t="shared" si="16"/>
        <v/>
      </c>
      <c r="AS54" s="7444"/>
      <c r="AT54" s="7444"/>
      <c r="AU54" s="7444"/>
      <c r="AV54" s="7444"/>
      <c r="AW54" s="7444"/>
      <c r="AX54" s="7444"/>
      <c r="AY54" s="7444"/>
      <c r="AZ54" s="7444"/>
      <c r="BA54" s="7444"/>
      <c r="BB54" s="7444"/>
      <c r="BC54" s="7444"/>
      <c r="BD54" s="7443"/>
      <c r="BE54" s="7443"/>
      <c r="BF54" s="7443"/>
      <c r="BG54" s="7443"/>
      <c r="BH54" s="7443"/>
      <c r="BI54" s="7443"/>
      <c r="BJ54" s="7443"/>
      <c r="BK54" s="7443"/>
      <c r="BL54" s="7443"/>
      <c r="BM54" s="7443"/>
      <c r="BN54" s="7443"/>
      <c r="BO54" s="7444"/>
      <c r="BP54" s="7444"/>
      <c r="BQ54" s="7444"/>
      <c r="BR54" s="7444"/>
      <c r="BS54" s="7444"/>
      <c r="BT54" s="7444"/>
      <c r="BU54" s="7444"/>
      <c r="BV54" s="7444"/>
      <c r="BW54" s="7444"/>
      <c r="BX54" s="7444"/>
      <c r="BY54" s="7444"/>
      <c r="BZ54" s="7444"/>
      <c r="CA54" s="7444"/>
      <c r="CB54" s="7444" t="str">
        <f t="shared" si="3"/>
        <v/>
      </c>
      <c r="CC54" s="7444" t="str">
        <f t="shared" si="4"/>
        <v/>
      </c>
      <c r="CD54" s="7444" t="str">
        <f t="shared" si="5"/>
        <v/>
      </c>
      <c r="CE54" s="7444" t="str">
        <f t="shared" si="6"/>
        <v/>
      </c>
      <c r="CF54" s="7444" t="str">
        <f t="shared" si="7"/>
        <v/>
      </c>
      <c r="CG54" s="7444" t="str">
        <f t="shared" si="8"/>
        <v/>
      </c>
      <c r="CH54" s="7444" t="str">
        <f t="shared" si="9"/>
        <v/>
      </c>
      <c r="CI54" s="7444"/>
      <c r="CJ54" s="7444"/>
      <c r="CK54" s="7444"/>
      <c r="CL54" s="7444">
        <f t="shared" si="10"/>
        <v>0</v>
      </c>
      <c r="CM54" s="7444">
        <f t="shared" si="11"/>
        <v>0</v>
      </c>
      <c r="CN54" s="7444">
        <f t="shared" si="12"/>
        <v>0</v>
      </c>
      <c r="CO54" s="7444">
        <f t="shared" si="13"/>
        <v>0</v>
      </c>
      <c r="CP54" s="7444">
        <f t="shared" si="14"/>
        <v>0</v>
      </c>
      <c r="CQ54" s="7444">
        <f t="shared" si="15"/>
        <v>0</v>
      </c>
      <c r="CR54" s="7444">
        <f t="shared" si="15"/>
        <v>0</v>
      </c>
      <c r="CS54" s="7444"/>
      <c r="CT54" s="7444"/>
      <c r="CU54" s="7444"/>
      <c r="CV54" s="7444"/>
      <c r="CW54" s="7444"/>
      <c r="CX54" s="7444"/>
      <c r="CY54" s="7444"/>
      <c r="CZ54" s="7444"/>
      <c r="DA54" s="7444"/>
      <c r="DB54" s="7444"/>
    </row>
    <row r="55" spans="1:106" ht="15.65" customHeight="1" x14ac:dyDescent="0.35">
      <c r="A55" s="7589" t="s">
        <v>1666</v>
      </c>
      <c r="B55" s="7477"/>
      <c r="C55" s="7592"/>
      <c r="D55" s="7593"/>
      <c r="E55" s="7593"/>
      <c r="F55" s="7593"/>
      <c r="G55" s="7593"/>
      <c r="H55" s="7593"/>
      <c r="I55" s="7593"/>
      <c r="J55" s="7593"/>
      <c r="K55" s="7593"/>
      <c r="L55" s="7593"/>
      <c r="M55" s="7593"/>
      <c r="N55" s="7593"/>
      <c r="O55" s="7593"/>
      <c r="P55" s="7593"/>
      <c r="Q55" s="7593"/>
      <c r="R55" s="7593"/>
      <c r="S55" s="7594"/>
      <c r="T55" s="662"/>
      <c r="U55" s="897"/>
      <c r="V55" s="662"/>
      <c r="W55" s="897"/>
      <c r="X55" s="662"/>
      <c r="Y55" s="897"/>
      <c r="Z55" s="7589"/>
      <c r="AA55" s="662"/>
      <c r="AB55" s="663"/>
      <c r="AC55" s="663"/>
      <c r="AD55" s="897"/>
      <c r="AE55" s="7589"/>
      <c r="AF55" s="662"/>
      <c r="AG55" s="663"/>
      <c r="AH55" s="663"/>
      <c r="AI55" s="601"/>
      <c r="AJ55" s="7590"/>
      <c r="AK55" s="7590"/>
      <c r="AL55" s="7590"/>
      <c r="AM55" s="7590"/>
      <c r="AN55" s="7590"/>
      <c r="AO55" s="7590"/>
      <c r="AP55" s="7590"/>
      <c r="AQ55" s="7590"/>
      <c r="AR55" s="7443" t="str">
        <f t="shared" si="16"/>
        <v/>
      </c>
      <c r="AS55" s="7444"/>
      <c r="AT55" s="7444"/>
      <c r="AU55" s="7444"/>
      <c r="AV55" s="7444"/>
      <c r="AW55" s="7444"/>
      <c r="AX55" s="7444"/>
      <c r="AY55" s="7444"/>
      <c r="AZ55" s="7444"/>
      <c r="BA55" s="7444"/>
      <c r="BB55" s="7444"/>
      <c r="BC55" s="7444"/>
      <c r="BD55" s="7443"/>
      <c r="BE55" s="7443"/>
      <c r="BF55" s="7443"/>
      <c r="BG55" s="7443"/>
      <c r="BH55" s="7443"/>
      <c r="BI55" s="7443"/>
      <c r="BJ55" s="7443"/>
      <c r="BK55" s="7443"/>
      <c r="BL55" s="7443"/>
      <c r="BM55" s="7443"/>
      <c r="BN55" s="7443"/>
      <c r="BO55" s="7444"/>
      <c r="BP55" s="7444"/>
      <c r="BQ55" s="7444"/>
      <c r="BR55" s="7444"/>
      <c r="BS55" s="7444"/>
      <c r="BT55" s="7444"/>
      <c r="BU55" s="7444"/>
      <c r="BV55" s="7444"/>
      <c r="BW55" s="7444"/>
      <c r="BX55" s="7444"/>
      <c r="BY55" s="7444"/>
      <c r="BZ55" s="7444"/>
      <c r="CA55" s="7444"/>
      <c r="CB55" s="7444" t="str">
        <f t="shared" si="3"/>
        <v/>
      </c>
      <c r="CC55" s="7444" t="str">
        <f t="shared" si="4"/>
        <v/>
      </c>
      <c r="CD55" s="7444" t="str">
        <f t="shared" si="5"/>
        <v/>
      </c>
      <c r="CE55" s="7444" t="str">
        <f t="shared" si="6"/>
        <v/>
      </c>
      <c r="CF55" s="7444" t="str">
        <f t="shared" si="7"/>
        <v/>
      </c>
      <c r="CG55" s="7444" t="str">
        <f t="shared" si="8"/>
        <v/>
      </c>
      <c r="CH55" s="7444" t="str">
        <f t="shared" si="9"/>
        <v/>
      </c>
      <c r="CI55" s="7444"/>
      <c r="CJ55" s="7444"/>
      <c r="CK55" s="7444"/>
      <c r="CL55" s="7444">
        <f t="shared" si="10"/>
        <v>0</v>
      </c>
      <c r="CM55" s="7444">
        <f t="shared" si="11"/>
        <v>0</v>
      </c>
      <c r="CN55" s="7444">
        <f t="shared" si="12"/>
        <v>0</v>
      </c>
      <c r="CO55" s="7444">
        <f t="shared" si="13"/>
        <v>0</v>
      </c>
      <c r="CP55" s="7444">
        <f t="shared" si="14"/>
        <v>0</v>
      </c>
      <c r="CQ55" s="7444">
        <f t="shared" si="15"/>
        <v>0</v>
      </c>
      <c r="CR55" s="7444">
        <f t="shared" si="15"/>
        <v>0</v>
      </c>
      <c r="CS55" s="7444"/>
      <c r="CT55" s="7444"/>
      <c r="CU55" s="7444"/>
      <c r="CV55" s="7444"/>
      <c r="CW55" s="7444"/>
      <c r="CX55" s="7444"/>
      <c r="CY55" s="7444"/>
      <c r="CZ55" s="7444"/>
      <c r="DA55" s="7444"/>
      <c r="DB55" s="7444"/>
    </row>
    <row r="56" spans="1:106" ht="15.65" customHeight="1" x14ac:dyDescent="0.35">
      <c r="A56" s="7589" t="s">
        <v>1667</v>
      </c>
      <c r="B56" s="7477"/>
      <c r="C56" s="7592"/>
      <c r="D56" s="7593"/>
      <c r="E56" s="7593"/>
      <c r="F56" s="7593"/>
      <c r="G56" s="7593"/>
      <c r="H56" s="7593"/>
      <c r="I56" s="7593"/>
      <c r="J56" s="7593"/>
      <c r="K56" s="7593"/>
      <c r="L56" s="7593"/>
      <c r="M56" s="7593"/>
      <c r="N56" s="7593"/>
      <c r="O56" s="7593"/>
      <c r="P56" s="7593"/>
      <c r="Q56" s="7593"/>
      <c r="R56" s="7593"/>
      <c r="S56" s="7594"/>
      <c r="T56" s="662"/>
      <c r="U56" s="897"/>
      <c r="V56" s="662"/>
      <c r="W56" s="897"/>
      <c r="X56" s="662"/>
      <c r="Y56" s="897"/>
      <c r="Z56" s="7589"/>
      <c r="AA56" s="662"/>
      <c r="AB56" s="663"/>
      <c r="AC56" s="663"/>
      <c r="AD56" s="897"/>
      <c r="AE56" s="7589"/>
      <c r="AF56" s="662"/>
      <c r="AG56" s="663"/>
      <c r="AH56" s="663"/>
      <c r="AI56" s="601"/>
      <c r="AJ56" s="7590"/>
      <c r="AK56" s="7590"/>
      <c r="AL56" s="7590"/>
      <c r="AM56" s="7590"/>
      <c r="AN56" s="7590"/>
      <c r="AO56" s="7590"/>
      <c r="AP56" s="7590"/>
      <c r="AQ56" s="7590"/>
      <c r="AR56" s="7443" t="str">
        <f t="shared" si="16"/>
        <v/>
      </c>
      <c r="AS56" s="7444"/>
      <c r="AT56" s="7444"/>
      <c r="AU56" s="7444"/>
      <c r="AV56" s="7444"/>
      <c r="AW56" s="7444"/>
      <c r="AX56" s="7444"/>
      <c r="AY56" s="7444"/>
      <c r="AZ56" s="7444"/>
      <c r="BA56" s="7444"/>
      <c r="BB56" s="7444"/>
      <c r="BC56" s="7444"/>
      <c r="BD56" s="7443"/>
      <c r="BE56" s="7443"/>
      <c r="BF56" s="7443"/>
      <c r="BG56" s="7443"/>
      <c r="BH56" s="7443"/>
      <c r="BI56" s="7443"/>
      <c r="BJ56" s="7443"/>
      <c r="BK56" s="7443"/>
      <c r="BL56" s="7443"/>
      <c r="BM56" s="7443"/>
      <c r="BN56" s="7443"/>
      <c r="BO56" s="7444"/>
      <c r="BP56" s="7444"/>
      <c r="BQ56" s="7444"/>
      <c r="BR56" s="7444"/>
      <c r="BS56" s="7444"/>
      <c r="BT56" s="7444"/>
      <c r="BU56" s="7444"/>
      <c r="BV56" s="7444"/>
      <c r="BW56" s="7444"/>
      <c r="BX56" s="7444"/>
      <c r="BY56" s="7444"/>
      <c r="BZ56" s="7444"/>
      <c r="CA56" s="7444"/>
      <c r="CB56" s="7444" t="str">
        <f t="shared" si="3"/>
        <v/>
      </c>
      <c r="CC56" s="7444" t="str">
        <f t="shared" si="4"/>
        <v/>
      </c>
      <c r="CD56" s="7444" t="str">
        <f t="shared" si="5"/>
        <v/>
      </c>
      <c r="CE56" s="7444" t="str">
        <f t="shared" si="6"/>
        <v/>
      </c>
      <c r="CF56" s="7444" t="str">
        <f t="shared" si="7"/>
        <v/>
      </c>
      <c r="CG56" s="7444" t="str">
        <f t="shared" si="8"/>
        <v/>
      </c>
      <c r="CH56" s="7444" t="str">
        <f t="shared" si="9"/>
        <v/>
      </c>
      <c r="CI56" s="7444"/>
      <c r="CJ56" s="7444"/>
      <c r="CK56" s="7444"/>
      <c r="CL56" s="7444">
        <f t="shared" si="10"/>
        <v>0</v>
      </c>
      <c r="CM56" s="7444">
        <f t="shared" si="11"/>
        <v>0</v>
      </c>
      <c r="CN56" s="7444">
        <f t="shared" si="12"/>
        <v>0</v>
      </c>
      <c r="CO56" s="7444">
        <f t="shared" si="13"/>
        <v>0</v>
      </c>
      <c r="CP56" s="7444">
        <f t="shared" si="14"/>
        <v>0</v>
      </c>
      <c r="CQ56" s="7444">
        <f t="shared" si="15"/>
        <v>0</v>
      </c>
      <c r="CR56" s="7444">
        <f t="shared" si="15"/>
        <v>0</v>
      </c>
      <c r="CS56" s="7444"/>
      <c r="CT56" s="7444"/>
      <c r="CU56" s="7444"/>
      <c r="CV56" s="7444"/>
      <c r="CW56" s="7444"/>
      <c r="CX56" s="7444"/>
      <c r="CY56" s="7444"/>
      <c r="CZ56" s="7444"/>
      <c r="DA56" s="7444"/>
      <c r="DB56" s="7444"/>
    </row>
    <row r="57" spans="1:106" ht="15.65" customHeight="1" x14ac:dyDescent="0.35">
      <c r="A57" s="7589" t="s">
        <v>1668</v>
      </c>
      <c r="B57" s="7477"/>
      <c r="C57" s="7592"/>
      <c r="D57" s="7593"/>
      <c r="E57" s="7593"/>
      <c r="F57" s="7593"/>
      <c r="G57" s="7593"/>
      <c r="H57" s="7593"/>
      <c r="I57" s="7593"/>
      <c r="J57" s="7593"/>
      <c r="K57" s="7593"/>
      <c r="L57" s="7593"/>
      <c r="M57" s="7593"/>
      <c r="N57" s="7593"/>
      <c r="O57" s="7593"/>
      <c r="P57" s="7593"/>
      <c r="Q57" s="7593"/>
      <c r="R57" s="7593"/>
      <c r="S57" s="7594"/>
      <c r="T57" s="662"/>
      <c r="U57" s="897"/>
      <c r="V57" s="662"/>
      <c r="W57" s="897"/>
      <c r="X57" s="662"/>
      <c r="Y57" s="897"/>
      <c r="Z57" s="7589"/>
      <c r="AA57" s="662"/>
      <c r="AB57" s="663"/>
      <c r="AC57" s="663"/>
      <c r="AD57" s="897"/>
      <c r="AE57" s="7589"/>
      <c r="AF57" s="662"/>
      <c r="AG57" s="663"/>
      <c r="AH57" s="663"/>
      <c r="AI57" s="601"/>
      <c r="AJ57" s="7590"/>
      <c r="AK57" s="7590"/>
      <c r="AL57" s="7590"/>
      <c r="AM57" s="7590"/>
      <c r="AN57" s="7590"/>
      <c r="AO57" s="7590"/>
      <c r="AP57" s="7590"/>
      <c r="AQ57" s="7590"/>
      <c r="AR57" s="7443" t="str">
        <f t="shared" si="16"/>
        <v/>
      </c>
      <c r="AS57" s="7444"/>
      <c r="AT57" s="7444"/>
      <c r="AU57" s="7444"/>
      <c r="AV57" s="7444"/>
      <c r="AW57" s="7444"/>
      <c r="AX57" s="7444"/>
      <c r="AY57" s="7444"/>
      <c r="AZ57" s="7444"/>
      <c r="BA57" s="7444"/>
      <c r="BB57" s="7444"/>
      <c r="BC57" s="7444"/>
      <c r="BD57" s="7443"/>
      <c r="BE57" s="7443"/>
      <c r="BF57" s="7443"/>
      <c r="BG57" s="7443"/>
      <c r="BH57" s="7443"/>
      <c r="BI57" s="7443"/>
      <c r="BJ57" s="7443"/>
      <c r="BK57" s="7443"/>
      <c r="BL57" s="7443"/>
      <c r="BM57" s="7443"/>
      <c r="BN57" s="7443"/>
      <c r="BO57" s="7444"/>
      <c r="BP57" s="7444"/>
      <c r="BQ57" s="7444"/>
      <c r="BR57" s="7444"/>
      <c r="BS57" s="7444"/>
      <c r="BT57" s="7444"/>
      <c r="BU57" s="7444"/>
      <c r="BV57" s="7444"/>
      <c r="BW57" s="7444"/>
      <c r="BX57" s="7444"/>
      <c r="BY57" s="7444"/>
      <c r="BZ57" s="7444"/>
      <c r="CA57" s="7444"/>
      <c r="CB57" s="7444" t="str">
        <f t="shared" si="3"/>
        <v/>
      </c>
      <c r="CC57" s="7444" t="str">
        <f t="shared" si="4"/>
        <v/>
      </c>
      <c r="CD57" s="7444" t="str">
        <f t="shared" si="5"/>
        <v/>
      </c>
      <c r="CE57" s="7444" t="str">
        <f t="shared" si="6"/>
        <v/>
      </c>
      <c r="CF57" s="7444" t="str">
        <f t="shared" si="7"/>
        <v/>
      </c>
      <c r="CG57" s="7444" t="str">
        <f t="shared" si="8"/>
        <v/>
      </c>
      <c r="CH57" s="7444" t="str">
        <f t="shared" si="9"/>
        <v/>
      </c>
      <c r="CI57" s="7444"/>
      <c r="CJ57" s="7444"/>
      <c r="CK57" s="7444"/>
      <c r="CL57" s="7444">
        <f t="shared" si="10"/>
        <v>0</v>
      </c>
      <c r="CM57" s="7444">
        <f t="shared" si="11"/>
        <v>0</v>
      </c>
      <c r="CN57" s="7444">
        <f t="shared" si="12"/>
        <v>0</v>
      </c>
      <c r="CO57" s="7444">
        <f t="shared" si="13"/>
        <v>0</v>
      </c>
      <c r="CP57" s="7444">
        <f t="shared" si="14"/>
        <v>0</v>
      </c>
      <c r="CQ57" s="7444">
        <f t="shared" si="15"/>
        <v>0</v>
      </c>
      <c r="CR57" s="7444">
        <f t="shared" si="15"/>
        <v>0</v>
      </c>
      <c r="CS57" s="7444"/>
      <c r="CT57" s="7444"/>
      <c r="CU57" s="7444"/>
      <c r="CV57" s="7444"/>
      <c r="CW57" s="7444"/>
      <c r="CX57" s="7444"/>
      <c r="CY57" s="7444"/>
      <c r="CZ57" s="7444"/>
      <c r="DA57" s="7444"/>
      <c r="DB57" s="7444"/>
    </row>
    <row r="58" spans="1:106" ht="15.65" customHeight="1" x14ac:dyDescent="0.35">
      <c r="A58" s="7589" t="s">
        <v>1669</v>
      </c>
      <c r="B58" s="7477"/>
      <c r="C58" s="7592"/>
      <c r="D58" s="7593"/>
      <c r="E58" s="7593"/>
      <c r="F58" s="7593"/>
      <c r="G58" s="7593"/>
      <c r="H58" s="7593"/>
      <c r="I58" s="7593"/>
      <c r="J58" s="7593"/>
      <c r="K58" s="7593"/>
      <c r="L58" s="7593"/>
      <c r="M58" s="7593"/>
      <c r="N58" s="7593"/>
      <c r="O58" s="7593"/>
      <c r="P58" s="7593"/>
      <c r="Q58" s="7593"/>
      <c r="R58" s="7593"/>
      <c r="S58" s="7594"/>
      <c r="T58" s="662"/>
      <c r="U58" s="897"/>
      <c r="V58" s="662"/>
      <c r="W58" s="897"/>
      <c r="X58" s="662"/>
      <c r="Y58" s="897"/>
      <c r="Z58" s="7589"/>
      <c r="AA58" s="662"/>
      <c r="AB58" s="663"/>
      <c r="AC58" s="663"/>
      <c r="AD58" s="897"/>
      <c r="AE58" s="7589"/>
      <c r="AF58" s="662"/>
      <c r="AG58" s="663"/>
      <c r="AH58" s="663"/>
      <c r="AI58" s="601"/>
      <c r="AJ58" s="7590"/>
      <c r="AK58" s="7590"/>
      <c r="AL58" s="7590"/>
      <c r="AM58" s="7590"/>
      <c r="AN58" s="7590"/>
      <c r="AO58" s="7590"/>
      <c r="AP58" s="7590"/>
      <c r="AQ58" s="7590"/>
      <c r="AR58" s="7443" t="str">
        <f t="shared" si="16"/>
        <v/>
      </c>
      <c r="AS58" s="7444"/>
      <c r="AT58" s="7444"/>
      <c r="AU58" s="7444"/>
      <c r="AV58" s="7444"/>
      <c r="AW58" s="7444"/>
      <c r="AX58" s="7444"/>
      <c r="AY58" s="7444"/>
      <c r="AZ58" s="7444"/>
      <c r="BA58" s="7444"/>
      <c r="BB58" s="7444"/>
      <c r="BC58" s="7444"/>
      <c r="BD58" s="7443"/>
      <c r="BE58" s="7443"/>
      <c r="BF58" s="7443"/>
      <c r="BG58" s="7443"/>
      <c r="BH58" s="7443"/>
      <c r="BI58" s="7443"/>
      <c r="BJ58" s="7443"/>
      <c r="BK58" s="7443"/>
      <c r="BL58" s="7443"/>
      <c r="BM58" s="7443"/>
      <c r="BN58" s="7443"/>
      <c r="BO58" s="7444"/>
      <c r="BP58" s="7444"/>
      <c r="BQ58" s="7444"/>
      <c r="BR58" s="7444"/>
      <c r="BS58" s="7444"/>
      <c r="BT58" s="7444"/>
      <c r="BU58" s="7444"/>
      <c r="BV58" s="7444"/>
      <c r="BW58" s="7444"/>
      <c r="BX58" s="7444"/>
      <c r="BY58" s="7444"/>
      <c r="BZ58" s="7444"/>
      <c r="CA58" s="7444"/>
      <c r="CB58" s="7444" t="str">
        <f t="shared" si="3"/>
        <v/>
      </c>
      <c r="CC58" s="7444" t="str">
        <f t="shared" si="4"/>
        <v/>
      </c>
      <c r="CD58" s="7444" t="str">
        <f t="shared" si="5"/>
        <v/>
      </c>
      <c r="CE58" s="7444" t="str">
        <f t="shared" si="6"/>
        <v/>
      </c>
      <c r="CF58" s="7444" t="str">
        <f t="shared" si="7"/>
        <v/>
      </c>
      <c r="CG58" s="7444" t="str">
        <f t="shared" si="8"/>
        <v/>
      </c>
      <c r="CH58" s="7444" t="str">
        <f t="shared" si="9"/>
        <v/>
      </c>
      <c r="CI58" s="7444"/>
      <c r="CJ58" s="7444"/>
      <c r="CK58" s="7444"/>
      <c r="CL58" s="7444">
        <f t="shared" si="10"/>
        <v>0</v>
      </c>
      <c r="CM58" s="7444">
        <f t="shared" si="11"/>
        <v>0</v>
      </c>
      <c r="CN58" s="7444">
        <f t="shared" si="12"/>
        <v>0</v>
      </c>
      <c r="CO58" s="7444">
        <f t="shared" si="13"/>
        <v>0</v>
      </c>
      <c r="CP58" s="7444">
        <f t="shared" si="14"/>
        <v>0</v>
      </c>
      <c r="CQ58" s="7444">
        <f t="shared" si="15"/>
        <v>0</v>
      </c>
      <c r="CR58" s="7444">
        <f t="shared" si="15"/>
        <v>0</v>
      </c>
      <c r="CS58" s="7444"/>
      <c r="CT58" s="7444"/>
      <c r="CU58" s="7444"/>
      <c r="CV58" s="7444"/>
      <c r="CW58" s="7444"/>
      <c r="CX58" s="7444"/>
      <c r="CY58" s="7444"/>
      <c r="CZ58" s="7444"/>
      <c r="DA58" s="7444"/>
      <c r="DB58" s="7444"/>
    </row>
    <row r="59" spans="1:106" ht="15.65" customHeight="1" x14ac:dyDescent="0.35">
      <c r="A59" s="7589" t="s">
        <v>1670</v>
      </c>
      <c r="B59" s="7477"/>
      <c r="C59" s="7592"/>
      <c r="D59" s="7593"/>
      <c r="E59" s="7593"/>
      <c r="F59" s="7593"/>
      <c r="G59" s="7593"/>
      <c r="H59" s="7593"/>
      <c r="I59" s="7593"/>
      <c r="J59" s="7593"/>
      <c r="K59" s="7593"/>
      <c r="L59" s="7593"/>
      <c r="M59" s="7593"/>
      <c r="N59" s="7593"/>
      <c r="O59" s="7593"/>
      <c r="P59" s="7593"/>
      <c r="Q59" s="7593"/>
      <c r="R59" s="7593"/>
      <c r="S59" s="7594"/>
      <c r="T59" s="662"/>
      <c r="U59" s="897"/>
      <c r="V59" s="662"/>
      <c r="W59" s="897"/>
      <c r="X59" s="662"/>
      <c r="Y59" s="897"/>
      <c r="Z59" s="7589"/>
      <c r="AA59" s="662"/>
      <c r="AB59" s="663"/>
      <c r="AC59" s="663"/>
      <c r="AD59" s="897"/>
      <c r="AE59" s="7589"/>
      <c r="AF59" s="662"/>
      <c r="AG59" s="663"/>
      <c r="AH59" s="663"/>
      <c r="AI59" s="601"/>
      <c r="AJ59" s="7590"/>
      <c r="AK59" s="7590"/>
      <c r="AL59" s="7590"/>
      <c r="AM59" s="7590"/>
      <c r="AN59" s="7590"/>
      <c r="AO59" s="7590"/>
      <c r="AP59" s="7590"/>
      <c r="AQ59" s="7590"/>
      <c r="AR59" s="7443" t="str">
        <f t="shared" si="16"/>
        <v/>
      </c>
      <c r="AS59" s="7444"/>
      <c r="AT59" s="7444"/>
      <c r="AU59" s="7444"/>
      <c r="AV59" s="7444"/>
      <c r="AW59" s="7444"/>
      <c r="AX59" s="7444"/>
      <c r="AY59" s="7444"/>
      <c r="AZ59" s="7444"/>
      <c r="BA59" s="7444"/>
      <c r="BB59" s="7444"/>
      <c r="BC59" s="7444"/>
      <c r="BD59" s="7443"/>
      <c r="BE59" s="7443"/>
      <c r="BF59" s="7443"/>
      <c r="BG59" s="7443"/>
      <c r="BH59" s="7443"/>
      <c r="BI59" s="7443"/>
      <c r="BJ59" s="7443"/>
      <c r="BK59" s="7443"/>
      <c r="BL59" s="7443"/>
      <c r="BM59" s="7443"/>
      <c r="BN59" s="7443"/>
      <c r="BO59" s="7444"/>
      <c r="BP59" s="7444"/>
      <c r="BQ59" s="7444"/>
      <c r="BR59" s="7444"/>
      <c r="BS59" s="7444"/>
      <c r="BT59" s="7444"/>
      <c r="BU59" s="7444"/>
      <c r="BV59" s="7444"/>
      <c r="BW59" s="7444"/>
      <c r="BX59" s="7444"/>
      <c r="BY59" s="7444"/>
      <c r="BZ59" s="7444"/>
      <c r="CA59" s="7444"/>
      <c r="CB59" s="7444" t="str">
        <f t="shared" si="3"/>
        <v/>
      </c>
      <c r="CC59" s="7444" t="str">
        <f t="shared" si="4"/>
        <v/>
      </c>
      <c r="CD59" s="7444" t="str">
        <f t="shared" si="5"/>
        <v/>
      </c>
      <c r="CE59" s="7444" t="str">
        <f t="shared" si="6"/>
        <v/>
      </c>
      <c r="CF59" s="7444" t="str">
        <f t="shared" si="7"/>
        <v/>
      </c>
      <c r="CG59" s="7444" t="str">
        <f t="shared" si="8"/>
        <v/>
      </c>
      <c r="CH59" s="7444" t="str">
        <f t="shared" si="9"/>
        <v/>
      </c>
      <c r="CI59" s="7444"/>
      <c r="CJ59" s="7444"/>
      <c r="CK59" s="7444"/>
      <c r="CL59" s="7444">
        <f t="shared" si="10"/>
        <v>0</v>
      </c>
      <c r="CM59" s="7444">
        <f t="shared" si="11"/>
        <v>0</v>
      </c>
      <c r="CN59" s="7444">
        <f t="shared" si="12"/>
        <v>0</v>
      </c>
      <c r="CO59" s="7444">
        <f t="shared" si="13"/>
        <v>0</v>
      </c>
      <c r="CP59" s="7444">
        <f t="shared" si="14"/>
        <v>0</v>
      </c>
      <c r="CQ59" s="7444">
        <f t="shared" si="15"/>
        <v>0</v>
      </c>
      <c r="CR59" s="7444">
        <f t="shared" si="15"/>
        <v>0</v>
      </c>
      <c r="CS59" s="7444"/>
      <c r="CT59" s="7444"/>
      <c r="CU59" s="7444"/>
      <c r="CV59" s="7444"/>
      <c r="CW59" s="7444"/>
      <c r="CX59" s="7444"/>
      <c r="CY59" s="7444"/>
      <c r="CZ59" s="7444"/>
      <c r="DA59" s="7444"/>
      <c r="DB59" s="7444"/>
    </row>
    <row r="60" spans="1:106" ht="15.65" customHeight="1" x14ac:dyDescent="0.35">
      <c r="A60" s="7589" t="s">
        <v>1671</v>
      </c>
      <c r="B60" s="7477"/>
      <c r="C60" s="7592"/>
      <c r="D60" s="7593"/>
      <c r="E60" s="7593"/>
      <c r="F60" s="7593"/>
      <c r="G60" s="7593"/>
      <c r="H60" s="7593"/>
      <c r="I60" s="7593"/>
      <c r="J60" s="7593"/>
      <c r="K60" s="7593"/>
      <c r="L60" s="7593"/>
      <c r="M60" s="7593"/>
      <c r="N60" s="7593"/>
      <c r="O60" s="7593"/>
      <c r="P60" s="7593"/>
      <c r="Q60" s="7593"/>
      <c r="R60" s="7593"/>
      <c r="S60" s="7594"/>
      <c r="T60" s="662"/>
      <c r="U60" s="897"/>
      <c r="V60" s="662"/>
      <c r="W60" s="897"/>
      <c r="X60" s="662"/>
      <c r="Y60" s="897"/>
      <c r="Z60" s="7589"/>
      <c r="AA60" s="662"/>
      <c r="AB60" s="663"/>
      <c r="AC60" s="663"/>
      <c r="AD60" s="897"/>
      <c r="AE60" s="7589"/>
      <c r="AF60" s="662"/>
      <c r="AG60" s="663"/>
      <c r="AH60" s="663"/>
      <c r="AI60" s="601"/>
      <c r="AJ60" s="7590"/>
      <c r="AK60" s="7590"/>
      <c r="AL60" s="7590"/>
      <c r="AM60" s="7590"/>
      <c r="AN60" s="7590"/>
      <c r="AO60" s="7590"/>
      <c r="AP60" s="7590"/>
      <c r="AQ60" s="7590"/>
      <c r="AR60" s="7443" t="str">
        <f t="shared" si="16"/>
        <v/>
      </c>
      <c r="AS60" s="7444"/>
      <c r="AT60" s="7444"/>
      <c r="AU60" s="7444"/>
      <c r="AV60" s="7444"/>
      <c r="AW60" s="7444"/>
      <c r="AX60" s="7444"/>
      <c r="AY60" s="7444"/>
      <c r="AZ60" s="7444"/>
      <c r="BA60" s="7444"/>
      <c r="BB60" s="7444"/>
      <c r="BC60" s="7444"/>
      <c r="BD60" s="7443"/>
      <c r="BE60" s="7443"/>
      <c r="BF60" s="7443"/>
      <c r="BG60" s="7443"/>
      <c r="BH60" s="7443"/>
      <c r="BI60" s="7443"/>
      <c r="BJ60" s="7443"/>
      <c r="BK60" s="7443"/>
      <c r="BL60" s="7443"/>
      <c r="BM60" s="7443"/>
      <c r="BN60" s="7443"/>
      <c r="BO60" s="7444"/>
      <c r="BP60" s="7444"/>
      <c r="BQ60" s="7444"/>
      <c r="BR60" s="7444"/>
      <c r="BS60" s="7444"/>
      <c r="BT60" s="7444"/>
      <c r="BU60" s="7444"/>
      <c r="BV60" s="7444"/>
      <c r="BW60" s="7444"/>
      <c r="BX60" s="7444"/>
      <c r="BY60" s="7444"/>
      <c r="BZ60" s="7444"/>
      <c r="CA60" s="7444"/>
      <c r="CB60" s="7444" t="str">
        <f t="shared" si="3"/>
        <v/>
      </c>
      <c r="CC60" s="7444" t="str">
        <f t="shared" si="4"/>
        <v/>
      </c>
      <c r="CD60" s="7444" t="str">
        <f t="shared" si="5"/>
        <v/>
      </c>
      <c r="CE60" s="7444" t="str">
        <f t="shared" si="6"/>
        <v/>
      </c>
      <c r="CF60" s="7444" t="str">
        <f t="shared" si="7"/>
        <v/>
      </c>
      <c r="CG60" s="7444" t="str">
        <f t="shared" si="8"/>
        <v/>
      </c>
      <c r="CH60" s="7444" t="str">
        <f t="shared" si="9"/>
        <v/>
      </c>
      <c r="CI60" s="7444"/>
      <c r="CJ60" s="7444"/>
      <c r="CK60" s="7444"/>
      <c r="CL60" s="7444">
        <f t="shared" si="10"/>
        <v>0</v>
      </c>
      <c r="CM60" s="7444">
        <f t="shared" si="11"/>
        <v>0</v>
      </c>
      <c r="CN60" s="7444">
        <f t="shared" si="12"/>
        <v>0</v>
      </c>
      <c r="CO60" s="7444">
        <f t="shared" si="13"/>
        <v>0</v>
      </c>
      <c r="CP60" s="7444">
        <f t="shared" si="14"/>
        <v>0</v>
      </c>
      <c r="CQ60" s="7444">
        <f t="shared" si="15"/>
        <v>0</v>
      </c>
      <c r="CR60" s="7444">
        <f t="shared" si="15"/>
        <v>0</v>
      </c>
      <c r="CS60" s="7444"/>
      <c r="CT60" s="7444"/>
      <c r="CU60" s="7444"/>
      <c r="CV60" s="7444"/>
      <c r="CW60" s="7444"/>
      <c r="CX60" s="7444"/>
      <c r="CY60" s="7444"/>
      <c r="CZ60" s="7444"/>
      <c r="DA60" s="7444"/>
      <c r="DB60" s="7444"/>
    </row>
    <row r="61" spans="1:106" ht="15.65" customHeight="1" x14ac:dyDescent="0.35">
      <c r="A61" s="7589" t="s">
        <v>1672</v>
      </c>
      <c r="B61" s="7477"/>
      <c r="C61" s="7597"/>
      <c r="D61" s="7595"/>
      <c r="E61" s="7595"/>
      <c r="F61" s="7595"/>
      <c r="G61" s="7595"/>
      <c r="H61" s="7595"/>
      <c r="I61" s="7595"/>
      <c r="J61" s="7595"/>
      <c r="K61" s="7595"/>
      <c r="L61" s="7595"/>
      <c r="M61" s="7595"/>
      <c r="N61" s="7595"/>
      <c r="O61" s="7593"/>
      <c r="P61" s="7593"/>
      <c r="Q61" s="7593"/>
      <c r="R61" s="7593"/>
      <c r="S61" s="7594"/>
      <c r="T61" s="662"/>
      <c r="U61" s="897"/>
      <c r="V61" s="662"/>
      <c r="W61" s="897"/>
      <c r="X61" s="662"/>
      <c r="Y61" s="897"/>
      <c r="Z61" s="7589"/>
      <c r="AA61" s="662"/>
      <c r="AB61" s="663"/>
      <c r="AC61" s="663"/>
      <c r="AD61" s="897"/>
      <c r="AE61" s="7589"/>
      <c r="AF61" s="662"/>
      <c r="AG61" s="663"/>
      <c r="AH61" s="663"/>
      <c r="AI61" s="601"/>
      <c r="AJ61" s="7590"/>
      <c r="AK61" s="7590"/>
      <c r="AL61" s="7590"/>
      <c r="AM61" s="7590"/>
      <c r="AN61" s="7590"/>
      <c r="AO61" s="7590"/>
      <c r="AP61" s="7590"/>
      <c r="AQ61" s="7590"/>
      <c r="AR61" s="7443" t="str">
        <f t="shared" si="16"/>
        <v/>
      </c>
      <c r="AS61" s="7444"/>
      <c r="AT61" s="7444"/>
      <c r="AU61" s="7444"/>
      <c r="AV61" s="7444"/>
      <c r="AW61" s="7444"/>
      <c r="AX61" s="7444"/>
      <c r="AY61" s="7444"/>
      <c r="AZ61" s="7444"/>
      <c r="BA61" s="7444"/>
      <c r="BB61" s="7444"/>
      <c r="BC61" s="7444"/>
      <c r="BD61" s="7443"/>
      <c r="BE61" s="7443"/>
      <c r="BF61" s="7443"/>
      <c r="BG61" s="7443"/>
      <c r="BH61" s="7443"/>
      <c r="BI61" s="7443"/>
      <c r="BJ61" s="7443"/>
      <c r="BK61" s="7443"/>
      <c r="BL61" s="7443"/>
      <c r="BM61" s="7443"/>
      <c r="BN61" s="7443"/>
      <c r="BO61" s="7444"/>
      <c r="BP61" s="7444"/>
      <c r="BQ61" s="7444"/>
      <c r="BR61" s="7444"/>
      <c r="BS61" s="7444"/>
      <c r="BT61" s="7444"/>
      <c r="BU61" s="7444"/>
      <c r="BV61" s="7444"/>
      <c r="BW61" s="7444"/>
      <c r="BX61" s="7444"/>
      <c r="BY61" s="7444"/>
      <c r="BZ61" s="7444"/>
      <c r="CA61" s="7444"/>
      <c r="CB61" s="7444" t="str">
        <f t="shared" si="3"/>
        <v/>
      </c>
      <c r="CC61" s="7444" t="str">
        <f t="shared" si="4"/>
        <v/>
      </c>
      <c r="CD61" s="7444" t="str">
        <f t="shared" si="5"/>
        <v/>
      </c>
      <c r="CE61" s="7444" t="str">
        <f t="shared" si="6"/>
        <v/>
      </c>
      <c r="CF61" s="7444" t="str">
        <f t="shared" si="7"/>
        <v/>
      </c>
      <c r="CG61" s="7444" t="str">
        <f t="shared" si="8"/>
        <v/>
      </c>
      <c r="CH61" s="7444" t="str">
        <f t="shared" si="9"/>
        <v/>
      </c>
      <c r="CI61" s="7444"/>
      <c r="CJ61" s="7444"/>
      <c r="CK61" s="7444"/>
      <c r="CL61" s="7444">
        <f t="shared" si="10"/>
        <v>0</v>
      </c>
      <c r="CM61" s="7444">
        <f t="shared" si="11"/>
        <v>0</v>
      </c>
      <c r="CN61" s="7444">
        <f t="shared" si="12"/>
        <v>0</v>
      </c>
      <c r="CO61" s="7444">
        <f>IF(X61&gt;SUM($C61:$S61),1,0)</f>
        <v>0</v>
      </c>
      <c r="CP61" s="7444">
        <f t="shared" si="14"/>
        <v>0</v>
      </c>
      <c r="CQ61" s="7444">
        <f t="shared" si="15"/>
        <v>0</v>
      </c>
      <c r="CR61" s="7444">
        <f t="shared" si="15"/>
        <v>0</v>
      </c>
      <c r="CS61" s="7444"/>
      <c r="CT61" s="7444"/>
      <c r="CU61" s="7444"/>
      <c r="CV61" s="7444"/>
      <c r="CW61" s="7444"/>
      <c r="CX61" s="7444"/>
      <c r="CY61" s="7444"/>
      <c r="CZ61" s="7444"/>
      <c r="DA61" s="7444"/>
      <c r="DB61" s="7444"/>
    </row>
    <row r="62" spans="1:106" ht="15.65" customHeight="1" x14ac:dyDescent="0.35">
      <c r="A62" s="7589" t="s">
        <v>1673</v>
      </c>
      <c r="B62" s="7477"/>
      <c r="C62" s="7592"/>
      <c r="D62" s="7593"/>
      <c r="E62" s="7593"/>
      <c r="F62" s="7598"/>
      <c r="G62" s="7598"/>
      <c r="H62" s="7598"/>
      <c r="I62" s="7598"/>
      <c r="J62" s="7598"/>
      <c r="K62" s="7598"/>
      <c r="L62" s="7593"/>
      <c r="M62" s="7593"/>
      <c r="N62" s="7593"/>
      <c r="O62" s="7593"/>
      <c r="P62" s="7593"/>
      <c r="Q62" s="7593"/>
      <c r="R62" s="7593"/>
      <c r="S62" s="7594"/>
      <c r="T62" s="662"/>
      <c r="U62" s="897"/>
      <c r="V62" s="662"/>
      <c r="W62" s="897"/>
      <c r="X62" s="662"/>
      <c r="Y62" s="897"/>
      <c r="Z62" s="7589"/>
      <c r="AA62" s="662"/>
      <c r="AB62" s="663"/>
      <c r="AC62" s="663"/>
      <c r="AD62" s="897"/>
      <c r="AE62" s="7589"/>
      <c r="AF62" s="662"/>
      <c r="AG62" s="663"/>
      <c r="AH62" s="663"/>
      <c r="AI62" s="601"/>
      <c r="AJ62" s="7590"/>
      <c r="AK62" s="7590"/>
      <c r="AL62" s="7590"/>
      <c r="AM62" s="7590"/>
      <c r="AN62" s="7590"/>
      <c r="AO62" s="7590"/>
      <c r="AP62" s="7590"/>
      <c r="AQ62" s="7590"/>
      <c r="AR62" s="7443" t="str">
        <f t="shared" si="16"/>
        <v/>
      </c>
      <c r="AS62" s="7444"/>
      <c r="AT62" s="7444"/>
      <c r="AU62" s="7444"/>
      <c r="AV62" s="7444"/>
      <c r="AW62" s="7444"/>
      <c r="AX62" s="7444"/>
      <c r="AY62" s="7444"/>
      <c r="AZ62" s="7444"/>
      <c r="BA62" s="7444"/>
      <c r="BB62" s="7444"/>
      <c r="BC62" s="7444"/>
      <c r="BD62" s="7443"/>
      <c r="BE62" s="7443"/>
      <c r="BF62" s="7443"/>
      <c r="BG62" s="7443"/>
      <c r="BH62" s="7443"/>
      <c r="BI62" s="7443"/>
      <c r="BJ62" s="7443"/>
      <c r="BK62" s="7443"/>
      <c r="BL62" s="7443"/>
      <c r="BM62" s="7443"/>
      <c r="BN62" s="7443"/>
      <c r="BO62" s="7444"/>
      <c r="BP62" s="7444"/>
      <c r="BQ62" s="7444"/>
      <c r="BR62" s="7444"/>
      <c r="BS62" s="7444"/>
      <c r="BT62" s="7444"/>
      <c r="BU62" s="7444"/>
      <c r="BV62" s="7444"/>
      <c r="BW62" s="7444"/>
      <c r="BX62" s="7444"/>
      <c r="BY62" s="7444"/>
      <c r="BZ62" s="7444"/>
      <c r="CA62" s="7444"/>
      <c r="CB62" s="7444" t="str">
        <f t="shared" si="3"/>
        <v/>
      </c>
      <c r="CC62" s="7444" t="str">
        <f t="shared" si="4"/>
        <v/>
      </c>
      <c r="CD62" s="7444" t="str">
        <f t="shared" si="5"/>
        <v/>
      </c>
      <c r="CE62" s="7444" t="str">
        <f t="shared" si="6"/>
        <v/>
      </c>
      <c r="CF62" s="7444" t="str">
        <f t="shared" si="7"/>
        <v/>
      </c>
      <c r="CG62" s="7444" t="str">
        <f t="shared" si="8"/>
        <v/>
      </c>
      <c r="CH62" s="7444" t="str">
        <f t="shared" si="9"/>
        <v/>
      </c>
      <c r="CI62" s="7444"/>
      <c r="CJ62" s="7444"/>
      <c r="CK62" s="7444"/>
      <c r="CL62" s="7444">
        <f t="shared" si="10"/>
        <v>0</v>
      </c>
      <c r="CM62" s="7444">
        <f t="shared" si="11"/>
        <v>0</v>
      </c>
      <c r="CN62" s="7444">
        <f t="shared" si="12"/>
        <v>0</v>
      </c>
      <c r="CO62" s="7444">
        <f t="shared" si="13"/>
        <v>0</v>
      </c>
      <c r="CP62" s="7444">
        <f t="shared" si="14"/>
        <v>0</v>
      </c>
      <c r="CQ62" s="7444">
        <f t="shared" si="15"/>
        <v>0</v>
      </c>
      <c r="CR62" s="7444">
        <f t="shared" si="15"/>
        <v>0</v>
      </c>
      <c r="CS62" s="7444"/>
      <c r="CT62" s="7444"/>
      <c r="CU62" s="7444"/>
      <c r="CV62" s="7444"/>
      <c r="CW62" s="7444"/>
      <c r="CX62" s="7444"/>
      <c r="CY62" s="7444"/>
      <c r="CZ62" s="7444"/>
      <c r="DA62" s="7444"/>
      <c r="DB62" s="7444"/>
    </row>
    <row r="63" spans="1:106" ht="15.65" customHeight="1" x14ac:dyDescent="0.35">
      <c r="A63" s="7589" t="s">
        <v>1674</v>
      </c>
      <c r="B63" s="7477"/>
      <c r="C63" s="7599"/>
      <c r="D63" s="7598"/>
      <c r="E63" s="7598"/>
      <c r="F63" s="7598"/>
      <c r="G63" s="7593"/>
      <c r="H63" s="7593"/>
      <c r="I63" s="7593"/>
      <c r="J63" s="7593"/>
      <c r="K63" s="7593"/>
      <c r="L63" s="7593"/>
      <c r="M63" s="7593"/>
      <c r="N63" s="7593"/>
      <c r="O63" s="7593"/>
      <c r="P63" s="7593"/>
      <c r="Q63" s="7593"/>
      <c r="R63" s="7593"/>
      <c r="S63" s="7594"/>
      <c r="T63" s="662"/>
      <c r="U63" s="897"/>
      <c r="V63" s="662"/>
      <c r="W63" s="897"/>
      <c r="X63" s="662"/>
      <c r="Y63" s="897"/>
      <c r="Z63" s="7589"/>
      <c r="AA63" s="662"/>
      <c r="AB63" s="663"/>
      <c r="AC63" s="663"/>
      <c r="AD63" s="897"/>
      <c r="AE63" s="7589"/>
      <c r="AF63" s="662"/>
      <c r="AG63" s="663"/>
      <c r="AH63" s="663"/>
      <c r="AI63" s="601"/>
      <c r="AJ63" s="7590"/>
      <c r="AK63" s="7590"/>
      <c r="AL63" s="7590"/>
      <c r="AM63" s="7590"/>
      <c r="AN63" s="7590"/>
      <c r="AO63" s="7590"/>
      <c r="AP63" s="7590"/>
      <c r="AQ63" s="7590"/>
      <c r="AR63" s="7443" t="str">
        <f t="shared" si="16"/>
        <v/>
      </c>
      <c r="AS63" s="7444"/>
      <c r="AT63" s="7444"/>
      <c r="AU63" s="7444"/>
      <c r="AV63" s="7444"/>
      <c r="AW63" s="7444"/>
      <c r="AX63" s="7444"/>
      <c r="AY63" s="7444"/>
      <c r="AZ63" s="7444"/>
      <c r="BA63" s="7444"/>
      <c r="BB63" s="7444"/>
      <c r="BC63" s="7444"/>
      <c r="BD63" s="7443"/>
      <c r="BE63" s="7443"/>
      <c r="BF63" s="7443"/>
      <c r="BG63" s="7443"/>
      <c r="BH63" s="7443"/>
      <c r="BI63" s="7443"/>
      <c r="BJ63" s="7443"/>
      <c r="BK63" s="7443"/>
      <c r="BL63" s="7443"/>
      <c r="BM63" s="7443"/>
      <c r="BN63" s="7443"/>
      <c r="BO63" s="7444"/>
      <c r="BP63" s="7444"/>
      <c r="BQ63" s="7444"/>
      <c r="BR63" s="7444"/>
      <c r="BS63" s="7444"/>
      <c r="BT63" s="7444"/>
      <c r="BU63" s="7444"/>
      <c r="BV63" s="7444"/>
      <c r="BW63" s="7444"/>
      <c r="BX63" s="7444"/>
      <c r="BY63" s="7444"/>
      <c r="BZ63" s="7444"/>
      <c r="CA63" s="7444"/>
      <c r="CB63" s="7444" t="str">
        <f t="shared" si="3"/>
        <v/>
      </c>
      <c r="CC63" s="7444" t="str">
        <f t="shared" si="4"/>
        <v/>
      </c>
      <c r="CD63" s="7444" t="str">
        <f t="shared" si="5"/>
        <v/>
      </c>
      <c r="CE63" s="7444" t="str">
        <f t="shared" si="6"/>
        <v/>
      </c>
      <c r="CF63" s="7444" t="str">
        <f t="shared" si="7"/>
        <v/>
      </c>
      <c r="CG63" s="7444" t="str">
        <f t="shared" si="8"/>
        <v/>
      </c>
      <c r="CH63" s="7444" t="str">
        <f t="shared" si="9"/>
        <v/>
      </c>
      <c r="CI63" s="7444"/>
      <c r="CJ63" s="7444"/>
      <c r="CK63" s="7444"/>
      <c r="CL63" s="7444">
        <f t="shared" si="10"/>
        <v>0</v>
      </c>
      <c r="CM63" s="7444">
        <f t="shared" si="11"/>
        <v>0</v>
      </c>
      <c r="CN63" s="7444">
        <f t="shared" si="12"/>
        <v>0</v>
      </c>
      <c r="CO63" s="7444">
        <f t="shared" si="13"/>
        <v>0</v>
      </c>
      <c r="CP63" s="7444">
        <f t="shared" si="14"/>
        <v>0</v>
      </c>
      <c r="CQ63" s="7444">
        <f t="shared" si="15"/>
        <v>0</v>
      </c>
      <c r="CR63" s="7444">
        <f t="shared" si="15"/>
        <v>0</v>
      </c>
      <c r="CS63" s="7444"/>
      <c r="CT63" s="7444"/>
      <c r="CU63" s="7444"/>
      <c r="CV63" s="7444"/>
      <c r="CW63" s="7444"/>
      <c r="CX63" s="7444"/>
      <c r="CY63" s="7444"/>
      <c r="CZ63" s="7444"/>
      <c r="DA63" s="7444"/>
      <c r="DB63" s="7444"/>
    </row>
    <row r="64" spans="1:106" ht="15.65" customHeight="1" x14ac:dyDescent="0.35">
      <c r="A64" s="7589" t="s">
        <v>1675</v>
      </c>
      <c r="B64" s="7477"/>
      <c r="C64" s="7599"/>
      <c r="D64" s="7598"/>
      <c r="E64" s="7598"/>
      <c r="F64" s="7598"/>
      <c r="G64" s="7598"/>
      <c r="H64" s="7598"/>
      <c r="I64" s="7598"/>
      <c r="J64" s="7598"/>
      <c r="K64" s="7598"/>
      <c r="L64" s="7593"/>
      <c r="M64" s="7593"/>
      <c r="N64" s="7593"/>
      <c r="O64" s="7593"/>
      <c r="P64" s="7593"/>
      <c r="Q64" s="7593"/>
      <c r="R64" s="7593"/>
      <c r="S64" s="7594"/>
      <c r="T64" s="662"/>
      <c r="U64" s="897"/>
      <c r="V64" s="662"/>
      <c r="W64" s="897"/>
      <c r="X64" s="662"/>
      <c r="Y64" s="897"/>
      <c r="Z64" s="7589"/>
      <c r="AA64" s="662"/>
      <c r="AB64" s="663"/>
      <c r="AC64" s="663"/>
      <c r="AD64" s="897"/>
      <c r="AE64" s="7589"/>
      <c r="AF64" s="662"/>
      <c r="AG64" s="663"/>
      <c r="AH64" s="663"/>
      <c r="AI64" s="601"/>
      <c r="AJ64" s="7590"/>
      <c r="AK64" s="7590"/>
      <c r="AL64" s="7590"/>
      <c r="AM64" s="7590"/>
      <c r="AN64" s="7590"/>
      <c r="AO64" s="7590"/>
      <c r="AP64" s="7590"/>
      <c r="AQ64" s="7590"/>
      <c r="AR64" s="7443" t="str">
        <f t="shared" si="16"/>
        <v/>
      </c>
      <c r="AS64" s="7444"/>
      <c r="AT64" s="7444"/>
      <c r="AU64" s="7444"/>
      <c r="AV64" s="7444"/>
      <c r="AW64" s="7444"/>
      <c r="AX64" s="7444"/>
      <c r="AY64" s="7444"/>
      <c r="AZ64" s="7444"/>
      <c r="BA64" s="7444"/>
      <c r="BB64" s="7444"/>
      <c r="BC64" s="7444"/>
      <c r="BD64" s="7443"/>
      <c r="BE64" s="7443"/>
      <c r="BF64" s="7443"/>
      <c r="BG64" s="7443"/>
      <c r="BH64" s="7443"/>
      <c r="BI64" s="7443"/>
      <c r="BJ64" s="7443"/>
      <c r="BK64" s="7443"/>
      <c r="BL64" s="7443"/>
      <c r="BM64" s="7443"/>
      <c r="BN64" s="7443"/>
      <c r="BO64" s="7444"/>
      <c r="BP64" s="7444"/>
      <c r="BQ64" s="7444"/>
      <c r="BR64" s="7444"/>
      <c r="BS64" s="7444"/>
      <c r="BT64" s="7444"/>
      <c r="BU64" s="7444"/>
      <c r="BV64" s="7444"/>
      <c r="BW64" s="7444"/>
      <c r="BX64" s="7444"/>
      <c r="BY64" s="7444"/>
      <c r="BZ64" s="7444"/>
      <c r="CA64" s="7444"/>
      <c r="CB64" s="7444" t="str">
        <f t="shared" si="3"/>
        <v/>
      </c>
      <c r="CC64" s="7444" t="str">
        <f t="shared" si="4"/>
        <v/>
      </c>
      <c r="CD64" s="7444" t="str">
        <f t="shared" si="5"/>
        <v/>
      </c>
      <c r="CE64" s="7444" t="str">
        <f t="shared" si="6"/>
        <v/>
      </c>
      <c r="CF64" s="7444" t="str">
        <f t="shared" si="7"/>
        <v/>
      </c>
      <c r="CG64" s="7444" t="str">
        <f t="shared" si="8"/>
        <v/>
      </c>
      <c r="CH64" s="7444" t="str">
        <f t="shared" si="9"/>
        <v/>
      </c>
      <c r="CI64" s="7444"/>
      <c r="CJ64" s="7444"/>
      <c r="CK64" s="7444"/>
      <c r="CL64" s="7444">
        <f t="shared" si="10"/>
        <v>0</v>
      </c>
      <c r="CM64" s="7444">
        <f t="shared" si="11"/>
        <v>0</v>
      </c>
      <c r="CN64" s="7444">
        <f t="shared" si="12"/>
        <v>0</v>
      </c>
      <c r="CO64" s="7444">
        <f t="shared" si="13"/>
        <v>0</v>
      </c>
      <c r="CP64" s="7444">
        <f t="shared" si="14"/>
        <v>0</v>
      </c>
      <c r="CQ64" s="7444">
        <f t="shared" si="15"/>
        <v>0</v>
      </c>
      <c r="CR64" s="7444">
        <f t="shared" si="15"/>
        <v>0</v>
      </c>
      <c r="CS64" s="7444"/>
      <c r="CT64" s="7444"/>
      <c r="CU64" s="7444"/>
      <c r="CV64" s="7444"/>
      <c r="CW64" s="7444"/>
      <c r="CX64" s="7444"/>
      <c r="CY64" s="7444"/>
      <c r="CZ64" s="7444"/>
      <c r="DA64" s="7444"/>
      <c r="DB64" s="7444"/>
    </row>
    <row r="65" spans="1:106" ht="15.65" customHeight="1" x14ac:dyDescent="0.35">
      <c r="A65" s="7589" t="s">
        <v>1676</v>
      </c>
      <c r="B65" s="7477"/>
      <c r="C65" s="7599"/>
      <c r="D65" s="7598"/>
      <c r="E65" s="7598"/>
      <c r="F65" s="7593"/>
      <c r="G65" s="7593"/>
      <c r="H65" s="7593"/>
      <c r="I65" s="7593"/>
      <c r="J65" s="7593"/>
      <c r="K65" s="7593"/>
      <c r="L65" s="7593"/>
      <c r="M65" s="7593"/>
      <c r="N65" s="7593"/>
      <c r="O65" s="7593"/>
      <c r="P65" s="7593"/>
      <c r="Q65" s="7593"/>
      <c r="R65" s="7593"/>
      <c r="S65" s="7594"/>
      <c r="T65" s="662"/>
      <c r="U65" s="897"/>
      <c r="V65" s="662"/>
      <c r="W65" s="897"/>
      <c r="X65" s="662"/>
      <c r="Y65" s="897"/>
      <c r="Z65" s="7589"/>
      <c r="AA65" s="662"/>
      <c r="AB65" s="663"/>
      <c r="AC65" s="663"/>
      <c r="AD65" s="897"/>
      <c r="AE65" s="7589"/>
      <c r="AF65" s="662"/>
      <c r="AG65" s="663"/>
      <c r="AH65" s="663"/>
      <c r="AI65" s="601"/>
      <c r="AJ65" s="7590"/>
      <c r="AK65" s="7590"/>
      <c r="AL65" s="7590"/>
      <c r="AM65" s="7590"/>
      <c r="AN65" s="7590"/>
      <c r="AO65" s="7590"/>
      <c r="AP65" s="7590"/>
      <c r="AQ65" s="7590"/>
      <c r="AR65" s="7443" t="str">
        <f t="shared" si="16"/>
        <v/>
      </c>
      <c r="AS65" s="7444"/>
      <c r="AT65" s="7444"/>
      <c r="AU65" s="7444"/>
      <c r="AV65" s="7444"/>
      <c r="AW65" s="7444"/>
      <c r="AX65" s="7444"/>
      <c r="AY65" s="7444"/>
      <c r="AZ65" s="7444"/>
      <c r="BA65" s="7444"/>
      <c r="BB65" s="7444"/>
      <c r="BC65" s="7444"/>
      <c r="BD65" s="7443"/>
      <c r="BE65" s="7443"/>
      <c r="BF65" s="7443"/>
      <c r="BG65" s="7443"/>
      <c r="BH65" s="7443"/>
      <c r="BI65" s="7443"/>
      <c r="BJ65" s="7443"/>
      <c r="BK65" s="7443"/>
      <c r="BL65" s="7443"/>
      <c r="BM65" s="7443"/>
      <c r="BN65" s="7443"/>
      <c r="BO65" s="7444"/>
      <c r="BP65" s="7444"/>
      <c r="BQ65" s="7444"/>
      <c r="BR65" s="7444"/>
      <c r="BS65" s="7444"/>
      <c r="BT65" s="7444"/>
      <c r="BU65" s="7444"/>
      <c r="BV65" s="7444"/>
      <c r="BW65" s="7444"/>
      <c r="BX65" s="7444"/>
      <c r="BY65" s="7444"/>
      <c r="BZ65" s="7444"/>
      <c r="CA65" s="7444"/>
      <c r="CB65" s="7444" t="str">
        <f t="shared" si="3"/>
        <v/>
      </c>
      <c r="CC65" s="7444" t="str">
        <f t="shared" si="4"/>
        <v/>
      </c>
      <c r="CD65" s="7444" t="str">
        <f t="shared" si="5"/>
        <v/>
      </c>
      <c r="CE65" s="7444" t="str">
        <f t="shared" si="6"/>
        <v/>
      </c>
      <c r="CF65" s="7444" t="str">
        <f t="shared" si="7"/>
        <v/>
      </c>
      <c r="CG65" s="7444" t="str">
        <f t="shared" si="8"/>
        <v/>
      </c>
      <c r="CH65" s="7444" t="str">
        <f t="shared" si="9"/>
        <v/>
      </c>
      <c r="CI65" s="7444"/>
      <c r="CJ65" s="7444"/>
      <c r="CK65" s="7444"/>
      <c r="CL65" s="7444">
        <f t="shared" si="10"/>
        <v>0</v>
      </c>
      <c r="CM65" s="7444">
        <f t="shared" si="11"/>
        <v>0</v>
      </c>
      <c r="CN65" s="7444">
        <f t="shared" si="12"/>
        <v>0</v>
      </c>
      <c r="CO65" s="7444">
        <f t="shared" si="13"/>
        <v>0</v>
      </c>
      <c r="CP65" s="7444">
        <f t="shared" si="14"/>
        <v>0</v>
      </c>
      <c r="CQ65" s="7444">
        <f t="shared" si="15"/>
        <v>0</v>
      </c>
      <c r="CR65" s="7444">
        <f t="shared" si="15"/>
        <v>0</v>
      </c>
      <c r="CS65" s="7444"/>
      <c r="CT65" s="7444"/>
      <c r="CU65" s="7444"/>
      <c r="CV65" s="7444"/>
      <c r="CW65" s="7444"/>
      <c r="CX65" s="7444"/>
      <c r="CY65" s="7444"/>
      <c r="CZ65" s="7444"/>
      <c r="DA65" s="7444"/>
      <c r="DB65" s="7444"/>
    </row>
    <row r="66" spans="1:106" ht="15.65" customHeight="1" x14ac:dyDescent="0.35">
      <c r="A66" s="7589" t="s">
        <v>1677</v>
      </c>
      <c r="B66" s="7477"/>
      <c r="C66" s="7599"/>
      <c r="D66" s="7598"/>
      <c r="E66" s="7598"/>
      <c r="F66" s="7593"/>
      <c r="G66" s="7593"/>
      <c r="H66" s="7593"/>
      <c r="I66" s="7593"/>
      <c r="J66" s="7593"/>
      <c r="K66" s="7593"/>
      <c r="L66" s="7593"/>
      <c r="M66" s="7593"/>
      <c r="N66" s="7593"/>
      <c r="O66" s="7593"/>
      <c r="P66" s="7593"/>
      <c r="Q66" s="7593"/>
      <c r="R66" s="7593"/>
      <c r="S66" s="7594"/>
      <c r="T66" s="662"/>
      <c r="U66" s="897"/>
      <c r="V66" s="662"/>
      <c r="W66" s="897"/>
      <c r="X66" s="662"/>
      <c r="Y66" s="897"/>
      <c r="Z66" s="7589"/>
      <c r="AA66" s="662"/>
      <c r="AB66" s="663"/>
      <c r="AC66" s="663"/>
      <c r="AD66" s="897"/>
      <c r="AE66" s="7589"/>
      <c r="AF66" s="662"/>
      <c r="AG66" s="663"/>
      <c r="AH66" s="663"/>
      <c r="AI66" s="601"/>
      <c r="AJ66" s="7590"/>
      <c r="AK66" s="7590"/>
      <c r="AL66" s="7590"/>
      <c r="AM66" s="7590"/>
      <c r="AN66" s="7590"/>
      <c r="AO66" s="7590"/>
      <c r="AP66" s="7590"/>
      <c r="AQ66" s="7590"/>
      <c r="AR66" s="7443" t="str">
        <f t="shared" si="16"/>
        <v/>
      </c>
      <c r="AS66" s="7444"/>
      <c r="AT66" s="7444"/>
      <c r="AU66" s="7444"/>
      <c r="AV66" s="7444"/>
      <c r="AW66" s="7444"/>
      <c r="AX66" s="7444"/>
      <c r="AY66" s="7444"/>
      <c r="AZ66" s="7444"/>
      <c r="BA66" s="7444"/>
      <c r="BB66" s="7444"/>
      <c r="BC66" s="7444"/>
      <c r="BD66" s="7443"/>
      <c r="BE66" s="7443"/>
      <c r="BF66" s="7443"/>
      <c r="BG66" s="7443"/>
      <c r="BH66" s="7443"/>
      <c r="BI66" s="7443"/>
      <c r="BJ66" s="7443"/>
      <c r="BK66" s="7443"/>
      <c r="BL66" s="7443"/>
      <c r="BM66" s="7443"/>
      <c r="BN66" s="7443"/>
      <c r="BO66" s="7444"/>
      <c r="BP66" s="7444"/>
      <c r="BQ66" s="7444"/>
      <c r="BR66" s="7444"/>
      <c r="BS66" s="7444"/>
      <c r="BT66" s="7444"/>
      <c r="BU66" s="7444"/>
      <c r="BV66" s="7444"/>
      <c r="BW66" s="7444"/>
      <c r="BX66" s="7444"/>
      <c r="BY66" s="7444"/>
      <c r="BZ66" s="7444"/>
      <c r="CA66" s="7444"/>
      <c r="CB66" s="7444" t="str">
        <f t="shared" si="3"/>
        <v/>
      </c>
      <c r="CC66" s="7444" t="str">
        <f t="shared" si="4"/>
        <v/>
      </c>
      <c r="CD66" s="7444" t="str">
        <f t="shared" si="5"/>
        <v/>
      </c>
      <c r="CE66" s="7444" t="str">
        <f t="shared" si="6"/>
        <v/>
      </c>
      <c r="CF66" s="7444" t="str">
        <f t="shared" si="7"/>
        <v/>
      </c>
      <c r="CG66" s="7444" t="str">
        <f t="shared" si="8"/>
        <v/>
      </c>
      <c r="CH66" s="7444" t="str">
        <f t="shared" si="9"/>
        <v/>
      </c>
      <c r="CI66" s="7444"/>
      <c r="CJ66" s="7444"/>
      <c r="CK66" s="7444"/>
      <c r="CL66" s="7444">
        <f t="shared" si="10"/>
        <v>0</v>
      </c>
      <c r="CM66" s="7444">
        <f t="shared" si="11"/>
        <v>0</v>
      </c>
      <c r="CN66" s="7444">
        <f t="shared" si="12"/>
        <v>0</v>
      </c>
      <c r="CO66" s="7444">
        <f t="shared" si="13"/>
        <v>0</v>
      </c>
      <c r="CP66" s="7444">
        <f t="shared" si="14"/>
        <v>0</v>
      </c>
      <c r="CQ66" s="7444">
        <f t="shared" si="15"/>
        <v>0</v>
      </c>
      <c r="CR66" s="7444">
        <f t="shared" si="15"/>
        <v>0</v>
      </c>
      <c r="CS66" s="7444"/>
      <c r="CT66" s="7444"/>
      <c r="CU66" s="7444"/>
      <c r="CV66" s="7444"/>
      <c r="CW66" s="7444"/>
      <c r="CX66" s="7444"/>
      <c r="CY66" s="7444"/>
      <c r="CZ66" s="7444"/>
      <c r="DA66" s="7444"/>
      <c r="DB66" s="7444"/>
    </row>
    <row r="67" spans="1:106" ht="15.65" customHeight="1" x14ac:dyDescent="0.35">
      <c r="A67" s="7589" t="s">
        <v>1678</v>
      </c>
      <c r="B67" s="7477"/>
      <c r="C67" s="7599"/>
      <c r="D67" s="7598"/>
      <c r="E67" s="7598"/>
      <c r="F67" s="7593"/>
      <c r="G67" s="7593"/>
      <c r="H67" s="7593"/>
      <c r="I67" s="7593"/>
      <c r="J67" s="7593"/>
      <c r="K67" s="7593"/>
      <c r="L67" s="7593"/>
      <c r="M67" s="7593"/>
      <c r="N67" s="7593"/>
      <c r="O67" s="7593"/>
      <c r="P67" s="7593"/>
      <c r="Q67" s="7593"/>
      <c r="R67" s="7593"/>
      <c r="S67" s="7594"/>
      <c r="T67" s="662"/>
      <c r="U67" s="897"/>
      <c r="V67" s="662"/>
      <c r="W67" s="897"/>
      <c r="X67" s="662"/>
      <c r="Y67" s="897"/>
      <c r="Z67" s="7589"/>
      <c r="AA67" s="662"/>
      <c r="AB67" s="663"/>
      <c r="AC67" s="663"/>
      <c r="AD67" s="897"/>
      <c r="AE67" s="7589"/>
      <c r="AF67" s="662"/>
      <c r="AG67" s="663"/>
      <c r="AH67" s="663"/>
      <c r="AI67" s="601"/>
      <c r="AJ67" s="7590"/>
      <c r="AK67" s="7590"/>
      <c r="AL67" s="7590"/>
      <c r="AM67" s="7590"/>
      <c r="AN67" s="7590"/>
      <c r="AO67" s="7590"/>
      <c r="AP67" s="7590"/>
      <c r="AQ67" s="7590"/>
      <c r="AR67" s="7443" t="str">
        <f t="shared" si="16"/>
        <v/>
      </c>
      <c r="AS67" s="7444"/>
      <c r="AT67" s="7444"/>
      <c r="AU67" s="7444"/>
      <c r="AV67" s="7444"/>
      <c r="AW67" s="7444"/>
      <c r="AX67" s="7444"/>
      <c r="AY67" s="7444"/>
      <c r="AZ67" s="7444"/>
      <c r="BA67" s="7444"/>
      <c r="BB67" s="7444"/>
      <c r="BC67" s="7444"/>
      <c r="BD67" s="7443"/>
      <c r="BE67" s="7443"/>
      <c r="BF67" s="7443"/>
      <c r="BG67" s="7443"/>
      <c r="BH67" s="7443"/>
      <c r="BI67" s="7443"/>
      <c r="BJ67" s="7443"/>
      <c r="BK67" s="7443"/>
      <c r="BL67" s="7443"/>
      <c r="BM67" s="7443"/>
      <c r="BN67" s="7443"/>
      <c r="BO67" s="7444"/>
      <c r="BP67" s="7444"/>
      <c r="BQ67" s="7444"/>
      <c r="BR67" s="7444"/>
      <c r="BS67" s="7444"/>
      <c r="BT67" s="7444"/>
      <c r="BU67" s="7444"/>
      <c r="BV67" s="7444"/>
      <c r="BW67" s="7444"/>
      <c r="BX67" s="7444"/>
      <c r="BY67" s="7444"/>
      <c r="BZ67" s="7444"/>
      <c r="CA67" s="7444"/>
      <c r="CB67" s="7444" t="str">
        <f t="shared" si="3"/>
        <v/>
      </c>
      <c r="CC67" s="7444" t="str">
        <f t="shared" si="4"/>
        <v/>
      </c>
      <c r="CD67" s="7444" t="str">
        <f t="shared" si="5"/>
        <v/>
      </c>
      <c r="CE67" s="7444" t="str">
        <f t="shared" si="6"/>
        <v/>
      </c>
      <c r="CF67" s="7444" t="str">
        <f t="shared" si="7"/>
        <v/>
      </c>
      <c r="CG67" s="7444" t="str">
        <f t="shared" si="8"/>
        <v/>
      </c>
      <c r="CH67" s="7444" t="str">
        <f t="shared" si="9"/>
        <v/>
      </c>
      <c r="CI67" s="7444"/>
      <c r="CJ67" s="7444"/>
      <c r="CK67" s="7444"/>
      <c r="CL67" s="7444">
        <f t="shared" si="10"/>
        <v>0</v>
      </c>
      <c r="CM67" s="7444">
        <f t="shared" si="11"/>
        <v>0</v>
      </c>
      <c r="CN67" s="7444">
        <f t="shared" si="12"/>
        <v>0</v>
      </c>
      <c r="CO67" s="7444">
        <f t="shared" si="13"/>
        <v>0</v>
      </c>
      <c r="CP67" s="7444">
        <f t="shared" si="14"/>
        <v>0</v>
      </c>
      <c r="CQ67" s="7444">
        <f t="shared" si="15"/>
        <v>0</v>
      </c>
      <c r="CR67" s="7444">
        <f t="shared" si="15"/>
        <v>0</v>
      </c>
      <c r="CS67" s="7444"/>
      <c r="CT67" s="7444"/>
      <c r="CU67" s="7444"/>
      <c r="CV67" s="7444"/>
      <c r="CW67" s="7444"/>
      <c r="CX67" s="7444"/>
      <c r="CY67" s="7444"/>
      <c r="CZ67" s="7444"/>
      <c r="DA67" s="7444"/>
      <c r="DB67" s="7444"/>
    </row>
    <row r="68" spans="1:106" ht="15.65" customHeight="1" x14ac:dyDescent="0.35">
      <c r="A68" s="7589" t="s">
        <v>1679</v>
      </c>
      <c r="B68" s="7477"/>
      <c r="C68" s="7592"/>
      <c r="D68" s="7593"/>
      <c r="E68" s="7593"/>
      <c r="F68" s="7593"/>
      <c r="G68" s="7593"/>
      <c r="H68" s="7593"/>
      <c r="I68" s="7593"/>
      <c r="J68" s="7593"/>
      <c r="K68" s="7593"/>
      <c r="L68" s="7593"/>
      <c r="M68" s="7593"/>
      <c r="N68" s="7593"/>
      <c r="O68" s="7593"/>
      <c r="P68" s="7593"/>
      <c r="Q68" s="7593"/>
      <c r="R68" s="7593"/>
      <c r="S68" s="7594"/>
      <c r="T68" s="662"/>
      <c r="U68" s="897"/>
      <c r="V68" s="662"/>
      <c r="W68" s="897"/>
      <c r="X68" s="662"/>
      <c r="Y68" s="897"/>
      <c r="Z68" s="7589"/>
      <c r="AA68" s="662"/>
      <c r="AB68" s="663"/>
      <c r="AC68" s="663"/>
      <c r="AD68" s="897"/>
      <c r="AE68" s="7589"/>
      <c r="AF68" s="662"/>
      <c r="AG68" s="663"/>
      <c r="AH68" s="663"/>
      <c r="AI68" s="601"/>
      <c r="AJ68" s="7590"/>
      <c r="AK68" s="7590"/>
      <c r="AL68" s="7590"/>
      <c r="AM68" s="7590"/>
      <c r="AN68" s="7590"/>
      <c r="AO68" s="7590"/>
      <c r="AP68" s="7590"/>
      <c r="AQ68" s="7590"/>
      <c r="AR68" s="7443" t="str">
        <f t="shared" si="16"/>
        <v/>
      </c>
      <c r="AS68" s="7444"/>
      <c r="AT68" s="7444"/>
      <c r="AU68" s="7444"/>
      <c r="AV68" s="7444"/>
      <c r="AW68" s="7444"/>
      <c r="AX68" s="7444"/>
      <c r="AY68" s="7444"/>
      <c r="AZ68" s="7444"/>
      <c r="BA68" s="7444"/>
      <c r="BB68" s="7444"/>
      <c r="BC68" s="7444"/>
      <c r="BD68" s="7443"/>
      <c r="BE68" s="7443"/>
      <c r="BF68" s="7443"/>
      <c r="BG68" s="7443"/>
      <c r="BH68" s="7443"/>
      <c r="BI68" s="7443"/>
      <c r="BJ68" s="7443"/>
      <c r="BK68" s="7443"/>
      <c r="BL68" s="7443"/>
      <c r="BM68" s="7443"/>
      <c r="BN68" s="7443"/>
      <c r="BO68" s="7444"/>
      <c r="BP68" s="7444"/>
      <c r="BQ68" s="7444"/>
      <c r="BR68" s="7444"/>
      <c r="BS68" s="7444"/>
      <c r="BT68" s="7444"/>
      <c r="BU68" s="7444"/>
      <c r="BV68" s="7444"/>
      <c r="BW68" s="7444"/>
      <c r="BX68" s="7444"/>
      <c r="BY68" s="7444"/>
      <c r="BZ68" s="7444"/>
      <c r="CA68" s="7444"/>
      <c r="CB68" s="7444" t="str">
        <f t="shared" si="3"/>
        <v/>
      </c>
      <c r="CC68" s="7444" t="str">
        <f t="shared" si="4"/>
        <v/>
      </c>
      <c r="CD68" s="7444" t="str">
        <f t="shared" si="5"/>
        <v/>
      </c>
      <c r="CE68" s="7444" t="str">
        <f t="shared" si="6"/>
        <v/>
      </c>
      <c r="CF68" s="7444" t="str">
        <f t="shared" si="7"/>
        <v/>
      </c>
      <c r="CG68" s="7444" t="str">
        <f t="shared" si="8"/>
        <v/>
      </c>
      <c r="CH68" s="7444" t="str">
        <f t="shared" si="9"/>
        <v/>
      </c>
      <c r="CI68" s="7444"/>
      <c r="CJ68" s="7444"/>
      <c r="CK68" s="7444"/>
      <c r="CL68" s="7444">
        <f t="shared" si="10"/>
        <v>0</v>
      </c>
      <c r="CM68" s="7444">
        <f t="shared" si="11"/>
        <v>0</v>
      </c>
      <c r="CN68" s="7444">
        <f t="shared" si="12"/>
        <v>0</v>
      </c>
      <c r="CO68" s="7444">
        <f t="shared" si="13"/>
        <v>0</v>
      </c>
      <c r="CP68" s="7444">
        <f t="shared" si="14"/>
        <v>0</v>
      </c>
      <c r="CQ68" s="7444">
        <f t="shared" si="15"/>
        <v>0</v>
      </c>
      <c r="CR68" s="7444">
        <f t="shared" si="15"/>
        <v>0</v>
      </c>
      <c r="CS68" s="7444"/>
      <c r="CT68" s="7444"/>
      <c r="CU68" s="7444"/>
      <c r="CV68" s="7444"/>
      <c r="CW68" s="7444"/>
      <c r="CX68" s="7444"/>
      <c r="CY68" s="7444"/>
      <c r="CZ68" s="7444"/>
      <c r="DA68" s="7444"/>
      <c r="DB68" s="7444"/>
    </row>
    <row r="69" spans="1:106" ht="15.65" customHeight="1" x14ac:dyDescent="0.35">
      <c r="A69" s="7589" t="s">
        <v>1680</v>
      </c>
      <c r="B69" s="7477"/>
      <c r="C69" s="7592"/>
      <c r="D69" s="7593"/>
      <c r="E69" s="7593"/>
      <c r="F69" s="7593"/>
      <c r="G69" s="7593"/>
      <c r="H69" s="7593"/>
      <c r="I69" s="7593"/>
      <c r="J69" s="7593"/>
      <c r="K69" s="7593"/>
      <c r="L69" s="7593"/>
      <c r="M69" s="7593"/>
      <c r="N69" s="7593"/>
      <c r="O69" s="7593"/>
      <c r="P69" s="7593"/>
      <c r="Q69" s="7593"/>
      <c r="R69" s="7593"/>
      <c r="S69" s="7594"/>
      <c r="T69" s="662"/>
      <c r="U69" s="897"/>
      <c r="V69" s="662"/>
      <c r="W69" s="897"/>
      <c r="X69" s="662"/>
      <c r="Y69" s="897"/>
      <c r="Z69" s="7589"/>
      <c r="AA69" s="662"/>
      <c r="AB69" s="663"/>
      <c r="AC69" s="663"/>
      <c r="AD69" s="897"/>
      <c r="AE69" s="7589"/>
      <c r="AF69" s="662"/>
      <c r="AG69" s="663"/>
      <c r="AH69" s="663"/>
      <c r="AI69" s="601"/>
      <c r="AJ69" s="7590"/>
      <c r="AK69" s="7590"/>
      <c r="AL69" s="7590"/>
      <c r="AM69" s="7590"/>
      <c r="AN69" s="7590"/>
      <c r="AO69" s="7590"/>
      <c r="AP69" s="7590"/>
      <c r="AQ69" s="7590"/>
      <c r="AR69" s="7443" t="str">
        <f t="shared" si="16"/>
        <v/>
      </c>
      <c r="AS69" s="7444"/>
      <c r="AT69" s="7444"/>
      <c r="AU69" s="7444"/>
      <c r="AV69" s="7444"/>
      <c r="AW69" s="7444"/>
      <c r="AX69" s="7444"/>
      <c r="AY69" s="7444"/>
      <c r="AZ69" s="7444"/>
      <c r="BA69" s="7444"/>
      <c r="BB69" s="7444"/>
      <c r="BC69" s="7444"/>
      <c r="BD69" s="7443"/>
      <c r="BE69" s="7443"/>
      <c r="BF69" s="7443"/>
      <c r="BG69" s="7443"/>
      <c r="BH69" s="7443"/>
      <c r="BI69" s="7443"/>
      <c r="BJ69" s="7443"/>
      <c r="BK69" s="7443"/>
      <c r="BL69" s="7443"/>
      <c r="BM69" s="7443"/>
      <c r="BN69" s="7443"/>
      <c r="BO69" s="7444"/>
      <c r="BP69" s="7444"/>
      <c r="BQ69" s="7444"/>
      <c r="BR69" s="7444"/>
      <c r="BS69" s="7444"/>
      <c r="BT69" s="7444"/>
      <c r="BU69" s="7444"/>
      <c r="BV69" s="7444"/>
      <c r="BW69" s="7444"/>
      <c r="BX69" s="7444"/>
      <c r="BY69" s="7444"/>
      <c r="BZ69" s="7444"/>
      <c r="CA69" s="7444"/>
      <c r="CB69" s="7444" t="str">
        <f t="shared" si="3"/>
        <v/>
      </c>
      <c r="CC69" s="7444" t="str">
        <f t="shared" si="4"/>
        <v/>
      </c>
      <c r="CD69" s="7444" t="str">
        <f t="shared" si="5"/>
        <v/>
      </c>
      <c r="CE69" s="7444" t="str">
        <f t="shared" si="6"/>
        <v/>
      </c>
      <c r="CF69" s="7444" t="str">
        <f t="shared" si="7"/>
        <v/>
      </c>
      <c r="CG69" s="7444" t="str">
        <f t="shared" si="8"/>
        <v/>
      </c>
      <c r="CH69" s="7444" t="str">
        <f t="shared" si="9"/>
        <v/>
      </c>
      <c r="CI69" s="7444"/>
      <c r="CJ69" s="7444"/>
      <c r="CK69" s="7444"/>
      <c r="CL69" s="7444">
        <f t="shared" si="10"/>
        <v>0</v>
      </c>
      <c r="CM69" s="7444">
        <f t="shared" si="11"/>
        <v>0</v>
      </c>
      <c r="CN69" s="7444">
        <f t="shared" si="12"/>
        <v>0</v>
      </c>
      <c r="CO69" s="7444">
        <f t="shared" si="13"/>
        <v>0</v>
      </c>
      <c r="CP69" s="7444">
        <f t="shared" si="14"/>
        <v>0</v>
      </c>
      <c r="CQ69" s="7444">
        <f t="shared" ref="CQ69:CR96" si="17">IF($B69&lt;AO69,1,0)</f>
        <v>0</v>
      </c>
      <c r="CR69" s="7444">
        <f t="shared" si="17"/>
        <v>0</v>
      </c>
      <c r="CS69" s="7444"/>
      <c r="CT69" s="7444"/>
      <c r="CU69" s="7444"/>
      <c r="CV69" s="7444"/>
      <c r="CW69" s="7444"/>
      <c r="CX69" s="7444"/>
      <c r="CY69" s="7444"/>
      <c r="CZ69" s="7444"/>
      <c r="DA69" s="7444"/>
      <c r="DB69" s="7444"/>
    </row>
    <row r="70" spans="1:106" ht="15.65" customHeight="1" x14ac:dyDescent="0.35">
      <c r="A70" s="7589" t="s">
        <v>1681</v>
      </c>
      <c r="B70" s="7477"/>
      <c r="C70" s="7592"/>
      <c r="D70" s="7593"/>
      <c r="E70" s="7593"/>
      <c r="F70" s="7593"/>
      <c r="G70" s="7593"/>
      <c r="H70" s="7593"/>
      <c r="I70" s="7593"/>
      <c r="J70" s="7593"/>
      <c r="K70" s="7593"/>
      <c r="L70" s="7593"/>
      <c r="M70" s="7593"/>
      <c r="N70" s="7593"/>
      <c r="O70" s="7593"/>
      <c r="P70" s="7593"/>
      <c r="Q70" s="7593"/>
      <c r="R70" s="7593"/>
      <c r="S70" s="7594"/>
      <c r="T70" s="662"/>
      <c r="U70" s="897"/>
      <c r="V70" s="662"/>
      <c r="W70" s="897"/>
      <c r="X70" s="662"/>
      <c r="Y70" s="897"/>
      <c r="Z70" s="7589"/>
      <c r="AA70" s="662"/>
      <c r="AB70" s="663"/>
      <c r="AC70" s="663"/>
      <c r="AD70" s="897"/>
      <c r="AE70" s="7589"/>
      <c r="AF70" s="662"/>
      <c r="AG70" s="663"/>
      <c r="AH70" s="663"/>
      <c r="AI70" s="601"/>
      <c r="AJ70" s="7590"/>
      <c r="AK70" s="7590"/>
      <c r="AL70" s="7590"/>
      <c r="AM70" s="7590"/>
      <c r="AN70" s="7590"/>
      <c r="AO70" s="7590"/>
      <c r="AP70" s="7590"/>
      <c r="AQ70" s="7590"/>
      <c r="AR70" s="7443" t="str">
        <f t="shared" si="16"/>
        <v/>
      </c>
      <c r="AS70" s="7444"/>
      <c r="AT70" s="7444"/>
      <c r="AU70" s="7444"/>
      <c r="AV70" s="7444"/>
      <c r="AW70" s="7444"/>
      <c r="AX70" s="7444"/>
      <c r="AY70" s="7444"/>
      <c r="AZ70" s="7444"/>
      <c r="BA70" s="7444"/>
      <c r="BB70" s="7444"/>
      <c r="BC70" s="7444"/>
      <c r="BD70" s="7443"/>
      <c r="BE70" s="7443"/>
      <c r="BF70" s="7443"/>
      <c r="BG70" s="7443"/>
      <c r="BH70" s="7443"/>
      <c r="BI70" s="7443"/>
      <c r="BJ70" s="7443"/>
      <c r="BK70" s="7443"/>
      <c r="BL70" s="7443"/>
      <c r="BM70" s="7443"/>
      <c r="BN70" s="7443"/>
      <c r="BO70" s="7444"/>
      <c r="BP70" s="7444"/>
      <c r="BQ70" s="7444"/>
      <c r="BR70" s="7444"/>
      <c r="BS70" s="7444"/>
      <c r="BT70" s="7444"/>
      <c r="BU70" s="7444"/>
      <c r="BV70" s="7444"/>
      <c r="BW70" s="7444"/>
      <c r="BX70" s="7444"/>
      <c r="BY70" s="7444"/>
      <c r="BZ70" s="7444"/>
      <c r="CA70" s="7444"/>
      <c r="CB70" s="7444" t="str">
        <f t="shared" si="3"/>
        <v/>
      </c>
      <c r="CC70" s="7444" t="str">
        <f t="shared" si="4"/>
        <v/>
      </c>
      <c r="CD70" s="7444" t="str">
        <f t="shared" si="5"/>
        <v/>
      </c>
      <c r="CE70" s="7444" t="str">
        <f t="shared" si="6"/>
        <v/>
      </c>
      <c r="CF70" s="7444" t="str">
        <f t="shared" si="7"/>
        <v/>
      </c>
      <c r="CG70" s="7444" t="str">
        <f t="shared" si="8"/>
        <v/>
      </c>
      <c r="CH70" s="7444" t="str">
        <f t="shared" si="9"/>
        <v/>
      </c>
      <c r="CI70" s="7444"/>
      <c r="CJ70" s="7444"/>
      <c r="CK70" s="7444"/>
      <c r="CL70" s="7444">
        <f t="shared" si="10"/>
        <v>0</v>
      </c>
      <c r="CM70" s="7444">
        <f t="shared" si="11"/>
        <v>0</v>
      </c>
      <c r="CN70" s="7444">
        <f t="shared" si="12"/>
        <v>0</v>
      </c>
      <c r="CO70" s="7444">
        <f t="shared" si="13"/>
        <v>0</v>
      </c>
      <c r="CP70" s="7444">
        <f t="shared" si="14"/>
        <v>0</v>
      </c>
      <c r="CQ70" s="7444">
        <f t="shared" si="17"/>
        <v>0</v>
      </c>
      <c r="CR70" s="7444">
        <f t="shared" si="17"/>
        <v>0</v>
      </c>
      <c r="CS70" s="7444"/>
      <c r="CT70" s="7444"/>
      <c r="CU70" s="7444"/>
      <c r="CV70" s="7444"/>
      <c r="CW70" s="7444"/>
      <c r="CX70" s="7444"/>
      <c r="CY70" s="7444"/>
      <c r="CZ70" s="7444"/>
      <c r="DA70" s="7444"/>
      <c r="DB70" s="7444"/>
    </row>
    <row r="71" spans="1:106" ht="15.65" customHeight="1" x14ac:dyDescent="0.35">
      <c r="A71" s="902" t="s">
        <v>1682</v>
      </c>
      <c r="B71" s="7477"/>
      <c r="C71" s="7599"/>
      <c r="D71" s="7598"/>
      <c r="E71" s="7598"/>
      <c r="F71" s="7598"/>
      <c r="G71" s="7593"/>
      <c r="H71" s="7593"/>
      <c r="I71" s="7593"/>
      <c r="J71" s="7593"/>
      <c r="K71" s="7593"/>
      <c r="L71" s="7593"/>
      <c r="M71" s="7593"/>
      <c r="N71" s="7593"/>
      <c r="O71" s="7593"/>
      <c r="P71" s="7593"/>
      <c r="Q71" s="7593"/>
      <c r="R71" s="7593"/>
      <c r="S71" s="7594"/>
      <c r="T71" s="662"/>
      <c r="U71" s="897"/>
      <c r="V71" s="662"/>
      <c r="W71" s="897"/>
      <c r="X71" s="662"/>
      <c r="Y71" s="897"/>
      <c r="Z71" s="7589"/>
      <c r="AA71" s="662"/>
      <c r="AB71" s="663"/>
      <c r="AC71" s="663"/>
      <c r="AD71" s="897"/>
      <c r="AE71" s="7589"/>
      <c r="AF71" s="662"/>
      <c r="AG71" s="663"/>
      <c r="AH71" s="663"/>
      <c r="AI71" s="601"/>
      <c r="AJ71" s="7590"/>
      <c r="AK71" s="7590"/>
      <c r="AL71" s="7590"/>
      <c r="AM71" s="7590"/>
      <c r="AN71" s="7590"/>
      <c r="AO71" s="7590"/>
      <c r="AP71" s="7590"/>
      <c r="AQ71" s="7590"/>
      <c r="AR71" s="7443" t="str">
        <f t="shared" si="16"/>
        <v/>
      </c>
      <c r="AS71" s="7444"/>
      <c r="AT71" s="7444"/>
      <c r="AU71" s="7444"/>
      <c r="AV71" s="7444"/>
      <c r="AW71" s="7444"/>
      <c r="AX71" s="7444"/>
      <c r="AY71" s="7444"/>
      <c r="AZ71" s="7444"/>
      <c r="BA71" s="7444"/>
      <c r="BB71" s="7444"/>
      <c r="BC71" s="7444"/>
      <c r="BD71" s="7443"/>
      <c r="BE71" s="7443"/>
      <c r="BF71" s="7443"/>
      <c r="BG71" s="7443"/>
      <c r="BH71" s="7443"/>
      <c r="BI71" s="7443"/>
      <c r="BJ71" s="7443"/>
      <c r="BK71" s="7443"/>
      <c r="BL71" s="7443"/>
      <c r="BM71" s="7443"/>
      <c r="BN71" s="7443"/>
      <c r="BO71" s="7444"/>
      <c r="BP71" s="7444"/>
      <c r="BQ71" s="7444"/>
      <c r="BR71" s="7444"/>
      <c r="BS71" s="7444"/>
      <c r="BT71" s="7444"/>
      <c r="BU71" s="7444"/>
      <c r="BV71" s="7444"/>
      <c r="BW71" s="7444"/>
      <c r="BX71" s="7444"/>
      <c r="BY71" s="7444"/>
      <c r="BZ71" s="7444"/>
      <c r="CA71" s="7444"/>
      <c r="CB71" s="7444" t="str">
        <f t="shared" si="3"/>
        <v/>
      </c>
      <c r="CC71" s="7444" t="str">
        <f t="shared" si="4"/>
        <v/>
      </c>
      <c r="CD71" s="7444" t="str">
        <f t="shared" si="5"/>
        <v/>
      </c>
      <c r="CE71" s="7444" t="str">
        <f t="shared" si="6"/>
        <v/>
      </c>
      <c r="CF71" s="7444" t="str">
        <f t="shared" si="7"/>
        <v/>
      </c>
      <c r="CG71" s="7444" t="str">
        <f t="shared" si="8"/>
        <v/>
      </c>
      <c r="CH71" s="7444" t="str">
        <f t="shared" si="9"/>
        <v/>
      </c>
      <c r="CI71" s="7444"/>
      <c r="CJ71" s="7444"/>
      <c r="CK71" s="7444"/>
      <c r="CL71" s="7444">
        <f t="shared" si="10"/>
        <v>0</v>
      </c>
      <c r="CM71" s="7444">
        <f t="shared" si="11"/>
        <v>0</v>
      </c>
      <c r="CN71" s="7444">
        <f t="shared" si="12"/>
        <v>0</v>
      </c>
      <c r="CO71" s="7444">
        <f t="shared" si="13"/>
        <v>0</v>
      </c>
      <c r="CP71" s="7444">
        <f t="shared" si="14"/>
        <v>0</v>
      </c>
      <c r="CQ71" s="7444">
        <f t="shared" si="17"/>
        <v>0</v>
      </c>
      <c r="CR71" s="7444">
        <f t="shared" si="17"/>
        <v>0</v>
      </c>
      <c r="CS71" s="7444"/>
      <c r="CT71" s="7444"/>
      <c r="CU71" s="7444"/>
      <c r="CV71" s="7444"/>
      <c r="CW71" s="7444"/>
      <c r="CX71" s="7444"/>
      <c r="CY71" s="7444"/>
      <c r="CZ71" s="7444"/>
      <c r="DA71" s="7444"/>
      <c r="DB71" s="7444"/>
    </row>
    <row r="72" spans="1:106" ht="15.65" customHeight="1" x14ac:dyDescent="0.35">
      <c r="A72" s="7600" t="s">
        <v>1683</v>
      </c>
      <c r="B72" s="7477"/>
      <c r="C72" s="7599"/>
      <c r="D72" s="7598"/>
      <c r="E72" s="7598"/>
      <c r="F72" s="7598"/>
      <c r="G72" s="7593"/>
      <c r="H72" s="7593"/>
      <c r="I72" s="7593"/>
      <c r="J72" s="7593"/>
      <c r="K72" s="7593"/>
      <c r="L72" s="7593"/>
      <c r="M72" s="7593"/>
      <c r="N72" s="7593"/>
      <c r="O72" s="7593"/>
      <c r="P72" s="7593"/>
      <c r="Q72" s="7593"/>
      <c r="R72" s="7593"/>
      <c r="S72" s="7594"/>
      <c r="T72" s="662"/>
      <c r="U72" s="897"/>
      <c r="V72" s="662"/>
      <c r="W72" s="897"/>
      <c r="X72" s="662"/>
      <c r="Y72" s="897"/>
      <c r="Z72" s="7589"/>
      <c r="AA72" s="662"/>
      <c r="AB72" s="663"/>
      <c r="AC72" s="663"/>
      <c r="AD72" s="897"/>
      <c r="AE72" s="7589"/>
      <c r="AF72" s="662"/>
      <c r="AG72" s="663"/>
      <c r="AH72" s="663"/>
      <c r="AI72" s="601"/>
      <c r="AJ72" s="7590"/>
      <c r="AK72" s="7590"/>
      <c r="AL72" s="7590"/>
      <c r="AM72" s="7590"/>
      <c r="AN72" s="7590"/>
      <c r="AO72" s="7590"/>
      <c r="AP72" s="7590"/>
      <c r="AQ72" s="7590"/>
      <c r="AR72" s="7443" t="str">
        <f t="shared" si="16"/>
        <v/>
      </c>
      <c r="AS72" s="7444"/>
      <c r="AT72" s="7444"/>
      <c r="AU72" s="7444"/>
      <c r="AV72" s="7444"/>
      <c r="AW72" s="7444"/>
      <c r="AX72" s="7444"/>
      <c r="AY72" s="7444"/>
      <c r="AZ72" s="7444"/>
      <c r="BA72" s="7444"/>
      <c r="BB72" s="7444"/>
      <c r="BC72" s="7444"/>
      <c r="BD72" s="7443"/>
      <c r="BE72" s="7443"/>
      <c r="BF72" s="7443"/>
      <c r="BG72" s="7443"/>
      <c r="BH72" s="7443"/>
      <c r="BI72" s="7443"/>
      <c r="BJ72" s="7443"/>
      <c r="BK72" s="7443"/>
      <c r="BL72" s="7443"/>
      <c r="BM72" s="7443"/>
      <c r="BN72" s="7443"/>
      <c r="BO72" s="7444"/>
      <c r="BP72" s="7444"/>
      <c r="BQ72" s="7444"/>
      <c r="BR72" s="7444"/>
      <c r="BS72" s="7444"/>
      <c r="BT72" s="7444"/>
      <c r="BU72" s="7444"/>
      <c r="BV72" s="7444"/>
      <c r="BW72" s="7444"/>
      <c r="BX72" s="7444"/>
      <c r="BY72" s="7444"/>
      <c r="BZ72" s="7444"/>
      <c r="CA72" s="7444"/>
      <c r="CB72" s="7444" t="str">
        <f t="shared" si="3"/>
        <v/>
      </c>
      <c r="CC72" s="7444" t="str">
        <f t="shared" si="4"/>
        <v/>
      </c>
      <c r="CD72" s="7444" t="str">
        <f t="shared" si="5"/>
        <v/>
      </c>
      <c r="CE72" s="7444" t="str">
        <f t="shared" si="6"/>
        <v/>
      </c>
      <c r="CF72" s="7444" t="str">
        <f t="shared" si="7"/>
        <v/>
      </c>
      <c r="CG72" s="7444" t="str">
        <f t="shared" si="8"/>
        <v/>
      </c>
      <c r="CH72" s="7444" t="str">
        <f t="shared" si="9"/>
        <v/>
      </c>
      <c r="CI72" s="7444"/>
      <c r="CJ72" s="7444"/>
      <c r="CK72" s="7444"/>
      <c r="CL72" s="7444">
        <f t="shared" si="10"/>
        <v>0</v>
      </c>
      <c r="CM72" s="7444">
        <f t="shared" si="11"/>
        <v>0</v>
      </c>
      <c r="CN72" s="7444">
        <f t="shared" si="12"/>
        <v>0</v>
      </c>
      <c r="CO72" s="7444">
        <f t="shared" si="13"/>
        <v>0</v>
      </c>
      <c r="CP72" s="7444">
        <f t="shared" si="14"/>
        <v>0</v>
      </c>
      <c r="CQ72" s="7444">
        <f t="shared" si="17"/>
        <v>0</v>
      </c>
      <c r="CR72" s="7444">
        <f t="shared" si="17"/>
        <v>0</v>
      </c>
      <c r="CS72" s="7444"/>
      <c r="CT72" s="7444"/>
      <c r="CU72" s="7444"/>
      <c r="CV72" s="7444"/>
      <c r="CW72" s="7444"/>
      <c r="CX72" s="7444"/>
      <c r="CY72" s="7444"/>
      <c r="CZ72" s="7444"/>
      <c r="DA72" s="7444"/>
      <c r="DB72" s="7444"/>
    </row>
    <row r="73" spans="1:106" ht="15.65" customHeight="1" x14ac:dyDescent="0.35">
      <c r="A73" s="7589" t="s">
        <v>1684</v>
      </c>
      <c r="B73" s="7477"/>
      <c r="C73" s="7599"/>
      <c r="D73" s="7598"/>
      <c r="E73" s="7598"/>
      <c r="F73" s="7598"/>
      <c r="G73" s="7598"/>
      <c r="H73" s="7598"/>
      <c r="I73" s="7598"/>
      <c r="J73" s="7598"/>
      <c r="K73" s="7598"/>
      <c r="L73" s="7593"/>
      <c r="M73" s="7593"/>
      <c r="N73" s="7593"/>
      <c r="O73" s="7593"/>
      <c r="P73" s="7593"/>
      <c r="Q73" s="7593"/>
      <c r="R73" s="7593"/>
      <c r="S73" s="7594"/>
      <c r="T73" s="662"/>
      <c r="U73" s="897"/>
      <c r="V73" s="662"/>
      <c r="W73" s="897"/>
      <c r="X73" s="662"/>
      <c r="Y73" s="897"/>
      <c r="Z73" s="7589"/>
      <c r="AA73" s="662"/>
      <c r="AB73" s="663"/>
      <c r="AC73" s="663"/>
      <c r="AD73" s="897"/>
      <c r="AE73" s="7589"/>
      <c r="AF73" s="662"/>
      <c r="AG73" s="663"/>
      <c r="AH73" s="663"/>
      <c r="AI73" s="601"/>
      <c r="AJ73" s="7590"/>
      <c r="AK73" s="7590"/>
      <c r="AL73" s="7590"/>
      <c r="AM73" s="7590"/>
      <c r="AN73" s="7590"/>
      <c r="AO73" s="7590"/>
      <c r="AP73" s="7590"/>
      <c r="AQ73" s="7590"/>
      <c r="AR73" s="7443" t="str">
        <f t="shared" si="16"/>
        <v/>
      </c>
      <c r="AS73" s="7444"/>
      <c r="AT73" s="7444"/>
      <c r="AU73" s="7444"/>
      <c r="AV73" s="7444"/>
      <c r="AW73" s="7444"/>
      <c r="AX73" s="7444"/>
      <c r="AY73" s="7444"/>
      <c r="AZ73" s="7444"/>
      <c r="BA73" s="7444"/>
      <c r="BB73" s="7444"/>
      <c r="BC73" s="7444"/>
      <c r="BD73" s="7443"/>
      <c r="BE73" s="7443"/>
      <c r="BF73" s="7443"/>
      <c r="BG73" s="7443"/>
      <c r="BH73" s="7443"/>
      <c r="BI73" s="7443"/>
      <c r="BJ73" s="7443"/>
      <c r="BK73" s="7443"/>
      <c r="BL73" s="7443"/>
      <c r="BM73" s="7443"/>
      <c r="BN73" s="7443"/>
      <c r="BO73" s="7444"/>
      <c r="BP73" s="7444"/>
      <c r="BQ73" s="7444"/>
      <c r="BR73" s="7444"/>
      <c r="BS73" s="7444"/>
      <c r="BT73" s="7444"/>
      <c r="BU73" s="7444"/>
      <c r="BV73" s="7444"/>
      <c r="BW73" s="7444"/>
      <c r="BX73" s="7444"/>
      <c r="BY73" s="7444"/>
      <c r="BZ73" s="7444"/>
      <c r="CA73" s="7444"/>
      <c r="CB73" s="7444" t="str">
        <f t="shared" si="3"/>
        <v/>
      </c>
      <c r="CC73" s="7444" t="str">
        <f t="shared" si="4"/>
        <v/>
      </c>
      <c r="CD73" s="7444" t="str">
        <f t="shared" si="5"/>
        <v/>
      </c>
      <c r="CE73" s="7444" t="str">
        <f t="shared" si="6"/>
        <v/>
      </c>
      <c r="CF73" s="7444" t="str">
        <f t="shared" si="7"/>
        <v/>
      </c>
      <c r="CG73" s="7444" t="str">
        <f t="shared" si="8"/>
        <v/>
      </c>
      <c r="CH73" s="7444" t="str">
        <f t="shared" si="9"/>
        <v/>
      </c>
      <c r="CI73" s="7444"/>
      <c r="CJ73" s="7444"/>
      <c r="CK73" s="7444"/>
      <c r="CL73" s="7444">
        <f t="shared" si="10"/>
        <v>0</v>
      </c>
      <c r="CM73" s="7444">
        <f t="shared" si="11"/>
        <v>0</v>
      </c>
      <c r="CN73" s="7444">
        <f t="shared" si="12"/>
        <v>0</v>
      </c>
      <c r="CO73" s="7444">
        <f t="shared" si="13"/>
        <v>0</v>
      </c>
      <c r="CP73" s="7444">
        <f t="shared" si="14"/>
        <v>0</v>
      </c>
      <c r="CQ73" s="7444">
        <f t="shared" si="17"/>
        <v>0</v>
      </c>
      <c r="CR73" s="7444">
        <f t="shared" si="17"/>
        <v>0</v>
      </c>
      <c r="CS73" s="7444"/>
      <c r="CT73" s="7444"/>
      <c r="CU73" s="7444"/>
      <c r="CV73" s="7444"/>
      <c r="CW73" s="7444"/>
      <c r="CX73" s="7444"/>
      <c r="CY73" s="7444"/>
      <c r="CZ73" s="7444"/>
      <c r="DA73" s="7444"/>
      <c r="DB73" s="7444"/>
    </row>
    <row r="74" spans="1:106" ht="15.65" customHeight="1" x14ac:dyDescent="0.35">
      <c r="A74" s="7589" t="s">
        <v>1685</v>
      </c>
      <c r="B74" s="7477"/>
      <c r="C74" s="7599"/>
      <c r="D74" s="7598"/>
      <c r="E74" s="7598"/>
      <c r="F74" s="7598"/>
      <c r="G74" s="7593"/>
      <c r="H74" s="7593"/>
      <c r="I74" s="7593"/>
      <c r="J74" s="7593"/>
      <c r="K74" s="7593"/>
      <c r="L74" s="7593"/>
      <c r="M74" s="7593"/>
      <c r="N74" s="7593"/>
      <c r="O74" s="7593"/>
      <c r="P74" s="7593"/>
      <c r="Q74" s="7593"/>
      <c r="R74" s="7593"/>
      <c r="S74" s="7594"/>
      <c r="T74" s="662"/>
      <c r="U74" s="897"/>
      <c r="V74" s="662"/>
      <c r="W74" s="897"/>
      <c r="X74" s="662"/>
      <c r="Y74" s="897"/>
      <c r="Z74" s="7589"/>
      <c r="AA74" s="662"/>
      <c r="AB74" s="663"/>
      <c r="AC74" s="663"/>
      <c r="AD74" s="897"/>
      <c r="AE74" s="7589"/>
      <c r="AF74" s="662"/>
      <c r="AG74" s="663"/>
      <c r="AH74" s="663"/>
      <c r="AI74" s="601"/>
      <c r="AJ74" s="7590"/>
      <c r="AK74" s="7590"/>
      <c r="AL74" s="7590"/>
      <c r="AM74" s="7590"/>
      <c r="AN74" s="7590"/>
      <c r="AO74" s="7590"/>
      <c r="AP74" s="7590"/>
      <c r="AQ74" s="7590"/>
      <c r="AR74" s="7443" t="str">
        <f t="shared" si="16"/>
        <v/>
      </c>
      <c r="AS74" s="7444"/>
      <c r="AT74" s="7444"/>
      <c r="AU74" s="7444"/>
      <c r="AV74" s="7444"/>
      <c r="AW74" s="7444"/>
      <c r="AX74" s="7444"/>
      <c r="AY74" s="7444"/>
      <c r="AZ74" s="7444"/>
      <c r="BA74" s="7444"/>
      <c r="BB74" s="7444"/>
      <c r="BC74" s="7444"/>
      <c r="BD74" s="7443"/>
      <c r="BE74" s="7443"/>
      <c r="BF74" s="7443"/>
      <c r="BG74" s="7443"/>
      <c r="BH74" s="7443"/>
      <c r="BI74" s="7443"/>
      <c r="BJ74" s="7443"/>
      <c r="BK74" s="7443"/>
      <c r="BL74" s="7443"/>
      <c r="BM74" s="7443"/>
      <c r="BN74" s="7443"/>
      <c r="BO74" s="7444"/>
      <c r="BP74" s="7444"/>
      <c r="BQ74" s="7444"/>
      <c r="BR74" s="7444"/>
      <c r="BS74" s="7444"/>
      <c r="BT74" s="7444"/>
      <c r="BU74" s="7444"/>
      <c r="BV74" s="7444"/>
      <c r="BW74" s="7444"/>
      <c r="BX74" s="7444"/>
      <c r="BY74" s="7444"/>
      <c r="BZ74" s="7444"/>
      <c r="CA74" s="7444"/>
      <c r="CB74" s="7444" t="str">
        <f t="shared" si="3"/>
        <v/>
      </c>
      <c r="CC74" s="7444" t="str">
        <f t="shared" si="4"/>
        <v/>
      </c>
      <c r="CD74" s="7444" t="str">
        <f t="shared" si="5"/>
        <v/>
      </c>
      <c r="CE74" s="7444" t="str">
        <f t="shared" si="6"/>
        <v/>
      </c>
      <c r="CF74" s="7444" t="str">
        <f t="shared" si="7"/>
        <v/>
      </c>
      <c r="CG74" s="7444" t="str">
        <f t="shared" si="8"/>
        <v/>
      </c>
      <c r="CH74" s="7444" t="str">
        <f t="shared" si="9"/>
        <v/>
      </c>
      <c r="CI74" s="7444"/>
      <c r="CJ74" s="7444"/>
      <c r="CK74" s="7444"/>
      <c r="CL74" s="7444">
        <f t="shared" si="10"/>
        <v>0</v>
      </c>
      <c r="CM74" s="7444">
        <f t="shared" si="11"/>
        <v>0</v>
      </c>
      <c r="CN74" s="7444">
        <f t="shared" si="12"/>
        <v>0</v>
      </c>
      <c r="CO74" s="7444">
        <f t="shared" si="13"/>
        <v>0</v>
      </c>
      <c r="CP74" s="7444">
        <f t="shared" si="14"/>
        <v>0</v>
      </c>
      <c r="CQ74" s="7444">
        <f t="shared" si="17"/>
        <v>0</v>
      </c>
      <c r="CR74" s="7444">
        <f t="shared" si="17"/>
        <v>0</v>
      </c>
      <c r="CS74" s="7444"/>
      <c r="CT74" s="7444"/>
      <c r="CU74" s="7444"/>
      <c r="CV74" s="7444"/>
      <c r="CW74" s="7444"/>
      <c r="CX74" s="7444"/>
      <c r="CY74" s="7444"/>
      <c r="CZ74" s="7444"/>
      <c r="DA74" s="7444"/>
      <c r="DB74" s="7444"/>
    </row>
    <row r="75" spans="1:106" ht="15.65" customHeight="1" x14ac:dyDescent="0.35">
      <c r="A75" s="7589" t="s">
        <v>1686</v>
      </c>
      <c r="B75" s="7477"/>
      <c r="C75" s="7592"/>
      <c r="D75" s="7593"/>
      <c r="E75" s="7593"/>
      <c r="F75" s="7593"/>
      <c r="G75" s="7593"/>
      <c r="H75" s="7593"/>
      <c r="I75" s="7593"/>
      <c r="J75" s="7593"/>
      <c r="K75" s="7593"/>
      <c r="L75" s="7593"/>
      <c r="M75" s="7593"/>
      <c r="N75" s="7593"/>
      <c r="O75" s="7593"/>
      <c r="P75" s="7593"/>
      <c r="Q75" s="7593"/>
      <c r="R75" s="7593"/>
      <c r="S75" s="7594"/>
      <c r="T75" s="662"/>
      <c r="U75" s="897"/>
      <c r="V75" s="662"/>
      <c r="W75" s="897"/>
      <c r="X75" s="662"/>
      <c r="Y75" s="897"/>
      <c r="Z75" s="7589"/>
      <c r="AA75" s="662"/>
      <c r="AB75" s="663"/>
      <c r="AC75" s="663"/>
      <c r="AD75" s="897"/>
      <c r="AE75" s="7589"/>
      <c r="AF75" s="662"/>
      <c r="AG75" s="663"/>
      <c r="AH75" s="663"/>
      <c r="AI75" s="601"/>
      <c r="AJ75" s="7590"/>
      <c r="AK75" s="7590"/>
      <c r="AL75" s="7590"/>
      <c r="AM75" s="7590"/>
      <c r="AN75" s="7590"/>
      <c r="AO75" s="7590"/>
      <c r="AP75" s="7590"/>
      <c r="AQ75" s="7590"/>
      <c r="AR75" s="7443" t="str">
        <f t="shared" si="16"/>
        <v/>
      </c>
      <c r="AS75" s="7444"/>
      <c r="AT75" s="7444"/>
      <c r="AU75" s="7444"/>
      <c r="AV75" s="7444"/>
      <c r="AW75" s="7444"/>
      <c r="AX75" s="7444"/>
      <c r="AY75" s="7444"/>
      <c r="AZ75" s="7444"/>
      <c r="BA75" s="7444"/>
      <c r="BB75" s="7444"/>
      <c r="BC75" s="7444"/>
      <c r="BD75" s="7443"/>
      <c r="BE75" s="7443"/>
      <c r="BF75" s="7443"/>
      <c r="BG75" s="7443"/>
      <c r="BH75" s="7443"/>
      <c r="BI75" s="7443"/>
      <c r="BJ75" s="7443"/>
      <c r="BK75" s="7443"/>
      <c r="BL75" s="7443"/>
      <c r="BM75" s="7443"/>
      <c r="BN75" s="7443"/>
      <c r="BO75" s="7444"/>
      <c r="BP75" s="7444"/>
      <c r="BQ75" s="7444"/>
      <c r="BR75" s="7444"/>
      <c r="BS75" s="7444"/>
      <c r="BT75" s="7444"/>
      <c r="BU75" s="7444"/>
      <c r="BV75" s="7444"/>
      <c r="BW75" s="7444"/>
      <c r="BX75" s="7444"/>
      <c r="BY75" s="7444"/>
      <c r="BZ75" s="7444"/>
      <c r="CA75" s="7444"/>
      <c r="CB75" s="7444" t="str">
        <f t="shared" si="3"/>
        <v/>
      </c>
      <c r="CC75" s="7444" t="str">
        <f t="shared" si="4"/>
        <v/>
      </c>
      <c r="CD75" s="7444" t="str">
        <f t="shared" si="5"/>
        <v/>
      </c>
      <c r="CE75" s="7444" t="str">
        <f t="shared" si="6"/>
        <v/>
      </c>
      <c r="CF75" s="7444" t="str">
        <f t="shared" si="7"/>
        <v/>
      </c>
      <c r="CG75" s="7444" t="str">
        <f t="shared" si="8"/>
        <v/>
      </c>
      <c r="CH75" s="7444" t="str">
        <f t="shared" si="9"/>
        <v/>
      </c>
      <c r="CI75" s="7444"/>
      <c r="CJ75" s="7444"/>
      <c r="CK75" s="7444"/>
      <c r="CL75" s="7444">
        <f t="shared" si="10"/>
        <v>0</v>
      </c>
      <c r="CM75" s="7444">
        <f t="shared" si="11"/>
        <v>0</v>
      </c>
      <c r="CN75" s="7444">
        <f t="shared" si="12"/>
        <v>0</v>
      </c>
      <c r="CO75" s="7444">
        <f t="shared" si="13"/>
        <v>0</v>
      </c>
      <c r="CP75" s="7444">
        <f t="shared" si="14"/>
        <v>0</v>
      </c>
      <c r="CQ75" s="7444">
        <f t="shared" si="17"/>
        <v>0</v>
      </c>
      <c r="CR75" s="7444">
        <f t="shared" si="17"/>
        <v>0</v>
      </c>
      <c r="CS75" s="7444"/>
      <c r="CT75" s="7444"/>
      <c r="CU75" s="7444"/>
      <c r="CV75" s="7444"/>
      <c r="CW75" s="7444"/>
      <c r="CX75" s="7444"/>
      <c r="CY75" s="7444"/>
      <c r="CZ75" s="7444"/>
      <c r="DA75" s="7444"/>
      <c r="DB75" s="7444"/>
    </row>
    <row r="76" spans="1:106" ht="15.65" customHeight="1" x14ac:dyDescent="0.35">
      <c r="A76" s="7589" t="s">
        <v>1687</v>
      </c>
      <c r="B76" s="7477"/>
      <c r="C76" s="7592"/>
      <c r="D76" s="7593"/>
      <c r="E76" s="7593"/>
      <c r="F76" s="7593"/>
      <c r="G76" s="7593"/>
      <c r="H76" s="7593"/>
      <c r="I76" s="7593"/>
      <c r="J76" s="7593"/>
      <c r="K76" s="7593"/>
      <c r="L76" s="7593"/>
      <c r="M76" s="7593"/>
      <c r="N76" s="7593"/>
      <c r="O76" s="7593"/>
      <c r="P76" s="7593"/>
      <c r="Q76" s="7593"/>
      <c r="R76" s="7593"/>
      <c r="S76" s="7594"/>
      <c r="T76" s="662"/>
      <c r="U76" s="897"/>
      <c r="V76" s="662"/>
      <c r="W76" s="897"/>
      <c r="X76" s="662"/>
      <c r="Y76" s="897"/>
      <c r="Z76" s="7589"/>
      <c r="AA76" s="662"/>
      <c r="AB76" s="663"/>
      <c r="AC76" s="663"/>
      <c r="AD76" s="897"/>
      <c r="AE76" s="7589"/>
      <c r="AF76" s="662"/>
      <c r="AG76" s="663"/>
      <c r="AH76" s="663"/>
      <c r="AI76" s="601"/>
      <c r="AJ76" s="7590"/>
      <c r="AK76" s="7590"/>
      <c r="AL76" s="7590"/>
      <c r="AM76" s="7590"/>
      <c r="AN76" s="7590"/>
      <c r="AO76" s="7590"/>
      <c r="AP76" s="7590"/>
      <c r="AQ76" s="7590"/>
      <c r="AR76" s="7443" t="str">
        <f t="shared" si="16"/>
        <v/>
      </c>
      <c r="AS76" s="7444"/>
      <c r="AT76" s="7444"/>
      <c r="AU76" s="7444"/>
      <c r="AV76" s="7444"/>
      <c r="AW76" s="7444"/>
      <c r="AX76" s="7444"/>
      <c r="AY76" s="7444"/>
      <c r="AZ76" s="7444"/>
      <c r="BA76" s="7444"/>
      <c r="BB76" s="7444"/>
      <c r="BC76" s="7444"/>
      <c r="BD76" s="7443"/>
      <c r="BE76" s="7443"/>
      <c r="BF76" s="7443"/>
      <c r="BG76" s="7443"/>
      <c r="BH76" s="7443"/>
      <c r="BI76" s="7443"/>
      <c r="BJ76" s="7443"/>
      <c r="BK76" s="7443"/>
      <c r="BL76" s="7443"/>
      <c r="BM76" s="7443"/>
      <c r="BN76" s="7443"/>
      <c r="BO76" s="7444"/>
      <c r="BP76" s="7444"/>
      <c r="BQ76" s="7444"/>
      <c r="BR76" s="7444"/>
      <c r="BS76" s="7444"/>
      <c r="BT76" s="7444"/>
      <c r="BU76" s="7444"/>
      <c r="BV76" s="7444"/>
      <c r="BW76" s="7444"/>
      <c r="BX76" s="7444"/>
      <c r="BY76" s="7444"/>
      <c r="BZ76" s="7444"/>
      <c r="CA76" s="7444"/>
      <c r="CB76" s="7444" t="str">
        <f t="shared" si="3"/>
        <v/>
      </c>
      <c r="CC76" s="7444" t="str">
        <f t="shared" si="4"/>
        <v/>
      </c>
      <c r="CD76" s="7444" t="str">
        <f t="shared" si="5"/>
        <v/>
      </c>
      <c r="CE76" s="7444" t="str">
        <f t="shared" si="6"/>
        <v/>
      </c>
      <c r="CF76" s="7444" t="str">
        <f t="shared" si="7"/>
        <v/>
      </c>
      <c r="CG76" s="7444" t="str">
        <f t="shared" si="8"/>
        <v/>
      </c>
      <c r="CH76" s="7444" t="str">
        <f t="shared" si="9"/>
        <v/>
      </c>
      <c r="CI76" s="7444"/>
      <c r="CJ76" s="7444"/>
      <c r="CK76" s="7444"/>
      <c r="CL76" s="7444">
        <f t="shared" si="10"/>
        <v>0</v>
      </c>
      <c r="CM76" s="7444">
        <f t="shared" si="11"/>
        <v>0</v>
      </c>
      <c r="CN76" s="7444">
        <f t="shared" si="12"/>
        <v>0</v>
      </c>
      <c r="CO76" s="7444">
        <f t="shared" si="13"/>
        <v>0</v>
      </c>
      <c r="CP76" s="7444">
        <f t="shared" si="14"/>
        <v>0</v>
      </c>
      <c r="CQ76" s="7444">
        <f t="shared" si="17"/>
        <v>0</v>
      </c>
      <c r="CR76" s="7444">
        <f t="shared" si="17"/>
        <v>0</v>
      </c>
      <c r="CS76" s="7444"/>
      <c r="CT76" s="7444"/>
      <c r="CU76" s="7444"/>
      <c r="CV76" s="7444"/>
      <c r="CW76" s="7444"/>
      <c r="CX76" s="7444"/>
      <c r="CY76" s="7444"/>
      <c r="CZ76" s="7444"/>
      <c r="DA76" s="7444"/>
      <c r="DB76" s="7444"/>
    </row>
    <row r="77" spans="1:106" ht="15.65" customHeight="1" x14ac:dyDescent="0.35">
      <c r="A77" s="7589" t="s">
        <v>1688</v>
      </c>
      <c r="B77" s="7477"/>
      <c r="C77" s="7592"/>
      <c r="D77" s="7593"/>
      <c r="E77" s="7593"/>
      <c r="F77" s="7593"/>
      <c r="G77" s="7593"/>
      <c r="H77" s="7593"/>
      <c r="I77" s="7593"/>
      <c r="J77" s="7593"/>
      <c r="K77" s="7593"/>
      <c r="L77" s="7593"/>
      <c r="M77" s="7593"/>
      <c r="N77" s="7593"/>
      <c r="O77" s="7593"/>
      <c r="P77" s="7593"/>
      <c r="Q77" s="7593"/>
      <c r="R77" s="7593"/>
      <c r="S77" s="7594"/>
      <c r="T77" s="662"/>
      <c r="U77" s="897"/>
      <c r="V77" s="662"/>
      <c r="W77" s="897"/>
      <c r="X77" s="662"/>
      <c r="Y77" s="897"/>
      <c r="Z77" s="7589"/>
      <c r="AA77" s="662"/>
      <c r="AB77" s="663"/>
      <c r="AC77" s="663"/>
      <c r="AD77" s="897"/>
      <c r="AE77" s="7589"/>
      <c r="AF77" s="662"/>
      <c r="AG77" s="663"/>
      <c r="AH77" s="663"/>
      <c r="AI77" s="601"/>
      <c r="AJ77" s="7590"/>
      <c r="AK77" s="7590"/>
      <c r="AL77" s="7590"/>
      <c r="AM77" s="7590"/>
      <c r="AN77" s="7590"/>
      <c r="AO77" s="7590"/>
      <c r="AP77" s="7590"/>
      <c r="AQ77" s="7590"/>
      <c r="AR77" s="7443" t="str">
        <f t="shared" si="16"/>
        <v/>
      </c>
      <c r="AS77" s="7444"/>
      <c r="AT77" s="7444"/>
      <c r="AU77" s="7444"/>
      <c r="AV77" s="7444"/>
      <c r="AW77" s="7444"/>
      <c r="AX77" s="7444"/>
      <c r="AY77" s="7444"/>
      <c r="AZ77" s="7444"/>
      <c r="BA77" s="7444"/>
      <c r="BB77" s="7444"/>
      <c r="BC77" s="7444"/>
      <c r="BD77" s="7443"/>
      <c r="BE77" s="7443"/>
      <c r="BF77" s="7443"/>
      <c r="BG77" s="7443"/>
      <c r="BH77" s="7443"/>
      <c r="BI77" s="7443"/>
      <c r="BJ77" s="7443"/>
      <c r="BK77" s="7443"/>
      <c r="BL77" s="7443"/>
      <c r="BM77" s="7443"/>
      <c r="BN77" s="7443"/>
      <c r="BO77" s="7444"/>
      <c r="BP77" s="7444"/>
      <c r="BQ77" s="7444"/>
      <c r="BR77" s="7444"/>
      <c r="BS77" s="7444"/>
      <c r="BT77" s="7444"/>
      <c r="BU77" s="7444"/>
      <c r="BV77" s="7444"/>
      <c r="BW77" s="7444"/>
      <c r="BX77" s="7444"/>
      <c r="BY77" s="7444"/>
      <c r="BZ77" s="7444"/>
      <c r="CA77" s="7444"/>
      <c r="CB77" s="7444" t="str">
        <f t="shared" si="3"/>
        <v/>
      </c>
      <c r="CC77" s="7444" t="str">
        <f t="shared" si="4"/>
        <v/>
      </c>
      <c r="CD77" s="7444" t="str">
        <f t="shared" si="5"/>
        <v/>
      </c>
      <c r="CE77" s="7444" t="str">
        <f t="shared" si="6"/>
        <v/>
      </c>
      <c r="CF77" s="7444" t="str">
        <f t="shared" si="7"/>
        <v/>
      </c>
      <c r="CG77" s="7444" t="str">
        <f t="shared" si="8"/>
        <v/>
      </c>
      <c r="CH77" s="7444" t="str">
        <f t="shared" si="9"/>
        <v/>
      </c>
      <c r="CI77" s="7444"/>
      <c r="CJ77" s="7444"/>
      <c r="CK77" s="7444"/>
      <c r="CL77" s="7444">
        <f t="shared" si="10"/>
        <v>0</v>
      </c>
      <c r="CM77" s="7444">
        <f t="shared" si="11"/>
        <v>0</v>
      </c>
      <c r="CN77" s="7444">
        <f t="shared" si="12"/>
        <v>0</v>
      </c>
      <c r="CO77" s="7444">
        <f t="shared" si="13"/>
        <v>0</v>
      </c>
      <c r="CP77" s="7444">
        <f t="shared" si="14"/>
        <v>0</v>
      </c>
      <c r="CQ77" s="7444">
        <f t="shared" si="17"/>
        <v>0</v>
      </c>
      <c r="CR77" s="7444">
        <f t="shared" si="17"/>
        <v>0</v>
      </c>
      <c r="CS77" s="7444"/>
      <c r="CT77" s="7444"/>
      <c r="CU77" s="7444"/>
      <c r="CV77" s="7444"/>
      <c r="CW77" s="7444"/>
      <c r="CX77" s="7444"/>
      <c r="CY77" s="7444"/>
      <c r="CZ77" s="7444"/>
      <c r="DA77" s="7444"/>
      <c r="DB77" s="7444"/>
    </row>
    <row r="78" spans="1:106" ht="15.65" customHeight="1" x14ac:dyDescent="0.35">
      <c r="A78" s="7589" t="s">
        <v>1689</v>
      </c>
      <c r="B78" s="7477"/>
      <c r="C78" s="7592"/>
      <c r="D78" s="7593"/>
      <c r="E78" s="7593"/>
      <c r="F78" s="7593"/>
      <c r="G78" s="7593"/>
      <c r="H78" s="7593"/>
      <c r="I78" s="7593"/>
      <c r="J78" s="7593"/>
      <c r="K78" s="7593"/>
      <c r="L78" s="7593"/>
      <c r="M78" s="7593"/>
      <c r="N78" s="7593"/>
      <c r="O78" s="7593"/>
      <c r="P78" s="7593"/>
      <c r="Q78" s="7593"/>
      <c r="R78" s="7593"/>
      <c r="S78" s="7594"/>
      <c r="T78" s="7592"/>
      <c r="U78" s="7594"/>
      <c r="V78" s="7592"/>
      <c r="W78" s="7594"/>
      <c r="X78" s="7592"/>
      <c r="Y78" s="7594"/>
      <c r="Z78" s="7589"/>
      <c r="AA78" s="7592"/>
      <c r="AB78" s="7593"/>
      <c r="AC78" s="7593"/>
      <c r="AD78" s="7594"/>
      <c r="AE78" s="7589"/>
      <c r="AF78" s="7592"/>
      <c r="AG78" s="7593"/>
      <c r="AH78" s="7593"/>
      <c r="AI78" s="7601"/>
      <c r="AJ78" s="7590"/>
      <c r="AK78" s="7590"/>
      <c r="AL78" s="7590"/>
      <c r="AM78" s="7590"/>
      <c r="AN78" s="7590"/>
      <c r="AO78" s="7590"/>
      <c r="AP78" s="7590"/>
      <c r="AQ78" s="7590"/>
      <c r="AR78" s="7443" t="str">
        <f t="shared" si="16"/>
        <v/>
      </c>
      <c r="AS78" s="7444"/>
      <c r="AT78" s="7444"/>
      <c r="AU78" s="7444"/>
      <c r="AV78" s="7444"/>
      <c r="AW78" s="7444"/>
      <c r="AX78" s="7444"/>
      <c r="AY78" s="7444"/>
      <c r="AZ78" s="7444"/>
      <c r="BA78" s="7444"/>
      <c r="BB78" s="7444"/>
      <c r="BC78" s="7444"/>
      <c r="BD78" s="7443"/>
      <c r="BE78" s="7443"/>
      <c r="BF78" s="7443"/>
      <c r="BG78" s="7443"/>
      <c r="BH78" s="7443"/>
      <c r="BI78" s="7443"/>
      <c r="BJ78" s="7443"/>
      <c r="BK78" s="7443"/>
      <c r="BL78" s="7443"/>
      <c r="BM78" s="7443"/>
      <c r="BN78" s="7443"/>
      <c r="BO78" s="7444"/>
      <c r="BP78" s="7444"/>
      <c r="BQ78" s="7444"/>
      <c r="BR78" s="7444"/>
      <c r="BS78" s="7444"/>
      <c r="BT78" s="7444"/>
      <c r="BU78" s="7444"/>
      <c r="BV78" s="7444"/>
      <c r="BW78" s="7444"/>
      <c r="BX78" s="7444"/>
      <c r="BY78" s="7444"/>
      <c r="BZ78" s="7444"/>
      <c r="CA78" s="7444"/>
      <c r="CB78" s="7444" t="str">
        <f t="shared" si="3"/>
        <v/>
      </c>
      <c r="CC78" s="7444" t="str">
        <f t="shared" si="4"/>
        <v/>
      </c>
      <c r="CD78" s="7444" t="str">
        <f t="shared" si="5"/>
        <v/>
      </c>
      <c r="CE78" s="7444" t="str">
        <f t="shared" si="6"/>
        <v/>
      </c>
      <c r="CF78" s="7444" t="str">
        <f t="shared" si="7"/>
        <v/>
      </c>
      <c r="CG78" s="7444" t="str">
        <f t="shared" si="8"/>
        <v/>
      </c>
      <c r="CH78" s="7444" t="str">
        <f t="shared" si="9"/>
        <v/>
      </c>
      <c r="CI78" s="7602"/>
      <c r="CJ78" s="7602"/>
      <c r="CK78" s="7444"/>
      <c r="CL78" s="7444">
        <f t="shared" si="10"/>
        <v>0</v>
      </c>
      <c r="CM78" s="7444">
        <f t="shared" si="11"/>
        <v>0</v>
      </c>
      <c r="CN78" s="7444">
        <f t="shared" si="12"/>
        <v>0</v>
      </c>
      <c r="CO78" s="7444">
        <f t="shared" si="13"/>
        <v>0</v>
      </c>
      <c r="CP78" s="7444">
        <f t="shared" si="14"/>
        <v>0</v>
      </c>
      <c r="CQ78" s="7444">
        <f t="shared" si="17"/>
        <v>0</v>
      </c>
      <c r="CR78" s="7444">
        <f t="shared" si="17"/>
        <v>0</v>
      </c>
      <c r="CS78" s="7444"/>
      <c r="CT78" s="7444"/>
      <c r="CU78" s="7444"/>
      <c r="CV78" s="7444"/>
      <c r="CW78" s="7444"/>
      <c r="CX78" s="7444"/>
      <c r="CY78" s="7444"/>
      <c r="CZ78" s="7444"/>
      <c r="DA78" s="7444"/>
      <c r="DB78" s="7444"/>
    </row>
    <row r="79" spans="1:106" ht="15.65" customHeight="1" x14ac:dyDescent="0.35">
      <c r="A79" s="7589" t="s">
        <v>1690</v>
      </c>
      <c r="B79" s="7477"/>
      <c r="C79" s="7592"/>
      <c r="D79" s="7593"/>
      <c r="E79" s="7593"/>
      <c r="F79" s="7593"/>
      <c r="G79" s="7593"/>
      <c r="H79" s="7593"/>
      <c r="I79" s="7593"/>
      <c r="J79" s="7593"/>
      <c r="K79" s="7593"/>
      <c r="L79" s="7593"/>
      <c r="M79" s="7593"/>
      <c r="N79" s="7593"/>
      <c r="O79" s="7593"/>
      <c r="P79" s="7593"/>
      <c r="Q79" s="7593"/>
      <c r="R79" s="7593"/>
      <c r="S79" s="7594"/>
      <c r="T79" s="7592"/>
      <c r="U79" s="7594"/>
      <c r="V79" s="7592"/>
      <c r="W79" s="7594"/>
      <c r="X79" s="7592"/>
      <c r="Y79" s="7594"/>
      <c r="Z79" s="7589"/>
      <c r="AA79" s="7592"/>
      <c r="AB79" s="7593"/>
      <c r="AC79" s="7593"/>
      <c r="AD79" s="7594"/>
      <c r="AE79" s="7589"/>
      <c r="AF79" s="7592"/>
      <c r="AG79" s="7593"/>
      <c r="AH79" s="7593"/>
      <c r="AI79" s="7601"/>
      <c r="AJ79" s="7590"/>
      <c r="AK79" s="7590"/>
      <c r="AL79" s="7590"/>
      <c r="AM79" s="7590"/>
      <c r="AN79" s="7590"/>
      <c r="AO79" s="7590"/>
      <c r="AP79" s="7590"/>
      <c r="AQ79" s="7590"/>
      <c r="AR79" s="7443" t="str">
        <f t="shared" si="16"/>
        <v/>
      </c>
      <c r="AS79" s="7444"/>
      <c r="AT79" s="7444"/>
      <c r="AU79" s="7444"/>
      <c r="AV79" s="7444"/>
      <c r="AW79" s="7444"/>
      <c r="AX79" s="7444"/>
      <c r="AY79" s="7444"/>
      <c r="AZ79" s="7444"/>
      <c r="BA79" s="7444"/>
      <c r="BB79" s="7444"/>
      <c r="BC79" s="7444"/>
      <c r="BD79" s="7443"/>
      <c r="BE79" s="7443"/>
      <c r="BF79" s="7443"/>
      <c r="BG79" s="7443"/>
      <c r="BH79" s="7443"/>
      <c r="BI79" s="7443"/>
      <c r="BJ79" s="7443"/>
      <c r="BK79" s="7443"/>
      <c r="BL79" s="7443"/>
      <c r="BM79" s="7443"/>
      <c r="BN79" s="7443"/>
      <c r="BO79" s="7444"/>
      <c r="BP79" s="7444"/>
      <c r="BQ79" s="7444"/>
      <c r="BR79" s="7444"/>
      <c r="BS79" s="7444"/>
      <c r="BT79" s="7444"/>
      <c r="BU79" s="7444"/>
      <c r="BV79" s="7444"/>
      <c r="BW79" s="7444"/>
      <c r="BX79" s="7444"/>
      <c r="BY79" s="7444"/>
      <c r="BZ79" s="7444"/>
      <c r="CA79" s="7444"/>
      <c r="CB79" s="7444" t="str">
        <f t="shared" si="3"/>
        <v/>
      </c>
      <c r="CC79" s="7444" t="str">
        <f t="shared" si="4"/>
        <v/>
      </c>
      <c r="CD79" s="7444" t="str">
        <f t="shared" si="5"/>
        <v/>
      </c>
      <c r="CE79" s="7444" t="str">
        <f t="shared" si="6"/>
        <v/>
      </c>
      <c r="CF79" s="7444" t="str">
        <f t="shared" si="7"/>
        <v/>
      </c>
      <c r="CG79" s="7444" t="str">
        <f t="shared" si="8"/>
        <v/>
      </c>
      <c r="CH79" s="7444" t="str">
        <f t="shared" si="9"/>
        <v/>
      </c>
      <c r="CI79" s="7602"/>
      <c r="CJ79" s="7602"/>
      <c r="CK79" s="7444"/>
      <c r="CL79" s="7444">
        <f t="shared" si="10"/>
        <v>0</v>
      </c>
      <c r="CM79" s="7444">
        <f t="shared" si="11"/>
        <v>0</v>
      </c>
      <c r="CN79" s="7444">
        <f t="shared" si="12"/>
        <v>0</v>
      </c>
      <c r="CO79" s="7444">
        <f t="shared" si="13"/>
        <v>0</v>
      </c>
      <c r="CP79" s="7444">
        <f t="shared" si="14"/>
        <v>0</v>
      </c>
      <c r="CQ79" s="7444">
        <f t="shared" si="17"/>
        <v>0</v>
      </c>
      <c r="CR79" s="7444">
        <f t="shared" si="17"/>
        <v>0</v>
      </c>
      <c r="CS79" s="7444"/>
      <c r="CT79" s="7444"/>
      <c r="CU79" s="7444"/>
      <c r="CV79" s="7444"/>
      <c r="CW79" s="7444"/>
      <c r="CX79" s="7444"/>
      <c r="CY79" s="7444"/>
      <c r="CZ79" s="7444"/>
      <c r="DA79" s="7444"/>
      <c r="DB79" s="7444"/>
    </row>
    <row r="80" spans="1:106" ht="15.65" customHeight="1" x14ac:dyDescent="0.35">
      <c r="A80" s="1082" t="s">
        <v>1691</v>
      </c>
      <c r="B80" s="7477"/>
      <c r="C80" s="7592"/>
      <c r="D80" s="7593"/>
      <c r="E80" s="7593"/>
      <c r="F80" s="7593"/>
      <c r="G80" s="7593"/>
      <c r="H80" s="7593"/>
      <c r="I80" s="7593"/>
      <c r="J80" s="7593"/>
      <c r="K80" s="7593"/>
      <c r="L80" s="7593"/>
      <c r="M80" s="7593"/>
      <c r="N80" s="7593"/>
      <c r="O80" s="7593"/>
      <c r="P80" s="7593"/>
      <c r="Q80" s="7593"/>
      <c r="R80" s="7593"/>
      <c r="S80" s="7594"/>
      <c r="T80" s="7592"/>
      <c r="U80" s="7594"/>
      <c r="V80" s="7592"/>
      <c r="W80" s="7594"/>
      <c r="X80" s="7592"/>
      <c r="Y80" s="7594"/>
      <c r="Z80" s="7589"/>
      <c r="AA80" s="7592"/>
      <c r="AB80" s="7593"/>
      <c r="AC80" s="7593"/>
      <c r="AD80" s="7594"/>
      <c r="AE80" s="7589"/>
      <c r="AF80" s="7592"/>
      <c r="AG80" s="7593"/>
      <c r="AH80" s="7593"/>
      <c r="AI80" s="7601"/>
      <c r="AJ80" s="7590"/>
      <c r="AK80" s="7590"/>
      <c r="AL80" s="7590"/>
      <c r="AM80" s="7590"/>
      <c r="AN80" s="7590"/>
      <c r="AO80" s="7590"/>
      <c r="AP80" s="7590"/>
      <c r="AQ80" s="7590"/>
      <c r="AR80" s="7443" t="str">
        <f t="shared" si="16"/>
        <v/>
      </c>
      <c r="AS80" s="7444"/>
      <c r="AT80" s="7444"/>
      <c r="AU80" s="7444"/>
      <c r="AV80" s="7444"/>
      <c r="AW80" s="7444"/>
      <c r="AX80" s="7444"/>
      <c r="AY80" s="7444"/>
      <c r="AZ80" s="7444"/>
      <c r="BA80" s="7444"/>
      <c r="BB80" s="7444"/>
      <c r="BC80" s="7444"/>
      <c r="BD80" s="7443"/>
      <c r="BE80" s="7443"/>
      <c r="BF80" s="7443"/>
      <c r="BG80" s="7443"/>
      <c r="BH80" s="7443"/>
      <c r="BI80" s="7443"/>
      <c r="BJ80" s="7443"/>
      <c r="BK80" s="7443"/>
      <c r="BL80" s="7443"/>
      <c r="BM80" s="7443"/>
      <c r="BN80" s="7443"/>
      <c r="BO80" s="7444"/>
      <c r="BP80" s="7444"/>
      <c r="BQ80" s="7444"/>
      <c r="BR80" s="7444"/>
      <c r="BS80" s="7444"/>
      <c r="BT80" s="7444"/>
      <c r="BU80" s="7444"/>
      <c r="BV80" s="7444"/>
      <c r="BW80" s="7444"/>
      <c r="BX80" s="7444"/>
      <c r="BY80" s="7444"/>
      <c r="BZ80" s="7444"/>
      <c r="CA80" s="7444"/>
      <c r="CB80" s="7444" t="str">
        <f t="shared" si="3"/>
        <v/>
      </c>
      <c r="CC80" s="7444" t="str">
        <f t="shared" si="4"/>
        <v/>
      </c>
      <c r="CD80" s="7444" t="str">
        <f t="shared" si="5"/>
        <v/>
      </c>
      <c r="CE80" s="7444" t="str">
        <f t="shared" si="6"/>
        <v/>
      </c>
      <c r="CF80" s="7444" t="str">
        <f t="shared" si="7"/>
        <v/>
      </c>
      <c r="CG80" s="7444" t="str">
        <f t="shared" si="8"/>
        <v/>
      </c>
      <c r="CH80" s="7444" t="str">
        <f t="shared" si="9"/>
        <v/>
      </c>
      <c r="CI80" s="7602"/>
      <c r="CJ80" s="7602"/>
      <c r="CK80" s="7444"/>
      <c r="CL80" s="7444">
        <f t="shared" si="10"/>
        <v>0</v>
      </c>
      <c r="CM80" s="7444">
        <f t="shared" si="11"/>
        <v>0</v>
      </c>
      <c r="CN80" s="7444">
        <f t="shared" si="12"/>
        <v>0</v>
      </c>
      <c r="CO80" s="7444">
        <f t="shared" si="13"/>
        <v>0</v>
      </c>
      <c r="CP80" s="7444">
        <f t="shared" si="14"/>
        <v>0</v>
      </c>
      <c r="CQ80" s="7444">
        <f t="shared" si="17"/>
        <v>0</v>
      </c>
      <c r="CR80" s="7444">
        <f t="shared" si="17"/>
        <v>0</v>
      </c>
      <c r="CS80" s="7444"/>
      <c r="CT80" s="7444"/>
      <c r="CU80" s="7444"/>
      <c r="CV80" s="7444"/>
      <c r="CW80" s="7444"/>
      <c r="CX80" s="7444"/>
      <c r="CY80" s="7444"/>
      <c r="CZ80" s="7444"/>
      <c r="DA80" s="7444"/>
      <c r="DB80" s="7444"/>
    </row>
    <row r="81" spans="1:106" ht="15.65" customHeight="1" x14ac:dyDescent="0.35">
      <c r="A81" s="7600" t="s">
        <v>1692</v>
      </c>
      <c r="B81" s="7477"/>
      <c r="C81" s="7592"/>
      <c r="D81" s="7593"/>
      <c r="E81" s="7593"/>
      <c r="F81" s="7593"/>
      <c r="G81" s="7593"/>
      <c r="H81" s="7593"/>
      <c r="I81" s="7593"/>
      <c r="J81" s="7593"/>
      <c r="K81" s="7593"/>
      <c r="L81" s="7593"/>
      <c r="M81" s="7593"/>
      <c r="N81" s="7593"/>
      <c r="O81" s="7593"/>
      <c r="P81" s="7593"/>
      <c r="Q81" s="7593"/>
      <c r="R81" s="7593"/>
      <c r="S81" s="7594"/>
      <c r="T81" s="7592"/>
      <c r="U81" s="7594"/>
      <c r="V81" s="7592"/>
      <c r="W81" s="7594"/>
      <c r="X81" s="7592"/>
      <c r="Y81" s="7594"/>
      <c r="Z81" s="7589"/>
      <c r="AA81" s="7592"/>
      <c r="AB81" s="7593"/>
      <c r="AC81" s="7593"/>
      <c r="AD81" s="7594"/>
      <c r="AE81" s="7589"/>
      <c r="AF81" s="7592"/>
      <c r="AG81" s="7593"/>
      <c r="AH81" s="7593"/>
      <c r="AI81" s="7601"/>
      <c r="AJ81" s="7590"/>
      <c r="AK81" s="7590"/>
      <c r="AL81" s="7590"/>
      <c r="AM81" s="7590"/>
      <c r="AN81" s="7590"/>
      <c r="AO81" s="7590"/>
      <c r="AP81" s="7590"/>
      <c r="AQ81" s="7590"/>
      <c r="AR81" s="7443" t="str">
        <f t="shared" si="16"/>
        <v/>
      </c>
      <c r="AS81" s="7444"/>
      <c r="AT81" s="7444"/>
      <c r="AU81" s="7444"/>
      <c r="AV81" s="7444"/>
      <c r="AW81" s="7444"/>
      <c r="AX81" s="7444"/>
      <c r="AY81" s="7444"/>
      <c r="AZ81" s="7444"/>
      <c r="BA81" s="7444"/>
      <c r="BB81" s="7444"/>
      <c r="BC81" s="7444"/>
      <c r="BD81" s="7443"/>
      <c r="BE81" s="7443"/>
      <c r="BF81" s="7443"/>
      <c r="BG81" s="7443"/>
      <c r="BH81" s="7443"/>
      <c r="BI81" s="7443"/>
      <c r="BJ81" s="7443"/>
      <c r="BK81" s="7443"/>
      <c r="BL81" s="7443"/>
      <c r="BM81" s="7443"/>
      <c r="BN81" s="7443"/>
      <c r="BO81" s="7444"/>
      <c r="BP81" s="7444"/>
      <c r="BQ81" s="7444"/>
      <c r="BR81" s="7444"/>
      <c r="BS81" s="7444"/>
      <c r="BT81" s="7444"/>
      <c r="BU81" s="7444"/>
      <c r="BV81" s="7444"/>
      <c r="BW81" s="7444"/>
      <c r="BX81" s="7444"/>
      <c r="BY81" s="7444"/>
      <c r="BZ81" s="7444"/>
      <c r="CA81" s="7444"/>
      <c r="CB81" s="7444" t="str">
        <f t="shared" si="3"/>
        <v/>
      </c>
      <c r="CC81" s="7444" t="str">
        <f t="shared" si="4"/>
        <v/>
      </c>
      <c r="CD81" s="7444" t="str">
        <f t="shared" si="5"/>
        <v/>
      </c>
      <c r="CE81" s="7444" t="str">
        <f t="shared" si="6"/>
        <v/>
      </c>
      <c r="CF81" s="7444" t="str">
        <f t="shared" si="7"/>
        <v/>
      </c>
      <c r="CG81" s="7444" t="str">
        <f t="shared" si="8"/>
        <v/>
      </c>
      <c r="CH81" s="7444" t="str">
        <f t="shared" si="9"/>
        <v/>
      </c>
      <c r="CI81" s="7602"/>
      <c r="CJ81" s="7602"/>
      <c r="CK81" s="7444"/>
      <c r="CL81" s="7444">
        <f t="shared" si="10"/>
        <v>0</v>
      </c>
      <c r="CM81" s="7444">
        <f t="shared" si="11"/>
        <v>0</v>
      </c>
      <c r="CN81" s="7444">
        <f t="shared" si="12"/>
        <v>0</v>
      </c>
      <c r="CO81" s="7444">
        <f t="shared" si="13"/>
        <v>0</v>
      </c>
      <c r="CP81" s="7444">
        <f t="shared" si="14"/>
        <v>0</v>
      </c>
      <c r="CQ81" s="7444">
        <f t="shared" si="17"/>
        <v>0</v>
      </c>
      <c r="CR81" s="7444">
        <f t="shared" si="17"/>
        <v>0</v>
      </c>
      <c r="CS81" s="7444"/>
      <c r="CT81" s="7444"/>
      <c r="CU81" s="7444"/>
      <c r="CV81" s="7444"/>
      <c r="CW81" s="7444"/>
      <c r="CX81" s="7444"/>
      <c r="CY81" s="7444"/>
      <c r="CZ81" s="7444"/>
      <c r="DA81" s="7444"/>
      <c r="DB81" s="7444"/>
    </row>
    <row r="82" spans="1:106" ht="15.65" customHeight="1" x14ac:dyDescent="0.35">
      <c r="A82" s="7600" t="s">
        <v>1693</v>
      </c>
      <c r="B82" s="7477"/>
      <c r="C82" s="7592"/>
      <c r="D82" s="7593"/>
      <c r="E82" s="7593"/>
      <c r="F82" s="7593"/>
      <c r="G82" s="7593"/>
      <c r="H82" s="7593"/>
      <c r="I82" s="7593"/>
      <c r="J82" s="7593"/>
      <c r="K82" s="7593"/>
      <c r="L82" s="7593"/>
      <c r="M82" s="7593"/>
      <c r="N82" s="7593"/>
      <c r="O82" s="7593"/>
      <c r="P82" s="7593"/>
      <c r="Q82" s="7593"/>
      <c r="R82" s="7593"/>
      <c r="S82" s="7594"/>
      <c r="T82" s="7592"/>
      <c r="U82" s="7594"/>
      <c r="V82" s="7592"/>
      <c r="W82" s="7594"/>
      <c r="X82" s="7592"/>
      <c r="Y82" s="7594"/>
      <c r="Z82" s="7589"/>
      <c r="AA82" s="7592"/>
      <c r="AB82" s="7593"/>
      <c r="AC82" s="7593"/>
      <c r="AD82" s="7594"/>
      <c r="AE82" s="7589"/>
      <c r="AF82" s="7592"/>
      <c r="AG82" s="7593"/>
      <c r="AH82" s="7593"/>
      <c r="AI82" s="7601"/>
      <c r="AJ82" s="7590"/>
      <c r="AK82" s="7590"/>
      <c r="AL82" s="7590"/>
      <c r="AM82" s="7590"/>
      <c r="AN82" s="7590"/>
      <c r="AO82" s="7590"/>
      <c r="AP82" s="7590"/>
      <c r="AQ82" s="7590"/>
      <c r="AR82" s="7443" t="str">
        <f t="shared" si="16"/>
        <v/>
      </c>
      <c r="AS82" s="7444"/>
      <c r="AT82" s="7444"/>
      <c r="AU82" s="7444"/>
      <c r="AV82" s="7444"/>
      <c r="AW82" s="7444"/>
      <c r="AX82" s="7444"/>
      <c r="AY82" s="7444"/>
      <c r="AZ82" s="7444"/>
      <c r="BA82" s="7444"/>
      <c r="BB82" s="7444"/>
      <c r="BC82" s="7444"/>
      <c r="BD82" s="7443"/>
      <c r="BE82" s="7443"/>
      <c r="BF82" s="7443"/>
      <c r="BG82" s="7443"/>
      <c r="BH82" s="7443"/>
      <c r="BI82" s="7443"/>
      <c r="BJ82" s="7443"/>
      <c r="BK82" s="7443"/>
      <c r="BL82" s="7443"/>
      <c r="BM82" s="7443"/>
      <c r="BN82" s="7443"/>
      <c r="BO82" s="7444"/>
      <c r="BP82" s="7444"/>
      <c r="BQ82" s="7444"/>
      <c r="BR82" s="7444"/>
      <c r="BS82" s="7444"/>
      <c r="BT82" s="7444"/>
      <c r="BU82" s="7444"/>
      <c r="BV82" s="7444"/>
      <c r="BW82" s="7444"/>
      <c r="BX82" s="7444"/>
      <c r="BY82" s="7444"/>
      <c r="BZ82" s="7444"/>
      <c r="CA82" s="7444"/>
      <c r="CB82" s="7444" t="str">
        <f t="shared" si="3"/>
        <v/>
      </c>
      <c r="CC82" s="7444" t="str">
        <f t="shared" si="4"/>
        <v/>
      </c>
      <c r="CD82" s="7444" t="str">
        <f t="shared" si="5"/>
        <v/>
      </c>
      <c r="CE82" s="7444" t="str">
        <f t="shared" si="6"/>
        <v/>
      </c>
      <c r="CF82" s="7444" t="str">
        <f t="shared" si="7"/>
        <v/>
      </c>
      <c r="CG82" s="7444" t="str">
        <f t="shared" si="8"/>
        <v/>
      </c>
      <c r="CH82" s="7444" t="str">
        <f t="shared" si="9"/>
        <v/>
      </c>
      <c r="CI82" s="7602"/>
      <c r="CJ82" s="7602"/>
      <c r="CK82" s="7444"/>
      <c r="CL82" s="7444">
        <f t="shared" si="10"/>
        <v>0</v>
      </c>
      <c r="CM82" s="7444">
        <f t="shared" si="11"/>
        <v>0</v>
      </c>
      <c r="CN82" s="7444">
        <f t="shared" si="12"/>
        <v>0</v>
      </c>
      <c r="CO82" s="7444">
        <f t="shared" si="13"/>
        <v>0</v>
      </c>
      <c r="CP82" s="7444">
        <f t="shared" si="14"/>
        <v>0</v>
      </c>
      <c r="CQ82" s="7444">
        <f t="shared" si="17"/>
        <v>0</v>
      </c>
      <c r="CR82" s="7444">
        <f t="shared" si="17"/>
        <v>0</v>
      </c>
      <c r="CS82" s="7444"/>
      <c r="CT82" s="7444"/>
      <c r="CU82" s="7444"/>
      <c r="CV82" s="7444"/>
      <c r="CW82" s="7444"/>
      <c r="CX82" s="7444"/>
      <c r="CY82" s="7444"/>
      <c r="CZ82" s="7444"/>
      <c r="DA82" s="7444"/>
      <c r="DB82" s="7444"/>
    </row>
    <row r="83" spans="1:106" ht="15.65" customHeight="1" x14ac:dyDescent="0.35">
      <c r="A83" s="7600" t="s">
        <v>1694</v>
      </c>
      <c r="B83" s="7477"/>
      <c r="C83" s="7592"/>
      <c r="D83" s="7593"/>
      <c r="E83" s="7593"/>
      <c r="F83" s="7593"/>
      <c r="G83" s="7593"/>
      <c r="H83" s="7593"/>
      <c r="I83" s="7593"/>
      <c r="J83" s="7593"/>
      <c r="K83" s="7593"/>
      <c r="L83" s="7593"/>
      <c r="M83" s="7593"/>
      <c r="N83" s="7593"/>
      <c r="O83" s="7593"/>
      <c r="P83" s="7593"/>
      <c r="Q83" s="7593"/>
      <c r="R83" s="7593"/>
      <c r="S83" s="7594"/>
      <c r="T83" s="7592"/>
      <c r="U83" s="7594"/>
      <c r="V83" s="7592"/>
      <c r="W83" s="7594"/>
      <c r="X83" s="7592"/>
      <c r="Y83" s="7594"/>
      <c r="Z83" s="7589"/>
      <c r="AA83" s="7592"/>
      <c r="AB83" s="7593"/>
      <c r="AC83" s="7593"/>
      <c r="AD83" s="7594"/>
      <c r="AE83" s="7589"/>
      <c r="AF83" s="7592"/>
      <c r="AG83" s="7593"/>
      <c r="AH83" s="7593"/>
      <c r="AI83" s="7601"/>
      <c r="AJ83" s="7590"/>
      <c r="AK83" s="7590"/>
      <c r="AL83" s="7590"/>
      <c r="AM83" s="7590"/>
      <c r="AN83" s="7590"/>
      <c r="AO83" s="7590"/>
      <c r="AP83" s="7590"/>
      <c r="AQ83" s="7590"/>
      <c r="AR83" s="7443" t="str">
        <f t="shared" si="16"/>
        <v/>
      </c>
      <c r="AS83" s="7444"/>
      <c r="AT83" s="7444"/>
      <c r="AU83" s="7444"/>
      <c r="AV83" s="7444"/>
      <c r="AW83" s="7444"/>
      <c r="AX83" s="7444"/>
      <c r="AY83" s="7444"/>
      <c r="AZ83" s="7444"/>
      <c r="BA83" s="7444"/>
      <c r="BB83" s="7444"/>
      <c r="BC83" s="7444"/>
      <c r="BD83" s="7443"/>
      <c r="BE83" s="7443"/>
      <c r="BF83" s="7443"/>
      <c r="BG83" s="7443"/>
      <c r="BH83" s="7443"/>
      <c r="BI83" s="7443"/>
      <c r="BJ83" s="7443"/>
      <c r="BK83" s="7443"/>
      <c r="BL83" s="7443"/>
      <c r="BM83" s="7443"/>
      <c r="BN83" s="7443"/>
      <c r="BO83" s="7444"/>
      <c r="BP83" s="7444"/>
      <c r="BQ83" s="7444"/>
      <c r="BR83" s="7444"/>
      <c r="BS83" s="7444"/>
      <c r="BT83" s="7444"/>
      <c r="BU83" s="7444"/>
      <c r="BV83" s="7444"/>
      <c r="BW83" s="7444"/>
      <c r="BX83" s="7444"/>
      <c r="BY83" s="7444"/>
      <c r="BZ83" s="7444"/>
      <c r="CA83" s="7444"/>
      <c r="CB83" s="7444" t="str">
        <f t="shared" si="3"/>
        <v/>
      </c>
      <c r="CC83" s="7444" t="str">
        <f t="shared" si="4"/>
        <v/>
      </c>
      <c r="CD83" s="7444" t="str">
        <f t="shared" si="5"/>
        <v/>
      </c>
      <c r="CE83" s="7444" t="str">
        <f t="shared" si="6"/>
        <v/>
      </c>
      <c r="CF83" s="7444" t="str">
        <f t="shared" si="7"/>
        <v/>
      </c>
      <c r="CG83" s="7444" t="str">
        <f t="shared" si="8"/>
        <v/>
      </c>
      <c r="CH83" s="7444" t="str">
        <f t="shared" si="9"/>
        <v/>
      </c>
      <c r="CI83" s="7602"/>
      <c r="CJ83" s="7602"/>
      <c r="CK83" s="7444"/>
      <c r="CL83" s="7444">
        <f t="shared" si="10"/>
        <v>0</v>
      </c>
      <c r="CM83" s="7444">
        <f t="shared" si="11"/>
        <v>0</v>
      </c>
      <c r="CN83" s="7444">
        <f t="shared" si="12"/>
        <v>0</v>
      </c>
      <c r="CO83" s="7444">
        <f t="shared" si="13"/>
        <v>0</v>
      </c>
      <c r="CP83" s="7444">
        <f t="shared" si="14"/>
        <v>0</v>
      </c>
      <c r="CQ83" s="7444">
        <f t="shared" si="17"/>
        <v>0</v>
      </c>
      <c r="CR83" s="7444">
        <f t="shared" si="17"/>
        <v>0</v>
      </c>
      <c r="CS83" s="7444"/>
      <c r="CT83" s="7444"/>
      <c r="CU83" s="7444"/>
      <c r="CV83" s="7444"/>
      <c r="CW83" s="7444"/>
      <c r="CX83" s="7444"/>
      <c r="CY83" s="7444"/>
      <c r="CZ83" s="7444"/>
      <c r="DA83" s="7444"/>
      <c r="DB83" s="7444"/>
    </row>
    <row r="84" spans="1:106" ht="15.65" customHeight="1" x14ac:dyDescent="0.35">
      <c r="A84" s="7589" t="s">
        <v>1695</v>
      </c>
      <c r="B84" s="7477"/>
      <c r="C84" s="7592"/>
      <c r="D84" s="7593"/>
      <c r="E84" s="7593"/>
      <c r="F84" s="7593"/>
      <c r="G84" s="7593"/>
      <c r="H84" s="7593"/>
      <c r="I84" s="7593"/>
      <c r="J84" s="7593"/>
      <c r="K84" s="7593"/>
      <c r="L84" s="7593"/>
      <c r="M84" s="7593"/>
      <c r="N84" s="7593"/>
      <c r="O84" s="7593"/>
      <c r="P84" s="7593"/>
      <c r="Q84" s="7593"/>
      <c r="R84" s="7593"/>
      <c r="S84" s="7594"/>
      <c r="T84" s="7592"/>
      <c r="U84" s="7594"/>
      <c r="V84" s="7592"/>
      <c r="W84" s="7594"/>
      <c r="X84" s="7592"/>
      <c r="Y84" s="7594"/>
      <c r="Z84" s="7589"/>
      <c r="AA84" s="7592"/>
      <c r="AB84" s="7593"/>
      <c r="AC84" s="7593"/>
      <c r="AD84" s="7594"/>
      <c r="AE84" s="7589"/>
      <c r="AF84" s="7592"/>
      <c r="AG84" s="7593"/>
      <c r="AH84" s="7593"/>
      <c r="AI84" s="7601"/>
      <c r="AJ84" s="7590"/>
      <c r="AK84" s="7590"/>
      <c r="AL84" s="7590"/>
      <c r="AM84" s="7590"/>
      <c r="AN84" s="7590"/>
      <c r="AO84" s="7590"/>
      <c r="AP84" s="7590"/>
      <c r="AQ84" s="7590"/>
      <c r="AR84" s="7443" t="str">
        <f t="shared" si="16"/>
        <v/>
      </c>
      <c r="AS84" s="7444"/>
      <c r="AT84" s="7444"/>
      <c r="AU84" s="7444"/>
      <c r="AV84" s="7444"/>
      <c r="AW84" s="7444"/>
      <c r="AX84" s="7444"/>
      <c r="AY84" s="7444"/>
      <c r="AZ84" s="7444"/>
      <c r="BA84" s="7444"/>
      <c r="BB84" s="7444"/>
      <c r="BC84" s="7444"/>
      <c r="BD84" s="7443"/>
      <c r="BE84" s="7443"/>
      <c r="BF84" s="7443"/>
      <c r="BG84" s="7443"/>
      <c r="BH84" s="7443"/>
      <c r="BI84" s="7443"/>
      <c r="BJ84" s="7443"/>
      <c r="BK84" s="7443"/>
      <c r="BL84" s="7443"/>
      <c r="BM84" s="7443"/>
      <c r="BN84" s="7443"/>
      <c r="BO84" s="7444"/>
      <c r="BP84" s="7444"/>
      <c r="BQ84" s="7444"/>
      <c r="BR84" s="7444"/>
      <c r="BS84" s="7444"/>
      <c r="BT84" s="7444"/>
      <c r="BU84" s="7444"/>
      <c r="BV84" s="7444"/>
      <c r="BW84" s="7444"/>
      <c r="BX84" s="7444"/>
      <c r="BY84" s="7444"/>
      <c r="BZ84" s="7444"/>
      <c r="CA84" s="7444"/>
      <c r="CB84" s="7444" t="str">
        <f t="shared" si="3"/>
        <v/>
      </c>
      <c r="CC84" s="7444" t="str">
        <f t="shared" si="4"/>
        <v/>
      </c>
      <c r="CD84" s="7444" t="str">
        <f t="shared" si="5"/>
        <v/>
      </c>
      <c r="CE84" s="7444" t="str">
        <f t="shared" si="6"/>
        <v/>
      </c>
      <c r="CF84" s="7444" t="str">
        <f t="shared" si="7"/>
        <v/>
      </c>
      <c r="CG84" s="7444" t="str">
        <f t="shared" si="8"/>
        <v/>
      </c>
      <c r="CH84" s="7444" t="str">
        <f t="shared" si="9"/>
        <v/>
      </c>
      <c r="CI84" s="7602"/>
      <c r="CJ84" s="7602"/>
      <c r="CK84" s="7444"/>
      <c r="CL84" s="7444">
        <f t="shared" si="10"/>
        <v>0</v>
      </c>
      <c r="CM84" s="7444">
        <f t="shared" si="11"/>
        <v>0</v>
      </c>
      <c r="CN84" s="7444">
        <f t="shared" si="12"/>
        <v>0</v>
      </c>
      <c r="CO84" s="7444">
        <f t="shared" si="13"/>
        <v>0</v>
      </c>
      <c r="CP84" s="7444">
        <f t="shared" si="14"/>
        <v>0</v>
      </c>
      <c r="CQ84" s="7444">
        <f t="shared" si="17"/>
        <v>0</v>
      </c>
      <c r="CR84" s="7444">
        <f t="shared" si="17"/>
        <v>0</v>
      </c>
      <c r="CS84" s="7444"/>
      <c r="CT84" s="7444"/>
      <c r="CU84" s="7444"/>
      <c r="CV84" s="7444"/>
      <c r="CW84" s="7444"/>
      <c r="CX84" s="7444"/>
      <c r="CY84" s="7444"/>
      <c r="CZ84" s="7444"/>
      <c r="DA84" s="7444"/>
      <c r="DB84" s="7444"/>
    </row>
    <row r="85" spans="1:106" ht="15.65" customHeight="1" x14ac:dyDescent="0.35">
      <c r="A85" s="7589" t="s">
        <v>1696</v>
      </c>
      <c r="B85" s="7477"/>
      <c r="C85" s="7592"/>
      <c r="D85" s="7593"/>
      <c r="E85" s="7593"/>
      <c r="F85" s="7593"/>
      <c r="G85" s="7593"/>
      <c r="H85" s="7593"/>
      <c r="I85" s="7593"/>
      <c r="J85" s="7593"/>
      <c r="K85" s="7593"/>
      <c r="L85" s="7593"/>
      <c r="M85" s="7593"/>
      <c r="N85" s="7593"/>
      <c r="O85" s="7593"/>
      <c r="P85" s="7593"/>
      <c r="Q85" s="7593"/>
      <c r="R85" s="7593"/>
      <c r="S85" s="7594"/>
      <c r="T85" s="7592"/>
      <c r="U85" s="7594"/>
      <c r="V85" s="7592"/>
      <c r="W85" s="7594"/>
      <c r="X85" s="7592"/>
      <c r="Y85" s="7594"/>
      <c r="Z85" s="7589"/>
      <c r="AA85" s="7592"/>
      <c r="AB85" s="7593"/>
      <c r="AC85" s="7593"/>
      <c r="AD85" s="7594"/>
      <c r="AE85" s="7589"/>
      <c r="AF85" s="7592"/>
      <c r="AG85" s="7593"/>
      <c r="AH85" s="7593"/>
      <c r="AI85" s="7601"/>
      <c r="AJ85" s="7590"/>
      <c r="AK85" s="7590"/>
      <c r="AL85" s="7590"/>
      <c r="AM85" s="7590"/>
      <c r="AN85" s="7590"/>
      <c r="AO85" s="7590"/>
      <c r="AP85" s="7590"/>
      <c r="AQ85" s="7590"/>
      <c r="AR85" s="7443" t="str">
        <f t="shared" si="16"/>
        <v/>
      </c>
      <c r="AS85" s="7444"/>
      <c r="AT85" s="7444"/>
      <c r="AU85" s="7444"/>
      <c r="AV85" s="7444"/>
      <c r="AW85" s="7444"/>
      <c r="AX85" s="7444"/>
      <c r="AY85" s="7444"/>
      <c r="AZ85" s="7444"/>
      <c r="BA85" s="7444"/>
      <c r="BB85" s="7444"/>
      <c r="BC85" s="7444"/>
      <c r="BD85" s="7443"/>
      <c r="BE85" s="7443"/>
      <c r="BF85" s="7443"/>
      <c r="BG85" s="7443"/>
      <c r="BH85" s="7443"/>
      <c r="BI85" s="7443"/>
      <c r="BJ85" s="7443"/>
      <c r="BK85" s="7443"/>
      <c r="BL85" s="7443"/>
      <c r="BM85" s="7443"/>
      <c r="BN85" s="7443"/>
      <c r="BO85" s="7444"/>
      <c r="BP85" s="7444"/>
      <c r="BQ85" s="7444"/>
      <c r="BR85" s="7444"/>
      <c r="BS85" s="7444"/>
      <c r="BT85" s="7444"/>
      <c r="BU85" s="7444"/>
      <c r="BV85" s="7444"/>
      <c r="BW85" s="7444"/>
      <c r="BX85" s="7444"/>
      <c r="BY85" s="7444"/>
      <c r="BZ85" s="7444"/>
      <c r="CA85" s="7444"/>
      <c r="CB85" s="7444" t="str">
        <f t="shared" si="3"/>
        <v/>
      </c>
      <c r="CC85" s="7444" t="str">
        <f t="shared" si="4"/>
        <v/>
      </c>
      <c r="CD85" s="7444" t="str">
        <f t="shared" si="5"/>
        <v/>
      </c>
      <c r="CE85" s="7444" t="str">
        <f t="shared" si="6"/>
        <v/>
      </c>
      <c r="CF85" s="7444" t="str">
        <f t="shared" si="7"/>
        <v/>
      </c>
      <c r="CG85" s="7444" t="str">
        <f t="shared" si="8"/>
        <v/>
      </c>
      <c r="CH85" s="7444" t="str">
        <f t="shared" si="9"/>
        <v/>
      </c>
      <c r="CI85" s="7602"/>
      <c r="CJ85" s="7602"/>
      <c r="CK85" s="7444"/>
      <c r="CL85" s="7444">
        <f t="shared" si="10"/>
        <v>0</v>
      </c>
      <c r="CM85" s="7444">
        <f t="shared" si="11"/>
        <v>0</v>
      </c>
      <c r="CN85" s="7444">
        <f t="shared" si="12"/>
        <v>0</v>
      </c>
      <c r="CO85" s="7444">
        <f t="shared" si="13"/>
        <v>0</v>
      </c>
      <c r="CP85" s="7444">
        <f t="shared" si="14"/>
        <v>0</v>
      </c>
      <c r="CQ85" s="7444">
        <f t="shared" si="17"/>
        <v>0</v>
      </c>
      <c r="CR85" s="7444">
        <f t="shared" si="17"/>
        <v>0</v>
      </c>
      <c r="CS85" s="7444"/>
      <c r="CT85" s="7444"/>
      <c r="CU85" s="7444"/>
      <c r="CV85" s="7444"/>
      <c r="CW85" s="7444"/>
      <c r="CX85" s="7444"/>
      <c r="CY85" s="7444"/>
      <c r="CZ85" s="7444"/>
      <c r="DA85" s="7444"/>
      <c r="DB85" s="7444"/>
    </row>
    <row r="86" spans="1:106" ht="15.65" customHeight="1" x14ac:dyDescent="0.35">
      <c r="A86" s="7589" t="s">
        <v>1697</v>
      </c>
      <c r="B86" s="7477"/>
      <c r="C86" s="7592"/>
      <c r="D86" s="7593"/>
      <c r="E86" s="7593"/>
      <c r="F86" s="7593"/>
      <c r="G86" s="7593"/>
      <c r="H86" s="7593"/>
      <c r="I86" s="7593"/>
      <c r="J86" s="7593"/>
      <c r="K86" s="7593"/>
      <c r="L86" s="7593"/>
      <c r="M86" s="7593"/>
      <c r="N86" s="7593"/>
      <c r="O86" s="7593"/>
      <c r="P86" s="7593"/>
      <c r="Q86" s="7593"/>
      <c r="R86" s="7593"/>
      <c r="S86" s="7594"/>
      <c r="T86" s="7592"/>
      <c r="U86" s="7594"/>
      <c r="V86" s="7592"/>
      <c r="W86" s="7594"/>
      <c r="X86" s="7592"/>
      <c r="Y86" s="7594"/>
      <c r="Z86" s="7589"/>
      <c r="AA86" s="7592"/>
      <c r="AB86" s="7593"/>
      <c r="AC86" s="7593"/>
      <c r="AD86" s="7594"/>
      <c r="AE86" s="7589"/>
      <c r="AF86" s="7592"/>
      <c r="AG86" s="7593"/>
      <c r="AH86" s="7593"/>
      <c r="AI86" s="7601"/>
      <c r="AJ86" s="7590"/>
      <c r="AK86" s="7590"/>
      <c r="AL86" s="7590"/>
      <c r="AM86" s="7590"/>
      <c r="AN86" s="7590"/>
      <c r="AO86" s="7590"/>
      <c r="AP86" s="7590"/>
      <c r="AQ86" s="7590"/>
      <c r="AR86" s="7443" t="str">
        <f t="shared" si="16"/>
        <v/>
      </c>
      <c r="AS86" s="7444"/>
      <c r="AT86" s="7444"/>
      <c r="AU86" s="7444"/>
      <c r="AV86" s="7444"/>
      <c r="AW86" s="7444"/>
      <c r="AX86" s="7444"/>
      <c r="AY86" s="7444"/>
      <c r="AZ86" s="7444"/>
      <c r="BA86" s="7444"/>
      <c r="BB86" s="7444"/>
      <c r="BC86" s="7444"/>
      <c r="BD86" s="7443"/>
      <c r="BE86" s="7443"/>
      <c r="BF86" s="7443"/>
      <c r="BG86" s="7443"/>
      <c r="BH86" s="7443"/>
      <c r="BI86" s="7443"/>
      <c r="BJ86" s="7443"/>
      <c r="BK86" s="7443"/>
      <c r="BL86" s="7443"/>
      <c r="BM86" s="7443"/>
      <c r="BN86" s="7443"/>
      <c r="BO86" s="7444"/>
      <c r="BP86" s="7444"/>
      <c r="BQ86" s="7444"/>
      <c r="BR86" s="7444"/>
      <c r="BS86" s="7444"/>
      <c r="BT86" s="7444"/>
      <c r="BU86" s="7444"/>
      <c r="BV86" s="7444"/>
      <c r="BW86" s="7444"/>
      <c r="BX86" s="7444"/>
      <c r="BY86" s="7444"/>
      <c r="BZ86" s="7444"/>
      <c r="CA86" s="7444"/>
      <c r="CB86" s="7444" t="str">
        <f t="shared" si="3"/>
        <v/>
      </c>
      <c r="CC86" s="7444" t="str">
        <f t="shared" si="4"/>
        <v/>
      </c>
      <c r="CD86" s="7444" t="str">
        <f t="shared" si="5"/>
        <v/>
      </c>
      <c r="CE86" s="7444" t="str">
        <f t="shared" si="6"/>
        <v/>
      </c>
      <c r="CF86" s="7444" t="str">
        <f t="shared" si="7"/>
        <v/>
      </c>
      <c r="CG86" s="7444" t="str">
        <f t="shared" si="8"/>
        <v/>
      </c>
      <c r="CH86" s="7444" t="str">
        <f t="shared" si="9"/>
        <v/>
      </c>
      <c r="CI86" s="7602"/>
      <c r="CJ86" s="7602"/>
      <c r="CK86" s="7444"/>
      <c r="CL86" s="7444">
        <f t="shared" si="10"/>
        <v>0</v>
      </c>
      <c r="CM86" s="7444">
        <f t="shared" si="11"/>
        <v>0</v>
      </c>
      <c r="CN86" s="7444">
        <f t="shared" si="12"/>
        <v>0</v>
      </c>
      <c r="CO86" s="7444">
        <f t="shared" si="13"/>
        <v>0</v>
      </c>
      <c r="CP86" s="7444">
        <f t="shared" si="14"/>
        <v>0</v>
      </c>
      <c r="CQ86" s="7444">
        <f t="shared" si="17"/>
        <v>0</v>
      </c>
      <c r="CR86" s="7444">
        <f t="shared" si="17"/>
        <v>0</v>
      </c>
      <c r="CS86" s="7444"/>
      <c r="CT86" s="7444"/>
      <c r="CU86" s="7444"/>
      <c r="CV86" s="7444"/>
      <c r="CW86" s="7444"/>
      <c r="CX86" s="7444"/>
      <c r="CY86" s="7444"/>
      <c r="CZ86" s="7444"/>
      <c r="DA86" s="7444"/>
      <c r="DB86" s="7444"/>
    </row>
    <row r="87" spans="1:106" ht="15.65" customHeight="1" x14ac:dyDescent="0.35">
      <c r="A87" s="7589" t="s">
        <v>1698</v>
      </c>
      <c r="B87" s="7477"/>
      <c r="C87" s="7592"/>
      <c r="D87" s="7593"/>
      <c r="E87" s="7593"/>
      <c r="F87" s="7593"/>
      <c r="G87" s="7593"/>
      <c r="H87" s="7593"/>
      <c r="I87" s="7593"/>
      <c r="J87" s="7593"/>
      <c r="K87" s="7593"/>
      <c r="L87" s="7593"/>
      <c r="M87" s="7593"/>
      <c r="N87" s="7593"/>
      <c r="O87" s="7593"/>
      <c r="P87" s="7593"/>
      <c r="Q87" s="7593"/>
      <c r="R87" s="7593"/>
      <c r="S87" s="7594"/>
      <c r="T87" s="7592"/>
      <c r="U87" s="7594"/>
      <c r="V87" s="7592"/>
      <c r="W87" s="7594"/>
      <c r="X87" s="7592"/>
      <c r="Y87" s="7594"/>
      <c r="Z87" s="7589"/>
      <c r="AA87" s="7592"/>
      <c r="AB87" s="7593"/>
      <c r="AC87" s="7593"/>
      <c r="AD87" s="7594"/>
      <c r="AE87" s="7589"/>
      <c r="AF87" s="7592"/>
      <c r="AG87" s="7593"/>
      <c r="AH87" s="7593"/>
      <c r="AI87" s="7601"/>
      <c r="AJ87" s="7590"/>
      <c r="AK87" s="7590"/>
      <c r="AL87" s="7590"/>
      <c r="AM87" s="7590"/>
      <c r="AN87" s="7590"/>
      <c r="AO87" s="7590"/>
      <c r="AP87" s="7590"/>
      <c r="AQ87" s="7590"/>
      <c r="AR87" s="7443" t="str">
        <f t="shared" si="16"/>
        <v/>
      </c>
      <c r="AS87" s="7444"/>
      <c r="AT87" s="7444"/>
      <c r="AU87" s="7444"/>
      <c r="AV87" s="7444"/>
      <c r="AW87" s="7444"/>
      <c r="AX87" s="7444"/>
      <c r="AY87" s="7444"/>
      <c r="AZ87" s="7444"/>
      <c r="BA87" s="7444"/>
      <c r="BB87" s="7444"/>
      <c r="BC87" s="7444"/>
      <c r="BD87" s="7443"/>
      <c r="BE87" s="7443"/>
      <c r="BF87" s="7443"/>
      <c r="BG87" s="7443"/>
      <c r="BH87" s="7443"/>
      <c r="BI87" s="7443"/>
      <c r="BJ87" s="7443"/>
      <c r="BK87" s="7443"/>
      <c r="BL87" s="7443"/>
      <c r="BM87" s="7443"/>
      <c r="BN87" s="7443"/>
      <c r="BO87" s="7444"/>
      <c r="BP87" s="7444"/>
      <c r="BQ87" s="7444"/>
      <c r="BR87" s="7444"/>
      <c r="BS87" s="7444"/>
      <c r="BT87" s="7444"/>
      <c r="BU87" s="7444"/>
      <c r="BV87" s="7444"/>
      <c r="BW87" s="7444"/>
      <c r="BX87" s="7444"/>
      <c r="BY87" s="7444"/>
      <c r="BZ87" s="7444"/>
      <c r="CA87" s="7444"/>
      <c r="CB87" s="7444" t="str">
        <f t="shared" si="3"/>
        <v/>
      </c>
      <c r="CC87" s="7444" t="str">
        <f t="shared" si="4"/>
        <v/>
      </c>
      <c r="CD87" s="7444" t="str">
        <f t="shared" si="5"/>
        <v/>
      </c>
      <c r="CE87" s="7444" t="str">
        <f t="shared" si="6"/>
        <v/>
      </c>
      <c r="CF87" s="7444" t="str">
        <f t="shared" si="7"/>
        <v/>
      </c>
      <c r="CG87" s="7444" t="str">
        <f t="shared" si="8"/>
        <v/>
      </c>
      <c r="CH87" s="7444" t="str">
        <f t="shared" si="9"/>
        <v/>
      </c>
      <c r="CI87" s="7602"/>
      <c r="CJ87" s="7602"/>
      <c r="CK87" s="7444"/>
      <c r="CL87" s="7444">
        <f t="shared" si="10"/>
        <v>0</v>
      </c>
      <c r="CM87" s="7444">
        <f t="shared" si="11"/>
        <v>0</v>
      </c>
      <c r="CN87" s="7444">
        <f t="shared" si="12"/>
        <v>0</v>
      </c>
      <c r="CO87" s="7444">
        <f t="shared" si="13"/>
        <v>0</v>
      </c>
      <c r="CP87" s="7444">
        <f t="shared" si="14"/>
        <v>0</v>
      </c>
      <c r="CQ87" s="7444">
        <f t="shared" si="17"/>
        <v>0</v>
      </c>
      <c r="CR87" s="7444">
        <f t="shared" si="17"/>
        <v>0</v>
      </c>
      <c r="CS87" s="7444"/>
      <c r="CT87" s="7444"/>
      <c r="CU87" s="7444"/>
      <c r="CV87" s="7444"/>
      <c r="CW87" s="7444"/>
      <c r="CX87" s="7444"/>
      <c r="CY87" s="7444"/>
      <c r="CZ87" s="7444"/>
      <c r="DA87" s="7444"/>
      <c r="DB87" s="7444"/>
    </row>
    <row r="88" spans="1:106" ht="15.65" customHeight="1" x14ac:dyDescent="0.35">
      <c r="A88" s="7589" t="s">
        <v>1699</v>
      </c>
      <c r="B88" s="7477"/>
      <c r="C88" s="7592"/>
      <c r="D88" s="7593"/>
      <c r="E88" s="7593"/>
      <c r="F88" s="7593"/>
      <c r="G88" s="7593"/>
      <c r="H88" s="7593"/>
      <c r="I88" s="7593"/>
      <c r="J88" s="7593"/>
      <c r="K88" s="7593"/>
      <c r="L88" s="7593"/>
      <c r="M88" s="7593"/>
      <c r="N88" s="7593"/>
      <c r="O88" s="7593"/>
      <c r="P88" s="7593"/>
      <c r="Q88" s="7593"/>
      <c r="R88" s="7593"/>
      <c r="S88" s="7594"/>
      <c r="T88" s="7592"/>
      <c r="U88" s="7594"/>
      <c r="V88" s="7592"/>
      <c r="W88" s="7594"/>
      <c r="X88" s="7592"/>
      <c r="Y88" s="7594"/>
      <c r="Z88" s="7589"/>
      <c r="AA88" s="7592"/>
      <c r="AB88" s="7593"/>
      <c r="AC88" s="7593"/>
      <c r="AD88" s="7594"/>
      <c r="AE88" s="7589"/>
      <c r="AF88" s="7592"/>
      <c r="AG88" s="7593"/>
      <c r="AH88" s="7593"/>
      <c r="AI88" s="7601"/>
      <c r="AJ88" s="7590"/>
      <c r="AK88" s="7590"/>
      <c r="AL88" s="7590"/>
      <c r="AM88" s="7590"/>
      <c r="AN88" s="7590"/>
      <c r="AO88" s="7590"/>
      <c r="AP88" s="7590"/>
      <c r="AQ88" s="7590"/>
      <c r="AR88" s="7443" t="str">
        <f t="shared" si="16"/>
        <v/>
      </c>
      <c r="AS88" s="7444"/>
      <c r="AT88" s="7444"/>
      <c r="AU88" s="7444"/>
      <c r="AV88" s="7444"/>
      <c r="AW88" s="7444"/>
      <c r="AX88" s="7444"/>
      <c r="AY88" s="7444"/>
      <c r="AZ88" s="7444"/>
      <c r="BA88" s="7444"/>
      <c r="BB88" s="7444"/>
      <c r="BC88" s="7444"/>
      <c r="BD88" s="7444"/>
      <c r="BE88" s="7444"/>
      <c r="BF88" s="7444"/>
      <c r="BG88" s="7444"/>
      <c r="BH88" s="7444"/>
      <c r="BI88" s="7444"/>
      <c r="BJ88" s="7444"/>
      <c r="BK88" s="7444"/>
      <c r="BL88" s="7444"/>
      <c r="BM88" s="7444"/>
      <c r="BN88" s="7444"/>
      <c r="BO88" s="7444"/>
      <c r="BP88" s="7444"/>
      <c r="BQ88" s="7444"/>
      <c r="BR88" s="7444"/>
      <c r="BS88" s="7444"/>
      <c r="BT88" s="7444"/>
      <c r="BU88" s="7444"/>
      <c r="BV88" s="7444"/>
      <c r="BW88" s="7444"/>
      <c r="BX88" s="7444"/>
      <c r="BY88" s="7444"/>
      <c r="BZ88" s="7444"/>
      <c r="CA88" s="7444"/>
      <c r="CB88" s="7444" t="str">
        <f t="shared" si="3"/>
        <v/>
      </c>
      <c r="CC88" s="7444" t="str">
        <f t="shared" si="4"/>
        <v/>
      </c>
      <c r="CD88" s="7444" t="str">
        <f t="shared" si="5"/>
        <v/>
      </c>
      <c r="CE88" s="7444" t="str">
        <f t="shared" si="6"/>
        <v/>
      </c>
      <c r="CF88" s="7444" t="str">
        <f t="shared" si="7"/>
        <v/>
      </c>
      <c r="CG88" s="7444" t="str">
        <f t="shared" si="8"/>
        <v/>
      </c>
      <c r="CH88" s="7444" t="str">
        <f t="shared" si="9"/>
        <v/>
      </c>
      <c r="CI88" s="7602"/>
      <c r="CJ88" s="7602"/>
      <c r="CK88" s="7444"/>
      <c r="CL88" s="7444">
        <f t="shared" si="10"/>
        <v>0</v>
      </c>
      <c r="CM88" s="7444">
        <f t="shared" si="11"/>
        <v>0</v>
      </c>
      <c r="CN88" s="7444">
        <f t="shared" si="12"/>
        <v>0</v>
      </c>
      <c r="CO88" s="7444">
        <f t="shared" si="13"/>
        <v>0</v>
      </c>
      <c r="CP88" s="7444">
        <f t="shared" si="14"/>
        <v>0</v>
      </c>
      <c r="CQ88" s="7444">
        <f t="shared" si="17"/>
        <v>0</v>
      </c>
      <c r="CR88" s="7444">
        <f t="shared" si="17"/>
        <v>0</v>
      </c>
      <c r="CS88" s="7444"/>
      <c r="CT88" s="7444"/>
      <c r="CU88" s="7444"/>
      <c r="CV88" s="7444"/>
      <c r="CW88" s="7444"/>
      <c r="CX88" s="7444"/>
      <c r="CY88" s="7444"/>
      <c r="CZ88" s="7444"/>
      <c r="DA88" s="7444"/>
      <c r="DB88" s="7444"/>
    </row>
    <row r="89" spans="1:106" ht="15.65" customHeight="1" x14ac:dyDescent="0.35">
      <c r="A89" s="7589" t="s">
        <v>1700</v>
      </c>
      <c r="B89" s="7477"/>
      <c r="C89" s="7592"/>
      <c r="D89" s="7593"/>
      <c r="E89" s="7593"/>
      <c r="F89" s="7593"/>
      <c r="G89" s="7593"/>
      <c r="H89" s="7593"/>
      <c r="I89" s="7593"/>
      <c r="J89" s="7593"/>
      <c r="K89" s="7593"/>
      <c r="L89" s="7593"/>
      <c r="M89" s="7593"/>
      <c r="N89" s="7593"/>
      <c r="O89" s="7593"/>
      <c r="P89" s="7593"/>
      <c r="Q89" s="7593"/>
      <c r="R89" s="7593"/>
      <c r="S89" s="7594"/>
      <c r="T89" s="7592"/>
      <c r="U89" s="7594"/>
      <c r="V89" s="7592"/>
      <c r="W89" s="7594"/>
      <c r="X89" s="7592"/>
      <c r="Y89" s="7594"/>
      <c r="Z89" s="7589"/>
      <c r="AA89" s="7592"/>
      <c r="AB89" s="7593"/>
      <c r="AC89" s="7593"/>
      <c r="AD89" s="7594"/>
      <c r="AE89" s="7589"/>
      <c r="AF89" s="7592"/>
      <c r="AG89" s="7593"/>
      <c r="AH89" s="7593"/>
      <c r="AI89" s="7601"/>
      <c r="AJ89" s="7590"/>
      <c r="AK89" s="7590"/>
      <c r="AL89" s="7590"/>
      <c r="AM89" s="7590"/>
      <c r="AN89" s="7590"/>
      <c r="AO89" s="7590"/>
      <c r="AP89" s="7590"/>
      <c r="AQ89" s="7590"/>
      <c r="AR89" s="7443" t="str">
        <f t="shared" si="16"/>
        <v/>
      </c>
      <c r="AS89" s="7444"/>
      <c r="AT89" s="7444"/>
      <c r="AU89" s="7444"/>
      <c r="AV89" s="7444"/>
      <c r="AW89" s="7444"/>
      <c r="AX89" s="7444"/>
      <c r="AY89" s="7444"/>
      <c r="AZ89" s="7444"/>
      <c r="BA89" s="7444"/>
      <c r="BB89" s="7444"/>
      <c r="BC89" s="7444"/>
      <c r="BD89" s="7444"/>
      <c r="BE89" s="7444"/>
      <c r="BF89" s="7444"/>
      <c r="BG89" s="7444"/>
      <c r="BH89" s="7444"/>
      <c r="BI89" s="7444"/>
      <c r="BJ89" s="7444"/>
      <c r="BK89" s="7444"/>
      <c r="BL89" s="7444"/>
      <c r="BM89" s="7444"/>
      <c r="BN89" s="7444"/>
      <c r="BO89" s="7444"/>
      <c r="BP89" s="7444"/>
      <c r="BQ89" s="7444"/>
      <c r="BR89" s="7444"/>
      <c r="BS89" s="7444"/>
      <c r="BT89" s="7444"/>
      <c r="BU89" s="7444"/>
      <c r="BV89" s="7444"/>
      <c r="BW89" s="7444"/>
      <c r="BX89" s="7444"/>
      <c r="BY89" s="7444"/>
      <c r="BZ89" s="7444"/>
      <c r="CA89" s="7444"/>
      <c r="CB89" s="7444" t="str">
        <f t="shared" si="3"/>
        <v/>
      </c>
      <c r="CC89" s="7444" t="str">
        <f t="shared" si="4"/>
        <v/>
      </c>
      <c r="CD89" s="7444" t="str">
        <f t="shared" si="5"/>
        <v/>
      </c>
      <c r="CE89" s="7444" t="str">
        <f t="shared" si="6"/>
        <v/>
      </c>
      <c r="CF89" s="7444" t="str">
        <f t="shared" si="7"/>
        <v/>
      </c>
      <c r="CG89" s="7444" t="str">
        <f t="shared" si="8"/>
        <v/>
      </c>
      <c r="CH89" s="7444" t="str">
        <f t="shared" si="9"/>
        <v/>
      </c>
      <c r="CI89" s="7602"/>
      <c r="CJ89" s="7602"/>
      <c r="CK89" s="7444"/>
      <c r="CL89" s="7444">
        <f t="shared" si="10"/>
        <v>0</v>
      </c>
      <c r="CM89" s="7444">
        <f t="shared" si="11"/>
        <v>0</v>
      </c>
      <c r="CN89" s="7444">
        <f t="shared" si="12"/>
        <v>0</v>
      </c>
      <c r="CO89" s="7444">
        <f t="shared" si="13"/>
        <v>0</v>
      </c>
      <c r="CP89" s="7444">
        <f t="shared" si="14"/>
        <v>0</v>
      </c>
      <c r="CQ89" s="7444">
        <f t="shared" si="17"/>
        <v>0</v>
      </c>
      <c r="CR89" s="7444">
        <f t="shared" si="17"/>
        <v>0</v>
      </c>
      <c r="CS89" s="7444"/>
      <c r="CT89" s="7444"/>
      <c r="CU89" s="7444"/>
      <c r="CV89" s="7444"/>
      <c r="CW89" s="7444"/>
      <c r="CX89" s="7444"/>
      <c r="CY89" s="7444"/>
      <c r="CZ89" s="7444"/>
      <c r="DA89" s="7444"/>
      <c r="DB89" s="7444"/>
    </row>
    <row r="90" spans="1:106" ht="15.65" customHeight="1" x14ac:dyDescent="0.35">
      <c r="A90" s="7589" t="s">
        <v>1701</v>
      </c>
      <c r="B90" s="7477"/>
      <c r="C90" s="7592"/>
      <c r="D90" s="7593"/>
      <c r="E90" s="7593"/>
      <c r="F90" s="7593"/>
      <c r="G90" s="7593"/>
      <c r="H90" s="7593"/>
      <c r="I90" s="7593"/>
      <c r="J90" s="7593"/>
      <c r="K90" s="7593"/>
      <c r="L90" s="7593"/>
      <c r="M90" s="7593"/>
      <c r="N90" s="7593"/>
      <c r="O90" s="7593"/>
      <c r="P90" s="7593"/>
      <c r="Q90" s="7593"/>
      <c r="R90" s="7593"/>
      <c r="S90" s="7594"/>
      <c r="T90" s="7592"/>
      <c r="U90" s="7594"/>
      <c r="V90" s="7592"/>
      <c r="W90" s="7594"/>
      <c r="X90" s="7592"/>
      <c r="Y90" s="7594"/>
      <c r="Z90" s="7589"/>
      <c r="AA90" s="7592"/>
      <c r="AB90" s="7593"/>
      <c r="AC90" s="7593"/>
      <c r="AD90" s="7594"/>
      <c r="AE90" s="7589"/>
      <c r="AF90" s="7592"/>
      <c r="AG90" s="7593"/>
      <c r="AH90" s="7593"/>
      <c r="AI90" s="7601"/>
      <c r="AJ90" s="7590"/>
      <c r="AK90" s="7590"/>
      <c r="AL90" s="7590"/>
      <c r="AM90" s="7590"/>
      <c r="AN90" s="7590"/>
      <c r="AO90" s="7590"/>
      <c r="AP90" s="7590"/>
      <c r="AQ90" s="7590"/>
      <c r="AR90" s="7443" t="str">
        <f t="shared" si="16"/>
        <v/>
      </c>
      <c r="AS90" s="7444"/>
      <c r="AT90" s="7444"/>
      <c r="AU90" s="7444"/>
      <c r="AV90" s="7444"/>
      <c r="AW90" s="7444"/>
      <c r="AX90" s="7444"/>
      <c r="AY90" s="7444"/>
      <c r="AZ90" s="7444"/>
      <c r="BA90" s="7444"/>
      <c r="BB90" s="7444"/>
      <c r="BC90" s="7444"/>
      <c r="BD90" s="7444"/>
      <c r="BE90" s="7444"/>
      <c r="BF90" s="7444"/>
      <c r="BG90" s="7444"/>
      <c r="BH90" s="7444"/>
      <c r="BI90" s="7444"/>
      <c r="BJ90" s="7444"/>
      <c r="BK90" s="7444"/>
      <c r="BL90" s="7444"/>
      <c r="BM90" s="7444"/>
      <c r="BN90" s="7444"/>
      <c r="BO90" s="7444"/>
      <c r="BP90" s="7444"/>
      <c r="BQ90" s="7444"/>
      <c r="BR90" s="7444"/>
      <c r="BS90" s="7444"/>
      <c r="BT90" s="7444"/>
      <c r="BU90" s="7444"/>
      <c r="BV90" s="7444"/>
      <c r="BW90" s="7444"/>
      <c r="BX90" s="7444"/>
      <c r="BY90" s="7444"/>
      <c r="BZ90" s="7444"/>
      <c r="CA90" s="7444"/>
      <c r="CB90" s="7444" t="str">
        <f t="shared" si="3"/>
        <v/>
      </c>
      <c r="CC90" s="7444" t="str">
        <f t="shared" si="4"/>
        <v/>
      </c>
      <c r="CD90" s="7444" t="str">
        <f t="shared" si="5"/>
        <v/>
      </c>
      <c r="CE90" s="7444" t="str">
        <f t="shared" si="6"/>
        <v/>
      </c>
      <c r="CF90" s="7444" t="str">
        <f t="shared" si="7"/>
        <v/>
      </c>
      <c r="CG90" s="7444" t="str">
        <f t="shared" si="8"/>
        <v/>
      </c>
      <c r="CH90" s="7444" t="str">
        <f t="shared" si="9"/>
        <v/>
      </c>
      <c r="CI90" s="7602"/>
      <c r="CJ90" s="7602"/>
      <c r="CK90" s="7444"/>
      <c r="CL90" s="7444">
        <f t="shared" si="10"/>
        <v>0</v>
      </c>
      <c r="CM90" s="7444">
        <f t="shared" si="11"/>
        <v>0</v>
      </c>
      <c r="CN90" s="7444">
        <f t="shared" si="12"/>
        <v>0</v>
      </c>
      <c r="CO90" s="7444">
        <f t="shared" si="13"/>
        <v>0</v>
      </c>
      <c r="CP90" s="7444">
        <f t="shared" si="14"/>
        <v>0</v>
      </c>
      <c r="CQ90" s="7444">
        <f t="shared" si="17"/>
        <v>0</v>
      </c>
      <c r="CR90" s="7444">
        <f t="shared" si="17"/>
        <v>0</v>
      </c>
      <c r="CS90" s="7444"/>
      <c r="CT90" s="7444"/>
      <c r="CU90" s="7444"/>
      <c r="CV90" s="7444"/>
      <c r="CW90" s="7444"/>
      <c r="CX90" s="7444"/>
      <c r="CY90" s="7444"/>
      <c r="CZ90" s="7444"/>
      <c r="DA90" s="7444"/>
      <c r="DB90" s="7444"/>
    </row>
    <row r="91" spans="1:106" ht="15.65" customHeight="1" x14ac:dyDescent="0.35">
      <c r="A91" s="7589" t="s">
        <v>1702</v>
      </c>
      <c r="B91" s="7477"/>
      <c r="C91" s="7592"/>
      <c r="D91" s="7593"/>
      <c r="E91" s="7593"/>
      <c r="F91" s="7593"/>
      <c r="G91" s="7593"/>
      <c r="H91" s="7593"/>
      <c r="I91" s="7593"/>
      <c r="J91" s="7593"/>
      <c r="K91" s="7593"/>
      <c r="L91" s="7593"/>
      <c r="M91" s="7593"/>
      <c r="N91" s="7593"/>
      <c r="O91" s="7593"/>
      <c r="P91" s="7593"/>
      <c r="Q91" s="7593"/>
      <c r="R91" s="7593"/>
      <c r="S91" s="7594"/>
      <c r="T91" s="7592"/>
      <c r="U91" s="7594"/>
      <c r="V91" s="7592"/>
      <c r="W91" s="7594"/>
      <c r="X91" s="7592"/>
      <c r="Y91" s="7594"/>
      <c r="Z91" s="7589"/>
      <c r="AA91" s="7592"/>
      <c r="AB91" s="7593"/>
      <c r="AC91" s="7593"/>
      <c r="AD91" s="7594"/>
      <c r="AE91" s="7589"/>
      <c r="AF91" s="7592"/>
      <c r="AG91" s="7593"/>
      <c r="AH91" s="7593"/>
      <c r="AI91" s="7601"/>
      <c r="AJ91" s="7590"/>
      <c r="AK91" s="7590"/>
      <c r="AL91" s="7590"/>
      <c r="AM91" s="7590"/>
      <c r="AN91" s="7590"/>
      <c r="AO91" s="7590"/>
      <c r="AP91" s="7590"/>
      <c r="AQ91" s="7590"/>
      <c r="AR91" s="7443" t="str">
        <f t="shared" si="16"/>
        <v/>
      </c>
      <c r="AS91" s="7444"/>
      <c r="AT91" s="7444"/>
      <c r="AU91" s="7444"/>
      <c r="AV91" s="7444"/>
      <c r="AW91" s="7444"/>
      <c r="AX91" s="7444"/>
      <c r="AY91" s="7444"/>
      <c r="AZ91" s="7444"/>
      <c r="BA91" s="7444"/>
      <c r="BB91" s="7444"/>
      <c r="BC91" s="7444"/>
      <c r="BD91" s="7444"/>
      <c r="BE91" s="7444"/>
      <c r="BF91" s="7444"/>
      <c r="BG91" s="7444"/>
      <c r="BH91" s="7444"/>
      <c r="BI91" s="7444"/>
      <c r="BJ91" s="7444"/>
      <c r="BK91" s="7444"/>
      <c r="BL91" s="7444"/>
      <c r="BM91" s="7444"/>
      <c r="BN91" s="7444"/>
      <c r="BO91" s="7444"/>
      <c r="BP91" s="7444"/>
      <c r="BQ91" s="7444"/>
      <c r="BR91" s="7444"/>
      <c r="BS91" s="7444"/>
      <c r="BT91" s="7444"/>
      <c r="BU91" s="7444"/>
      <c r="BV91" s="7444"/>
      <c r="BW91" s="7444"/>
      <c r="BX91" s="7444"/>
      <c r="BY91" s="7444"/>
      <c r="BZ91" s="7444"/>
      <c r="CA91" s="7444"/>
      <c r="CB91" s="7444" t="str">
        <f t="shared" si="3"/>
        <v/>
      </c>
      <c r="CC91" s="7444" t="str">
        <f t="shared" si="4"/>
        <v/>
      </c>
      <c r="CD91" s="7444" t="str">
        <f t="shared" si="5"/>
        <v/>
      </c>
      <c r="CE91" s="7444" t="str">
        <f t="shared" si="6"/>
        <v/>
      </c>
      <c r="CF91" s="7444" t="str">
        <f t="shared" si="7"/>
        <v/>
      </c>
      <c r="CG91" s="7444" t="str">
        <f t="shared" si="8"/>
        <v/>
      </c>
      <c r="CH91" s="7444" t="str">
        <f t="shared" si="9"/>
        <v/>
      </c>
      <c r="CI91" s="7602"/>
      <c r="CJ91" s="7602"/>
      <c r="CK91" s="7444"/>
      <c r="CL91" s="7444">
        <f t="shared" si="10"/>
        <v>0</v>
      </c>
      <c r="CM91" s="7444">
        <f t="shared" si="11"/>
        <v>0</v>
      </c>
      <c r="CN91" s="7444">
        <f t="shared" si="12"/>
        <v>0</v>
      </c>
      <c r="CO91" s="7444">
        <f t="shared" si="13"/>
        <v>0</v>
      </c>
      <c r="CP91" s="7444">
        <f t="shared" si="14"/>
        <v>0</v>
      </c>
      <c r="CQ91" s="7444">
        <f t="shared" si="17"/>
        <v>0</v>
      </c>
      <c r="CR91" s="7444">
        <f t="shared" si="17"/>
        <v>0</v>
      </c>
      <c r="CS91" s="7444"/>
      <c r="CT91" s="7444"/>
      <c r="CU91" s="7444"/>
      <c r="CV91" s="7444"/>
      <c r="CW91" s="7444"/>
      <c r="CX91" s="7444"/>
      <c r="CY91" s="7444"/>
      <c r="CZ91" s="7444"/>
      <c r="DA91" s="7444"/>
      <c r="DB91" s="7444"/>
    </row>
    <row r="92" spans="1:106" ht="15.65" customHeight="1" x14ac:dyDescent="0.35">
      <c r="A92" s="7589" t="s">
        <v>1703</v>
      </c>
      <c r="B92" s="7477"/>
      <c r="C92" s="7603"/>
      <c r="D92" s="7604"/>
      <c r="E92" s="7604"/>
      <c r="F92" s="7604"/>
      <c r="G92" s="7604"/>
      <c r="H92" s="7604"/>
      <c r="I92" s="7604"/>
      <c r="J92" s="7604"/>
      <c r="K92" s="7604"/>
      <c r="L92" s="7593"/>
      <c r="M92" s="7593"/>
      <c r="N92" s="7593"/>
      <c r="O92" s="7593"/>
      <c r="P92" s="7593"/>
      <c r="Q92" s="7593"/>
      <c r="R92" s="7593"/>
      <c r="S92" s="7594"/>
      <c r="T92" s="7592"/>
      <c r="U92" s="7594"/>
      <c r="V92" s="7592"/>
      <c r="W92" s="7594"/>
      <c r="X92" s="7592"/>
      <c r="Y92" s="7594"/>
      <c r="Z92" s="7589"/>
      <c r="AA92" s="7592"/>
      <c r="AB92" s="7593"/>
      <c r="AC92" s="7593"/>
      <c r="AD92" s="7594"/>
      <c r="AE92" s="7589"/>
      <c r="AF92" s="7592"/>
      <c r="AG92" s="7593"/>
      <c r="AH92" s="7593"/>
      <c r="AI92" s="7601"/>
      <c r="AJ92" s="7590"/>
      <c r="AK92" s="7590"/>
      <c r="AL92" s="7590"/>
      <c r="AM92" s="7590"/>
      <c r="AN92" s="7590"/>
      <c r="AO92" s="7590"/>
      <c r="AP92" s="7590"/>
      <c r="AQ92" s="7590"/>
      <c r="AR92" s="7443" t="str">
        <f t="shared" si="16"/>
        <v/>
      </c>
      <c r="AS92" s="7444"/>
      <c r="AT92" s="7444"/>
      <c r="AU92" s="7444"/>
      <c r="AV92" s="7444"/>
      <c r="AW92" s="7444"/>
      <c r="AX92" s="7444"/>
      <c r="AY92" s="7444"/>
      <c r="AZ92" s="7444"/>
      <c r="BA92" s="7444"/>
      <c r="BB92" s="7444"/>
      <c r="BC92" s="7444"/>
      <c r="BD92" s="7444"/>
      <c r="BE92" s="7444"/>
      <c r="BF92" s="7444"/>
      <c r="BG92" s="7444"/>
      <c r="BH92" s="7444"/>
      <c r="BI92" s="7444"/>
      <c r="BJ92" s="7444"/>
      <c r="BK92" s="7444"/>
      <c r="BL92" s="7444"/>
      <c r="BM92" s="7444"/>
      <c r="BN92" s="7444"/>
      <c r="BO92" s="7444"/>
      <c r="BP92" s="7444"/>
      <c r="BQ92" s="7444"/>
      <c r="BR92" s="7444"/>
      <c r="BS92" s="7444"/>
      <c r="BT92" s="7444"/>
      <c r="BU92" s="7444"/>
      <c r="BV92" s="7444"/>
      <c r="BW92" s="7444"/>
      <c r="BX92" s="7444"/>
      <c r="BY92" s="7444"/>
      <c r="BZ92" s="7444"/>
      <c r="CA92" s="7444"/>
      <c r="CB92" s="7444" t="str">
        <f t="shared" si="3"/>
        <v/>
      </c>
      <c r="CC92" s="7444" t="str">
        <f t="shared" si="4"/>
        <v/>
      </c>
      <c r="CD92" s="7444" t="str">
        <f t="shared" si="5"/>
        <v/>
      </c>
      <c r="CE92" s="7444" t="str">
        <f t="shared" si="6"/>
        <v/>
      </c>
      <c r="CF92" s="7444" t="str">
        <f t="shared" si="7"/>
        <v/>
      </c>
      <c r="CG92" s="7444" t="str">
        <f t="shared" si="8"/>
        <v/>
      </c>
      <c r="CH92" s="7444" t="str">
        <f t="shared" si="9"/>
        <v/>
      </c>
      <c r="CI92" s="7602"/>
      <c r="CJ92" s="7602"/>
      <c r="CK92" s="7444"/>
      <c r="CL92" s="7444">
        <f t="shared" si="10"/>
        <v>0</v>
      </c>
      <c r="CM92" s="7444">
        <f t="shared" si="11"/>
        <v>0</v>
      </c>
      <c r="CN92" s="7444">
        <f t="shared" si="12"/>
        <v>0</v>
      </c>
      <c r="CO92" s="7444">
        <f>IF(X92&gt;SUM($C92:$S92),1,0)</f>
        <v>0</v>
      </c>
      <c r="CP92" s="7444">
        <f t="shared" si="14"/>
        <v>0</v>
      </c>
      <c r="CQ92" s="7444">
        <f t="shared" si="17"/>
        <v>0</v>
      </c>
      <c r="CR92" s="7444">
        <f t="shared" si="17"/>
        <v>0</v>
      </c>
      <c r="CS92" s="7444"/>
      <c r="CT92" s="7444"/>
      <c r="CU92" s="7444"/>
      <c r="CV92" s="7444"/>
      <c r="CW92" s="7444"/>
      <c r="CX92" s="7444"/>
      <c r="CY92" s="7444"/>
      <c r="CZ92" s="7444"/>
      <c r="DA92" s="7444"/>
      <c r="DB92" s="7444"/>
    </row>
    <row r="93" spans="1:106" ht="15.65" customHeight="1" x14ac:dyDescent="0.35">
      <c r="A93" s="7589" t="s">
        <v>1704</v>
      </c>
      <c r="B93" s="7477"/>
      <c r="C93" s="7592"/>
      <c r="D93" s="7593"/>
      <c r="E93" s="7593"/>
      <c r="F93" s="7593"/>
      <c r="G93" s="7593"/>
      <c r="H93" s="7593"/>
      <c r="I93" s="7593"/>
      <c r="J93" s="7593"/>
      <c r="K93" s="7593"/>
      <c r="L93" s="7593"/>
      <c r="M93" s="7593"/>
      <c r="N93" s="7593"/>
      <c r="O93" s="7593"/>
      <c r="P93" s="7593"/>
      <c r="Q93" s="7593"/>
      <c r="R93" s="7593"/>
      <c r="S93" s="7594"/>
      <c r="T93" s="7592"/>
      <c r="U93" s="7594"/>
      <c r="V93" s="7592"/>
      <c r="W93" s="7594"/>
      <c r="X93" s="7592"/>
      <c r="Y93" s="7594"/>
      <c r="Z93" s="7589"/>
      <c r="AA93" s="7592"/>
      <c r="AB93" s="7593"/>
      <c r="AC93" s="7593"/>
      <c r="AD93" s="7594"/>
      <c r="AE93" s="7589"/>
      <c r="AF93" s="7592"/>
      <c r="AG93" s="7593"/>
      <c r="AH93" s="7593"/>
      <c r="AI93" s="7601"/>
      <c r="AJ93" s="7590"/>
      <c r="AK93" s="7590"/>
      <c r="AL93" s="7590"/>
      <c r="AM93" s="7590"/>
      <c r="AN93" s="7590"/>
      <c r="AO93" s="7590"/>
      <c r="AP93" s="7590"/>
      <c r="AQ93" s="7590"/>
      <c r="AR93" s="7443" t="str">
        <f t="shared" si="16"/>
        <v/>
      </c>
      <c r="AS93" s="7444"/>
      <c r="AT93" s="7444"/>
      <c r="AU93" s="7444"/>
      <c r="AV93" s="7444"/>
      <c r="AW93" s="7444"/>
      <c r="AX93" s="7444"/>
      <c r="AY93" s="7444"/>
      <c r="AZ93" s="7444"/>
      <c r="BA93" s="7444"/>
      <c r="BB93" s="7444"/>
      <c r="BC93" s="7444"/>
      <c r="BD93" s="7444"/>
      <c r="BE93" s="7444"/>
      <c r="BF93" s="7444"/>
      <c r="BG93" s="7444"/>
      <c r="BH93" s="7444"/>
      <c r="BI93" s="7444"/>
      <c r="BJ93" s="7444"/>
      <c r="BK93" s="7444"/>
      <c r="BL93" s="7444"/>
      <c r="BM93" s="7444"/>
      <c r="BN93" s="7444"/>
      <c r="BO93" s="7444"/>
      <c r="BP93" s="7444"/>
      <c r="BQ93" s="7444"/>
      <c r="BR93" s="7444"/>
      <c r="BS93" s="7444"/>
      <c r="BT93" s="7444"/>
      <c r="BU93" s="7444"/>
      <c r="BV93" s="7444"/>
      <c r="BW93" s="7444"/>
      <c r="BX93" s="7444"/>
      <c r="BY93" s="7444"/>
      <c r="BZ93" s="7444"/>
      <c r="CA93" s="7444"/>
      <c r="CB93" s="7444" t="str">
        <f t="shared" si="3"/>
        <v/>
      </c>
      <c r="CC93" s="7444" t="str">
        <f t="shared" si="4"/>
        <v/>
      </c>
      <c r="CD93" s="7444" t="str">
        <f t="shared" si="5"/>
        <v/>
      </c>
      <c r="CE93" s="7444" t="str">
        <f t="shared" si="6"/>
        <v/>
      </c>
      <c r="CF93" s="7444" t="str">
        <f t="shared" si="7"/>
        <v/>
      </c>
      <c r="CG93" s="7444" t="str">
        <f t="shared" si="8"/>
        <v/>
      </c>
      <c r="CH93" s="7444" t="str">
        <f t="shared" si="9"/>
        <v/>
      </c>
      <c r="CI93" s="7602"/>
      <c r="CJ93" s="7602"/>
      <c r="CK93" s="7444"/>
      <c r="CL93" s="7444">
        <f t="shared" si="10"/>
        <v>0</v>
      </c>
      <c r="CM93" s="7444">
        <f t="shared" si="11"/>
        <v>0</v>
      </c>
      <c r="CN93" s="7444">
        <f t="shared" si="12"/>
        <v>0</v>
      </c>
      <c r="CO93" s="7444">
        <f t="shared" si="13"/>
        <v>0</v>
      </c>
      <c r="CP93" s="7444">
        <f t="shared" si="14"/>
        <v>0</v>
      </c>
      <c r="CQ93" s="7444">
        <f t="shared" si="17"/>
        <v>0</v>
      </c>
      <c r="CR93" s="7444">
        <f t="shared" si="17"/>
        <v>0</v>
      </c>
      <c r="CS93" s="7444"/>
      <c r="CT93" s="7444"/>
      <c r="CU93" s="7444"/>
      <c r="CV93" s="7444"/>
      <c r="CW93" s="7444"/>
      <c r="CX93" s="7444"/>
      <c r="CY93" s="7444"/>
      <c r="CZ93" s="7444"/>
      <c r="DA93" s="7444"/>
      <c r="DB93" s="7444"/>
    </row>
    <row r="94" spans="1:106" ht="15.65" customHeight="1" x14ac:dyDescent="0.35">
      <c r="A94" s="7589" t="s">
        <v>1705</v>
      </c>
      <c r="B94" s="7477"/>
      <c r="C94" s="7592"/>
      <c r="D94" s="7593"/>
      <c r="E94" s="7593"/>
      <c r="F94" s="7593"/>
      <c r="G94" s="7593"/>
      <c r="H94" s="7593"/>
      <c r="I94" s="7593"/>
      <c r="J94" s="7593"/>
      <c r="K94" s="7593"/>
      <c r="L94" s="7593"/>
      <c r="M94" s="7593"/>
      <c r="N94" s="7593"/>
      <c r="O94" s="7593"/>
      <c r="P94" s="7593"/>
      <c r="Q94" s="7593"/>
      <c r="R94" s="7593"/>
      <c r="S94" s="7594"/>
      <c r="T94" s="7592"/>
      <c r="U94" s="7594"/>
      <c r="V94" s="7592"/>
      <c r="W94" s="7594"/>
      <c r="X94" s="7592"/>
      <c r="Y94" s="7594"/>
      <c r="Z94" s="7589"/>
      <c r="AA94" s="7592"/>
      <c r="AB94" s="7593"/>
      <c r="AC94" s="7593"/>
      <c r="AD94" s="7594"/>
      <c r="AE94" s="7589"/>
      <c r="AF94" s="7592"/>
      <c r="AG94" s="7593"/>
      <c r="AH94" s="7593"/>
      <c r="AI94" s="7601"/>
      <c r="AJ94" s="7590"/>
      <c r="AK94" s="7590"/>
      <c r="AL94" s="7590"/>
      <c r="AM94" s="7590"/>
      <c r="AN94" s="7590"/>
      <c r="AO94" s="7590"/>
      <c r="AP94" s="7590"/>
      <c r="AQ94" s="7590"/>
      <c r="AR94" s="7443" t="str">
        <f t="shared" si="16"/>
        <v/>
      </c>
      <c r="AS94" s="7444"/>
      <c r="AT94" s="7444"/>
      <c r="AU94" s="7444"/>
      <c r="AV94" s="7444"/>
      <c r="AW94" s="7444"/>
      <c r="AX94" s="7444"/>
      <c r="AY94" s="7444"/>
      <c r="AZ94" s="7444"/>
      <c r="BA94" s="7444"/>
      <c r="BB94" s="7444"/>
      <c r="BC94" s="7444"/>
      <c r="BD94" s="7444"/>
      <c r="BE94" s="7444"/>
      <c r="BF94" s="7444"/>
      <c r="BG94" s="7444"/>
      <c r="BH94" s="7444"/>
      <c r="BI94" s="7444"/>
      <c r="BJ94" s="7444"/>
      <c r="BK94" s="7444"/>
      <c r="BL94" s="7444"/>
      <c r="BM94" s="7444"/>
      <c r="BN94" s="7444"/>
      <c r="BO94" s="7444"/>
      <c r="BP94" s="7444"/>
      <c r="BQ94" s="7444"/>
      <c r="BR94" s="7444"/>
      <c r="BS94" s="7444"/>
      <c r="BT94" s="7444"/>
      <c r="BU94" s="7444"/>
      <c r="BV94" s="7444"/>
      <c r="BW94" s="7444"/>
      <c r="BX94" s="7444"/>
      <c r="BY94" s="7444"/>
      <c r="BZ94" s="7444"/>
      <c r="CA94" s="7444"/>
      <c r="CB94" s="7444" t="str">
        <f t="shared" si="3"/>
        <v/>
      </c>
      <c r="CC94" s="7444" t="str">
        <f t="shared" si="4"/>
        <v/>
      </c>
      <c r="CD94" s="7444" t="str">
        <f t="shared" si="5"/>
        <v/>
      </c>
      <c r="CE94" s="7444" t="str">
        <f t="shared" si="6"/>
        <v/>
      </c>
      <c r="CF94" s="7444" t="str">
        <f t="shared" si="7"/>
        <v/>
      </c>
      <c r="CG94" s="7444" t="str">
        <f t="shared" si="8"/>
        <v/>
      </c>
      <c r="CH94" s="7444" t="str">
        <f t="shared" si="9"/>
        <v/>
      </c>
      <c r="CI94" s="7602"/>
      <c r="CJ94" s="7602"/>
      <c r="CK94" s="7444"/>
      <c r="CL94" s="7444">
        <f t="shared" si="10"/>
        <v>0</v>
      </c>
      <c r="CM94" s="7444">
        <f t="shared" si="11"/>
        <v>0</v>
      </c>
      <c r="CN94" s="7444">
        <f t="shared" si="12"/>
        <v>0</v>
      </c>
      <c r="CO94" s="7444">
        <f t="shared" si="13"/>
        <v>0</v>
      </c>
      <c r="CP94" s="7444">
        <f t="shared" si="14"/>
        <v>0</v>
      </c>
      <c r="CQ94" s="7444">
        <f t="shared" si="17"/>
        <v>0</v>
      </c>
      <c r="CR94" s="7444">
        <f t="shared" si="17"/>
        <v>0</v>
      </c>
      <c r="CS94" s="7444"/>
      <c r="CT94" s="7444"/>
      <c r="CU94" s="7444"/>
      <c r="CV94" s="7444"/>
      <c r="CW94" s="7444"/>
      <c r="CX94" s="7444"/>
      <c r="CY94" s="7444"/>
      <c r="CZ94" s="7444"/>
      <c r="DA94" s="7444"/>
      <c r="DB94" s="7444"/>
    </row>
    <row r="95" spans="1:106" ht="15.65" customHeight="1" x14ac:dyDescent="0.35">
      <c r="A95" s="1082" t="s">
        <v>1706</v>
      </c>
      <c r="B95" s="7477"/>
      <c r="C95" s="7592"/>
      <c r="D95" s="7593"/>
      <c r="E95" s="7593"/>
      <c r="F95" s="7593"/>
      <c r="G95" s="7593"/>
      <c r="H95" s="7593"/>
      <c r="I95" s="7593"/>
      <c r="J95" s="7593"/>
      <c r="K95" s="7593"/>
      <c r="L95" s="7593"/>
      <c r="M95" s="7593"/>
      <c r="N95" s="7593"/>
      <c r="O95" s="7593"/>
      <c r="P95" s="7593"/>
      <c r="Q95" s="7593"/>
      <c r="R95" s="7593"/>
      <c r="S95" s="7594"/>
      <c r="T95" s="7592"/>
      <c r="U95" s="7594"/>
      <c r="V95" s="7592"/>
      <c r="W95" s="7594"/>
      <c r="X95" s="7592"/>
      <c r="Y95" s="7594"/>
      <c r="Z95" s="7589"/>
      <c r="AA95" s="7592"/>
      <c r="AB95" s="7593"/>
      <c r="AC95" s="7593"/>
      <c r="AD95" s="7594"/>
      <c r="AE95" s="7589"/>
      <c r="AF95" s="7592"/>
      <c r="AG95" s="7593"/>
      <c r="AH95" s="7593"/>
      <c r="AI95" s="7601"/>
      <c r="AJ95" s="7590"/>
      <c r="AK95" s="7590"/>
      <c r="AL95" s="7590"/>
      <c r="AM95" s="7590"/>
      <c r="AN95" s="7590"/>
      <c r="AO95" s="7590"/>
      <c r="AP95" s="7590"/>
      <c r="AQ95" s="7590"/>
      <c r="AR95" s="7443" t="str">
        <f t="shared" si="16"/>
        <v/>
      </c>
      <c r="AS95" s="7444"/>
      <c r="AT95" s="7444"/>
      <c r="AU95" s="7444"/>
      <c r="AV95" s="7444"/>
      <c r="AW95" s="7444"/>
      <c r="AX95" s="7444"/>
      <c r="AY95" s="7444"/>
      <c r="AZ95" s="7444"/>
      <c r="BA95" s="7444"/>
      <c r="BB95" s="7444"/>
      <c r="BC95" s="7444"/>
      <c r="BD95" s="7444"/>
      <c r="BE95" s="7444"/>
      <c r="BF95" s="7444"/>
      <c r="BG95" s="7444"/>
      <c r="BH95" s="7444"/>
      <c r="BI95" s="7444"/>
      <c r="BJ95" s="7444"/>
      <c r="BK95" s="7444"/>
      <c r="BL95" s="7444"/>
      <c r="BM95" s="7444"/>
      <c r="BN95" s="7444"/>
      <c r="BO95" s="7444"/>
      <c r="BP95" s="7444"/>
      <c r="BQ95" s="7444"/>
      <c r="BR95" s="7444"/>
      <c r="BS95" s="7444"/>
      <c r="BT95" s="7444"/>
      <c r="BU95" s="7444"/>
      <c r="BV95" s="7444"/>
      <c r="BW95" s="7444"/>
      <c r="BX95" s="7444"/>
      <c r="BY95" s="7444"/>
      <c r="BZ95" s="7444"/>
      <c r="CA95" s="7444"/>
      <c r="CB95" s="7444" t="str">
        <f t="shared" si="3"/>
        <v/>
      </c>
      <c r="CC95" s="7444" t="str">
        <f t="shared" si="4"/>
        <v/>
      </c>
      <c r="CD95" s="7444" t="str">
        <f t="shared" si="5"/>
        <v/>
      </c>
      <c r="CE95" s="7444" t="str">
        <f t="shared" si="6"/>
        <v/>
      </c>
      <c r="CF95" s="7444" t="str">
        <f t="shared" si="7"/>
        <v/>
      </c>
      <c r="CG95" s="7444" t="str">
        <f t="shared" si="8"/>
        <v/>
      </c>
      <c r="CH95" s="7444" t="str">
        <f t="shared" si="9"/>
        <v/>
      </c>
      <c r="CI95" s="7602"/>
      <c r="CJ95" s="7602"/>
      <c r="CK95" s="7444"/>
      <c r="CL95" s="7444">
        <f t="shared" si="10"/>
        <v>0</v>
      </c>
      <c r="CM95" s="7444">
        <f t="shared" si="11"/>
        <v>0</v>
      </c>
      <c r="CN95" s="7444">
        <f t="shared" si="12"/>
        <v>0</v>
      </c>
      <c r="CO95" s="7444">
        <f t="shared" si="13"/>
        <v>0</v>
      </c>
      <c r="CP95" s="7444">
        <f t="shared" si="14"/>
        <v>0</v>
      </c>
      <c r="CQ95" s="7444">
        <f t="shared" si="17"/>
        <v>0</v>
      </c>
      <c r="CR95" s="7444">
        <f t="shared" si="17"/>
        <v>0</v>
      </c>
      <c r="CS95" s="7444"/>
      <c r="CT95" s="7444"/>
      <c r="CU95" s="7444"/>
      <c r="CV95" s="7444"/>
      <c r="CW95" s="7444"/>
      <c r="CX95" s="7444"/>
      <c r="CY95" s="7444"/>
      <c r="CZ95" s="7444"/>
      <c r="DA95" s="7444"/>
      <c r="DB95" s="7444"/>
    </row>
    <row r="96" spans="1:106" ht="15.65" customHeight="1" x14ac:dyDescent="0.35">
      <c r="A96" s="7605" t="s">
        <v>1707</v>
      </c>
      <c r="B96" s="7477"/>
      <c r="C96" s="7606"/>
      <c r="D96" s="7607"/>
      <c r="E96" s="7607"/>
      <c r="F96" s="7607"/>
      <c r="G96" s="7607"/>
      <c r="H96" s="7607"/>
      <c r="I96" s="7607"/>
      <c r="J96" s="7607"/>
      <c r="K96" s="7607"/>
      <c r="L96" s="7607"/>
      <c r="M96" s="7607"/>
      <c r="N96" s="7607"/>
      <c r="O96" s="7607"/>
      <c r="P96" s="7607"/>
      <c r="Q96" s="7607"/>
      <c r="R96" s="7607"/>
      <c r="S96" s="7608"/>
      <c r="T96" s="7592"/>
      <c r="U96" s="7594"/>
      <c r="V96" s="7592"/>
      <c r="W96" s="7594"/>
      <c r="X96" s="7592"/>
      <c r="Y96" s="7594"/>
      <c r="Z96" s="7589"/>
      <c r="AA96" s="7592"/>
      <c r="AB96" s="7593"/>
      <c r="AC96" s="7593"/>
      <c r="AD96" s="7594"/>
      <c r="AE96" s="7589"/>
      <c r="AF96" s="7592"/>
      <c r="AG96" s="7593"/>
      <c r="AH96" s="7593"/>
      <c r="AI96" s="7601"/>
      <c r="AJ96" s="7590"/>
      <c r="AK96" s="7590"/>
      <c r="AL96" s="7590"/>
      <c r="AM96" s="7590"/>
      <c r="AN96" s="7590"/>
      <c r="AO96" s="7590"/>
      <c r="AP96" s="7590"/>
      <c r="AQ96" s="7590"/>
      <c r="AR96" s="7443" t="str">
        <f t="shared" si="16"/>
        <v/>
      </c>
      <c r="AS96" s="7444"/>
      <c r="AT96" s="7444"/>
      <c r="AU96" s="7444"/>
      <c r="AV96" s="7444"/>
      <c r="AW96" s="7444"/>
      <c r="AX96" s="7444"/>
      <c r="AY96" s="7444"/>
      <c r="AZ96" s="7444"/>
      <c r="BA96" s="7444"/>
      <c r="BB96" s="7444"/>
      <c r="BC96" s="7444"/>
      <c r="BD96" s="7444"/>
      <c r="BE96" s="7444"/>
      <c r="BF96" s="7444"/>
      <c r="BG96" s="7444"/>
      <c r="BH96" s="7444"/>
      <c r="BI96" s="7444"/>
      <c r="BJ96" s="7444"/>
      <c r="BK96" s="7444"/>
      <c r="BL96" s="7444"/>
      <c r="BM96" s="7444"/>
      <c r="BN96" s="7444"/>
      <c r="BO96" s="7444"/>
      <c r="BP96" s="7444"/>
      <c r="BQ96" s="7444"/>
      <c r="BR96" s="7444"/>
      <c r="BS96" s="7444"/>
      <c r="BT96" s="7444"/>
      <c r="BU96" s="7444"/>
      <c r="BV96" s="7444"/>
      <c r="BW96" s="7444"/>
      <c r="BX96" s="7444"/>
      <c r="BY96" s="7444"/>
      <c r="BZ96" s="7444"/>
      <c r="CA96" s="7444"/>
      <c r="CB96" s="7444" t="str">
        <f t="shared" si="3"/>
        <v/>
      </c>
      <c r="CC96" s="7444" t="str">
        <f t="shared" si="4"/>
        <v/>
      </c>
      <c r="CD96" s="7444" t="str">
        <f t="shared" si="5"/>
        <v/>
      </c>
      <c r="CE96" s="7444" t="str">
        <f t="shared" si="6"/>
        <v/>
      </c>
      <c r="CF96" s="7444" t="str">
        <f t="shared" si="7"/>
        <v/>
      </c>
      <c r="CG96" s="7444" t="str">
        <f t="shared" si="8"/>
        <v/>
      </c>
      <c r="CH96" s="7444" t="str">
        <f t="shared" si="9"/>
        <v/>
      </c>
      <c r="CI96" s="7602"/>
      <c r="CJ96" s="7602"/>
      <c r="CK96" s="7444"/>
      <c r="CL96" s="7444">
        <f t="shared" si="10"/>
        <v>0</v>
      </c>
      <c r="CM96" s="7444">
        <f t="shared" si="11"/>
        <v>0</v>
      </c>
      <c r="CN96" s="7444">
        <f t="shared" si="12"/>
        <v>0</v>
      </c>
      <c r="CO96" s="7444">
        <f t="shared" si="13"/>
        <v>0</v>
      </c>
      <c r="CP96" s="7444">
        <f t="shared" si="14"/>
        <v>0</v>
      </c>
      <c r="CQ96" s="7444">
        <f t="shared" si="17"/>
        <v>0</v>
      </c>
      <c r="CR96" s="7444">
        <f t="shared" si="17"/>
        <v>0</v>
      </c>
      <c r="CS96" s="7444"/>
      <c r="CT96" s="7444"/>
      <c r="CU96" s="7444"/>
      <c r="CV96" s="7444"/>
      <c r="CW96" s="7444"/>
      <c r="CX96" s="7444"/>
      <c r="CY96" s="7444"/>
      <c r="CZ96" s="7444"/>
      <c r="DA96" s="7444"/>
      <c r="DB96" s="7444"/>
    </row>
    <row r="97" spans="1:106" ht="21" customHeight="1" x14ac:dyDescent="0.35">
      <c r="A97" s="7609" t="s">
        <v>36</v>
      </c>
      <c r="B97" s="7610"/>
      <c r="C97" s="7611"/>
      <c r="D97" s="7612"/>
      <c r="E97" s="7612"/>
      <c r="F97" s="7612"/>
      <c r="G97" s="7612"/>
      <c r="H97" s="7613"/>
      <c r="I97" s="7612"/>
      <c r="J97" s="7612"/>
      <c r="K97" s="7612"/>
      <c r="L97" s="7612"/>
      <c r="M97" s="7612"/>
      <c r="N97" s="7612"/>
      <c r="O97" s="7612"/>
      <c r="P97" s="7612"/>
      <c r="Q97" s="7612"/>
      <c r="R97" s="7612"/>
      <c r="S97" s="7614"/>
      <c r="T97" s="7611"/>
      <c r="U97" s="7614"/>
      <c r="V97" s="7611"/>
      <c r="W97" s="7614"/>
      <c r="X97" s="7611"/>
      <c r="Y97" s="7614"/>
      <c r="Z97" s="7615"/>
      <c r="AA97" s="7611"/>
      <c r="AB97" s="7612"/>
      <c r="AC97" s="7612"/>
      <c r="AD97" s="7613"/>
      <c r="AE97" s="7615"/>
      <c r="AF97" s="7611"/>
      <c r="AG97" s="7612"/>
      <c r="AH97" s="7612"/>
      <c r="AI97" s="7616"/>
      <c r="AJ97" s="7614"/>
      <c r="AK97" s="7614"/>
      <c r="AL97" s="7614"/>
      <c r="AM97" s="7614"/>
      <c r="AN97" s="7614"/>
      <c r="AO97" s="7614"/>
      <c r="AP97" s="7614"/>
      <c r="AQ97" s="7614"/>
      <c r="AR97" s="7444"/>
      <c r="AS97" s="7444"/>
      <c r="AT97" s="7444"/>
      <c r="AU97" s="7444"/>
      <c r="AV97" s="7444"/>
      <c r="AW97" s="7444"/>
      <c r="AX97" s="7444"/>
      <c r="AY97" s="7444"/>
      <c r="AZ97" s="7444"/>
      <c r="BA97" s="7444"/>
      <c r="BB97" s="7444"/>
      <c r="BC97" s="7444"/>
      <c r="BD97" s="7444"/>
      <c r="BE97" s="7444"/>
      <c r="BF97" s="7444"/>
      <c r="BG97" s="7444"/>
      <c r="BH97" s="7444"/>
      <c r="BI97" s="7444"/>
      <c r="BJ97" s="7444"/>
      <c r="BK97" s="7444"/>
      <c r="BL97" s="7444"/>
      <c r="BM97" s="7444"/>
      <c r="BN97" s="7444"/>
      <c r="BO97" s="7444"/>
      <c r="BP97" s="7444"/>
      <c r="BQ97" s="7444"/>
      <c r="BR97" s="7444"/>
      <c r="BS97" s="7444"/>
      <c r="BT97" s="7444"/>
      <c r="BU97" s="7444"/>
      <c r="BV97" s="7444"/>
      <c r="BW97" s="7444"/>
      <c r="BX97" s="7444"/>
      <c r="BY97" s="7444"/>
      <c r="BZ97" s="7444"/>
      <c r="CA97" s="7444"/>
      <c r="CB97" s="7444"/>
      <c r="CC97" s="7444"/>
      <c r="CD97" s="7444"/>
      <c r="CE97" s="7444"/>
      <c r="CF97" s="7444"/>
      <c r="CG97" s="7602"/>
      <c r="CH97" s="7602"/>
      <c r="CI97" s="7602"/>
      <c r="CJ97" s="7602"/>
      <c r="CK97" s="7602"/>
      <c r="CL97" s="7602"/>
      <c r="CM97" s="7444"/>
      <c r="CN97" s="7444"/>
      <c r="CO97" s="7444"/>
      <c r="CP97" s="7444"/>
      <c r="CQ97" s="7444"/>
      <c r="CR97" s="7444"/>
      <c r="CS97" s="7444"/>
      <c r="CT97" s="7444"/>
      <c r="CU97" s="7444"/>
      <c r="CV97" s="7444"/>
      <c r="CW97" s="7444"/>
      <c r="CX97" s="7444"/>
      <c r="CY97" s="7444"/>
      <c r="CZ97" s="7444"/>
      <c r="DA97" s="7444"/>
      <c r="DB97" s="7444"/>
    </row>
    <row r="98" spans="1:106" s="7619" customFormat="1" ht="25.5" customHeight="1" x14ac:dyDescent="0.25">
      <c r="A98" s="7617" t="s">
        <v>3980</v>
      </c>
      <c r="B98" s="7618"/>
      <c r="C98" s="7618"/>
      <c r="D98" s="7618"/>
      <c r="E98" s="7618"/>
      <c r="F98" s="7618"/>
      <c r="G98" s="902"/>
      <c r="H98" s="902"/>
      <c r="I98" s="902"/>
      <c r="J98" s="902"/>
      <c r="K98" s="902"/>
      <c r="L98" s="902"/>
      <c r="M98" s="902"/>
      <c r="N98" s="902"/>
      <c r="O98" s="902"/>
      <c r="P98" s="902"/>
      <c r="Q98" s="902"/>
      <c r="R98" s="902"/>
      <c r="S98" s="902"/>
      <c r="T98" s="902"/>
      <c r="U98" s="902"/>
      <c r="V98" s="902"/>
      <c r="W98" s="902"/>
      <c r="X98" s="902"/>
      <c r="Y98" s="902"/>
      <c r="Z98" s="902"/>
      <c r="AA98" s="902"/>
      <c r="AB98" s="902"/>
      <c r="AC98" s="902"/>
      <c r="AD98" s="902"/>
      <c r="AE98" s="902"/>
      <c r="AF98" s="902"/>
      <c r="AG98" s="902"/>
      <c r="AH98" s="902"/>
      <c r="AI98" s="902"/>
      <c r="AJ98" s="902"/>
      <c r="AK98" s="902"/>
      <c r="AL98" s="902"/>
      <c r="AM98" s="902"/>
      <c r="AN98" s="902"/>
      <c r="AO98" s="902"/>
      <c r="AP98" s="902"/>
      <c r="AQ98" s="902"/>
      <c r="AR98" s="839"/>
      <c r="AS98" s="839"/>
      <c r="AT98" s="7602"/>
      <c r="AU98" s="7602"/>
      <c r="AV98" s="7602"/>
      <c r="AW98" s="7602"/>
      <c r="AX98" s="7602"/>
      <c r="AY98" s="7602"/>
      <c r="AZ98" s="7602"/>
      <c r="BA98" s="7602"/>
      <c r="BB98" s="7602"/>
      <c r="BC98" s="7602"/>
      <c r="BD98" s="7602"/>
      <c r="BE98" s="7602"/>
      <c r="BF98" s="7602"/>
      <c r="BG98" s="7602"/>
      <c r="BH98" s="7602"/>
      <c r="BI98" s="7602"/>
      <c r="BJ98" s="7444"/>
      <c r="BK98" s="7444"/>
      <c r="BL98" s="7444"/>
      <c r="BM98" s="7444"/>
      <c r="BN98" s="7444"/>
      <c r="BO98" s="7444"/>
      <c r="BP98" s="7444"/>
      <c r="BQ98" s="7444"/>
      <c r="BR98" s="7444"/>
      <c r="BS98" s="7444"/>
      <c r="BT98" s="7444"/>
      <c r="BU98" s="7444"/>
      <c r="BV98" s="7444"/>
      <c r="BW98" s="7444"/>
      <c r="BX98" s="7444"/>
      <c r="BY98" s="7444"/>
      <c r="BZ98" s="7444"/>
      <c r="CA98" s="7444"/>
      <c r="CB98" s="7444"/>
      <c r="CC98" s="7444"/>
      <c r="CD98" s="7444"/>
      <c r="CE98" s="7444"/>
      <c r="CF98" s="7602"/>
      <c r="CG98" s="7602"/>
      <c r="CH98" s="7602"/>
      <c r="CI98" s="7602"/>
      <c r="CJ98" s="7602"/>
      <c r="CK98" s="7602"/>
      <c r="CL98" s="7602"/>
      <c r="CM98" s="7602"/>
      <c r="CN98" s="7602"/>
      <c r="CO98" s="7602"/>
      <c r="CP98" s="7602"/>
      <c r="CQ98" s="7602"/>
      <c r="CR98" s="7602"/>
      <c r="CS98" s="7602"/>
      <c r="CT98" s="7602"/>
      <c r="CU98" s="7602"/>
      <c r="CV98" s="7602"/>
      <c r="CW98" s="7602"/>
      <c r="CX98" s="7602"/>
      <c r="CY98" s="7602"/>
    </row>
    <row r="99" spans="1:106" s="7623" customFormat="1" ht="25.5" customHeight="1" x14ac:dyDescent="0.2">
      <c r="A99" s="5680" t="s">
        <v>53</v>
      </c>
      <c r="B99" s="5596"/>
      <c r="C99" s="5680" t="s">
        <v>461</v>
      </c>
      <c r="D99" s="5609"/>
      <c r="E99" s="5596"/>
      <c r="F99" s="7620" t="s">
        <v>9</v>
      </c>
      <c r="G99" s="7621"/>
      <c r="H99" s="7621"/>
      <c r="I99" s="7621"/>
      <c r="J99" s="7621"/>
      <c r="K99" s="7621"/>
      <c r="L99" s="7621"/>
      <c r="M99" s="7621"/>
      <c r="N99" s="7621"/>
      <c r="O99" s="7621"/>
      <c r="P99" s="7621"/>
      <c r="Q99" s="7621"/>
      <c r="R99" s="7621"/>
      <c r="S99" s="7621"/>
      <c r="T99" s="7621"/>
      <c r="U99" s="7621"/>
      <c r="V99" s="7621"/>
      <c r="W99" s="7621"/>
      <c r="X99" s="7621"/>
      <c r="Y99" s="7621"/>
      <c r="Z99" s="7621"/>
      <c r="AA99" s="7621"/>
      <c r="AB99" s="7621"/>
      <c r="AC99" s="7621"/>
      <c r="AD99" s="7621"/>
      <c r="AE99" s="7621"/>
      <c r="AF99" s="7621"/>
      <c r="AG99" s="7621"/>
      <c r="AH99" s="7621"/>
      <c r="AI99" s="7621"/>
      <c r="AJ99" s="7621"/>
      <c r="AK99" s="7621"/>
      <c r="AL99" s="7621"/>
      <c r="AM99" s="7622"/>
      <c r="AN99" s="7560" t="s">
        <v>3981</v>
      </c>
      <c r="AO99" s="2417"/>
      <c r="AP99" s="6176" t="s">
        <v>178</v>
      </c>
      <c r="AQ99" s="2417" t="s">
        <v>1757</v>
      </c>
      <c r="AR99" s="5602" t="s">
        <v>10</v>
      </c>
      <c r="AS99" s="2417" t="s">
        <v>11</v>
      </c>
      <c r="AT99" s="5602" t="s">
        <v>3982</v>
      </c>
      <c r="AU99" s="2417" t="s">
        <v>3983</v>
      </c>
      <c r="AV99" s="7602"/>
      <c r="AW99" s="7602"/>
      <c r="AX99" s="7602"/>
      <c r="AY99" s="7602"/>
      <c r="AZ99" s="7602"/>
      <c r="BA99" s="7602"/>
      <c r="BB99" s="7602"/>
      <c r="BC99" s="7602"/>
      <c r="BD99" s="7602"/>
      <c r="BE99" s="7602"/>
      <c r="BF99" s="7602"/>
      <c r="BG99" s="7602"/>
      <c r="BH99" s="7602"/>
      <c r="BI99" s="7602"/>
      <c r="BJ99" s="7602"/>
      <c r="BK99" s="7602"/>
      <c r="BL99" s="7602"/>
      <c r="BM99" s="7602"/>
      <c r="BN99" s="7602"/>
      <c r="BO99" s="7602"/>
      <c r="BP99" s="7602"/>
      <c r="BQ99" s="7602"/>
      <c r="BR99" s="7602"/>
      <c r="BS99" s="7602"/>
      <c r="BT99" s="7602"/>
      <c r="BU99" s="7602"/>
      <c r="BV99" s="7602"/>
      <c r="BW99" s="7602"/>
      <c r="BX99" s="7602"/>
      <c r="BY99" s="7602"/>
      <c r="BZ99" s="7602"/>
      <c r="CA99" s="7602"/>
      <c r="CB99" s="7602"/>
      <c r="CC99" s="7602"/>
      <c r="CD99" s="7602"/>
      <c r="CE99" s="7602"/>
      <c r="CF99" s="7602"/>
      <c r="CG99" s="7602"/>
      <c r="CH99" s="7602"/>
      <c r="CI99" s="7602"/>
      <c r="CJ99" s="7602"/>
      <c r="CK99" s="7602"/>
      <c r="CL99" s="7602"/>
      <c r="CM99" s="7602"/>
      <c r="CN99" s="7602"/>
      <c r="CO99" s="7602"/>
      <c r="CP99" s="7602"/>
      <c r="CQ99" s="7602"/>
      <c r="CR99" s="7602"/>
      <c r="CS99" s="7602"/>
      <c r="CT99" s="7602"/>
      <c r="CU99" s="7602"/>
      <c r="CV99" s="7602"/>
      <c r="CW99" s="7602"/>
      <c r="CX99" s="7602"/>
      <c r="CY99" s="7602"/>
      <c r="CZ99" s="7602"/>
      <c r="DA99" s="7602"/>
    </row>
    <row r="100" spans="1:106" ht="33.75" customHeight="1" x14ac:dyDescent="0.35">
      <c r="A100" s="5832"/>
      <c r="B100" s="5603"/>
      <c r="C100" s="7624"/>
      <c r="D100" s="5681"/>
      <c r="E100" s="7625"/>
      <c r="F100" s="7626" t="s">
        <v>386</v>
      </c>
      <c r="G100" s="7627"/>
      <c r="H100" s="7626" t="s">
        <v>203</v>
      </c>
      <c r="I100" s="7627"/>
      <c r="J100" s="7626" t="s">
        <v>204</v>
      </c>
      <c r="K100" s="7627"/>
      <c r="L100" s="7626" t="s">
        <v>205</v>
      </c>
      <c r="M100" s="7627"/>
      <c r="N100" s="7626" t="s">
        <v>206</v>
      </c>
      <c r="O100" s="7627"/>
      <c r="P100" s="7620" t="s">
        <v>21</v>
      </c>
      <c r="Q100" s="7628"/>
      <c r="R100" s="7620" t="s">
        <v>22</v>
      </c>
      <c r="S100" s="7628"/>
      <c r="T100" s="7620" t="s">
        <v>23</v>
      </c>
      <c r="U100" s="7628"/>
      <c r="V100" s="7620" t="s">
        <v>24</v>
      </c>
      <c r="W100" s="7628"/>
      <c r="X100" s="7620" t="s">
        <v>25</v>
      </c>
      <c r="Y100" s="7628"/>
      <c r="Z100" s="7620" t="s">
        <v>26</v>
      </c>
      <c r="AA100" s="7628"/>
      <c r="AB100" s="7620" t="s">
        <v>27</v>
      </c>
      <c r="AC100" s="7628"/>
      <c r="AD100" s="7620" t="s">
        <v>28</v>
      </c>
      <c r="AE100" s="7628"/>
      <c r="AF100" s="7620" t="s">
        <v>29</v>
      </c>
      <c r="AG100" s="7628"/>
      <c r="AH100" s="7620" t="s">
        <v>30</v>
      </c>
      <c r="AI100" s="7628"/>
      <c r="AJ100" s="7620" t="s">
        <v>31</v>
      </c>
      <c r="AK100" s="7628"/>
      <c r="AL100" s="7620" t="s">
        <v>32</v>
      </c>
      <c r="AM100" s="7622"/>
      <c r="AN100" s="7629"/>
      <c r="AO100" s="7474"/>
      <c r="AP100" s="6180"/>
      <c r="AQ100" s="5611"/>
      <c r="AR100" s="5612"/>
      <c r="AS100" s="5611"/>
      <c r="AT100" s="5612"/>
      <c r="AU100" s="5611"/>
      <c r="AV100" s="7444"/>
      <c r="AW100" s="7444"/>
      <c r="AX100" s="7444"/>
      <c r="AY100" s="7444"/>
      <c r="AZ100" s="7444"/>
      <c r="BA100" s="7444"/>
      <c r="BB100" s="7444"/>
      <c r="BC100" s="7444"/>
      <c r="BD100" s="7444"/>
      <c r="BE100" s="7444"/>
      <c r="BF100" s="7444"/>
      <c r="BG100" s="7444"/>
      <c r="BH100" s="7444"/>
      <c r="BI100" s="7444"/>
      <c r="BJ100" s="7444"/>
      <c r="BK100" s="7444"/>
      <c r="BL100" s="7444"/>
      <c r="BM100" s="7444"/>
      <c r="BN100" s="7444"/>
      <c r="BO100" s="7444"/>
      <c r="BP100" s="7444"/>
      <c r="BQ100" s="7602"/>
      <c r="BR100" s="7602"/>
      <c r="BS100" s="7602"/>
      <c r="BT100" s="7602"/>
      <c r="BU100" s="7602"/>
      <c r="BV100" s="7602"/>
      <c r="BW100" s="7602"/>
      <c r="BX100" s="7602"/>
      <c r="BY100" s="7602"/>
      <c r="BZ100" s="7602"/>
      <c r="CA100" s="7602"/>
      <c r="CB100" s="7602"/>
      <c r="CC100" s="7602"/>
      <c r="CD100" s="7602"/>
      <c r="CE100" s="7602"/>
      <c r="CF100" s="7602"/>
      <c r="CG100" s="7602"/>
      <c r="CH100" s="7444"/>
      <c r="CI100" s="7444"/>
      <c r="CJ100" s="7444"/>
      <c r="CK100" s="7444"/>
      <c r="CL100" s="7444"/>
      <c r="CM100" s="7444"/>
      <c r="CN100" s="7444"/>
      <c r="CO100" s="7444"/>
      <c r="CP100" s="7444"/>
      <c r="CQ100" s="7444"/>
      <c r="CR100" s="7444"/>
      <c r="CS100" s="7444"/>
      <c r="CT100" s="7444"/>
      <c r="CU100" s="7444"/>
      <c r="CV100" s="7444"/>
      <c r="CW100" s="7444"/>
      <c r="CX100" s="7444"/>
      <c r="CY100" s="7444"/>
      <c r="CZ100" s="7444"/>
      <c r="DA100" s="7444"/>
      <c r="DB100" s="7443"/>
    </row>
    <row r="101" spans="1:106" ht="60" customHeight="1" x14ac:dyDescent="0.35">
      <c r="A101" s="7624"/>
      <c r="B101" s="7625"/>
      <c r="C101" s="7580" t="s">
        <v>33</v>
      </c>
      <c r="D101" s="5683" t="s">
        <v>34</v>
      </c>
      <c r="E101" s="7630" t="s">
        <v>35</v>
      </c>
      <c r="F101" s="7631" t="s">
        <v>34</v>
      </c>
      <c r="G101" s="1834" t="s">
        <v>35</v>
      </c>
      <c r="H101" s="7631" t="s">
        <v>34</v>
      </c>
      <c r="I101" s="1834" t="s">
        <v>35</v>
      </c>
      <c r="J101" s="7631" t="s">
        <v>34</v>
      </c>
      <c r="K101" s="1834" t="s">
        <v>35</v>
      </c>
      <c r="L101" s="7631" t="s">
        <v>34</v>
      </c>
      <c r="M101" s="1834" t="s">
        <v>35</v>
      </c>
      <c r="N101" s="7631" t="s">
        <v>34</v>
      </c>
      <c r="O101" s="1834" t="s">
        <v>35</v>
      </c>
      <c r="P101" s="7631" t="s">
        <v>34</v>
      </c>
      <c r="Q101" s="1834" t="s">
        <v>35</v>
      </c>
      <c r="R101" s="7631" t="s">
        <v>34</v>
      </c>
      <c r="S101" s="1834" t="s">
        <v>35</v>
      </c>
      <c r="T101" s="7631" t="s">
        <v>34</v>
      </c>
      <c r="U101" s="1834" t="s">
        <v>35</v>
      </c>
      <c r="V101" s="7631" t="s">
        <v>34</v>
      </c>
      <c r="W101" s="1834" t="s">
        <v>35</v>
      </c>
      <c r="X101" s="7631" t="s">
        <v>34</v>
      </c>
      <c r="Y101" s="1834" t="s">
        <v>35</v>
      </c>
      <c r="Z101" s="7631" t="s">
        <v>34</v>
      </c>
      <c r="AA101" s="1834" t="s">
        <v>35</v>
      </c>
      <c r="AB101" s="7631" t="s">
        <v>34</v>
      </c>
      <c r="AC101" s="1834" t="s">
        <v>35</v>
      </c>
      <c r="AD101" s="7631" t="s">
        <v>34</v>
      </c>
      <c r="AE101" s="1834" t="s">
        <v>35</v>
      </c>
      <c r="AF101" s="7631" t="s">
        <v>34</v>
      </c>
      <c r="AG101" s="1834" t="s">
        <v>35</v>
      </c>
      <c r="AH101" s="7631" t="s">
        <v>34</v>
      </c>
      <c r="AI101" s="1834" t="s">
        <v>35</v>
      </c>
      <c r="AJ101" s="7631" t="s">
        <v>34</v>
      </c>
      <c r="AK101" s="1834" t="s">
        <v>35</v>
      </c>
      <c r="AL101" s="7631" t="s">
        <v>34</v>
      </c>
      <c r="AM101" s="7632" t="s">
        <v>35</v>
      </c>
      <c r="AN101" s="7633" t="s">
        <v>3984</v>
      </c>
      <c r="AO101" s="7634" t="s">
        <v>3985</v>
      </c>
      <c r="AP101" s="7635"/>
      <c r="AQ101" s="7474"/>
      <c r="AR101" s="7475"/>
      <c r="AS101" s="7474"/>
      <c r="AT101" s="7475"/>
      <c r="AU101" s="7474"/>
      <c r="AV101" s="7444"/>
      <c r="AW101" s="7444"/>
      <c r="AX101" s="7444"/>
      <c r="AY101" s="7444"/>
      <c r="AZ101" s="7444"/>
      <c r="BA101" s="7444"/>
      <c r="BB101" s="7444"/>
      <c r="BC101" s="7444"/>
      <c r="BD101" s="7444"/>
      <c r="BE101" s="7444"/>
      <c r="BF101" s="7444"/>
      <c r="BG101" s="7444"/>
      <c r="BH101" s="7444"/>
      <c r="BI101" s="7444"/>
      <c r="BJ101" s="7444"/>
      <c r="BK101" s="7444"/>
      <c r="BL101" s="7444"/>
      <c r="BM101" s="7444"/>
      <c r="BN101" s="7444"/>
      <c r="BO101" s="7444"/>
      <c r="BP101" s="7444"/>
      <c r="BQ101" s="7602"/>
      <c r="BR101" s="7602"/>
      <c r="BS101" s="7602"/>
      <c r="BT101" s="7602"/>
      <c r="BU101" s="7602"/>
      <c r="BV101" s="7602"/>
      <c r="BW101" s="7602"/>
      <c r="BX101" s="7602"/>
      <c r="BY101" s="7602"/>
      <c r="BZ101" s="7602"/>
      <c r="CA101" s="7602"/>
      <c r="CB101" s="7602"/>
      <c r="CC101" s="7444" t="s">
        <v>178</v>
      </c>
      <c r="CD101" s="7444" t="s">
        <v>3986</v>
      </c>
      <c r="CE101" s="7444" t="s">
        <v>2637</v>
      </c>
      <c r="CF101" s="7444" t="s">
        <v>11</v>
      </c>
      <c r="CG101" s="7602"/>
      <c r="CH101" s="7444"/>
      <c r="CI101" s="7444"/>
      <c r="CJ101" s="7444"/>
      <c r="CK101" s="7444"/>
      <c r="CL101" s="7444"/>
      <c r="CM101" s="7444" t="s">
        <v>178</v>
      </c>
      <c r="CN101" s="7444" t="s">
        <v>3986</v>
      </c>
      <c r="CO101" s="7444" t="s">
        <v>2637</v>
      </c>
      <c r="CP101" s="7444" t="s">
        <v>11</v>
      </c>
      <c r="CQ101" s="7444"/>
      <c r="CR101" s="7444"/>
      <c r="CS101" s="7444"/>
      <c r="CT101" s="7444"/>
      <c r="CU101" s="7444"/>
      <c r="CV101" s="7444"/>
      <c r="CW101" s="7444"/>
      <c r="CX101" s="7444"/>
      <c r="CY101" s="7444"/>
      <c r="CZ101" s="7444"/>
      <c r="DA101" s="7444"/>
      <c r="DB101" s="7443"/>
    </row>
    <row r="102" spans="1:106" ht="17.25" customHeight="1" x14ac:dyDescent="0.35">
      <c r="A102" s="7636" t="s">
        <v>200</v>
      </c>
      <c r="B102" s="7637"/>
      <c r="C102" s="7638"/>
      <c r="D102" s="7639"/>
      <c r="E102" s="7640"/>
      <c r="F102" s="7641"/>
      <c r="G102" s="5853"/>
      <c r="H102" s="7641"/>
      <c r="I102" s="5853"/>
      <c r="J102" s="7641"/>
      <c r="K102" s="5853"/>
      <c r="L102" s="7641"/>
      <c r="M102" s="5853"/>
      <c r="N102" s="7641"/>
      <c r="O102" s="5853"/>
      <c r="P102" s="7641"/>
      <c r="Q102" s="5853"/>
      <c r="R102" s="7641"/>
      <c r="S102" s="5853"/>
      <c r="T102" s="7641"/>
      <c r="U102" s="5853"/>
      <c r="V102" s="7641"/>
      <c r="W102" s="5853"/>
      <c r="X102" s="7641"/>
      <c r="Y102" s="5853"/>
      <c r="Z102" s="7641"/>
      <c r="AA102" s="5853"/>
      <c r="AB102" s="7641"/>
      <c r="AC102" s="5853"/>
      <c r="AD102" s="7641"/>
      <c r="AE102" s="5853"/>
      <c r="AF102" s="7641"/>
      <c r="AG102" s="5853"/>
      <c r="AH102" s="7641"/>
      <c r="AI102" s="5853"/>
      <c r="AJ102" s="7641"/>
      <c r="AK102" s="5853"/>
      <c r="AL102" s="7641"/>
      <c r="AM102" s="7642"/>
      <c r="AN102" s="7643"/>
      <c r="AO102" s="7545"/>
      <c r="AP102" s="7643"/>
      <c r="AQ102" s="7545"/>
      <c r="AR102" s="7643"/>
      <c r="AS102" s="7545"/>
      <c r="AT102" s="7548"/>
      <c r="AU102" s="7548"/>
      <c r="AV102" s="7444" t="str">
        <f t="shared" ref="AV102:AV110" si="18">$CC102&amp;$CD102&amp;$CE102&amp;$CF102</f>
        <v/>
      </c>
      <c r="AW102" s="7444"/>
      <c r="AX102" s="7444"/>
      <c r="AY102" s="7444"/>
      <c r="AZ102" s="7444"/>
      <c r="BA102" s="7444"/>
      <c r="BB102" s="7444"/>
      <c r="BC102" s="7444"/>
      <c r="BD102" s="7444"/>
      <c r="BE102" s="7444"/>
      <c r="BF102" s="7444"/>
      <c r="BG102" s="7444"/>
      <c r="BH102" s="7444"/>
      <c r="BI102" s="7444"/>
      <c r="BJ102" s="7444"/>
      <c r="BK102" s="7444"/>
      <c r="BL102" s="7444"/>
      <c r="BM102" s="7444"/>
      <c r="BN102" s="7444"/>
      <c r="BO102" s="7444"/>
      <c r="BP102" s="7444"/>
      <c r="BQ102" s="7602"/>
      <c r="BR102" s="7602"/>
      <c r="BS102" s="7602"/>
      <c r="BT102" s="7602"/>
      <c r="BU102" s="7602"/>
      <c r="BV102" s="7602"/>
      <c r="BW102" s="7602"/>
      <c r="BX102" s="7602"/>
      <c r="BY102" s="7602"/>
      <c r="BZ102" s="7602"/>
      <c r="CA102" s="7602"/>
      <c r="CB102" s="7602"/>
      <c r="CC102" s="7444" t="str">
        <f t="shared" ref="CC102:CC110" si="19">IF(CM102=1," * Los Beneficiarios no pueden ser mayor que el Total, (si no hay beneficiario digite un cero). ","")</f>
        <v/>
      </c>
      <c r="CD102" s="7444" t="str">
        <f t="shared" ref="CD102:CD110" si="20">IF(CN102=1," * El total de controles no pueden ser mayor que el Total, (si no hay controles digite un cero). ","")</f>
        <v/>
      </c>
      <c r="CE102" s="7444" t="str">
        <f t="shared" ref="CE102:CE110" si="21">IF(CO102=1," * La cantidad de Atenciones de pacientes pertenecientes a Pueblos Originarios no pueden ser mayor que el Total, (si no hay atenciones digite un cero). ","")</f>
        <v/>
      </c>
      <c r="CF102" s="7444" t="str">
        <f t="shared" ref="CF102:CF110" si="22">IF(CP102=1," * La cantidad de Atenciones de pacientes Migrantes no pueden ser mayor que el Total, (si no hay atenciones digite un cero). ","")</f>
        <v/>
      </c>
      <c r="CG102" s="7602"/>
      <c r="CH102" s="7444"/>
      <c r="CI102" s="7444"/>
      <c r="CJ102" s="7444"/>
      <c r="CK102" s="7444"/>
      <c r="CL102" s="7444"/>
      <c r="CM102" s="7444">
        <f t="shared" ref="CM102:CP110" si="23">IF(OR(AP102&gt;$C102,AND($C102&lt;&gt;0,AP102="")),1,0)</f>
        <v>0</v>
      </c>
      <c r="CN102" s="7444">
        <f t="shared" si="23"/>
        <v>0</v>
      </c>
      <c r="CO102" s="7444">
        <f t="shared" si="23"/>
        <v>0</v>
      </c>
      <c r="CP102" s="7444">
        <f t="shared" si="23"/>
        <v>0</v>
      </c>
      <c r="CQ102" s="7444"/>
      <c r="CR102" s="7444"/>
      <c r="CS102" s="7444"/>
      <c r="CT102" s="7444"/>
      <c r="CU102" s="7444"/>
      <c r="CV102" s="7444"/>
      <c r="CW102" s="7444"/>
      <c r="CX102" s="7444"/>
      <c r="CY102" s="7444"/>
      <c r="CZ102" s="7444"/>
      <c r="DA102" s="7444"/>
      <c r="DB102" s="7443"/>
    </row>
    <row r="103" spans="1:106" ht="17.25" customHeight="1" x14ac:dyDescent="0.35">
      <c r="A103" s="5602" t="s">
        <v>85</v>
      </c>
      <c r="B103" s="5938" t="s">
        <v>1760</v>
      </c>
      <c r="C103" s="7644"/>
      <c r="D103" s="7645"/>
      <c r="E103" s="7640"/>
      <c r="F103" s="7646"/>
      <c r="G103" s="7647"/>
      <c r="H103" s="7646"/>
      <c r="I103" s="7647"/>
      <c r="J103" s="7646"/>
      <c r="K103" s="4092"/>
      <c r="L103" s="7646"/>
      <c r="M103" s="4092"/>
      <c r="N103" s="7646"/>
      <c r="O103" s="4092"/>
      <c r="P103" s="7646"/>
      <c r="Q103" s="4092"/>
      <c r="R103" s="7646"/>
      <c r="S103" s="4092"/>
      <c r="T103" s="7646"/>
      <c r="U103" s="4092"/>
      <c r="V103" s="7646"/>
      <c r="W103" s="4092"/>
      <c r="X103" s="7646"/>
      <c r="Y103" s="4092"/>
      <c r="Z103" s="7646"/>
      <c r="AA103" s="4092"/>
      <c r="AB103" s="7646"/>
      <c r="AC103" s="580"/>
      <c r="AD103" s="7646"/>
      <c r="AE103" s="4092"/>
      <c r="AF103" s="7646"/>
      <c r="AG103" s="4092"/>
      <c r="AH103" s="7646"/>
      <c r="AI103" s="4092"/>
      <c r="AJ103" s="7646"/>
      <c r="AK103" s="4092"/>
      <c r="AL103" s="7646"/>
      <c r="AM103" s="579"/>
      <c r="AN103" s="602"/>
      <c r="AO103" s="897"/>
      <c r="AP103" s="602"/>
      <c r="AQ103" s="897"/>
      <c r="AR103" s="602"/>
      <c r="AS103" s="897"/>
      <c r="AT103" s="603"/>
      <c r="AU103" s="603"/>
      <c r="AV103" s="7444" t="str">
        <f t="shared" si="18"/>
        <v/>
      </c>
      <c r="AW103" s="7444"/>
      <c r="AX103" s="7444"/>
      <c r="AY103" s="7444"/>
      <c r="AZ103" s="7444"/>
      <c r="BA103" s="7444"/>
      <c r="BB103" s="7444"/>
      <c r="BC103" s="7444"/>
      <c r="BD103" s="7444"/>
      <c r="BE103" s="7444"/>
      <c r="BF103" s="7444"/>
      <c r="BG103" s="7444"/>
      <c r="BH103" s="7444"/>
      <c r="BI103" s="7444"/>
      <c r="BJ103" s="7444"/>
      <c r="BK103" s="7444"/>
      <c r="BL103" s="7444"/>
      <c r="BM103" s="7444"/>
      <c r="BN103" s="7444"/>
      <c r="BO103" s="7444"/>
      <c r="BP103" s="7444"/>
      <c r="BQ103" s="7602"/>
      <c r="BR103" s="7602"/>
      <c r="BS103" s="7602"/>
      <c r="BT103" s="7602"/>
      <c r="BU103" s="7602"/>
      <c r="BV103" s="7602"/>
      <c r="BW103" s="7602"/>
      <c r="BX103" s="7602"/>
      <c r="BY103" s="7602"/>
      <c r="BZ103" s="7602"/>
      <c r="CA103" s="7602"/>
      <c r="CB103" s="7602"/>
      <c r="CC103" s="7444" t="str">
        <f t="shared" si="19"/>
        <v/>
      </c>
      <c r="CD103" s="7444" t="str">
        <f t="shared" si="20"/>
        <v/>
      </c>
      <c r="CE103" s="7444" t="str">
        <f t="shared" si="21"/>
        <v/>
      </c>
      <c r="CF103" s="7444" t="str">
        <f t="shared" si="22"/>
        <v/>
      </c>
      <c r="CG103" s="7602"/>
      <c r="CH103" s="7444"/>
      <c r="CI103" s="7444"/>
      <c r="CJ103" s="7444"/>
      <c r="CK103" s="7444"/>
      <c r="CL103" s="7444"/>
      <c r="CM103" s="7444">
        <f t="shared" si="23"/>
        <v>0</v>
      </c>
      <c r="CN103" s="7444">
        <f t="shared" si="23"/>
        <v>0</v>
      </c>
      <c r="CO103" s="7444">
        <f t="shared" si="23"/>
        <v>0</v>
      </c>
      <c r="CP103" s="7444">
        <f t="shared" si="23"/>
        <v>0</v>
      </c>
      <c r="CQ103" s="7444"/>
      <c r="CR103" s="7444"/>
      <c r="CS103" s="7444"/>
      <c r="CT103" s="7444"/>
      <c r="CU103" s="7444"/>
      <c r="CV103" s="7444"/>
      <c r="CW103" s="7444"/>
      <c r="CX103" s="7444"/>
      <c r="CY103" s="7444"/>
      <c r="CZ103" s="7444"/>
      <c r="DA103" s="7444"/>
      <c r="DB103" s="7443"/>
    </row>
    <row r="104" spans="1:106" ht="17.25" customHeight="1" x14ac:dyDescent="0.35">
      <c r="A104" s="5612"/>
      <c r="B104" s="7600" t="s">
        <v>1762</v>
      </c>
      <c r="C104" s="7648"/>
      <c r="D104" s="7649"/>
      <c r="E104" s="7650"/>
      <c r="F104" s="7592"/>
      <c r="G104" s="7590"/>
      <c r="H104" s="7592"/>
      <c r="I104" s="7590"/>
      <c r="J104" s="7592"/>
      <c r="K104" s="7590"/>
      <c r="L104" s="7592"/>
      <c r="M104" s="7590"/>
      <c r="N104" s="7592"/>
      <c r="O104" s="7590"/>
      <c r="P104" s="7592"/>
      <c r="Q104" s="7594"/>
      <c r="R104" s="7592"/>
      <c r="S104" s="7594"/>
      <c r="T104" s="7592"/>
      <c r="U104" s="7594"/>
      <c r="V104" s="7592"/>
      <c r="W104" s="7594"/>
      <c r="X104" s="7592"/>
      <c r="Y104" s="7594"/>
      <c r="Z104" s="7592"/>
      <c r="AA104" s="7594"/>
      <c r="AB104" s="7592"/>
      <c r="AC104" s="7594"/>
      <c r="AD104" s="7592"/>
      <c r="AE104" s="7594"/>
      <c r="AF104" s="7592"/>
      <c r="AG104" s="7594"/>
      <c r="AH104" s="7592"/>
      <c r="AI104" s="7594"/>
      <c r="AJ104" s="7592"/>
      <c r="AK104" s="7594"/>
      <c r="AL104" s="7651"/>
      <c r="AM104" s="7652"/>
      <c r="AN104" s="7653"/>
      <c r="AO104" s="7594"/>
      <c r="AP104" s="7653"/>
      <c r="AQ104" s="7594"/>
      <c r="AR104" s="7653"/>
      <c r="AS104" s="7594"/>
      <c r="AT104" s="7590"/>
      <c r="AU104" s="7590"/>
      <c r="AV104" s="7444" t="str">
        <f t="shared" si="18"/>
        <v/>
      </c>
      <c r="AW104" s="7444"/>
      <c r="AX104" s="7444"/>
      <c r="AY104" s="7444"/>
      <c r="AZ104" s="7444"/>
      <c r="BA104" s="7444"/>
      <c r="BB104" s="7444"/>
      <c r="BC104" s="7444"/>
      <c r="BD104" s="7444"/>
      <c r="BE104" s="7444"/>
      <c r="BF104" s="7444"/>
      <c r="BG104" s="7444"/>
      <c r="BH104" s="7444"/>
      <c r="BI104" s="7444"/>
      <c r="BJ104" s="7444"/>
      <c r="BK104" s="7444"/>
      <c r="BL104" s="7444"/>
      <c r="BM104" s="7444"/>
      <c r="BN104" s="7444"/>
      <c r="BO104" s="7444"/>
      <c r="BP104" s="7444"/>
      <c r="BQ104" s="7602"/>
      <c r="BR104" s="7602"/>
      <c r="BS104" s="7602"/>
      <c r="BT104" s="7602"/>
      <c r="BU104" s="7602"/>
      <c r="BV104" s="7602"/>
      <c r="BW104" s="7602"/>
      <c r="BX104" s="7602"/>
      <c r="BY104" s="7602"/>
      <c r="BZ104" s="7602"/>
      <c r="CA104" s="7602"/>
      <c r="CB104" s="7602"/>
      <c r="CC104" s="7444" t="str">
        <f t="shared" si="19"/>
        <v/>
      </c>
      <c r="CD104" s="7444" t="str">
        <f t="shared" si="20"/>
        <v/>
      </c>
      <c r="CE104" s="7444" t="str">
        <f t="shared" si="21"/>
        <v/>
      </c>
      <c r="CF104" s="7444" t="str">
        <f t="shared" si="22"/>
        <v/>
      </c>
      <c r="CG104" s="7602"/>
      <c r="CH104" s="7444"/>
      <c r="CI104" s="7444"/>
      <c r="CJ104" s="7444"/>
      <c r="CK104" s="7444"/>
      <c r="CL104" s="7444"/>
      <c r="CM104" s="7444">
        <f t="shared" si="23"/>
        <v>0</v>
      </c>
      <c r="CN104" s="7444">
        <f t="shared" si="23"/>
        <v>0</v>
      </c>
      <c r="CO104" s="7444">
        <f t="shared" si="23"/>
        <v>0</v>
      </c>
      <c r="CP104" s="7444">
        <f t="shared" si="23"/>
        <v>0</v>
      </c>
      <c r="CQ104" s="7444"/>
      <c r="CR104" s="7444"/>
      <c r="CS104" s="7444"/>
      <c r="CT104" s="7444"/>
      <c r="CU104" s="7444"/>
      <c r="CV104" s="7444"/>
      <c r="CW104" s="7444"/>
      <c r="CX104" s="7444"/>
      <c r="CY104" s="7444"/>
      <c r="CZ104" s="7444"/>
      <c r="DA104" s="7444"/>
      <c r="DB104" s="7443"/>
    </row>
    <row r="105" spans="1:106" ht="17.25" customHeight="1" x14ac:dyDescent="0.35">
      <c r="A105" s="7475"/>
      <c r="B105" s="7654" t="s">
        <v>1747</v>
      </c>
      <c r="C105" s="7655"/>
      <c r="D105" s="7656"/>
      <c r="E105" s="7657"/>
      <c r="F105" s="7658"/>
      <c r="G105" s="891"/>
      <c r="H105" s="7658"/>
      <c r="I105" s="891"/>
      <c r="J105" s="7658"/>
      <c r="K105" s="891"/>
      <c r="L105" s="7658"/>
      <c r="M105" s="891"/>
      <c r="N105" s="7606"/>
      <c r="O105" s="7608"/>
      <c r="P105" s="7606"/>
      <c r="Q105" s="7608"/>
      <c r="R105" s="7606"/>
      <c r="S105" s="7608"/>
      <c r="T105" s="7606"/>
      <c r="U105" s="7608"/>
      <c r="V105" s="7606"/>
      <c r="W105" s="7608"/>
      <c r="X105" s="7606"/>
      <c r="Y105" s="7608"/>
      <c r="Z105" s="7606"/>
      <c r="AA105" s="613"/>
      <c r="AB105" s="7606"/>
      <c r="AC105" s="7608"/>
      <c r="AD105" s="7658"/>
      <c r="AE105" s="891"/>
      <c r="AF105" s="7658"/>
      <c r="AG105" s="891"/>
      <c r="AH105" s="7658"/>
      <c r="AI105" s="891"/>
      <c r="AJ105" s="7658"/>
      <c r="AK105" s="891"/>
      <c r="AL105" s="7658"/>
      <c r="AM105" s="7659"/>
      <c r="AN105" s="7653"/>
      <c r="AO105" s="7594"/>
      <c r="AP105" s="7653"/>
      <c r="AQ105" s="7594"/>
      <c r="AR105" s="7653"/>
      <c r="AS105" s="7594"/>
      <c r="AT105" s="7590"/>
      <c r="AU105" s="7590"/>
      <c r="AV105" s="7444" t="str">
        <f t="shared" si="18"/>
        <v/>
      </c>
      <c r="AW105" s="7444"/>
      <c r="AX105" s="7444"/>
      <c r="AY105" s="7444"/>
      <c r="AZ105" s="7444"/>
      <c r="BA105" s="7444"/>
      <c r="BB105" s="7444"/>
      <c r="BC105" s="7444"/>
      <c r="BD105" s="7444"/>
      <c r="BE105" s="7444"/>
      <c r="BF105" s="7444"/>
      <c r="BG105" s="7444"/>
      <c r="BH105" s="7444"/>
      <c r="BI105" s="7444"/>
      <c r="BJ105" s="7444"/>
      <c r="BK105" s="7444"/>
      <c r="BL105" s="7444"/>
      <c r="BM105" s="7444"/>
      <c r="BN105" s="7444"/>
      <c r="BO105" s="7444"/>
      <c r="BP105" s="7444"/>
      <c r="BQ105" s="7602"/>
      <c r="BR105" s="7602"/>
      <c r="BS105" s="7602"/>
      <c r="BT105" s="7602"/>
      <c r="BU105" s="7602"/>
      <c r="BV105" s="7602"/>
      <c r="BW105" s="7602"/>
      <c r="BX105" s="7602"/>
      <c r="BY105" s="7602"/>
      <c r="BZ105" s="7602"/>
      <c r="CA105" s="7602"/>
      <c r="CB105" s="7602"/>
      <c r="CC105" s="7444" t="str">
        <f t="shared" si="19"/>
        <v/>
      </c>
      <c r="CD105" s="7444" t="str">
        <f t="shared" si="20"/>
        <v/>
      </c>
      <c r="CE105" s="7444" t="str">
        <f t="shared" si="21"/>
        <v/>
      </c>
      <c r="CF105" s="7444" t="str">
        <f t="shared" si="22"/>
        <v/>
      </c>
      <c r="CG105" s="7602"/>
      <c r="CH105" s="7444"/>
      <c r="CI105" s="7444"/>
      <c r="CJ105" s="7444"/>
      <c r="CK105" s="7444"/>
      <c r="CL105" s="7444"/>
      <c r="CM105" s="7444">
        <f t="shared" si="23"/>
        <v>0</v>
      </c>
      <c r="CN105" s="7444">
        <f t="shared" si="23"/>
        <v>0</v>
      </c>
      <c r="CO105" s="7444">
        <f t="shared" si="23"/>
        <v>0</v>
      </c>
      <c r="CP105" s="7444">
        <f t="shared" si="23"/>
        <v>0</v>
      </c>
      <c r="CQ105" s="7444"/>
      <c r="CR105" s="7444"/>
      <c r="CS105" s="7444"/>
      <c r="CT105" s="7444"/>
      <c r="CU105" s="7444"/>
      <c r="CV105" s="7444"/>
      <c r="CW105" s="7444"/>
      <c r="CX105" s="7444"/>
      <c r="CY105" s="7444"/>
      <c r="CZ105" s="7444"/>
      <c r="DA105" s="7444"/>
      <c r="DB105" s="7443"/>
    </row>
    <row r="106" spans="1:106" ht="17.25" customHeight="1" x14ac:dyDescent="0.35">
      <c r="A106" s="7660" t="s">
        <v>113</v>
      </c>
      <c r="B106" s="7661"/>
      <c r="C106" s="7662"/>
      <c r="D106" s="876"/>
      <c r="E106" s="877"/>
      <c r="F106" s="662"/>
      <c r="G106" s="603"/>
      <c r="H106" s="662"/>
      <c r="I106" s="603"/>
      <c r="J106" s="662"/>
      <c r="K106" s="897"/>
      <c r="L106" s="662"/>
      <c r="M106" s="897"/>
      <c r="N106" s="662"/>
      <c r="O106" s="897"/>
      <c r="P106" s="662"/>
      <c r="Q106" s="897"/>
      <c r="R106" s="662"/>
      <c r="S106" s="897"/>
      <c r="T106" s="662"/>
      <c r="U106" s="897"/>
      <c r="V106" s="662"/>
      <c r="W106" s="897"/>
      <c r="X106" s="662"/>
      <c r="Y106" s="897"/>
      <c r="Z106" s="662"/>
      <c r="AA106" s="897"/>
      <c r="AB106" s="662"/>
      <c r="AC106" s="897"/>
      <c r="AD106" s="662"/>
      <c r="AE106" s="897"/>
      <c r="AF106" s="662"/>
      <c r="AG106" s="897"/>
      <c r="AH106" s="662"/>
      <c r="AI106" s="603"/>
      <c r="AJ106" s="662"/>
      <c r="AK106" s="603"/>
      <c r="AL106" s="896"/>
      <c r="AM106" s="601"/>
      <c r="AN106" s="7653"/>
      <c r="AO106" s="7594"/>
      <c r="AP106" s="7653"/>
      <c r="AQ106" s="7594"/>
      <c r="AR106" s="7653"/>
      <c r="AS106" s="7594"/>
      <c r="AT106" s="7590"/>
      <c r="AU106" s="7590"/>
      <c r="AV106" s="7444" t="str">
        <f t="shared" si="18"/>
        <v/>
      </c>
      <c r="AW106" s="7444"/>
      <c r="AX106" s="7444"/>
      <c r="AY106" s="7444"/>
      <c r="AZ106" s="7444"/>
      <c r="BA106" s="7444"/>
      <c r="BB106" s="7444"/>
      <c r="BC106" s="7444"/>
      <c r="BD106" s="7444"/>
      <c r="BE106" s="7444"/>
      <c r="BF106" s="7444"/>
      <c r="BG106" s="7444"/>
      <c r="BH106" s="7444"/>
      <c r="BI106" s="7444"/>
      <c r="BJ106" s="7444"/>
      <c r="BK106" s="7444"/>
      <c r="BL106" s="7444"/>
      <c r="BM106" s="7444"/>
      <c r="BN106" s="7444"/>
      <c r="BO106" s="7444"/>
      <c r="BP106" s="7444"/>
      <c r="BQ106" s="7602"/>
      <c r="BR106" s="7602"/>
      <c r="BS106" s="7602"/>
      <c r="BT106" s="7602"/>
      <c r="BU106" s="7602"/>
      <c r="BV106" s="7602"/>
      <c r="BW106" s="7602"/>
      <c r="BX106" s="7602"/>
      <c r="BY106" s="7602"/>
      <c r="BZ106" s="7602"/>
      <c r="CA106" s="7602"/>
      <c r="CB106" s="7602"/>
      <c r="CC106" s="7444" t="str">
        <f t="shared" si="19"/>
        <v/>
      </c>
      <c r="CD106" s="7444" t="str">
        <f t="shared" si="20"/>
        <v/>
      </c>
      <c r="CE106" s="7444" t="str">
        <f t="shared" si="21"/>
        <v/>
      </c>
      <c r="CF106" s="7444" t="str">
        <f t="shared" si="22"/>
        <v/>
      </c>
      <c r="CG106" s="7602"/>
      <c r="CH106" s="7444"/>
      <c r="CI106" s="7444"/>
      <c r="CJ106" s="7444"/>
      <c r="CK106" s="7444"/>
      <c r="CL106" s="7444"/>
      <c r="CM106" s="7444">
        <f t="shared" si="23"/>
        <v>0</v>
      </c>
      <c r="CN106" s="7444">
        <f t="shared" si="23"/>
        <v>0</v>
      </c>
      <c r="CO106" s="7444">
        <f t="shared" si="23"/>
        <v>0</v>
      </c>
      <c r="CP106" s="7444">
        <f t="shared" si="23"/>
        <v>0</v>
      </c>
      <c r="CQ106" s="7444"/>
      <c r="CR106" s="7444"/>
      <c r="CS106" s="7444"/>
      <c r="CT106" s="7444"/>
      <c r="CU106" s="7444"/>
      <c r="CV106" s="7444"/>
      <c r="CW106" s="7444"/>
      <c r="CX106" s="7444"/>
      <c r="CY106" s="7444"/>
      <c r="CZ106" s="7444"/>
      <c r="DA106" s="7444"/>
      <c r="DB106" s="7443"/>
    </row>
    <row r="107" spans="1:106" ht="17.25" customHeight="1" x14ac:dyDescent="0.35">
      <c r="A107" s="7663" t="s">
        <v>1763</v>
      </c>
      <c r="B107" s="7664"/>
      <c r="C107" s="7665"/>
      <c r="D107" s="7649"/>
      <c r="E107" s="7650"/>
      <c r="F107" s="7592"/>
      <c r="G107" s="7590"/>
      <c r="H107" s="7592"/>
      <c r="I107" s="7590"/>
      <c r="J107" s="7592"/>
      <c r="K107" s="7594"/>
      <c r="L107" s="7592"/>
      <c r="M107" s="7594"/>
      <c r="N107" s="7592"/>
      <c r="O107" s="7594"/>
      <c r="P107" s="7592"/>
      <c r="Q107" s="7594"/>
      <c r="R107" s="7592"/>
      <c r="S107" s="7594"/>
      <c r="T107" s="7592"/>
      <c r="U107" s="7594"/>
      <c r="V107" s="7592"/>
      <c r="W107" s="7594"/>
      <c r="X107" s="7592"/>
      <c r="Y107" s="7594"/>
      <c r="Z107" s="7592"/>
      <c r="AA107" s="7594"/>
      <c r="AB107" s="7592"/>
      <c r="AC107" s="7590"/>
      <c r="AD107" s="7592"/>
      <c r="AE107" s="7590"/>
      <c r="AF107" s="7592"/>
      <c r="AG107" s="7590"/>
      <c r="AH107" s="7592"/>
      <c r="AI107" s="7590"/>
      <c r="AJ107" s="7592"/>
      <c r="AK107" s="7590"/>
      <c r="AL107" s="7651"/>
      <c r="AM107" s="7652"/>
      <c r="AN107" s="7653"/>
      <c r="AO107" s="7594"/>
      <c r="AP107" s="7653"/>
      <c r="AQ107" s="7594"/>
      <c r="AR107" s="7653"/>
      <c r="AS107" s="7594"/>
      <c r="AT107" s="7590"/>
      <c r="AU107" s="7590"/>
      <c r="AV107" s="7444" t="str">
        <f t="shared" si="18"/>
        <v/>
      </c>
      <c r="AW107" s="7444"/>
      <c r="AX107" s="7444"/>
      <c r="AY107" s="7444"/>
      <c r="AZ107" s="7444"/>
      <c r="BA107" s="7444"/>
      <c r="BB107" s="7444"/>
      <c r="BC107" s="7444"/>
      <c r="BD107" s="7444"/>
      <c r="BE107" s="7444"/>
      <c r="BF107" s="7444"/>
      <c r="BG107" s="7444"/>
      <c r="BH107" s="7444"/>
      <c r="BI107" s="7444"/>
      <c r="BJ107" s="7444"/>
      <c r="BK107" s="7444"/>
      <c r="BL107" s="7444"/>
      <c r="BM107" s="7444"/>
      <c r="BN107" s="7444"/>
      <c r="BO107" s="7444"/>
      <c r="BP107" s="7444"/>
      <c r="BQ107" s="7602"/>
      <c r="BR107" s="7602"/>
      <c r="BS107" s="7602"/>
      <c r="BT107" s="7602"/>
      <c r="BU107" s="7602"/>
      <c r="BV107" s="7602"/>
      <c r="BW107" s="7602"/>
      <c r="BX107" s="7602"/>
      <c r="BY107" s="7602"/>
      <c r="BZ107" s="7602"/>
      <c r="CA107" s="7602"/>
      <c r="CB107" s="7602"/>
      <c r="CC107" s="7444" t="str">
        <f t="shared" si="19"/>
        <v/>
      </c>
      <c r="CD107" s="7444" t="str">
        <f t="shared" si="20"/>
        <v/>
      </c>
      <c r="CE107" s="7444" t="str">
        <f t="shared" si="21"/>
        <v/>
      </c>
      <c r="CF107" s="7444" t="str">
        <f t="shared" si="22"/>
        <v/>
      </c>
      <c r="CG107" s="7602"/>
      <c r="CH107" s="7444"/>
      <c r="CI107" s="7444"/>
      <c r="CJ107" s="7444"/>
      <c r="CK107" s="7444"/>
      <c r="CL107" s="7444"/>
      <c r="CM107" s="7444">
        <f t="shared" si="23"/>
        <v>0</v>
      </c>
      <c r="CN107" s="7444">
        <f t="shared" si="23"/>
        <v>0</v>
      </c>
      <c r="CO107" s="7444">
        <f t="shared" si="23"/>
        <v>0</v>
      </c>
      <c r="CP107" s="7444">
        <f t="shared" si="23"/>
        <v>0</v>
      </c>
      <c r="CQ107" s="7444"/>
      <c r="CR107" s="7444"/>
      <c r="CS107" s="7444"/>
      <c r="CT107" s="7444"/>
      <c r="CU107" s="7444"/>
      <c r="CV107" s="7444"/>
      <c r="CW107" s="7444"/>
      <c r="CX107" s="7444"/>
      <c r="CY107" s="7444"/>
      <c r="CZ107" s="7444"/>
      <c r="DA107" s="7444"/>
      <c r="DB107" s="7443"/>
    </row>
    <row r="108" spans="1:106" ht="17.25" customHeight="1" x14ac:dyDescent="0.35">
      <c r="A108" s="7666" t="s">
        <v>67</v>
      </c>
      <c r="B108" s="7667"/>
      <c r="C108" s="7668"/>
      <c r="D108" s="7669"/>
      <c r="E108" s="7650"/>
      <c r="F108" s="7592"/>
      <c r="G108" s="7590"/>
      <c r="H108" s="7592"/>
      <c r="I108" s="7590"/>
      <c r="J108" s="7592"/>
      <c r="K108" s="7594"/>
      <c r="L108" s="7592"/>
      <c r="M108" s="7594"/>
      <c r="N108" s="7592"/>
      <c r="O108" s="7594"/>
      <c r="P108" s="7592"/>
      <c r="Q108" s="7594"/>
      <c r="R108" s="7592"/>
      <c r="S108" s="7594"/>
      <c r="T108" s="7592"/>
      <c r="U108" s="7594"/>
      <c r="V108" s="7592"/>
      <c r="W108" s="7594"/>
      <c r="X108" s="7592"/>
      <c r="Y108" s="7594"/>
      <c r="Z108" s="7592"/>
      <c r="AA108" s="7594"/>
      <c r="AB108" s="7592"/>
      <c r="AC108" s="7590"/>
      <c r="AD108" s="7592"/>
      <c r="AE108" s="7590"/>
      <c r="AF108" s="7592"/>
      <c r="AG108" s="7590"/>
      <c r="AH108" s="7592"/>
      <c r="AI108" s="7590"/>
      <c r="AJ108" s="7592"/>
      <c r="AK108" s="7590"/>
      <c r="AL108" s="7651"/>
      <c r="AM108" s="7652"/>
      <c r="AN108" s="7653"/>
      <c r="AO108" s="7594"/>
      <c r="AP108" s="7653"/>
      <c r="AQ108" s="7594"/>
      <c r="AR108" s="7653"/>
      <c r="AS108" s="7594"/>
      <c r="AT108" s="7590"/>
      <c r="AU108" s="7590"/>
      <c r="AV108" s="7444" t="str">
        <f t="shared" si="18"/>
        <v/>
      </c>
      <c r="AW108" s="7444"/>
      <c r="AX108" s="7444"/>
      <c r="AY108" s="7444"/>
      <c r="AZ108" s="7444"/>
      <c r="BA108" s="7444"/>
      <c r="BB108" s="7444"/>
      <c r="BC108" s="7444"/>
      <c r="BD108" s="7444"/>
      <c r="BE108" s="7444"/>
      <c r="BF108" s="7444"/>
      <c r="BG108" s="7444"/>
      <c r="BH108" s="7444"/>
      <c r="BI108" s="7444"/>
      <c r="BJ108" s="7444"/>
      <c r="BK108" s="7444"/>
      <c r="BL108" s="7444"/>
      <c r="BM108" s="7444"/>
      <c r="BN108" s="7444"/>
      <c r="BO108" s="7444"/>
      <c r="BP108" s="7444"/>
      <c r="BQ108" s="7602"/>
      <c r="BR108" s="7602"/>
      <c r="BS108" s="7602"/>
      <c r="BT108" s="7602"/>
      <c r="BU108" s="7602"/>
      <c r="BV108" s="7602"/>
      <c r="BW108" s="7602"/>
      <c r="BX108" s="7602"/>
      <c r="BY108" s="7602"/>
      <c r="BZ108" s="7602"/>
      <c r="CA108" s="7602"/>
      <c r="CB108" s="7602"/>
      <c r="CC108" s="7444" t="str">
        <f t="shared" si="19"/>
        <v/>
      </c>
      <c r="CD108" s="7444" t="str">
        <f t="shared" si="20"/>
        <v/>
      </c>
      <c r="CE108" s="7444" t="str">
        <f t="shared" si="21"/>
        <v/>
      </c>
      <c r="CF108" s="7444" t="str">
        <f t="shared" si="22"/>
        <v/>
      </c>
      <c r="CG108" s="7602"/>
      <c r="CH108" s="7444"/>
      <c r="CI108" s="7444"/>
      <c r="CJ108" s="7444"/>
      <c r="CK108" s="7444"/>
      <c r="CL108" s="7444"/>
      <c r="CM108" s="7444">
        <f t="shared" si="23"/>
        <v>0</v>
      </c>
      <c r="CN108" s="7444">
        <f t="shared" si="23"/>
        <v>0</v>
      </c>
      <c r="CO108" s="7444">
        <f t="shared" si="23"/>
        <v>0</v>
      </c>
      <c r="CP108" s="7444">
        <f t="shared" si="23"/>
        <v>0</v>
      </c>
      <c r="CQ108" s="7444"/>
      <c r="CR108" s="7444"/>
      <c r="CS108" s="7444"/>
      <c r="CT108" s="7444"/>
      <c r="CU108" s="7444"/>
      <c r="CV108" s="7444"/>
      <c r="CW108" s="7444"/>
      <c r="CX108" s="7444"/>
      <c r="CY108" s="7444"/>
      <c r="CZ108" s="7444"/>
      <c r="DA108" s="7444"/>
      <c r="DB108" s="7443"/>
    </row>
    <row r="109" spans="1:106" ht="19.5" customHeight="1" x14ac:dyDescent="0.35">
      <c r="A109" s="7663" t="s">
        <v>1764</v>
      </c>
      <c r="B109" s="7664"/>
      <c r="C109" s="7665"/>
      <c r="D109" s="7649"/>
      <c r="E109" s="7650"/>
      <c r="F109" s="7592"/>
      <c r="G109" s="7590"/>
      <c r="H109" s="7592"/>
      <c r="I109" s="7590"/>
      <c r="J109" s="7592"/>
      <c r="K109" s="7594"/>
      <c r="L109" s="7592"/>
      <c r="M109" s="7594"/>
      <c r="N109" s="7592"/>
      <c r="O109" s="7594"/>
      <c r="P109" s="7592"/>
      <c r="Q109" s="7594"/>
      <c r="R109" s="7592"/>
      <c r="S109" s="7594"/>
      <c r="T109" s="7592"/>
      <c r="U109" s="7594"/>
      <c r="V109" s="7592"/>
      <c r="W109" s="7594"/>
      <c r="X109" s="7592"/>
      <c r="Y109" s="7594"/>
      <c r="Z109" s="7592"/>
      <c r="AA109" s="7594"/>
      <c r="AB109" s="7592"/>
      <c r="AC109" s="7594"/>
      <c r="AD109" s="7592"/>
      <c r="AE109" s="7594"/>
      <c r="AF109" s="7592"/>
      <c r="AG109" s="7594"/>
      <c r="AH109" s="7592"/>
      <c r="AI109" s="7590"/>
      <c r="AJ109" s="7592"/>
      <c r="AK109" s="7590"/>
      <c r="AL109" s="7651"/>
      <c r="AM109" s="7652"/>
      <c r="AN109" s="7653"/>
      <c r="AO109" s="7594"/>
      <c r="AP109" s="7653"/>
      <c r="AQ109" s="7594"/>
      <c r="AR109" s="7653"/>
      <c r="AS109" s="7594"/>
      <c r="AT109" s="7590"/>
      <c r="AU109" s="7590"/>
      <c r="AV109" s="7444" t="str">
        <f t="shared" si="18"/>
        <v/>
      </c>
      <c r="AW109" s="7444"/>
      <c r="AX109" s="7444"/>
      <c r="AY109" s="7444"/>
      <c r="AZ109" s="7444"/>
      <c r="BA109" s="7444"/>
      <c r="BB109" s="7444"/>
      <c r="BC109" s="7444"/>
      <c r="BD109" s="7444"/>
      <c r="BE109" s="7444"/>
      <c r="BF109" s="7444"/>
      <c r="BG109" s="7444"/>
      <c r="BH109" s="7444"/>
      <c r="BI109" s="7444"/>
      <c r="BJ109" s="7444"/>
      <c r="BK109" s="7444"/>
      <c r="BL109" s="7444"/>
      <c r="BM109" s="7444"/>
      <c r="BN109" s="7444"/>
      <c r="BO109" s="7444"/>
      <c r="BP109" s="7444"/>
      <c r="BQ109" s="7602"/>
      <c r="BR109" s="7602"/>
      <c r="BS109" s="7602"/>
      <c r="BT109" s="7602"/>
      <c r="BU109" s="7602"/>
      <c r="BV109" s="7602"/>
      <c r="BW109" s="7602"/>
      <c r="BX109" s="7602"/>
      <c r="BY109" s="7602"/>
      <c r="BZ109" s="7602"/>
      <c r="CA109" s="7602"/>
      <c r="CB109" s="7602"/>
      <c r="CC109" s="7444" t="str">
        <f t="shared" si="19"/>
        <v/>
      </c>
      <c r="CD109" s="7444" t="str">
        <f t="shared" si="20"/>
        <v/>
      </c>
      <c r="CE109" s="7444" t="str">
        <f t="shared" si="21"/>
        <v/>
      </c>
      <c r="CF109" s="7444" t="str">
        <f t="shared" si="22"/>
        <v/>
      </c>
      <c r="CG109" s="7602"/>
      <c r="CH109" s="7444"/>
      <c r="CI109" s="7444"/>
      <c r="CJ109" s="7444"/>
      <c r="CK109" s="7444"/>
      <c r="CL109" s="7444"/>
      <c r="CM109" s="7444">
        <f t="shared" si="23"/>
        <v>0</v>
      </c>
      <c r="CN109" s="7444">
        <f t="shared" si="23"/>
        <v>0</v>
      </c>
      <c r="CO109" s="7444">
        <f t="shared" si="23"/>
        <v>0</v>
      </c>
      <c r="CP109" s="7444">
        <f t="shared" si="23"/>
        <v>0</v>
      </c>
      <c r="CQ109" s="7444"/>
      <c r="CR109" s="7444"/>
      <c r="CS109" s="7444"/>
      <c r="CT109" s="7444"/>
      <c r="CU109" s="7444"/>
      <c r="CV109" s="7444"/>
      <c r="CW109" s="7444"/>
      <c r="CX109" s="7444"/>
      <c r="CY109" s="7444"/>
      <c r="CZ109" s="7444"/>
      <c r="DA109" s="7444"/>
      <c r="DB109" s="7443"/>
    </row>
    <row r="110" spans="1:106" ht="23.25" customHeight="1" x14ac:dyDescent="0.35">
      <c r="A110" s="7670" t="s">
        <v>87</v>
      </c>
      <c r="B110" s="5750"/>
      <c r="C110" s="7671"/>
      <c r="D110" s="7672"/>
      <c r="E110" s="901"/>
      <c r="F110" s="7606"/>
      <c r="G110" s="613"/>
      <c r="H110" s="7606"/>
      <c r="I110" s="613"/>
      <c r="J110" s="7606"/>
      <c r="K110" s="7608"/>
      <c r="L110" s="7606"/>
      <c r="M110" s="7608"/>
      <c r="N110" s="7606"/>
      <c r="O110" s="7608"/>
      <c r="P110" s="7606"/>
      <c r="Q110" s="7608"/>
      <c r="R110" s="7606"/>
      <c r="S110" s="7608"/>
      <c r="T110" s="7606"/>
      <c r="U110" s="7608"/>
      <c r="V110" s="7606"/>
      <c r="W110" s="7608"/>
      <c r="X110" s="7606"/>
      <c r="Y110" s="7608"/>
      <c r="Z110" s="7606"/>
      <c r="AA110" s="7608"/>
      <c r="AB110" s="7606"/>
      <c r="AC110" s="7608"/>
      <c r="AD110" s="7606"/>
      <c r="AE110" s="7608"/>
      <c r="AF110" s="7606"/>
      <c r="AG110" s="7608"/>
      <c r="AH110" s="7606"/>
      <c r="AI110" s="7608"/>
      <c r="AJ110" s="7606"/>
      <c r="AK110" s="7608"/>
      <c r="AL110" s="7673"/>
      <c r="AM110" s="7674"/>
      <c r="AN110" s="612"/>
      <c r="AO110" s="7608"/>
      <c r="AP110" s="612"/>
      <c r="AQ110" s="7608"/>
      <c r="AR110" s="612"/>
      <c r="AS110" s="7608"/>
      <c r="AT110" s="613"/>
      <c r="AU110" s="613"/>
      <c r="AV110" s="7444" t="str">
        <f t="shared" si="18"/>
        <v/>
      </c>
      <c r="AW110" s="7444"/>
      <c r="AX110" s="7444"/>
      <c r="AY110" s="7444"/>
      <c r="AZ110" s="7444"/>
      <c r="BA110" s="7444"/>
      <c r="BB110" s="7444"/>
      <c r="BC110" s="7444"/>
      <c r="BD110" s="7444"/>
      <c r="BE110" s="7444"/>
      <c r="BF110" s="7444"/>
      <c r="BG110" s="7444"/>
      <c r="BH110" s="7444"/>
      <c r="BI110" s="7444"/>
      <c r="BJ110" s="7444"/>
      <c r="BK110" s="7444"/>
      <c r="BL110" s="7444"/>
      <c r="BM110" s="7444"/>
      <c r="BN110" s="7444"/>
      <c r="BO110" s="7444"/>
      <c r="BP110" s="7444"/>
      <c r="BQ110" s="7602"/>
      <c r="BR110" s="7602"/>
      <c r="BS110" s="7602"/>
      <c r="BT110" s="7602"/>
      <c r="BU110" s="7602"/>
      <c r="BV110" s="7602"/>
      <c r="BW110" s="7602"/>
      <c r="BX110" s="7602"/>
      <c r="BY110" s="7602"/>
      <c r="BZ110" s="7602"/>
      <c r="CA110" s="7602"/>
      <c r="CB110" s="7602"/>
      <c r="CC110" s="7444" t="str">
        <f t="shared" si="19"/>
        <v/>
      </c>
      <c r="CD110" s="7444" t="str">
        <f t="shared" si="20"/>
        <v/>
      </c>
      <c r="CE110" s="7444" t="str">
        <f t="shared" si="21"/>
        <v/>
      </c>
      <c r="CF110" s="7444" t="str">
        <f t="shared" si="22"/>
        <v/>
      </c>
      <c r="CG110" s="7602"/>
      <c r="CH110" s="7444"/>
      <c r="CI110" s="7444"/>
      <c r="CJ110" s="7444"/>
      <c r="CK110" s="7444"/>
      <c r="CL110" s="7444"/>
      <c r="CM110" s="7444">
        <f t="shared" si="23"/>
        <v>0</v>
      </c>
      <c r="CN110" s="7444">
        <f t="shared" si="23"/>
        <v>0</v>
      </c>
      <c r="CO110" s="7444">
        <f t="shared" si="23"/>
        <v>0</v>
      </c>
      <c r="CP110" s="7444">
        <f t="shared" si="23"/>
        <v>0</v>
      </c>
      <c r="CQ110" s="7444"/>
      <c r="CR110" s="7444"/>
      <c r="CS110" s="7444"/>
      <c r="CT110" s="7444"/>
      <c r="CU110" s="7444"/>
      <c r="CV110" s="7444"/>
      <c r="CW110" s="7444"/>
      <c r="CX110" s="7444"/>
      <c r="CY110" s="7444"/>
      <c r="CZ110" s="7444"/>
      <c r="DA110" s="7444"/>
      <c r="DB110" s="7443"/>
    </row>
    <row r="111" spans="1:106" s="7623" customFormat="1" ht="18.75" customHeight="1" x14ac:dyDescent="0.2">
      <c r="A111" s="7558" t="s">
        <v>36</v>
      </c>
      <c r="B111" s="7538"/>
      <c r="C111" s="7675"/>
      <c r="D111" s="7676"/>
      <c r="E111" s="7657"/>
      <c r="F111" s="7677"/>
      <c r="G111" s="7678"/>
      <c r="H111" s="7677"/>
      <c r="I111" s="7678"/>
      <c r="J111" s="7679"/>
      <c r="K111" s="7680"/>
      <c r="L111" s="7679"/>
      <c r="M111" s="7680"/>
      <c r="N111" s="7679"/>
      <c r="O111" s="7680"/>
      <c r="P111" s="7679"/>
      <c r="Q111" s="7680"/>
      <c r="R111" s="7679"/>
      <c r="S111" s="7680"/>
      <c r="T111" s="7679"/>
      <c r="U111" s="7680"/>
      <c r="V111" s="7679"/>
      <c r="W111" s="7680"/>
      <c r="X111" s="7679"/>
      <c r="Y111" s="7680"/>
      <c r="Z111" s="7679"/>
      <c r="AA111" s="7680"/>
      <c r="AB111" s="7679"/>
      <c r="AC111" s="7680"/>
      <c r="AD111" s="7679"/>
      <c r="AE111" s="7680"/>
      <c r="AF111" s="7679"/>
      <c r="AG111" s="7680"/>
      <c r="AH111" s="7679"/>
      <c r="AI111" s="7680"/>
      <c r="AJ111" s="7679"/>
      <c r="AK111" s="7680"/>
      <c r="AL111" s="7681"/>
      <c r="AM111" s="5867"/>
      <c r="AN111" s="7682"/>
      <c r="AO111" s="7678"/>
      <c r="AP111" s="7682"/>
      <c r="AQ111" s="7678"/>
      <c r="AR111" s="7683"/>
      <c r="AS111" s="7678"/>
      <c r="AT111" s="7678"/>
      <c r="AU111" s="7684"/>
      <c r="AV111" s="7602"/>
      <c r="AW111" s="7602"/>
      <c r="AX111" s="7602"/>
      <c r="AY111" s="7602"/>
      <c r="AZ111" s="7602"/>
      <c r="BA111" s="7602"/>
      <c r="BB111" s="7602"/>
      <c r="BC111" s="7602"/>
      <c r="BD111" s="7602"/>
      <c r="BE111" s="7602"/>
      <c r="BF111" s="7602"/>
      <c r="BG111" s="7602"/>
      <c r="BH111" s="7602"/>
      <c r="BI111" s="7602"/>
      <c r="BJ111" s="7444"/>
      <c r="BK111" s="7444"/>
      <c r="BL111" s="7444"/>
      <c r="BM111" s="7444"/>
      <c r="BN111" s="7444"/>
      <c r="BO111" s="7444"/>
      <c r="BP111" s="7444"/>
      <c r="BQ111" s="7444"/>
      <c r="BR111" s="7444"/>
      <c r="BS111" s="7444"/>
      <c r="BT111" s="7444"/>
      <c r="BU111" s="7444"/>
      <c r="BV111" s="7444"/>
      <c r="BW111" s="7444"/>
      <c r="BX111" s="7444"/>
      <c r="BY111" s="7444"/>
      <c r="BZ111" s="7444"/>
      <c r="CA111" s="7444"/>
      <c r="CB111" s="7444"/>
      <c r="CC111" s="7444"/>
      <c r="CD111" s="7444"/>
      <c r="CE111" s="7444"/>
      <c r="CF111" s="7444"/>
      <c r="CG111" s="7444"/>
      <c r="CH111" s="7602"/>
      <c r="CI111" s="7602"/>
      <c r="CJ111" s="7602"/>
      <c r="CK111" s="7602"/>
      <c r="CL111" s="7602"/>
      <c r="CM111" s="7602"/>
      <c r="CN111" s="7602"/>
      <c r="CO111" s="7602"/>
      <c r="CP111" s="7602"/>
      <c r="CQ111" s="7602"/>
      <c r="CR111" s="7602"/>
      <c r="CS111" s="7602"/>
      <c r="CT111" s="7602"/>
      <c r="CU111" s="7602"/>
      <c r="CV111" s="7602"/>
      <c r="CW111" s="7602"/>
      <c r="CX111" s="7602"/>
      <c r="CY111" s="7602"/>
      <c r="CZ111" s="7602"/>
      <c r="DA111" s="7602"/>
    </row>
    <row r="112" spans="1:106" ht="17.25" customHeight="1" x14ac:dyDescent="0.35">
      <c r="A112" s="7685" t="s">
        <v>3987</v>
      </c>
      <c r="B112" s="7686"/>
      <c r="C112" s="7687"/>
      <c r="D112" s="7688"/>
      <c r="E112" s="7688"/>
      <c r="F112" s="7688"/>
      <c r="G112" s="7688"/>
      <c r="H112" s="7688"/>
      <c r="I112" s="7688"/>
      <c r="J112" s="7688"/>
      <c r="K112" s="7688"/>
      <c r="L112" s="7688"/>
      <c r="M112" s="7688"/>
      <c r="N112" s="7688"/>
      <c r="O112" s="7688"/>
      <c r="P112" s="7688"/>
      <c r="Q112" s="7688"/>
      <c r="R112" s="7689"/>
      <c r="S112" s="7623"/>
      <c r="T112" s="7623"/>
      <c r="U112" s="7623"/>
      <c r="V112" s="7623"/>
      <c r="W112" s="7623"/>
      <c r="X112" s="7623"/>
      <c r="Y112" s="7623"/>
      <c r="Z112" s="7623"/>
      <c r="AA112" s="7623"/>
      <c r="AB112" s="7623"/>
      <c r="AC112" s="7623"/>
      <c r="AD112" s="7623"/>
      <c r="AE112" s="7623"/>
      <c r="AF112" s="7623"/>
      <c r="AG112" s="7602"/>
      <c r="AH112" s="7602"/>
      <c r="AI112" s="7602"/>
      <c r="AJ112" s="7602"/>
      <c r="AK112" s="7602"/>
      <c r="AL112" s="7602"/>
      <c r="AM112" s="7602"/>
      <c r="AN112" s="7602"/>
      <c r="AO112" s="7602"/>
      <c r="AP112" s="7602"/>
      <c r="AQ112" s="7602"/>
      <c r="AR112" s="7602"/>
      <c r="AS112" s="7602"/>
      <c r="AT112" s="7444"/>
      <c r="AU112" s="7444"/>
      <c r="AV112" s="7444"/>
      <c r="AW112" s="7444"/>
      <c r="AX112" s="7444"/>
      <c r="AY112" s="7444"/>
      <c r="AZ112" s="7444"/>
      <c r="BA112" s="7444"/>
      <c r="BB112" s="7444"/>
      <c r="BC112" s="7444"/>
      <c r="BD112" s="7444"/>
      <c r="BE112" s="7444"/>
      <c r="BF112" s="7444"/>
      <c r="BG112" s="7444"/>
      <c r="BH112" s="7444"/>
      <c r="BI112" s="7444"/>
      <c r="BJ112" s="7444"/>
      <c r="BK112" s="7444"/>
      <c r="BL112" s="7444"/>
      <c r="BM112" s="7444"/>
      <c r="BN112" s="7444"/>
      <c r="BO112" s="7444"/>
      <c r="BP112" s="7444"/>
      <c r="BQ112" s="7444"/>
      <c r="BR112" s="7444"/>
      <c r="BS112" s="7444"/>
      <c r="BT112" s="7444"/>
      <c r="BU112" s="7444"/>
      <c r="BV112" s="7444"/>
      <c r="BW112" s="7444"/>
      <c r="BX112" s="7444"/>
      <c r="BY112" s="7444"/>
      <c r="BZ112" s="7444"/>
      <c r="CA112" s="7444"/>
      <c r="CB112" s="7444"/>
      <c r="CC112" s="7444"/>
      <c r="CD112" s="7444"/>
      <c r="CE112" s="7444"/>
      <c r="CF112" s="7444"/>
      <c r="CG112" s="7444"/>
      <c r="CH112" s="7444"/>
      <c r="CI112" s="7444"/>
      <c r="CJ112" s="7444"/>
      <c r="CK112" s="7444"/>
      <c r="CL112" s="7444"/>
      <c r="CM112" s="7444"/>
      <c r="CN112" s="7444"/>
      <c r="CO112" s="7444"/>
      <c r="CP112" s="7444"/>
      <c r="CQ112" s="7444"/>
      <c r="CR112" s="7444"/>
      <c r="CS112" s="7444"/>
      <c r="CT112" s="7444"/>
      <c r="CU112" s="7444"/>
      <c r="CV112" s="7444"/>
      <c r="CW112" s="7444"/>
      <c r="CX112" s="7444"/>
      <c r="CY112" s="7444"/>
      <c r="CZ112" s="7443"/>
      <c r="DA112" s="7443"/>
      <c r="DB112" s="7443"/>
    </row>
    <row r="113" spans="1:97" s="7444" customFormat="1" ht="18.75" customHeight="1" x14ac:dyDescent="0.25">
      <c r="A113" s="7690" t="s">
        <v>3988</v>
      </c>
      <c r="B113" s="7686"/>
      <c r="C113" s="7687"/>
      <c r="D113" s="7688"/>
      <c r="E113" s="7688"/>
      <c r="F113" s="7688"/>
      <c r="G113" s="7688"/>
      <c r="H113" s="7688"/>
      <c r="I113" s="7688"/>
      <c r="J113" s="7688"/>
      <c r="K113" s="7688"/>
      <c r="L113" s="7688"/>
      <c r="M113" s="7688"/>
      <c r="N113" s="7688"/>
      <c r="O113" s="7688"/>
      <c r="P113" s="7688"/>
      <c r="Q113" s="7688"/>
      <c r="R113" s="7689"/>
      <c r="S113" s="7623"/>
      <c r="T113" s="7623"/>
      <c r="U113" s="7623"/>
      <c r="V113" s="7623"/>
      <c r="W113" s="7623"/>
      <c r="X113" s="7623"/>
      <c r="Y113" s="7623"/>
      <c r="Z113" s="7623"/>
      <c r="AA113" s="7623"/>
      <c r="AB113" s="7623"/>
      <c r="AC113" s="7623"/>
      <c r="AD113" s="7623"/>
      <c r="AE113" s="7623"/>
      <c r="AF113" s="7623"/>
      <c r="AG113" s="7602"/>
      <c r="AH113" s="7602"/>
      <c r="AI113" s="7602"/>
      <c r="AJ113" s="7602"/>
      <c r="AK113" s="7602"/>
      <c r="AL113" s="7602"/>
      <c r="AM113" s="7602"/>
      <c r="AN113" s="7602"/>
      <c r="AO113" s="7602"/>
      <c r="AP113" s="7602"/>
      <c r="AQ113" s="7602"/>
      <c r="AR113" s="7602"/>
      <c r="AS113" s="7602"/>
    </row>
    <row r="114" spans="1:97" s="7444" customFormat="1" ht="23.25" customHeight="1" x14ac:dyDescent="0.2">
      <c r="A114" s="7691" t="s">
        <v>3989</v>
      </c>
      <c r="B114" s="7558" t="s">
        <v>36</v>
      </c>
      <c r="C114" s="7559"/>
      <c r="D114" s="7538"/>
      <c r="E114" s="7626" t="s">
        <v>80</v>
      </c>
      <c r="F114" s="7692"/>
      <c r="G114" s="7692"/>
      <c r="H114" s="7692"/>
      <c r="I114" s="7692"/>
      <c r="J114" s="7692"/>
      <c r="K114" s="7692"/>
      <c r="L114" s="7692"/>
      <c r="M114" s="7692"/>
      <c r="N114" s="7692"/>
      <c r="O114" s="7692"/>
      <c r="P114" s="7693"/>
      <c r="Q114" s="7694" t="s">
        <v>1862</v>
      </c>
      <c r="R114" s="7695" t="s">
        <v>3990</v>
      </c>
      <c r="S114" s="7695" t="s">
        <v>3991</v>
      </c>
      <c r="T114" s="7695" t="s">
        <v>478</v>
      </c>
      <c r="U114" s="7695" t="s">
        <v>13</v>
      </c>
      <c r="V114" s="7696" t="s">
        <v>10</v>
      </c>
      <c r="W114" s="2417" t="s">
        <v>11</v>
      </c>
      <c r="X114" s="7443"/>
      <c r="Y114" s="7443"/>
      <c r="Z114" s="7443"/>
      <c r="AA114" s="7443"/>
      <c r="AB114" s="7443"/>
      <c r="AC114" s="7443"/>
      <c r="AD114" s="7443"/>
      <c r="AE114" s="7443"/>
      <c r="AF114" s="7443"/>
      <c r="AG114" s="7443"/>
      <c r="CA114" s="7466" t="s">
        <v>3992</v>
      </c>
      <c r="CB114" s="7466" t="s">
        <v>3993</v>
      </c>
      <c r="CC114" s="7466" t="s">
        <v>3994</v>
      </c>
      <c r="CD114" s="7466" t="s">
        <v>3995</v>
      </c>
      <c r="CE114" s="7466" t="s">
        <v>3996</v>
      </c>
      <c r="CF114" s="7466" t="s">
        <v>3997</v>
      </c>
      <c r="CG114" s="7466" t="s">
        <v>3998</v>
      </c>
      <c r="CH114" s="7466" t="s">
        <v>3999</v>
      </c>
      <c r="CJ114" s="7467" t="s">
        <v>4000</v>
      </c>
      <c r="CK114" s="7466" t="s">
        <v>3992</v>
      </c>
      <c r="CL114" s="7466" t="s">
        <v>3993</v>
      </c>
      <c r="CM114" s="7466" t="s">
        <v>3994</v>
      </c>
      <c r="CN114" s="7466" t="s">
        <v>3995</v>
      </c>
      <c r="CO114" s="7466" t="s">
        <v>3996</v>
      </c>
      <c r="CP114" s="7466" t="s">
        <v>3997</v>
      </c>
      <c r="CQ114" s="7466" t="s">
        <v>3998</v>
      </c>
      <c r="CR114" s="7466" t="s">
        <v>3999</v>
      </c>
    </row>
    <row r="115" spans="1:97" s="7444" customFormat="1" ht="30" customHeight="1" x14ac:dyDescent="0.2">
      <c r="A115" s="7697"/>
      <c r="B115" s="3440" t="s">
        <v>463</v>
      </c>
      <c r="C115" s="7698" t="s">
        <v>34</v>
      </c>
      <c r="D115" s="7583" t="s">
        <v>35</v>
      </c>
      <c r="E115" s="3667" t="s">
        <v>4001</v>
      </c>
      <c r="F115" s="3669" t="s">
        <v>4002</v>
      </c>
      <c r="G115" s="3669" t="s">
        <v>4003</v>
      </c>
      <c r="H115" s="3669" t="s">
        <v>4004</v>
      </c>
      <c r="I115" s="3669" t="s">
        <v>4005</v>
      </c>
      <c r="J115" s="3669" t="s">
        <v>4006</v>
      </c>
      <c r="K115" s="3669" t="s">
        <v>4007</v>
      </c>
      <c r="L115" s="3669" t="s">
        <v>4008</v>
      </c>
      <c r="M115" s="3669" t="s">
        <v>4009</v>
      </c>
      <c r="N115" s="3669" t="s">
        <v>4010</v>
      </c>
      <c r="O115" s="3669" t="s">
        <v>4011</v>
      </c>
      <c r="P115" s="6681" t="s">
        <v>4012</v>
      </c>
      <c r="Q115" s="7699"/>
      <c r="R115" s="7700"/>
      <c r="S115" s="7700"/>
      <c r="T115" s="7700"/>
      <c r="U115" s="7700"/>
      <c r="V115" s="7701"/>
      <c r="W115" s="7474"/>
      <c r="X115" s="7443"/>
      <c r="Y115" s="7443"/>
      <c r="Z115" s="7443"/>
      <c r="AA115" s="7443"/>
      <c r="AB115" s="7443"/>
      <c r="AC115" s="7443"/>
      <c r="AD115" s="7443"/>
      <c r="AE115" s="7443"/>
      <c r="AF115" s="7443"/>
      <c r="AG115" s="7443"/>
      <c r="CA115" s="7466"/>
      <c r="CB115" s="7466"/>
      <c r="CC115" s="7466"/>
      <c r="CD115" s="7466"/>
      <c r="CE115" s="7466"/>
      <c r="CF115" s="7466"/>
      <c r="CG115" s="7466"/>
      <c r="CH115" s="7466"/>
      <c r="CJ115" s="7467"/>
      <c r="CK115" s="7466"/>
      <c r="CL115" s="7466"/>
      <c r="CM115" s="7466"/>
      <c r="CN115" s="7466"/>
      <c r="CO115" s="7466"/>
      <c r="CP115" s="7466"/>
      <c r="CQ115" s="7466"/>
      <c r="CR115" s="7466"/>
    </row>
    <row r="116" spans="1:97" s="7444" customFormat="1" ht="23.25" customHeight="1" x14ac:dyDescent="0.2">
      <c r="A116" s="7702" t="s">
        <v>4013</v>
      </c>
      <c r="B116" s="7492"/>
      <c r="C116" s="662"/>
      <c r="D116" s="662"/>
      <c r="E116" s="662"/>
      <c r="F116" s="663"/>
      <c r="G116" s="663"/>
      <c r="H116" s="663"/>
      <c r="I116" s="663"/>
      <c r="J116" s="663"/>
      <c r="K116" s="663"/>
      <c r="L116" s="663"/>
      <c r="M116" s="663"/>
      <c r="N116" s="663"/>
      <c r="O116" s="663"/>
      <c r="P116" s="601"/>
      <c r="Q116" s="879"/>
      <c r="R116" s="663"/>
      <c r="S116" s="663"/>
      <c r="T116" s="663"/>
      <c r="U116" s="663"/>
      <c r="V116" s="603"/>
      <c r="W116" s="603"/>
      <c r="Y116" s="7443"/>
      <c r="Z116" s="7443"/>
      <c r="AA116" s="7443"/>
      <c r="AB116" s="7443"/>
      <c r="AC116" s="7443"/>
      <c r="AD116" s="7443"/>
      <c r="AE116" s="7443"/>
      <c r="AF116" s="7443"/>
      <c r="AG116" s="7443"/>
      <c r="CA116" s="7444" t="str">
        <f>IF(CK116=1," *Los controles según sexo deben ser iguales  al total de Controles. ","")</f>
        <v/>
      </c>
      <c r="CB116" s="7444" t="str">
        <f>IF(CL116=1," *Las Atenciones de Embarazadas no pueden superar el total de Atenciones de Mujeres. ","")</f>
        <v/>
      </c>
      <c r="CC116" s="7444" t="str">
        <f>IF(CM116=1," *Las Atenciones de Personas de 60 Años no pueden superar el total de Atenciones del grupo de edad 20-64 Años. ","")</f>
        <v/>
      </c>
      <c r="CD116" s="7444" t="str">
        <f>IF(CN116=1," *Las Atenciones de Discapacitados no pueden superar el total de Atenciones.","")</f>
        <v/>
      </c>
      <c r="CE116" s="7444" t="str">
        <f>IF(CO116=1," *Las Atenciones de NNA SENAME no pueden superar el total de Atenciones, ni considerar el grupo etario 65 y mas años.","")</f>
        <v/>
      </c>
      <c r="CF116" s="7444" t="str">
        <f>IF(CP116=1," *Las Atenciones de NNA Mejor Niñez no pueden superar el total de Atenciones, ni considerar el grupo etario 65 y mas años.","")</f>
        <v/>
      </c>
      <c r="CG116" s="7444" t="str">
        <f>IF(CQ116=1," *Las Atenciones de Pueblos Originarios no pueden superar el total de Atenciones.","")</f>
        <v/>
      </c>
      <c r="CH116" s="7444" t="str">
        <f>IF(CR116=1," *Las Atenciones de Migrantes no pueden superar el total de Atenciones.","")</f>
        <v/>
      </c>
      <c r="CJ116" s="7444" t="str">
        <f>IF(OR(AND(B116&lt;&gt;0,T116=""),AND(B116&lt;&gt;0,U116=""),AND(B116&lt;&gt;0,V116=""),AND(B116&lt;&gt;0,W116="")),"* No olvide digitar Migrantes y/o Pueblos Originarios, Niños, Niñas, Adolescentes y Jóvenes SENAME, Niños, Niñas, Adolescentes y Jóvenes Mejor Niñez (Digite CERO si no tiene). ","")</f>
        <v/>
      </c>
      <c r="CK116" s="7444">
        <f>IF(C116+D116&lt;&gt;B116,1,0)</f>
        <v>0</v>
      </c>
      <c r="CL116" s="7444">
        <f>IF(Q116&gt;D116,1,0)</f>
        <v>0</v>
      </c>
      <c r="CM116" s="7444">
        <f>IF(R116&gt;O116,1,0)</f>
        <v>0</v>
      </c>
      <c r="CN116" s="7444">
        <f>IF(S116&gt;B116,1,0)</f>
        <v>0</v>
      </c>
      <c r="CO116" s="7444">
        <f t="shared" ref="CO116:CP119" si="24">IF(T116&gt;SUM($E116:$O116),1,0)</f>
        <v>0</v>
      </c>
      <c r="CP116" s="7444">
        <f t="shared" si="24"/>
        <v>0</v>
      </c>
      <c r="CQ116" s="7444">
        <f t="shared" ref="CQ116:CR119" si="25">IF(V116&gt;A116,1,0)</f>
        <v>0</v>
      </c>
      <c r="CR116" s="7444">
        <f t="shared" si="25"/>
        <v>0</v>
      </c>
    </row>
    <row r="117" spans="1:97" s="7444" customFormat="1" ht="23.25" customHeight="1" x14ac:dyDescent="0.2">
      <c r="A117" s="7702" t="s">
        <v>4014</v>
      </c>
      <c r="B117" s="7492"/>
      <c r="C117" s="662"/>
      <c r="D117" s="662"/>
      <c r="E117" s="662"/>
      <c r="F117" s="663"/>
      <c r="G117" s="663"/>
      <c r="H117" s="663"/>
      <c r="I117" s="663"/>
      <c r="J117" s="663"/>
      <c r="K117" s="663"/>
      <c r="L117" s="663"/>
      <c r="M117" s="663"/>
      <c r="N117" s="663"/>
      <c r="O117" s="663"/>
      <c r="P117" s="601"/>
      <c r="Q117" s="879"/>
      <c r="R117" s="663"/>
      <c r="S117" s="663"/>
      <c r="T117" s="663"/>
      <c r="U117" s="663"/>
      <c r="V117" s="603"/>
      <c r="W117" s="603"/>
      <c r="Y117" s="7443"/>
      <c r="Z117" s="7443"/>
      <c r="AA117" s="7443"/>
      <c r="AB117" s="7443"/>
      <c r="AC117" s="7443"/>
      <c r="AD117" s="7443"/>
      <c r="AE117" s="7443"/>
      <c r="AF117" s="7443"/>
      <c r="AG117" s="7443"/>
      <c r="CA117" s="7444" t="str">
        <f>IF(CK117=1," *Los controles según sexo deben ser iguales  al total de Controles. ","")</f>
        <v/>
      </c>
      <c r="CB117" s="7444" t="str">
        <f>IF(CL117=1," *Las Atenciones de Embarazadas no pueden superar el total de Atenciones de Mujeres. ","")</f>
        <v/>
      </c>
      <c r="CC117" s="7444" t="str">
        <f>IF(CM117=1," *Las Atenciones de Personas de 60 Años no pueden superar el total de Atenciones del grupo de edad 20-64 Años. ","")</f>
        <v/>
      </c>
      <c r="CD117" s="7444" t="str">
        <f>IF(CN117=1," *Las Atenciones de Discapacitados no pueden superar el total de Atenciones.","")</f>
        <v/>
      </c>
      <c r="CE117" s="7444" t="str">
        <f>IF(CO117=1," *Las Atenciones de NNA SENAME no pueden superar el total de Atenciones, ni considerar el grupo etario 65 y mas años.","")</f>
        <v/>
      </c>
      <c r="CF117" s="7444" t="str">
        <f>IF(CP117=1," *Las Atenciones de NNA Mejor Niñez no pueden superar el total de Atenciones, ni considerar el grupo etario 65 y mas años.","")</f>
        <v/>
      </c>
      <c r="CG117" s="7444" t="str">
        <f>IF(CQ117=1," *Las Atenciones de Pueblos Originarios no pueden superar el total de Atenciones.","")</f>
        <v/>
      </c>
      <c r="CH117" s="7444" t="str">
        <f>IF(CR117=1," *Las Atenciones de Migrantes no pueden superar el total de Atenciones.","")</f>
        <v/>
      </c>
      <c r="CJ117" s="7444" t="str">
        <f>IF(OR(AND(B117&lt;&gt;0,T117=""),AND(B117&lt;&gt;0,U117=""),AND(B117&lt;&gt;0,V117=""),AND(B117&lt;&gt;0,W117="")),"* No olvide digitar Migrantes y/o Pueblos Originarios, Niños, Niñas, Adolescentes y Jóvenes SENAME, Niños, Niñas, Adolescentes y Jóvenes Mejor Niñez (Digite CERO si no tiene). ","")</f>
        <v/>
      </c>
      <c r="CK117" s="7444">
        <f>IF(C117+D117&lt;&gt;B117,1,0)</f>
        <v>0</v>
      </c>
      <c r="CL117" s="7444">
        <f>IF(Q117&gt;D117,1,0)</f>
        <v>0</v>
      </c>
      <c r="CM117" s="7444">
        <f>IF(R117&gt;O117,1,0)</f>
        <v>0</v>
      </c>
      <c r="CN117" s="7444">
        <f>IF(S117&gt;B117,1,0)</f>
        <v>0</v>
      </c>
      <c r="CO117" s="7444">
        <f t="shared" si="24"/>
        <v>0</v>
      </c>
      <c r="CP117" s="7444">
        <f t="shared" si="24"/>
        <v>0</v>
      </c>
      <c r="CQ117" s="7444">
        <f t="shared" si="25"/>
        <v>0</v>
      </c>
      <c r="CR117" s="7444">
        <f t="shared" si="25"/>
        <v>0</v>
      </c>
    </row>
    <row r="118" spans="1:97" s="7444" customFormat="1" ht="25.5" customHeight="1" x14ac:dyDescent="0.2">
      <c r="A118" s="7702" t="s">
        <v>4015</v>
      </c>
      <c r="B118" s="7492"/>
      <c r="C118" s="662"/>
      <c r="D118" s="662"/>
      <c r="E118" s="662"/>
      <c r="F118" s="663"/>
      <c r="G118" s="663"/>
      <c r="H118" s="663"/>
      <c r="I118" s="663"/>
      <c r="J118" s="663"/>
      <c r="K118" s="663"/>
      <c r="L118" s="663"/>
      <c r="M118" s="663"/>
      <c r="N118" s="663"/>
      <c r="O118" s="663"/>
      <c r="P118" s="601"/>
      <c r="Q118" s="879"/>
      <c r="R118" s="663"/>
      <c r="S118" s="663"/>
      <c r="T118" s="663"/>
      <c r="U118" s="663"/>
      <c r="V118" s="603"/>
      <c r="W118" s="603"/>
      <c r="Y118" s="7443"/>
      <c r="Z118" s="7443"/>
      <c r="AA118" s="7443"/>
      <c r="AC118" s="7443"/>
      <c r="AD118" s="7443"/>
      <c r="AE118" s="7443"/>
      <c r="AF118" s="7443"/>
      <c r="AG118" s="7443"/>
      <c r="CA118" s="7444" t="str">
        <f>IF(CK118=1," *Los controles según sexo deben ser iguales  al total de Controles. ","")</f>
        <v/>
      </c>
      <c r="CB118" s="7444" t="str">
        <f>IF(CL118=1," *Las Atenciones de Embarazadas no pueden superar el total de Atenciones de Mujeres. ","")</f>
        <v/>
      </c>
      <c r="CC118" s="7444" t="str">
        <f>IF(CM118=1," *Las Atenciones de Personas de 60 Años no pueden superar el total de Atenciones del grupo de edad 20-64 Años. ","")</f>
        <v/>
      </c>
      <c r="CD118" s="7444" t="str">
        <f>IF(CN118=1," *Las Atenciones de Discapacitados no pueden superar el total de Atenciones.","")</f>
        <v/>
      </c>
      <c r="CE118" s="7444" t="str">
        <f>IF(CO118=1," *Las Atenciones de NNA SENAME no pueden superar el total de Atenciones, ni considerar el grupo etario 65 y mas años.","")</f>
        <v/>
      </c>
      <c r="CF118" s="7444" t="str">
        <f>IF(CP118=1," *Las Atenciones de NNA Mejor Niñez no pueden superar el total de Atenciones, ni considerar el grupo etario 65 y mas años.","")</f>
        <v/>
      </c>
      <c r="CG118" s="7444" t="str">
        <f>IF(CQ118=1," *Las Atenciones de Pueblos Originarios no pueden superar el total de Atenciones.","")</f>
        <v/>
      </c>
      <c r="CH118" s="7444" t="str">
        <f>IF(CR118=1," *Las Atenciones de Migrantes no pueden superar el total de Atenciones.","")</f>
        <v/>
      </c>
      <c r="CJ118" s="7444" t="str">
        <f>IF(OR(AND(B118&lt;&gt;0,T118=""),AND(B118&lt;&gt;0,U118=""),AND(B118&lt;&gt;0,V118=""),AND(B118&lt;&gt;0,W118="")),"* No olvide digitar Migrantes y/o Pueblos Originarios, Niños, Niñas, Adolescentes y Jóvenes SENAME, Niños, Niñas, Adolescentes y Jóvenes Mejor Niñez (Digite CERO si no tiene). ","")</f>
        <v/>
      </c>
      <c r="CK118" s="7444">
        <f>IF(C118+D118&lt;&gt;B118,1,0)</f>
        <v>0</v>
      </c>
      <c r="CL118" s="7444">
        <f>IF(Q118&gt;D118,1,0)</f>
        <v>0</v>
      </c>
      <c r="CM118" s="7444">
        <f>IF(R118&gt;O118,1,0)</f>
        <v>0</v>
      </c>
      <c r="CN118" s="7444">
        <f>IF(S118&gt;B118,1,0)</f>
        <v>0</v>
      </c>
      <c r="CO118" s="7444">
        <f t="shared" si="24"/>
        <v>0</v>
      </c>
      <c r="CP118" s="7444">
        <f t="shared" si="24"/>
        <v>0</v>
      </c>
      <c r="CQ118" s="7444">
        <f t="shared" si="25"/>
        <v>0</v>
      </c>
      <c r="CR118" s="7444">
        <f t="shared" si="25"/>
        <v>0</v>
      </c>
    </row>
    <row r="119" spans="1:97" s="7444" customFormat="1" ht="16.5" customHeight="1" x14ac:dyDescent="0.2">
      <c r="A119" s="7703" t="s">
        <v>36</v>
      </c>
      <c r="B119" s="7704"/>
      <c r="C119" s="7705"/>
      <c r="D119" s="7706"/>
      <c r="E119" s="7638"/>
      <c r="F119" s="5754"/>
      <c r="G119" s="5754"/>
      <c r="H119" s="5754"/>
      <c r="I119" s="5754"/>
      <c r="J119" s="5754"/>
      <c r="K119" s="5754"/>
      <c r="L119" s="5754"/>
      <c r="M119" s="5754"/>
      <c r="N119" s="5754"/>
      <c r="O119" s="5754"/>
      <c r="P119" s="5670"/>
      <c r="Q119" s="7707"/>
      <c r="R119" s="7708"/>
      <c r="S119" s="7708"/>
      <c r="T119" s="7708"/>
      <c r="U119" s="7708"/>
      <c r="V119" s="7709"/>
      <c r="W119" s="7709"/>
      <c r="X119" s="7443"/>
      <c r="Y119" s="7443"/>
      <c r="Z119" s="7443"/>
      <c r="AA119" s="7443"/>
      <c r="AB119" s="7443"/>
      <c r="AC119" s="7443"/>
      <c r="AD119" s="7443"/>
      <c r="AE119" s="7443"/>
      <c r="AF119" s="7443"/>
      <c r="AG119" s="7443"/>
      <c r="CA119" s="7444" t="str">
        <f>IF(CK119=1," *Los controles según sexo deben ser iguales  al total de Controles. ","")</f>
        <v/>
      </c>
      <c r="CB119" s="7444" t="str">
        <f>IF(CL119=1," *Las Atenciones de Embarazadas no pueden superar el total de Atenciones de Mujeres. ","")</f>
        <v/>
      </c>
      <c r="CC119" s="7444" t="str">
        <f>IF(CM119=1," *Las Atenciones de Personas de 60 Años no pueden superar el total de Atenciones del grupo de edad 20-64 Años. ","")</f>
        <v/>
      </c>
      <c r="CD119" s="7444" t="str">
        <f>IF(CN119=1," *Las Atenciones de Discapacitados no pueden superar el total de Atenciones.","")</f>
        <v/>
      </c>
      <c r="CE119" s="7444" t="str">
        <f>IF(CO119=1," *Las Atenciones de NNA SENAME no pueden superar el total de Atenciones, ni considerar el grupo etario 65 y mas años.","")</f>
        <v/>
      </c>
      <c r="CF119" s="7444" t="str">
        <f>IF(CP119=1," *Las Atenciones de NNA Mejor Niñez no pueden superar el total de Atenciones, ni considerar el grupo etario 65 y mas años.","")</f>
        <v/>
      </c>
      <c r="CG119" s="7444" t="str">
        <f>IF(CQ119=1," *Las Atenciones de Pueblos Originarios no pueden superar el total de Atenciones.","")</f>
        <v/>
      </c>
      <c r="CH119" s="7444" t="str">
        <f>IF(CR119=1," *Las Atenciones de Migrantes no pueden superar el total de Atenciones.","")</f>
        <v/>
      </c>
      <c r="CK119" s="7444">
        <f>IF(C119+D119&lt;&gt;B119,1,0)</f>
        <v>0</v>
      </c>
      <c r="CL119" s="7444">
        <f>IF(Q119&gt;D119,1,0)</f>
        <v>0</v>
      </c>
      <c r="CM119" s="7444">
        <f>IF(R119&gt;O119,1,0)</f>
        <v>0</v>
      </c>
      <c r="CN119" s="7444">
        <f>IF(S119&gt;B119,1,0)</f>
        <v>0</v>
      </c>
      <c r="CO119" s="7444">
        <f t="shared" si="24"/>
        <v>0</v>
      </c>
      <c r="CP119" s="7444">
        <f t="shared" si="24"/>
        <v>0</v>
      </c>
      <c r="CQ119" s="7444">
        <f t="shared" si="25"/>
        <v>0</v>
      </c>
      <c r="CR119" s="7444">
        <f t="shared" si="25"/>
        <v>0</v>
      </c>
    </row>
    <row r="120" spans="1:97" s="7444" customFormat="1" ht="21" customHeight="1" x14ac:dyDescent="0.25">
      <c r="A120" s="7710" t="s">
        <v>4016</v>
      </c>
      <c r="B120" s="7686"/>
      <c r="C120" s="7686"/>
      <c r="D120" s="7711"/>
      <c r="E120" s="7711"/>
      <c r="F120" s="7711"/>
      <c r="G120" s="7711"/>
      <c r="H120" s="7711"/>
      <c r="I120" s="7711"/>
      <c r="J120" s="7711"/>
      <c r="K120" s="7711"/>
      <c r="L120" s="7711"/>
      <c r="M120" s="7712"/>
      <c r="N120" s="7712"/>
      <c r="O120" s="7712"/>
      <c r="P120" s="7712"/>
      <c r="Q120" s="7712"/>
      <c r="R120" s="7713"/>
      <c r="S120" s="7714"/>
      <c r="T120" s="7619"/>
      <c r="U120" s="7619"/>
      <c r="V120" s="7619"/>
      <c r="W120" s="7619"/>
    </row>
    <row r="121" spans="1:97" s="7444" customFormat="1" ht="22" customHeight="1" x14ac:dyDescent="0.2">
      <c r="A121" s="7691" t="s">
        <v>3989</v>
      </c>
      <c r="B121" s="7558" t="s">
        <v>36</v>
      </c>
      <c r="C121" s="7559"/>
      <c r="D121" s="7538"/>
      <c r="E121" s="7626" t="s">
        <v>80</v>
      </c>
      <c r="F121" s="7692"/>
      <c r="G121" s="7692"/>
      <c r="H121" s="7692"/>
      <c r="I121" s="7692"/>
      <c r="J121" s="7692"/>
      <c r="K121" s="7692"/>
      <c r="L121" s="7693"/>
      <c r="M121" s="7694" t="s">
        <v>4017</v>
      </c>
      <c r="N121" s="7715" t="s">
        <v>1862</v>
      </c>
      <c r="O121" s="7715" t="s">
        <v>178</v>
      </c>
      <c r="P121" s="7715" t="s">
        <v>4018</v>
      </c>
      <c r="Q121" s="7715" t="s">
        <v>2487</v>
      </c>
      <c r="R121" s="7715" t="s">
        <v>2416</v>
      </c>
      <c r="S121" s="7715" t="s">
        <v>10</v>
      </c>
      <c r="T121" s="2417" t="s">
        <v>11</v>
      </c>
      <c r="U121" s="7443"/>
      <c r="V121" s="7443"/>
      <c r="W121" s="7443"/>
      <c r="X121" s="7443"/>
      <c r="Y121" s="7443"/>
      <c r="Z121" s="7443"/>
      <c r="AA121" s="7443"/>
      <c r="AB121" s="7443"/>
      <c r="AC121" s="7443"/>
      <c r="AD121" s="7443"/>
      <c r="AE121" s="7443"/>
      <c r="AF121" s="7443"/>
      <c r="AG121" s="7443"/>
      <c r="CA121" s="7466" t="s">
        <v>3992</v>
      </c>
      <c r="CB121" s="7466" t="s">
        <v>3993</v>
      </c>
      <c r="CC121" s="7466" t="s">
        <v>4019</v>
      </c>
      <c r="CD121" s="7466" t="s">
        <v>3994</v>
      </c>
      <c r="CE121" s="7466" t="s">
        <v>3995</v>
      </c>
      <c r="CF121" s="7466" t="s">
        <v>3996</v>
      </c>
      <c r="CG121" s="7466" t="s">
        <v>3997</v>
      </c>
      <c r="CH121" s="7466" t="s">
        <v>3998</v>
      </c>
      <c r="CI121" s="7466" t="s">
        <v>3999</v>
      </c>
      <c r="CJ121" s="7467" t="s">
        <v>4000</v>
      </c>
      <c r="CK121" s="7466" t="s">
        <v>3992</v>
      </c>
      <c r="CL121" s="7466" t="s">
        <v>3993</v>
      </c>
      <c r="CM121" s="7466" t="s">
        <v>4019</v>
      </c>
      <c r="CN121" s="7466" t="s">
        <v>3994</v>
      </c>
      <c r="CO121" s="7466" t="s">
        <v>3995</v>
      </c>
      <c r="CP121" s="7466" t="s">
        <v>3996</v>
      </c>
      <c r="CQ121" s="7466" t="s">
        <v>3997</v>
      </c>
      <c r="CR121" s="7466" t="s">
        <v>3998</v>
      </c>
      <c r="CS121" s="7466" t="s">
        <v>3999</v>
      </c>
    </row>
    <row r="122" spans="1:97" s="7444" customFormat="1" ht="35.25" customHeight="1" x14ac:dyDescent="0.2">
      <c r="A122" s="7697"/>
      <c r="B122" s="7716" t="s">
        <v>463</v>
      </c>
      <c r="C122" s="7717" t="s">
        <v>34</v>
      </c>
      <c r="D122" s="7718" t="s">
        <v>35</v>
      </c>
      <c r="E122" s="3667" t="s">
        <v>4020</v>
      </c>
      <c r="F122" s="3669" t="s">
        <v>4007</v>
      </c>
      <c r="G122" s="3669" t="s">
        <v>4021</v>
      </c>
      <c r="H122" s="3669" t="s">
        <v>4022</v>
      </c>
      <c r="I122" s="3669" t="s">
        <v>4010</v>
      </c>
      <c r="J122" s="3669" t="s">
        <v>4023</v>
      </c>
      <c r="K122" s="3669" t="s">
        <v>4024</v>
      </c>
      <c r="L122" s="6681" t="s">
        <v>4012</v>
      </c>
      <c r="M122" s="7699"/>
      <c r="N122" s="7700"/>
      <c r="O122" s="7700"/>
      <c r="P122" s="7700"/>
      <c r="Q122" s="7700"/>
      <c r="R122" s="7700"/>
      <c r="S122" s="7700"/>
      <c r="T122" s="7474"/>
      <c r="U122" s="7443"/>
      <c r="V122" s="7443"/>
      <c r="W122" s="7443"/>
      <c r="X122" s="7443"/>
      <c r="Y122" s="7443"/>
      <c r="Z122" s="7443"/>
      <c r="AA122" s="7443"/>
      <c r="AB122" s="7443"/>
      <c r="AC122" s="7443"/>
      <c r="AD122" s="7443"/>
      <c r="AE122" s="7443"/>
      <c r="AF122" s="7443"/>
      <c r="AG122" s="7443"/>
      <c r="CA122" s="7466"/>
      <c r="CB122" s="7466"/>
      <c r="CC122" s="7466"/>
      <c r="CD122" s="7466"/>
      <c r="CE122" s="7466"/>
      <c r="CF122" s="7466"/>
      <c r="CG122" s="7466"/>
      <c r="CH122" s="7466"/>
      <c r="CI122" s="7466"/>
      <c r="CJ122" s="7467"/>
      <c r="CK122" s="7466"/>
      <c r="CL122" s="7466"/>
      <c r="CM122" s="7466"/>
      <c r="CN122" s="7466"/>
      <c r="CO122" s="7466"/>
      <c r="CP122" s="7466"/>
      <c r="CQ122" s="7466"/>
      <c r="CR122" s="7466"/>
      <c r="CS122" s="7466"/>
    </row>
    <row r="123" spans="1:97" s="7444" customFormat="1" ht="24" customHeight="1" x14ac:dyDescent="0.2">
      <c r="A123" s="7719" t="s">
        <v>4025</v>
      </c>
      <c r="B123" s="7720"/>
      <c r="C123" s="951"/>
      <c r="D123" s="603"/>
      <c r="E123" s="662"/>
      <c r="F123" s="663"/>
      <c r="G123" s="663"/>
      <c r="H123" s="663"/>
      <c r="I123" s="663"/>
      <c r="J123" s="663"/>
      <c r="K123" s="663"/>
      <c r="L123" s="601"/>
      <c r="M123" s="879"/>
      <c r="N123" s="663"/>
      <c r="O123" s="663"/>
      <c r="P123" s="663"/>
      <c r="Q123" s="663"/>
      <c r="R123" s="663"/>
      <c r="S123" s="663"/>
      <c r="T123" s="603"/>
      <c r="V123" s="7443"/>
      <c r="W123" s="7443"/>
      <c r="Y123" s="7443"/>
      <c r="Z123" s="7443"/>
      <c r="AA123" s="7443"/>
      <c r="AB123" s="7443"/>
      <c r="AC123" s="7443"/>
      <c r="AD123" s="7443"/>
      <c r="AE123" s="7443"/>
      <c r="AF123" s="7443"/>
      <c r="AG123" s="7443"/>
      <c r="CA123" s="7444" t="str">
        <f>IF(CK123=1," *Los controles según sexo deben ser iguales  al total de Controles. ","")</f>
        <v/>
      </c>
      <c r="CB123" s="7444" t="str">
        <f>IF(CL123=1," *Las Atenciones de Embarazadas no pueden superar el total de Atenciones de Mujeres. ","")</f>
        <v/>
      </c>
      <c r="CC123" s="7444" t="str">
        <f>IF(CM123=1," *Las Atenciones de Beneficiarios no pueden superar el total de Atenciones ","")</f>
        <v/>
      </c>
      <c r="CD123" s="7444" t="str">
        <f>IF(CN123=1," *Las Atenciones de Personas de 60 Años no pueden superar el total de Atenciones del grupo de edad 20-64 Años. ","")</f>
        <v/>
      </c>
      <c r="CE123" s="7444" t="str">
        <f>IF(CO123=1," *Las Atenciones de Discapacitados no pueden superar el total de Atenciones.","")</f>
        <v/>
      </c>
      <c r="CF123" s="7444" t="str">
        <f>IF(CP123=1," *Las Atenciones de NNA SENAME no pueden superar el total de Atenciones, ni considerar el grupo etario 65 y mas años.","")</f>
        <v/>
      </c>
      <c r="CG123" s="7444" t="str">
        <f>IF(CQ123=1," *Las Atenciones de NNA Mejor Niñez no pueden superar el total de Atenciones, ni considerar el grupo etario 65 y mas años.","")</f>
        <v/>
      </c>
      <c r="CH123" s="7444" t="str">
        <f>IF(CR123=1," *Las Atenciones de Pueblos Originarios no pueden superar el total de Atenciones.","")</f>
        <v/>
      </c>
      <c r="CI123" s="7444" t="str">
        <f>IF(CS123=1," *Las Atenciones de Migrantes no pueden superar el total de Atenciones.","")</f>
        <v/>
      </c>
      <c r="CJ123" s="7444" t="str">
        <f>IF(OR(AND(B123&lt;&gt;0,Q123=""),AND(B123&lt;&gt;0,R123=""),AND(B123&lt;&gt;0,S123=""),AND(B123&lt;&gt;0,T123="")),"* No olvide digitar Migrantes y/o Pueblos Originarios, Niños, Niñas, Adolescentes y Jóvenes SENAME, Niños, Niñas, Adolescentes y Jóvenes Mejor Niñez (Digite CERO si no tiene). ","")</f>
        <v/>
      </c>
      <c r="CK123" s="7444">
        <f>IF(C123+D123&lt;&gt;B123,1,0)</f>
        <v>0</v>
      </c>
      <c r="CL123" s="7444">
        <f>IF(M123&gt;D123,1,0)</f>
        <v>0</v>
      </c>
      <c r="CM123" s="7444">
        <f>IF(N123&gt;B123,1,0)</f>
        <v>0</v>
      </c>
      <c r="CN123" s="7444">
        <f>IF(O123&gt;K123,1,0)</f>
        <v>0</v>
      </c>
      <c r="CO123" s="7444">
        <f>IF(P123&gt;B123,1,0)</f>
        <v>0</v>
      </c>
      <c r="CP123" s="7444">
        <f t="shared" ref="CP123:CQ125" si="26">IF(Q123&gt;SUM($E123:$K123),1,0)</f>
        <v>0</v>
      </c>
      <c r="CQ123" s="7444">
        <f t="shared" si="26"/>
        <v>0</v>
      </c>
      <c r="CR123" s="7444">
        <f t="shared" ref="CR123:CS125" si="27">IF(S123&gt;$B123,1,0)</f>
        <v>0</v>
      </c>
      <c r="CS123" s="7444">
        <f t="shared" si="27"/>
        <v>0</v>
      </c>
    </row>
    <row r="124" spans="1:97" s="7444" customFormat="1" ht="22" customHeight="1" x14ac:dyDescent="0.2">
      <c r="A124" s="7702" t="s">
        <v>4026</v>
      </c>
      <c r="B124" s="7720"/>
      <c r="C124" s="7721"/>
      <c r="D124" s="7722"/>
      <c r="E124" s="7723"/>
      <c r="F124" s="7724"/>
      <c r="G124" s="7724"/>
      <c r="H124" s="7724"/>
      <c r="I124" s="7724"/>
      <c r="J124" s="7724"/>
      <c r="K124" s="7724"/>
      <c r="L124" s="7725"/>
      <c r="M124" s="879"/>
      <c r="N124" s="663"/>
      <c r="O124" s="663"/>
      <c r="P124" s="663"/>
      <c r="Q124" s="663"/>
      <c r="R124" s="663"/>
      <c r="S124" s="663"/>
      <c r="T124" s="603"/>
      <c r="V124" s="7443"/>
      <c r="W124" s="7443"/>
      <c r="Y124" s="7443"/>
      <c r="Z124" s="7443"/>
      <c r="AA124" s="7443"/>
      <c r="AB124" s="7443"/>
      <c r="AC124" s="7443"/>
      <c r="AD124" s="7443"/>
      <c r="AE124" s="7443"/>
      <c r="AF124" s="7443"/>
      <c r="AG124" s="7443"/>
      <c r="CA124" s="7444" t="str">
        <f>IF(CK124=1," *Los controles según sexo deben ser iguales  al total de Controles. ","")</f>
        <v/>
      </c>
      <c r="CB124" s="7444" t="str">
        <f>IF(CL124=1," *Las Atenciones de Embarazadas no pueden superar el total de Atenciones de Mujeres. ","")</f>
        <v/>
      </c>
      <c r="CC124" s="7444" t="str">
        <f>IF(CM124=1," *Las Atenciones de Beneficiarios no pueden superar el total de Atenciones ","")</f>
        <v/>
      </c>
      <c r="CD124" s="7444" t="str">
        <f>IF(CN124=1," *Las Atenciones de Personas de 60 Años no pueden superar el total de Atenciones del grupo de edad 20-64 Años. ","")</f>
        <v/>
      </c>
      <c r="CE124" s="7444" t="str">
        <f>IF(CO124=1," *Las Atenciones de Discapacitados no pueden superar el total de Atenciones.","")</f>
        <v/>
      </c>
      <c r="CF124" s="7444" t="str">
        <f>IF(CP124=1," *Las Atenciones de NNA SENAME no pueden superar el total de Atenciones, ni considerar el grupo etario 65 y mas años.","")</f>
        <v/>
      </c>
      <c r="CG124" s="7444" t="str">
        <f>IF(CQ124=1," *Las Atenciones de NNA Mejor Niñez no pueden superar el total de Atenciones, ni considerar el grupo etario 65 y mas años.","")</f>
        <v/>
      </c>
      <c r="CH124" s="7444" t="str">
        <f>IF(CR124=1," *Las Atenciones de Pueblos Originarios no pueden superar el total de Atenciones.","")</f>
        <v/>
      </c>
      <c r="CI124" s="7444" t="str">
        <f>IF(CS124=1," *Las Atenciones de Migrantes no pueden superar el total de Atenciones.","")</f>
        <v/>
      </c>
      <c r="CJ124" s="7444" t="str">
        <f>IF(OR(AND(B124&lt;&gt;0,Q124=""),AND(B124&lt;&gt;0,R124=""),AND(B124&lt;&gt;0,S124=""),AND(B124&lt;&gt;0,T124="")),"* No olvide digitar Migrantes y/o Pueblos Originarios, Niños, Niñas, Adolescentes y Jóvenes SENAME, Niños, Niñas, Adolescentes y Jóvenes Mejor Niñez (Digite CERO si no tiene). ","")</f>
        <v/>
      </c>
      <c r="CK124" s="7444">
        <f>IF(C124+D124&lt;&gt;B124,1,0)</f>
        <v>0</v>
      </c>
      <c r="CL124" s="7444">
        <f>IF(M124&gt;D124,1,0)</f>
        <v>0</v>
      </c>
      <c r="CM124" s="7444">
        <f>IF(N124&gt;B124,1,0)</f>
        <v>0</v>
      </c>
      <c r="CN124" s="7444">
        <f>IF(O124&gt;K124,1,0)</f>
        <v>0</v>
      </c>
      <c r="CO124" s="7444">
        <f>IF(P124&gt;B124,1,0)</f>
        <v>0</v>
      </c>
      <c r="CP124" s="7444">
        <f t="shared" si="26"/>
        <v>0</v>
      </c>
      <c r="CQ124" s="7444">
        <f t="shared" si="26"/>
        <v>0</v>
      </c>
      <c r="CR124" s="7444">
        <f t="shared" si="27"/>
        <v>0</v>
      </c>
      <c r="CS124" s="7444">
        <f t="shared" si="27"/>
        <v>0</v>
      </c>
    </row>
    <row r="125" spans="1:97" s="7444" customFormat="1" ht="21" customHeight="1" x14ac:dyDescent="0.2">
      <c r="A125" s="7703" t="s">
        <v>36</v>
      </c>
      <c r="B125" s="7726"/>
      <c r="C125" s="7727"/>
      <c r="D125" s="7728"/>
      <c r="E125" s="7638"/>
      <c r="F125" s="5754"/>
      <c r="G125" s="5754"/>
      <c r="H125" s="5754"/>
      <c r="I125" s="5754"/>
      <c r="J125" s="5754"/>
      <c r="K125" s="5754"/>
      <c r="L125" s="5670"/>
      <c r="M125" s="7707"/>
      <c r="N125" s="5754"/>
      <c r="O125" s="5754"/>
      <c r="P125" s="7708"/>
      <c r="Q125" s="7708"/>
      <c r="R125" s="7708"/>
      <c r="S125" s="7708"/>
      <c r="T125" s="7729"/>
      <c r="U125" s="7443"/>
      <c r="V125" s="7443"/>
      <c r="W125" s="7443"/>
      <c r="X125" s="7443"/>
      <c r="Y125" s="7443"/>
      <c r="Z125" s="7443"/>
      <c r="AA125" s="7443"/>
      <c r="AB125" s="7443"/>
      <c r="AC125" s="7443"/>
      <c r="AD125" s="7443"/>
      <c r="AE125" s="7443"/>
      <c r="AF125" s="7443"/>
      <c r="AG125" s="7443"/>
      <c r="CA125" s="7444" t="str">
        <f>IF(CK125=1," *Los controles según sexo deben ser iguales  al total de Controles. ","")</f>
        <v/>
      </c>
      <c r="CB125" s="7444" t="str">
        <f>IF(CL125=1," *Las Atenciones de Embarazadas no pueden superar el total de Atenciones de Mujeres. ","")</f>
        <v/>
      </c>
      <c r="CC125" s="7444" t="str">
        <f>IF(CM125=1," *Las Atenciones de Beneficiarios no pueden superar el total de Atenciones ","")</f>
        <v/>
      </c>
      <c r="CD125" s="7444" t="str">
        <f>IF(CN125=1," *Las Atenciones de Personas de 60 Años no pueden superar el total de Atenciones del grupo de edad 20-64 Años. ","")</f>
        <v/>
      </c>
      <c r="CE125" s="7444" t="str">
        <f>IF(CO125=1," *Las Atenciones de Discapacitados no pueden superar el total de Atenciones.","")</f>
        <v/>
      </c>
      <c r="CF125" s="7444" t="str">
        <f>IF(CP125=1," *Las Atenciones de NNA SENAME no pueden superar el total de Atenciones, ni considerar el grupo etario 65 y mas años.","")</f>
        <v/>
      </c>
      <c r="CG125" s="7444" t="str">
        <f>IF(CQ125=1," *Las Atenciones de NNA Mejor Niñez no pueden superar el total de Atenciones, ni considerar el grupo etario 65 y mas años.","")</f>
        <v/>
      </c>
      <c r="CH125" s="7444" t="str">
        <f>IF(CR125=1," *Las Atenciones de Pueblos Originarios no pueden superar el total de Atenciones.","")</f>
        <v/>
      </c>
      <c r="CI125" s="7444" t="str">
        <f>IF(CS125=1," *Las Atenciones de Migrantes no pueden superar el total de Atenciones.","")</f>
        <v/>
      </c>
      <c r="CK125" s="7444">
        <f>IF(C125+D125&lt;&gt;B125,1,0)</f>
        <v>0</v>
      </c>
      <c r="CL125" s="7444">
        <f>IF(M125&gt;D125,1,0)</f>
        <v>0</v>
      </c>
      <c r="CM125" s="7444">
        <f>IF(N125&gt;B125,1,0)</f>
        <v>0</v>
      </c>
      <c r="CN125" s="7444">
        <f>IF(O125&gt;K125,1,0)</f>
        <v>0</v>
      </c>
      <c r="CO125" s="7444">
        <f>IF(P125&gt;B125,1,0)</f>
        <v>0</v>
      </c>
      <c r="CP125" s="7444">
        <f t="shared" si="26"/>
        <v>0</v>
      </c>
      <c r="CQ125" s="7444">
        <f t="shared" si="26"/>
        <v>0</v>
      </c>
      <c r="CR125" s="7444">
        <f t="shared" si="27"/>
        <v>0</v>
      </c>
      <c r="CS125" s="7444">
        <f t="shared" si="27"/>
        <v>0</v>
      </c>
    </row>
    <row r="126" spans="1:97" s="7444" customFormat="1" ht="21" customHeight="1" x14ac:dyDescent="0.25">
      <c r="A126" s="3304" t="s">
        <v>4027</v>
      </c>
      <c r="B126" s="7443"/>
      <c r="C126" s="7443"/>
      <c r="D126" s="7443"/>
      <c r="E126" s="7443"/>
      <c r="F126" s="7443"/>
      <c r="G126" s="7443"/>
      <c r="H126" s="7443"/>
      <c r="I126" s="7443"/>
      <c r="J126" s="7443"/>
      <c r="K126" s="7443"/>
      <c r="L126" s="7443"/>
      <c r="M126" s="7443"/>
      <c r="N126" s="7443"/>
      <c r="O126" s="7443"/>
      <c r="P126" s="7443"/>
      <c r="Q126" s="7443"/>
      <c r="R126" s="7443"/>
      <c r="S126" s="7443"/>
      <c r="T126" s="7443"/>
      <c r="U126" s="7443"/>
      <c r="V126" s="7443"/>
      <c r="W126" s="7443"/>
      <c r="X126" s="7443"/>
      <c r="Y126" s="7443"/>
      <c r="Z126" s="7443"/>
      <c r="AA126" s="7443"/>
      <c r="AB126" s="7443"/>
      <c r="AC126" s="7443"/>
      <c r="AD126" s="7443"/>
      <c r="AE126" s="7443"/>
      <c r="AF126" s="7443"/>
    </row>
    <row r="127" spans="1:97" s="7444" customFormat="1" ht="21" customHeight="1" x14ac:dyDescent="0.25">
      <c r="A127" s="7730" t="s">
        <v>4028</v>
      </c>
      <c r="B127" s="7731"/>
      <c r="D127" s="7443"/>
      <c r="E127" s="7443"/>
      <c r="F127" s="7443"/>
      <c r="G127" s="7443"/>
      <c r="H127" s="7443"/>
      <c r="I127" s="7443"/>
      <c r="J127" s="7443"/>
      <c r="K127" s="7443"/>
      <c r="L127" s="7443"/>
      <c r="M127" s="7443"/>
      <c r="N127" s="7443"/>
      <c r="O127" s="7443"/>
      <c r="P127" s="7443"/>
      <c r="Q127" s="7443"/>
      <c r="R127" s="7443"/>
      <c r="S127" s="7443"/>
      <c r="T127" s="7443"/>
      <c r="U127" s="7443"/>
      <c r="V127" s="7443"/>
      <c r="W127" s="7443"/>
      <c r="X127" s="7443"/>
      <c r="Y127" s="7443"/>
      <c r="Z127" s="7443"/>
      <c r="AA127" s="7443"/>
      <c r="AB127" s="7443"/>
      <c r="AC127" s="7443"/>
      <c r="AD127" s="7443"/>
      <c r="AE127" s="7443"/>
      <c r="AF127" s="7443"/>
    </row>
    <row r="128" spans="1:97" s="7444" customFormat="1" ht="28.4" customHeight="1" x14ac:dyDescent="0.2">
      <c r="A128" s="7732" t="s">
        <v>4029</v>
      </c>
      <c r="B128" s="7733" t="s">
        <v>4030</v>
      </c>
      <c r="C128" s="7620" t="s">
        <v>80</v>
      </c>
      <c r="D128" s="7734"/>
      <c r="E128" s="7734"/>
      <c r="F128" s="7734"/>
      <c r="G128" s="7734"/>
      <c r="H128" s="7734"/>
      <c r="I128" s="7734"/>
      <c r="J128" s="7734"/>
      <c r="K128" s="7734"/>
      <c r="L128" s="7734"/>
      <c r="M128" s="7734"/>
      <c r="N128" s="7734"/>
      <c r="O128" s="7734"/>
      <c r="P128" s="7734"/>
      <c r="Q128" s="7734"/>
      <c r="R128" s="7734"/>
      <c r="S128" s="7734"/>
      <c r="T128" s="7735" t="s">
        <v>3193</v>
      </c>
      <c r="U128" s="7736"/>
      <c r="V128" s="7737" t="s">
        <v>517</v>
      </c>
      <c r="W128" s="6176" t="s">
        <v>4031</v>
      </c>
      <c r="X128" s="7715" t="s">
        <v>10</v>
      </c>
      <c r="Y128" s="7715" t="s">
        <v>11</v>
      </c>
      <c r="Z128" s="7738" t="s">
        <v>630</v>
      </c>
      <c r="AA128" s="7738" t="s">
        <v>106</v>
      </c>
      <c r="AB128" s="7443"/>
      <c r="AC128" s="7443"/>
      <c r="AD128" s="7443"/>
      <c r="AE128" s="7443"/>
      <c r="AF128" s="7443"/>
      <c r="AG128" s="7443"/>
      <c r="CA128" s="7466" t="s">
        <v>3992</v>
      </c>
      <c r="CB128" s="7466" t="s">
        <v>3996</v>
      </c>
      <c r="CC128" s="7466" t="s">
        <v>3997</v>
      </c>
      <c r="CD128" s="7466" t="s">
        <v>10</v>
      </c>
      <c r="CE128" s="7466" t="s">
        <v>11</v>
      </c>
      <c r="CF128" s="7466" t="s">
        <v>630</v>
      </c>
      <c r="CG128" s="7466" t="s">
        <v>4000</v>
      </c>
      <c r="CK128" s="7466" t="s">
        <v>3992</v>
      </c>
      <c r="CL128" s="7466" t="s">
        <v>3996</v>
      </c>
      <c r="CM128" s="7466" t="s">
        <v>3997</v>
      </c>
      <c r="CN128" s="7466" t="s">
        <v>10</v>
      </c>
      <c r="CO128" s="7466" t="s">
        <v>11</v>
      </c>
      <c r="CP128" s="7466" t="s">
        <v>630</v>
      </c>
    </row>
    <row r="129" spans="1:94" s="7444" customFormat="1" ht="34.4" customHeight="1" x14ac:dyDescent="0.2">
      <c r="A129" s="7739"/>
      <c r="B129" s="7740"/>
      <c r="C129" s="4180" t="s">
        <v>386</v>
      </c>
      <c r="D129" s="6207" t="s">
        <v>203</v>
      </c>
      <c r="E129" s="7741" t="s">
        <v>355</v>
      </c>
      <c r="F129" s="6207" t="s">
        <v>205</v>
      </c>
      <c r="G129" s="7470" t="s">
        <v>206</v>
      </c>
      <c r="H129" s="7470" t="s">
        <v>21</v>
      </c>
      <c r="I129" s="7470" t="s">
        <v>22</v>
      </c>
      <c r="J129" s="7470" t="s">
        <v>23</v>
      </c>
      <c r="K129" s="7470" t="s">
        <v>24</v>
      </c>
      <c r="L129" s="7470" t="s">
        <v>25</v>
      </c>
      <c r="M129" s="7470" t="s">
        <v>26</v>
      </c>
      <c r="N129" s="7470" t="s">
        <v>27</v>
      </c>
      <c r="O129" s="7470" t="s">
        <v>28</v>
      </c>
      <c r="P129" s="7470" t="s">
        <v>29</v>
      </c>
      <c r="Q129" s="7470" t="s">
        <v>30</v>
      </c>
      <c r="R129" s="7470" t="s">
        <v>31</v>
      </c>
      <c r="S129" s="7742" t="s">
        <v>32</v>
      </c>
      <c r="T129" s="7576" t="s">
        <v>34</v>
      </c>
      <c r="U129" s="7743" t="s">
        <v>35</v>
      </c>
      <c r="V129" s="7744"/>
      <c r="W129" s="7635"/>
      <c r="X129" s="7700"/>
      <c r="Y129" s="7700"/>
      <c r="Z129" s="7701"/>
      <c r="AA129" s="7701"/>
      <c r="AB129" s="7443"/>
      <c r="AC129" s="7443"/>
      <c r="AD129" s="7443"/>
      <c r="AE129" s="7443"/>
      <c r="AF129" s="7443"/>
      <c r="AG129" s="7443"/>
      <c r="CA129" s="7466"/>
      <c r="CB129" s="7466"/>
      <c r="CC129" s="7466"/>
      <c r="CD129" s="7466"/>
      <c r="CE129" s="7466"/>
      <c r="CF129" s="7466"/>
      <c r="CG129" s="7466"/>
      <c r="CK129" s="7466"/>
      <c r="CL129" s="7466"/>
      <c r="CM129" s="7466"/>
      <c r="CN129" s="7466"/>
      <c r="CO129" s="7466"/>
      <c r="CP129" s="7466"/>
    </row>
    <row r="130" spans="1:94" s="7444" customFormat="1" ht="14.5" customHeight="1" x14ac:dyDescent="0.2">
      <c r="A130" s="7745" t="s">
        <v>4032</v>
      </c>
      <c r="B130" s="7746"/>
      <c r="C130" s="7747"/>
      <c r="D130" s="7748"/>
      <c r="E130" s="7748"/>
      <c r="F130" s="7748"/>
      <c r="G130" s="7748"/>
      <c r="H130" s="7748"/>
      <c r="I130" s="7748"/>
      <c r="J130" s="7748"/>
      <c r="K130" s="7748"/>
      <c r="L130" s="7748"/>
      <c r="M130" s="7748"/>
      <c r="N130" s="7748"/>
      <c r="O130" s="7748"/>
      <c r="P130" s="7748"/>
      <c r="Q130" s="7748"/>
      <c r="R130" s="7748"/>
      <c r="S130" s="7749"/>
      <c r="T130" s="7750"/>
      <c r="U130" s="7751"/>
      <c r="V130" s="7752"/>
      <c r="W130" s="7753"/>
      <c r="X130" s="7748"/>
      <c r="Y130" s="7748"/>
      <c r="Z130" s="7749"/>
      <c r="AA130" s="7754"/>
      <c r="AC130" s="7443"/>
      <c r="AD130" s="7443"/>
      <c r="AE130" s="7443"/>
      <c r="AF130" s="7443"/>
      <c r="AG130" s="7443"/>
      <c r="CA130" s="7444" t="str">
        <f>IF(CK130=1," *Los controles según sexo deben ser iguales  al total de Controles. ","")</f>
        <v/>
      </c>
      <c r="CB130" s="7444" t="str">
        <f>IF(CL130=1," *Las Atenciones de NNA SENAME no pueden superar el total de Atenciones entre los 0 Y 24 años","")</f>
        <v/>
      </c>
      <c r="CC130" s="7444" t="str">
        <f>IF(CM130=1," *Las Atenciones de NNA Mejor Niñez no pueden superar el total de Atenciones entre los 0 Y 24 años","")</f>
        <v/>
      </c>
      <c r="CD130" s="7444" t="str">
        <f>IF(CN130=1," *Las Acciones de Pueblos Originarios no pueden superar el total de Acciones ","")</f>
        <v/>
      </c>
      <c r="CE130" s="7444" t="str">
        <f>IF(CO130=1," *Las Acciones de Migrantes no pueden superar el total de Acciones ","")</f>
        <v/>
      </c>
      <c r="CF130" s="7444" t="str">
        <f>IF(CP130=1," *Las Acciones de Personas con Demencia no pueden superar el total de Acciones ","")</f>
        <v/>
      </c>
      <c r="CG130" s="7444" t="str">
        <f>IF(OR(AND(B130&lt;&gt;0,V130=""),AND(B130&lt;&gt;0,W130=""),AND(B130&lt;&gt;0,X130=""),AND(B130&lt;&gt;0,Y130=""),AND(B130&lt;&gt;0,AA130="")),"* No olvide digitar Migrantes y/o Pueblos Originarios, Niños, Niñas, Adolescentes y Jóvenes SENAME, Niños, Niñas, Adolescentes y Jóvenes Mejor Niñez, Espacios Amigables (Digite CERO si no tiene). ","")</f>
        <v/>
      </c>
      <c r="CK130" s="7444">
        <f>IF(T130+U130&lt;&gt;B130,1,0)</f>
        <v>0</v>
      </c>
      <c r="CL130" s="7444">
        <f>IF(V130&gt;SUM(C130:G130),1,0)</f>
        <v>0</v>
      </c>
      <c r="CM130" s="7444">
        <f>IF(W130&gt;SUM(C130:G130),1,0)</f>
        <v>0</v>
      </c>
      <c r="CN130" s="7444">
        <f t="shared" ref="CN130:CP132" si="28">IF(X130&gt;$B130,1,0)</f>
        <v>0</v>
      </c>
      <c r="CO130" s="7444">
        <f t="shared" si="28"/>
        <v>0</v>
      </c>
      <c r="CP130" s="7444">
        <f t="shared" si="28"/>
        <v>0</v>
      </c>
    </row>
    <row r="131" spans="1:94" s="7444" customFormat="1" ht="14.5" customHeight="1" x14ac:dyDescent="0.2">
      <c r="A131" s="7755" t="s">
        <v>4029</v>
      </c>
      <c r="B131" s="7756"/>
      <c r="C131" s="7747"/>
      <c r="D131" s="7748"/>
      <c r="E131" s="7748"/>
      <c r="F131" s="7748"/>
      <c r="G131" s="7748"/>
      <c r="H131" s="7748"/>
      <c r="I131" s="7748"/>
      <c r="J131" s="7748"/>
      <c r="K131" s="7748"/>
      <c r="L131" s="7748"/>
      <c r="M131" s="7748"/>
      <c r="N131" s="7748"/>
      <c r="O131" s="7748"/>
      <c r="P131" s="7748"/>
      <c r="Q131" s="7748"/>
      <c r="R131" s="7748"/>
      <c r="S131" s="7749"/>
      <c r="T131" s="7747"/>
      <c r="U131" s="7757"/>
      <c r="V131" s="7752"/>
      <c r="W131" s="7753"/>
      <c r="X131" s="7748"/>
      <c r="Y131" s="7748"/>
      <c r="Z131" s="7749"/>
      <c r="AA131" s="7754"/>
      <c r="AC131" s="7443"/>
      <c r="AD131" s="7443"/>
      <c r="AE131" s="7443"/>
      <c r="AF131" s="7443"/>
      <c r="AG131" s="7443"/>
      <c r="CA131" s="7444" t="str">
        <f>IF(CK131=1," *Los controles según sexo deben ser iguales  al total de Controles. ","")</f>
        <v/>
      </c>
      <c r="CB131" s="7444" t="str">
        <f>IF(CL131=1," *Las Atenciones de NNA SENAME no pueden superar el total de Atenciones entre los 0 Y 24 años","")</f>
        <v/>
      </c>
      <c r="CC131" s="7444" t="str">
        <f>IF(CM131=1," *Las Atenciones de NNA Mejor Niñez no pueden superar el total de Atenciones entre los 0 Y 24 años","")</f>
        <v/>
      </c>
      <c r="CD131" s="7444" t="str">
        <f>IF(CN131=1," *Las Acciones de Pueblos Originarios no pueden superar el total de Acciones ","")</f>
        <v/>
      </c>
      <c r="CE131" s="7444" t="str">
        <f>IF(CO131=1," *Las Acciones de Migrantes no pueden superar el total de Acciones ","")</f>
        <v/>
      </c>
      <c r="CF131" s="7444" t="str">
        <f>IF(CP131=1," *Las Acciones de Personas con Demencia no pueden superar el total de Acciones ","")</f>
        <v/>
      </c>
      <c r="CG131" s="7444" t="str">
        <f>IF(OR(AND(B131&lt;&gt;0,V131=""),AND(B131&lt;&gt;0,W131=""),AND(B131&lt;&gt;0,X131=""),AND(B131&lt;&gt;0,Y131=""),AND(B131&lt;&gt;0,AA131="")),"* No olvide digitar Migrantes y/o Pueblos Originarios, Niños, Niñas, Adolescentes y Jóvenes SENAME, Niños, Niñas, Adolescentes y Jóvenes Mejor Niñez, Espacios Amigables (Digite CERO si no tiene). ","")</f>
        <v/>
      </c>
      <c r="CK131" s="7444">
        <f>IF(T131+U131&lt;&gt;B131,1,0)</f>
        <v>0</v>
      </c>
      <c r="CL131" s="7444">
        <f>IF(V131&gt;SUM(C131:G131),1,0)</f>
        <v>0</v>
      </c>
      <c r="CM131" s="7444">
        <f>IF(W131&gt;SUM(C131:G131),1,0)</f>
        <v>0</v>
      </c>
      <c r="CN131" s="7444">
        <f t="shared" si="28"/>
        <v>0</v>
      </c>
      <c r="CO131" s="7444">
        <f t="shared" si="28"/>
        <v>0</v>
      </c>
      <c r="CP131" s="7444">
        <f t="shared" si="28"/>
        <v>0</v>
      </c>
    </row>
    <row r="132" spans="1:94" s="7444" customFormat="1" ht="14.5" customHeight="1" x14ac:dyDescent="0.2">
      <c r="A132" s="7758" t="s">
        <v>4033</v>
      </c>
      <c r="B132" s="7759"/>
      <c r="C132" s="7760"/>
      <c r="D132" s="7761"/>
      <c r="E132" s="7761"/>
      <c r="F132" s="7761"/>
      <c r="G132" s="7761"/>
      <c r="H132" s="7761"/>
      <c r="I132" s="7761"/>
      <c r="J132" s="7761"/>
      <c r="K132" s="7761"/>
      <c r="L132" s="7761"/>
      <c r="M132" s="7761"/>
      <c r="N132" s="7761"/>
      <c r="O132" s="7761"/>
      <c r="P132" s="7761"/>
      <c r="Q132" s="7761"/>
      <c r="R132" s="7761"/>
      <c r="S132" s="7762"/>
      <c r="T132" s="7760"/>
      <c r="U132" s="7763"/>
      <c r="V132" s="7764"/>
      <c r="W132" s="7765"/>
      <c r="X132" s="7761"/>
      <c r="Y132" s="7761"/>
      <c r="Z132" s="7762"/>
      <c r="AA132" s="7766"/>
      <c r="AC132" s="7443"/>
      <c r="AD132" s="7443"/>
      <c r="AE132" s="7443"/>
      <c r="AF132" s="7443"/>
      <c r="AG132" s="7443"/>
      <c r="CA132" s="7444" t="str">
        <f>IF(CK132=1," *Los controles según sexo deben ser iguales  al total de Controles. ","")</f>
        <v/>
      </c>
      <c r="CB132" s="7444" t="str">
        <f>IF(CL132=1," *Las Atenciones de NNA SENAME no pueden superar el total de Atenciones entre los 0 Y 24 años","")</f>
        <v/>
      </c>
      <c r="CC132" s="7444" t="str">
        <f>IF(CM132=1," *Las Atenciones de NNA Mejor Niñez no pueden superar el total de Atenciones entre los 0 Y 24 años","")</f>
        <v/>
      </c>
      <c r="CD132" s="7444" t="str">
        <f>IF(CN132=1," *Las Acciones de Pueblos Originarios no pueden superar el total de Acciones ","")</f>
        <v/>
      </c>
      <c r="CE132" s="7444" t="str">
        <f>IF(CO132=1," *Las Acciones de Migrantes no pueden superar el total de Acciones ","")</f>
        <v/>
      </c>
      <c r="CF132" s="7444" t="str">
        <f>IF(CP132=1," *Las Acciones de Personas con Demencia no pueden superar el total de Acciones ","")</f>
        <v/>
      </c>
      <c r="CG132" s="7444" t="str">
        <f>IF(OR(AND(B132&lt;&gt;0,V132=""),AND(B132&lt;&gt;0,W132=""),AND(B132&lt;&gt;0,X132=""),AND(B132&lt;&gt;0,Y132=""),AND(B132&lt;&gt;0,AA132="")),"* No olvide digitar Migrantes y/o Pueblos Originarios, Niños, Niñas, Adolescentes y Jóvenes SENAME, Niños, Niñas, Adolescentes y Jóvenes Mejor Niñez, Espacios Amigables (Digite CERO si no tiene). ","")</f>
        <v/>
      </c>
      <c r="CK132" s="7444">
        <f>IF(T132+U132&lt;&gt;B132,1,0)</f>
        <v>0</v>
      </c>
      <c r="CL132" s="7444">
        <f>IF(V132&gt;SUM(C132:G132),1,0)</f>
        <v>0</v>
      </c>
      <c r="CM132" s="7444">
        <f>IF(W132&gt;SUM(C132:G132),1,0)</f>
        <v>0</v>
      </c>
      <c r="CN132" s="7444">
        <f t="shared" si="28"/>
        <v>0</v>
      </c>
      <c r="CO132" s="7444">
        <f t="shared" si="28"/>
        <v>0</v>
      </c>
      <c r="CP132" s="7444">
        <f t="shared" si="28"/>
        <v>0</v>
      </c>
    </row>
    <row r="133" spans="1:94" s="7444" customFormat="1" ht="28.5" customHeight="1" x14ac:dyDescent="0.25">
      <c r="A133" s="3304" t="s">
        <v>4034</v>
      </c>
    </row>
    <row r="134" spans="1:94" s="7444" customFormat="1" ht="22" customHeight="1" x14ac:dyDescent="0.2">
      <c r="A134" s="7767" t="s">
        <v>708</v>
      </c>
      <c r="B134" s="5921" t="s">
        <v>53</v>
      </c>
      <c r="C134" s="5679" t="s">
        <v>36</v>
      </c>
      <c r="D134" s="4061"/>
      <c r="E134" s="2417"/>
      <c r="F134" s="7620" t="s">
        <v>9</v>
      </c>
      <c r="G134" s="7734"/>
      <c r="H134" s="7734"/>
      <c r="I134" s="7734"/>
      <c r="J134" s="7734"/>
      <c r="K134" s="7734"/>
      <c r="L134" s="7734"/>
      <c r="M134" s="7734"/>
      <c r="N134" s="7734"/>
      <c r="O134" s="7734"/>
      <c r="P134" s="7734"/>
      <c r="Q134" s="7734"/>
      <c r="R134" s="7734"/>
      <c r="S134" s="7734"/>
      <c r="T134" s="7734"/>
      <c r="U134" s="7734"/>
      <c r="V134" s="7734"/>
      <c r="W134" s="7734"/>
      <c r="X134" s="7734"/>
      <c r="Y134" s="7734"/>
      <c r="Z134" s="7734"/>
      <c r="AA134" s="7734"/>
      <c r="AB134" s="7734"/>
      <c r="AC134" s="7734"/>
      <c r="AD134" s="7734"/>
      <c r="AE134" s="7734"/>
      <c r="AF134" s="7734"/>
      <c r="AG134" s="7734"/>
      <c r="AH134" s="7734"/>
      <c r="AI134" s="7734"/>
      <c r="AJ134" s="7734"/>
      <c r="AK134" s="7734"/>
      <c r="AL134" s="7734"/>
      <c r="AM134" s="7734"/>
      <c r="AN134" s="5602" t="s">
        <v>13</v>
      </c>
      <c r="AO134" s="5602" t="s">
        <v>10</v>
      </c>
      <c r="AP134" s="5602" t="s">
        <v>11</v>
      </c>
      <c r="AQ134" s="5602" t="s">
        <v>630</v>
      </c>
      <c r="AR134" s="5602" t="s">
        <v>106</v>
      </c>
    </row>
    <row r="135" spans="1:94" s="7444" customFormat="1" ht="22" customHeight="1" x14ac:dyDescent="0.2">
      <c r="A135" s="7768"/>
      <c r="B135" s="4080"/>
      <c r="C135" s="7569"/>
      <c r="D135" s="7769"/>
      <c r="E135" s="7474"/>
      <c r="F135" s="7626" t="s">
        <v>386</v>
      </c>
      <c r="G135" s="7770"/>
      <c r="H135" s="7626" t="s">
        <v>203</v>
      </c>
      <c r="I135" s="7770"/>
      <c r="J135" s="7626" t="s">
        <v>204</v>
      </c>
      <c r="K135" s="7770"/>
      <c r="L135" s="7626" t="s">
        <v>205</v>
      </c>
      <c r="M135" s="7771"/>
      <c r="N135" s="7626" t="s">
        <v>206</v>
      </c>
      <c r="O135" s="7770"/>
      <c r="P135" s="7620" t="s">
        <v>21</v>
      </c>
      <c r="Q135" s="7772"/>
      <c r="R135" s="7620" t="s">
        <v>22</v>
      </c>
      <c r="S135" s="7772"/>
      <c r="T135" s="7620" t="s">
        <v>23</v>
      </c>
      <c r="U135" s="7772"/>
      <c r="V135" s="7620" t="s">
        <v>24</v>
      </c>
      <c r="W135" s="7772"/>
      <c r="X135" s="7620" t="s">
        <v>25</v>
      </c>
      <c r="Y135" s="7772"/>
      <c r="Z135" s="7620" t="s">
        <v>26</v>
      </c>
      <c r="AA135" s="7772"/>
      <c r="AB135" s="7620" t="s">
        <v>27</v>
      </c>
      <c r="AC135" s="7772"/>
      <c r="AD135" s="7620" t="s">
        <v>28</v>
      </c>
      <c r="AE135" s="7772"/>
      <c r="AF135" s="7620" t="s">
        <v>29</v>
      </c>
      <c r="AG135" s="7772"/>
      <c r="AH135" s="7620" t="s">
        <v>30</v>
      </c>
      <c r="AI135" s="7772"/>
      <c r="AJ135" s="7620" t="s">
        <v>31</v>
      </c>
      <c r="AK135" s="7772"/>
      <c r="AL135" s="7620" t="s">
        <v>32</v>
      </c>
      <c r="AM135" s="7734"/>
      <c r="AN135" s="5612"/>
      <c r="AO135" s="5612"/>
      <c r="AP135" s="5612"/>
      <c r="AQ135" s="5612"/>
      <c r="AR135" s="5612"/>
      <c r="CA135" s="7466" t="s">
        <v>3997</v>
      </c>
      <c r="CB135" s="7466" t="s">
        <v>10</v>
      </c>
      <c r="CC135" s="7466" t="s">
        <v>11</v>
      </c>
      <c r="CD135" s="7466" t="s">
        <v>630</v>
      </c>
      <c r="CG135" s="7466" t="s">
        <v>4000</v>
      </c>
      <c r="CK135" s="7466" t="s">
        <v>3997</v>
      </c>
      <c r="CL135" s="7466" t="s">
        <v>10</v>
      </c>
      <c r="CM135" s="7466" t="s">
        <v>11</v>
      </c>
      <c r="CN135" s="7466" t="s">
        <v>630</v>
      </c>
    </row>
    <row r="136" spans="1:94" s="7444" customFormat="1" ht="22" customHeight="1" x14ac:dyDescent="0.2">
      <c r="A136" s="7773"/>
      <c r="B136" s="7774"/>
      <c r="C136" s="7580" t="s">
        <v>33</v>
      </c>
      <c r="D136" s="7775" t="s">
        <v>34</v>
      </c>
      <c r="E136" s="7776" t="s">
        <v>35</v>
      </c>
      <c r="F136" s="3667" t="s">
        <v>34</v>
      </c>
      <c r="G136" s="7776" t="s">
        <v>35</v>
      </c>
      <c r="H136" s="3667" t="s">
        <v>34</v>
      </c>
      <c r="I136" s="7776" t="s">
        <v>35</v>
      </c>
      <c r="J136" s="3667" t="s">
        <v>34</v>
      </c>
      <c r="K136" s="7776" t="s">
        <v>35</v>
      </c>
      <c r="L136" s="7775" t="s">
        <v>34</v>
      </c>
      <c r="M136" s="3669" t="s">
        <v>35</v>
      </c>
      <c r="N136" s="3669" t="s">
        <v>34</v>
      </c>
      <c r="O136" s="3670" t="s">
        <v>35</v>
      </c>
      <c r="P136" s="3667" t="s">
        <v>34</v>
      </c>
      <c r="Q136" s="3670" t="s">
        <v>35</v>
      </c>
      <c r="R136" s="7775" t="s">
        <v>34</v>
      </c>
      <c r="S136" s="3670" t="s">
        <v>35</v>
      </c>
      <c r="T136" s="7775" t="s">
        <v>34</v>
      </c>
      <c r="U136" s="3670" t="s">
        <v>35</v>
      </c>
      <c r="V136" s="3667" t="s">
        <v>34</v>
      </c>
      <c r="W136" s="3670" t="s">
        <v>35</v>
      </c>
      <c r="X136" s="7775" t="s">
        <v>34</v>
      </c>
      <c r="Y136" s="3670" t="s">
        <v>35</v>
      </c>
      <c r="Z136" s="7775" t="s">
        <v>34</v>
      </c>
      <c r="AA136" s="3670" t="s">
        <v>35</v>
      </c>
      <c r="AB136" s="7775" t="s">
        <v>34</v>
      </c>
      <c r="AC136" s="3670" t="s">
        <v>35</v>
      </c>
      <c r="AD136" s="7775" t="s">
        <v>34</v>
      </c>
      <c r="AE136" s="3670" t="s">
        <v>35</v>
      </c>
      <c r="AF136" s="7775" t="s">
        <v>34</v>
      </c>
      <c r="AG136" s="3670" t="s">
        <v>35</v>
      </c>
      <c r="AH136" s="7775" t="s">
        <v>34</v>
      </c>
      <c r="AI136" s="3670" t="s">
        <v>35</v>
      </c>
      <c r="AJ136" s="7775" t="s">
        <v>34</v>
      </c>
      <c r="AK136" s="3670" t="s">
        <v>35</v>
      </c>
      <c r="AL136" s="7775" t="s">
        <v>34</v>
      </c>
      <c r="AM136" s="3670" t="s">
        <v>35</v>
      </c>
      <c r="AN136" s="7475"/>
      <c r="AO136" s="7475"/>
      <c r="AP136" s="7475"/>
      <c r="AQ136" s="7475"/>
      <c r="AR136" s="7475"/>
      <c r="CA136" s="7466"/>
      <c r="CB136" s="7466"/>
      <c r="CC136" s="7466"/>
      <c r="CD136" s="7466"/>
      <c r="CG136" s="7466"/>
      <c r="CK136" s="7466"/>
      <c r="CL136" s="7466"/>
      <c r="CM136" s="7466"/>
      <c r="CN136" s="7466"/>
    </row>
    <row r="137" spans="1:94" s="7444" customFormat="1" ht="22" customHeight="1" x14ac:dyDescent="0.2">
      <c r="A137" s="5602" t="s">
        <v>4035</v>
      </c>
      <c r="B137" s="5914" t="s">
        <v>557</v>
      </c>
      <c r="C137" s="7777"/>
      <c r="D137" s="7778"/>
      <c r="E137" s="7779"/>
      <c r="F137" s="3680"/>
      <c r="G137" s="7780"/>
      <c r="H137" s="3680"/>
      <c r="I137" s="7780"/>
      <c r="J137" s="3680"/>
      <c r="K137" s="7780"/>
      <c r="L137" s="3682"/>
      <c r="M137" s="7781"/>
      <c r="N137" s="7781"/>
      <c r="O137" s="3681"/>
      <c r="P137" s="3680"/>
      <c r="Q137" s="3681"/>
      <c r="R137" s="3682"/>
      <c r="S137" s="3681"/>
      <c r="T137" s="3682"/>
      <c r="U137" s="3681"/>
      <c r="V137" s="3680"/>
      <c r="W137" s="7780"/>
      <c r="X137" s="3682"/>
      <c r="Y137" s="7780"/>
      <c r="Z137" s="3682"/>
      <c r="AA137" s="3681"/>
      <c r="AB137" s="3682"/>
      <c r="AC137" s="3681"/>
      <c r="AD137" s="3682"/>
      <c r="AE137" s="3681"/>
      <c r="AF137" s="3682"/>
      <c r="AG137" s="3681"/>
      <c r="AH137" s="3682"/>
      <c r="AI137" s="3681"/>
      <c r="AJ137" s="3682"/>
      <c r="AK137" s="3681"/>
      <c r="AL137" s="3682"/>
      <c r="AM137" s="3681"/>
      <c r="AN137" s="3681"/>
      <c r="AO137" s="3681"/>
      <c r="AP137" s="3681"/>
      <c r="AQ137" s="3681"/>
      <c r="AR137" s="7782"/>
      <c r="AS137" s="7444" t="str">
        <f t="shared" ref="AS137:AS157" si="29">$CA137&amp;$CB137&amp;$CC137&amp;$CD137&amp;CE137&amp;CF137&amp;CG137&amp;CH137</f>
        <v/>
      </c>
      <c r="CA137" s="7444" t="str">
        <f>IF(CK137=1," *Las Acciones de NNA Mejor Niñez deben estar en el grupo etareo (hasta los 24 años)","")</f>
        <v/>
      </c>
      <c r="CB137" s="7444" t="str">
        <f t="shared" ref="CB137:CB157" si="30">IF(CL137=1," *.Las Acciones de Pueblos Originarios no pueden superar el total de Acciones ","")</f>
        <v/>
      </c>
      <c r="CC137" s="7444" t="str">
        <f t="shared" ref="CC137:CC157" si="31">IF(CM137=1," *.Las Acciones de Migrantes no pueden superar el total de Acciones ","")</f>
        <v/>
      </c>
      <c r="CD137" s="7444" t="str">
        <f t="shared" ref="CD137:CD157" si="32">IF(CN137=1," *.Las Acciones de Demencia no pueden superar el total de Acciones ","")</f>
        <v/>
      </c>
      <c r="CG137" s="7444" t="str">
        <f>IF(OR(AND(C137&lt;&gt;0,AN137=""),AND(C137&lt;&gt;0,AO137=""),AND(C137&lt;&gt;0,AP137=""),AND(C137&lt;&gt;0,AR137="")),"* No olvide digitar Migrantes y/o Pueblos Originarios, Niños, Niñas, Adolescentes y Jóvenes Mejor Niñez, Espacios Amigables (Digite CERO si no tiene). ","")</f>
        <v/>
      </c>
      <c r="CK137" s="7444">
        <f>IF(SUM(F137:O137)&lt;AN137,1,0)</f>
        <v>0</v>
      </c>
      <c r="CL137" s="7444">
        <f>IF(AO137&gt;$C137,1,0)</f>
        <v>0</v>
      </c>
      <c r="CM137" s="7444">
        <f>IF(AP137&gt;$C137,1,0)</f>
        <v>0</v>
      </c>
      <c r="CN137" s="7444">
        <f>IF(AQ137&gt;$C137,1,0)</f>
        <v>0</v>
      </c>
    </row>
    <row r="138" spans="1:94" s="7444" customFormat="1" ht="22" customHeight="1" x14ac:dyDescent="0.2">
      <c r="A138" s="5612"/>
      <c r="B138" s="7783" t="s">
        <v>2215</v>
      </c>
      <c r="C138" s="7784"/>
      <c r="D138" s="7785"/>
      <c r="E138" s="7786"/>
      <c r="F138" s="7747"/>
      <c r="G138" s="7749"/>
      <c r="H138" s="7747"/>
      <c r="I138" s="7749"/>
      <c r="J138" s="7747"/>
      <c r="K138" s="7749"/>
      <c r="L138" s="7753"/>
      <c r="M138" s="7748"/>
      <c r="N138" s="7748"/>
      <c r="O138" s="7787"/>
      <c r="P138" s="7747"/>
      <c r="Q138" s="7787"/>
      <c r="R138" s="7753"/>
      <c r="S138" s="7787"/>
      <c r="T138" s="7753"/>
      <c r="U138" s="7787"/>
      <c r="V138" s="7747"/>
      <c r="W138" s="7749"/>
      <c r="X138" s="7753"/>
      <c r="Y138" s="7749"/>
      <c r="Z138" s="7753"/>
      <c r="AA138" s="7787"/>
      <c r="AB138" s="7753"/>
      <c r="AC138" s="7787"/>
      <c r="AD138" s="7753"/>
      <c r="AE138" s="7787"/>
      <c r="AF138" s="7753"/>
      <c r="AG138" s="7787"/>
      <c r="AH138" s="7753"/>
      <c r="AI138" s="7787"/>
      <c r="AJ138" s="7753"/>
      <c r="AK138" s="7787"/>
      <c r="AL138" s="7753"/>
      <c r="AM138" s="7787"/>
      <c r="AN138" s="7787"/>
      <c r="AO138" s="7787"/>
      <c r="AP138" s="7787"/>
      <c r="AQ138" s="7787"/>
      <c r="AR138" s="7782"/>
      <c r="AS138" s="7444" t="str">
        <f>$CA138&amp;$CB138&amp;$CC138&amp;$CD138&amp;CE138&amp;CF138&amp;CG138&amp;CH138</f>
        <v/>
      </c>
      <c r="CA138" s="7444" t="str">
        <f t="shared" ref="CA138:CA157" si="33">IF(CK138=1," *Las Acciones de NNA Mejor Niñez deben estar en el grupo etareo (hasta los 24 años)","")</f>
        <v/>
      </c>
      <c r="CB138" s="7444" t="str">
        <f t="shared" si="30"/>
        <v/>
      </c>
      <c r="CC138" s="7444" t="str">
        <f t="shared" si="31"/>
        <v/>
      </c>
      <c r="CD138" s="7444" t="str">
        <f t="shared" si="32"/>
        <v/>
      </c>
      <c r="CG138" s="7444" t="str">
        <f t="shared" ref="CG138:CG157" si="34">IF(OR(AND(C138&lt;&gt;0,AN138=""),AND(C138&lt;&gt;0,AO138=""),AND(C138&lt;&gt;0,AP138=""),AND(C138&lt;&gt;0,AR138="")),"* No olvide digitar Migrantes y/o Pueblos Originarios, Niños, Niñas, Adolescentes y Jóvenes Mejor Niñez, Espacios Amigables (Digite CERO si no tiene). ","")</f>
        <v/>
      </c>
      <c r="CK138" s="7444">
        <f t="shared" ref="CK138:CK157" si="35">IF(SUM(F138:O138)&lt;AN138,1,0)</f>
        <v>0</v>
      </c>
      <c r="CL138" s="7444">
        <f t="shared" ref="CL138:CN157" si="36">IF(AO138&gt;$C138,1,0)</f>
        <v>0</v>
      </c>
      <c r="CM138" s="7444">
        <f t="shared" si="36"/>
        <v>0</v>
      </c>
      <c r="CN138" s="7444">
        <f t="shared" si="36"/>
        <v>0</v>
      </c>
    </row>
    <row r="139" spans="1:94" s="7444" customFormat="1" ht="22" customHeight="1" x14ac:dyDescent="0.2">
      <c r="A139" s="5612"/>
      <c r="B139" s="7783" t="s">
        <v>588</v>
      </c>
      <c r="C139" s="7784"/>
      <c r="D139" s="7785"/>
      <c r="E139" s="7786"/>
      <c r="F139" s="7747"/>
      <c r="G139" s="7749"/>
      <c r="H139" s="7747"/>
      <c r="I139" s="7749"/>
      <c r="J139" s="7747"/>
      <c r="K139" s="7749"/>
      <c r="L139" s="7753"/>
      <c r="M139" s="7748"/>
      <c r="N139" s="7748"/>
      <c r="O139" s="7787"/>
      <c r="P139" s="7747"/>
      <c r="Q139" s="7787"/>
      <c r="R139" s="7753"/>
      <c r="S139" s="7787"/>
      <c r="T139" s="7753"/>
      <c r="U139" s="7787"/>
      <c r="V139" s="7747"/>
      <c r="W139" s="7749"/>
      <c r="X139" s="7753"/>
      <c r="Y139" s="7749"/>
      <c r="Z139" s="7753"/>
      <c r="AA139" s="7787"/>
      <c r="AB139" s="7753"/>
      <c r="AC139" s="7787"/>
      <c r="AD139" s="7753"/>
      <c r="AE139" s="7787"/>
      <c r="AF139" s="7753"/>
      <c r="AG139" s="7787"/>
      <c r="AH139" s="7753"/>
      <c r="AI139" s="7787"/>
      <c r="AJ139" s="7753"/>
      <c r="AK139" s="7787"/>
      <c r="AL139" s="7753"/>
      <c r="AM139" s="7787"/>
      <c r="AN139" s="7787"/>
      <c r="AO139" s="7787"/>
      <c r="AP139" s="7787"/>
      <c r="AQ139" s="7787"/>
      <c r="AR139" s="7782"/>
      <c r="AS139" s="7444" t="str">
        <f t="shared" si="29"/>
        <v/>
      </c>
      <c r="CA139" s="7444" t="str">
        <f t="shared" si="33"/>
        <v/>
      </c>
      <c r="CB139" s="7444" t="str">
        <f t="shared" si="30"/>
        <v/>
      </c>
      <c r="CC139" s="7444" t="str">
        <f t="shared" si="31"/>
        <v/>
      </c>
      <c r="CD139" s="7444" t="str">
        <f t="shared" si="32"/>
        <v/>
      </c>
      <c r="CG139" s="7444" t="str">
        <f t="shared" si="34"/>
        <v/>
      </c>
      <c r="CK139" s="7444">
        <f t="shared" si="35"/>
        <v>0</v>
      </c>
      <c r="CL139" s="7444">
        <f t="shared" si="36"/>
        <v>0</v>
      </c>
      <c r="CM139" s="7444">
        <f t="shared" si="36"/>
        <v>0</v>
      </c>
      <c r="CN139" s="7444">
        <f t="shared" si="36"/>
        <v>0</v>
      </c>
    </row>
    <row r="140" spans="1:94" s="7444" customFormat="1" ht="22" customHeight="1" x14ac:dyDescent="0.2">
      <c r="A140" s="5612"/>
      <c r="B140" s="7783" t="s">
        <v>3953</v>
      </c>
      <c r="C140" s="7784"/>
      <c r="D140" s="7785"/>
      <c r="E140" s="7786"/>
      <c r="F140" s="7747"/>
      <c r="G140" s="7749"/>
      <c r="H140" s="7747"/>
      <c r="I140" s="7749"/>
      <c r="J140" s="7747"/>
      <c r="K140" s="7749"/>
      <c r="L140" s="7753"/>
      <c r="M140" s="7748"/>
      <c r="N140" s="7748"/>
      <c r="O140" s="7787"/>
      <c r="P140" s="7747"/>
      <c r="Q140" s="7787"/>
      <c r="R140" s="7753"/>
      <c r="S140" s="7787"/>
      <c r="T140" s="7753"/>
      <c r="U140" s="7787"/>
      <c r="V140" s="7747"/>
      <c r="W140" s="7749"/>
      <c r="X140" s="7753"/>
      <c r="Y140" s="7749"/>
      <c r="Z140" s="7753"/>
      <c r="AA140" s="7787"/>
      <c r="AB140" s="7753"/>
      <c r="AC140" s="7787"/>
      <c r="AD140" s="7753"/>
      <c r="AE140" s="7787"/>
      <c r="AF140" s="7753"/>
      <c r="AG140" s="7787"/>
      <c r="AH140" s="7753"/>
      <c r="AI140" s="7787"/>
      <c r="AJ140" s="7753"/>
      <c r="AK140" s="7787"/>
      <c r="AL140" s="7753"/>
      <c r="AM140" s="7787"/>
      <c r="AN140" s="7787"/>
      <c r="AO140" s="7787"/>
      <c r="AP140" s="7787"/>
      <c r="AQ140" s="7787"/>
      <c r="AR140" s="7782"/>
      <c r="AS140" s="7444" t="str">
        <f t="shared" si="29"/>
        <v/>
      </c>
      <c r="CA140" s="7444" t="str">
        <f t="shared" si="33"/>
        <v/>
      </c>
      <c r="CB140" s="7444" t="str">
        <f t="shared" si="30"/>
        <v/>
      </c>
      <c r="CC140" s="7444" t="str">
        <f t="shared" si="31"/>
        <v/>
      </c>
      <c r="CD140" s="7444" t="str">
        <f t="shared" si="32"/>
        <v/>
      </c>
      <c r="CG140" s="7444" t="str">
        <f t="shared" si="34"/>
        <v/>
      </c>
      <c r="CK140" s="7444">
        <f t="shared" si="35"/>
        <v>0</v>
      </c>
      <c r="CL140" s="7444">
        <f t="shared" si="36"/>
        <v>0</v>
      </c>
      <c r="CM140" s="7444">
        <f t="shared" si="36"/>
        <v>0</v>
      </c>
      <c r="CN140" s="7444">
        <f t="shared" si="36"/>
        <v>0</v>
      </c>
    </row>
    <row r="141" spans="1:94" s="7444" customFormat="1" ht="22" customHeight="1" x14ac:dyDescent="0.2">
      <c r="A141" s="5612"/>
      <c r="B141" s="7783" t="s">
        <v>519</v>
      </c>
      <c r="C141" s="7784"/>
      <c r="D141" s="7785"/>
      <c r="E141" s="7786"/>
      <c r="F141" s="7747"/>
      <c r="G141" s="7749"/>
      <c r="H141" s="7747"/>
      <c r="I141" s="7749"/>
      <c r="J141" s="7747"/>
      <c r="K141" s="7749"/>
      <c r="L141" s="7753"/>
      <c r="M141" s="7748"/>
      <c r="N141" s="7748"/>
      <c r="O141" s="7787"/>
      <c r="P141" s="7747"/>
      <c r="Q141" s="7787"/>
      <c r="R141" s="7753"/>
      <c r="S141" s="7787"/>
      <c r="T141" s="7753"/>
      <c r="U141" s="7787"/>
      <c r="V141" s="7747"/>
      <c r="W141" s="7749"/>
      <c r="X141" s="7753"/>
      <c r="Y141" s="7749"/>
      <c r="Z141" s="7753"/>
      <c r="AA141" s="7787"/>
      <c r="AB141" s="7753"/>
      <c r="AC141" s="7787"/>
      <c r="AD141" s="7753"/>
      <c r="AE141" s="7787"/>
      <c r="AF141" s="7753"/>
      <c r="AG141" s="7787"/>
      <c r="AH141" s="7753"/>
      <c r="AI141" s="7787"/>
      <c r="AJ141" s="7753"/>
      <c r="AK141" s="7787"/>
      <c r="AL141" s="7753"/>
      <c r="AM141" s="7787"/>
      <c r="AN141" s="7787"/>
      <c r="AO141" s="7787"/>
      <c r="AP141" s="7787"/>
      <c r="AQ141" s="7787"/>
      <c r="AR141" s="7782"/>
      <c r="AS141" s="7444" t="str">
        <f t="shared" si="29"/>
        <v/>
      </c>
      <c r="CA141" s="7444" t="str">
        <f t="shared" si="33"/>
        <v/>
      </c>
      <c r="CB141" s="7444" t="str">
        <f t="shared" si="30"/>
        <v/>
      </c>
      <c r="CC141" s="7444" t="str">
        <f t="shared" si="31"/>
        <v/>
      </c>
      <c r="CD141" s="7444" t="str">
        <f t="shared" si="32"/>
        <v/>
      </c>
      <c r="CG141" s="7444" t="str">
        <f t="shared" si="34"/>
        <v/>
      </c>
      <c r="CK141" s="7444">
        <f t="shared" si="35"/>
        <v>0</v>
      </c>
      <c r="CL141" s="7444">
        <f t="shared" si="36"/>
        <v>0</v>
      </c>
      <c r="CM141" s="7444">
        <f t="shared" si="36"/>
        <v>0</v>
      </c>
      <c r="CN141" s="7444">
        <f t="shared" si="36"/>
        <v>0</v>
      </c>
    </row>
    <row r="142" spans="1:94" s="7444" customFormat="1" ht="22" customHeight="1" x14ac:dyDescent="0.2">
      <c r="A142" s="5612"/>
      <c r="B142" s="7783" t="s">
        <v>3954</v>
      </c>
      <c r="C142" s="7784"/>
      <c r="D142" s="7785"/>
      <c r="E142" s="7786"/>
      <c r="F142" s="7747"/>
      <c r="G142" s="7749"/>
      <c r="H142" s="7747"/>
      <c r="I142" s="7749"/>
      <c r="J142" s="7747"/>
      <c r="K142" s="7749"/>
      <c r="L142" s="7753"/>
      <c r="M142" s="7748"/>
      <c r="N142" s="7748"/>
      <c r="O142" s="7787"/>
      <c r="P142" s="7747"/>
      <c r="Q142" s="7787"/>
      <c r="R142" s="7753"/>
      <c r="S142" s="7787"/>
      <c r="T142" s="7753"/>
      <c r="U142" s="7787"/>
      <c r="V142" s="7747"/>
      <c r="W142" s="7749"/>
      <c r="X142" s="7753"/>
      <c r="Y142" s="7749"/>
      <c r="Z142" s="7753"/>
      <c r="AA142" s="7787"/>
      <c r="AB142" s="7753"/>
      <c r="AC142" s="7787"/>
      <c r="AD142" s="7753"/>
      <c r="AE142" s="7787"/>
      <c r="AF142" s="7753"/>
      <c r="AG142" s="7787"/>
      <c r="AH142" s="7753"/>
      <c r="AI142" s="7787"/>
      <c r="AJ142" s="7753"/>
      <c r="AK142" s="7787"/>
      <c r="AL142" s="7753"/>
      <c r="AM142" s="7787"/>
      <c r="AN142" s="7787"/>
      <c r="AO142" s="7787"/>
      <c r="AP142" s="7787"/>
      <c r="AQ142" s="7787"/>
      <c r="AR142" s="7782"/>
      <c r="AS142" s="7444" t="str">
        <f t="shared" si="29"/>
        <v/>
      </c>
      <c r="CA142" s="7444" t="str">
        <f t="shared" si="33"/>
        <v/>
      </c>
      <c r="CB142" s="7444" t="str">
        <f t="shared" si="30"/>
        <v/>
      </c>
      <c r="CC142" s="7444" t="str">
        <f t="shared" si="31"/>
        <v/>
      </c>
      <c r="CD142" s="7444" t="str">
        <f t="shared" si="32"/>
        <v/>
      </c>
      <c r="CG142" s="7444" t="str">
        <f t="shared" si="34"/>
        <v/>
      </c>
      <c r="CK142" s="7444">
        <f t="shared" si="35"/>
        <v>0</v>
      </c>
      <c r="CL142" s="7444">
        <f t="shared" si="36"/>
        <v>0</v>
      </c>
      <c r="CM142" s="7444">
        <f t="shared" si="36"/>
        <v>0</v>
      </c>
      <c r="CN142" s="7444">
        <f t="shared" si="36"/>
        <v>0</v>
      </c>
    </row>
    <row r="143" spans="1:94" s="7444" customFormat="1" ht="22" customHeight="1" x14ac:dyDescent="0.2">
      <c r="A143" s="5612"/>
      <c r="B143" s="7783" t="s">
        <v>3670</v>
      </c>
      <c r="C143" s="7784"/>
      <c r="D143" s="7785"/>
      <c r="E143" s="7786"/>
      <c r="F143" s="7747"/>
      <c r="G143" s="7749"/>
      <c r="H143" s="7747"/>
      <c r="I143" s="7749"/>
      <c r="J143" s="7747"/>
      <c r="K143" s="7749"/>
      <c r="L143" s="7753"/>
      <c r="M143" s="7748"/>
      <c r="N143" s="7748"/>
      <c r="O143" s="7787"/>
      <c r="P143" s="7747"/>
      <c r="Q143" s="7787"/>
      <c r="R143" s="7753"/>
      <c r="S143" s="7787"/>
      <c r="T143" s="7753"/>
      <c r="U143" s="7787"/>
      <c r="V143" s="7747"/>
      <c r="W143" s="7749"/>
      <c r="X143" s="7753"/>
      <c r="Y143" s="7749"/>
      <c r="Z143" s="7753"/>
      <c r="AA143" s="7787"/>
      <c r="AB143" s="7753"/>
      <c r="AC143" s="7787"/>
      <c r="AD143" s="7753"/>
      <c r="AE143" s="7787"/>
      <c r="AF143" s="7753"/>
      <c r="AG143" s="7787"/>
      <c r="AH143" s="7753"/>
      <c r="AI143" s="7787"/>
      <c r="AJ143" s="7753"/>
      <c r="AK143" s="7787"/>
      <c r="AL143" s="7753"/>
      <c r="AM143" s="7787"/>
      <c r="AN143" s="7787"/>
      <c r="AO143" s="7787"/>
      <c r="AP143" s="7787"/>
      <c r="AQ143" s="7787"/>
      <c r="AR143" s="7782"/>
      <c r="AS143" s="7444" t="str">
        <f t="shared" si="29"/>
        <v/>
      </c>
      <c r="CA143" s="7444" t="str">
        <f t="shared" si="33"/>
        <v/>
      </c>
      <c r="CB143" s="7444" t="str">
        <f t="shared" si="30"/>
        <v/>
      </c>
      <c r="CC143" s="7444" t="str">
        <f t="shared" si="31"/>
        <v/>
      </c>
      <c r="CD143" s="7444" t="str">
        <f t="shared" si="32"/>
        <v/>
      </c>
      <c r="CG143" s="7444" t="str">
        <f t="shared" si="34"/>
        <v/>
      </c>
      <c r="CK143" s="7444">
        <f t="shared" si="35"/>
        <v>0</v>
      </c>
      <c r="CL143" s="7444">
        <f t="shared" si="36"/>
        <v>0</v>
      </c>
      <c r="CM143" s="7444">
        <f t="shared" si="36"/>
        <v>0</v>
      </c>
      <c r="CN143" s="7444">
        <f t="shared" si="36"/>
        <v>0</v>
      </c>
    </row>
    <row r="144" spans="1:94" s="7444" customFormat="1" ht="26.25" customHeight="1" x14ac:dyDescent="0.2">
      <c r="A144" s="5612"/>
      <c r="B144" s="7783" t="s">
        <v>4036</v>
      </c>
      <c r="C144" s="7784"/>
      <c r="D144" s="7785"/>
      <c r="E144" s="7786"/>
      <c r="F144" s="7747"/>
      <c r="G144" s="7749"/>
      <c r="H144" s="7747"/>
      <c r="I144" s="7749"/>
      <c r="J144" s="7747"/>
      <c r="K144" s="7749"/>
      <c r="L144" s="7753"/>
      <c r="M144" s="7748"/>
      <c r="N144" s="7748"/>
      <c r="O144" s="7787"/>
      <c r="P144" s="7747"/>
      <c r="Q144" s="7787"/>
      <c r="R144" s="7753"/>
      <c r="S144" s="7787"/>
      <c r="T144" s="7753"/>
      <c r="U144" s="7787"/>
      <c r="V144" s="7747"/>
      <c r="W144" s="7749"/>
      <c r="X144" s="7753"/>
      <c r="Y144" s="7749"/>
      <c r="Z144" s="7753"/>
      <c r="AA144" s="7787"/>
      <c r="AB144" s="7753"/>
      <c r="AC144" s="7787"/>
      <c r="AD144" s="7753"/>
      <c r="AE144" s="7787"/>
      <c r="AF144" s="7753"/>
      <c r="AG144" s="7787"/>
      <c r="AH144" s="7753"/>
      <c r="AI144" s="7787"/>
      <c r="AJ144" s="7753"/>
      <c r="AK144" s="7787"/>
      <c r="AL144" s="7753"/>
      <c r="AM144" s="7787"/>
      <c r="AN144" s="7787"/>
      <c r="AO144" s="7787"/>
      <c r="AP144" s="7787"/>
      <c r="AQ144" s="7787"/>
      <c r="AR144" s="7782"/>
      <c r="AS144" s="7444" t="str">
        <f t="shared" si="29"/>
        <v/>
      </c>
      <c r="CA144" s="7444" t="str">
        <f t="shared" si="33"/>
        <v/>
      </c>
      <c r="CB144" s="7444" t="str">
        <f t="shared" si="30"/>
        <v/>
      </c>
      <c r="CC144" s="7444" t="str">
        <f t="shared" si="31"/>
        <v/>
      </c>
      <c r="CD144" s="7444" t="str">
        <f t="shared" si="32"/>
        <v/>
      </c>
      <c r="CG144" s="7444" t="str">
        <f t="shared" si="34"/>
        <v/>
      </c>
      <c r="CK144" s="7444">
        <f t="shared" si="35"/>
        <v>0</v>
      </c>
      <c r="CL144" s="7444">
        <f t="shared" si="36"/>
        <v>0</v>
      </c>
      <c r="CM144" s="7444">
        <f t="shared" si="36"/>
        <v>0</v>
      </c>
      <c r="CN144" s="7444">
        <f t="shared" si="36"/>
        <v>0</v>
      </c>
    </row>
    <row r="145" spans="1:92" s="7444" customFormat="1" ht="26.25" customHeight="1" x14ac:dyDescent="0.2">
      <c r="A145" s="5612"/>
      <c r="B145" s="7783" t="s">
        <v>4037</v>
      </c>
      <c r="C145" s="7784"/>
      <c r="D145" s="7785"/>
      <c r="E145" s="7786"/>
      <c r="F145" s="7747"/>
      <c r="G145" s="7749"/>
      <c r="H145" s="7747"/>
      <c r="I145" s="7749"/>
      <c r="J145" s="7747"/>
      <c r="K145" s="7749"/>
      <c r="L145" s="7753"/>
      <c r="M145" s="7748"/>
      <c r="N145" s="7748"/>
      <c r="O145" s="7787"/>
      <c r="P145" s="7747"/>
      <c r="Q145" s="7787"/>
      <c r="R145" s="7753"/>
      <c r="S145" s="7787"/>
      <c r="T145" s="7753"/>
      <c r="U145" s="7787"/>
      <c r="V145" s="7747"/>
      <c r="W145" s="7749"/>
      <c r="X145" s="7753"/>
      <c r="Y145" s="7749"/>
      <c r="Z145" s="7753"/>
      <c r="AA145" s="7787"/>
      <c r="AB145" s="7753"/>
      <c r="AC145" s="7787"/>
      <c r="AD145" s="7753"/>
      <c r="AE145" s="7787"/>
      <c r="AF145" s="7753"/>
      <c r="AG145" s="7787"/>
      <c r="AH145" s="7753"/>
      <c r="AI145" s="7787"/>
      <c r="AJ145" s="7753"/>
      <c r="AK145" s="7787"/>
      <c r="AL145" s="7753"/>
      <c r="AM145" s="7787"/>
      <c r="AN145" s="7787"/>
      <c r="AO145" s="7787"/>
      <c r="AP145" s="7787"/>
      <c r="AQ145" s="7787"/>
      <c r="AR145" s="7782"/>
      <c r="AS145" s="7444" t="str">
        <f t="shared" si="29"/>
        <v/>
      </c>
      <c r="CA145" s="7444" t="str">
        <f t="shared" si="33"/>
        <v/>
      </c>
      <c r="CB145" s="7444" t="str">
        <f t="shared" si="30"/>
        <v/>
      </c>
      <c r="CC145" s="7444" t="str">
        <f t="shared" si="31"/>
        <v/>
      </c>
      <c r="CD145" s="7444" t="str">
        <f t="shared" si="32"/>
        <v/>
      </c>
      <c r="CG145" s="7444" t="str">
        <f t="shared" si="34"/>
        <v/>
      </c>
      <c r="CK145" s="7444">
        <f t="shared" si="35"/>
        <v>0</v>
      </c>
      <c r="CL145" s="7444">
        <f t="shared" si="36"/>
        <v>0</v>
      </c>
      <c r="CM145" s="7444">
        <f t="shared" si="36"/>
        <v>0</v>
      </c>
      <c r="CN145" s="7444">
        <f t="shared" si="36"/>
        <v>0</v>
      </c>
    </row>
    <row r="146" spans="1:92" s="7444" customFormat="1" ht="26.25" customHeight="1" x14ac:dyDescent="0.2">
      <c r="A146" s="5612"/>
      <c r="B146" s="7788" t="s">
        <v>4038</v>
      </c>
      <c r="C146" s="7789"/>
      <c r="D146" s="7790"/>
      <c r="E146" s="7791"/>
      <c r="F146" s="7792"/>
      <c r="G146" s="1047"/>
      <c r="H146" s="7792"/>
      <c r="I146" s="1047"/>
      <c r="J146" s="7792"/>
      <c r="K146" s="1047"/>
      <c r="L146" s="3692"/>
      <c r="M146" s="7793"/>
      <c r="N146" s="7793"/>
      <c r="O146" s="7794"/>
      <c r="P146" s="7792"/>
      <c r="Q146" s="7794"/>
      <c r="R146" s="3692"/>
      <c r="S146" s="7794"/>
      <c r="T146" s="3692"/>
      <c r="U146" s="7794"/>
      <c r="V146" s="7792"/>
      <c r="W146" s="1047"/>
      <c r="X146" s="3692"/>
      <c r="Y146" s="1047"/>
      <c r="Z146" s="3692"/>
      <c r="AA146" s="7794"/>
      <c r="AB146" s="3692"/>
      <c r="AC146" s="7794"/>
      <c r="AD146" s="3692"/>
      <c r="AE146" s="7794"/>
      <c r="AF146" s="3692"/>
      <c r="AG146" s="7794"/>
      <c r="AH146" s="3692"/>
      <c r="AI146" s="7794"/>
      <c r="AJ146" s="3692"/>
      <c r="AK146" s="7794"/>
      <c r="AL146" s="3692"/>
      <c r="AM146" s="7794"/>
      <c r="AN146" s="7794"/>
      <c r="AO146" s="7794"/>
      <c r="AP146" s="7794"/>
      <c r="AQ146" s="7794"/>
      <c r="AR146" s="7782"/>
      <c r="AS146" s="7444" t="str">
        <f t="shared" si="29"/>
        <v/>
      </c>
      <c r="CA146" s="7444" t="str">
        <f t="shared" si="33"/>
        <v/>
      </c>
      <c r="CB146" s="7444" t="str">
        <f t="shared" si="30"/>
        <v/>
      </c>
      <c r="CC146" s="7444" t="str">
        <f t="shared" si="31"/>
        <v/>
      </c>
      <c r="CD146" s="7444" t="str">
        <f t="shared" si="32"/>
        <v/>
      </c>
      <c r="CG146" s="7444" t="str">
        <f t="shared" si="34"/>
        <v/>
      </c>
      <c r="CK146" s="7444">
        <f t="shared" si="35"/>
        <v>0</v>
      </c>
      <c r="CL146" s="7444">
        <f t="shared" si="36"/>
        <v>0</v>
      </c>
      <c r="CM146" s="7444">
        <f t="shared" si="36"/>
        <v>0</v>
      </c>
      <c r="CN146" s="7444">
        <f t="shared" si="36"/>
        <v>0</v>
      </c>
    </row>
    <row r="147" spans="1:92" s="7444" customFormat="1" ht="21" customHeight="1" thickBot="1" x14ac:dyDescent="0.25">
      <c r="A147" s="7795"/>
      <c r="B147" s="7796" t="s">
        <v>36</v>
      </c>
      <c r="C147" s="7797"/>
      <c r="D147" s="7798"/>
      <c r="E147" s="7799"/>
      <c r="F147" s="7800"/>
      <c r="G147" s="7801"/>
      <c r="H147" s="7800"/>
      <c r="I147" s="7801"/>
      <c r="J147" s="7800"/>
      <c r="K147" s="7801"/>
      <c r="L147" s="7802"/>
      <c r="M147" s="7803"/>
      <c r="N147" s="7803"/>
      <c r="O147" s="7804"/>
      <c r="P147" s="7800"/>
      <c r="Q147" s="7804"/>
      <c r="R147" s="7805"/>
      <c r="S147" s="7804"/>
      <c r="T147" s="7800"/>
      <c r="U147" s="7801"/>
      <c r="V147" s="7803"/>
      <c r="W147" s="7804"/>
      <c r="X147" s="7802"/>
      <c r="Y147" s="7801"/>
      <c r="Z147" s="7803"/>
      <c r="AA147" s="7801"/>
      <c r="AB147" s="7803"/>
      <c r="AC147" s="7801"/>
      <c r="AD147" s="7803"/>
      <c r="AE147" s="7801"/>
      <c r="AF147" s="7803"/>
      <c r="AG147" s="7801"/>
      <c r="AH147" s="7803"/>
      <c r="AI147" s="7801"/>
      <c r="AJ147" s="7803"/>
      <c r="AK147" s="7801"/>
      <c r="AL147" s="7803"/>
      <c r="AM147" s="7801"/>
      <c r="AN147" s="7801"/>
      <c r="AO147" s="7801"/>
      <c r="AP147" s="7801"/>
      <c r="AQ147" s="7801"/>
      <c r="AR147" s="7801"/>
    </row>
    <row r="148" spans="1:92" s="7444" customFormat="1" ht="30" customHeight="1" thickTop="1" x14ac:dyDescent="0.2">
      <c r="A148" s="5612" t="s">
        <v>4039</v>
      </c>
      <c r="B148" s="5914" t="s">
        <v>557</v>
      </c>
      <c r="C148" s="7806"/>
      <c r="D148" s="7807"/>
      <c r="E148" s="7808"/>
      <c r="F148" s="7750"/>
      <c r="G148" s="7809"/>
      <c r="H148" s="7750"/>
      <c r="I148" s="7809"/>
      <c r="J148" s="7750"/>
      <c r="K148" s="7809"/>
      <c r="L148" s="7810"/>
      <c r="M148" s="7811"/>
      <c r="N148" s="7811"/>
      <c r="O148" s="7812"/>
      <c r="P148" s="7750"/>
      <c r="Q148" s="7812"/>
      <c r="R148" s="7810"/>
      <c r="S148" s="7812"/>
      <c r="T148" s="7810"/>
      <c r="U148" s="7812"/>
      <c r="V148" s="7750"/>
      <c r="W148" s="7809"/>
      <c r="X148" s="7810"/>
      <c r="Y148" s="7809"/>
      <c r="Z148" s="7810"/>
      <c r="AA148" s="7812"/>
      <c r="AB148" s="7810"/>
      <c r="AC148" s="7812"/>
      <c r="AD148" s="7810"/>
      <c r="AE148" s="7812"/>
      <c r="AF148" s="7810"/>
      <c r="AG148" s="7812"/>
      <c r="AH148" s="7810"/>
      <c r="AI148" s="7812"/>
      <c r="AJ148" s="7810"/>
      <c r="AK148" s="7812"/>
      <c r="AL148" s="7810"/>
      <c r="AM148" s="7812"/>
      <c r="AN148" s="7812"/>
      <c r="AO148" s="7812"/>
      <c r="AP148" s="7812"/>
      <c r="AQ148" s="7812"/>
      <c r="AR148" s="7813"/>
      <c r="AS148" s="7444" t="str">
        <f t="shared" si="29"/>
        <v/>
      </c>
      <c r="CA148" s="7444" t="str">
        <f t="shared" si="33"/>
        <v/>
      </c>
      <c r="CB148" s="7444" t="str">
        <f t="shared" si="30"/>
        <v/>
      </c>
      <c r="CC148" s="7444" t="str">
        <f t="shared" si="31"/>
        <v/>
      </c>
      <c r="CD148" s="7444" t="str">
        <f t="shared" si="32"/>
        <v/>
      </c>
      <c r="CG148" s="7444" t="str">
        <f t="shared" si="34"/>
        <v/>
      </c>
      <c r="CK148" s="7444">
        <f t="shared" si="35"/>
        <v>0</v>
      </c>
      <c r="CL148" s="7444">
        <f t="shared" si="36"/>
        <v>0</v>
      </c>
      <c r="CM148" s="7444">
        <f t="shared" si="36"/>
        <v>0</v>
      </c>
      <c r="CN148" s="7444">
        <f t="shared" si="36"/>
        <v>0</v>
      </c>
    </row>
    <row r="149" spans="1:92" s="7444" customFormat="1" ht="20.149999999999999" customHeight="1" x14ac:dyDescent="0.2">
      <c r="A149" s="5612"/>
      <c r="B149" s="7783" t="s">
        <v>2215</v>
      </c>
      <c r="C149" s="7784"/>
      <c r="D149" s="7785"/>
      <c r="E149" s="7786"/>
      <c r="F149" s="7747"/>
      <c r="G149" s="7749"/>
      <c r="H149" s="7747"/>
      <c r="I149" s="7749"/>
      <c r="J149" s="7747"/>
      <c r="K149" s="7749"/>
      <c r="L149" s="7753"/>
      <c r="M149" s="7748"/>
      <c r="N149" s="7748"/>
      <c r="O149" s="7787"/>
      <c r="P149" s="7747"/>
      <c r="Q149" s="7787"/>
      <c r="R149" s="7753"/>
      <c r="S149" s="7787"/>
      <c r="T149" s="7753"/>
      <c r="U149" s="7787"/>
      <c r="V149" s="7747"/>
      <c r="W149" s="7749"/>
      <c r="X149" s="7753"/>
      <c r="Y149" s="7749"/>
      <c r="Z149" s="7753"/>
      <c r="AA149" s="7787"/>
      <c r="AB149" s="7753"/>
      <c r="AC149" s="7787"/>
      <c r="AD149" s="7753"/>
      <c r="AE149" s="7787"/>
      <c r="AF149" s="7753"/>
      <c r="AG149" s="7787"/>
      <c r="AH149" s="7753"/>
      <c r="AI149" s="7787"/>
      <c r="AJ149" s="7753"/>
      <c r="AK149" s="7787"/>
      <c r="AL149" s="7753"/>
      <c r="AM149" s="7787"/>
      <c r="AN149" s="7787"/>
      <c r="AO149" s="7787"/>
      <c r="AP149" s="7787"/>
      <c r="AQ149" s="7787"/>
      <c r="AR149" s="7813"/>
      <c r="AS149" s="7444" t="str">
        <f t="shared" si="29"/>
        <v/>
      </c>
      <c r="CA149" s="7444" t="str">
        <f t="shared" si="33"/>
        <v/>
      </c>
      <c r="CB149" s="7444" t="str">
        <f t="shared" si="30"/>
        <v/>
      </c>
      <c r="CC149" s="7444" t="str">
        <f t="shared" si="31"/>
        <v/>
      </c>
      <c r="CD149" s="7444" t="str">
        <f t="shared" si="32"/>
        <v/>
      </c>
      <c r="CG149" s="7444" t="str">
        <f t="shared" si="34"/>
        <v/>
      </c>
      <c r="CK149" s="7444">
        <f t="shared" si="35"/>
        <v>0</v>
      </c>
      <c r="CL149" s="7444">
        <f t="shared" si="36"/>
        <v>0</v>
      </c>
      <c r="CM149" s="7444">
        <f t="shared" si="36"/>
        <v>0</v>
      </c>
      <c r="CN149" s="7444">
        <f t="shared" si="36"/>
        <v>0</v>
      </c>
    </row>
    <row r="150" spans="1:92" s="7444" customFormat="1" ht="20.25" customHeight="1" x14ac:dyDescent="0.2">
      <c r="A150" s="5612"/>
      <c r="B150" s="7783" t="s">
        <v>588</v>
      </c>
      <c r="C150" s="7784"/>
      <c r="D150" s="7785"/>
      <c r="E150" s="7786"/>
      <c r="F150" s="7747"/>
      <c r="G150" s="7749"/>
      <c r="H150" s="7747"/>
      <c r="I150" s="7749"/>
      <c r="J150" s="7747"/>
      <c r="K150" s="7749"/>
      <c r="L150" s="7753"/>
      <c r="M150" s="7748"/>
      <c r="N150" s="7748"/>
      <c r="O150" s="7787"/>
      <c r="P150" s="7747"/>
      <c r="Q150" s="7787"/>
      <c r="R150" s="7753"/>
      <c r="S150" s="7787"/>
      <c r="T150" s="7753"/>
      <c r="U150" s="7787"/>
      <c r="V150" s="7747"/>
      <c r="W150" s="7749"/>
      <c r="X150" s="7753"/>
      <c r="Y150" s="7749"/>
      <c r="Z150" s="7753"/>
      <c r="AA150" s="7787"/>
      <c r="AB150" s="7753"/>
      <c r="AC150" s="7787"/>
      <c r="AD150" s="7753"/>
      <c r="AE150" s="7787"/>
      <c r="AF150" s="7753"/>
      <c r="AG150" s="7787"/>
      <c r="AH150" s="7753"/>
      <c r="AI150" s="7787"/>
      <c r="AJ150" s="7753"/>
      <c r="AK150" s="7787"/>
      <c r="AL150" s="7753"/>
      <c r="AM150" s="7787"/>
      <c r="AN150" s="7787"/>
      <c r="AO150" s="7787"/>
      <c r="AP150" s="7787"/>
      <c r="AQ150" s="7787"/>
      <c r="AR150" s="7813"/>
      <c r="AS150" s="7444" t="str">
        <f t="shared" si="29"/>
        <v/>
      </c>
      <c r="CA150" s="7444" t="str">
        <f t="shared" si="33"/>
        <v/>
      </c>
      <c r="CB150" s="7444" t="str">
        <f t="shared" si="30"/>
        <v/>
      </c>
      <c r="CC150" s="7444" t="str">
        <f t="shared" si="31"/>
        <v/>
      </c>
      <c r="CD150" s="7444" t="str">
        <f t="shared" si="32"/>
        <v/>
      </c>
      <c r="CG150" s="7444" t="str">
        <f t="shared" si="34"/>
        <v/>
      </c>
      <c r="CK150" s="7444">
        <f t="shared" si="35"/>
        <v>0</v>
      </c>
      <c r="CL150" s="7444">
        <f t="shared" si="36"/>
        <v>0</v>
      </c>
      <c r="CM150" s="7444">
        <f t="shared" si="36"/>
        <v>0</v>
      </c>
      <c r="CN150" s="7444">
        <f t="shared" si="36"/>
        <v>0</v>
      </c>
    </row>
    <row r="151" spans="1:92" s="7444" customFormat="1" ht="20.25" customHeight="1" x14ac:dyDescent="0.2">
      <c r="A151" s="5612"/>
      <c r="B151" s="7783" t="s">
        <v>3953</v>
      </c>
      <c r="C151" s="7784"/>
      <c r="D151" s="7785"/>
      <c r="E151" s="7786"/>
      <c r="F151" s="7747"/>
      <c r="G151" s="7749"/>
      <c r="H151" s="7747"/>
      <c r="I151" s="7749"/>
      <c r="J151" s="7747"/>
      <c r="K151" s="7749"/>
      <c r="L151" s="7753"/>
      <c r="M151" s="7748"/>
      <c r="N151" s="7748"/>
      <c r="O151" s="7787"/>
      <c r="P151" s="7747"/>
      <c r="Q151" s="7787"/>
      <c r="R151" s="7753"/>
      <c r="S151" s="7787"/>
      <c r="T151" s="7753"/>
      <c r="U151" s="7787"/>
      <c r="V151" s="7747"/>
      <c r="W151" s="7749"/>
      <c r="X151" s="7753"/>
      <c r="Y151" s="7749"/>
      <c r="Z151" s="7753"/>
      <c r="AA151" s="7787"/>
      <c r="AB151" s="7753"/>
      <c r="AC151" s="7787"/>
      <c r="AD151" s="7753"/>
      <c r="AE151" s="7787"/>
      <c r="AF151" s="7753"/>
      <c r="AG151" s="7787"/>
      <c r="AH151" s="7753"/>
      <c r="AI151" s="7787"/>
      <c r="AJ151" s="7753"/>
      <c r="AK151" s="7787"/>
      <c r="AL151" s="7753"/>
      <c r="AM151" s="7787"/>
      <c r="AN151" s="7787"/>
      <c r="AO151" s="7787"/>
      <c r="AP151" s="7787"/>
      <c r="AQ151" s="7787"/>
      <c r="AR151" s="7813"/>
      <c r="AS151" s="7444" t="str">
        <f>$CA151&amp;$CB151&amp;$CC151&amp;$CD151&amp;CE151&amp;CF151&amp;CG151&amp;CH151</f>
        <v/>
      </c>
      <c r="CA151" s="7444" t="str">
        <f t="shared" si="33"/>
        <v/>
      </c>
      <c r="CB151" s="7444" t="str">
        <f t="shared" si="30"/>
        <v/>
      </c>
      <c r="CC151" s="7444" t="str">
        <f t="shared" si="31"/>
        <v/>
      </c>
      <c r="CD151" s="7444" t="str">
        <f t="shared" si="32"/>
        <v/>
      </c>
      <c r="CG151" s="7444" t="str">
        <f t="shared" si="34"/>
        <v/>
      </c>
      <c r="CK151" s="7444">
        <f t="shared" si="35"/>
        <v>0</v>
      </c>
      <c r="CL151" s="7444">
        <f t="shared" si="36"/>
        <v>0</v>
      </c>
      <c r="CM151" s="7444">
        <f t="shared" si="36"/>
        <v>0</v>
      </c>
      <c r="CN151" s="7444">
        <f t="shared" si="36"/>
        <v>0</v>
      </c>
    </row>
    <row r="152" spans="1:92" s="7444" customFormat="1" ht="20.25" customHeight="1" x14ac:dyDescent="0.2">
      <c r="A152" s="5612"/>
      <c r="B152" s="7783" t="s">
        <v>519</v>
      </c>
      <c r="C152" s="7784"/>
      <c r="D152" s="7785"/>
      <c r="E152" s="7786"/>
      <c r="F152" s="7747"/>
      <c r="G152" s="7749"/>
      <c r="H152" s="7747"/>
      <c r="I152" s="7749"/>
      <c r="J152" s="7747"/>
      <c r="K152" s="7749"/>
      <c r="L152" s="7753"/>
      <c r="M152" s="7748"/>
      <c r="N152" s="7748"/>
      <c r="O152" s="7787"/>
      <c r="P152" s="7747"/>
      <c r="Q152" s="7787"/>
      <c r="R152" s="7753"/>
      <c r="S152" s="7787"/>
      <c r="T152" s="7753"/>
      <c r="U152" s="7787"/>
      <c r="V152" s="7747"/>
      <c r="W152" s="7749"/>
      <c r="X152" s="7753"/>
      <c r="Y152" s="7749"/>
      <c r="Z152" s="7753"/>
      <c r="AA152" s="7787"/>
      <c r="AB152" s="7753"/>
      <c r="AC152" s="7787"/>
      <c r="AD152" s="7753"/>
      <c r="AE152" s="7787"/>
      <c r="AF152" s="7753"/>
      <c r="AG152" s="7787"/>
      <c r="AH152" s="7753"/>
      <c r="AI152" s="7787"/>
      <c r="AJ152" s="7753"/>
      <c r="AK152" s="7787"/>
      <c r="AL152" s="7753"/>
      <c r="AM152" s="7787"/>
      <c r="AN152" s="7787"/>
      <c r="AO152" s="7787"/>
      <c r="AP152" s="7787"/>
      <c r="AQ152" s="7787"/>
      <c r="AR152" s="7813"/>
      <c r="AS152" s="7444" t="str">
        <f t="shared" si="29"/>
        <v/>
      </c>
      <c r="CA152" s="7444" t="str">
        <f t="shared" si="33"/>
        <v/>
      </c>
      <c r="CB152" s="7444" t="str">
        <f t="shared" si="30"/>
        <v/>
      </c>
      <c r="CC152" s="7444" t="str">
        <f t="shared" si="31"/>
        <v/>
      </c>
      <c r="CD152" s="7444" t="str">
        <f t="shared" si="32"/>
        <v/>
      </c>
      <c r="CG152" s="7444" t="str">
        <f t="shared" si="34"/>
        <v/>
      </c>
      <c r="CK152" s="7444">
        <f t="shared" si="35"/>
        <v>0</v>
      </c>
      <c r="CL152" s="7444">
        <f t="shared" si="36"/>
        <v>0</v>
      </c>
      <c r="CM152" s="7444">
        <f t="shared" si="36"/>
        <v>0</v>
      </c>
      <c r="CN152" s="7444">
        <f t="shared" si="36"/>
        <v>0</v>
      </c>
    </row>
    <row r="153" spans="1:92" s="7444" customFormat="1" ht="20.25" customHeight="1" x14ac:dyDescent="0.2">
      <c r="A153" s="5612"/>
      <c r="B153" s="7783" t="s">
        <v>3954</v>
      </c>
      <c r="C153" s="7784"/>
      <c r="D153" s="7785"/>
      <c r="E153" s="7786"/>
      <c r="F153" s="7747"/>
      <c r="G153" s="7749"/>
      <c r="H153" s="7747"/>
      <c r="I153" s="7749"/>
      <c r="J153" s="7747"/>
      <c r="K153" s="7749"/>
      <c r="L153" s="7753"/>
      <c r="M153" s="7748"/>
      <c r="N153" s="7748"/>
      <c r="O153" s="7787"/>
      <c r="P153" s="7747"/>
      <c r="Q153" s="7787"/>
      <c r="R153" s="7753"/>
      <c r="S153" s="7787"/>
      <c r="T153" s="7753"/>
      <c r="U153" s="7787"/>
      <c r="V153" s="7747"/>
      <c r="W153" s="7749"/>
      <c r="X153" s="7753"/>
      <c r="Y153" s="7749"/>
      <c r="Z153" s="7753"/>
      <c r="AA153" s="7787"/>
      <c r="AB153" s="7753"/>
      <c r="AC153" s="7787"/>
      <c r="AD153" s="7753"/>
      <c r="AE153" s="7787"/>
      <c r="AF153" s="7753"/>
      <c r="AG153" s="7787"/>
      <c r="AH153" s="7753"/>
      <c r="AI153" s="7787"/>
      <c r="AJ153" s="7753"/>
      <c r="AK153" s="7787"/>
      <c r="AL153" s="7753"/>
      <c r="AM153" s="7787"/>
      <c r="AN153" s="7787"/>
      <c r="AO153" s="7787"/>
      <c r="AP153" s="7787"/>
      <c r="AQ153" s="7787"/>
      <c r="AR153" s="7813"/>
      <c r="AS153" s="7444" t="str">
        <f t="shared" si="29"/>
        <v/>
      </c>
      <c r="CA153" s="7444" t="str">
        <f t="shared" si="33"/>
        <v/>
      </c>
      <c r="CB153" s="7444" t="str">
        <f t="shared" si="30"/>
        <v/>
      </c>
      <c r="CC153" s="7444" t="str">
        <f t="shared" si="31"/>
        <v/>
      </c>
      <c r="CD153" s="7444" t="str">
        <f t="shared" si="32"/>
        <v/>
      </c>
      <c r="CG153" s="7444" t="str">
        <f t="shared" si="34"/>
        <v/>
      </c>
      <c r="CK153" s="7444">
        <f t="shared" si="35"/>
        <v>0</v>
      </c>
      <c r="CL153" s="7444">
        <f t="shared" si="36"/>
        <v>0</v>
      </c>
      <c r="CM153" s="7444">
        <f t="shared" si="36"/>
        <v>0</v>
      </c>
      <c r="CN153" s="7444">
        <f t="shared" si="36"/>
        <v>0</v>
      </c>
    </row>
    <row r="154" spans="1:92" s="7444" customFormat="1" ht="20.25" customHeight="1" x14ac:dyDescent="0.2">
      <c r="A154" s="5612"/>
      <c r="B154" s="7783" t="s">
        <v>3670</v>
      </c>
      <c r="C154" s="7784"/>
      <c r="D154" s="7785"/>
      <c r="E154" s="7786"/>
      <c r="F154" s="7747"/>
      <c r="G154" s="7749"/>
      <c r="H154" s="7747"/>
      <c r="I154" s="7749"/>
      <c r="J154" s="7747"/>
      <c r="K154" s="7749"/>
      <c r="L154" s="7753"/>
      <c r="M154" s="7748"/>
      <c r="N154" s="7748"/>
      <c r="O154" s="7787"/>
      <c r="P154" s="7747"/>
      <c r="Q154" s="7787"/>
      <c r="R154" s="7753"/>
      <c r="S154" s="7787"/>
      <c r="T154" s="7753"/>
      <c r="U154" s="7787"/>
      <c r="V154" s="7747"/>
      <c r="W154" s="7749"/>
      <c r="X154" s="7753"/>
      <c r="Y154" s="7749"/>
      <c r="Z154" s="7753"/>
      <c r="AA154" s="7787"/>
      <c r="AB154" s="7753"/>
      <c r="AC154" s="7787"/>
      <c r="AD154" s="7753"/>
      <c r="AE154" s="7787"/>
      <c r="AF154" s="7753"/>
      <c r="AG154" s="7787"/>
      <c r="AH154" s="7753"/>
      <c r="AI154" s="7787"/>
      <c r="AJ154" s="7753"/>
      <c r="AK154" s="7787"/>
      <c r="AL154" s="7753"/>
      <c r="AM154" s="7787"/>
      <c r="AN154" s="7787"/>
      <c r="AO154" s="7787"/>
      <c r="AP154" s="7787"/>
      <c r="AQ154" s="7787"/>
      <c r="AR154" s="7813"/>
      <c r="AS154" s="7444" t="str">
        <f t="shared" si="29"/>
        <v/>
      </c>
      <c r="CA154" s="7444" t="str">
        <f t="shared" si="33"/>
        <v/>
      </c>
      <c r="CB154" s="7444" t="str">
        <f t="shared" si="30"/>
        <v/>
      </c>
      <c r="CC154" s="7444" t="str">
        <f t="shared" si="31"/>
        <v/>
      </c>
      <c r="CD154" s="7444" t="str">
        <f t="shared" si="32"/>
        <v/>
      </c>
      <c r="CG154" s="7444" t="str">
        <f t="shared" si="34"/>
        <v/>
      </c>
      <c r="CK154" s="7444">
        <f t="shared" si="35"/>
        <v>0</v>
      </c>
      <c r="CL154" s="7444">
        <f t="shared" si="36"/>
        <v>0</v>
      </c>
      <c r="CM154" s="7444">
        <f t="shared" si="36"/>
        <v>0</v>
      </c>
      <c r="CN154" s="7444">
        <f t="shared" si="36"/>
        <v>0</v>
      </c>
    </row>
    <row r="155" spans="1:92" s="7444" customFormat="1" ht="27.75" customHeight="1" x14ac:dyDescent="0.2">
      <c r="A155" s="5612"/>
      <c r="B155" s="7783" t="s">
        <v>4036</v>
      </c>
      <c r="C155" s="7784"/>
      <c r="D155" s="7785"/>
      <c r="E155" s="7786"/>
      <c r="F155" s="7747"/>
      <c r="G155" s="7749"/>
      <c r="H155" s="7747"/>
      <c r="I155" s="7749"/>
      <c r="J155" s="7747"/>
      <c r="K155" s="7749"/>
      <c r="L155" s="7753"/>
      <c r="M155" s="7748"/>
      <c r="N155" s="7748"/>
      <c r="O155" s="7787"/>
      <c r="P155" s="7747"/>
      <c r="Q155" s="7787"/>
      <c r="R155" s="7753"/>
      <c r="S155" s="7787"/>
      <c r="T155" s="7753"/>
      <c r="U155" s="7787"/>
      <c r="V155" s="7747"/>
      <c r="W155" s="7749"/>
      <c r="X155" s="7753"/>
      <c r="Y155" s="7749"/>
      <c r="Z155" s="7753"/>
      <c r="AA155" s="7787"/>
      <c r="AB155" s="7753"/>
      <c r="AC155" s="7787"/>
      <c r="AD155" s="7753"/>
      <c r="AE155" s="7787"/>
      <c r="AF155" s="7753"/>
      <c r="AG155" s="7787"/>
      <c r="AH155" s="7753"/>
      <c r="AI155" s="7787"/>
      <c r="AJ155" s="7753"/>
      <c r="AK155" s="7787"/>
      <c r="AL155" s="7753"/>
      <c r="AM155" s="7787"/>
      <c r="AN155" s="7787"/>
      <c r="AO155" s="7787"/>
      <c r="AP155" s="7787"/>
      <c r="AQ155" s="7787"/>
      <c r="AR155" s="7813"/>
      <c r="AS155" s="7444" t="str">
        <f t="shared" si="29"/>
        <v/>
      </c>
      <c r="CA155" s="7444" t="str">
        <f t="shared" si="33"/>
        <v/>
      </c>
      <c r="CB155" s="7444" t="str">
        <f t="shared" si="30"/>
        <v/>
      </c>
      <c r="CC155" s="7444" t="str">
        <f t="shared" si="31"/>
        <v/>
      </c>
      <c r="CD155" s="7444" t="str">
        <f t="shared" si="32"/>
        <v/>
      </c>
      <c r="CG155" s="7444" t="str">
        <f t="shared" si="34"/>
        <v/>
      </c>
      <c r="CK155" s="7444">
        <f t="shared" si="35"/>
        <v>0</v>
      </c>
      <c r="CL155" s="7444">
        <f t="shared" si="36"/>
        <v>0</v>
      </c>
      <c r="CM155" s="7444">
        <f t="shared" si="36"/>
        <v>0</v>
      </c>
      <c r="CN155" s="7444">
        <f t="shared" si="36"/>
        <v>0</v>
      </c>
    </row>
    <row r="156" spans="1:92" s="7444" customFormat="1" ht="20.25" customHeight="1" x14ac:dyDescent="0.2">
      <c r="A156" s="5612"/>
      <c r="B156" s="7783" t="s">
        <v>4037</v>
      </c>
      <c r="C156" s="7784"/>
      <c r="D156" s="7785"/>
      <c r="E156" s="7786"/>
      <c r="F156" s="7747"/>
      <c r="G156" s="7749"/>
      <c r="H156" s="7747"/>
      <c r="I156" s="7749"/>
      <c r="J156" s="7747"/>
      <c r="K156" s="7749"/>
      <c r="L156" s="7753"/>
      <c r="M156" s="7748"/>
      <c r="N156" s="7748"/>
      <c r="O156" s="7787"/>
      <c r="P156" s="7747"/>
      <c r="Q156" s="7787"/>
      <c r="R156" s="7753"/>
      <c r="S156" s="7787"/>
      <c r="T156" s="7753"/>
      <c r="U156" s="7787"/>
      <c r="V156" s="7747"/>
      <c r="W156" s="7749"/>
      <c r="X156" s="7753"/>
      <c r="Y156" s="7749"/>
      <c r="Z156" s="7753"/>
      <c r="AA156" s="7787"/>
      <c r="AB156" s="7753"/>
      <c r="AC156" s="7787"/>
      <c r="AD156" s="7753"/>
      <c r="AE156" s="7787"/>
      <c r="AF156" s="7753"/>
      <c r="AG156" s="7787"/>
      <c r="AH156" s="7753"/>
      <c r="AI156" s="7787"/>
      <c r="AJ156" s="7753"/>
      <c r="AK156" s="7787"/>
      <c r="AL156" s="7753"/>
      <c r="AM156" s="7787"/>
      <c r="AN156" s="7787"/>
      <c r="AO156" s="7787"/>
      <c r="AP156" s="7787"/>
      <c r="AQ156" s="7787"/>
      <c r="AR156" s="7813"/>
      <c r="AS156" s="7444" t="str">
        <f t="shared" si="29"/>
        <v/>
      </c>
      <c r="CA156" s="7444" t="str">
        <f t="shared" si="33"/>
        <v/>
      </c>
      <c r="CB156" s="7444" t="str">
        <f t="shared" si="30"/>
        <v/>
      </c>
      <c r="CC156" s="7444" t="str">
        <f t="shared" si="31"/>
        <v/>
      </c>
      <c r="CD156" s="7444" t="str">
        <f t="shared" si="32"/>
        <v/>
      </c>
      <c r="CG156" s="7444" t="str">
        <f t="shared" si="34"/>
        <v/>
      </c>
      <c r="CK156" s="7444">
        <f t="shared" si="35"/>
        <v>0</v>
      </c>
      <c r="CL156" s="7444">
        <f t="shared" si="36"/>
        <v>0</v>
      </c>
      <c r="CM156" s="7444">
        <f t="shared" si="36"/>
        <v>0</v>
      </c>
      <c r="CN156" s="7444">
        <f t="shared" si="36"/>
        <v>0</v>
      </c>
    </row>
    <row r="157" spans="1:92" s="7444" customFormat="1" ht="30" customHeight="1" x14ac:dyDescent="0.2">
      <c r="A157" s="5612"/>
      <c r="B157" s="7814" t="s">
        <v>4038</v>
      </c>
      <c r="C157" s="7789"/>
      <c r="D157" s="7790"/>
      <c r="E157" s="7791"/>
      <c r="F157" s="7792"/>
      <c r="G157" s="1047"/>
      <c r="H157" s="7792"/>
      <c r="I157" s="1047"/>
      <c r="J157" s="7792"/>
      <c r="K157" s="1047"/>
      <c r="L157" s="3692"/>
      <c r="M157" s="7793"/>
      <c r="N157" s="7793"/>
      <c r="O157" s="7794"/>
      <c r="P157" s="7792"/>
      <c r="Q157" s="7794"/>
      <c r="R157" s="3692"/>
      <c r="S157" s="7794"/>
      <c r="T157" s="3692"/>
      <c r="U157" s="7794"/>
      <c r="V157" s="7792"/>
      <c r="W157" s="1047"/>
      <c r="X157" s="3692"/>
      <c r="Y157" s="1047"/>
      <c r="Z157" s="3692"/>
      <c r="AA157" s="7794"/>
      <c r="AB157" s="3692"/>
      <c r="AC157" s="7794"/>
      <c r="AD157" s="3692"/>
      <c r="AE157" s="7794"/>
      <c r="AF157" s="3692"/>
      <c r="AG157" s="7794"/>
      <c r="AH157" s="3692"/>
      <c r="AI157" s="7794"/>
      <c r="AJ157" s="3692"/>
      <c r="AK157" s="7794"/>
      <c r="AL157" s="3692"/>
      <c r="AM157" s="7794"/>
      <c r="AN157" s="7794"/>
      <c r="AO157" s="7794"/>
      <c r="AP157" s="7794"/>
      <c r="AQ157" s="7794"/>
      <c r="AR157" s="7813"/>
      <c r="AS157" s="7444" t="str">
        <f t="shared" si="29"/>
        <v/>
      </c>
      <c r="CA157" s="7444" t="str">
        <f t="shared" si="33"/>
        <v/>
      </c>
      <c r="CB157" s="7444" t="str">
        <f t="shared" si="30"/>
        <v/>
      </c>
      <c r="CC157" s="7444" t="str">
        <f t="shared" si="31"/>
        <v/>
      </c>
      <c r="CD157" s="7444" t="str">
        <f t="shared" si="32"/>
        <v/>
      </c>
      <c r="CG157" s="7444" t="str">
        <f t="shared" si="34"/>
        <v/>
      </c>
      <c r="CK157" s="7444">
        <f t="shared" si="35"/>
        <v>0</v>
      </c>
      <c r="CL157" s="7444">
        <f t="shared" si="36"/>
        <v>0</v>
      </c>
      <c r="CM157" s="7444">
        <f t="shared" si="36"/>
        <v>0</v>
      </c>
      <c r="CN157" s="7444">
        <f t="shared" si="36"/>
        <v>0</v>
      </c>
    </row>
    <row r="158" spans="1:92" s="7444" customFormat="1" ht="18.75" customHeight="1" x14ac:dyDescent="0.2">
      <c r="A158" s="7475"/>
      <c r="B158" s="7815" t="s">
        <v>36</v>
      </c>
      <c r="C158" s="7816"/>
      <c r="D158" s="7817"/>
      <c r="E158" s="7818"/>
      <c r="F158" s="7819"/>
      <c r="G158" s="7718"/>
      <c r="H158" s="7819"/>
      <c r="I158" s="7718"/>
      <c r="J158" s="7819"/>
      <c r="K158" s="7718"/>
      <c r="L158" s="7820"/>
      <c r="M158" s="7821"/>
      <c r="N158" s="7821"/>
      <c r="O158" s="7822"/>
      <c r="P158" s="7819"/>
      <c r="Q158" s="7822"/>
      <c r="R158" s="7823"/>
      <c r="S158" s="7822"/>
      <c r="T158" s="7819"/>
      <c r="U158" s="7718"/>
      <c r="V158" s="7821"/>
      <c r="W158" s="7822"/>
      <c r="X158" s="7820"/>
      <c r="Y158" s="7718"/>
      <c r="Z158" s="7821"/>
      <c r="AA158" s="7718"/>
      <c r="AB158" s="7821"/>
      <c r="AC158" s="7718"/>
      <c r="AD158" s="7821"/>
      <c r="AE158" s="7718"/>
      <c r="AF158" s="7821"/>
      <c r="AG158" s="7718"/>
      <c r="AH158" s="7821"/>
      <c r="AI158" s="7718"/>
      <c r="AJ158" s="7821"/>
      <c r="AK158" s="7718"/>
      <c r="AL158" s="7821"/>
      <c r="AM158" s="7718"/>
      <c r="AN158" s="7718"/>
      <c r="AO158" s="7718"/>
      <c r="AP158" s="7718"/>
      <c r="AQ158" s="7718"/>
      <c r="AR158" s="7718"/>
    </row>
    <row r="159" spans="1:92" s="7444" customFormat="1" ht="25.5" customHeight="1" x14ac:dyDescent="0.25">
      <c r="A159" s="3304" t="s">
        <v>4040</v>
      </c>
      <c r="B159" s="7618"/>
      <c r="D159" s="7824"/>
      <c r="E159" s="7825"/>
      <c r="F159" s="7443"/>
      <c r="G159" s="7443"/>
      <c r="H159" s="7443"/>
      <c r="I159" s="7443"/>
      <c r="J159" s="7443"/>
      <c r="K159" s="7443"/>
      <c r="L159" s="7443"/>
      <c r="M159" s="7443"/>
      <c r="N159" s="7443"/>
      <c r="O159" s="7443"/>
      <c r="P159" s="7443"/>
      <c r="Q159" s="7443"/>
      <c r="R159" s="7443"/>
      <c r="S159" s="7443"/>
      <c r="T159" s="7443"/>
      <c r="U159" s="7443"/>
      <c r="V159" s="7443"/>
      <c r="W159" s="7443"/>
      <c r="X159" s="7443"/>
      <c r="Y159" s="7443"/>
      <c r="Z159" s="7443"/>
      <c r="AA159" s="7443"/>
      <c r="AB159" s="7443"/>
      <c r="AC159" s="7443"/>
      <c r="AD159" s="7443"/>
      <c r="AE159" s="7443"/>
      <c r="AF159" s="7443"/>
    </row>
    <row r="160" spans="1:92" s="7444" customFormat="1" ht="14.15" customHeight="1" x14ac:dyDescent="0.2">
      <c r="A160" s="5921" t="s">
        <v>550</v>
      </c>
      <c r="B160" s="5921" t="s">
        <v>53</v>
      </c>
      <c r="C160" s="5679" t="s">
        <v>36</v>
      </c>
      <c r="D160" s="4061"/>
      <c r="E160" s="2417"/>
      <c r="F160" s="7626" t="s">
        <v>9</v>
      </c>
      <c r="G160" s="7771"/>
      <c r="H160" s="7771"/>
      <c r="I160" s="7771"/>
      <c r="J160" s="7771"/>
      <c r="K160" s="7771"/>
      <c r="L160" s="7771"/>
      <c r="M160" s="7771"/>
      <c r="N160" s="7771"/>
      <c r="O160" s="7771"/>
      <c r="P160" s="7771"/>
      <c r="Q160" s="7771"/>
      <c r="R160" s="7771"/>
      <c r="S160" s="7771"/>
      <c r="T160" s="7771"/>
      <c r="U160" s="7771"/>
      <c r="V160" s="7771"/>
      <c r="W160" s="7771"/>
      <c r="X160" s="7771"/>
      <c r="Y160" s="7771"/>
      <c r="Z160" s="7771"/>
      <c r="AA160" s="7771"/>
      <c r="AB160" s="7771"/>
      <c r="AC160" s="7771"/>
      <c r="AD160" s="7771"/>
      <c r="AE160" s="7771"/>
      <c r="AF160" s="7771"/>
      <c r="AG160" s="7826"/>
      <c r="AH160" s="2417" t="s">
        <v>10</v>
      </c>
      <c r="AI160" s="2417" t="s">
        <v>11</v>
      </c>
      <c r="AR160" s="7444" t="str">
        <f>+BB147&amp;BC147&amp;BD147&amp;BE147</f>
        <v/>
      </c>
    </row>
    <row r="161" spans="1:92" s="7444" customFormat="1" ht="10" x14ac:dyDescent="0.2">
      <c r="A161" s="4080"/>
      <c r="B161" s="4080"/>
      <c r="C161" s="7569"/>
      <c r="D161" s="7769"/>
      <c r="E161" s="7474"/>
      <c r="F161" s="7626" t="s">
        <v>205</v>
      </c>
      <c r="G161" s="7770"/>
      <c r="H161" s="7626" t="s">
        <v>206</v>
      </c>
      <c r="I161" s="7770"/>
      <c r="J161" s="7620" t="s">
        <v>21</v>
      </c>
      <c r="K161" s="7772"/>
      <c r="L161" s="7620" t="s">
        <v>22</v>
      </c>
      <c r="M161" s="7772"/>
      <c r="N161" s="7620" t="s">
        <v>23</v>
      </c>
      <c r="O161" s="7772"/>
      <c r="P161" s="7620" t="s">
        <v>24</v>
      </c>
      <c r="Q161" s="7772"/>
      <c r="R161" s="7620" t="s">
        <v>25</v>
      </c>
      <c r="S161" s="7772"/>
      <c r="T161" s="7620" t="s">
        <v>26</v>
      </c>
      <c r="U161" s="7772"/>
      <c r="V161" s="7620" t="s">
        <v>27</v>
      </c>
      <c r="W161" s="7772"/>
      <c r="X161" s="7620" t="s">
        <v>28</v>
      </c>
      <c r="Y161" s="7772"/>
      <c r="Z161" s="7620" t="s">
        <v>29</v>
      </c>
      <c r="AA161" s="7772"/>
      <c r="AB161" s="7620" t="s">
        <v>30</v>
      </c>
      <c r="AC161" s="7772"/>
      <c r="AD161" s="7620" t="s">
        <v>31</v>
      </c>
      <c r="AE161" s="7772"/>
      <c r="AF161" s="7620" t="s">
        <v>32</v>
      </c>
      <c r="AG161" s="7827"/>
      <c r="AH161" s="5611"/>
      <c r="AI161" s="5611"/>
      <c r="CA161" s="7466" t="s">
        <v>10</v>
      </c>
      <c r="CB161" s="7466" t="s">
        <v>11</v>
      </c>
      <c r="CC161" s="7466" t="s">
        <v>4000</v>
      </c>
      <c r="CK161" s="7466" t="s">
        <v>10</v>
      </c>
      <c r="CL161" s="7466" t="s">
        <v>11</v>
      </c>
      <c r="CN161" s="7466"/>
    </row>
    <row r="162" spans="1:92" s="7444" customFormat="1" ht="10" x14ac:dyDescent="0.2">
      <c r="A162" s="7774"/>
      <c r="B162" s="7774"/>
      <c r="C162" s="7828" t="s">
        <v>33</v>
      </c>
      <c r="D162" s="7775" t="s">
        <v>34</v>
      </c>
      <c r="E162" s="7776" t="s">
        <v>35</v>
      </c>
      <c r="F162" s="7829" t="s">
        <v>34</v>
      </c>
      <c r="G162" s="7776" t="s">
        <v>35</v>
      </c>
      <c r="H162" s="7829" t="s">
        <v>34</v>
      </c>
      <c r="I162" s="7776" t="s">
        <v>35</v>
      </c>
      <c r="J162" s="7829" t="s">
        <v>34</v>
      </c>
      <c r="K162" s="7776" t="s">
        <v>35</v>
      </c>
      <c r="L162" s="7829" t="s">
        <v>34</v>
      </c>
      <c r="M162" s="7776" t="s">
        <v>35</v>
      </c>
      <c r="N162" s="7829" t="s">
        <v>34</v>
      </c>
      <c r="O162" s="7776" t="s">
        <v>35</v>
      </c>
      <c r="P162" s="7829" t="s">
        <v>34</v>
      </c>
      <c r="Q162" s="7776" t="s">
        <v>35</v>
      </c>
      <c r="R162" s="7829" t="s">
        <v>34</v>
      </c>
      <c r="S162" s="7776" t="s">
        <v>35</v>
      </c>
      <c r="T162" s="7829" t="s">
        <v>34</v>
      </c>
      <c r="U162" s="7776" t="s">
        <v>35</v>
      </c>
      <c r="V162" s="7829" t="s">
        <v>34</v>
      </c>
      <c r="W162" s="7776" t="s">
        <v>35</v>
      </c>
      <c r="X162" s="7829" t="s">
        <v>34</v>
      </c>
      <c r="Y162" s="7776" t="s">
        <v>35</v>
      </c>
      <c r="Z162" s="7829" t="s">
        <v>34</v>
      </c>
      <c r="AA162" s="7776" t="s">
        <v>35</v>
      </c>
      <c r="AB162" s="7829" t="s">
        <v>34</v>
      </c>
      <c r="AC162" s="7776" t="s">
        <v>35</v>
      </c>
      <c r="AD162" s="7829" t="s">
        <v>34</v>
      </c>
      <c r="AE162" s="7776" t="s">
        <v>35</v>
      </c>
      <c r="AF162" s="7829" t="s">
        <v>34</v>
      </c>
      <c r="AG162" s="7830" t="s">
        <v>35</v>
      </c>
      <c r="AH162" s="7474"/>
      <c r="AI162" s="7474"/>
      <c r="CA162" s="7466"/>
      <c r="CB162" s="7466"/>
      <c r="CC162" s="7466"/>
      <c r="CK162" s="7466"/>
      <c r="CL162" s="7466"/>
      <c r="CN162" s="7466"/>
    </row>
    <row r="163" spans="1:92" s="7444" customFormat="1" ht="18.649999999999999" customHeight="1" x14ac:dyDescent="0.2">
      <c r="A163" s="5602" t="s">
        <v>4041</v>
      </c>
      <c r="B163" s="7831" t="s">
        <v>557</v>
      </c>
      <c r="C163" s="7832"/>
      <c r="D163" s="7833"/>
      <c r="E163" s="7834"/>
      <c r="F163" s="7587"/>
      <c r="G163" s="7588"/>
      <c r="H163" s="7587"/>
      <c r="I163" s="7588"/>
      <c r="J163" s="7587"/>
      <c r="K163" s="7588"/>
      <c r="L163" s="7587"/>
      <c r="M163" s="7588"/>
      <c r="N163" s="7587"/>
      <c r="O163" s="7588"/>
      <c r="P163" s="7587"/>
      <c r="Q163" s="7588"/>
      <c r="R163" s="7587"/>
      <c r="S163" s="7588"/>
      <c r="T163" s="7587"/>
      <c r="U163" s="7588"/>
      <c r="V163" s="7587"/>
      <c r="W163" s="7588"/>
      <c r="X163" s="7587"/>
      <c r="Y163" s="7588"/>
      <c r="Z163" s="7587"/>
      <c r="AA163" s="7588"/>
      <c r="AB163" s="7587"/>
      <c r="AC163" s="7588"/>
      <c r="AD163" s="7587"/>
      <c r="AE163" s="7588"/>
      <c r="AF163" s="7587"/>
      <c r="AG163" s="7835"/>
      <c r="AH163" s="7836"/>
      <c r="AI163" s="7836"/>
      <c r="AJ163" s="7444" t="str">
        <f>$CA163&amp;$CB163&amp;$CC163&amp;$CD163&amp;CE163&amp;CF163&amp;CG163&amp;CH163</f>
        <v/>
      </c>
      <c r="CA163" s="7444" t="str">
        <f>IF(CK163=1," *.Las Acciones de Pueblos Originarios no pueden superar el total de Acciones ","")</f>
        <v/>
      </c>
      <c r="CB163" s="7444" t="str">
        <f>IF(CL163=1," *.Las Acciones de Migrantes no pueden superar el total de Acciones ","")</f>
        <v/>
      </c>
      <c r="CC163" s="7444" t="str">
        <f>IF(OR(AND(C163&lt;&gt;0,AH163=""),AND(C163&lt;&gt;0,AI163="")),"* No olvide digitar Migrantes y/o Pueblos Originarios (Digite CERO si no tiene). ","")</f>
        <v/>
      </c>
      <c r="CK163" s="7444">
        <f>IF(AH163&gt;$C163,1,0)</f>
        <v>0</v>
      </c>
      <c r="CL163" s="7444">
        <f>IF(AI163&gt;$C163,1,0)</f>
        <v>0</v>
      </c>
    </row>
    <row r="164" spans="1:92" s="7444" customFormat="1" ht="18.649999999999999" customHeight="1" x14ac:dyDescent="0.2">
      <c r="A164" s="5612"/>
      <c r="B164" s="7837" t="s">
        <v>588</v>
      </c>
      <c r="C164" s="7838"/>
      <c r="D164" s="7785"/>
      <c r="E164" s="7786"/>
      <c r="F164" s="7723"/>
      <c r="G164" s="7839"/>
      <c r="H164" s="7723"/>
      <c r="I164" s="7839"/>
      <c r="J164" s="7723"/>
      <c r="K164" s="7839"/>
      <c r="L164" s="7723"/>
      <c r="M164" s="7839"/>
      <c r="N164" s="7723"/>
      <c r="O164" s="7839"/>
      <c r="P164" s="7723"/>
      <c r="Q164" s="7839"/>
      <c r="R164" s="7723"/>
      <c r="S164" s="7839"/>
      <c r="T164" s="7723"/>
      <c r="U164" s="7839"/>
      <c r="V164" s="7723"/>
      <c r="W164" s="7839"/>
      <c r="X164" s="7723"/>
      <c r="Y164" s="7839"/>
      <c r="Z164" s="7723"/>
      <c r="AA164" s="7839"/>
      <c r="AB164" s="7723"/>
      <c r="AC164" s="7839"/>
      <c r="AD164" s="7723"/>
      <c r="AE164" s="7839"/>
      <c r="AF164" s="7723"/>
      <c r="AG164" s="7840"/>
      <c r="AH164" s="7722"/>
      <c r="AI164" s="7722"/>
      <c r="AJ164" s="7444" t="str">
        <f t="shared" ref="AJ164:AJ170" si="37">$CA164&amp;$CB164&amp;$CC164&amp;$CD164&amp;CE164&amp;CF164&amp;CG164&amp;CH164</f>
        <v/>
      </c>
      <c r="CA164" s="7444" t="str">
        <f t="shared" ref="CA164:CA170" si="38">IF(CK164=1," *.Las Acciones de Pueblos Originarios no pueden superar el total de Acciones ","")</f>
        <v/>
      </c>
      <c r="CB164" s="7444" t="str">
        <f t="shared" ref="CB164:CB170" si="39">IF(CL164=1," *.Las Acciones de Migrantes no pueden superar el total de Acciones ","")</f>
        <v/>
      </c>
      <c r="CC164" s="7444" t="str">
        <f t="shared" ref="CC164:CC170" si="40">IF(OR(AND(C164&lt;&gt;0,AH164=""),AND(C164&lt;&gt;0,AI164="")),"* No olvide digitar Migrantes y/o Pueblos Originarios (Digite CERO si no tiene). ","")</f>
        <v/>
      </c>
      <c r="CK164" s="7444">
        <f t="shared" ref="CK164:CL170" si="41">IF(AH164&gt;$C164,1,0)</f>
        <v>0</v>
      </c>
      <c r="CL164" s="7444">
        <f t="shared" si="41"/>
        <v>0</v>
      </c>
    </row>
    <row r="165" spans="1:92" ht="18.649999999999999" customHeight="1" x14ac:dyDescent="0.35">
      <c r="A165" s="5612"/>
      <c r="B165" s="7841" t="s">
        <v>167</v>
      </c>
      <c r="C165" s="7838"/>
      <c r="D165" s="7785"/>
      <c r="E165" s="7786"/>
      <c r="F165" s="7723"/>
      <c r="G165" s="7839"/>
      <c r="H165" s="7723"/>
      <c r="I165" s="7839"/>
      <c r="J165" s="7723"/>
      <c r="K165" s="7839"/>
      <c r="L165" s="7723"/>
      <c r="M165" s="7839"/>
      <c r="N165" s="7723"/>
      <c r="O165" s="7839"/>
      <c r="P165" s="7723"/>
      <c r="Q165" s="7839"/>
      <c r="R165" s="7723"/>
      <c r="S165" s="7839"/>
      <c r="T165" s="7723"/>
      <c r="U165" s="7839"/>
      <c r="V165" s="7723"/>
      <c r="W165" s="7839"/>
      <c r="X165" s="7723"/>
      <c r="Y165" s="7839"/>
      <c r="Z165" s="7723"/>
      <c r="AA165" s="7839"/>
      <c r="AB165" s="7723"/>
      <c r="AC165" s="7839"/>
      <c r="AD165" s="7723"/>
      <c r="AE165" s="7839"/>
      <c r="AF165" s="7723"/>
      <c r="AG165" s="7840"/>
      <c r="AH165" s="7722"/>
      <c r="AI165" s="7722"/>
      <c r="AJ165" s="7444" t="str">
        <f t="shared" si="37"/>
        <v/>
      </c>
      <c r="AK165" s="7444"/>
      <c r="AL165" s="7444"/>
      <c r="AM165" s="7444"/>
      <c r="AN165" s="7444"/>
      <c r="AO165" s="7444"/>
      <c r="AP165" s="7444"/>
      <c r="AQ165" s="7444"/>
      <c r="AR165" s="7444"/>
      <c r="AS165" s="7444"/>
      <c r="AT165" s="7444"/>
      <c r="AU165" s="7444"/>
      <c r="AV165" s="7444"/>
      <c r="AW165" s="7444"/>
      <c r="AX165" s="7444"/>
      <c r="AY165" s="7444"/>
      <c r="AZ165" s="7444"/>
      <c r="BA165" s="7444"/>
      <c r="BB165" s="7444"/>
      <c r="BC165" s="7444"/>
      <c r="BD165" s="7444"/>
      <c r="BE165" s="7444"/>
      <c r="BF165" s="7444"/>
      <c r="BG165" s="7444"/>
      <c r="BH165" s="7444"/>
      <c r="BI165" s="7444"/>
      <c r="BJ165" s="7444"/>
      <c r="BK165" s="7444"/>
      <c r="BL165" s="7444"/>
      <c r="BM165" s="7444"/>
      <c r="BN165" s="7444"/>
      <c r="BO165" s="7444"/>
      <c r="BP165" s="7444"/>
      <c r="BQ165" s="7444"/>
      <c r="BR165" s="7444"/>
      <c r="BS165" s="7444"/>
      <c r="BT165" s="7444"/>
      <c r="BU165" s="7444"/>
      <c r="BV165" s="7444"/>
      <c r="BW165" s="7444"/>
      <c r="BX165" s="7444"/>
      <c r="BY165" s="7444"/>
      <c r="BZ165" s="7444"/>
      <c r="CA165" s="7444" t="str">
        <f t="shared" si="38"/>
        <v/>
      </c>
      <c r="CB165" s="7444" t="str">
        <f t="shared" si="39"/>
        <v/>
      </c>
      <c r="CC165" s="7444" t="str">
        <f t="shared" si="40"/>
        <v/>
      </c>
      <c r="CD165" s="7444"/>
      <c r="CE165" s="7444"/>
      <c r="CF165" s="7444"/>
      <c r="CG165" s="7444"/>
      <c r="CH165" s="7444"/>
      <c r="CI165" s="7444"/>
      <c r="CJ165" s="7444"/>
      <c r="CK165" s="7444">
        <f t="shared" si="41"/>
        <v>0</v>
      </c>
      <c r="CL165" s="7444">
        <f t="shared" si="41"/>
        <v>0</v>
      </c>
      <c r="CM165" s="7444"/>
      <c r="CN165" s="7444"/>
    </row>
    <row r="166" spans="1:92" ht="18.649999999999999" customHeight="1" x14ac:dyDescent="0.35">
      <c r="A166" s="7475"/>
      <c r="B166" s="7654" t="s">
        <v>3485</v>
      </c>
      <c r="C166" s="7842"/>
      <c r="D166" s="7790"/>
      <c r="E166" s="7791"/>
      <c r="F166" s="7606"/>
      <c r="G166" s="7608"/>
      <c r="H166" s="7606"/>
      <c r="I166" s="7608"/>
      <c r="J166" s="7606"/>
      <c r="K166" s="7608"/>
      <c r="L166" s="7606"/>
      <c r="M166" s="7608"/>
      <c r="N166" s="7606"/>
      <c r="O166" s="7608"/>
      <c r="P166" s="7606"/>
      <c r="Q166" s="7608"/>
      <c r="R166" s="7606"/>
      <c r="S166" s="7608"/>
      <c r="T166" s="7606"/>
      <c r="U166" s="7608"/>
      <c r="V166" s="7606"/>
      <c r="W166" s="7608"/>
      <c r="X166" s="7606"/>
      <c r="Y166" s="7608"/>
      <c r="Z166" s="7606"/>
      <c r="AA166" s="7608"/>
      <c r="AB166" s="7606"/>
      <c r="AC166" s="7608"/>
      <c r="AD166" s="7606"/>
      <c r="AE166" s="7608"/>
      <c r="AF166" s="7606"/>
      <c r="AG166" s="7843"/>
      <c r="AH166" s="613"/>
      <c r="AI166" s="613"/>
      <c r="AJ166" s="7444" t="str">
        <f t="shared" si="37"/>
        <v/>
      </c>
      <c r="AK166" s="7444"/>
      <c r="AL166" s="7444"/>
      <c r="AM166" s="7444"/>
      <c r="AN166" s="7444"/>
      <c r="AO166" s="7444"/>
      <c r="AP166" s="7444"/>
      <c r="AQ166" s="7444"/>
      <c r="AR166" s="7444"/>
      <c r="AS166" s="7444"/>
      <c r="AT166" s="7444"/>
      <c r="AU166" s="7444"/>
      <c r="AV166" s="7444"/>
      <c r="AW166" s="7444"/>
      <c r="AX166" s="7444"/>
      <c r="AY166" s="7444"/>
      <c r="AZ166" s="7444"/>
      <c r="BA166" s="7444"/>
      <c r="BB166" s="7444"/>
      <c r="BC166" s="7444"/>
      <c r="BD166" s="7444"/>
      <c r="BE166" s="7444"/>
      <c r="BF166" s="7444"/>
      <c r="BG166" s="7444"/>
      <c r="BH166" s="7444"/>
      <c r="BI166" s="7444"/>
      <c r="BJ166" s="7444"/>
      <c r="BK166" s="7444"/>
      <c r="BL166" s="7444"/>
      <c r="BM166" s="7444"/>
      <c r="BN166" s="7444"/>
      <c r="BO166" s="7444"/>
      <c r="BP166" s="7444"/>
      <c r="BQ166" s="7444"/>
      <c r="BR166" s="7444"/>
      <c r="BS166" s="7444"/>
      <c r="BT166" s="7444"/>
      <c r="BU166" s="7444"/>
      <c r="BV166" s="7444"/>
      <c r="BW166" s="7444"/>
      <c r="BX166" s="7444"/>
      <c r="BY166" s="7444"/>
      <c r="BZ166" s="7444"/>
      <c r="CA166" s="7444" t="str">
        <f t="shared" si="38"/>
        <v/>
      </c>
      <c r="CB166" s="7444" t="str">
        <f t="shared" si="39"/>
        <v/>
      </c>
      <c r="CC166" s="7444" t="str">
        <f t="shared" si="40"/>
        <v/>
      </c>
      <c r="CD166" s="7444"/>
      <c r="CE166" s="7444"/>
      <c r="CF166" s="7444"/>
      <c r="CG166" s="7444"/>
      <c r="CH166" s="7444"/>
      <c r="CI166" s="7444"/>
      <c r="CJ166" s="7444"/>
      <c r="CK166" s="7444">
        <f t="shared" si="41"/>
        <v>0</v>
      </c>
      <c r="CL166" s="7444">
        <f t="shared" si="41"/>
        <v>0</v>
      </c>
      <c r="CM166" s="7444"/>
      <c r="CN166" s="7444"/>
    </row>
    <row r="167" spans="1:92" ht="18.649999999999999" customHeight="1" x14ac:dyDescent="0.35">
      <c r="A167" s="7844" t="s">
        <v>4042</v>
      </c>
      <c r="B167" s="5938" t="s">
        <v>557</v>
      </c>
      <c r="C167" s="7845"/>
      <c r="D167" s="7778"/>
      <c r="E167" s="7779"/>
      <c r="F167" s="3679"/>
      <c r="G167" s="580"/>
      <c r="H167" s="3679"/>
      <c r="I167" s="580"/>
      <c r="J167" s="3679"/>
      <c r="K167" s="580"/>
      <c r="L167" s="3679"/>
      <c r="M167" s="580"/>
      <c r="N167" s="3679"/>
      <c r="O167" s="580"/>
      <c r="P167" s="3679"/>
      <c r="Q167" s="580"/>
      <c r="R167" s="3679"/>
      <c r="S167" s="580"/>
      <c r="T167" s="3679"/>
      <c r="U167" s="580"/>
      <c r="V167" s="3679"/>
      <c r="W167" s="580"/>
      <c r="X167" s="3679"/>
      <c r="Y167" s="580"/>
      <c r="Z167" s="3679"/>
      <c r="AA167" s="580"/>
      <c r="AB167" s="3679"/>
      <c r="AC167" s="580"/>
      <c r="AD167" s="3679"/>
      <c r="AE167" s="580"/>
      <c r="AF167" s="3679"/>
      <c r="AG167" s="579"/>
      <c r="AH167" s="4092"/>
      <c r="AI167" s="4092"/>
      <c r="AJ167" s="7444" t="str">
        <f t="shared" si="37"/>
        <v/>
      </c>
      <c r="AK167" s="7444"/>
      <c r="AL167" s="7444"/>
      <c r="AM167" s="7444"/>
      <c r="AN167" s="7444"/>
      <c r="AO167" s="7444"/>
      <c r="AP167" s="7444"/>
      <c r="AQ167" s="7444"/>
      <c r="AR167" s="7444"/>
      <c r="AS167" s="7444"/>
      <c r="AT167" s="7444"/>
      <c r="AU167" s="7444"/>
      <c r="AV167" s="7444"/>
      <c r="AW167" s="7444"/>
      <c r="AX167" s="7444"/>
      <c r="AY167" s="7444"/>
      <c r="AZ167" s="7444"/>
      <c r="BA167" s="7444"/>
      <c r="BB167" s="7444"/>
      <c r="BC167" s="7444"/>
      <c r="BD167" s="7444"/>
      <c r="BE167" s="7444"/>
      <c r="BF167" s="7444"/>
      <c r="BG167" s="7444"/>
      <c r="BH167" s="7444"/>
      <c r="BI167" s="7444"/>
      <c r="BJ167" s="7444"/>
      <c r="BK167" s="7444"/>
      <c r="BL167" s="7444"/>
      <c r="BM167" s="7444"/>
      <c r="BN167" s="7444"/>
      <c r="BO167" s="7444"/>
      <c r="BP167" s="7444"/>
      <c r="BQ167" s="7444"/>
      <c r="BR167" s="7444"/>
      <c r="BS167" s="7444"/>
      <c r="BT167" s="7444"/>
      <c r="BU167" s="7444"/>
      <c r="BV167" s="7444"/>
      <c r="BW167" s="7444"/>
      <c r="BX167" s="7444"/>
      <c r="BY167" s="7444"/>
      <c r="BZ167" s="7444"/>
      <c r="CA167" s="7444" t="str">
        <f t="shared" si="38"/>
        <v/>
      </c>
      <c r="CB167" s="7444" t="str">
        <f t="shared" si="39"/>
        <v/>
      </c>
      <c r="CC167" s="7444" t="str">
        <f t="shared" si="40"/>
        <v/>
      </c>
      <c r="CD167" s="7444"/>
      <c r="CE167" s="7444"/>
      <c r="CF167" s="7444"/>
      <c r="CG167" s="7444"/>
      <c r="CH167" s="7444"/>
      <c r="CI167" s="7444"/>
      <c r="CJ167" s="7444"/>
      <c r="CK167" s="7444">
        <f t="shared" si="41"/>
        <v>0</v>
      </c>
      <c r="CL167" s="7444">
        <f t="shared" si="41"/>
        <v>0</v>
      </c>
      <c r="CM167" s="7444"/>
      <c r="CN167" s="7444"/>
    </row>
    <row r="168" spans="1:92" ht="18.649999999999999" customHeight="1" x14ac:dyDescent="0.35">
      <c r="A168" s="5612"/>
      <c r="B168" s="7837" t="s">
        <v>588</v>
      </c>
      <c r="C168" s="7838"/>
      <c r="D168" s="7785"/>
      <c r="E168" s="7786"/>
      <c r="F168" s="7723"/>
      <c r="G168" s="7839"/>
      <c r="H168" s="7723"/>
      <c r="I168" s="7839"/>
      <c r="J168" s="7723"/>
      <c r="K168" s="7839"/>
      <c r="L168" s="7723"/>
      <c r="M168" s="7839"/>
      <c r="N168" s="7723"/>
      <c r="O168" s="7839"/>
      <c r="P168" s="7723"/>
      <c r="Q168" s="7839"/>
      <c r="R168" s="7723"/>
      <c r="S168" s="7839"/>
      <c r="T168" s="7723"/>
      <c r="U168" s="7839"/>
      <c r="V168" s="7723"/>
      <c r="W168" s="7839"/>
      <c r="X168" s="7723"/>
      <c r="Y168" s="7839"/>
      <c r="Z168" s="7723"/>
      <c r="AA168" s="7839"/>
      <c r="AB168" s="7723"/>
      <c r="AC168" s="7839"/>
      <c r="AD168" s="7723"/>
      <c r="AE168" s="7839"/>
      <c r="AF168" s="7723"/>
      <c r="AG168" s="7840"/>
      <c r="AH168" s="7722"/>
      <c r="AI168" s="7722"/>
      <c r="AJ168" s="7444" t="str">
        <f t="shared" si="37"/>
        <v/>
      </c>
      <c r="AK168" s="7444"/>
      <c r="AL168" s="7444"/>
      <c r="AM168" s="7444"/>
      <c r="AN168" s="7444"/>
      <c r="AO168" s="7444"/>
      <c r="AP168" s="7444"/>
      <c r="AQ168" s="7444"/>
      <c r="AR168" s="7444"/>
      <c r="AS168" s="7444"/>
      <c r="AT168" s="7444"/>
      <c r="AU168" s="7444"/>
      <c r="AV168" s="7444"/>
      <c r="AW168" s="7444"/>
      <c r="AX168" s="7444"/>
      <c r="AY168" s="7444"/>
      <c r="AZ168" s="7444"/>
      <c r="BA168" s="7444"/>
      <c r="BB168" s="7444"/>
      <c r="BC168" s="7444"/>
      <c r="BD168" s="7444"/>
      <c r="BE168" s="7444"/>
      <c r="BF168" s="7444"/>
      <c r="BG168" s="7444"/>
      <c r="BH168" s="7444"/>
      <c r="BI168" s="7444"/>
      <c r="BJ168" s="7444"/>
      <c r="BK168" s="7444"/>
      <c r="BL168" s="7444"/>
      <c r="BM168" s="7444"/>
      <c r="BN168" s="7444"/>
      <c r="BO168" s="7444"/>
      <c r="BP168" s="7444"/>
      <c r="BQ168" s="7444"/>
      <c r="BR168" s="7444"/>
      <c r="BS168" s="7444"/>
      <c r="BT168" s="7444"/>
      <c r="BU168" s="7444"/>
      <c r="BV168" s="7444"/>
      <c r="BW168" s="7444"/>
      <c r="BX168" s="7444"/>
      <c r="BY168" s="7444"/>
      <c r="BZ168" s="7444"/>
      <c r="CA168" s="7444" t="str">
        <f t="shared" si="38"/>
        <v/>
      </c>
      <c r="CB168" s="7444" t="str">
        <f t="shared" si="39"/>
        <v/>
      </c>
      <c r="CC168" s="7444" t="str">
        <f t="shared" si="40"/>
        <v/>
      </c>
      <c r="CD168" s="7444"/>
      <c r="CE168" s="7444"/>
      <c r="CF168" s="7444"/>
      <c r="CG168" s="7444"/>
      <c r="CH168" s="7444"/>
      <c r="CI168" s="7444"/>
      <c r="CJ168" s="7444"/>
      <c r="CK168" s="7444">
        <f t="shared" si="41"/>
        <v>0</v>
      </c>
      <c r="CL168" s="7444">
        <f t="shared" si="41"/>
        <v>0</v>
      </c>
      <c r="CM168" s="7444"/>
      <c r="CN168" s="7444"/>
    </row>
    <row r="169" spans="1:92" ht="18.649999999999999" customHeight="1" x14ac:dyDescent="0.35">
      <c r="A169" s="5612"/>
      <c r="B169" s="7841" t="s">
        <v>167</v>
      </c>
      <c r="C169" s="7838"/>
      <c r="D169" s="7785"/>
      <c r="E169" s="7786"/>
      <c r="F169" s="7723"/>
      <c r="G169" s="7839"/>
      <c r="H169" s="7723"/>
      <c r="I169" s="7839"/>
      <c r="J169" s="7723"/>
      <c r="K169" s="7839"/>
      <c r="L169" s="7723"/>
      <c r="M169" s="7839"/>
      <c r="N169" s="7723"/>
      <c r="O169" s="7839"/>
      <c r="P169" s="7723"/>
      <c r="Q169" s="7839"/>
      <c r="R169" s="7723"/>
      <c r="S169" s="7839"/>
      <c r="T169" s="7723"/>
      <c r="U169" s="7839"/>
      <c r="V169" s="7723"/>
      <c r="W169" s="7839"/>
      <c r="X169" s="7723"/>
      <c r="Y169" s="7839"/>
      <c r="Z169" s="7723"/>
      <c r="AA169" s="7839"/>
      <c r="AB169" s="7723"/>
      <c r="AC169" s="7839"/>
      <c r="AD169" s="7723"/>
      <c r="AE169" s="7839"/>
      <c r="AF169" s="7723"/>
      <c r="AG169" s="7840"/>
      <c r="AH169" s="7722"/>
      <c r="AI169" s="7722"/>
      <c r="AJ169" s="7444" t="str">
        <f t="shared" si="37"/>
        <v/>
      </c>
      <c r="AK169" s="7444"/>
      <c r="AL169" s="7444"/>
      <c r="AM169" s="7444"/>
      <c r="AN169" s="7444"/>
      <c r="AO169" s="7444"/>
      <c r="AP169" s="7444"/>
      <c r="AQ169" s="7444"/>
      <c r="AR169" s="7444"/>
      <c r="AS169" s="7444"/>
      <c r="AT169" s="7444"/>
      <c r="AU169" s="7444"/>
      <c r="AV169" s="7444"/>
      <c r="AW169" s="7444"/>
      <c r="AX169" s="7444"/>
      <c r="AY169" s="7444"/>
      <c r="AZ169" s="7444"/>
      <c r="BA169" s="7444"/>
      <c r="BB169" s="7444"/>
      <c r="BC169" s="7444"/>
      <c r="BD169" s="7444"/>
      <c r="BE169" s="7444"/>
      <c r="BF169" s="7444"/>
      <c r="BG169" s="7444"/>
      <c r="BH169" s="7444"/>
      <c r="BI169" s="7444"/>
      <c r="BJ169" s="7444"/>
      <c r="BK169" s="7444"/>
      <c r="BL169" s="7444"/>
      <c r="BM169" s="7444"/>
      <c r="BN169" s="7444"/>
      <c r="BO169" s="7444"/>
      <c r="BP169" s="7444"/>
      <c r="BQ169" s="7444"/>
      <c r="BR169" s="7444"/>
      <c r="BS169" s="7444"/>
      <c r="BT169" s="7444"/>
      <c r="BU169" s="7444"/>
      <c r="BV169" s="7444"/>
      <c r="BW169" s="7444"/>
      <c r="BX169" s="7444"/>
      <c r="BY169" s="7444"/>
      <c r="BZ169" s="7444"/>
      <c r="CA169" s="7444" t="str">
        <f t="shared" si="38"/>
        <v/>
      </c>
      <c r="CB169" s="7444" t="str">
        <f t="shared" si="39"/>
        <v/>
      </c>
      <c r="CC169" s="7444" t="str">
        <f t="shared" si="40"/>
        <v/>
      </c>
      <c r="CD169" s="7444"/>
      <c r="CE169" s="7444"/>
      <c r="CF169" s="7444"/>
      <c r="CG169" s="7444"/>
      <c r="CH169" s="7444"/>
      <c r="CI169" s="7444"/>
      <c r="CJ169" s="7444"/>
      <c r="CK169" s="7444">
        <f t="shared" si="41"/>
        <v>0</v>
      </c>
      <c r="CL169" s="7444">
        <f t="shared" si="41"/>
        <v>0</v>
      </c>
      <c r="CM169" s="7444"/>
      <c r="CN169" s="7444"/>
    </row>
    <row r="170" spans="1:92" ht="18.649999999999999" customHeight="1" x14ac:dyDescent="0.35">
      <c r="A170" s="7475"/>
      <c r="B170" s="7654" t="s">
        <v>3485</v>
      </c>
      <c r="C170" s="7842"/>
      <c r="D170" s="7790"/>
      <c r="E170" s="7791"/>
      <c r="F170" s="7606"/>
      <c r="G170" s="7608"/>
      <c r="H170" s="7606"/>
      <c r="I170" s="7608"/>
      <c r="J170" s="7606"/>
      <c r="K170" s="7608"/>
      <c r="L170" s="7606"/>
      <c r="M170" s="7608"/>
      <c r="N170" s="7606"/>
      <c r="O170" s="7608"/>
      <c r="P170" s="7606"/>
      <c r="Q170" s="7608"/>
      <c r="R170" s="7606"/>
      <c r="S170" s="7608"/>
      <c r="T170" s="7606"/>
      <c r="U170" s="7608"/>
      <c r="V170" s="7606"/>
      <c r="W170" s="7608"/>
      <c r="X170" s="7606"/>
      <c r="Y170" s="7608"/>
      <c r="Z170" s="7606"/>
      <c r="AA170" s="7608"/>
      <c r="AB170" s="7606"/>
      <c r="AC170" s="7608"/>
      <c r="AD170" s="7606"/>
      <c r="AE170" s="7608"/>
      <c r="AF170" s="7606"/>
      <c r="AG170" s="7843"/>
      <c r="AH170" s="613"/>
      <c r="AI170" s="613"/>
      <c r="AJ170" s="7444" t="str">
        <f t="shared" si="37"/>
        <v/>
      </c>
      <c r="AK170" s="7444"/>
      <c r="AL170" s="7444"/>
      <c r="AM170" s="7444"/>
      <c r="AN170" s="7444"/>
      <c r="AO170" s="7444"/>
      <c r="AP170" s="7444"/>
      <c r="AQ170" s="7444"/>
      <c r="AR170" s="7444"/>
      <c r="AS170" s="7444"/>
      <c r="AT170" s="7444"/>
      <c r="AU170" s="7444"/>
      <c r="AV170" s="7444"/>
      <c r="AW170" s="7444"/>
      <c r="AX170" s="7444"/>
      <c r="AY170" s="7444"/>
      <c r="AZ170" s="7444"/>
      <c r="BA170" s="7444"/>
      <c r="BB170" s="7444"/>
      <c r="BC170" s="7444"/>
      <c r="BD170" s="7444"/>
      <c r="BE170" s="7444"/>
      <c r="BF170" s="7444"/>
      <c r="BG170" s="7444"/>
      <c r="BH170" s="7444"/>
      <c r="BI170" s="7444"/>
      <c r="BJ170" s="7444"/>
      <c r="BK170" s="7444"/>
      <c r="BL170" s="7444"/>
      <c r="BM170" s="7444"/>
      <c r="BN170" s="7444"/>
      <c r="BO170" s="7444"/>
      <c r="BP170" s="7444"/>
      <c r="BQ170" s="7444"/>
      <c r="BR170" s="7444"/>
      <c r="BS170" s="7444"/>
      <c r="BT170" s="7444"/>
      <c r="BU170" s="7444"/>
      <c r="BV170" s="7444"/>
      <c r="BW170" s="7444"/>
      <c r="BX170" s="7444"/>
      <c r="BY170" s="7444"/>
      <c r="BZ170" s="7444"/>
      <c r="CA170" s="7444" t="str">
        <f t="shared" si="38"/>
        <v/>
      </c>
      <c r="CB170" s="7444" t="str">
        <f t="shared" si="39"/>
        <v/>
      </c>
      <c r="CC170" s="7444" t="str">
        <f t="shared" si="40"/>
        <v/>
      </c>
      <c r="CD170" s="7444"/>
      <c r="CE170" s="7444"/>
      <c r="CF170" s="7444"/>
      <c r="CG170" s="7444"/>
      <c r="CH170" s="7444"/>
      <c r="CI170" s="7444"/>
      <c r="CJ170" s="7444"/>
      <c r="CK170" s="7444">
        <f t="shared" si="41"/>
        <v>0</v>
      </c>
      <c r="CL170" s="7444">
        <f t="shared" si="41"/>
        <v>0</v>
      </c>
      <c r="CM170" s="7444"/>
      <c r="CN170" s="7444"/>
    </row>
    <row r="171" spans="1:92" ht="21.75" customHeight="1" x14ac:dyDescent="0.35">
      <c r="A171" s="3304" t="s">
        <v>4043</v>
      </c>
      <c r="B171" s="7846"/>
      <c r="C171" s="1206"/>
      <c r="D171" s="7847"/>
      <c r="E171" s="7444"/>
      <c r="F171" s="7444"/>
      <c r="G171" s="7444"/>
      <c r="H171" s="7444"/>
      <c r="I171" s="7444"/>
      <c r="J171" s="7444"/>
      <c r="K171" s="7444"/>
      <c r="L171" s="7444"/>
      <c r="M171" s="7444"/>
      <c r="N171" s="7444"/>
      <c r="O171" s="7444"/>
      <c r="P171" s="7444"/>
      <c r="Q171" s="7444"/>
      <c r="R171" s="7444"/>
      <c r="S171" s="7444"/>
      <c r="T171" s="7444"/>
      <c r="U171" s="7444"/>
      <c r="V171" s="7444"/>
      <c r="W171" s="7444"/>
      <c r="X171" s="7444"/>
      <c r="Y171" s="7444"/>
      <c r="Z171" s="7444"/>
      <c r="AA171" s="7444"/>
      <c r="AB171" s="7444"/>
      <c r="AC171" s="7444"/>
      <c r="AD171" s="7444"/>
      <c r="AE171" s="7444"/>
      <c r="AF171" s="7444"/>
      <c r="AG171" s="7444"/>
      <c r="AH171" s="7444"/>
      <c r="AI171" s="7444"/>
      <c r="AJ171" s="7444"/>
      <c r="AK171" s="7444"/>
      <c r="AL171" s="7444"/>
      <c r="AM171" s="7444"/>
      <c r="AN171" s="7444"/>
      <c r="AO171" s="7444"/>
      <c r="AP171" s="7444"/>
      <c r="AQ171" s="7444"/>
      <c r="AR171" s="7444"/>
      <c r="AS171" s="7444"/>
      <c r="AT171" s="7444"/>
      <c r="AU171" s="7444"/>
      <c r="AV171" s="7444"/>
      <c r="AW171" s="7444"/>
      <c r="AX171" s="7444"/>
      <c r="AY171" s="7444"/>
      <c r="AZ171" s="7444"/>
      <c r="BA171" s="7444"/>
      <c r="BB171" s="7444"/>
      <c r="BC171" s="7444"/>
      <c r="BD171" s="7444"/>
      <c r="BE171" s="7444"/>
      <c r="BF171" s="7444"/>
      <c r="BG171" s="7444"/>
      <c r="BH171" s="7444"/>
      <c r="BI171" s="7444"/>
      <c r="BJ171" s="7444"/>
      <c r="BK171" s="7444"/>
      <c r="BL171" s="7444"/>
      <c r="BM171" s="7444"/>
      <c r="BN171" s="7444"/>
      <c r="BO171" s="7444"/>
      <c r="BP171" s="7444"/>
      <c r="BQ171" s="7444"/>
      <c r="BR171" s="7444"/>
      <c r="BS171" s="7444"/>
      <c r="BT171" s="7444"/>
      <c r="BU171" s="7444"/>
      <c r="BV171" s="7444"/>
      <c r="BW171" s="7444"/>
      <c r="BX171" s="7444"/>
      <c r="BY171" s="7444"/>
      <c r="BZ171" s="7444"/>
      <c r="CA171" s="7444"/>
      <c r="CB171" s="7444"/>
      <c r="CC171" s="7444"/>
      <c r="CD171" s="7444"/>
      <c r="CE171" s="7444"/>
      <c r="CF171" s="7444"/>
      <c r="CG171" s="7444"/>
      <c r="CH171" s="7444"/>
      <c r="CI171" s="7444"/>
      <c r="CJ171" s="7444"/>
      <c r="CK171" s="7444"/>
      <c r="CL171" s="7444"/>
      <c r="CM171" s="7444"/>
      <c r="CN171" s="7444"/>
    </row>
    <row r="172" spans="1:92" ht="14.15" customHeight="1" x14ac:dyDescent="0.35">
      <c r="A172" s="7848" t="s">
        <v>2347</v>
      </c>
      <c r="B172" s="5679" t="s">
        <v>36</v>
      </c>
      <c r="C172" s="4061"/>
      <c r="D172" s="2417"/>
      <c r="E172" s="7849" t="s">
        <v>9</v>
      </c>
      <c r="F172" s="7850"/>
      <c r="G172" s="7850"/>
      <c r="H172" s="7850"/>
      <c r="I172" s="7850"/>
      <c r="J172" s="7850"/>
      <c r="K172" s="7850"/>
      <c r="L172" s="7850"/>
      <c r="M172" s="7850"/>
      <c r="N172" s="7850"/>
      <c r="O172" s="7850"/>
      <c r="P172" s="7850"/>
      <c r="Q172" s="7850"/>
      <c r="R172" s="7850"/>
      <c r="S172" s="7850"/>
      <c r="T172" s="7850"/>
      <c r="U172" s="7850"/>
      <c r="V172" s="7850"/>
      <c r="W172" s="7850"/>
      <c r="X172" s="7850"/>
      <c r="Y172" s="7850"/>
      <c r="Z172" s="7850"/>
      <c r="AA172" s="7850"/>
      <c r="AB172" s="7850"/>
      <c r="AC172" s="7850"/>
      <c r="AD172" s="7850"/>
      <c r="AE172" s="7850"/>
      <c r="AF172" s="7850"/>
      <c r="AG172" s="7844" t="s">
        <v>4044</v>
      </c>
      <c r="AH172" s="7851" t="s">
        <v>10</v>
      </c>
      <c r="AI172" s="7851" t="s">
        <v>11</v>
      </c>
      <c r="AJ172" s="7444"/>
      <c r="AK172" s="7444"/>
      <c r="AL172" s="7444"/>
      <c r="AM172" s="7444"/>
      <c r="AN172" s="7444"/>
      <c r="AO172" s="7444"/>
      <c r="AP172" s="7444"/>
      <c r="AQ172" s="7444"/>
      <c r="AR172" s="7444"/>
      <c r="AS172" s="7444"/>
      <c r="AT172" s="7444"/>
      <c r="AU172" s="7444"/>
      <c r="AV172" s="7444"/>
      <c r="AW172" s="7444"/>
      <c r="AX172" s="7444"/>
      <c r="AY172" s="7444"/>
      <c r="AZ172" s="7444"/>
      <c r="BA172" s="7444"/>
      <c r="BB172" s="7444"/>
      <c r="BC172" s="7444"/>
      <c r="BD172" s="7444"/>
      <c r="BE172" s="7444"/>
      <c r="BF172" s="7444"/>
      <c r="BG172" s="7444"/>
      <c r="BH172" s="7444"/>
      <c r="BI172" s="7444"/>
      <c r="BJ172" s="7444"/>
      <c r="BK172" s="7444"/>
      <c r="BL172" s="7444"/>
      <c r="BM172" s="7444"/>
      <c r="BN172" s="7444"/>
      <c r="BO172" s="7444"/>
      <c r="BP172" s="7444"/>
      <c r="BQ172" s="7444"/>
      <c r="BR172" s="7444"/>
      <c r="BS172" s="7444"/>
      <c r="BT172" s="7444"/>
      <c r="BU172" s="7444"/>
      <c r="BV172" s="7444"/>
      <c r="BW172" s="7444"/>
      <c r="BX172" s="7444"/>
      <c r="BY172" s="7444"/>
      <c r="BZ172" s="7444"/>
      <c r="CA172" s="7444"/>
      <c r="CB172" s="7444"/>
      <c r="CC172" s="7444"/>
      <c r="CD172" s="7444"/>
      <c r="CE172" s="7444"/>
      <c r="CF172" s="7444"/>
      <c r="CG172" s="7444"/>
      <c r="CH172" s="7444"/>
      <c r="CI172" s="7444"/>
      <c r="CJ172" s="7444"/>
      <c r="CK172" s="7444"/>
      <c r="CL172" s="7444"/>
      <c r="CM172" s="7444"/>
      <c r="CN172" s="7444"/>
    </row>
    <row r="173" spans="1:92" x14ac:dyDescent="0.35">
      <c r="A173" s="4080"/>
      <c r="B173" s="7569"/>
      <c r="C173" s="7769"/>
      <c r="D173" s="7474"/>
      <c r="E173" s="7849" t="s">
        <v>205</v>
      </c>
      <c r="F173" s="7852"/>
      <c r="G173" s="7849" t="s">
        <v>206</v>
      </c>
      <c r="H173" s="7852"/>
      <c r="I173" s="7853" t="s">
        <v>21</v>
      </c>
      <c r="J173" s="7854"/>
      <c r="K173" s="7853" t="s">
        <v>22</v>
      </c>
      <c r="L173" s="7854"/>
      <c r="M173" s="7853" t="s">
        <v>23</v>
      </c>
      <c r="N173" s="7854"/>
      <c r="O173" s="7853" t="s">
        <v>24</v>
      </c>
      <c r="P173" s="7854"/>
      <c r="Q173" s="7853" t="s">
        <v>25</v>
      </c>
      <c r="R173" s="7854"/>
      <c r="S173" s="7853" t="s">
        <v>26</v>
      </c>
      <c r="T173" s="7854"/>
      <c r="U173" s="7853" t="s">
        <v>27</v>
      </c>
      <c r="V173" s="7854"/>
      <c r="W173" s="7853" t="s">
        <v>28</v>
      </c>
      <c r="X173" s="7854"/>
      <c r="Y173" s="7853" t="s">
        <v>29</v>
      </c>
      <c r="Z173" s="7854"/>
      <c r="AA173" s="7853" t="s">
        <v>30</v>
      </c>
      <c r="AB173" s="7854"/>
      <c r="AC173" s="7853" t="s">
        <v>31</v>
      </c>
      <c r="AD173" s="7854"/>
      <c r="AE173" s="7853" t="s">
        <v>32</v>
      </c>
      <c r="AF173" s="7855"/>
      <c r="AG173" s="5612"/>
      <c r="AH173" s="7856"/>
      <c r="AI173" s="7856"/>
      <c r="AJ173" s="7444"/>
      <c r="AK173" s="7444"/>
      <c r="AL173" s="7444"/>
      <c r="AM173" s="7444"/>
      <c r="AN173" s="7444"/>
      <c r="AO173" s="7444"/>
      <c r="AP173" s="7444"/>
      <c r="AQ173" s="7444"/>
      <c r="AR173" s="7444"/>
      <c r="AS173" s="7444"/>
      <c r="AT173" s="7444"/>
      <c r="AU173" s="7444"/>
      <c r="AV173" s="7444"/>
      <c r="AW173" s="7444"/>
      <c r="AX173" s="7444"/>
      <c r="AY173" s="7444"/>
      <c r="AZ173" s="7444"/>
      <c r="BA173" s="7444"/>
      <c r="BB173" s="7444"/>
      <c r="BC173" s="7444"/>
      <c r="BD173" s="7444"/>
      <c r="BE173" s="7444"/>
      <c r="BF173" s="7444"/>
      <c r="BG173" s="7444"/>
      <c r="BH173" s="7444"/>
      <c r="BI173" s="7444"/>
      <c r="BJ173" s="7444"/>
      <c r="BK173" s="7444"/>
      <c r="BL173" s="7444"/>
      <c r="BM173" s="7444"/>
      <c r="BN173" s="7444"/>
      <c r="BO173" s="7444"/>
      <c r="BP173" s="7444"/>
      <c r="BQ173" s="7444"/>
      <c r="BR173" s="7444"/>
      <c r="BS173" s="7444"/>
      <c r="BT173" s="7444"/>
      <c r="BU173" s="7444"/>
      <c r="BV173" s="7444"/>
      <c r="BW173" s="7444"/>
      <c r="BX173" s="7444"/>
      <c r="BY173" s="7444"/>
      <c r="BZ173" s="7444"/>
      <c r="CA173" s="7466" t="s">
        <v>10</v>
      </c>
      <c r="CB173" s="7466" t="s">
        <v>11</v>
      </c>
      <c r="CC173" s="7466" t="s">
        <v>4000</v>
      </c>
      <c r="CD173" s="7444"/>
      <c r="CE173" s="7444"/>
      <c r="CF173" s="7444"/>
      <c r="CG173" s="7444"/>
      <c r="CH173" s="7444"/>
      <c r="CI173" s="7444"/>
      <c r="CJ173" s="7444"/>
      <c r="CK173" s="7466" t="s">
        <v>10</v>
      </c>
      <c r="CL173" s="7466" t="s">
        <v>11</v>
      </c>
      <c r="CM173" s="7444"/>
      <c r="CN173" s="7466"/>
    </row>
    <row r="174" spans="1:92" x14ac:dyDescent="0.35">
      <c r="A174" s="7774"/>
      <c r="B174" s="7857" t="s">
        <v>33</v>
      </c>
      <c r="C174" s="7858" t="s">
        <v>34</v>
      </c>
      <c r="D174" s="7859" t="s">
        <v>35</v>
      </c>
      <c r="E174" s="7860" t="s">
        <v>34</v>
      </c>
      <c r="F174" s="7859" t="s">
        <v>35</v>
      </c>
      <c r="G174" s="7860" t="s">
        <v>34</v>
      </c>
      <c r="H174" s="7859" t="s">
        <v>35</v>
      </c>
      <c r="I174" s="7860" t="s">
        <v>34</v>
      </c>
      <c r="J174" s="7859" t="s">
        <v>35</v>
      </c>
      <c r="K174" s="7860" t="s">
        <v>34</v>
      </c>
      <c r="L174" s="7859" t="s">
        <v>35</v>
      </c>
      <c r="M174" s="7860" t="s">
        <v>34</v>
      </c>
      <c r="N174" s="7859" t="s">
        <v>35</v>
      </c>
      <c r="O174" s="7860" t="s">
        <v>34</v>
      </c>
      <c r="P174" s="7859" t="s">
        <v>35</v>
      </c>
      <c r="Q174" s="7860" t="s">
        <v>34</v>
      </c>
      <c r="R174" s="7859" t="s">
        <v>35</v>
      </c>
      <c r="S174" s="7860" t="s">
        <v>34</v>
      </c>
      <c r="T174" s="7859" t="s">
        <v>35</v>
      </c>
      <c r="U174" s="7860" t="s">
        <v>34</v>
      </c>
      <c r="V174" s="7859" t="s">
        <v>35</v>
      </c>
      <c r="W174" s="7860" t="s">
        <v>34</v>
      </c>
      <c r="X174" s="7859" t="s">
        <v>35</v>
      </c>
      <c r="Y174" s="7860" t="s">
        <v>34</v>
      </c>
      <c r="Z174" s="7859" t="s">
        <v>35</v>
      </c>
      <c r="AA174" s="7860" t="s">
        <v>34</v>
      </c>
      <c r="AB174" s="7859" t="s">
        <v>35</v>
      </c>
      <c r="AC174" s="7860" t="s">
        <v>34</v>
      </c>
      <c r="AD174" s="7859" t="s">
        <v>35</v>
      </c>
      <c r="AE174" s="7860" t="s">
        <v>34</v>
      </c>
      <c r="AF174" s="7861" t="s">
        <v>35</v>
      </c>
      <c r="AG174" s="7475"/>
      <c r="AH174" s="7862"/>
      <c r="AI174" s="7862"/>
      <c r="AJ174" s="7444"/>
      <c r="AK174" s="7444"/>
      <c r="AL174" s="7444"/>
      <c r="AM174" s="7444"/>
      <c r="AN174" s="7444"/>
      <c r="AO174" s="7444"/>
      <c r="AP174" s="7444"/>
      <c r="AQ174" s="7444"/>
      <c r="AR174" s="7444"/>
      <c r="AS174" s="7444"/>
      <c r="AT174" s="7444"/>
      <c r="AU174" s="7444"/>
      <c r="AV174" s="7444"/>
      <c r="AW174" s="7444"/>
      <c r="AX174" s="7444"/>
      <c r="AY174" s="7444"/>
      <c r="AZ174" s="7444"/>
      <c r="BA174" s="7444"/>
      <c r="BB174" s="7444"/>
      <c r="BC174" s="7444"/>
      <c r="BD174" s="7444"/>
      <c r="BE174" s="7444"/>
      <c r="BF174" s="7444"/>
      <c r="BG174" s="7444"/>
      <c r="BH174" s="7444"/>
      <c r="BI174" s="7444"/>
      <c r="BJ174" s="7444"/>
      <c r="BK174" s="7444"/>
      <c r="BL174" s="7444"/>
      <c r="BM174" s="7444"/>
      <c r="BN174" s="7444"/>
      <c r="BO174" s="7444"/>
      <c r="BP174" s="7444"/>
      <c r="BQ174" s="7444"/>
      <c r="BR174" s="7444"/>
      <c r="BS174" s="7444"/>
      <c r="BT174" s="7444"/>
      <c r="BU174" s="7444"/>
      <c r="BV174" s="7444"/>
      <c r="BW174" s="7444"/>
      <c r="BX174" s="7444"/>
      <c r="BY174" s="7444"/>
      <c r="BZ174" s="7444"/>
      <c r="CA174" s="7466"/>
      <c r="CB174" s="7466"/>
      <c r="CC174" s="7466"/>
      <c r="CD174" s="7444"/>
      <c r="CE174" s="7444"/>
      <c r="CF174" s="7444"/>
      <c r="CG174" s="7444"/>
      <c r="CH174" s="7444"/>
      <c r="CI174" s="7444"/>
      <c r="CJ174" s="7444"/>
      <c r="CK174" s="7466"/>
      <c r="CL174" s="7466"/>
      <c r="CM174" s="7444"/>
      <c r="CN174" s="7466"/>
    </row>
    <row r="175" spans="1:92" ht="17.149999999999999" customHeight="1" x14ac:dyDescent="0.35">
      <c r="A175" s="7863" t="s">
        <v>4032</v>
      </c>
      <c r="B175" s="7864"/>
      <c r="C175" s="7864"/>
      <c r="D175" s="7864"/>
      <c r="E175" s="3679"/>
      <c r="F175" s="580"/>
      <c r="G175" s="3679"/>
      <c r="H175" s="580"/>
      <c r="I175" s="3679"/>
      <c r="J175" s="580"/>
      <c r="K175" s="3679"/>
      <c r="L175" s="580"/>
      <c r="M175" s="3679"/>
      <c r="N175" s="580"/>
      <c r="O175" s="3679"/>
      <c r="P175" s="580"/>
      <c r="Q175" s="3679"/>
      <c r="R175" s="580"/>
      <c r="S175" s="3679"/>
      <c r="T175" s="580"/>
      <c r="U175" s="3679"/>
      <c r="V175" s="580"/>
      <c r="W175" s="3679"/>
      <c r="X175" s="580"/>
      <c r="Y175" s="3679"/>
      <c r="Z175" s="580"/>
      <c r="AA175" s="3679"/>
      <c r="AB175" s="580"/>
      <c r="AC175" s="3679"/>
      <c r="AD175" s="580"/>
      <c r="AE175" s="3679"/>
      <c r="AF175" s="578"/>
      <c r="AG175" s="4093"/>
      <c r="AH175" s="4093"/>
      <c r="AI175" s="4093"/>
      <c r="AJ175" s="7444" t="str">
        <f>$CA175&amp;$CB175&amp;$CC175&amp;$CD175&amp;CE175&amp;CF175&amp;CG175&amp;CH175</f>
        <v/>
      </c>
      <c r="AK175" s="7444"/>
      <c r="AL175" s="7444"/>
      <c r="AM175" s="7444"/>
      <c r="AN175" s="7444"/>
      <c r="AO175" s="7444"/>
      <c r="AP175" s="7444"/>
      <c r="AQ175" s="7444"/>
      <c r="AR175" s="7444"/>
      <c r="AS175" s="7444"/>
      <c r="AT175" s="7444"/>
      <c r="AU175" s="7444"/>
      <c r="AV175" s="7444"/>
      <c r="AW175" s="7444"/>
      <c r="AX175" s="7444"/>
      <c r="AY175" s="7444"/>
      <c r="AZ175" s="7444"/>
      <c r="BA175" s="7444"/>
      <c r="BB175" s="7444"/>
      <c r="BC175" s="7444"/>
      <c r="BD175" s="7444"/>
      <c r="BE175" s="7444"/>
      <c r="BF175" s="7444"/>
      <c r="BG175" s="7444"/>
      <c r="BH175" s="7444"/>
      <c r="BI175" s="7444"/>
      <c r="BJ175" s="7444"/>
      <c r="BK175" s="7444"/>
      <c r="BL175" s="7444"/>
      <c r="BM175" s="7444"/>
      <c r="BN175" s="7444"/>
      <c r="BO175" s="7444"/>
      <c r="BP175" s="7444"/>
      <c r="BQ175" s="7444"/>
      <c r="BR175" s="7444"/>
      <c r="BS175" s="7444"/>
      <c r="BT175" s="7444"/>
      <c r="BU175" s="7444"/>
      <c r="BV175" s="7444"/>
      <c r="BW175" s="7444"/>
      <c r="BX175" s="7444"/>
      <c r="BY175" s="7444"/>
      <c r="BZ175" s="7444"/>
      <c r="CA175" s="7444" t="str">
        <f>IF(CK175=1," *.Las Acciones de Pueblos Originarios no pueden superar el total de Acciones ","")</f>
        <v/>
      </c>
      <c r="CB175" s="7444" t="str">
        <f>IF(CL175=1," *.Las Acciones de Migrantes no pueden superar el total de Acciones ","")</f>
        <v/>
      </c>
      <c r="CC175" s="7444" t="str">
        <f>IF(OR(AND(B175&lt;&gt;0,AH175=""),AND(B175&lt;&gt;0,AI175="")),"* No olvide digitar Migrantes y/o Pueblos Originarios (Digite CERO si no tiene). ","")</f>
        <v/>
      </c>
      <c r="CD175" s="7444"/>
      <c r="CE175" s="7444"/>
      <c r="CF175" s="7444"/>
      <c r="CG175" s="7444"/>
      <c r="CH175" s="7444"/>
      <c r="CI175" s="7444"/>
      <c r="CJ175" s="7444"/>
      <c r="CK175" s="7444">
        <f t="shared" ref="CK175:CL177" si="42">IF(AH175&gt;$C175,1,0)</f>
        <v>0</v>
      </c>
      <c r="CL175" s="7444">
        <f t="shared" si="42"/>
        <v>0</v>
      </c>
      <c r="CM175" s="7444"/>
      <c r="CN175" s="7444"/>
    </row>
    <row r="176" spans="1:92" ht="14.15" customHeight="1" x14ac:dyDescent="0.35">
      <c r="A176" s="7863" t="s">
        <v>4029</v>
      </c>
      <c r="B176" s="7865"/>
      <c r="C176" s="7865"/>
      <c r="D176" s="7865"/>
      <c r="E176" s="7723"/>
      <c r="F176" s="7839"/>
      <c r="G176" s="7723"/>
      <c r="H176" s="7839"/>
      <c r="I176" s="7723"/>
      <c r="J176" s="7839"/>
      <c r="K176" s="7723"/>
      <c r="L176" s="7839"/>
      <c r="M176" s="7723"/>
      <c r="N176" s="7839"/>
      <c r="O176" s="7723"/>
      <c r="P176" s="7839"/>
      <c r="Q176" s="7723"/>
      <c r="R176" s="7839"/>
      <c r="S176" s="7723"/>
      <c r="T176" s="7839"/>
      <c r="U176" s="7723"/>
      <c r="V176" s="7839"/>
      <c r="W176" s="7723"/>
      <c r="X176" s="7839"/>
      <c r="Y176" s="7723"/>
      <c r="Z176" s="7839"/>
      <c r="AA176" s="7723"/>
      <c r="AB176" s="7839"/>
      <c r="AC176" s="7723"/>
      <c r="AD176" s="7839"/>
      <c r="AE176" s="7723"/>
      <c r="AF176" s="7866"/>
      <c r="AG176" s="7721"/>
      <c r="AH176" s="7721"/>
      <c r="AI176" s="7721"/>
      <c r="AJ176" s="7444" t="str">
        <f>$CA176&amp;$CB176&amp;$CC176&amp;$CD176&amp;CE176&amp;CF176&amp;CG176&amp;CH176</f>
        <v/>
      </c>
      <c r="AK176" s="7444"/>
      <c r="AL176" s="7444"/>
      <c r="AM176" s="7444"/>
      <c r="AN176" s="7444"/>
      <c r="AO176" s="7444"/>
      <c r="AP176" s="7444"/>
      <c r="AQ176" s="7444"/>
      <c r="AR176" s="7444"/>
      <c r="AS176" s="7444"/>
      <c r="AT176" s="7444"/>
      <c r="AU176" s="7444"/>
      <c r="AV176" s="7444"/>
      <c r="AW176" s="7444"/>
      <c r="AX176" s="7444"/>
      <c r="AY176" s="7444"/>
      <c r="AZ176" s="7444"/>
      <c r="BA176" s="7444"/>
      <c r="BB176" s="7444"/>
      <c r="BC176" s="7444"/>
      <c r="BD176" s="7444"/>
      <c r="BE176" s="7444"/>
      <c r="BF176" s="7444"/>
      <c r="BG176" s="7444"/>
      <c r="BH176" s="7444"/>
      <c r="BI176" s="7444"/>
      <c r="BJ176" s="7444"/>
      <c r="BK176" s="7444"/>
      <c r="BL176" s="7444"/>
      <c r="BM176" s="7444"/>
      <c r="BN176" s="7444"/>
      <c r="BO176" s="7444"/>
      <c r="BP176" s="7444"/>
      <c r="BQ176" s="7444"/>
      <c r="BR176" s="7444"/>
      <c r="BS176" s="7444"/>
      <c r="BT176" s="7444"/>
      <c r="BU176" s="7444"/>
      <c r="BV176" s="7444"/>
      <c r="BW176" s="7444"/>
      <c r="BX176" s="7444"/>
      <c r="BY176" s="7444"/>
      <c r="BZ176" s="7444"/>
      <c r="CA176" s="7444" t="str">
        <f>IF(CK176=1," *.Las Acciones de Pueblos Originarios no pueden superar el total de Acciones ","")</f>
        <v/>
      </c>
      <c r="CB176" s="7444" t="str">
        <f>IF(CL176=1," *.Las Acciones de Migrantes no pueden superar el total de Acciones ","")</f>
        <v/>
      </c>
      <c r="CC176" s="7444" t="str">
        <f>IF(OR(AND(B176&lt;&gt;0,AH176=""),AND(B176&lt;&gt;0,AI176="")),"* No olvide digitar Migrantes y/o Pueblos Originarios (Digite CERO si no tiene). ","")</f>
        <v/>
      </c>
      <c r="CD176" s="7444"/>
      <c r="CE176" s="7444"/>
      <c r="CF176" s="7444"/>
      <c r="CG176" s="7444"/>
      <c r="CH176" s="7444"/>
      <c r="CI176" s="7444"/>
      <c r="CJ176" s="7444"/>
      <c r="CK176" s="7444">
        <f t="shared" si="42"/>
        <v>0</v>
      </c>
      <c r="CL176" s="7444">
        <f t="shared" si="42"/>
        <v>0</v>
      </c>
      <c r="CM176" s="7444"/>
      <c r="CN176" s="7444"/>
    </row>
    <row r="177" spans="1:103" ht="15" customHeight="1" x14ac:dyDescent="0.35">
      <c r="A177" s="7863" t="s">
        <v>4045</v>
      </c>
      <c r="B177" s="7865"/>
      <c r="C177" s="7865"/>
      <c r="D177" s="7865"/>
      <c r="E177" s="662"/>
      <c r="F177" s="897"/>
      <c r="G177" s="662"/>
      <c r="H177" s="897"/>
      <c r="I177" s="662"/>
      <c r="J177" s="897"/>
      <c r="K177" s="662"/>
      <c r="L177" s="897"/>
      <c r="M177" s="662"/>
      <c r="N177" s="897"/>
      <c r="O177" s="662"/>
      <c r="P177" s="897"/>
      <c r="Q177" s="662"/>
      <c r="R177" s="897"/>
      <c r="S177" s="662"/>
      <c r="T177" s="897"/>
      <c r="U177" s="662"/>
      <c r="V177" s="897"/>
      <c r="W177" s="662"/>
      <c r="X177" s="897"/>
      <c r="Y177" s="662"/>
      <c r="Z177" s="897"/>
      <c r="AA177" s="662"/>
      <c r="AB177" s="897"/>
      <c r="AC177" s="662"/>
      <c r="AD177" s="897"/>
      <c r="AE177" s="662"/>
      <c r="AF177" s="1096"/>
      <c r="AG177" s="951"/>
      <c r="AH177" s="951"/>
      <c r="AI177" s="951"/>
      <c r="AJ177" s="7444" t="str">
        <f>$CA177&amp;$CB177&amp;$CC177&amp;$CD177&amp;CE177&amp;CF177&amp;CG177&amp;CH177</f>
        <v/>
      </c>
      <c r="AK177" s="7444"/>
      <c r="AL177" s="7444"/>
      <c r="AM177" s="7444"/>
      <c r="AN177" s="7444"/>
      <c r="AO177" s="7444"/>
      <c r="AP177" s="7444"/>
      <c r="AQ177" s="7444"/>
      <c r="AR177" s="7444"/>
      <c r="AS177" s="7444"/>
      <c r="AT177" s="7444"/>
      <c r="AU177" s="7444"/>
      <c r="AV177" s="7444"/>
      <c r="AW177" s="7444"/>
      <c r="AX177" s="7444"/>
      <c r="AY177" s="7444"/>
      <c r="AZ177" s="7444"/>
      <c r="BA177" s="7444"/>
      <c r="BB177" s="7444"/>
      <c r="BC177" s="7444"/>
      <c r="BD177" s="7444"/>
      <c r="BE177" s="7444"/>
      <c r="BF177" s="7444"/>
      <c r="BG177" s="7444"/>
      <c r="BH177" s="7444"/>
      <c r="BI177" s="7444"/>
      <c r="BJ177" s="7444"/>
      <c r="BK177" s="7444"/>
      <c r="BL177" s="7444"/>
      <c r="BM177" s="7444"/>
      <c r="BN177" s="7444"/>
      <c r="BO177" s="7444"/>
      <c r="BP177" s="7444"/>
      <c r="BQ177" s="7444"/>
      <c r="BR177" s="7444"/>
      <c r="BS177" s="7444"/>
      <c r="BT177" s="7444"/>
      <c r="BU177" s="7444"/>
      <c r="BV177" s="7444"/>
      <c r="BW177" s="7444"/>
      <c r="BX177" s="7444"/>
      <c r="BY177" s="7444"/>
      <c r="BZ177" s="7444"/>
      <c r="CA177" s="7444" t="str">
        <f>IF(CK177=1," *.Las Acciones de Pueblos Originarios no pueden superar el total de Acciones ","")</f>
        <v/>
      </c>
      <c r="CB177" s="7444" t="str">
        <f>IF(CL177=1," *.Las Acciones de Migrantes no pueden superar el total de Acciones ","")</f>
        <v/>
      </c>
      <c r="CC177" s="7444" t="str">
        <f>IF(OR(AND(B177&lt;&gt;0,AH177=""),AND(B177&lt;&gt;0,AI177="")),"* No olvide digitar Migrantes y/o Pueblos Originarios (Digite CERO si no tiene). ","")</f>
        <v/>
      </c>
      <c r="CD177" s="7444"/>
      <c r="CE177" s="7444"/>
      <c r="CF177" s="7444"/>
      <c r="CG177" s="7444"/>
      <c r="CH177" s="7444"/>
      <c r="CI177" s="7444"/>
      <c r="CJ177" s="7444"/>
      <c r="CK177" s="7444">
        <f t="shared" si="42"/>
        <v>0</v>
      </c>
      <c r="CL177" s="7444">
        <f t="shared" si="42"/>
        <v>0</v>
      </c>
      <c r="CM177" s="7444"/>
      <c r="CN177" s="7444"/>
      <c r="CO177" s="7444"/>
      <c r="CP177" s="7444"/>
      <c r="CQ177" s="7444"/>
      <c r="CR177" s="7444"/>
      <c r="CS177" s="7444"/>
      <c r="CT177" s="7444"/>
      <c r="CU177" s="7444"/>
      <c r="CV177" s="7444"/>
      <c r="CW177" s="7444"/>
      <c r="CX177" s="7444"/>
      <c r="CY177" s="7444"/>
    </row>
    <row r="178" spans="1:103" ht="15" customHeight="1" x14ac:dyDescent="0.35">
      <c r="A178" s="7863" t="s">
        <v>4046</v>
      </c>
      <c r="B178" s="7867"/>
      <c r="C178" s="7867"/>
      <c r="D178" s="7867"/>
      <c r="E178" s="7868"/>
      <c r="F178" s="7869"/>
      <c r="G178" s="7868"/>
      <c r="H178" s="7869"/>
      <c r="I178" s="7868"/>
      <c r="J178" s="7869"/>
      <c r="K178" s="7868"/>
      <c r="L178" s="7869"/>
      <c r="M178" s="7868"/>
      <c r="N178" s="7869"/>
      <c r="O178" s="7868"/>
      <c r="P178" s="7869"/>
      <c r="Q178" s="7868"/>
      <c r="R178" s="7869"/>
      <c r="S178" s="7868"/>
      <c r="T178" s="7869"/>
      <c r="U178" s="7868"/>
      <c r="V178" s="7869"/>
      <c r="W178" s="7868"/>
      <c r="X178" s="7869"/>
      <c r="Y178" s="7868"/>
      <c r="Z178" s="7869"/>
      <c r="AA178" s="7868"/>
      <c r="AB178" s="7869"/>
      <c r="AC178" s="7868"/>
      <c r="AD178" s="7869"/>
      <c r="AE178" s="7868"/>
      <c r="AF178" s="7870"/>
      <c r="AG178" s="7871"/>
      <c r="AH178" s="7872"/>
      <c r="AI178" s="7872"/>
      <c r="AJ178" s="7444"/>
      <c r="AK178" s="7444"/>
      <c r="AL178" s="7444"/>
      <c r="AM178" s="7444"/>
      <c r="AN178" s="7444"/>
      <c r="AO178" s="7444"/>
      <c r="AP178" s="7444"/>
      <c r="AQ178" s="7444"/>
      <c r="AR178" s="7444"/>
      <c r="AS178" s="7444"/>
      <c r="AT178" s="7444"/>
      <c r="AU178" s="7444"/>
      <c r="AV178" s="7444"/>
      <c r="AW178" s="7444"/>
      <c r="AX178" s="7444"/>
      <c r="AY178" s="7444"/>
      <c r="AZ178" s="7444"/>
      <c r="BA178" s="7444"/>
      <c r="BB178" s="7444"/>
      <c r="BC178" s="7444"/>
      <c r="BD178" s="7444"/>
      <c r="BE178" s="7444"/>
      <c r="BF178" s="7444"/>
      <c r="BG178" s="7444"/>
      <c r="BH178" s="7444"/>
      <c r="BI178" s="7444"/>
      <c r="BJ178" s="7444"/>
      <c r="BK178" s="7444"/>
      <c r="BL178" s="7444"/>
      <c r="BM178" s="7444"/>
      <c r="BN178" s="7444"/>
      <c r="BO178" s="7444"/>
      <c r="BP178" s="7444"/>
      <c r="BQ178" s="7444"/>
      <c r="BR178" s="7444"/>
      <c r="BS178" s="7444"/>
      <c r="BT178" s="7444"/>
      <c r="BU178" s="7444"/>
      <c r="BV178" s="7444"/>
      <c r="BW178" s="7444"/>
      <c r="BX178" s="7444"/>
      <c r="BY178" s="7444"/>
      <c r="BZ178" s="7444"/>
      <c r="CA178" s="7444"/>
      <c r="CB178" s="7444"/>
      <c r="CC178" s="7444"/>
      <c r="CD178" s="7444"/>
      <c r="CE178" s="7444"/>
      <c r="CF178" s="7444"/>
      <c r="CG178" s="7444"/>
      <c r="CH178" s="7444"/>
      <c r="CI178" s="7444"/>
      <c r="CJ178" s="7444"/>
      <c r="CK178" s="7444"/>
      <c r="CL178" s="7444"/>
      <c r="CM178" s="7444"/>
      <c r="CN178" s="7444"/>
      <c r="CO178" s="7444"/>
      <c r="CP178" s="7444"/>
      <c r="CQ178" s="7444"/>
      <c r="CR178" s="7444"/>
      <c r="CS178" s="7444"/>
      <c r="CT178" s="7444"/>
      <c r="CU178" s="7444"/>
      <c r="CV178" s="7444"/>
      <c r="CW178" s="7444"/>
      <c r="CX178" s="7444"/>
      <c r="CY178" s="7444"/>
    </row>
    <row r="179" spans="1:103" ht="24.75" customHeight="1" x14ac:dyDescent="0.35">
      <c r="A179" s="7873" t="s">
        <v>4047</v>
      </c>
      <c r="B179" s="7874"/>
      <c r="C179" s="7444"/>
      <c r="D179" s="7444"/>
      <c r="E179" s="7444"/>
      <c r="F179" s="7444"/>
      <c r="G179" s="7444"/>
      <c r="H179" s="7444"/>
      <c r="I179" s="7444"/>
      <c r="J179" s="7444"/>
      <c r="K179" s="7444"/>
      <c r="L179" s="7444"/>
      <c r="M179" s="7444"/>
      <c r="N179" s="7444"/>
      <c r="O179" s="7444"/>
      <c r="P179" s="7444"/>
      <c r="Q179" s="7444"/>
      <c r="R179" s="7444"/>
      <c r="S179" s="7444"/>
      <c r="T179" s="7444"/>
      <c r="U179" s="7443"/>
      <c r="V179" s="7443"/>
      <c r="W179" s="7443"/>
      <c r="X179" s="7443"/>
      <c r="Y179" s="7443"/>
      <c r="Z179" s="7443"/>
      <c r="AA179" s="7443"/>
      <c r="AB179" s="7443"/>
      <c r="AC179" s="7443"/>
      <c r="AD179" s="7443"/>
      <c r="AE179" s="7443"/>
      <c r="AF179" s="7443"/>
      <c r="AG179" s="7444"/>
      <c r="AH179" s="7444"/>
      <c r="AI179" s="7444"/>
      <c r="AJ179" s="7444"/>
      <c r="AK179" s="7444"/>
      <c r="AL179" s="7444"/>
      <c r="AM179" s="7444"/>
      <c r="AN179" s="7444"/>
      <c r="AO179" s="7444"/>
      <c r="AP179" s="7444"/>
      <c r="AQ179" s="7444"/>
      <c r="AR179" s="7444"/>
      <c r="AS179" s="7444"/>
      <c r="AT179" s="7444"/>
      <c r="AU179" s="7444"/>
      <c r="AV179" s="7444"/>
      <c r="AW179" s="7444"/>
      <c r="AX179" s="7444"/>
      <c r="AY179" s="7444"/>
      <c r="AZ179" s="7444"/>
      <c r="BA179" s="7444"/>
      <c r="BB179" s="7444"/>
      <c r="BC179" s="7444"/>
      <c r="BD179" s="7444"/>
      <c r="BE179" s="7444"/>
      <c r="BF179" s="7444"/>
      <c r="BG179" s="7444"/>
      <c r="BH179" s="7444"/>
      <c r="BI179" s="7444"/>
      <c r="BJ179" s="7444"/>
      <c r="BK179" s="7444"/>
      <c r="BL179" s="7444"/>
      <c r="BM179" s="7444"/>
      <c r="BN179" s="7444"/>
      <c r="BO179" s="7444"/>
      <c r="BP179" s="7444"/>
      <c r="BQ179" s="7444"/>
      <c r="BR179" s="7444"/>
      <c r="BS179" s="7444"/>
      <c r="BT179" s="7444"/>
      <c r="BU179" s="7444"/>
      <c r="BV179" s="7444"/>
      <c r="BW179" s="7444"/>
      <c r="BX179" s="7444"/>
      <c r="BY179" s="7444"/>
      <c r="BZ179" s="7444"/>
      <c r="CA179" s="7444"/>
      <c r="CB179" s="7444"/>
      <c r="CC179" s="7444"/>
      <c r="CD179" s="7444"/>
      <c r="CE179" s="7444"/>
      <c r="CF179" s="7444"/>
      <c r="CG179" s="7444"/>
      <c r="CH179" s="7444"/>
      <c r="CI179" s="7444"/>
      <c r="CJ179" s="7444"/>
      <c r="CK179" s="7444"/>
      <c r="CL179" s="7444"/>
      <c r="CM179" s="7444"/>
      <c r="CN179" s="7444"/>
      <c r="CO179" s="7444"/>
      <c r="CP179" s="7444"/>
      <c r="CQ179" s="7444"/>
      <c r="CR179" s="7444"/>
      <c r="CS179" s="7444"/>
      <c r="CT179" s="7444"/>
      <c r="CU179" s="7444"/>
      <c r="CV179" s="7444"/>
      <c r="CW179" s="7444"/>
      <c r="CX179" s="7444"/>
      <c r="CY179" s="7444"/>
    </row>
    <row r="180" spans="1:103" x14ac:dyDescent="0.35">
      <c r="A180" s="4071" t="s">
        <v>4048</v>
      </c>
      <c r="B180" s="7875" t="s">
        <v>4030</v>
      </c>
      <c r="C180" s="7876" t="s">
        <v>4049</v>
      </c>
      <c r="D180" s="7877"/>
      <c r="E180" s="7875" t="s">
        <v>4050</v>
      </c>
      <c r="F180" s="7878" t="s">
        <v>80</v>
      </c>
      <c r="G180" s="7879"/>
      <c r="H180" s="7879"/>
      <c r="I180" s="7879"/>
      <c r="J180" s="7879"/>
      <c r="K180" s="7879"/>
      <c r="L180" s="7879"/>
      <c r="M180" s="7879"/>
      <c r="N180" s="7879"/>
      <c r="O180" s="7879"/>
      <c r="P180" s="7879"/>
      <c r="Q180" s="7879"/>
      <c r="R180" s="7879"/>
      <c r="S180" s="7879"/>
      <c r="T180" s="7880"/>
      <c r="U180" s="7443"/>
      <c r="V180" s="7443"/>
      <c r="W180" s="7443"/>
      <c r="X180" s="7443"/>
      <c r="Y180" s="7443"/>
      <c r="Z180" s="7443"/>
      <c r="AA180" s="7443"/>
      <c r="AB180" s="7443"/>
      <c r="AC180" s="7443"/>
      <c r="AD180" s="7443"/>
      <c r="AE180" s="7443"/>
      <c r="AF180" s="7444"/>
      <c r="AG180" s="7444"/>
      <c r="AH180" s="7444"/>
      <c r="AI180" s="7444"/>
      <c r="AJ180" s="7444"/>
      <c r="AK180" s="7444"/>
      <c r="AL180" s="7444"/>
      <c r="AM180" s="7444"/>
      <c r="AN180" s="7444"/>
      <c r="AO180" s="7444"/>
      <c r="AP180" s="7444"/>
      <c r="AQ180" s="7444"/>
      <c r="AR180" s="7444"/>
      <c r="AS180" s="7444"/>
      <c r="AT180" s="7444"/>
      <c r="AU180" s="7444"/>
      <c r="AV180" s="7444"/>
      <c r="AW180" s="7444"/>
      <c r="AX180" s="7444"/>
      <c r="AY180" s="7444"/>
      <c r="AZ180" s="7444"/>
      <c r="BA180" s="7444"/>
      <c r="BB180" s="7444"/>
      <c r="BC180" s="7444"/>
      <c r="BD180" s="7444"/>
      <c r="BE180" s="7444"/>
      <c r="BF180" s="7444"/>
      <c r="BG180" s="7444"/>
      <c r="BH180" s="7444"/>
      <c r="BI180" s="7444"/>
      <c r="BJ180" s="7444"/>
      <c r="BK180" s="7444"/>
      <c r="BL180" s="7444"/>
      <c r="BM180" s="7444"/>
      <c r="BN180" s="7444"/>
      <c r="BO180" s="7444"/>
      <c r="BP180" s="7444"/>
      <c r="BQ180" s="7444"/>
      <c r="BR180" s="7444"/>
      <c r="BS180" s="7444"/>
      <c r="BT180" s="7444"/>
      <c r="BU180" s="7444"/>
      <c r="BV180" s="7444"/>
      <c r="BW180" s="7444"/>
      <c r="BX180" s="7444"/>
      <c r="BY180" s="7444"/>
      <c r="BZ180" s="7444"/>
      <c r="CA180" s="7444"/>
      <c r="CB180" s="7444"/>
      <c r="CC180" s="7444"/>
      <c r="CD180" s="7444"/>
      <c r="CE180" s="7444"/>
      <c r="CF180" s="7444"/>
      <c r="CG180" s="7444"/>
      <c r="CH180" s="7444"/>
      <c r="CI180" s="7444"/>
      <c r="CJ180" s="7444"/>
      <c r="CK180" s="7444"/>
      <c r="CL180" s="7444"/>
      <c r="CM180" s="7444"/>
      <c r="CN180" s="7444"/>
      <c r="CO180" s="7444"/>
      <c r="CP180" s="7444"/>
      <c r="CQ180" s="7444"/>
      <c r="CR180" s="7444"/>
      <c r="CS180" s="7444"/>
      <c r="CT180" s="7444"/>
      <c r="CU180" s="7444"/>
      <c r="CV180" s="7444"/>
      <c r="CW180" s="7444"/>
      <c r="CX180" s="7444"/>
      <c r="CY180" s="7443"/>
    </row>
    <row r="181" spans="1:103" ht="31.5" customHeight="1" x14ac:dyDescent="0.35">
      <c r="A181" s="7881"/>
      <c r="B181" s="7881"/>
      <c r="C181" s="7882" t="s">
        <v>4032</v>
      </c>
      <c r="D181" s="7882" t="s">
        <v>4051</v>
      </c>
      <c r="E181" s="7881"/>
      <c r="F181" s="7882" t="s">
        <v>572</v>
      </c>
      <c r="G181" s="7882" t="s">
        <v>573</v>
      </c>
      <c r="H181" s="7882" t="s">
        <v>574</v>
      </c>
      <c r="I181" s="7882" t="s">
        <v>575</v>
      </c>
      <c r="J181" s="7882" t="s">
        <v>2685</v>
      </c>
      <c r="K181" s="7882" t="s">
        <v>577</v>
      </c>
      <c r="L181" s="7882" t="s">
        <v>4052</v>
      </c>
      <c r="M181" s="7882" t="s">
        <v>4053</v>
      </c>
      <c r="N181" s="7882" t="s">
        <v>4054</v>
      </c>
      <c r="O181" s="7882" t="s">
        <v>4055</v>
      </c>
      <c r="P181" s="7882" t="s">
        <v>4056</v>
      </c>
      <c r="Q181" s="7882" t="s">
        <v>4057</v>
      </c>
      <c r="R181" s="7882" t="s">
        <v>4058</v>
      </c>
      <c r="S181" s="7882" t="s">
        <v>4059</v>
      </c>
      <c r="T181" s="7882" t="s">
        <v>4060</v>
      </c>
      <c r="U181" s="7443"/>
      <c r="V181" s="7443"/>
      <c r="W181" s="7443"/>
      <c r="X181" s="7443"/>
      <c r="Y181" s="7443"/>
      <c r="Z181" s="7443"/>
      <c r="AA181" s="7443"/>
      <c r="AB181" s="7443"/>
      <c r="AC181" s="7443"/>
      <c r="AD181" s="7443"/>
      <c r="AE181" s="7443"/>
      <c r="AF181" s="7444"/>
      <c r="AG181" s="7444"/>
      <c r="AH181" s="7444"/>
      <c r="AI181" s="7444"/>
      <c r="AJ181" s="7444"/>
      <c r="AK181" s="7444"/>
      <c r="AL181" s="7444"/>
      <c r="AM181" s="7444"/>
      <c r="AN181" s="7444"/>
      <c r="AO181" s="7444"/>
      <c r="AP181" s="7444"/>
      <c r="AQ181" s="7444"/>
      <c r="AR181" s="7444"/>
      <c r="AS181" s="7444"/>
      <c r="AT181" s="7444"/>
      <c r="AU181" s="7444"/>
      <c r="AV181" s="7444"/>
      <c r="AW181" s="7444"/>
      <c r="AX181" s="7444"/>
      <c r="AY181" s="7444"/>
      <c r="AZ181" s="7444"/>
      <c r="BA181" s="7444"/>
      <c r="BB181" s="7444"/>
      <c r="BC181" s="7444"/>
      <c r="BD181" s="7444"/>
      <c r="BE181" s="7444"/>
      <c r="BF181" s="7444"/>
      <c r="BG181" s="7444"/>
      <c r="BH181" s="7444"/>
      <c r="BI181" s="7444"/>
      <c r="BJ181" s="7444"/>
      <c r="BK181" s="7444"/>
      <c r="BL181" s="7444"/>
      <c r="BM181" s="7444"/>
      <c r="BN181" s="7444"/>
      <c r="BO181" s="7444"/>
      <c r="BP181" s="7444"/>
      <c r="BQ181" s="7444"/>
      <c r="BR181" s="7444"/>
      <c r="BS181" s="7444"/>
      <c r="BT181" s="7444"/>
      <c r="BU181" s="7444"/>
      <c r="BV181" s="7444"/>
      <c r="BW181" s="7444"/>
      <c r="BX181" s="7444"/>
      <c r="BY181" s="7444"/>
      <c r="BZ181" s="7444"/>
      <c r="CA181" s="7444"/>
      <c r="CB181" s="7444"/>
      <c r="CC181" s="7444"/>
      <c r="CD181" s="7444"/>
      <c r="CE181" s="7444"/>
      <c r="CF181" s="7444"/>
      <c r="CG181" s="7444"/>
      <c r="CH181" s="7444"/>
      <c r="CI181" s="7444"/>
      <c r="CJ181" s="7444"/>
      <c r="CK181" s="7444"/>
      <c r="CL181" s="7444"/>
      <c r="CM181" s="7444"/>
      <c r="CN181" s="7444"/>
      <c r="CO181" s="7444"/>
      <c r="CP181" s="7444"/>
      <c r="CQ181" s="7444"/>
      <c r="CR181" s="7444"/>
      <c r="CS181" s="7444"/>
      <c r="CT181" s="7444"/>
      <c r="CU181" s="7444"/>
      <c r="CV181" s="7444"/>
      <c r="CW181" s="7444"/>
      <c r="CX181" s="7444"/>
      <c r="CY181" s="7443"/>
    </row>
    <row r="182" spans="1:103" ht="18.75" customHeight="1" x14ac:dyDescent="0.35">
      <c r="A182" s="7863" t="s">
        <v>588</v>
      </c>
      <c r="B182" s="5938"/>
      <c r="C182" s="7883"/>
      <c r="D182" s="7883"/>
      <c r="E182" s="5938"/>
      <c r="F182" s="7884"/>
      <c r="G182" s="7884"/>
      <c r="H182" s="7884"/>
      <c r="I182" s="7884"/>
      <c r="J182" s="7885"/>
      <c r="K182" s="7884"/>
      <c r="L182" s="7884"/>
      <c r="M182" s="7884"/>
      <c r="N182" s="7884"/>
      <c r="O182" s="7884"/>
      <c r="P182" s="7884"/>
      <c r="Q182" s="7884"/>
      <c r="R182" s="7884"/>
      <c r="S182" s="7884"/>
      <c r="T182" s="7886"/>
      <c r="U182" s="7443"/>
      <c r="V182" s="7443"/>
      <c r="W182" s="7443"/>
      <c r="X182" s="7443"/>
      <c r="Y182" s="7443"/>
      <c r="Z182" s="7443"/>
      <c r="AA182" s="7443"/>
      <c r="AB182" s="7443"/>
      <c r="AC182" s="7443"/>
      <c r="AD182" s="7443"/>
      <c r="AE182" s="7443"/>
      <c r="AF182" s="7444"/>
      <c r="AG182" s="7444"/>
      <c r="AH182" s="7444"/>
      <c r="AI182" s="7444"/>
      <c r="AJ182" s="7444"/>
      <c r="AK182" s="7444"/>
      <c r="AL182" s="7444"/>
      <c r="AM182" s="7444"/>
      <c r="AN182" s="7444"/>
      <c r="AO182" s="7444"/>
      <c r="AP182" s="7444"/>
      <c r="AQ182" s="7444"/>
      <c r="AR182" s="7444"/>
      <c r="AS182" s="7444"/>
      <c r="AT182" s="7444"/>
      <c r="AU182" s="7444"/>
      <c r="AV182" s="7444"/>
      <c r="AW182" s="7444"/>
      <c r="AX182" s="7444"/>
      <c r="AY182" s="7444"/>
      <c r="AZ182" s="7444"/>
      <c r="BA182" s="7444"/>
      <c r="BB182" s="7444"/>
      <c r="BC182" s="7444"/>
      <c r="BD182" s="7444"/>
      <c r="BE182" s="7444"/>
      <c r="BF182" s="7444"/>
      <c r="BG182" s="7444"/>
      <c r="BH182" s="7444"/>
      <c r="BI182" s="7444"/>
      <c r="BJ182" s="7444"/>
      <c r="BK182" s="7444"/>
      <c r="BL182" s="7444"/>
      <c r="BM182" s="7444"/>
      <c r="BN182" s="7444"/>
      <c r="BO182" s="7444"/>
      <c r="BP182" s="7444"/>
      <c r="BQ182" s="7444"/>
      <c r="BR182" s="7444"/>
      <c r="BS182" s="7444"/>
      <c r="BT182" s="7444"/>
      <c r="BU182" s="7444"/>
      <c r="BV182" s="7444"/>
      <c r="BW182" s="7444"/>
      <c r="BX182" s="7444"/>
      <c r="BY182" s="7444"/>
      <c r="BZ182" s="7444"/>
      <c r="CA182" s="7444"/>
      <c r="CB182" s="7444"/>
      <c r="CC182" s="7444"/>
      <c r="CD182" s="7444"/>
      <c r="CE182" s="7444"/>
      <c r="CF182" s="7444"/>
      <c r="CG182" s="7444"/>
      <c r="CH182" s="7444"/>
      <c r="CI182" s="7444"/>
      <c r="CJ182" s="7444"/>
      <c r="CK182" s="7444"/>
      <c r="CL182" s="7444"/>
      <c r="CM182" s="7444"/>
      <c r="CN182" s="7444"/>
      <c r="CO182" s="7444"/>
      <c r="CP182" s="7444"/>
      <c r="CQ182" s="7444"/>
      <c r="CR182" s="7444"/>
      <c r="CS182" s="7444"/>
      <c r="CT182" s="7444"/>
      <c r="CU182" s="7444"/>
      <c r="CV182" s="7444"/>
      <c r="CW182" s="7444"/>
      <c r="CX182" s="7444"/>
      <c r="CY182" s="7443"/>
    </row>
    <row r="183" spans="1:103" ht="20.149999999999999" customHeight="1" x14ac:dyDescent="0.35">
      <c r="A183" s="7863" t="s">
        <v>557</v>
      </c>
      <c r="B183" s="7887"/>
      <c r="C183" s="7884"/>
      <c r="D183" s="7884"/>
      <c r="E183" s="7841"/>
      <c r="F183" s="7884"/>
      <c r="G183" s="7884"/>
      <c r="H183" s="7884"/>
      <c r="I183" s="7884"/>
      <c r="J183" s="7887"/>
      <c r="K183" s="7884"/>
      <c r="L183" s="7884"/>
      <c r="M183" s="7884"/>
      <c r="N183" s="7884"/>
      <c r="O183" s="7884"/>
      <c r="P183" s="7884"/>
      <c r="Q183" s="7884"/>
      <c r="R183" s="7884"/>
      <c r="S183" s="7884"/>
      <c r="T183" s="7886"/>
      <c r="U183" s="7443"/>
      <c r="V183" s="7443"/>
      <c r="W183" s="7443"/>
      <c r="X183" s="7443"/>
      <c r="Y183" s="7443"/>
      <c r="Z183" s="7443"/>
      <c r="AA183" s="7443"/>
      <c r="AB183" s="7443"/>
      <c r="AC183" s="7443"/>
      <c r="AD183" s="7443"/>
      <c r="AE183" s="7443"/>
      <c r="AF183" s="7444"/>
      <c r="AG183" s="7444"/>
      <c r="AH183" s="7444"/>
      <c r="AI183" s="7444"/>
      <c r="AJ183" s="7444"/>
      <c r="AK183" s="7444"/>
      <c r="AL183" s="7444"/>
      <c r="AM183" s="7444"/>
      <c r="AN183" s="7444"/>
      <c r="AO183" s="7444"/>
      <c r="AP183" s="7444"/>
      <c r="AQ183" s="7444"/>
      <c r="AR183" s="7444"/>
      <c r="AS183" s="7444"/>
      <c r="AT183" s="7444"/>
      <c r="AU183" s="7444"/>
      <c r="AV183" s="7444"/>
      <c r="AW183" s="7444"/>
      <c r="AX183" s="7444"/>
      <c r="AY183" s="7444"/>
      <c r="AZ183" s="7444"/>
      <c r="BA183" s="7444"/>
      <c r="BB183" s="7444"/>
      <c r="BC183" s="7444"/>
      <c r="BD183" s="7444"/>
      <c r="BE183" s="7444"/>
      <c r="BF183" s="7444"/>
      <c r="BG183" s="7444"/>
      <c r="BH183" s="7444"/>
      <c r="BI183" s="7444"/>
      <c r="BJ183" s="7444"/>
      <c r="BK183" s="7444"/>
      <c r="BL183" s="7444"/>
      <c r="BM183" s="7444"/>
      <c r="BN183" s="7444"/>
      <c r="BO183" s="7444"/>
      <c r="BP183" s="7444"/>
      <c r="BQ183" s="7444"/>
      <c r="BR183" s="7444"/>
      <c r="BS183" s="7444"/>
      <c r="BT183" s="7444"/>
      <c r="BU183" s="7444"/>
      <c r="BV183" s="7444"/>
      <c r="BW183" s="7444"/>
      <c r="BX183" s="7444"/>
      <c r="BY183" s="7444"/>
      <c r="BZ183" s="7444"/>
      <c r="CA183" s="7444"/>
      <c r="CB183" s="7444"/>
      <c r="CC183" s="7444"/>
      <c r="CD183" s="7444"/>
      <c r="CE183" s="7444"/>
      <c r="CF183" s="7444"/>
      <c r="CG183" s="7444"/>
      <c r="CH183" s="7444"/>
      <c r="CI183" s="7444"/>
      <c r="CJ183" s="7444"/>
      <c r="CK183" s="7444"/>
      <c r="CL183" s="7444"/>
      <c r="CM183" s="7444"/>
      <c r="CN183" s="7444"/>
      <c r="CO183" s="7444"/>
      <c r="CP183" s="7444"/>
      <c r="CQ183" s="7444"/>
      <c r="CR183" s="7444"/>
      <c r="CS183" s="7444"/>
      <c r="CT183" s="7444"/>
      <c r="CU183" s="7444"/>
      <c r="CV183" s="7444"/>
      <c r="CW183" s="7444"/>
      <c r="CX183" s="7444"/>
      <c r="CY183" s="7443"/>
    </row>
    <row r="184" spans="1:103" ht="20.25" customHeight="1" x14ac:dyDescent="0.35">
      <c r="A184" s="7863" t="s">
        <v>167</v>
      </c>
      <c r="B184" s="7887"/>
      <c r="C184" s="7884"/>
      <c r="D184" s="7884"/>
      <c r="E184" s="7841"/>
      <c r="F184" s="7884"/>
      <c r="G184" s="7884"/>
      <c r="H184" s="7884"/>
      <c r="I184" s="7884"/>
      <c r="J184" s="7886"/>
      <c r="K184" s="7884"/>
      <c r="L184" s="7884"/>
      <c r="M184" s="7884"/>
      <c r="N184" s="7884"/>
      <c r="O184" s="7884"/>
      <c r="P184" s="7884"/>
      <c r="Q184" s="7884"/>
      <c r="R184" s="7884"/>
      <c r="S184" s="7884"/>
      <c r="T184" s="7886"/>
      <c r="U184" s="7443"/>
      <c r="V184" s="7443"/>
      <c r="W184" s="7443"/>
      <c r="X184" s="7443"/>
      <c r="Y184" s="7443"/>
      <c r="Z184" s="7443"/>
      <c r="AA184" s="7443"/>
      <c r="AB184" s="7443"/>
      <c r="AC184" s="7443"/>
      <c r="AD184" s="7443"/>
      <c r="AE184" s="7443"/>
      <c r="AF184" s="7444"/>
      <c r="AG184" s="7444"/>
      <c r="AH184" s="7444"/>
      <c r="AI184" s="7444"/>
      <c r="AJ184" s="7444"/>
      <c r="AK184" s="7444"/>
      <c r="AL184" s="7444"/>
      <c r="AM184" s="7444"/>
      <c r="AN184" s="7444"/>
      <c r="AO184" s="7444"/>
      <c r="AP184" s="7444"/>
      <c r="AQ184" s="7444"/>
      <c r="AR184" s="7444"/>
      <c r="AS184" s="7444"/>
      <c r="AT184" s="7444"/>
      <c r="AU184" s="7444"/>
      <c r="AV184" s="7444"/>
      <c r="AW184" s="7444"/>
      <c r="AX184" s="7444"/>
      <c r="AY184" s="7444"/>
      <c r="AZ184" s="7444"/>
      <c r="BA184" s="7444"/>
      <c r="BB184" s="7444"/>
      <c r="BC184" s="7444"/>
      <c r="BD184" s="7444"/>
      <c r="BE184" s="7444"/>
      <c r="BF184" s="7444"/>
      <c r="BG184" s="7444"/>
      <c r="BH184" s="7444"/>
      <c r="BI184" s="7444"/>
      <c r="BJ184" s="7444"/>
      <c r="BK184" s="7444"/>
      <c r="BL184" s="7444"/>
      <c r="BM184" s="7444"/>
      <c r="BN184" s="7444"/>
      <c r="BO184" s="7444"/>
      <c r="BP184" s="7444"/>
      <c r="BQ184" s="7444"/>
      <c r="BR184" s="7444"/>
      <c r="BS184" s="7444"/>
      <c r="BT184" s="7444"/>
      <c r="BU184" s="7444"/>
      <c r="BV184" s="7444"/>
      <c r="BW184" s="7444"/>
      <c r="BX184" s="7444"/>
      <c r="BY184" s="7444"/>
      <c r="BZ184" s="7444"/>
      <c r="CA184" s="7444"/>
      <c r="CB184" s="7444"/>
      <c r="CC184" s="7444"/>
      <c r="CD184" s="7444"/>
      <c r="CE184" s="7444"/>
      <c r="CF184" s="7444"/>
      <c r="CG184" s="7444"/>
      <c r="CH184" s="7444"/>
      <c r="CI184" s="7444"/>
      <c r="CJ184" s="7444"/>
      <c r="CK184" s="7444"/>
      <c r="CL184" s="7444"/>
      <c r="CM184" s="7444"/>
      <c r="CN184" s="7444"/>
      <c r="CO184" s="7444"/>
      <c r="CP184" s="7444"/>
      <c r="CQ184" s="7444"/>
      <c r="CR184" s="7444"/>
      <c r="CS184" s="7444"/>
      <c r="CT184" s="7444"/>
      <c r="CU184" s="7444"/>
      <c r="CV184" s="7444"/>
      <c r="CW184" s="7444"/>
      <c r="CX184" s="7444"/>
      <c r="CY184" s="7443"/>
    </row>
    <row r="185" spans="1:103" ht="19.5" customHeight="1" x14ac:dyDescent="0.35">
      <c r="A185" s="7888" t="s">
        <v>4061</v>
      </c>
      <c r="B185" s="7889"/>
      <c r="C185" s="7890"/>
      <c r="D185" s="7890"/>
      <c r="E185" s="7891"/>
      <c r="F185" s="7890"/>
      <c r="G185" s="7890"/>
      <c r="H185" s="7890"/>
      <c r="I185" s="7890"/>
      <c r="J185" s="7889"/>
      <c r="K185" s="7890"/>
      <c r="L185" s="7890"/>
      <c r="M185" s="7890"/>
      <c r="N185" s="7890"/>
      <c r="O185" s="7890"/>
      <c r="P185" s="7890"/>
      <c r="Q185" s="7890"/>
      <c r="R185" s="7890"/>
      <c r="S185" s="7890"/>
      <c r="T185" s="7892"/>
      <c r="U185" s="7443"/>
      <c r="V185" s="7443"/>
      <c r="W185" s="7443"/>
      <c r="X185" s="7443"/>
      <c r="Y185" s="7443"/>
      <c r="Z185" s="7443"/>
      <c r="AA185" s="7443"/>
      <c r="AB185" s="7443"/>
      <c r="AC185" s="7443"/>
      <c r="AD185" s="7443"/>
      <c r="AE185" s="7443"/>
      <c r="AF185" s="7444"/>
      <c r="AG185" s="7444"/>
      <c r="AH185" s="7444"/>
      <c r="AI185" s="7444"/>
      <c r="AJ185" s="7444"/>
      <c r="AK185" s="7444"/>
      <c r="AL185" s="7444"/>
      <c r="AM185" s="7444"/>
      <c r="AN185" s="7444"/>
      <c r="AO185" s="7444"/>
      <c r="AP185" s="7444"/>
      <c r="AQ185" s="7444"/>
      <c r="AR185" s="7444"/>
      <c r="AS185" s="7444"/>
      <c r="AT185" s="7444"/>
      <c r="AU185" s="7444"/>
      <c r="AV185" s="7444"/>
      <c r="AW185" s="7444"/>
      <c r="AX185" s="7444"/>
      <c r="AY185" s="7444"/>
      <c r="AZ185" s="7444"/>
      <c r="BA185" s="7444"/>
      <c r="BB185" s="7444"/>
      <c r="BC185" s="7444"/>
      <c r="BD185" s="7444"/>
      <c r="BE185" s="7444"/>
      <c r="BF185" s="7444"/>
      <c r="BG185" s="7444"/>
      <c r="BH185" s="7444"/>
      <c r="BI185" s="7444"/>
      <c r="BJ185" s="7444"/>
      <c r="BK185" s="7444"/>
      <c r="BL185" s="7444"/>
      <c r="BM185" s="7444"/>
      <c r="BN185" s="7444"/>
      <c r="BO185" s="7444"/>
      <c r="BP185" s="7444"/>
      <c r="BQ185" s="7444"/>
      <c r="BR185" s="7444"/>
      <c r="BS185" s="7444"/>
      <c r="BT185" s="7444"/>
      <c r="BU185" s="7444"/>
      <c r="BV185" s="7444"/>
      <c r="BW185" s="7444"/>
      <c r="BX185" s="7444"/>
      <c r="BY185" s="7444"/>
      <c r="BZ185" s="7444"/>
      <c r="CA185" s="7444"/>
      <c r="CB185" s="7444"/>
      <c r="CC185" s="7444"/>
      <c r="CD185" s="7444"/>
      <c r="CE185" s="7444"/>
      <c r="CF185" s="7444"/>
      <c r="CG185" s="7444"/>
      <c r="CH185" s="7444"/>
      <c r="CI185" s="7444"/>
      <c r="CJ185" s="7444"/>
      <c r="CK185" s="7444"/>
      <c r="CL185" s="7444"/>
      <c r="CM185" s="7444"/>
      <c r="CN185" s="7444"/>
      <c r="CO185" s="7444"/>
      <c r="CP185" s="7444"/>
      <c r="CQ185" s="7444"/>
      <c r="CR185" s="7444"/>
      <c r="CS185" s="7444"/>
      <c r="CT185" s="7444"/>
      <c r="CU185" s="7444"/>
      <c r="CV185" s="7444"/>
      <c r="CW185" s="7444"/>
      <c r="CX185" s="7444"/>
      <c r="CY185" s="7443"/>
    </row>
    <row r="186" spans="1:103" s="7893" customFormat="1" ht="22.4" customHeight="1" x14ac:dyDescent="0.3">
      <c r="A186" s="3304" t="s">
        <v>4062</v>
      </c>
      <c r="D186" s="7894"/>
      <c r="AG186" s="7895"/>
      <c r="AH186" s="7895"/>
      <c r="AI186" s="7895"/>
      <c r="AJ186" s="7895"/>
      <c r="AK186" s="7895"/>
      <c r="AL186" s="7895"/>
      <c r="AM186" s="7895"/>
      <c r="AN186" s="7895"/>
      <c r="AO186" s="7895"/>
      <c r="AP186" s="7895"/>
      <c r="AQ186" s="7895"/>
      <c r="AR186" s="7895"/>
      <c r="AS186" s="7895"/>
      <c r="AT186" s="7895"/>
      <c r="AU186" s="7895"/>
      <c r="AV186" s="7895"/>
      <c r="AW186" s="7895"/>
      <c r="AX186" s="7895"/>
      <c r="AY186" s="7895"/>
      <c r="AZ186" s="7895"/>
      <c r="BA186" s="7444"/>
      <c r="BB186" s="7444"/>
      <c r="BC186" s="7444"/>
      <c r="BD186" s="7444"/>
      <c r="BE186" s="7444"/>
      <c r="BF186" s="7444"/>
      <c r="BG186" s="7444"/>
      <c r="BH186" s="7444"/>
      <c r="BI186" s="7444"/>
      <c r="BJ186" s="7444"/>
      <c r="BK186" s="7444"/>
      <c r="BL186" s="7444"/>
      <c r="BM186" s="7444"/>
      <c r="BN186" s="7444"/>
      <c r="BO186" s="7444"/>
      <c r="BP186" s="7444"/>
      <c r="BQ186" s="7444"/>
      <c r="BR186" s="7444"/>
      <c r="BS186" s="7444"/>
      <c r="BT186" s="7444"/>
      <c r="BU186" s="7444"/>
      <c r="BV186" s="7444"/>
      <c r="BW186" s="7444"/>
      <c r="BX186" s="7444"/>
      <c r="BY186" s="7444"/>
      <c r="BZ186" s="7444"/>
      <c r="CA186" s="7444"/>
      <c r="CB186" s="7444"/>
      <c r="CC186" s="7444"/>
      <c r="CD186" s="7444"/>
      <c r="CE186" s="7444"/>
      <c r="CF186" s="7444"/>
      <c r="CG186" s="7444"/>
      <c r="CH186" s="7444"/>
      <c r="CI186" s="7444"/>
      <c r="CJ186" s="7444"/>
      <c r="CK186" s="7444"/>
      <c r="CL186" s="7444"/>
      <c r="CM186" s="7895"/>
      <c r="CN186" s="7895"/>
      <c r="CO186" s="7895"/>
      <c r="CP186" s="7895"/>
      <c r="CQ186" s="7895"/>
      <c r="CR186" s="7895"/>
      <c r="CS186" s="7895"/>
      <c r="CT186" s="7895"/>
      <c r="CU186" s="7895"/>
      <c r="CV186" s="7895"/>
      <c r="CW186" s="7895"/>
      <c r="CX186" s="7895"/>
      <c r="CY186" s="7895"/>
    </row>
    <row r="187" spans="1:103" s="7893" customFormat="1" ht="14" x14ac:dyDescent="0.3">
      <c r="A187" s="7848" t="s">
        <v>4063</v>
      </c>
      <c r="B187" s="7896" t="s">
        <v>4064</v>
      </c>
      <c r="C187" s="7897"/>
      <c r="D187" s="7898"/>
      <c r="E187" s="7896" t="s">
        <v>4065</v>
      </c>
      <c r="F187" s="7897"/>
      <c r="G187" s="7898"/>
      <c r="AG187" s="7895"/>
      <c r="AH187" s="7895"/>
      <c r="AI187" s="7895"/>
      <c r="AJ187" s="7895"/>
      <c r="AK187" s="7895"/>
      <c r="AL187" s="7895"/>
      <c r="AM187" s="7895"/>
      <c r="AN187" s="7895"/>
      <c r="AO187" s="7895"/>
      <c r="AP187" s="7895"/>
      <c r="AQ187" s="7895"/>
      <c r="AR187" s="7895"/>
      <c r="AS187" s="7895"/>
      <c r="AT187" s="7895"/>
      <c r="AU187" s="7895"/>
      <c r="AV187" s="7895"/>
      <c r="AW187" s="7895"/>
      <c r="AX187" s="7895"/>
      <c r="AY187" s="7895"/>
      <c r="AZ187" s="7895"/>
      <c r="BA187" s="7444"/>
      <c r="BB187" s="7444"/>
      <c r="BC187" s="7444"/>
      <c r="BD187" s="7444"/>
      <c r="BE187" s="7444"/>
      <c r="BF187" s="7444"/>
      <c r="BG187" s="7444"/>
      <c r="BH187" s="7444"/>
      <c r="BI187" s="7444"/>
      <c r="BJ187" s="7444"/>
      <c r="BK187" s="7444"/>
      <c r="BL187" s="7444"/>
      <c r="BM187" s="7444"/>
      <c r="BN187" s="7444"/>
      <c r="BO187" s="7444"/>
      <c r="BP187" s="7444"/>
      <c r="BQ187" s="7444"/>
      <c r="BR187" s="7444"/>
      <c r="BS187" s="7444"/>
      <c r="BT187" s="7444"/>
      <c r="BU187" s="7444"/>
      <c r="BV187" s="7444"/>
      <c r="BW187" s="7444"/>
      <c r="BX187" s="7444"/>
      <c r="BY187" s="7444"/>
      <c r="BZ187" s="7444"/>
      <c r="CA187" s="7444"/>
      <c r="CB187" s="7444"/>
      <c r="CC187" s="7444"/>
      <c r="CD187" s="7444"/>
      <c r="CE187" s="7444"/>
      <c r="CF187" s="7444"/>
      <c r="CG187" s="7444"/>
      <c r="CH187" s="7444"/>
      <c r="CI187" s="7444"/>
      <c r="CJ187" s="7444"/>
      <c r="CK187" s="7444"/>
      <c r="CL187" s="7444"/>
      <c r="CM187" s="7895"/>
      <c r="CN187" s="7895"/>
      <c r="CO187" s="7895"/>
      <c r="CP187" s="7895"/>
      <c r="CQ187" s="7895"/>
      <c r="CR187" s="7895"/>
      <c r="CS187" s="7895"/>
      <c r="CT187" s="7895"/>
      <c r="CU187" s="7895"/>
      <c r="CV187" s="7895"/>
      <c r="CW187" s="7895"/>
      <c r="CX187" s="7895"/>
      <c r="CY187" s="7895"/>
    </row>
    <row r="188" spans="1:103" s="7893" customFormat="1" ht="14" x14ac:dyDescent="0.3">
      <c r="A188" s="7774"/>
      <c r="B188" s="7899" t="s">
        <v>33</v>
      </c>
      <c r="C188" s="7900" t="s">
        <v>34</v>
      </c>
      <c r="D188" s="7901" t="s">
        <v>35</v>
      </c>
      <c r="E188" s="7899" t="s">
        <v>33</v>
      </c>
      <c r="F188" s="7900" t="s">
        <v>34</v>
      </c>
      <c r="G188" s="7901" t="s">
        <v>35</v>
      </c>
      <c r="AG188" s="7895"/>
      <c r="AH188" s="7895"/>
      <c r="AI188" s="7895"/>
      <c r="AJ188" s="7895"/>
      <c r="AK188" s="7895"/>
      <c r="AL188" s="7895"/>
      <c r="AM188" s="7895"/>
      <c r="AN188" s="7895"/>
      <c r="AO188" s="7895"/>
      <c r="AP188" s="7895"/>
      <c r="AQ188" s="7895"/>
      <c r="AR188" s="7895"/>
      <c r="AS188" s="7895"/>
      <c r="AT188" s="7895"/>
      <c r="AU188" s="7895"/>
      <c r="AV188" s="7895"/>
      <c r="AW188" s="7895"/>
      <c r="AX188" s="7895"/>
      <c r="AY188" s="7895"/>
      <c r="AZ188" s="7895"/>
      <c r="BA188" s="7444"/>
      <c r="BB188" s="7444"/>
      <c r="BC188" s="7444"/>
      <c r="BD188" s="7444"/>
      <c r="BE188" s="7444"/>
      <c r="BF188" s="7444"/>
      <c r="BG188" s="7444"/>
      <c r="BH188" s="7444"/>
      <c r="BI188" s="7444"/>
      <c r="BJ188" s="7444"/>
      <c r="BK188" s="7444"/>
      <c r="BL188" s="7444"/>
      <c r="BM188" s="7444"/>
      <c r="BN188" s="7444"/>
      <c r="BO188" s="7444"/>
      <c r="BP188" s="7444"/>
      <c r="BQ188" s="7444"/>
      <c r="BR188" s="7444"/>
      <c r="BS188" s="7444"/>
      <c r="BT188" s="7444"/>
      <c r="BU188" s="7444"/>
      <c r="BV188" s="7444"/>
      <c r="BW188" s="7444"/>
      <c r="BX188" s="7444"/>
      <c r="BY188" s="7444"/>
      <c r="BZ188" s="7444"/>
      <c r="CA188" s="7444"/>
      <c r="CB188" s="7444"/>
      <c r="CC188" s="7444"/>
      <c r="CD188" s="7444"/>
      <c r="CE188" s="7444"/>
      <c r="CF188" s="7444"/>
      <c r="CG188" s="7444"/>
      <c r="CH188" s="7444"/>
      <c r="CI188" s="7444"/>
      <c r="CJ188" s="7444"/>
      <c r="CK188" s="7444"/>
      <c r="CL188" s="7444"/>
      <c r="CM188" s="7895"/>
      <c r="CN188" s="7895"/>
      <c r="CO188" s="7895"/>
      <c r="CP188" s="7895"/>
      <c r="CQ188" s="7895"/>
      <c r="CR188" s="7895"/>
      <c r="CS188" s="7895"/>
      <c r="CT188" s="7895"/>
      <c r="CU188" s="7895"/>
      <c r="CV188" s="7895"/>
      <c r="CW188" s="7895"/>
      <c r="CX188" s="7895"/>
      <c r="CY188" s="7895"/>
    </row>
    <row r="189" spans="1:103" s="7893" customFormat="1" ht="17.149999999999999" customHeight="1" x14ac:dyDescent="0.3">
      <c r="A189" s="7863" t="s">
        <v>4066</v>
      </c>
      <c r="B189" s="7902"/>
      <c r="C189" s="7903"/>
      <c r="D189" s="7904"/>
      <c r="E189" s="7902"/>
      <c r="F189" s="7903"/>
      <c r="G189" s="7904"/>
      <c r="AG189" s="7895"/>
      <c r="AH189" s="7895"/>
      <c r="AI189" s="7895"/>
      <c r="AJ189" s="7895"/>
      <c r="AK189" s="7895"/>
      <c r="AL189" s="7895"/>
      <c r="AM189" s="7895"/>
      <c r="AN189" s="7895"/>
      <c r="AO189" s="7895"/>
      <c r="AP189" s="7895"/>
      <c r="AQ189" s="7895"/>
      <c r="AR189" s="7895"/>
      <c r="AS189" s="7895"/>
      <c r="AT189" s="7895"/>
      <c r="AU189" s="7895"/>
      <c r="AV189" s="7895"/>
      <c r="AW189" s="7895"/>
      <c r="AX189" s="7895"/>
      <c r="AY189" s="7895"/>
      <c r="AZ189" s="7895"/>
      <c r="BA189" s="7444"/>
      <c r="BB189" s="7444"/>
      <c r="BC189" s="7444"/>
      <c r="BD189" s="7444"/>
      <c r="BE189" s="7444"/>
      <c r="BF189" s="7444"/>
      <c r="BG189" s="7444"/>
      <c r="BH189" s="7444"/>
      <c r="BI189" s="7444"/>
      <c r="BJ189" s="7444"/>
      <c r="BK189" s="7444"/>
      <c r="BL189" s="7444"/>
      <c r="BM189" s="7444"/>
      <c r="BN189" s="7444"/>
      <c r="BO189" s="7444"/>
      <c r="BP189" s="7444"/>
      <c r="BQ189" s="7444"/>
      <c r="BR189" s="7444"/>
      <c r="BS189" s="7444"/>
      <c r="BT189" s="7444"/>
      <c r="BU189" s="7444"/>
      <c r="BV189" s="7444"/>
      <c r="BW189" s="7444"/>
      <c r="BX189" s="7444"/>
      <c r="BY189" s="7444"/>
      <c r="BZ189" s="7444"/>
      <c r="CA189" s="7444"/>
      <c r="CB189" s="7444"/>
      <c r="CC189" s="7444"/>
      <c r="CD189" s="7444"/>
      <c r="CE189" s="7444"/>
      <c r="CF189" s="7444"/>
      <c r="CG189" s="7444"/>
      <c r="CH189" s="7444"/>
      <c r="CI189" s="7444"/>
      <c r="CJ189" s="7444"/>
      <c r="CK189" s="7444"/>
      <c r="CL189" s="7444"/>
      <c r="CM189" s="7895"/>
      <c r="CN189" s="7895"/>
      <c r="CO189" s="7895"/>
      <c r="CP189" s="7895"/>
      <c r="CQ189" s="7895"/>
      <c r="CR189" s="7895"/>
      <c r="CS189" s="7895"/>
      <c r="CT189" s="7895"/>
      <c r="CU189" s="7895"/>
      <c r="CV189" s="7895"/>
      <c r="CW189" s="7895"/>
      <c r="CX189" s="7895"/>
      <c r="CY189" s="7895"/>
    </row>
    <row r="190" spans="1:103" s="7893" customFormat="1" ht="16.399999999999999" customHeight="1" x14ac:dyDescent="0.35">
      <c r="A190" s="7888" t="s">
        <v>4067</v>
      </c>
      <c r="B190" s="7905"/>
      <c r="C190" s="7906"/>
      <c r="D190" s="7907"/>
      <c r="E190" s="7905"/>
      <c r="F190" s="7906"/>
      <c r="G190" s="7907"/>
      <c r="H190" s="7908"/>
      <c r="S190" s="7908"/>
      <c r="AG190" s="7895"/>
      <c r="AH190" s="7895"/>
      <c r="AI190" s="7895"/>
      <c r="AJ190" s="7895"/>
      <c r="AK190" s="7895"/>
      <c r="AL190" s="7895"/>
      <c r="AM190" s="7895"/>
      <c r="AN190" s="7895"/>
      <c r="AO190" s="7895"/>
      <c r="AP190" s="7895"/>
      <c r="AQ190" s="7895"/>
      <c r="AR190" s="7895"/>
      <c r="AS190" s="7895"/>
      <c r="AT190" s="7895"/>
      <c r="AU190" s="7895"/>
      <c r="AV190" s="7895"/>
      <c r="AW190" s="7895"/>
      <c r="AX190" s="7895"/>
      <c r="AY190" s="7895"/>
      <c r="AZ190" s="7895"/>
      <c r="BA190" s="7444"/>
      <c r="BB190" s="7444"/>
      <c r="BC190" s="7444"/>
      <c r="BD190" s="7444"/>
      <c r="BE190" s="7444"/>
      <c r="BF190" s="7444"/>
      <c r="BG190" s="7444"/>
      <c r="BH190" s="7444"/>
      <c r="BI190" s="7444"/>
      <c r="BJ190" s="7444"/>
      <c r="BK190" s="7444"/>
      <c r="BL190" s="7444"/>
      <c r="BM190" s="7444"/>
      <c r="BN190" s="7444"/>
      <c r="BO190" s="7444"/>
      <c r="BP190" s="7444"/>
      <c r="BQ190" s="7444"/>
      <c r="BR190" s="7444"/>
      <c r="BS190" s="7444"/>
      <c r="BT190" s="7444"/>
      <c r="BU190" s="7444"/>
      <c r="BV190" s="7444"/>
      <c r="BW190" s="7444"/>
      <c r="BX190" s="7444"/>
      <c r="BY190" s="7444"/>
      <c r="BZ190" s="7444"/>
      <c r="CA190" s="7444"/>
      <c r="CB190" s="7444"/>
      <c r="CC190" s="7444"/>
      <c r="CD190" s="7444"/>
      <c r="CE190" s="7444"/>
      <c r="CF190" s="7444"/>
      <c r="CG190" s="7444"/>
      <c r="CH190" s="7444"/>
      <c r="CI190" s="7444"/>
      <c r="CJ190" s="7444"/>
      <c r="CK190" s="7444"/>
      <c r="CL190" s="7444"/>
      <c r="CM190" s="7895"/>
      <c r="CN190" s="7895"/>
      <c r="CO190" s="7895"/>
      <c r="CP190" s="7895"/>
      <c r="CQ190" s="7895"/>
      <c r="CR190" s="7895"/>
      <c r="CS190" s="7895"/>
      <c r="CT190" s="7895"/>
      <c r="CU190" s="7895"/>
      <c r="CV190" s="7895"/>
      <c r="CW190" s="7895"/>
      <c r="CX190" s="7895"/>
      <c r="CY190" s="7895"/>
    </row>
    <row r="191" spans="1:103" ht="26.15" customHeight="1" x14ac:dyDescent="0.35">
      <c r="A191" s="3304" t="s">
        <v>4068</v>
      </c>
      <c r="B191" s="7909"/>
      <c r="C191" s="7444"/>
      <c r="D191" s="7444"/>
      <c r="E191" s="7444"/>
      <c r="F191" s="7443"/>
      <c r="G191" s="7443"/>
      <c r="H191" s="7443"/>
      <c r="I191" s="7443"/>
      <c r="J191" s="7443"/>
      <c r="K191" s="7443"/>
      <c r="L191" s="7443"/>
      <c r="M191" s="7443"/>
      <c r="N191" s="7443"/>
      <c r="O191" s="7443"/>
      <c r="P191" s="7443"/>
      <c r="Q191" s="7443"/>
      <c r="R191" s="7443"/>
      <c r="S191" s="7443"/>
      <c r="T191" s="7443"/>
      <c r="U191" s="7443"/>
      <c r="V191" s="7443"/>
      <c r="W191" s="7443"/>
      <c r="X191" s="7443"/>
      <c r="Y191" s="7443"/>
      <c r="Z191" s="7443"/>
      <c r="AA191" s="7443"/>
      <c r="AB191" s="7443"/>
      <c r="AC191" s="7443"/>
      <c r="AD191" s="7443"/>
      <c r="AE191" s="7443"/>
      <c r="AF191" s="7443"/>
      <c r="AG191" s="7444"/>
      <c r="AH191" s="7444"/>
      <c r="AI191" s="7444"/>
      <c r="AJ191" s="7444"/>
      <c r="AK191" s="7444"/>
      <c r="AL191" s="7444"/>
      <c r="AM191" s="7444"/>
      <c r="AN191" s="7444"/>
      <c r="AO191" s="7444"/>
      <c r="AP191" s="7444"/>
      <c r="AQ191" s="7444"/>
      <c r="AR191" s="7444"/>
      <c r="AS191" s="7444"/>
      <c r="AT191" s="7444"/>
      <c r="AU191" s="7444"/>
      <c r="AV191" s="7444"/>
      <c r="AW191" s="7444"/>
      <c r="AX191" s="7444"/>
      <c r="AY191" s="7444"/>
      <c r="AZ191" s="7444"/>
      <c r="BA191" s="7444"/>
      <c r="BB191" s="7444"/>
      <c r="BC191" s="7444"/>
      <c r="BD191" s="7444"/>
      <c r="BE191" s="7444"/>
      <c r="BF191" s="7444"/>
      <c r="BG191" s="7444"/>
      <c r="BH191" s="7444"/>
      <c r="BI191" s="7444"/>
      <c r="BJ191" s="7444"/>
      <c r="BK191" s="7444"/>
      <c r="BL191" s="7444"/>
      <c r="BM191" s="7444"/>
      <c r="BN191" s="7444"/>
      <c r="BO191" s="7444"/>
      <c r="BP191" s="7444"/>
      <c r="BQ191" s="7444"/>
      <c r="BR191" s="7444"/>
      <c r="BS191" s="7444"/>
      <c r="BT191" s="7444"/>
      <c r="BU191" s="7444"/>
      <c r="BV191" s="7444"/>
      <c r="BW191" s="7444"/>
      <c r="BX191" s="7444"/>
      <c r="BY191" s="7444"/>
      <c r="BZ191" s="7444"/>
      <c r="CA191" s="7444"/>
      <c r="CB191" s="7444"/>
      <c r="CC191" s="7444"/>
      <c r="CD191" s="7444"/>
      <c r="CE191" s="7444"/>
      <c r="CF191" s="7444"/>
      <c r="CG191" s="7444"/>
      <c r="CH191" s="7444"/>
      <c r="CI191" s="7444"/>
      <c r="CJ191" s="7444"/>
      <c r="CK191" s="7444"/>
      <c r="CL191" s="7444"/>
      <c r="CM191" s="7444"/>
      <c r="CN191" s="7444"/>
      <c r="CO191" s="7444"/>
      <c r="CP191" s="7444"/>
      <c r="CQ191" s="7444"/>
      <c r="CR191" s="7444"/>
      <c r="CS191" s="7444"/>
      <c r="CT191" s="7444"/>
      <c r="CU191" s="7444"/>
      <c r="CV191" s="7444"/>
      <c r="CW191" s="7444"/>
      <c r="CX191" s="7444"/>
      <c r="CY191" s="7444"/>
    </row>
    <row r="192" spans="1:103" ht="25.5" customHeight="1" x14ac:dyDescent="0.35">
      <c r="A192" s="7910" t="s">
        <v>497</v>
      </c>
      <c r="B192" s="7911" t="s">
        <v>4069</v>
      </c>
      <c r="C192" s="7912" t="s">
        <v>4070</v>
      </c>
      <c r="D192" s="7913"/>
      <c r="E192" s="7914"/>
      <c r="F192" s="7875" t="s">
        <v>4050</v>
      </c>
      <c r="G192" s="7915" t="s">
        <v>80</v>
      </c>
      <c r="H192" s="7916"/>
      <c r="I192" s="7916"/>
      <c r="J192" s="7916"/>
      <c r="K192" s="7916"/>
      <c r="L192" s="7916"/>
      <c r="M192" s="7443"/>
      <c r="N192" s="7443"/>
      <c r="O192" s="7443"/>
      <c r="P192" s="7443"/>
      <c r="Q192" s="7443"/>
      <c r="R192" s="7443"/>
      <c r="S192" s="7443"/>
      <c r="T192" s="7443"/>
      <c r="U192" s="7443"/>
      <c r="V192" s="7443"/>
      <c r="W192" s="7443"/>
      <c r="X192" s="7443"/>
      <c r="Y192" s="7443"/>
      <c r="Z192" s="7443"/>
      <c r="AA192" s="7443"/>
      <c r="AB192" s="7443"/>
      <c r="AC192" s="7443"/>
      <c r="AD192" s="7443"/>
      <c r="AE192" s="7443"/>
      <c r="AF192" s="7443"/>
      <c r="AG192" s="7444"/>
      <c r="AH192" s="7444"/>
      <c r="AI192" s="7444"/>
      <c r="AJ192" s="7444"/>
      <c r="AK192" s="7444"/>
      <c r="AL192" s="7444"/>
      <c r="AM192" s="7444"/>
      <c r="AN192" s="7444"/>
      <c r="AO192" s="7444"/>
      <c r="AP192" s="7444"/>
      <c r="AQ192" s="7444"/>
      <c r="AR192" s="7444"/>
      <c r="AS192" s="7444"/>
      <c r="AT192" s="7444"/>
      <c r="AU192" s="7444"/>
      <c r="AV192" s="7444"/>
      <c r="AW192" s="7444"/>
      <c r="AX192" s="7444"/>
      <c r="AY192" s="7444"/>
      <c r="AZ192" s="7444"/>
      <c r="BA192" s="7444"/>
      <c r="BB192" s="7444"/>
      <c r="BC192" s="7444"/>
      <c r="BD192" s="7444"/>
      <c r="BE192" s="7444"/>
      <c r="BF192" s="7444"/>
      <c r="BG192" s="7444"/>
      <c r="BH192" s="7444"/>
      <c r="BI192" s="7444"/>
      <c r="BJ192" s="7444"/>
      <c r="BK192" s="7444"/>
      <c r="BL192" s="7444"/>
      <c r="BM192" s="7444"/>
      <c r="BN192" s="7444"/>
      <c r="BO192" s="7444"/>
      <c r="BP192" s="7444"/>
      <c r="BQ192" s="7444"/>
      <c r="BR192" s="7444"/>
      <c r="BS192" s="7444"/>
      <c r="BT192" s="7444"/>
      <c r="BU192" s="7444"/>
      <c r="BV192" s="7444"/>
      <c r="BW192" s="7444"/>
      <c r="BX192" s="7444"/>
      <c r="BY192" s="7444"/>
      <c r="BZ192" s="7444"/>
      <c r="CA192" s="7444"/>
      <c r="CB192" s="7444"/>
      <c r="CC192" s="7444"/>
      <c r="CD192" s="7444"/>
      <c r="CE192" s="7444"/>
      <c r="CF192" s="7444"/>
      <c r="CG192" s="7444"/>
      <c r="CH192" s="7444"/>
      <c r="CI192" s="7444"/>
      <c r="CJ192" s="7444"/>
      <c r="CK192" s="7444"/>
      <c r="CL192" s="7444"/>
      <c r="CM192" s="7444"/>
      <c r="CN192" s="7444"/>
      <c r="CO192" s="7444"/>
      <c r="CP192" s="7444"/>
      <c r="CQ192" s="7444"/>
      <c r="CR192" s="7444"/>
      <c r="CS192" s="7444"/>
      <c r="CT192" s="7444"/>
      <c r="CU192" s="7444"/>
      <c r="CV192" s="7444"/>
      <c r="CW192" s="7444"/>
      <c r="CX192" s="7444"/>
      <c r="CY192" s="7444"/>
    </row>
    <row r="193" spans="1:90" x14ac:dyDescent="0.35">
      <c r="A193" s="7917"/>
      <c r="B193" s="7732"/>
      <c r="C193" s="7918"/>
      <c r="D193" s="7919"/>
      <c r="E193" s="7920"/>
      <c r="F193" s="4071"/>
      <c r="G193" s="7921"/>
      <c r="H193" s="7922"/>
      <c r="I193" s="7922"/>
      <c r="J193" s="7922"/>
      <c r="K193" s="7922"/>
      <c r="L193" s="7922"/>
      <c r="M193" s="7443"/>
      <c r="N193" s="7443"/>
      <c r="O193" s="7443"/>
      <c r="P193" s="7443"/>
      <c r="Q193" s="7443"/>
      <c r="R193" s="7443"/>
      <c r="S193" s="7443"/>
      <c r="T193" s="7443"/>
      <c r="U193" s="7443"/>
      <c r="V193" s="7443"/>
      <c r="W193" s="7443"/>
      <c r="X193" s="7443"/>
      <c r="Y193" s="7443"/>
      <c r="Z193" s="7443"/>
      <c r="AA193" s="7444"/>
      <c r="AB193" s="7444"/>
      <c r="AC193" s="7444"/>
      <c r="AD193" s="7444"/>
      <c r="AE193" s="7444"/>
      <c r="AF193" s="7444"/>
      <c r="AG193" s="7444"/>
      <c r="AH193" s="7444"/>
      <c r="AI193" s="7444"/>
      <c r="AJ193" s="7444"/>
      <c r="AK193" s="7444"/>
      <c r="AL193" s="7444"/>
      <c r="AM193" s="7444"/>
      <c r="AN193" s="7444"/>
      <c r="AO193" s="7444"/>
      <c r="AP193" s="7444"/>
      <c r="AQ193" s="7444"/>
      <c r="AR193" s="7444"/>
      <c r="AS193" s="7444"/>
      <c r="AT193" s="7444"/>
      <c r="AU193" s="7444"/>
      <c r="AV193" s="7444"/>
      <c r="AW193" s="7444"/>
      <c r="AX193" s="7444"/>
      <c r="AY193" s="7444"/>
      <c r="AZ193" s="7444"/>
      <c r="BA193" s="7444"/>
      <c r="BB193" s="7444"/>
      <c r="BC193" s="7444"/>
      <c r="BD193" s="7444"/>
      <c r="BE193" s="7444"/>
      <c r="BF193" s="7444"/>
      <c r="BG193" s="7444"/>
      <c r="BH193" s="7444"/>
      <c r="BI193" s="7444"/>
      <c r="BJ193" s="7444"/>
      <c r="BK193" s="7444"/>
      <c r="BL193" s="7444"/>
      <c r="BM193" s="7444"/>
      <c r="BN193" s="7444"/>
      <c r="BO193" s="7444"/>
      <c r="BP193" s="7444"/>
      <c r="BQ193" s="7444"/>
      <c r="BR193" s="7444"/>
      <c r="BS193" s="7444"/>
      <c r="BT193" s="7444"/>
      <c r="BU193" s="7444"/>
      <c r="BV193" s="7444"/>
      <c r="BW193" s="7444"/>
      <c r="BX193" s="7444"/>
      <c r="BY193" s="7444"/>
      <c r="BZ193" s="7444"/>
      <c r="CA193" s="7444"/>
      <c r="CB193" s="7444"/>
      <c r="CC193" s="7444"/>
      <c r="CD193" s="7444"/>
      <c r="CE193" s="7444"/>
      <c r="CF193" s="7444"/>
    </row>
    <row r="194" spans="1:90" ht="20" x14ac:dyDescent="0.35">
      <c r="A194" s="7923"/>
      <c r="B194" s="7739"/>
      <c r="C194" s="7924" t="s">
        <v>4071</v>
      </c>
      <c r="D194" s="7924" t="s">
        <v>4051</v>
      </c>
      <c r="E194" s="7924" t="s">
        <v>4072</v>
      </c>
      <c r="F194" s="7881"/>
      <c r="G194" s="7925" t="s">
        <v>4073</v>
      </c>
      <c r="H194" s="7926" t="s">
        <v>4074</v>
      </c>
      <c r="I194" s="7926" t="s">
        <v>4075</v>
      </c>
      <c r="J194" s="7926" t="s">
        <v>4076</v>
      </c>
      <c r="K194" s="7926" t="s">
        <v>4077</v>
      </c>
      <c r="L194" s="7927" t="s">
        <v>4078</v>
      </c>
      <c r="M194" s="7443"/>
      <c r="N194" s="7443"/>
      <c r="O194" s="7443"/>
      <c r="P194" s="7443"/>
      <c r="Q194" s="7443"/>
      <c r="R194" s="7443"/>
      <c r="S194" s="7443"/>
      <c r="T194" s="7443"/>
      <c r="U194" s="7443"/>
      <c r="V194" s="7443"/>
      <c r="W194" s="7443"/>
      <c r="X194" s="7443"/>
      <c r="Y194" s="7443"/>
      <c r="Z194" s="7443"/>
      <c r="AA194" s="7443"/>
      <c r="AB194" s="7443"/>
      <c r="AC194" s="7443"/>
      <c r="AD194" s="7443"/>
      <c r="AE194" s="7443"/>
      <c r="AF194" s="7443"/>
      <c r="AG194" s="7444"/>
      <c r="AH194" s="7444"/>
      <c r="AI194" s="7444"/>
      <c r="AJ194" s="7444"/>
      <c r="AK194" s="7444"/>
      <c r="AL194" s="7444"/>
      <c r="AM194" s="7444"/>
      <c r="AN194" s="7444"/>
      <c r="AO194" s="7444"/>
      <c r="AP194" s="7444"/>
      <c r="AQ194" s="7444"/>
      <c r="AR194" s="7444"/>
      <c r="AS194" s="7444"/>
      <c r="AT194" s="7444"/>
      <c r="AU194" s="7444"/>
      <c r="AV194" s="7444"/>
      <c r="AW194" s="7444"/>
      <c r="AX194" s="7444"/>
      <c r="AY194" s="7444"/>
      <c r="AZ194" s="7444"/>
      <c r="BA194" s="7444"/>
      <c r="BB194" s="7444"/>
      <c r="BC194" s="7444"/>
      <c r="BD194" s="7444"/>
      <c r="BE194" s="7444"/>
      <c r="BF194" s="7444"/>
      <c r="BG194" s="7444"/>
      <c r="BH194" s="7444"/>
      <c r="BI194" s="7444"/>
      <c r="BJ194" s="7444"/>
      <c r="BK194" s="7444"/>
      <c r="BL194" s="7444"/>
      <c r="BM194" s="7444"/>
      <c r="BN194" s="7444"/>
      <c r="BO194" s="7444"/>
      <c r="BP194" s="7444"/>
      <c r="BQ194" s="7444"/>
      <c r="BR194" s="7444"/>
      <c r="BS194" s="7444"/>
      <c r="BT194" s="7444"/>
      <c r="BU194" s="7444"/>
      <c r="BV194" s="7444"/>
      <c r="BW194" s="7444"/>
      <c r="BX194" s="7444"/>
      <c r="BY194" s="7444"/>
      <c r="BZ194" s="7444"/>
      <c r="CA194" s="7444"/>
      <c r="CB194" s="7444"/>
      <c r="CC194" s="7444"/>
      <c r="CD194" s="7444"/>
      <c r="CE194" s="7444"/>
      <c r="CF194" s="7444"/>
      <c r="CG194" s="7444"/>
      <c r="CH194" s="7444"/>
      <c r="CI194" s="7444"/>
      <c r="CJ194" s="7444"/>
      <c r="CK194" s="7444"/>
      <c r="CL194" s="7444"/>
    </row>
    <row r="195" spans="1:90" ht="16.5" customHeight="1" x14ac:dyDescent="0.35">
      <c r="A195" s="7863" t="s">
        <v>4079</v>
      </c>
      <c r="B195" s="7928"/>
      <c r="C195" s="7883"/>
      <c r="D195" s="7929"/>
      <c r="E195" s="7930"/>
      <c r="F195" s="5938"/>
      <c r="G195" s="3679"/>
      <c r="H195" s="577"/>
      <c r="I195" s="577"/>
      <c r="J195" s="577"/>
      <c r="K195" s="577"/>
      <c r="L195" s="603"/>
      <c r="M195" s="7443"/>
      <c r="N195" s="7443"/>
      <c r="O195" s="7443"/>
      <c r="P195" s="7443"/>
      <c r="Q195" s="7443"/>
      <c r="R195" s="7443"/>
      <c r="S195" s="7443"/>
      <c r="T195" s="7443"/>
      <c r="U195" s="7443"/>
      <c r="V195" s="7443"/>
      <c r="W195" s="7443"/>
      <c r="X195" s="7443"/>
      <c r="Y195" s="7443"/>
      <c r="Z195" s="7443"/>
      <c r="AA195" s="7443"/>
      <c r="AB195" s="7443"/>
      <c r="AC195" s="7443"/>
      <c r="AD195" s="7443"/>
      <c r="AE195" s="7443"/>
      <c r="AF195" s="7443"/>
      <c r="AG195" s="7444"/>
      <c r="AH195" s="7444"/>
      <c r="AI195" s="7444"/>
      <c r="AJ195" s="7444"/>
      <c r="AK195" s="7444"/>
      <c r="AL195" s="7444"/>
      <c r="AM195" s="7444"/>
      <c r="AN195" s="7444"/>
      <c r="AO195" s="7444"/>
      <c r="AP195" s="7444"/>
      <c r="AQ195" s="7444"/>
      <c r="AR195" s="7444"/>
      <c r="AS195" s="7444"/>
      <c r="AT195" s="7444"/>
      <c r="AU195" s="7444"/>
      <c r="AV195" s="7444"/>
      <c r="AW195" s="7444"/>
      <c r="AX195" s="7444"/>
      <c r="AY195" s="7444"/>
      <c r="AZ195" s="7444"/>
      <c r="BA195" s="7444"/>
      <c r="BB195" s="7444"/>
      <c r="BC195" s="7444"/>
      <c r="BD195" s="7444"/>
      <c r="BE195" s="7444"/>
      <c r="BF195" s="7444"/>
      <c r="BG195" s="7444"/>
      <c r="BH195" s="7444"/>
      <c r="BI195" s="7444"/>
      <c r="BJ195" s="7444"/>
      <c r="BK195" s="7444"/>
      <c r="BL195" s="7444"/>
      <c r="BM195" s="7444"/>
      <c r="BN195" s="7444"/>
      <c r="BO195" s="7444"/>
      <c r="BP195" s="7444"/>
      <c r="BQ195" s="7444"/>
      <c r="BR195" s="7444"/>
      <c r="BS195" s="7444"/>
      <c r="BT195" s="7444"/>
      <c r="BU195" s="7444"/>
      <c r="BV195" s="7444"/>
      <c r="BW195" s="7444"/>
      <c r="BX195" s="7444"/>
      <c r="BY195" s="7444"/>
      <c r="BZ195" s="7444"/>
      <c r="CA195" s="7444"/>
      <c r="CB195" s="7444"/>
      <c r="CC195" s="7444"/>
      <c r="CD195" s="7444"/>
      <c r="CE195" s="7444"/>
      <c r="CF195" s="7444"/>
      <c r="CG195" s="7444"/>
      <c r="CH195" s="7444"/>
      <c r="CI195" s="7444"/>
      <c r="CJ195" s="7444"/>
      <c r="CK195" s="7444"/>
      <c r="CL195" s="7444"/>
    </row>
    <row r="196" spans="1:90" ht="18" customHeight="1" x14ac:dyDescent="0.35">
      <c r="A196" s="7863" t="s">
        <v>4080</v>
      </c>
      <c r="B196" s="7931"/>
      <c r="C196" s="7884"/>
      <c r="D196" s="7932"/>
      <c r="E196" s="7929"/>
      <c r="F196" s="7887"/>
      <c r="G196" s="7723"/>
      <c r="H196" s="7933"/>
      <c r="I196" s="7933"/>
      <c r="J196" s="7933"/>
      <c r="K196" s="7933"/>
      <c r="L196" s="7722"/>
      <c r="M196" s="7443"/>
      <c r="N196" s="7443"/>
      <c r="O196" s="7443"/>
      <c r="P196" s="7443"/>
      <c r="Q196" s="7443"/>
      <c r="R196" s="7443"/>
      <c r="S196" s="7443"/>
      <c r="T196" s="7443"/>
      <c r="U196" s="7443"/>
      <c r="V196" s="7443"/>
      <c r="W196" s="7443"/>
      <c r="X196" s="7443"/>
      <c r="Y196" s="7443"/>
      <c r="Z196" s="7443"/>
      <c r="AA196" s="7443"/>
      <c r="AB196" s="7443"/>
      <c r="AC196" s="7443"/>
      <c r="AD196" s="7443"/>
      <c r="AE196" s="7443"/>
      <c r="AF196" s="7443"/>
      <c r="AG196" s="7444"/>
      <c r="AH196" s="7444"/>
      <c r="AI196" s="7444"/>
      <c r="AJ196" s="7444"/>
      <c r="AK196" s="7444"/>
      <c r="AL196" s="7444"/>
      <c r="AM196" s="7444"/>
      <c r="AN196" s="7444"/>
      <c r="AO196" s="7444"/>
      <c r="AP196" s="7444"/>
      <c r="AQ196" s="7444"/>
      <c r="AR196" s="7444"/>
      <c r="AS196" s="7444"/>
      <c r="AT196" s="7444"/>
      <c r="AU196" s="7444"/>
      <c r="AV196" s="7444"/>
      <c r="AW196" s="7444"/>
      <c r="AX196" s="7444"/>
      <c r="AY196" s="7444"/>
      <c r="AZ196" s="7444"/>
      <c r="BA196" s="7444"/>
      <c r="BB196" s="7444"/>
      <c r="BC196" s="7444"/>
      <c r="BD196" s="7444"/>
      <c r="BE196" s="7444"/>
      <c r="BF196" s="7444"/>
      <c r="BG196" s="7444"/>
      <c r="BH196" s="7444"/>
      <c r="BI196" s="7444"/>
      <c r="BJ196" s="7444"/>
      <c r="BK196" s="7444"/>
      <c r="BL196" s="7444"/>
      <c r="BM196" s="7444"/>
      <c r="BN196" s="7444"/>
      <c r="BO196" s="7444"/>
      <c r="BP196" s="7444"/>
      <c r="BQ196" s="7444"/>
      <c r="BR196" s="7444"/>
      <c r="BS196" s="7444"/>
      <c r="BT196" s="7444"/>
      <c r="BU196" s="7444"/>
      <c r="BV196" s="7444"/>
      <c r="BW196" s="7444"/>
      <c r="BX196" s="7444"/>
      <c r="BY196" s="7444"/>
      <c r="BZ196" s="7444"/>
      <c r="CA196" s="7444"/>
      <c r="CB196" s="7444"/>
      <c r="CC196" s="7444"/>
      <c r="CD196" s="7444"/>
      <c r="CE196" s="7444"/>
      <c r="CF196" s="7444"/>
      <c r="CG196" s="7444"/>
      <c r="CH196" s="7444"/>
      <c r="CI196" s="7444"/>
      <c r="CJ196" s="7444"/>
      <c r="CK196" s="7444"/>
      <c r="CL196" s="7444"/>
    </row>
    <row r="197" spans="1:90" ht="19.5" customHeight="1" x14ac:dyDescent="0.35">
      <c r="A197" s="7888" t="s">
        <v>4081</v>
      </c>
      <c r="B197" s="7934"/>
      <c r="C197" s="7890"/>
      <c r="D197" s="7935"/>
      <c r="E197" s="7936"/>
      <c r="F197" s="7889"/>
      <c r="G197" s="7606"/>
      <c r="H197" s="7937"/>
      <c r="I197" s="7937"/>
      <c r="J197" s="7937"/>
      <c r="K197" s="7937"/>
      <c r="L197" s="613"/>
      <c r="M197" s="7443"/>
      <c r="N197" s="7443"/>
      <c r="O197" s="7443"/>
      <c r="P197" s="7443"/>
      <c r="Q197" s="7443"/>
      <c r="R197" s="7443"/>
      <c r="S197" s="7443"/>
      <c r="T197" s="7443"/>
      <c r="U197" s="7443"/>
      <c r="V197" s="7443"/>
      <c r="W197" s="7443"/>
      <c r="X197" s="7443"/>
      <c r="Y197" s="7443"/>
      <c r="Z197" s="7443"/>
      <c r="AA197" s="7443"/>
      <c r="AB197" s="7443"/>
      <c r="AC197" s="7443"/>
      <c r="AD197" s="7443"/>
      <c r="AE197" s="7443"/>
      <c r="AF197" s="7443"/>
      <c r="AG197" s="7444"/>
      <c r="AH197" s="7444"/>
      <c r="AI197" s="7444"/>
      <c r="AJ197" s="7444"/>
      <c r="AK197" s="7444"/>
      <c r="AL197" s="7444"/>
      <c r="AM197" s="7444"/>
      <c r="AN197" s="7444"/>
      <c r="AO197" s="7444"/>
      <c r="AP197" s="7444"/>
      <c r="AQ197" s="7444"/>
      <c r="AR197" s="7444"/>
      <c r="AS197" s="7444"/>
      <c r="AT197" s="7444"/>
      <c r="AU197" s="7444"/>
      <c r="AV197" s="7444"/>
      <c r="AW197" s="7444"/>
      <c r="AX197" s="7444"/>
      <c r="AY197" s="7444"/>
      <c r="AZ197" s="7444"/>
      <c r="BA197" s="7444"/>
      <c r="BB197" s="7444"/>
      <c r="BC197" s="7444"/>
      <c r="BD197" s="7444"/>
      <c r="BE197" s="7444"/>
      <c r="BF197" s="7444"/>
      <c r="BG197" s="7444"/>
      <c r="BH197" s="7444"/>
      <c r="BI197" s="7444"/>
      <c r="BJ197" s="7444"/>
      <c r="BK197" s="7444"/>
      <c r="BL197" s="7444"/>
      <c r="BM197" s="7444"/>
      <c r="BN197" s="7444"/>
      <c r="BO197" s="7444"/>
      <c r="BP197" s="7444"/>
      <c r="BQ197" s="7444"/>
      <c r="BR197" s="7444"/>
      <c r="BS197" s="7444"/>
      <c r="BT197" s="7444"/>
      <c r="BU197" s="7444"/>
      <c r="BV197" s="7444"/>
      <c r="BW197" s="7444"/>
      <c r="BX197" s="7444"/>
      <c r="BY197" s="7444"/>
      <c r="BZ197" s="7444"/>
      <c r="CA197" s="7444"/>
      <c r="CB197" s="7444"/>
      <c r="CC197" s="7444"/>
      <c r="CD197" s="7444"/>
      <c r="CE197" s="7444"/>
      <c r="CF197" s="7444"/>
      <c r="CG197" s="7444"/>
      <c r="CH197" s="7444"/>
      <c r="CI197" s="7444"/>
      <c r="CJ197" s="7444"/>
      <c r="CK197" s="7444"/>
      <c r="CL197" s="7444"/>
    </row>
    <row r="198" spans="1:90" ht="26.5" customHeight="1" x14ac:dyDescent="0.35">
      <c r="A198" s="3304" t="s">
        <v>4082</v>
      </c>
      <c r="B198" s="7938"/>
      <c r="C198" s="7444"/>
      <c r="D198" s="7443"/>
      <c r="E198" s="7443"/>
      <c r="F198" s="7443"/>
      <c r="G198" s="7443"/>
      <c r="H198" s="7443"/>
      <c r="I198" s="7443"/>
      <c r="J198" s="7443"/>
      <c r="K198" s="7443"/>
      <c r="L198" s="7443"/>
      <c r="M198" s="7443"/>
      <c r="N198" s="7443"/>
      <c r="O198" s="7443"/>
      <c r="P198" s="7443"/>
      <c r="Q198" s="7443"/>
      <c r="R198" s="7443"/>
      <c r="S198" s="7443"/>
      <c r="T198" s="7443"/>
      <c r="U198" s="7443"/>
      <c r="V198" s="7443"/>
      <c r="W198" s="7443"/>
      <c r="X198" s="7443"/>
      <c r="Y198" s="7443"/>
      <c r="Z198" s="7443"/>
      <c r="AA198" s="7443"/>
      <c r="AB198" s="7443"/>
      <c r="AC198" s="7443"/>
      <c r="AD198" s="7443"/>
      <c r="AE198" s="7443"/>
      <c r="AF198" s="7443"/>
      <c r="AG198" s="7444"/>
      <c r="AH198" s="7444"/>
      <c r="AI198" s="7444"/>
      <c r="AJ198" s="7444"/>
      <c r="AK198" s="7444"/>
      <c r="AL198" s="7444"/>
      <c r="AM198" s="7444"/>
      <c r="AN198" s="7444"/>
      <c r="AO198" s="7444"/>
      <c r="AP198" s="7444"/>
      <c r="AQ198" s="7444"/>
      <c r="AR198" s="7444"/>
      <c r="AS198" s="7444"/>
      <c r="AT198" s="7444"/>
      <c r="AU198" s="7444"/>
      <c r="AV198" s="7444"/>
      <c r="AW198" s="7444"/>
      <c r="AX198" s="7444"/>
      <c r="AY198" s="7444"/>
      <c r="AZ198" s="7444"/>
      <c r="BA198" s="7444"/>
      <c r="BB198" s="7444"/>
      <c r="BC198" s="7444"/>
      <c r="BD198" s="7444"/>
      <c r="BE198" s="7444"/>
      <c r="BF198" s="7444"/>
      <c r="BG198" s="7444"/>
      <c r="BH198" s="7444"/>
      <c r="BI198" s="7444"/>
      <c r="BJ198" s="7444"/>
      <c r="BK198" s="7444"/>
      <c r="BL198" s="7444"/>
      <c r="BM198" s="7444"/>
      <c r="BN198" s="7444"/>
      <c r="BO198" s="7444"/>
      <c r="BP198" s="7444"/>
      <c r="BQ198" s="7444"/>
      <c r="BR198" s="7444"/>
      <c r="BS198" s="7444"/>
      <c r="BT198" s="7444"/>
      <c r="BU198" s="7444"/>
      <c r="BV198" s="7444"/>
      <c r="BW198" s="7444"/>
      <c r="BX198" s="7444"/>
      <c r="BY198" s="7444"/>
      <c r="BZ198" s="7444"/>
      <c r="CA198" s="7444"/>
      <c r="CB198" s="7444"/>
      <c r="CC198" s="7444"/>
      <c r="CD198" s="7444"/>
      <c r="CE198" s="7444"/>
      <c r="CF198" s="7444"/>
      <c r="CG198" s="7444"/>
      <c r="CH198" s="7444"/>
      <c r="CI198" s="7444"/>
      <c r="CJ198" s="7444"/>
      <c r="CK198" s="7444"/>
      <c r="CL198" s="7444"/>
    </row>
    <row r="199" spans="1:90" ht="15" customHeight="1" x14ac:dyDescent="0.35">
      <c r="A199" s="7939" t="s">
        <v>4083</v>
      </c>
      <c r="B199" s="3214"/>
      <c r="C199" s="7844" t="s">
        <v>4069</v>
      </c>
      <c r="D199" s="7940" t="s">
        <v>4070</v>
      </c>
      <c r="E199" s="7941"/>
      <c r="F199" s="7941"/>
      <c r="G199" s="7941"/>
      <c r="H199" s="7941"/>
      <c r="I199" s="7941"/>
      <c r="J199" s="7942"/>
      <c r="K199" s="7943" t="s">
        <v>4084</v>
      </c>
      <c r="L199" s="7944"/>
      <c r="M199" s="7944"/>
      <c r="N199" s="7945"/>
      <c r="O199" s="7443"/>
      <c r="P199" s="7443"/>
      <c r="Q199" s="7443"/>
      <c r="R199" s="7443"/>
      <c r="S199" s="7443"/>
      <c r="T199" s="7443"/>
      <c r="U199" s="7443"/>
      <c r="V199" s="7443"/>
      <c r="W199" s="7443"/>
      <c r="X199" s="7443"/>
      <c r="Y199" s="7443"/>
      <c r="Z199" s="7443"/>
      <c r="AA199" s="7443"/>
      <c r="AB199" s="7443"/>
      <c r="AC199" s="7443"/>
      <c r="AD199" s="7443"/>
      <c r="AE199" s="7443"/>
      <c r="AF199" s="7443"/>
      <c r="AG199" s="7444"/>
      <c r="AH199" s="7444"/>
      <c r="AI199" s="7444"/>
      <c r="AJ199" s="7444"/>
      <c r="AK199" s="7444"/>
      <c r="AL199" s="7444"/>
      <c r="AM199" s="7444"/>
      <c r="AN199" s="7444"/>
      <c r="AO199" s="7444"/>
      <c r="AP199" s="7444"/>
      <c r="AQ199" s="7444"/>
      <c r="AR199" s="7444"/>
      <c r="AS199" s="7444"/>
      <c r="AT199" s="7444"/>
      <c r="AU199" s="7444"/>
      <c r="AV199" s="7444"/>
      <c r="AW199" s="7444"/>
      <c r="AX199" s="7444"/>
      <c r="AY199" s="7444"/>
      <c r="AZ199" s="7444"/>
      <c r="BA199" s="7444"/>
      <c r="BB199" s="7444"/>
      <c r="BC199" s="7444"/>
      <c r="BD199" s="7444"/>
      <c r="BE199" s="7444"/>
      <c r="BF199" s="7444"/>
      <c r="BG199" s="7444"/>
      <c r="BH199" s="7444"/>
      <c r="BI199" s="7444"/>
      <c r="BJ199" s="7444"/>
      <c r="BK199" s="7444"/>
      <c r="BL199" s="7444"/>
      <c r="BM199" s="7444"/>
      <c r="BN199" s="7444"/>
      <c r="BO199" s="7444"/>
      <c r="BP199" s="7444"/>
      <c r="BQ199" s="7444"/>
      <c r="BR199" s="7444"/>
      <c r="BS199" s="7444"/>
      <c r="BT199" s="7444"/>
      <c r="BU199" s="7444"/>
      <c r="BV199" s="7444"/>
      <c r="BW199" s="7444"/>
      <c r="BX199" s="7444"/>
      <c r="BY199" s="7444"/>
      <c r="BZ199" s="7444"/>
      <c r="CA199" s="7444"/>
      <c r="CB199" s="7444"/>
      <c r="CC199" s="7444"/>
      <c r="CD199" s="7444"/>
      <c r="CE199" s="7444"/>
      <c r="CF199" s="7444"/>
      <c r="CG199" s="7444"/>
      <c r="CH199" s="7444"/>
      <c r="CI199" s="7444"/>
      <c r="CJ199" s="7444"/>
      <c r="CK199" s="7444"/>
      <c r="CL199" s="7444"/>
    </row>
    <row r="200" spans="1:90" ht="37.5" customHeight="1" x14ac:dyDescent="0.35">
      <c r="A200" s="7946"/>
      <c r="B200" s="7947"/>
      <c r="C200" s="7475"/>
      <c r="D200" s="7924" t="s">
        <v>4071</v>
      </c>
      <c r="E200" s="7924" t="s">
        <v>4085</v>
      </c>
      <c r="F200" s="7924" t="s">
        <v>4086</v>
      </c>
      <c r="G200" s="7924" t="s">
        <v>4087</v>
      </c>
      <c r="H200" s="7924" t="s">
        <v>4088</v>
      </c>
      <c r="I200" s="7948" t="s">
        <v>104</v>
      </c>
      <c r="J200" s="7948" t="s">
        <v>4089</v>
      </c>
      <c r="K200" s="7860" t="s">
        <v>4090</v>
      </c>
      <c r="L200" s="7949" t="s">
        <v>4091</v>
      </c>
      <c r="M200" s="7949" t="s">
        <v>3350</v>
      </c>
      <c r="N200" s="7859" t="s">
        <v>4092</v>
      </c>
      <c r="O200" s="7443"/>
      <c r="P200" s="7443"/>
      <c r="Q200" s="7443"/>
      <c r="R200" s="7443"/>
      <c r="S200" s="7443"/>
      <c r="T200" s="7443"/>
      <c r="U200" s="7443"/>
      <c r="V200" s="7443"/>
      <c r="W200" s="7443"/>
      <c r="X200" s="7443"/>
      <c r="Y200" s="7443"/>
      <c r="Z200" s="7443"/>
      <c r="AA200" s="7443"/>
      <c r="AB200" s="7443"/>
      <c r="AC200" s="7443"/>
      <c r="AD200" s="7443"/>
      <c r="AE200" s="7443"/>
      <c r="AF200" s="7443"/>
      <c r="AG200" s="7444"/>
      <c r="AH200" s="7444"/>
      <c r="AI200" s="7444"/>
      <c r="AJ200" s="7444"/>
      <c r="AK200" s="7444"/>
      <c r="AL200" s="7444"/>
      <c r="AM200" s="7444"/>
      <c r="AN200" s="7444"/>
      <c r="AO200" s="7444"/>
      <c r="AP200" s="7444"/>
      <c r="AQ200" s="7444"/>
      <c r="AR200" s="7444"/>
      <c r="AS200" s="7444"/>
      <c r="AT200" s="7444"/>
      <c r="AU200" s="7444"/>
      <c r="AV200" s="7444"/>
      <c r="AW200" s="7444"/>
      <c r="AX200" s="7444"/>
      <c r="AY200" s="7444"/>
      <c r="AZ200" s="7444"/>
      <c r="BA200" s="7444"/>
      <c r="BB200" s="7444"/>
      <c r="BC200" s="7444"/>
      <c r="BD200" s="7444"/>
      <c r="BE200" s="7444"/>
      <c r="BF200" s="7444"/>
      <c r="BG200" s="7444"/>
      <c r="BH200" s="7444"/>
      <c r="BI200" s="7444"/>
      <c r="BJ200" s="7444"/>
      <c r="BK200" s="7444"/>
      <c r="BL200" s="7444"/>
      <c r="BM200" s="7444"/>
      <c r="BN200" s="7444"/>
      <c r="BO200" s="7444"/>
      <c r="BP200" s="7444"/>
      <c r="BQ200" s="7444"/>
      <c r="BR200" s="7444"/>
      <c r="BS200" s="7444"/>
      <c r="BT200" s="7444"/>
      <c r="BU200" s="7444"/>
      <c r="BV200" s="7444"/>
      <c r="BW200" s="7444"/>
      <c r="BX200" s="7444"/>
      <c r="BY200" s="7444"/>
      <c r="BZ200" s="7444"/>
      <c r="CA200" s="7444"/>
      <c r="CB200" s="7444"/>
      <c r="CC200" s="7444"/>
      <c r="CD200" s="7444"/>
      <c r="CE200" s="7444"/>
      <c r="CF200" s="7444"/>
      <c r="CG200" s="7444"/>
      <c r="CH200" s="7444"/>
      <c r="CI200" s="7444"/>
      <c r="CJ200" s="7444"/>
      <c r="CK200" s="7444"/>
      <c r="CL200" s="7444"/>
    </row>
    <row r="201" spans="1:90" ht="18" customHeight="1" x14ac:dyDescent="0.35">
      <c r="A201" s="7844" t="s">
        <v>3376</v>
      </c>
      <c r="B201" s="7950" t="s">
        <v>4093</v>
      </c>
      <c r="C201" s="5938"/>
      <c r="D201" s="7885"/>
      <c r="E201" s="7884"/>
      <c r="F201" s="7885"/>
      <c r="G201" s="7884"/>
      <c r="H201" s="5938"/>
      <c r="I201" s="7951"/>
      <c r="J201" s="7951"/>
      <c r="K201" s="7952"/>
      <c r="L201" s="7933"/>
      <c r="M201" s="7933"/>
      <c r="N201" s="7953"/>
      <c r="O201" s="7443"/>
      <c r="P201" s="7443"/>
      <c r="Q201" s="7443"/>
      <c r="R201" s="7443"/>
      <c r="S201" s="7443"/>
      <c r="T201" s="7443"/>
      <c r="U201" s="7443"/>
      <c r="V201" s="7443"/>
      <c r="W201" s="7443"/>
      <c r="X201" s="7443"/>
      <c r="Y201" s="7443"/>
      <c r="Z201" s="7443"/>
      <c r="AA201" s="7443"/>
      <c r="AB201" s="7443"/>
      <c r="AC201" s="7443"/>
      <c r="AD201" s="7443"/>
      <c r="AE201" s="7443"/>
      <c r="AF201" s="7443"/>
      <c r="AG201" s="7444"/>
      <c r="AH201" s="7444"/>
      <c r="AI201" s="7444"/>
      <c r="AJ201" s="7444"/>
      <c r="AK201" s="7444"/>
      <c r="AL201" s="7444"/>
      <c r="AM201" s="7444"/>
      <c r="AN201" s="7444"/>
      <c r="AO201" s="7444"/>
      <c r="AP201" s="7444"/>
      <c r="AQ201" s="7444"/>
      <c r="AR201" s="7444"/>
      <c r="AS201" s="7444"/>
      <c r="AT201" s="7444"/>
      <c r="AU201" s="7444"/>
      <c r="AV201" s="7444"/>
      <c r="AW201" s="7444"/>
      <c r="AX201" s="7444"/>
      <c r="AY201" s="7444"/>
      <c r="AZ201" s="7444"/>
      <c r="BA201" s="7444"/>
      <c r="BB201" s="7444"/>
      <c r="BC201" s="7444"/>
      <c r="BD201" s="7444"/>
      <c r="BE201" s="7444"/>
      <c r="BF201" s="7444"/>
      <c r="BG201" s="7444"/>
      <c r="BH201" s="7444"/>
      <c r="BI201" s="7444"/>
      <c r="BJ201" s="7444"/>
      <c r="BK201" s="7444"/>
      <c r="BL201" s="7444"/>
      <c r="BM201" s="7444"/>
      <c r="BN201" s="7444"/>
      <c r="BO201" s="7444"/>
      <c r="BP201" s="7444"/>
      <c r="BQ201" s="7444"/>
      <c r="BR201" s="7444"/>
      <c r="BS201" s="7444"/>
      <c r="BT201" s="7444"/>
      <c r="BU201" s="7444"/>
      <c r="BV201" s="7444"/>
      <c r="BW201" s="7444"/>
      <c r="BX201" s="7444"/>
      <c r="BY201" s="7444"/>
      <c r="BZ201" s="7444"/>
      <c r="CA201" s="7444"/>
      <c r="CB201" s="7444"/>
      <c r="CC201" s="7444"/>
      <c r="CD201" s="7444"/>
      <c r="CE201" s="7444"/>
      <c r="CF201" s="7444"/>
      <c r="CG201" s="7444"/>
      <c r="CH201" s="7444"/>
      <c r="CI201" s="7444"/>
      <c r="CJ201" s="7444"/>
      <c r="CK201" s="7444"/>
      <c r="CL201" s="7444"/>
    </row>
    <row r="202" spans="1:90" ht="21.65" customHeight="1" x14ac:dyDescent="0.35">
      <c r="A202" s="5612"/>
      <c r="B202" s="7954" t="s">
        <v>4094</v>
      </c>
      <c r="C202" s="7841"/>
      <c r="D202" s="7884"/>
      <c r="E202" s="7886"/>
      <c r="F202" s="7955"/>
      <c r="G202" s="7884"/>
      <c r="H202" s="7841"/>
      <c r="I202" s="662"/>
      <c r="J202" s="951"/>
      <c r="K202" s="7952"/>
      <c r="L202" s="7933"/>
      <c r="M202" s="7933"/>
      <c r="N202" s="7953"/>
      <c r="O202" s="7443"/>
      <c r="P202" s="7443"/>
      <c r="Q202" s="7443"/>
      <c r="R202" s="7443"/>
      <c r="S202" s="7443"/>
      <c r="T202" s="7443"/>
      <c r="U202" s="7443"/>
      <c r="V202" s="7443"/>
      <c r="W202" s="7443"/>
      <c r="X202" s="7443"/>
      <c r="Y202" s="7443"/>
      <c r="Z202" s="7443"/>
      <c r="AA202" s="7443"/>
      <c r="AB202" s="7443"/>
      <c r="AC202" s="7443"/>
      <c r="AD202" s="7443"/>
      <c r="AE202" s="7443"/>
      <c r="AF202" s="7443"/>
      <c r="AG202" s="7444"/>
      <c r="AH202" s="7444"/>
      <c r="AI202" s="7444"/>
      <c r="AJ202" s="7444"/>
      <c r="AK202" s="7444"/>
      <c r="AL202" s="7444"/>
      <c r="AM202" s="7444"/>
      <c r="AN202" s="7444"/>
      <c r="AO202" s="7444"/>
      <c r="AP202" s="7444"/>
      <c r="AQ202" s="7444"/>
      <c r="AR202" s="7444"/>
      <c r="AS202" s="7444"/>
      <c r="AT202" s="7444"/>
      <c r="AU202" s="7444"/>
      <c r="AV202" s="7444"/>
      <c r="AW202" s="7444"/>
      <c r="AX202" s="7444"/>
      <c r="AY202" s="7444"/>
      <c r="AZ202" s="7444"/>
      <c r="BA202" s="7444"/>
      <c r="BB202" s="7444"/>
      <c r="BC202" s="7444"/>
      <c r="BD202" s="7444"/>
      <c r="BE202" s="7444"/>
      <c r="BF202" s="7444"/>
      <c r="BG202" s="7444"/>
      <c r="BH202" s="7444"/>
      <c r="BI202" s="7444"/>
      <c r="BJ202" s="7444"/>
      <c r="BK202" s="7444"/>
      <c r="BL202" s="7444"/>
      <c r="BM202" s="7444"/>
      <c r="BN202" s="7444"/>
      <c r="BO202" s="7444"/>
      <c r="BP202" s="7444"/>
      <c r="BQ202" s="7444"/>
      <c r="BR202" s="7444"/>
      <c r="BS202" s="7444"/>
      <c r="BT202" s="7444"/>
      <c r="BU202" s="7444"/>
      <c r="BV202" s="7444"/>
      <c r="BW202" s="7444"/>
      <c r="BX202" s="7444"/>
      <c r="BY202" s="7444"/>
      <c r="BZ202" s="7444"/>
      <c r="CA202" s="7444"/>
      <c r="CB202" s="7444"/>
      <c r="CC202" s="7444"/>
      <c r="CD202" s="7444"/>
      <c r="CE202" s="7444"/>
      <c r="CF202" s="7444"/>
      <c r="CG202" s="7444"/>
      <c r="CH202" s="7444"/>
      <c r="CI202" s="7444"/>
      <c r="CJ202" s="7444"/>
      <c r="CK202" s="7444"/>
      <c r="CL202" s="7444"/>
    </row>
    <row r="203" spans="1:90" ht="16.5" customHeight="1" x14ac:dyDescent="0.35">
      <c r="A203" s="5612"/>
      <c r="B203" s="7954" t="s">
        <v>4095</v>
      </c>
      <c r="C203" s="7841"/>
      <c r="D203" s="7955"/>
      <c r="E203" s="7955"/>
      <c r="F203" s="7884"/>
      <c r="G203" s="7884"/>
      <c r="H203" s="7841"/>
      <c r="I203" s="7723"/>
      <c r="J203" s="7721"/>
      <c r="K203" s="7952"/>
      <c r="L203" s="7933"/>
      <c r="M203" s="7933"/>
      <c r="N203" s="7956"/>
      <c r="O203" s="7443"/>
      <c r="P203" s="7443"/>
      <c r="Q203" s="7443"/>
      <c r="R203" s="7443"/>
      <c r="S203" s="7443"/>
      <c r="T203" s="7443"/>
      <c r="U203" s="7443"/>
      <c r="V203" s="7443"/>
      <c r="W203" s="7443"/>
      <c r="X203" s="7443"/>
      <c r="Y203" s="7443"/>
      <c r="Z203" s="7443"/>
      <c r="AA203" s="7443"/>
      <c r="AB203" s="7443"/>
      <c r="AC203" s="7443"/>
      <c r="AD203" s="7443"/>
      <c r="AE203" s="7443"/>
      <c r="AF203" s="7443"/>
      <c r="AG203" s="7444"/>
      <c r="AH203" s="7444"/>
      <c r="AI203" s="7444"/>
      <c r="AJ203" s="7444"/>
      <c r="AK203" s="7444"/>
      <c r="AL203" s="7444"/>
      <c r="AM203" s="7444"/>
      <c r="AN203" s="7444"/>
      <c r="AO203" s="7444"/>
      <c r="AP203" s="7444"/>
      <c r="AQ203" s="7444"/>
      <c r="AR203" s="7444"/>
      <c r="AS203" s="7444"/>
      <c r="AT203" s="7444"/>
      <c r="AU203" s="7444"/>
      <c r="AV203" s="7444"/>
      <c r="AW203" s="7444"/>
      <c r="AX203" s="7444"/>
      <c r="AY203" s="7444"/>
      <c r="AZ203" s="7444"/>
      <c r="BA203" s="7444"/>
      <c r="BB203" s="7444"/>
      <c r="BC203" s="7444"/>
      <c r="BD203" s="7444"/>
      <c r="BE203" s="7444"/>
      <c r="BF203" s="7444"/>
      <c r="BG203" s="7444"/>
      <c r="BH203" s="7444"/>
      <c r="BI203" s="7444"/>
      <c r="BJ203" s="7444"/>
      <c r="BK203" s="7444"/>
      <c r="BL203" s="7444"/>
      <c r="BM203" s="7444"/>
      <c r="BN203" s="7444"/>
      <c r="BO203" s="7444"/>
      <c r="BP203" s="7444"/>
      <c r="BQ203" s="7444"/>
      <c r="BR203" s="7444"/>
      <c r="BS203" s="7444"/>
      <c r="BT203" s="7444"/>
      <c r="BU203" s="7444"/>
      <c r="BV203" s="7444"/>
      <c r="BW203" s="7444"/>
      <c r="BX203" s="7444"/>
      <c r="BY203" s="7444"/>
      <c r="BZ203" s="7444"/>
      <c r="CA203" s="7444"/>
      <c r="CB203" s="7444"/>
      <c r="CC203" s="7444"/>
      <c r="CD203" s="7444"/>
      <c r="CE203" s="7444"/>
      <c r="CF203" s="7444"/>
      <c r="CG203" s="7444"/>
      <c r="CH203" s="7444"/>
      <c r="CI203" s="7444"/>
      <c r="CJ203" s="7444"/>
      <c r="CK203" s="7444"/>
      <c r="CL203" s="7444"/>
    </row>
    <row r="204" spans="1:90" ht="17.25" customHeight="1" x14ac:dyDescent="0.35">
      <c r="A204" s="7475"/>
      <c r="B204" s="7957" t="s">
        <v>4096</v>
      </c>
      <c r="C204" s="7958"/>
      <c r="D204" s="7890"/>
      <c r="E204" s="7890"/>
      <c r="F204" s="7890"/>
      <c r="G204" s="7892"/>
      <c r="H204" s="7891"/>
      <c r="I204" s="7959"/>
      <c r="J204" s="7959"/>
      <c r="K204" s="7960"/>
      <c r="L204" s="7961"/>
      <c r="M204" s="7961"/>
      <c r="N204" s="613"/>
      <c r="O204" s="7443"/>
      <c r="P204" s="7443"/>
      <c r="Q204" s="7443"/>
      <c r="R204" s="7443"/>
      <c r="S204" s="7443"/>
      <c r="T204" s="7443"/>
      <c r="U204" s="7443"/>
      <c r="V204" s="7443"/>
      <c r="W204" s="7443"/>
      <c r="X204" s="7443"/>
      <c r="Y204" s="7443"/>
      <c r="Z204" s="7443"/>
      <c r="AA204" s="7443"/>
      <c r="AB204" s="7443"/>
      <c r="AC204" s="7443"/>
      <c r="AD204" s="7443"/>
      <c r="AE204" s="7443"/>
      <c r="AF204" s="7443"/>
      <c r="AG204" s="7444"/>
      <c r="AH204" s="7444"/>
      <c r="AI204" s="7444"/>
      <c r="AJ204" s="7444"/>
      <c r="AK204" s="7444"/>
      <c r="AL204" s="7444"/>
      <c r="AM204" s="7444"/>
      <c r="AN204" s="7444"/>
      <c r="AO204" s="7444"/>
      <c r="AP204" s="7444"/>
      <c r="AQ204" s="7444"/>
      <c r="AR204" s="7444"/>
      <c r="AS204" s="7444"/>
      <c r="AT204" s="7444"/>
      <c r="AU204" s="7444"/>
      <c r="AV204" s="7444"/>
      <c r="AW204" s="7444"/>
      <c r="AX204" s="7444"/>
      <c r="AY204" s="7444"/>
      <c r="AZ204" s="7444"/>
      <c r="BA204" s="7444"/>
      <c r="BB204" s="7444"/>
      <c r="BC204" s="7444"/>
      <c r="BD204" s="7444"/>
      <c r="BE204" s="7444"/>
      <c r="BF204" s="7444"/>
      <c r="BG204" s="7444"/>
      <c r="BH204" s="7444"/>
      <c r="BI204" s="7444"/>
      <c r="BJ204" s="7444"/>
      <c r="BK204" s="7444"/>
      <c r="BL204" s="7444"/>
      <c r="BM204" s="7444"/>
      <c r="BN204" s="7444"/>
      <c r="BO204" s="7444"/>
      <c r="BP204" s="7444"/>
      <c r="BQ204" s="7444"/>
      <c r="BR204" s="7444"/>
      <c r="BS204" s="7444"/>
      <c r="BT204" s="7444"/>
      <c r="BU204" s="7444"/>
      <c r="BV204" s="7444"/>
      <c r="BW204" s="7444"/>
      <c r="BX204" s="7444"/>
      <c r="BY204" s="7444"/>
      <c r="BZ204" s="7444"/>
      <c r="CA204" s="7444"/>
      <c r="CB204" s="7444"/>
      <c r="CC204" s="7444"/>
      <c r="CD204" s="7444"/>
      <c r="CE204" s="7444"/>
      <c r="CF204" s="7444"/>
      <c r="CG204" s="7444"/>
      <c r="CH204" s="7444"/>
      <c r="CI204" s="7444"/>
      <c r="CJ204" s="7444"/>
      <c r="CK204" s="7444"/>
      <c r="CL204" s="7444"/>
    </row>
    <row r="205" spans="1:90" ht="27" customHeight="1" x14ac:dyDescent="0.35">
      <c r="A205" s="7146" t="s">
        <v>4097</v>
      </c>
      <c r="B205" s="7962"/>
      <c r="C205" s="7443"/>
      <c r="D205" s="7443"/>
      <c r="E205" s="7443"/>
      <c r="F205" s="7443"/>
      <c r="G205" s="7443"/>
      <c r="H205" s="7443"/>
      <c r="I205" s="7443"/>
      <c r="J205" s="7443"/>
      <c r="K205" s="7443"/>
      <c r="L205" s="7443"/>
      <c r="M205" s="7443"/>
      <c r="N205" s="7443"/>
      <c r="O205" s="7443"/>
      <c r="P205" s="7443"/>
      <c r="Q205" s="7443"/>
      <c r="R205" s="7443"/>
      <c r="S205" s="7443"/>
      <c r="T205" s="7443"/>
      <c r="U205" s="7443"/>
      <c r="V205" s="7963"/>
      <c r="W205" s="7443"/>
      <c r="X205" s="7443"/>
      <c r="Y205" s="7443"/>
      <c r="Z205" s="7443"/>
      <c r="AA205" s="7443"/>
      <c r="AB205" s="7443"/>
      <c r="AC205" s="7443"/>
      <c r="AD205" s="7443"/>
      <c r="AE205" s="7443"/>
      <c r="AF205" s="7443"/>
      <c r="AG205" s="7444"/>
      <c r="AH205" s="7444"/>
      <c r="AI205" s="7444"/>
      <c r="AJ205" s="7444"/>
      <c r="AK205" s="7444"/>
      <c r="AL205" s="7444"/>
      <c r="AM205" s="7444"/>
      <c r="AN205" s="7444"/>
      <c r="AO205" s="7444"/>
      <c r="AP205" s="7444"/>
      <c r="AQ205" s="7444"/>
      <c r="AR205" s="7444"/>
      <c r="AS205" s="7444"/>
      <c r="AT205" s="7444"/>
      <c r="AU205" s="7444"/>
      <c r="AV205" s="7444"/>
      <c r="AW205" s="7444"/>
      <c r="AX205" s="7444"/>
      <c r="AY205" s="7444"/>
      <c r="AZ205" s="7444"/>
      <c r="BA205" s="7444"/>
      <c r="BB205" s="7444"/>
      <c r="BC205" s="7444"/>
      <c r="BD205" s="7444"/>
      <c r="BE205" s="7444"/>
      <c r="BF205" s="7444"/>
      <c r="BG205" s="7444"/>
      <c r="BH205" s="7444"/>
      <c r="BI205" s="7444"/>
      <c r="BJ205" s="7444"/>
      <c r="BK205" s="7444"/>
      <c r="BL205" s="7444"/>
      <c r="BM205" s="7444"/>
      <c r="BN205" s="7444"/>
      <c r="BO205" s="7444"/>
      <c r="BP205" s="7444"/>
      <c r="BQ205" s="7444"/>
      <c r="BR205" s="7444"/>
      <c r="BS205" s="7444"/>
      <c r="BT205" s="7444"/>
      <c r="BU205" s="7444"/>
      <c r="BV205" s="7444"/>
      <c r="BW205" s="7444"/>
      <c r="BX205" s="7444"/>
      <c r="BY205" s="7444"/>
      <c r="BZ205" s="7444"/>
      <c r="CA205" s="7444"/>
      <c r="CB205" s="7444"/>
      <c r="CC205" s="7444"/>
      <c r="CD205" s="7444"/>
      <c r="CE205" s="7444"/>
      <c r="CF205" s="7444"/>
      <c r="CG205" s="7444"/>
      <c r="CH205" s="7444"/>
      <c r="CI205" s="7444"/>
      <c r="CJ205" s="7444"/>
      <c r="CK205" s="7444"/>
      <c r="CL205" s="7444"/>
    </row>
    <row r="206" spans="1:90" ht="16.5" customHeight="1" x14ac:dyDescent="0.35">
      <c r="A206" s="7964" t="s">
        <v>497</v>
      </c>
      <c r="B206" s="7965" t="s">
        <v>4098</v>
      </c>
      <c r="C206" s="7966" t="s">
        <v>4099</v>
      </c>
      <c r="D206" s="7967" t="s">
        <v>4100</v>
      </c>
      <c r="E206" s="7968"/>
      <c r="F206" s="7969" t="s">
        <v>80</v>
      </c>
      <c r="G206" s="7970"/>
      <c r="H206" s="7970"/>
      <c r="I206" s="7970"/>
      <c r="J206" s="7970"/>
      <c r="K206" s="7970"/>
      <c r="L206" s="7970"/>
      <c r="M206" s="7970"/>
      <c r="N206" s="7970"/>
      <c r="O206" s="7970"/>
      <c r="P206" s="7970"/>
      <c r="Q206" s="7970"/>
      <c r="R206" s="7970"/>
      <c r="S206" s="7970"/>
      <c r="T206" s="7971" t="s">
        <v>104</v>
      </c>
      <c r="U206" s="7972" t="s">
        <v>105</v>
      </c>
      <c r="V206" s="7963"/>
      <c r="W206" s="7443"/>
      <c r="X206" s="7443"/>
      <c r="Y206" s="7443"/>
      <c r="Z206" s="7443"/>
      <c r="AA206" s="7443"/>
      <c r="AB206" s="7443"/>
      <c r="AC206" s="7443"/>
      <c r="AD206" s="7443"/>
      <c r="AE206" s="7443"/>
      <c r="AF206" s="7443"/>
      <c r="AG206" s="7444"/>
      <c r="AH206" s="7444"/>
      <c r="AI206" s="7444"/>
      <c r="AJ206" s="7444"/>
      <c r="AK206" s="7444"/>
      <c r="AL206" s="7444"/>
      <c r="AM206" s="7444"/>
      <c r="AN206" s="7444"/>
      <c r="AO206" s="7444"/>
      <c r="AP206" s="7444"/>
      <c r="AQ206" s="7444"/>
      <c r="AR206" s="7444"/>
      <c r="AS206" s="7444"/>
      <c r="AT206" s="7444"/>
      <c r="AU206" s="7444"/>
      <c r="AV206" s="7444"/>
      <c r="AW206" s="7444"/>
      <c r="AX206" s="7444"/>
      <c r="AY206" s="7444"/>
      <c r="AZ206" s="7444"/>
      <c r="BA206" s="7444"/>
      <c r="BB206" s="7444"/>
      <c r="BC206" s="7444"/>
      <c r="BD206" s="7444"/>
      <c r="BE206" s="7444"/>
      <c r="BF206" s="7444"/>
      <c r="BG206" s="7444"/>
      <c r="BH206" s="7444"/>
      <c r="BI206" s="7444"/>
      <c r="BJ206" s="7444"/>
      <c r="BK206" s="7444"/>
      <c r="BL206" s="7444"/>
      <c r="BM206" s="7444"/>
      <c r="BN206" s="7444"/>
      <c r="BO206" s="7444"/>
      <c r="BP206" s="7444"/>
      <c r="BQ206" s="7444"/>
      <c r="BR206" s="7444"/>
      <c r="BS206" s="7444"/>
      <c r="BT206" s="7444"/>
      <c r="BU206" s="7444"/>
      <c r="BV206" s="7444"/>
      <c r="BW206" s="7444"/>
      <c r="BX206" s="7444"/>
      <c r="BY206" s="7444"/>
      <c r="BZ206" s="7444"/>
      <c r="CA206" s="7467" t="s">
        <v>104</v>
      </c>
      <c r="CB206" s="7467" t="s">
        <v>105</v>
      </c>
      <c r="CC206" s="7467" t="s">
        <v>4101</v>
      </c>
      <c r="CD206" s="7444"/>
      <c r="CE206" s="7444"/>
      <c r="CF206" s="7444"/>
      <c r="CG206" s="7444"/>
      <c r="CH206" s="7444"/>
      <c r="CI206" s="7444"/>
      <c r="CJ206" s="7444"/>
      <c r="CK206" s="7467"/>
      <c r="CL206" s="7467"/>
    </row>
    <row r="207" spans="1:90" ht="21.5" x14ac:dyDescent="0.35">
      <c r="A207" s="7964"/>
      <c r="B207" s="7965"/>
      <c r="C207" s="7973"/>
      <c r="D207" s="7974" t="s">
        <v>3216</v>
      </c>
      <c r="E207" s="7975" t="s">
        <v>3349</v>
      </c>
      <c r="F207" s="7974" t="s">
        <v>3417</v>
      </c>
      <c r="G207" s="7976" t="s">
        <v>108</v>
      </c>
      <c r="H207" s="7976" t="s">
        <v>17</v>
      </c>
      <c r="I207" s="7976" t="s">
        <v>18</v>
      </c>
      <c r="J207" s="7976" t="s">
        <v>19</v>
      </c>
      <c r="K207" s="7976" t="s">
        <v>231</v>
      </c>
      <c r="L207" s="7976" t="s">
        <v>21</v>
      </c>
      <c r="M207" s="7976" t="s">
        <v>22</v>
      </c>
      <c r="N207" s="7976" t="s">
        <v>23</v>
      </c>
      <c r="O207" s="7976" t="s">
        <v>24</v>
      </c>
      <c r="P207" s="7976" t="s">
        <v>25</v>
      </c>
      <c r="Q207" s="7976" t="s">
        <v>26</v>
      </c>
      <c r="R207" s="7976" t="s">
        <v>27</v>
      </c>
      <c r="S207" s="7977" t="s">
        <v>28</v>
      </c>
      <c r="T207" s="7978"/>
      <c r="U207" s="7979"/>
      <c r="V207" s="7963"/>
      <c r="W207" s="7443"/>
      <c r="X207" s="7443"/>
      <c r="Y207" s="7443"/>
      <c r="Z207" s="7443"/>
      <c r="AA207" s="7443"/>
      <c r="AB207" s="7443"/>
      <c r="AC207" s="7443"/>
      <c r="AD207" s="7443"/>
      <c r="AE207" s="7443"/>
      <c r="AF207" s="7443"/>
      <c r="AG207" s="7444"/>
      <c r="AH207" s="7444"/>
      <c r="AI207" s="7444"/>
      <c r="AJ207" s="7444"/>
      <c r="AK207" s="7444"/>
      <c r="AL207" s="7444"/>
      <c r="AM207" s="7444"/>
      <c r="AN207" s="7444"/>
      <c r="AO207" s="7444"/>
      <c r="AP207" s="7444"/>
      <c r="AQ207" s="7444"/>
      <c r="AR207" s="7444"/>
      <c r="AS207" s="7444"/>
      <c r="AT207" s="7444"/>
      <c r="AU207" s="7444"/>
      <c r="AV207" s="7444"/>
      <c r="AW207" s="7444"/>
      <c r="AX207" s="7444"/>
      <c r="AY207" s="7444"/>
      <c r="AZ207" s="7444"/>
      <c r="BA207" s="7444"/>
      <c r="BB207" s="7444"/>
      <c r="BC207" s="7444"/>
      <c r="BD207" s="7444"/>
      <c r="BE207" s="7444"/>
      <c r="BF207" s="7444"/>
      <c r="BG207" s="7444"/>
      <c r="BH207" s="7444"/>
      <c r="BI207" s="7444"/>
      <c r="BJ207" s="7444"/>
      <c r="BK207" s="7444"/>
      <c r="BL207" s="7444"/>
      <c r="BM207" s="7444"/>
      <c r="BN207" s="7444"/>
      <c r="BO207" s="7444"/>
      <c r="BP207" s="7444"/>
      <c r="BQ207" s="7444"/>
      <c r="BR207" s="7444"/>
      <c r="BS207" s="7444"/>
      <c r="BT207" s="7444"/>
      <c r="BU207" s="7444"/>
      <c r="BV207" s="7444"/>
      <c r="BW207" s="7444"/>
      <c r="BX207" s="7444"/>
      <c r="BY207" s="7444"/>
      <c r="BZ207" s="7444"/>
      <c r="CA207" s="7467"/>
      <c r="CB207" s="7467"/>
      <c r="CC207" s="7467"/>
      <c r="CD207" s="7444"/>
      <c r="CE207" s="7444"/>
      <c r="CF207" s="7444"/>
      <c r="CG207" s="7444"/>
      <c r="CH207" s="7444"/>
      <c r="CI207" s="7444"/>
      <c r="CJ207" s="7444"/>
      <c r="CK207" s="7467"/>
      <c r="CL207" s="7467"/>
    </row>
    <row r="208" spans="1:90" ht="16.399999999999999" customHeight="1" x14ac:dyDescent="0.35">
      <c r="A208" s="7841" t="s">
        <v>4102</v>
      </c>
      <c r="B208" s="7980"/>
      <c r="C208" s="7981"/>
      <c r="D208" s="7982"/>
      <c r="E208" s="7983"/>
      <c r="F208" s="7980"/>
      <c r="G208" s="7984"/>
      <c r="H208" s="7984"/>
      <c r="I208" s="7984"/>
      <c r="J208" s="7984"/>
      <c r="K208" s="7984"/>
      <c r="L208" s="7984"/>
      <c r="M208" s="7984"/>
      <c r="N208" s="7984"/>
      <c r="O208" s="7984"/>
      <c r="P208" s="7984"/>
      <c r="Q208" s="7984"/>
      <c r="R208" s="7984"/>
      <c r="S208" s="7985"/>
      <c r="T208" s="7986"/>
      <c r="U208" s="7987"/>
      <c r="V208" s="7988"/>
      <c r="W208" s="7443"/>
      <c r="X208" s="7443"/>
      <c r="Y208" s="7443"/>
      <c r="Z208" s="7443"/>
      <c r="AA208" s="7443"/>
      <c r="AB208" s="7443"/>
      <c r="AC208" s="7443"/>
      <c r="AD208" s="7443"/>
      <c r="AE208" s="7443"/>
      <c r="AF208" s="7443"/>
      <c r="AG208" s="7444"/>
      <c r="AH208" s="7444"/>
      <c r="AI208" s="7444"/>
      <c r="AJ208" s="7444"/>
      <c r="AK208" s="7444"/>
      <c r="AL208" s="7444"/>
      <c r="AM208" s="7444"/>
      <c r="AN208" s="7444"/>
      <c r="AO208" s="7444"/>
      <c r="AP208" s="7444"/>
      <c r="AQ208" s="7444"/>
      <c r="AR208" s="7444"/>
      <c r="AS208" s="7444"/>
      <c r="AT208" s="7444"/>
      <c r="AU208" s="7444"/>
      <c r="AV208" s="7444"/>
      <c r="AW208" s="7444"/>
      <c r="AX208" s="7444"/>
      <c r="AY208" s="7444"/>
      <c r="AZ208" s="7444"/>
      <c r="BA208" s="7444"/>
      <c r="BB208" s="7444"/>
      <c r="BC208" s="7444"/>
      <c r="BD208" s="7444"/>
      <c r="BE208" s="7444"/>
      <c r="BF208" s="7444"/>
      <c r="BG208" s="7444"/>
      <c r="BH208" s="7444"/>
      <c r="BI208" s="7444"/>
      <c r="BJ208" s="7444"/>
      <c r="BK208" s="7444"/>
      <c r="BL208" s="7444"/>
      <c r="BM208" s="7444"/>
      <c r="BN208" s="7444"/>
      <c r="BO208" s="7444"/>
      <c r="BP208" s="7444"/>
      <c r="BQ208" s="7444"/>
      <c r="BR208" s="7444"/>
      <c r="BS208" s="7444"/>
      <c r="BT208" s="7444"/>
      <c r="BU208" s="7444"/>
      <c r="BV208" s="7444"/>
      <c r="BW208" s="7444"/>
      <c r="BX208" s="7444"/>
      <c r="BY208" s="7444"/>
      <c r="BZ208" s="7444"/>
      <c r="CA208" s="7444"/>
      <c r="CB208" s="7444"/>
      <c r="CC208" s="7444" t="str">
        <f>IF(OR(AND(T208="",C208&lt;&gt;0),AND(U208="",C208&lt;&gt;0)),"* No olvide digitar Gestantes, Post Parto (Digite CERO si no tiene). ","")</f>
        <v/>
      </c>
      <c r="CD208" s="7444"/>
      <c r="CE208" s="7444"/>
      <c r="CF208" s="7444"/>
      <c r="CG208" s="7444"/>
      <c r="CH208" s="7444"/>
      <c r="CI208" s="7444"/>
      <c r="CJ208" s="7444"/>
      <c r="CK208" s="7444"/>
      <c r="CL208" s="7444"/>
    </row>
    <row r="209" spans="1:81" ht="18" customHeight="1" x14ac:dyDescent="0.35">
      <c r="A209" s="7841" t="s">
        <v>4103</v>
      </c>
      <c r="B209" s="7980"/>
      <c r="C209" s="7989"/>
      <c r="D209" s="7982"/>
      <c r="E209" s="7983"/>
      <c r="F209" s="7980"/>
      <c r="G209" s="7984"/>
      <c r="H209" s="7984"/>
      <c r="I209" s="7984"/>
      <c r="J209" s="7984"/>
      <c r="K209" s="7984"/>
      <c r="L209" s="7984"/>
      <c r="M209" s="7984"/>
      <c r="N209" s="7984"/>
      <c r="O209" s="7984"/>
      <c r="P209" s="7984"/>
      <c r="Q209" s="7984"/>
      <c r="R209" s="7984"/>
      <c r="S209" s="7985"/>
      <c r="T209" s="7990"/>
      <c r="U209" s="7991"/>
      <c r="V209" s="7988"/>
      <c r="W209" s="7443"/>
      <c r="X209" s="7443"/>
      <c r="Y209" s="7443"/>
      <c r="Z209" s="7443"/>
      <c r="AA209" s="7443"/>
      <c r="AB209" s="7443"/>
      <c r="AC209" s="7443"/>
      <c r="AD209" s="7443"/>
      <c r="AE209" s="7443"/>
      <c r="AF209" s="7443"/>
      <c r="AG209" s="7444"/>
      <c r="AH209" s="7444"/>
      <c r="AI209" s="7444"/>
      <c r="AJ209" s="7444"/>
      <c r="AK209" s="7444"/>
      <c r="AL209" s="7444"/>
      <c r="AM209" s="7444"/>
      <c r="AN209" s="7444"/>
      <c r="AO209" s="7444"/>
      <c r="AP209" s="7444"/>
      <c r="AQ209" s="7444"/>
      <c r="AR209" s="7444"/>
      <c r="AS209" s="7444"/>
      <c r="AT209" s="7444"/>
      <c r="AU209" s="7444"/>
      <c r="AV209" s="7444"/>
      <c r="AW209" s="7444"/>
      <c r="AX209" s="7444"/>
      <c r="AY209" s="7444"/>
      <c r="AZ209" s="7444"/>
      <c r="BA209" s="7444"/>
      <c r="BB209" s="7444"/>
      <c r="BC209" s="7444"/>
      <c r="BD209" s="7444"/>
      <c r="BE209" s="7444"/>
      <c r="BF209" s="7444"/>
      <c r="BG209" s="7444"/>
      <c r="BH209" s="7444"/>
      <c r="BI209" s="7444"/>
      <c r="BJ209" s="7444"/>
      <c r="BK209" s="7444"/>
      <c r="BL209" s="7444"/>
      <c r="BM209" s="7444"/>
      <c r="BN209" s="7444"/>
      <c r="BO209" s="7444"/>
      <c r="BP209" s="7444"/>
      <c r="BQ209" s="7444"/>
      <c r="BR209" s="7444"/>
      <c r="BS209" s="7444"/>
      <c r="BT209" s="7444"/>
      <c r="BU209" s="7444"/>
      <c r="BV209" s="7444"/>
      <c r="BW209" s="7444"/>
      <c r="BX209" s="7444"/>
      <c r="BY209" s="7444"/>
      <c r="BZ209" s="7444"/>
      <c r="CA209" s="7444"/>
      <c r="CB209" s="7444"/>
      <c r="CC209" s="7444" t="str">
        <f>IF(OR(AND(T209="",C209&lt;&gt;0),AND(U209="",C209&lt;&gt;0)),"* No olvide digitar Gestantes, Post Parto (Digite CERO si no tiene). ","")</f>
        <v/>
      </c>
    </row>
    <row r="210" spans="1:81" ht="22.4" customHeight="1" x14ac:dyDescent="0.35">
      <c r="A210" s="7654" t="s">
        <v>4104</v>
      </c>
      <c r="B210" s="7992"/>
      <c r="C210" s="7993"/>
      <c r="D210" s="7994"/>
      <c r="E210" s="7995"/>
      <c r="F210" s="7996"/>
      <c r="G210" s="7997"/>
      <c r="H210" s="7997"/>
      <c r="I210" s="7997"/>
      <c r="J210" s="7997"/>
      <c r="K210" s="7997"/>
      <c r="L210" s="7997"/>
      <c r="M210" s="7997"/>
      <c r="N210" s="7997"/>
      <c r="O210" s="7997"/>
      <c r="P210" s="7997"/>
      <c r="Q210" s="7997"/>
      <c r="R210" s="7997"/>
      <c r="S210" s="7998"/>
      <c r="T210" s="7999"/>
      <c r="U210" s="7992"/>
      <c r="V210" s="7988"/>
      <c r="W210" s="7443"/>
      <c r="X210" s="7443"/>
      <c r="Y210" s="7443"/>
      <c r="Z210" s="7443"/>
      <c r="AA210" s="7443"/>
      <c r="AB210" s="7443"/>
      <c r="AC210" s="7443"/>
      <c r="AD210" s="7443"/>
      <c r="AE210" s="7443"/>
      <c r="AF210" s="7443"/>
      <c r="AG210" s="7444"/>
      <c r="AH210" s="7444"/>
      <c r="AI210" s="7444"/>
      <c r="AJ210" s="7444"/>
      <c r="AK210" s="7444"/>
      <c r="AL210" s="7444"/>
      <c r="AM210" s="7444"/>
      <c r="AN210" s="7444"/>
      <c r="AO210" s="7444"/>
      <c r="AP210" s="7444"/>
      <c r="AQ210" s="7444"/>
      <c r="AR210" s="7444"/>
      <c r="AS210" s="7444"/>
      <c r="AT210" s="7444"/>
      <c r="AU210" s="7444"/>
      <c r="AV210" s="7444"/>
      <c r="AW210" s="7444"/>
      <c r="AX210" s="7444"/>
      <c r="AY210" s="7444"/>
      <c r="AZ210" s="7444"/>
      <c r="BA210" s="7444"/>
      <c r="BB210" s="7444"/>
      <c r="BC210" s="7444"/>
      <c r="BD210" s="7444"/>
      <c r="BE210" s="7444"/>
      <c r="BF210" s="7444"/>
      <c r="BG210" s="7444"/>
      <c r="BH210" s="7444"/>
      <c r="BI210" s="7444"/>
      <c r="BJ210" s="7444"/>
      <c r="BK210" s="7444"/>
      <c r="BL210" s="7444"/>
      <c r="BM210" s="7444"/>
      <c r="BN210" s="7444"/>
      <c r="BO210" s="7444"/>
      <c r="BP210" s="7444"/>
      <c r="BQ210" s="7444"/>
      <c r="BR210" s="7444"/>
      <c r="BS210" s="7444"/>
      <c r="BT210" s="7444"/>
      <c r="BU210" s="7444"/>
      <c r="BV210" s="7444"/>
      <c r="BW210" s="7444"/>
      <c r="BX210" s="7444"/>
      <c r="BY210" s="7444"/>
      <c r="BZ210" s="7444"/>
      <c r="CA210" s="7444"/>
      <c r="CB210" s="7444"/>
      <c r="CC210" s="7444" t="str">
        <f>IF(OR(AND(T210="",C210&lt;&gt;0),AND(U210="",C210&lt;&gt;0)),"* No olvide digitar Gestantes, Post Parto (Digite CERO si no tiene). ","")</f>
        <v/>
      </c>
    </row>
    <row r="211" spans="1:81" ht="21" customHeight="1" x14ac:dyDescent="0.35">
      <c r="A211" s="3304" t="s">
        <v>4105</v>
      </c>
      <c r="B211" s="7444"/>
      <c r="C211" s="7444"/>
      <c r="D211" s="7443"/>
      <c r="E211" s="7443"/>
      <c r="F211" s="7443"/>
      <c r="G211" s="7443"/>
      <c r="H211" s="7443"/>
      <c r="I211" s="7443"/>
      <c r="J211" s="7443"/>
      <c r="K211" s="7443"/>
      <c r="L211" s="7443"/>
      <c r="M211" s="7443"/>
      <c r="N211" s="7443"/>
      <c r="O211" s="7443"/>
      <c r="P211" s="7443"/>
      <c r="Q211" s="7443"/>
      <c r="R211" s="7443"/>
      <c r="S211" s="7443"/>
      <c r="T211" s="7443"/>
      <c r="U211" s="7443"/>
      <c r="V211" s="7443"/>
      <c r="W211" s="7443"/>
      <c r="X211" s="7443"/>
      <c r="Y211" s="7443"/>
      <c r="Z211" s="7443"/>
      <c r="AA211" s="7443"/>
      <c r="AB211" s="7443"/>
      <c r="AC211" s="7443"/>
      <c r="AD211" s="7443"/>
      <c r="AE211" s="7443"/>
      <c r="AF211" s="7443"/>
      <c r="AG211" s="7444"/>
      <c r="AH211" s="7444"/>
      <c r="AI211" s="7444"/>
      <c r="AJ211" s="7444"/>
      <c r="AK211" s="7444"/>
      <c r="AL211" s="7444"/>
      <c r="AM211" s="7444"/>
      <c r="AN211" s="7444"/>
      <c r="AO211" s="7444"/>
      <c r="AP211" s="7444"/>
      <c r="AQ211" s="7444"/>
      <c r="AR211" s="7444"/>
      <c r="AS211" s="7444"/>
      <c r="AT211" s="7444"/>
      <c r="AU211" s="7444"/>
      <c r="AV211" s="7444"/>
      <c r="AW211" s="7444"/>
      <c r="AX211" s="7444"/>
      <c r="AY211" s="7444"/>
      <c r="AZ211" s="7444"/>
      <c r="BA211" s="7444"/>
      <c r="BB211" s="7444"/>
      <c r="BC211" s="7444"/>
      <c r="BD211" s="7444"/>
      <c r="BE211" s="7444"/>
      <c r="BF211" s="7444"/>
      <c r="BG211" s="7444"/>
      <c r="BH211" s="7444"/>
      <c r="BI211" s="7444"/>
      <c r="BJ211" s="7444"/>
      <c r="BK211" s="7444"/>
      <c r="BL211" s="7444"/>
      <c r="BM211" s="7444"/>
      <c r="BN211" s="7444"/>
      <c r="BO211" s="7444"/>
      <c r="BP211" s="7444"/>
      <c r="BQ211" s="7444"/>
      <c r="BR211" s="7444"/>
      <c r="BS211" s="7444"/>
      <c r="BT211" s="7444"/>
      <c r="BU211" s="7444"/>
      <c r="BV211" s="7444"/>
      <c r="BW211" s="7444"/>
      <c r="BX211" s="7444"/>
      <c r="BY211" s="7444"/>
      <c r="BZ211" s="7444"/>
      <c r="CA211" s="7444"/>
      <c r="CB211" s="7444"/>
      <c r="CC211" s="7444"/>
    </row>
    <row r="212" spans="1:81" ht="15" customHeight="1" x14ac:dyDescent="0.35">
      <c r="A212" s="7965" t="s">
        <v>3409</v>
      </c>
      <c r="B212" s="7965" t="s">
        <v>4106</v>
      </c>
      <c r="C212" s="7967" t="s">
        <v>4107</v>
      </c>
      <c r="D212" s="7968"/>
      <c r="E212" s="8000" t="s">
        <v>80</v>
      </c>
      <c r="F212" s="8001"/>
      <c r="G212" s="8001"/>
      <c r="H212" s="8001"/>
      <c r="I212" s="8001"/>
      <c r="J212" s="8001"/>
      <c r="K212" s="7972" t="s">
        <v>104</v>
      </c>
      <c r="L212" s="7972" t="s">
        <v>105</v>
      </c>
      <c r="M212" s="7443"/>
      <c r="N212" s="7443"/>
      <c r="O212" s="7443"/>
      <c r="P212" s="7443"/>
      <c r="Q212" s="7443"/>
      <c r="R212" s="7443"/>
      <c r="S212" s="7443"/>
      <c r="T212" s="7443"/>
      <c r="U212" s="7443"/>
      <c r="V212" s="7443"/>
      <c r="W212" s="7443"/>
      <c r="X212" s="7443"/>
      <c r="Y212" s="7443"/>
      <c r="Z212" s="7443"/>
      <c r="AA212" s="7443"/>
      <c r="AB212" s="7443"/>
      <c r="AC212" s="7443"/>
      <c r="AD212" s="7443"/>
      <c r="AE212" s="7443"/>
      <c r="AF212" s="7443"/>
      <c r="AG212" s="7444"/>
      <c r="AH212" s="7444"/>
      <c r="AI212" s="7444"/>
      <c r="AJ212" s="7444"/>
      <c r="AK212" s="7444"/>
      <c r="AL212" s="7444"/>
      <c r="AM212" s="7444"/>
      <c r="AN212" s="7444"/>
      <c r="AO212" s="7444"/>
      <c r="AP212" s="7444"/>
      <c r="AQ212" s="7444"/>
      <c r="AR212" s="7444"/>
      <c r="AS212" s="7444"/>
      <c r="AT212" s="7444"/>
      <c r="AU212" s="7444"/>
      <c r="AV212" s="7444"/>
      <c r="AW212" s="7444"/>
      <c r="AX212" s="7444"/>
      <c r="AY212" s="7444"/>
      <c r="AZ212" s="7444"/>
      <c r="BA212" s="7444"/>
      <c r="BB212" s="7444"/>
      <c r="BC212" s="7444"/>
      <c r="BD212" s="7444"/>
      <c r="BE212" s="7444"/>
      <c r="BF212" s="7444"/>
      <c r="BG212" s="7444"/>
      <c r="BH212" s="7444"/>
      <c r="BI212" s="7444"/>
      <c r="BJ212" s="7444"/>
      <c r="BK212" s="7444"/>
      <c r="BL212" s="7444"/>
      <c r="BM212" s="7444"/>
      <c r="BN212" s="7444"/>
      <c r="BO212" s="7444"/>
      <c r="BP212" s="7444"/>
      <c r="BQ212" s="7444"/>
      <c r="BR212" s="7444"/>
      <c r="BS212" s="7444"/>
      <c r="BT212" s="7444"/>
      <c r="BU212" s="7444"/>
      <c r="BV212" s="7444"/>
      <c r="BW212" s="7444"/>
      <c r="BX212" s="7444"/>
      <c r="BY212" s="7444"/>
      <c r="BZ212" s="7444"/>
      <c r="CA212" s="7467" t="s">
        <v>104</v>
      </c>
      <c r="CB212" s="7467" t="s">
        <v>105</v>
      </c>
      <c r="CC212" s="7467" t="s">
        <v>4101</v>
      </c>
    </row>
    <row r="213" spans="1:81" ht="21.5" x14ac:dyDescent="0.35">
      <c r="A213" s="7965"/>
      <c r="B213" s="7965"/>
      <c r="C213" s="8002" t="s">
        <v>3216</v>
      </c>
      <c r="D213" s="8003" t="s">
        <v>3349</v>
      </c>
      <c r="E213" s="8004" t="s">
        <v>3417</v>
      </c>
      <c r="F213" s="7976" t="s">
        <v>108</v>
      </c>
      <c r="G213" s="7976" t="s">
        <v>17</v>
      </c>
      <c r="H213" s="7976" t="s">
        <v>18</v>
      </c>
      <c r="I213" s="7976" t="s">
        <v>19</v>
      </c>
      <c r="J213" s="8005" t="s">
        <v>4108</v>
      </c>
      <c r="K213" s="7979"/>
      <c r="L213" s="7979"/>
      <c r="M213" s="7443"/>
      <c r="N213" s="7443"/>
      <c r="O213" s="7443"/>
      <c r="P213" s="7443"/>
      <c r="Q213" s="7443"/>
      <c r="R213" s="7443"/>
      <c r="S213" s="7443"/>
      <c r="T213" s="7443"/>
      <c r="U213" s="7443"/>
      <c r="V213" s="7443"/>
      <c r="W213" s="7443"/>
      <c r="X213" s="7443"/>
      <c r="Y213" s="7443"/>
      <c r="Z213" s="7443"/>
      <c r="AA213" s="7443"/>
      <c r="AB213" s="7443"/>
      <c r="AC213" s="7443"/>
      <c r="AD213" s="7443"/>
      <c r="AE213" s="7443"/>
      <c r="AF213" s="7443"/>
      <c r="AG213" s="7444"/>
      <c r="AH213" s="7444"/>
      <c r="AI213" s="7444"/>
      <c r="AJ213" s="7444"/>
      <c r="AK213" s="7444"/>
      <c r="AL213" s="7444"/>
      <c r="AM213" s="7444"/>
      <c r="AN213" s="7444"/>
      <c r="AO213" s="7444"/>
      <c r="AP213" s="7444"/>
      <c r="AQ213" s="7444"/>
      <c r="AR213" s="7444"/>
      <c r="AS213" s="7444"/>
      <c r="AT213" s="7444"/>
      <c r="AU213" s="7444"/>
      <c r="AV213" s="7444"/>
      <c r="AW213" s="7444"/>
      <c r="AX213" s="7444"/>
      <c r="AY213" s="7444"/>
      <c r="AZ213" s="7444"/>
      <c r="BA213" s="7444"/>
      <c r="BB213" s="7444"/>
      <c r="BC213" s="7444"/>
      <c r="BD213" s="7444"/>
      <c r="BE213" s="7444"/>
      <c r="BF213" s="7444"/>
      <c r="BG213" s="7444"/>
      <c r="BH213" s="7444"/>
      <c r="BI213" s="7444"/>
      <c r="BJ213" s="7444"/>
      <c r="BK213" s="7444"/>
      <c r="BL213" s="7444"/>
      <c r="BM213" s="7444"/>
      <c r="BN213" s="7444"/>
      <c r="BO213" s="7444"/>
      <c r="BP213" s="7444"/>
      <c r="BQ213" s="7444"/>
      <c r="BR213" s="7444"/>
      <c r="BS213" s="7444"/>
      <c r="BT213" s="7444"/>
      <c r="BU213" s="7444"/>
      <c r="BV213" s="7444"/>
      <c r="BW213" s="7444"/>
      <c r="BX213" s="7444"/>
      <c r="BY213" s="7444"/>
      <c r="BZ213" s="7444"/>
      <c r="CA213" s="7467"/>
      <c r="CB213" s="7467"/>
      <c r="CC213" s="7467"/>
    </row>
    <row r="214" spans="1:81" ht="24" customHeight="1" x14ac:dyDescent="0.35">
      <c r="A214" s="7841" t="s">
        <v>4109</v>
      </c>
      <c r="B214" s="6309"/>
      <c r="C214" s="7723"/>
      <c r="D214" s="7839"/>
      <c r="E214" s="7723"/>
      <c r="F214" s="7933"/>
      <c r="G214" s="7933"/>
      <c r="H214" s="7933"/>
      <c r="I214" s="7933"/>
      <c r="J214" s="7839"/>
      <c r="K214" s="8006"/>
      <c r="L214" s="8006"/>
      <c r="M214" s="7988" t="str">
        <f>CA214&amp;CB214&amp;CC214</f>
        <v/>
      </c>
      <c r="N214" s="7443"/>
      <c r="O214" s="7443"/>
      <c r="P214" s="7443"/>
      <c r="Q214" s="7443"/>
      <c r="R214" s="7443"/>
      <c r="S214" s="7443"/>
      <c r="T214" s="7443"/>
      <c r="U214" s="7443"/>
      <c r="V214" s="7443"/>
      <c r="W214" s="7443"/>
      <c r="X214" s="7443"/>
      <c r="Y214" s="7443"/>
      <c r="Z214" s="7443"/>
      <c r="AA214" s="7443"/>
      <c r="AB214" s="7443"/>
      <c r="AC214" s="7443"/>
      <c r="AD214" s="7443"/>
      <c r="AE214" s="7443"/>
      <c r="AF214" s="7443"/>
      <c r="AG214" s="7444"/>
      <c r="AH214" s="7444"/>
      <c r="AI214" s="7444"/>
      <c r="AJ214" s="7444"/>
      <c r="AK214" s="7444"/>
      <c r="AL214" s="7444"/>
      <c r="AM214" s="7444"/>
      <c r="AN214" s="7444"/>
      <c r="AO214" s="7444"/>
      <c r="AP214" s="7444"/>
      <c r="AQ214" s="7444"/>
      <c r="AR214" s="7444"/>
      <c r="AS214" s="7444"/>
      <c r="AT214" s="7444"/>
      <c r="AU214" s="7444"/>
      <c r="AV214" s="7444"/>
      <c r="AW214" s="7444"/>
      <c r="AX214" s="7444"/>
      <c r="AY214" s="7444"/>
      <c r="AZ214" s="7444"/>
      <c r="BA214" s="7444"/>
      <c r="BB214" s="7444"/>
      <c r="BC214" s="7444"/>
      <c r="BD214" s="7444"/>
      <c r="BE214" s="7444"/>
      <c r="BF214" s="7444"/>
      <c r="BG214" s="7444"/>
      <c r="BH214" s="7444"/>
      <c r="BI214" s="7444"/>
      <c r="BJ214" s="7444"/>
      <c r="BK214" s="7444"/>
      <c r="BL214" s="7444"/>
      <c r="BM214" s="7444"/>
      <c r="BN214" s="7444"/>
      <c r="BO214" s="7444"/>
      <c r="BP214" s="7444"/>
      <c r="BQ214" s="7444"/>
      <c r="BR214" s="7444"/>
      <c r="BS214" s="7444"/>
      <c r="BT214" s="7444"/>
      <c r="BU214" s="7444"/>
      <c r="BV214" s="7444"/>
      <c r="BW214" s="7444"/>
      <c r="BX214" s="7444"/>
      <c r="BY214" s="7444"/>
      <c r="BZ214" s="7444"/>
      <c r="CA214" s="7444"/>
      <c r="CB214" s="7444"/>
      <c r="CC214" s="7444" t="str">
        <f>IF(OR(AND(T214="",K214&lt;&gt;0),AND(U214="",L214&lt;&gt;0)),"* No olvide digitar Gestantes, Post Parto (Digite CERO si no tiene). ","")</f>
        <v/>
      </c>
    </row>
    <row r="215" spans="1:81" ht="21.75" customHeight="1" x14ac:dyDescent="0.35">
      <c r="A215" s="7654" t="s">
        <v>4110</v>
      </c>
      <c r="B215" s="8007"/>
      <c r="C215" s="7606"/>
      <c r="D215" s="7608"/>
      <c r="E215" s="7606"/>
      <c r="F215" s="7937"/>
      <c r="G215" s="7937"/>
      <c r="H215" s="7937"/>
      <c r="I215" s="7937"/>
      <c r="J215" s="7608"/>
      <c r="K215" s="8008"/>
      <c r="L215" s="8008"/>
      <c r="M215" s="7988" t="str">
        <f>CA215&amp;CB215&amp;CC215</f>
        <v/>
      </c>
      <c r="N215" s="7443"/>
      <c r="O215" s="7443"/>
      <c r="P215" s="7443"/>
      <c r="Q215" s="7443"/>
      <c r="R215" s="7443"/>
      <c r="S215" s="7443"/>
      <c r="T215" s="7443"/>
      <c r="U215" s="7443"/>
      <c r="V215" s="7443"/>
      <c r="W215" s="7443"/>
      <c r="X215" s="7443"/>
      <c r="Y215" s="7443"/>
      <c r="Z215" s="7443"/>
      <c r="AA215" s="7443"/>
      <c r="AB215" s="7443"/>
      <c r="AC215" s="7443"/>
      <c r="AD215" s="7443"/>
      <c r="AE215" s="7443"/>
      <c r="AF215" s="7443"/>
      <c r="AG215" s="7444"/>
      <c r="AH215" s="7444"/>
      <c r="AI215" s="7444"/>
      <c r="AJ215" s="7444"/>
      <c r="AK215" s="7444"/>
      <c r="AL215" s="7444"/>
      <c r="AM215" s="7444"/>
      <c r="AN215" s="7444"/>
      <c r="AO215" s="7444"/>
      <c r="AP215" s="7444"/>
      <c r="AQ215" s="7444"/>
      <c r="AR215" s="7444"/>
      <c r="AS215" s="7444"/>
      <c r="AT215" s="7444"/>
      <c r="AU215" s="7444"/>
      <c r="AV215" s="7444"/>
      <c r="AW215" s="7444"/>
      <c r="AX215" s="7444"/>
      <c r="AY215" s="7444"/>
      <c r="AZ215" s="7444"/>
      <c r="BA215" s="7444"/>
      <c r="BB215" s="7444"/>
      <c r="BC215" s="7444"/>
      <c r="BD215" s="7444"/>
      <c r="BE215" s="7444"/>
      <c r="BF215" s="7444"/>
      <c r="BG215" s="7444"/>
      <c r="BH215" s="7444"/>
      <c r="BI215" s="7444"/>
      <c r="BJ215" s="7444"/>
      <c r="BK215" s="7444"/>
      <c r="BL215" s="7444"/>
      <c r="BM215" s="7444"/>
      <c r="BN215" s="7444"/>
      <c r="BO215" s="7444"/>
      <c r="BP215" s="7444"/>
      <c r="BQ215" s="7444"/>
      <c r="BR215" s="7444"/>
      <c r="BS215" s="7444"/>
      <c r="BT215" s="7444"/>
      <c r="BU215" s="7444"/>
      <c r="BV215" s="7444"/>
      <c r="BW215" s="7444"/>
      <c r="BX215" s="7444"/>
      <c r="BY215" s="7444"/>
      <c r="BZ215" s="7444"/>
      <c r="CA215" s="7444"/>
      <c r="CB215" s="7444"/>
      <c r="CC215" s="7444" t="str">
        <f>IF(OR(AND(T215="",K215&lt;&gt;0),AND(U215="",L215&lt;&gt;0)),"* No olvide digitar Gestantes, Post Parto (Digite CERO si no tiene). ","")</f>
        <v/>
      </c>
    </row>
    <row r="216" spans="1:81" ht="26.25" customHeight="1" x14ac:dyDescent="0.35">
      <c r="A216" s="3304" t="s">
        <v>4111</v>
      </c>
      <c r="B216" s="902"/>
      <c r="C216" s="902"/>
      <c r="D216" s="902"/>
      <c r="E216" s="902"/>
      <c r="F216" s="8009"/>
      <c r="G216" s="8009"/>
      <c r="H216" s="7443"/>
      <c r="I216" s="7443"/>
      <c r="J216" s="7443"/>
      <c r="K216" s="7443"/>
      <c r="L216" s="7443"/>
      <c r="M216" s="7443"/>
      <c r="N216" s="7443"/>
      <c r="O216" s="7443"/>
      <c r="P216" s="7443"/>
      <c r="Q216" s="7443"/>
      <c r="R216" s="7443"/>
      <c r="S216" s="7443"/>
      <c r="T216" s="7443"/>
      <c r="U216" s="7443"/>
      <c r="V216" s="7443"/>
      <c r="W216" s="7443"/>
      <c r="X216" s="7443"/>
      <c r="Y216" s="7443"/>
      <c r="Z216" s="7443"/>
      <c r="AA216" s="7443"/>
      <c r="AB216" s="7443"/>
      <c r="AC216" s="7443"/>
      <c r="AD216" s="7443"/>
      <c r="AE216" s="7443"/>
      <c r="AF216" s="7443"/>
      <c r="AG216" s="7444"/>
      <c r="AH216" s="7444"/>
      <c r="AI216" s="7444"/>
      <c r="AJ216" s="7444"/>
      <c r="AK216" s="7444"/>
      <c r="AL216" s="7444"/>
      <c r="AM216" s="7444"/>
      <c r="AN216" s="7444"/>
      <c r="AO216" s="7444"/>
      <c r="AP216" s="7444"/>
      <c r="AQ216" s="7444"/>
      <c r="AR216" s="7444"/>
      <c r="AS216" s="7444"/>
      <c r="AT216" s="7444"/>
      <c r="AU216" s="7444"/>
      <c r="AV216" s="7444"/>
      <c r="AW216" s="7444"/>
      <c r="AX216" s="7444"/>
      <c r="AY216" s="7444"/>
      <c r="AZ216" s="7444"/>
      <c r="BA216" s="7444"/>
      <c r="BB216" s="7444"/>
      <c r="BC216" s="7444"/>
      <c r="BD216" s="7444"/>
      <c r="BE216" s="7444"/>
      <c r="BF216" s="7444"/>
      <c r="BG216" s="7444"/>
      <c r="BH216" s="7444"/>
      <c r="BI216" s="7444"/>
      <c r="BJ216" s="7444"/>
      <c r="BK216" s="7444"/>
      <c r="BL216" s="7444"/>
      <c r="BM216" s="7444"/>
      <c r="BN216" s="7444"/>
      <c r="BO216" s="7444"/>
      <c r="BP216" s="7444"/>
      <c r="BQ216" s="7444"/>
      <c r="BR216" s="7444"/>
      <c r="BS216" s="7444"/>
      <c r="BT216" s="7444"/>
      <c r="BU216" s="7444"/>
      <c r="BV216" s="7444"/>
      <c r="BW216" s="7444"/>
      <c r="BX216" s="7444"/>
      <c r="BY216" s="7444"/>
      <c r="BZ216" s="7444"/>
      <c r="CA216" s="7444"/>
      <c r="CB216" s="7444"/>
      <c r="CC216" s="7444"/>
    </row>
    <row r="217" spans="1:81" x14ac:dyDescent="0.35">
      <c r="A217" s="8010" t="s">
        <v>3317</v>
      </c>
      <c r="B217" s="8010" t="s">
        <v>4030</v>
      </c>
      <c r="C217" s="7853" t="s">
        <v>80</v>
      </c>
      <c r="D217" s="7855"/>
      <c r="E217" s="7855"/>
      <c r="F217" s="7855"/>
      <c r="G217" s="7854"/>
      <c r="H217" s="7443"/>
      <c r="I217" s="7443"/>
      <c r="J217" s="7443"/>
      <c r="K217" s="7443"/>
      <c r="L217" s="7443"/>
      <c r="M217" s="7443"/>
      <c r="N217" s="7443"/>
      <c r="O217" s="7443"/>
      <c r="P217" s="7443"/>
      <c r="Q217" s="7443"/>
      <c r="R217" s="7443"/>
      <c r="S217" s="7443"/>
      <c r="T217" s="7443"/>
      <c r="U217" s="7443"/>
      <c r="V217" s="7443"/>
      <c r="W217" s="7443"/>
      <c r="X217" s="7443"/>
      <c r="Y217" s="7443"/>
      <c r="Z217" s="7443"/>
      <c r="AA217" s="7443"/>
      <c r="AB217" s="7443"/>
      <c r="AC217" s="7443"/>
      <c r="AD217" s="7443"/>
      <c r="AE217" s="7443"/>
      <c r="AF217" s="7443"/>
      <c r="AG217" s="7444"/>
      <c r="AH217" s="7444"/>
      <c r="AI217" s="7444"/>
      <c r="AJ217" s="7444"/>
      <c r="AK217" s="7444"/>
      <c r="AL217" s="7444"/>
      <c r="AM217" s="7444"/>
      <c r="AN217" s="7444"/>
      <c r="AO217" s="7444"/>
      <c r="AP217" s="7444"/>
      <c r="AQ217" s="7444"/>
      <c r="AR217" s="7444"/>
      <c r="AS217" s="7444"/>
      <c r="AT217" s="7444"/>
      <c r="AU217" s="7444"/>
      <c r="AV217" s="7444"/>
      <c r="AW217" s="7444"/>
      <c r="AX217" s="7444"/>
      <c r="AY217" s="7444"/>
      <c r="AZ217" s="7444"/>
      <c r="BA217" s="7444"/>
      <c r="BB217" s="7444"/>
      <c r="BC217" s="7444"/>
      <c r="BD217" s="7444"/>
      <c r="BE217" s="7444"/>
      <c r="BF217" s="7444"/>
      <c r="BG217" s="7444"/>
      <c r="BH217" s="7444"/>
      <c r="BI217" s="7444"/>
      <c r="BJ217" s="7444"/>
      <c r="BK217" s="7444"/>
      <c r="BL217" s="7444"/>
      <c r="BM217" s="7444"/>
      <c r="BN217" s="7444"/>
      <c r="BO217" s="7444"/>
      <c r="BP217" s="7444"/>
      <c r="BQ217" s="7444"/>
      <c r="BR217" s="7444"/>
      <c r="BS217" s="7444"/>
      <c r="BT217" s="7444"/>
      <c r="BU217" s="7444"/>
      <c r="BV217" s="7444"/>
      <c r="BW217" s="7444"/>
      <c r="BX217" s="7444"/>
      <c r="BY217" s="7444"/>
      <c r="BZ217" s="7444"/>
      <c r="CA217" s="7444"/>
      <c r="CB217" s="7444"/>
      <c r="CC217" s="7444"/>
    </row>
    <row r="218" spans="1:81" ht="12" customHeight="1" x14ac:dyDescent="0.35">
      <c r="A218" s="7740"/>
      <c r="B218" s="7740"/>
      <c r="C218" s="8011" t="s">
        <v>386</v>
      </c>
      <c r="D218" s="8012" t="s">
        <v>203</v>
      </c>
      <c r="E218" s="8013" t="s">
        <v>204</v>
      </c>
      <c r="F218" s="8013" t="s">
        <v>205</v>
      </c>
      <c r="G218" s="8014" t="s">
        <v>206</v>
      </c>
      <c r="AG218" s="839"/>
      <c r="AH218" s="839"/>
      <c r="AI218" s="839"/>
      <c r="AJ218" s="839"/>
      <c r="AK218" s="839"/>
      <c r="AL218" s="839"/>
      <c r="AM218" s="839"/>
      <c r="AN218" s="839"/>
      <c r="AO218" s="839"/>
      <c r="AP218" s="839"/>
      <c r="AQ218" s="839"/>
      <c r="AR218" s="839"/>
      <c r="AS218" s="839"/>
      <c r="AT218" s="7444"/>
      <c r="AU218" s="7444"/>
      <c r="AV218" s="7444"/>
      <c r="AW218" s="7444"/>
      <c r="AX218" s="7444"/>
      <c r="AY218" s="7444"/>
      <c r="AZ218" s="7444"/>
      <c r="BA218" s="7444"/>
      <c r="BB218" s="7444"/>
      <c r="BC218" s="7444"/>
      <c r="BD218" s="7444"/>
      <c r="BE218" s="7444"/>
      <c r="BF218" s="7444"/>
      <c r="BG218" s="7444"/>
      <c r="BH218" s="7444"/>
      <c r="BI218" s="7444"/>
      <c r="BJ218" s="7444"/>
      <c r="BK218" s="7444"/>
      <c r="BL218" s="7444"/>
      <c r="BM218" s="7444"/>
      <c r="BN218" s="7444"/>
      <c r="BO218" s="7444"/>
      <c r="BP218" s="7444"/>
      <c r="BQ218" s="7444"/>
      <c r="BR218" s="7444"/>
      <c r="BS218" s="7444"/>
      <c r="BT218" s="7444"/>
      <c r="BU218" s="7444"/>
      <c r="BV218" s="7444"/>
      <c r="BW218" s="7444"/>
      <c r="BX218" s="7444"/>
      <c r="BY218" s="7444"/>
      <c r="BZ218" s="7444"/>
      <c r="CA218" s="7444"/>
      <c r="CB218" s="7444"/>
      <c r="CC218" s="7444"/>
    </row>
    <row r="219" spans="1:81" ht="18" customHeight="1" x14ac:dyDescent="0.35">
      <c r="A219" s="8015" t="s">
        <v>4112</v>
      </c>
      <c r="B219" s="8016"/>
      <c r="C219" s="8017"/>
      <c r="D219" s="8018"/>
      <c r="E219" s="8018"/>
      <c r="F219" s="8019"/>
      <c r="G219" s="8020"/>
      <c r="AG219" s="7444"/>
      <c r="AH219" s="7444"/>
      <c r="AI219" s="7444"/>
      <c r="AJ219" s="7444"/>
      <c r="AK219" s="7444"/>
      <c r="AL219" s="7444"/>
      <c r="AM219" s="7444"/>
      <c r="AN219" s="7444"/>
      <c r="AO219" s="7444"/>
      <c r="AP219" s="7444"/>
      <c r="AQ219" s="7444"/>
      <c r="AR219" s="7444"/>
      <c r="AS219" s="7444"/>
      <c r="AT219" s="7444"/>
      <c r="AU219" s="7444"/>
      <c r="AV219" s="7444"/>
      <c r="AW219" s="7444"/>
      <c r="AX219" s="7444"/>
      <c r="AY219" s="7444"/>
      <c r="AZ219" s="7444"/>
      <c r="BA219" s="7444"/>
      <c r="BB219" s="7444"/>
      <c r="BC219" s="7444"/>
      <c r="BD219" s="7444"/>
      <c r="BE219" s="7444"/>
      <c r="BF219" s="7444"/>
      <c r="BG219" s="7444"/>
      <c r="BH219" s="7444"/>
      <c r="BI219" s="7444"/>
      <c r="BJ219" s="7444"/>
      <c r="BK219" s="7444"/>
      <c r="BL219" s="7444"/>
      <c r="BM219" s="7444"/>
      <c r="BN219" s="7444"/>
      <c r="BO219" s="7444"/>
      <c r="BP219" s="7444"/>
      <c r="BQ219" s="7444"/>
      <c r="BR219" s="7444"/>
      <c r="BS219" s="7444"/>
      <c r="BT219" s="7444"/>
      <c r="BU219" s="7444"/>
      <c r="BV219" s="7444"/>
      <c r="BW219" s="7444"/>
      <c r="BX219" s="7444"/>
      <c r="BY219" s="7444"/>
      <c r="BZ219" s="7444"/>
      <c r="CA219" s="7444"/>
      <c r="CB219" s="7444"/>
      <c r="CC219" s="7444"/>
    </row>
    <row r="220" spans="1:81" ht="18.649999999999999" customHeight="1" x14ac:dyDescent="0.35">
      <c r="A220" s="3304" t="s">
        <v>4113</v>
      </c>
      <c r="B220" s="1824"/>
      <c r="C220" s="1824"/>
      <c r="D220" s="902"/>
      <c r="E220" s="1824"/>
      <c r="F220" s="1824"/>
      <c r="G220" s="1824"/>
      <c r="H220" s="1824"/>
      <c r="I220" s="1824"/>
      <c r="J220" s="1824"/>
      <c r="K220" s="1824"/>
      <c r="L220" s="1824"/>
      <c r="M220" s="1824"/>
      <c r="N220" s="1824"/>
      <c r="O220" s="1824"/>
      <c r="P220" s="1824"/>
      <c r="Q220" s="1824"/>
      <c r="R220" s="1824"/>
      <c r="S220" s="1824"/>
      <c r="T220" s="1824"/>
      <c r="U220" s="1824"/>
      <c r="V220" s="1824"/>
      <c r="W220" s="1824"/>
      <c r="X220" s="1824"/>
      <c r="Y220" s="1824"/>
      <c r="Z220" s="1824"/>
      <c r="AA220" s="1824"/>
      <c r="AB220" s="1824"/>
      <c r="AC220" s="1824"/>
      <c r="AD220" s="1824"/>
      <c r="AE220" s="1824"/>
      <c r="AF220" s="1824"/>
      <c r="AG220" s="7444"/>
      <c r="AH220" s="7444"/>
      <c r="AI220" s="7444"/>
      <c r="AJ220" s="7444"/>
      <c r="AK220" s="7444"/>
      <c r="AL220" s="7444"/>
      <c r="AM220" s="7444"/>
      <c r="AN220" s="7444"/>
      <c r="AO220" s="7444"/>
      <c r="AP220" s="7444"/>
      <c r="AQ220" s="7444"/>
      <c r="AR220" s="7444"/>
      <c r="AS220" s="7444"/>
      <c r="AT220" s="7444"/>
      <c r="AU220" s="7444"/>
      <c r="AV220" s="7444"/>
      <c r="AW220" s="7444"/>
      <c r="AX220" s="7444"/>
      <c r="AY220" s="7444"/>
      <c r="AZ220" s="7444"/>
      <c r="BA220" s="7444"/>
      <c r="BB220" s="7444"/>
      <c r="BC220" s="7444"/>
      <c r="BD220" s="7444"/>
      <c r="BE220" s="7444"/>
      <c r="BF220" s="7444"/>
      <c r="BG220" s="7444"/>
      <c r="BH220" s="7444"/>
      <c r="BI220" s="7444"/>
      <c r="BJ220" s="7444"/>
      <c r="BK220" s="7444"/>
      <c r="BL220" s="7444"/>
      <c r="BM220" s="7444"/>
      <c r="BN220" s="7444"/>
      <c r="BO220" s="7444"/>
      <c r="BP220" s="7444"/>
      <c r="BQ220" s="7444"/>
      <c r="BR220" s="7444"/>
      <c r="BS220" s="7444"/>
      <c r="BT220" s="7444"/>
      <c r="BU220" s="7444"/>
      <c r="BV220" s="7444"/>
      <c r="BW220" s="7444"/>
      <c r="BX220" s="7444"/>
      <c r="BY220" s="7444"/>
      <c r="BZ220" s="7444"/>
      <c r="CA220" s="7444"/>
      <c r="CB220" s="7444"/>
      <c r="CC220" s="7444"/>
    </row>
    <row r="221" spans="1:81" ht="17.5" customHeight="1" x14ac:dyDescent="0.35">
      <c r="A221" s="7848" t="s">
        <v>3783</v>
      </c>
      <c r="B221" s="8021" t="s">
        <v>3721</v>
      </c>
      <c r="C221" s="8022"/>
      <c r="D221" s="8023"/>
      <c r="E221" s="1824"/>
      <c r="F221" s="1824"/>
      <c r="G221" s="1824"/>
      <c r="H221" s="1824"/>
      <c r="I221" s="1824"/>
      <c r="J221" s="1824"/>
      <c r="K221" s="1824"/>
      <c r="L221" s="1824"/>
      <c r="M221" s="1824"/>
      <c r="N221" s="1824"/>
      <c r="O221" s="1824"/>
      <c r="P221" s="1824"/>
      <c r="Q221" s="1824"/>
      <c r="R221" s="1824"/>
      <c r="S221" s="1824"/>
      <c r="T221" s="1824"/>
      <c r="U221" s="1824"/>
      <c r="V221" s="1824"/>
      <c r="W221" s="1824"/>
      <c r="X221" s="1824"/>
      <c r="Y221" s="1824"/>
      <c r="Z221" s="1824"/>
      <c r="AA221" s="1824"/>
      <c r="AB221" s="1824"/>
      <c r="AC221" s="1824"/>
      <c r="AD221" s="1824"/>
      <c r="AE221" s="1824"/>
      <c r="AF221" s="1824"/>
      <c r="AG221" s="7444"/>
      <c r="AH221" s="7444"/>
      <c r="AI221" s="7444"/>
      <c r="AJ221" s="7444"/>
      <c r="AK221" s="7444"/>
      <c r="AL221" s="7444"/>
      <c r="AM221" s="7444"/>
      <c r="AN221" s="7444"/>
      <c r="AO221" s="7444"/>
      <c r="AP221" s="7444"/>
      <c r="AQ221" s="7444"/>
      <c r="AR221" s="7444"/>
      <c r="AS221" s="7444"/>
      <c r="AT221" s="7444"/>
      <c r="AU221" s="7444"/>
      <c r="AV221" s="7444"/>
      <c r="AW221" s="7444"/>
      <c r="AX221" s="7444"/>
      <c r="AY221" s="7444"/>
      <c r="AZ221" s="7444"/>
      <c r="BA221" s="7444"/>
      <c r="BB221" s="7444"/>
      <c r="BC221" s="7444"/>
      <c r="BD221" s="7444"/>
      <c r="BE221" s="7444"/>
      <c r="BF221" s="7444"/>
      <c r="BG221" s="7444"/>
      <c r="BH221" s="7444"/>
      <c r="BI221" s="7444"/>
      <c r="BJ221" s="7444"/>
      <c r="BK221" s="7444"/>
      <c r="BL221" s="7444"/>
      <c r="BM221" s="7444"/>
      <c r="BN221" s="7444"/>
      <c r="BO221" s="7444"/>
      <c r="BP221" s="7444"/>
      <c r="BQ221" s="7444"/>
      <c r="BR221" s="7444"/>
      <c r="BS221" s="7444"/>
      <c r="BT221" s="7444"/>
      <c r="BU221" s="7444"/>
      <c r="BV221" s="7444"/>
      <c r="BW221" s="7444"/>
      <c r="BX221" s="7444"/>
      <c r="BY221" s="7444"/>
      <c r="BZ221" s="7444"/>
      <c r="CA221" s="7444"/>
      <c r="CB221" s="7444"/>
      <c r="CC221" s="7444"/>
    </row>
    <row r="222" spans="1:81" ht="19.399999999999999" customHeight="1" x14ac:dyDescent="0.35">
      <c r="A222" s="4080"/>
      <c r="B222" s="7948" t="s">
        <v>3726</v>
      </c>
      <c r="C222" s="7943" t="s">
        <v>2486</v>
      </c>
      <c r="D222" s="7945"/>
      <c r="E222" s="1824"/>
      <c r="F222" s="1824"/>
      <c r="G222" s="1824"/>
      <c r="H222" s="1824"/>
      <c r="I222" s="1824"/>
      <c r="J222" s="1824"/>
      <c r="K222" s="1824"/>
      <c r="L222" s="1824"/>
      <c r="M222" s="1824"/>
      <c r="N222" s="1824"/>
      <c r="O222" s="1824"/>
      <c r="P222" s="1824"/>
      <c r="Q222" s="1824"/>
      <c r="R222" s="1824"/>
      <c r="S222" s="1824"/>
      <c r="T222" s="1824"/>
      <c r="U222" s="1824"/>
      <c r="V222" s="1824"/>
      <c r="W222" s="1824"/>
      <c r="X222" s="1824"/>
      <c r="Y222" s="1824"/>
      <c r="Z222" s="1824"/>
      <c r="AA222" s="1824"/>
      <c r="AB222" s="1824"/>
      <c r="AC222" s="1824"/>
      <c r="AD222" s="1824"/>
      <c r="AE222" s="1824"/>
      <c r="AF222" s="1824"/>
      <c r="AG222" s="7444"/>
      <c r="AH222" s="7444"/>
      <c r="AI222" s="7444"/>
      <c r="AJ222" s="7444"/>
      <c r="AK222" s="7444"/>
      <c r="AL222" s="7444"/>
      <c r="AM222" s="7444"/>
      <c r="AN222" s="7444"/>
      <c r="AO222" s="7444"/>
      <c r="AP222" s="7444"/>
      <c r="AQ222" s="7444"/>
      <c r="AR222" s="7444"/>
      <c r="AS222" s="7444"/>
      <c r="AT222" s="7444"/>
      <c r="AU222" s="7444"/>
      <c r="AV222" s="7444"/>
      <c r="AW222" s="7444"/>
      <c r="AX222" s="7444"/>
      <c r="AY222" s="7444"/>
      <c r="AZ222" s="7444"/>
      <c r="BA222" s="7444"/>
      <c r="BB222" s="7444"/>
      <c r="BC222" s="7444"/>
      <c r="BD222" s="7444"/>
      <c r="BE222" s="7444"/>
      <c r="BF222" s="7444"/>
      <c r="BG222" s="7444"/>
      <c r="BH222" s="7444"/>
      <c r="BI222" s="7444"/>
      <c r="BJ222" s="7444"/>
      <c r="BK222" s="7444"/>
      <c r="BL222" s="7444"/>
      <c r="BM222" s="7444"/>
      <c r="BN222" s="7444"/>
      <c r="BO222" s="7444"/>
      <c r="BP222" s="7444"/>
      <c r="BQ222" s="7444"/>
      <c r="BR222" s="7444"/>
      <c r="BS222" s="7444"/>
      <c r="BT222" s="7444"/>
      <c r="BU222" s="7444"/>
      <c r="BV222" s="7444"/>
      <c r="BW222" s="7444"/>
      <c r="BX222" s="7444"/>
      <c r="BY222" s="7444"/>
      <c r="BZ222" s="7444"/>
      <c r="CA222" s="7444"/>
      <c r="CB222" s="7444"/>
      <c r="CC222" s="7444"/>
    </row>
    <row r="223" spans="1:81" ht="28.4" customHeight="1" x14ac:dyDescent="0.35">
      <c r="A223" s="7774"/>
      <c r="B223" s="7858" t="s">
        <v>3734</v>
      </c>
      <c r="C223" s="7860" t="s">
        <v>3727</v>
      </c>
      <c r="D223" s="8024" t="s">
        <v>3054</v>
      </c>
      <c r="E223" s="1824"/>
      <c r="F223" s="1824"/>
      <c r="G223" s="1824"/>
      <c r="H223" s="1824"/>
      <c r="I223" s="1824"/>
      <c r="J223" s="1824"/>
      <c r="K223" s="1824"/>
      <c r="L223" s="1824"/>
      <c r="M223" s="1824"/>
      <c r="N223" s="1824"/>
      <c r="O223" s="1824"/>
      <c r="P223" s="1824"/>
      <c r="Q223" s="1824"/>
      <c r="R223" s="1824"/>
      <c r="S223" s="1824"/>
      <c r="T223" s="1824"/>
      <c r="U223" s="1824"/>
      <c r="V223" s="1824"/>
      <c r="W223" s="1824"/>
      <c r="X223" s="1824"/>
      <c r="Y223" s="1824"/>
      <c r="Z223" s="1824"/>
      <c r="AA223" s="1824"/>
      <c r="AB223" s="1824"/>
      <c r="AC223" s="1824"/>
      <c r="AD223" s="1824"/>
      <c r="AE223" s="1824"/>
      <c r="AF223" s="1824"/>
      <c r="AG223" s="7444"/>
      <c r="AH223" s="7444"/>
      <c r="AI223" s="7444"/>
      <c r="AJ223" s="7444"/>
      <c r="AK223" s="7444"/>
      <c r="AL223" s="7444"/>
      <c r="AM223" s="7444"/>
      <c r="AN223" s="7444"/>
      <c r="AO223" s="7444"/>
      <c r="AP223" s="7444"/>
      <c r="AQ223" s="7444"/>
      <c r="AR223" s="7444"/>
      <c r="AS223" s="7444"/>
      <c r="AT223" s="7444"/>
      <c r="AU223" s="7444"/>
      <c r="AV223" s="7444"/>
      <c r="AW223" s="7444"/>
      <c r="AX223" s="7444"/>
      <c r="AY223" s="7444"/>
      <c r="AZ223" s="7444"/>
      <c r="BA223" s="7444"/>
      <c r="BB223" s="7444"/>
      <c r="BC223" s="7444"/>
      <c r="BD223" s="7444"/>
      <c r="BE223" s="7444"/>
      <c r="BF223" s="7444"/>
      <c r="BG223" s="7444"/>
      <c r="BH223" s="7444"/>
      <c r="BI223" s="7444"/>
      <c r="BJ223" s="7444"/>
      <c r="BK223" s="7444"/>
      <c r="BL223" s="7444"/>
      <c r="BM223" s="7444"/>
      <c r="BN223" s="7444"/>
      <c r="BO223" s="7444"/>
      <c r="BP223" s="7444"/>
      <c r="BQ223" s="7444"/>
      <c r="BR223" s="7444"/>
      <c r="BS223" s="7444"/>
      <c r="BT223" s="7444"/>
      <c r="BU223" s="7444"/>
      <c r="BV223" s="7444"/>
      <c r="BW223" s="7444"/>
      <c r="BX223" s="7444"/>
      <c r="BY223" s="7444"/>
      <c r="BZ223" s="7444"/>
      <c r="CA223" s="7444"/>
      <c r="CB223" s="7444"/>
      <c r="CC223" s="7444"/>
    </row>
    <row r="224" spans="1:81" ht="21.75" customHeight="1" x14ac:dyDescent="0.35">
      <c r="A224" s="8025" t="s">
        <v>3784</v>
      </c>
      <c r="B224" s="8026"/>
      <c r="C224" s="8027"/>
      <c r="D224" s="8028"/>
      <c r="E224" s="1824"/>
      <c r="F224" s="1824"/>
      <c r="G224" s="1824"/>
      <c r="H224" s="1824"/>
      <c r="I224" s="1824"/>
      <c r="J224" s="1824"/>
      <c r="K224" s="1824"/>
      <c r="L224" s="1824"/>
      <c r="M224" s="1824"/>
      <c r="N224" s="1824"/>
      <c r="O224" s="1824"/>
      <c r="P224" s="1824"/>
      <c r="Q224" s="1824"/>
      <c r="R224" s="1824"/>
      <c r="S224" s="1824"/>
      <c r="T224" s="1824"/>
      <c r="U224" s="1824"/>
      <c r="V224" s="1824"/>
      <c r="W224" s="1824"/>
      <c r="X224" s="1824"/>
      <c r="Y224" s="1824"/>
      <c r="Z224" s="1824"/>
      <c r="AA224" s="1824"/>
      <c r="AB224" s="1824"/>
      <c r="AC224" s="1824"/>
      <c r="AD224" s="1824"/>
      <c r="AE224" s="1824"/>
      <c r="AF224" s="1824"/>
      <c r="AG224" s="7444"/>
      <c r="AH224" s="7444"/>
      <c r="AI224" s="7444"/>
      <c r="AJ224" s="7444"/>
      <c r="AK224" s="7444"/>
      <c r="AL224" s="7444"/>
      <c r="AM224" s="7444"/>
      <c r="AN224" s="7444"/>
      <c r="AO224" s="7444"/>
      <c r="AP224" s="7444"/>
      <c r="AQ224" s="7444"/>
      <c r="AR224" s="7444"/>
      <c r="AS224" s="7444"/>
      <c r="AT224" s="7444"/>
      <c r="AU224" s="7444"/>
      <c r="AV224" s="7444"/>
      <c r="AW224" s="7444"/>
      <c r="AX224" s="7444"/>
      <c r="AY224" s="7444"/>
      <c r="AZ224" s="7444"/>
      <c r="BA224" s="7444"/>
      <c r="BB224" s="7444"/>
      <c r="BC224" s="7444"/>
      <c r="BD224" s="7444"/>
      <c r="BE224" s="7444"/>
      <c r="BF224" s="7444"/>
      <c r="BG224" s="7444"/>
      <c r="BH224" s="7444"/>
      <c r="BI224" s="7444"/>
      <c r="BJ224" s="7444"/>
      <c r="BK224" s="7444"/>
      <c r="BL224" s="7444"/>
      <c r="BM224" s="7444"/>
      <c r="BN224" s="7444"/>
      <c r="BO224" s="7444"/>
      <c r="BP224" s="7444"/>
      <c r="BQ224" s="7444"/>
      <c r="BR224" s="7444"/>
      <c r="BS224" s="7444"/>
      <c r="BT224" s="7444"/>
      <c r="BU224" s="7444"/>
      <c r="BV224" s="7444"/>
      <c r="BW224" s="7444"/>
      <c r="BX224" s="7444"/>
      <c r="BY224" s="7444"/>
      <c r="BZ224" s="7444"/>
      <c r="CA224" s="7444"/>
      <c r="CB224" s="7444"/>
      <c r="CC224" s="7444"/>
    </row>
    <row r="225" spans="1:32" ht="15.65" customHeight="1" x14ac:dyDescent="0.35"/>
    <row r="226" spans="1:32" ht="29.5" customHeight="1" x14ac:dyDescent="0.35"/>
    <row r="227" spans="1:32" s="1824" customFormat="1" ht="23.25" customHeight="1" x14ac:dyDescent="0.35">
      <c r="A227"/>
      <c r="B227"/>
      <c r="C227"/>
      <c r="D227"/>
      <c r="E227"/>
      <c r="F227"/>
      <c r="G227"/>
      <c r="H227"/>
      <c r="I227"/>
      <c r="J227"/>
      <c r="K227"/>
      <c r="L227"/>
      <c r="M227"/>
      <c r="N227"/>
      <c r="O227"/>
      <c r="P227"/>
      <c r="Q227"/>
      <c r="R227"/>
      <c r="S227"/>
      <c r="T227"/>
      <c r="U227"/>
      <c r="V227"/>
      <c r="W227"/>
      <c r="X227"/>
      <c r="Y227"/>
      <c r="Z227"/>
      <c r="AA227"/>
      <c r="AB227"/>
      <c r="AC227"/>
      <c r="AD227"/>
      <c r="AE227"/>
      <c r="AF227"/>
    </row>
    <row r="228" spans="1:32" s="1824" customFormat="1" ht="17.25" customHeight="1" x14ac:dyDescent="0.35">
      <c r="A228"/>
      <c r="B228"/>
      <c r="C228"/>
      <c r="D228"/>
      <c r="E228"/>
      <c r="F228"/>
      <c r="G228"/>
      <c r="H228"/>
      <c r="I228"/>
      <c r="J228"/>
      <c r="K228"/>
      <c r="L228"/>
      <c r="M228"/>
      <c r="N228"/>
      <c r="O228"/>
      <c r="P228"/>
      <c r="Q228"/>
      <c r="R228"/>
      <c r="S228"/>
      <c r="T228"/>
      <c r="U228"/>
      <c r="V228"/>
      <c r="W228"/>
      <c r="X228"/>
      <c r="Y228"/>
      <c r="Z228"/>
      <c r="AA228"/>
      <c r="AB228"/>
      <c r="AC228"/>
      <c r="AD228"/>
      <c r="AE228"/>
      <c r="AF228"/>
    </row>
    <row r="229" spans="1:32" s="1824" customFormat="1" ht="19.5" customHeight="1" x14ac:dyDescent="0.35">
      <c r="A229"/>
      <c r="B229"/>
      <c r="C229"/>
      <c r="D229"/>
      <c r="E229"/>
      <c r="F229"/>
      <c r="G229"/>
      <c r="H229"/>
      <c r="I229"/>
      <c r="J229"/>
      <c r="K229"/>
      <c r="L229"/>
      <c r="M229"/>
      <c r="N229"/>
      <c r="O229"/>
      <c r="P229"/>
      <c r="Q229"/>
      <c r="R229"/>
      <c r="S229"/>
      <c r="T229"/>
      <c r="U229"/>
      <c r="V229"/>
      <c r="W229"/>
      <c r="X229"/>
      <c r="Y229"/>
      <c r="Z229"/>
      <c r="AA229"/>
      <c r="AB229"/>
      <c r="AC229"/>
      <c r="AD229"/>
      <c r="AE229"/>
      <c r="AF229"/>
    </row>
    <row r="230" spans="1:32" s="1824" customFormat="1" ht="18" customHeight="1" x14ac:dyDescent="0.35">
      <c r="A230"/>
      <c r="B230"/>
      <c r="C230"/>
      <c r="D230"/>
      <c r="E230"/>
      <c r="F230"/>
      <c r="G230"/>
      <c r="H230"/>
      <c r="I230"/>
      <c r="J230"/>
      <c r="K230"/>
      <c r="L230"/>
      <c r="M230"/>
      <c r="N230"/>
      <c r="O230"/>
      <c r="P230"/>
      <c r="Q230"/>
      <c r="R230"/>
      <c r="S230"/>
      <c r="T230"/>
      <c r="U230"/>
      <c r="V230"/>
      <c r="W230"/>
      <c r="X230"/>
      <c r="Y230"/>
      <c r="Z230"/>
      <c r="AA230"/>
      <c r="AB230"/>
      <c r="AC230"/>
      <c r="AD230"/>
      <c r="AE230"/>
      <c r="AF230"/>
    </row>
    <row r="231" spans="1:32" s="1824" customFormat="1" ht="21.65" customHeight="1" x14ac:dyDescent="0.35">
      <c r="A231"/>
      <c r="B231"/>
      <c r="C231"/>
      <c r="D231"/>
      <c r="E231"/>
      <c r="F231"/>
      <c r="G231"/>
      <c r="H231"/>
      <c r="I231"/>
      <c r="J231"/>
      <c r="K231"/>
      <c r="L231"/>
      <c r="M231"/>
      <c r="N231"/>
      <c r="O231"/>
      <c r="P231"/>
      <c r="Q231"/>
      <c r="R231"/>
      <c r="S231"/>
      <c r="T231"/>
      <c r="U231"/>
      <c r="V231"/>
      <c r="W231"/>
      <c r="X231"/>
      <c r="Y231"/>
      <c r="Z231"/>
      <c r="AA231"/>
      <c r="AB231"/>
      <c r="AC231"/>
      <c r="AD231"/>
      <c r="AE231"/>
      <c r="AF231"/>
    </row>
    <row r="249" spans="1:32" x14ac:dyDescent="0.35">
      <c r="A249" s="8029" t="e">
        <f>SUM(B19,B27,B97,C111,B119,B125,B130:B132,C147,C158,C163:C170,B175:B178,B182:B185,E182:E185,B189:B190,E189:E190,B195:B197,F195:F197,C201:C204,H201:H204,B208:C210,B214:B215,#REF!,B219,B224:D224)</f>
        <v>#REF!</v>
      </c>
      <c r="B249" s="8030">
        <f>SUM(CK11:CS177)</f>
        <v>0</v>
      </c>
      <c r="C249" s="8030"/>
      <c r="D249" s="8030"/>
      <c r="E249" s="8030"/>
      <c r="F249" s="8030"/>
      <c r="G249" s="8030"/>
      <c r="H249" s="8030"/>
      <c r="I249" s="8030"/>
      <c r="J249" s="8030"/>
      <c r="K249" s="8030"/>
      <c r="L249" s="8030"/>
      <c r="M249" s="8030"/>
      <c r="N249" s="8030"/>
      <c r="O249" s="8030"/>
      <c r="P249" s="8030"/>
      <c r="Q249" s="8030"/>
      <c r="R249" s="8030"/>
      <c r="S249" s="8030"/>
      <c r="T249" s="8030"/>
      <c r="U249" s="8030"/>
      <c r="V249" s="8030"/>
      <c r="W249" s="8030"/>
      <c r="X249" s="8030"/>
      <c r="Y249" s="8030"/>
      <c r="Z249" s="8030"/>
      <c r="AA249" s="8030"/>
      <c r="AB249" s="8030"/>
      <c r="AC249" s="8030"/>
      <c r="AD249" s="8030"/>
      <c r="AE249" s="8030"/>
      <c r="AF249" s="8030"/>
    </row>
    <row r="256" spans="1:32" s="8030" customFormat="1" hidden="1" x14ac:dyDescent="0.35">
      <c r="A256"/>
      <c r="B256"/>
      <c r="C256"/>
      <c r="D256"/>
      <c r="E256"/>
      <c r="F256"/>
      <c r="G256"/>
      <c r="H256"/>
      <c r="I256"/>
      <c r="J256"/>
      <c r="K256"/>
      <c r="L256"/>
      <c r="M256"/>
      <c r="N256"/>
      <c r="O256"/>
      <c r="P256"/>
      <c r="Q256"/>
      <c r="R256"/>
      <c r="S256"/>
      <c r="T256"/>
      <c r="U256"/>
      <c r="V256"/>
      <c r="W256"/>
      <c r="X256"/>
      <c r="Y256"/>
      <c r="Z256"/>
      <c r="AA256"/>
      <c r="AB256"/>
      <c r="AC256"/>
      <c r="AD256"/>
      <c r="AE256"/>
      <c r="AF256"/>
    </row>
  </sheetData>
  <mergeCells count="332">
    <mergeCell ref="A217:A218"/>
    <mergeCell ref="B217:B218"/>
    <mergeCell ref="C217:G217"/>
    <mergeCell ref="A221:A223"/>
    <mergeCell ref="B221:D221"/>
    <mergeCell ref="C222:D222"/>
    <mergeCell ref="CL206:CL207"/>
    <mergeCell ref="A212:A213"/>
    <mergeCell ref="B212:B213"/>
    <mergeCell ref="C212:D212"/>
    <mergeCell ref="E212:J212"/>
    <mergeCell ref="K212:K213"/>
    <mergeCell ref="L212:L213"/>
    <mergeCell ref="CA212:CA213"/>
    <mergeCell ref="CB212:CB213"/>
    <mergeCell ref="CC212:CC213"/>
    <mergeCell ref="T206:T207"/>
    <mergeCell ref="U206:U207"/>
    <mergeCell ref="CA206:CA207"/>
    <mergeCell ref="CB206:CB207"/>
    <mergeCell ref="CC206:CC207"/>
    <mergeCell ref="CK206:CK207"/>
    <mergeCell ref="A199:B200"/>
    <mergeCell ref="C199:C200"/>
    <mergeCell ref="D199:J199"/>
    <mergeCell ref="K199:N199"/>
    <mergeCell ref="A201:A204"/>
    <mergeCell ref="A206:A207"/>
    <mergeCell ref="B206:B207"/>
    <mergeCell ref="C206:C207"/>
    <mergeCell ref="D206:E206"/>
    <mergeCell ref="F206:S206"/>
    <mergeCell ref="A187:A188"/>
    <mergeCell ref="B187:D187"/>
    <mergeCell ref="E187:G187"/>
    <mergeCell ref="A192:A194"/>
    <mergeCell ref="B192:B194"/>
    <mergeCell ref="C192:E193"/>
    <mergeCell ref="F192:F194"/>
    <mergeCell ref="G192:L193"/>
    <mergeCell ref="CN173:CN174"/>
    <mergeCell ref="A180:A181"/>
    <mergeCell ref="B180:B181"/>
    <mergeCell ref="C180:D180"/>
    <mergeCell ref="E180:E181"/>
    <mergeCell ref="F180:T180"/>
    <mergeCell ref="AE173:AF173"/>
    <mergeCell ref="CA173:CA174"/>
    <mergeCell ref="CB173:CB174"/>
    <mergeCell ref="CC173:CC174"/>
    <mergeCell ref="CK173:CK174"/>
    <mergeCell ref="CL173:CL174"/>
    <mergeCell ref="S173:T173"/>
    <mergeCell ref="U173:V173"/>
    <mergeCell ref="W173:X173"/>
    <mergeCell ref="Y173:Z173"/>
    <mergeCell ref="AA173:AB173"/>
    <mergeCell ref="AC173:AD173"/>
    <mergeCell ref="G173:H173"/>
    <mergeCell ref="I173:J173"/>
    <mergeCell ref="K173:L173"/>
    <mergeCell ref="M173:N173"/>
    <mergeCell ref="O173:P173"/>
    <mergeCell ref="Q173:R173"/>
    <mergeCell ref="CN161:CN162"/>
    <mergeCell ref="A163:A166"/>
    <mergeCell ref="A167:A170"/>
    <mergeCell ref="A172:A174"/>
    <mergeCell ref="B172:D173"/>
    <mergeCell ref="E172:AF172"/>
    <mergeCell ref="AG172:AG174"/>
    <mergeCell ref="AH172:AH174"/>
    <mergeCell ref="AI172:AI174"/>
    <mergeCell ref="E173:F173"/>
    <mergeCell ref="AF161:AG161"/>
    <mergeCell ref="CA161:CA162"/>
    <mergeCell ref="CB161:CB162"/>
    <mergeCell ref="CC161:CC162"/>
    <mergeCell ref="CK161:CK162"/>
    <mergeCell ref="CL161:CL162"/>
    <mergeCell ref="T161:U161"/>
    <mergeCell ref="V161:W161"/>
    <mergeCell ref="X161:Y161"/>
    <mergeCell ref="Z161:AA161"/>
    <mergeCell ref="AB161:AC161"/>
    <mergeCell ref="AD161:AE161"/>
    <mergeCell ref="H161:I161"/>
    <mergeCell ref="J161:K161"/>
    <mergeCell ref="L161:M161"/>
    <mergeCell ref="N161:O161"/>
    <mergeCell ref="P161:Q161"/>
    <mergeCell ref="R161:S161"/>
    <mergeCell ref="CN135:CN136"/>
    <mergeCell ref="A137:A147"/>
    <mergeCell ref="A148:A158"/>
    <mergeCell ref="A160:A162"/>
    <mergeCell ref="B160:B162"/>
    <mergeCell ref="C160:E161"/>
    <mergeCell ref="F160:AG160"/>
    <mergeCell ref="AH160:AH162"/>
    <mergeCell ref="AI160:AI162"/>
    <mergeCell ref="F161:G161"/>
    <mergeCell ref="CC135:CC136"/>
    <mergeCell ref="CD135:CD136"/>
    <mergeCell ref="CG135:CG136"/>
    <mergeCell ref="CK135:CK136"/>
    <mergeCell ref="CL135:CL136"/>
    <mergeCell ref="CM135:CM136"/>
    <mergeCell ref="AF135:AG135"/>
    <mergeCell ref="AH135:AI135"/>
    <mergeCell ref="AJ135:AK135"/>
    <mergeCell ref="AL135:AM135"/>
    <mergeCell ref="CA135:CA136"/>
    <mergeCell ref="CB135:CB136"/>
    <mergeCell ref="T135:U135"/>
    <mergeCell ref="V135:W135"/>
    <mergeCell ref="X135:Y135"/>
    <mergeCell ref="Z135:AA135"/>
    <mergeCell ref="AB135:AC135"/>
    <mergeCell ref="AD135:AE135"/>
    <mergeCell ref="AP134:AP136"/>
    <mergeCell ref="AQ134:AQ136"/>
    <mergeCell ref="AR134:AR136"/>
    <mergeCell ref="F135:G135"/>
    <mergeCell ref="H135:I135"/>
    <mergeCell ref="J135:K135"/>
    <mergeCell ref="L135:M135"/>
    <mergeCell ref="N135:O135"/>
    <mergeCell ref="P135:Q135"/>
    <mergeCell ref="R135:S135"/>
    <mergeCell ref="CM128:CM129"/>
    <mergeCell ref="CN128:CN129"/>
    <mergeCell ref="CO128:CO129"/>
    <mergeCell ref="CP128:CP129"/>
    <mergeCell ref="A134:A136"/>
    <mergeCell ref="B134:B136"/>
    <mergeCell ref="C134:E135"/>
    <mergeCell ref="F134:AM134"/>
    <mergeCell ref="AN134:AN136"/>
    <mergeCell ref="AO134:AO136"/>
    <mergeCell ref="CD128:CD129"/>
    <mergeCell ref="CE128:CE129"/>
    <mergeCell ref="CF128:CF129"/>
    <mergeCell ref="CG128:CG129"/>
    <mergeCell ref="CK128:CK129"/>
    <mergeCell ref="CL128:CL129"/>
    <mergeCell ref="Y128:Y129"/>
    <mergeCell ref="Z128:Z129"/>
    <mergeCell ref="AA128:AA129"/>
    <mergeCell ref="CA128:CA129"/>
    <mergeCell ref="CB128:CB129"/>
    <mergeCell ref="CC128:CC129"/>
    <mergeCell ref="CQ121:CQ122"/>
    <mergeCell ref="CR121:CR122"/>
    <mergeCell ref="CS121:CS122"/>
    <mergeCell ref="A128:A129"/>
    <mergeCell ref="B128:B129"/>
    <mergeCell ref="C128:S128"/>
    <mergeCell ref="T128:U128"/>
    <mergeCell ref="V128:V129"/>
    <mergeCell ref="W128:W129"/>
    <mergeCell ref="X128:X129"/>
    <mergeCell ref="CK121:CK122"/>
    <mergeCell ref="CL121:CL122"/>
    <mergeCell ref="CM121:CM122"/>
    <mergeCell ref="CN121:CN122"/>
    <mergeCell ref="CO121:CO122"/>
    <mergeCell ref="CP121:CP122"/>
    <mergeCell ref="CE121:CE122"/>
    <mergeCell ref="CF121:CF122"/>
    <mergeCell ref="CG121:CG122"/>
    <mergeCell ref="CH121:CH122"/>
    <mergeCell ref="CI121:CI122"/>
    <mergeCell ref="CJ121:CJ122"/>
    <mergeCell ref="S121:S122"/>
    <mergeCell ref="T121:T122"/>
    <mergeCell ref="CA121:CA122"/>
    <mergeCell ref="CB121:CB122"/>
    <mergeCell ref="CC121:CC122"/>
    <mergeCell ref="CD121:CD122"/>
    <mergeCell ref="CR114:CR115"/>
    <mergeCell ref="A121:A122"/>
    <mergeCell ref="B121:D121"/>
    <mergeCell ref="E121:L121"/>
    <mergeCell ref="M121:M122"/>
    <mergeCell ref="N121:N122"/>
    <mergeCell ref="O121:O122"/>
    <mergeCell ref="P121:P122"/>
    <mergeCell ref="Q121:Q122"/>
    <mergeCell ref="R121:R122"/>
    <mergeCell ref="CL114:CL115"/>
    <mergeCell ref="CM114:CM115"/>
    <mergeCell ref="CN114:CN115"/>
    <mergeCell ref="CO114:CO115"/>
    <mergeCell ref="CP114:CP115"/>
    <mergeCell ref="CQ114:CQ115"/>
    <mergeCell ref="CE114:CE115"/>
    <mergeCell ref="CF114:CF115"/>
    <mergeCell ref="CG114:CG115"/>
    <mergeCell ref="CH114:CH115"/>
    <mergeCell ref="CJ114:CJ115"/>
    <mergeCell ref="CK114:CK115"/>
    <mergeCell ref="V114:V115"/>
    <mergeCell ref="W114:W115"/>
    <mergeCell ref="CA114:CA115"/>
    <mergeCell ref="CB114:CB115"/>
    <mergeCell ref="CC114:CC115"/>
    <mergeCell ref="CD114:CD115"/>
    <mergeCell ref="E114:P114"/>
    <mergeCell ref="Q114:Q115"/>
    <mergeCell ref="R114:R115"/>
    <mergeCell ref="S114:S115"/>
    <mergeCell ref="T114:T115"/>
    <mergeCell ref="U114:U115"/>
    <mergeCell ref="A107:B107"/>
    <mergeCell ref="A108:B108"/>
    <mergeCell ref="A109:B109"/>
    <mergeCell ref="A110:B110"/>
    <mergeCell ref="A111:B111"/>
    <mergeCell ref="A114:A115"/>
    <mergeCell ref="B114:D114"/>
    <mergeCell ref="AH100:AI100"/>
    <mergeCell ref="AJ100:AK100"/>
    <mergeCell ref="AL100:AM100"/>
    <mergeCell ref="A102:B102"/>
    <mergeCell ref="A103:A105"/>
    <mergeCell ref="A106:B106"/>
    <mergeCell ref="V100:W100"/>
    <mergeCell ref="X100:Y100"/>
    <mergeCell ref="Z100:AA100"/>
    <mergeCell ref="AB100:AC100"/>
    <mergeCell ref="AD100:AE100"/>
    <mergeCell ref="AF100:AG100"/>
    <mergeCell ref="AT99:AT101"/>
    <mergeCell ref="AU99:AU101"/>
    <mergeCell ref="F100:G100"/>
    <mergeCell ref="H100:I100"/>
    <mergeCell ref="J100:K100"/>
    <mergeCell ref="L100:M100"/>
    <mergeCell ref="N100:O100"/>
    <mergeCell ref="P100:Q100"/>
    <mergeCell ref="R100:S100"/>
    <mergeCell ref="T100:U100"/>
    <mergeCell ref="CQ35:CQ36"/>
    <mergeCell ref="CR35:CR36"/>
    <mergeCell ref="A99:B101"/>
    <mergeCell ref="C99:E100"/>
    <mergeCell ref="F99:AM99"/>
    <mergeCell ref="AN99:AO100"/>
    <mergeCell ref="AP99:AP101"/>
    <mergeCell ref="AQ99:AQ101"/>
    <mergeCell ref="AR99:AR101"/>
    <mergeCell ref="AS99:AS101"/>
    <mergeCell ref="CL34:CL36"/>
    <mergeCell ref="CM34:CN35"/>
    <mergeCell ref="CO34:CP35"/>
    <mergeCell ref="C35:S35"/>
    <mergeCell ref="T35:U35"/>
    <mergeCell ref="Z35:AD35"/>
    <mergeCell ref="AE35:AI35"/>
    <mergeCell ref="CG35:CG36"/>
    <mergeCell ref="CH35:CH36"/>
    <mergeCell ref="AO34:AO36"/>
    <mergeCell ref="AP34:AP36"/>
    <mergeCell ref="AQ34:AQ36"/>
    <mergeCell ref="CB34:CB36"/>
    <mergeCell ref="CC34:CD35"/>
    <mergeCell ref="CE34:CF35"/>
    <mergeCell ref="CM29:CM30"/>
    <mergeCell ref="A34:A36"/>
    <mergeCell ref="B34:B36"/>
    <mergeCell ref="C34:U34"/>
    <mergeCell ref="V34:W35"/>
    <mergeCell ref="X34:Y35"/>
    <mergeCell ref="Z34:AI34"/>
    <mergeCell ref="AJ34:AL35"/>
    <mergeCell ref="AM34:AM36"/>
    <mergeCell ref="AN34:AN36"/>
    <mergeCell ref="CA29:CA30"/>
    <mergeCell ref="CB29:CB30"/>
    <mergeCell ref="CC29:CC30"/>
    <mergeCell ref="CD29:CD30"/>
    <mergeCell ref="CK29:CK30"/>
    <mergeCell ref="CL29:CL30"/>
    <mergeCell ref="A29:A30"/>
    <mergeCell ref="B29:B30"/>
    <mergeCell ref="C29:S29"/>
    <mergeCell ref="T29:U29"/>
    <mergeCell ref="V29:V30"/>
    <mergeCell ref="W29:W30"/>
    <mergeCell ref="CD22:CD23"/>
    <mergeCell ref="CE22:CE23"/>
    <mergeCell ref="CK22:CK23"/>
    <mergeCell ref="CL22:CL23"/>
    <mergeCell ref="CM22:CM23"/>
    <mergeCell ref="CN22:CN23"/>
    <mergeCell ref="L21:L23"/>
    <mergeCell ref="E22:F22"/>
    <mergeCell ref="G22:H22"/>
    <mergeCell ref="CA22:CA23"/>
    <mergeCell ref="CB22:CB23"/>
    <mergeCell ref="CC22:CC23"/>
    <mergeCell ref="A21:A23"/>
    <mergeCell ref="B21:D22"/>
    <mergeCell ref="E21:H21"/>
    <mergeCell ref="I21:I23"/>
    <mergeCell ref="J21:J23"/>
    <mergeCell ref="K21:K23"/>
    <mergeCell ref="CK12:CK13"/>
    <mergeCell ref="CL12:CL13"/>
    <mergeCell ref="CM12:CM13"/>
    <mergeCell ref="CN12:CN13"/>
    <mergeCell ref="CO12:CO13"/>
    <mergeCell ref="A20:L20"/>
    <mergeCell ref="CA12:CA13"/>
    <mergeCell ref="CB12:CB13"/>
    <mergeCell ref="CC12:CC13"/>
    <mergeCell ref="CD12:CD13"/>
    <mergeCell ref="CE12:CE13"/>
    <mergeCell ref="CF12:CF13"/>
    <mergeCell ref="T12:U12"/>
    <mergeCell ref="V12:V13"/>
    <mergeCell ref="W12:W13"/>
    <mergeCell ref="X12:X13"/>
    <mergeCell ref="Y12:Y13"/>
    <mergeCell ref="Z12:Z13"/>
    <mergeCell ref="B7:J7"/>
    <mergeCell ref="B8:J8"/>
    <mergeCell ref="A10:I10"/>
    <mergeCell ref="A12:A13"/>
    <mergeCell ref="B12:B13"/>
    <mergeCell ref="C12:S12"/>
  </mergeCells>
  <conditionalFormatting sqref="CI19:CK19 CH20:CJ21 CH22:CH26 CH27:CJ27">
    <cfRule type="cellIs" dxfId="4" priority="5" operator="equal">
      <formula>1</formula>
    </cfRule>
  </conditionalFormatting>
  <conditionalFormatting sqref="CK24:CN26">
    <cfRule type="cellIs" dxfId="3" priority="3" operator="equal">
      <formula>1</formula>
    </cfRule>
  </conditionalFormatting>
  <conditionalFormatting sqref="CK14:CO18">
    <cfRule type="cellIs" dxfId="2" priority="4" operator="equal">
      <formula>1</formula>
    </cfRule>
  </conditionalFormatting>
  <conditionalFormatting sqref="CL31:CM31">
    <cfRule type="cellIs" dxfId="1" priority="2" operator="equal">
      <formula>1</formula>
    </cfRule>
  </conditionalFormatting>
  <conditionalFormatting sqref="CQ37:CR96">
    <cfRule type="cellIs" dxfId="0" priority="1" operator="equal">
      <formula>1</formula>
    </cfRule>
  </conditionalFormatting>
  <dataValidations count="1">
    <dataValidation type="whole" operator="greaterThanOrEqual" allowBlank="1" showInputMessage="1" showErrorMessage="1" errorTitle="Error" error="Favor Ingrese sólo Números." sqref="C37:S96" xr:uid="{6244DBEB-EE29-45BD-92B3-D0610B671D36}">
      <formula1>0</formula1>
    </dataValidation>
  </dataValidations>
  <pageMargins left="0.7" right="0.7" top="0.75" bottom="0.75" header="0.3" footer="0.3"/>
  <pageSetup orientation="portrait" horizontalDpi="4294967294"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237E7-AA52-4248-A702-BC2A0CCB5A64}">
  <dimension ref="A1:AW123"/>
  <sheetViews>
    <sheetView showGridLines="0" topLeftCell="AM94" zoomScaleNormal="100" workbookViewId="0">
      <selection activeCell="AN12" sqref="AN12:AO14"/>
    </sheetView>
  </sheetViews>
  <sheetFormatPr baseColWidth="10" defaultRowHeight="14.5" x14ac:dyDescent="0.35"/>
  <cols>
    <col min="1" max="1" width="57.81640625" customWidth="1"/>
    <col min="2" max="2" width="50.90625" customWidth="1"/>
    <col min="3" max="3" width="15" customWidth="1"/>
    <col min="5" max="5" width="15" customWidth="1"/>
    <col min="46" max="46" width="14.81640625" customWidth="1"/>
  </cols>
  <sheetData>
    <row r="1" spans="1:45" x14ac:dyDescent="0.35">
      <c r="A1" s="6316" t="s">
        <v>0</v>
      </c>
    </row>
    <row r="2" spans="1:45" x14ac:dyDescent="0.35">
      <c r="A2" s="6316" t="s">
        <v>544</v>
      </c>
    </row>
    <row r="3" spans="1:45" x14ac:dyDescent="0.35">
      <c r="A3" s="6316" t="s">
        <v>545</v>
      </c>
    </row>
    <row r="4" spans="1:45" x14ac:dyDescent="0.35">
      <c r="A4" s="6316" t="s">
        <v>546</v>
      </c>
    </row>
    <row r="5" spans="1:45" x14ac:dyDescent="0.35">
      <c r="A5" s="6316" t="s">
        <v>2798</v>
      </c>
    </row>
    <row r="6" spans="1:45" x14ac:dyDescent="0.35">
      <c r="A6" s="8180"/>
    </row>
    <row r="7" spans="1:45" ht="15" x14ac:dyDescent="0.35">
      <c r="A7" s="5593" t="s">
        <v>4205</v>
      </c>
      <c r="B7" s="5593"/>
      <c r="C7" s="5593"/>
      <c r="D7" s="5593"/>
      <c r="E7" s="5593"/>
      <c r="F7" s="5593"/>
      <c r="G7" s="5593"/>
      <c r="H7" s="5593"/>
      <c r="I7" s="5593"/>
      <c r="J7" s="5593"/>
      <c r="K7" s="5593"/>
      <c r="L7" s="5593"/>
      <c r="M7" s="5593"/>
      <c r="N7" s="5593"/>
      <c r="O7" s="5593"/>
      <c r="P7" s="5593"/>
      <c r="Q7" s="5593"/>
      <c r="R7" s="5593"/>
      <c r="S7" s="5593"/>
      <c r="T7" s="5593"/>
      <c r="U7" s="5593"/>
      <c r="V7" s="5593"/>
      <c r="W7" s="5593"/>
      <c r="X7" s="5593"/>
      <c r="Y7" s="5593"/>
      <c r="Z7" s="5593"/>
      <c r="AA7" s="5593"/>
      <c r="AB7" s="5593"/>
      <c r="AC7" s="5593"/>
    </row>
    <row r="8" spans="1:45" ht="15" x14ac:dyDescent="0.35">
      <c r="A8" s="8180"/>
      <c r="D8" s="8181"/>
      <c r="E8" s="8181"/>
      <c r="F8" s="8181"/>
      <c r="G8" s="8181"/>
      <c r="H8" s="8181"/>
      <c r="I8" s="8181"/>
      <c r="J8" s="8181"/>
      <c r="K8" s="8181"/>
      <c r="L8" s="8181"/>
    </row>
    <row r="9" spans="1:45" ht="15" x14ac:dyDescent="0.35">
      <c r="A9" s="8180"/>
      <c r="D9" s="8181"/>
      <c r="E9" s="8181"/>
      <c r="F9" s="8181"/>
      <c r="G9" s="8181"/>
      <c r="H9" s="8181"/>
      <c r="I9" s="8181"/>
      <c r="J9" s="8181"/>
      <c r="K9" s="8181"/>
      <c r="L9" s="8181"/>
    </row>
    <row r="10" spans="1:45" ht="15.5" x14ac:dyDescent="0.35">
      <c r="A10" s="8182" t="s">
        <v>4206</v>
      </c>
    </row>
    <row r="11" spans="1:45" ht="15.5" x14ac:dyDescent="0.35">
      <c r="A11" s="8182" t="s">
        <v>4207</v>
      </c>
      <c r="B11" s="8183"/>
      <c r="C11" s="1206"/>
      <c r="D11" s="1206"/>
      <c r="E11" s="1206"/>
      <c r="F11" s="8184"/>
      <c r="G11" s="8184"/>
      <c r="H11" s="8184"/>
      <c r="I11" s="8184"/>
      <c r="J11" s="8184"/>
      <c r="K11" s="8184"/>
      <c r="L11" s="8184"/>
      <c r="M11" s="8184"/>
      <c r="N11" s="8184"/>
      <c r="O11" s="8184"/>
      <c r="P11" s="8184"/>
      <c r="Q11" s="8184"/>
      <c r="R11" s="8184"/>
      <c r="S11" s="8184"/>
      <c r="T11" s="8184"/>
      <c r="U11" s="8184"/>
      <c r="V11" s="8184"/>
      <c r="W11" s="8184"/>
      <c r="X11" s="8184"/>
      <c r="Y11" s="8184"/>
      <c r="Z11" s="8184"/>
      <c r="AA11" s="8184"/>
      <c r="AB11" s="8184"/>
      <c r="AC11" s="8184"/>
      <c r="AD11" s="8184"/>
      <c r="AE11" s="8184"/>
      <c r="AF11" s="8184"/>
      <c r="AG11" s="8184"/>
      <c r="AH11" s="8184"/>
      <c r="AI11" s="8184"/>
      <c r="AJ11" s="8184"/>
      <c r="AK11" s="8184"/>
      <c r="AL11" s="8184"/>
      <c r="AM11" s="8184"/>
      <c r="AN11" s="8184"/>
      <c r="AO11" s="8184"/>
      <c r="AP11" s="8184"/>
      <c r="AQ11" s="8184"/>
      <c r="AR11" s="8183"/>
      <c r="AS11" s="8183"/>
    </row>
    <row r="12" spans="1:45" x14ac:dyDescent="0.35">
      <c r="A12" s="8185" t="s">
        <v>4208</v>
      </c>
      <c r="B12" s="8186"/>
      <c r="C12" s="8187" t="s">
        <v>36</v>
      </c>
      <c r="D12" s="8188"/>
      <c r="E12" s="8189"/>
      <c r="F12" s="8190" t="s">
        <v>1756</v>
      </c>
      <c r="G12" s="8022"/>
      <c r="H12" s="8022"/>
      <c r="I12" s="8022"/>
      <c r="J12" s="8022"/>
      <c r="K12" s="8022"/>
      <c r="L12" s="8022"/>
      <c r="M12" s="8022"/>
      <c r="N12" s="8022"/>
      <c r="O12" s="8022"/>
      <c r="P12" s="8022"/>
      <c r="Q12" s="8022"/>
      <c r="R12" s="8022"/>
      <c r="S12" s="8022"/>
      <c r="T12" s="8022"/>
      <c r="U12" s="8022"/>
      <c r="V12" s="8022"/>
      <c r="W12" s="8022"/>
      <c r="X12" s="8022"/>
      <c r="Y12" s="8022"/>
      <c r="Z12" s="8022"/>
      <c r="AA12" s="8022"/>
      <c r="AB12" s="8022"/>
      <c r="AC12" s="8022"/>
      <c r="AD12" s="8022"/>
      <c r="AE12" s="8022"/>
      <c r="AF12" s="8022"/>
      <c r="AG12" s="8022"/>
      <c r="AH12" s="8022"/>
      <c r="AI12" s="8022"/>
      <c r="AJ12" s="8022"/>
      <c r="AK12" s="8022"/>
      <c r="AL12" s="8022"/>
      <c r="AM12" s="8191"/>
      <c r="AN12" s="8343" t="s">
        <v>2637</v>
      </c>
      <c r="AO12" s="8344" t="s">
        <v>11</v>
      </c>
    </row>
    <row r="13" spans="1:45" x14ac:dyDescent="0.35">
      <c r="A13" s="8192"/>
      <c r="B13" s="8193"/>
      <c r="C13" s="8194"/>
      <c r="D13" s="8195"/>
      <c r="E13" s="8196"/>
      <c r="F13" s="8197" t="s">
        <v>96</v>
      </c>
      <c r="G13" s="7945"/>
      <c r="H13" s="7943" t="s">
        <v>17</v>
      </c>
      <c r="I13" s="7945"/>
      <c r="J13" s="7943" t="s">
        <v>635</v>
      </c>
      <c r="K13" s="7945"/>
      <c r="L13" s="7943" t="s">
        <v>4209</v>
      </c>
      <c r="M13" s="7945"/>
      <c r="N13" s="7943" t="s">
        <v>4210</v>
      </c>
      <c r="O13" s="7945"/>
      <c r="P13" s="7943" t="s">
        <v>4211</v>
      </c>
      <c r="Q13" s="7945"/>
      <c r="R13" s="7943" t="s">
        <v>4212</v>
      </c>
      <c r="S13" s="7945"/>
      <c r="T13" s="7943" t="s">
        <v>640</v>
      </c>
      <c r="U13" s="7945"/>
      <c r="V13" s="7943" t="s">
        <v>641</v>
      </c>
      <c r="W13" s="7945"/>
      <c r="X13" s="7943" t="s">
        <v>4213</v>
      </c>
      <c r="Y13" s="7945"/>
      <c r="Z13" s="7943" t="s">
        <v>643</v>
      </c>
      <c r="AA13" s="7945"/>
      <c r="AB13" s="7943" t="s">
        <v>644</v>
      </c>
      <c r="AC13" s="7945"/>
      <c r="AD13" s="7943" t="s">
        <v>645</v>
      </c>
      <c r="AE13" s="7945"/>
      <c r="AF13" s="7943" t="s">
        <v>646</v>
      </c>
      <c r="AG13" s="7945"/>
      <c r="AH13" s="7943" t="s">
        <v>647</v>
      </c>
      <c r="AI13" s="7945"/>
      <c r="AJ13" s="7943" t="s">
        <v>648</v>
      </c>
      <c r="AK13" s="7945"/>
      <c r="AL13" s="8021" t="s">
        <v>649</v>
      </c>
      <c r="AM13" s="8191"/>
      <c r="AN13" s="8345"/>
      <c r="AO13" s="8346"/>
    </row>
    <row r="14" spans="1:45" x14ac:dyDescent="0.35">
      <c r="A14" s="8198"/>
      <c r="B14" s="8199"/>
      <c r="C14" s="8200" t="s">
        <v>33</v>
      </c>
      <c r="D14" s="8201" t="s">
        <v>34</v>
      </c>
      <c r="E14" s="8202" t="s">
        <v>35</v>
      </c>
      <c r="F14" s="8203" t="s">
        <v>34</v>
      </c>
      <c r="G14" s="7859" t="s">
        <v>35</v>
      </c>
      <c r="H14" s="7860" t="s">
        <v>34</v>
      </c>
      <c r="I14" s="7859" t="s">
        <v>35</v>
      </c>
      <c r="J14" s="7860" t="s">
        <v>34</v>
      </c>
      <c r="K14" s="7859" t="s">
        <v>35</v>
      </c>
      <c r="L14" s="7860" t="s">
        <v>34</v>
      </c>
      <c r="M14" s="7859" t="s">
        <v>35</v>
      </c>
      <c r="N14" s="7860" t="s">
        <v>34</v>
      </c>
      <c r="O14" s="7859" t="s">
        <v>35</v>
      </c>
      <c r="P14" s="7860" t="s">
        <v>34</v>
      </c>
      <c r="Q14" s="7859" t="s">
        <v>35</v>
      </c>
      <c r="R14" s="7860" t="s">
        <v>34</v>
      </c>
      <c r="S14" s="7859" t="s">
        <v>35</v>
      </c>
      <c r="T14" s="7860" t="s">
        <v>34</v>
      </c>
      <c r="U14" s="7859" t="s">
        <v>35</v>
      </c>
      <c r="V14" s="7860" t="s">
        <v>34</v>
      </c>
      <c r="W14" s="7859" t="s">
        <v>35</v>
      </c>
      <c r="X14" s="7860" t="s">
        <v>34</v>
      </c>
      <c r="Y14" s="7859" t="s">
        <v>35</v>
      </c>
      <c r="Z14" s="7860" t="s">
        <v>34</v>
      </c>
      <c r="AA14" s="7859" t="s">
        <v>35</v>
      </c>
      <c r="AB14" s="7860" t="s">
        <v>34</v>
      </c>
      <c r="AC14" s="7859" t="s">
        <v>35</v>
      </c>
      <c r="AD14" s="7860" t="s">
        <v>34</v>
      </c>
      <c r="AE14" s="7859" t="s">
        <v>35</v>
      </c>
      <c r="AF14" s="7860" t="s">
        <v>34</v>
      </c>
      <c r="AG14" s="7859" t="s">
        <v>35</v>
      </c>
      <c r="AH14" s="7860" t="s">
        <v>34</v>
      </c>
      <c r="AI14" s="7859" t="s">
        <v>35</v>
      </c>
      <c r="AJ14" s="7860" t="s">
        <v>34</v>
      </c>
      <c r="AK14" s="7859" t="s">
        <v>35</v>
      </c>
      <c r="AL14" s="7860" t="s">
        <v>34</v>
      </c>
      <c r="AM14" s="8204" t="s">
        <v>35</v>
      </c>
      <c r="AN14" s="8347"/>
      <c r="AO14" s="8348" t="s">
        <v>35</v>
      </c>
    </row>
    <row r="15" spans="1:45" x14ac:dyDescent="0.35">
      <c r="A15" s="8205" t="s">
        <v>4214</v>
      </c>
      <c r="B15" s="8206" t="s">
        <v>4215</v>
      </c>
      <c r="C15" s="8207">
        <f t="shared" ref="C15:C41" si="0">SUM(D15:E15)</f>
        <v>0</v>
      </c>
      <c r="D15" s="8208">
        <f>+F15+H15+J15+L15+N15+P15+R15+T15+V15++X15+Z15+AB15+AD15+AF15+AH15+AJ15+AL15</f>
        <v>0</v>
      </c>
      <c r="E15" s="8207">
        <f>+G15+I15+K15+M15+O15+Q15+S15+U15+W15++Y15+AA15+AC15+AE15+AG15+AI15+AK15+AM15</f>
        <v>0</v>
      </c>
      <c r="F15" s="8209"/>
      <c r="G15" s="8210"/>
      <c r="H15" s="8209"/>
      <c r="I15" s="8210"/>
      <c r="J15" s="8209"/>
      <c r="K15" s="8210"/>
      <c r="L15" s="8209"/>
      <c r="M15" s="8210"/>
      <c r="N15" s="8211"/>
      <c r="O15" s="8210"/>
      <c r="P15" s="8212"/>
      <c r="Q15" s="8210"/>
      <c r="R15" s="8212"/>
      <c r="S15" s="8210"/>
      <c r="T15" s="8212"/>
      <c r="U15" s="8210"/>
      <c r="V15" s="8209"/>
      <c r="W15" s="8210"/>
      <c r="X15" s="8209"/>
      <c r="Y15" s="8210"/>
      <c r="Z15" s="8209"/>
      <c r="AA15" s="8210"/>
      <c r="AB15" s="8209"/>
      <c r="AC15" s="8210"/>
      <c r="AD15" s="8209"/>
      <c r="AE15" s="8210"/>
      <c r="AF15" s="8209"/>
      <c r="AG15" s="8210"/>
      <c r="AH15" s="8209"/>
      <c r="AI15" s="8210"/>
      <c r="AJ15" s="8209"/>
      <c r="AK15" s="8210"/>
      <c r="AL15" s="8209"/>
      <c r="AM15" s="8213"/>
      <c r="AN15" s="8214"/>
      <c r="AO15" s="8210"/>
      <c r="AP15" t="str">
        <f>CA15&amp;CB15&amp;CC15</f>
        <v/>
      </c>
    </row>
    <row r="16" spans="1:45" x14ac:dyDescent="0.35">
      <c r="A16" s="8215"/>
      <c r="B16" s="8216" t="s">
        <v>4216</v>
      </c>
      <c r="C16" s="8207">
        <f t="shared" si="0"/>
        <v>0</v>
      </c>
      <c r="D16" s="8217">
        <f>+F16+H16+J16+L16+N16+P16+R16+T16+V16++X16+Z16+AB16+AD16+AF16+AH16+AJ16+AL16</f>
        <v>0</v>
      </c>
      <c r="E16" s="8207">
        <f t="shared" ref="E16:E41" si="1">+G16+I16+K16+M16+O16+Q16+S16+U16+W16++Y16+AA16+AC16+AE16+AG16+AI16+AK16+AM16</f>
        <v>0</v>
      </c>
      <c r="F16" s="8218"/>
      <c r="G16" s="8210"/>
      <c r="H16" s="8218"/>
      <c r="I16" s="8210"/>
      <c r="J16" s="8218"/>
      <c r="K16" s="8210"/>
      <c r="L16" s="8218"/>
      <c r="M16" s="8210"/>
      <c r="N16" s="8212"/>
      <c r="O16" s="8210"/>
      <c r="P16" s="8212"/>
      <c r="Q16" s="8210"/>
      <c r="R16" s="8212"/>
      <c r="S16" s="8210"/>
      <c r="T16" s="8212"/>
      <c r="U16" s="8210"/>
      <c r="V16" s="8218"/>
      <c r="W16" s="8210"/>
      <c r="X16" s="8218"/>
      <c r="Y16" s="8210"/>
      <c r="Z16" s="8218"/>
      <c r="AA16" s="8210"/>
      <c r="AB16" s="8218"/>
      <c r="AC16" s="8210"/>
      <c r="AD16" s="8218"/>
      <c r="AE16" s="8210"/>
      <c r="AF16" s="8218"/>
      <c r="AG16" s="8210"/>
      <c r="AH16" s="8218"/>
      <c r="AI16" s="8210"/>
      <c r="AJ16" s="8218"/>
      <c r="AK16" s="8210"/>
      <c r="AL16" s="8218"/>
      <c r="AM16" s="8213"/>
      <c r="AN16" s="8214"/>
      <c r="AO16" s="8210"/>
      <c r="AP16" t="str">
        <f t="shared" ref="AP16:AP41" si="2">CA16&amp;CB16&amp;CC16</f>
        <v/>
      </c>
    </row>
    <row r="17" spans="1:42" x14ac:dyDescent="0.35">
      <c r="A17" s="8215"/>
      <c r="B17" s="8216" t="s">
        <v>4217</v>
      </c>
      <c r="C17" s="8207">
        <f t="shared" si="0"/>
        <v>0</v>
      </c>
      <c r="D17" s="8217">
        <f t="shared" ref="D17:D41" si="3">+F17+H17+J17+L17+N17+P17+R17+T17+V17++X17+Z17+AB17+AD17+AF17+AH17+AJ17+AL17</f>
        <v>0</v>
      </c>
      <c r="E17" s="8207">
        <f t="shared" si="1"/>
        <v>0</v>
      </c>
      <c r="F17" s="8218"/>
      <c r="G17" s="8210"/>
      <c r="H17" s="8218"/>
      <c r="I17" s="8210"/>
      <c r="J17" s="8218"/>
      <c r="K17" s="8210"/>
      <c r="L17" s="8218"/>
      <c r="M17" s="8210"/>
      <c r="N17" s="8212"/>
      <c r="O17" s="8210"/>
      <c r="P17" s="8212"/>
      <c r="Q17" s="8210"/>
      <c r="R17" s="8212"/>
      <c r="S17" s="8210"/>
      <c r="T17" s="8212"/>
      <c r="U17" s="8210"/>
      <c r="V17" s="8218"/>
      <c r="W17" s="8210"/>
      <c r="X17" s="8218"/>
      <c r="Y17" s="8210"/>
      <c r="Z17" s="8218"/>
      <c r="AA17" s="8210"/>
      <c r="AB17" s="8218"/>
      <c r="AC17" s="8210"/>
      <c r="AD17" s="8218"/>
      <c r="AE17" s="8210"/>
      <c r="AF17" s="8218"/>
      <c r="AG17" s="8210"/>
      <c r="AH17" s="8218"/>
      <c r="AI17" s="8210"/>
      <c r="AJ17" s="8218"/>
      <c r="AK17" s="8210"/>
      <c r="AL17" s="8218"/>
      <c r="AM17" s="8213"/>
      <c r="AN17" s="8214"/>
      <c r="AO17" s="8210"/>
      <c r="AP17" t="str">
        <f t="shared" si="2"/>
        <v/>
      </c>
    </row>
    <row r="18" spans="1:42" x14ac:dyDescent="0.35">
      <c r="A18" s="8215"/>
      <c r="B18" s="8216" t="s">
        <v>4218</v>
      </c>
      <c r="C18" s="8207">
        <f t="shared" si="0"/>
        <v>0</v>
      </c>
      <c r="D18" s="8217">
        <f t="shared" si="3"/>
        <v>0</v>
      </c>
      <c r="E18" s="8207">
        <f t="shared" si="1"/>
        <v>0</v>
      </c>
      <c r="F18" s="8218"/>
      <c r="G18" s="8210"/>
      <c r="H18" s="8218"/>
      <c r="I18" s="8210"/>
      <c r="J18" s="8218"/>
      <c r="K18" s="8210"/>
      <c r="L18" s="8218"/>
      <c r="M18" s="8210"/>
      <c r="N18" s="8212"/>
      <c r="O18" s="8210"/>
      <c r="P18" s="8212"/>
      <c r="Q18" s="8210"/>
      <c r="R18" s="8212"/>
      <c r="S18" s="8210"/>
      <c r="T18" s="8212"/>
      <c r="U18" s="8210"/>
      <c r="V18" s="8218"/>
      <c r="W18" s="8210"/>
      <c r="X18" s="8218"/>
      <c r="Y18" s="8210"/>
      <c r="Z18" s="8218"/>
      <c r="AA18" s="8210"/>
      <c r="AB18" s="8218"/>
      <c r="AC18" s="8210"/>
      <c r="AD18" s="8218"/>
      <c r="AE18" s="8210"/>
      <c r="AF18" s="8218"/>
      <c r="AG18" s="8210"/>
      <c r="AH18" s="8218"/>
      <c r="AI18" s="8210"/>
      <c r="AJ18" s="8218"/>
      <c r="AK18" s="8210"/>
      <c r="AL18" s="8218"/>
      <c r="AM18" s="8213"/>
      <c r="AN18" s="8214"/>
      <c r="AO18" s="8210"/>
      <c r="AP18" t="str">
        <f t="shared" si="2"/>
        <v/>
      </c>
    </row>
    <row r="19" spans="1:42" x14ac:dyDescent="0.35">
      <c r="A19" s="8215"/>
      <c r="B19" s="8216" t="s">
        <v>4219</v>
      </c>
      <c r="C19" s="8207">
        <f t="shared" si="0"/>
        <v>0</v>
      </c>
      <c r="D19" s="8217">
        <f t="shared" si="3"/>
        <v>0</v>
      </c>
      <c r="E19" s="8207">
        <f t="shared" si="1"/>
        <v>0</v>
      </c>
      <c r="F19" s="8218"/>
      <c r="G19" s="8210"/>
      <c r="H19" s="8218"/>
      <c r="I19" s="8210"/>
      <c r="J19" s="8218"/>
      <c r="K19" s="8210"/>
      <c r="L19" s="8218"/>
      <c r="M19" s="8210"/>
      <c r="N19" s="8212"/>
      <c r="O19" s="8210"/>
      <c r="P19" s="8212"/>
      <c r="Q19" s="8210"/>
      <c r="R19" s="8212"/>
      <c r="S19" s="8210"/>
      <c r="T19" s="8212"/>
      <c r="U19" s="8210"/>
      <c r="V19" s="8218"/>
      <c r="W19" s="8210"/>
      <c r="X19" s="8218"/>
      <c r="Y19" s="8210"/>
      <c r="Z19" s="8218"/>
      <c r="AA19" s="8210"/>
      <c r="AB19" s="8218"/>
      <c r="AC19" s="8210"/>
      <c r="AD19" s="8218"/>
      <c r="AE19" s="8210"/>
      <c r="AF19" s="8218"/>
      <c r="AG19" s="8210"/>
      <c r="AH19" s="8218"/>
      <c r="AI19" s="8210"/>
      <c r="AJ19" s="8218"/>
      <c r="AK19" s="8210"/>
      <c r="AL19" s="8218"/>
      <c r="AM19" s="8213"/>
      <c r="AN19" s="8214"/>
      <c r="AO19" s="8210"/>
      <c r="AP19" t="str">
        <f t="shared" si="2"/>
        <v/>
      </c>
    </row>
    <row r="20" spans="1:42" x14ac:dyDescent="0.35">
      <c r="A20" s="8215"/>
      <c r="B20" s="8216" t="s">
        <v>4220</v>
      </c>
      <c r="C20" s="8207">
        <f t="shared" si="0"/>
        <v>0</v>
      </c>
      <c r="D20" s="8217">
        <f t="shared" si="3"/>
        <v>0</v>
      </c>
      <c r="E20" s="8207">
        <f t="shared" si="1"/>
        <v>0</v>
      </c>
      <c r="F20" s="8218"/>
      <c r="G20" s="8210"/>
      <c r="H20" s="8218"/>
      <c r="I20" s="8210"/>
      <c r="J20" s="8218"/>
      <c r="K20" s="8210"/>
      <c r="L20" s="8218"/>
      <c r="M20" s="8210"/>
      <c r="N20" s="8212"/>
      <c r="O20" s="8210"/>
      <c r="P20" s="8212"/>
      <c r="Q20" s="8210"/>
      <c r="R20" s="8212"/>
      <c r="S20" s="8210"/>
      <c r="T20" s="8212"/>
      <c r="U20" s="8210"/>
      <c r="V20" s="8218"/>
      <c r="W20" s="8210"/>
      <c r="X20" s="8218"/>
      <c r="Y20" s="8210"/>
      <c r="Z20" s="8218"/>
      <c r="AA20" s="8210"/>
      <c r="AB20" s="8218"/>
      <c r="AC20" s="8210"/>
      <c r="AD20" s="8218"/>
      <c r="AE20" s="8210"/>
      <c r="AF20" s="8218"/>
      <c r="AG20" s="8210"/>
      <c r="AH20" s="8218"/>
      <c r="AI20" s="8210"/>
      <c r="AJ20" s="8218"/>
      <c r="AK20" s="8210"/>
      <c r="AL20" s="8218"/>
      <c r="AM20" s="8213"/>
      <c r="AN20" s="8214"/>
      <c r="AO20" s="8210"/>
      <c r="AP20" t="str">
        <f t="shared" si="2"/>
        <v/>
      </c>
    </row>
    <row r="21" spans="1:42" x14ac:dyDescent="0.35">
      <c r="A21" s="8215"/>
      <c r="B21" s="8216" t="s">
        <v>4221</v>
      </c>
      <c r="C21" s="8207">
        <f t="shared" si="0"/>
        <v>0</v>
      </c>
      <c r="D21" s="8217">
        <f t="shared" si="3"/>
        <v>0</v>
      </c>
      <c r="E21" s="8207">
        <f t="shared" si="1"/>
        <v>0</v>
      </c>
      <c r="F21" s="8218"/>
      <c r="G21" s="8210"/>
      <c r="H21" s="8218"/>
      <c r="I21" s="8210"/>
      <c r="J21" s="8218"/>
      <c r="K21" s="8210"/>
      <c r="L21" s="8218"/>
      <c r="M21" s="8210"/>
      <c r="N21" s="8212"/>
      <c r="O21" s="8210"/>
      <c r="P21" s="8212"/>
      <c r="Q21" s="8210"/>
      <c r="R21" s="8212"/>
      <c r="S21" s="8210"/>
      <c r="T21" s="8212"/>
      <c r="U21" s="8210"/>
      <c r="V21" s="8218"/>
      <c r="W21" s="8210"/>
      <c r="X21" s="8218"/>
      <c r="Y21" s="8210"/>
      <c r="Z21" s="8218"/>
      <c r="AA21" s="8210"/>
      <c r="AB21" s="8218"/>
      <c r="AC21" s="8210"/>
      <c r="AD21" s="8218"/>
      <c r="AE21" s="8210"/>
      <c r="AF21" s="8218"/>
      <c r="AG21" s="8210"/>
      <c r="AH21" s="8218"/>
      <c r="AI21" s="8210"/>
      <c r="AJ21" s="8218"/>
      <c r="AK21" s="8210"/>
      <c r="AL21" s="8218"/>
      <c r="AM21" s="8213"/>
      <c r="AN21" s="8214"/>
      <c r="AO21" s="8210"/>
      <c r="AP21" t="str">
        <f t="shared" si="2"/>
        <v/>
      </c>
    </row>
    <row r="22" spans="1:42" x14ac:dyDescent="0.35">
      <c r="A22" s="8215"/>
      <c r="B22" s="8216" t="s">
        <v>4222</v>
      </c>
      <c r="C22" s="8207">
        <f t="shared" si="0"/>
        <v>0</v>
      </c>
      <c r="D22" s="8217">
        <f t="shared" si="3"/>
        <v>0</v>
      </c>
      <c r="E22" s="8207">
        <f t="shared" si="1"/>
        <v>0</v>
      </c>
      <c r="F22" s="8218"/>
      <c r="G22" s="8210"/>
      <c r="H22" s="8218"/>
      <c r="I22" s="8210"/>
      <c r="J22" s="8218"/>
      <c r="K22" s="8210"/>
      <c r="L22" s="8218"/>
      <c r="M22" s="8210"/>
      <c r="N22" s="8212"/>
      <c r="O22" s="8210"/>
      <c r="P22" s="8212"/>
      <c r="Q22" s="8210"/>
      <c r="R22" s="8212"/>
      <c r="S22" s="8210"/>
      <c r="T22" s="8212"/>
      <c r="U22" s="8210"/>
      <c r="V22" s="8218"/>
      <c r="W22" s="8210"/>
      <c r="X22" s="8218"/>
      <c r="Y22" s="8210"/>
      <c r="Z22" s="8218"/>
      <c r="AA22" s="8210"/>
      <c r="AB22" s="8218"/>
      <c r="AC22" s="8210"/>
      <c r="AD22" s="8218"/>
      <c r="AE22" s="8210"/>
      <c r="AF22" s="8218"/>
      <c r="AG22" s="8210"/>
      <c r="AH22" s="8218"/>
      <c r="AI22" s="8210"/>
      <c r="AJ22" s="8218"/>
      <c r="AK22" s="8210"/>
      <c r="AL22" s="8218"/>
      <c r="AM22" s="8213"/>
      <c r="AN22" s="8214"/>
      <c r="AO22" s="8210"/>
      <c r="AP22" t="str">
        <f t="shared" si="2"/>
        <v/>
      </c>
    </row>
    <row r="23" spans="1:42" x14ac:dyDescent="0.35">
      <c r="A23" s="8215"/>
      <c r="B23" s="8216" t="s">
        <v>4223</v>
      </c>
      <c r="C23" s="8207">
        <f t="shared" si="0"/>
        <v>0</v>
      </c>
      <c r="D23" s="8217">
        <f t="shared" si="3"/>
        <v>0</v>
      </c>
      <c r="E23" s="8207">
        <f t="shared" si="1"/>
        <v>0</v>
      </c>
      <c r="F23" s="8218"/>
      <c r="G23" s="8210"/>
      <c r="H23" s="8218"/>
      <c r="I23" s="8210"/>
      <c r="J23" s="8218"/>
      <c r="K23" s="8210"/>
      <c r="L23" s="8218"/>
      <c r="M23" s="8210"/>
      <c r="N23" s="8212"/>
      <c r="O23" s="8210"/>
      <c r="P23" s="8212"/>
      <c r="Q23" s="8210"/>
      <c r="R23" s="8212"/>
      <c r="S23" s="8210"/>
      <c r="T23" s="8212"/>
      <c r="U23" s="8210"/>
      <c r="V23" s="8218"/>
      <c r="W23" s="8210"/>
      <c r="X23" s="8218"/>
      <c r="Y23" s="8210"/>
      <c r="Z23" s="8218"/>
      <c r="AA23" s="8210"/>
      <c r="AB23" s="8218"/>
      <c r="AC23" s="8210"/>
      <c r="AD23" s="8218"/>
      <c r="AE23" s="8210"/>
      <c r="AF23" s="8218"/>
      <c r="AG23" s="8210"/>
      <c r="AH23" s="8218"/>
      <c r="AI23" s="8210"/>
      <c r="AJ23" s="8218"/>
      <c r="AK23" s="8210"/>
      <c r="AL23" s="8218"/>
      <c r="AM23" s="8213"/>
      <c r="AN23" s="8214"/>
      <c r="AO23" s="8210"/>
      <c r="AP23" t="str">
        <f t="shared" si="2"/>
        <v/>
      </c>
    </row>
    <row r="24" spans="1:42" x14ac:dyDescent="0.35">
      <c r="A24" s="8215"/>
      <c r="B24" s="8216" t="s">
        <v>4224</v>
      </c>
      <c r="C24" s="8207">
        <f t="shared" si="0"/>
        <v>0</v>
      </c>
      <c r="D24" s="8217">
        <f t="shared" si="3"/>
        <v>0</v>
      </c>
      <c r="E24" s="8207">
        <f t="shared" si="1"/>
        <v>0</v>
      </c>
      <c r="F24" s="8218"/>
      <c r="G24" s="8210"/>
      <c r="H24" s="8218"/>
      <c r="I24" s="8210"/>
      <c r="J24" s="8218"/>
      <c r="K24" s="8210"/>
      <c r="L24" s="8218"/>
      <c r="M24" s="8210"/>
      <c r="N24" s="8212"/>
      <c r="O24" s="8210"/>
      <c r="P24" s="8212"/>
      <c r="Q24" s="8210"/>
      <c r="R24" s="8212"/>
      <c r="S24" s="8210"/>
      <c r="T24" s="8212"/>
      <c r="U24" s="8210"/>
      <c r="V24" s="8218"/>
      <c r="W24" s="8210"/>
      <c r="X24" s="8218"/>
      <c r="Y24" s="8210"/>
      <c r="Z24" s="8218"/>
      <c r="AA24" s="8210"/>
      <c r="AB24" s="8218"/>
      <c r="AC24" s="8210"/>
      <c r="AD24" s="8218"/>
      <c r="AE24" s="8210"/>
      <c r="AF24" s="8218"/>
      <c r="AG24" s="8210"/>
      <c r="AH24" s="8218"/>
      <c r="AI24" s="8210"/>
      <c r="AJ24" s="8218"/>
      <c r="AK24" s="8210"/>
      <c r="AL24" s="8218"/>
      <c r="AM24" s="8213"/>
      <c r="AN24" s="8214"/>
      <c r="AO24" s="8210"/>
      <c r="AP24" t="str">
        <f t="shared" si="2"/>
        <v/>
      </c>
    </row>
    <row r="25" spans="1:42" x14ac:dyDescent="0.35">
      <c r="A25" s="8215"/>
      <c r="B25" s="8216" t="s">
        <v>4225</v>
      </c>
      <c r="C25" s="8207">
        <f t="shared" si="0"/>
        <v>0</v>
      </c>
      <c r="D25" s="8217">
        <f t="shared" si="3"/>
        <v>0</v>
      </c>
      <c r="E25" s="8207">
        <f t="shared" si="1"/>
        <v>0</v>
      </c>
      <c r="F25" s="8218"/>
      <c r="G25" s="8210"/>
      <c r="H25" s="8218"/>
      <c r="I25" s="8210"/>
      <c r="J25" s="8218"/>
      <c r="K25" s="8210"/>
      <c r="L25" s="8218"/>
      <c r="M25" s="8210"/>
      <c r="N25" s="8212"/>
      <c r="O25" s="8210"/>
      <c r="P25" s="8212"/>
      <c r="Q25" s="8210"/>
      <c r="R25" s="8212"/>
      <c r="S25" s="8210"/>
      <c r="T25" s="8212"/>
      <c r="U25" s="8210"/>
      <c r="V25" s="8218"/>
      <c r="W25" s="8210"/>
      <c r="X25" s="8218"/>
      <c r="Y25" s="8210"/>
      <c r="Z25" s="8218"/>
      <c r="AA25" s="8210"/>
      <c r="AB25" s="8218"/>
      <c r="AC25" s="8210"/>
      <c r="AD25" s="8218"/>
      <c r="AE25" s="8210"/>
      <c r="AF25" s="8218"/>
      <c r="AG25" s="8210"/>
      <c r="AH25" s="8218"/>
      <c r="AI25" s="8210"/>
      <c r="AJ25" s="8218"/>
      <c r="AK25" s="8210"/>
      <c r="AL25" s="8218"/>
      <c r="AM25" s="8213"/>
      <c r="AN25" s="8214"/>
      <c r="AO25" s="8210"/>
      <c r="AP25" t="str">
        <f t="shared" si="2"/>
        <v/>
      </c>
    </row>
    <row r="26" spans="1:42" x14ac:dyDescent="0.35">
      <c r="A26" s="8215"/>
      <c r="B26" s="8219" t="s">
        <v>4226</v>
      </c>
      <c r="C26" s="8207">
        <f t="shared" si="0"/>
        <v>0</v>
      </c>
      <c r="D26" s="8217">
        <f t="shared" si="3"/>
        <v>0</v>
      </c>
      <c r="E26" s="8207">
        <f t="shared" si="1"/>
        <v>0</v>
      </c>
      <c r="F26" s="8218"/>
      <c r="G26" s="8210"/>
      <c r="H26" s="8218"/>
      <c r="I26" s="8210"/>
      <c r="J26" s="8218"/>
      <c r="K26" s="8210"/>
      <c r="L26" s="8218"/>
      <c r="M26" s="8210"/>
      <c r="N26" s="8212"/>
      <c r="O26" s="8210"/>
      <c r="P26" s="8212"/>
      <c r="Q26" s="8210"/>
      <c r="R26" s="8212"/>
      <c r="S26" s="8210"/>
      <c r="T26" s="8212"/>
      <c r="U26" s="8210"/>
      <c r="V26" s="8218"/>
      <c r="W26" s="8210"/>
      <c r="X26" s="8218"/>
      <c r="Y26" s="8210"/>
      <c r="Z26" s="8218"/>
      <c r="AA26" s="8210"/>
      <c r="AB26" s="8218"/>
      <c r="AC26" s="8210"/>
      <c r="AD26" s="8218"/>
      <c r="AE26" s="8210"/>
      <c r="AF26" s="8218"/>
      <c r="AG26" s="8210"/>
      <c r="AH26" s="8218"/>
      <c r="AI26" s="8210"/>
      <c r="AJ26" s="8218"/>
      <c r="AK26" s="8210"/>
      <c r="AL26" s="8218"/>
      <c r="AM26" s="8213"/>
      <c r="AN26" s="8214"/>
      <c r="AO26" s="8210"/>
      <c r="AP26" t="str">
        <f t="shared" si="2"/>
        <v/>
      </c>
    </row>
    <row r="27" spans="1:42" x14ac:dyDescent="0.35">
      <c r="A27" s="8215"/>
      <c r="B27" s="8216" t="s">
        <v>3105</v>
      </c>
      <c r="C27" s="8207">
        <f t="shared" si="0"/>
        <v>0</v>
      </c>
      <c r="D27" s="8217">
        <f t="shared" si="3"/>
        <v>0</v>
      </c>
      <c r="E27" s="8207">
        <f t="shared" si="1"/>
        <v>0</v>
      </c>
      <c r="F27" s="8218"/>
      <c r="G27" s="8210"/>
      <c r="H27" s="8218"/>
      <c r="I27" s="8210"/>
      <c r="J27" s="8218"/>
      <c r="K27" s="8210"/>
      <c r="L27" s="8218"/>
      <c r="M27" s="8210"/>
      <c r="N27" s="8212"/>
      <c r="O27" s="8210"/>
      <c r="P27" s="8212"/>
      <c r="Q27" s="8210"/>
      <c r="R27" s="8212"/>
      <c r="S27" s="8210"/>
      <c r="T27" s="8212"/>
      <c r="U27" s="8210"/>
      <c r="V27" s="8218"/>
      <c r="W27" s="8210"/>
      <c r="X27" s="8218"/>
      <c r="Y27" s="8210"/>
      <c r="Z27" s="8218"/>
      <c r="AA27" s="8210"/>
      <c r="AB27" s="8218"/>
      <c r="AC27" s="8210"/>
      <c r="AD27" s="8218"/>
      <c r="AE27" s="8210"/>
      <c r="AF27" s="8218"/>
      <c r="AG27" s="8210"/>
      <c r="AH27" s="8218"/>
      <c r="AI27" s="8210"/>
      <c r="AJ27" s="8218"/>
      <c r="AK27" s="8210"/>
      <c r="AL27" s="8218"/>
      <c r="AM27" s="8213"/>
      <c r="AN27" s="8214"/>
      <c r="AO27" s="8210"/>
      <c r="AP27" t="str">
        <f t="shared" si="2"/>
        <v/>
      </c>
    </row>
    <row r="28" spans="1:42" x14ac:dyDescent="0.35">
      <c r="A28" s="8215"/>
      <c r="B28" s="8216" t="s">
        <v>4227</v>
      </c>
      <c r="C28" s="8207">
        <f t="shared" si="0"/>
        <v>0</v>
      </c>
      <c r="D28" s="8217">
        <f t="shared" si="3"/>
        <v>0</v>
      </c>
      <c r="E28" s="8207">
        <f t="shared" si="1"/>
        <v>0</v>
      </c>
      <c r="F28" s="8218"/>
      <c r="G28" s="8210"/>
      <c r="H28" s="8218"/>
      <c r="I28" s="8210"/>
      <c r="J28" s="8218"/>
      <c r="K28" s="8210"/>
      <c r="L28" s="8218"/>
      <c r="M28" s="8210"/>
      <c r="N28" s="8212"/>
      <c r="O28" s="8210"/>
      <c r="P28" s="8212"/>
      <c r="Q28" s="8210"/>
      <c r="R28" s="8212"/>
      <c r="S28" s="8210"/>
      <c r="T28" s="8212"/>
      <c r="U28" s="8210"/>
      <c r="V28" s="8218"/>
      <c r="W28" s="8210"/>
      <c r="X28" s="8218"/>
      <c r="Y28" s="8210"/>
      <c r="Z28" s="8218"/>
      <c r="AA28" s="8210"/>
      <c r="AB28" s="8218"/>
      <c r="AC28" s="8210"/>
      <c r="AD28" s="8218"/>
      <c r="AE28" s="8210"/>
      <c r="AF28" s="8218"/>
      <c r="AG28" s="8210"/>
      <c r="AH28" s="8218"/>
      <c r="AI28" s="8210"/>
      <c r="AJ28" s="8218"/>
      <c r="AK28" s="8210"/>
      <c r="AL28" s="8218"/>
      <c r="AM28" s="8213"/>
      <c r="AN28" s="8214"/>
      <c r="AO28" s="8210"/>
      <c r="AP28" t="str">
        <f t="shared" si="2"/>
        <v/>
      </c>
    </row>
    <row r="29" spans="1:42" x14ac:dyDescent="0.35">
      <c r="A29" s="8215"/>
      <c r="B29" s="8216" t="s">
        <v>4228</v>
      </c>
      <c r="C29" s="8207">
        <f t="shared" si="0"/>
        <v>0</v>
      </c>
      <c r="D29" s="8217">
        <f t="shared" si="3"/>
        <v>0</v>
      </c>
      <c r="E29" s="8207">
        <f t="shared" si="1"/>
        <v>0</v>
      </c>
      <c r="F29" s="8218"/>
      <c r="G29" s="8210"/>
      <c r="H29" s="8218"/>
      <c r="I29" s="8210"/>
      <c r="J29" s="8218"/>
      <c r="K29" s="8210"/>
      <c r="L29" s="8218"/>
      <c r="M29" s="8210"/>
      <c r="N29" s="8212"/>
      <c r="O29" s="8210"/>
      <c r="P29" s="8212"/>
      <c r="Q29" s="8210"/>
      <c r="R29" s="8212"/>
      <c r="S29" s="8210"/>
      <c r="T29" s="8212"/>
      <c r="U29" s="8210"/>
      <c r="V29" s="8218"/>
      <c r="W29" s="8210"/>
      <c r="X29" s="8218"/>
      <c r="Y29" s="8210"/>
      <c r="Z29" s="8218"/>
      <c r="AA29" s="8210"/>
      <c r="AB29" s="8218"/>
      <c r="AC29" s="8210"/>
      <c r="AD29" s="8218"/>
      <c r="AE29" s="8210"/>
      <c r="AF29" s="8218"/>
      <c r="AG29" s="8210"/>
      <c r="AH29" s="8218"/>
      <c r="AI29" s="8210"/>
      <c r="AJ29" s="8218"/>
      <c r="AK29" s="8210"/>
      <c r="AL29" s="8218"/>
      <c r="AM29" s="8213"/>
      <c r="AN29" s="8214"/>
      <c r="AO29" s="8210"/>
      <c r="AP29" t="str">
        <f t="shared" si="2"/>
        <v/>
      </c>
    </row>
    <row r="30" spans="1:42" x14ac:dyDescent="0.35">
      <c r="A30" s="8215"/>
      <c r="B30" s="8216" t="s">
        <v>4229</v>
      </c>
      <c r="C30" s="8207">
        <f t="shared" si="0"/>
        <v>0</v>
      </c>
      <c r="D30" s="8217">
        <f t="shared" si="3"/>
        <v>0</v>
      </c>
      <c r="E30" s="8207">
        <f t="shared" si="1"/>
        <v>0</v>
      </c>
      <c r="F30" s="8218"/>
      <c r="G30" s="8210"/>
      <c r="H30" s="8218"/>
      <c r="I30" s="8210"/>
      <c r="J30" s="8218"/>
      <c r="K30" s="8210"/>
      <c r="L30" s="8218"/>
      <c r="M30" s="8210"/>
      <c r="N30" s="8212"/>
      <c r="O30" s="8210"/>
      <c r="P30" s="8212"/>
      <c r="Q30" s="8210"/>
      <c r="R30" s="8212"/>
      <c r="S30" s="8210"/>
      <c r="T30" s="8212"/>
      <c r="U30" s="8210"/>
      <c r="V30" s="8218"/>
      <c r="W30" s="8210"/>
      <c r="X30" s="8218"/>
      <c r="Y30" s="8210"/>
      <c r="Z30" s="8218"/>
      <c r="AA30" s="8210"/>
      <c r="AB30" s="8218"/>
      <c r="AC30" s="8210"/>
      <c r="AD30" s="8218"/>
      <c r="AE30" s="8210"/>
      <c r="AF30" s="8218"/>
      <c r="AG30" s="8210"/>
      <c r="AH30" s="8218"/>
      <c r="AI30" s="8210"/>
      <c r="AJ30" s="8218"/>
      <c r="AK30" s="8210"/>
      <c r="AL30" s="8218"/>
      <c r="AM30" s="8213"/>
      <c r="AN30" s="8214"/>
      <c r="AO30" s="8210"/>
      <c r="AP30" t="str">
        <f t="shared" si="2"/>
        <v/>
      </c>
    </row>
    <row r="31" spans="1:42" ht="20" x14ac:dyDescent="0.35">
      <c r="A31" s="8215"/>
      <c r="B31" s="8220" t="s">
        <v>4230</v>
      </c>
      <c r="C31" s="8207">
        <f t="shared" si="0"/>
        <v>0</v>
      </c>
      <c r="D31" s="8217">
        <f t="shared" si="3"/>
        <v>0</v>
      </c>
      <c r="E31" s="8207">
        <f t="shared" si="1"/>
        <v>0</v>
      </c>
      <c r="F31" s="8218"/>
      <c r="G31" s="8210"/>
      <c r="H31" s="8218"/>
      <c r="I31" s="8210"/>
      <c r="J31" s="8218"/>
      <c r="K31" s="8210"/>
      <c r="L31" s="8218"/>
      <c r="M31" s="8210"/>
      <c r="N31" s="8212"/>
      <c r="O31" s="8210"/>
      <c r="P31" s="8212"/>
      <c r="Q31" s="8210"/>
      <c r="R31" s="8212"/>
      <c r="S31" s="8210"/>
      <c r="T31" s="8212"/>
      <c r="U31" s="8210"/>
      <c r="V31" s="8218"/>
      <c r="W31" s="8210"/>
      <c r="X31" s="8218"/>
      <c r="Y31" s="8210"/>
      <c r="Z31" s="8218"/>
      <c r="AA31" s="8210"/>
      <c r="AB31" s="8218"/>
      <c r="AC31" s="8210"/>
      <c r="AD31" s="8218"/>
      <c r="AE31" s="8210"/>
      <c r="AF31" s="8218"/>
      <c r="AG31" s="8210"/>
      <c r="AH31" s="8218"/>
      <c r="AI31" s="8210"/>
      <c r="AJ31" s="8218"/>
      <c r="AK31" s="8210"/>
      <c r="AL31" s="8218"/>
      <c r="AM31" s="8213"/>
      <c r="AN31" s="8214"/>
      <c r="AO31" s="8210"/>
      <c r="AP31" t="str">
        <f t="shared" si="2"/>
        <v/>
      </c>
    </row>
    <row r="32" spans="1:42" x14ac:dyDescent="0.35">
      <c r="A32" s="8215"/>
      <c r="B32" s="8216" t="s">
        <v>4231</v>
      </c>
      <c r="C32" s="8207">
        <f t="shared" si="0"/>
        <v>0</v>
      </c>
      <c r="D32" s="8217">
        <f t="shared" si="3"/>
        <v>0</v>
      </c>
      <c r="E32" s="8207">
        <f t="shared" si="1"/>
        <v>0</v>
      </c>
      <c r="F32" s="8218"/>
      <c r="G32" s="8210"/>
      <c r="H32" s="8218"/>
      <c r="I32" s="8210"/>
      <c r="J32" s="8218"/>
      <c r="K32" s="8210"/>
      <c r="L32" s="8218"/>
      <c r="M32" s="8210"/>
      <c r="N32" s="8212"/>
      <c r="O32" s="8210"/>
      <c r="P32" s="8212"/>
      <c r="Q32" s="8210"/>
      <c r="R32" s="8212"/>
      <c r="S32" s="8210"/>
      <c r="T32" s="8212"/>
      <c r="U32" s="8210"/>
      <c r="V32" s="8218"/>
      <c r="W32" s="8210"/>
      <c r="X32" s="8218"/>
      <c r="Y32" s="8210"/>
      <c r="Z32" s="8218"/>
      <c r="AA32" s="8210"/>
      <c r="AB32" s="8218"/>
      <c r="AC32" s="8210"/>
      <c r="AD32" s="8218"/>
      <c r="AE32" s="8210"/>
      <c r="AF32" s="8218"/>
      <c r="AG32" s="8210"/>
      <c r="AH32" s="8218"/>
      <c r="AI32" s="8210"/>
      <c r="AJ32" s="8218"/>
      <c r="AK32" s="8210"/>
      <c r="AL32" s="8218"/>
      <c r="AM32" s="8213"/>
      <c r="AN32" s="8214"/>
      <c r="AO32" s="8210"/>
      <c r="AP32" t="str">
        <f t="shared" si="2"/>
        <v/>
      </c>
    </row>
    <row r="33" spans="1:49" x14ac:dyDescent="0.35">
      <c r="A33" s="8215"/>
      <c r="B33" s="8216" t="s">
        <v>4232</v>
      </c>
      <c r="C33" s="8207">
        <f t="shared" si="0"/>
        <v>0</v>
      </c>
      <c r="D33" s="8217">
        <f t="shared" si="3"/>
        <v>0</v>
      </c>
      <c r="E33" s="8207">
        <f t="shared" si="1"/>
        <v>0</v>
      </c>
      <c r="F33" s="8218"/>
      <c r="G33" s="8210"/>
      <c r="H33" s="8218"/>
      <c r="I33" s="8210"/>
      <c r="J33" s="8218"/>
      <c r="K33" s="8210"/>
      <c r="L33" s="8218"/>
      <c r="M33" s="8210"/>
      <c r="N33" s="8212"/>
      <c r="O33" s="8210"/>
      <c r="P33" s="8212"/>
      <c r="Q33" s="8210"/>
      <c r="R33" s="8212"/>
      <c r="S33" s="8210"/>
      <c r="T33" s="8212"/>
      <c r="U33" s="8210"/>
      <c r="V33" s="8218"/>
      <c r="W33" s="8210"/>
      <c r="X33" s="8218"/>
      <c r="Y33" s="8210"/>
      <c r="Z33" s="8218"/>
      <c r="AA33" s="8210"/>
      <c r="AB33" s="8218"/>
      <c r="AC33" s="8210"/>
      <c r="AD33" s="8218"/>
      <c r="AE33" s="8210"/>
      <c r="AF33" s="8218"/>
      <c r="AG33" s="8210"/>
      <c r="AH33" s="8218"/>
      <c r="AI33" s="8210"/>
      <c r="AJ33" s="8218"/>
      <c r="AK33" s="8210"/>
      <c r="AL33" s="8218"/>
      <c r="AM33" s="8213"/>
      <c r="AN33" s="8214"/>
      <c r="AO33" s="8210"/>
      <c r="AP33" t="str">
        <f t="shared" si="2"/>
        <v/>
      </c>
    </row>
    <row r="34" spans="1:49" x14ac:dyDescent="0.35">
      <c r="A34" s="8215"/>
      <c r="B34" s="8216" t="s">
        <v>4233</v>
      </c>
      <c r="C34" s="8207">
        <f t="shared" si="0"/>
        <v>0</v>
      </c>
      <c r="D34" s="8217">
        <f t="shared" si="3"/>
        <v>0</v>
      </c>
      <c r="E34" s="8207">
        <f t="shared" si="1"/>
        <v>0</v>
      </c>
      <c r="F34" s="8218"/>
      <c r="G34" s="8210"/>
      <c r="H34" s="8218"/>
      <c r="I34" s="8210"/>
      <c r="J34" s="8218"/>
      <c r="K34" s="8210"/>
      <c r="L34" s="8218"/>
      <c r="M34" s="8210"/>
      <c r="N34" s="8212"/>
      <c r="O34" s="8210"/>
      <c r="P34" s="8212"/>
      <c r="Q34" s="8210"/>
      <c r="R34" s="8212"/>
      <c r="S34" s="8210"/>
      <c r="T34" s="8212"/>
      <c r="U34" s="8210"/>
      <c r="V34" s="8218"/>
      <c r="W34" s="8210"/>
      <c r="X34" s="8218"/>
      <c r="Y34" s="8210"/>
      <c r="Z34" s="8218"/>
      <c r="AA34" s="8210"/>
      <c r="AB34" s="8218"/>
      <c r="AC34" s="8210"/>
      <c r="AD34" s="8218"/>
      <c r="AE34" s="8210"/>
      <c r="AF34" s="8218"/>
      <c r="AG34" s="8210"/>
      <c r="AH34" s="8218"/>
      <c r="AI34" s="8210"/>
      <c r="AJ34" s="8218"/>
      <c r="AK34" s="8210"/>
      <c r="AL34" s="8218"/>
      <c r="AM34" s="8213"/>
      <c r="AN34" s="8214"/>
      <c r="AO34" s="8210"/>
      <c r="AP34" t="str">
        <f t="shared" si="2"/>
        <v/>
      </c>
    </row>
    <row r="35" spans="1:49" x14ac:dyDescent="0.35">
      <c r="A35" s="8215"/>
      <c r="B35" s="8216" t="s">
        <v>4234</v>
      </c>
      <c r="C35" s="8207">
        <f t="shared" si="0"/>
        <v>0</v>
      </c>
      <c r="D35" s="8217">
        <f t="shared" si="3"/>
        <v>0</v>
      </c>
      <c r="E35" s="8207">
        <f t="shared" si="1"/>
        <v>0</v>
      </c>
      <c r="F35" s="8218"/>
      <c r="G35" s="8210"/>
      <c r="H35" s="8218"/>
      <c r="I35" s="8210"/>
      <c r="J35" s="8218"/>
      <c r="K35" s="8210"/>
      <c r="L35" s="8218"/>
      <c r="M35" s="8210"/>
      <c r="N35" s="8212"/>
      <c r="O35" s="8210"/>
      <c r="P35" s="8212"/>
      <c r="Q35" s="8210"/>
      <c r="R35" s="8212"/>
      <c r="S35" s="8210"/>
      <c r="T35" s="8212"/>
      <c r="U35" s="8210"/>
      <c r="V35" s="8218"/>
      <c r="W35" s="8210"/>
      <c r="X35" s="8218"/>
      <c r="Y35" s="8210"/>
      <c r="Z35" s="8218"/>
      <c r="AA35" s="8210"/>
      <c r="AB35" s="8218"/>
      <c r="AC35" s="8210"/>
      <c r="AD35" s="8218"/>
      <c r="AE35" s="8210"/>
      <c r="AF35" s="8218"/>
      <c r="AG35" s="8210"/>
      <c r="AH35" s="8218"/>
      <c r="AI35" s="8210"/>
      <c r="AJ35" s="8218"/>
      <c r="AK35" s="8210"/>
      <c r="AL35" s="8218"/>
      <c r="AM35" s="8213"/>
      <c r="AN35" s="8214"/>
      <c r="AO35" s="8210"/>
      <c r="AP35" t="str">
        <f t="shared" si="2"/>
        <v/>
      </c>
    </row>
    <row r="36" spans="1:49" x14ac:dyDescent="0.35">
      <c r="A36" s="8215"/>
      <c r="B36" s="8219" t="s">
        <v>4235</v>
      </c>
      <c r="C36" s="8207">
        <f t="shared" si="0"/>
        <v>0</v>
      </c>
      <c r="D36" s="8217">
        <f t="shared" si="3"/>
        <v>0</v>
      </c>
      <c r="E36" s="8207">
        <f t="shared" si="1"/>
        <v>0</v>
      </c>
      <c r="F36" s="8218"/>
      <c r="G36" s="8210"/>
      <c r="H36" s="8218"/>
      <c r="I36" s="8210"/>
      <c r="J36" s="8218"/>
      <c r="K36" s="8210"/>
      <c r="L36" s="8218"/>
      <c r="M36" s="8210"/>
      <c r="N36" s="8212"/>
      <c r="O36" s="8210"/>
      <c r="P36" s="8212"/>
      <c r="Q36" s="8210"/>
      <c r="R36" s="8212"/>
      <c r="S36" s="8210"/>
      <c r="T36" s="8212"/>
      <c r="U36" s="8210"/>
      <c r="V36" s="8218"/>
      <c r="W36" s="8210"/>
      <c r="X36" s="8218"/>
      <c r="Y36" s="8210"/>
      <c r="Z36" s="8218"/>
      <c r="AA36" s="8210"/>
      <c r="AB36" s="8218"/>
      <c r="AC36" s="8210"/>
      <c r="AD36" s="8218"/>
      <c r="AE36" s="8210"/>
      <c r="AF36" s="8218"/>
      <c r="AG36" s="8210"/>
      <c r="AH36" s="8218"/>
      <c r="AI36" s="8210"/>
      <c r="AJ36" s="8218"/>
      <c r="AK36" s="8210"/>
      <c r="AL36" s="8218"/>
      <c r="AM36" s="8213"/>
      <c r="AN36" s="8214"/>
      <c r="AO36" s="8210"/>
      <c r="AP36" t="str">
        <f t="shared" si="2"/>
        <v/>
      </c>
    </row>
    <row r="37" spans="1:49" x14ac:dyDescent="0.35">
      <c r="A37" s="8221"/>
      <c r="B37" s="8222" t="s">
        <v>445</v>
      </c>
      <c r="C37" s="8207">
        <f t="shared" si="0"/>
        <v>0</v>
      </c>
      <c r="D37" s="8223">
        <f t="shared" si="3"/>
        <v>0</v>
      </c>
      <c r="E37" s="8224">
        <f t="shared" si="1"/>
        <v>0</v>
      </c>
      <c r="F37" s="8225"/>
      <c r="G37" s="8226"/>
      <c r="H37" s="8225"/>
      <c r="I37" s="8226"/>
      <c r="J37" s="8225"/>
      <c r="K37" s="8226"/>
      <c r="L37" s="8225"/>
      <c r="M37" s="8226"/>
      <c r="N37" s="8227"/>
      <c r="O37" s="8226"/>
      <c r="P37" s="8227"/>
      <c r="Q37" s="8226"/>
      <c r="R37" s="8227"/>
      <c r="S37" s="8226"/>
      <c r="T37" s="8227"/>
      <c r="U37" s="8226"/>
      <c r="V37" s="8225"/>
      <c r="W37" s="8226"/>
      <c r="X37" s="8225"/>
      <c r="Y37" s="8226"/>
      <c r="Z37" s="8225"/>
      <c r="AA37" s="8226"/>
      <c r="AB37" s="8225"/>
      <c r="AC37" s="8226"/>
      <c r="AD37" s="8225"/>
      <c r="AE37" s="8226"/>
      <c r="AF37" s="8225"/>
      <c r="AG37" s="8226"/>
      <c r="AH37" s="8225"/>
      <c r="AI37" s="8226"/>
      <c r="AJ37" s="8225"/>
      <c r="AK37" s="8226"/>
      <c r="AL37" s="8225"/>
      <c r="AM37" s="8228"/>
      <c r="AN37" s="8229"/>
      <c r="AO37" s="8226"/>
      <c r="AP37" t="str">
        <f t="shared" si="2"/>
        <v/>
      </c>
    </row>
    <row r="38" spans="1:49" x14ac:dyDescent="0.35">
      <c r="A38" s="8230" t="s">
        <v>448</v>
      </c>
      <c r="B38" s="8216" t="s">
        <v>4236</v>
      </c>
      <c r="C38" s="8207">
        <f t="shared" si="0"/>
        <v>0</v>
      </c>
      <c r="D38" s="8231">
        <f t="shared" si="3"/>
        <v>0</v>
      </c>
      <c r="E38" s="8232">
        <f t="shared" si="1"/>
        <v>0</v>
      </c>
      <c r="F38" s="8233"/>
      <c r="G38" s="8234"/>
      <c r="H38" s="8233"/>
      <c r="I38" s="8234"/>
      <c r="J38" s="8233"/>
      <c r="K38" s="8234"/>
      <c r="L38" s="8233"/>
      <c r="M38" s="8234"/>
      <c r="N38" s="8235"/>
      <c r="O38" s="8234"/>
      <c r="P38" s="8235"/>
      <c r="Q38" s="8234"/>
      <c r="R38" s="8235"/>
      <c r="S38" s="8234"/>
      <c r="T38" s="8235"/>
      <c r="U38" s="8234"/>
      <c r="V38" s="8233"/>
      <c r="W38" s="8234"/>
      <c r="X38" s="8233"/>
      <c r="Y38" s="8234"/>
      <c r="Z38" s="8233"/>
      <c r="AA38" s="8234"/>
      <c r="AB38" s="8233"/>
      <c r="AC38" s="8234"/>
      <c r="AD38" s="8233"/>
      <c r="AE38" s="8234"/>
      <c r="AF38" s="8233"/>
      <c r="AG38" s="8234"/>
      <c r="AH38" s="8233"/>
      <c r="AI38" s="8234"/>
      <c r="AJ38" s="8233"/>
      <c r="AK38" s="8234"/>
      <c r="AL38" s="8233"/>
      <c r="AM38" s="8236"/>
      <c r="AN38" s="8214"/>
      <c r="AO38" s="8210"/>
      <c r="AP38" t="str">
        <f t="shared" si="2"/>
        <v/>
      </c>
    </row>
    <row r="39" spans="1:49" x14ac:dyDescent="0.35">
      <c r="A39" s="8215"/>
      <c r="B39" s="8216" t="s">
        <v>4237</v>
      </c>
      <c r="C39" s="8207">
        <f t="shared" si="0"/>
        <v>0</v>
      </c>
      <c r="D39" s="8217">
        <f t="shared" si="3"/>
        <v>0</v>
      </c>
      <c r="E39" s="8207">
        <f t="shared" si="1"/>
        <v>0</v>
      </c>
      <c r="F39" s="8218"/>
      <c r="G39" s="8210"/>
      <c r="H39" s="8218"/>
      <c r="I39" s="8210"/>
      <c r="J39" s="8218"/>
      <c r="K39" s="8210"/>
      <c r="L39" s="8218"/>
      <c r="M39" s="8210"/>
      <c r="N39" s="8212"/>
      <c r="O39" s="8210"/>
      <c r="P39" s="8212"/>
      <c r="Q39" s="8210"/>
      <c r="R39" s="8212"/>
      <c r="S39" s="8210"/>
      <c r="T39" s="8212"/>
      <c r="U39" s="8210"/>
      <c r="V39" s="8218"/>
      <c r="W39" s="8210"/>
      <c r="X39" s="8218"/>
      <c r="Y39" s="8210"/>
      <c r="Z39" s="8218"/>
      <c r="AA39" s="8210"/>
      <c r="AB39" s="8218"/>
      <c r="AC39" s="8210"/>
      <c r="AD39" s="8218"/>
      <c r="AE39" s="8210"/>
      <c r="AF39" s="8218"/>
      <c r="AG39" s="8210"/>
      <c r="AH39" s="8218"/>
      <c r="AI39" s="8210"/>
      <c r="AJ39" s="8218"/>
      <c r="AK39" s="8210"/>
      <c r="AL39" s="8218"/>
      <c r="AM39" s="8213"/>
      <c r="AN39" s="8214"/>
      <c r="AO39" s="8210"/>
      <c r="AP39" t="str">
        <f t="shared" si="2"/>
        <v/>
      </c>
    </row>
    <row r="40" spans="1:49" x14ac:dyDescent="0.35">
      <c r="A40" s="8215"/>
      <c r="B40" s="8216" t="s">
        <v>4238</v>
      </c>
      <c r="C40" s="8207">
        <f t="shared" si="0"/>
        <v>0</v>
      </c>
      <c r="D40" s="8217">
        <f t="shared" si="3"/>
        <v>0</v>
      </c>
      <c r="E40" s="8207">
        <f t="shared" si="1"/>
        <v>0</v>
      </c>
      <c r="F40" s="8218"/>
      <c r="G40" s="8210"/>
      <c r="H40" s="8218"/>
      <c r="I40" s="8210"/>
      <c r="J40" s="8218"/>
      <c r="K40" s="8210"/>
      <c r="L40" s="8218"/>
      <c r="M40" s="8210"/>
      <c r="N40" s="8212"/>
      <c r="O40" s="8210"/>
      <c r="P40" s="8212"/>
      <c r="Q40" s="8210"/>
      <c r="R40" s="8212"/>
      <c r="S40" s="8210"/>
      <c r="T40" s="8212"/>
      <c r="U40" s="8210"/>
      <c r="V40" s="8218"/>
      <c r="W40" s="8210"/>
      <c r="X40" s="8218"/>
      <c r="Y40" s="8210"/>
      <c r="Z40" s="8218"/>
      <c r="AA40" s="8210"/>
      <c r="AB40" s="8218"/>
      <c r="AC40" s="8210"/>
      <c r="AD40" s="8218"/>
      <c r="AE40" s="8210"/>
      <c r="AF40" s="8218"/>
      <c r="AG40" s="8210"/>
      <c r="AH40" s="8218"/>
      <c r="AI40" s="8210"/>
      <c r="AJ40" s="8218"/>
      <c r="AK40" s="8210"/>
      <c r="AL40" s="8218"/>
      <c r="AM40" s="8213"/>
      <c r="AN40" s="8214"/>
      <c r="AO40" s="8210"/>
      <c r="AP40" t="str">
        <f t="shared" si="2"/>
        <v/>
      </c>
    </row>
    <row r="41" spans="1:49" x14ac:dyDescent="0.35">
      <c r="A41" s="8221"/>
      <c r="B41" s="8237" t="s">
        <v>4239</v>
      </c>
      <c r="C41" s="8207">
        <f t="shared" si="0"/>
        <v>0</v>
      </c>
      <c r="D41" s="8223">
        <f t="shared" si="3"/>
        <v>0</v>
      </c>
      <c r="E41" s="8224">
        <f t="shared" si="1"/>
        <v>0</v>
      </c>
      <c r="F41" s="8225"/>
      <c r="G41" s="8226"/>
      <c r="H41" s="8225"/>
      <c r="I41" s="8226"/>
      <c r="J41" s="8225"/>
      <c r="K41" s="8226"/>
      <c r="L41" s="8225"/>
      <c r="M41" s="8226"/>
      <c r="N41" s="8227"/>
      <c r="O41" s="8226"/>
      <c r="P41" s="8227"/>
      <c r="Q41" s="8226"/>
      <c r="R41" s="8227"/>
      <c r="S41" s="8226"/>
      <c r="T41" s="8225"/>
      <c r="U41" s="8226"/>
      <c r="V41" s="8225"/>
      <c r="W41" s="8226"/>
      <c r="X41" s="8225"/>
      <c r="Y41" s="8226"/>
      <c r="Z41" s="8225"/>
      <c r="AA41" s="8226"/>
      <c r="AB41" s="8225"/>
      <c r="AC41" s="8226"/>
      <c r="AD41" s="8225"/>
      <c r="AE41" s="8226"/>
      <c r="AF41" s="8225"/>
      <c r="AG41" s="8226"/>
      <c r="AH41" s="8225"/>
      <c r="AI41" s="8226"/>
      <c r="AJ41" s="8225"/>
      <c r="AK41" s="8226"/>
      <c r="AL41" s="8225"/>
      <c r="AM41" s="8228"/>
      <c r="AN41" s="8229"/>
      <c r="AO41" s="8226"/>
      <c r="AP41" t="str">
        <f t="shared" si="2"/>
        <v/>
      </c>
    </row>
    <row r="42" spans="1:49" ht="15.5" x14ac:dyDescent="0.35">
      <c r="A42" s="8182" t="s">
        <v>4240</v>
      </c>
    </row>
    <row r="43" spans="1:49" x14ac:dyDescent="0.35">
      <c r="A43" s="8238" t="s">
        <v>708</v>
      </c>
      <c r="B43" s="8187" t="s">
        <v>36</v>
      </c>
      <c r="C43" s="8188"/>
      <c r="D43" s="8189"/>
      <c r="E43" s="8190" t="s">
        <v>1756</v>
      </c>
      <c r="F43" s="8022"/>
      <c r="G43" s="8022"/>
      <c r="H43" s="8022"/>
      <c r="I43" s="8022"/>
      <c r="J43" s="8022"/>
      <c r="K43" s="8022"/>
      <c r="L43" s="8022"/>
      <c r="M43" s="8022"/>
      <c r="N43" s="8022"/>
      <c r="O43" s="8022"/>
      <c r="P43" s="8022"/>
      <c r="Q43" s="8022"/>
      <c r="R43" s="8022"/>
      <c r="S43" s="8022"/>
      <c r="T43" s="8022"/>
      <c r="U43" s="8022"/>
      <c r="V43" s="8022"/>
      <c r="W43" s="8022"/>
      <c r="X43" s="8022"/>
      <c r="Y43" s="8022"/>
      <c r="Z43" s="8022"/>
      <c r="AA43" s="8022"/>
      <c r="AB43" s="8022"/>
      <c r="AC43" s="8022"/>
      <c r="AD43" s="8022"/>
      <c r="AE43" s="8022"/>
      <c r="AF43" s="8022"/>
      <c r="AG43" s="8022"/>
      <c r="AH43" s="8022"/>
      <c r="AI43" s="8022"/>
      <c r="AJ43" s="8022"/>
      <c r="AK43" s="8022"/>
      <c r="AL43" s="8191"/>
      <c r="AM43" s="8239" t="s">
        <v>4241</v>
      </c>
      <c r="AN43" s="8239"/>
      <c r="AO43" s="8239"/>
      <c r="AP43" s="8239"/>
      <c r="AQ43" s="8239"/>
      <c r="AR43" s="8239"/>
      <c r="AS43" s="8239"/>
      <c r="AT43" s="8239"/>
      <c r="AU43" s="8239"/>
      <c r="AV43" s="8239"/>
      <c r="AW43" s="8240"/>
    </row>
    <row r="44" spans="1:49" x14ac:dyDescent="0.35">
      <c r="A44" s="8241"/>
      <c r="B44" s="8194"/>
      <c r="C44" s="8195"/>
      <c r="D44" s="8196"/>
      <c r="E44" s="8197" t="s">
        <v>96</v>
      </c>
      <c r="F44" s="7945"/>
      <c r="G44" s="7943" t="s">
        <v>17</v>
      </c>
      <c r="H44" s="7945"/>
      <c r="I44" s="7943" t="s">
        <v>635</v>
      </c>
      <c r="J44" s="7945"/>
      <c r="K44" s="7943" t="s">
        <v>4209</v>
      </c>
      <c r="L44" s="7945"/>
      <c r="M44" s="7943" t="s">
        <v>4210</v>
      </c>
      <c r="N44" s="7945"/>
      <c r="O44" s="7943" t="s">
        <v>4211</v>
      </c>
      <c r="P44" s="7945"/>
      <c r="Q44" s="7943" t="s">
        <v>4212</v>
      </c>
      <c r="R44" s="7945"/>
      <c r="S44" s="7943" t="s">
        <v>640</v>
      </c>
      <c r="T44" s="7945"/>
      <c r="U44" s="7943" t="s">
        <v>641</v>
      </c>
      <c r="V44" s="7945"/>
      <c r="W44" s="7943" t="s">
        <v>4213</v>
      </c>
      <c r="X44" s="7945"/>
      <c r="Y44" s="7943" t="s">
        <v>643</v>
      </c>
      <c r="Z44" s="7945"/>
      <c r="AA44" s="7943" t="s">
        <v>644</v>
      </c>
      <c r="AB44" s="7945"/>
      <c r="AC44" s="7943" t="s">
        <v>645</v>
      </c>
      <c r="AD44" s="7945"/>
      <c r="AE44" s="7943" t="s">
        <v>646</v>
      </c>
      <c r="AF44" s="7945"/>
      <c r="AG44" s="7943" t="s">
        <v>647</v>
      </c>
      <c r="AH44" s="7945"/>
      <c r="AI44" s="7943" t="s">
        <v>648</v>
      </c>
      <c r="AJ44" s="7945"/>
      <c r="AK44" s="8021" t="s">
        <v>649</v>
      </c>
      <c r="AL44" s="8242"/>
      <c r="AM44" s="8243"/>
      <c r="AN44" s="8243"/>
      <c r="AO44" s="8243"/>
      <c r="AP44" s="8243"/>
      <c r="AQ44" s="8243"/>
      <c r="AR44" s="8243"/>
      <c r="AS44" s="8243"/>
      <c r="AT44" s="8243"/>
      <c r="AU44" s="8243"/>
      <c r="AV44" s="8243"/>
      <c r="AW44" s="8244"/>
    </row>
    <row r="45" spans="1:49" ht="21.5" x14ac:dyDescent="0.35">
      <c r="A45" s="8245"/>
      <c r="B45" s="8200" t="s">
        <v>33</v>
      </c>
      <c r="C45" s="8201" t="s">
        <v>34</v>
      </c>
      <c r="D45" s="8202" t="s">
        <v>35</v>
      </c>
      <c r="E45" s="8203" t="s">
        <v>34</v>
      </c>
      <c r="F45" s="7859" t="s">
        <v>35</v>
      </c>
      <c r="G45" s="7860" t="s">
        <v>34</v>
      </c>
      <c r="H45" s="7859" t="s">
        <v>35</v>
      </c>
      <c r="I45" s="7860" t="s">
        <v>34</v>
      </c>
      <c r="J45" s="7859" t="s">
        <v>35</v>
      </c>
      <c r="K45" s="7860" t="s">
        <v>34</v>
      </c>
      <c r="L45" s="7859" t="s">
        <v>35</v>
      </c>
      <c r="M45" s="7860" t="s">
        <v>34</v>
      </c>
      <c r="N45" s="7859" t="s">
        <v>35</v>
      </c>
      <c r="O45" s="7860" t="s">
        <v>34</v>
      </c>
      <c r="P45" s="7859" t="s">
        <v>35</v>
      </c>
      <c r="Q45" s="7860" t="s">
        <v>34</v>
      </c>
      <c r="R45" s="7859" t="s">
        <v>35</v>
      </c>
      <c r="S45" s="7860" t="s">
        <v>34</v>
      </c>
      <c r="T45" s="7859" t="s">
        <v>35</v>
      </c>
      <c r="U45" s="7860" t="s">
        <v>34</v>
      </c>
      <c r="V45" s="7859" t="s">
        <v>35</v>
      </c>
      <c r="W45" s="7860" t="s">
        <v>34</v>
      </c>
      <c r="X45" s="7859" t="s">
        <v>35</v>
      </c>
      <c r="Y45" s="7860" t="s">
        <v>34</v>
      </c>
      <c r="Z45" s="7859" t="s">
        <v>35</v>
      </c>
      <c r="AA45" s="7860" t="s">
        <v>34</v>
      </c>
      <c r="AB45" s="7859" t="s">
        <v>35</v>
      </c>
      <c r="AC45" s="7860" t="s">
        <v>34</v>
      </c>
      <c r="AD45" s="7859" t="s">
        <v>35</v>
      </c>
      <c r="AE45" s="7860" t="s">
        <v>34</v>
      </c>
      <c r="AF45" s="7859" t="s">
        <v>35</v>
      </c>
      <c r="AG45" s="7860" t="s">
        <v>34</v>
      </c>
      <c r="AH45" s="7859" t="s">
        <v>35</v>
      </c>
      <c r="AI45" s="7860" t="s">
        <v>34</v>
      </c>
      <c r="AJ45" s="7859" t="s">
        <v>35</v>
      </c>
      <c r="AK45" s="7860" t="s">
        <v>34</v>
      </c>
      <c r="AL45" s="8246" t="s">
        <v>35</v>
      </c>
      <c r="AM45" s="8247" t="s">
        <v>557</v>
      </c>
      <c r="AN45" s="8247" t="s">
        <v>588</v>
      </c>
      <c r="AO45" s="8247" t="s">
        <v>3026</v>
      </c>
      <c r="AP45" s="8248" t="s">
        <v>589</v>
      </c>
      <c r="AQ45" s="8247" t="s">
        <v>2215</v>
      </c>
      <c r="AR45" s="8247" t="s">
        <v>4242</v>
      </c>
      <c r="AS45" s="8247" t="s">
        <v>167</v>
      </c>
      <c r="AT45" s="8247" t="s">
        <v>3669</v>
      </c>
      <c r="AU45" s="8248" t="s">
        <v>4243</v>
      </c>
      <c r="AV45" s="8248" t="s">
        <v>519</v>
      </c>
      <c r="AW45" s="8247" t="s">
        <v>773</v>
      </c>
    </row>
    <row r="46" spans="1:49" x14ac:dyDescent="0.35">
      <c r="A46" s="8333" t="s">
        <v>4244</v>
      </c>
      <c r="B46" s="8249">
        <f>SUM(C46:D46)</f>
        <v>0</v>
      </c>
      <c r="C46" s="8208">
        <f>+E46+G46+I46+K46+M46+O46+Q46+S46+U46+W46+Y46+AA46+AC46+AE46+AG46+AI46+AK46</f>
        <v>0</v>
      </c>
      <c r="D46" s="8207">
        <f>+F46+H46+J46+L46+N46+P46+R46+T46+V46+X46+Z46+AB46+AD46+AF46+AH46+AJ46+AL46</f>
        <v>0</v>
      </c>
      <c r="E46" s="8209"/>
      <c r="F46" s="8210"/>
      <c r="G46" s="8209"/>
      <c r="H46" s="8210"/>
      <c r="I46" s="8209"/>
      <c r="J46" s="8210"/>
      <c r="K46" s="8209"/>
      <c r="L46" s="8210"/>
      <c r="M46" s="8209"/>
      <c r="N46" s="8210"/>
      <c r="O46" s="8209"/>
      <c r="P46" s="8210"/>
      <c r="Q46" s="8209"/>
      <c r="R46" s="8210"/>
      <c r="S46" s="8209"/>
      <c r="T46" s="8210"/>
      <c r="U46" s="8209"/>
      <c r="V46" s="8210"/>
      <c r="W46" s="8209"/>
      <c r="X46" s="8210"/>
      <c r="Y46" s="8209"/>
      <c r="Z46" s="8210"/>
      <c r="AA46" s="8209"/>
      <c r="AB46" s="8210"/>
      <c r="AC46" s="8209"/>
      <c r="AD46" s="8210"/>
      <c r="AE46" s="8209"/>
      <c r="AF46" s="8210"/>
      <c r="AG46" s="8209"/>
      <c r="AH46" s="8210"/>
      <c r="AI46" s="8209"/>
      <c r="AJ46" s="8210"/>
      <c r="AK46" s="8209"/>
      <c r="AL46" s="8250"/>
      <c r="AM46" s="8210"/>
      <c r="AN46" s="8210"/>
      <c r="AO46" s="8210"/>
      <c r="AP46" s="8210"/>
      <c r="AQ46" s="8210"/>
      <c r="AR46" s="8210"/>
      <c r="AS46" s="8210"/>
      <c r="AT46" s="8210"/>
      <c r="AU46" s="8210"/>
      <c r="AV46" s="8210"/>
      <c r="AW46" s="8210"/>
    </row>
    <row r="47" spans="1:49" x14ac:dyDescent="0.35">
      <c r="A47" s="8334" t="s">
        <v>4245</v>
      </c>
      <c r="B47" s="8249">
        <f t="shared" ref="B47:B57" si="4">SUM(C47:D47)</f>
        <v>0</v>
      </c>
      <c r="C47" s="8217">
        <f t="shared" ref="C47:D57" si="5">+E47+G47+I47+K47+M47+O47+Q47+S47+U47+W47+Y47+AA47+AC47+AE47+AG47+AI47+AK47</f>
        <v>0</v>
      </c>
      <c r="D47" s="8207">
        <f t="shared" si="5"/>
        <v>0</v>
      </c>
      <c r="E47" s="8218"/>
      <c r="F47" s="8210"/>
      <c r="G47" s="8218"/>
      <c r="H47" s="8210"/>
      <c r="I47" s="8218"/>
      <c r="J47" s="8210"/>
      <c r="K47" s="8218"/>
      <c r="L47" s="8210"/>
      <c r="M47" s="8218"/>
      <c r="N47" s="8210"/>
      <c r="O47" s="8218"/>
      <c r="P47" s="8210"/>
      <c r="Q47" s="8218"/>
      <c r="R47" s="8210"/>
      <c r="S47" s="8218"/>
      <c r="T47" s="8210"/>
      <c r="U47" s="8218"/>
      <c r="V47" s="8210"/>
      <c r="W47" s="8218"/>
      <c r="X47" s="8210"/>
      <c r="Y47" s="8218"/>
      <c r="Z47" s="8210"/>
      <c r="AA47" s="8218"/>
      <c r="AB47" s="8210"/>
      <c r="AC47" s="8218"/>
      <c r="AD47" s="8210"/>
      <c r="AE47" s="8218"/>
      <c r="AF47" s="8210"/>
      <c r="AG47" s="8218"/>
      <c r="AH47" s="8210"/>
      <c r="AI47" s="8218"/>
      <c r="AJ47" s="8210"/>
      <c r="AK47" s="8218"/>
      <c r="AL47" s="8250"/>
      <c r="AM47" s="8210"/>
      <c r="AN47" s="8210"/>
      <c r="AO47" s="8210"/>
      <c r="AP47" s="8210"/>
      <c r="AQ47" s="8210"/>
      <c r="AR47" s="8210"/>
      <c r="AS47" s="8210"/>
      <c r="AT47" s="8210"/>
      <c r="AU47" s="8210"/>
      <c r="AV47" s="8210"/>
      <c r="AW47" s="8210"/>
    </row>
    <row r="48" spans="1:49" x14ac:dyDescent="0.35">
      <c r="A48" s="8335" t="s">
        <v>4246</v>
      </c>
      <c r="B48" s="8249">
        <f t="shared" si="4"/>
        <v>0</v>
      </c>
      <c r="C48" s="8217">
        <f t="shared" si="5"/>
        <v>0</v>
      </c>
      <c r="D48" s="8207">
        <f t="shared" si="5"/>
        <v>0</v>
      </c>
      <c r="E48" s="8218"/>
      <c r="F48" s="8210"/>
      <c r="G48" s="8218"/>
      <c r="H48" s="8210"/>
      <c r="I48" s="8218"/>
      <c r="J48" s="8210"/>
      <c r="K48" s="8218"/>
      <c r="L48" s="8210"/>
      <c r="M48" s="8218"/>
      <c r="N48" s="8210"/>
      <c r="O48" s="8218"/>
      <c r="P48" s="8210"/>
      <c r="Q48" s="8218"/>
      <c r="R48" s="8210"/>
      <c r="S48" s="8218"/>
      <c r="T48" s="8210"/>
      <c r="U48" s="8218"/>
      <c r="V48" s="8210"/>
      <c r="W48" s="8218"/>
      <c r="X48" s="8210"/>
      <c r="Y48" s="8218"/>
      <c r="Z48" s="8210"/>
      <c r="AA48" s="8218"/>
      <c r="AB48" s="8210"/>
      <c r="AC48" s="8218"/>
      <c r="AD48" s="8210"/>
      <c r="AE48" s="8218"/>
      <c r="AF48" s="8210"/>
      <c r="AG48" s="8218"/>
      <c r="AH48" s="8210"/>
      <c r="AI48" s="8218"/>
      <c r="AJ48" s="8210"/>
      <c r="AK48" s="8218"/>
      <c r="AL48" s="8250"/>
      <c r="AM48" s="8210"/>
      <c r="AN48" s="8210"/>
      <c r="AO48" s="8210"/>
      <c r="AP48" s="8210"/>
      <c r="AQ48" s="8210"/>
      <c r="AR48" s="8210"/>
      <c r="AS48" s="8210"/>
      <c r="AT48" s="8210"/>
      <c r="AU48" s="8210"/>
      <c r="AV48" s="8210"/>
      <c r="AW48" s="8210"/>
    </row>
    <row r="49" spans="1:49" x14ac:dyDescent="0.35">
      <c r="A49" s="8335" t="s">
        <v>4247</v>
      </c>
      <c r="B49" s="8249">
        <f t="shared" si="4"/>
        <v>0</v>
      </c>
      <c r="C49" s="8217">
        <f t="shared" si="5"/>
        <v>0</v>
      </c>
      <c r="D49" s="8207">
        <f t="shared" si="5"/>
        <v>0</v>
      </c>
      <c r="E49" s="8218"/>
      <c r="F49" s="8210"/>
      <c r="G49" s="8218"/>
      <c r="H49" s="8210"/>
      <c r="I49" s="8218"/>
      <c r="J49" s="8210"/>
      <c r="K49" s="8218"/>
      <c r="L49" s="8210"/>
      <c r="M49" s="8218"/>
      <c r="N49" s="8210"/>
      <c r="O49" s="8218"/>
      <c r="P49" s="8210"/>
      <c r="Q49" s="8218"/>
      <c r="R49" s="8210"/>
      <c r="S49" s="8218"/>
      <c r="T49" s="8210"/>
      <c r="U49" s="8218"/>
      <c r="V49" s="8210"/>
      <c r="W49" s="8218"/>
      <c r="X49" s="8210"/>
      <c r="Y49" s="8218"/>
      <c r="Z49" s="8210"/>
      <c r="AA49" s="8218"/>
      <c r="AB49" s="8210"/>
      <c r="AC49" s="8218"/>
      <c r="AD49" s="8210"/>
      <c r="AE49" s="8218"/>
      <c r="AF49" s="8210"/>
      <c r="AG49" s="8218"/>
      <c r="AH49" s="8210"/>
      <c r="AI49" s="8218"/>
      <c r="AJ49" s="8210"/>
      <c r="AK49" s="8218"/>
      <c r="AL49" s="8250"/>
      <c r="AM49" s="8210"/>
      <c r="AN49" s="8210"/>
      <c r="AO49" s="8210"/>
      <c r="AP49" s="8210"/>
      <c r="AQ49" s="8210"/>
      <c r="AR49" s="8210"/>
      <c r="AS49" s="8210"/>
      <c r="AT49" s="8210"/>
      <c r="AU49" s="8210"/>
      <c r="AV49" s="8210"/>
      <c r="AW49" s="8210"/>
    </row>
    <row r="50" spans="1:49" x14ac:dyDescent="0.35">
      <c r="A50" s="8335" t="s">
        <v>4248</v>
      </c>
      <c r="B50" s="8249">
        <f t="shared" si="4"/>
        <v>0</v>
      </c>
      <c r="C50" s="8217">
        <f t="shared" si="5"/>
        <v>0</v>
      </c>
      <c r="D50" s="8207">
        <f t="shared" si="5"/>
        <v>0</v>
      </c>
      <c r="E50" s="8218"/>
      <c r="F50" s="8210"/>
      <c r="G50" s="8218"/>
      <c r="H50" s="8210"/>
      <c r="I50" s="8218"/>
      <c r="J50" s="8210"/>
      <c r="K50" s="8218"/>
      <c r="L50" s="8210"/>
      <c r="M50" s="8218"/>
      <c r="N50" s="8210"/>
      <c r="O50" s="8218"/>
      <c r="P50" s="8210"/>
      <c r="Q50" s="8218"/>
      <c r="R50" s="8210"/>
      <c r="S50" s="8218"/>
      <c r="T50" s="8210"/>
      <c r="U50" s="8218"/>
      <c r="V50" s="8210"/>
      <c r="W50" s="8218"/>
      <c r="X50" s="8210"/>
      <c r="Y50" s="8218"/>
      <c r="Z50" s="8210"/>
      <c r="AA50" s="8218"/>
      <c r="AB50" s="8210"/>
      <c r="AC50" s="8218"/>
      <c r="AD50" s="8210"/>
      <c r="AE50" s="8218"/>
      <c r="AF50" s="8210"/>
      <c r="AG50" s="8218"/>
      <c r="AH50" s="8210"/>
      <c r="AI50" s="8218"/>
      <c r="AJ50" s="8210"/>
      <c r="AK50" s="8218"/>
      <c r="AL50" s="8250"/>
      <c r="AM50" s="8210"/>
      <c r="AN50" s="8210"/>
      <c r="AO50" s="8210"/>
      <c r="AP50" s="8210"/>
      <c r="AQ50" s="8210"/>
      <c r="AR50" s="8210"/>
      <c r="AS50" s="8210"/>
      <c r="AT50" s="8210"/>
      <c r="AU50" s="8210"/>
      <c r="AV50" s="8210"/>
      <c r="AW50" s="8210"/>
    </row>
    <row r="51" spans="1:49" x14ac:dyDescent="0.35">
      <c r="A51" s="8251" t="s">
        <v>4249</v>
      </c>
      <c r="B51" s="8249">
        <f t="shared" si="4"/>
        <v>0</v>
      </c>
      <c r="C51" s="8217">
        <f t="shared" si="5"/>
        <v>0</v>
      </c>
      <c r="D51" s="8207">
        <f t="shared" si="5"/>
        <v>0</v>
      </c>
      <c r="E51" s="8218"/>
      <c r="F51" s="8210"/>
      <c r="G51" s="8218"/>
      <c r="H51" s="8210"/>
      <c r="I51" s="8218"/>
      <c r="J51" s="8210"/>
      <c r="K51" s="8218"/>
      <c r="L51" s="8210"/>
      <c r="M51" s="8218"/>
      <c r="N51" s="8210"/>
      <c r="O51" s="8218"/>
      <c r="P51" s="8210"/>
      <c r="Q51" s="8218"/>
      <c r="R51" s="8210"/>
      <c r="S51" s="8218"/>
      <c r="T51" s="8210"/>
      <c r="U51" s="8218"/>
      <c r="V51" s="8210"/>
      <c r="W51" s="8218"/>
      <c r="X51" s="8210"/>
      <c r="Y51" s="8218"/>
      <c r="Z51" s="8210"/>
      <c r="AA51" s="8218"/>
      <c r="AB51" s="8210"/>
      <c r="AC51" s="8218"/>
      <c r="AD51" s="8210"/>
      <c r="AE51" s="8218"/>
      <c r="AF51" s="8210"/>
      <c r="AG51" s="8218"/>
      <c r="AH51" s="8210"/>
      <c r="AI51" s="8218"/>
      <c r="AJ51" s="8210"/>
      <c r="AK51" s="8218"/>
      <c r="AL51" s="8250"/>
      <c r="AM51" s="8210"/>
      <c r="AN51" s="8210"/>
      <c r="AO51" s="8210"/>
      <c r="AP51" s="8210"/>
      <c r="AQ51" s="8210"/>
      <c r="AR51" s="8210"/>
      <c r="AS51" s="8210"/>
      <c r="AT51" s="8210"/>
      <c r="AU51" s="8210"/>
      <c r="AV51" s="8210"/>
      <c r="AW51" s="8210"/>
    </row>
    <row r="52" spans="1:49" x14ac:dyDescent="0.35">
      <c r="A52" s="8251" t="s">
        <v>4250</v>
      </c>
      <c r="B52" s="8249">
        <f t="shared" si="4"/>
        <v>0</v>
      </c>
      <c r="C52" s="8217">
        <f t="shared" si="5"/>
        <v>0</v>
      </c>
      <c r="D52" s="8207">
        <f t="shared" si="5"/>
        <v>0</v>
      </c>
      <c r="E52" s="8218"/>
      <c r="F52" s="8210"/>
      <c r="G52" s="8218"/>
      <c r="H52" s="8210"/>
      <c r="I52" s="8218"/>
      <c r="J52" s="8210"/>
      <c r="K52" s="8218"/>
      <c r="L52" s="8210"/>
      <c r="M52" s="8218"/>
      <c r="N52" s="8210"/>
      <c r="O52" s="8218"/>
      <c r="P52" s="8210"/>
      <c r="Q52" s="8218"/>
      <c r="R52" s="8210"/>
      <c r="S52" s="8218"/>
      <c r="T52" s="8210"/>
      <c r="U52" s="8218"/>
      <c r="V52" s="8210"/>
      <c r="W52" s="8218"/>
      <c r="X52" s="8210"/>
      <c r="Y52" s="8218"/>
      <c r="Z52" s="8210"/>
      <c r="AA52" s="8218"/>
      <c r="AB52" s="8210"/>
      <c r="AC52" s="8218"/>
      <c r="AD52" s="8210"/>
      <c r="AE52" s="8218"/>
      <c r="AF52" s="8210"/>
      <c r="AG52" s="8218"/>
      <c r="AH52" s="8210"/>
      <c r="AI52" s="8218"/>
      <c r="AJ52" s="8210"/>
      <c r="AK52" s="8218"/>
      <c r="AL52" s="8250"/>
      <c r="AM52" s="8210"/>
      <c r="AN52" s="8210"/>
      <c r="AO52" s="8210"/>
      <c r="AP52" s="8210"/>
      <c r="AQ52" s="8210"/>
      <c r="AR52" s="8210"/>
      <c r="AS52" s="8210"/>
      <c r="AT52" s="8210"/>
      <c r="AU52" s="8210"/>
      <c r="AV52" s="8210"/>
      <c r="AW52" s="8210"/>
    </row>
    <row r="53" spans="1:49" x14ac:dyDescent="0.35">
      <c r="A53" s="8251" t="s">
        <v>4251</v>
      </c>
      <c r="B53" s="8249">
        <f t="shared" si="4"/>
        <v>0</v>
      </c>
      <c r="C53" s="8217">
        <f t="shared" si="5"/>
        <v>0</v>
      </c>
      <c r="D53" s="8207">
        <f t="shared" si="5"/>
        <v>0</v>
      </c>
      <c r="E53" s="8218"/>
      <c r="F53" s="8210"/>
      <c r="G53" s="8218"/>
      <c r="H53" s="8210"/>
      <c r="I53" s="8218"/>
      <c r="J53" s="8210"/>
      <c r="K53" s="8218"/>
      <c r="L53" s="8210"/>
      <c r="M53" s="8218"/>
      <c r="N53" s="8210"/>
      <c r="O53" s="8218"/>
      <c r="P53" s="8210"/>
      <c r="Q53" s="8218"/>
      <c r="R53" s="8210"/>
      <c r="S53" s="8218"/>
      <c r="T53" s="8210"/>
      <c r="U53" s="8218"/>
      <c r="V53" s="8210"/>
      <c r="W53" s="8218"/>
      <c r="X53" s="8210"/>
      <c r="Y53" s="8218"/>
      <c r="Z53" s="8210"/>
      <c r="AA53" s="8218"/>
      <c r="AB53" s="8210"/>
      <c r="AC53" s="8218"/>
      <c r="AD53" s="8210"/>
      <c r="AE53" s="8218"/>
      <c r="AF53" s="8210"/>
      <c r="AG53" s="8218"/>
      <c r="AH53" s="8210"/>
      <c r="AI53" s="8218"/>
      <c r="AJ53" s="8210"/>
      <c r="AK53" s="8218"/>
      <c r="AL53" s="8250"/>
      <c r="AM53" s="8210"/>
      <c r="AN53" s="8210"/>
      <c r="AO53" s="8210"/>
      <c r="AP53" s="8210"/>
      <c r="AQ53" s="8210"/>
      <c r="AR53" s="8210"/>
      <c r="AS53" s="8210"/>
      <c r="AT53" s="8210"/>
      <c r="AU53" s="8210"/>
      <c r="AV53" s="8210"/>
      <c r="AW53" s="8210"/>
    </row>
    <row r="54" spans="1:49" x14ac:dyDescent="0.35">
      <c r="A54" s="8251" t="s">
        <v>4252</v>
      </c>
      <c r="B54" s="8249">
        <f t="shared" si="4"/>
        <v>0</v>
      </c>
      <c r="C54" s="8217">
        <f t="shared" si="5"/>
        <v>0</v>
      </c>
      <c r="D54" s="8207">
        <f t="shared" si="5"/>
        <v>0</v>
      </c>
      <c r="E54" s="8218"/>
      <c r="F54" s="8210"/>
      <c r="G54" s="8218"/>
      <c r="H54" s="8210"/>
      <c r="I54" s="8218"/>
      <c r="J54" s="8210"/>
      <c r="K54" s="8218"/>
      <c r="L54" s="8210"/>
      <c r="M54" s="8218"/>
      <c r="N54" s="8210"/>
      <c r="O54" s="8218"/>
      <c r="P54" s="8210"/>
      <c r="Q54" s="8218"/>
      <c r="R54" s="8210"/>
      <c r="S54" s="8218"/>
      <c r="T54" s="8210"/>
      <c r="U54" s="8218"/>
      <c r="V54" s="8210"/>
      <c r="W54" s="8218"/>
      <c r="X54" s="8210"/>
      <c r="Y54" s="8218"/>
      <c r="Z54" s="8210"/>
      <c r="AA54" s="8218"/>
      <c r="AB54" s="8210"/>
      <c r="AC54" s="8218"/>
      <c r="AD54" s="8210"/>
      <c r="AE54" s="8218"/>
      <c r="AF54" s="8210"/>
      <c r="AG54" s="8218"/>
      <c r="AH54" s="8210"/>
      <c r="AI54" s="8218"/>
      <c r="AJ54" s="8210"/>
      <c r="AK54" s="8218"/>
      <c r="AL54" s="8250"/>
      <c r="AM54" s="8210"/>
      <c r="AN54" s="8210"/>
      <c r="AO54" s="8210"/>
      <c r="AP54" s="8210"/>
      <c r="AQ54" s="8210"/>
      <c r="AR54" s="8210"/>
      <c r="AS54" s="8210"/>
      <c r="AT54" s="8210"/>
      <c r="AU54" s="8210"/>
      <c r="AV54" s="8210"/>
      <c r="AW54" s="8210"/>
    </row>
    <row r="55" spans="1:49" x14ac:dyDescent="0.35">
      <c r="A55" s="8251" t="s">
        <v>4253</v>
      </c>
      <c r="B55" s="8249">
        <f t="shared" si="4"/>
        <v>0</v>
      </c>
      <c r="C55" s="8217">
        <f t="shared" si="5"/>
        <v>0</v>
      </c>
      <c r="D55" s="8207">
        <f t="shared" si="5"/>
        <v>0</v>
      </c>
      <c r="E55" s="8218"/>
      <c r="F55" s="8210"/>
      <c r="G55" s="8218"/>
      <c r="H55" s="8210"/>
      <c r="I55" s="8218"/>
      <c r="J55" s="8210"/>
      <c r="K55" s="8218"/>
      <c r="L55" s="8210"/>
      <c r="M55" s="8218"/>
      <c r="N55" s="8210"/>
      <c r="O55" s="8218"/>
      <c r="P55" s="8210"/>
      <c r="Q55" s="8218"/>
      <c r="R55" s="8210"/>
      <c r="S55" s="8218"/>
      <c r="T55" s="8210"/>
      <c r="U55" s="8218"/>
      <c r="V55" s="8210"/>
      <c r="W55" s="8218"/>
      <c r="X55" s="8210"/>
      <c r="Y55" s="8218"/>
      <c r="Z55" s="8210"/>
      <c r="AA55" s="8218"/>
      <c r="AB55" s="8210"/>
      <c r="AC55" s="8218"/>
      <c r="AD55" s="8210"/>
      <c r="AE55" s="8218"/>
      <c r="AF55" s="8210"/>
      <c r="AG55" s="8218"/>
      <c r="AH55" s="8210"/>
      <c r="AI55" s="8218"/>
      <c r="AJ55" s="8210"/>
      <c r="AK55" s="8218"/>
      <c r="AL55" s="8250"/>
      <c r="AM55" s="8210"/>
      <c r="AN55" s="8210"/>
      <c r="AO55" s="8210"/>
      <c r="AP55" s="8210"/>
      <c r="AQ55" s="8210"/>
      <c r="AR55" s="8210"/>
      <c r="AS55" s="8210"/>
      <c r="AT55" s="8210"/>
      <c r="AU55" s="8210"/>
      <c r="AV55" s="8210"/>
      <c r="AW55" s="8210"/>
    </row>
    <row r="56" spans="1:49" x14ac:dyDescent="0.35">
      <c r="A56" s="8251" t="s">
        <v>4254</v>
      </c>
      <c r="B56" s="8249">
        <f t="shared" si="4"/>
        <v>0</v>
      </c>
      <c r="C56" s="8217">
        <f t="shared" si="5"/>
        <v>0</v>
      </c>
      <c r="D56" s="8207">
        <f t="shared" si="5"/>
        <v>0</v>
      </c>
      <c r="E56" s="8218"/>
      <c r="F56" s="8210"/>
      <c r="G56" s="8218"/>
      <c r="H56" s="8210"/>
      <c r="I56" s="8218"/>
      <c r="J56" s="8210"/>
      <c r="K56" s="8218"/>
      <c r="L56" s="8210"/>
      <c r="M56" s="8218"/>
      <c r="N56" s="8210"/>
      <c r="O56" s="8218"/>
      <c r="P56" s="8210"/>
      <c r="Q56" s="8218"/>
      <c r="R56" s="8210"/>
      <c r="S56" s="8218"/>
      <c r="T56" s="8210"/>
      <c r="U56" s="8218"/>
      <c r="V56" s="8210"/>
      <c r="W56" s="8218"/>
      <c r="X56" s="8210"/>
      <c r="Y56" s="8218"/>
      <c r="Z56" s="8210"/>
      <c r="AA56" s="8218"/>
      <c r="AB56" s="8210"/>
      <c r="AC56" s="8218"/>
      <c r="AD56" s="8210"/>
      <c r="AE56" s="8218"/>
      <c r="AF56" s="8210"/>
      <c r="AG56" s="8218"/>
      <c r="AH56" s="8210"/>
      <c r="AI56" s="8218"/>
      <c r="AJ56" s="8210"/>
      <c r="AK56" s="8218"/>
      <c r="AL56" s="8250"/>
      <c r="AM56" s="8210"/>
      <c r="AN56" s="8210"/>
      <c r="AO56" s="8210"/>
      <c r="AP56" s="8210"/>
      <c r="AQ56" s="8210"/>
      <c r="AR56" s="8210"/>
      <c r="AS56" s="8210"/>
      <c r="AT56" s="8210"/>
      <c r="AU56" s="8210"/>
      <c r="AV56" s="8210"/>
      <c r="AW56" s="8210"/>
    </row>
    <row r="57" spans="1:49" x14ac:dyDescent="0.35">
      <c r="A57" s="8252" t="s">
        <v>4255</v>
      </c>
      <c r="B57" s="8253">
        <f t="shared" si="4"/>
        <v>0</v>
      </c>
      <c r="C57" s="8254">
        <f t="shared" si="5"/>
        <v>0</v>
      </c>
      <c r="D57" s="8255">
        <f t="shared" si="5"/>
        <v>0</v>
      </c>
      <c r="E57" s="8256"/>
      <c r="F57" s="8257"/>
      <c r="G57" s="8256"/>
      <c r="H57" s="8257"/>
      <c r="I57" s="8256"/>
      <c r="J57" s="8257"/>
      <c r="K57" s="8256"/>
      <c r="L57" s="8257"/>
      <c r="M57" s="8256"/>
      <c r="N57" s="8257"/>
      <c r="O57" s="8256"/>
      <c r="P57" s="8257"/>
      <c r="Q57" s="8256"/>
      <c r="R57" s="8257"/>
      <c r="S57" s="8256"/>
      <c r="T57" s="8257"/>
      <c r="U57" s="8256"/>
      <c r="V57" s="8257"/>
      <c r="W57" s="8256"/>
      <c r="X57" s="8257"/>
      <c r="Y57" s="8256"/>
      <c r="Z57" s="8257"/>
      <c r="AA57" s="8256"/>
      <c r="AB57" s="8257"/>
      <c r="AC57" s="8256"/>
      <c r="AD57" s="8257"/>
      <c r="AE57" s="8256"/>
      <c r="AF57" s="8257"/>
      <c r="AG57" s="8256"/>
      <c r="AH57" s="8257"/>
      <c r="AI57" s="8256"/>
      <c r="AJ57" s="8257"/>
      <c r="AK57" s="8256"/>
      <c r="AL57" s="8258"/>
      <c r="AM57" s="8257"/>
      <c r="AN57" s="8259"/>
      <c r="AO57" s="8259"/>
      <c r="AP57" s="8259"/>
      <c r="AQ57" s="8259"/>
      <c r="AR57" s="8259"/>
      <c r="AS57" s="8259"/>
      <c r="AT57" s="8259"/>
      <c r="AU57" s="8259"/>
      <c r="AV57" s="8259"/>
      <c r="AW57" s="8259"/>
    </row>
    <row r="58" spans="1:49" ht="15.5" x14ac:dyDescent="0.35">
      <c r="A58" s="8182" t="s">
        <v>4256</v>
      </c>
      <c r="B58" s="8260"/>
      <c r="C58" s="8260"/>
      <c r="D58" s="8260"/>
      <c r="E58" s="8260"/>
      <c r="F58" s="8260"/>
      <c r="G58" s="8260"/>
      <c r="H58" s="8260"/>
      <c r="I58" s="8260"/>
      <c r="J58" s="8260"/>
    </row>
    <row r="59" spans="1:49" ht="15.5" x14ac:dyDescent="0.35">
      <c r="A59" s="8182" t="s">
        <v>4257</v>
      </c>
      <c r="B59" s="8260"/>
      <c r="C59" s="8260"/>
      <c r="D59" s="8260"/>
      <c r="E59" s="8260"/>
      <c r="F59" s="8260"/>
      <c r="G59" s="8260"/>
      <c r="H59" s="8260"/>
      <c r="I59" s="8260"/>
      <c r="J59" s="8260"/>
    </row>
    <row r="60" spans="1:49" ht="15" customHeight="1" x14ac:dyDescent="0.35">
      <c r="A60" s="8185" t="s">
        <v>4208</v>
      </c>
      <c r="B60" s="8186"/>
      <c r="C60" s="8187" t="s">
        <v>36</v>
      </c>
      <c r="D60" s="8188"/>
      <c r="E60" s="8189"/>
      <c r="F60" s="8190" t="s">
        <v>1756</v>
      </c>
      <c r="G60" s="8022"/>
      <c r="H60" s="8022"/>
      <c r="I60" s="8022"/>
      <c r="J60" s="8022"/>
      <c r="K60" s="8022"/>
      <c r="L60" s="8022"/>
      <c r="M60" s="8022"/>
      <c r="N60" s="8022"/>
      <c r="O60" s="8022"/>
      <c r="P60" s="8022"/>
      <c r="Q60" s="8022"/>
      <c r="R60" s="8022"/>
      <c r="S60" s="8022"/>
      <c r="T60" s="8022"/>
      <c r="U60" s="8022"/>
      <c r="V60" s="8022"/>
      <c r="W60" s="8022"/>
      <c r="X60" s="8022"/>
      <c r="Y60" s="8022"/>
      <c r="Z60" s="8022"/>
      <c r="AA60" s="8022"/>
      <c r="AB60" s="8022"/>
      <c r="AC60" s="8022"/>
      <c r="AD60" s="8022"/>
      <c r="AE60" s="8022"/>
      <c r="AF60" s="8022"/>
      <c r="AG60" s="8022"/>
      <c r="AH60" s="8022"/>
      <c r="AI60" s="8022"/>
      <c r="AJ60" s="8022"/>
      <c r="AK60" s="8022"/>
      <c r="AL60" s="8022"/>
      <c r="AM60" s="8191"/>
      <c r="AN60" s="8343" t="s">
        <v>2637</v>
      </c>
      <c r="AO60" s="8344" t="s">
        <v>11</v>
      </c>
    </row>
    <row r="61" spans="1:49" x14ac:dyDescent="0.35">
      <c r="A61" s="8192"/>
      <c r="B61" s="8193"/>
      <c r="C61" s="8194"/>
      <c r="D61" s="8195"/>
      <c r="E61" s="8196"/>
      <c r="F61" s="8197" t="s">
        <v>96</v>
      </c>
      <c r="G61" s="7945"/>
      <c r="H61" s="7943" t="s">
        <v>17</v>
      </c>
      <c r="I61" s="7945"/>
      <c r="J61" s="7943" t="s">
        <v>635</v>
      </c>
      <c r="K61" s="7945"/>
      <c r="L61" s="7943" t="s">
        <v>4209</v>
      </c>
      <c r="M61" s="7945"/>
      <c r="N61" s="7943" t="s">
        <v>4210</v>
      </c>
      <c r="O61" s="7945"/>
      <c r="P61" s="7943" t="s">
        <v>4211</v>
      </c>
      <c r="Q61" s="7945"/>
      <c r="R61" s="7943" t="s">
        <v>4212</v>
      </c>
      <c r="S61" s="7945"/>
      <c r="T61" s="7943" t="s">
        <v>640</v>
      </c>
      <c r="U61" s="7945"/>
      <c r="V61" s="7943" t="s">
        <v>641</v>
      </c>
      <c r="W61" s="7945"/>
      <c r="X61" s="7943" t="s">
        <v>4213</v>
      </c>
      <c r="Y61" s="7945"/>
      <c r="Z61" s="7943" t="s">
        <v>643</v>
      </c>
      <c r="AA61" s="7945"/>
      <c r="AB61" s="7943" t="s">
        <v>644</v>
      </c>
      <c r="AC61" s="7945"/>
      <c r="AD61" s="7943" t="s">
        <v>645</v>
      </c>
      <c r="AE61" s="7945"/>
      <c r="AF61" s="7943" t="s">
        <v>646</v>
      </c>
      <c r="AG61" s="7945"/>
      <c r="AH61" s="7943" t="s">
        <v>647</v>
      </c>
      <c r="AI61" s="7945"/>
      <c r="AJ61" s="7943" t="s">
        <v>648</v>
      </c>
      <c r="AK61" s="7945"/>
      <c r="AL61" s="8021" t="s">
        <v>649</v>
      </c>
      <c r="AM61" s="8191"/>
      <c r="AN61" s="8345"/>
      <c r="AO61" s="8346"/>
    </row>
    <row r="62" spans="1:49" x14ac:dyDescent="0.35">
      <c r="A62" s="8198"/>
      <c r="B62" s="8199"/>
      <c r="C62" s="8200" t="s">
        <v>33</v>
      </c>
      <c r="D62" s="8201" t="s">
        <v>34</v>
      </c>
      <c r="E62" s="8202" t="s">
        <v>35</v>
      </c>
      <c r="F62" s="8203" t="s">
        <v>34</v>
      </c>
      <c r="G62" s="7859" t="s">
        <v>35</v>
      </c>
      <c r="H62" s="7860" t="s">
        <v>34</v>
      </c>
      <c r="I62" s="7859" t="s">
        <v>35</v>
      </c>
      <c r="J62" s="7860" t="s">
        <v>34</v>
      </c>
      <c r="K62" s="7859" t="s">
        <v>35</v>
      </c>
      <c r="L62" s="7860" t="s">
        <v>34</v>
      </c>
      <c r="M62" s="7859" t="s">
        <v>35</v>
      </c>
      <c r="N62" s="7860" t="s">
        <v>34</v>
      </c>
      <c r="O62" s="7859" t="s">
        <v>35</v>
      </c>
      <c r="P62" s="7860" t="s">
        <v>34</v>
      </c>
      <c r="Q62" s="7859" t="s">
        <v>35</v>
      </c>
      <c r="R62" s="7860" t="s">
        <v>34</v>
      </c>
      <c r="S62" s="7859" t="s">
        <v>35</v>
      </c>
      <c r="T62" s="7860" t="s">
        <v>34</v>
      </c>
      <c r="U62" s="7859" t="s">
        <v>35</v>
      </c>
      <c r="V62" s="7860" t="s">
        <v>34</v>
      </c>
      <c r="W62" s="7859" t="s">
        <v>35</v>
      </c>
      <c r="X62" s="7860" t="s">
        <v>34</v>
      </c>
      <c r="Y62" s="7859" t="s">
        <v>35</v>
      </c>
      <c r="Z62" s="7860" t="s">
        <v>34</v>
      </c>
      <c r="AA62" s="7859" t="s">
        <v>35</v>
      </c>
      <c r="AB62" s="7860" t="s">
        <v>34</v>
      </c>
      <c r="AC62" s="7859" t="s">
        <v>35</v>
      </c>
      <c r="AD62" s="7860" t="s">
        <v>34</v>
      </c>
      <c r="AE62" s="7859" t="s">
        <v>35</v>
      </c>
      <c r="AF62" s="7860" t="s">
        <v>34</v>
      </c>
      <c r="AG62" s="7859" t="s">
        <v>35</v>
      </c>
      <c r="AH62" s="7860" t="s">
        <v>34</v>
      </c>
      <c r="AI62" s="7859" t="s">
        <v>35</v>
      </c>
      <c r="AJ62" s="7860" t="s">
        <v>34</v>
      </c>
      <c r="AK62" s="7859" t="s">
        <v>35</v>
      </c>
      <c r="AL62" s="7860" t="s">
        <v>34</v>
      </c>
      <c r="AM62" s="8204" t="s">
        <v>35</v>
      </c>
      <c r="AN62" s="8347"/>
      <c r="AO62" s="8348" t="s">
        <v>35</v>
      </c>
    </row>
    <row r="63" spans="1:49" x14ac:dyDescent="0.35">
      <c r="A63" s="8205" t="s">
        <v>4214</v>
      </c>
      <c r="B63" s="8216" t="s">
        <v>4215</v>
      </c>
      <c r="C63" s="8207">
        <f t="shared" ref="C63:C89" si="6">SUM(D63:E63)</f>
        <v>0</v>
      </c>
      <c r="D63" s="8208">
        <f>+F63+H63+J63+L63+N63+P63+R63+T63+V63+X63+Z63+AB63+AD63+AF63+AH63+AJ63+AL63</f>
        <v>0</v>
      </c>
      <c r="E63" s="8207">
        <f>+G63+I63+K63+M63+O63+Q63+S63+U63+W63+Y63+AA63+AC63+AE63+AG63+AI63+AK63+AM63</f>
        <v>0</v>
      </c>
      <c r="F63" s="8209"/>
      <c r="G63" s="8210"/>
      <c r="H63" s="8209"/>
      <c r="I63" s="8210"/>
      <c r="J63" s="8209"/>
      <c r="K63" s="8210"/>
      <c r="L63" s="8209"/>
      <c r="M63" s="8210"/>
      <c r="N63" s="8209"/>
      <c r="O63" s="8210"/>
      <c r="P63" s="8209"/>
      <c r="Q63" s="8210"/>
      <c r="R63" s="8209"/>
      <c r="S63" s="8210"/>
      <c r="T63" s="8209"/>
      <c r="U63" s="8210"/>
      <c r="V63" s="8209"/>
      <c r="W63" s="8210"/>
      <c r="X63" s="8209"/>
      <c r="Y63" s="8210"/>
      <c r="Z63" s="8209"/>
      <c r="AA63" s="8210"/>
      <c r="AB63" s="8209"/>
      <c r="AC63" s="8210"/>
      <c r="AD63" s="8209"/>
      <c r="AE63" s="8210"/>
      <c r="AF63" s="8209"/>
      <c r="AG63" s="8210"/>
      <c r="AH63" s="8209"/>
      <c r="AI63" s="8210"/>
      <c r="AJ63" s="8209"/>
      <c r="AK63" s="8210"/>
      <c r="AL63" s="8209"/>
      <c r="AM63" s="8213"/>
      <c r="AN63" s="8214"/>
      <c r="AO63" s="8210"/>
      <c r="AP63" t="str">
        <f>CA63&amp;CB63&amp;CC63</f>
        <v/>
      </c>
    </row>
    <row r="64" spans="1:49" x14ac:dyDescent="0.35">
      <c r="A64" s="8215"/>
      <c r="B64" s="8216" t="s">
        <v>4216</v>
      </c>
      <c r="C64" s="8207">
        <f t="shared" si="6"/>
        <v>0</v>
      </c>
      <c r="D64" s="8217">
        <f t="shared" ref="D64:E89" si="7">+F64+H64+J64+L64+N64+P64+R64+T64+V64+X64+Z64+AB64+AD64+AF64+AH64+AJ64+AL64</f>
        <v>0</v>
      </c>
      <c r="E64" s="8207">
        <f t="shared" si="7"/>
        <v>0</v>
      </c>
      <c r="F64" s="8218"/>
      <c r="G64" s="8210"/>
      <c r="H64" s="8218"/>
      <c r="I64" s="8210"/>
      <c r="J64" s="8218"/>
      <c r="K64" s="8210"/>
      <c r="L64" s="8218"/>
      <c r="M64" s="8210"/>
      <c r="N64" s="8218"/>
      <c r="O64" s="8210"/>
      <c r="P64" s="8218"/>
      <c r="Q64" s="8210"/>
      <c r="R64" s="8218"/>
      <c r="S64" s="8210"/>
      <c r="T64" s="8218"/>
      <c r="U64" s="8210"/>
      <c r="V64" s="8218"/>
      <c r="W64" s="8210"/>
      <c r="X64" s="8218"/>
      <c r="Y64" s="8210"/>
      <c r="Z64" s="8218"/>
      <c r="AA64" s="8210"/>
      <c r="AB64" s="8218"/>
      <c r="AC64" s="8210"/>
      <c r="AD64" s="8218"/>
      <c r="AE64" s="8210"/>
      <c r="AF64" s="8218"/>
      <c r="AG64" s="8210"/>
      <c r="AH64" s="8218"/>
      <c r="AI64" s="8210"/>
      <c r="AJ64" s="8218"/>
      <c r="AK64" s="8210"/>
      <c r="AL64" s="8218"/>
      <c r="AM64" s="8213"/>
      <c r="AN64" s="8214"/>
      <c r="AO64" s="8210"/>
      <c r="AP64" t="str">
        <f t="shared" ref="AP64:AP89" si="8">CA64&amp;CB64&amp;CC64</f>
        <v/>
      </c>
    </row>
    <row r="65" spans="1:42" x14ac:dyDescent="0.35">
      <c r="A65" s="8215"/>
      <c r="B65" s="8216" t="s">
        <v>4217</v>
      </c>
      <c r="C65" s="8207">
        <f t="shared" si="6"/>
        <v>0</v>
      </c>
      <c r="D65" s="8217">
        <f t="shared" si="7"/>
        <v>0</v>
      </c>
      <c r="E65" s="8207">
        <f t="shared" si="7"/>
        <v>0</v>
      </c>
      <c r="F65" s="8218"/>
      <c r="G65" s="8210"/>
      <c r="H65" s="8218"/>
      <c r="I65" s="8210"/>
      <c r="J65" s="8218"/>
      <c r="K65" s="8210"/>
      <c r="L65" s="8218"/>
      <c r="M65" s="8210"/>
      <c r="N65" s="8218"/>
      <c r="O65" s="8210"/>
      <c r="P65" s="8218"/>
      <c r="Q65" s="8210"/>
      <c r="R65" s="8218"/>
      <c r="S65" s="8210"/>
      <c r="T65" s="8218"/>
      <c r="U65" s="8210"/>
      <c r="V65" s="8218"/>
      <c r="W65" s="8210"/>
      <c r="X65" s="8218"/>
      <c r="Y65" s="8210"/>
      <c r="Z65" s="8218"/>
      <c r="AA65" s="8210"/>
      <c r="AB65" s="8218"/>
      <c r="AC65" s="8210"/>
      <c r="AD65" s="8218"/>
      <c r="AE65" s="8210"/>
      <c r="AF65" s="8218"/>
      <c r="AG65" s="8210"/>
      <c r="AH65" s="8218"/>
      <c r="AI65" s="8210"/>
      <c r="AJ65" s="8218"/>
      <c r="AK65" s="8210"/>
      <c r="AL65" s="8218"/>
      <c r="AM65" s="8213"/>
      <c r="AN65" s="8214"/>
      <c r="AO65" s="8210"/>
      <c r="AP65" t="str">
        <f t="shared" si="8"/>
        <v/>
      </c>
    </row>
    <row r="66" spans="1:42" x14ac:dyDescent="0.35">
      <c r="A66" s="8215"/>
      <c r="B66" s="8216" t="s">
        <v>4218</v>
      </c>
      <c r="C66" s="8207">
        <f t="shared" si="6"/>
        <v>0</v>
      </c>
      <c r="D66" s="8217">
        <f t="shared" si="7"/>
        <v>0</v>
      </c>
      <c r="E66" s="8207">
        <f t="shared" si="7"/>
        <v>0</v>
      </c>
      <c r="F66" s="8218"/>
      <c r="G66" s="8210"/>
      <c r="H66" s="8218"/>
      <c r="I66" s="8210"/>
      <c r="J66" s="8218"/>
      <c r="K66" s="8210"/>
      <c r="L66" s="8218"/>
      <c r="M66" s="8210"/>
      <c r="N66" s="8218"/>
      <c r="O66" s="8210"/>
      <c r="P66" s="8218"/>
      <c r="Q66" s="8210"/>
      <c r="R66" s="8218"/>
      <c r="S66" s="8210"/>
      <c r="T66" s="8218"/>
      <c r="U66" s="8210"/>
      <c r="V66" s="8218"/>
      <c r="W66" s="8210"/>
      <c r="X66" s="8218"/>
      <c r="Y66" s="8210"/>
      <c r="Z66" s="8218"/>
      <c r="AA66" s="8210"/>
      <c r="AB66" s="8218"/>
      <c r="AC66" s="8210"/>
      <c r="AD66" s="8218"/>
      <c r="AE66" s="8210"/>
      <c r="AF66" s="8218"/>
      <c r="AG66" s="8210"/>
      <c r="AH66" s="8218"/>
      <c r="AI66" s="8210"/>
      <c r="AJ66" s="8218"/>
      <c r="AK66" s="8210"/>
      <c r="AL66" s="8218"/>
      <c r="AM66" s="8213"/>
      <c r="AN66" s="8214"/>
      <c r="AO66" s="8210"/>
      <c r="AP66" t="str">
        <f t="shared" si="8"/>
        <v/>
      </c>
    </row>
    <row r="67" spans="1:42" x14ac:dyDescent="0.35">
      <c r="A67" s="8215"/>
      <c r="B67" s="8216" t="s">
        <v>4219</v>
      </c>
      <c r="C67" s="8207">
        <f t="shared" si="6"/>
        <v>0</v>
      </c>
      <c r="D67" s="8217">
        <f t="shared" si="7"/>
        <v>0</v>
      </c>
      <c r="E67" s="8207">
        <f t="shared" si="7"/>
        <v>0</v>
      </c>
      <c r="F67" s="8218"/>
      <c r="G67" s="8210"/>
      <c r="H67" s="8218"/>
      <c r="I67" s="8210"/>
      <c r="J67" s="8218"/>
      <c r="K67" s="8210"/>
      <c r="L67" s="8218"/>
      <c r="M67" s="8210"/>
      <c r="N67" s="8218"/>
      <c r="O67" s="8210"/>
      <c r="P67" s="8218"/>
      <c r="Q67" s="8210"/>
      <c r="R67" s="8218"/>
      <c r="S67" s="8210"/>
      <c r="T67" s="8218"/>
      <c r="U67" s="8210"/>
      <c r="V67" s="8218"/>
      <c r="W67" s="8210"/>
      <c r="X67" s="8218"/>
      <c r="Y67" s="8210"/>
      <c r="Z67" s="8218"/>
      <c r="AA67" s="8210"/>
      <c r="AB67" s="8218"/>
      <c r="AC67" s="8210"/>
      <c r="AD67" s="8218"/>
      <c r="AE67" s="8210"/>
      <c r="AF67" s="8218"/>
      <c r="AG67" s="8210"/>
      <c r="AH67" s="8218"/>
      <c r="AI67" s="8210"/>
      <c r="AJ67" s="8218"/>
      <c r="AK67" s="8210"/>
      <c r="AL67" s="8218"/>
      <c r="AM67" s="8213"/>
      <c r="AN67" s="8214"/>
      <c r="AO67" s="8210"/>
      <c r="AP67" t="str">
        <f t="shared" si="8"/>
        <v/>
      </c>
    </row>
    <row r="68" spans="1:42" x14ac:dyDescent="0.35">
      <c r="A68" s="8215"/>
      <c r="B68" s="8216" t="s">
        <v>4220</v>
      </c>
      <c r="C68" s="8207">
        <f t="shared" si="6"/>
        <v>0</v>
      </c>
      <c r="D68" s="8217">
        <f t="shared" si="7"/>
        <v>0</v>
      </c>
      <c r="E68" s="8207">
        <f t="shared" si="7"/>
        <v>0</v>
      </c>
      <c r="F68" s="8218"/>
      <c r="G68" s="8210"/>
      <c r="H68" s="8218"/>
      <c r="I68" s="8210"/>
      <c r="J68" s="8218"/>
      <c r="K68" s="8210"/>
      <c r="L68" s="8218"/>
      <c r="M68" s="8210"/>
      <c r="N68" s="8218"/>
      <c r="O68" s="8210"/>
      <c r="P68" s="8218"/>
      <c r="Q68" s="8210"/>
      <c r="R68" s="8218"/>
      <c r="S68" s="8210"/>
      <c r="T68" s="8218"/>
      <c r="U68" s="8210"/>
      <c r="V68" s="8218"/>
      <c r="W68" s="8210"/>
      <c r="X68" s="8218"/>
      <c r="Y68" s="8210"/>
      <c r="Z68" s="8218"/>
      <c r="AA68" s="8210"/>
      <c r="AB68" s="8218"/>
      <c r="AC68" s="8210"/>
      <c r="AD68" s="8218"/>
      <c r="AE68" s="8210"/>
      <c r="AF68" s="8218"/>
      <c r="AG68" s="8210"/>
      <c r="AH68" s="8218"/>
      <c r="AI68" s="8210"/>
      <c r="AJ68" s="8218"/>
      <c r="AK68" s="8210"/>
      <c r="AL68" s="8218"/>
      <c r="AM68" s="8213"/>
      <c r="AN68" s="8214"/>
      <c r="AO68" s="8210"/>
      <c r="AP68" t="str">
        <f t="shared" si="8"/>
        <v/>
      </c>
    </row>
    <row r="69" spans="1:42" x14ac:dyDescent="0.35">
      <c r="A69" s="8215"/>
      <c r="B69" s="8216" t="s">
        <v>4221</v>
      </c>
      <c r="C69" s="8207">
        <f t="shared" si="6"/>
        <v>0</v>
      </c>
      <c r="D69" s="8217">
        <f t="shared" si="7"/>
        <v>0</v>
      </c>
      <c r="E69" s="8207">
        <f t="shared" si="7"/>
        <v>0</v>
      </c>
      <c r="F69" s="8218"/>
      <c r="G69" s="8210"/>
      <c r="H69" s="8218"/>
      <c r="I69" s="8210"/>
      <c r="J69" s="8218"/>
      <c r="K69" s="8210"/>
      <c r="L69" s="8218"/>
      <c r="M69" s="8210"/>
      <c r="N69" s="8218"/>
      <c r="O69" s="8210"/>
      <c r="P69" s="8218"/>
      <c r="Q69" s="8210"/>
      <c r="R69" s="8218"/>
      <c r="S69" s="8210"/>
      <c r="T69" s="8218"/>
      <c r="U69" s="8210"/>
      <c r="V69" s="8218"/>
      <c r="W69" s="8210"/>
      <c r="X69" s="8218"/>
      <c r="Y69" s="8210"/>
      <c r="Z69" s="8218"/>
      <c r="AA69" s="8210"/>
      <c r="AB69" s="8218"/>
      <c r="AC69" s="8210"/>
      <c r="AD69" s="8218"/>
      <c r="AE69" s="8210"/>
      <c r="AF69" s="8218"/>
      <c r="AG69" s="8210"/>
      <c r="AH69" s="8218"/>
      <c r="AI69" s="8210"/>
      <c r="AJ69" s="8218"/>
      <c r="AK69" s="8210"/>
      <c r="AL69" s="8218"/>
      <c r="AM69" s="8213"/>
      <c r="AN69" s="8214"/>
      <c r="AO69" s="8210"/>
      <c r="AP69" t="str">
        <f t="shared" si="8"/>
        <v/>
      </c>
    </row>
    <row r="70" spans="1:42" x14ac:dyDescent="0.35">
      <c r="A70" s="8215"/>
      <c r="B70" s="8216" t="s">
        <v>4222</v>
      </c>
      <c r="C70" s="8207">
        <f t="shared" si="6"/>
        <v>0</v>
      </c>
      <c r="D70" s="8217">
        <f t="shared" si="7"/>
        <v>0</v>
      </c>
      <c r="E70" s="8207">
        <f t="shared" si="7"/>
        <v>0</v>
      </c>
      <c r="F70" s="8218"/>
      <c r="G70" s="8210"/>
      <c r="H70" s="8218"/>
      <c r="I70" s="8210"/>
      <c r="J70" s="8218"/>
      <c r="K70" s="8210"/>
      <c r="L70" s="8218"/>
      <c r="M70" s="8210"/>
      <c r="N70" s="8218"/>
      <c r="O70" s="8210"/>
      <c r="P70" s="8218"/>
      <c r="Q70" s="8210"/>
      <c r="R70" s="8218"/>
      <c r="S70" s="8210"/>
      <c r="T70" s="8218"/>
      <c r="U70" s="8210"/>
      <c r="V70" s="8218"/>
      <c r="W70" s="8210"/>
      <c r="X70" s="8218"/>
      <c r="Y70" s="8210"/>
      <c r="Z70" s="8218"/>
      <c r="AA70" s="8210"/>
      <c r="AB70" s="8218"/>
      <c r="AC70" s="8210"/>
      <c r="AD70" s="8218"/>
      <c r="AE70" s="8210"/>
      <c r="AF70" s="8218"/>
      <c r="AG70" s="8210"/>
      <c r="AH70" s="8218"/>
      <c r="AI70" s="8210"/>
      <c r="AJ70" s="8218"/>
      <c r="AK70" s="8210"/>
      <c r="AL70" s="8218"/>
      <c r="AM70" s="8213"/>
      <c r="AN70" s="8214"/>
      <c r="AO70" s="8210"/>
      <c r="AP70" t="str">
        <f t="shared" si="8"/>
        <v/>
      </c>
    </row>
    <row r="71" spans="1:42" x14ac:dyDescent="0.35">
      <c r="A71" s="8215"/>
      <c r="B71" s="8216" t="s">
        <v>4223</v>
      </c>
      <c r="C71" s="8207">
        <f t="shared" si="6"/>
        <v>0</v>
      </c>
      <c r="D71" s="8217">
        <f t="shared" si="7"/>
        <v>0</v>
      </c>
      <c r="E71" s="8207">
        <f t="shared" si="7"/>
        <v>0</v>
      </c>
      <c r="F71" s="8218"/>
      <c r="G71" s="8210"/>
      <c r="H71" s="8218"/>
      <c r="I71" s="8210"/>
      <c r="J71" s="8218"/>
      <c r="K71" s="8210"/>
      <c r="L71" s="8218"/>
      <c r="M71" s="8210"/>
      <c r="N71" s="8218"/>
      <c r="O71" s="8210"/>
      <c r="P71" s="8218"/>
      <c r="Q71" s="8210"/>
      <c r="R71" s="8218"/>
      <c r="S71" s="8210"/>
      <c r="T71" s="8218"/>
      <c r="U71" s="8210"/>
      <c r="V71" s="8218"/>
      <c r="W71" s="8210"/>
      <c r="X71" s="8218"/>
      <c r="Y71" s="8210"/>
      <c r="Z71" s="8218"/>
      <c r="AA71" s="8210"/>
      <c r="AB71" s="8218"/>
      <c r="AC71" s="8210"/>
      <c r="AD71" s="8218"/>
      <c r="AE71" s="8210"/>
      <c r="AF71" s="8218"/>
      <c r="AG71" s="8210"/>
      <c r="AH71" s="8218"/>
      <c r="AI71" s="8210"/>
      <c r="AJ71" s="8218"/>
      <c r="AK71" s="8210"/>
      <c r="AL71" s="8218"/>
      <c r="AM71" s="8213"/>
      <c r="AN71" s="8214"/>
      <c r="AO71" s="8210"/>
      <c r="AP71" t="str">
        <f t="shared" si="8"/>
        <v/>
      </c>
    </row>
    <row r="72" spans="1:42" x14ac:dyDescent="0.35">
      <c r="A72" s="8215"/>
      <c r="B72" s="8216" t="s">
        <v>4224</v>
      </c>
      <c r="C72" s="8207">
        <f t="shared" si="6"/>
        <v>0</v>
      </c>
      <c r="D72" s="8217">
        <f t="shared" si="7"/>
        <v>0</v>
      </c>
      <c r="E72" s="8207">
        <f t="shared" si="7"/>
        <v>0</v>
      </c>
      <c r="F72" s="8218"/>
      <c r="G72" s="8210"/>
      <c r="H72" s="8218"/>
      <c r="I72" s="8210"/>
      <c r="J72" s="8218"/>
      <c r="K72" s="8210"/>
      <c r="L72" s="8218"/>
      <c r="M72" s="8210"/>
      <c r="N72" s="8218"/>
      <c r="O72" s="8210"/>
      <c r="P72" s="8218"/>
      <c r="Q72" s="8210"/>
      <c r="R72" s="8218"/>
      <c r="S72" s="8210"/>
      <c r="T72" s="8218"/>
      <c r="U72" s="8210"/>
      <c r="V72" s="8218"/>
      <c r="W72" s="8210"/>
      <c r="X72" s="8218"/>
      <c r="Y72" s="8210"/>
      <c r="Z72" s="8218"/>
      <c r="AA72" s="8210"/>
      <c r="AB72" s="8218"/>
      <c r="AC72" s="8210"/>
      <c r="AD72" s="8218"/>
      <c r="AE72" s="8210"/>
      <c r="AF72" s="8218"/>
      <c r="AG72" s="8210"/>
      <c r="AH72" s="8218"/>
      <c r="AI72" s="8210"/>
      <c r="AJ72" s="8218"/>
      <c r="AK72" s="8210"/>
      <c r="AL72" s="8218"/>
      <c r="AM72" s="8213"/>
      <c r="AN72" s="8214"/>
      <c r="AO72" s="8210"/>
      <c r="AP72" t="str">
        <f t="shared" si="8"/>
        <v/>
      </c>
    </row>
    <row r="73" spans="1:42" x14ac:dyDescent="0.35">
      <c r="A73" s="8215"/>
      <c r="B73" s="8216" t="s">
        <v>4225</v>
      </c>
      <c r="C73" s="8207">
        <f t="shared" si="6"/>
        <v>0</v>
      </c>
      <c r="D73" s="8217">
        <f t="shared" si="7"/>
        <v>0</v>
      </c>
      <c r="E73" s="8207">
        <f t="shared" si="7"/>
        <v>0</v>
      </c>
      <c r="F73" s="8218"/>
      <c r="G73" s="8210"/>
      <c r="H73" s="8218"/>
      <c r="I73" s="8210"/>
      <c r="J73" s="8218"/>
      <c r="K73" s="8210"/>
      <c r="L73" s="8218"/>
      <c r="M73" s="8210"/>
      <c r="N73" s="8218"/>
      <c r="O73" s="8210"/>
      <c r="P73" s="8218"/>
      <c r="Q73" s="8210"/>
      <c r="R73" s="8218"/>
      <c r="S73" s="8210"/>
      <c r="T73" s="8218"/>
      <c r="U73" s="8210"/>
      <c r="V73" s="8218"/>
      <c r="W73" s="8210"/>
      <c r="X73" s="8218"/>
      <c r="Y73" s="8210"/>
      <c r="Z73" s="8218"/>
      <c r="AA73" s="8210"/>
      <c r="AB73" s="8218"/>
      <c r="AC73" s="8210"/>
      <c r="AD73" s="8218"/>
      <c r="AE73" s="8210"/>
      <c r="AF73" s="8218"/>
      <c r="AG73" s="8210"/>
      <c r="AH73" s="8218"/>
      <c r="AI73" s="8210"/>
      <c r="AJ73" s="8218"/>
      <c r="AK73" s="8210"/>
      <c r="AL73" s="8218"/>
      <c r="AM73" s="8213"/>
      <c r="AN73" s="8214"/>
      <c r="AO73" s="8210"/>
      <c r="AP73" t="str">
        <f t="shared" si="8"/>
        <v/>
      </c>
    </row>
    <row r="74" spans="1:42" x14ac:dyDescent="0.35">
      <c r="A74" s="8215"/>
      <c r="B74" s="8219" t="s">
        <v>4226</v>
      </c>
      <c r="C74" s="8207">
        <f t="shared" si="6"/>
        <v>0</v>
      </c>
      <c r="D74" s="8217">
        <f t="shared" si="7"/>
        <v>0</v>
      </c>
      <c r="E74" s="8207">
        <f t="shared" si="7"/>
        <v>0</v>
      </c>
      <c r="F74" s="8218"/>
      <c r="G74" s="8210"/>
      <c r="H74" s="8218"/>
      <c r="I74" s="8210"/>
      <c r="J74" s="8218"/>
      <c r="K74" s="8210"/>
      <c r="L74" s="8218"/>
      <c r="M74" s="8210"/>
      <c r="N74" s="8218"/>
      <c r="O74" s="8210"/>
      <c r="P74" s="8218"/>
      <c r="Q74" s="8210"/>
      <c r="R74" s="8218"/>
      <c r="S74" s="8210"/>
      <c r="T74" s="8218"/>
      <c r="U74" s="8210"/>
      <c r="V74" s="8218"/>
      <c r="W74" s="8210"/>
      <c r="X74" s="8218"/>
      <c r="Y74" s="8210"/>
      <c r="Z74" s="8218"/>
      <c r="AA74" s="8210"/>
      <c r="AB74" s="8218"/>
      <c r="AC74" s="8210"/>
      <c r="AD74" s="8218"/>
      <c r="AE74" s="8210"/>
      <c r="AF74" s="8218"/>
      <c r="AG74" s="8210"/>
      <c r="AH74" s="8218"/>
      <c r="AI74" s="8210"/>
      <c r="AJ74" s="8218"/>
      <c r="AK74" s="8210"/>
      <c r="AL74" s="8218"/>
      <c r="AM74" s="8213"/>
      <c r="AN74" s="8214"/>
      <c r="AO74" s="8210"/>
      <c r="AP74" t="str">
        <f t="shared" si="8"/>
        <v/>
      </c>
    </row>
    <row r="75" spans="1:42" x14ac:dyDescent="0.35">
      <c r="A75" s="8215"/>
      <c r="B75" s="8216" t="s">
        <v>3105</v>
      </c>
      <c r="C75" s="8207">
        <f t="shared" si="6"/>
        <v>0</v>
      </c>
      <c r="D75" s="8217">
        <f t="shared" si="7"/>
        <v>0</v>
      </c>
      <c r="E75" s="8207">
        <f t="shared" si="7"/>
        <v>0</v>
      </c>
      <c r="F75" s="8218"/>
      <c r="G75" s="8210"/>
      <c r="H75" s="8218"/>
      <c r="I75" s="8210"/>
      <c r="J75" s="8218"/>
      <c r="K75" s="8210"/>
      <c r="L75" s="8218"/>
      <c r="M75" s="8210"/>
      <c r="N75" s="8218"/>
      <c r="O75" s="8210"/>
      <c r="P75" s="8218"/>
      <c r="Q75" s="8210"/>
      <c r="R75" s="8218"/>
      <c r="S75" s="8210"/>
      <c r="T75" s="8218"/>
      <c r="U75" s="8210"/>
      <c r="V75" s="8218"/>
      <c r="W75" s="8210"/>
      <c r="X75" s="8218"/>
      <c r="Y75" s="8210"/>
      <c r="Z75" s="8218"/>
      <c r="AA75" s="8210"/>
      <c r="AB75" s="8218"/>
      <c r="AC75" s="8210"/>
      <c r="AD75" s="8218"/>
      <c r="AE75" s="8210"/>
      <c r="AF75" s="8218"/>
      <c r="AG75" s="8210"/>
      <c r="AH75" s="8218"/>
      <c r="AI75" s="8210"/>
      <c r="AJ75" s="8218"/>
      <c r="AK75" s="8210"/>
      <c r="AL75" s="8218"/>
      <c r="AM75" s="8213"/>
      <c r="AN75" s="8214"/>
      <c r="AO75" s="8210"/>
      <c r="AP75" t="str">
        <f t="shared" si="8"/>
        <v/>
      </c>
    </row>
    <row r="76" spans="1:42" x14ac:dyDescent="0.35">
      <c r="A76" s="8215"/>
      <c r="B76" s="8216" t="s">
        <v>4227</v>
      </c>
      <c r="C76" s="8207">
        <f t="shared" si="6"/>
        <v>0</v>
      </c>
      <c r="D76" s="8217">
        <f t="shared" si="7"/>
        <v>0</v>
      </c>
      <c r="E76" s="8207">
        <f t="shared" si="7"/>
        <v>0</v>
      </c>
      <c r="F76" s="8218"/>
      <c r="G76" s="8210"/>
      <c r="H76" s="8218"/>
      <c r="I76" s="8210"/>
      <c r="J76" s="8218"/>
      <c r="K76" s="8210"/>
      <c r="L76" s="8218"/>
      <c r="M76" s="8210"/>
      <c r="N76" s="8218"/>
      <c r="O76" s="8210"/>
      <c r="P76" s="8218"/>
      <c r="Q76" s="8210"/>
      <c r="R76" s="8218"/>
      <c r="S76" s="8210"/>
      <c r="T76" s="8218"/>
      <c r="U76" s="8210"/>
      <c r="V76" s="8218"/>
      <c r="W76" s="8210"/>
      <c r="X76" s="8218"/>
      <c r="Y76" s="8210"/>
      <c r="Z76" s="8218"/>
      <c r="AA76" s="8210"/>
      <c r="AB76" s="8218"/>
      <c r="AC76" s="8210"/>
      <c r="AD76" s="8218"/>
      <c r="AE76" s="8210"/>
      <c r="AF76" s="8218"/>
      <c r="AG76" s="8210"/>
      <c r="AH76" s="8218"/>
      <c r="AI76" s="8210"/>
      <c r="AJ76" s="8218"/>
      <c r="AK76" s="8210"/>
      <c r="AL76" s="8218"/>
      <c r="AM76" s="8213"/>
      <c r="AN76" s="8214"/>
      <c r="AO76" s="8210"/>
      <c r="AP76" t="str">
        <f t="shared" si="8"/>
        <v/>
      </c>
    </row>
    <row r="77" spans="1:42" x14ac:dyDescent="0.35">
      <c r="A77" s="8215"/>
      <c r="B77" s="8216" t="s">
        <v>4228</v>
      </c>
      <c r="C77" s="8207">
        <f t="shared" si="6"/>
        <v>0</v>
      </c>
      <c r="D77" s="8217">
        <f t="shared" si="7"/>
        <v>0</v>
      </c>
      <c r="E77" s="8207">
        <f t="shared" si="7"/>
        <v>0</v>
      </c>
      <c r="F77" s="8218"/>
      <c r="G77" s="8210"/>
      <c r="H77" s="8218"/>
      <c r="I77" s="8210"/>
      <c r="J77" s="8218"/>
      <c r="K77" s="8210"/>
      <c r="L77" s="8218"/>
      <c r="M77" s="8210"/>
      <c r="N77" s="8218"/>
      <c r="O77" s="8210"/>
      <c r="P77" s="8218"/>
      <c r="Q77" s="8210"/>
      <c r="R77" s="8218"/>
      <c r="S77" s="8210"/>
      <c r="T77" s="8218"/>
      <c r="U77" s="8210"/>
      <c r="V77" s="8218"/>
      <c r="W77" s="8210"/>
      <c r="X77" s="8218"/>
      <c r="Y77" s="8210"/>
      <c r="Z77" s="8218"/>
      <c r="AA77" s="8210"/>
      <c r="AB77" s="8218"/>
      <c r="AC77" s="8210"/>
      <c r="AD77" s="8218"/>
      <c r="AE77" s="8210"/>
      <c r="AF77" s="8218"/>
      <c r="AG77" s="8210"/>
      <c r="AH77" s="8218"/>
      <c r="AI77" s="8210"/>
      <c r="AJ77" s="8218"/>
      <c r="AK77" s="8210"/>
      <c r="AL77" s="8218"/>
      <c r="AM77" s="8213"/>
      <c r="AN77" s="8214"/>
      <c r="AO77" s="8210"/>
      <c r="AP77" t="str">
        <f t="shared" si="8"/>
        <v/>
      </c>
    </row>
    <row r="78" spans="1:42" x14ac:dyDescent="0.35">
      <c r="A78" s="8215"/>
      <c r="B78" s="8216" t="s">
        <v>4229</v>
      </c>
      <c r="C78" s="8207">
        <f t="shared" si="6"/>
        <v>0</v>
      </c>
      <c r="D78" s="8217">
        <f t="shared" si="7"/>
        <v>0</v>
      </c>
      <c r="E78" s="8207">
        <f t="shared" si="7"/>
        <v>0</v>
      </c>
      <c r="F78" s="8218"/>
      <c r="G78" s="8210"/>
      <c r="H78" s="8218"/>
      <c r="I78" s="8210"/>
      <c r="J78" s="8218"/>
      <c r="K78" s="8210"/>
      <c r="L78" s="8218"/>
      <c r="M78" s="8210"/>
      <c r="N78" s="8218"/>
      <c r="O78" s="8210"/>
      <c r="P78" s="8218"/>
      <c r="Q78" s="8210"/>
      <c r="R78" s="8218"/>
      <c r="S78" s="8210"/>
      <c r="T78" s="8218"/>
      <c r="U78" s="8210"/>
      <c r="V78" s="8218"/>
      <c r="W78" s="8210"/>
      <c r="X78" s="8218"/>
      <c r="Y78" s="8210"/>
      <c r="Z78" s="8218"/>
      <c r="AA78" s="8210"/>
      <c r="AB78" s="8218"/>
      <c r="AC78" s="8210"/>
      <c r="AD78" s="8218"/>
      <c r="AE78" s="8210"/>
      <c r="AF78" s="8218"/>
      <c r="AG78" s="8210"/>
      <c r="AH78" s="8218"/>
      <c r="AI78" s="8210"/>
      <c r="AJ78" s="8218"/>
      <c r="AK78" s="8210"/>
      <c r="AL78" s="8218"/>
      <c r="AM78" s="8213"/>
      <c r="AN78" s="8214"/>
      <c r="AO78" s="8210"/>
      <c r="AP78" t="str">
        <f t="shared" si="8"/>
        <v/>
      </c>
    </row>
    <row r="79" spans="1:42" ht="21.5" x14ac:dyDescent="0.35">
      <c r="A79" s="8215"/>
      <c r="B79" s="8219" t="s">
        <v>4230</v>
      </c>
      <c r="C79" s="8207">
        <f t="shared" si="6"/>
        <v>0</v>
      </c>
      <c r="D79" s="8217">
        <f t="shared" si="7"/>
        <v>0</v>
      </c>
      <c r="E79" s="8207">
        <f t="shared" si="7"/>
        <v>0</v>
      </c>
      <c r="F79" s="8218"/>
      <c r="G79" s="8210"/>
      <c r="H79" s="8218"/>
      <c r="I79" s="8210"/>
      <c r="J79" s="8218"/>
      <c r="K79" s="8210"/>
      <c r="L79" s="8218"/>
      <c r="M79" s="8210"/>
      <c r="N79" s="8218"/>
      <c r="O79" s="8210"/>
      <c r="P79" s="8218"/>
      <c r="Q79" s="8210"/>
      <c r="R79" s="8218"/>
      <c r="S79" s="8210"/>
      <c r="T79" s="8218"/>
      <c r="U79" s="8210"/>
      <c r="V79" s="8218"/>
      <c r="W79" s="8210"/>
      <c r="X79" s="8218"/>
      <c r="Y79" s="8210"/>
      <c r="Z79" s="8218"/>
      <c r="AA79" s="8210"/>
      <c r="AB79" s="8218"/>
      <c r="AC79" s="8210"/>
      <c r="AD79" s="8218"/>
      <c r="AE79" s="8210"/>
      <c r="AF79" s="8218"/>
      <c r="AG79" s="8210"/>
      <c r="AH79" s="8218"/>
      <c r="AI79" s="8210"/>
      <c r="AJ79" s="8218"/>
      <c r="AK79" s="8210"/>
      <c r="AL79" s="8218"/>
      <c r="AM79" s="8213"/>
      <c r="AN79" s="8214"/>
      <c r="AO79" s="8210"/>
      <c r="AP79" t="str">
        <f t="shared" si="8"/>
        <v/>
      </c>
    </row>
    <row r="80" spans="1:42" x14ac:dyDescent="0.35">
      <c r="A80" s="8215"/>
      <c r="B80" s="8216" t="s">
        <v>4231</v>
      </c>
      <c r="C80" s="8207">
        <f t="shared" si="6"/>
        <v>0</v>
      </c>
      <c r="D80" s="8217">
        <f t="shared" si="7"/>
        <v>0</v>
      </c>
      <c r="E80" s="8207">
        <f t="shared" si="7"/>
        <v>0</v>
      </c>
      <c r="F80" s="8218"/>
      <c r="G80" s="8210"/>
      <c r="H80" s="8218"/>
      <c r="I80" s="8210"/>
      <c r="J80" s="8218"/>
      <c r="K80" s="8210"/>
      <c r="L80" s="8218"/>
      <c r="M80" s="8210"/>
      <c r="N80" s="8218"/>
      <c r="O80" s="8210"/>
      <c r="P80" s="8218"/>
      <c r="Q80" s="8210"/>
      <c r="R80" s="8218"/>
      <c r="S80" s="8210"/>
      <c r="T80" s="8218"/>
      <c r="U80" s="8210"/>
      <c r="V80" s="8218"/>
      <c r="W80" s="8210"/>
      <c r="X80" s="8218"/>
      <c r="Y80" s="8210"/>
      <c r="Z80" s="8218"/>
      <c r="AA80" s="8210"/>
      <c r="AB80" s="8218"/>
      <c r="AC80" s="8210"/>
      <c r="AD80" s="8218"/>
      <c r="AE80" s="8210"/>
      <c r="AF80" s="8218"/>
      <c r="AG80" s="8210"/>
      <c r="AH80" s="8218"/>
      <c r="AI80" s="8210"/>
      <c r="AJ80" s="8218"/>
      <c r="AK80" s="8210"/>
      <c r="AL80" s="8218"/>
      <c r="AM80" s="8213"/>
      <c r="AN80" s="8214"/>
      <c r="AO80" s="8210"/>
      <c r="AP80" t="str">
        <f t="shared" si="8"/>
        <v/>
      </c>
    </row>
    <row r="81" spans="1:49" x14ac:dyDescent="0.35">
      <c r="A81" s="8215"/>
      <c r="B81" s="8216" t="s">
        <v>4232</v>
      </c>
      <c r="C81" s="8207">
        <f t="shared" si="6"/>
        <v>0</v>
      </c>
      <c r="D81" s="8217">
        <f t="shared" si="7"/>
        <v>0</v>
      </c>
      <c r="E81" s="8207">
        <f t="shared" si="7"/>
        <v>0</v>
      </c>
      <c r="F81" s="8218"/>
      <c r="G81" s="8210"/>
      <c r="H81" s="8218"/>
      <c r="I81" s="8210"/>
      <c r="J81" s="8218"/>
      <c r="K81" s="8210"/>
      <c r="L81" s="8218"/>
      <c r="M81" s="8210"/>
      <c r="N81" s="8218"/>
      <c r="O81" s="8210"/>
      <c r="P81" s="8218"/>
      <c r="Q81" s="8210"/>
      <c r="R81" s="8218"/>
      <c r="S81" s="8210"/>
      <c r="T81" s="8218"/>
      <c r="U81" s="8210"/>
      <c r="V81" s="8218"/>
      <c r="W81" s="8210"/>
      <c r="X81" s="8218"/>
      <c r="Y81" s="8210"/>
      <c r="Z81" s="8218"/>
      <c r="AA81" s="8210"/>
      <c r="AB81" s="8218"/>
      <c r="AC81" s="8210"/>
      <c r="AD81" s="8218"/>
      <c r="AE81" s="8210"/>
      <c r="AF81" s="8218"/>
      <c r="AG81" s="8210"/>
      <c r="AH81" s="8218"/>
      <c r="AI81" s="8210"/>
      <c r="AJ81" s="8218"/>
      <c r="AK81" s="8210"/>
      <c r="AL81" s="8218"/>
      <c r="AM81" s="8213"/>
      <c r="AN81" s="8214"/>
      <c r="AO81" s="8210"/>
      <c r="AP81" t="str">
        <f t="shared" si="8"/>
        <v/>
      </c>
    </row>
    <row r="82" spans="1:49" x14ac:dyDescent="0.35">
      <c r="A82" s="8215"/>
      <c r="B82" s="8216" t="s">
        <v>4233</v>
      </c>
      <c r="C82" s="8207">
        <f t="shared" si="6"/>
        <v>0</v>
      </c>
      <c r="D82" s="8217">
        <f t="shared" si="7"/>
        <v>0</v>
      </c>
      <c r="E82" s="8207">
        <f t="shared" si="7"/>
        <v>0</v>
      </c>
      <c r="F82" s="8218"/>
      <c r="G82" s="8210"/>
      <c r="H82" s="8218"/>
      <c r="I82" s="8210"/>
      <c r="J82" s="8218"/>
      <c r="K82" s="8210"/>
      <c r="L82" s="8218"/>
      <c r="M82" s="8210"/>
      <c r="N82" s="8218"/>
      <c r="O82" s="8210"/>
      <c r="P82" s="8218"/>
      <c r="Q82" s="8210"/>
      <c r="R82" s="8218"/>
      <c r="S82" s="8210"/>
      <c r="T82" s="8218"/>
      <c r="U82" s="8210"/>
      <c r="V82" s="8218"/>
      <c r="W82" s="8210"/>
      <c r="X82" s="8218"/>
      <c r="Y82" s="8210"/>
      <c r="Z82" s="8218"/>
      <c r="AA82" s="8210"/>
      <c r="AB82" s="8218"/>
      <c r="AC82" s="8210"/>
      <c r="AD82" s="8218"/>
      <c r="AE82" s="8210"/>
      <c r="AF82" s="8218"/>
      <c r="AG82" s="8210"/>
      <c r="AH82" s="8218"/>
      <c r="AI82" s="8210"/>
      <c r="AJ82" s="8218"/>
      <c r="AK82" s="8210"/>
      <c r="AL82" s="8218"/>
      <c r="AM82" s="8213"/>
      <c r="AN82" s="8214"/>
      <c r="AO82" s="8210"/>
      <c r="AP82" t="str">
        <f t="shared" si="8"/>
        <v/>
      </c>
    </row>
    <row r="83" spans="1:49" x14ac:dyDescent="0.35">
      <c r="A83" s="8215"/>
      <c r="B83" s="8216" t="s">
        <v>4234</v>
      </c>
      <c r="C83" s="8207">
        <f t="shared" si="6"/>
        <v>0</v>
      </c>
      <c r="D83" s="8217">
        <f t="shared" si="7"/>
        <v>0</v>
      </c>
      <c r="E83" s="8207">
        <f t="shared" si="7"/>
        <v>0</v>
      </c>
      <c r="F83" s="8218"/>
      <c r="G83" s="8210"/>
      <c r="H83" s="8218"/>
      <c r="I83" s="8210"/>
      <c r="J83" s="8218"/>
      <c r="K83" s="8210"/>
      <c r="L83" s="8218"/>
      <c r="M83" s="8210"/>
      <c r="N83" s="8218"/>
      <c r="O83" s="8210"/>
      <c r="P83" s="8218"/>
      <c r="Q83" s="8210"/>
      <c r="R83" s="8218"/>
      <c r="S83" s="8210"/>
      <c r="T83" s="8218"/>
      <c r="U83" s="8210"/>
      <c r="V83" s="8218"/>
      <c r="W83" s="8210"/>
      <c r="X83" s="8218"/>
      <c r="Y83" s="8210"/>
      <c r="Z83" s="8218"/>
      <c r="AA83" s="8210"/>
      <c r="AB83" s="8218"/>
      <c r="AC83" s="8210"/>
      <c r="AD83" s="8218"/>
      <c r="AE83" s="8210"/>
      <c r="AF83" s="8218"/>
      <c r="AG83" s="8210"/>
      <c r="AH83" s="8218"/>
      <c r="AI83" s="8210"/>
      <c r="AJ83" s="8218"/>
      <c r="AK83" s="8210"/>
      <c r="AL83" s="8218"/>
      <c r="AM83" s="8213"/>
      <c r="AN83" s="8214"/>
      <c r="AO83" s="8210"/>
      <c r="AP83" t="str">
        <f t="shared" si="8"/>
        <v/>
      </c>
    </row>
    <row r="84" spans="1:49" x14ac:dyDescent="0.35">
      <c r="A84" s="8215"/>
      <c r="B84" s="8219" t="s">
        <v>4235</v>
      </c>
      <c r="C84" s="8207">
        <f t="shared" si="6"/>
        <v>0</v>
      </c>
      <c r="D84" s="8217">
        <f t="shared" si="7"/>
        <v>0</v>
      </c>
      <c r="E84" s="8207">
        <f t="shared" si="7"/>
        <v>0</v>
      </c>
      <c r="F84" s="8218"/>
      <c r="G84" s="8210"/>
      <c r="H84" s="8218"/>
      <c r="I84" s="8210"/>
      <c r="J84" s="8218"/>
      <c r="K84" s="8210"/>
      <c r="L84" s="8218"/>
      <c r="M84" s="8210"/>
      <c r="N84" s="8218"/>
      <c r="O84" s="8210"/>
      <c r="P84" s="8218"/>
      <c r="Q84" s="8210"/>
      <c r="R84" s="8218"/>
      <c r="S84" s="8210"/>
      <c r="T84" s="8218"/>
      <c r="U84" s="8210"/>
      <c r="V84" s="8218"/>
      <c r="W84" s="8210"/>
      <c r="X84" s="8218"/>
      <c r="Y84" s="8210"/>
      <c r="Z84" s="8218"/>
      <c r="AA84" s="8210"/>
      <c r="AB84" s="8218"/>
      <c r="AC84" s="8210"/>
      <c r="AD84" s="8218"/>
      <c r="AE84" s="8210"/>
      <c r="AF84" s="8218"/>
      <c r="AG84" s="8210"/>
      <c r="AH84" s="8218"/>
      <c r="AI84" s="8210"/>
      <c r="AJ84" s="8218"/>
      <c r="AK84" s="8210"/>
      <c r="AL84" s="8218"/>
      <c r="AM84" s="8213"/>
      <c r="AN84" s="8214"/>
      <c r="AO84" s="8210"/>
      <c r="AP84" t="str">
        <f t="shared" si="8"/>
        <v/>
      </c>
    </row>
    <row r="85" spans="1:49" x14ac:dyDescent="0.35">
      <c r="A85" s="8221"/>
      <c r="B85" s="8237" t="s">
        <v>445</v>
      </c>
      <c r="C85" s="8207">
        <f t="shared" si="6"/>
        <v>0</v>
      </c>
      <c r="D85" s="8223">
        <f t="shared" si="7"/>
        <v>0</v>
      </c>
      <c r="E85" s="8224">
        <f t="shared" si="7"/>
        <v>0</v>
      </c>
      <c r="F85" s="8225"/>
      <c r="G85" s="8226"/>
      <c r="H85" s="8225"/>
      <c r="I85" s="8226"/>
      <c r="J85" s="8225"/>
      <c r="K85" s="8226"/>
      <c r="L85" s="8225"/>
      <c r="M85" s="8226"/>
      <c r="N85" s="8225"/>
      <c r="O85" s="8226"/>
      <c r="P85" s="8225"/>
      <c r="Q85" s="8226"/>
      <c r="R85" s="8225"/>
      <c r="S85" s="8226"/>
      <c r="T85" s="8225"/>
      <c r="U85" s="8226"/>
      <c r="V85" s="8225"/>
      <c r="W85" s="8226"/>
      <c r="X85" s="8225"/>
      <c r="Y85" s="8226"/>
      <c r="Z85" s="8225"/>
      <c r="AA85" s="8226"/>
      <c r="AB85" s="8225"/>
      <c r="AC85" s="8226"/>
      <c r="AD85" s="8225"/>
      <c r="AE85" s="8226"/>
      <c r="AF85" s="8225"/>
      <c r="AG85" s="8226"/>
      <c r="AH85" s="8225"/>
      <c r="AI85" s="8226"/>
      <c r="AJ85" s="8225"/>
      <c r="AK85" s="8226"/>
      <c r="AL85" s="8225"/>
      <c r="AM85" s="8228"/>
      <c r="AN85" s="8229"/>
      <c r="AO85" s="8226"/>
      <c r="AP85" t="str">
        <f t="shared" si="8"/>
        <v/>
      </c>
    </row>
    <row r="86" spans="1:49" x14ac:dyDescent="0.35">
      <c r="A86" s="8230" t="s">
        <v>448</v>
      </c>
      <c r="B86" s="8216" t="s">
        <v>4236</v>
      </c>
      <c r="C86" s="8207">
        <f t="shared" si="6"/>
        <v>0</v>
      </c>
      <c r="D86" s="8231">
        <f t="shared" si="7"/>
        <v>0</v>
      </c>
      <c r="E86" s="8232">
        <f t="shared" si="7"/>
        <v>0</v>
      </c>
      <c r="F86" s="8233"/>
      <c r="G86" s="8234"/>
      <c r="H86" s="8233"/>
      <c r="I86" s="8234"/>
      <c r="J86" s="8233"/>
      <c r="K86" s="8234"/>
      <c r="L86" s="8233"/>
      <c r="M86" s="8234"/>
      <c r="N86" s="8233"/>
      <c r="O86" s="8234"/>
      <c r="P86" s="8233"/>
      <c r="Q86" s="8234"/>
      <c r="R86" s="8233"/>
      <c r="S86" s="8234"/>
      <c r="T86" s="8233"/>
      <c r="U86" s="8234"/>
      <c r="V86" s="8233"/>
      <c r="W86" s="8234"/>
      <c r="X86" s="8233"/>
      <c r="Y86" s="8234"/>
      <c r="Z86" s="8233"/>
      <c r="AA86" s="8234"/>
      <c r="AB86" s="8233"/>
      <c r="AC86" s="8234"/>
      <c r="AD86" s="8233"/>
      <c r="AE86" s="8234"/>
      <c r="AF86" s="8233"/>
      <c r="AG86" s="8234"/>
      <c r="AH86" s="8233"/>
      <c r="AI86" s="8234"/>
      <c r="AJ86" s="8233"/>
      <c r="AK86" s="8234"/>
      <c r="AL86" s="8233"/>
      <c r="AM86" s="8236"/>
      <c r="AN86" s="8214"/>
      <c r="AO86" s="8210"/>
      <c r="AP86" t="str">
        <f t="shared" si="8"/>
        <v/>
      </c>
    </row>
    <row r="87" spans="1:49" x14ac:dyDescent="0.35">
      <c r="A87" s="8215"/>
      <c r="B87" s="8216" t="s">
        <v>4237</v>
      </c>
      <c r="C87" s="8207">
        <f t="shared" si="6"/>
        <v>0</v>
      </c>
      <c r="D87" s="8217">
        <f t="shared" si="7"/>
        <v>0</v>
      </c>
      <c r="E87" s="8207">
        <f t="shared" si="7"/>
        <v>0</v>
      </c>
      <c r="F87" s="8218"/>
      <c r="G87" s="8210"/>
      <c r="H87" s="8218"/>
      <c r="I87" s="8210"/>
      <c r="J87" s="8218"/>
      <c r="K87" s="8210"/>
      <c r="L87" s="8218"/>
      <c r="M87" s="8210"/>
      <c r="N87" s="8218"/>
      <c r="O87" s="8210"/>
      <c r="P87" s="8218"/>
      <c r="Q87" s="8210"/>
      <c r="R87" s="8218"/>
      <c r="S87" s="8210"/>
      <c r="T87" s="8218"/>
      <c r="U87" s="8210"/>
      <c r="V87" s="8218"/>
      <c r="W87" s="8210"/>
      <c r="X87" s="8218"/>
      <c r="Y87" s="8210"/>
      <c r="Z87" s="8218"/>
      <c r="AA87" s="8210"/>
      <c r="AB87" s="8218"/>
      <c r="AC87" s="8210"/>
      <c r="AD87" s="8218"/>
      <c r="AE87" s="8210"/>
      <c r="AF87" s="8218"/>
      <c r="AG87" s="8210"/>
      <c r="AH87" s="8218"/>
      <c r="AI87" s="8210"/>
      <c r="AJ87" s="8218"/>
      <c r="AK87" s="8210"/>
      <c r="AL87" s="8218"/>
      <c r="AM87" s="8213"/>
      <c r="AN87" s="8214"/>
      <c r="AO87" s="8210"/>
      <c r="AP87" t="str">
        <f t="shared" si="8"/>
        <v/>
      </c>
    </row>
    <row r="88" spans="1:49" x14ac:dyDescent="0.35">
      <c r="A88" s="8215"/>
      <c r="B88" s="8216" t="s">
        <v>4238</v>
      </c>
      <c r="C88" s="8207">
        <f t="shared" si="6"/>
        <v>0</v>
      </c>
      <c r="D88" s="8217">
        <f t="shared" si="7"/>
        <v>0</v>
      </c>
      <c r="E88" s="8207">
        <f t="shared" si="7"/>
        <v>0</v>
      </c>
      <c r="F88" s="8218"/>
      <c r="G88" s="8210"/>
      <c r="H88" s="8218"/>
      <c r="I88" s="8210"/>
      <c r="J88" s="8218"/>
      <c r="K88" s="8210"/>
      <c r="L88" s="8218"/>
      <c r="M88" s="8210"/>
      <c r="N88" s="8218"/>
      <c r="O88" s="8210"/>
      <c r="P88" s="8218"/>
      <c r="Q88" s="8210"/>
      <c r="R88" s="8218"/>
      <c r="S88" s="8210"/>
      <c r="T88" s="8218"/>
      <c r="U88" s="8210"/>
      <c r="V88" s="8218"/>
      <c r="W88" s="8210"/>
      <c r="X88" s="8218"/>
      <c r="Y88" s="8210"/>
      <c r="Z88" s="8218"/>
      <c r="AA88" s="8210"/>
      <c r="AB88" s="8218"/>
      <c r="AC88" s="8210"/>
      <c r="AD88" s="8218"/>
      <c r="AE88" s="8210"/>
      <c r="AF88" s="8218"/>
      <c r="AG88" s="8210"/>
      <c r="AH88" s="8218"/>
      <c r="AI88" s="8210"/>
      <c r="AJ88" s="8218"/>
      <c r="AK88" s="8210"/>
      <c r="AL88" s="8218"/>
      <c r="AM88" s="8213"/>
      <c r="AN88" s="8214"/>
      <c r="AO88" s="8210"/>
      <c r="AP88" t="str">
        <f t="shared" si="8"/>
        <v/>
      </c>
    </row>
    <row r="89" spans="1:49" x14ac:dyDescent="0.35">
      <c r="A89" s="8221"/>
      <c r="B89" s="8237" t="s">
        <v>4258</v>
      </c>
      <c r="C89" s="8207">
        <f t="shared" si="6"/>
        <v>0</v>
      </c>
      <c r="D89" s="8223">
        <f t="shared" si="7"/>
        <v>0</v>
      </c>
      <c r="E89" s="8224">
        <f t="shared" si="7"/>
        <v>0</v>
      </c>
      <c r="F89" s="8225"/>
      <c r="G89" s="8226"/>
      <c r="H89" s="8225"/>
      <c r="I89" s="8226"/>
      <c r="J89" s="8225"/>
      <c r="K89" s="8226"/>
      <c r="L89" s="8225"/>
      <c r="M89" s="8226"/>
      <c r="N89" s="8225"/>
      <c r="O89" s="8226"/>
      <c r="P89" s="8225"/>
      <c r="Q89" s="8226"/>
      <c r="R89" s="8225"/>
      <c r="S89" s="8226"/>
      <c r="T89" s="8225"/>
      <c r="U89" s="8226"/>
      <c r="V89" s="8225"/>
      <c r="W89" s="8226"/>
      <c r="X89" s="8225"/>
      <c r="Y89" s="8226"/>
      <c r="Z89" s="8225"/>
      <c r="AA89" s="8226"/>
      <c r="AB89" s="8225"/>
      <c r="AC89" s="8226"/>
      <c r="AD89" s="8225"/>
      <c r="AE89" s="8226"/>
      <c r="AF89" s="8225"/>
      <c r="AG89" s="8226"/>
      <c r="AH89" s="8225"/>
      <c r="AI89" s="8226"/>
      <c r="AJ89" s="8225"/>
      <c r="AK89" s="8226"/>
      <c r="AL89" s="8225"/>
      <c r="AM89" s="8228"/>
      <c r="AN89" s="8229"/>
      <c r="AO89" s="8226"/>
      <c r="AP89" t="str">
        <f t="shared" si="8"/>
        <v/>
      </c>
    </row>
    <row r="90" spans="1:49" ht="15.5" x14ac:dyDescent="0.35">
      <c r="A90" s="8182"/>
      <c r="B90" s="8260"/>
      <c r="C90" s="8260"/>
      <c r="D90" s="8260"/>
      <c r="E90" s="8260"/>
      <c r="F90" s="8260"/>
      <c r="G90" s="8260"/>
      <c r="H90" s="8260"/>
      <c r="I90" s="8260"/>
      <c r="J90" s="8260"/>
    </row>
    <row r="91" spans="1:49" ht="15.5" x14ac:dyDescent="0.35">
      <c r="A91" s="8182" t="s">
        <v>4259</v>
      </c>
      <c r="B91" s="8260"/>
      <c r="C91" s="8260"/>
      <c r="D91" s="8260"/>
      <c r="E91" s="8260"/>
      <c r="F91" s="8260"/>
      <c r="G91" s="8260"/>
      <c r="H91" s="8260"/>
      <c r="I91" s="8260"/>
      <c r="J91" s="8260"/>
    </row>
    <row r="92" spans="1:49" x14ac:dyDescent="0.35">
      <c r="A92" s="8261" t="s">
        <v>708</v>
      </c>
      <c r="B92" s="8262" t="s">
        <v>36</v>
      </c>
      <c r="C92" s="8263"/>
      <c r="D92" s="8264"/>
      <c r="E92" s="8190" t="s">
        <v>1756</v>
      </c>
      <c r="F92" s="8022"/>
      <c r="G92" s="8022"/>
      <c r="H92" s="8022"/>
      <c r="I92" s="8022"/>
      <c r="J92" s="8022"/>
      <c r="K92" s="8022"/>
      <c r="L92" s="8022"/>
      <c r="M92" s="8022"/>
      <c r="N92" s="8022"/>
      <c r="O92" s="8022"/>
      <c r="P92" s="8022"/>
      <c r="Q92" s="8022"/>
      <c r="R92" s="8022"/>
      <c r="S92" s="8022"/>
      <c r="T92" s="8022"/>
      <c r="U92" s="8022"/>
      <c r="V92" s="8022"/>
      <c r="W92" s="8022"/>
      <c r="X92" s="8022"/>
      <c r="Y92" s="8022"/>
      <c r="Z92" s="8022"/>
      <c r="AA92" s="8022"/>
      <c r="AB92" s="8022"/>
      <c r="AC92" s="8022"/>
      <c r="AD92" s="8022"/>
      <c r="AE92" s="8022"/>
      <c r="AF92" s="8022"/>
      <c r="AG92" s="8022"/>
      <c r="AH92" s="8022"/>
      <c r="AI92" s="8022"/>
      <c r="AJ92" s="8022"/>
      <c r="AK92" s="8022"/>
      <c r="AL92" s="8191"/>
      <c r="AM92" s="8265" t="s">
        <v>4241</v>
      </c>
      <c r="AN92" s="8263"/>
      <c r="AO92" s="8263"/>
      <c r="AP92" s="8263"/>
      <c r="AQ92" s="8263"/>
      <c r="AR92" s="8263"/>
      <c r="AS92" s="8263"/>
      <c r="AT92" s="8263"/>
      <c r="AU92" s="8263"/>
      <c r="AV92" s="8263"/>
      <c r="AW92" s="8266"/>
    </row>
    <row r="93" spans="1:49" x14ac:dyDescent="0.35">
      <c r="A93" s="8267"/>
      <c r="B93" s="8194"/>
      <c r="C93" s="8195"/>
      <c r="D93" s="8196"/>
      <c r="E93" s="8197" t="s">
        <v>96</v>
      </c>
      <c r="F93" s="7945"/>
      <c r="G93" s="7943" t="s">
        <v>17</v>
      </c>
      <c r="H93" s="7945"/>
      <c r="I93" s="7943" t="s">
        <v>635</v>
      </c>
      <c r="J93" s="7945"/>
      <c r="K93" s="7943" t="s">
        <v>4209</v>
      </c>
      <c r="L93" s="7945"/>
      <c r="M93" s="7943" t="s">
        <v>4210</v>
      </c>
      <c r="N93" s="7945"/>
      <c r="O93" s="7943" t="s">
        <v>4211</v>
      </c>
      <c r="P93" s="7945"/>
      <c r="Q93" s="7943" t="s">
        <v>4212</v>
      </c>
      <c r="R93" s="7945"/>
      <c r="S93" s="7943" t="s">
        <v>640</v>
      </c>
      <c r="T93" s="7945"/>
      <c r="U93" s="7943" t="s">
        <v>641</v>
      </c>
      <c r="V93" s="7945"/>
      <c r="W93" s="7943" t="s">
        <v>4213</v>
      </c>
      <c r="X93" s="7945"/>
      <c r="Y93" s="7943" t="s">
        <v>643</v>
      </c>
      <c r="Z93" s="7945"/>
      <c r="AA93" s="7943" t="s">
        <v>644</v>
      </c>
      <c r="AB93" s="7945"/>
      <c r="AC93" s="7943" t="s">
        <v>645</v>
      </c>
      <c r="AD93" s="7945"/>
      <c r="AE93" s="7943" t="s">
        <v>646</v>
      </c>
      <c r="AF93" s="7945"/>
      <c r="AG93" s="7943" t="s">
        <v>647</v>
      </c>
      <c r="AH93" s="7945"/>
      <c r="AI93" s="7943" t="s">
        <v>648</v>
      </c>
      <c r="AJ93" s="7945"/>
      <c r="AK93" s="8021" t="s">
        <v>649</v>
      </c>
      <c r="AL93" s="8191"/>
      <c r="AM93" s="8195"/>
      <c r="AN93" s="8195"/>
      <c r="AO93" s="8195"/>
      <c r="AP93" s="8195"/>
      <c r="AQ93" s="8195"/>
      <c r="AR93" s="8195"/>
      <c r="AS93" s="8195"/>
      <c r="AT93" s="8195"/>
      <c r="AU93" s="8195"/>
      <c r="AV93" s="8195"/>
      <c r="AW93" s="8268"/>
    </row>
    <row r="94" spans="1:49" ht="30.75" customHeight="1" x14ac:dyDescent="0.35">
      <c r="A94" s="8269"/>
      <c r="B94" s="8200" t="s">
        <v>33</v>
      </c>
      <c r="C94" s="8270" t="s">
        <v>34</v>
      </c>
      <c r="D94" s="8271" t="s">
        <v>35</v>
      </c>
      <c r="E94" s="7860" t="s">
        <v>34</v>
      </c>
      <c r="F94" s="7859" t="s">
        <v>35</v>
      </c>
      <c r="G94" s="8272" t="s">
        <v>34</v>
      </c>
      <c r="H94" s="7859" t="s">
        <v>35</v>
      </c>
      <c r="I94" s="7860" t="s">
        <v>34</v>
      </c>
      <c r="J94" s="7859" t="s">
        <v>35</v>
      </c>
      <c r="K94" s="7860" t="s">
        <v>34</v>
      </c>
      <c r="L94" s="7859" t="s">
        <v>35</v>
      </c>
      <c r="M94" s="7860" t="s">
        <v>34</v>
      </c>
      <c r="N94" s="7859" t="s">
        <v>35</v>
      </c>
      <c r="O94" s="7860" t="s">
        <v>34</v>
      </c>
      <c r="P94" s="7859" t="s">
        <v>35</v>
      </c>
      <c r="Q94" s="7860" t="s">
        <v>34</v>
      </c>
      <c r="R94" s="7859" t="s">
        <v>35</v>
      </c>
      <c r="S94" s="7860" t="s">
        <v>34</v>
      </c>
      <c r="T94" s="7859" t="s">
        <v>35</v>
      </c>
      <c r="U94" s="7860" t="s">
        <v>34</v>
      </c>
      <c r="V94" s="7859" t="s">
        <v>35</v>
      </c>
      <c r="W94" s="7860" t="s">
        <v>34</v>
      </c>
      <c r="X94" s="7859" t="s">
        <v>35</v>
      </c>
      <c r="Y94" s="7860" t="s">
        <v>34</v>
      </c>
      <c r="Z94" s="7859" t="s">
        <v>35</v>
      </c>
      <c r="AA94" s="7860" t="s">
        <v>34</v>
      </c>
      <c r="AB94" s="7859" t="s">
        <v>35</v>
      </c>
      <c r="AC94" s="7860" t="s">
        <v>34</v>
      </c>
      <c r="AD94" s="7859" t="s">
        <v>35</v>
      </c>
      <c r="AE94" s="7860" t="s">
        <v>34</v>
      </c>
      <c r="AF94" s="7859" t="s">
        <v>35</v>
      </c>
      <c r="AG94" s="7860" t="s">
        <v>34</v>
      </c>
      <c r="AH94" s="7859" t="s">
        <v>35</v>
      </c>
      <c r="AI94" s="7860" t="s">
        <v>34</v>
      </c>
      <c r="AJ94" s="7859" t="s">
        <v>35</v>
      </c>
      <c r="AK94" s="7860" t="s">
        <v>34</v>
      </c>
      <c r="AL94" s="8204" t="s">
        <v>35</v>
      </c>
      <c r="AM94" s="8247" t="s">
        <v>4260</v>
      </c>
      <c r="AN94" s="8247" t="s">
        <v>588</v>
      </c>
      <c r="AO94" s="8248" t="s">
        <v>589</v>
      </c>
      <c r="AP94" s="8247" t="s">
        <v>3026</v>
      </c>
      <c r="AQ94" s="8247" t="s">
        <v>2215</v>
      </c>
      <c r="AR94" s="8247" t="s">
        <v>4261</v>
      </c>
      <c r="AS94" s="8247" t="s">
        <v>167</v>
      </c>
      <c r="AT94" s="8247" t="s">
        <v>3669</v>
      </c>
      <c r="AU94" s="8248" t="s">
        <v>4243</v>
      </c>
      <c r="AV94" s="8248" t="s">
        <v>519</v>
      </c>
      <c r="AW94" s="8247" t="s">
        <v>773</v>
      </c>
    </row>
    <row r="95" spans="1:49" x14ac:dyDescent="0.35">
      <c r="A95" s="8273" t="s">
        <v>4262</v>
      </c>
      <c r="B95" s="8274">
        <f>SUM(C95:D95)</f>
        <v>0</v>
      </c>
      <c r="C95" s="8208">
        <f t="shared" ref="C95:D106" si="9">SUM(E95,G95,I95,K95,M95,O95,Q95,S95,U95,W95,Y95,AA95,AC95,AE95,AG95,AI95,AK95)</f>
        <v>0</v>
      </c>
      <c r="D95" s="8275">
        <f>SUM(F95,H95,J95,L95,N95,P95,R95,T95,V95,X95,Z95,AB95,AD95,AF95,AH95,AJ95,AL95)</f>
        <v>0</v>
      </c>
      <c r="E95" s="8276"/>
      <c r="F95" s="8277"/>
      <c r="G95" s="8278"/>
      <c r="H95" s="8279"/>
      <c r="I95" s="8209"/>
      <c r="J95" s="8279"/>
      <c r="K95" s="8209"/>
      <c r="L95" s="8279"/>
      <c r="M95" s="8209"/>
      <c r="N95" s="8279"/>
      <c r="O95" s="8209"/>
      <c r="P95" s="8279"/>
      <c r="Q95" s="8209"/>
      <c r="R95" s="8279"/>
      <c r="S95" s="8209"/>
      <c r="T95" s="8279"/>
      <c r="U95" s="8209"/>
      <c r="V95" s="8279"/>
      <c r="W95" s="8209"/>
      <c r="X95" s="8279"/>
      <c r="Y95" s="8209"/>
      <c r="Z95" s="8279"/>
      <c r="AA95" s="8209"/>
      <c r="AB95" s="8279"/>
      <c r="AC95" s="8209"/>
      <c r="AD95" s="8279"/>
      <c r="AE95" s="8209"/>
      <c r="AF95" s="8279"/>
      <c r="AG95" s="8209"/>
      <c r="AH95" s="8279"/>
      <c r="AI95" s="8209"/>
      <c r="AJ95" s="8279"/>
      <c r="AK95" s="8209"/>
      <c r="AL95" s="8280"/>
      <c r="AM95" s="8281"/>
      <c r="AN95" s="8282"/>
      <c r="AO95" s="8282"/>
      <c r="AP95" s="8282"/>
      <c r="AQ95" s="8282"/>
      <c r="AR95" s="8282"/>
      <c r="AS95" s="8282"/>
      <c r="AT95" s="8282"/>
      <c r="AU95" s="8282"/>
      <c r="AV95" s="8282"/>
      <c r="AW95" s="8277"/>
    </row>
    <row r="96" spans="1:49" x14ac:dyDescent="0.35">
      <c r="A96" s="8273" t="s">
        <v>4263</v>
      </c>
      <c r="B96" s="8249">
        <f t="shared" ref="B96:B106" si="10">SUM(C96:D96)</f>
        <v>0</v>
      </c>
      <c r="C96" s="8217">
        <f t="shared" si="9"/>
        <v>0</v>
      </c>
      <c r="D96" s="8283">
        <f t="shared" si="9"/>
        <v>0</v>
      </c>
      <c r="E96" s="8284"/>
      <c r="F96" s="8285"/>
      <c r="G96" s="8214"/>
      <c r="H96" s="8210"/>
      <c r="I96" s="8218"/>
      <c r="J96" s="8210"/>
      <c r="K96" s="8218"/>
      <c r="L96" s="8210"/>
      <c r="M96" s="8218"/>
      <c r="N96" s="8210"/>
      <c r="O96" s="8218"/>
      <c r="P96" s="8210"/>
      <c r="Q96" s="8218"/>
      <c r="R96" s="8210"/>
      <c r="S96" s="8218"/>
      <c r="T96" s="8210"/>
      <c r="U96" s="8218"/>
      <c r="V96" s="8210"/>
      <c r="W96" s="8218"/>
      <c r="X96" s="8210"/>
      <c r="Y96" s="8218"/>
      <c r="Z96" s="8210"/>
      <c r="AA96" s="8218"/>
      <c r="AB96" s="8210"/>
      <c r="AC96" s="8218"/>
      <c r="AD96" s="8210"/>
      <c r="AE96" s="8218"/>
      <c r="AF96" s="8210"/>
      <c r="AG96" s="8218"/>
      <c r="AH96" s="8210"/>
      <c r="AI96" s="8218"/>
      <c r="AJ96" s="8210"/>
      <c r="AK96" s="8218"/>
      <c r="AL96" s="8213"/>
      <c r="AM96" s="8286"/>
      <c r="AN96" s="8287"/>
      <c r="AO96" s="8287"/>
      <c r="AP96" s="8287"/>
      <c r="AQ96" s="8287"/>
      <c r="AR96" s="8287"/>
      <c r="AS96" s="8287"/>
      <c r="AT96" s="8287"/>
      <c r="AU96" s="8287"/>
      <c r="AV96" s="8287"/>
      <c r="AW96" s="8285"/>
    </row>
    <row r="97" spans="1:49" x14ac:dyDescent="0.35">
      <c r="A97" s="8273" t="s">
        <v>4264</v>
      </c>
      <c r="B97" s="8249">
        <f t="shared" si="10"/>
        <v>0</v>
      </c>
      <c r="C97" s="8217">
        <f t="shared" si="9"/>
        <v>0</v>
      </c>
      <c r="D97" s="8283">
        <f t="shared" si="9"/>
        <v>0</v>
      </c>
      <c r="E97" s="8284"/>
      <c r="F97" s="8285"/>
      <c r="G97" s="8214"/>
      <c r="H97" s="8210"/>
      <c r="I97" s="8218"/>
      <c r="J97" s="8210"/>
      <c r="K97" s="8218"/>
      <c r="L97" s="8210"/>
      <c r="M97" s="8218"/>
      <c r="N97" s="8210"/>
      <c r="O97" s="8218"/>
      <c r="P97" s="8210"/>
      <c r="Q97" s="8218"/>
      <c r="R97" s="8210"/>
      <c r="S97" s="8218"/>
      <c r="T97" s="8210"/>
      <c r="U97" s="8218"/>
      <c r="V97" s="8210"/>
      <c r="W97" s="8218"/>
      <c r="X97" s="8210"/>
      <c r="Y97" s="8218"/>
      <c r="Z97" s="8210"/>
      <c r="AA97" s="8218"/>
      <c r="AB97" s="8210"/>
      <c r="AC97" s="8218"/>
      <c r="AD97" s="8210"/>
      <c r="AE97" s="8218"/>
      <c r="AF97" s="8210"/>
      <c r="AG97" s="8218"/>
      <c r="AH97" s="8210"/>
      <c r="AI97" s="8218"/>
      <c r="AJ97" s="8210"/>
      <c r="AK97" s="8218"/>
      <c r="AL97" s="8213"/>
      <c r="AM97" s="8286"/>
      <c r="AN97" s="8287"/>
      <c r="AO97" s="8287"/>
      <c r="AP97" s="8287"/>
      <c r="AQ97" s="8287"/>
      <c r="AR97" s="8287"/>
      <c r="AS97" s="8287"/>
      <c r="AT97" s="8287"/>
      <c r="AU97" s="8287"/>
      <c r="AV97" s="8287"/>
      <c r="AW97" s="8285"/>
    </row>
    <row r="98" spans="1:49" x14ac:dyDescent="0.35">
      <c r="A98" s="8273" t="s">
        <v>4265</v>
      </c>
      <c r="B98" s="8249">
        <f t="shared" si="10"/>
        <v>0</v>
      </c>
      <c r="C98" s="8217">
        <f t="shared" si="9"/>
        <v>0</v>
      </c>
      <c r="D98" s="8283">
        <f t="shared" si="9"/>
        <v>0</v>
      </c>
      <c r="E98" s="8284"/>
      <c r="F98" s="8285"/>
      <c r="G98" s="8214"/>
      <c r="H98" s="8210"/>
      <c r="I98" s="8218"/>
      <c r="J98" s="8210"/>
      <c r="K98" s="8218"/>
      <c r="L98" s="8210"/>
      <c r="M98" s="8218"/>
      <c r="N98" s="8210"/>
      <c r="O98" s="8218"/>
      <c r="P98" s="8210"/>
      <c r="Q98" s="8218"/>
      <c r="R98" s="8210"/>
      <c r="S98" s="8218"/>
      <c r="T98" s="8210"/>
      <c r="U98" s="8218"/>
      <c r="V98" s="8210"/>
      <c r="W98" s="8218"/>
      <c r="X98" s="8210"/>
      <c r="Y98" s="8218"/>
      <c r="Z98" s="8210"/>
      <c r="AA98" s="8218"/>
      <c r="AB98" s="8210"/>
      <c r="AC98" s="8218"/>
      <c r="AD98" s="8210"/>
      <c r="AE98" s="8218"/>
      <c r="AF98" s="8210"/>
      <c r="AG98" s="8218"/>
      <c r="AH98" s="8210"/>
      <c r="AI98" s="8218"/>
      <c r="AJ98" s="8210"/>
      <c r="AK98" s="8218"/>
      <c r="AL98" s="8213"/>
      <c r="AM98" s="8286"/>
      <c r="AN98" s="8287"/>
      <c r="AO98" s="8287"/>
      <c r="AP98" s="8287"/>
      <c r="AQ98" s="8287"/>
      <c r="AR98" s="8287"/>
      <c r="AS98" s="8287"/>
      <c r="AT98" s="8287"/>
      <c r="AU98" s="8287"/>
      <c r="AV98" s="8287"/>
      <c r="AW98" s="8285"/>
    </row>
    <row r="99" spans="1:49" x14ac:dyDescent="0.35">
      <c r="A99" s="8273" t="s">
        <v>4266</v>
      </c>
      <c r="B99" s="8249">
        <f t="shared" si="10"/>
        <v>0</v>
      </c>
      <c r="C99" s="8217">
        <f t="shared" si="9"/>
        <v>0</v>
      </c>
      <c r="D99" s="8283">
        <f t="shared" si="9"/>
        <v>0</v>
      </c>
      <c r="E99" s="8284"/>
      <c r="F99" s="8285"/>
      <c r="G99" s="8214"/>
      <c r="H99" s="8210"/>
      <c r="I99" s="8218"/>
      <c r="J99" s="8210"/>
      <c r="K99" s="8218"/>
      <c r="L99" s="8210"/>
      <c r="M99" s="8218"/>
      <c r="N99" s="8210"/>
      <c r="O99" s="8218"/>
      <c r="P99" s="8210"/>
      <c r="Q99" s="8218"/>
      <c r="R99" s="8210"/>
      <c r="S99" s="8218"/>
      <c r="T99" s="8210"/>
      <c r="U99" s="8218"/>
      <c r="V99" s="8210"/>
      <c r="W99" s="8218"/>
      <c r="X99" s="8210"/>
      <c r="Y99" s="8218"/>
      <c r="Z99" s="8210"/>
      <c r="AA99" s="8218"/>
      <c r="AB99" s="8210"/>
      <c r="AC99" s="8218"/>
      <c r="AD99" s="8210"/>
      <c r="AE99" s="8218"/>
      <c r="AF99" s="8210"/>
      <c r="AG99" s="8218"/>
      <c r="AH99" s="8210"/>
      <c r="AI99" s="8218"/>
      <c r="AJ99" s="8210"/>
      <c r="AK99" s="8218"/>
      <c r="AL99" s="8213"/>
      <c r="AM99" s="8286"/>
      <c r="AN99" s="8287"/>
      <c r="AO99" s="8287"/>
      <c r="AP99" s="8287"/>
      <c r="AQ99" s="8287"/>
      <c r="AR99" s="8287"/>
      <c r="AS99" s="8287"/>
      <c r="AT99" s="8287"/>
      <c r="AU99" s="8287"/>
      <c r="AV99" s="8287"/>
      <c r="AW99" s="8285"/>
    </row>
    <row r="100" spans="1:49" x14ac:dyDescent="0.35">
      <c r="A100" s="8273" t="s">
        <v>4267</v>
      </c>
      <c r="B100" s="8249">
        <f t="shared" si="10"/>
        <v>0</v>
      </c>
      <c r="C100" s="8217">
        <f t="shared" si="9"/>
        <v>0</v>
      </c>
      <c r="D100" s="8283">
        <f t="shared" si="9"/>
        <v>0</v>
      </c>
      <c r="E100" s="8284"/>
      <c r="F100" s="8285"/>
      <c r="G100" s="8214"/>
      <c r="H100" s="8210"/>
      <c r="I100" s="8218"/>
      <c r="J100" s="8210"/>
      <c r="K100" s="8218"/>
      <c r="L100" s="8210"/>
      <c r="M100" s="8218"/>
      <c r="N100" s="8210"/>
      <c r="O100" s="8218"/>
      <c r="P100" s="8210"/>
      <c r="Q100" s="8218"/>
      <c r="R100" s="8210"/>
      <c r="S100" s="8218"/>
      <c r="T100" s="8210"/>
      <c r="U100" s="8218"/>
      <c r="V100" s="8210"/>
      <c r="W100" s="8218"/>
      <c r="X100" s="8210"/>
      <c r="Y100" s="8218"/>
      <c r="Z100" s="8210"/>
      <c r="AA100" s="8218"/>
      <c r="AB100" s="8210"/>
      <c r="AC100" s="8218"/>
      <c r="AD100" s="8210"/>
      <c r="AE100" s="8218"/>
      <c r="AF100" s="8210"/>
      <c r="AG100" s="8218"/>
      <c r="AH100" s="8210"/>
      <c r="AI100" s="8218"/>
      <c r="AJ100" s="8210"/>
      <c r="AK100" s="8218"/>
      <c r="AL100" s="8213"/>
      <c r="AM100" s="8286"/>
      <c r="AN100" s="8287"/>
      <c r="AO100" s="8287"/>
      <c r="AP100" s="8287"/>
      <c r="AQ100" s="8287"/>
      <c r="AR100" s="8287"/>
      <c r="AS100" s="8287"/>
      <c r="AT100" s="8287"/>
      <c r="AU100" s="8287"/>
      <c r="AV100" s="8287"/>
      <c r="AW100" s="8285"/>
    </row>
    <row r="101" spans="1:49" x14ac:dyDescent="0.35">
      <c r="A101" s="8251" t="s">
        <v>4254</v>
      </c>
      <c r="B101" s="8249">
        <f t="shared" si="10"/>
        <v>0</v>
      </c>
      <c r="C101" s="8217">
        <f t="shared" si="9"/>
        <v>0</v>
      </c>
      <c r="D101" s="8283">
        <f t="shared" si="9"/>
        <v>0</v>
      </c>
      <c r="E101" s="8284"/>
      <c r="F101" s="8285"/>
      <c r="G101" s="8214"/>
      <c r="H101" s="8210"/>
      <c r="I101" s="8218"/>
      <c r="J101" s="8210"/>
      <c r="K101" s="8218"/>
      <c r="L101" s="8210"/>
      <c r="M101" s="8218"/>
      <c r="N101" s="8210"/>
      <c r="O101" s="8218"/>
      <c r="P101" s="8210"/>
      <c r="Q101" s="8218"/>
      <c r="R101" s="8210"/>
      <c r="S101" s="8218"/>
      <c r="T101" s="8210"/>
      <c r="U101" s="8218"/>
      <c r="V101" s="8210"/>
      <c r="W101" s="8218"/>
      <c r="X101" s="8210"/>
      <c r="Y101" s="8218"/>
      <c r="Z101" s="8210"/>
      <c r="AA101" s="8218"/>
      <c r="AB101" s="8210"/>
      <c r="AC101" s="8218"/>
      <c r="AD101" s="8210"/>
      <c r="AE101" s="8218"/>
      <c r="AF101" s="8210"/>
      <c r="AG101" s="8218"/>
      <c r="AH101" s="8210"/>
      <c r="AI101" s="8218"/>
      <c r="AJ101" s="8210"/>
      <c r="AK101" s="8218"/>
      <c r="AL101" s="8213"/>
      <c r="AM101" s="8286"/>
      <c r="AN101" s="8287"/>
      <c r="AO101" s="8287"/>
      <c r="AP101" s="8287"/>
      <c r="AQ101" s="8287"/>
      <c r="AR101" s="8287"/>
      <c r="AS101" s="8287"/>
      <c r="AT101" s="8287"/>
      <c r="AU101" s="8287"/>
      <c r="AV101" s="8287"/>
      <c r="AW101" s="8285"/>
    </row>
    <row r="102" spans="1:49" x14ac:dyDescent="0.35">
      <c r="A102" s="8273" t="s">
        <v>4268</v>
      </c>
      <c r="B102" s="8249">
        <f t="shared" si="10"/>
        <v>0</v>
      </c>
      <c r="C102" s="8288">
        <f t="shared" si="9"/>
        <v>0</v>
      </c>
      <c r="D102" s="8289">
        <f t="shared" si="9"/>
        <v>0</v>
      </c>
      <c r="E102" s="8290"/>
      <c r="F102" s="8291"/>
      <c r="G102" s="8292"/>
      <c r="H102" s="8293"/>
      <c r="I102" s="8294"/>
      <c r="J102" s="8293"/>
      <c r="K102" s="8294"/>
      <c r="L102" s="8293"/>
      <c r="M102" s="8294"/>
      <c r="N102" s="8293"/>
      <c r="O102" s="8294"/>
      <c r="P102" s="8293"/>
      <c r="Q102" s="8294"/>
      <c r="R102" s="8293"/>
      <c r="S102" s="8294"/>
      <c r="T102" s="8293"/>
      <c r="U102" s="8294"/>
      <c r="V102" s="8293"/>
      <c r="W102" s="8294"/>
      <c r="X102" s="8293"/>
      <c r="Y102" s="8294"/>
      <c r="Z102" s="8293"/>
      <c r="AA102" s="8294"/>
      <c r="AB102" s="8293"/>
      <c r="AC102" s="8294"/>
      <c r="AD102" s="8293"/>
      <c r="AE102" s="8294"/>
      <c r="AF102" s="8293"/>
      <c r="AG102" s="8294"/>
      <c r="AH102" s="8293"/>
      <c r="AI102" s="8294"/>
      <c r="AJ102" s="8293"/>
      <c r="AK102" s="8294"/>
      <c r="AL102" s="8295"/>
      <c r="AM102" s="8296"/>
      <c r="AN102" s="8297"/>
      <c r="AO102" s="8297"/>
      <c r="AP102" s="8297"/>
      <c r="AQ102" s="8297"/>
      <c r="AR102" s="8297"/>
      <c r="AS102" s="8297"/>
      <c r="AT102" s="8297"/>
      <c r="AU102" s="8297"/>
      <c r="AV102" s="8297"/>
      <c r="AW102" s="8291"/>
    </row>
    <row r="103" spans="1:49" x14ac:dyDescent="0.35">
      <c r="A103" s="8273" t="s">
        <v>4269</v>
      </c>
      <c r="B103" s="8249">
        <f t="shared" si="10"/>
        <v>0</v>
      </c>
      <c r="C103" s="8249">
        <f t="shared" si="9"/>
        <v>0</v>
      </c>
      <c r="D103" s="8298">
        <f t="shared" si="9"/>
        <v>0</v>
      </c>
      <c r="E103" s="8284"/>
      <c r="F103" s="8285"/>
      <c r="G103" s="8214"/>
      <c r="H103" s="8210"/>
      <c r="I103" s="8218"/>
      <c r="J103" s="8210"/>
      <c r="K103" s="8218"/>
      <c r="L103" s="8210"/>
      <c r="M103" s="8218"/>
      <c r="N103" s="8210"/>
      <c r="O103" s="8218"/>
      <c r="P103" s="8210"/>
      <c r="Q103" s="8218"/>
      <c r="R103" s="8210"/>
      <c r="S103" s="8218"/>
      <c r="T103" s="8210"/>
      <c r="U103" s="8218"/>
      <c r="V103" s="8210"/>
      <c r="W103" s="8218"/>
      <c r="X103" s="8210"/>
      <c r="Y103" s="8218"/>
      <c r="Z103" s="8210"/>
      <c r="AA103" s="8218"/>
      <c r="AB103" s="8210"/>
      <c r="AC103" s="8218"/>
      <c r="AD103" s="8210"/>
      <c r="AE103" s="8218"/>
      <c r="AF103" s="8210"/>
      <c r="AG103" s="8218"/>
      <c r="AH103" s="8210"/>
      <c r="AI103" s="8218"/>
      <c r="AJ103" s="8210"/>
      <c r="AK103" s="8218"/>
      <c r="AL103" s="8213"/>
      <c r="AM103" s="8286"/>
      <c r="AN103" s="8287"/>
      <c r="AO103" s="8287"/>
      <c r="AP103" s="8287"/>
      <c r="AQ103" s="8287"/>
      <c r="AR103" s="8287"/>
      <c r="AS103" s="8287"/>
      <c r="AT103" s="8287"/>
      <c r="AU103" s="8287"/>
      <c r="AV103" s="8287"/>
      <c r="AW103" s="8285"/>
    </row>
    <row r="104" spans="1:49" x14ac:dyDescent="0.35">
      <c r="A104" s="8273" t="s">
        <v>4270</v>
      </c>
      <c r="B104" s="8249">
        <f t="shared" si="10"/>
        <v>0</v>
      </c>
      <c r="C104" s="8249">
        <f t="shared" si="9"/>
        <v>0</v>
      </c>
      <c r="D104" s="8298">
        <f t="shared" si="9"/>
        <v>0</v>
      </c>
      <c r="E104" s="8284"/>
      <c r="F104" s="8285"/>
      <c r="G104" s="8214"/>
      <c r="H104" s="8210"/>
      <c r="I104" s="8218"/>
      <c r="J104" s="8210"/>
      <c r="K104" s="8218"/>
      <c r="L104" s="8210"/>
      <c r="M104" s="8218"/>
      <c r="N104" s="8210"/>
      <c r="O104" s="8218"/>
      <c r="P104" s="8210"/>
      <c r="Q104" s="8218"/>
      <c r="R104" s="8210"/>
      <c r="S104" s="8218"/>
      <c r="T104" s="8210"/>
      <c r="U104" s="8218"/>
      <c r="V104" s="8210"/>
      <c r="W104" s="8218"/>
      <c r="X104" s="8210"/>
      <c r="Y104" s="8218"/>
      <c r="Z104" s="8210"/>
      <c r="AA104" s="8218"/>
      <c r="AB104" s="8210"/>
      <c r="AC104" s="8218"/>
      <c r="AD104" s="8210"/>
      <c r="AE104" s="8218"/>
      <c r="AF104" s="8210"/>
      <c r="AG104" s="8218"/>
      <c r="AH104" s="8210"/>
      <c r="AI104" s="8218"/>
      <c r="AJ104" s="8210"/>
      <c r="AK104" s="8218"/>
      <c r="AL104" s="8213"/>
      <c r="AM104" s="8286"/>
      <c r="AN104" s="8287"/>
      <c r="AO104" s="8287"/>
      <c r="AP104" s="8287"/>
      <c r="AQ104" s="8287"/>
      <c r="AR104" s="8287"/>
      <c r="AS104" s="8287"/>
      <c r="AT104" s="8287"/>
      <c r="AU104" s="8287"/>
      <c r="AV104" s="8287"/>
      <c r="AW104" s="8285"/>
    </row>
    <row r="105" spans="1:49" x14ac:dyDescent="0.35">
      <c r="A105" s="8251" t="s">
        <v>4252</v>
      </c>
      <c r="B105" s="8249">
        <f t="shared" si="10"/>
        <v>0</v>
      </c>
      <c r="C105" s="8249">
        <f t="shared" si="9"/>
        <v>0</v>
      </c>
      <c r="D105" s="8298">
        <f t="shared" si="9"/>
        <v>0</v>
      </c>
      <c r="E105" s="8284"/>
      <c r="F105" s="8285"/>
      <c r="G105" s="8214"/>
      <c r="H105" s="8210"/>
      <c r="I105" s="8218"/>
      <c r="J105" s="8210"/>
      <c r="K105" s="8218"/>
      <c r="L105" s="8210"/>
      <c r="M105" s="8218"/>
      <c r="N105" s="8210"/>
      <c r="O105" s="8218"/>
      <c r="P105" s="8210"/>
      <c r="Q105" s="8218"/>
      <c r="R105" s="8210"/>
      <c r="S105" s="8218"/>
      <c r="T105" s="8210"/>
      <c r="U105" s="8218"/>
      <c r="V105" s="8210"/>
      <c r="W105" s="8218"/>
      <c r="X105" s="8210"/>
      <c r="Y105" s="8218"/>
      <c r="Z105" s="8210"/>
      <c r="AA105" s="8218"/>
      <c r="AB105" s="8210"/>
      <c r="AC105" s="8218"/>
      <c r="AD105" s="8210"/>
      <c r="AE105" s="8218"/>
      <c r="AF105" s="8210"/>
      <c r="AG105" s="8218"/>
      <c r="AH105" s="8210"/>
      <c r="AI105" s="8218"/>
      <c r="AJ105" s="8210"/>
      <c r="AK105" s="8218"/>
      <c r="AL105" s="8213"/>
      <c r="AM105" s="8286"/>
      <c r="AN105" s="8287"/>
      <c r="AO105" s="8287"/>
      <c r="AP105" s="8287"/>
      <c r="AQ105" s="8287"/>
      <c r="AR105" s="8287"/>
      <c r="AS105" s="8287"/>
      <c r="AT105" s="8287"/>
      <c r="AU105" s="8287"/>
      <c r="AV105" s="8287"/>
      <c r="AW105" s="8285"/>
    </row>
    <row r="106" spans="1:49" x14ac:dyDescent="0.35">
      <c r="A106" s="8336" t="s">
        <v>4255</v>
      </c>
      <c r="B106" s="8299">
        <f t="shared" si="10"/>
        <v>0</v>
      </c>
      <c r="C106" s="8299">
        <f t="shared" si="9"/>
        <v>0</v>
      </c>
      <c r="D106" s="8300">
        <f t="shared" si="9"/>
        <v>0</v>
      </c>
      <c r="E106" s="8301"/>
      <c r="F106" s="8302"/>
      <c r="G106" s="8303"/>
      <c r="H106" s="8304"/>
      <c r="I106" s="8305"/>
      <c r="J106" s="8304"/>
      <c r="K106" s="8305"/>
      <c r="L106" s="8304"/>
      <c r="M106" s="8305"/>
      <c r="N106" s="8304"/>
      <c r="O106" s="8305"/>
      <c r="P106" s="8304"/>
      <c r="Q106" s="8305"/>
      <c r="R106" s="8304"/>
      <c r="S106" s="8305"/>
      <c r="T106" s="8304"/>
      <c r="U106" s="8305"/>
      <c r="V106" s="8304"/>
      <c r="W106" s="8305"/>
      <c r="X106" s="8304"/>
      <c r="Y106" s="8305"/>
      <c r="Z106" s="8304"/>
      <c r="AA106" s="8305"/>
      <c r="AB106" s="8304"/>
      <c r="AC106" s="8305"/>
      <c r="AD106" s="8304"/>
      <c r="AE106" s="8305"/>
      <c r="AF106" s="8304"/>
      <c r="AG106" s="8305"/>
      <c r="AH106" s="8304"/>
      <c r="AI106" s="8305"/>
      <c r="AJ106" s="8304"/>
      <c r="AK106" s="8305"/>
      <c r="AL106" s="8306"/>
      <c r="AM106" s="8307"/>
      <c r="AN106" s="8308"/>
      <c r="AO106" s="8308"/>
      <c r="AP106" s="8308"/>
      <c r="AQ106" s="8308"/>
      <c r="AR106" s="8308"/>
      <c r="AS106" s="8308"/>
      <c r="AT106" s="8308"/>
      <c r="AU106" s="8308"/>
      <c r="AV106" s="8308"/>
      <c r="AW106" s="8302"/>
    </row>
    <row r="107" spans="1:49" x14ac:dyDescent="0.35">
      <c r="A107" s="8337" t="s">
        <v>4271</v>
      </c>
      <c r="B107" s="8260"/>
      <c r="C107" s="8260"/>
      <c r="D107" s="8260"/>
      <c r="E107" s="8260"/>
      <c r="F107" s="8260"/>
      <c r="G107" s="8260"/>
      <c r="H107" s="8260"/>
      <c r="I107" s="8260"/>
      <c r="J107" s="8260"/>
    </row>
    <row r="108" spans="1:49" x14ac:dyDescent="0.35">
      <c r="A108" s="8338" t="s">
        <v>708</v>
      </c>
      <c r="B108" s="8309" t="s">
        <v>4272</v>
      </c>
      <c r="C108" s="8310"/>
      <c r="D108" s="8310"/>
      <c r="E108" s="8311"/>
      <c r="F108" s="8309" t="s">
        <v>4273</v>
      </c>
      <c r="G108" s="8310"/>
      <c r="H108" s="8310"/>
      <c r="I108" s="8311"/>
      <c r="J108" s="8260"/>
    </row>
    <row r="109" spans="1:49" ht="20" x14ac:dyDescent="0.35">
      <c r="A109" s="8339"/>
      <c r="B109" s="8313" t="s">
        <v>4274</v>
      </c>
      <c r="C109" s="8313" t="s">
        <v>4275</v>
      </c>
      <c r="D109" s="8314" t="s">
        <v>4276</v>
      </c>
      <c r="E109" s="8314" t="s">
        <v>4277</v>
      </c>
      <c r="F109" s="8314" t="s">
        <v>4274</v>
      </c>
      <c r="G109" s="8314" t="s">
        <v>3072</v>
      </c>
      <c r="H109" s="8314" t="s">
        <v>4276</v>
      </c>
      <c r="I109" s="8314" t="s">
        <v>4277</v>
      </c>
      <c r="J109" s="8260"/>
    </row>
    <row r="110" spans="1:49" x14ac:dyDescent="0.35">
      <c r="A110" s="8340" t="s">
        <v>4278</v>
      </c>
      <c r="B110" s="8234"/>
      <c r="C110" s="8234"/>
      <c r="D110" s="8234"/>
      <c r="E110" s="8234"/>
      <c r="F110" s="8234"/>
      <c r="G110" s="8234"/>
      <c r="H110" s="8234"/>
      <c r="I110" s="8234"/>
      <c r="J110" s="8260"/>
    </row>
    <row r="111" spans="1:49" x14ac:dyDescent="0.35">
      <c r="A111" s="8341" t="s">
        <v>4279</v>
      </c>
      <c r="B111" s="8315"/>
      <c r="C111" s="8316"/>
      <c r="D111" s="8316"/>
      <c r="E111" s="8316"/>
      <c r="F111" s="8317"/>
      <c r="G111" s="8317"/>
      <c r="H111" s="8317"/>
      <c r="I111" s="8317"/>
      <c r="J111" s="8260"/>
    </row>
    <row r="112" spans="1:49" ht="15.5" x14ac:dyDescent="0.35">
      <c r="A112" s="8342" t="s">
        <v>4280</v>
      </c>
      <c r="B112" s="8318"/>
      <c r="C112" s="8318"/>
      <c r="D112" s="8318"/>
      <c r="E112" s="8318"/>
      <c r="F112" s="8318"/>
      <c r="G112" s="8318"/>
      <c r="H112" s="8318"/>
      <c r="I112" s="8318"/>
      <c r="J112" s="8260"/>
    </row>
    <row r="113" spans="1:9" x14ac:dyDescent="0.35">
      <c r="A113" s="8319"/>
      <c r="B113" s="8309" t="s">
        <v>4272</v>
      </c>
      <c r="C113" s="8310"/>
      <c r="D113" s="8310"/>
      <c r="E113" s="8311"/>
      <c r="F113" s="8309" t="s">
        <v>4273</v>
      </c>
      <c r="G113" s="8310"/>
      <c r="H113" s="8310"/>
      <c r="I113" s="8311"/>
    </row>
    <row r="114" spans="1:9" ht="21.5" x14ac:dyDescent="0.35">
      <c r="A114" s="8319"/>
      <c r="B114" s="8313" t="s">
        <v>4274</v>
      </c>
      <c r="C114" s="8313" t="s">
        <v>4275</v>
      </c>
      <c r="D114" s="8314" t="s">
        <v>4276</v>
      </c>
      <c r="E114" s="8314" t="s">
        <v>4277</v>
      </c>
      <c r="F114" s="8314" t="s">
        <v>4274</v>
      </c>
      <c r="G114" s="8320" t="s">
        <v>3072</v>
      </c>
      <c r="H114" s="8314" t="s">
        <v>4276</v>
      </c>
      <c r="I114" s="8314" t="s">
        <v>4277</v>
      </c>
    </row>
    <row r="115" spans="1:9" x14ac:dyDescent="0.35">
      <c r="A115" s="8206" t="s">
        <v>4281</v>
      </c>
      <c r="B115" s="8321"/>
      <c r="C115" s="8321"/>
      <c r="D115" s="8321"/>
      <c r="E115" s="8321"/>
      <c r="F115" s="8234"/>
      <c r="G115" s="8234"/>
      <c r="H115" s="8234"/>
      <c r="I115" s="8234"/>
    </row>
    <row r="116" spans="1:9" x14ac:dyDescent="0.35">
      <c r="A116" s="8222" t="s">
        <v>4282</v>
      </c>
      <c r="B116" s="8226"/>
      <c r="C116" s="8226"/>
      <c r="D116" s="8226"/>
      <c r="E116" s="8226"/>
      <c r="F116" s="8322"/>
      <c r="G116" s="8322"/>
      <c r="H116" s="8322"/>
      <c r="I116" s="8322"/>
    </row>
    <row r="117" spans="1:9" ht="15.5" x14ac:dyDescent="0.35">
      <c r="A117" s="8182" t="s">
        <v>4283</v>
      </c>
    </row>
    <row r="118" spans="1:9" ht="21.5" x14ac:dyDescent="0.35">
      <c r="A118" s="8230" t="s">
        <v>4284</v>
      </c>
      <c r="B118" s="8323" t="s">
        <v>4272</v>
      </c>
      <c r="C118" s="8324"/>
      <c r="D118" s="8325" t="s">
        <v>4285</v>
      </c>
      <c r="E118" s="8326"/>
      <c r="F118" s="8327"/>
      <c r="G118" s="8248" t="s">
        <v>4286</v>
      </c>
    </row>
    <row r="119" spans="1:9" ht="21.5" x14ac:dyDescent="0.35">
      <c r="A119" s="8312"/>
      <c r="B119" s="8328" t="s">
        <v>4287</v>
      </c>
      <c r="C119" s="8328" t="s">
        <v>4288</v>
      </c>
      <c r="D119" s="8328" t="s">
        <v>4289</v>
      </c>
      <c r="E119" s="8248" t="s">
        <v>1825</v>
      </c>
      <c r="F119" s="8248" t="s">
        <v>4290</v>
      </c>
      <c r="G119" s="8328" t="s">
        <v>4291</v>
      </c>
    </row>
    <row r="120" spans="1:9" x14ac:dyDescent="0.35">
      <c r="A120" s="8206" t="s">
        <v>4292</v>
      </c>
      <c r="B120" s="8279"/>
      <c r="C120" s="8279"/>
      <c r="D120" s="8329"/>
      <c r="E120" s="8279"/>
      <c r="F120" s="8279"/>
      <c r="G120" s="8279"/>
    </row>
    <row r="121" spans="1:9" x14ac:dyDescent="0.35">
      <c r="A121" s="8216" t="s">
        <v>4293</v>
      </c>
      <c r="B121" s="8330"/>
      <c r="C121" s="8279"/>
      <c r="D121" s="8279"/>
      <c r="E121" s="8279"/>
      <c r="F121" s="8330"/>
      <c r="G121" s="8279"/>
    </row>
    <row r="122" spans="1:9" x14ac:dyDescent="0.35">
      <c r="A122" s="8216" t="s">
        <v>4294</v>
      </c>
      <c r="B122" s="8331"/>
      <c r="C122" s="8331"/>
      <c r="D122" s="8279"/>
      <c r="E122" s="8279"/>
      <c r="F122" s="8331"/>
      <c r="G122" s="8331"/>
    </row>
    <row r="123" spans="1:9" x14ac:dyDescent="0.35">
      <c r="A123" s="8237" t="s">
        <v>4295</v>
      </c>
      <c r="B123" s="8332"/>
      <c r="C123" s="8332"/>
      <c r="D123" s="8332"/>
      <c r="E123" s="8279"/>
      <c r="F123" s="8279"/>
      <c r="G123" s="8332"/>
    </row>
  </sheetData>
  <mergeCells count="99">
    <mergeCell ref="B113:E113"/>
    <mergeCell ref="F113:I113"/>
    <mergeCell ref="A118:A119"/>
    <mergeCell ref="B118:C118"/>
    <mergeCell ref="D118:F118"/>
    <mergeCell ref="AC93:AD93"/>
    <mergeCell ref="AE93:AF93"/>
    <mergeCell ref="AG93:AH93"/>
    <mergeCell ref="AI93:AJ93"/>
    <mergeCell ref="AK93:AL93"/>
    <mergeCell ref="A108:A109"/>
    <mergeCell ref="B108:E108"/>
    <mergeCell ref="F108:I108"/>
    <mergeCell ref="Q93:R93"/>
    <mergeCell ref="S93:T93"/>
    <mergeCell ref="U93:V93"/>
    <mergeCell ref="W93:X93"/>
    <mergeCell ref="Y93:Z93"/>
    <mergeCell ref="AA93:AB93"/>
    <mergeCell ref="A92:A94"/>
    <mergeCell ref="B92:D93"/>
    <mergeCell ref="E92:AL92"/>
    <mergeCell ref="AM92:AW93"/>
    <mergeCell ref="E93:F93"/>
    <mergeCell ref="G93:H93"/>
    <mergeCell ref="I93:J93"/>
    <mergeCell ref="K93:L93"/>
    <mergeCell ref="M93:N93"/>
    <mergeCell ref="O93:P93"/>
    <mergeCell ref="AF61:AG61"/>
    <mergeCell ref="AH61:AI61"/>
    <mergeCell ref="AJ61:AK61"/>
    <mergeCell ref="AL61:AM61"/>
    <mergeCell ref="A63:A85"/>
    <mergeCell ref="A86:A89"/>
    <mergeCell ref="AO60:AO62"/>
    <mergeCell ref="F61:G61"/>
    <mergeCell ref="H61:I61"/>
    <mergeCell ref="J61:K61"/>
    <mergeCell ref="L61:M61"/>
    <mergeCell ref="N61:O61"/>
    <mergeCell ref="P61:Q61"/>
    <mergeCell ref="R61:S61"/>
    <mergeCell ref="T61:U61"/>
    <mergeCell ref="V61:W61"/>
    <mergeCell ref="AI44:AJ44"/>
    <mergeCell ref="AK44:AL44"/>
    <mergeCell ref="A60:B62"/>
    <mergeCell ref="C60:E61"/>
    <mergeCell ref="F60:AM60"/>
    <mergeCell ref="AN60:AN62"/>
    <mergeCell ref="X61:Y61"/>
    <mergeCell ref="Z61:AA61"/>
    <mergeCell ref="AB61:AC61"/>
    <mergeCell ref="AD61:AE61"/>
    <mergeCell ref="W44:X44"/>
    <mergeCell ref="Y44:Z44"/>
    <mergeCell ref="AA44:AB44"/>
    <mergeCell ref="AC44:AD44"/>
    <mergeCell ref="AE44:AF44"/>
    <mergeCell ref="AG44:AH44"/>
    <mergeCell ref="K44:L44"/>
    <mergeCell ref="M44:N44"/>
    <mergeCell ref="O44:P44"/>
    <mergeCell ref="Q44:R44"/>
    <mergeCell ref="S44:T44"/>
    <mergeCell ref="U44:V44"/>
    <mergeCell ref="AL13:AM13"/>
    <mergeCell ref="A15:A37"/>
    <mergeCell ref="A38:A41"/>
    <mergeCell ref="A43:A45"/>
    <mergeCell ref="B43:D44"/>
    <mergeCell ref="E43:AL43"/>
    <mergeCell ref="AM43:AW44"/>
    <mergeCell ref="E44:F44"/>
    <mergeCell ref="G44:H44"/>
    <mergeCell ref="I44:J44"/>
    <mergeCell ref="Z13:AA13"/>
    <mergeCell ref="AB13:AC13"/>
    <mergeCell ref="AD13:AE13"/>
    <mergeCell ref="AF13:AG13"/>
    <mergeCell ref="AH13:AI13"/>
    <mergeCell ref="AJ13:AK13"/>
    <mergeCell ref="N13:O13"/>
    <mergeCell ref="P13:Q13"/>
    <mergeCell ref="R13:S13"/>
    <mergeCell ref="T13:U13"/>
    <mergeCell ref="V13:W13"/>
    <mergeCell ref="X13:Y13"/>
    <mergeCell ref="A7:AC7"/>
    <mergeCell ref="A12:B14"/>
    <mergeCell ref="C12:E13"/>
    <mergeCell ref="F12:AM12"/>
    <mergeCell ref="AN12:AN14"/>
    <mergeCell ref="AO12:AO14"/>
    <mergeCell ref="F13:G13"/>
    <mergeCell ref="H13:I13"/>
    <mergeCell ref="J13:K13"/>
    <mergeCell ref="L13:M13"/>
  </mergeCells>
  <dataValidations count="3">
    <dataValidation allowBlank="1" prompt="Valor no Permitido" sqref="AP58:AW94 E8:E45 AO60:AO62 B15:B59 A15:A60 E107:I109 F111:I114 B63:B109 B112:E115 J107:AW112 E58:E94 AN1:AN11 F90:AO94 F8:AC14 A63:A124 F42:AW45 AP1:AW41 A1:A12 B121:B123 B1:AC6 B8:B11 F116:G119 B124:G124 H116:I124 B117:E119 G122:G123 F121:F122 D120 D123 C122:C123 AD1:AM14 AO1:AO14 F58:AM62 AN58:AO59 C8:D109" xr:uid="{CCAC5B73-EEBD-4DAD-B7A7-29AF33EC581A}"/>
    <dataValidation type="whole" operator="greaterThanOrEqual" allowBlank="1" showErrorMessage="1" error="Sólo ingrese números enteros." prompt="Valor no Permitido" sqref="E95:AW106 F63:AO89 E46:AW57 F15:AO41 D122:E122 B120:C120 E120:F120 C121:E121 G120:G121 E123:F123" xr:uid="{5708D5A2-A98A-4F44-8598-BC41847DF624}">
      <formula1>0</formula1>
    </dataValidation>
    <dataValidation type="whole" operator="greaterThanOrEqual" allowBlank="1" showErrorMessage="1" error="Sólo ingrese números enteros." sqref="B110:E111 F110:I110 B116:E116 F115:I115" xr:uid="{B6ADAC9F-CC3E-43FD-A9DE-2A6F490FCC27}">
      <formula1>0</formula1>
    </dataValidation>
  </dataValidations>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CF958-9FCA-48E3-862D-5FB3F8AEDF22}">
  <dimension ref="A1:DZ346"/>
  <sheetViews>
    <sheetView zoomScale="70" zoomScaleNormal="70" workbookViewId="0">
      <selection activeCell="B342" sqref="B342"/>
    </sheetView>
  </sheetViews>
  <sheetFormatPr baseColWidth="10" defaultColWidth="11.453125" defaultRowHeight="14.5" x14ac:dyDescent="0.35"/>
  <cols>
    <col min="1" max="1" width="27.7265625" customWidth="1"/>
    <col min="2" max="2" width="48" customWidth="1"/>
    <col min="3" max="3" width="12.453125" customWidth="1"/>
    <col min="4" max="4" width="15.453125" customWidth="1"/>
    <col min="5" max="5" width="22.1796875" customWidth="1"/>
    <col min="6" max="6" width="18.26953125" customWidth="1"/>
  </cols>
  <sheetData>
    <row r="1" spans="1:26" x14ac:dyDescent="0.35">
      <c r="A1" s="1" t="s">
        <v>0</v>
      </c>
      <c r="B1" s="582"/>
      <c r="C1" s="582"/>
      <c r="D1" s="582"/>
      <c r="E1" s="582"/>
      <c r="F1" s="582"/>
      <c r="G1" s="582"/>
      <c r="H1" s="582"/>
      <c r="I1" s="582"/>
      <c r="J1" s="582"/>
      <c r="K1" s="582"/>
      <c r="L1" s="582"/>
      <c r="M1" s="582"/>
      <c r="N1" s="582"/>
      <c r="O1" s="582"/>
      <c r="P1" s="582"/>
      <c r="Q1" s="582"/>
      <c r="R1" s="582"/>
      <c r="S1" s="582"/>
      <c r="T1" s="582"/>
      <c r="U1" s="582"/>
      <c r="V1" s="582"/>
      <c r="W1" s="582"/>
      <c r="X1" s="582"/>
      <c r="Y1" s="582"/>
    </row>
    <row r="2" spans="1:26" x14ac:dyDescent="0.35">
      <c r="A2" s="1" t="s">
        <v>1</v>
      </c>
      <c r="B2" s="582"/>
      <c r="C2" s="582"/>
      <c r="D2" s="582"/>
      <c r="E2" s="582"/>
      <c r="F2" s="582"/>
      <c r="G2" s="582"/>
      <c r="H2" s="582"/>
      <c r="I2" s="582"/>
      <c r="J2" s="582"/>
      <c r="K2" s="582"/>
      <c r="L2" s="582"/>
      <c r="M2" s="582"/>
      <c r="N2" s="582"/>
      <c r="O2" s="582"/>
      <c r="P2" s="582"/>
      <c r="Q2" s="582"/>
      <c r="R2" s="582"/>
      <c r="S2" s="582"/>
      <c r="T2" s="582"/>
      <c r="U2" s="582"/>
      <c r="V2" s="582"/>
      <c r="W2" s="582"/>
      <c r="X2" s="582"/>
      <c r="Y2" s="582"/>
    </row>
    <row r="3" spans="1:26" x14ac:dyDescent="0.35">
      <c r="A3" s="1" t="s">
        <v>2</v>
      </c>
      <c r="B3" s="582"/>
      <c r="C3" s="582"/>
      <c r="D3" s="582"/>
      <c r="E3" s="582"/>
      <c r="F3" s="582"/>
      <c r="G3" s="582"/>
      <c r="H3" s="582"/>
      <c r="I3" s="582"/>
      <c r="J3" s="582"/>
      <c r="K3" s="582"/>
      <c r="L3" s="582"/>
      <c r="M3" s="582"/>
      <c r="N3" s="582"/>
      <c r="O3" s="582"/>
      <c r="P3" s="582"/>
      <c r="Q3" s="582"/>
      <c r="R3" s="582"/>
      <c r="S3" s="582"/>
      <c r="T3" s="582"/>
      <c r="U3" s="582"/>
      <c r="V3" s="582"/>
      <c r="W3" s="582"/>
      <c r="X3" s="582"/>
      <c r="Y3" s="582"/>
    </row>
    <row r="4" spans="1:26" x14ac:dyDescent="0.35">
      <c r="A4" s="1" t="s">
        <v>3</v>
      </c>
      <c r="B4" s="582"/>
      <c r="C4" s="582"/>
      <c r="D4" s="582"/>
      <c r="E4" s="582"/>
      <c r="F4" s="582"/>
      <c r="G4" s="582"/>
      <c r="H4" s="582"/>
      <c r="I4" s="582"/>
      <c r="J4" s="582"/>
      <c r="K4" s="582"/>
      <c r="L4" s="582"/>
      <c r="M4" s="582"/>
      <c r="N4" s="582"/>
      <c r="O4" s="582"/>
      <c r="P4" s="582"/>
      <c r="Q4" s="582"/>
      <c r="R4" s="582"/>
      <c r="S4" s="582"/>
      <c r="T4" s="582"/>
      <c r="U4" s="582"/>
      <c r="V4" s="582"/>
      <c r="W4" s="582"/>
      <c r="X4" s="582"/>
      <c r="Y4" s="582"/>
    </row>
    <row r="5" spans="1:26" x14ac:dyDescent="0.35">
      <c r="A5" s="1" t="s">
        <v>4</v>
      </c>
      <c r="B5" s="582"/>
      <c r="C5" s="582"/>
      <c r="D5" s="582"/>
      <c r="E5" s="582"/>
      <c r="F5" s="582"/>
      <c r="G5" s="582"/>
      <c r="H5" s="582"/>
      <c r="I5" s="582"/>
      <c r="J5" s="582"/>
      <c r="K5" s="582"/>
      <c r="L5" s="582"/>
      <c r="M5" s="582"/>
      <c r="N5" s="582"/>
      <c r="O5" s="582"/>
      <c r="P5" s="582"/>
      <c r="Q5" s="582"/>
      <c r="R5" s="582"/>
      <c r="S5" s="582"/>
      <c r="T5" s="582"/>
      <c r="U5" s="582"/>
      <c r="V5" s="582"/>
      <c r="W5" s="582"/>
      <c r="X5" s="582"/>
      <c r="Y5" s="582"/>
    </row>
    <row r="6" spans="1:26" ht="21" customHeight="1" x14ac:dyDescent="0.35">
      <c r="A6" s="3256" t="s">
        <v>1972</v>
      </c>
      <c r="B6" s="3256"/>
      <c r="C6" s="3256"/>
      <c r="D6" s="3256"/>
      <c r="E6" s="3256"/>
      <c r="F6" s="3256"/>
      <c r="G6" s="3256"/>
      <c r="H6" s="3256"/>
      <c r="I6" s="3256"/>
      <c r="J6" s="3256"/>
      <c r="K6" s="3256"/>
      <c r="L6" s="3256"/>
      <c r="M6" s="3256"/>
      <c r="N6" s="3256"/>
      <c r="O6" s="3256"/>
      <c r="P6" s="3256"/>
      <c r="Q6" s="3256"/>
      <c r="R6" s="3256"/>
      <c r="S6" s="3256"/>
      <c r="T6" s="3256"/>
      <c r="U6" s="3256"/>
      <c r="V6" s="3256"/>
      <c r="W6" s="3256"/>
      <c r="X6" s="3256"/>
      <c r="Y6" s="3257"/>
      <c r="Z6" s="3258"/>
    </row>
    <row r="7" spans="1:26" ht="17.25" customHeight="1" x14ac:dyDescent="0.35">
      <c r="A7" s="3259" t="s">
        <v>1973</v>
      </c>
      <c r="B7" s="3260"/>
      <c r="C7" s="3260"/>
      <c r="D7" s="3260"/>
      <c r="E7" s="3260"/>
      <c r="F7" s="3260"/>
      <c r="G7" s="3260"/>
      <c r="H7" s="3260"/>
      <c r="I7" s="3260"/>
      <c r="J7" s="3260"/>
      <c r="K7" s="3260"/>
      <c r="L7" s="3260"/>
      <c r="M7" s="3260"/>
      <c r="N7" s="3260"/>
      <c r="O7" s="3260"/>
      <c r="P7" s="3260"/>
      <c r="Q7" s="3260"/>
      <c r="R7" s="3260"/>
      <c r="S7" s="3260"/>
      <c r="T7" s="3260"/>
      <c r="U7" s="3260"/>
      <c r="V7" s="3260"/>
      <c r="W7" s="3260"/>
      <c r="X7" s="3260"/>
      <c r="Y7" s="3261"/>
      <c r="Z7" s="3258"/>
    </row>
    <row r="8" spans="1:26" ht="20.25" customHeight="1" x14ac:dyDescent="0.35">
      <c r="A8" s="3262" t="s">
        <v>1974</v>
      </c>
      <c r="B8" s="3262"/>
      <c r="C8" s="3262"/>
      <c r="D8" s="3262"/>
      <c r="E8" s="3262"/>
      <c r="F8" s="141"/>
      <c r="H8" s="3263"/>
      <c r="I8" s="3264"/>
      <c r="K8" s="3265"/>
      <c r="M8" s="3263"/>
      <c r="N8" s="3264"/>
      <c r="O8" s="3264"/>
      <c r="P8" s="3266"/>
      <c r="R8" s="3263"/>
      <c r="S8" s="3263"/>
      <c r="T8" s="3263"/>
      <c r="U8" s="3263"/>
      <c r="V8" s="3263"/>
      <c r="W8" s="3263"/>
      <c r="X8" s="3263"/>
      <c r="Y8" s="3264"/>
      <c r="Z8" s="3266"/>
    </row>
    <row r="9" spans="1:26" x14ac:dyDescent="0.35">
      <c r="A9" s="3267" t="s">
        <v>1975</v>
      </c>
      <c r="B9" s="3267"/>
      <c r="C9" s="2909" t="s">
        <v>375</v>
      </c>
      <c r="D9" s="3268"/>
      <c r="E9" s="2910"/>
      <c r="F9" s="3269" t="s">
        <v>1976</v>
      </c>
      <c r="G9" s="2830"/>
      <c r="H9" s="2830"/>
      <c r="I9" s="2830"/>
      <c r="J9" s="2830"/>
      <c r="K9" s="2830"/>
      <c r="L9" s="2830"/>
      <c r="M9" s="2830"/>
      <c r="N9" s="2830"/>
      <c r="O9" s="2830"/>
      <c r="P9" s="2830"/>
      <c r="Q9" s="2830"/>
      <c r="R9" s="2830"/>
      <c r="S9" s="2830"/>
      <c r="T9" s="2830"/>
      <c r="U9" s="2830"/>
      <c r="V9" s="2830"/>
      <c r="W9" s="2830"/>
      <c r="X9" s="2830"/>
      <c r="Y9" s="3270"/>
      <c r="Z9" s="3271"/>
    </row>
    <row r="10" spans="1:26" x14ac:dyDescent="0.35">
      <c r="A10" s="3267"/>
      <c r="B10" s="3267"/>
      <c r="C10" s="3272"/>
      <c r="D10" s="2913"/>
      <c r="E10" s="3273"/>
      <c r="F10" s="3269" t="s">
        <v>1977</v>
      </c>
      <c r="G10" s="3270"/>
      <c r="H10" s="3269" t="s">
        <v>572</v>
      </c>
      <c r="I10" s="3270"/>
      <c r="J10" s="3269" t="s">
        <v>573</v>
      </c>
      <c r="K10" s="3270"/>
      <c r="L10" s="3269" t="s">
        <v>574</v>
      </c>
      <c r="M10" s="3270"/>
      <c r="N10" s="3269" t="s">
        <v>575</v>
      </c>
      <c r="O10" s="3270"/>
      <c r="P10" s="3269" t="s">
        <v>576</v>
      </c>
      <c r="Q10" s="3270"/>
      <c r="R10" s="3269" t="s">
        <v>577</v>
      </c>
      <c r="S10" s="3270"/>
      <c r="T10" s="3269" t="s">
        <v>1978</v>
      </c>
      <c r="U10" s="3270"/>
      <c r="V10" s="3269" t="s">
        <v>579</v>
      </c>
      <c r="W10" s="3270"/>
      <c r="X10" s="3269" t="s">
        <v>1979</v>
      </c>
      <c r="Y10" s="3270"/>
      <c r="Z10" s="3274"/>
    </row>
    <row r="11" spans="1:26" x14ac:dyDescent="0.35">
      <c r="A11" s="3267"/>
      <c r="B11" s="3267"/>
      <c r="C11" s="3275" t="s">
        <v>33</v>
      </c>
      <c r="D11" s="3275" t="s">
        <v>34</v>
      </c>
      <c r="E11" s="3276" t="s">
        <v>35</v>
      </c>
      <c r="F11" s="3277" t="s">
        <v>34</v>
      </c>
      <c r="G11" s="3278" t="s">
        <v>35</v>
      </c>
      <c r="H11" s="3277" t="s">
        <v>34</v>
      </c>
      <c r="I11" s="3278" t="s">
        <v>35</v>
      </c>
      <c r="J11" s="3277" t="s">
        <v>34</v>
      </c>
      <c r="K11" s="3278" t="s">
        <v>35</v>
      </c>
      <c r="L11" s="3279" t="s">
        <v>34</v>
      </c>
      <c r="M11" s="3278" t="s">
        <v>35</v>
      </c>
      <c r="N11" s="3277" t="s">
        <v>34</v>
      </c>
      <c r="O11" s="3278" t="s">
        <v>35</v>
      </c>
      <c r="P11" s="3277" t="s">
        <v>34</v>
      </c>
      <c r="Q11" s="3278" t="s">
        <v>35</v>
      </c>
      <c r="R11" s="3277" t="s">
        <v>34</v>
      </c>
      <c r="S11" s="3278" t="s">
        <v>35</v>
      </c>
      <c r="T11" s="3277" t="s">
        <v>34</v>
      </c>
      <c r="U11" s="3278" t="s">
        <v>35</v>
      </c>
      <c r="V11" s="3277" t="s">
        <v>34</v>
      </c>
      <c r="W11" s="3278" t="s">
        <v>35</v>
      </c>
      <c r="X11" s="3277" t="s">
        <v>34</v>
      </c>
      <c r="Y11" s="3278" t="s">
        <v>35</v>
      </c>
      <c r="Z11" s="3280"/>
    </row>
    <row r="12" spans="1:26" x14ac:dyDescent="0.35">
      <c r="A12" s="3281" t="s">
        <v>1980</v>
      </c>
      <c r="B12" s="3281"/>
      <c r="C12" s="3282">
        <f>SUM(D12+E12)</f>
        <v>0</v>
      </c>
      <c r="D12" s="3282">
        <f t="shared" ref="D12:E14" si="0">SUM(F12+H12+J12+L12+N12+P12+R12+T12+V12+X12)</f>
        <v>0</v>
      </c>
      <c r="E12" s="3283">
        <f t="shared" si="0"/>
        <v>0</v>
      </c>
      <c r="F12" s="3284"/>
      <c r="G12" s="3285"/>
      <c r="H12" s="3284"/>
      <c r="I12" s="3285"/>
      <c r="J12" s="3284"/>
      <c r="K12" s="3285"/>
      <c r="L12" s="3284"/>
      <c r="M12" s="3285"/>
      <c r="N12" s="3286"/>
      <c r="O12" s="3285"/>
      <c r="P12" s="3284"/>
      <c r="Q12" s="3285"/>
      <c r="R12" s="3284"/>
      <c r="S12" s="3285"/>
      <c r="T12" s="3284"/>
      <c r="U12" s="3285"/>
      <c r="V12" s="3284"/>
      <c r="W12" s="3285"/>
      <c r="X12" s="3284"/>
      <c r="Y12" s="3285"/>
      <c r="Z12" s="3287" t="s">
        <v>1981</v>
      </c>
    </row>
    <row r="13" spans="1:26" x14ac:dyDescent="0.35">
      <c r="A13" s="3288" t="s">
        <v>1982</v>
      </c>
      <c r="B13" s="3289" t="s">
        <v>827</v>
      </c>
      <c r="C13" s="3290">
        <f>SUM(D13+E13)</f>
        <v>0</v>
      </c>
      <c r="D13" s="3291">
        <f t="shared" si="0"/>
        <v>0</v>
      </c>
      <c r="E13" s="199">
        <f t="shared" si="0"/>
        <v>0</v>
      </c>
      <c r="F13" s="3292"/>
      <c r="G13" s="29"/>
      <c r="H13" s="3292"/>
      <c r="I13" s="29"/>
      <c r="J13" s="3292"/>
      <c r="K13" s="29"/>
      <c r="L13" s="3292"/>
      <c r="M13" s="29"/>
      <c r="N13" s="3292"/>
      <c r="O13" s="29"/>
      <c r="P13" s="3292"/>
      <c r="Q13" s="29"/>
      <c r="R13" s="3292"/>
      <c r="S13" s="29"/>
      <c r="T13" s="3292"/>
      <c r="U13" s="29"/>
      <c r="V13" s="3292"/>
      <c r="W13" s="29"/>
      <c r="X13" s="3292"/>
      <c r="Y13" s="29"/>
      <c r="Z13" s="3293"/>
    </row>
    <row r="14" spans="1:26" x14ac:dyDescent="0.35">
      <c r="A14" s="3273"/>
      <c r="B14" s="1204" t="s">
        <v>1983</v>
      </c>
      <c r="C14" s="3294">
        <f>SUM(D14+E14)</f>
        <v>0</v>
      </c>
      <c r="D14" s="3295">
        <f t="shared" si="0"/>
        <v>0</v>
      </c>
      <c r="E14" s="3296">
        <f t="shared" si="0"/>
        <v>0</v>
      </c>
      <c r="F14" s="3297"/>
      <c r="G14" s="3298"/>
      <c r="H14" s="84"/>
      <c r="I14" s="83"/>
      <c r="J14" s="84"/>
      <c r="K14" s="83"/>
      <c r="L14" s="3297"/>
      <c r="M14" s="3299"/>
      <c r="N14" s="3297"/>
      <c r="O14" s="3299"/>
      <c r="P14" s="3300"/>
      <c r="Q14" s="3299"/>
      <c r="R14" s="3297"/>
      <c r="S14" s="3299"/>
      <c r="T14" s="3300"/>
      <c r="U14" s="3301"/>
      <c r="V14" s="3297"/>
      <c r="W14" s="3301"/>
      <c r="X14" s="3297"/>
      <c r="Y14" s="3299"/>
      <c r="Z14" s="3302"/>
    </row>
    <row r="16" spans="1:26" ht="15.5" x14ac:dyDescent="0.35">
      <c r="A16" s="3303" t="s">
        <v>1984</v>
      </c>
      <c r="B16" s="3303"/>
      <c r="C16" s="3303"/>
      <c r="D16" s="3303"/>
      <c r="E16" s="3303"/>
      <c r="F16" s="3303"/>
      <c r="G16" s="3303"/>
      <c r="H16" s="3303"/>
      <c r="I16" s="3303"/>
      <c r="J16" s="3303"/>
      <c r="K16" s="3303"/>
      <c r="L16" s="3303"/>
      <c r="M16" s="3303"/>
      <c r="N16" s="3303"/>
      <c r="O16" s="3303"/>
      <c r="P16" s="3304"/>
      <c r="Q16" s="3305"/>
      <c r="R16" s="3306"/>
    </row>
    <row r="17" spans="1:19" x14ac:dyDescent="0.35">
      <c r="A17" s="3307" t="s">
        <v>497</v>
      </c>
      <c r="B17" s="3307" t="s">
        <v>1985</v>
      </c>
      <c r="C17" s="3308" t="s">
        <v>303</v>
      </c>
      <c r="D17" s="3309"/>
      <c r="E17" s="3310"/>
      <c r="F17" s="3311" t="s">
        <v>1986</v>
      </c>
      <c r="G17" s="3312"/>
      <c r="H17" s="3312"/>
      <c r="I17" s="3312"/>
      <c r="J17" s="3312"/>
      <c r="K17" s="3312"/>
      <c r="L17" s="3312"/>
      <c r="M17" s="3312"/>
      <c r="N17" s="3312"/>
      <c r="O17" s="3312"/>
      <c r="P17" s="3312"/>
      <c r="Q17" s="3313"/>
      <c r="R17" s="3314" t="s">
        <v>10</v>
      </c>
      <c r="S17" s="3314" t="s">
        <v>11</v>
      </c>
    </row>
    <row r="18" spans="1:19" x14ac:dyDescent="0.35">
      <c r="A18" s="3315"/>
      <c r="B18" s="3315"/>
      <c r="C18" s="3272"/>
      <c r="D18" s="2913"/>
      <c r="E18" s="3273"/>
      <c r="F18" s="3316" t="s">
        <v>1987</v>
      </c>
      <c r="G18" s="3317"/>
      <c r="H18" s="3316" t="s">
        <v>1988</v>
      </c>
      <c r="I18" s="3317"/>
      <c r="J18" s="3316" t="s">
        <v>579</v>
      </c>
      <c r="K18" s="3317"/>
      <c r="L18" s="3316" t="s">
        <v>1989</v>
      </c>
      <c r="M18" s="3317"/>
      <c r="N18" s="3316" t="s">
        <v>1990</v>
      </c>
      <c r="O18" s="3317"/>
      <c r="P18" s="3316" t="s">
        <v>1991</v>
      </c>
      <c r="Q18" s="3318"/>
      <c r="R18" s="3319"/>
      <c r="S18" s="3319"/>
    </row>
    <row r="19" spans="1:19" x14ac:dyDescent="0.35">
      <c r="A19" s="3320"/>
      <c r="B19" s="3320"/>
      <c r="C19" s="1198" t="s">
        <v>33</v>
      </c>
      <c r="D19" s="3321" t="s">
        <v>34</v>
      </c>
      <c r="E19" s="3322" t="s">
        <v>35</v>
      </c>
      <c r="F19" s="3323" t="s">
        <v>34</v>
      </c>
      <c r="G19" s="3324" t="s">
        <v>35</v>
      </c>
      <c r="H19" s="3323" t="s">
        <v>34</v>
      </c>
      <c r="I19" s="3324" t="s">
        <v>35</v>
      </c>
      <c r="J19" s="3323" t="s">
        <v>34</v>
      </c>
      <c r="K19" s="3324" t="s">
        <v>35</v>
      </c>
      <c r="L19" s="3323" t="s">
        <v>34</v>
      </c>
      <c r="M19" s="3324" t="s">
        <v>35</v>
      </c>
      <c r="N19" s="3323" t="s">
        <v>34</v>
      </c>
      <c r="O19" s="3324" t="s">
        <v>35</v>
      </c>
      <c r="P19" s="3323" t="s">
        <v>34</v>
      </c>
      <c r="Q19" s="3325" t="s">
        <v>35</v>
      </c>
      <c r="R19" s="2440"/>
      <c r="S19" s="2440"/>
    </row>
    <row r="20" spans="1:19" ht="21.75" customHeight="1" x14ac:dyDescent="0.35">
      <c r="A20" s="3326" t="s">
        <v>1992</v>
      </c>
      <c r="B20" s="3327"/>
      <c r="C20" s="3328">
        <f t="shared" ref="C20:E34" si="1">SUM(D20+E20)</f>
        <v>0</v>
      </c>
      <c r="D20" s="3329">
        <f t="shared" ref="D20:E24" si="2">SUM(F20+H20+J20+L20+N20+P20)</f>
        <v>0</v>
      </c>
      <c r="E20" s="3330">
        <f t="shared" si="2"/>
        <v>0</v>
      </c>
      <c r="F20" s="3331"/>
      <c r="G20" s="3332"/>
      <c r="H20" s="3331"/>
      <c r="I20" s="3332"/>
      <c r="J20" s="3331"/>
      <c r="K20" s="3332"/>
      <c r="L20" s="3331"/>
      <c r="M20" s="3332"/>
      <c r="N20" s="3333"/>
      <c r="O20" s="3332"/>
      <c r="P20" s="3333"/>
      <c r="Q20" s="3334"/>
      <c r="R20" s="3335"/>
      <c r="S20" s="3335"/>
    </row>
    <row r="21" spans="1:19" x14ac:dyDescent="0.35">
      <c r="A21" s="3307" t="s">
        <v>1993</v>
      </c>
      <c r="B21" s="3336" t="s">
        <v>827</v>
      </c>
      <c r="C21" s="3328">
        <f t="shared" si="1"/>
        <v>0</v>
      </c>
      <c r="D21" s="3337">
        <f t="shared" si="2"/>
        <v>0</v>
      </c>
      <c r="E21" s="3338">
        <f t="shared" si="2"/>
        <v>0</v>
      </c>
      <c r="F21" s="55"/>
      <c r="G21" s="1881"/>
      <c r="H21" s="55"/>
      <c r="I21" s="1881"/>
      <c r="J21" s="55"/>
      <c r="K21" s="1881"/>
      <c r="L21" s="55"/>
      <c r="M21" s="1881"/>
      <c r="N21" s="2576"/>
      <c r="O21" s="1881"/>
      <c r="P21" s="2576"/>
      <c r="Q21" s="2759"/>
      <c r="R21" s="327"/>
      <c r="S21" s="327"/>
    </row>
    <row r="22" spans="1:19" x14ac:dyDescent="0.35">
      <c r="A22" s="3315"/>
      <c r="B22" s="3336" t="s">
        <v>1994</v>
      </c>
      <c r="C22" s="3328">
        <f t="shared" si="1"/>
        <v>0</v>
      </c>
      <c r="D22" s="3290">
        <f t="shared" si="2"/>
        <v>0</v>
      </c>
      <c r="E22" s="199">
        <f t="shared" si="2"/>
        <v>0</v>
      </c>
      <c r="F22" s="35"/>
      <c r="G22" s="37"/>
      <c r="H22" s="35"/>
      <c r="I22" s="37"/>
      <c r="J22" s="35"/>
      <c r="K22" s="37"/>
      <c r="L22" s="35"/>
      <c r="M22" s="37"/>
      <c r="N22" s="44"/>
      <c r="O22" s="37"/>
      <c r="P22" s="44"/>
      <c r="Q22" s="1306"/>
      <c r="R22" s="36"/>
      <c r="S22" s="36"/>
    </row>
    <row r="23" spans="1:19" x14ac:dyDescent="0.35">
      <c r="A23" s="3315"/>
      <c r="B23" s="3336" t="s">
        <v>500</v>
      </c>
      <c r="C23" s="3328">
        <f t="shared" si="1"/>
        <v>0</v>
      </c>
      <c r="D23" s="3339">
        <f t="shared" si="2"/>
        <v>0</v>
      </c>
      <c r="E23" s="295">
        <f t="shared" si="2"/>
        <v>0</v>
      </c>
      <c r="F23" s="35"/>
      <c r="G23" s="37"/>
      <c r="H23" s="35"/>
      <c r="I23" s="37"/>
      <c r="J23" s="35"/>
      <c r="K23" s="37"/>
      <c r="L23" s="35"/>
      <c r="M23" s="37"/>
      <c r="N23" s="44"/>
      <c r="O23" s="37"/>
      <c r="P23" s="44"/>
      <c r="Q23" s="1306"/>
      <c r="R23" s="36"/>
      <c r="S23" s="36"/>
    </row>
    <row r="24" spans="1:19" x14ac:dyDescent="0.35">
      <c r="A24" s="3320"/>
      <c r="B24" s="3336" t="s">
        <v>1995</v>
      </c>
      <c r="C24" s="3328">
        <f t="shared" si="1"/>
        <v>0</v>
      </c>
      <c r="D24" s="3294">
        <f t="shared" si="2"/>
        <v>0</v>
      </c>
      <c r="E24" s="3296">
        <f t="shared" si="2"/>
        <v>0</v>
      </c>
      <c r="F24" s="84"/>
      <c r="G24" s="83"/>
      <c r="H24" s="84"/>
      <c r="I24" s="83"/>
      <c r="J24" s="84"/>
      <c r="K24" s="83"/>
      <c r="L24" s="84"/>
      <c r="M24" s="83"/>
      <c r="N24" s="87"/>
      <c r="O24" s="83"/>
      <c r="P24" s="87"/>
      <c r="Q24" s="1351"/>
      <c r="R24" s="85"/>
      <c r="S24" s="85"/>
    </row>
    <row r="25" spans="1:19" x14ac:dyDescent="0.35">
      <c r="A25" s="3340" t="s">
        <v>1996</v>
      </c>
      <c r="B25" s="3341" t="s">
        <v>1997</v>
      </c>
      <c r="C25" s="3328">
        <f t="shared" si="1"/>
        <v>0</v>
      </c>
      <c r="D25" s="1857">
        <f t="shared" si="1"/>
        <v>0</v>
      </c>
      <c r="E25" s="1857">
        <f t="shared" si="1"/>
        <v>0</v>
      </c>
      <c r="F25" s="3342"/>
      <c r="G25" s="29"/>
      <c r="H25" s="3342"/>
      <c r="I25" s="29"/>
      <c r="J25" s="3342"/>
      <c r="K25" s="29"/>
      <c r="L25" s="3342"/>
      <c r="M25" s="29"/>
      <c r="N25" s="3343"/>
      <c r="O25" s="29"/>
      <c r="P25" s="3343"/>
      <c r="Q25" s="1343"/>
      <c r="R25" s="3344"/>
      <c r="S25" s="3344"/>
    </row>
    <row r="26" spans="1:19" x14ac:dyDescent="0.35">
      <c r="A26" s="2544"/>
      <c r="B26" s="3345" t="s">
        <v>1998</v>
      </c>
      <c r="C26" s="3328">
        <f t="shared" si="1"/>
        <v>0</v>
      </c>
      <c r="D26" s="1857">
        <f t="shared" si="1"/>
        <v>0</v>
      </c>
      <c r="E26" s="1857">
        <f t="shared" si="1"/>
        <v>0</v>
      </c>
      <c r="F26" s="55"/>
      <c r="G26" s="1881"/>
      <c r="H26" s="55"/>
      <c r="I26" s="1881"/>
      <c r="J26" s="55"/>
      <c r="K26" s="1881"/>
      <c r="L26" s="55"/>
      <c r="M26" s="1881"/>
      <c r="N26" s="2576"/>
      <c r="O26" s="1881"/>
      <c r="P26" s="2576"/>
      <c r="Q26" s="2759"/>
      <c r="R26" s="327"/>
      <c r="S26" s="327"/>
    </row>
    <row r="27" spans="1:19" x14ac:dyDescent="0.35">
      <c r="A27" s="2544"/>
      <c r="B27" s="3345" t="s">
        <v>1999</v>
      </c>
      <c r="C27" s="3328">
        <f t="shared" si="1"/>
        <v>0</v>
      </c>
      <c r="D27" s="1857">
        <f t="shared" si="1"/>
        <v>0</v>
      </c>
      <c r="E27" s="1857">
        <f t="shared" si="1"/>
        <v>0</v>
      </c>
      <c r="F27" s="55"/>
      <c r="G27" s="1881"/>
      <c r="H27" s="55"/>
      <c r="I27" s="1881"/>
      <c r="J27" s="55"/>
      <c r="K27" s="1881"/>
      <c r="L27" s="55"/>
      <c r="M27" s="1881"/>
      <c r="N27" s="2576"/>
      <c r="O27" s="1881"/>
      <c r="P27" s="2576"/>
      <c r="Q27" s="2759"/>
      <c r="R27" s="327"/>
      <c r="S27" s="327"/>
    </row>
    <row r="28" spans="1:19" x14ac:dyDescent="0.35">
      <c r="A28" s="2544"/>
      <c r="B28" s="3346" t="s">
        <v>2000</v>
      </c>
      <c r="C28" s="3328">
        <f t="shared" si="1"/>
        <v>0</v>
      </c>
      <c r="D28" s="1857">
        <f t="shared" si="1"/>
        <v>0</v>
      </c>
      <c r="E28" s="1857">
        <f t="shared" si="1"/>
        <v>0</v>
      </c>
      <c r="F28" s="55"/>
      <c r="G28" s="1881"/>
      <c r="H28" s="55"/>
      <c r="I28" s="1881"/>
      <c r="J28" s="55"/>
      <c r="K28" s="1881"/>
      <c r="L28" s="55"/>
      <c r="M28" s="1881"/>
      <c r="N28" s="2576"/>
      <c r="O28" s="1881"/>
      <c r="P28" s="2576"/>
      <c r="Q28" s="2759"/>
      <c r="R28" s="327"/>
      <c r="S28" s="327"/>
    </row>
    <row r="29" spans="1:19" x14ac:dyDescent="0.35">
      <c r="A29" s="2544"/>
      <c r="B29" s="3341" t="s">
        <v>2001</v>
      </c>
      <c r="C29" s="3328">
        <f t="shared" si="1"/>
        <v>0</v>
      </c>
      <c r="D29" s="1857">
        <f t="shared" si="1"/>
        <v>0</v>
      </c>
      <c r="E29" s="1857">
        <f t="shared" si="1"/>
        <v>0</v>
      </c>
      <c r="F29" s="55"/>
      <c r="G29" s="1881"/>
      <c r="H29" s="55"/>
      <c r="I29" s="1881"/>
      <c r="J29" s="55"/>
      <c r="K29" s="1881"/>
      <c r="L29" s="55"/>
      <c r="M29" s="1881"/>
      <c r="N29" s="2576"/>
      <c r="O29" s="1881"/>
      <c r="P29" s="2576"/>
      <c r="Q29" s="2759"/>
      <c r="R29" s="327"/>
      <c r="S29" s="327"/>
    </row>
    <row r="30" spans="1:19" x14ac:dyDescent="0.35">
      <c r="A30" s="2544"/>
      <c r="B30" s="3341" t="s">
        <v>2002</v>
      </c>
      <c r="C30" s="3328">
        <f t="shared" si="1"/>
        <v>0</v>
      </c>
      <c r="D30" s="1857">
        <f t="shared" si="1"/>
        <v>0</v>
      </c>
      <c r="E30" s="1857">
        <f t="shared" si="1"/>
        <v>0</v>
      </c>
      <c r="F30" s="55"/>
      <c r="G30" s="1881"/>
      <c r="H30" s="55"/>
      <c r="I30" s="1881"/>
      <c r="J30" s="55"/>
      <c r="K30" s="1881"/>
      <c r="L30" s="55"/>
      <c r="M30" s="1881"/>
      <c r="N30" s="2576"/>
      <c r="O30" s="1881"/>
      <c r="P30" s="2576"/>
      <c r="Q30" s="2759"/>
      <c r="R30" s="327"/>
      <c r="S30" s="327"/>
    </row>
    <row r="31" spans="1:19" x14ac:dyDescent="0.35">
      <c r="A31" s="2544"/>
      <c r="B31" s="3347" t="s">
        <v>2003</v>
      </c>
      <c r="C31" s="3328">
        <f t="shared" si="1"/>
        <v>0</v>
      </c>
      <c r="D31" s="1857">
        <f t="shared" si="1"/>
        <v>0</v>
      </c>
      <c r="E31" s="1857">
        <f t="shared" si="1"/>
        <v>0</v>
      </c>
      <c r="F31" s="55"/>
      <c r="G31" s="1881"/>
      <c r="H31" s="55"/>
      <c r="I31" s="1881"/>
      <c r="J31" s="55"/>
      <c r="K31" s="1881"/>
      <c r="L31" s="55"/>
      <c r="M31" s="1881"/>
      <c r="N31" s="2576"/>
      <c r="O31" s="1881"/>
      <c r="P31" s="2576"/>
      <c r="Q31" s="2759"/>
      <c r="R31" s="327"/>
      <c r="S31" s="327"/>
    </row>
    <row r="32" spans="1:19" x14ac:dyDescent="0.35">
      <c r="A32" s="2544"/>
      <c r="B32" s="3347" t="s">
        <v>2004</v>
      </c>
      <c r="C32" s="3328">
        <f t="shared" si="1"/>
        <v>0</v>
      </c>
      <c r="D32" s="1857">
        <f t="shared" si="1"/>
        <v>0</v>
      </c>
      <c r="E32" s="1857">
        <f t="shared" si="1"/>
        <v>0</v>
      </c>
      <c r="F32" s="35"/>
      <c r="G32" s="37"/>
      <c r="H32" s="35"/>
      <c r="I32" s="37"/>
      <c r="J32" s="35"/>
      <c r="K32" s="37"/>
      <c r="L32" s="35"/>
      <c r="M32" s="37"/>
      <c r="N32" s="44"/>
      <c r="O32" s="37"/>
      <c r="P32" s="44"/>
      <c r="Q32" s="1306"/>
      <c r="R32" s="36"/>
      <c r="S32" s="36"/>
    </row>
    <row r="33" spans="1:19" x14ac:dyDescent="0.35">
      <c r="A33" s="2544"/>
      <c r="B33" s="3348" t="s">
        <v>2005</v>
      </c>
      <c r="C33" s="3328">
        <v>0</v>
      </c>
      <c r="D33" s="1857">
        <v>0</v>
      </c>
      <c r="E33" s="1857">
        <v>0</v>
      </c>
      <c r="F33" s="67"/>
      <c r="G33" s="61"/>
      <c r="H33" s="67"/>
      <c r="I33" s="61"/>
      <c r="J33" s="67"/>
      <c r="K33" s="61"/>
      <c r="L33" s="67"/>
      <c r="M33" s="61"/>
      <c r="N33" s="71"/>
      <c r="O33" s="61"/>
      <c r="P33" s="71"/>
      <c r="Q33" s="1490"/>
      <c r="R33" s="70"/>
      <c r="S33" s="70"/>
    </row>
    <row r="34" spans="1:19" x14ac:dyDescent="0.35">
      <c r="A34" s="2544"/>
      <c r="B34" s="3347" t="s">
        <v>2006</v>
      </c>
      <c r="C34" s="3328">
        <f t="shared" si="1"/>
        <v>0</v>
      </c>
      <c r="D34" s="2841">
        <f t="shared" si="1"/>
        <v>0</v>
      </c>
      <c r="E34" s="1857">
        <f t="shared" si="1"/>
        <v>0</v>
      </c>
      <c r="F34" s="67"/>
      <c r="G34" s="61"/>
      <c r="H34" s="67"/>
      <c r="I34" s="61"/>
      <c r="J34" s="67"/>
      <c r="K34" s="61"/>
      <c r="L34" s="67"/>
      <c r="M34" s="61"/>
      <c r="N34" s="71"/>
      <c r="O34" s="61"/>
      <c r="P34" s="71"/>
      <c r="Q34" s="1490"/>
      <c r="R34" s="70"/>
      <c r="S34" s="70"/>
    </row>
    <row r="35" spans="1:19" x14ac:dyDescent="0.35">
      <c r="A35" s="2544"/>
      <c r="B35" s="3348" t="s">
        <v>2007</v>
      </c>
      <c r="C35" s="3328">
        <v>0</v>
      </c>
      <c r="D35" s="3349">
        <v>0</v>
      </c>
      <c r="E35" s="3350">
        <v>0</v>
      </c>
      <c r="F35" s="1276"/>
      <c r="G35" s="1367"/>
      <c r="H35" s="1276"/>
      <c r="I35" s="1367"/>
      <c r="J35" s="1276"/>
      <c r="K35" s="1367"/>
      <c r="L35" s="1276"/>
      <c r="M35" s="1367"/>
      <c r="N35" s="3351"/>
      <c r="O35" s="1367"/>
      <c r="P35" s="3351"/>
      <c r="Q35" s="1368"/>
      <c r="R35" s="70"/>
      <c r="S35" s="70"/>
    </row>
    <row r="36" spans="1:19" ht="15" thickBot="1" x14ac:dyDescent="0.4">
      <c r="A36" s="3352"/>
      <c r="B36" s="3348" t="s">
        <v>2008</v>
      </c>
      <c r="C36" s="3328">
        <v>0</v>
      </c>
      <c r="D36" s="3353">
        <v>0</v>
      </c>
      <c r="E36" s="3350">
        <v>0</v>
      </c>
      <c r="F36" s="1276"/>
      <c r="G36" s="1367"/>
      <c r="H36" s="1276"/>
      <c r="I36" s="1367"/>
      <c r="J36" s="1276"/>
      <c r="K36" s="1367"/>
      <c r="L36" s="1276"/>
      <c r="M36" s="1367"/>
      <c r="N36" s="3351"/>
      <c r="O36" s="1367"/>
      <c r="P36" s="3351"/>
      <c r="Q36" s="1368"/>
      <c r="R36" s="70"/>
      <c r="S36" s="70"/>
    </row>
    <row r="37" spans="1:19" ht="15" thickTop="1" x14ac:dyDescent="0.35">
      <c r="A37" s="3354" t="s">
        <v>2009</v>
      </c>
      <c r="B37" s="3355" t="s">
        <v>500</v>
      </c>
      <c r="C37" s="3290"/>
      <c r="D37" s="3290">
        <f t="shared" ref="D37:E41" si="3">SUM(F37+H37+J37+L37+N37+P37)</f>
        <v>0</v>
      </c>
      <c r="E37" s="3356">
        <f t="shared" si="3"/>
        <v>0</v>
      </c>
      <c r="F37" s="3357"/>
      <c r="G37" s="3358"/>
      <c r="H37" s="3357"/>
      <c r="I37" s="3358"/>
      <c r="J37" s="3357"/>
      <c r="K37" s="3358"/>
      <c r="L37" s="3357"/>
      <c r="M37" s="3358"/>
      <c r="N37" s="3357"/>
      <c r="O37" s="3358"/>
      <c r="P37" s="3359"/>
      <c r="Q37" s="3360"/>
      <c r="R37" s="3361"/>
      <c r="S37" s="3361"/>
    </row>
    <row r="38" spans="1:19" x14ac:dyDescent="0.35">
      <c r="A38" s="2911"/>
      <c r="B38" s="3362" t="s">
        <v>1995</v>
      </c>
      <c r="C38" s="3363"/>
      <c r="D38" s="3363">
        <f t="shared" si="3"/>
        <v>0</v>
      </c>
      <c r="E38" s="3364">
        <f t="shared" si="3"/>
        <v>0</v>
      </c>
      <c r="F38" s="67"/>
      <c r="G38" s="61"/>
      <c r="H38" s="67"/>
      <c r="I38" s="61"/>
      <c r="J38" s="67"/>
      <c r="K38" s="61"/>
      <c r="L38" s="67"/>
      <c r="M38" s="61"/>
      <c r="N38" s="67"/>
      <c r="O38" s="61"/>
      <c r="P38" s="71"/>
      <c r="Q38" s="1490"/>
      <c r="R38" s="70"/>
      <c r="S38" s="70"/>
    </row>
    <row r="39" spans="1:19" x14ac:dyDescent="0.35">
      <c r="A39" s="3307" t="s">
        <v>2010</v>
      </c>
      <c r="B39" s="3365" t="s">
        <v>1994</v>
      </c>
      <c r="C39" s="3329"/>
      <c r="D39" s="3329">
        <f t="shared" si="3"/>
        <v>0</v>
      </c>
      <c r="E39" s="3338">
        <f t="shared" si="3"/>
        <v>0</v>
      </c>
      <c r="F39" s="3342"/>
      <c r="G39" s="29"/>
      <c r="H39" s="3342"/>
      <c r="I39" s="29"/>
      <c r="J39" s="3342"/>
      <c r="K39" s="29"/>
      <c r="L39" s="3342"/>
      <c r="M39" s="29"/>
      <c r="N39" s="3342"/>
      <c r="O39" s="29"/>
      <c r="P39" s="3343"/>
      <c r="Q39" s="1343"/>
      <c r="R39" s="3344"/>
      <c r="S39" s="3344"/>
    </row>
    <row r="40" spans="1:19" x14ac:dyDescent="0.35">
      <c r="A40" s="3315"/>
      <c r="B40" s="3366" t="s">
        <v>500</v>
      </c>
      <c r="C40" s="3339"/>
      <c r="D40" s="3339">
        <f t="shared" si="3"/>
        <v>0</v>
      </c>
      <c r="E40" s="295">
        <f t="shared" si="3"/>
        <v>0</v>
      </c>
      <c r="F40" s="35"/>
      <c r="G40" s="37"/>
      <c r="H40" s="35"/>
      <c r="I40" s="37"/>
      <c r="J40" s="35"/>
      <c r="K40" s="37"/>
      <c r="L40" s="35"/>
      <c r="M40" s="37"/>
      <c r="N40" s="35"/>
      <c r="O40" s="37"/>
      <c r="P40" s="44"/>
      <c r="Q40" s="1306"/>
      <c r="R40" s="36"/>
      <c r="S40" s="36"/>
    </row>
    <row r="41" spans="1:19" x14ac:dyDescent="0.35">
      <c r="A41" s="3320"/>
      <c r="B41" s="3367" t="s">
        <v>1995</v>
      </c>
      <c r="C41" s="3294"/>
      <c r="D41" s="3294">
        <f t="shared" si="3"/>
        <v>0</v>
      </c>
      <c r="E41" s="3296">
        <f t="shared" si="3"/>
        <v>0</v>
      </c>
      <c r="F41" s="84"/>
      <c r="G41" s="83"/>
      <c r="H41" s="84"/>
      <c r="I41" s="83"/>
      <c r="J41" s="84"/>
      <c r="K41" s="83"/>
      <c r="L41" s="84"/>
      <c r="M41" s="83"/>
      <c r="N41" s="84"/>
      <c r="O41" s="83"/>
      <c r="P41" s="87"/>
      <c r="Q41" s="1351"/>
      <c r="R41" s="85"/>
      <c r="S41" s="85"/>
    </row>
    <row r="43" spans="1:19" s="3370" customFormat="1" ht="18" customHeight="1" x14ac:dyDescent="0.35">
      <c r="A43" s="3368" t="s">
        <v>2011</v>
      </c>
      <c r="B43" s="3369"/>
      <c r="C43" s="3369"/>
      <c r="D43" s="3369"/>
      <c r="E43" s="3369"/>
      <c r="F43" s="3369"/>
      <c r="G43" s="3369"/>
      <c r="H43" s="3369"/>
      <c r="I43" s="3369"/>
      <c r="J43" s="3369"/>
      <c r="K43" s="3369"/>
      <c r="L43" s="3369"/>
      <c r="M43" s="3369"/>
      <c r="N43" s="3369"/>
      <c r="O43" s="3369"/>
      <c r="P43" s="3369"/>
    </row>
    <row r="44" spans="1:19" ht="14.5" customHeight="1" x14ac:dyDescent="0.35">
      <c r="A44" s="3308" t="s">
        <v>2012</v>
      </c>
      <c r="B44" s="3310"/>
      <c r="C44" s="3308" t="s">
        <v>303</v>
      </c>
      <c r="D44" s="3309"/>
      <c r="E44" s="3310"/>
      <c r="F44" s="3311" t="s">
        <v>1986</v>
      </c>
      <c r="G44" s="3312"/>
      <c r="H44" s="3312"/>
      <c r="I44" s="3312"/>
      <c r="J44" s="3312"/>
      <c r="K44" s="3312"/>
      <c r="L44" s="3312"/>
      <c r="M44" s="3312"/>
      <c r="N44" s="3312"/>
      <c r="O44" s="3312"/>
      <c r="P44" s="3312"/>
      <c r="Q44" s="3371"/>
      <c r="R44" s="3314" t="s">
        <v>10</v>
      </c>
      <c r="S44" s="3314" t="s">
        <v>11</v>
      </c>
    </row>
    <row r="45" spans="1:19" x14ac:dyDescent="0.35">
      <c r="A45" s="2911"/>
      <c r="B45" s="3372"/>
      <c r="C45" s="3272"/>
      <c r="D45" s="2913"/>
      <c r="E45" s="3273"/>
      <c r="F45" s="3316" t="s">
        <v>1987</v>
      </c>
      <c r="G45" s="3317"/>
      <c r="H45" s="3316" t="s">
        <v>1988</v>
      </c>
      <c r="I45" s="3317"/>
      <c r="J45" s="3316" t="s">
        <v>579</v>
      </c>
      <c r="K45" s="3317"/>
      <c r="L45" s="3316" t="s">
        <v>1989</v>
      </c>
      <c r="M45" s="3317"/>
      <c r="N45" s="3316" t="s">
        <v>1990</v>
      </c>
      <c r="O45" s="3317"/>
      <c r="P45" s="3316" t="s">
        <v>1991</v>
      </c>
      <c r="Q45" s="3317"/>
      <c r="R45" s="3319"/>
      <c r="S45" s="3319"/>
    </row>
    <row r="46" spans="1:19" x14ac:dyDescent="0.35">
      <c r="A46" s="3272"/>
      <c r="B46" s="3273"/>
      <c r="C46" s="1198" t="s">
        <v>33</v>
      </c>
      <c r="D46" s="3373" t="s">
        <v>34</v>
      </c>
      <c r="E46" s="3374" t="s">
        <v>35</v>
      </c>
      <c r="F46" s="3375" t="s">
        <v>34</v>
      </c>
      <c r="G46" s="3376" t="s">
        <v>35</v>
      </c>
      <c r="H46" s="3375" t="s">
        <v>34</v>
      </c>
      <c r="I46" s="3376" t="s">
        <v>35</v>
      </c>
      <c r="J46" s="3375" t="s">
        <v>34</v>
      </c>
      <c r="K46" s="3376" t="s">
        <v>35</v>
      </c>
      <c r="L46" s="3375" t="s">
        <v>34</v>
      </c>
      <c r="M46" s="3376" t="s">
        <v>35</v>
      </c>
      <c r="N46" s="3375" t="s">
        <v>34</v>
      </c>
      <c r="O46" s="3376" t="s">
        <v>35</v>
      </c>
      <c r="P46" s="3375" t="s">
        <v>34</v>
      </c>
      <c r="Q46" s="3376" t="s">
        <v>35</v>
      </c>
      <c r="R46" s="2440"/>
      <c r="S46" s="2440"/>
    </row>
    <row r="47" spans="1:19" x14ac:dyDescent="0.35">
      <c r="A47" s="3377" t="s">
        <v>1994</v>
      </c>
      <c r="B47" s="3378"/>
      <c r="C47" s="3379">
        <f>SUM(D47+E47)</f>
        <v>0</v>
      </c>
      <c r="D47" s="3380">
        <f t="shared" ref="D47:E50" si="4">SUM(F47+H47+J47+L47+N47+P47)</f>
        <v>0</v>
      </c>
      <c r="E47" s="3381">
        <f t="shared" si="4"/>
        <v>0</v>
      </c>
      <c r="F47" s="3342"/>
      <c r="G47" s="3344"/>
      <c r="H47" s="3342"/>
      <c r="I47" s="3344"/>
      <c r="J47" s="3342"/>
      <c r="K47" s="29"/>
      <c r="L47" s="3342"/>
      <c r="M47" s="29"/>
      <c r="N47" s="3343"/>
      <c r="O47" s="29"/>
      <c r="P47" s="3343"/>
      <c r="Q47" s="29"/>
      <c r="R47" s="3382"/>
      <c r="S47" s="2635"/>
    </row>
    <row r="48" spans="1:19" x14ac:dyDescent="0.35">
      <c r="A48" s="3383" t="s">
        <v>500</v>
      </c>
      <c r="B48" s="3384"/>
      <c r="C48" s="3385">
        <f>SUM(D48+E48)</f>
        <v>0</v>
      </c>
      <c r="D48" s="3386">
        <f t="shared" si="4"/>
        <v>0</v>
      </c>
      <c r="E48" s="3387">
        <f t="shared" si="4"/>
        <v>0</v>
      </c>
      <c r="F48" s="35"/>
      <c r="G48" s="327"/>
      <c r="H48" s="55"/>
      <c r="I48" s="327"/>
      <c r="J48" s="55"/>
      <c r="K48" s="1881"/>
      <c r="L48" s="55"/>
      <c r="M48" s="1881"/>
      <c r="N48" s="2576"/>
      <c r="O48" s="1881"/>
      <c r="P48" s="2576"/>
      <c r="Q48" s="1881"/>
      <c r="R48" s="3388"/>
      <c r="S48" s="2651"/>
    </row>
    <row r="49" spans="1:130" x14ac:dyDescent="0.35">
      <c r="A49" s="3389" t="s">
        <v>1995</v>
      </c>
      <c r="B49" s="3390"/>
      <c r="C49" s="3391">
        <f>SUM(D49+E49)</f>
        <v>0</v>
      </c>
      <c r="D49" s="3392">
        <f t="shared" si="4"/>
        <v>0</v>
      </c>
      <c r="E49" s="3393">
        <f t="shared" si="4"/>
        <v>0</v>
      </c>
      <c r="F49" s="67"/>
      <c r="G49" s="70"/>
      <c r="H49" s="84"/>
      <c r="I49" s="85"/>
      <c r="J49" s="84"/>
      <c r="K49" s="83"/>
      <c r="L49" s="84"/>
      <c r="M49" s="83"/>
      <c r="N49" s="87"/>
      <c r="O49" s="83"/>
      <c r="P49" s="87"/>
      <c r="Q49" s="83"/>
      <c r="R49" s="3388"/>
      <c r="S49" s="2651"/>
    </row>
    <row r="50" spans="1:130" ht="15" customHeight="1" x14ac:dyDescent="0.35">
      <c r="A50" s="3394" t="s">
        <v>322</v>
      </c>
      <c r="B50" s="3395"/>
      <c r="C50" s="3379">
        <f>SUM(D50+E50)</f>
        <v>0</v>
      </c>
      <c r="D50" s="2782">
        <f t="shared" si="4"/>
        <v>0</v>
      </c>
      <c r="E50" s="3396"/>
      <c r="F50" s="3396"/>
      <c r="G50" s="3396"/>
      <c r="H50" s="3103"/>
      <c r="I50" s="3102"/>
      <c r="J50" s="1887"/>
      <c r="K50" s="3102"/>
      <c r="L50" s="1887"/>
      <c r="M50" s="3397"/>
      <c r="N50" s="1887"/>
      <c r="O50" s="3397"/>
      <c r="P50" s="3398"/>
      <c r="Q50" s="3399"/>
      <c r="R50" s="3400"/>
      <c r="S50" s="3401"/>
      <c r="T50" s="617"/>
      <c r="U50" s="617"/>
      <c r="V50" s="617"/>
      <c r="W50" s="617"/>
      <c r="X50" s="617"/>
      <c r="Y50" s="617"/>
      <c r="Z50" s="617"/>
      <c r="AA50" s="617"/>
      <c r="AB50" s="617"/>
      <c r="AC50" s="617"/>
      <c r="AD50" s="617"/>
      <c r="AE50" s="617"/>
      <c r="AF50" s="617"/>
      <c r="AG50" s="617"/>
      <c r="AH50" s="617"/>
      <c r="AI50" s="617"/>
      <c r="AJ50" s="617"/>
      <c r="AK50" s="617"/>
      <c r="AL50" s="617"/>
      <c r="AM50" s="617"/>
      <c r="AN50" s="617"/>
      <c r="AO50" s="617"/>
      <c r="AP50" s="617"/>
      <c r="AQ50" s="617"/>
      <c r="AR50" s="617"/>
      <c r="AS50" s="617"/>
      <c r="AT50" s="617"/>
      <c r="AU50" s="617"/>
      <c r="AV50" s="617"/>
      <c r="AW50" s="617"/>
      <c r="AX50" s="3402"/>
      <c r="AY50" s="3402"/>
      <c r="AZ50" s="3402"/>
      <c r="BA50" s="3402"/>
      <c r="BB50" s="3402"/>
      <c r="BC50" s="3402"/>
      <c r="BD50" s="3402"/>
      <c r="BE50" s="3402"/>
      <c r="BF50" s="3402"/>
      <c r="BG50" s="3402"/>
      <c r="BH50" s="3402"/>
      <c r="BI50" s="3402"/>
      <c r="BJ50" s="3402"/>
      <c r="BK50" s="3402"/>
      <c r="BL50" s="3402"/>
      <c r="BM50" s="3402"/>
      <c r="BN50" s="3402"/>
      <c r="BO50" s="3402"/>
      <c r="BP50" s="3402"/>
      <c r="BQ50" s="3402"/>
      <c r="BR50" s="3402"/>
      <c r="BS50" s="3402"/>
      <c r="BT50" s="3402"/>
      <c r="BU50" s="3402"/>
      <c r="BV50" s="3402"/>
      <c r="BW50" s="3402"/>
      <c r="BX50" s="3402"/>
      <c r="BY50" s="3402"/>
      <c r="BZ50" s="3402"/>
      <c r="CA50" s="3403" t="str">
        <f t="shared" ref="CA50" si="5">IF(AND($B50&lt;&gt;0,Q50=""),"* No olvide ingresar la columna "&amp;Q$43&amp;""&amp;" (Digite CERO si no tiene). ",IF(Q50&gt;$B50,"* El Número de Pueblos Originarios no puede superar el Total. ",""))</f>
        <v/>
      </c>
      <c r="CB50" s="3403" t="str">
        <f t="shared" ref="CB50" si="6">IF(AND($B50&lt;&gt;0,R50=""),"* No olvide ingresar la columna "&amp;R$43&amp;""&amp;" (Digite CERO si no tiene). ",IF(R50&gt;$B50,"* El Número de Migrantes no puede superar el Total. ",""))</f>
        <v/>
      </c>
      <c r="CC50" s="3402"/>
      <c r="CD50" s="3402"/>
      <c r="CE50" s="3404"/>
      <c r="CF50" s="3404"/>
      <c r="CG50" s="3404"/>
      <c r="CH50" s="3404"/>
      <c r="CI50" s="3404"/>
      <c r="CJ50" s="617"/>
      <c r="CK50" s="920">
        <f t="shared" ref="CK50:CL50" si="7">IF(AND($B50&lt;&gt;0,Q50=""),1,IF(Q50&gt;$B50,1,0))</f>
        <v>0</v>
      </c>
      <c r="CL50" s="920">
        <f t="shared" si="7"/>
        <v>0</v>
      </c>
    </row>
    <row r="52" spans="1:130" x14ac:dyDescent="0.35">
      <c r="A52" s="3303" t="s">
        <v>2013</v>
      </c>
      <c r="B52" s="3303"/>
      <c r="C52" s="3303"/>
      <c r="D52" s="3303"/>
      <c r="E52" s="3303"/>
      <c r="F52" s="3262"/>
      <c r="G52" s="3262"/>
      <c r="H52" s="3262"/>
      <c r="I52" s="3262"/>
      <c r="J52" s="3405"/>
    </row>
    <row r="53" spans="1:130" ht="14.5" customHeight="1" x14ac:dyDescent="0.35">
      <c r="A53" s="3406" t="s">
        <v>1982</v>
      </c>
      <c r="B53" s="3407"/>
      <c r="C53" s="3308" t="s">
        <v>375</v>
      </c>
      <c r="D53" s="3309"/>
      <c r="E53" s="3310"/>
      <c r="F53" s="3408" t="s">
        <v>1986</v>
      </c>
      <c r="G53" s="3408"/>
      <c r="H53" s="3408"/>
      <c r="I53" s="3408"/>
      <c r="J53" s="3314" t="s">
        <v>10</v>
      </c>
      <c r="K53" s="3314" t="s">
        <v>11</v>
      </c>
    </row>
    <row r="54" spans="1:130" x14ac:dyDescent="0.35">
      <c r="A54" s="3409"/>
      <c r="B54" s="3410"/>
      <c r="C54" s="3272"/>
      <c r="D54" s="2913"/>
      <c r="E54" s="3273"/>
      <c r="F54" s="3316" t="s">
        <v>572</v>
      </c>
      <c r="G54" s="3317"/>
      <c r="H54" s="3316" t="s">
        <v>573</v>
      </c>
      <c r="I54" s="3317"/>
      <c r="J54" s="3319"/>
      <c r="K54" s="3319"/>
    </row>
    <row r="55" spans="1:130" x14ac:dyDescent="0.35">
      <c r="A55" s="3411"/>
      <c r="B55" s="3097"/>
      <c r="C55" s="1198" t="s">
        <v>33</v>
      </c>
      <c r="D55" s="3321" t="s">
        <v>34</v>
      </c>
      <c r="E55" s="3374" t="s">
        <v>35</v>
      </c>
      <c r="F55" s="3323" t="s">
        <v>34</v>
      </c>
      <c r="G55" s="3324" t="s">
        <v>35</v>
      </c>
      <c r="H55" s="3323" t="s">
        <v>34</v>
      </c>
      <c r="I55" s="3324" t="s">
        <v>35</v>
      </c>
      <c r="J55" s="2440"/>
      <c r="K55" s="2440"/>
    </row>
    <row r="56" spans="1:130" x14ac:dyDescent="0.35">
      <c r="A56" s="3412" t="s">
        <v>2014</v>
      </c>
      <c r="B56" s="3413"/>
      <c r="C56" s="3414">
        <f>SUM(D56+E56)</f>
        <v>0</v>
      </c>
      <c r="D56" s="3414">
        <f t="shared" ref="D56:E59" si="8">SUM(F56+H56)</f>
        <v>0</v>
      </c>
      <c r="E56" s="3330">
        <f t="shared" si="8"/>
        <v>0</v>
      </c>
      <c r="F56" s="3415">
        <f>SUM(F57:F59)</f>
        <v>0</v>
      </c>
      <c r="G56" s="3416">
        <f>SUM(G57:G59)</f>
        <v>0</v>
      </c>
      <c r="H56" s="3417">
        <f>SUM(H57:H59)</f>
        <v>0</v>
      </c>
      <c r="I56" s="3418">
        <f>SUM(I57:I59)</f>
        <v>0</v>
      </c>
      <c r="J56" s="3419">
        <f t="shared" ref="J56:K56" si="9">SUM(J57:J59)</f>
        <v>0</v>
      </c>
      <c r="K56" s="3420">
        <f t="shared" si="9"/>
        <v>0</v>
      </c>
    </row>
    <row r="57" spans="1:130" x14ac:dyDescent="0.35">
      <c r="A57" s="3421" t="s">
        <v>827</v>
      </c>
      <c r="B57" s="3422"/>
      <c r="C57" s="286">
        <f>SUM(D57+E57)</f>
        <v>0</v>
      </c>
      <c r="D57" s="286">
        <f t="shared" si="8"/>
        <v>0</v>
      </c>
      <c r="E57" s="199">
        <f t="shared" si="8"/>
        <v>0</v>
      </c>
      <c r="F57" s="55"/>
      <c r="G57" s="327"/>
      <c r="H57" s="2576"/>
      <c r="I57" s="1881"/>
      <c r="J57" s="3388"/>
      <c r="K57" s="2651"/>
    </row>
    <row r="58" spans="1:130" x14ac:dyDescent="0.35">
      <c r="A58" s="3423" t="s">
        <v>2015</v>
      </c>
      <c r="B58" s="3424"/>
      <c r="C58" s="2854">
        <f>SUM(D58+E58)</f>
        <v>0</v>
      </c>
      <c r="D58" s="3339">
        <f t="shared" si="8"/>
        <v>0</v>
      </c>
      <c r="E58" s="295">
        <f t="shared" si="8"/>
        <v>0</v>
      </c>
      <c r="F58" s="35"/>
      <c r="G58" s="36"/>
      <c r="H58" s="44"/>
      <c r="I58" s="37"/>
      <c r="J58" s="3388"/>
      <c r="K58" s="2651"/>
    </row>
    <row r="59" spans="1:130" x14ac:dyDescent="0.35">
      <c r="A59" s="3425" t="s">
        <v>2016</v>
      </c>
      <c r="B59" s="3426"/>
      <c r="C59" s="2857">
        <f>SUM(D59+E59)</f>
        <v>0</v>
      </c>
      <c r="D59" s="3294">
        <f t="shared" si="8"/>
        <v>0</v>
      </c>
      <c r="E59" s="3296">
        <f t="shared" si="8"/>
        <v>0</v>
      </c>
      <c r="F59" s="84"/>
      <c r="G59" s="85"/>
      <c r="H59" s="87"/>
      <c r="I59" s="83"/>
      <c r="J59" s="3427"/>
      <c r="K59" s="2681"/>
    </row>
    <row r="60" spans="1:130" s="3435" customFormat="1" ht="31.4" customHeight="1" x14ac:dyDescent="0.35">
      <c r="A60" s="3428" t="s">
        <v>2017</v>
      </c>
      <c r="B60" s="3429"/>
      <c r="C60" s="3429"/>
      <c r="D60" s="3429"/>
      <c r="E60" s="3429"/>
      <c r="F60" s="3429"/>
      <c r="G60" s="3429"/>
      <c r="H60" s="3429"/>
      <c r="I60" s="3429"/>
      <c r="J60" s="3430"/>
      <c r="K60" s="3430"/>
      <c r="L60" s="1825"/>
      <c r="M60" s="3431"/>
      <c r="N60" s="3431"/>
      <c r="O60" s="3431"/>
      <c r="P60" s="3431"/>
      <c r="Q60" s="3431"/>
      <c r="R60" s="3431"/>
      <c r="S60" s="3431"/>
      <c r="T60" s="3431"/>
      <c r="U60" s="3431"/>
      <c r="V60" s="3431"/>
      <c r="W60" s="3431"/>
      <c r="X60" s="3431"/>
      <c r="Y60" s="3431"/>
      <c r="Z60" s="3431"/>
      <c r="AA60" s="3431"/>
      <c r="AB60" s="3432"/>
      <c r="AC60" s="3432"/>
      <c r="AD60" s="3432"/>
      <c r="AE60" s="3432"/>
      <c r="AF60" s="3432"/>
      <c r="AG60" s="3432"/>
      <c r="AH60" s="3432"/>
      <c r="AI60" s="3432"/>
      <c r="AJ60" s="3432"/>
      <c r="AK60" s="3432"/>
      <c r="AL60" s="3432"/>
      <c r="AM60" s="3432"/>
      <c r="AN60" s="3432"/>
      <c r="AO60" s="3432"/>
      <c r="AP60" s="3432"/>
      <c r="AQ60" s="3432"/>
      <c r="AR60" s="3432"/>
      <c r="AS60" s="3432"/>
      <c r="AT60" s="3432"/>
      <c r="AU60" s="3432"/>
      <c r="AV60" s="3432"/>
      <c r="AW60" s="3432"/>
      <c r="AX60" s="3432"/>
      <c r="AY60" s="3432"/>
      <c r="AZ60" s="3432"/>
      <c r="BA60" s="3432"/>
      <c r="BB60" s="3432"/>
      <c r="BC60" s="3432"/>
      <c r="BD60" s="3432"/>
      <c r="BE60" s="3432"/>
      <c r="BF60" s="3432"/>
      <c r="BG60" s="3432"/>
      <c r="BH60" s="3432"/>
      <c r="BI60" s="3432"/>
      <c r="BJ60" s="3432"/>
      <c r="BK60" s="3432"/>
      <c r="BL60" s="3432"/>
      <c r="BM60" s="3432"/>
      <c r="BN60" s="3432"/>
      <c r="BO60" s="3432"/>
      <c r="BP60" s="3432"/>
      <c r="BQ60" s="3432"/>
      <c r="BR60" s="3432"/>
      <c r="BS60" s="3432"/>
      <c r="BT60" s="3432"/>
      <c r="BU60" s="3432"/>
      <c r="BV60" s="3432"/>
      <c r="BW60" s="3432"/>
      <c r="BX60" s="3432"/>
      <c r="BY60" s="3432"/>
      <c r="BZ60" s="3432"/>
      <c r="CA60" s="3433"/>
      <c r="CB60" s="3433"/>
      <c r="CC60" s="3433"/>
      <c r="CD60" s="3433"/>
      <c r="CE60" s="3433"/>
      <c r="CF60" s="3433"/>
      <c r="CG60" s="3433"/>
      <c r="CH60" s="3433"/>
      <c r="CI60" s="3433"/>
      <c r="CJ60" s="3433"/>
      <c r="CK60" s="3433"/>
      <c r="CL60" s="3433"/>
      <c r="CM60" s="3433"/>
      <c r="CN60" s="3433"/>
      <c r="CO60" s="3433"/>
      <c r="CP60" s="3433"/>
      <c r="CQ60" s="3433"/>
      <c r="CR60" s="3433"/>
      <c r="CS60" s="3433"/>
      <c r="CT60" s="3433"/>
      <c r="CU60" s="3433"/>
      <c r="CV60" s="3433"/>
      <c r="CW60" s="3433"/>
      <c r="CX60" s="3433"/>
      <c r="CY60" s="3433"/>
      <c r="CZ60" s="3433"/>
      <c r="DA60" s="3434"/>
      <c r="DB60" s="3434"/>
      <c r="DC60" s="3434"/>
      <c r="DD60" s="3434"/>
      <c r="DE60" s="3434"/>
      <c r="DF60" s="3434"/>
      <c r="DG60" s="3434"/>
      <c r="DH60" s="3434"/>
      <c r="DI60" s="3434"/>
      <c r="DJ60" s="3434"/>
      <c r="DK60" s="3434"/>
      <c r="DL60" s="3434"/>
      <c r="DM60" s="3434"/>
      <c r="DN60" s="3434"/>
      <c r="DO60" s="3434"/>
      <c r="DP60" s="3434"/>
      <c r="DQ60" s="3434"/>
      <c r="DR60" s="3434"/>
      <c r="DS60" s="3434"/>
      <c r="DT60" s="3434"/>
      <c r="DU60" s="3434"/>
      <c r="DV60" s="3434"/>
      <c r="DW60" s="3434"/>
      <c r="DX60" s="3434"/>
      <c r="DY60" s="3434"/>
      <c r="DZ60" s="3434"/>
    </row>
    <row r="61" spans="1:130" ht="15" customHeight="1" x14ac:dyDescent="0.35">
      <c r="A61" s="3340" t="s">
        <v>2018</v>
      </c>
      <c r="B61" s="3436"/>
      <c r="C61" s="3437" t="s">
        <v>36</v>
      </c>
      <c r="D61" s="3316" t="s">
        <v>2019</v>
      </c>
      <c r="E61" s="3438"/>
      <c r="F61" s="3438"/>
      <c r="G61" s="3438"/>
      <c r="H61" s="3438"/>
      <c r="I61" s="3438"/>
      <c r="J61" s="3318"/>
      <c r="K61" s="3314" t="s">
        <v>10</v>
      </c>
      <c r="L61" s="3314" t="s">
        <v>11</v>
      </c>
    </row>
    <row r="62" spans="1:130" ht="20" x14ac:dyDescent="0.35">
      <c r="A62" s="3220"/>
      <c r="B62" s="2416"/>
      <c r="C62" s="3439"/>
      <c r="D62" s="3440" t="s">
        <v>2020</v>
      </c>
      <c r="E62" s="3440" t="s">
        <v>2021</v>
      </c>
      <c r="F62" s="3441" t="s">
        <v>2022</v>
      </c>
      <c r="G62" s="3324" t="s">
        <v>2023</v>
      </c>
      <c r="H62" s="3442" t="s">
        <v>2024</v>
      </c>
      <c r="I62" s="3323" t="s">
        <v>2025</v>
      </c>
      <c r="J62" s="3443" t="s">
        <v>2026</v>
      </c>
      <c r="K62" s="3319"/>
      <c r="L62" s="3319"/>
    </row>
    <row r="63" spans="1:130" ht="15" customHeight="1" x14ac:dyDescent="0.35">
      <c r="A63" s="3444" t="s">
        <v>2027</v>
      </c>
      <c r="B63" s="3445"/>
      <c r="C63" s="3290">
        <f t="shared" ref="C63:C69" si="10">SUM(D63+E63)</f>
        <v>0</v>
      </c>
      <c r="D63" s="3446"/>
      <c r="E63" s="3446"/>
      <c r="F63" s="3446"/>
      <c r="G63" s="3344"/>
      <c r="H63" s="3447"/>
      <c r="I63" s="3448"/>
      <c r="J63" s="3449"/>
      <c r="K63" s="2440"/>
      <c r="L63" s="2440"/>
      <c r="M63" s="3450" t="str">
        <f>$CA63&amp;CB63</f>
        <v/>
      </c>
      <c r="N63" s="617"/>
      <c r="O63" s="617"/>
      <c r="P63" s="617"/>
      <c r="Q63" s="617"/>
      <c r="R63" s="617"/>
      <c r="S63" s="617"/>
      <c r="T63" s="617"/>
      <c r="U63" s="617"/>
      <c r="V63" s="617"/>
      <c r="W63" s="617"/>
      <c r="X63" s="617"/>
      <c r="Y63" s="617"/>
      <c r="Z63" s="617"/>
      <c r="AA63" s="617"/>
      <c r="AB63" s="617"/>
      <c r="AC63" s="617"/>
      <c r="AD63" s="617"/>
      <c r="AE63" s="617"/>
      <c r="AF63" s="617"/>
      <c r="AG63" s="617"/>
      <c r="AH63" s="617"/>
      <c r="AI63" s="617"/>
      <c r="AJ63" s="617"/>
      <c r="AK63" s="617"/>
      <c r="AL63" s="617"/>
      <c r="AM63" s="617"/>
      <c r="AN63" s="617"/>
      <c r="AO63" s="617"/>
      <c r="AP63" s="617"/>
      <c r="AQ63" s="617"/>
      <c r="AR63" s="3402"/>
      <c r="AS63" s="3402"/>
      <c r="AT63" s="3402"/>
      <c r="AU63" s="3402"/>
      <c r="AV63" s="3402"/>
      <c r="AW63" s="3402"/>
      <c r="AX63" s="3402"/>
      <c r="AY63" s="3402"/>
      <c r="AZ63" s="3402"/>
      <c r="BA63" s="3402"/>
      <c r="BB63" s="3402"/>
      <c r="BC63" s="3402"/>
      <c r="BD63" s="3402"/>
      <c r="BE63" s="3402"/>
      <c r="BF63" s="3402"/>
      <c r="BG63" s="3402"/>
      <c r="BH63" s="3402"/>
      <c r="BI63" s="3402"/>
      <c r="BJ63" s="3402"/>
      <c r="BK63" s="3402"/>
      <c r="BL63" s="3402"/>
      <c r="BM63" s="3402"/>
      <c r="BN63" s="3402"/>
      <c r="BO63" s="3402"/>
      <c r="BP63" s="3402"/>
      <c r="BQ63" s="3402"/>
      <c r="BR63" s="3402"/>
      <c r="BS63" s="3402"/>
      <c r="BT63" s="3402"/>
      <c r="BU63" s="3402"/>
      <c r="BV63" s="3402"/>
      <c r="BW63" s="3402"/>
      <c r="BX63" s="3402"/>
      <c r="BY63" s="3402"/>
      <c r="BZ63" s="3402"/>
      <c r="CA63" s="3403" t="str">
        <f>IF(AND($C63&lt;&gt;0,K63=""),"* No olvide ingresar la columna "&amp;K$59&amp;""&amp;" (Digite CERO si no tiene). ",IF(K63&gt;$C63,"* El Número de Pueblos Originarios no puede superar el Total. ",""))</f>
        <v/>
      </c>
      <c r="CB63" s="3403" t="str">
        <f>IF(AND($C63&lt;&gt;0,L63=""),"* No olvide ingresar la columna "&amp;L$59&amp;""&amp;" (Digite CERO si no tiene). ",IF(L63&gt;$C63,"* El Número de Migrantes no puede superar el Total. ",""))</f>
        <v/>
      </c>
      <c r="CC63" s="3402"/>
      <c r="CD63" s="3402"/>
      <c r="CE63" s="3404"/>
      <c r="CF63" s="3404"/>
      <c r="CG63" s="3404"/>
      <c r="CH63" s="3404"/>
      <c r="CI63" s="3404"/>
      <c r="CJ63" s="617"/>
      <c r="CK63" s="920">
        <f>IF(AND($C63&lt;&gt;0,K63=""),1,IF(K63&gt;$C63,1,0))</f>
        <v>0</v>
      </c>
      <c r="CL63" s="920">
        <f>IF(AND($C63&lt;&gt;0,L63=""),1,IF(L63&gt;$C63,1,0))</f>
        <v>0</v>
      </c>
    </row>
    <row r="64" spans="1:130" ht="15" customHeight="1" x14ac:dyDescent="0.35">
      <c r="A64" s="3451" t="s">
        <v>2028</v>
      </c>
      <c r="B64" s="3123"/>
      <c r="C64" s="3452">
        <f t="shared" si="10"/>
        <v>0</v>
      </c>
      <c r="D64" s="188"/>
      <c r="E64" s="188"/>
      <c r="F64" s="188"/>
      <c r="G64" s="327"/>
      <c r="H64" s="1403"/>
      <c r="I64" s="1253"/>
      <c r="J64" s="3453"/>
      <c r="K64" s="117"/>
      <c r="L64" s="37"/>
      <c r="M64" s="3450" t="str">
        <f t="shared" ref="M64:M69" si="11">$CA64&amp;CB64</f>
        <v/>
      </c>
      <c r="N64" s="617"/>
      <c r="O64" s="617"/>
      <c r="P64" s="617"/>
      <c r="Q64" s="617"/>
      <c r="R64" s="617"/>
      <c r="S64" s="617"/>
      <c r="T64" s="617"/>
      <c r="U64" s="617"/>
      <c r="V64" s="617"/>
      <c r="W64" s="617"/>
      <c r="X64" s="617"/>
      <c r="Y64" s="617"/>
      <c r="Z64" s="617"/>
      <c r="AA64" s="617"/>
      <c r="AB64" s="617"/>
      <c r="AC64" s="617"/>
      <c r="AD64" s="617"/>
      <c r="AE64" s="617"/>
      <c r="AF64" s="617"/>
      <c r="AG64" s="617"/>
      <c r="AH64" s="617"/>
      <c r="AI64" s="617"/>
      <c r="AJ64" s="617"/>
      <c r="AK64" s="617"/>
      <c r="AL64" s="617"/>
      <c r="AM64" s="617"/>
      <c r="AN64" s="617"/>
      <c r="AO64" s="617"/>
      <c r="AP64" s="617"/>
      <c r="AQ64" s="617"/>
      <c r="AR64" s="3402"/>
      <c r="AS64" s="3402"/>
      <c r="AT64" s="3402"/>
      <c r="AU64" s="3402"/>
      <c r="AV64" s="3402"/>
      <c r="AW64" s="3402"/>
      <c r="AX64" s="3402"/>
      <c r="AY64" s="3402"/>
      <c r="AZ64" s="3402"/>
      <c r="BA64" s="3402"/>
      <c r="BB64" s="3402"/>
      <c r="BC64" s="3402"/>
      <c r="BD64" s="3402"/>
      <c r="BE64" s="3402"/>
      <c r="BF64" s="3402"/>
      <c r="BG64" s="3402"/>
      <c r="BH64" s="3402"/>
      <c r="BI64" s="3402"/>
      <c r="BJ64" s="3402"/>
      <c r="BK64" s="3402"/>
      <c r="BL64" s="3402"/>
      <c r="BM64" s="3402"/>
      <c r="BN64" s="3402"/>
      <c r="BO64" s="3402"/>
      <c r="BP64" s="3402"/>
      <c r="BQ64" s="3402"/>
      <c r="BR64" s="3402"/>
      <c r="BS64" s="3402"/>
      <c r="BT64" s="3402"/>
      <c r="BU64" s="3402"/>
      <c r="BV64" s="3402"/>
      <c r="BW64" s="3402"/>
      <c r="BX64" s="3402"/>
      <c r="BY64" s="3402"/>
      <c r="BZ64" s="3402"/>
      <c r="CA64" s="3403" t="str">
        <f t="shared" ref="CA64:CA69" si="12">IF(AND($C64&lt;&gt;0,K64=""),"* No olvide ingresar la columna "&amp;K$59&amp;""&amp;" (Digite CERO si no tiene). ",IF(K64&gt;$C64,"* El Número de Pueblos Originarios no puede superar el Total. ",""))</f>
        <v/>
      </c>
      <c r="CB64" s="3403" t="str">
        <f t="shared" ref="CB64:CB69" si="13">IF(AND($C64&lt;&gt;0,L64=""),"* No olvide ingresar la columna "&amp;L$59&amp;""&amp;" (Digite CERO si no tiene). ",IF(L64&gt;$C64,"* El Número de Migrantes no puede superar el Total. ",""))</f>
        <v/>
      </c>
      <c r="CC64" s="3402"/>
      <c r="CD64" s="3402"/>
      <c r="CE64" s="3404"/>
      <c r="CF64" s="3404"/>
      <c r="CG64" s="3404"/>
      <c r="CH64" s="3404"/>
      <c r="CI64" s="3404"/>
      <c r="CJ64" s="617"/>
      <c r="CK64" s="920">
        <f t="shared" ref="CK64:CL69" si="14">IF(AND($C64&lt;&gt;0,K64=""),1,IF(K64&gt;$C64,1,0))</f>
        <v>0</v>
      </c>
      <c r="CL64" s="920">
        <f t="shared" si="14"/>
        <v>0</v>
      </c>
    </row>
    <row r="65" spans="1:90" ht="15" customHeight="1" x14ac:dyDescent="0.35">
      <c r="A65" s="3122" t="s">
        <v>2029</v>
      </c>
      <c r="B65" s="3123"/>
      <c r="C65" s="3290">
        <f t="shared" si="10"/>
        <v>0</v>
      </c>
      <c r="D65" s="324"/>
      <c r="E65" s="324"/>
      <c r="F65" s="324"/>
      <c r="G65" s="36"/>
      <c r="H65" s="117"/>
      <c r="I65" s="2845"/>
      <c r="J65" s="3454"/>
      <c r="K65" s="117"/>
      <c r="L65" s="37"/>
      <c r="M65" s="3450" t="str">
        <f t="shared" si="11"/>
        <v/>
      </c>
      <c r="N65" s="617"/>
      <c r="O65" s="617"/>
      <c r="P65" s="617"/>
      <c r="Q65" s="617"/>
      <c r="R65" s="617"/>
      <c r="S65" s="617"/>
      <c r="T65" s="617"/>
      <c r="U65" s="617"/>
      <c r="V65" s="617"/>
      <c r="W65" s="617"/>
      <c r="X65" s="617"/>
      <c r="Y65" s="617"/>
      <c r="Z65" s="617"/>
      <c r="AA65" s="617"/>
      <c r="AB65" s="617"/>
      <c r="AC65" s="617"/>
      <c r="AD65" s="617"/>
      <c r="AE65" s="617"/>
      <c r="AF65" s="617"/>
      <c r="AG65" s="617"/>
      <c r="AH65" s="617"/>
      <c r="AI65" s="617"/>
      <c r="AJ65" s="617"/>
      <c r="AK65" s="617"/>
      <c r="AL65" s="617"/>
      <c r="AM65" s="617"/>
      <c r="AN65" s="617"/>
      <c r="AO65" s="617"/>
      <c r="AP65" s="617"/>
      <c r="AQ65" s="617"/>
      <c r="AR65" s="3402"/>
      <c r="AS65" s="3402"/>
      <c r="AT65" s="3402"/>
      <c r="AU65" s="3402"/>
      <c r="AV65" s="3402"/>
      <c r="AW65" s="3402"/>
      <c r="AX65" s="3402"/>
      <c r="AY65" s="3402"/>
      <c r="AZ65" s="3402"/>
      <c r="BA65" s="3402"/>
      <c r="BB65" s="3402"/>
      <c r="BC65" s="3402"/>
      <c r="BD65" s="3402"/>
      <c r="BE65" s="3402"/>
      <c r="BF65" s="3402"/>
      <c r="BG65" s="3402"/>
      <c r="BH65" s="3402"/>
      <c r="BI65" s="3402"/>
      <c r="BJ65" s="3402"/>
      <c r="BK65" s="3402"/>
      <c r="BL65" s="3402"/>
      <c r="BM65" s="3402"/>
      <c r="BN65" s="3402"/>
      <c r="BO65" s="3402"/>
      <c r="BP65" s="3402"/>
      <c r="BQ65" s="3402"/>
      <c r="BR65" s="3402"/>
      <c r="BS65" s="3402"/>
      <c r="BT65" s="3402"/>
      <c r="BU65" s="3402"/>
      <c r="BV65" s="3402"/>
      <c r="BW65" s="3402"/>
      <c r="BX65" s="3402"/>
      <c r="BY65" s="3402"/>
      <c r="BZ65" s="3402"/>
      <c r="CA65" s="3403" t="str">
        <f t="shared" si="12"/>
        <v/>
      </c>
      <c r="CB65" s="3403" t="str">
        <f t="shared" si="13"/>
        <v/>
      </c>
      <c r="CC65" s="3402"/>
      <c r="CD65" s="3402"/>
      <c r="CE65" s="3404"/>
      <c r="CF65" s="3404"/>
      <c r="CG65" s="3404"/>
      <c r="CH65" s="3404"/>
      <c r="CI65" s="3404"/>
      <c r="CJ65" s="617"/>
      <c r="CK65" s="920">
        <f t="shared" si="14"/>
        <v>0</v>
      </c>
      <c r="CL65" s="920">
        <f t="shared" si="14"/>
        <v>0</v>
      </c>
    </row>
    <row r="66" spans="1:90" ht="15" customHeight="1" x14ac:dyDescent="0.35">
      <c r="A66" s="3122" t="s">
        <v>2030</v>
      </c>
      <c r="B66" s="3123"/>
      <c r="C66" s="3455">
        <f t="shared" si="10"/>
        <v>0</v>
      </c>
      <c r="D66" s="3456"/>
      <c r="E66" s="3456"/>
      <c r="F66" s="3456"/>
      <c r="G66" s="3456"/>
      <c r="H66" s="3457"/>
      <c r="I66" s="35"/>
      <c r="J66" s="1845"/>
      <c r="K66" s="117"/>
      <c r="L66" s="37"/>
      <c r="M66" s="3450" t="str">
        <f t="shared" si="11"/>
        <v/>
      </c>
      <c r="N66" s="617"/>
      <c r="O66" s="617"/>
      <c r="P66" s="617"/>
      <c r="Q66" s="617"/>
      <c r="R66" s="617"/>
      <c r="S66" s="617"/>
      <c r="T66" s="617"/>
      <c r="U66" s="617"/>
      <c r="V66" s="617"/>
      <c r="W66" s="617"/>
      <c r="X66" s="617"/>
      <c r="Y66" s="617"/>
      <c r="Z66" s="617"/>
      <c r="AA66" s="617"/>
      <c r="AB66" s="617"/>
      <c r="AC66" s="617"/>
      <c r="AD66" s="617"/>
      <c r="AE66" s="617"/>
      <c r="AF66" s="617"/>
      <c r="AG66" s="617"/>
      <c r="AH66" s="617"/>
      <c r="AI66" s="617"/>
      <c r="AJ66" s="617"/>
      <c r="AK66" s="617"/>
      <c r="AL66" s="617"/>
      <c r="AM66" s="617"/>
      <c r="AN66" s="617"/>
      <c r="AO66" s="617"/>
      <c r="AP66" s="617"/>
      <c r="AQ66" s="617"/>
      <c r="AR66" s="3402"/>
      <c r="AS66" s="3402"/>
      <c r="AT66" s="3402"/>
      <c r="AU66" s="3402"/>
      <c r="AV66" s="3402"/>
      <c r="AW66" s="3402"/>
      <c r="AX66" s="3402"/>
      <c r="AY66" s="3402"/>
      <c r="AZ66" s="3402"/>
      <c r="BA66" s="3402"/>
      <c r="BB66" s="3402"/>
      <c r="BC66" s="3402"/>
      <c r="BD66" s="3402"/>
      <c r="BE66" s="3402"/>
      <c r="BF66" s="3402"/>
      <c r="BG66" s="3402"/>
      <c r="BH66" s="3402"/>
      <c r="BI66" s="3402"/>
      <c r="BJ66" s="3402"/>
      <c r="BK66" s="3402"/>
      <c r="BL66" s="3402"/>
      <c r="BM66" s="3402"/>
      <c r="BN66" s="3402"/>
      <c r="BO66" s="3402"/>
      <c r="BP66" s="3402"/>
      <c r="BQ66" s="3402"/>
      <c r="BR66" s="3402"/>
      <c r="BS66" s="3402"/>
      <c r="BT66" s="3402"/>
      <c r="BU66" s="3402"/>
      <c r="BV66" s="3402"/>
      <c r="BW66" s="3402"/>
      <c r="BX66" s="3402"/>
      <c r="BY66" s="3402"/>
      <c r="BZ66" s="3402"/>
      <c r="CA66" s="3403" t="str">
        <f t="shared" si="12"/>
        <v/>
      </c>
      <c r="CB66" s="3403" t="str">
        <f t="shared" si="13"/>
        <v/>
      </c>
      <c r="CC66" s="3402"/>
      <c r="CD66" s="3402"/>
      <c r="CE66" s="3404"/>
      <c r="CF66" s="3404"/>
      <c r="CG66" s="3404"/>
      <c r="CH66" s="3404"/>
      <c r="CI66" s="3404"/>
      <c r="CJ66" s="617"/>
      <c r="CK66" s="920">
        <f t="shared" si="14"/>
        <v>0</v>
      </c>
      <c r="CL66" s="920">
        <f t="shared" si="14"/>
        <v>0</v>
      </c>
    </row>
    <row r="67" spans="1:90" ht="20.25" customHeight="1" x14ac:dyDescent="0.35">
      <c r="A67" s="3122" t="s">
        <v>2031</v>
      </c>
      <c r="B67" s="3123"/>
      <c r="C67" s="1857">
        <f t="shared" si="10"/>
        <v>0</v>
      </c>
      <c r="D67" s="3456"/>
      <c r="E67" s="3456"/>
      <c r="F67" s="3456"/>
      <c r="G67" s="3456"/>
      <c r="H67" s="3457"/>
      <c r="I67" s="35"/>
      <c r="J67" s="1845"/>
      <c r="K67" s="117"/>
      <c r="L67" s="37"/>
      <c r="M67" s="3450" t="str">
        <f t="shared" si="11"/>
        <v/>
      </c>
      <c r="N67" s="617"/>
      <c r="O67" s="617"/>
      <c r="P67" s="617"/>
      <c r="Q67" s="617"/>
      <c r="R67" s="617"/>
      <c r="S67" s="617"/>
      <c r="T67" s="617"/>
      <c r="U67" s="617"/>
      <c r="V67" s="617"/>
      <c r="W67" s="617"/>
      <c r="X67" s="617"/>
      <c r="Y67" s="617"/>
      <c r="Z67" s="617"/>
      <c r="AA67" s="617"/>
      <c r="AB67" s="617"/>
      <c r="AC67" s="617"/>
      <c r="AD67" s="617"/>
      <c r="AE67" s="617"/>
      <c r="AF67" s="617"/>
      <c r="AG67" s="617"/>
      <c r="AH67" s="617"/>
      <c r="AI67" s="617"/>
      <c r="AJ67" s="617"/>
      <c r="AK67" s="617"/>
      <c r="AL67" s="617"/>
      <c r="AM67" s="617"/>
      <c r="AN67" s="617"/>
      <c r="AO67" s="617"/>
      <c r="AP67" s="617"/>
      <c r="AQ67" s="617"/>
      <c r="AR67" s="3402"/>
      <c r="AS67" s="3402"/>
      <c r="AT67" s="3402"/>
      <c r="AU67" s="3402"/>
      <c r="AV67" s="3402"/>
      <c r="AW67" s="3402"/>
      <c r="AX67" s="3402"/>
      <c r="AY67" s="3402"/>
      <c r="AZ67" s="3402"/>
      <c r="BA67" s="3402"/>
      <c r="BB67" s="3402"/>
      <c r="BC67" s="3402"/>
      <c r="BD67" s="3402"/>
      <c r="BE67" s="3402"/>
      <c r="BF67" s="3402"/>
      <c r="BG67" s="3402"/>
      <c r="BH67" s="3402"/>
      <c r="BI67" s="3402"/>
      <c r="BJ67" s="3402"/>
      <c r="BK67" s="3402"/>
      <c r="BL67" s="3402"/>
      <c r="BM67" s="3402"/>
      <c r="BN67" s="3402"/>
      <c r="BO67" s="3402"/>
      <c r="BP67" s="3402"/>
      <c r="BQ67" s="3402"/>
      <c r="BR67" s="3402"/>
      <c r="BS67" s="3402"/>
      <c r="BT67" s="3402"/>
      <c r="BU67" s="3402"/>
      <c r="BV67" s="3402"/>
      <c r="BW67" s="3402"/>
      <c r="BX67" s="3402"/>
      <c r="BY67" s="3402"/>
      <c r="BZ67" s="3402"/>
      <c r="CA67" s="3403" t="str">
        <f t="shared" si="12"/>
        <v/>
      </c>
      <c r="CB67" s="3403" t="str">
        <f t="shared" si="13"/>
        <v/>
      </c>
      <c r="CC67" s="3402"/>
      <c r="CD67" s="3402"/>
      <c r="CE67" s="3404"/>
      <c r="CF67" s="3404"/>
      <c r="CG67" s="3404"/>
      <c r="CH67" s="3404"/>
      <c r="CI67" s="3404"/>
      <c r="CJ67" s="617"/>
      <c r="CK67" s="920">
        <f t="shared" si="14"/>
        <v>0</v>
      </c>
      <c r="CL67" s="920">
        <f t="shared" si="14"/>
        <v>0</v>
      </c>
    </row>
    <row r="68" spans="1:90" ht="15" customHeight="1" x14ac:dyDescent="0.35">
      <c r="A68" s="3458" t="s">
        <v>2032</v>
      </c>
      <c r="B68" s="3459"/>
      <c r="C68" s="2781">
        <f t="shared" si="10"/>
        <v>0</v>
      </c>
      <c r="D68" s="1248"/>
      <c r="E68" s="1248"/>
      <c r="F68" s="1248"/>
      <c r="G68" s="1248"/>
      <c r="H68" s="3460"/>
      <c r="I68" s="84"/>
      <c r="J68" s="3461"/>
      <c r="K68" s="1430"/>
      <c r="L68" s="83"/>
      <c r="M68" s="3450" t="str">
        <f>$CA68&amp;CB68</f>
        <v/>
      </c>
      <c r="N68" s="617"/>
      <c r="O68" s="617"/>
      <c r="P68" s="617"/>
      <c r="Q68" s="617"/>
      <c r="R68" s="617"/>
      <c r="S68" s="617"/>
      <c r="T68" s="617"/>
      <c r="U68" s="617"/>
      <c r="V68" s="617"/>
      <c r="W68" s="617"/>
      <c r="X68" s="617"/>
      <c r="Y68" s="617"/>
      <c r="Z68" s="617"/>
      <c r="AA68" s="617"/>
      <c r="AB68" s="617"/>
      <c r="AC68" s="617"/>
      <c r="AD68" s="617"/>
      <c r="AE68" s="617"/>
      <c r="AF68" s="617"/>
      <c r="AG68" s="617"/>
      <c r="AH68" s="617"/>
      <c r="AI68" s="617"/>
      <c r="AJ68" s="617"/>
      <c r="AK68" s="617"/>
      <c r="AL68" s="617"/>
      <c r="AM68" s="617"/>
      <c r="AN68" s="617"/>
      <c r="AO68" s="617"/>
      <c r="AP68" s="617"/>
      <c r="AQ68" s="617"/>
      <c r="AR68" s="3402"/>
      <c r="AS68" s="3402"/>
      <c r="AT68" s="3402"/>
      <c r="AU68" s="3402"/>
      <c r="AV68" s="3402"/>
      <c r="AW68" s="3402"/>
      <c r="AX68" s="3402"/>
      <c r="AY68" s="3402"/>
      <c r="AZ68" s="3402"/>
      <c r="BA68" s="3402"/>
      <c r="BB68" s="3402"/>
      <c r="BC68" s="3402"/>
      <c r="BD68" s="3402"/>
      <c r="BE68" s="3402"/>
      <c r="BF68" s="3402"/>
      <c r="BG68" s="3402"/>
      <c r="BH68" s="3402"/>
      <c r="BI68" s="3402"/>
      <c r="BJ68" s="3402"/>
      <c r="BK68" s="3402"/>
      <c r="BL68" s="3402"/>
      <c r="BM68" s="3402"/>
      <c r="BN68" s="3402"/>
      <c r="BO68" s="3402"/>
      <c r="BP68" s="3402"/>
      <c r="BQ68" s="3402"/>
      <c r="BR68" s="3402"/>
      <c r="BS68" s="3402"/>
      <c r="BT68" s="3402"/>
      <c r="BU68" s="3402"/>
      <c r="BV68" s="3402"/>
      <c r="BW68" s="3402"/>
      <c r="BX68" s="3402"/>
      <c r="BY68" s="3402"/>
      <c r="BZ68" s="3402"/>
      <c r="CA68" s="3403" t="str">
        <f>IF(AND($C68&lt;&gt;0,K68=""),"* No olvide ingresar la columna "&amp;K$59&amp;""&amp;" (Digite CERO si no tiene). ",IF(K68&gt;$C68,"* El Número de Pueblos Originarios no puede superar el Total. ",""))</f>
        <v/>
      </c>
      <c r="CB68" s="3403" t="str">
        <f t="shared" si="13"/>
        <v/>
      </c>
      <c r="CC68" s="3402"/>
      <c r="CD68" s="3402"/>
      <c r="CE68" s="3404"/>
      <c r="CF68" s="3404"/>
      <c r="CG68" s="3404"/>
      <c r="CH68" s="3404"/>
      <c r="CI68" s="3404"/>
      <c r="CJ68" s="617"/>
      <c r="CK68" s="920">
        <f t="shared" si="14"/>
        <v>0</v>
      </c>
      <c r="CL68" s="920">
        <f t="shared" si="14"/>
        <v>0</v>
      </c>
    </row>
    <row r="69" spans="1:90" ht="15" customHeight="1" x14ac:dyDescent="0.35">
      <c r="A69" s="3462" t="s">
        <v>2033</v>
      </c>
      <c r="B69" s="3463"/>
      <c r="C69" s="3414">
        <f t="shared" si="10"/>
        <v>0</v>
      </c>
      <c r="D69" s="3464"/>
      <c r="E69" s="3464"/>
      <c r="F69" s="3464"/>
      <c r="G69" s="3464"/>
      <c r="H69" s="3465"/>
      <c r="I69" s="3102"/>
      <c r="J69" s="3466"/>
      <c r="K69" s="3105"/>
      <c r="L69" s="1887"/>
      <c r="M69" s="3450" t="str">
        <f t="shared" si="11"/>
        <v/>
      </c>
      <c r="N69" s="617"/>
      <c r="O69" s="617"/>
      <c r="P69" s="617"/>
      <c r="Q69" s="617"/>
      <c r="R69" s="617"/>
      <c r="S69" s="617"/>
      <c r="T69" s="617"/>
      <c r="U69" s="617"/>
      <c r="V69" s="617"/>
      <c r="W69" s="617"/>
      <c r="X69" s="617"/>
      <c r="Y69" s="617"/>
      <c r="Z69" s="617"/>
      <c r="AA69" s="617"/>
      <c r="AB69" s="617"/>
      <c r="AC69" s="617"/>
      <c r="AD69" s="617"/>
      <c r="AE69" s="617"/>
      <c r="AF69" s="617"/>
      <c r="AG69" s="617"/>
      <c r="AH69" s="617"/>
      <c r="AI69" s="617"/>
      <c r="AJ69" s="617"/>
      <c r="AK69" s="617"/>
      <c r="AL69" s="617"/>
      <c r="AM69" s="617"/>
      <c r="AN69" s="617"/>
      <c r="AO69" s="617"/>
      <c r="AP69" s="617"/>
      <c r="AQ69" s="617"/>
      <c r="AR69" s="3402"/>
      <c r="AS69" s="3402"/>
      <c r="AT69" s="3402"/>
      <c r="AU69" s="3402"/>
      <c r="AV69" s="3402"/>
      <c r="AW69" s="3402"/>
      <c r="AX69" s="3402"/>
      <c r="AY69" s="3402"/>
      <c r="AZ69" s="3402"/>
      <c r="BA69" s="3402"/>
      <c r="BB69" s="3402"/>
      <c r="BC69" s="3402"/>
      <c r="BD69" s="3402"/>
      <c r="BE69" s="3402"/>
      <c r="BF69" s="3402"/>
      <c r="BG69" s="3402"/>
      <c r="BH69" s="3402"/>
      <c r="BI69" s="3402"/>
      <c r="BJ69" s="3402"/>
      <c r="BK69" s="3402"/>
      <c r="BL69" s="3402"/>
      <c r="BM69" s="3402"/>
      <c r="BN69" s="3402"/>
      <c r="BO69" s="3402"/>
      <c r="BP69" s="3402"/>
      <c r="BQ69" s="3402"/>
      <c r="BR69" s="3402"/>
      <c r="BS69" s="3402"/>
      <c r="BT69" s="3402"/>
      <c r="BU69" s="3402"/>
      <c r="BV69" s="3402"/>
      <c r="BW69" s="3402"/>
      <c r="BX69" s="3402"/>
      <c r="BY69" s="3402"/>
      <c r="BZ69" s="3402"/>
      <c r="CA69" s="3403" t="str">
        <f t="shared" si="12"/>
        <v/>
      </c>
      <c r="CB69" s="3403" t="str">
        <f t="shared" si="13"/>
        <v/>
      </c>
      <c r="CC69" s="3402"/>
      <c r="CD69" s="3402"/>
      <c r="CE69" s="3404"/>
      <c r="CF69" s="3404"/>
      <c r="CG69" s="3404"/>
      <c r="CH69" s="3404"/>
      <c r="CI69" s="3404"/>
      <c r="CJ69" s="617"/>
      <c r="CK69" s="920">
        <f t="shared" si="14"/>
        <v>0</v>
      </c>
      <c r="CL69" s="920">
        <f t="shared" si="14"/>
        <v>0</v>
      </c>
    </row>
    <row r="70" spans="1:90" s="1748" customFormat="1" ht="18" customHeight="1" x14ac:dyDescent="0.35">
      <c r="A70" s="3467" t="s">
        <v>2034</v>
      </c>
      <c r="B70" s="3468"/>
      <c r="C70" s="3468"/>
      <c r="D70" s="3468"/>
      <c r="E70" s="3468"/>
      <c r="F70" s="3468"/>
      <c r="G70" s="3468"/>
      <c r="H70" s="3468"/>
      <c r="I70" s="3468"/>
      <c r="J70" s="3469"/>
      <c r="K70" s="3469"/>
      <c r="L70" s="3470"/>
    </row>
    <row r="71" spans="1:90" ht="15" customHeight="1" x14ac:dyDescent="0.35">
      <c r="A71" s="2415" t="s">
        <v>1985</v>
      </c>
      <c r="B71" s="3340" t="s">
        <v>375</v>
      </c>
      <c r="C71" s="2424"/>
      <c r="D71" s="2415"/>
      <c r="E71" s="3471" t="s">
        <v>9</v>
      </c>
      <c r="F71" s="3471"/>
      <c r="G71" s="3471"/>
      <c r="H71" s="3472"/>
      <c r="I71" s="2439" t="s">
        <v>10</v>
      </c>
      <c r="J71" s="2439" t="s">
        <v>11</v>
      </c>
    </row>
    <row r="72" spans="1:90" ht="15" customHeight="1" x14ac:dyDescent="0.35">
      <c r="A72" s="3473"/>
      <c r="B72" s="3220"/>
      <c r="C72" s="2426"/>
      <c r="D72" s="2416"/>
      <c r="E72" s="3474" t="s">
        <v>574</v>
      </c>
      <c r="F72" s="3475"/>
      <c r="G72" s="3476" t="s">
        <v>575</v>
      </c>
      <c r="H72" s="3477"/>
      <c r="I72" s="3319"/>
      <c r="J72" s="3319"/>
    </row>
    <row r="73" spans="1:90" ht="15" customHeight="1" x14ac:dyDescent="0.35">
      <c r="A73" s="2416"/>
      <c r="B73" s="3478" t="s">
        <v>33</v>
      </c>
      <c r="C73" s="3479" t="s">
        <v>34</v>
      </c>
      <c r="D73" s="1762" t="s">
        <v>35</v>
      </c>
      <c r="E73" s="3480" t="s">
        <v>34</v>
      </c>
      <c r="F73" s="3481" t="s">
        <v>35</v>
      </c>
      <c r="G73" s="3480" t="s">
        <v>34</v>
      </c>
      <c r="H73" s="3482" t="s">
        <v>35</v>
      </c>
      <c r="I73" s="2440"/>
      <c r="J73" s="2440"/>
    </row>
    <row r="74" spans="1:90" ht="15" customHeight="1" x14ac:dyDescent="0.35">
      <c r="A74" s="1578" t="s">
        <v>827</v>
      </c>
      <c r="B74" s="1857">
        <f>SUM(C74:D74)</f>
        <v>0</v>
      </c>
      <c r="C74" s="3483">
        <f t="shared" ref="C74:D76" si="15">+E74+G74</f>
        <v>0</v>
      </c>
      <c r="D74" s="3484">
        <f t="shared" si="15"/>
        <v>0</v>
      </c>
      <c r="E74" s="3485"/>
      <c r="F74" s="2642"/>
      <c r="G74" s="2641"/>
      <c r="H74" s="3486"/>
      <c r="I74" s="3487"/>
      <c r="J74" s="2639"/>
      <c r="K74" s="3450" t="str">
        <f>$CA74&amp;CB74</f>
        <v/>
      </c>
      <c r="L74" s="617"/>
      <c r="M74" s="617"/>
      <c r="N74" s="617"/>
      <c r="O74" s="617"/>
      <c r="P74" s="617"/>
      <c r="Q74" s="617"/>
      <c r="R74" s="617"/>
      <c r="S74" s="617"/>
      <c r="T74" s="617"/>
      <c r="U74" s="617"/>
      <c r="V74" s="617"/>
      <c r="W74" s="617"/>
      <c r="X74" s="617"/>
      <c r="Y74" s="617"/>
      <c r="Z74" s="617"/>
      <c r="AA74" s="617"/>
      <c r="AB74" s="617"/>
      <c r="AC74" s="617"/>
      <c r="AD74" s="617"/>
      <c r="AE74" s="617"/>
      <c r="AF74" s="617"/>
      <c r="AG74" s="617"/>
      <c r="AH74" s="617"/>
      <c r="AI74" s="617"/>
      <c r="AJ74" s="617"/>
      <c r="AK74" s="617"/>
      <c r="AL74" s="617"/>
      <c r="AM74" s="617"/>
      <c r="AN74" s="617"/>
      <c r="AO74" s="617"/>
      <c r="AP74" s="3402"/>
      <c r="AQ74" s="3402"/>
      <c r="AR74" s="3402"/>
      <c r="AS74" s="3402"/>
      <c r="AT74" s="3402"/>
      <c r="AU74" s="3402"/>
      <c r="AV74" s="3402"/>
      <c r="AW74" s="3402"/>
      <c r="AX74" s="3402"/>
      <c r="AY74" s="3402"/>
      <c r="AZ74" s="3402"/>
      <c r="BA74" s="3402"/>
      <c r="BB74" s="3402"/>
      <c r="BC74" s="3402"/>
      <c r="BD74" s="3402"/>
      <c r="BE74" s="3402"/>
      <c r="BF74" s="3402"/>
      <c r="BG74" s="3402"/>
      <c r="BH74" s="3402"/>
      <c r="BI74" s="3402"/>
      <c r="BJ74" s="3402"/>
      <c r="BK74" s="3402"/>
      <c r="BL74" s="3402"/>
      <c r="BM74" s="3402"/>
      <c r="BN74" s="3402"/>
      <c r="BO74" s="3402"/>
      <c r="BP74" s="3402"/>
      <c r="BQ74" s="3402"/>
      <c r="BR74" s="3402"/>
      <c r="BS74" s="3402"/>
      <c r="BT74" s="3402"/>
      <c r="BU74" s="3402"/>
      <c r="BV74" s="3402"/>
      <c r="BW74" s="3402"/>
      <c r="BX74" s="3402"/>
      <c r="BY74" s="3402"/>
      <c r="BZ74" s="3402"/>
      <c r="CA74" s="3403" t="str">
        <f>IF(AND($B74&lt;&gt;0,I74=""),"* No olvide ingresar la columna "&amp;I$69&amp;""&amp;" (Digite CERO si no tiene). ",IF(I74&gt;$B74,"* El Número de Pueblos Originarios no puede superar el Total. ",""))</f>
        <v/>
      </c>
      <c r="CB74" s="3403" t="str">
        <f>IF(AND($B74&lt;&gt;0,J74=""),"* No olvide ingresar la columna "&amp;J$69&amp;""&amp;" (Digite CERO si no tiene). ",IF(J74&gt;$B74,"* El Número de Migrantes no puede superar el Total. ",""))</f>
        <v/>
      </c>
      <c r="CC74" s="3402"/>
      <c r="CD74" s="3402"/>
      <c r="CE74" s="3404"/>
      <c r="CF74" s="3404"/>
      <c r="CG74" s="3404"/>
      <c r="CH74" s="3404"/>
      <c r="CI74" s="3404"/>
      <c r="CJ74" s="617"/>
      <c r="CK74" s="920">
        <f>IF(AND($B74&lt;&gt;0,I74=""),1,IF(I74&gt;$B74,1,0))</f>
        <v>0</v>
      </c>
      <c r="CL74" s="920">
        <f>IF(AND($B74&lt;&gt;0,J74=""),1,IF(J74&gt;$B74,1,0))</f>
        <v>0</v>
      </c>
    </row>
    <row r="75" spans="1:90" ht="15" customHeight="1" x14ac:dyDescent="0.35">
      <c r="A75" s="1578" t="s">
        <v>2015</v>
      </c>
      <c r="B75" s="1484">
        <f>SUM(C75:D75)</f>
        <v>0</v>
      </c>
      <c r="C75" s="3488">
        <f t="shared" si="15"/>
        <v>0</v>
      </c>
      <c r="D75" s="536">
        <f t="shared" si="15"/>
        <v>0</v>
      </c>
      <c r="E75" s="2650"/>
      <c r="F75" s="2706"/>
      <c r="G75" s="2650"/>
      <c r="H75" s="3489"/>
      <c r="I75" s="3490"/>
      <c r="J75" s="2651"/>
      <c r="K75" s="3450" t="str">
        <f t="shared" ref="K75:K76" si="16">$CA75&amp;CB75</f>
        <v/>
      </c>
      <c r="L75" s="617"/>
      <c r="M75" s="617"/>
      <c r="N75" s="617"/>
      <c r="O75" s="617"/>
      <c r="P75" s="617"/>
      <c r="Q75" s="617"/>
      <c r="R75" s="617"/>
      <c r="S75" s="617"/>
      <c r="T75" s="617"/>
      <c r="U75" s="617"/>
      <c r="V75" s="617"/>
      <c r="W75" s="617"/>
      <c r="X75" s="617"/>
      <c r="Y75" s="617"/>
      <c r="Z75" s="617"/>
      <c r="AA75" s="617"/>
      <c r="AB75" s="617"/>
      <c r="AC75" s="617"/>
      <c r="AD75" s="617"/>
      <c r="AE75" s="617"/>
      <c r="AF75" s="617"/>
      <c r="AG75" s="617"/>
      <c r="AH75" s="617"/>
      <c r="AI75" s="617"/>
      <c r="AJ75" s="617"/>
      <c r="AK75" s="617"/>
      <c r="AL75" s="617"/>
      <c r="AM75" s="617"/>
      <c r="AN75" s="617"/>
      <c r="AO75" s="617"/>
      <c r="AP75" s="3402"/>
      <c r="AQ75" s="3402"/>
      <c r="AR75" s="3402"/>
      <c r="AS75" s="3402"/>
      <c r="AT75" s="3402"/>
      <c r="AU75" s="3402"/>
      <c r="AV75" s="3402"/>
      <c r="AW75" s="3402"/>
      <c r="AX75" s="3402"/>
      <c r="AY75" s="3402"/>
      <c r="AZ75" s="3402"/>
      <c r="BA75" s="3402"/>
      <c r="BB75" s="3402"/>
      <c r="BC75" s="3402"/>
      <c r="BD75" s="3402"/>
      <c r="BE75" s="3402"/>
      <c r="BF75" s="3402"/>
      <c r="BG75" s="3402"/>
      <c r="BH75" s="3402"/>
      <c r="BI75" s="3402"/>
      <c r="BJ75" s="3402"/>
      <c r="BK75" s="3402"/>
      <c r="BL75" s="3402"/>
      <c r="BM75" s="3402"/>
      <c r="BN75" s="3402"/>
      <c r="BO75" s="3402"/>
      <c r="BP75" s="3402"/>
      <c r="BQ75" s="3402"/>
      <c r="BR75" s="3402"/>
      <c r="BS75" s="3402"/>
      <c r="BT75" s="3402"/>
      <c r="BU75" s="3402"/>
      <c r="BV75" s="3402"/>
      <c r="BW75" s="3402"/>
      <c r="BX75" s="3402"/>
      <c r="BY75" s="3402"/>
      <c r="BZ75" s="3402"/>
      <c r="CA75" s="3403" t="str">
        <f t="shared" ref="CA75:CA76" si="17">IF(AND($B75&lt;&gt;0,I75=""),"* No olvide ingresar la columna "&amp;I$69&amp;""&amp;" (Digite CERO si no tiene). ",IF(I75&gt;$B75,"* El Número de Pueblos Originarios no puede superar el Total. ",""))</f>
        <v/>
      </c>
      <c r="CB75" s="3403" t="str">
        <f t="shared" ref="CB75:CB76" si="18">IF(AND($B75&lt;&gt;0,J75=""),"* No olvide ingresar la columna "&amp;J$69&amp;""&amp;" (Digite CERO si no tiene). ",IF(J75&gt;$B75,"* El Número de Migrantes no puede superar el Total. ",""))</f>
        <v/>
      </c>
      <c r="CC75" s="3402"/>
      <c r="CD75" s="3402"/>
      <c r="CE75" s="3404"/>
      <c r="CF75" s="3404"/>
      <c r="CG75" s="3404"/>
      <c r="CH75" s="3404"/>
      <c r="CI75" s="3404"/>
      <c r="CJ75" s="617"/>
      <c r="CK75" s="920">
        <f t="shared" ref="CK75:CL76" si="19">IF(AND($B75&lt;&gt;0,I75=""),1,IF(I75&gt;$B75,1,0))</f>
        <v>0</v>
      </c>
      <c r="CL75" s="920">
        <f t="shared" si="19"/>
        <v>0</v>
      </c>
    </row>
    <row r="76" spans="1:90" ht="15" customHeight="1" x14ac:dyDescent="0.35">
      <c r="A76" s="1578" t="s">
        <v>2035</v>
      </c>
      <c r="B76" s="1639">
        <f>SUM(C76:D76)</f>
        <v>0</v>
      </c>
      <c r="C76" s="3491">
        <f t="shared" si="15"/>
        <v>0</v>
      </c>
      <c r="D76" s="553">
        <f t="shared" si="15"/>
        <v>0</v>
      </c>
      <c r="E76" s="2680"/>
      <c r="F76" s="2682"/>
      <c r="G76" s="2680"/>
      <c r="H76" s="3492"/>
      <c r="I76" s="1434"/>
      <c r="J76" s="2681"/>
      <c r="K76" s="3450" t="str">
        <f t="shared" si="16"/>
        <v/>
      </c>
      <c r="L76" s="617"/>
      <c r="M76" s="617"/>
      <c r="N76" s="617"/>
      <c r="O76" s="617"/>
      <c r="P76" s="617"/>
      <c r="Q76" s="617"/>
      <c r="R76" s="617"/>
      <c r="S76" s="617"/>
      <c r="T76" s="617"/>
      <c r="U76" s="617"/>
      <c r="V76" s="617"/>
      <c r="W76" s="617"/>
      <c r="X76" s="617"/>
      <c r="Y76" s="617"/>
      <c r="Z76" s="617"/>
      <c r="AA76" s="617"/>
      <c r="AB76" s="617"/>
      <c r="AC76" s="617"/>
      <c r="AD76" s="617"/>
      <c r="AE76" s="617"/>
      <c r="AF76" s="617"/>
      <c r="AG76" s="617"/>
      <c r="AH76" s="617"/>
      <c r="AI76" s="617"/>
      <c r="AJ76" s="617"/>
      <c r="AK76" s="617"/>
      <c r="AL76" s="617"/>
      <c r="AM76" s="617"/>
      <c r="AN76" s="617"/>
      <c r="AO76" s="617"/>
      <c r="AP76" s="3402"/>
      <c r="AQ76" s="3402"/>
      <c r="AR76" s="3402"/>
      <c r="AS76" s="3402"/>
      <c r="AT76" s="3402"/>
      <c r="AU76" s="3402"/>
      <c r="AV76" s="3402"/>
      <c r="AW76" s="3402"/>
      <c r="AX76" s="3402"/>
      <c r="AY76" s="3402"/>
      <c r="AZ76" s="3402"/>
      <c r="BA76" s="3402"/>
      <c r="BB76" s="3402"/>
      <c r="BC76" s="3402"/>
      <c r="BD76" s="3402"/>
      <c r="BE76" s="3402"/>
      <c r="BF76" s="3402"/>
      <c r="BG76" s="3402"/>
      <c r="BH76" s="3402"/>
      <c r="BI76" s="3402"/>
      <c r="BJ76" s="3402"/>
      <c r="BK76" s="3402"/>
      <c r="BL76" s="3402"/>
      <c r="BM76" s="3402"/>
      <c r="BN76" s="3402"/>
      <c r="BO76" s="3402"/>
      <c r="BP76" s="3402"/>
      <c r="BQ76" s="3402"/>
      <c r="BR76" s="3402"/>
      <c r="BS76" s="3402"/>
      <c r="BT76" s="3402"/>
      <c r="BU76" s="3402"/>
      <c r="BV76" s="3402"/>
      <c r="BW76" s="3402"/>
      <c r="BX76" s="3402"/>
      <c r="BY76" s="3402"/>
      <c r="BZ76" s="3402"/>
      <c r="CA76" s="3403" t="str">
        <f t="shared" si="17"/>
        <v/>
      </c>
      <c r="CB76" s="3403" t="str">
        <f t="shared" si="18"/>
        <v/>
      </c>
      <c r="CC76" s="3402"/>
      <c r="CD76" s="3402"/>
      <c r="CE76" s="3404"/>
      <c r="CF76" s="3404"/>
      <c r="CG76" s="3404"/>
      <c r="CH76" s="3404"/>
      <c r="CI76" s="3404"/>
      <c r="CJ76" s="617"/>
      <c r="CK76" s="920">
        <f t="shared" si="19"/>
        <v>0</v>
      </c>
      <c r="CL76" s="920">
        <f t="shared" si="19"/>
        <v>0</v>
      </c>
    </row>
    <row r="78" spans="1:90" x14ac:dyDescent="0.35">
      <c r="A78" s="141" t="s">
        <v>2036</v>
      </c>
      <c r="B78" s="3493"/>
      <c r="C78" s="3493"/>
      <c r="D78" s="3493"/>
      <c r="E78" s="3494"/>
      <c r="F78" s="3493"/>
    </row>
    <row r="79" spans="1:90" x14ac:dyDescent="0.35">
      <c r="A79" s="141" t="s">
        <v>2037</v>
      </c>
      <c r="B79" s="141"/>
      <c r="C79" s="141"/>
      <c r="D79" s="141"/>
      <c r="E79" s="141"/>
      <c r="F79" s="141"/>
    </row>
    <row r="80" spans="1:90" x14ac:dyDescent="0.35">
      <c r="A80" s="3307" t="s">
        <v>2038</v>
      </c>
      <c r="B80" s="3307"/>
      <c r="C80" s="3307" t="s">
        <v>36</v>
      </c>
      <c r="D80" s="3495"/>
      <c r="E80" s="142"/>
      <c r="F80" s="142"/>
    </row>
    <row r="81" spans="1:9" x14ac:dyDescent="0.35">
      <c r="A81" s="3320"/>
      <c r="B81" s="3320"/>
      <c r="C81" s="3320"/>
      <c r="D81" s="3496"/>
      <c r="E81" s="142"/>
      <c r="F81" s="142"/>
    </row>
    <row r="82" spans="1:9" x14ac:dyDescent="0.35">
      <c r="A82" s="3497" t="s">
        <v>36</v>
      </c>
      <c r="B82" s="3497"/>
      <c r="C82" s="3498">
        <f>SUM(C83:C86)</f>
        <v>0</v>
      </c>
      <c r="D82" s="3499"/>
      <c r="E82" s="142"/>
      <c r="F82" s="142"/>
    </row>
    <row r="83" spans="1:9" x14ac:dyDescent="0.35">
      <c r="A83" s="3500" t="s">
        <v>2039</v>
      </c>
      <c r="B83" s="3500"/>
      <c r="C83" s="3498"/>
      <c r="D83" s="3499"/>
      <c r="E83" s="142"/>
      <c r="F83" s="142"/>
    </row>
    <row r="84" spans="1:9" x14ac:dyDescent="0.35">
      <c r="A84" s="3501" t="s">
        <v>829</v>
      </c>
      <c r="B84" s="3501"/>
      <c r="C84" s="3498"/>
      <c r="D84" s="3499"/>
      <c r="E84" s="142"/>
      <c r="F84" s="142"/>
    </row>
    <row r="85" spans="1:9" x14ac:dyDescent="0.35">
      <c r="A85" s="3501" t="s">
        <v>827</v>
      </c>
      <c r="B85" s="3501"/>
      <c r="C85" s="3498"/>
      <c r="D85" s="3499"/>
      <c r="E85" s="142"/>
      <c r="F85" s="142"/>
    </row>
    <row r="86" spans="1:9" x14ac:dyDescent="0.35">
      <c r="A86" s="3502" t="s">
        <v>828</v>
      </c>
      <c r="B86" s="3502"/>
      <c r="C86" s="3498"/>
      <c r="D86" s="3499"/>
      <c r="E86" s="142"/>
      <c r="F86" s="142"/>
    </row>
    <row r="87" spans="1:9" x14ac:dyDescent="0.35">
      <c r="A87" s="141" t="s">
        <v>2040</v>
      </c>
      <c r="B87" s="141"/>
      <c r="C87" s="141"/>
      <c r="D87" s="141"/>
      <c r="E87" s="141"/>
      <c r="F87" s="141"/>
    </row>
    <row r="88" spans="1:9" ht="20" x14ac:dyDescent="0.35">
      <c r="A88" s="3503" t="s">
        <v>683</v>
      </c>
      <c r="B88" s="3504"/>
      <c r="C88" s="3321" t="s">
        <v>2041</v>
      </c>
      <c r="D88" s="3321" t="s">
        <v>500</v>
      </c>
      <c r="E88" s="3321" t="s">
        <v>2042</v>
      </c>
      <c r="F88" s="3505" t="s">
        <v>1855</v>
      </c>
    </row>
    <row r="89" spans="1:9" x14ac:dyDescent="0.35">
      <c r="A89" s="3506" t="s">
        <v>2043</v>
      </c>
      <c r="B89" s="3507"/>
      <c r="C89" s="3508"/>
      <c r="D89" s="3508"/>
      <c r="E89" s="3508"/>
      <c r="F89" s="3509"/>
    </row>
    <row r="90" spans="1:9" x14ac:dyDescent="0.35">
      <c r="A90" s="3510" t="s">
        <v>2044</v>
      </c>
      <c r="B90" s="3511"/>
      <c r="C90" s="3509"/>
      <c r="D90" s="3509"/>
      <c r="E90" s="3509"/>
      <c r="F90" s="3509"/>
    </row>
    <row r="92" spans="1:9" x14ac:dyDescent="0.35">
      <c r="A92" s="141" t="s">
        <v>2045</v>
      </c>
      <c r="B92" s="141"/>
      <c r="C92" s="141"/>
      <c r="D92" s="141"/>
      <c r="E92" s="141"/>
      <c r="F92" s="3512"/>
      <c r="G92" s="3513"/>
      <c r="H92" s="3513"/>
      <c r="I92" s="3514"/>
    </row>
    <row r="93" spans="1:9" ht="54" x14ac:dyDescent="0.35">
      <c r="A93" s="3515" t="s">
        <v>294</v>
      </c>
      <c r="B93" s="3516"/>
      <c r="C93" s="3517" t="s">
        <v>2041</v>
      </c>
      <c r="D93" s="3518" t="s">
        <v>2046</v>
      </c>
      <c r="E93" s="3518" t="s">
        <v>2047</v>
      </c>
      <c r="F93" s="3519" t="s">
        <v>2048</v>
      </c>
      <c r="G93" s="3520"/>
      <c r="H93" s="3521"/>
      <c r="I93" s="3522"/>
    </row>
    <row r="94" spans="1:9" x14ac:dyDescent="0.35">
      <c r="A94" s="3516" t="s">
        <v>2049</v>
      </c>
      <c r="B94" s="3523" t="s">
        <v>2050</v>
      </c>
      <c r="C94" s="3498"/>
      <c r="D94" s="3524"/>
      <c r="E94" s="3498"/>
      <c r="F94" s="3396"/>
      <c r="G94" s="3520"/>
      <c r="H94" s="142"/>
      <c r="I94" s="3525"/>
    </row>
    <row r="95" spans="1:9" ht="24.75" customHeight="1" thickBot="1" x14ac:dyDescent="0.4">
      <c r="A95" s="3526"/>
      <c r="B95" s="3527" t="s">
        <v>2051</v>
      </c>
      <c r="C95" s="3498"/>
      <c r="D95" s="3524"/>
      <c r="E95" s="3498"/>
      <c r="F95" s="3396"/>
      <c r="G95" s="3520"/>
      <c r="H95" s="142"/>
      <c r="I95" s="3528"/>
    </row>
    <row r="96" spans="1:9" ht="15" thickTop="1" x14ac:dyDescent="0.35">
      <c r="A96" s="3529" t="s">
        <v>2052</v>
      </c>
      <c r="B96" s="3530" t="s">
        <v>2053</v>
      </c>
      <c r="C96" s="3498"/>
      <c r="D96" s="3498"/>
      <c r="E96" s="3524"/>
      <c r="F96" s="3396"/>
      <c r="G96" s="3520"/>
      <c r="H96" s="142"/>
      <c r="I96" s="142"/>
    </row>
    <row r="97" spans="1:29" ht="32.25" customHeight="1" x14ac:dyDescent="0.35">
      <c r="A97" s="3531"/>
      <c r="B97" s="1006" t="s">
        <v>2054</v>
      </c>
      <c r="C97" s="3498"/>
      <c r="D97" s="3498"/>
      <c r="E97" s="3524"/>
      <c r="F97" s="3396"/>
      <c r="G97" s="142"/>
      <c r="H97" s="3520"/>
      <c r="I97" s="3258"/>
    </row>
    <row r="98" spans="1:29" ht="21" customHeight="1" x14ac:dyDescent="0.35">
      <c r="A98" s="141" t="s">
        <v>2055</v>
      </c>
      <c r="B98" s="460"/>
      <c r="C98" s="3493"/>
      <c r="D98" s="3493"/>
      <c r="E98" s="3493"/>
      <c r="F98" s="3532"/>
      <c r="G98" s="3528"/>
    </row>
    <row r="99" spans="1:29" x14ac:dyDescent="0.35">
      <c r="A99" s="3309" t="s">
        <v>812</v>
      </c>
      <c r="B99" s="3310"/>
      <c r="C99" s="3408" t="s">
        <v>36</v>
      </c>
      <c r="D99" s="3408"/>
      <c r="E99" s="3408"/>
      <c r="F99" s="3316" t="s">
        <v>2056</v>
      </c>
      <c r="G99" s="3317"/>
      <c r="H99" s="3408" t="s">
        <v>2057</v>
      </c>
      <c r="I99" s="3408"/>
    </row>
    <row r="100" spans="1:29" x14ac:dyDescent="0.35">
      <c r="A100" s="3533"/>
      <c r="B100" s="2121"/>
      <c r="C100" s="3441" t="s">
        <v>33</v>
      </c>
      <c r="D100" s="3441" t="s">
        <v>34</v>
      </c>
      <c r="E100" s="3441" t="s">
        <v>35</v>
      </c>
      <c r="F100" s="3441" t="s">
        <v>34</v>
      </c>
      <c r="G100" s="3441" t="s">
        <v>35</v>
      </c>
      <c r="H100" s="3441" t="s">
        <v>34</v>
      </c>
      <c r="I100" s="3441" t="s">
        <v>35</v>
      </c>
    </row>
    <row r="101" spans="1:29" x14ac:dyDescent="0.35">
      <c r="A101" s="3534" t="s">
        <v>36</v>
      </c>
      <c r="B101" s="3535"/>
      <c r="C101" s="3536">
        <f t="shared" ref="C101:I101" si="20">SUM(C102:C106)</f>
        <v>0</v>
      </c>
      <c r="D101" s="3536">
        <f t="shared" si="20"/>
        <v>0</v>
      </c>
      <c r="E101" s="3536">
        <f t="shared" si="20"/>
        <v>0</v>
      </c>
      <c r="F101" s="3536">
        <f t="shared" si="20"/>
        <v>0</v>
      </c>
      <c r="G101" s="3536">
        <f t="shared" si="20"/>
        <v>0</v>
      </c>
      <c r="H101" s="3536">
        <f t="shared" si="20"/>
        <v>0</v>
      </c>
      <c r="I101" s="3536">
        <f t="shared" si="20"/>
        <v>0</v>
      </c>
    </row>
    <row r="102" spans="1:29" x14ac:dyDescent="0.35">
      <c r="A102" s="3537" t="s">
        <v>827</v>
      </c>
      <c r="B102" s="3538"/>
      <c r="C102" s="3536">
        <f>SUM(D102+E102)</f>
        <v>0</v>
      </c>
      <c r="D102" s="3536">
        <f t="shared" ref="D102:E106" si="21">SUM(F102+H102)</f>
        <v>0</v>
      </c>
      <c r="E102" s="3536">
        <f t="shared" si="21"/>
        <v>0</v>
      </c>
      <c r="F102" s="3396"/>
      <c r="G102" s="3396"/>
      <c r="H102" s="3396"/>
      <c r="I102" s="3396"/>
    </row>
    <row r="103" spans="1:29" x14ac:dyDescent="0.35">
      <c r="A103" s="3539" t="s">
        <v>828</v>
      </c>
      <c r="B103" s="3540"/>
      <c r="C103" s="3536">
        <f>SUM(D103+E103)</f>
        <v>0</v>
      </c>
      <c r="D103" s="3536">
        <f t="shared" si="21"/>
        <v>0</v>
      </c>
      <c r="E103" s="3536">
        <f t="shared" si="21"/>
        <v>0</v>
      </c>
      <c r="F103" s="3396"/>
      <c r="G103" s="3396"/>
      <c r="H103" s="3396"/>
      <c r="I103" s="3396"/>
    </row>
    <row r="104" spans="1:29" x14ac:dyDescent="0.35">
      <c r="A104" s="3539" t="s">
        <v>2058</v>
      </c>
      <c r="B104" s="3540"/>
      <c r="C104" s="3536">
        <f>SUM(D104+E104)</f>
        <v>0</v>
      </c>
      <c r="D104" s="3536">
        <f t="shared" si="21"/>
        <v>0</v>
      </c>
      <c r="E104" s="3536">
        <f t="shared" si="21"/>
        <v>0</v>
      </c>
      <c r="F104" s="3396"/>
      <c r="G104" s="3396"/>
      <c r="H104" s="3396"/>
      <c r="I104" s="3396"/>
    </row>
    <row r="105" spans="1:29" x14ac:dyDescent="0.35">
      <c r="A105" s="3541" t="s">
        <v>830</v>
      </c>
      <c r="B105" s="3542"/>
      <c r="C105" s="3536">
        <f>SUM(D105+E105)</f>
        <v>0</v>
      </c>
      <c r="D105" s="3536">
        <f t="shared" si="21"/>
        <v>0</v>
      </c>
      <c r="E105" s="3536">
        <f t="shared" si="21"/>
        <v>0</v>
      </c>
      <c r="F105" s="3396"/>
      <c r="G105" s="3396"/>
      <c r="H105" s="3396"/>
      <c r="I105" s="3396"/>
    </row>
    <row r="106" spans="1:29" x14ac:dyDescent="0.35">
      <c r="A106" s="3543" t="s">
        <v>2059</v>
      </c>
      <c r="B106" s="3544"/>
      <c r="C106" s="3536">
        <f>SUM(D106+E106)</f>
        <v>0</v>
      </c>
      <c r="D106" s="3536">
        <f t="shared" si="21"/>
        <v>0</v>
      </c>
      <c r="E106" s="3536">
        <f t="shared" si="21"/>
        <v>0</v>
      </c>
      <c r="F106" s="3396"/>
      <c r="G106" s="3396"/>
      <c r="H106" s="3396"/>
      <c r="I106" s="3396"/>
    </row>
    <row r="108" spans="1:29" s="519" customFormat="1" x14ac:dyDescent="0.35">
      <c r="A108" s="3545" t="s">
        <v>2060</v>
      </c>
      <c r="B108" s="3546"/>
      <c r="C108" s="3546"/>
      <c r="D108" s="3546"/>
      <c r="E108" s="3546"/>
      <c r="F108" s="3546"/>
      <c r="G108" s="3547"/>
      <c r="H108" s="3547"/>
      <c r="I108" s="3547"/>
      <c r="J108" s="3547"/>
      <c r="K108" s="3547"/>
      <c r="L108" s="3547"/>
      <c r="M108" s="3547"/>
      <c r="N108" s="3547"/>
      <c r="O108" s="3547"/>
      <c r="P108" s="3547"/>
      <c r="Q108" s="3547"/>
      <c r="R108" s="3547"/>
      <c r="S108" s="3547"/>
      <c r="T108" s="3547"/>
      <c r="U108" s="3547"/>
      <c r="V108" s="3547"/>
      <c r="W108" s="3548"/>
      <c r="X108" s="3548"/>
      <c r="Y108" s="3548"/>
      <c r="Z108" s="3548"/>
      <c r="AA108" s="3548"/>
    </row>
    <row r="109" spans="1:29" x14ac:dyDescent="0.35">
      <c r="A109" s="3304" t="s">
        <v>2061</v>
      </c>
      <c r="B109" s="3304"/>
      <c r="C109" s="3304"/>
      <c r="D109" s="3304"/>
      <c r="E109" s="3304"/>
      <c r="F109" s="3304"/>
      <c r="G109" s="3304"/>
      <c r="H109" s="3304"/>
      <c r="I109" s="3304"/>
      <c r="J109" s="3304"/>
      <c r="K109" s="3304"/>
      <c r="L109" s="3304"/>
      <c r="M109" s="3304"/>
      <c r="N109" s="3304"/>
      <c r="O109" s="3304"/>
      <c r="P109" s="3304"/>
      <c r="Q109" s="3304"/>
      <c r="R109" s="3304"/>
      <c r="S109" s="3304"/>
      <c r="T109" s="3304"/>
      <c r="U109" s="3304"/>
      <c r="V109" s="3304"/>
      <c r="W109" s="3304"/>
      <c r="X109" s="3304"/>
      <c r="Y109" s="3304"/>
      <c r="Z109" s="3304"/>
      <c r="AA109" s="3304"/>
      <c r="AB109" s="3304"/>
      <c r="AC109" s="3304"/>
    </row>
    <row r="110" spans="1:29" x14ac:dyDescent="0.35">
      <c r="A110" s="3549" t="s">
        <v>94</v>
      </c>
      <c r="B110" s="3550"/>
      <c r="C110" s="3308" t="s">
        <v>2062</v>
      </c>
      <c r="D110" s="3309"/>
      <c r="E110" s="3310"/>
      <c r="F110" s="3203" t="s">
        <v>1986</v>
      </c>
      <c r="G110" s="3551"/>
      <c r="H110" s="3551"/>
      <c r="I110" s="3551"/>
      <c r="J110" s="3551"/>
      <c r="K110" s="3551"/>
      <c r="L110" s="3551"/>
      <c r="M110" s="3551"/>
      <c r="N110" s="3551"/>
      <c r="O110" s="3551"/>
      <c r="P110" s="3551"/>
      <c r="Q110" s="3551"/>
      <c r="R110" s="3551"/>
      <c r="S110" s="3551"/>
      <c r="T110" s="3551"/>
      <c r="U110" s="3551"/>
      <c r="V110" s="3258"/>
      <c r="W110" s="3258"/>
      <c r="X110" s="3258"/>
      <c r="Y110" s="3258"/>
      <c r="Z110" s="3258"/>
      <c r="AA110" s="3258"/>
    </row>
    <row r="111" spans="1:29" x14ac:dyDescent="0.35">
      <c r="A111" s="3552"/>
      <c r="B111" s="3553"/>
      <c r="C111" s="3272"/>
      <c r="D111" s="3533"/>
      <c r="E111" s="2121"/>
      <c r="F111" s="3316" t="s">
        <v>230</v>
      </c>
      <c r="G111" s="3317"/>
      <c r="H111" s="3316" t="s">
        <v>2063</v>
      </c>
      <c r="I111" s="3317"/>
      <c r="J111" s="3316" t="s">
        <v>231</v>
      </c>
      <c r="K111" s="3317"/>
      <c r="L111" s="3316" t="s">
        <v>2064</v>
      </c>
      <c r="M111" s="3317"/>
      <c r="N111" s="3316" t="s">
        <v>2065</v>
      </c>
      <c r="O111" s="3317"/>
      <c r="P111" s="3554" t="s">
        <v>2066</v>
      </c>
      <c r="Q111" s="3555"/>
      <c r="R111" s="3554" t="s">
        <v>2067</v>
      </c>
      <c r="S111" s="3555"/>
      <c r="T111" s="3554" t="s">
        <v>826</v>
      </c>
      <c r="U111" s="3555"/>
      <c r="V111" s="3258"/>
      <c r="W111" s="3258"/>
      <c r="X111" s="3258"/>
      <c r="Y111" s="3258"/>
      <c r="Z111" s="3258"/>
      <c r="AA111" s="3258"/>
    </row>
    <row r="112" spans="1:29" x14ac:dyDescent="0.35">
      <c r="A112" s="3556"/>
      <c r="B112" s="3557"/>
      <c r="C112" s="1198" t="s">
        <v>33</v>
      </c>
      <c r="D112" s="3321" t="s">
        <v>34</v>
      </c>
      <c r="E112" s="1199" t="s">
        <v>35</v>
      </c>
      <c r="F112" s="3375" t="s">
        <v>34</v>
      </c>
      <c r="G112" s="3558" t="s">
        <v>35</v>
      </c>
      <c r="H112" s="3375" t="s">
        <v>34</v>
      </c>
      <c r="I112" s="3376" t="s">
        <v>35</v>
      </c>
      <c r="J112" s="3375" t="s">
        <v>34</v>
      </c>
      <c r="K112" s="3376" t="s">
        <v>35</v>
      </c>
      <c r="L112" s="3375" t="s">
        <v>34</v>
      </c>
      <c r="M112" s="3376" t="s">
        <v>35</v>
      </c>
      <c r="N112" s="3375" t="s">
        <v>34</v>
      </c>
      <c r="O112" s="3376" t="s">
        <v>35</v>
      </c>
      <c r="P112" s="3559" t="s">
        <v>34</v>
      </c>
      <c r="Q112" s="3560" t="s">
        <v>35</v>
      </c>
      <c r="R112" s="3559" t="s">
        <v>34</v>
      </c>
      <c r="S112" s="3560" t="s">
        <v>35</v>
      </c>
      <c r="T112" s="3559" t="s">
        <v>34</v>
      </c>
      <c r="U112" s="3560" t="s">
        <v>35</v>
      </c>
      <c r="V112" s="3258"/>
      <c r="W112" s="3258"/>
      <c r="X112" s="3258"/>
      <c r="Y112" s="3258"/>
      <c r="Z112" s="3258"/>
      <c r="AA112" s="3258"/>
    </row>
    <row r="113" spans="1:29" x14ac:dyDescent="0.35">
      <c r="A113" s="3561" t="s">
        <v>2068</v>
      </c>
      <c r="B113" s="3562"/>
      <c r="C113" s="3563">
        <f t="shared" ref="C113:C121" si="22">SUM(D113+E113)</f>
        <v>0</v>
      </c>
      <c r="D113" s="2808">
        <f t="shared" ref="D113:E115" si="23">SUM(F113+H113+J113+L113+N113+P113)</f>
        <v>0</v>
      </c>
      <c r="E113" s="3564">
        <f t="shared" si="23"/>
        <v>0</v>
      </c>
      <c r="F113" s="3565"/>
      <c r="G113" s="3566"/>
      <c r="H113" s="3567"/>
      <c r="I113" s="3568"/>
      <c r="J113" s="3342"/>
      <c r="K113" s="29"/>
      <c r="L113" s="3342"/>
      <c r="M113" s="29"/>
      <c r="N113" s="3342"/>
      <c r="O113" s="29"/>
      <c r="P113" s="3343"/>
      <c r="Q113" s="29"/>
      <c r="R113" s="3343"/>
      <c r="S113" s="29"/>
      <c r="T113" s="3343"/>
      <c r="U113" s="29"/>
      <c r="V113" s="3258"/>
      <c r="W113" s="3258"/>
      <c r="X113" s="3258"/>
      <c r="Y113" s="3258"/>
      <c r="Z113" s="3258"/>
      <c r="AA113" s="3258"/>
    </row>
    <row r="114" spans="1:29" x14ac:dyDescent="0.35">
      <c r="A114" s="3569" t="s">
        <v>2069</v>
      </c>
      <c r="B114" s="3570"/>
      <c r="C114" s="2767">
        <f t="shared" si="22"/>
        <v>0</v>
      </c>
      <c r="D114" s="2760">
        <f t="shared" si="23"/>
        <v>0</v>
      </c>
      <c r="E114" s="1486">
        <f t="shared" si="23"/>
        <v>0</v>
      </c>
      <c r="F114" s="3571"/>
      <c r="G114" s="3572"/>
      <c r="H114" s="3565"/>
      <c r="I114" s="3573"/>
      <c r="J114" s="35"/>
      <c r="K114" s="37"/>
      <c r="L114" s="35"/>
      <c r="M114" s="37"/>
      <c r="N114" s="35"/>
      <c r="O114" s="37"/>
      <c r="P114" s="44"/>
      <c r="Q114" s="37"/>
      <c r="R114" s="44"/>
      <c r="S114" s="37"/>
      <c r="T114" s="44"/>
      <c r="U114" s="37"/>
      <c r="V114" s="3574"/>
      <c r="W114" s="3574"/>
      <c r="X114" s="3574"/>
      <c r="Y114" s="3574"/>
      <c r="Z114" s="3574"/>
      <c r="AA114" s="3574"/>
      <c r="AB114" s="3432"/>
      <c r="AC114" s="3432"/>
    </row>
    <row r="115" spans="1:29" x14ac:dyDescent="0.35">
      <c r="A115" s="3575" t="s">
        <v>2070</v>
      </c>
      <c r="B115" s="3575"/>
      <c r="C115" s="3576">
        <f t="shared" si="22"/>
        <v>0</v>
      </c>
      <c r="D115" s="3577">
        <f t="shared" si="23"/>
        <v>0</v>
      </c>
      <c r="E115" s="1802">
        <f t="shared" si="23"/>
        <v>0</v>
      </c>
      <c r="F115" s="3578"/>
      <c r="G115" s="3572"/>
      <c r="H115" s="3578"/>
      <c r="I115" s="3572"/>
      <c r="J115" s="67"/>
      <c r="K115" s="61"/>
      <c r="L115" s="67"/>
      <c r="M115" s="61"/>
      <c r="N115" s="67"/>
      <c r="O115" s="61"/>
      <c r="P115" s="71"/>
      <c r="Q115" s="61"/>
      <c r="R115" s="71"/>
      <c r="S115" s="61"/>
      <c r="T115" s="71"/>
      <c r="U115" s="61"/>
      <c r="V115" s="3574"/>
      <c r="W115" s="3574"/>
      <c r="X115" s="3574"/>
      <c r="Y115" s="3574"/>
      <c r="Z115" s="3574"/>
      <c r="AA115" s="3574"/>
      <c r="AB115" s="3432"/>
      <c r="AC115" s="3432"/>
    </row>
    <row r="116" spans="1:29" x14ac:dyDescent="0.35">
      <c r="A116" s="3569" t="s">
        <v>2071</v>
      </c>
      <c r="B116" s="3570"/>
      <c r="C116" s="3579"/>
      <c r="D116" s="3580"/>
      <c r="E116" s="3581"/>
      <c r="F116" s="3582"/>
      <c r="G116" s="1262"/>
      <c r="H116" s="3582"/>
      <c r="I116" s="1262"/>
      <c r="J116" s="67"/>
      <c r="K116" s="61"/>
      <c r="L116" s="67"/>
      <c r="M116" s="61"/>
      <c r="N116" s="67"/>
      <c r="O116" s="61"/>
      <c r="P116" s="71"/>
      <c r="Q116" s="61"/>
      <c r="R116" s="71"/>
      <c r="S116" s="61"/>
      <c r="T116" s="71"/>
      <c r="U116" s="61"/>
      <c r="V116" s="3574"/>
      <c r="W116" s="3574"/>
      <c r="X116" s="3574"/>
      <c r="Y116" s="3574"/>
      <c r="Z116" s="3574"/>
      <c r="AA116" s="3574"/>
      <c r="AB116" s="3432"/>
      <c r="AC116" s="3432"/>
    </row>
    <row r="117" spans="1:29" x14ac:dyDescent="0.35">
      <c r="A117" s="3569" t="s">
        <v>2072</v>
      </c>
      <c r="B117" s="3583"/>
      <c r="C117" s="3584">
        <f t="shared" si="22"/>
        <v>0</v>
      </c>
      <c r="D117" s="3585">
        <f>SUM(F117+H117+J117+L117+N117+P117)</f>
        <v>0</v>
      </c>
      <c r="E117" s="3586">
        <f>SUM(G117+I117+K117+M117+O117+Q117)</f>
        <v>0</v>
      </c>
      <c r="F117" s="55"/>
      <c r="G117" s="2577"/>
      <c r="H117" s="55"/>
      <c r="I117" s="1881"/>
      <c r="J117" s="3587"/>
      <c r="K117" s="3566"/>
      <c r="L117" s="3587"/>
      <c r="M117" s="3566"/>
      <c r="N117" s="3587"/>
      <c r="O117" s="3566"/>
      <c r="P117" s="3578"/>
      <c r="Q117" s="3588"/>
      <c r="R117" s="3578"/>
      <c r="S117" s="3588"/>
      <c r="T117" s="3578"/>
      <c r="U117" s="3588"/>
      <c r="V117" s="3574"/>
      <c r="W117" s="3574"/>
      <c r="X117" s="3574"/>
      <c r="Y117" s="3574"/>
      <c r="Z117" s="3574"/>
      <c r="AA117" s="3574"/>
      <c r="AB117" s="3432"/>
      <c r="AC117" s="3432"/>
    </row>
    <row r="118" spans="1:29" x14ac:dyDescent="0.35">
      <c r="A118" s="3569" t="s">
        <v>2073</v>
      </c>
      <c r="B118" s="3583"/>
      <c r="C118" s="3589"/>
      <c r="D118" s="3590"/>
      <c r="E118" s="3591"/>
      <c r="F118" s="1276"/>
      <c r="G118" s="3592"/>
      <c r="H118" s="1276"/>
      <c r="I118" s="3593"/>
      <c r="J118" s="3582"/>
      <c r="K118" s="1262"/>
      <c r="L118" s="3582"/>
      <c r="M118" s="1262"/>
      <c r="N118" s="3582"/>
      <c r="O118" s="1262"/>
      <c r="P118" s="3594"/>
      <c r="Q118" s="3595"/>
      <c r="R118" s="3594"/>
      <c r="S118" s="3595"/>
      <c r="T118" s="3594"/>
      <c r="U118" s="3595"/>
      <c r="V118" s="3258"/>
      <c r="W118" s="3258"/>
      <c r="X118" s="3258"/>
      <c r="Y118" s="3258"/>
      <c r="Z118" s="3258"/>
      <c r="AA118" s="3258"/>
    </row>
    <row r="119" spans="1:29" x14ac:dyDescent="0.35">
      <c r="A119" s="3596" t="s">
        <v>2074</v>
      </c>
      <c r="B119" s="3597" t="s">
        <v>2075</v>
      </c>
      <c r="C119" s="3329">
        <f t="shared" si="22"/>
        <v>0</v>
      </c>
      <c r="D119" s="3329">
        <f t="shared" ref="D119:E121" si="24">SUM(F119+H119+J119+L119+N119+P119)</f>
        <v>0</v>
      </c>
      <c r="E119" s="3338">
        <f t="shared" si="24"/>
        <v>0</v>
      </c>
      <c r="F119" s="3342"/>
      <c r="G119" s="3598"/>
      <c r="H119" s="3342"/>
      <c r="I119" s="3344"/>
      <c r="J119" s="3342"/>
      <c r="K119" s="29"/>
      <c r="L119" s="3342"/>
      <c r="M119" s="29"/>
      <c r="N119" s="3342"/>
      <c r="O119" s="3344"/>
      <c r="P119" s="3342"/>
      <c r="Q119" s="3344"/>
      <c r="R119" s="3342"/>
      <c r="S119" s="3344"/>
      <c r="T119" s="3342"/>
      <c r="U119" s="3344"/>
      <c r="V119" s="3258"/>
      <c r="W119" s="3258"/>
      <c r="X119" s="3258"/>
      <c r="Y119" s="3258"/>
      <c r="Z119" s="3258"/>
      <c r="AA119" s="3258"/>
    </row>
    <row r="120" spans="1:29" x14ac:dyDescent="0.35">
      <c r="A120" s="3599"/>
      <c r="B120" s="3600" t="s">
        <v>2076</v>
      </c>
      <c r="C120" s="3363">
        <f t="shared" si="22"/>
        <v>0</v>
      </c>
      <c r="D120" s="3363">
        <f t="shared" si="24"/>
        <v>0</v>
      </c>
      <c r="E120" s="3601">
        <f t="shared" si="24"/>
        <v>0</v>
      </c>
      <c r="F120" s="67"/>
      <c r="G120" s="3602"/>
      <c r="H120" s="67"/>
      <c r="I120" s="70"/>
      <c r="J120" s="67"/>
      <c r="K120" s="61"/>
      <c r="L120" s="67"/>
      <c r="M120" s="61"/>
      <c r="N120" s="67"/>
      <c r="O120" s="70"/>
      <c r="P120" s="67"/>
      <c r="Q120" s="70"/>
      <c r="R120" s="67"/>
      <c r="S120" s="70"/>
      <c r="T120" s="67"/>
      <c r="U120" s="70"/>
      <c r="V120" s="3258"/>
      <c r="W120" s="3258"/>
      <c r="X120" s="3258"/>
      <c r="Y120" s="3258"/>
      <c r="Z120" s="3258"/>
      <c r="AA120" s="3258"/>
    </row>
    <row r="121" spans="1:29" x14ac:dyDescent="0.35">
      <c r="A121" s="3531"/>
      <c r="B121" s="3603" t="s">
        <v>2077</v>
      </c>
      <c r="C121" s="3294">
        <f t="shared" si="22"/>
        <v>0</v>
      </c>
      <c r="D121" s="3294">
        <f t="shared" si="24"/>
        <v>0</v>
      </c>
      <c r="E121" s="2857">
        <f t="shared" si="24"/>
        <v>0</v>
      </c>
      <c r="F121" s="84"/>
      <c r="G121" s="2580"/>
      <c r="H121" s="84"/>
      <c r="I121" s="85"/>
      <c r="J121" s="84"/>
      <c r="K121" s="83"/>
      <c r="L121" s="84"/>
      <c r="M121" s="83"/>
      <c r="N121" s="84"/>
      <c r="O121" s="85"/>
      <c r="P121" s="84"/>
      <c r="Q121" s="85"/>
      <c r="R121" s="84"/>
      <c r="S121" s="85"/>
      <c r="T121" s="84"/>
      <c r="U121" s="85"/>
      <c r="V121" s="3604"/>
      <c r="W121" s="3605"/>
      <c r="X121" s="3604"/>
      <c r="Y121" s="3605"/>
      <c r="Z121" s="3604"/>
      <c r="AA121" s="3605"/>
    </row>
    <row r="122" spans="1:29" x14ac:dyDescent="0.35">
      <c r="A122" s="3606" t="s">
        <v>2078</v>
      </c>
      <c r="B122" s="3606"/>
      <c r="C122" s="3606"/>
      <c r="D122" s="3606"/>
      <c r="E122" s="3606"/>
      <c r="F122" s="3605"/>
      <c r="G122" s="3607"/>
      <c r="H122" s="3607"/>
      <c r="I122" s="3607"/>
      <c r="J122" s="3607"/>
      <c r="K122" s="3607"/>
      <c r="L122" s="3607"/>
      <c r="M122" s="3607"/>
      <c r="N122" s="3607"/>
      <c r="O122" s="3607"/>
      <c r="P122" s="3607"/>
      <c r="Q122" s="3607"/>
      <c r="R122" s="3607"/>
      <c r="S122" s="3607"/>
      <c r="T122" s="3607"/>
      <c r="U122" s="3607"/>
      <c r="V122" s="3607"/>
      <c r="W122" s="3607"/>
      <c r="X122" s="3607"/>
      <c r="Y122" s="3607"/>
      <c r="Z122" s="3607"/>
      <c r="AA122" s="3608"/>
    </row>
    <row r="123" spans="1:29" x14ac:dyDescent="0.35">
      <c r="A123" s="3596" t="s">
        <v>497</v>
      </c>
      <c r="B123" s="3596" t="s">
        <v>1985</v>
      </c>
      <c r="C123" s="3308" t="s">
        <v>303</v>
      </c>
      <c r="D123" s="3309"/>
      <c r="E123" s="3310"/>
      <c r="F123" s="3412" t="s">
        <v>1986</v>
      </c>
      <c r="G123" s="3609"/>
      <c r="H123" s="3609"/>
      <c r="I123" s="3609"/>
      <c r="J123" s="3609"/>
      <c r="K123" s="3609"/>
      <c r="L123" s="3609"/>
      <c r="M123" s="3609"/>
      <c r="N123" s="3609"/>
      <c r="O123" s="3609"/>
      <c r="P123" s="3609"/>
      <c r="Q123" s="3609"/>
      <c r="R123" s="3609"/>
      <c r="S123" s="3609"/>
      <c r="T123" s="3609"/>
      <c r="U123" s="3609"/>
      <c r="V123" s="3609"/>
      <c r="W123" s="3609"/>
      <c r="X123" s="3609"/>
      <c r="Y123" s="3609"/>
      <c r="Z123" s="3609"/>
      <c r="AA123" s="3413"/>
    </row>
    <row r="124" spans="1:29" ht="15" customHeight="1" x14ac:dyDescent="0.35">
      <c r="A124" s="3599"/>
      <c r="B124" s="3599"/>
      <c r="C124" s="3272"/>
      <c r="D124" s="3533"/>
      <c r="E124" s="2121"/>
      <c r="F124" s="3610" t="s">
        <v>2079</v>
      </c>
      <c r="G124" s="3611" t="s">
        <v>35</v>
      </c>
      <c r="H124" s="3612" t="s">
        <v>2080</v>
      </c>
      <c r="I124" s="3613"/>
      <c r="J124" s="3612" t="s">
        <v>2081</v>
      </c>
      <c r="K124" s="3613"/>
      <c r="L124" s="3612" t="s">
        <v>203</v>
      </c>
      <c r="M124" s="3613"/>
      <c r="N124" s="3612" t="s">
        <v>18</v>
      </c>
      <c r="O124" s="3613"/>
      <c r="P124" s="3612" t="s">
        <v>19</v>
      </c>
      <c r="Q124" s="3613"/>
      <c r="R124" s="3612" t="s">
        <v>20</v>
      </c>
      <c r="S124" s="3613"/>
      <c r="T124" s="3612" t="s">
        <v>776</v>
      </c>
      <c r="U124" s="3613"/>
      <c r="V124" s="3612" t="s">
        <v>213</v>
      </c>
      <c r="W124" s="3613"/>
      <c r="X124" s="3612" t="s">
        <v>2082</v>
      </c>
      <c r="Y124" s="3613"/>
      <c r="Z124" s="3612" t="s">
        <v>32</v>
      </c>
      <c r="AA124" s="3504"/>
      <c r="AB124" s="3614"/>
    </row>
    <row r="125" spans="1:29" x14ac:dyDescent="0.35">
      <c r="A125" s="3531"/>
      <c r="B125" s="3531"/>
      <c r="C125" s="3374" t="s">
        <v>33</v>
      </c>
      <c r="D125" s="3611" t="s">
        <v>34</v>
      </c>
      <c r="E125" s="3611" t="s">
        <v>35</v>
      </c>
      <c r="F125" s="3611" t="s">
        <v>34</v>
      </c>
      <c r="G125" s="3611" t="s">
        <v>35</v>
      </c>
      <c r="H125" s="3611" t="s">
        <v>34</v>
      </c>
      <c r="I125" s="3611" t="s">
        <v>35</v>
      </c>
      <c r="J125" s="3611" t="s">
        <v>34</v>
      </c>
      <c r="K125" s="3611" t="s">
        <v>35</v>
      </c>
      <c r="L125" s="3611" t="s">
        <v>34</v>
      </c>
      <c r="M125" s="3611" t="s">
        <v>35</v>
      </c>
      <c r="N125" s="3611" t="s">
        <v>34</v>
      </c>
      <c r="O125" s="3611" t="s">
        <v>35</v>
      </c>
      <c r="P125" s="3611" t="s">
        <v>34</v>
      </c>
      <c r="Q125" s="3611" t="s">
        <v>35</v>
      </c>
      <c r="R125" s="3611" t="s">
        <v>34</v>
      </c>
      <c r="S125" s="3611" t="s">
        <v>35</v>
      </c>
      <c r="T125" s="3611" t="s">
        <v>34</v>
      </c>
      <c r="U125" s="3611" t="s">
        <v>35</v>
      </c>
      <c r="V125" s="3611" t="s">
        <v>34</v>
      </c>
      <c r="W125" s="3611" t="s">
        <v>35</v>
      </c>
      <c r="X125" s="3611" t="s">
        <v>34</v>
      </c>
      <c r="Y125" s="3611" t="s">
        <v>35</v>
      </c>
      <c r="Z125" s="3611" t="s">
        <v>34</v>
      </c>
      <c r="AA125" s="3321" t="s">
        <v>35</v>
      </c>
      <c r="AB125" s="3615"/>
    </row>
    <row r="126" spans="1:29" x14ac:dyDescent="0.35">
      <c r="A126" s="3616" t="s">
        <v>2083</v>
      </c>
      <c r="B126" s="3617" t="s">
        <v>2084</v>
      </c>
      <c r="C126" s="200">
        <f t="shared" ref="C126:C155" si="25">SUM(D126+E126)</f>
        <v>0</v>
      </c>
      <c r="D126" s="200">
        <f>SUM(F126+H126+J126+L126+N126+P126+R126+T126+V126+X126+Z126)</f>
        <v>0</v>
      </c>
      <c r="E126" s="201">
        <f>SUM(G126+I126+K126+M126+O126+Q126+S126+U126+W126+Y126+AA126)</f>
        <v>0</v>
      </c>
      <c r="F126" s="3396"/>
      <c r="G126" s="3396"/>
      <c r="H126" s="3396"/>
      <c r="I126" s="3396"/>
      <c r="J126" s="3396"/>
      <c r="K126" s="3396"/>
      <c r="L126" s="3396"/>
      <c r="M126" s="3396"/>
      <c r="N126" s="3396"/>
      <c r="O126" s="3396"/>
      <c r="P126" s="3396"/>
      <c r="Q126" s="3396"/>
      <c r="R126" s="3396"/>
      <c r="S126" s="3396"/>
      <c r="T126" s="3396"/>
      <c r="U126" s="3396"/>
      <c r="V126" s="3396"/>
      <c r="W126" s="3396"/>
      <c r="X126" s="3396"/>
      <c r="Y126" s="3396"/>
      <c r="Z126" s="3396"/>
      <c r="AA126" s="3396"/>
      <c r="AB126" s="3615"/>
    </row>
    <row r="127" spans="1:29" x14ac:dyDescent="0.35">
      <c r="A127" s="3618"/>
      <c r="B127" s="3619" t="s">
        <v>2085</v>
      </c>
      <c r="C127" s="200">
        <f t="shared" si="25"/>
        <v>0</v>
      </c>
      <c r="D127" s="200">
        <f>SUM(F127+H127+J127+L127+N127+P127+R127+T127+V127+X127+Z127)</f>
        <v>0</v>
      </c>
      <c r="E127" s="201">
        <f>SUM(G127+I127+K127+M127+O127+Q127+S127+U127+W127+Y127+AA127)</f>
        <v>0</v>
      </c>
      <c r="F127" s="3396"/>
      <c r="G127" s="3396"/>
      <c r="H127" s="3396"/>
      <c r="I127" s="3396"/>
      <c r="J127" s="3396"/>
      <c r="K127" s="3396"/>
      <c r="L127" s="3396"/>
      <c r="M127" s="3396"/>
      <c r="N127" s="3396"/>
      <c r="O127" s="3396"/>
      <c r="P127" s="3396"/>
      <c r="Q127" s="3396"/>
      <c r="R127" s="3396"/>
      <c r="S127" s="3396"/>
      <c r="T127" s="3396"/>
      <c r="U127" s="3396"/>
      <c r="V127" s="3396"/>
      <c r="W127" s="3396"/>
      <c r="X127" s="3396"/>
      <c r="Y127" s="3396"/>
      <c r="Z127" s="3396"/>
      <c r="AA127" s="3396"/>
      <c r="AB127" s="3615"/>
    </row>
    <row r="128" spans="1:29" x14ac:dyDescent="0.35">
      <c r="A128" s="3618"/>
      <c r="B128" s="3620" t="s">
        <v>2086</v>
      </c>
      <c r="C128" s="200">
        <f t="shared" si="25"/>
        <v>0</v>
      </c>
      <c r="D128" s="200">
        <f t="shared" ref="D128:E155" si="26">SUM(F128+H128+J128+L128+N128+P128+R128+T128+V128+X128+Z128)</f>
        <v>0</v>
      </c>
      <c r="E128" s="201">
        <f t="shared" si="26"/>
        <v>0</v>
      </c>
      <c r="F128" s="3396"/>
      <c r="G128" s="3396"/>
      <c r="H128" s="3396"/>
      <c r="I128" s="3396"/>
      <c r="J128" s="3396"/>
      <c r="K128" s="3396"/>
      <c r="L128" s="3396"/>
      <c r="M128" s="3396"/>
      <c r="N128" s="3396"/>
      <c r="O128" s="3396"/>
      <c r="P128" s="3396"/>
      <c r="Q128" s="3396"/>
      <c r="R128" s="3396"/>
      <c r="S128" s="3396"/>
      <c r="T128" s="3396"/>
      <c r="U128" s="3396"/>
      <c r="V128" s="3396"/>
      <c r="W128" s="3396"/>
      <c r="X128" s="3396"/>
      <c r="Y128" s="3396"/>
      <c r="Z128" s="3396"/>
      <c r="AA128" s="3396"/>
      <c r="AB128" s="3615"/>
    </row>
    <row r="129" spans="1:28" x14ac:dyDescent="0.35">
      <c r="A129" s="3621"/>
      <c r="B129" s="3620" t="s">
        <v>2087</v>
      </c>
      <c r="C129" s="429">
        <f t="shared" si="25"/>
        <v>0</v>
      </c>
      <c r="D129" s="200">
        <f t="shared" si="26"/>
        <v>0</v>
      </c>
      <c r="E129" s="201">
        <f t="shared" si="26"/>
        <v>0</v>
      </c>
      <c r="F129" s="3396"/>
      <c r="G129" s="3396"/>
      <c r="H129" s="3396"/>
      <c r="I129" s="3396"/>
      <c r="J129" s="3396"/>
      <c r="K129" s="3396"/>
      <c r="L129" s="3396"/>
      <c r="M129" s="3396"/>
      <c r="N129" s="3396"/>
      <c r="O129" s="3396"/>
      <c r="P129" s="3396"/>
      <c r="Q129" s="3396"/>
      <c r="R129" s="3396"/>
      <c r="S129" s="3396"/>
      <c r="T129" s="3396"/>
      <c r="U129" s="3396"/>
      <c r="V129" s="3396"/>
      <c r="W129" s="3396"/>
      <c r="X129" s="3396"/>
      <c r="Y129" s="3396"/>
      <c r="Z129" s="3396"/>
      <c r="AA129" s="3396"/>
      <c r="AB129" s="3615"/>
    </row>
    <row r="130" spans="1:28" x14ac:dyDescent="0.35">
      <c r="A130" s="3622"/>
      <c r="B130" s="3623" t="s">
        <v>2088</v>
      </c>
      <c r="C130" s="450">
        <f t="shared" si="25"/>
        <v>0</v>
      </c>
      <c r="D130" s="200">
        <f t="shared" si="26"/>
        <v>0</v>
      </c>
      <c r="E130" s="201">
        <f t="shared" si="26"/>
        <v>0</v>
      </c>
      <c r="F130" s="3396"/>
      <c r="G130" s="3396"/>
      <c r="H130" s="3396"/>
      <c r="I130" s="3396"/>
      <c r="J130" s="3396"/>
      <c r="K130" s="3396"/>
      <c r="L130" s="3396"/>
      <c r="M130" s="3396"/>
      <c r="N130" s="3396"/>
      <c r="O130" s="3396"/>
      <c r="P130" s="3396"/>
      <c r="Q130" s="3396"/>
      <c r="R130" s="3396"/>
      <c r="S130" s="3396"/>
      <c r="T130" s="3396"/>
      <c r="U130" s="3396"/>
      <c r="V130" s="3396"/>
      <c r="W130" s="3396"/>
      <c r="X130" s="3396"/>
      <c r="Y130" s="3396"/>
      <c r="Z130" s="3396"/>
      <c r="AA130" s="3396"/>
      <c r="AB130" s="3615"/>
    </row>
    <row r="131" spans="1:28" x14ac:dyDescent="0.35">
      <c r="A131" s="3616" t="s">
        <v>2089</v>
      </c>
      <c r="B131" s="3617" t="s">
        <v>2084</v>
      </c>
      <c r="C131" s="3624">
        <f t="shared" si="25"/>
        <v>0</v>
      </c>
      <c r="D131" s="200">
        <f t="shared" si="26"/>
        <v>0</v>
      </c>
      <c r="E131" s="201">
        <f t="shared" si="26"/>
        <v>0</v>
      </c>
      <c r="F131" s="3396"/>
      <c r="G131" s="3396"/>
      <c r="H131" s="3396"/>
      <c r="I131" s="3396"/>
      <c r="J131" s="3396"/>
      <c r="K131" s="3396"/>
      <c r="L131" s="3396"/>
      <c r="M131" s="3396"/>
      <c r="N131" s="3396"/>
      <c r="O131" s="3396"/>
      <c r="P131" s="3396"/>
      <c r="Q131" s="3396"/>
      <c r="R131" s="3396"/>
      <c r="S131" s="3396"/>
      <c r="T131" s="3396"/>
      <c r="U131" s="3396"/>
      <c r="V131" s="3396"/>
      <c r="W131" s="3396"/>
      <c r="X131" s="3396"/>
      <c r="Y131" s="3396"/>
      <c r="Z131" s="3396"/>
      <c r="AA131" s="3396"/>
      <c r="AB131" s="3615"/>
    </row>
    <row r="132" spans="1:28" x14ac:dyDescent="0.35">
      <c r="A132" s="3618"/>
      <c r="B132" s="3619" t="s">
        <v>2085</v>
      </c>
      <c r="C132" s="200">
        <f t="shared" si="25"/>
        <v>0</v>
      </c>
      <c r="D132" s="200">
        <f t="shared" si="26"/>
        <v>0</v>
      </c>
      <c r="E132" s="201">
        <f t="shared" si="26"/>
        <v>0</v>
      </c>
      <c r="F132" s="3396"/>
      <c r="G132" s="3396"/>
      <c r="H132" s="3396"/>
      <c r="I132" s="3396"/>
      <c r="J132" s="3396"/>
      <c r="K132" s="3396"/>
      <c r="L132" s="3396"/>
      <c r="M132" s="3396"/>
      <c r="N132" s="3396"/>
      <c r="O132" s="3396"/>
      <c r="P132" s="3396"/>
      <c r="Q132" s="3396"/>
      <c r="R132" s="3396"/>
      <c r="S132" s="3396"/>
      <c r="T132" s="3396"/>
      <c r="U132" s="3396"/>
      <c r="V132" s="3396"/>
      <c r="W132" s="3396"/>
      <c r="X132" s="3396"/>
      <c r="Y132" s="3396"/>
      <c r="Z132" s="3396"/>
      <c r="AA132" s="3396"/>
      <c r="AB132" s="3615"/>
    </row>
    <row r="133" spans="1:28" x14ac:dyDescent="0.35">
      <c r="A133" s="3618"/>
      <c r="B133" s="3620" t="s">
        <v>2086</v>
      </c>
      <c r="C133" s="200">
        <f t="shared" si="25"/>
        <v>0</v>
      </c>
      <c r="D133" s="200">
        <f t="shared" si="26"/>
        <v>0</v>
      </c>
      <c r="E133" s="201">
        <f t="shared" si="26"/>
        <v>0</v>
      </c>
      <c r="F133" s="3396"/>
      <c r="G133" s="3396"/>
      <c r="H133" s="3396"/>
      <c r="I133" s="3396"/>
      <c r="J133" s="3396"/>
      <c r="K133" s="3396"/>
      <c r="L133" s="3396"/>
      <c r="M133" s="3396"/>
      <c r="N133" s="3396"/>
      <c r="O133" s="3396"/>
      <c r="P133" s="3396"/>
      <c r="Q133" s="3396"/>
      <c r="R133" s="3396"/>
      <c r="S133" s="3396"/>
      <c r="T133" s="3396"/>
      <c r="U133" s="3396"/>
      <c r="V133" s="3396"/>
      <c r="W133" s="3396"/>
      <c r="X133" s="3396"/>
      <c r="Y133" s="3396"/>
      <c r="Z133" s="3396"/>
      <c r="AA133" s="3396"/>
      <c r="AB133" s="3615"/>
    </row>
    <row r="134" spans="1:28" x14ac:dyDescent="0.35">
      <c r="A134" s="3621"/>
      <c r="B134" s="3620" t="s">
        <v>2087</v>
      </c>
      <c r="C134" s="429">
        <f t="shared" si="25"/>
        <v>0</v>
      </c>
      <c r="D134" s="200">
        <f t="shared" si="26"/>
        <v>0</v>
      </c>
      <c r="E134" s="201">
        <f t="shared" si="26"/>
        <v>0</v>
      </c>
      <c r="F134" s="3396"/>
      <c r="G134" s="3396"/>
      <c r="H134" s="3396"/>
      <c r="I134" s="3396"/>
      <c r="J134" s="3396"/>
      <c r="K134" s="3396"/>
      <c r="L134" s="3396"/>
      <c r="M134" s="3396"/>
      <c r="N134" s="3396"/>
      <c r="O134" s="3396"/>
      <c r="P134" s="3396"/>
      <c r="Q134" s="3396"/>
      <c r="R134" s="3396"/>
      <c r="S134" s="3396"/>
      <c r="T134" s="3396"/>
      <c r="U134" s="3396"/>
      <c r="V134" s="3396"/>
      <c r="W134" s="3396"/>
      <c r="X134" s="3396"/>
      <c r="Y134" s="3396"/>
      <c r="Z134" s="3396"/>
      <c r="AA134" s="3396"/>
      <c r="AB134" s="3615"/>
    </row>
    <row r="135" spans="1:28" x14ac:dyDescent="0.35">
      <c r="A135" s="3622"/>
      <c r="B135" s="3623" t="s">
        <v>2088</v>
      </c>
      <c r="C135" s="450">
        <f t="shared" si="25"/>
        <v>0</v>
      </c>
      <c r="D135" s="200">
        <f t="shared" si="26"/>
        <v>0</v>
      </c>
      <c r="E135" s="201">
        <f t="shared" si="26"/>
        <v>0</v>
      </c>
      <c r="F135" s="3396"/>
      <c r="G135" s="3396"/>
      <c r="H135" s="3396"/>
      <c r="I135" s="3396"/>
      <c r="J135" s="3396"/>
      <c r="K135" s="3396"/>
      <c r="L135" s="3396"/>
      <c r="M135" s="3396"/>
      <c r="N135" s="3396"/>
      <c r="O135" s="3396"/>
      <c r="P135" s="3396"/>
      <c r="Q135" s="3396"/>
      <c r="R135" s="3396"/>
      <c r="S135" s="3396"/>
      <c r="T135" s="3396"/>
      <c r="U135" s="3396"/>
      <c r="V135" s="3396"/>
      <c r="W135" s="3396"/>
      <c r="X135" s="3396"/>
      <c r="Y135" s="3396"/>
      <c r="Z135" s="3396"/>
      <c r="AA135" s="3396"/>
      <c r="AB135" s="3615"/>
    </row>
    <row r="136" spans="1:28" x14ac:dyDescent="0.35">
      <c r="A136" s="3596" t="s">
        <v>2090</v>
      </c>
      <c r="B136" s="3617" t="s">
        <v>2084</v>
      </c>
      <c r="C136" s="3624">
        <f t="shared" si="25"/>
        <v>0</v>
      </c>
      <c r="D136" s="200">
        <f t="shared" si="26"/>
        <v>0</v>
      </c>
      <c r="E136" s="201">
        <f t="shared" si="26"/>
        <v>0</v>
      </c>
      <c r="F136" s="3396"/>
      <c r="G136" s="3396"/>
      <c r="H136" s="3396"/>
      <c r="I136" s="3396"/>
      <c r="J136" s="3396"/>
      <c r="K136" s="3396"/>
      <c r="L136" s="3396"/>
      <c r="M136" s="3396"/>
      <c r="N136" s="3396"/>
      <c r="O136" s="3396"/>
      <c r="P136" s="3396"/>
      <c r="Q136" s="3396"/>
      <c r="R136" s="3396"/>
      <c r="S136" s="3396"/>
      <c r="T136" s="3396"/>
      <c r="U136" s="3396"/>
      <c r="V136" s="3396"/>
      <c r="W136" s="3396"/>
      <c r="X136" s="3396"/>
      <c r="Y136" s="3396"/>
      <c r="Z136" s="3396"/>
      <c r="AA136" s="3396"/>
      <c r="AB136" s="3615"/>
    </row>
    <row r="137" spans="1:28" x14ac:dyDescent="0.35">
      <c r="A137" s="3599"/>
      <c r="B137" s="3619" t="s">
        <v>2085</v>
      </c>
      <c r="C137" s="200">
        <f t="shared" si="25"/>
        <v>0</v>
      </c>
      <c r="D137" s="200">
        <f t="shared" si="26"/>
        <v>0</v>
      </c>
      <c r="E137" s="201">
        <f t="shared" si="26"/>
        <v>0</v>
      </c>
      <c r="F137" s="3396"/>
      <c r="G137" s="3396"/>
      <c r="H137" s="3396"/>
      <c r="I137" s="3396"/>
      <c r="J137" s="3396"/>
      <c r="K137" s="3396"/>
      <c r="L137" s="3396"/>
      <c r="M137" s="3396"/>
      <c r="N137" s="3396"/>
      <c r="O137" s="3396"/>
      <c r="P137" s="3396"/>
      <c r="Q137" s="3396"/>
      <c r="R137" s="3396"/>
      <c r="S137" s="3396"/>
      <c r="T137" s="3396"/>
      <c r="U137" s="3396"/>
      <c r="V137" s="3396"/>
      <c r="W137" s="3396"/>
      <c r="X137" s="3396"/>
      <c r="Y137" s="3396"/>
      <c r="Z137" s="3396"/>
      <c r="AA137" s="3396"/>
      <c r="AB137" s="3615"/>
    </row>
    <row r="138" spans="1:28" x14ac:dyDescent="0.35">
      <c r="A138" s="3599"/>
      <c r="B138" s="3620" t="s">
        <v>2086</v>
      </c>
      <c r="C138" s="200">
        <f t="shared" si="25"/>
        <v>0</v>
      </c>
      <c r="D138" s="200">
        <f t="shared" si="26"/>
        <v>0</v>
      </c>
      <c r="E138" s="201">
        <f t="shared" si="26"/>
        <v>0</v>
      </c>
      <c r="F138" s="3396"/>
      <c r="G138" s="3396"/>
      <c r="H138" s="3396"/>
      <c r="I138" s="3396"/>
      <c r="J138" s="3396"/>
      <c r="K138" s="3396"/>
      <c r="L138" s="3396"/>
      <c r="M138" s="3396"/>
      <c r="N138" s="3396"/>
      <c r="O138" s="3396"/>
      <c r="P138" s="3396"/>
      <c r="Q138" s="3396"/>
      <c r="R138" s="3396"/>
      <c r="S138" s="3396"/>
      <c r="T138" s="3396"/>
      <c r="U138" s="3396"/>
      <c r="V138" s="3396"/>
      <c r="W138" s="3396"/>
      <c r="X138" s="3396"/>
      <c r="Y138" s="3396"/>
      <c r="Z138" s="3396"/>
      <c r="AA138" s="3396"/>
      <c r="AB138" s="3615"/>
    </row>
    <row r="139" spans="1:28" x14ac:dyDescent="0.35">
      <c r="A139" s="3599"/>
      <c r="B139" s="3620" t="s">
        <v>2087</v>
      </c>
      <c r="C139" s="429">
        <f t="shared" si="25"/>
        <v>0</v>
      </c>
      <c r="D139" s="200">
        <f t="shared" si="26"/>
        <v>0</v>
      </c>
      <c r="E139" s="201">
        <f t="shared" si="26"/>
        <v>0</v>
      </c>
      <c r="F139" s="3396"/>
      <c r="G139" s="3396"/>
      <c r="H139" s="3396"/>
      <c r="I139" s="3396"/>
      <c r="J139" s="3396"/>
      <c r="K139" s="3396"/>
      <c r="L139" s="3396"/>
      <c r="M139" s="3396"/>
      <c r="N139" s="3396"/>
      <c r="O139" s="3396"/>
      <c r="P139" s="3396"/>
      <c r="Q139" s="3396"/>
      <c r="R139" s="3396"/>
      <c r="S139" s="3396"/>
      <c r="T139" s="3396"/>
      <c r="U139" s="3396"/>
      <c r="V139" s="3396"/>
      <c r="W139" s="3396"/>
      <c r="X139" s="3396"/>
      <c r="Y139" s="3396"/>
      <c r="Z139" s="3396"/>
      <c r="AA139" s="3396"/>
      <c r="AB139" s="3615"/>
    </row>
    <row r="140" spans="1:28" x14ac:dyDescent="0.35">
      <c r="A140" s="3531"/>
      <c r="B140" s="3623" t="s">
        <v>2088</v>
      </c>
      <c r="C140" s="450">
        <f t="shared" si="25"/>
        <v>0</v>
      </c>
      <c r="D140" s="200">
        <f t="shared" si="26"/>
        <v>0</v>
      </c>
      <c r="E140" s="201">
        <f t="shared" si="26"/>
        <v>0</v>
      </c>
      <c r="F140" s="3396"/>
      <c r="G140" s="3396"/>
      <c r="H140" s="3396"/>
      <c r="I140" s="3396"/>
      <c r="J140" s="3396"/>
      <c r="K140" s="3396"/>
      <c r="L140" s="3396"/>
      <c r="M140" s="3396"/>
      <c r="N140" s="3396"/>
      <c r="O140" s="3396"/>
      <c r="P140" s="3396"/>
      <c r="Q140" s="3396"/>
      <c r="R140" s="3396"/>
      <c r="S140" s="3396"/>
      <c r="T140" s="3396"/>
      <c r="U140" s="3396"/>
      <c r="V140" s="3396"/>
      <c r="W140" s="3396"/>
      <c r="X140" s="3396"/>
      <c r="Y140" s="3396"/>
      <c r="Z140" s="3396"/>
      <c r="AA140" s="3396"/>
      <c r="AB140" s="3615"/>
    </row>
    <row r="141" spans="1:28" x14ac:dyDescent="0.35">
      <c r="A141" s="3616" t="s">
        <v>2091</v>
      </c>
      <c r="B141" s="3617" t="s">
        <v>2084</v>
      </c>
      <c r="C141" s="3624">
        <f t="shared" si="25"/>
        <v>0</v>
      </c>
      <c r="D141" s="200">
        <f t="shared" si="26"/>
        <v>0</v>
      </c>
      <c r="E141" s="201">
        <f t="shared" si="26"/>
        <v>0</v>
      </c>
      <c r="F141" s="3396"/>
      <c r="G141" s="3396"/>
      <c r="H141" s="3396"/>
      <c r="I141" s="3396"/>
      <c r="J141" s="3396"/>
      <c r="K141" s="3396"/>
      <c r="L141" s="3396"/>
      <c r="M141" s="3396"/>
      <c r="N141" s="3396"/>
      <c r="O141" s="3396"/>
      <c r="P141" s="3396"/>
      <c r="Q141" s="3396"/>
      <c r="R141" s="3396"/>
      <c r="S141" s="3396"/>
      <c r="T141" s="3396"/>
      <c r="U141" s="3396"/>
      <c r="V141" s="3396"/>
      <c r="W141" s="3396"/>
      <c r="X141" s="3396"/>
      <c r="Y141" s="3396"/>
      <c r="Z141" s="3396"/>
      <c r="AA141" s="3396"/>
      <c r="AB141" s="3615"/>
    </row>
    <row r="142" spans="1:28" x14ac:dyDescent="0.35">
      <c r="A142" s="3618"/>
      <c r="B142" s="3619" t="s">
        <v>2085</v>
      </c>
      <c r="C142" s="200">
        <f t="shared" si="25"/>
        <v>0</v>
      </c>
      <c r="D142" s="200">
        <f t="shared" si="26"/>
        <v>0</v>
      </c>
      <c r="E142" s="201">
        <f t="shared" si="26"/>
        <v>0</v>
      </c>
      <c r="F142" s="3396"/>
      <c r="G142" s="3396"/>
      <c r="H142" s="3396"/>
      <c r="I142" s="3396"/>
      <c r="J142" s="3396"/>
      <c r="K142" s="3396"/>
      <c r="L142" s="3396"/>
      <c r="M142" s="3396"/>
      <c r="N142" s="3396"/>
      <c r="O142" s="3396"/>
      <c r="P142" s="3396"/>
      <c r="Q142" s="3396"/>
      <c r="R142" s="3396"/>
      <c r="S142" s="3396"/>
      <c r="T142" s="3396"/>
      <c r="U142" s="3396"/>
      <c r="V142" s="3396"/>
      <c r="W142" s="3396"/>
      <c r="X142" s="3396"/>
      <c r="Y142" s="3396"/>
      <c r="Z142" s="3396"/>
      <c r="AA142" s="3396"/>
      <c r="AB142" s="3615"/>
    </row>
    <row r="143" spans="1:28" x14ac:dyDescent="0.35">
      <c r="A143" s="3618"/>
      <c r="B143" s="3620" t="s">
        <v>2086</v>
      </c>
      <c r="C143" s="200">
        <f t="shared" si="25"/>
        <v>0</v>
      </c>
      <c r="D143" s="200">
        <f t="shared" si="26"/>
        <v>0</v>
      </c>
      <c r="E143" s="201">
        <f t="shared" si="26"/>
        <v>0</v>
      </c>
      <c r="F143" s="3396"/>
      <c r="G143" s="3396"/>
      <c r="H143" s="3396"/>
      <c r="I143" s="3396"/>
      <c r="J143" s="3396"/>
      <c r="K143" s="3396"/>
      <c r="L143" s="3396"/>
      <c r="M143" s="3396"/>
      <c r="N143" s="3396"/>
      <c r="O143" s="3396"/>
      <c r="P143" s="3396"/>
      <c r="Q143" s="3396"/>
      <c r="R143" s="3396"/>
      <c r="S143" s="3396"/>
      <c r="T143" s="3396"/>
      <c r="U143" s="3396"/>
      <c r="V143" s="3396"/>
      <c r="W143" s="3396"/>
      <c r="X143" s="3396"/>
      <c r="Y143" s="3396"/>
      <c r="Z143" s="3396"/>
      <c r="AA143" s="3396"/>
      <c r="AB143" s="3615"/>
    </row>
    <row r="144" spans="1:28" x14ac:dyDescent="0.35">
      <c r="A144" s="3621"/>
      <c r="B144" s="3620" t="s">
        <v>2087</v>
      </c>
      <c r="C144" s="429">
        <f t="shared" si="25"/>
        <v>0</v>
      </c>
      <c r="D144" s="200">
        <f t="shared" si="26"/>
        <v>0</v>
      </c>
      <c r="E144" s="201">
        <f t="shared" si="26"/>
        <v>0</v>
      </c>
      <c r="F144" s="3396"/>
      <c r="G144" s="3396"/>
      <c r="H144" s="3396"/>
      <c r="I144" s="3396"/>
      <c r="J144" s="3396"/>
      <c r="K144" s="3396"/>
      <c r="L144" s="3396"/>
      <c r="M144" s="3396"/>
      <c r="N144" s="3396"/>
      <c r="O144" s="3396"/>
      <c r="P144" s="3396"/>
      <c r="Q144" s="3396"/>
      <c r="R144" s="3396"/>
      <c r="S144" s="3396"/>
      <c r="T144" s="3396"/>
      <c r="U144" s="3396"/>
      <c r="V144" s="3396"/>
      <c r="W144" s="3396"/>
      <c r="X144" s="3396"/>
      <c r="Y144" s="3396"/>
      <c r="Z144" s="3396"/>
      <c r="AA144" s="3396"/>
      <c r="AB144" s="3615"/>
    </row>
    <row r="145" spans="1:28" x14ac:dyDescent="0.35">
      <c r="A145" s="3622"/>
      <c r="B145" s="3623" t="s">
        <v>2088</v>
      </c>
      <c r="C145" s="450">
        <f t="shared" si="25"/>
        <v>0</v>
      </c>
      <c r="D145" s="200">
        <f t="shared" si="26"/>
        <v>0</v>
      </c>
      <c r="E145" s="201">
        <f t="shared" si="26"/>
        <v>0</v>
      </c>
      <c r="F145" s="3396"/>
      <c r="G145" s="3396"/>
      <c r="H145" s="3396"/>
      <c r="I145" s="3396"/>
      <c r="J145" s="3396"/>
      <c r="K145" s="3396"/>
      <c r="L145" s="3396"/>
      <c r="M145" s="3396"/>
      <c r="N145" s="3396"/>
      <c r="O145" s="3396"/>
      <c r="P145" s="3396"/>
      <c r="Q145" s="3396"/>
      <c r="R145" s="3396"/>
      <c r="S145" s="3396"/>
      <c r="T145" s="3396"/>
      <c r="U145" s="3396"/>
      <c r="V145" s="3396"/>
      <c r="W145" s="3396"/>
      <c r="X145" s="3396"/>
      <c r="Y145" s="3396"/>
      <c r="Z145" s="3396"/>
      <c r="AA145" s="3396"/>
      <c r="AB145" s="3615"/>
    </row>
    <row r="146" spans="1:28" x14ac:dyDescent="0.35">
      <c r="A146" s="3616" t="s">
        <v>2092</v>
      </c>
      <c r="B146" s="3617" t="s">
        <v>2084</v>
      </c>
      <c r="C146" s="3624">
        <f t="shared" si="25"/>
        <v>0</v>
      </c>
      <c r="D146" s="200">
        <f t="shared" si="26"/>
        <v>0</v>
      </c>
      <c r="E146" s="201">
        <f t="shared" si="26"/>
        <v>0</v>
      </c>
      <c r="F146" s="3396"/>
      <c r="G146" s="3396"/>
      <c r="H146" s="3396"/>
      <c r="I146" s="3396"/>
      <c r="J146" s="3396"/>
      <c r="K146" s="3396"/>
      <c r="L146" s="3396"/>
      <c r="M146" s="3396"/>
      <c r="N146" s="3396"/>
      <c r="O146" s="3396"/>
      <c r="P146" s="3396"/>
      <c r="Q146" s="3396"/>
      <c r="R146" s="3396"/>
      <c r="S146" s="3396"/>
      <c r="T146" s="3396"/>
      <c r="U146" s="3396"/>
      <c r="V146" s="3396"/>
      <c r="W146" s="3396"/>
      <c r="X146" s="3396"/>
      <c r="Y146" s="3396"/>
      <c r="Z146" s="3396"/>
      <c r="AA146" s="3396"/>
      <c r="AB146" s="3615"/>
    </row>
    <row r="147" spans="1:28" x14ac:dyDescent="0.35">
      <c r="A147" s="3618"/>
      <c r="B147" s="3619" t="s">
        <v>2085</v>
      </c>
      <c r="C147" s="200">
        <f t="shared" si="25"/>
        <v>0</v>
      </c>
      <c r="D147" s="200">
        <f t="shared" si="26"/>
        <v>0</v>
      </c>
      <c r="E147" s="201">
        <f t="shared" si="26"/>
        <v>0</v>
      </c>
      <c r="F147" s="3396"/>
      <c r="G147" s="3396"/>
      <c r="H147" s="3396"/>
      <c r="I147" s="3396"/>
      <c r="J147" s="3396"/>
      <c r="K147" s="3396"/>
      <c r="L147" s="3396"/>
      <c r="M147" s="3396"/>
      <c r="N147" s="3396"/>
      <c r="O147" s="3396"/>
      <c r="P147" s="3396"/>
      <c r="Q147" s="3396"/>
      <c r="R147" s="3396"/>
      <c r="S147" s="3396"/>
      <c r="T147" s="3396"/>
      <c r="U147" s="3396"/>
      <c r="V147" s="3396"/>
      <c r="W147" s="3396"/>
      <c r="X147" s="3396"/>
      <c r="Y147" s="3396"/>
      <c r="Z147" s="3396"/>
      <c r="AA147" s="3396"/>
      <c r="AB147" s="3615"/>
    </row>
    <row r="148" spans="1:28" x14ac:dyDescent="0.35">
      <c r="A148" s="3618"/>
      <c r="B148" s="3620" t="s">
        <v>2086</v>
      </c>
      <c r="C148" s="200">
        <f t="shared" si="25"/>
        <v>0</v>
      </c>
      <c r="D148" s="200">
        <f t="shared" si="26"/>
        <v>0</v>
      </c>
      <c r="E148" s="201">
        <f t="shared" si="26"/>
        <v>0</v>
      </c>
      <c r="F148" s="3396"/>
      <c r="G148" s="3396"/>
      <c r="H148" s="3396"/>
      <c r="I148" s="3396"/>
      <c r="J148" s="3396"/>
      <c r="K148" s="3396"/>
      <c r="L148" s="3396"/>
      <c r="M148" s="3396"/>
      <c r="N148" s="3396"/>
      <c r="O148" s="3396"/>
      <c r="P148" s="3396"/>
      <c r="Q148" s="3396"/>
      <c r="R148" s="3396"/>
      <c r="S148" s="3396"/>
      <c r="T148" s="3396"/>
      <c r="U148" s="3396"/>
      <c r="V148" s="3396"/>
      <c r="W148" s="3396"/>
      <c r="X148" s="3396"/>
      <c r="Y148" s="3396"/>
      <c r="Z148" s="3396"/>
      <c r="AA148" s="3396"/>
      <c r="AB148" s="3615"/>
    </row>
    <row r="149" spans="1:28" x14ac:dyDescent="0.35">
      <c r="A149" s="3621"/>
      <c r="B149" s="3620" t="s">
        <v>2087</v>
      </c>
      <c r="C149" s="429">
        <f t="shared" si="25"/>
        <v>0</v>
      </c>
      <c r="D149" s="200">
        <f t="shared" si="26"/>
        <v>0</v>
      </c>
      <c r="E149" s="201">
        <f t="shared" si="26"/>
        <v>0</v>
      </c>
      <c r="F149" s="3396"/>
      <c r="G149" s="3396"/>
      <c r="H149" s="3396"/>
      <c r="I149" s="3396"/>
      <c r="J149" s="3396"/>
      <c r="K149" s="3396"/>
      <c r="L149" s="3396"/>
      <c r="M149" s="3396"/>
      <c r="N149" s="3396"/>
      <c r="O149" s="3396"/>
      <c r="P149" s="3396"/>
      <c r="Q149" s="3396"/>
      <c r="R149" s="3396"/>
      <c r="S149" s="3396"/>
      <c r="T149" s="3396"/>
      <c r="U149" s="3396"/>
      <c r="V149" s="3396"/>
      <c r="W149" s="3396"/>
      <c r="X149" s="3396"/>
      <c r="Y149" s="3396"/>
      <c r="Z149" s="3396"/>
      <c r="AA149" s="3396"/>
      <c r="AB149" s="3615"/>
    </row>
    <row r="150" spans="1:28" x14ac:dyDescent="0.35">
      <c r="A150" s="3622"/>
      <c r="B150" s="3623" t="s">
        <v>2088</v>
      </c>
      <c r="C150" s="450">
        <f t="shared" si="25"/>
        <v>0</v>
      </c>
      <c r="D150" s="200">
        <f t="shared" si="26"/>
        <v>0</v>
      </c>
      <c r="E150" s="201">
        <f t="shared" si="26"/>
        <v>0</v>
      </c>
      <c r="F150" s="3396"/>
      <c r="G150" s="3396"/>
      <c r="H150" s="3396"/>
      <c r="I150" s="3396"/>
      <c r="J150" s="3396"/>
      <c r="K150" s="3396"/>
      <c r="L150" s="3396"/>
      <c r="M150" s="3396"/>
      <c r="N150" s="3396"/>
      <c r="O150" s="3396"/>
      <c r="P150" s="3396"/>
      <c r="Q150" s="3396"/>
      <c r="R150" s="3396"/>
      <c r="S150" s="3396"/>
      <c r="T150" s="3396"/>
      <c r="U150" s="3396"/>
      <c r="V150" s="3396"/>
      <c r="W150" s="3396"/>
      <c r="X150" s="3396"/>
      <c r="Y150" s="3396"/>
      <c r="Z150" s="3396"/>
      <c r="AA150" s="3396"/>
      <c r="AB150" s="3615"/>
    </row>
    <row r="151" spans="1:28" x14ac:dyDescent="0.35">
      <c r="A151" s="3596" t="s">
        <v>2093</v>
      </c>
      <c r="B151" s="3617" t="s">
        <v>2084</v>
      </c>
      <c r="C151" s="3624">
        <f t="shared" si="25"/>
        <v>0</v>
      </c>
      <c r="D151" s="200">
        <f t="shared" si="26"/>
        <v>0</v>
      </c>
      <c r="E151" s="201">
        <f t="shared" si="26"/>
        <v>0</v>
      </c>
      <c r="F151" s="3396"/>
      <c r="G151" s="3396"/>
      <c r="H151" s="3396"/>
      <c r="I151" s="3396"/>
      <c r="J151" s="3396"/>
      <c r="K151" s="3396"/>
      <c r="L151" s="3396"/>
      <c r="M151" s="3396"/>
      <c r="N151" s="3396"/>
      <c r="O151" s="3396"/>
      <c r="P151" s="3396"/>
      <c r="Q151" s="3396"/>
      <c r="R151" s="3396"/>
      <c r="S151" s="3396"/>
      <c r="T151" s="3396"/>
      <c r="U151" s="3396"/>
      <c r="V151" s="3396"/>
      <c r="W151" s="3396"/>
      <c r="X151" s="3396"/>
      <c r="Y151" s="3396"/>
      <c r="Z151" s="3396"/>
      <c r="AA151" s="3396"/>
      <c r="AB151" s="3615"/>
    </row>
    <row r="152" spans="1:28" x14ac:dyDescent="0.35">
      <c r="A152" s="3599"/>
      <c r="B152" s="3619" t="s">
        <v>2085</v>
      </c>
      <c r="C152" s="200">
        <f t="shared" si="25"/>
        <v>0</v>
      </c>
      <c r="D152" s="200">
        <f t="shared" si="26"/>
        <v>0</v>
      </c>
      <c r="E152" s="201">
        <f t="shared" si="26"/>
        <v>0</v>
      </c>
      <c r="F152" s="3396"/>
      <c r="G152" s="3396"/>
      <c r="H152" s="3396"/>
      <c r="I152" s="3396"/>
      <c r="J152" s="3396"/>
      <c r="K152" s="3396"/>
      <c r="L152" s="3396"/>
      <c r="M152" s="3396"/>
      <c r="N152" s="3396"/>
      <c r="O152" s="3396"/>
      <c r="P152" s="3396"/>
      <c r="Q152" s="3396"/>
      <c r="R152" s="3396"/>
      <c r="S152" s="3396"/>
      <c r="T152" s="3396"/>
      <c r="U152" s="3396"/>
      <c r="V152" s="3396"/>
      <c r="W152" s="3396"/>
      <c r="X152" s="3396"/>
      <c r="Y152" s="3396"/>
      <c r="Z152" s="3396"/>
      <c r="AA152" s="3396"/>
      <c r="AB152" s="3615"/>
    </row>
    <row r="153" spans="1:28" x14ac:dyDescent="0.35">
      <c r="A153" s="3599"/>
      <c r="B153" s="3620" t="s">
        <v>2086</v>
      </c>
      <c r="C153" s="200">
        <f t="shared" si="25"/>
        <v>0</v>
      </c>
      <c r="D153" s="200">
        <f t="shared" si="26"/>
        <v>0</v>
      </c>
      <c r="E153" s="201">
        <f t="shared" si="26"/>
        <v>0</v>
      </c>
      <c r="F153" s="3396"/>
      <c r="G153" s="3396"/>
      <c r="H153" s="3396"/>
      <c r="I153" s="3396"/>
      <c r="J153" s="3396"/>
      <c r="K153" s="3396"/>
      <c r="L153" s="3396"/>
      <c r="M153" s="3396"/>
      <c r="N153" s="3396"/>
      <c r="O153" s="3396"/>
      <c r="P153" s="3396"/>
      <c r="Q153" s="3396"/>
      <c r="R153" s="3396"/>
      <c r="S153" s="3396"/>
      <c r="T153" s="3396"/>
      <c r="U153" s="3396"/>
      <c r="V153" s="3396"/>
      <c r="W153" s="3396"/>
      <c r="X153" s="3396"/>
      <c r="Y153" s="3396"/>
      <c r="Z153" s="3396"/>
      <c r="AA153" s="3396"/>
      <c r="AB153" s="3615"/>
    </row>
    <row r="154" spans="1:28" x14ac:dyDescent="0.35">
      <c r="A154" s="3599"/>
      <c r="B154" s="3620" t="s">
        <v>2087</v>
      </c>
      <c r="C154" s="429">
        <f t="shared" si="25"/>
        <v>0</v>
      </c>
      <c r="D154" s="200">
        <f t="shared" si="26"/>
        <v>0</v>
      </c>
      <c r="E154" s="201">
        <f t="shared" si="26"/>
        <v>0</v>
      </c>
      <c r="F154" s="3396"/>
      <c r="G154" s="3396"/>
      <c r="H154" s="3396"/>
      <c r="I154" s="3396"/>
      <c r="J154" s="3396"/>
      <c r="K154" s="3396"/>
      <c r="L154" s="3396"/>
      <c r="M154" s="3396"/>
      <c r="N154" s="3396"/>
      <c r="O154" s="3396"/>
      <c r="P154" s="3396"/>
      <c r="Q154" s="3396"/>
      <c r="R154" s="3396"/>
      <c r="S154" s="3396"/>
      <c r="T154" s="3396"/>
      <c r="U154" s="3396"/>
      <c r="V154" s="3396"/>
      <c r="W154" s="3396"/>
      <c r="X154" s="3396"/>
      <c r="Y154" s="3396"/>
      <c r="Z154" s="3396"/>
      <c r="AA154" s="3396"/>
      <c r="AB154" s="3615"/>
    </row>
    <row r="155" spans="1:28" x14ac:dyDescent="0.35">
      <c r="A155" s="3599"/>
      <c r="B155" s="3625" t="s">
        <v>2088</v>
      </c>
      <c r="C155" s="3626">
        <f t="shared" si="25"/>
        <v>0</v>
      </c>
      <c r="D155" s="200">
        <f t="shared" si="26"/>
        <v>0</v>
      </c>
      <c r="E155" s="201">
        <f t="shared" si="26"/>
        <v>0</v>
      </c>
      <c r="F155" s="3396"/>
      <c r="G155" s="3396"/>
      <c r="H155" s="3396"/>
      <c r="I155" s="3396"/>
      <c r="J155" s="3396"/>
      <c r="K155" s="3396"/>
      <c r="L155" s="3396"/>
      <c r="M155" s="3396"/>
      <c r="N155" s="3396"/>
      <c r="O155" s="3396"/>
      <c r="P155" s="3396"/>
      <c r="Q155" s="3396"/>
      <c r="R155" s="3396"/>
      <c r="S155" s="3396"/>
      <c r="T155" s="3396"/>
      <c r="U155" s="3396"/>
      <c r="V155" s="3396"/>
      <c r="W155" s="3396"/>
      <c r="X155" s="3396"/>
      <c r="Y155" s="3396"/>
      <c r="Z155" s="3396"/>
      <c r="AA155" s="3396"/>
      <c r="AB155" s="3615"/>
    </row>
    <row r="156" spans="1:28" ht="15" thickBot="1" x14ac:dyDescent="0.4">
      <c r="A156" s="3627" t="s">
        <v>2094</v>
      </c>
      <c r="B156" s="3628"/>
      <c r="C156" s="3629">
        <f t="shared" ref="C156:AA156" si="27">SUM(C126:C155)</f>
        <v>0</v>
      </c>
      <c r="D156" s="3629">
        <f t="shared" si="27"/>
        <v>0</v>
      </c>
      <c r="E156" s="3630">
        <f t="shared" si="27"/>
        <v>0</v>
      </c>
      <c r="F156" s="3396">
        <f t="shared" si="27"/>
        <v>0</v>
      </c>
      <c r="G156" s="3396">
        <f t="shared" si="27"/>
        <v>0</v>
      </c>
      <c r="H156" s="3396">
        <f t="shared" si="27"/>
        <v>0</v>
      </c>
      <c r="I156" s="3396">
        <f t="shared" si="27"/>
        <v>0</v>
      </c>
      <c r="J156" s="3396">
        <f t="shared" si="27"/>
        <v>0</v>
      </c>
      <c r="K156" s="3396">
        <f t="shared" si="27"/>
        <v>0</v>
      </c>
      <c r="L156" s="3396">
        <f t="shared" si="27"/>
        <v>0</v>
      </c>
      <c r="M156" s="3396">
        <f t="shared" si="27"/>
        <v>0</v>
      </c>
      <c r="N156" s="3396">
        <f t="shared" si="27"/>
        <v>0</v>
      </c>
      <c r="O156" s="3396">
        <f t="shared" si="27"/>
        <v>0</v>
      </c>
      <c r="P156" s="3396">
        <f t="shared" si="27"/>
        <v>0</v>
      </c>
      <c r="Q156" s="3396">
        <f t="shared" si="27"/>
        <v>0</v>
      </c>
      <c r="R156" s="3396">
        <f t="shared" si="27"/>
        <v>0</v>
      </c>
      <c r="S156" s="3396">
        <f t="shared" si="27"/>
        <v>0</v>
      </c>
      <c r="T156" s="3396">
        <f t="shared" si="27"/>
        <v>0</v>
      </c>
      <c r="U156" s="3396">
        <f t="shared" si="27"/>
        <v>0</v>
      </c>
      <c r="V156" s="3396">
        <f t="shared" si="27"/>
        <v>0</v>
      </c>
      <c r="W156" s="3396">
        <f t="shared" si="27"/>
        <v>0</v>
      </c>
      <c r="X156" s="3396">
        <f t="shared" si="27"/>
        <v>0</v>
      </c>
      <c r="Y156" s="3396">
        <f t="shared" si="27"/>
        <v>0</v>
      </c>
      <c r="Z156" s="3396">
        <f t="shared" si="27"/>
        <v>0</v>
      </c>
      <c r="AA156" s="3396">
        <f t="shared" si="27"/>
        <v>0</v>
      </c>
      <c r="AB156" s="3615"/>
    </row>
    <row r="157" spans="1:28" ht="15" thickTop="1" x14ac:dyDescent="0.35">
      <c r="A157" s="3631" t="s">
        <v>2095</v>
      </c>
      <c r="B157" s="3632" t="s">
        <v>2084</v>
      </c>
      <c r="C157" s="3633">
        <f t="shared" ref="C157:C166" si="28">SUM(D157+E157)</f>
        <v>0</v>
      </c>
      <c r="D157" s="3633">
        <f t="shared" ref="D157:D166" si="29">SUM(F157+H156+J156+L156+N156+P156+R156+T156+V156+X156+Z156)</f>
        <v>0</v>
      </c>
      <c r="E157" s="3634">
        <f t="shared" ref="E157:E166" si="30">SUM(G156+I156+K156+M156+O156+Q156+S156+U156+W156+Y156+AA156)</f>
        <v>0</v>
      </c>
      <c r="F157" s="3396"/>
      <c r="G157" s="3396"/>
      <c r="H157" s="3396"/>
      <c r="I157" s="3396"/>
      <c r="J157" s="3396"/>
      <c r="K157" s="3396"/>
      <c r="L157" s="3396"/>
      <c r="M157" s="3396"/>
      <c r="N157" s="3396"/>
      <c r="O157" s="3396"/>
      <c r="P157" s="3396"/>
      <c r="Q157" s="3396"/>
      <c r="R157" s="3396"/>
      <c r="S157" s="3396"/>
      <c r="T157" s="3396"/>
      <c r="U157" s="3396"/>
      <c r="V157" s="3396"/>
      <c r="W157" s="3396"/>
      <c r="X157" s="3396"/>
      <c r="Y157" s="3396"/>
      <c r="Z157" s="3396"/>
      <c r="AA157" s="3396"/>
      <c r="AB157" s="3615"/>
    </row>
    <row r="158" spans="1:28" x14ac:dyDescent="0.35">
      <c r="A158" s="3635"/>
      <c r="B158" s="3619" t="s">
        <v>2085</v>
      </c>
      <c r="C158" s="200">
        <f t="shared" si="28"/>
        <v>0</v>
      </c>
      <c r="D158" s="200">
        <f t="shared" si="29"/>
        <v>0</v>
      </c>
      <c r="E158" s="201">
        <f t="shared" si="30"/>
        <v>0</v>
      </c>
      <c r="F158" s="3396"/>
      <c r="G158" s="3396"/>
      <c r="H158" s="3396"/>
      <c r="I158" s="3396"/>
      <c r="J158" s="3396"/>
      <c r="K158" s="3396"/>
      <c r="L158" s="3396"/>
      <c r="M158" s="3396"/>
      <c r="N158" s="3396"/>
      <c r="O158" s="3396"/>
      <c r="P158" s="3396"/>
      <c r="Q158" s="3396"/>
      <c r="R158" s="3396"/>
      <c r="S158" s="3396"/>
      <c r="T158" s="3396"/>
      <c r="U158" s="3396"/>
      <c r="V158" s="3396"/>
      <c r="W158" s="3396"/>
      <c r="X158" s="3396"/>
      <c r="Y158" s="3396"/>
      <c r="Z158" s="3396"/>
      <c r="AA158" s="3396"/>
      <c r="AB158" s="3615"/>
    </row>
    <row r="159" spans="1:28" x14ac:dyDescent="0.35">
      <c r="A159" s="3635"/>
      <c r="B159" s="3620" t="s">
        <v>2086</v>
      </c>
      <c r="C159" s="200">
        <f t="shared" si="28"/>
        <v>0</v>
      </c>
      <c r="D159" s="200">
        <f t="shared" si="29"/>
        <v>0</v>
      </c>
      <c r="E159" s="201">
        <f t="shared" si="30"/>
        <v>0</v>
      </c>
      <c r="F159" s="3396"/>
      <c r="G159" s="3396"/>
      <c r="H159" s="3396"/>
      <c r="I159" s="3396"/>
      <c r="J159" s="3396"/>
      <c r="K159" s="3396"/>
      <c r="L159" s="3396"/>
      <c r="M159" s="3396"/>
      <c r="N159" s="3396"/>
      <c r="O159" s="3396"/>
      <c r="P159" s="3396"/>
      <c r="Q159" s="3396"/>
      <c r="R159" s="3396"/>
      <c r="S159" s="3396"/>
      <c r="T159" s="3396"/>
      <c r="U159" s="3396"/>
      <c r="V159" s="3396"/>
      <c r="W159" s="3396"/>
      <c r="X159" s="3396"/>
      <c r="Y159" s="3396"/>
      <c r="Z159" s="3396"/>
      <c r="AA159" s="3396"/>
      <c r="AB159" s="3615"/>
    </row>
    <row r="160" spans="1:28" x14ac:dyDescent="0.35">
      <c r="A160" s="3635"/>
      <c r="B160" s="3620" t="s">
        <v>2087</v>
      </c>
      <c r="C160" s="200">
        <f t="shared" si="28"/>
        <v>0</v>
      </c>
      <c r="D160" s="200">
        <f t="shared" si="29"/>
        <v>0</v>
      </c>
      <c r="E160" s="201">
        <f t="shared" si="30"/>
        <v>0</v>
      </c>
      <c r="F160" s="3396"/>
      <c r="G160" s="3396"/>
      <c r="H160" s="3396"/>
      <c r="I160" s="3396"/>
      <c r="J160" s="3396"/>
      <c r="K160" s="3396"/>
      <c r="L160" s="3396"/>
      <c r="M160" s="3396"/>
      <c r="N160" s="3396"/>
      <c r="O160" s="3396"/>
      <c r="P160" s="3396"/>
      <c r="Q160" s="3396"/>
      <c r="R160" s="3396"/>
      <c r="S160" s="3396"/>
      <c r="T160" s="3396"/>
      <c r="U160" s="3396"/>
      <c r="V160" s="3396"/>
      <c r="W160" s="3396"/>
      <c r="X160" s="3396"/>
      <c r="Y160" s="3396"/>
      <c r="Z160" s="3396"/>
      <c r="AA160" s="3396"/>
      <c r="AB160" s="3615"/>
    </row>
    <row r="161" spans="1:44" x14ac:dyDescent="0.35">
      <c r="A161" s="3635"/>
      <c r="B161" s="3625" t="s">
        <v>2088</v>
      </c>
      <c r="C161" s="3636">
        <f t="shared" si="28"/>
        <v>0</v>
      </c>
      <c r="D161" s="3636">
        <f t="shared" si="29"/>
        <v>0</v>
      </c>
      <c r="E161" s="3405">
        <f t="shared" si="30"/>
        <v>0</v>
      </c>
      <c r="F161" s="3396"/>
      <c r="G161" s="3396"/>
      <c r="H161" s="3396"/>
      <c r="I161" s="3396"/>
      <c r="J161" s="3396"/>
      <c r="K161" s="3396"/>
      <c r="L161" s="3396"/>
      <c r="M161" s="3396"/>
      <c r="N161" s="3396"/>
      <c r="O161" s="3396"/>
      <c r="P161" s="3396"/>
      <c r="Q161" s="3396"/>
      <c r="R161" s="3396"/>
      <c r="S161" s="3396"/>
      <c r="T161" s="3396"/>
      <c r="U161" s="3396"/>
      <c r="V161" s="3396"/>
      <c r="W161" s="3396"/>
      <c r="X161" s="3396"/>
      <c r="Y161" s="3396"/>
      <c r="Z161" s="3396"/>
      <c r="AA161" s="3396"/>
      <c r="AB161" s="3615"/>
    </row>
    <row r="162" spans="1:44" x14ac:dyDescent="0.35">
      <c r="A162" s="3515" t="s">
        <v>2096</v>
      </c>
      <c r="B162" s="3617" t="s">
        <v>2084</v>
      </c>
      <c r="C162" s="3624">
        <f t="shared" si="28"/>
        <v>0</v>
      </c>
      <c r="D162" s="3624">
        <f t="shared" si="29"/>
        <v>0</v>
      </c>
      <c r="E162" s="3637">
        <f t="shared" si="30"/>
        <v>0</v>
      </c>
      <c r="F162" s="3396"/>
      <c r="G162" s="3396"/>
      <c r="H162" s="3396"/>
      <c r="I162" s="3396"/>
      <c r="J162" s="3396"/>
      <c r="K162" s="3396"/>
      <c r="L162" s="3396"/>
      <c r="M162" s="3396"/>
      <c r="N162" s="3396"/>
      <c r="O162" s="3396"/>
      <c r="P162" s="3396"/>
      <c r="Q162" s="3396"/>
      <c r="R162" s="3396"/>
      <c r="S162" s="3396"/>
      <c r="T162" s="3396"/>
      <c r="U162" s="3396"/>
      <c r="V162" s="3396"/>
      <c r="W162" s="3396"/>
      <c r="X162" s="3396"/>
      <c r="Y162" s="3396"/>
      <c r="Z162" s="3396"/>
      <c r="AA162" s="3396"/>
      <c r="AB162" s="3615"/>
    </row>
    <row r="163" spans="1:44" x14ac:dyDescent="0.35">
      <c r="A163" s="3635"/>
      <c r="B163" s="3619" t="s">
        <v>2085</v>
      </c>
      <c r="C163" s="200">
        <f t="shared" si="28"/>
        <v>0</v>
      </c>
      <c r="D163" s="200">
        <f t="shared" si="29"/>
        <v>0</v>
      </c>
      <c r="E163" s="201">
        <f t="shared" si="30"/>
        <v>0</v>
      </c>
      <c r="F163" s="3396"/>
      <c r="G163" s="3396"/>
      <c r="H163" s="3396"/>
      <c r="I163" s="3396"/>
      <c r="J163" s="3396"/>
      <c r="K163" s="3396"/>
      <c r="L163" s="3396"/>
      <c r="M163" s="3396"/>
      <c r="N163" s="3396"/>
      <c r="O163" s="3396"/>
      <c r="P163" s="3396"/>
      <c r="Q163" s="3396"/>
      <c r="R163" s="3396"/>
      <c r="S163" s="3396"/>
      <c r="T163" s="3396"/>
      <c r="U163" s="3396"/>
      <c r="V163" s="3396"/>
      <c r="W163" s="3396"/>
      <c r="X163" s="3396"/>
      <c r="Y163" s="3396"/>
      <c r="Z163" s="3396"/>
      <c r="AA163" s="3396"/>
      <c r="AB163" s="3615"/>
    </row>
    <row r="164" spans="1:44" x14ac:dyDescent="0.35">
      <c r="A164" s="3635"/>
      <c r="B164" s="3620" t="s">
        <v>2086</v>
      </c>
      <c r="C164" s="200">
        <f t="shared" si="28"/>
        <v>0</v>
      </c>
      <c r="D164" s="200">
        <f t="shared" si="29"/>
        <v>0</v>
      </c>
      <c r="E164" s="201">
        <f t="shared" si="30"/>
        <v>0</v>
      </c>
      <c r="F164" s="3396"/>
      <c r="G164" s="3396"/>
      <c r="H164" s="3396"/>
      <c r="I164" s="3396"/>
      <c r="J164" s="3396"/>
      <c r="K164" s="3396"/>
      <c r="L164" s="3396"/>
      <c r="M164" s="3396"/>
      <c r="N164" s="3396"/>
      <c r="O164" s="3396"/>
      <c r="P164" s="3396"/>
      <c r="Q164" s="3396"/>
      <c r="R164" s="3396"/>
      <c r="S164" s="3396"/>
      <c r="T164" s="3396"/>
      <c r="U164" s="3396"/>
      <c r="V164" s="3396"/>
      <c r="W164" s="3396"/>
      <c r="X164" s="3396"/>
      <c r="Y164" s="3396"/>
      <c r="Z164" s="3396"/>
      <c r="AA164" s="3396"/>
      <c r="AB164" s="3615"/>
    </row>
    <row r="165" spans="1:44" x14ac:dyDescent="0.35">
      <c r="A165" s="3635"/>
      <c r="B165" s="3620" t="s">
        <v>2087</v>
      </c>
      <c r="C165" s="200">
        <f t="shared" si="28"/>
        <v>0</v>
      </c>
      <c r="D165" s="200">
        <f t="shared" si="29"/>
        <v>0</v>
      </c>
      <c r="E165" s="201">
        <f t="shared" si="30"/>
        <v>0</v>
      </c>
      <c r="F165" s="3396"/>
      <c r="G165" s="3396"/>
      <c r="H165" s="3396"/>
      <c r="I165" s="3396"/>
      <c r="J165" s="3396"/>
      <c r="K165" s="3396"/>
      <c r="L165" s="3396"/>
      <c r="M165" s="3396"/>
      <c r="N165" s="3396"/>
      <c r="O165" s="3396"/>
      <c r="P165" s="3396"/>
      <c r="Q165" s="3396"/>
      <c r="R165" s="3396"/>
      <c r="S165" s="3396"/>
      <c r="T165" s="3396"/>
      <c r="U165" s="3396"/>
      <c r="V165" s="3396"/>
      <c r="W165" s="3396"/>
      <c r="X165" s="3396"/>
      <c r="Y165" s="3396"/>
      <c r="Z165" s="3396"/>
      <c r="AA165" s="3396"/>
      <c r="AB165" s="3615"/>
    </row>
    <row r="166" spans="1:44" x14ac:dyDescent="0.35">
      <c r="A166" s="3638"/>
      <c r="B166" s="3623" t="s">
        <v>2088</v>
      </c>
      <c r="C166" s="3639">
        <f t="shared" si="28"/>
        <v>0</v>
      </c>
      <c r="D166" s="3639">
        <f t="shared" si="29"/>
        <v>0</v>
      </c>
      <c r="E166" s="3640">
        <f t="shared" si="30"/>
        <v>0</v>
      </c>
      <c r="F166" s="3396"/>
      <c r="G166" s="3396"/>
      <c r="H166" s="3396"/>
      <c r="I166" s="3396"/>
      <c r="J166" s="3396"/>
      <c r="K166" s="3396"/>
      <c r="L166" s="3396"/>
      <c r="M166" s="3396"/>
      <c r="N166" s="3396"/>
      <c r="O166" s="3396"/>
      <c r="P166" s="3396"/>
      <c r="Q166" s="3396"/>
      <c r="R166" s="3396"/>
      <c r="S166" s="3396"/>
      <c r="T166" s="3396"/>
      <c r="U166" s="3396"/>
      <c r="V166" s="3396"/>
      <c r="W166" s="3396"/>
      <c r="X166" s="3396"/>
      <c r="Y166" s="3396"/>
      <c r="Z166" s="3396"/>
      <c r="AA166" s="3396"/>
      <c r="AB166" s="3615"/>
    </row>
    <row r="167" spans="1:44" x14ac:dyDescent="0.35">
      <c r="A167" s="3627" t="s">
        <v>2094</v>
      </c>
      <c r="B167" s="3628"/>
      <c r="C167" s="3629">
        <f t="shared" ref="C167:AA167" si="31">SUM(C157:C166)</f>
        <v>0</v>
      </c>
      <c r="D167" s="3629">
        <f t="shared" si="31"/>
        <v>0</v>
      </c>
      <c r="E167" s="3630">
        <f t="shared" si="31"/>
        <v>0</v>
      </c>
      <c r="F167" s="3396">
        <f t="shared" si="31"/>
        <v>0</v>
      </c>
      <c r="G167" s="3396">
        <f t="shared" si="31"/>
        <v>0</v>
      </c>
      <c r="H167" s="3396">
        <f t="shared" si="31"/>
        <v>0</v>
      </c>
      <c r="I167" s="3396">
        <f t="shared" si="31"/>
        <v>0</v>
      </c>
      <c r="J167" s="3396">
        <f t="shared" si="31"/>
        <v>0</v>
      </c>
      <c r="K167" s="3396">
        <f t="shared" si="31"/>
        <v>0</v>
      </c>
      <c r="L167" s="3396">
        <f t="shared" si="31"/>
        <v>0</v>
      </c>
      <c r="M167" s="3396">
        <f t="shared" si="31"/>
        <v>0</v>
      </c>
      <c r="N167" s="3396">
        <f t="shared" si="31"/>
        <v>0</v>
      </c>
      <c r="O167" s="3396">
        <f t="shared" si="31"/>
        <v>0</v>
      </c>
      <c r="P167" s="3396">
        <f t="shared" si="31"/>
        <v>0</v>
      </c>
      <c r="Q167" s="3396">
        <f t="shared" si="31"/>
        <v>0</v>
      </c>
      <c r="R167" s="3396">
        <f t="shared" si="31"/>
        <v>0</v>
      </c>
      <c r="S167" s="3396">
        <f t="shared" si="31"/>
        <v>0</v>
      </c>
      <c r="T167" s="3396">
        <f t="shared" si="31"/>
        <v>0</v>
      </c>
      <c r="U167" s="3396">
        <f t="shared" si="31"/>
        <v>0</v>
      </c>
      <c r="V167" s="3396">
        <f t="shared" si="31"/>
        <v>0</v>
      </c>
      <c r="W167" s="3396">
        <f t="shared" si="31"/>
        <v>0</v>
      </c>
      <c r="X167" s="3396">
        <f t="shared" si="31"/>
        <v>0</v>
      </c>
      <c r="Y167" s="3396">
        <f t="shared" si="31"/>
        <v>0</v>
      </c>
      <c r="Z167" s="3396">
        <f t="shared" si="31"/>
        <v>0</v>
      </c>
      <c r="AA167" s="3396">
        <f t="shared" si="31"/>
        <v>0</v>
      </c>
      <c r="AB167" s="519"/>
      <c r="AC167" s="519"/>
    </row>
    <row r="169" spans="1:44" x14ac:dyDescent="0.35">
      <c r="A169" s="3641" t="s">
        <v>2097</v>
      </c>
      <c r="B169" s="3642"/>
      <c r="C169" s="3642"/>
      <c r="D169" s="3642"/>
      <c r="E169" s="3642"/>
      <c r="F169" s="3642"/>
      <c r="G169" s="3643"/>
      <c r="H169" s="3643"/>
      <c r="I169" s="3643"/>
      <c r="J169" s="3643"/>
      <c r="K169" s="3643"/>
      <c r="L169" s="3643"/>
      <c r="M169" s="3643"/>
      <c r="N169" s="3643"/>
      <c r="O169" s="3643"/>
      <c r="P169" s="3643"/>
      <c r="Q169" s="3643"/>
      <c r="R169" s="3643"/>
      <c r="S169" s="3643"/>
      <c r="T169" s="3643"/>
      <c r="U169" s="3643"/>
      <c r="V169" s="3643"/>
      <c r="W169" s="3643"/>
      <c r="X169" s="3643"/>
      <c r="Y169" s="3643"/>
      <c r="Z169" s="3643"/>
      <c r="AA169" s="3643"/>
      <c r="AB169" s="3643"/>
      <c r="AC169" s="3643"/>
      <c r="AD169" s="3643"/>
      <c r="AE169" s="3643"/>
      <c r="AF169" s="3643"/>
      <c r="AG169" s="3643"/>
      <c r="AH169" s="3643"/>
      <c r="AI169" s="3643"/>
      <c r="AJ169" s="3643"/>
      <c r="AK169" s="3643"/>
      <c r="AL169" s="3643"/>
      <c r="AM169" s="3644"/>
      <c r="AN169" s="519"/>
      <c r="AO169" s="519"/>
      <c r="AP169" s="519"/>
      <c r="AQ169" s="519"/>
      <c r="AR169" s="519"/>
    </row>
    <row r="170" spans="1:44" x14ac:dyDescent="0.35">
      <c r="A170" s="3645" t="s">
        <v>1982</v>
      </c>
      <c r="B170" s="3516"/>
      <c r="C170" s="3515" t="s">
        <v>36</v>
      </c>
      <c r="D170" s="3645"/>
      <c r="E170" s="3516"/>
      <c r="F170" s="3646" t="s">
        <v>1986</v>
      </c>
      <c r="G170" s="3647"/>
      <c r="H170" s="3647"/>
      <c r="I170" s="3647"/>
      <c r="J170" s="3647"/>
      <c r="K170" s="3647"/>
      <c r="L170" s="3647"/>
      <c r="M170" s="3647"/>
      <c r="N170" s="3647"/>
      <c r="O170" s="3647"/>
      <c r="P170" s="3647"/>
      <c r="Q170" s="3647"/>
      <c r="R170" s="3647"/>
      <c r="S170" s="3647"/>
      <c r="T170" s="3647"/>
      <c r="U170" s="3647"/>
      <c r="V170" s="3647"/>
      <c r="W170" s="3647"/>
      <c r="X170" s="3647"/>
      <c r="Y170" s="3647"/>
      <c r="Z170" s="3647"/>
      <c r="AA170" s="3647"/>
      <c r="AB170" s="3647"/>
      <c r="AC170" s="3647"/>
      <c r="AD170" s="3647"/>
      <c r="AE170" s="3647"/>
      <c r="AF170" s="3647"/>
      <c r="AG170" s="3647"/>
      <c r="AH170" s="3647"/>
      <c r="AI170" s="3647"/>
      <c r="AJ170" s="3647"/>
      <c r="AK170" s="3647"/>
      <c r="AL170" s="3647"/>
      <c r="AM170" s="3648"/>
      <c r="AN170" s="3649"/>
      <c r="AO170" s="3649"/>
      <c r="AP170" s="3649"/>
      <c r="AQ170" s="3649"/>
      <c r="AR170" s="3649"/>
    </row>
    <row r="171" spans="1:44" x14ac:dyDescent="0.35">
      <c r="A171" s="3650"/>
      <c r="B171" s="3526"/>
      <c r="C171" s="3638"/>
      <c r="D171" s="3651"/>
      <c r="E171" s="3652"/>
      <c r="F171" s="3653" t="s">
        <v>96</v>
      </c>
      <c r="G171" s="519"/>
      <c r="H171" s="3646" t="s">
        <v>17</v>
      </c>
      <c r="I171" s="3648"/>
      <c r="J171" s="3646" t="s">
        <v>18</v>
      </c>
      <c r="K171" s="3648"/>
      <c r="L171" s="3654" t="s">
        <v>19</v>
      </c>
      <c r="M171" s="3655"/>
      <c r="N171" s="3655" t="s">
        <v>20</v>
      </c>
      <c r="O171" s="3656"/>
      <c r="P171" s="3646" t="s">
        <v>98</v>
      </c>
      <c r="Q171" s="3648"/>
      <c r="R171" s="3647" t="s">
        <v>99</v>
      </c>
      <c r="S171" s="3648"/>
      <c r="T171" s="3647" t="s">
        <v>207</v>
      </c>
      <c r="U171" s="3648"/>
      <c r="V171" s="3646" t="s">
        <v>208</v>
      </c>
      <c r="W171" s="3648"/>
      <c r="X171" s="3647" t="s">
        <v>209</v>
      </c>
      <c r="Y171" s="3648"/>
      <c r="Z171" s="3657" t="s">
        <v>210</v>
      </c>
      <c r="AA171" s="3658"/>
      <c r="AB171" s="3657" t="s">
        <v>211</v>
      </c>
      <c r="AC171" s="3658"/>
      <c r="AD171" s="3657" t="s">
        <v>212</v>
      </c>
      <c r="AE171" s="3658"/>
      <c r="AF171" s="3657" t="s">
        <v>213</v>
      </c>
      <c r="AG171" s="3658"/>
      <c r="AH171" s="3657" t="s">
        <v>214</v>
      </c>
      <c r="AI171" s="3658"/>
      <c r="AJ171" s="3657" t="s">
        <v>215</v>
      </c>
      <c r="AK171" s="3658"/>
      <c r="AL171" s="3659" t="s">
        <v>32</v>
      </c>
      <c r="AM171" s="3658"/>
      <c r="AN171" s="3649"/>
      <c r="AO171" s="3649"/>
      <c r="AP171" s="3649"/>
      <c r="AQ171" s="3649"/>
      <c r="AR171" s="3649"/>
    </row>
    <row r="172" spans="1:44" x14ac:dyDescent="0.35">
      <c r="A172" s="3651"/>
      <c r="B172" s="3652"/>
      <c r="C172" s="3660" t="s">
        <v>33</v>
      </c>
      <c r="D172" s="3661" t="s">
        <v>34</v>
      </c>
      <c r="E172" s="3662" t="s">
        <v>35</v>
      </c>
      <c r="F172" s="3663" t="s">
        <v>34</v>
      </c>
      <c r="G172" s="3664" t="s">
        <v>35</v>
      </c>
      <c r="H172" s="3665" t="s">
        <v>34</v>
      </c>
      <c r="I172" s="3666" t="s">
        <v>35</v>
      </c>
      <c r="J172" s="3665" t="s">
        <v>34</v>
      </c>
      <c r="K172" s="3666" t="s">
        <v>35</v>
      </c>
      <c r="L172" s="3667" t="s">
        <v>34</v>
      </c>
      <c r="M172" s="3668" t="s">
        <v>35</v>
      </c>
      <c r="N172" s="3669" t="s">
        <v>34</v>
      </c>
      <c r="O172" s="3670" t="s">
        <v>35</v>
      </c>
      <c r="P172" s="3669" t="s">
        <v>34</v>
      </c>
      <c r="Q172" s="3670" t="s">
        <v>35</v>
      </c>
      <c r="R172" s="3671" t="s">
        <v>34</v>
      </c>
      <c r="S172" s="1202" t="s">
        <v>35</v>
      </c>
      <c r="T172" s="3671" t="s">
        <v>34</v>
      </c>
      <c r="U172" s="1202" t="s">
        <v>35</v>
      </c>
      <c r="V172" s="3667" t="s">
        <v>34</v>
      </c>
      <c r="W172" s="1202" t="s">
        <v>35</v>
      </c>
      <c r="X172" s="3671" t="s">
        <v>34</v>
      </c>
      <c r="Y172" s="1202" t="s">
        <v>35</v>
      </c>
      <c r="Z172" s="3672" t="s">
        <v>34</v>
      </c>
      <c r="AA172" s="3673" t="s">
        <v>35</v>
      </c>
      <c r="AB172" s="3672" t="s">
        <v>34</v>
      </c>
      <c r="AC172" s="3673" t="s">
        <v>35</v>
      </c>
      <c r="AD172" s="3672" t="s">
        <v>34</v>
      </c>
      <c r="AE172" s="3673" t="s">
        <v>35</v>
      </c>
      <c r="AF172" s="3672" t="s">
        <v>34</v>
      </c>
      <c r="AG172" s="3673" t="s">
        <v>35</v>
      </c>
      <c r="AH172" s="3672" t="s">
        <v>34</v>
      </c>
      <c r="AI172" s="3673" t="s">
        <v>35</v>
      </c>
      <c r="AJ172" s="3672" t="s">
        <v>34</v>
      </c>
      <c r="AK172" s="3673" t="s">
        <v>35</v>
      </c>
      <c r="AL172" s="3674" t="s">
        <v>34</v>
      </c>
      <c r="AM172" s="3673" t="s">
        <v>35</v>
      </c>
      <c r="AN172" s="3649"/>
      <c r="AO172" s="3649"/>
      <c r="AP172" s="3649"/>
      <c r="AQ172" s="3649"/>
      <c r="AR172" s="3649"/>
    </row>
    <row r="173" spans="1:44" x14ac:dyDescent="0.35">
      <c r="A173" s="3675" t="s">
        <v>2098</v>
      </c>
      <c r="B173" s="3676" t="s">
        <v>2099</v>
      </c>
      <c r="C173" s="3677">
        <f t="shared" ref="C173:C178" si="32">SUM(D173+E173)</f>
        <v>0</v>
      </c>
      <c r="D173" s="3677">
        <f>SUM(F173+H173+J173+L173+N173+P173+R173+T173+V173+X173+Z173+AB173+AD173+AF173+AH173+AJ173+AL173)</f>
        <v>0</v>
      </c>
      <c r="E173" s="3677">
        <f>SUM(G173+I173+K173+M173+O173+Q173+S173+U173+W173+Y173+AA173+AC173+AE173+AG173+AI173+AK173+AM173)</f>
        <v>0</v>
      </c>
      <c r="F173" s="3678"/>
      <c r="G173" s="897"/>
      <c r="H173" s="3679"/>
      <c r="I173" s="580"/>
      <c r="J173" s="3679"/>
      <c r="K173" s="580"/>
      <c r="L173" s="3679"/>
      <c r="M173" s="577"/>
      <c r="N173" s="577"/>
      <c r="O173" s="580"/>
      <c r="P173" s="3679"/>
      <c r="Q173" s="580"/>
      <c r="R173" s="3678"/>
      <c r="S173" s="580"/>
      <c r="T173" s="3678"/>
      <c r="U173" s="580"/>
      <c r="V173" s="3679"/>
      <c r="W173" s="580"/>
      <c r="X173" s="3678"/>
      <c r="Y173" s="580"/>
      <c r="Z173" s="3680"/>
      <c r="AA173" s="3681"/>
      <c r="AB173" s="3680"/>
      <c r="AC173" s="3681"/>
      <c r="AD173" s="3680"/>
      <c r="AE173" s="3681"/>
      <c r="AF173" s="3680"/>
      <c r="AG173" s="3681"/>
      <c r="AH173" s="3680"/>
      <c r="AI173" s="3681"/>
      <c r="AJ173" s="3680"/>
      <c r="AK173" s="3681"/>
      <c r="AL173" s="3682"/>
      <c r="AM173" s="3681"/>
      <c r="AN173" s="3649"/>
      <c r="AO173" s="3649"/>
      <c r="AP173" s="3649"/>
      <c r="AQ173" s="3649"/>
      <c r="AR173" s="3649"/>
    </row>
    <row r="174" spans="1:44" x14ac:dyDescent="0.35">
      <c r="A174" s="3683"/>
      <c r="B174" s="3684" t="s">
        <v>2100</v>
      </c>
      <c r="C174" s="3677">
        <f t="shared" si="32"/>
        <v>0</v>
      </c>
      <c r="D174" s="3677">
        <f t="shared" ref="D174:E178" si="33">SUM(F174+H174+J174+L174+N174+P174+R174+T174+V174+X174+Z174+AB174+AD174+AF174+AH174+AJ174+AL174)</f>
        <v>0</v>
      </c>
      <c r="E174" s="3677">
        <f t="shared" si="33"/>
        <v>0</v>
      </c>
      <c r="F174" s="605"/>
      <c r="G174" s="593"/>
      <c r="H174" s="584"/>
      <c r="I174" s="588"/>
      <c r="J174" s="584"/>
      <c r="K174" s="588"/>
      <c r="L174" s="584"/>
      <c r="M174" s="585"/>
      <c r="N174" s="585"/>
      <c r="O174" s="588"/>
      <c r="P174" s="584"/>
      <c r="Q174" s="588"/>
      <c r="R174" s="605"/>
      <c r="S174" s="588"/>
      <c r="T174" s="605"/>
      <c r="U174" s="588"/>
      <c r="V174" s="584"/>
      <c r="W174" s="588"/>
      <c r="X174" s="605"/>
      <c r="Y174" s="588"/>
      <c r="Z174" s="3685"/>
      <c r="AA174" s="3686"/>
      <c r="AB174" s="3685"/>
      <c r="AC174" s="3686"/>
      <c r="AD174" s="3685"/>
      <c r="AE174" s="3686"/>
      <c r="AF174" s="3685"/>
      <c r="AG174" s="3686"/>
      <c r="AH174" s="3685"/>
      <c r="AI174" s="3686"/>
      <c r="AJ174" s="3685"/>
      <c r="AK174" s="3686"/>
      <c r="AL174" s="3687"/>
      <c r="AM174" s="3686"/>
      <c r="AN174" s="3649"/>
      <c r="AO174" s="3649"/>
      <c r="AP174" s="3649"/>
      <c r="AQ174" s="3649"/>
      <c r="AR174" s="3649"/>
    </row>
    <row r="175" spans="1:44" x14ac:dyDescent="0.35">
      <c r="A175" s="3688"/>
      <c r="B175" s="3689" t="s">
        <v>2101</v>
      </c>
      <c r="C175" s="3677">
        <f t="shared" si="32"/>
        <v>0</v>
      </c>
      <c r="D175" s="3677">
        <f t="shared" si="33"/>
        <v>0</v>
      </c>
      <c r="E175" s="3677">
        <f t="shared" si="33"/>
        <v>0</v>
      </c>
      <c r="F175" s="612"/>
      <c r="G175" s="580"/>
      <c r="H175" s="589"/>
      <c r="I175" s="593"/>
      <c r="J175" s="589"/>
      <c r="K175" s="593"/>
      <c r="L175" s="589"/>
      <c r="M175" s="590"/>
      <c r="N175" s="590"/>
      <c r="O175" s="593"/>
      <c r="P175" s="589"/>
      <c r="Q175" s="593"/>
      <c r="R175" s="612"/>
      <c r="S175" s="593"/>
      <c r="T175" s="612"/>
      <c r="U175" s="593"/>
      <c r="V175" s="589"/>
      <c r="W175" s="593"/>
      <c r="X175" s="612"/>
      <c r="Y175" s="593"/>
      <c r="Z175" s="3690"/>
      <c r="AA175" s="3691"/>
      <c r="AB175" s="3690"/>
      <c r="AC175" s="3691"/>
      <c r="AD175" s="3690"/>
      <c r="AE175" s="3691"/>
      <c r="AF175" s="3690"/>
      <c r="AG175" s="3691"/>
      <c r="AH175" s="3690"/>
      <c r="AI175" s="3691"/>
      <c r="AJ175" s="3690"/>
      <c r="AK175" s="3691"/>
      <c r="AL175" s="3692"/>
      <c r="AM175" s="3691"/>
      <c r="AN175" s="3649"/>
      <c r="AO175" s="3649"/>
      <c r="AP175" s="3649"/>
      <c r="AQ175" s="3649"/>
      <c r="AR175" s="3649"/>
    </row>
    <row r="176" spans="1:44" x14ac:dyDescent="0.35">
      <c r="A176" s="3675" t="s">
        <v>2102</v>
      </c>
      <c r="B176" s="3676" t="s">
        <v>2099</v>
      </c>
      <c r="C176" s="3677">
        <f t="shared" si="32"/>
        <v>0</v>
      </c>
      <c r="D176" s="3677">
        <f t="shared" si="33"/>
        <v>0</v>
      </c>
      <c r="E176" s="3677">
        <f t="shared" si="33"/>
        <v>0</v>
      </c>
      <c r="F176" s="3678"/>
      <c r="G176" s="588"/>
      <c r="H176" s="3679"/>
      <c r="I176" s="580"/>
      <c r="J176" s="3679"/>
      <c r="K176" s="580"/>
      <c r="L176" s="3679"/>
      <c r="M176" s="577"/>
      <c r="N176" s="577"/>
      <c r="O176" s="580"/>
      <c r="P176" s="3679"/>
      <c r="Q176" s="580"/>
      <c r="R176" s="3678"/>
      <c r="S176" s="580"/>
      <c r="T176" s="3678"/>
      <c r="U176" s="580"/>
      <c r="V176" s="3679"/>
      <c r="W176" s="580"/>
      <c r="X176" s="3678"/>
      <c r="Y176" s="580"/>
      <c r="Z176" s="3680"/>
      <c r="AA176" s="3681"/>
      <c r="AB176" s="3680"/>
      <c r="AC176" s="3681"/>
      <c r="AD176" s="3680"/>
      <c r="AE176" s="3681"/>
      <c r="AF176" s="3680"/>
      <c r="AG176" s="3681"/>
      <c r="AH176" s="3680"/>
      <c r="AI176" s="3681"/>
      <c r="AJ176" s="3680"/>
      <c r="AK176" s="3681"/>
      <c r="AL176" s="3682"/>
      <c r="AM176" s="3681"/>
      <c r="AN176" s="3649"/>
      <c r="AO176" s="3649"/>
      <c r="AP176" s="3649"/>
      <c r="AQ176" s="3649"/>
      <c r="AR176" s="3649"/>
    </row>
    <row r="177" spans="1:44" x14ac:dyDescent="0.35">
      <c r="A177" s="3683"/>
      <c r="B177" s="3684" t="s">
        <v>2100</v>
      </c>
      <c r="C177" s="3677">
        <f t="shared" si="32"/>
        <v>0</v>
      </c>
      <c r="D177" s="3677">
        <f t="shared" si="33"/>
        <v>0</v>
      </c>
      <c r="E177" s="3677">
        <f t="shared" si="33"/>
        <v>0</v>
      </c>
      <c r="F177" s="605"/>
      <c r="G177" s="593"/>
      <c r="H177" s="584"/>
      <c r="I177" s="588"/>
      <c r="J177" s="584"/>
      <c r="K177" s="588"/>
      <c r="L177" s="584"/>
      <c r="M177" s="585"/>
      <c r="N177" s="585"/>
      <c r="O177" s="588"/>
      <c r="P177" s="584"/>
      <c r="Q177" s="588"/>
      <c r="R177" s="605"/>
      <c r="S177" s="588"/>
      <c r="T177" s="605"/>
      <c r="U177" s="588"/>
      <c r="V177" s="584"/>
      <c r="W177" s="588"/>
      <c r="X177" s="605"/>
      <c r="Y177" s="588"/>
      <c r="Z177" s="3685"/>
      <c r="AA177" s="3686"/>
      <c r="AB177" s="3685"/>
      <c r="AC177" s="3686"/>
      <c r="AD177" s="3685"/>
      <c r="AE177" s="3686"/>
      <c r="AF177" s="3685"/>
      <c r="AG177" s="3686"/>
      <c r="AH177" s="3685"/>
      <c r="AI177" s="3686"/>
      <c r="AJ177" s="3685"/>
      <c r="AK177" s="3686"/>
      <c r="AL177" s="3687"/>
      <c r="AM177" s="3686"/>
      <c r="AN177" s="3649"/>
      <c r="AO177" s="3649"/>
      <c r="AP177" s="3649"/>
      <c r="AQ177" s="3649"/>
      <c r="AR177" s="3649"/>
    </row>
    <row r="178" spans="1:44" x14ac:dyDescent="0.35">
      <c r="A178" s="3688"/>
      <c r="B178" s="3689" t="s">
        <v>2101</v>
      </c>
      <c r="C178" s="3677">
        <f t="shared" si="32"/>
        <v>0</v>
      </c>
      <c r="D178" s="3677">
        <f t="shared" si="33"/>
        <v>0</v>
      </c>
      <c r="E178" s="3677">
        <f t="shared" si="33"/>
        <v>0</v>
      </c>
      <c r="F178" s="612"/>
      <c r="G178" s="593"/>
      <c r="H178" s="589"/>
      <c r="I178" s="593"/>
      <c r="J178" s="589"/>
      <c r="K178" s="593"/>
      <c r="L178" s="589"/>
      <c r="M178" s="590"/>
      <c r="N178" s="590"/>
      <c r="O178" s="593"/>
      <c r="P178" s="589"/>
      <c r="Q178" s="593"/>
      <c r="R178" s="612"/>
      <c r="S178" s="593"/>
      <c r="T178" s="612"/>
      <c r="U178" s="593"/>
      <c r="V178" s="589"/>
      <c r="W178" s="593"/>
      <c r="X178" s="612"/>
      <c r="Y178" s="593"/>
      <c r="Z178" s="3690"/>
      <c r="AA178" s="3691"/>
      <c r="AB178" s="3690"/>
      <c r="AC178" s="3691"/>
      <c r="AD178" s="3690"/>
      <c r="AE178" s="3691"/>
      <c r="AF178" s="3690"/>
      <c r="AG178" s="3691"/>
      <c r="AH178" s="3690"/>
      <c r="AI178" s="3691"/>
      <c r="AJ178" s="3690"/>
      <c r="AK178" s="3691"/>
      <c r="AL178" s="3692"/>
      <c r="AM178" s="3691"/>
    </row>
    <row r="179" spans="1:44" x14ac:dyDescent="0.35">
      <c r="A179" s="3606" t="s">
        <v>2103</v>
      </c>
      <c r="B179" s="3606"/>
      <c r="C179" s="3606"/>
      <c r="D179" s="3606"/>
      <c r="E179" s="141"/>
      <c r="F179" s="141"/>
      <c r="G179" s="3442"/>
      <c r="H179" s="3442"/>
      <c r="I179" s="3442"/>
      <c r="J179" s="3442"/>
      <c r="K179" s="3442"/>
      <c r="L179" s="3442"/>
      <c r="M179" s="3442"/>
      <c r="N179" s="3442"/>
      <c r="O179" s="3324"/>
      <c r="P179" s="3258"/>
      <c r="Q179" s="3258"/>
      <c r="R179" s="3258"/>
      <c r="S179" s="3258"/>
      <c r="T179" s="3258"/>
      <c r="U179" s="3258"/>
      <c r="V179" s="3258"/>
      <c r="W179" s="3258"/>
      <c r="X179" s="3258"/>
      <c r="Y179" s="3258"/>
      <c r="Z179" s="3258"/>
      <c r="AA179" s="3258"/>
    </row>
    <row r="180" spans="1:44" x14ac:dyDescent="0.35">
      <c r="A180" s="3307" t="s">
        <v>497</v>
      </c>
      <c r="B180" s="3307" t="s">
        <v>1985</v>
      </c>
      <c r="C180" s="3308" t="s">
        <v>36</v>
      </c>
      <c r="D180" s="3309"/>
      <c r="E180" s="3310"/>
      <c r="F180" s="3316" t="s">
        <v>1986</v>
      </c>
      <c r="G180" s="3438"/>
      <c r="H180" s="3438"/>
      <c r="I180" s="3438"/>
      <c r="J180" s="3438"/>
      <c r="K180" s="3438"/>
      <c r="L180" s="3438"/>
      <c r="M180" s="3438"/>
      <c r="N180" s="3438"/>
      <c r="O180" s="3438"/>
      <c r="P180" s="3693"/>
      <c r="Q180" s="142"/>
      <c r="R180" s="142"/>
      <c r="S180" s="3258"/>
      <c r="T180" s="3258"/>
      <c r="U180" s="3258"/>
      <c r="V180" s="3258"/>
      <c r="W180" s="3258"/>
      <c r="X180" s="3258"/>
      <c r="Y180" s="3258"/>
      <c r="Z180" s="3258"/>
      <c r="AA180" s="3258"/>
    </row>
    <row r="181" spans="1:44" x14ac:dyDescent="0.35">
      <c r="A181" s="3694"/>
      <c r="B181" s="3694"/>
      <c r="C181" s="3272"/>
      <c r="D181" s="3533"/>
      <c r="E181" s="2121"/>
      <c r="F181" s="3316" t="s">
        <v>212</v>
      </c>
      <c r="G181" s="3317"/>
      <c r="H181" s="3316" t="s">
        <v>213</v>
      </c>
      <c r="I181" s="3317"/>
      <c r="J181" s="3316" t="s">
        <v>214</v>
      </c>
      <c r="K181" s="3317"/>
      <c r="L181" s="3316" t="s">
        <v>215</v>
      </c>
      <c r="M181" s="3317"/>
      <c r="N181" s="3316" t="s">
        <v>32</v>
      </c>
      <c r="O181" s="3317"/>
      <c r="P181" s="3695"/>
      <c r="Q181" s="3649"/>
      <c r="R181" s="3649"/>
      <c r="S181" s="3649"/>
      <c r="T181" s="3649"/>
      <c r="U181" s="3649"/>
      <c r="V181" s="3649"/>
      <c r="W181" s="3649"/>
      <c r="X181" s="3258"/>
      <c r="Y181" s="3649"/>
      <c r="Z181" s="3649"/>
      <c r="AA181" s="3649"/>
    </row>
    <row r="182" spans="1:44" x14ac:dyDescent="0.35">
      <c r="A182" s="3320"/>
      <c r="B182" s="3320"/>
      <c r="C182" s="3696" t="s">
        <v>33</v>
      </c>
      <c r="D182" s="3697" t="s">
        <v>34</v>
      </c>
      <c r="E182" s="3698" t="s">
        <v>35</v>
      </c>
      <c r="F182" s="3699" t="s">
        <v>34</v>
      </c>
      <c r="G182" s="3700" t="s">
        <v>35</v>
      </c>
      <c r="H182" s="3701" t="s">
        <v>34</v>
      </c>
      <c r="I182" s="3702" t="s">
        <v>35</v>
      </c>
      <c r="J182" s="3701" t="s">
        <v>34</v>
      </c>
      <c r="K182" s="3702" t="s">
        <v>35</v>
      </c>
      <c r="L182" s="3701" t="s">
        <v>34</v>
      </c>
      <c r="M182" s="3702" t="s">
        <v>35</v>
      </c>
      <c r="N182" s="3701" t="s">
        <v>34</v>
      </c>
      <c r="O182" s="3702" t="s">
        <v>35</v>
      </c>
      <c r="P182" s="3703" t="s">
        <v>52</v>
      </c>
      <c r="Q182" s="3704"/>
      <c r="R182" s="3258"/>
      <c r="S182" s="3258"/>
      <c r="T182" s="3258"/>
      <c r="U182" s="3258"/>
      <c r="V182" s="3258"/>
      <c r="W182" s="3258"/>
      <c r="X182" s="3258"/>
      <c r="Y182" s="3258"/>
      <c r="Z182" s="3258"/>
      <c r="AA182" s="3258"/>
    </row>
    <row r="183" spans="1:44" x14ac:dyDescent="0.35">
      <c r="A183" s="3596" t="s">
        <v>2104</v>
      </c>
      <c r="B183" s="3705" t="s">
        <v>2105</v>
      </c>
      <c r="C183" s="3706"/>
      <c r="D183" s="3624">
        <f t="shared" ref="D183:D188" si="34">SUM(F183+H183+J183+L183+N183)</f>
        <v>0</v>
      </c>
      <c r="E183" s="3381"/>
      <c r="F183" s="1403"/>
      <c r="G183" s="3707"/>
      <c r="H183" s="3342"/>
      <c r="I183" s="29"/>
      <c r="J183" s="3447"/>
      <c r="K183" s="111"/>
      <c r="L183" s="3342"/>
      <c r="M183" s="29"/>
      <c r="N183" s="3447"/>
      <c r="O183" s="29"/>
      <c r="P183" s="3703" t="s">
        <v>52</v>
      </c>
      <c r="Q183" s="3704"/>
      <c r="R183" s="3258"/>
      <c r="S183" s="3258"/>
      <c r="T183" s="3258"/>
      <c r="U183" s="3258"/>
      <c r="V183" s="3258"/>
      <c r="W183" s="3258"/>
      <c r="X183" s="3258"/>
      <c r="Y183" s="3258"/>
      <c r="Z183" s="3258"/>
      <c r="AA183" s="3258"/>
    </row>
    <row r="184" spans="1:44" x14ac:dyDescent="0.35">
      <c r="A184" s="3599"/>
      <c r="B184" s="3708" t="s">
        <v>2106</v>
      </c>
      <c r="C184" s="3709">
        <f>SUM(D184+E184)</f>
        <v>0</v>
      </c>
      <c r="D184" s="3636">
        <f t="shared" si="34"/>
        <v>0</v>
      </c>
      <c r="E184" s="3710">
        <f>SUM(G183+I184+K184+M184+O184)</f>
        <v>0</v>
      </c>
      <c r="F184" s="3113"/>
      <c r="G184" s="2890"/>
      <c r="H184" s="1276"/>
      <c r="I184" s="1367"/>
      <c r="J184" s="3113"/>
      <c r="K184" s="3707"/>
      <c r="L184" s="1276"/>
      <c r="M184" s="1367"/>
      <c r="N184" s="3113"/>
      <c r="O184" s="1367"/>
      <c r="P184" s="3703" t="s">
        <v>52</v>
      </c>
      <c r="Q184" s="3532"/>
      <c r="R184" s="3258"/>
      <c r="S184" s="3258"/>
      <c r="T184" s="3258"/>
      <c r="U184" s="3258"/>
      <c r="V184" s="3258"/>
      <c r="W184" s="3258"/>
      <c r="X184" s="3258"/>
      <c r="Y184" s="3258"/>
      <c r="Z184" s="3258"/>
      <c r="AA184" s="3258"/>
    </row>
    <row r="185" spans="1:44" x14ac:dyDescent="0.35">
      <c r="A185" s="3531"/>
      <c r="B185" s="3711" t="s">
        <v>2107</v>
      </c>
      <c r="C185" s="3712">
        <f>SUM(D185+E185)</f>
        <v>0</v>
      </c>
      <c r="D185" s="3626">
        <f t="shared" si="34"/>
        <v>0</v>
      </c>
      <c r="E185" s="3393">
        <f>SUM(G184+I185+K185+M185+O185)</f>
        <v>0</v>
      </c>
      <c r="F185" s="2774"/>
      <c r="G185" s="29"/>
      <c r="H185" s="67"/>
      <c r="I185" s="61"/>
      <c r="J185" s="2774"/>
      <c r="K185" s="2890"/>
      <c r="L185" s="67"/>
      <c r="M185" s="61"/>
      <c r="N185" s="2774"/>
      <c r="O185" s="61"/>
      <c r="P185" s="3703" t="s">
        <v>52</v>
      </c>
      <c r="Q185" s="3704"/>
      <c r="R185" s="3258"/>
      <c r="S185" s="3258"/>
      <c r="T185" s="3258"/>
      <c r="U185" s="3258"/>
      <c r="V185" s="3258"/>
      <c r="W185" s="3258"/>
      <c r="X185" s="3258"/>
      <c r="Y185" s="3258"/>
      <c r="Z185" s="3258"/>
      <c r="AA185" s="3258"/>
    </row>
    <row r="186" spans="1:44" x14ac:dyDescent="0.35">
      <c r="A186" s="3307" t="s">
        <v>2108</v>
      </c>
      <c r="B186" s="3713" t="s">
        <v>2105</v>
      </c>
      <c r="C186" s="3706">
        <f>SUM(D186+E186)</f>
        <v>0</v>
      </c>
      <c r="D186" s="3624">
        <f t="shared" si="34"/>
        <v>0</v>
      </c>
      <c r="E186" s="3381">
        <f>SUM(G185+I186+K186+M186+O186)</f>
        <v>0</v>
      </c>
      <c r="F186" s="3342"/>
      <c r="G186" s="1367"/>
      <c r="H186" s="3342"/>
      <c r="I186" s="111"/>
      <c r="J186" s="3342"/>
      <c r="K186" s="29"/>
      <c r="L186" s="3447"/>
      <c r="M186" s="111"/>
      <c r="N186" s="3342"/>
      <c r="O186" s="29"/>
      <c r="P186" s="3703" t="s">
        <v>52</v>
      </c>
      <c r="Q186" s="3258"/>
      <c r="R186" s="3258"/>
      <c r="S186" s="3258"/>
      <c r="T186" s="3258"/>
      <c r="U186" s="3258"/>
      <c r="V186" s="3258"/>
      <c r="W186" s="3258"/>
      <c r="X186" s="3258"/>
      <c r="Y186" s="3258"/>
      <c r="Z186" s="3258"/>
      <c r="AA186" s="3258"/>
    </row>
    <row r="187" spans="1:44" x14ac:dyDescent="0.35">
      <c r="A187" s="3694"/>
      <c r="B187" s="3714" t="s">
        <v>2106</v>
      </c>
      <c r="C187" s="3715">
        <f>SUM(D187+E187)</f>
        <v>0</v>
      </c>
      <c r="D187" s="429">
        <f t="shared" si="34"/>
        <v>0</v>
      </c>
      <c r="E187" s="3716">
        <f>SUM(G186+I187+K187+M187+O187)</f>
        <v>0</v>
      </c>
      <c r="F187" s="1276"/>
      <c r="G187" s="83"/>
      <c r="H187" s="35"/>
      <c r="I187" s="119"/>
      <c r="J187" s="35"/>
      <c r="K187" s="37"/>
      <c r="L187" s="117"/>
      <c r="M187" s="119"/>
      <c r="N187" s="35"/>
      <c r="O187" s="37"/>
      <c r="P187" s="3703"/>
      <c r="Q187" s="3258"/>
      <c r="R187" s="3258"/>
      <c r="S187" s="3258"/>
      <c r="T187" s="3258"/>
      <c r="U187" s="3258"/>
      <c r="V187" s="3258"/>
      <c r="W187" s="3258"/>
      <c r="X187" s="3258"/>
      <c r="Y187" s="3258"/>
      <c r="Z187" s="3258"/>
      <c r="AA187" s="3258"/>
    </row>
    <row r="188" spans="1:44" x14ac:dyDescent="0.35">
      <c r="A188" s="3320"/>
      <c r="B188" s="3717" t="s">
        <v>2107</v>
      </c>
      <c r="C188" s="3718">
        <f>SUM(D188+E188)</f>
        <v>0</v>
      </c>
      <c r="D188" s="450">
        <f t="shared" si="34"/>
        <v>0</v>
      </c>
      <c r="E188" s="3719">
        <f>SUM(G187+I188+K188+M188+O188)</f>
        <v>0</v>
      </c>
      <c r="F188" s="84"/>
      <c r="G188" s="83"/>
      <c r="H188" s="84"/>
      <c r="I188" s="2892"/>
      <c r="J188" s="84"/>
      <c r="K188" s="83"/>
      <c r="L188" s="1430"/>
      <c r="M188" s="2892"/>
      <c r="N188" s="84"/>
      <c r="O188" s="83"/>
      <c r="P188" s="3720"/>
      <c r="Q188" s="3720"/>
      <c r="R188" s="3720"/>
      <c r="S188" s="3720"/>
      <c r="T188" s="3720"/>
      <c r="U188" s="3720"/>
      <c r="V188" s="3720"/>
      <c r="W188" s="3720"/>
      <c r="X188" s="3720"/>
      <c r="Y188" s="3720"/>
      <c r="Z188" s="3720"/>
      <c r="AA188" s="3720"/>
    </row>
    <row r="190" spans="1:44" x14ac:dyDescent="0.35">
      <c r="A190" s="3721" t="s">
        <v>2109</v>
      </c>
      <c r="B190" s="3721"/>
      <c r="C190" s="3721"/>
      <c r="D190" s="3721"/>
      <c r="E190" s="3721"/>
      <c r="F190" s="3721"/>
      <c r="G190" s="3721"/>
      <c r="H190" s="3721"/>
      <c r="I190" s="3721"/>
      <c r="J190" s="3721"/>
      <c r="K190" s="3721"/>
      <c r="L190" s="3721"/>
      <c r="M190" s="3721"/>
      <c r="N190" s="3721"/>
      <c r="O190" s="3721"/>
      <c r="P190" s="3721"/>
      <c r="Q190" s="3721"/>
      <c r="R190" s="3721"/>
      <c r="S190" s="3721"/>
      <c r="T190" s="3721"/>
      <c r="U190" s="3721"/>
      <c r="V190" s="3721"/>
      <c r="W190" s="3721"/>
      <c r="X190" s="3721"/>
      <c r="Y190" s="3721"/>
      <c r="Z190" s="3721"/>
      <c r="AA190" s="3721"/>
      <c r="AB190" s="3721"/>
      <c r="AC190" s="3721"/>
      <c r="AD190" s="3721"/>
      <c r="AE190" s="3721"/>
      <c r="AF190" s="3721"/>
      <c r="AG190" s="3721"/>
      <c r="AH190" s="3721"/>
      <c r="AI190" s="3721"/>
    </row>
    <row r="191" spans="1:44" x14ac:dyDescent="0.35">
      <c r="A191" s="3722" t="s">
        <v>2110</v>
      </c>
      <c r="B191" s="3314"/>
      <c r="C191" s="3340" t="s">
        <v>36</v>
      </c>
      <c r="D191" s="3723"/>
      <c r="E191" s="3436"/>
      <c r="F191" s="3316" t="s">
        <v>1986</v>
      </c>
      <c r="G191" s="3438"/>
      <c r="H191" s="3438"/>
      <c r="I191" s="3438"/>
      <c r="J191" s="3438"/>
      <c r="K191" s="3438"/>
      <c r="L191" s="3438"/>
      <c r="M191" s="3438"/>
      <c r="N191" s="3438"/>
      <c r="O191" s="3438"/>
      <c r="P191" s="3438"/>
      <c r="Q191" s="3317"/>
      <c r="R191" s="216"/>
      <c r="S191" s="216"/>
      <c r="T191" s="216"/>
      <c r="U191" s="216"/>
      <c r="V191" s="216"/>
      <c r="W191" s="216"/>
      <c r="X191" s="216"/>
      <c r="Y191" s="216"/>
      <c r="Z191" s="3574"/>
      <c r="AA191" s="3574"/>
      <c r="AB191" s="3432"/>
      <c r="AC191" s="3432"/>
      <c r="AD191" s="3432"/>
      <c r="AE191" s="3432"/>
      <c r="AF191" s="3432"/>
      <c r="AG191" s="3432"/>
      <c r="AH191" s="3432"/>
      <c r="AI191" s="3432"/>
    </row>
    <row r="192" spans="1:44" x14ac:dyDescent="0.35">
      <c r="A192" s="3724"/>
      <c r="B192" s="3319"/>
      <c r="C192" s="3220"/>
      <c r="D192" s="3725"/>
      <c r="E192" s="2134"/>
      <c r="F192" s="3554" t="s">
        <v>213</v>
      </c>
      <c r="G192" s="3555"/>
      <c r="H192" s="3554" t="s">
        <v>214</v>
      </c>
      <c r="I192" s="3555"/>
      <c r="J192" s="3554" t="s">
        <v>215</v>
      </c>
      <c r="K192" s="3555"/>
      <c r="L192" s="3316" t="s">
        <v>2111</v>
      </c>
      <c r="M192" s="3317"/>
      <c r="N192" s="3316" t="s">
        <v>2112</v>
      </c>
      <c r="O192" s="3317"/>
      <c r="P192" s="3316" t="s">
        <v>2113</v>
      </c>
      <c r="Q192" s="3317"/>
      <c r="R192" s="216"/>
      <c r="S192" s="216"/>
      <c r="T192" s="216"/>
      <c r="U192" s="216"/>
      <c r="V192" s="216"/>
      <c r="W192" s="216"/>
      <c r="X192" s="216"/>
      <c r="Y192" s="216"/>
      <c r="Z192" s="3574"/>
      <c r="AA192" s="3574"/>
      <c r="AB192" s="3432"/>
      <c r="AC192" s="3432"/>
      <c r="AD192" s="3432"/>
      <c r="AE192" s="3432"/>
      <c r="AF192" s="3432"/>
      <c r="AG192" s="3432"/>
      <c r="AH192" s="3432"/>
      <c r="AI192" s="3432"/>
    </row>
    <row r="193" spans="1:130" x14ac:dyDescent="0.35">
      <c r="A193" s="3726"/>
      <c r="B193" s="3727"/>
      <c r="C193" s="3728" t="s">
        <v>33</v>
      </c>
      <c r="D193" s="3729" t="s">
        <v>34</v>
      </c>
      <c r="E193" s="3702" t="s">
        <v>35</v>
      </c>
      <c r="F193" s="3323" t="s">
        <v>34</v>
      </c>
      <c r="G193" s="3324" t="s">
        <v>35</v>
      </c>
      <c r="H193" s="3323" t="s">
        <v>34</v>
      </c>
      <c r="I193" s="3324" t="s">
        <v>35</v>
      </c>
      <c r="J193" s="3323" t="s">
        <v>34</v>
      </c>
      <c r="K193" s="3324" t="s">
        <v>35</v>
      </c>
      <c r="L193" s="3730" t="s">
        <v>34</v>
      </c>
      <c r="M193" s="3730" t="s">
        <v>35</v>
      </c>
      <c r="N193" s="3730" t="s">
        <v>34</v>
      </c>
      <c r="O193" s="3730" t="s">
        <v>35</v>
      </c>
      <c r="P193" s="3730" t="s">
        <v>34</v>
      </c>
      <c r="Q193" s="3730" t="s">
        <v>35</v>
      </c>
      <c r="R193" s="216"/>
      <c r="S193" s="216"/>
      <c r="T193" s="216"/>
      <c r="U193" s="216"/>
      <c r="V193" s="216"/>
      <c r="W193" s="216"/>
      <c r="X193" s="216"/>
      <c r="Y193" s="216"/>
      <c r="Z193" s="3574"/>
      <c r="AA193" s="3574"/>
      <c r="AB193" s="3432"/>
      <c r="AC193" s="3432"/>
      <c r="AD193" s="3432"/>
      <c r="AE193" s="3432"/>
      <c r="AF193" s="3432"/>
      <c r="AG193" s="3432"/>
      <c r="AH193" s="3432"/>
      <c r="AI193" s="3432"/>
    </row>
    <row r="194" spans="1:130" x14ac:dyDescent="0.35">
      <c r="A194" s="3731" t="s">
        <v>2114</v>
      </c>
      <c r="B194" s="3732"/>
      <c r="C194" s="3733"/>
      <c r="D194" s="3734"/>
      <c r="E194" s="3735"/>
      <c r="F194" s="3342"/>
      <c r="G194" s="3707"/>
      <c r="H194" s="1276"/>
      <c r="I194" s="1367"/>
      <c r="J194" s="1276"/>
      <c r="K194" s="3707"/>
      <c r="L194" s="1276"/>
      <c r="M194" s="3707"/>
      <c r="N194" s="1276"/>
      <c r="O194" s="1367"/>
      <c r="P194" s="3113"/>
      <c r="Q194" s="1367"/>
      <c r="R194" s="216"/>
      <c r="S194" s="216"/>
      <c r="T194" s="216"/>
      <c r="U194" s="216"/>
      <c r="V194" s="216"/>
      <c r="W194" s="216"/>
      <c r="X194" s="216"/>
      <c r="Y194" s="216"/>
      <c r="Z194" s="3574"/>
      <c r="AA194" s="3574"/>
      <c r="AB194" s="3432"/>
      <c r="AC194" s="3432"/>
      <c r="AD194" s="3432"/>
      <c r="AE194" s="3432"/>
      <c r="AF194" s="3432"/>
      <c r="AG194" s="3432"/>
      <c r="AH194" s="3432"/>
      <c r="AI194" s="3432"/>
    </row>
    <row r="195" spans="1:130" x14ac:dyDescent="0.35">
      <c r="A195" s="3736" t="s">
        <v>2115</v>
      </c>
      <c r="B195" s="3737"/>
      <c r="C195" s="475">
        <f>SUM(D195+E195)</f>
        <v>0</v>
      </c>
      <c r="D195" s="3738">
        <f>SUM(F195+H194+J194+L194+N194+P194)</f>
        <v>0</v>
      </c>
      <c r="E195" s="221">
        <f>SUM(G194+I194+K194+M194+O194+Q194)</f>
        <v>0</v>
      </c>
      <c r="F195" s="1276"/>
      <c r="G195" s="2892"/>
      <c r="H195" s="84"/>
      <c r="I195" s="83"/>
      <c r="J195" s="84"/>
      <c r="K195" s="2892"/>
      <c r="L195" s="84"/>
      <c r="M195" s="2892"/>
      <c r="N195" s="84"/>
      <c r="O195" s="83"/>
      <c r="P195" s="1430"/>
      <c r="Q195" s="83"/>
      <c r="R195" s="216"/>
      <c r="S195" s="216"/>
      <c r="T195" s="216"/>
      <c r="U195" s="216"/>
      <c r="V195" s="216"/>
      <c r="W195" s="216"/>
      <c r="X195" s="216"/>
      <c r="Y195" s="216"/>
      <c r="Z195" s="3574"/>
      <c r="AA195" s="3574"/>
      <c r="AB195" s="3432"/>
      <c r="AC195" s="3432"/>
      <c r="AD195" s="3432"/>
      <c r="AE195" s="3432"/>
      <c r="AF195" s="3432"/>
      <c r="AG195" s="3432"/>
      <c r="AH195" s="3432"/>
      <c r="AI195" s="3432"/>
    </row>
    <row r="196" spans="1:130" x14ac:dyDescent="0.35">
      <c r="A196" s="3739" t="s">
        <v>2116</v>
      </c>
      <c r="B196" s="3740"/>
      <c r="C196" s="3741">
        <f>SUM(D196+E196)</f>
        <v>0</v>
      </c>
      <c r="D196" s="1544">
        <f>SUM(F196+H195+J195+L195+N195+P195)</f>
        <v>0</v>
      </c>
      <c r="E196" s="3742">
        <f>SUM(G195+I195+K195+M195+O195+Q195)</f>
        <v>0</v>
      </c>
      <c r="F196" s="3396"/>
      <c r="G196" s="3396">
        <f>SUM(G193:G195)</f>
        <v>0</v>
      </c>
      <c r="H196" s="3396">
        <f>SUM(H194:H195)</f>
        <v>0</v>
      </c>
      <c r="I196" s="3396">
        <f>SUM(I194:I195)</f>
        <v>0</v>
      </c>
      <c r="J196" s="3396">
        <f>SUM(J193:J195)</f>
        <v>0</v>
      </c>
      <c r="K196" s="3396">
        <f>SUM(K193:K195)</f>
        <v>0</v>
      </c>
      <c r="L196" s="3396">
        <f t="shared" ref="L196:Q196" si="35">SUM(L193:L195)</f>
        <v>0</v>
      </c>
      <c r="M196" s="3396">
        <f t="shared" si="35"/>
        <v>0</v>
      </c>
      <c r="N196" s="3396">
        <f t="shared" si="35"/>
        <v>0</v>
      </c>
      <c r="O196" s="3396">
        <f t="shared" si="35"/>
        <v>0</v>
      </c>
      <c r="P196" s="3396">
        <f t="shared" si="35"/>
        <v>0</v>
      </c>
      <c r="Q196" s="3396">
        <f t="shared" si="35"/>
        <v>0</v>
      </c>
      <c r="R196" s="216"/>
      <c r="S196" s="216"/>
      <c r="T196" s="216"/>
      <c r="U196" s="216"/>
      <c r="V196" s="216"/>
      <c r="W196" s="216"/>
      <c r="X196" s="216"/>
      <c r="Y196" s="216"/>
      <c r="Z196" s="3574"/>
      <c r="AA196" s="3574"/>
      <c r="AB196" s="3432"/>
      <c r="AC196" s="3432"/>
      <c r="AD196" s="3432"/>
      <c r="AE196" s="3432"/>
      <c r="AF196" s="3432"/>
      <c r="AG196" s="3432"/>
      <c r="AH196" s="3432"/>
      <c r="AI196" s="3432"/>
    </row>
    <row r="197" spans="1:130" x14ac:dyDescent="0.35">
      <c r="A197" s="3554" t="s">
        <v>36</v>
      </c>
      <c r="B197" s="3555"/>
      <c r="C197" s="3415">
        <f>SUM(C194:C196)</f>
        <v>0</v>
      </c>
      <c r="D197" s="3743">
        <f>SUM(D194:D196)</f>
        <v>0</v>
      </c>
      <c r="E197" s="3416"/>
      <c r="F197" s="2892">
        <f>SUM(F194:F196)</f>
        <v>0</v>
      </c>
      <c r="G197" s="3396"/>
      <c r="H197" s="3396"/>
      <c r="I197" s="3396"/>
      <c r="J197" s="3396"/>
      <c r="K197" s="3396"/>
      <c r="L197" s="3396"/>
      <c r="M197" s="3396"/>
      <c r="N197" s="3396"/>
      <c r="O197" s="3396"/>
      <c r="P197" s="3396"/>
      <c r="Q197" s="3396"/>
    </row>
    <row r="198" spans="1:130" ht="11.25" customHeight="1" x14ac:dyDescent="0.35">
      <c r="A198" t="s">
        <v>2117</v>
      </c>
      <c r="G198" s="3744"/>
      <c r="H198" s="3744"/>
      <c r="I198" s="3744"/>
      <c r="J198" s="3744"/>
      <c r="K198" s="3744"/>
      <c r="L198" s="3744"/>
      <c r="M198" s="3744"/>
      <c r="N198" s="3744"/>
      <c r="O198" s="3744"/>
      <c r="P198" s="3744"/>
      <c r="Q198" s="3744"/>
    </row>
    <row r="199" spans="1:130" s="3746" customFormat="1" ht="31.4" customHeight="1" x14ac:dyDescent="0.35">
      <c r="A199" s="140" t="s">
        <v>2118</v>
      </c>
      <c r="B199" s="3745"/>
      <c r="C199" s="3745"/>
      <c r="D199" s="3745"/>
      <c r="E199" s="3745"/>
      <c r="F199" s="3574"/>
      <c r="G199" s="3574"/>
      <c r="H199" s="3574"/>
      <c r="I199" s="3574"/>
      <c r="J199" s="3574"/>
      <c r="K199" s="3574"/>
      <c r="L199" s="3574"/>
      <c r="M199" s="3574"/>
      <c r="N199" s="3574"/>
      <c r="O199" s="3574"/>
      <c r="P199" s="3574"/>
      <c r="Q199" s="3574"/>
      <c r="Z199" s="562"/>
      <c r="AA199" s="562"/>
      <c r="AB199" s="562"/>
      <c r="AC199" s="562"/>
      <c r="AD199" s="562"/>
      <c r="AE199" s="562"/>
      <c r="AF199" s="562"/>
      <c r="AG199" s="562"/>
      <c r="AH199" s="562"/>
      <c r="AI199" s="562"/>
      <c r="AJ199" s="562"/>
      <c r="AK199" s="562"/>
      <c r="AL199" s="562"/>
      <c r="AM199" s="562"/>
      <c r="AN199" s="562"/>
      <c r="AO199" s="562"/>
      <c r="AP199" s="562"/>
      <c r="AQ199" s="562"/>
      <c r="AR199" s="562"/>
      <c r="AS199" s="562"/>
      <c r="AT199" s="562"/>
      <c r="AU199" s="562"/>
      <c r="AV199" s="562"/>
      <c r="AW199" s="562"/>
      <c r="AX199" s="562"/>
      <c r="AY199" s="562"/>
      <c r="AZ199" s="562"/>
      <c r="BA199" s="562"/>
      <c r="BB199" s="562"/>
      <c r="BC199" s="562"/>
      <c r="BD199" s="562"/>
      <c r="BE199" s="562"/>
      <c r="BF199" s="562"/>
      <c r="BG199" s="562"/>
      <c r="BH199" s="562"/>
      <c r="BI199" s="562"/>
      <c r="BJ199" s="562"/>
      <c r="BK199" s="562"/>
      <c r="BL199" s="562"/>
      <c r="BM199" s="562"/>
      <c r="BN199" s="562"/>
      <c r="BO199" s="562"/>
      <c r="BP199" s="562"/>
      <c r="BQ199" s="562"/>
      <c r="BR199" s="562"/>
      <c r="BS199" s="562"/>
      <c r="BT199" s="562"/>
      <c r="BU199" s="562"/>
      <c r="BV199" s="562"/>
      <c r="BW199" s="562"/>
      <c r="BX199" s="562"/>
      <c r="BY199" s="562"/>
      <c r="BZ199" s="562"/>
      <c r="CA199" s="3747"/>
      <c r="CB199" s="3747"/>
      <c r="CC199" s="3747"/>
      <c r="CD199" s="3747"/>
      <c r="CE199" s="3747"/>
      <c r="CF199" s="3747"/>
      <c r="CG199" s="3747"/>
      <c r="CH199" s="3747"/>
      <c r="CI199" s="3747"/>
      <c r="CJ199" s="3747"/>
      <c r="CK199" s="3747"/>
      <c r="CL199" s="3747"/>
      <c r="CM199" s="3747"/>
      <c r="CN199" s="3747"/>
      <c r="CO199" s="3747"/>
      <c r="CP199" s="3747"/>
      <c r="CQ199" s="3747"/>
      <c r="CR199" s="3747"/>
      <c r="CS199" s="3747"/>
      <c r="CT199" s="3747"/>
      <c r="CU199" s="3747"/>
      <c r="CV199" s="3747"/>
      <c r="CW199" s="3747"/>
      <c r="CX199" s="3747"/>
      <c r="CY199" s="3747"/>
      <c r="CZ199" s="3747"/>
      <c r="DA199" s="3748"/>
      <c r="DB199" s="3748"/>
      <c r="DC199" s="3748"/>
      <c r="DD199" s="3748"/>
      <c r="DE199" s="3748"/>
      <c r="DF199" s="3748"/>
      <c r="DG199" s="3748"/>
      <c r="DH199" s="3748"/>
      <c r="DI199" s="3748"/>
      <c r="DJ199" s="3748"/>
      <c r="DK199" s="3748"/>
      <c r="DL199" s="3748"/>
      <c r="DM199" s="3748"/>
      <c r="DN199" s="3748"/>
      <c r="DO199" s="3748"/>
      <c r="DP199" s="3748"/>
      <c r="DQ199" s="3748"/>
      <c r="DR199" s="3748"/>
      <c r="DS199" s="3748"/>
      <c r="DT199" s="3748"/>
      <c r="DU199" s="3748"/>
      <c r="DV199" s="3748"/>
      <c r="DW199" s="3748"/>
      <c r="DX199" s="3748"/>
      <c r="DY199" s="3748"/>
      <c r="DZ199" s="3748"/>
    </row>
    <row r="200" spans="1:130" ht="15" customHeight="1" x14ac:dyDescent="0.35">
      <c r="A200" s="3340" t="s">
        <v>2119</v>
      </c>
      <c r="B200" s="3436"/>
      <c r="C200" s="3749" t="s">
        <v>2062</v>
      </c>
      <c r="D200" s="3750"/>
      <c r="E200" s="3751"/>
      <c r="F200" s="3311" t="s">
        <v>9</v>
      </c>
      <c r="G200" s="3312"/>
      <c r="H200" s="3312"/>
      <c r="I200" s="3312"/>
      <c r="J200" s="3312"/>
      <c r="K200" s="3312"/>
      <c r="L200" s="3312"/>
      <c r="M200" s="3312"/>
      <c r="N200" s="3312"/>
      <c r="O200" s="3312"/>
      <c r="P200" s="3312"/>
      <c r="Q200" s="3312"/>
      <c r="R200" s="3312"/>
      <c r="S200" s="3312"/>
      <c r="T200" s="3312"/>
      <c r="U200" s="3371"/>
    </row>
    <row r="201" spans="1:130" ht="15" customHeight="1" x14ac:dyDescent="0.35">
      <c r="A201" s="1923"/>
      <c r="B201" s="3473"/>
      <c r="C201" s="3752"/>
      <c r="D201" s="3753"/>
      <c r="E201" s="3754"/>
      <c r="F201" s="3755" t="s">
        <v>386</v>
      </c>
      <c r="G201" s="3756"/>
      <c r="H201" s="3757" t="s">
        <v>203</v>
      </c>
      <c r="I201" s="3756"/>
      <c r="J201" s="3758" t="s">
        <v>204</v>
      </c>
      <c r="K201" s="3759"/>
      <c r="L201" s="3760" t="s">
        <v>205</v>
      </c>
      <c r="M201" s="3759"/>
      <c r="N201" s="3760" t="s">
        <v>206</v>
      </c>
      <c r="O201" s="3759"/>
      <c r="P201" s="3760" t="s">
        <v>2120</v>
      </c>
      <c r="Q201" s="3759"/>
      <c r="R201" s="3760" t="s">
        <v>2121</v>
      </c>
      <c r="S201" s="3759"/>
      <c r="T201" s="2728" t="s">
        <v>2122</v>
      </c>
      <c r="U201" s="3761"/>
    </row>
    <row r="202" spans="1:130" ht="15" customHeight="1" x14ac:dyDescent="0.35">
      <c r="A202" s="3220"/>
      <c r="B202" s="2134"/>
      <c r="C202" s="3478" t="s">
        <v>33</v>
      </c>
      <c r="D202" s="3479" t="s">
        <v>34</v>
      </c>
      <c r="E202" s="3324" t="s">
        <v>35</v>
      </c>
      <c r="F202" s="3480" t="s">
        <v>34</v>
      </c>
      <c r="G202" s="3762" t="s">
        <v>35</v>
      </c>
      <c r="H202" s="3763" t="s">
        <v>34</v>
      </c>
      <c r="I202" s="3762" t="s">
        <v>35</v>
      </c>
      <c r="J202" s="3478" t="s">
        <v>34</v>
      </c>
      <c r="K202" s="3764" t="s">
        <v>35</v>
      </c>
      <c r="L202" s="3479" t="s">
        <v>34</v>
      </c>
      <c r="M202" s="3764" t="s">
        <v>35</v>
      </c>
      <c r="N202" s="3479" t="s">
        <v>34</v>
      </c>
      <c r="O202" s="3764" t="s">
        <v>35</v>
      </c>
      <c r="P202" s="3479" t="s">
        <v>34</v>
      </c>
      <c r="Q202" s="3764" t="s">
        <v>35</v>
      </c>
      <c r="R202" s="3479" t="s">
        <v>34</v>
      </c>
      <c r="S202" s="3764" t="s">
        <v>35</v>
      </c>
      <c r="T202" s="3479" t="s">
        <v>34</v>
      </c>
      <c r="U202" s="3764" t="s">
        <v>35</v>
      </c>
    </row>
    <row r="203" spans="1:130" ht="15" customHeight="1" x14ac:dyDescent="0.35">
      <c r="A203" s="3561" t="s">
        <v>2123</v>
      </c>
      <c r="B203" s="3562"/>
      <c r="C203" s="1857">
        <f>SUM(D203+E203)</f>
        <v>0</v>
      </c>
      <c r="D203" s="1766">
        <f t="shared" ref="D203:E205" si="36">SUM(F203+H203+J203+L203+N203+P203+R203+T203)</f>
        <v>0</v>
      </c>
      <c r="E203" s="2942">
        <f t="shared" si="36"/>
        <v>0</v>
      </c>
      <c r="F203" s="2641"/>
      <c r="G203" s="2639"/>
      <c r="H203" s="3487"/>
      <c r="I203" s="2639"/>
      <c r="J203" s="55"/>
      <c r="K203" s="1881"/>
      <c r="L203" s="1403"/>
      <c r="M203" s="1881"/>
      <c r="N203" s="1403"/>
      <c r="O203" s="1881"/>
      <c r="P203" s="1403"/>
      <c r="Q203" s="1881"/>
      <c r="R203" s="1403"/>
      <c r="S203" s="1881"/>
      <c r="T203" s="1403"/>
      <c r="U203" s="1881"/>
    </row>
    <row r="204" spans="1:130" ht="15" customHeight="1" x14ac:dyDescent="0.35">
      <c r="A204" s="3765" t="s">
        <v>2124</v>
      </c>
      <c r="B204" s="3766"/>
      <c r="C204" s="1487">
        <f>SUM(D204+E204)</f>
        <v>0</v>
      </c>
      <c r="D204" s="2920">
        <f t="shared" si="36"/>
        <v>0</v>
      </c>
      <c r="E204" s="3767">
        <f t="shared" si="36"/>
        <v>0</v>
      </c>
      <c r="F204" s="3768"/>
      <c r="G204" s="3769"/>
      <c r="H204" s="3770"/>
      <c r="I204" s="3769"/>
      <c r="J204" s="67"/>
      <c r="K204" s="61"/>
      <c r="L204" s="2774"/>
      <c r="M204" s="61"/>
      <c r="N204" s="2774"/>
      <c r="O204" s="61"/>
      <c r="P204" s="2774"/>
      <c r="Q204" s="61"/>
      <c r="R204" s="2774"/>
      <c r="S204" s="61"/>
      <c r="T204" s="2774"/>
      <c r="U204" s="61"/>
    </row>
    <row r="205" spans="1:130" ht="15" customHeight="1" x14ac:dyDescent="0.35">
      <c r="A205" s="3771" t="s">
        <v>2125</v>
      </c>
      <c r="B205" s="3772"/>
      <c r="C205" s="3773">
        <f>SUM(D205+E205)</f>
        <v>0</v>
      </c>
      <c r="D205" s="3774">
        <f t="shared" si="36"/>
        <v>0</v>
      </c>
      <c r="E205" s="3775">
        <f t="shared" si="36"/>
        <v>0</v>
      </c>
      <c r="F205" s="3776">
        <f t="shared" ref="F205:U205" si="37">SUM(F203:F204)</f>
        <v>0</v>
      </c>
      <c r="G205" s="3420">
        <f t="shared" si="37"/>
        <v>0</v>
      </c>
      <c r="H205" s="3777">
        <f t="shared" si="37"/>
        <v>0</v>
      </c>
      <c r="I205" s="3420">
        <f t="shared" si="37"/>
        <v>0</v>
      </c>
      <c r="J205" s="3415">
        <f t="shared" si="37"/>
        <v>0</v>
      </c>
      <c r="K205" s="3418">
        <f t="shared" si="37"/>
        <v>0</v>
      </c>
      <c r="L205" s="3778">
        <f t="shared" si="37"/>
        <v>0</v>
      </c>
      <c r="M205" s="3418">
        <f t="shared" si="37"/>
        <v>0</v>
      </c>
      <c r="N205" s="3778">
        <f t="shared" si="37"/>
        <v>0</v>
      </c>
      <c r="O205" s="3418">
        <f t="shared" si="37"/>
        <v>0</v>
      </c>
      <c r="P205" s="3778">
        <f t="shared" si="37"/>
        <v>0</v>
      </c>
      <c r="Q205" s="3418">
        <f t="shared" si="37"/>
        <v>0</v>
      </c>
      <c r="R205" s="3778">
        <f t="shared" si="37"/>
        <v>0</v>
      </c>
      <c r="S205" s="3418">
        <f t="shared" si="37"/>
        <v>0</v>
      </c>
      <c r="T205" s="3778">
        <f t="shared" si="37"/>
        <v>0</v>
      </c>
      <c r="U205" s="3418">
        <f t="shared" si="37"/>
        <v>0</v>
      </c>
    </row>
    <row r="206" spans="1:130" ht="29.25" customHeight="1" x14ac:dyDescent="0.35">
      <c r="A206" s="3779" t="s">
        <v>2126</v>
      </c>
      <c r="B206" s="3779"/>
      <c r="C206" s="3779"/>
      <c r="D206" s="3779"/>
      <c r="E206" s="3779"/>
      <c r="F206" s="3779"/>
      <c r="G206" s="3780"/>
      <c r="H206" s="3432"/>
      <c r="I206" s="3432"/>
      <c r="J206" s="3432"/>
      <c r="K206" s="3432"/>
      <c r="L206" s="3432"/>
      <c r="M206" s="3432"/>
      <c r="N206" s="3432"/>
      <c r="O206" s="3432"/>
      <c r="P206" s="3432"/>
      <c r="Q206" s="3432"/>
      <c r="R206" s="3432"/>
      <c r="S206" s="3432"/>
      <c r="T206" s="3432"/>
      <c r="U206" s="3432"/>
      <c r="V206" s="3432"/>
    </row>
    <row r="207" spans="1:130" ht="15" customHeight="1" x14ac:dyDescent="0.35">
      <c r="A207" s="3781" t="s">
        <v>2127</v>
      </c>
      <c r="B207" s="3782"/>
      <c r="C207" s="3783" t="s">
        <v>36</v>
      </c>
      <c r="D207" s="3784"/>
      <c r="E207" s="3785"/>
      <c r="F207" s="3786" t="s">
        <v>1986</v>
      </c>
      <c r="G207" s="3787"/>
      <c r="H207" s="3787"/>
      <c r="I207" s="3787"/>
      <c r="J207" s="3787"/>
      <c r="K207" s="3787"/>
      <c r="L207" s="3787"/>
      <c r="M207" s="3787"/>
      <c r="N207" s="3787"/>
      <c r="O207" s="3787"/>
      <c r="P207" s="3787"/>
      <c r="Q207" s="3787"/>
      <c r="R207" s="3787"/>
      <c r="S207" s="3787"/>
      <c r="T207" s="3787"/>
      <c r="U207" s="3787"/>
      <c r="V207" s="3787"/>
      <c r="W207" s="3787"/>
      <c r="X207" s="3787"/>
      <c r="Y207" s="3787"/>
      <c r="Z207" s="3787"/>
      <c r="AA207" s="3787"/>
      <c r="AB207" s="3787"/>
      <c r="AC207" s="3788"/>
      <c r="AD207" s="3789" t="s">
        <v>2128</v>
      </c>
      <c r="AE207" s="3790"/>
      <c r="AF207" s="3791" t="s">
        <v>2129</v>
      </c>
      <c r="AG207" s="3790"/>
      <c r="AH207" s="3792" t="s">
        <v>10</v>
      </c>
      <c r="AI207" s="3793" t="s">
        <v>11</v>
      </c>
    </row>
    <row r="208" spans="1:130" x14ac:dyDescent="0.35">
      <c r="A208" s="3794"/>
      <c r="B208" s="3795"/>
      <c r="C208" s="3796"/>
      <c r="D208" s="3797"/>
      <c r="E208" s="3798"/>
      <c r="F208" s="3311" t="s">
        <v>2130</v>
      </c>
      <c r="G208" s="3371"/>
      <c r="H208" s="3799" t="s">
        <v>2131</v>
      </c>
      <c r="I208" s="3800"/>
      <c r="J208" s="3799" t="s">
        <v>2132</v>
      </c>
      <c r="K208" s="3800"/>
      <c r="L208" s="3799" t="s">
        <v>2133</v>
      </c>
      <c r="M208" s="3800"/>
      <c r="N208" s="3799" t="s">
        <v>2134</v>
      </c>
      <c r="O208" s="3800"/>
      <c r="P208" s="3799" t="s">
        <v>2135</v>
      </c>
      <c r="Q208" s="3800"/>
      <c r="R208" s="3799" t="s">
        <v>2136</v>
      </c>
      <c r="S208" s="3800"/>
      <c r="T208" s="3801" t="s">
        <v>2137</v>
      </c>
      <c r="U208" s="3802"/>
      <c r="V208" s="3801" t="s">
        <v>2138</v>
      </c>
      <c r="W208" s="3802"/>
      <c r="X208" s="3801" t="s">
        <v>2139</v>
      </c>
      <c r="Y208" s="3802"/>
      <c r="Z208" s="3554" t="s">
        <v>230</v>
      </c>
      <c r="AA208" s="3555"/>
      <c r="AB208" s="3554" t="s">
        <v>2063</v>
      </c>
      <c r="AC208" s="3803"/>
      <c r="AD208" s="3804"/>
      <c r="AE208" s="3805"/>
      <c r="AF208" s="3806"/>
      <c r="AG208" s="3805"/>
      <c r="AH208" s="3807"/>
      <c r="AI208" s="3808"/>
    </row>
    <row r="209" spans="1:130" x14ac:dyDescent="0.35">
      <c r="A209" s="3809"/>
      <c r="B209" s="3810"/>
      <c r="C209" s="3811" t="s">
        <v>2140</v>
      </c>
      <c r="D209" s="3812" t="s">
        <v>34</v>
      </c>
      <c r="E209" s="3813" t="s">
        <v>35</v>
      </c>
      <c r="F209" s="3814" t="s">
        <v>34</v>
      </c>
      <c r="G209" s="3815" t="s">
        <v>35</v>
      </c>
      <c r="H209" s="3814" t="s">
        <v>34</v>
      </c>
      <c r="I209" s="3815" t="s">
        <v>35</v>
      </c>
      <c r="J209" s="3814" t="s">
        <v>34</v>
      </c>
      <c r="K209" s="3815" t="s">
        <v>35</v>
      </c>
      <c r="L209" s="3814" t="s">
        <v>34</v>
      </c>
      <c r="M209" s="3815" t="s">
        <v>35</v>
      </c>
      <c r="N209" s="3814" t="s">
        <v>34</v>
      </c>
      <c r="O209" s="3815" t="s">
        <v>35</v>
      </c>
      <c r="P209" s="3814" t="s">
        <v>34</v>
      </c>
      <c r="Q209" s="3815" t="s">
        <v>35</v>
      </c>
      <c r="R209" s="3814" t="s">
        <v>34</v>
      </c>
      <c r="S209" s="3815" t="s">
        <v>35</v>
      </c>
      <c r="T209" s="3814" t="s">
        <v>34</v>
      </c>
      <c r="U209" s="3815" t="s">
        <v>35</v>
      </c>
      <c r="V209" s="3814" t="s">
        <v>34</v>
      </c>
      <c r="W209" s="3815" t="s">
        <v>35</v>
      </c>
      <c r="X209" s="3814" t="s">
        <v>34</v>
      </c>
      <c r="Y209" s="3815" t="s">
        <v>35</v>
      </c>
      <c r="Z209" s="3814" t="s">
        <v>34</v>
      </c>
      <c r="AA209" s="3815" t="s">
        <v>35</v>
      </c>
      <c r="AB209" s="3814" t="s">
        <v>34</v>
      </c>
      <c r="AC209" s="3816" t="s">
        <v>35</v>
      </c>
      <c r="AD209" s="3817" t="s">
        <v>34</v>
      </c>
      <c r="AE209" s="3818" t="s">
        <v>35</v>
      </c>
      <c r="AF209" s="3817" t="s">
        <v>34</v>
      </c>
      <c r="AG209" s="3818" t="s">
        <v>35</v>
      </c>
      <c r="AH209" s="3819"/>
      <c r="AI209" s="3820" t="s">
        <v>35</v>
      </c>
    </row>
    <row r="210" spans="1:130" x14ac:dyDescent="0.35">
      <c r="A210" s="3821" t="s">
        <v>2141</v>
      </c>
      <c r="B210" s="3822" t="s">
        <v>2075</v>
      </c>
      <c r="C210" s="3823">
        <f>SUM(D210+E210)</f>
        <v>0</v>
      </c>
      <c r="D210" s="3824">
        <f>SUM(F210+H210+J210+L210+N210+P210+R210+T210+V210+X210+Z210+AB210)</f>
        <v>0</v>
      </c>
      <c r="E210" s="3825">
        <f>SUM(G210+I210+K210+M210+O210+Q210+S210+U210+W210+Y210+AA210+AC210)</f>
        <v>0</v>
      </c>
      <c r="F210" s="3826"/>
      <c r="G210" s="3827"/>
      <c r="H210" s="3826"/>
      <c r="I210" s="3827"/>
      <c r="J210" s="3826"/>
      <c r="K210" s="3827"/>
      <c r="L210" s="3826"/>
      <c r="M210" s="3827"/>
      <c r="N210" s="3826"/>
      <c r="O210" s="3827"/>
      <c r="P210" s="3826"/>
      <c r="Q210" s="3828"/>
      <c r="R210" s="3826"/>
      <c r="S210" s="3828"/>
      <c r="T210" s="3826"/>
      <c r="U210" s="3827"/>
      <c r="V210" s="3826"/>
      <c r="W210" s="3827"/>
      <c r="X210" s="3826"/>
      <c r="Y210" s="3828"/>
      <c r="Z210" s="3826"/>
      <c r="AA210" s="3828"/>
      <c r="AB210" s="3826"/>
      <c r="AC210" s="3829"/>
      <c r="AD210" s="3830"/>
      <c r="AE210" s="3831"/>
      <c r="AF210" s="3830"/>
      <c r="AG210" s="3831"/>
      <c r="AH210" s="3832"/>
      <c r="AI210" s="3828"/>
    </row>
    <row r="211" spans="1:130" x14ac:dyDescent="0.35">
      <c r="A211" s="3833"/>
      <c r="B211" s="3834" t="s">
        <v>2142</v>
      </c>
      <c r="C211" s="3835">
        <f>SUM(D211+E211)</f>
        <v>0</v>
      </c>
      <c r="D211" s="3836">
        <f>SUM(F211+H211+J211+L211+N211+P211+R211+T211+V211+X211+Z211+AB211)</f>
        <v>0</v>
      </c>
      <c r="E211" s="3837">
        <f>SUM(G211+I211+K211+M211+O211+Q211+S211+U211+W211+Y211+AA211+AC211)</f>
        <v>0</v>
      </c>
      <c r="F211" s="3838"/>
      <c r="G211" s="3839"/>
      <c r="H211" s="3838"/>
      <c r="I211" s="3839"/>
      <c r="J211" s="3838"/>
      <c r="K211" s="3839"/>
      <c r="L211" s="3838"/>
      <c r="M211" s="3839"/>
      <c r="N211" s="3838"/>
      <c r="O211" s="3839"/>
      <c r="P211" s="3838"/>
      <c r="Q211" s="3840"/>
      <c r="R211" s="3838"/>
      <c r="S211" s="3840"/>
      <c r="T211" s="3838"/>
      <c r="U211" s="3839"/>
      <c r="V211" s="3838"/>
      <c r="W211" s="3839"/>
      <c r="X211" s="3838"/>
      <c r="Y211" s="3840"/>
      <c r="Z211" s="3838"/>
      <c r="AA211" s="3840"/>
      <c r="AB211" s="3838"/>
      <c r="AC211" s="3841"/>
      <c r="AD211" s="3842"/>
      <c r="AE211" s="3843"/>
      <c r="AF211" s="3842"/>
      <c r="AG211" s="3843"/>
      <c r="AH211" s="3844"/>
      <c r="AI211" s="3840"/>
    </row>
    <row r="212" spans="1:130" x14ac:dyDescent="0.35">
      <c r="A212" s="3845" t="s">
        <v>461</v>
      </c>
      <c r="B212" s="3845"/>
      <c r="C212" s="3846">
        <f>SUM(D212+E212)</f>
        <v>0</v>
      </c>
      <c r="D212" s="3847">
        <f>SUM(D210+D211)</f>
        <v>0</v>
      </c>
      <c r="E212" s="3848">
        <f>SUM(E210+E211)</f>
        <v>0</v>
      </c>
      <c r="F212" s="3846">
        <f>SUM(F210+F211)</f>
        <v>0</v>
      </c>
      <c r="G212" s="3849">
        <f t="shared" ref="G212:AI212" si="38">SUM(G210+G211)</f>
        <v>0</v>
      </c>
      <c r="H212" s="3846">
        <f t="shared" si="38"/>
        <v>0</v>
      </c>
      <c r="I212" s="3849">
        <f t="shared" si="38"/>
        <v>0</v>
      </c>
      <c r="J212" s="3846">
        <f t="shared" si="38"/>
        <v>0</v>
      </c>
      <c r="K212" s="3849">
        <f t="shared" si="38"/>
        <v>0</v>
      </c>
      <c r="L212" s="3846">
        <f t="shared" si="38"/>
        <v>0</v>
      </c>
      <c r="M212" s="3849">
        <f t="shared" si="38"/>
        <v>0</v>
      </c>
      <c r="N212" s="3846">
        <f t="shared" si="38"/>
        <v>0</v>
      </c>
      <c r="O212" s="3849">
        <f t="shared" si="38"/>
        <v>0</v>
      </c>
      <c r="P212" s="3846">
        <f t="shared" si="38"/>
        <v>0</v>
      </c>
      <c r="Q212" s="3849">
        <f t="shared" si="38"/>
        <v>0</v>
      </c>
      <c r="R212" s="3846">
        <f t="shared" si="38"/>
        <v>0</v>
      </c>
      <c r="S212" s="3849">
        <f t="shared" si="38"/>
        <v>0</v>
      </c>
      <c r="T212" s="3846">
        <f t="shared" si="38"/>
        <v>0</v>
      </c>
      <c r="U212" s="3849">
        <f t="shared" si="38"/>
        <v>0</v>
      </c>
      <c r="V212" s="3846">
        <f t="shared" si="38"/>
        <v>0</v>
      </c>
      <c r="W212" s="3849">
        <f t="shared" si="38"/>
        <v>0</v>
      </c>
      <c r="X212" s="3846">
        <f t="shared" si="38"/>
        <v>0</v>
      </c>
      <c r="Y212" s="3849">
        <f t="shared" si="38"/>
        <v>0</v>
      </c>
      <c r="Z212" s="3846">
        <f t="shared" si="38"/>
        <v>0</v>
      </c>
      <c r="AA212" s="3849">
        <f t="shared" si="38"/>
        <v>0</v>
      </c>
      <c r="AB212" s="3846">
        <f t="shared" si="38"/>
        <v>0</v>
      </c>
      <c r="AC212" s="3850">
        <f t="shared" si="38"/>
        <v>0</v>
      </c>
      <c r="AD212" s="3851">
        <f t="shared" si="38"/>
        <v>0</v>
      </c>
      <c r="AE212" s="3852">
        <f t="shared" si="38"/>
        <v>0</v>
      </c>
      <c r="AF212" s="3851">
        <f t="shared" si="38"/>
        <v>0</v>
      </c>
      <c r="AG212" s="3852">
        <f t="shared" si="38"/>
        <v>0</v>
      </c>
      <c r="AH212" s="3853">
        <f t="shared" si="38"/>
        <v>0</v>
      </c>
      <c r="AI212" s="3848">
        <f t="shared" si="38"/>
        <v>0</v>
      </c>
    </row>
    <row r="213" spans="1:130" x14ac:dyDescent="0.35">
      <c r="A213" s="595" t="s">
        <v>2143</v>
      </c>
      <c r="B213" s="595"/>
      <c r="C213" s="595"/>
      <c r="D213" s="595"/>
      <c r="E213" s="595"/>
      <c r="F213" s="595"/>
      <c r="G213" s="3854"/>
      <c r="H213" s="3854"/>
      <c r="I213" s="3854"/>
      <c r="J213" s="3854"/>
      <c r="K213" s="3854"/>
      <c r="L213" s="3854"/>
      <c r="M213" s="3854"/>
      <c r="N213" s="3854"/>
      <c r="O213" s="3855"/>
      <c r="P213" s="3435"/>
      <c r="Q213" s="3435"/>
      <c r="R213" s="3435"/>
      <c r="S213" s="3435"/>
      <c r="T213" s="3435"/>
      <c r="U213" s="3435"/>
      <c r="V213" s="3435"/>
      <c r="W213" s="3435"/>
      <c r="X213" s="3435"/>
      <c r="Y213" s="3435"/>
      <c r="Z213" s="3432"/>
      <c r="AA213" s="3432"/>
      <c r="AB213" s="3432"/>
      <c r="AC213" s="3432"/>
    </row>
    <row r="214" spans="1:130" ht="15" customHeight="1" x14ac:dyDescent="0.35">
      <c r="A214" s="3781" t="s">
        <v>112</v>
      </c>
      <c r="B214" s="3782"/>
      <c r="C214" s="3784" t="s">
        <v>36</v>
      </c>
      <c r="D214" s="3784"/>
      <c r="E214" s="3785"/>
      <c r="F214" s="3786" t="s">
        <v>9</v>
      </c>
      <c r="G214" s="3787"/>
      <c r="H214" s="3787"/>
      <c r="I214" s="3787"/>
      <c r="J214" s="3787"/>
      <c r="K214" s="3787"/>
      <c r="L214" s="3787"/>
      <c r="M214" s="3787"/>
      <c r="N214" s="3787"/>
      <c r="O214" s="3787"/>
      <c r="P214" s="3856" t="s">
        <v>2144</v>
      </c>
      <c r="Q214" s="3856"/>
      <c r="R214" s="3856"/>
      <c r="S214" s="3314" t="s">
        <v>10</v>
      </c>
      <c r="T214" s="3314" t="s">
        <v>11</v>
      </c>
    </row>
    <row r="215" spans="1:130" ht="15" customHeight="1" x14ac:dyDescent="0.35">
      <c r="A215" s="3794"/>
      <c r="B215" s="3795"/>
      <c r="C215" s="3797"/>
      <c r="D215" s="3797"/>
      <c r="E215" s="3798"/>
      <c r="F215" s="3408" t="s">
        <v>1987</v>
      </c>
      <c r="G215" s="3408"/>
      <c r="H215" s="3408" t="s">
        <v>1988</v>
      </c>
      <c r="I215" s="3408"/>
      <c r="J215" s="3408" t="s">
        <v>2080</v>
      </c>
      <c r="K215" s="3408"/>
      <c r="L215" s="3408" t="s">
        <v>2145</v>
      </c>
      <c r="M215" s="3408"/>
      <c r="N215" s="3408" t="s">
        <v>2146</v>
      </c>
      <c r="O215" s="3316"/>
      <c r="P215" s="3857" t="s">
        <v>2147</v>
      </c>
      <c r="Q215" s="3857" t="s">
        <v>2148</v>
      </c>
      <c r="R215" s="3857" t="s">
        <v>2149</v>
      </c>
      <c r="S215" s="3319"/>
      <c r="T215" s="3319"/>
    </row>
    <row r="216" spans="1:130" ht="18.75" customHeight="1" x14ac:dyDescent="0.35">
      <c r="A216" s="3809"/>
      <c r="B216" s="3810"/>
      <c r="C216" s="3858" t="s">
        <v>2140</v>
      </c>
      <c r="D216" s="3859" t="s">
        <v>34</v>
      </c>
      <c r="E216" s="3813" t="s">
        <v>35</v>
      </c>
      <c r="F216" s="3814" t="s">
        <v>34</v>
      </c>
      <c r="G216" s="3815" t="s">
        <v>35</v>
      </c>
      <c r="H216" s="3814" t="s">
        <v>34</v>
      </c>
      <c r="I216" s="3815" t="s">
        <v>35</v>
      </c>
      <c r="J216" s="3814" t="s">
        <v>34</v>
      </c>
      <c r="K216" s="3815" t="s">
        <v>35</v>
      </c>
      <c r="L216" s="3814" t="s">
        <v>34</v>
      </c>
      <c r="M216" s="3815" t="s">
        <v>35</v>
      </c>
      <c r="N216" s="3814" t="s">
        <v>34</v>
      </c>
      <c r="O216" s="3860" t="s">
        <v>35</v>
      </c>
      <c r="P216" s="3857"/>
      <c r="Q216" s="3857"/>
      <c r="R216" s="3857"/>
      <c r="S216" s="3727"/>
      <c r="T216" s="3727"/>
    </row>
    <row r="217" spans="1:130" ht="21.75" customHeight="1" x14ac:dyDescent="0.35">
      <c r="A217" s="3861" t="s">
        <v>2150</v>
      </c>
      <c r="B217" s="3862"/>
      <c r="C217" s="3863">
        <f>SUM(D217+E217)</f>
        <v>0</v>
      </c>
      <c r="D217" s="3824">
        <f t="shared" ref="D217:E219" si="39">SUM(F217+H217+J217+L217+N217)</f>
        <v>0</v>
      </c>
      <c r="E217" s="3864">
        <f t="shared" si="39"/>
        <v>0</v>
      </c>
      <c r="F217" s="3826"/>
      <c r="G217" s="3828"/>
      <c r="H217" s="3826"/>
      <c r="I217" s="3828"/>
      <c r="J217" s="3826"/>
      <c r="K217" s="3828"/>
      <c r="L217" s="3826"/>
      <c r="M217" s="3828"/>
      <c r="N217" s="3826"/>
      <c r="O217" s="3865"/>
      <c r="P217" s="3866"/>
      <c r="Q217" s="3866"/>
      <c r="R217" s="3866"/>
      <c r="S217" s="3866"/>
      <c r="T217" s="3867"/>
      <c r="U217" s="3450" t="str">
        <f>$CA217&amp;CB217</f>
        <v/>
      </c>
      <c r="V217" s="617"/>
      <c r="W217" s="617"/>
      <c r="X217" s="617"/>
      <c r="Y217" s="617"/>
      <c r="Z217" s="617"/>
      <c r="AA217" s="617"/>
      <c r="AB217" s="617"/>
      <c r="AC217" s="617"/>
      <c r="AD217" s="617"/>
      <c r="AE217" s="617"/>
      <c r="AF217" s="617"/>
      <c r="AG217" s="617"/>
      <c r="AH217" s="617"/>
      <c r="AI217" s="617"/>
      <c r="AJ217" s="617"/>
      <c r="AK217" s="617"/>
      <c r="AL217" s="617"/>
      <c r="AM217" s="617"/>
      <c r="AN217" s="617"/>
      <c r="AO217" s="617"/>
      <c r="AP217" s="617"/>
      <c r="AQ217" s="617"/>
      <c r="AR217" s="617"/>
      <c r="AS217" s="617"/>
      <c r="AT217" s="617"/>
      <c r="AU217" s="617"/>
      <c r="AV217" s="617"/>
      <c r="AW217" s="617"/>
      <c r="AX217" s="617"/>
      <c r="AY217" s="617"/>
      <c r="AZ217" s="3402"/>
      <c r="BA217" s="3402"/>
      <c r="BB217" s="3402"/>
      <c r="BC217" s="3402"/>
      <c r="BD217" s="3402"/>
      <c r="BE217" s="3402"/>
      <c r="BF217" s="3402"/>
      <c r="BG217" s="3402"/>
      <c r="BH217" s="3402"/>
      <c r="BI217" s="3402"/>
      <c r="BJ217" s="3402"/>
      <c r="BK217" s="3402"/>
      <c r="BL217" s="3402"/>
      <c r="BM217" s="3402"/>
      <c r="BN217" s="3402"/>
      <c r="BO217" s="3402"/>
      <c r="BP217" s="3402"/>
      <c r="BQ217" s="3402"/>
      <c r="BR217" s="3402"/>
      <c r="BS217" s="3402"/>
      <c r="BT217" s="3402"/>
      <c r="BU217" s="3402"/>
      <c r="BV217" s="3402"/>
      <c r="BW217" s="3402"/>
      <c r="BX217" s="3402"/>
      <c r="BY217" s="3402"/>
      <c r="BZ217" s="3402"/>
      <c r="CA217" s="3403" t="str">
        <f>IF(AND($C217&lt;&gt;0,S217=""),"* No olvide ingresar la columna "&amp;S$207&amp;""&amp;" (Digite CERO si no tiene). ",IF(S217&gt;$C217,"* El Número de Pueblos Originarios no puede superar el Total. ",""))</f>
        <v/>
      </c>
      <c r="CB217" s="3403" t="str">
        <f>IF(AND($C217&lt;&gt;0,T217=""),"* No olvide ingresar la columna "&amp;T$207&amp;""&amp;" (Digite CERO si no tiene). ",IF(T217&gt;$C217,"* El Número de Migrantes no puede superar el Total. ",""))</f>
        <v/>
      </c>
      <c r="CD217" s="3402"/>
      <c r="CE217" s="3402"/>
      <c r="CF217" s="3404"/>
      <c r="CG217" s="3404"/>
      <c r="CH217" s="3404"/>
      <c r="CI217" s="3404"/>
      <c r="CJ217" s="3404"/>
      <c r="CK217" s="920">
        <f>IF(AND($C217&lt;&gt;0,S217=""),1,IF(S217&gt;$C217,1,0))</f>
        <v>0</v>
      </c>
      <c r="CL217" s="920">
        <f>IF(AND($C217&lt;&gt;0,T217=""),1,IF(T217&gt;$C217,1,0))</f>
        <v>0</v>
      </c>
    </row>
    <row r="218" spans="1:130" ht="15" customHeight="1" x14ac:dyDescent="0.35">
      <c r="A218" s="3868" t="s">
        <v>2151</v>
      </c>
      <c r="B218" s="3869"/>
      <c r="C218" s="3870">
        <f>SUM(D218+E218)</f>
        <v>0</v>
      </c>
      <c r="D218" s="3871">
        <f t="shared" si="39"/>
        <v>0</v>
      </c>
      <c r="E218" s="3872">
        <f t="shared" si="39"/>
        <v>0</v>
      </c>
      <c r="F218" s="3873"/>
      <c r="G218" s="3874"/>
      <c r="H218" s="3873"/>
      <c r="I218" s="3874"/>
      <c r="J218" s="3873"/>
      <c r="K218" s="3874"/>
      <c r="L218" s="3873"/>
      <c r="M218" s="3874"/>
      <c r="N218" s="3873"/>
      <c r="O218" s="3875"/>
      <c r="P218" s="3876"/>
      <c r="Q218" s="3876"/>
      <c r="R218" s="3876"/>
      <c r="S218" s="3876"/>
      <c r="T218" s="3877"/>
      <c r="U218" s="3450" t="str">
        <f t="shared" ref="U218:U219" si="40">$CA218&amp;CB218</f>
        <v/>
      </c>
      <c r="V218" s="617"/>
      <c r="W218" s="617"/>
      <c r="X218" s="617"/>
      <c r="Y218" s="617"/>
      <c r="Z218" s="617"/>
      <c r="AA218" s="617"/>
      <c r="AB218" s="617"/>
      <c r="AC218" s="617"/>
      <c r="AD218" s="617"/>
      <c r="AE218" s="617"/>
      <c r="AF218" s="617"/>
      <c r="AG218" s="617"/>
      <c r="AH218" s="617"/>
      <c r="AI218" s="617"/>
      <c r="AJ218" s="617"/>
      <c r="AK218" s="617"/>
      <c r="AL218" s="617"/>
      <c r="AM218" s="617"/>
      <c r="AN218" s="617"/>
      <c r="AO218" s="617"/>
      <c r="AP218" s="617"/>
      <c r="AQ218" s="617"/>
      <c r="AR218" s="617"/>
      <c r="AS218" s="617"/>
      <c r="AT218" s="617"/>
      <c r="AU218" s="617"/>
      <c r="AV218" s="617"/>
      <c r="AW218" s="617"/>
      <c r="AX218" s="617"/>
      <c r="AY218" s="617"/>
      <c r="AZ218" s="3402"/>
      <c r="BA218" s="3402"/>
      <c r="BB218" s="3402"/>
      <c r="BC218" s="3402"/>
      <c r="BD218" s="3402"/>
      <c r="BE218" s="3402"/>
      <c r="BF218" s="3402"/>
      <c r="BG218" s="3402"/>
      <c r="BH218" s="3402"/>
      <c r="BI218" s="3402"/>
      <c r="BJ218" s="3402"/>
      <c r="BK218" s="3402"/>
      <c r="BL218" s="3402"/>
      <c r="BM218" s="3402"/>
      <c r="BN218" s="3402"/>
      <c r="BO218" s="3402"/>
      <c r="BP218" s="3402"/>
      <c r="BQ218" s="3402"/>
      <c r="BR218" s="3402"/>
      <c r="BS218" s="3402"/>
      <c r="BT218" s="3402"/>
      <c r="BU218" s="3402"/>
      <c r="BV218" s="3402"/>
      <c r="BW218" s="3402"/>
      <c r="BX218" s="3402"/>
      <c r="BY218" s="3402"/>
      <c r="BZ218" s="3402"/>
      <c r="CA218" s="3403" t="str">
        <f t="shared" ref="CA218:CA219" si="41">IF(AND($C218&lt;&gt;0,S218=""),"* No olvide ingresar la columna "&amp;S$207&amp;""&amp;" (Digite CERO si no tiene). ",IF(S218&gt;$C218,"* El Número de Pueblos Originarios no puede superar el Total. ",""))</f>
        <v/>
      </c>
      <c r="CB218" s="3403" t="str">
        <f t="shared" ref="CB218:CB219" si="42">IF(AND($C218&lt;&gt;0,T218=""),"* No olvide ingresar la columna "&amp;T$207&amp;""&amp;" (Digite CERO si no tiene). ",IF(T218&gt;$C218,"* El Número de Migrantes no puede superar el Total. ",""))</f>
        <v/>
      </c>
      <c r="CD218" s="3402"/>
      <c r="CE218" s="3402"/>
      <c r="CF218" s="3404"/>
      <c r="CG218" s="3404"/>
      <c r="CH218" s="3404"/>
      <c r="CI218" s="3404"/>
      <c r="CJ218" s="3404"/>
      <c r="CK218" s="920">
        <f t="shared" ref="CK218:CL219" si="43">IF(AND($C218&lt;&gt;0,S218=""),1,IF(S218&gt;$C218,1,0))</f>
        <v>0</v>
      </c>
      <c r="CL218" s="920">
        <f t="shared" si="43"/>
        <v>0</v>
      </c>
    </row>
    <row r="219" spans="1:130" ht="15" customHeight="1" x14ac:dyDescent="0.35">
      <c r="A219" s="3878" t="s">
        <v>2152</v>
      </c>
      <c r="B219" s="3879"/>
      <c r="C219" s="3880">
        <f>SUM(D219+E219)</f>
        <v>0</v>
      </c>
      <c r="D219" s="3881">
        <f t="shared" si="39"/>
        <v>0</v>
      </c>
      <c r="E219" s="3882">
        <f t="shared" si="39"/>
        <v>0</v>
      </c>
      <c r="F219" s="3838"/>
      <c r="G219" s="3840"/>
      <c r="H219" s="3838"/>
      <c r="I219" s="3840"/>
      <c r="J219" s="3838"/>
      <c r="K219" s="3840"/>
      <c r="L219" s="3838"/>
      <c r="M219" s="3840"/>
      <c r="N219" s="3838"/>
      <c r="O219" s="3883"/>
      <c r="P219" s="3876"/>
      <c r="Q219" s="3876"/>
      <c r="R219" s="3876"/>
      <c r="S219" s="3884"/>
      <c r="T219" s="3885"/>
      <c r="U219" s="3450" t="str">
        <f t="shared" si="40"/>
        <v/>
      </c>
      <c r="V219" s="617"/>
      <c r="W219" s="617"/>
      <c r="X219" s="617"/>
      <c r="Y219" s="617"/>
      <c r="Z219" s="617"/>
      <c r="AA219" s="617"/>
      <c r="AB219" s="617"/>
      <c r="AC219" s="617"/>
      <c r="AD219" s="617"/>
      <c r="AE219" s="617"/>
      <c r="AF219" s="617"/>
      <c r="AG219" s="617"/>
      <c r="AH219" s="617"/>
      <c r="AI219" s="617"/>
      <c r="AJ219" s="617"/>
      <c r="AK219" s="617"/>
      <c r="AL219" s="617"/>
      <c r="AM219" s="617"/>
      <c r="AN219" s="617"/>
      <c r="AO219" s="617"/>
      <c r="AP219" s="617"/>
      <c r="AQ219" s="617"/>
      <c r="AR219" s="617"/>
      <c r="AS219" s="617"/>
      <c r="AT219" s="617"/>
      <c r="AU219" s="617"/>
      <c r="AV219" s="617"/>
      <c r="AW219" s="617"/>
      <c r="AX219" s="617"/>
      <c r="AY219" s="617"/>
      <c r="AZ219" s="3402"/>
      <c r="BA219" s="3402"/>
      <c r="BB219" s="3402"/>
      <c r="BC219" s="3402"/>
      <c r="BD219" s="3402"/>
      <c r="BE219" s="3402"/>
      <c r="BF219" s="3402"/>
      <c r="BG219" s="3402"/>
      <c r="BH219" s="3402"/>
      <c r="BI219" s="3402"/>
      <c r="BJ219" s="3402"/>
      <c r="BK219" s="3402"/>
      <c r="BL219" s="3402"/>
      <c r="BM219" s="3402"/>
      <c r="BN219" s="3402"/>
      <c r="BO219" s="3402"/>
      <c r="BP219" s="3402"/>
      <c r="BQ219" s="3402"/>
      <c r="BR219" s="3402"/>
      <c r="BS219" s="3402"/>
      <c r="BT219" s="3402"/>
      <c r="BU219" s="3402"/>
      <c r="BV219" s="3402"/>
      <c r="BW219" s="3402"/>
      <c r="BX219" s="3402"/>
      <c r="BY219" s="3402"/>
      <c r="BZ219" s="3402"/>
      <c r="CA219" s="3403" t="str">
        <f t="shared" si="41"/>
        <v/>
      </c>
      <c r="CB219" s="3403" t="str">
        <f t="shared" si="42"/>
        <v/>
      </c>
      <c r="CD219" s="3402"/>
      <c r="CE219" s="3402"/>
      <c r="CF219" s="3404"/>
      <c r="CG219" s="3404"/>
      <c r="CH219" s="3404"/>
      <c r="CI219" s="3404"/>
      <c r="CJ219" s="3404"/>
      <c r="CK219" s="920">
        <f t="shared" si="43"/>
        <v>0</v>
      </c>
      <c r="CL219" s="920">
        <f>IF(AND($C219&lt;&gt;0,T219=""),1,IF(T219&gt;$C219,1,0))</f>
        <v>0</v>
      </c>
    </row>
    <row r="220" spans="1:130" s="3746" customFormat="1" ht="28.5" customHeight="1" x14ac:dyDescent="0.35">
      <c r="A220" s="3779" t="s">
        <v>2153</v>
      </c>
      <c r="B220" s="3779"/>
      <c r="C220" s="3779"/>
      <c r="Z220" s="562"/>
      <c r="AA220" s="562"/>
      <c r="AB220" s="562"/>
      <c r="AC220" s="562"/>
      <c r="AD220" s="562"/>
      <c r="AE220" s="562"/>
      <c r="AF220" s="562"/>
      <c r="AG220" s="562"/>
      <c r="AH220" s="562"/>
      <c r="AI220" s="562"/>
      <c r="AJ220" s="562"/>
      <c r="AK220" s="562"/>
      <c r="AL220" s="562"/>
      <c r="AM220" s="562"/>
      <c r="AN220" s="562"/>
      <c r="AO220" s="562"/>
      <c r="AP220" s="562"/>
      <c r="AQ220" s="562"/>
      <c r="AR220" s="562"/>
      <c r="AS220" s="562"/>
      <c r="AT220" s="562"/>
      <c r="AU220" s="562"/>
      <c r="AV220" s="562"/>
      <c r="AW220" s="562"/>
      <c r="AX220" s="562"/>
      <c r="AY220" s="562"/>
      <c r="AZ220" s="562"/>
      <c r="BA220" s="3886"/>
      <c r="BB220" s="3886"/>
      <c r="BC220" s="3886"/>
      <c r="BD220" s="3886"/>
      <c r="BE220" s="3886"/>
      <c r="BF220" s="3886"/>
      <c r="BG220" s="3886"/>
      <c r="BH220" s="3886"/>
      <c r="BI220" s="3886"/>
      <c r="BJ220" s="3886"/>
      <c r="BK220" s="3886"/>
      <c r="BL220" s="3886"/>
      <c r="BM220" s="3886"/>
      <c r="BN220" s="3886"/>
      <c r="BO220" s="3886"/>
      <c r="BP220" s="3886"/>
      <c r="BQ220" s="3886"/>
      <c r="BR220" s="3886"/>
      <c r="BS220" s="3886"/>
      <c r="BT220" s="3886"/>
      <c r="BU220" s="3886"/>
      <c r="BV220" s="3886"/>
      <c r="BW220" s="3886"/>
      <c r="BX220" s="3886"/>
      <c r="BY220" s="562"/>
      <c r="BZ220" s="562"/>
      <c r="CA220" s="3747"/>
      <c r="CB220" s="3747"/>
      <c r="CC220" s="3747"/>
      <c r="CD220" s="3747"/>
      <c r="CE220" s="3747"/>
      <c r="CF220" s="3747"/>
      <c r="CG220" s="3747"/>
      <c r="CH220" s="3747"/>
      <c r="CI220" s="3747"/>
      <c r="CJ220" s="3747"/>
      <c r="CK220" s="3747"/>
      <c r="CL220" s="3747"/>
      <c r="CM220" s="3747"/>
      <c r="CN220" s="3747"/>
      <c r="CO220" s="3747"/>
      <c r="CP220" s="3747"/>
      <c r="CQ220" s="3747"/>
      <c r="CR220" s="3747"/>
      <c r="CS220" s="3747"/>
      <c r="CT220" s="3747"/>
      <c r="CU220" s="3747"/>
      <c r="CV220" s="3747"/>
      <c r="CW220" s="3747"/>
      <c r="CX220" s="3747"/>
      <c r="CY220" s="3747"/>
      <c r="CZ220" s="3747"/>
      <c r="DA220" s="3887"/>
      <c r="DB220" s="3887"/>
      <c r="DC220" s="3887"/>
      <c r="DD220" s="3887"/>
      <c r="DE220" s="3887"/>
      <c r="DF220" s="3887"/>
      <c r="DG220" s="3887"/>
      <c r="DH220" s="3887"/>
      <c r="DI220" s="3887"/>
      <c r="DJ220" s="3887"/>
      <c r="DK220" s="3887"/>
      <c r="DL220" s="3887"/>
      <c r="DM220" s="3887"/>
      <c r="DN220" s="3887"/>
      <c r="DO220" s="3887"/>
      <c r="DP220" s="3887"/>
      <c r="DQ220" s="3887"/>
      <c r="DR220" s="3887"/>
      <c r="DS220" s="3887"/>
      <c r="DT220" s="3887"/>
      <c r="DU220" s="3887"/>
      <c r="DV220" s="3887"/>
      <c r="DW220" s="3887"/>
      <c r="DX220" s="3887"/>
      <c r="DY220" s="3887"/>
      <c r="DZ220" s="3887"/>
    </row>
    <row r="221" spans="1:130" s="3746" customFormat="1" ht="14.5" customHeight="1" x14ac:dyDescent="0.35">
      <c r="A221" s="3781" t="s">
        <v>112</v>
      </c>
      <c r="B221" s="3782"/>
      <c r="C221" s="3646" t="s">
        <v>2154</v>
      </c>
      <c r="D221" s="3888"/>
      <c r="E221" s="3889" t="s">
        <v>10</v>
      </c>
      <c r="F221" s="3890" t="s">
        <v>11</v>
      </c>
      <c r="X221" s="562"/>
      <c r="Y221" s="562"/>
      <c r="Z221" s="562"/>
      <c r="AA221" s="562"/>
      <c r="AB221" s="562"/>
      <c r="AC221" s="562"/>
      <c r="AD221" s="562"/>
      <c r="AE221" s="562"/>
      <c r="AF221" s="562"/>
      <c r="AG221" s="562"/>
      <c r="AH221" s="562"/>
      <c r="AI221" s="562"/>
      <c r="AJ221" s="562"/>
      <c r="AK221" s="562"/>
      <c r="AL221" s="562"/>
      <c r="AM221" s="562"/>
      <c r="AN221" s="562"/>
      <c r="AO221" s="562"/>
      <c r="AP221" s="562"/>
      <c r="AQ221" s="562"/>
      <c r="AR221" s="562"/>
      <c r="AS221" s="562"/>
      <c r="AT221" s="562"/>
      <c r="AU221" s="562"/>
      <c r="AV221" s="562"/>
      <c r="AW221" s="562"/>
      <c r="AX221" s="562"/>
      <c r="AY221" s="3886"/>
      <c r="AZ221" s="3886"/>
      <c r="BA221" s="3886"/>
      <c r="BB221" s="3886"/>
      <c r="BC221" s="3886"/>
      <c r="BD221" s="3886"/>
      <c r="BE221" s="3886"/>
      <c r="BF221" s="3886"/>
      <c r="BG221" s="3886"/>
      <c r="BH221" s="3886"/>
      <c r="BI221" s="3886"/>
      <c r="BJ221" s="3886"/>
      <c r="BK221" s="3886"/>
      <c r="BL221" s="3886"/>
      <c r="BM221" s="3886"/>
      <c r="BN221" s="3886"/>
      <c r="BO221" s="3886"/>
      <c r="BP221" s="3886"/>
      <c r="BQ221" s="3886"/>
      <c r="BR221" s="3886"/>
      <c r="BS221" s="3886"/>
      <c r="BT221" s="3886"/>
      <c r="BU221" s="3886"/>
      <c r="BV221" s="3886"/>
      <c r="BW221" s="3886"/>
      <c r="BX221" s="3886"/>
      <c r="BY221" s="562"/>
      <c r="BZ221" s="562"/>
      <c r="CA221" s="3747"/>
      <c r="CB221" s="3747"/>
      <c r="CC221" s="3747"/>
      <c r="CD221" s="3747"/>
      <c r="CE221" s="3747"/>
      <c r="CF221" s="3747"/>
      <c r="CG221" s="3747"/>
      <c r="CH221" s="3747"/>
      <c r="CI221" s="3747"/>
      <c r="CJ221" s="3747"/>
      <c r="CK221" s="3747"/>
      <c r="CL221" s="3747"/>
      <c r="CM221" s="3747"/>
      <c r="CN221" s="3747"/>
      <c r="CO221" s="3747"/>
      <c r="CP221" s="3747"/>
      <c r="CQ221" s="3747"/>
      <c r="CR221" s="3747"/>
      <c r="CS221" s="3747"/>
      <c r="CT221" s="3747"/>
      <c r="CU221" s="3747"/>
      <c r="CV221" s="3747"/>
      <c r="CW221" s="3747"/>
      <c r="CX221" s="3747"/>
      <c r="CY221" s="3747"/>
      <c r="CZ221" s="3747"/>
      <c r="DA221" s="3887"/>
      <c r="DB221" s="3887"/>
      <c r="DC221" s="3887"/>
      <c r="DD221" s="3887"/>
      <c r="DE221" s="3887"/>
      <c r="DF221" s="3887"/>
      <c r="DG221" s="3887"/>
      <c r="DH221" s="3887"/>
      <c r="DI221" s="3887"/>
      <c r="DJ221" s="3887"/>
      <c r="DK221" s="3887"/>
      <c r="DL221" s="3887"/>
      <c r="DM221" s="3887"/>
      <c r="DN221" s="3887"/>
      <c r="DO221" s="3887"/>
      <c r="DP221" s="3887"/>
      <c r="DQ221" s="3887"/>
      <c r="DR221" s="3887"/>
      <c r="DS221" s="3887"/>
      <c r="DT221" s="3887"/>
      <c r="DU221" s="3887"/>
      <c r="DV221" s="3887"/>
      <c r="DW221" s="3887"/>
      <c r="DX221" s="3887"/>
      <c r="DY221" s="3748"/>
      <c r="DZ221" s="3748"/>
    </row>
    <row r="222" spans="1:130" s="3746" customFormat="1" ht="23.25" customHeight="1" x14ac:dyDescent="0.35">
      <c r="A222" s="3809"/>
      <c r="B222" s="3810"/>
      <c r="C222" s="3891" t="s">
        <v>34</v>
      </c>
      <c r="D222" s="3892" t="s">
        <v>35</v>
      </c>
      <c r="E222" s="2234"/>
      <c r="F222" s="3893"/>
      <c r="G222" s="3894"/>
      <c r="X222" s="562"/>
      <c r="Y222" s="562"/>
      <c r="Z222" s="562"/>
      <c r="AA222" s="562"/>
      <c r="AB222" s="562"/>
      <c r="AC222" s="562"/>
      <c r="AD222" s="562"/>
      <c r="AE222" s="562"/>
      <c r="AF222" s="562"/>
      <c r="AG222" s="562"/>
      <c r="AH222" s="562"/>
      <c r="AI222" s="562"/>
      <c r="AJ222" s="562"/>
      <c r="AK222" s="562"/>
      <c r="AL222" s="562"/>
      <c r="AM222" s="562"/>
      <c r="AN222" s="562"/>
      <c r="AO222" s="562"/>
      <c r="AP222" s="562"/>
      <c r="AQ222" s="562"/>
      <c r="AR222" s="562"/>
      <c r="AS222" s="562"/>
      <c r="AT222" s="562"/>
      <c r="AU222" s="562"/>
      <c r="AV222" s="562"/>
      <c r="AW222" s="562"/>
      <c r="AX222" s="562"/>
      <c r="AY222" s="3886"/>
      <c r="AZ222" s="3886"/>
      <c r="BA222" s="3886"/>
      <c r="BB222" s="3886"/>
      <c r="BC222" s="3886"/>
      <c r="BD222" s="3886"/>
      <c r="BE222" s="3886"/>
      <c r="BF222" s="3886"/>
      <c r="BG222" s="3886"/>
      <c r="BH222" s="3886"/>
      <c r="BI222" s="3886"/>
      <c r="BJ222" s="3886"/>
      <c r="BK222" s="3886"/>
      <c r="BL222" s="3886"/>
      <c r="BM222" s="3886"/>
      <c r="BN222" s="3886"/>
      <c r="BO222" s="3886"/>
      <c r="BP222" s="3886"/>
      <c r="BQ222" s="3886"/>
      <c r="BR222" s="3886"/>
      <c r="BS222" s="3886"/>
      <c r="BT222" s="3886"/>
      <c r="BU222" s="3886"/>
      <c r="BV222" s="3886"/>
      <c r="BW222" s="3886"/>
      <c r="BX222" s="3886"/>
      <c r="BY222" s="562"/>
      <c r="BZ222" s="562"/>
      <c r="CA222" s="3747"/>
      <c r="CB222" s="3747"/>
      <c r="CC222" s="3747"/>
      <c r="CD222" s="3747"/>
      <c r="CE222" s="3747"/>
      <c r="CF222" s="3747"/>
      <c r="CG222" s="3747"/>
      <c r="CH222" s="3747"/>
      <c r="CI222" s="3747"/>
      <c r="CJ222" s="3747"/>
      <c r="CK222" s="3747"/>
      <c r="CL222" s="3747"/>
      <c r="CM222" s="3747"/>
      <c r="CN222" s="3747"/>
      <c r="CO222" s="3747"/>
      <c r="CP222" s="3747"/>
      <c r="CQ222" s="3747"/>
      <c r="CR222" s="3747"/>
      <c r="CS222" s="3747"/>
      <c r="CT222" s="3747"/>
      <c r="CU222" s="3747"/>
      <c r="CV222" s="3747"/>
      <c r="CW222" s="3747"/>
      <c r="CX222" s="3747"/>
      <c r="CY222" s="3747"/>
      <c r="CZ222" s="3747"/>
      <c r="DA222" s="3887"/>
      <c r="DB222" s="3887"/>
      <c r="DC222" s="3887"/>
      <c r="DD222" s="3887"/>
      <c r="DE222" s="3887"/>
      <c r="DF222" s="3887"/>
      <c r="DG222" s="3887"/>
      <c r="DH222" s="3887"/>
      <c r="DI222" s="3887"/>
      <c r="DJ222" s="3887"/>
      <c r="DK222" s="3887"/>
      <c r="DL222" s="3887"/>
      <c r="DM222" s="3887"/>
      <c r="DN222" s="3887"/>
      <c r="DO222" s="3887"/>
      <c r="DP222" s="3887"/>
      <c r="DQ222" s="3887"/>
      <c r="DR222" s="3887"/>
      <c r="DS222" s="3887"/>
      <c r="DT222" s="3887"/>
      <c r="DU222" s="3887"/>
      <c r="DV222" s="3887"/>
      <c r="DW222" s="3887"/>
      <c r="DX222" s="3887"/>
      <c r="DY222" s="3748"/>
      <c r="DZ222" s="3748"/>
    </row>
    <row r="223" spans="1:130" s="3746" customFormat="1" ht="22" customHeight="1" x14ac:dyDescent="0.35">
      <c r="A223" s="3895" t="s">
        <v>2155</v>
      </c>
      <c r="B223" s="3896"/>
      <c r="C223" s="3826"/>
      <c r="D223" s="3829"/>
      <c r="E223" s="3828"/>
      <c r="F223" s="3828"/>
      <c r="G223" s="3894"/>
      <c r="X223" s="562"/>
      <c r="Y223" s="562"/>
      <c r="Z223" s="562"/>
      <c r="AA223" s="562"/>
      <c r="AB223" s="562"/>
      <c r="AC223" s="562"/>
      <c r="AD223" s="562"/>
      <c r="AE223" s="562"/>
      <c r="AF223" s="562"/>
      <c r="AG223" s="562"/>
      <c r="AH223" s="562"/>
      <c r="AI223" s="562"/>
      <c r="AJ223" s="562"/>
      <c r="AK223" s="562"/>
      <c r="AL223" s="562"/>
      <c r="AM223" s="562"/>
      <c r="AN223" s="562"/>
      <c r="AO223" s="562"/>
      <c r="AP223" s="562"/>
      <c r="AQ223" s="562"/>
      <c r="AR223" s="562"/>
      <c r="AS223" s="562"/>
      <c r="AT223" s="562"/>
      <c r="AU223" s="562"/>
      <c r="AV223" s="562"/>
      <c r="AW223" s="562"/>
      <c r="AX223" s="562"/>
      <c r="AY223" s="3886"/>
      <c r="AZ223" s="3886"/>
      <c r="BA223" s="3886"/>
      <c r="BB223" s="3886"/>
      <c r="BC223" s="3886"/>
      <c r="BD223" s="3886"/>
      <c r="BE223" s="3886"/>
      <c r="BF223" s="3886"/>
      <c r="BG223" s="3886"/>
      <c r="BH223" s="3886"/>
      <c r="BI223" s="3886"/>
      <c r="BJ223" s="3886"/>
      <c r="BK223" s="3886"/>
      <c r="BL223" s="3886"/>
      <c r="BM223" s="3886"/>
      <c r="BN223" s="3886"/>
      <c r="BO223" s="3886"/>
      <c r="BP223" s="3886"/>
      <c r="BQ223" s="3886"/>
      <c r="BR223" s="3886"/>
      <c r="BS223" s="3886"/>
      <c r="BT223" s="3886"/>
      <c r="BU223" s="3886"/>
      <c r="BV223" s="3886"/>
      <c r="BW223" s="3886"/>
      <c r="BX223" s="3886"/>
      <c r="BY223" s="562"/>
      <c r="BZ223" s="562"/>
      <c r="CA223" s="3747"/>
      <c r="CB223" s="3747"/>
      <c r="CC223" s="3747"/>
      <c r="CD223" s="3747"/>
      <c r="CE223" s="3747"/>
      <c r="CF223" s="3747"/>
      <c r="CG223" s="3747"/>
      <c r="CH223" s="3747"/>
      <c r="CI223" s="3747"/>
      <c r="CJ223" s="3747"/>
      <c r="CK223" s="3747"/>
      <c r="CL223" s="3747"/>
      <c r="CM223" s="3747"/>
      <c r="CN223" s="3747"/>
      <c r="CO223" s="3747"/>
      <c r="CP223" s="3747"/>
      <c r="CQ223" s="3747"/>
      <c r="CR223" s="3747"/>
      <c r="CS223" s="3747"/>
      <c r="CT223" s="3747"/>
      <c r="CU223" s="3747"/>
      <c r="CV223" s="3747"/>
      <c r="CW223" s="3747"/>
      <c r="CX223" s="3747"/>
      <c r="CY223" s="3747"/>
      <c r="CZ223" s="3747"/>
      <c r="DA223" s="3887"/>
      <c r="DB223" s="3887"/>
      <c r="DC223" s="3887"/>
      <c r="DD223" s="3887"/>
      <c r="DE223" s="3887"/>
      <c r="DF223" s="3887"/>
      <c r="DG223" s="3887"/>
      <c r="DH223" s="3887"/>
      <c r="DI223" s="3887"/>
      <c r="DJ223" s="3887"/>
      <c r="DK223" s="3887"/>
      <c r="DL223" s="3887"/>
      <c r="DM223" s="3887"/>
      <c r="DN223" s="3887"/>
      <c r="DO223" s="3887"/>
      <c r="DP223" s="3887"/>
      <c r="DQ223" s="3887"/>
      <c r="DR223" s="3887"/>
      <c r="DS223" s="3887"/>
      <c r="DT223" s="3887"/>
      <c r="DU223" s="3887"/>
      <c r="DV223" s="3887"/>
      <c r="DW223" s="3887"/>
      <c r="DX223" s="3887"/>
      <c r="DY223" s="3748"/>
      <c r="DZ223" s="3748"/>
    </row>
    <row r="224" spans="1:130" s="3746" customFormat="1" ht="22" customHeight="1" x14ac:dyDescent="0.35">
      <c r="A224" s="3897" t="s">
        <v>2156</v>
      </c>
      <c r="B224" s="3898"/>
      <c r="C224" s="3873"/>
      <c r="D224" s="3899"/>
      <c r="E224" s="3874"/>
      <c r="F224" s="3874"/>
      <c r="G224" s="3894"/>
      <c r="X224" s="562"/>
      <c r="Y224" s="562"/>
      <c r="Z224" s="562"/>
      <c r="AA224" s="562"/>
      <c r="AB224" s="562"/>
      <c r="AC224" s="562"/>
      <c r="AD224" s="562"/>
      <c r="AE224" s="562"/>
      <c r="AF224" s="562"/>
      <c r="AG224" s="562"/>
      <c r="AH224" s="562"/>
      <c r="AI224" s="562"/>
      <c r="AJ224" s="562"/>
      <c r="AK224" s="562"/>
      <c r="AL224" s="562"/>
      <c r="AM224" s="562"/>
      <c r="AN224" s="562"/>
      <c r="AO224" s="562"/>
      <c r="AP224" s="562"/>
      <c r="AQ224" s="562"/>
      <c r="AR224" s="562"/>
      <c r="AS224" s="562"/>
      <c r="AT224" s="562"/>
      <c r="AU224" s="562"/>
      <c r="AV224" s="562"/>
      <c r="AW224" s="562"/>
      <c r="AX224" s="562"/>
      <c r="AY224" s="3886"/>
      <c r="AZ224" s="3886"/>
      <c r="BA224" s="3886"/>
      <c r="BB224" s="3886"/>
      <c r="BC224" s="3886"/>
      <c r="BD224" s="3886"/>
      <c r="BE224" s="3886"/>
      <c r="BF224" s="3886"/>
      <c r="BG224" s="3886"/>
      <c r="BH224" s="3886"/>
      <c r="BI224" s="3886"/>
      <c r="BJ224" s="3886"/>
      <c r="BK224" s="3886"/>
      <c r="BL224" s="3886"/>
      <c r="BM224" s="3886"/>
      <c r="BN224" s="3886"/>
      <c r="BO224" s="3886"/>
      <c r="BP224" s="3886"/>
      <c r="BQ224" s="3886"/>
      <c r="BR224" s="3886"/>
      <c r="BS224" s="3886"/>
      <c r="BT224" s="3886"/>
      <c r="BU224" s="3886"/>
      <c r="BV224" s="3886"/>
      <c r="BW224" s="3886"/>
      <c r="BX224" s="3886"/>
      <c r="BY224" s="562"/>
      <c r="BZ224" s="562"/>
      <c r="CA224" s="3747"/>
      <c r="CB224" s="3747"/>
      <c r="CC224" s="3747"/>
      <c r="CD224" s="3747"/>
      <c r="CE224" s="3747"/>
      <c r="CF224" s="3747"/>
      <c r="CG224" s="3747"/>
      <c r="CH224" s="3747"/>
      <c r="CI224" s="3747"/>
      <c r="CJ224" s="3747"/>
      <c r="CK224" s="3747"/>
      <c r="CL224" s="3747"/>
      <c r="CM224" s="3747"/>
      <c r="CN224" s="3747"/>
      <c r="CO224" s="3747"/>
      <c r="CP224" s="3747"/>
      <c r="CQ224" s="3747"/>
      <c r="CR224" s="3747"/>
      <c r="CS224" s="3747"/>
      <c r="CT224" s="3747"/>
      <c r="CU224" s="3747"/>
      <c r="CV224" s="3747"/>
      <c r="CW224" s="3747"/>
      <c r="CX224" s="3747"/>
      <c r="CY224" s="3747"/>
      <c r="CZ224" s="3747"/>
      <c r="DA224" s="3887"/>
      <c r="DB224" s="3887"/>
      <c r="DC224" s="3887"/>
      <c r="DD224" s="3887"/>
      <c r="DE224" s="3887"/>
      <c r="DF224" s="3887"/>
      <c r="DG224" s="3887"/>
      <c r="DH224" s="3887"/>
      <c r="DI224" s="3887"/>
      <c r="DJ224" s="3887"/>
      <c r="DK224" s="3887"/>
      <c r="DL224" s="3887"/>
      <c r="DM224" s="3887"/>
      <c r="DN224" s="3887"/>
      <c r="DO224" s="3887"/>
      <c r="DP224" s="3887"/>
      <c r="DQ224" s="3887"/>
      <c r="DR224" s="3887"/>
      <c r="DS224" s="3887"/>
      <c r="DT224" s="3887"/>
      <c r="DU224" s="3887"/>
      <c r="DV224" s="3887"/>
      <c r="DW224" s="3887"/>
      <c r="DX224" s="3887"/>
      <c r="DY224" s="3748"/>
      <c r="DZ224" s="3748"/>
    </row>
    <row r="225" spans="1:130" s="3746" customFormat="1" ht="22" customHeight="1" x14ac:dyDescent="0.35">
      <c r="A225" s="3900" t="s">
        <v>2157</v>
      </c>
      <c r="B225" s="3901"/>
      <c r="C225" s="3838"/>
      <c r="D225" s="3841"/>
      <c r="E225" s="3840"/>
      <c r="F225" s="3840"/>
      <c r="G225" s="3894"/>
      <c r="X225" s="562"/>
      <c r="Y225" s="562"/>
      <c r="Z225" s="562"/>
      <c r="AA225" s="562"/>
      <c r="AB225" s="562"/>
      <c r="AC225" s="562"/>
      <c r="AD225" s="562"/>
      <c r="AE225" s="562"/>
      <c r="AF225" s="562"/>
      <c r="AG225" s="562"/>
      <c r="AH225" s="562"/>
      <c r="AI225" s="562"/>
      <c r="AJ225" s="562"/>
      <c r="AK225" s="562"/>
      <c r="AL225" s="562"/>
      <c r="AM225" s="562"/>
      <c r="AN225" s="562"/>
      <c r="AO225" s="562"/>
      <c r="AP225" s="562"/>
      <c r="AQ225" s="562"/>
      <c r="AR225" s="562"/>
      <c r="AS225" s="562"/>
      <c r="AT225" s="562"/>
      <c r="AU225" s="562"/>
      <c r="AV225" s="562"/>
      <c r="AW225" s="562"/>
      <c r="AX225" s="562"/>
      <c r="AY225" s="3886"/>
      <c r="AZ225" s="3886"/>
      <c r="BA225" s="3886"/>
      <c r="BB225" s="3886"/>
      <c r="BC225" s="3886"/>
      <c r="BD225" s="3886"/>
      <c r="BE225" s="3886"/>
      <c r="BF225" s="3886"/>
      <c r="BG225" s="3886"/>
      <c r="BH225" s="3886"/>
      <c r="BI225" s="3886"/>
      <c r="BJ225" s="3886"/>
      <c r="BK225" s="3886"/>
      <c r="BL225" s="3886"/>
      <c r="BM225" s="3886"/>
      <c r="BN225" s="3886"/>
      <c r="BO225" s="3886"/>
      <c r="BP225" s="3886"/>
      <c r="BQ225" s="3886"/>
      <c r="BR225" s="3886"/>
      <c r="BS225" s="3886"/>
      <c r="BT225" s="3886"/>
      <c r="BU225" s="3886"/>
      <c r="BV225" s="3886"/>
      <c r="BW225" s="3886"/>
      <c r="BX225" s="3886"/>
      <c r="BY225" s="562"/>
      <c r="BZ225" s="562"/>
      <c r="CA225" s="3747"/>
      <c r="CB225" s="3747"/>
      <c r="CC225" s="3747"/>
      <c r="CD225" s="3747"/>
      <c r="CE225" s="3747"/>
      <c r="CF225" s="3747"/>
      <c r="CG225" s="3747"/>
      <c r="CH225" s="3747"/>
      <c r="CI225" s="3747"/>
      <c r="CJ225" s="3747"/>
      <c r="CK225" s="3747"/>
      <c r="CL225" s="3747"/>
      <c r="CM225" s="3747"/>
      <c r="CN225" s="3747"/>
      <c r="CO225" s="3747"/>
      <c r="CP225" s="3747"/>
      <c r="CQ225" s="3747"/>
      <c r="CR225" s="3747"/>
      <c r="CS225" s="3747"/>
      <c r="CT225" s="3747"/>
      <c r="CU225" s="3747"/>
      <c r="CV225" s="3747"/>
      <c r="CW225" s="3747"/>
      <c r="CX225" s="3747"/>
      <c r="CY225" s="3747"/>
      <c r="CZ225" s="3747"/>
      <c r="DA225" s="3887"/>
      <c r="DB225" s="3887"/>
      <c r="DC225" s="3887"/>
      <c r="DD225" s="3887"/>
      <c r="DE225" s="3887"/>
      <c r="DF225" s="3887"/>
      <c r="DG225" s="3887"/>
      <c r="DH225" s="3887"/>
      <c r="DI225" s="3887"/>
      <c r="DJ225" s="3887"/>
      <c r="DK225" s="3887"/>
      <c r="DL225" s="3887"/>
      <c r="DM225" s="3887"/>
      <c r="DN225" s="3887"/>
      <c r="DO225" s="3887"/>
      <c r="DP225" s="3887"/>
      <c r="DQ225" s="3887"/>
      <c r="DR225" s="3887"/>
      <c r="DS225" s="3887"/>
      <c r="DT225" s="3887"/>
      <c r="DU225" s="3887"/>
      <c r="DV225" s="3887"/>
      <c r="DW225" s="3887"/>
      <c r="DX225" s="3887"/>
      <c r="DY225" s="3748"/>
      <c r="DZ225" s="3748"/>
    </row>
    <row r="226" spans="1:130" s="3746" customFormat="1" ht="22" customHeight="1" x14ac:dyDescent="0.35">
      <c r="A226" s="3902" t="s">
        <v>2158</v>
      </c>
      <c r="B226" s="3903" t="s">
        <v>2159</v>
      </c>
      <c r="C226" s="3904"/>
      <c r="D226" s="3905"/>
      <c r="E226" s="3906"/>
      <c r="F226" s="3906"/>
      <c r="G226" s="3894"/>
      <c r="X226" s="562"/>
      <c r="Y226" s="562"/>
      <c r="Z226" s="562"/>
      <c r="AA226" s="562"/>
      <c r="AB226" s="562"/>
      <c r="AC226" s="562"/>
      <c r="AD226" s="562"/>
      <c r="AE226" s="562"/>
      <c r="AF226" s="562"/>
      <c r="AG226" s="562"/>
      <c r="AH226" s="562"/>
      <c r="AI226" s="562"/>
      <c r="AJ226" s="562"/>
      <c r="AK226" s="562"/>
      <c r="AL226" s="562"/>
      <c r="AM226" s="562"/>
      <c r="AN226" s="562"/>
      <c r="AO226" s="562"/>
      <c r="AP226" s="562"/>
      <c r="AQ226" s="562"/>
      <c r="AR226" s="562"/>
      <c r="AS226" s="562"/>
      <c r="AT226" s="562"/>
      <c r="AU226" s="562"/>
      <c r="AV226" s="562"/>
      <c r="AW226" s="562"/>
      <c r="AX226" s="562"/>
      <c r="AY226" s="3886"/>
      <c r="AZ226" s="3886"/>
      <c r="BA226" s="3886"/>
      <c r="BB226" s="3886"/>
      <c r="BC226" s="3886"/>
      <c r="BD226" s="3886"/>
      <c r="BE226" s="3886"/>
      <c r="BF226" s="3886"/>
      <c r="BG226" s="3886"/>
      <c r="BH226" s="3886"/>
      <c r="BI226" s="3886"/>
      <c r="BJ226" s="3886"/>
      <c r="BK226" s="3886"/>
      <c r="BL226" s="3886"/>
      <c r="BM226" s="3886"/>
      <c r="BN226" s="3886"/>
      <c r="BO226" s="3886"/>
      <c r="BP226" s="3886"/>
      <c r="BQ226" s="3886"/>
      <c r="BR226" s="3886"/>
      <c r="BS226" s="3886"/>
      <c r="BT226" s="3886"/>
      <c r="BU226" s="3886"/>
      <c r="BV226" s="3886"/>
      <c r="BW226" s="3886"/>
      <c r="BX226" s="3886"/>
      <c r="BY226" s="562"/>
      <c r="BZ226" s="562"/>
      <c r="CA226" s="3747"/>
      <c r="CB226" s="3747"/>
      <c r="CC226" s="3747"/>
      <c r="CD226" s="3747"/>
      <c r="CE226" s="3747"/>
      <c r="CF226" s="3747"/>
      <c r="CG226" s="3747"/>
      <c r="CH226" s="3747"/>
      <c r="CI226" s="3747"/>
      <c r="CJ226" s="3747"/>
      <c r="CK226" s="3747"/>
      <c r="CL226" s="3747"/>
      <c r="CM226" s="3747"/>
      <c r="CN226" s="3747"/>
      <c r="CO226" s="3747"/>
      <c r="CP226" s="3747"/>
      <c r="CQ226" s="3747"/>
      <c r="CR226" s="3747"/>
      <c r="CS226" s="3747"/>
      <c r="CT226" s="3747"/>
      <c r="CU226" s="3747"/>
      <c r="CV226" s="3747"/>
      <c r="CW226" s="3747"/>
      <c r="CX226" s="3747"/>
      <c r="CY226" s="3747"/>
      <c r="CZ226" s="3747"/>
      <c r="DA226" s="3887"/>
      <c r="DB226" s="3887"/>
      <c r="DC226" s="3887"/>
      <c r="DD226" s="3887"/>
      <c r="DE226" s="3887"/>
      <c r="DF226" s="3887"/>
      <c r="DG226" s="3887"/>
      <c r="DH226" s="3887"/>
      <c r="DI226" s="3887"/>
      <c r="DJ226" s="3887"/>
      <c r="DK226" s="3887"/>
      <c r="DL226" s="3887"/>
      <c r="DM226" s="3887"/>
      <c r="DN226" s="3887"/>
      <c r="DO226" s="3887"/>
      <c r="DP226" s="3887"/>
      <c r="DQ226" s="3887"/>
      <c r="DR226" s="3887"/>
      <c r="DS226" s="3887"/>
      <c r="DT226" s="3887"/>
      <c r="DU226" s="3887"/>
      <c r="DV226" s="3887"/>
      <c r="DW226" s="3887"/>
      <c r="DX226" s="3887"/>
      <c r="DY226" s="3748"/>
      <c r="DZ226" s="3748"/>
    </row>
    <row r="227" spans="1:130" s="3746" customFormat="1" ht="22" customHeight="1" x14ac:dyDescent="0.35">
      <c r="A227" s="3902"/>
      <c r="B227" s="3903" t="s">
        <v>2160</v>
      </c>
      <c r="C227" s="3873"/>
      <c r="D227" s="3899"/>
      <c r="E227" s="3874"/>
      <c r="F227" s="3874"/>
      <c r="G227" s="3894"/>
      <c r="X227" s="562"/>
      <c r="Y227" s="562"/>
      <c r="Z227" s="562"/>
      <c r="AA227" s="562"/>
      <c r="AB227" s="562"/>
      <c r="AC227" s="562"/>
      <c r="AD227" s="562"/>
      <c r="AE227" s="562"/>
      <c r="AF227" s="562"/>
      <c r="AG227" s="562"/>
      <c r="AH227" s="562"/>
      <c r="AI227" s="562"/>
      <c r="AJ227" s="562"/>
      <c r="AK227" s="562"/>
      <c r="AL227" s="562"/>
      <c r="AM227" s="562"/>
      <c r="AN227" s="562"/>
      <c r="AO227" s="562"/>
      <c r="AP227" s="562"/>
      <c r="AQ227" s="562"/>
      <c r="AR227" s="562"/>
      <c r="AS227" s="562"/>
      <c r="AT227" s="562"/>
      <c r="AU227" s="562"/>
      <c r="AV227" s="562"/>
      <c r="AW227" s="562"/>
      <c r="AX227" s="562"/>
      <c r="AY227" s="3886"/>
      <c r="AZ227" s="3886"/>
      <c r="BA227" s="3886"/>
      <c r="BB227" s="3886"/>
      <c r="BC227" s="3886"/>
      <c r="BD227" s="3886"/>
      <c r="BE227" s="3886"/>
      <c r="BF227" s="3886"/>
      <c r="BG227" s="3886"/>
      <c r="BH227" s="3886"/>
      <c r="BI227" s="3886"/>
      <c r="BJ227" s="3886"/>
      <c r="BK227" s="3886"/>
      <c r="BL227" s="3886"/>
      <c r="BM227" s="3886"/>
      <c r="BN227" s="3886"/>
      <c r="BO227" s="3886"/>
      <c r="BP227" s="3886"/>
      <c r="BQ227" s="3886"/>
      <c r="BR227" s="3886"/>
      <c r="BS227" s="3886"/>
      <c r="BT227" s="3886"/>
      <c r="BU227" s="3886"/>
      <c r="BV227" s="3886"/>
      <c r="BW227" s="3886"/>
      <c r="BX227" s="3886"/>
      <c r="BY227" s="562"/>
      <c r="BZ227" s="562"/>
      <c r="CA227" s="3747"/>
      <c r="CB227" s="3747"/>
      <c r="CC227" s="3747"/>
      <c r="CD227" s="3747"/>
      <c r="CE227" s="3747"/>
      <c r="CF227" s="3747"/>
      <c r="CG227" s="3747"/>
      <c r="CH227" s="3747"/>
      <c r="CI227" s="3747"/>
      <c r="CJ227" s="3747"/>
      <c r="CK227" s="3747"/>
      <c r="CL227" s="3747"/>
      <c r="CM227" s="3747"/>
      <c r="CN227" s="3747"/>
      <c r="CO227" s="3747"/>
      <c r="CP227" s="3747"/>
      <c r="CQ227" s="3747"/>
      <c r="CR227" s="3747"/>
      <c r="CS227" s="3747"/>
      <c r="CT227" s="3747"/>
      <c r="CU227" s="3747"/>
      <c r="CV227" s="3747"/>
      <c r="CW227" s="3747"/>
      <c r="CX227" s="3747"/>
      <c r="CY227" s="3747"/>
      <c r="CZ227" s="3747"/>
      <c r="DA227" s="3887"/>
      <c r="DB227" s="3887"/>
      <c r="DC227" s="3887"/>
      <c r="DD227" s="3887"/>
      <c r="DE227" s="3887"/>
      <c r="DF227" s="3887"/>
      <c r="DG227" s="3887"/>
      <c r="DH227" s="3887"/>
      <c r="DI227" s="3887"/>
      <c r="DJ227" s="3887"/>
      <c r="DK227" s="3887"/>
      <c r="DL227" s="3887"/>
      <c r="DM227" s="3887"/>
      <c r="DN227" s="3887"/>
      <c r="DO227" s="3887"/>
      <c r="DP227" s="3887"/>
      <c r="DQ227" s="3887"/>
      <c r="DR227" s="3887"/>
      <c r="DS227" s="3887"/>
      <c r="DT227" s="3887"/>
      <c r="DU227" s="3887"/>
      <c r="DV227" s="3887"/>
      <c r="DW227" s="3887"/>
      <c r="DX227" s="3887"/>
      <c r="DY227" s="3748"/>
      <c r="DZ227" s="3748"/>
    </row>
    <row r="228" spans="1:130" s="3746" customFormat="1" ht="22" customHeight="1" x14ac:dyDescent="0.35">
      <c r="A228" s="3902"/>
      <c r="B228" s="3903" t="s">
        <v>2161</v>
      </c>
      <c r="C228" s="3873"/>
      <c r="D228" s="3899"/>
      <c r="E228" s="3874"/>
      <c r="F228" s="3874"/>
      <c r="G228" s="3894"/>
      <c r="X228" s="562"/>
      <c r="Y228" s="562"/>
      <c r="Z228" s="562"/>
      <c r="AA228" s="562"/>
      <c r="AB228" s="562"/>
      <c r="AC228" s="562"/>
      <c r="AD228" s="562"/>
      <c r="AE228" s="562"/>
      <c r="AF228" s="562"/>
      <c r="AG228" s="562"/>
      <c r="AH228" s="562"/>
      <c r="AI228" s="562"/>
      <c r="AJ228" s="562"/>
      <c r="AK228" s="562"/>
      <c r="AL228" s="562"/>
      <c r="AM228" s="562"/>
      <c r="AN228" s="562"/>
      <c r="AO228" s="562"/>
      <c r="AP228" s="562"/>
      <c r="AQ228" s="562"/>
      <c r="AR228" s="562"/>
      <c r="AS228" s="562"/>
      <c r="AT228" s="562"/>
      <c r="AU228" s="562"/>
      <c r="AV228" s="562"/>
      <c r="AW228" s="562"/>
      <c r="AX228" s="562"/>
      <c r="AY228" s="3886"/>
      <c r="AZ228" s="3886"/>
      <c r="BA228" s="3886"/>
      <c r="BB228" s="3886"/>
      <c r="BC228" s="3886"/>
      <c r="BD228" s="3886"/>
      <c r="BE228" s="3886"/>
      <c r="BF228" s="3886"/>
      <c r="BG228" s="3886"/>
      <c r="BH228" s="3886"/>
      <c r="BI228" s="3886"/>
      <c r="BJ228" s="3886"/>
      <c r="BK228" s="3886"/>
      <c r="BL228" s="3886"/>
      <c r="BM228" s="3886"/>
      <c r="BN228" s="3886"/>
      <c r="BO228" s="3886"/>
      <c r="BP228" s="3886"/>
      <c r="BQ228" s="3886"/>
      <c r="BR228" s="3886"/>
      <c r="BS228" s="3886"/>
      <c r="BT228" s="3886"/>
      <c r="BU228" s="3886"/>
      <c r="BV228" s="3886"/>
      <c r="BW228" s="3886"/>
      <c r="BX228" s="3886"/>
      <c r="BY228" s="562"/>
      <c r="BZ228" s="562"/>
      <c r="CA228" s="3747"/>
      <c r="CB228" s="3747"/>
      <c r="CC228" s="3747"/>
      <c r="CD228" s="3747"/>
      <c r="CE228" s="3747"/>
      <c r="CF228" s="3747"/>
      <c r="CG228" s="3747"/>
      <c r="CH228" s="3747"/>
      <c r="CI228" s="3747"/>
      <c r="CJ228" s="3747"/>
      <c r="CK228" s="3747"/>
      <c r="CL228" s="3747"/>
      <c r="CM228" s="3747"/>
      <c r="CN228" s="3747"/>
      <c r="CO228" s="3747"/>
      <c r="CP228" s="3747"/>
      <c r="CQ228" s="3747"/>
      <c r="CR228" s="3747"/>
      <c r="CS228" s="3747"/>
      <c r="CT228" s="3747"/>
      <c r="CU228" s="3747"/>
      <c r="CV228" s="3747"/>
      <c r="CW228" s="3747"/>
      <c r="CX228" s="3747"/>
      <c r="CY228" s="3747"/>
      <c r="CZ228" s="3747"/>
      <c r="DA228" s="3887"/>
      <c r="DB228" s="3887"/>
      <c r="DC228" s="3887"/>
      <c r="DD228" s="3887"/>
      <c r="DE228" s="3887"/>
      <c r="DF228" s="3887"/>
      <c r="DG228" s="3887"/>
      <c r="DH228" s="3887"/>
      <c r="DI228" s="3887"/>
      <c r="DJ228" s="3887"/>
      <c r="DK228" s="3887"/>
      <c r="DL228" s="3887"/>
      <c r="DM228" s="3887"/>
      <c r="DN228" s="3887"/>
      <c r="DO228" s="3887"/>
      <c r="DP228" s="3887"/>
      <c r="DQ228" s="3887"/>
      <c r="DR228" s="3887"/>
      <c r="DS228" s="3887"/>
      <c r="DT228" s="3887"/>
      <c r="DU228" s="3887"/>
      <c r="DV228" s="3887"/>
      <c r="DW228" s="3887"/>
      <c r="DX228" s="3887"/>
      <c r="DY228" s="3748"/>
      <c r="DZ228" s="3748"/>
    </row>
    <row r="229" spans="1:130" s="3746" customFormat="1" ht="22" customHeight="1" x14ac:dyDescent="0.35">
      <c r="A229" s="3893"/>
      <c r="B229" s="3903" t="s">
        <v>2162</v>
      </c>
      <c r="C229" s="3838"/>
      <c r="D229" s="3841"/>
      <c r="E229" s="3840"/>
      <c r="F229" s="3840"/>
      <c r="G229" s="3894"/>
      <c r="X229" s="562"/>
      <c r="Y229" s="562"/>
      <c r="Z229" s="562"/>
      <c r="AA229" s="562"/>
      <c r="AB229" s="562"/>
      <c r="AC229" s="562"/>
      <c r="AD229" s="562"/>
      <c r="AE229" s="562"/>
      <c r="AF229" s="562"/>
      <c r="AG229" s="562"/>
      <c r="AH229" s="562"/>
      <c r="AI229" s="562"/>
      <c r="AJ229" s="562"/>
      <c r="AK229" s="562"/>
      <c r="AL229" s="562"/>
      <c r="AM229" s="562"/>
      <c r="AN229" s="562"/>
      <c r="AO229" s="562"/>
      <c r="AP229" s="562"/>
      <c r="AQ229" s="562"/>
      <c r="AR229" s="562"/>
      <c r="AS229" s="562"/>
      <c r="AT229" s="562"/>
      <c r="AU229" s="562"/>
      <c r="AV229" s="562"/>
      <c r="AW229" s="562"/>
      <c r="AX229" s="562"/>
      <c r="AY229" s="3886"/>
      <c r="AZ229" s="3886"/>
      <c r="BA229" s="3886"/>
      <c r="BB229" s="3886"/>
      <c r="BC229" s="3886"/>
      <c r="BD229" s="3886"/>
      <c r="BE229" s="3886"/>
      <c r="BF229" s="3886"/>
      <c r="BG229" s="3886"/>
      <c r="BH229" s="3886"/>
      <c r="BI229" s="3886"/>
      <c r="BJ229" s="3886"/>
      <c r="BK229" s="3886"/>
      <c r="BL229" s="3886"/>
      <c r="BM229" s="3886"/>
      <c r="BN229" s="3886"/>
      <c r="BO229" s="3886"/>
      <c r="BP229" s="3886"/>
      <c r="BQ229" s="3886"/>
      <c r="BR229" s="3886"/>
      <c r="BS229" s="3886"/>
      <c r="BT229" s="3886"/>
      <c r="BU229" s="3886"/>
      <c r="BV229" s="3886"/>
      <c r="BW229" s="3886"/>
      <c r="BX229" s="3886"/>
      <c r="BY229" s="562"/>
      <c r="BZ229" s="562"/>
      <c r="CA229" s="3747"/>
      <c r="CB229" s="3747"/>
      <c r="CC229" s="3747"/>
      <c r="CD229" s="3747"/>
      <c r="CE229" s="3747"/>
      <c r="CF229" s="3747"/>
      <c r="CG229" s="3747"/>
      <c r="CH229" s="3747"/>
      <c r="CI229" s="3747"/>
      <c r="CJ229" s="3747"/>
      <c r="CK229" s="3747"/>
      <c r="CL229" s="3747"/>
      <c r="CM229" s="3747"/>
      <c r="CN229" s="3747"/>
      <c r="CO229" s="3747"/>
      <c r="CP229" s="3747"/>
      <c r="CQ229" s="3747"/>
      <c r="CR229" s="3747"/>
      <c r="CS229" s="3747"/>
      <c r="CT229" s="3747"/>
      <c r="CU229" s="3747"/>
      <c r="CV229" s="3747"/>
      <c r="CW229" s="3747"/>
      <c r="CX229" s="3747"/>
      <c r="CY229" s="3747"/>
      <c r="CZ229" s="3747"/>
      <c r="DA229" s="3887"/>
      <c r="DB229" s="3887"/>
      <c r="DC229" s="3887"/>
      <c r="DD229" s="3887"/>
      <c r="DE229" s="3887"/>
      <c r="DF229" s="3887"/>
      <c r="DG229" s="3887"/>
      <c r="DH229" s="3887"/>
      <c r="DI229" s="3887"/>
      <c r="DJ229" s="3887"/>
      <c r="DK229" s="3887"/>
      <c r="DL229" s="3887"/>
      <c r="DM229" s="3887"/>
      <c r="DN229" s="3887"/>
      <c r="DO229" s="3887"/>
      <c r="DP229" s="3887"/>
      <c r="DQ229" s="3887"/>
      <c r="DR229" s="3887"/>
      <c r="DS229" s="3887"/>
      <c r="DT229" s="3887"/>
      <c r="DU229" s="3887"/>
      <c r="DV229" s="3887"/>
      <c r="DW229" s="3887"/>
      <c r="DX229" s="3887"/>
      <c r="DY229" s="3748"/>
      <c r="DZ229" s="3748"/>
    </row>
    <row r="230" spans="1:130" s="3746" customFormat="1" ht="22" customHeight="1" x14ac:dyDescent="0.35">
      <c r="A230" s="3907" t="s">
        <v>2163</v>
      </c>
      <c r="B230" s="3908" t="s">
        <v>2164</v>
      </c>
      <c r="C230" s="3873"/>
      <c r="D230" s="3899"/>
      <c r="E230" s="3874"/>
      <c r="F230" s="3874"/>
      <c r="G230" s="3894"/>
      <c r="X230" s="562"/>
      <c r="Y230" s="562"/>
      <c r="Z230" s="562"/>
      <c r="AA230" s="562"/>
      <c r="AB230" s="562"/>
      <c r="AC230" s="562"/>
      <c r="AD230" s="562"/>
      <c r="AE230" s="562"/>
      <c r="AF230" s="562"/>
      <c r="AG230" s="562"/>
      <c r="AH230" s="562"/>
      <c r="AI230" s="562"/>
      <c r="AJ230" s="562"/>
      <c r="AK230" s="562"/>
      <c r="AL230" s="562"/>
      <c r="AM230" s="562"/>
      <c r="AN230" s="562"/>
      <c r="AO230" s="562"/>
      <c r="AP230" s="562"/>
      <c r="AQ230" s="562"/>
      <c r="AR230" s="562"/>
      <c r="AS230" s="562"/>
      <c r="AT230" s="562"/>
      <c r="AU230" s="562"/>
      <c r="AV230" s="562"/>
      <c r="AW230" s="562"/>
      <c r="AX230" s="562"/>
      <c r="AY230" s="3886"/>
      <c r="AZ230" s="3886"/>
      <c r="BA230" s="3886"/>
      <c r="BB230" s="3886"/>
      <c r="BC230" s="3886"/>
      <c r="BD230" s="3886"/>
      <c r="BE230" s="3886"/>
      <c r="BF230" s="3886"/>
      <c r="BG230" s="3886"/>
      <c r="BH230" s="3886"/>
      <c r="BI230" s="3886"/>
      <c r="BJ230" s="3886"/>
      <c r="BK230" s="3886"/>
      <c r="BL230" s="3886"/>
      <c r="BM230" s="3886"/>
      <c r="BN230" s="3886"/>
      <c r="BO230" s="3886"/>
      <c r="BP230" s="3886"/>
      <c r="BQ230" s="3886"/>
      <c r="BR230" s="3886"/>
      <c r="BS230" s="3886"/>
      <c r="BT230" s="3886"/>
      <c r="BU230" s="3886"/>
      <c r="BV230" s="3886"/>
      <c r="BW230" s="3886"/>
      <c r="BX230" s="3886"/>
      <c r="BY230" s="562"/>
      <c r="BZ230" s="562"/>
      <c r="CA230" s="3747"/>
      <c r="CB230" s="3747"/>
      <c r="CC230" s="3747"/>
      <c r="CD230" s="3747"/>
      <c r="CE230" s="3747"/>
      <c r="CF230" s="3747"/>
      <c r="CG230" s="3747"/>
      <c r="CH230" s="3747"/>
      <c r="CI230" s="3747"/>
      <c r="CJ230" s="3747"/>
      <c r="CK230" s="3747"/>
      <c r="CL230" s="3747"/>
      <c r="CM230" s="3747"/>
      <c r="CN230" s="3747"/>
      <c r="CO230" s="3747"/>
      <c r="CP230" s="3747"/>
      <c r="CQ230" s="3747"/>
      <c r="CR230" s="3747"/>
      <c r="CS230" s="3747"/>
      <c r="CT230" s="3747"/>
      <c r="CU230" s="3747"/>
      <c r="CV230" s="3747"/>
      <c r="CW230" s="3747"/>
      <c r="CX230" s="3747"/>
      <c r="CY230" s="3747"/>
      <c r="CZ230" s="3747"/>
      <c r="DA230" s="3887"/>
      <c r="DB230" s="3887"/>
      <c r="DC230" s="3887"/>
      <c r="DD230" s="3887"/>
      <c r="DE230" s="3887"/>
      <c r="DF230" s="3887"/>
      <c r="DG230" s="3887"/>
      <c r="DH230" s="3887"/>
      <c r="DI230" s="3887"/>
      <c r="DJ230" s="3887"/>
      <c r="DK230" s="3887"/>
      <c r="DL230" s="3887"/>
      <c r="DM230" s="3887"/>
      <c r="DN230" s="3887"/>
      <c r="DO230" s="3887"/>
      <c r="DP230" s="3887"/>
      <c r="DQ230" s="3887"/>
      <c r="DR230" s="3887"/>
      <c r="DS230" s="3887"/>
      <c r="DT230" s="3887"/>
      <c r="DU230" s="3887"/>
      <c r="DV230" s="3887"/>
      <c r="DW230" s="3887"/>
      <c r="DX230" s="3887"/>
      <c r="DY230" s="3748"/>
      <c r="DZ230" s="3748"/>
    </row>
    <row r="231" spans="1:130" s="3746" customFormat="1" ht="26.5" customHeight="1" x14ac:dyDescent="0.35">
      <c r="A231" s="3909"/>
      <c r="B231" s="3910" t="s">
        <v>2165</v>
      </c>
      <c r="C231" s="3911"/>
      <c r="D231" s="3912"/>
      <c r="E231" s="3913"/>
      <c r="F231" s="3913"/>
      <c r="G231" s="3894"/>
      <c r="X231" s="562"/>
      <c r="Y231" s="562"/>
      <c r="Z231" s="562"/>
      <c r="AA231" s="562"/>
      <c r="AB231" s="562"/>
      <c r="AC231" s="562"/>
      <c r="AD231" s="562"/>
      <c r="AE231" s="562"/>
      <c r="AF231" s="562"/>
      <c r="AG231" s="562"/>
      <c r="AH231" s="562"/>
      <c r="AI231" s="562"/>
      <c r="AJ231" s="562"/>
      <c r="AK231" s="562"/>
      <c r="AL231" s="562"/>
      <c r="AM231" s="562"/>
      <c r="AN231" s="562"/>
      <c r="AO231" s="562"/>
      <c r="AP231" s="562"/>
      <c r="AQ231" s="562"/>
      <c r="AR231" s="562"/>
      <c r="AS231" s="562"/>
      <c r="AT231" s="562"/>
      <c r="AU231" s="562"/>
      <c r="AV231" s="562"/>
      <c r="AW231" s="562"/>
      <c r="AX231" s="562"/>
      <c r="AY231" s="3886"/>
      <c r="AZ231" s="3886"/>
      <c r="BA231" s="3886"/>
      <c r="BB231" s="3886"/>
      <c r="BC231" s="3886"/>
      <c r="BD231" s="3886"/>
      <c r="BE231" s="3886"/>
      <c r="BF231" s="3886"/>
      <c r="BG231" s="3886"/>
      <c r="BH231" s="3886"/>
      <c r="BI231" s="3886"/>
      <c r="BJ231" s="3886"/>
      <c r="BK231" s="3886"/>
      <c r="BL231" s="3886"/>
      <c r="BM231" s="3886"/>
      <c r="BN231" s="3886"/>
      <c r="BO231" s="3886"/>
      <c r="BP231" s="3886"/>
      <c r="BQ231" s="3886"/>
      <c r="BR231" s="3886"/>
      <c r="BS231" s="3886"/>
      <c r="BT231" s="3886"/>
      <c r="BU231" s="3886"/>
      <c r="BV231" s="3886"/>
      <c r="BW231" s="3886"/>
      <c r="BX231" s="3886"/>
      <c r="BY231" s="562"/>
      <c r="BZ231" s="562"/>
      <c r="CA231" s="3747"/>
      <c r="CB231" s="3747"/>
      <c r="CC231" s="3747"/>
      <c r="CD231" s="3747"/>
      <c r="CE231" s="3747"/>
      <c r="CF231" s="3747"/>
      <c r="CG231" s="3747"/>
      <c r="CH231" s="3747"/>
      <c r="CI231" s="3747"/>
      <c r="CJ231" s="3747"/>
      <c r="CK231" s="3747"/>
      <c r="CL231" s="3747"/>
      <c r="CM231" s="3747"/>
      <c r="CN231" s="3747"/>
      <c r="CO231" s="3747"/>
      <c r="CP231" s="3747"/>
      <c r="CQ231" s="3747"/>
      <c r="CR231" s="3747"/>
      <c r="CS231" s="3747"/>
      <c r="CT231" s="3747"/>
      <c r="CU231" s="3747"/>
      <c r="CV231" s="3747"/>
      <c r="CW231" s="3747"/>
      <c r="CX231" s="3747"/>
      <c r="CY231" s="3747"/>
      <c r="CZ231" s="3747"/>
      <c r="DA231" s="3887"/>
      <c r="DB231" s="3887"/>
      <c r="DC231" s="3887"/>
      <c r="DD231" s="3887"/>
      <c r="DE231" s="3887"/>
      <c r="DF231" s="3887"/>
      <c r="DG231" s="3887"/>
      <c r="DH231" s="3887"/>
      <c r="DI231" s="3887"/>
      <c r="DJ231" s="3887"/>
      <c r="DK231" s="3887"/>
      <c r="DL231" s="3887"/>
      <c r="DM231" s="3887"/>
      <c r="DN231" s="3887"/>
      <c r="DO231" s="3887"/>
      <c r="DP231" s="3887"/>
      <c r="DQ231" s="3887"/>
      <c r="DR231" s="3887"/>
      <c r="DS231" s="3887"/>
      <c r="DT231" s="3887"/>
      <c r="DU231" s="3887"/>
      <c r="DV231" s="3887"/>
      <c r="DW231" s="3887"/>
      <c r="DX231" s="3887"/>
      <c r="DY231" s="3748"/>
      <c r="DZ231" s="3748"/>
    </row>
    <row r="232" spans="1:130" s="562" customFormat="1" ht="11.5" customHeight="1" x14ac:dyDescent="0.35">
      <c r="A232" s="3914"/>
      <c r="B232" s="3915"/>
      <c r="C232" s="3916"/>
      <c r="D232" s="3916"/>
      <c r="E232" s="3916"/>
      <c r="F232" s="3916"/>
      <c r="G232" s="3886"/>
      <c r="AY232" s="3886"/>
      <c r="AZ232" s="3886"/>
      <c r="BA232" s="3886"/>
      <c r="BB232" s="3886"/>
      <c r="BC232" s="3886"/>
      <c r="BD232" s="3886"/>
      <c r="BE232" s="3886"/>
      <c r="BF232" s="3886"/>
      <c r="BG232" s="3886"/>
      <c r="BH232" s="3886"/>
      <c r="BI232" s="3886"/>
      <c r="BJ232" s="3886"/>
      <c r="BK232" s="3886"/>
      <c r="BL232" s="3886"/>
      <c r="BM232" s="3886"/>
      <c r="BN232" s="3886"/>
      <c r="BO232" s="3886"/>
      <c r="BP232" s="3886"/>
      <c r="BQ232" s="3886"/>
      <c r="BR232" s="3886"/>
      <c r="BS232" s="3886"/>
      <c r="BT232" s="3886"/>
      <c r="BU232" s="3886"/>
      <c r="BV232" s="3886"/>
      <c r="BW232" s="3886"/>
      <c r="BX232" s="3886"/>
      <c r="CA232" s="3886"/>
      <c r="CB232" s="3886"/>
      <c r="CC232" s="3886"/>
      <c r="CD232" s="3886"/>
      <c r="CE232" s="3886"/>
      <c r="CF232" s="3886"/>
      <c r="CG232" s="3886"/>
      <c r="CH232" s="3886"/>
      <c r="CI232" s="3886"/>
      <c r="CJ232" s="3886"/>
      <c r="CK232" s="3886"/>
      <c r="CL232" s="3886"/>
      <c r="CM232" s="3886"/>
      <c r="CN232" s="3886"/>
      <c r="CO232" s="3886"/>
      <c r="CP232" s="3886"/>
      <c r="CQ232" s="3886"/>
      <c r="CR232" s="3886"/>
      <c r="CS232" s="3886"/>
      <c r="CT232" s="3886"/>
      <c r="CU232" s="3886"/>
      <c r="CV232" s="3886"/>
      <c r="CW232" s="3886"/>
      <c r="CX232" s="3886"/>
      <c r="CY232" s="3886"/>
      <c r="CZ232" s="3886"/>
      <c r="DA232" s="3886"/>
      <c r="DB232" s="3886"/>
      <c r="DC232" s="3886"/>
      <c r="DD232" s="3886"/>
      <c r="DE232" s="3886"/>
      <c r="DF232" s="3886"/>
      <c r="DG232" s="3886"/>
      <c r="DH232" s="3886"/>
      <c r="DI232" s="3886"/>
      <c r="DJ232" s="3886"/>
      <c r="DK232" s="3886"/>
      <c r="DL232" s="3886"/>
      <c r="DM232" s="3886"/>
      <c r="DN232" s="3886"/>
      <c r="DO232" s="3886"/>
      <c r="DP232" s="3886"/>
      <c r="DQ232" s="3886"/>
      <c r="DR232" s="3886"/>
      <c r="DS232" s="3886"/>
      <c r="DT232" s="3886"/>
      <c r="DU232" s="3886"/>
      <c r="DV232" s="3886"/>
      <c r="DW232" s="3886"/>
      <c r="DX232" s="3886"/>
    </row>
    <row r="233" spans="1:130" ht="15" customHeight="1" x14ac:dyDescent="0.35">
      <c r="A233" s="3917" t="s">
        <v>2166</v>
      </c>
      <c r="B233" s="3918"/>
      <c r="C233" s="3721"/>
      <c r="D233" s="3919"/>
      <c r="E233" s="3919"/>
      <c r="F233" s="3919"/>
      <c r="G233" s="3920"/>
      <c r="H233" s="617"/>
      <c r="I233" s="617"/>
      <c r="J233" s="617"/>
      <c r="K233" s="617"/>
      <c r="L233" s="617"/>
      <c r="M233" s="617"/>
      <c r="N233" s="617"/>
      <c r="O233" s="617"/>
      <c r="P233" s="617"/>
      <c r="Q233" s="617"/>
      <c r="R233" s="617"/>
      <c r="S233" s="617"/>
      <c r="T233" s="617"/>
      <c r="U233" s="617"/>
      <c r="V233" s="617"/>
      <c r="W233" s="617"/>
      <c r="X233" s="617"/>
      <c r="Y233" s="617"/>
      <c r="Z233" s="617"/>
      <c r="AA233" s="617"/>
      <c r="AB233" s="617"/>
      <c r="AC233" s="617"/>
      <c r="AD233" s="617"/>
      <c r="AE233" s="617"/>
      <c r="AF233" s="617"/>
      <c r="AG233" s="617"/>
      <c r="AH233" s="617"/>
      <c r="AI233" s="617"/>
      <c r="AJ233" s="617"/>
      <c r="AK233" s="617"/>
      <c r="AL233" s="3402"/>
      <c r="AM233" s="3402"/>
      <c r="AN233" s="3402"/>
      <c r="AO233" s="3402"/>
      <c r="AP233" s="3402"/>
      <c r="AQ233" s="3402"/>
      <c r="AR233" s="3402"/>
      <c r="AS233" s="3402"/>
      <c r="AT233" s="3402"/>
      <c r="AU233" s="3402"/>
      <c r="AV233" s="3402"/>
      <c r="AW233" s="3402"/>
      <c r="AX233" s="3402"/>
      <c r="AY233" s="3402"/>
      <c r="AZ233" s="3402"/>
      <c r="BA233" s="3402"/>
      <c r="BB233" s="3402"/>
      <c r="BC233" s="3402"/>
      <c r="BD233" s="3402"/>
      <c r="BE233" s="3402"/>
      <c r="BF233" s="3402"/>
      <c r="BG233" s="3402"/>
      <c r="BH233" s="3402"/>
      <c r="BI233" s="3402"/>
      <c r="BJ233" s="3402"/>
      <c r="BK233" s="3402"/>
      <c r="BL233" s="3402"/>
      <c r="BM233" s="3402"/>
      <c r="BN233" s="3402"/>
      <c r="BO233" s="3402"/>
      <c r="BP233" s="3402"/>
      <c r="BQ233" s="3402"/>
      <c r="BR233" s="3402"/>
      <c r="BS233" s="3402"/>
      <c r="BT233" s="3402"/>
      <c r="BU233" s="3402"/>
      <c r="BV233" s="3402"/>
      <c r="BW233" s="3402"/>
      <c r="BX233" s="3402"/>
      <c r="BY233" s="3402"/>
      <c r="BZ233" s="3402"/>
      <c r="CA233" s="3402"/>
      <c r="CB233" s="3402"/>
      <c r="CC233" s="3402"/>
      <c r="CD233" s="3402"/>
      <c r="CK233" s="617"/>
      <c r="CL233" s="617"/>
      <c r="CM233" s="617"/>
      <c r="CN233" s="617"/>
    </row>
    <row r="234" spans="1:130" ht="15" customHeight="1" x14ac:dyDescent="0.35">
      <c r="A234" s="3921" t="s">
        <v>112</v>
      </c>
      <c r="B234" s="3921"/>
      <c r="C234" s="3921" t="s">
        <v>2167</v>
      </c>
      <c r="D234" s="3922"/>
      <c r="E234" s="3889" t="s">
        <v>10</v>
      </c>
      <c r="F234" s="3890" t="s">
        <v>11</v>
      </c>
      <c r="G234" s="3920"/>
      <c r="H234" s="617"/>
      <c r="I234" s="617"/>
      <c r="J234" s="617"/>
      <c r="K234" s="617"/>
      <c r="L234" s="617"/>
      <c r="M234" s="617"/>
      <c r="N234" s="617"/>
      <c r="O234" s="617"/>
      <c r="P234" s="617"/>
      <c r="Q234" s="617"/>
      <c r="R234" s="617"/>
      <c r="S234" s="617"/>
      <c r="T234" s="617"/>
      <c r="U234" s="617"/>
      <c r="V234" s="617"/>
      <c r="W234" s="617"/>
      <c r="X234" s="617"/>
      <c r="Y234" s="617"/>
      <c r="Z234" s="617"/>
      <c r="AA234" s="617"/>
      <c r="AB234" s="617"/>
      <c r="AC234" s="617"/>
      <c r="AD234" s="617"/>
      <c r="AE234" s="617"/>
      <c r="AF234" s="617"/>
      <c r="AG234" s="617"/>
      <c r="AH234" s="617"/>
      <c r="AI234" s="617"/>
      <c r="AJ234" s="617"/>
      <c r="AK234" s="617"/>
      <c r="AL234" s="3402"/>
      <c r="AM234" s="3402"/>
      <c r="AN234" s="3402"/>
      <c r="AO234" s="3402"/>
      <c r="AP234" s="3402"/>
      <c r="AQ234" s="3402"/>
      <c r="AR234" s="3402"/>
      <c r="AS234" s="3402"/>
      <c r="AT234" s="3402"/>
      <c r="AU234" s="3402"/>
      <c r="AV234" s="3402"/>
      <c r="AW234" s="3402"/>
      <c r="AX234" s="3402"/>
      <c r="AY234" s="3402"/>
      <c r="AZ234" s="3402"/>
      <c r="BA234" s="3402"/>
      <c r="BB234" s="3402"/>
      <c r="BC234" s="3402"/>
      <c r="BD234" s="3402"/>
      <c r="BE234" s="3402"/>
      <c r="BF234" s="3402"/>
      <c r="BG234" s="3402"/>
      <c r="BH234" s="3402"/>
      <c r="BI234" s="3402"/>
      <c r="BJ234" s="3402"/>
      <c r="BK234" s="3402"/>
      <c r="BL234" s="3402"/>
      <c r="BM234" s="3402"/>
      <c r="BN234" s="3402"/>
      <c r="BO234" s="3402"/>
      <c r="BP234" s="3402"/>
      <c r="BQ234" s="3402"/>
      <c r="BR234" s="3402"/>
      <c r="BS234" s="3402"/>
      <c r="BT234" s="3402"/>
      <c r="BU234" s="3402"/>
      <c r="BV234" s="3402"/>
      <c r="BW234" s="3402"/>
      <c r="BX234" s="3402"/>
      <c r="BY234" s="3402"/>
      <c r="BZ234" s="3402"/>
      <c r="CA234" s="3402"/>
      <c r="CB234" s="3402"/>
      <c r="CC234" s="3402"/>
      <c r="CD234" s="3402"/>
      <c r="CK234" s="617"/>
      <c r="CL234" s="617"/>
      <c r="CM234" s="617"/>
      <c r="CN234" s="617"/>
    </row>
    <row r="235" spans="1:130" ht="15" customHeight="1" x14ac:dyDescent="0.35">
      <c r="A235" s="3921"/>
      <c r="B235" s="3921"/>
      <c r="C235" s="3923" t="s">
        <v>34</v>
      </c>
      <c r="D235" s="3924" t="s">
        <v>35</v>
      </c>
      <c r="E235" s="2234"/>
      <c r="F235" s="3893"/>
      <c r="G235" s="3920"/>
      <c r="H235" s="617"/>
      <c r="I235" s="617"/>
      <c r="J235" s="617"/>
      <c r="K235" s="617"/>
      <c r="L235" s="617"/>
      <c r="M235" s="617"/>
      <c r="N235" s="617"/>
      <c r="O235" s="617"/>
      <c r="P235" s="617"/>
      <c r="Q235" s="617"/>
      <c r="R235" s="617"/>
      <c r="S235" s="617"/>
      <c r="T235" s="617"/>
      <c r="U235" s="617"/>
      <c r="V235" s="617"/>
      <c r="W235" s="617"/>
      <c r="X235" s="617"/>
      <c r="Y235" s="617"/>
      <c r="Z235" s="617"/>
      <c r="AA235" s="617"/>
      <c r="AB235" s="617"/>
      <c r="AC235" s="617"/>
      <c r="AD235" s="617"/>
      <c r="AE235" s="617"/>
      <c r="AF235" s="617"/>
      <c r="AG235" s="617"/>
      <c r="AH235" s="617"/>
      <c r="AI235" s="617"/>
      <c r="AJ235" s="617"/>
      <c r="AK235" s="617"/>
      <c r="AL235" s="3402"/>
      <c r="AM235" s="3402"/>
      <c r="AN235" s="3402"/>
      <c r="AO235" s="3402"/>
      <c r="AP235" s="3402"/>
      <c r="AQ235" s="3402"/>
      <c r="AR235" s="3402"/>
      <c r="AS235" s="3402"/>
      <c r="AT235" s="3402"/>
      <c r="AU235" s="3402"/>
      <c r="AV235" s="3402"/>
      <c r="AW235" s="3402"/>
      <c r="AX235" s="3402"/>
      <c r="AY235" s="3402"/>
      <c r="AZ235" s="3402"/>
      <c r="BA235" s="3402"/>
      <c r="BB235" s="3402"/>
      <c r="BC235" s="3402"/>
      <c r="BD235" s="3402"/>
      <c r="BE235" s="3402"/>
      <c r="BF235" s="3402"/>
      <c r="BG235" s="3402"/>
      <c r="BH235" s="3402"/>
      <c r="BI235" s="3402"/>
      <c r="BJ235" s="3402"/>
      <c r="BK235" s="3402"/>
      <c r="BL235" s="3402"/>
      <c r="BM235" s="3402"/>
      <c r="BN235" s="3402"/>
      <c r="BO235" s="3402"/>
      <c r="BP235" s="3402"/>
      <c r="BQ235" s="3402"/>
      <c r="BR235" s="3402"/>
      <c r="BS235" s="3402"/>
      <c r="BT235" s="3402"/>
      <c r="BU235" s="3402"/>
      <c r="BV235" s="3402"/>
      <c r="BW235" s="3402"/>
      <c r="BX235" s="3402"/>
      <c r="BY235" s="3402"/>
      <c r="BZ235" s="3402"/>
      <c r="CA235" s="3402"/>
      <c r="CB235" s="3402"/>
      <c r="CC235" s="3402"/>
      <c r="CD235" s="3402"/>
      <c r="CK235" s="617"/>
      <c r="CL235" s="617"/>
      <c r="CM235" s="617"/>
      <c r="CN235" s="617"/>
    </row>
    <row r="236" spans="1:130" ht="15" customHeight="1" x14ac:dyDescent="0.35">
      <c r="A236" s="3925" t="s">
        <v>36</v>
      </c>
      <c r="B236" s="3925"/>
      <c r="C236" s="3926">
        <f>SUM(C237:C238)</f>
        <v>0</v>
      </c>
      <c r="D236" s="3927">
        <f>SUM(D237:D238)</f>
        <v>0</v>
      </c>
      <c r="E236" s="3928">
        <f>SUM(E237:E238)</f>
        <v>0</v>
      </c>
      <c r="F236" s="3929">
        <f>SUM(F237:F238)</f>
        <v>0</v>
      </c>
      <c r="G236" s="3920"/>
      <c r="H236" s="617"/>
      <c r="I236" s="617"/>
      <c r="J236" s="617"/>
      <c r="K236" s="617"/>
      <c r="L236" s="617"/>
      <c r="M236" s="617"/>
      <c r="N236" s="617"/>
      <c r="O236" s="617"/>
      <c r="P236" s="617"/>
      <c r="Q236" s="617"/>
      <c r="R236" s="617"/>
      <c r="S236" s="617"/>
      <c r="T236" s="617"/>
      <c r="U236" s="617"/>
      <c r="V236" s="617"/>
      <c r="W236" s="617"/>
      <c r="X236" s="617"/>
      <c r="Y236" s="617"/>
      <c r="Z236" s="617"/>
      <c r="AA236" s="617"/>
      <c r="AB236" s="617"/>
      <c r="AC236" s="617"/>
      <c r="AD236" s="617"/>
      <c r="AE236" s="617"/>
      <c r="AF236" s="617"/>
      <c r="AG236" s="617"/>
      <c r="AH236" s="617"/>
      <c r="AI236" s="617"/>
      <c r="AJ236" s="617"/>
      <c r="AK236" s="617"/>
      <c r="AL236" s="3402"/>
      <c r="AM236" s="3402"/>
      <c r="AN236" s="3402"/>
      <c r="AO236" s="3402"/>
      <c r="AP236" s="3402"/>
      <c r="AQ236" s="3402"/>
      <c r="AR236" s="3402"/>
      <c r="AS236" s="3402"/>
      <c r="AT236" s="3402"/>
      <c r="AU236" s="3402"/>
      <c r="AV236" s="3402"/>
      <c r="AW236" s="3402"/>
      <c r="AX236" s="3402"/>
      <c r="AY236" s="3402"/>
      <c r="AZ236" s="3402"/>
      <c r="BA236" s="3402"/>
      <c r="BB236" s="3402"/>
      <c r="BC236" s="3402"/>
      <c r="BD236" s="3402"/>
      <c r="BE236" s="3402"/>
      <c r="BF236" s="3402"/>
      <c r="BG236" s="3402"/>
      <c r="BH236" s="3402"/>
      <c r="BI236" s="3402"/>
      <c r="BJ236" s="3402"/>
      <c r="BK236" s="3402"/>
      <c r="BL236" s="3402"/>
      <c r="BM236" s="3402"/>
      <c r="BN236" s="3402"/>
      <c r="BO236" s="3402"/>
      <c r="BP236" s="3402"/>
      <c r="BQ236" s="3402"/>
      <c r="BR236" s="3402"/>
      <c r="BS236" s="3402"/>
      <c r="BT236" s="3402"/>
      <c r="BU236" s="3402"/>
      <c r="BV236" s="3402"/>
      <c r="BW236" s="3402"/>
      <c r="BX236" s="3402"/>
      <c r="BY236" s="3402"/>
      <c r="BZ236" s="3402"/>
      <c r="CA236" s="3402"/>
      <c r="CB236" s="3402"/>
      <c r="CC236" s="3402"/>
      <c r="CD236" s="3402"/>
      <c r="CK236" s="617"/>
      <c r="CL236" s="617"/>
      <c r="CM236" s="617"/>
      <c r="CN236" s="617"/>
    </row>
    <row r="237" spans="1:130" ht="15" customHeight="1" x14ac:dyDescent="0.35">
      <c r="A237" s="3930" t="s">
        <v>2168</v>
      </c>
      <c r="B237" s="3930"/>
      <c r="C237" s="3931"/>
      <c r="D237" s="3932"/>
      <c r="E237" s="3933"/>
      <c r="F237" s="3934"/>
      <c r="G237" s="3450" t="str">
        <f t="shared" ref="G237:G242" si="44">CA237&amp;CB237&amp;CC237&amp;CD237</f>
        <v/>
      </c>
      <c r="H237" s="617"/>
      <c r="I237" s="617"/>
      <c r="J237" s="617"/>
      <c r="K237" s="617"/>
      <c r="L237" s="617"/>
      <c r="M237" s="617"/>
      <c r="N237" s="617"/>
      <c r="O237" s="617"/>
      <c r="P237" s="617"/>
      <c r="Q237" s="617"/>
      <c r="R237" s="617"/>
      <c r="S237" s="617"/>
      <c r="T237" s="617"/>
      <c r="U237" s="617"/>
      <c r="V237" s="617"/>
      <c r="W237" s="617"/>
      <c r="X237" s="617"/>
      <c r="Y237" s="617"/>
      <c r="Z237" s="617"/>
      <c r="AA237" s="617"/>
      <c r="AB237" s="617"/>
      <c r="AC237" s="617"/>
      <c r="AD237" s="617"/>
      <c r="AE237" s="617"/>
      <c r="AF237" s="617"/>
      <c r="AG237" s="617"/>
      <c r="AH237" s="617"/>
      <c r="AI237" s="617"/>
      <c r="AJ237" s="617"/>
      <c r="AK237" s="617"/>
      <c r="AL237" s="3402"/>
      <c r="AM237" s="3402"/>
      <c r="AN237" s="3402"/>
      <c r="AO237" s="3402"/>
      <c r="AP237" s="3402"/>
      <c r="AQ237" s="3402"/>
      <c r="AR237" s="3402"/>
      <c r="AS237" s="3402"/>
      <c r="AT237" s="3402"/>
      <c r="AU237" s="3402"/>
      <c r="AV237" s="3402"/>
      <c r="AW237" s="3402"/>
      <c r="AX237" s="3402"/>
      <c r="AY237" s="3402"/>
      <c r="AZ237" s="3402"/>
      <c r="BA237" s="3402"/>
      <c r="BB237" s="3402"/>
      <c r="BC237" s="3402"/>
      <c r="BD237" s="3402"/>
      <c r="BE237" s="3402"/>
      <c r="BF237" s="3402"/>
      <c r="BG237" s="3402"/>
      <c r="BH237" s="3402"/>
      <c r="BI237" s="3402"/>
      <c r="BJ237" s="3402"/>
      <c r="BK237" s="3402"/>
      <c r="BL237" s="3402"/>
      <c r="BM237" s="3402"/>
      <c r="BN237" s="3402"/>
      <c r="BO237" s="3402"/>
      <c r="BP237" s="3402"/>
      <c r="BQ237" s="3402"/>
      <c r="BR237" s="3402"/>
      <c r="BS237" s="3402"/>
      <c r="BT237" s="3402"/>
      <c r="BU237" s="3402"/>
      <c r="BV237" s="3402"/>
      <c r="BW237" s="3402"/>
      <c r="BX237" s="3402"/>
      <c r="BY237" s="3402"/>
      <c r="BZ237" s="3402"/>
      <c r="CA237" s="3403" t="str">
        <f>IF(AND((C237+D237)&gt;0,OR(E237=""))," * No olvide digitar las columnas Pueblos Originarios. Digite CERO si no tiene.","")</f>
        <v/>
      </c>
      <c r="CB237" s="3403" t="str">
        <f>IF(AND((C237+D237)&gt;0,OR(F237=""))," * No olvide digitar las columnas Migrantes. Digite CERO si no tiene.","")</f>
        <v/>
      </c>
      <c r="CC237" s="3403" t="str">
        <f>IF(E237&gt;(C237+D237)," * El N° de Pueblos Originarios no puede ser mayor que la suma de Hombres+Mujeres.","")</f>
        <v/>
      </c>
      <c r="CD237" s="3403" t="str">
        <f>IF(F237&gt;(C237+D237)," * El N° de Migrantes no puede ser mayor que la suma de hombres+Mujeres.","")</f>
        <v/>
      </c>
      <c r="CK237" s="920">
        <f t="shared" ref="CK237:CK242" si="45">IF(AND((C237+D237)&gt;0,OR(E237="")),1,0)</f>
        <v>0</v>
      </c>
      <c r="CL237" s="920">
        <f t="shared" ref="CL237:CL242" si="46">IF(AND((C237+D237)&gt;0,OR(F237="")),1,0)</f>
        <v>0</v>
      </c>
      <c r="CM237" s="920">
        <f t="shared" ref="CM237:CM242" si="47">IF(E237&gt;(C237+D237),1,0)</f>
        <v>0</v>
      </c>
      <c r="CN237" s="920">
        <f t="shared" ref="CN237:CN242" si="48">IF(F237&gt;(C237+D237),1,0)</f>
        <v>0</v>
      </c>
    </row>
    <row r="238" spans="1:130" ht="21.75" customHeight="1" x14ac:dyDescent="0.35">
      <c r="A238" s="3935" t="s">
        <v>2157</v>
      </c>
      <c r="B238" s="3936"/>
      <c r="C238" s="3937"/>
      <c r="D238" s="3938"/>
      <c r="E238" s="3939"/>
      <c r="F238" s="3940"/>
      <c r="G238" s="3450" t="str">
        <f t="shared" si="44"/>
        <v/>
      </c>
      <c r="H238" s="617"/>
      <c r="I238" s="617"/>
      <c r="J238" s="617"/>
      <c r="K238" s="617"/>
      <c r="L238" s="617"/>
      <c r="M238" s="617"/>
      <c r="N238" s="617"/>
      <c r="O238" s="617"/>
      <c r="P238" s="617"/>
      <c r="Q238" s="617"/>
      <c r="R238" s="617"/>
      <c r="S238" s="617"/>
      <c r="T238" s="617"/>
      <c r="U238" s="617"/>
      <c r="V238" s="617"/>
      <c r="W238" s="617"/>
      <c r="X238" s="617"/>
      <c r="Y238" s="617"/>
      <c r="Z238" s="617"/>
      <c r="AA238" s="617"/>
      <c r="AB238" s="617"/>
      <c r="AC238" s="617"/>
      <c r="AD238" s="617"/>
      <c r="AE238" s="617"/>
      <c r="AF238" s="617"/>
      <c r="AG238" s="617"/>
      <c r="AH238" s="617"/>
      <c r="AI238" s="617"/>
      <c r="AJ238" s="617"/>
      <c r="AK238" s="617"/>
      <c r="AL238" s="3402"/>
      <c r="AM238" s="3402"/>
      <c r="AN238" s="3402"/>
      <c r="AO238" s="3402"/>
      <c r="AP238" s="3402"/>
      <c r="AQ238" s="3402"/>
      <c r="AR238" s="3402"/>
      <c r="AS238" s="3402"/>
      <c r="AT238" s="3402"/>
      <c r="AU238" s="3402"/>
      <c r="AV238" s="3402"/>
      <c r="AW238" s="3402"/>
      <c r="AX238" s="3402"/>
      <c r="AY238" s="3402"/>
      <c r="AZ238" s="3402"/>
      <c r="BA238" s="3402"/>
      <c r="BB238" s="3402"/>
      <c r="BC238" s="3402"/>
      <c r="BD238" s="3402"/>
      <c r="BE238" s="3402"/>
      <c r="BF238" s="3402"/>
      <c r="BG238" s="3402"/>
      <c r="BH238" s="3402"/>
      <c r="BI238" s="3402"/>
      <c r="BJ238" s="3402"/>
      <c r="BK238" s="3402"/>
      <c r="BL238" s="3402"/>
      <c r="BM238" s="3402"/>
      <c r="BN238" s="3402"/>
      <c r="BO238" s="3402"/>
      <c r="BP238" s="3402"/>
      <c r="BQ238" s="3402"/>
      <c r="BR238" s="3402"/>
      <c r="BS238" s="3402"/>
      <c r="BT238" s="3402"/>
      <c r="BU238" s="3402"/>
      <c r="BV238" s="3402"/>
      <c r="BW238" s="3402"/>
      <c r="BX238" s="3402"/>
      <c r="BY238" s="3402"/>
      <c r="BZ238" s="3402"/>
      <c r="CA238" s="3403" t="str">
        <f t="shared" ref="CA238:CA242" si="49">IF(AND((C238+D238)&gt;0,OR(E238=""))," * No olvide digitar las columnas Pueblos Originarios. Digite CERO si no tiene.","")</f>
        <v/>
      </c>
      <c r="CB238" s="3403" t="str">
        <f t="shared" ref="CB238:CB242" si="50">IF(AND((C238+D238)&gt;0,OR(F238=""))," * No olvide digitar las columnas Migrantes. Digite CERO si no tiene.","")</f>
        <v/>
      </c>
      <c r="CC238" s="3403" t="str">
        <f t="shared" ref="CC238:CC242" si="51">IF(E238&gt;(C238+D238)," * El N° de Pueblos Originarios no puede ser mayor que la suma de Hombres+Mujeres.","")</f>
        <v/>
      </c>
      <c r="CD238" s="3403" t="str">
        <f t="shared" ref="CD238:CD242" si="52">IF(F238&gt;(C238+D238)," * El N° de Migrantes no puede ser mayor que la suma de hombres+Mujeres.","")</f>
        <v/>
      </c>
      <c r="CK238" s="920">
        <f t="shared" si="45"/>
        <v>0</v>
      </c>
      <c r="CL238" s="920">
        <f t="shared" si="46"/>
        <v>0</v>
      </c>
      <c r="CM238" s="920">
        <f t="shared" si="47"/>
        <v>0</v>
      </c>
      <c r="CN238" s="920">
        <f t="shared" si="48"/>
        <v>0</v>
      </c>
    </row>
    <row r="239" spans="1:130" ht="15" customHeight="1" x14ac:dyDescent="0.35">
      <c r="A239" s="3941" t="s">
        <v>2169</v>
      </c>
      <c r="B239" s="3942" t="s">
        <v>2170</v>
      </c>
      <c r="C239" s="3931"/>
      <c r="D239" s="3932"/>
      <c r="E239" s="3933"/>
      <c r="F239" s="3934"/>
      <c r="G239" s="3450" t="str">
        <f t="shared" si="44"/>
        <v/>
      </c>
      <c r="H239" s="617"/>
      <c r="I239" s="617"/>
      <c r="J239" s="617"/>
      <c r="K239" s="617"/>
      <c r="L239" s="617"/>
      <c r="M239" s="617"/>
      <c r="N239" s="617"/>
      <c r="O239" s="617"/>
      <c r="P239" s="617"/>
      <c r="Q239" s="617"/>
      <c r="R239" s="617"/>
      <c r="S239" s="617"/>
      <c r="T239" s="617"/>
      <c r="U239" s="617"/>
      <c r="V239" s="617"/>
      <c r="W239" s="617"/>
      <c r="X239" s="617"/>
      <c r="Y239" s="617"/>
      <c r="Z239" s="617"/>
      <c r="AA239" s="617"/>
      <c r="AB239" s="617"/>
      <c r="AC239" s="617"/>
      <c r="AD239" s="617"/>
      <c r="AE239" s="617"/>
      <c r="AF239" s="617"/>
      <c r="AG239" s="617"/>
      <c r="AH239" s="617"/>
      <c r="AI239" s="617"/>
      <c r="AJ239" s="617"/>
      <c r="AK239" s="617"/>
      <c r="AL239" s="3402"/>
      <c r="AM239" s="3402"/>
      <c r="AN239" s="3402"/>
      <c r="AO239" s="3402"/>
      <c r="AP239" s="3402"/>
      <c r="AQ239" s="3402"/>
      <c r="AR239" s="3402"/>
      <c r="AS239" s="3402"/>
      <c r="AT239" s="3402"/>
      <c r="AU239" s="3402"/>
      <c r="AV239" s="3402"/>
      <c r="AW239" s="3402"/>
      <c r="AX239" s="3402"/>
      <c r="AY239" s="3402"/>
      <c r="AZ239" s="3402"/>
      <c r="BA239" s="3402"/>
      <c r="BB239" s="3402"/>
      <c r="BC239" s="3402"/>
      <c r="BD239" s="3402"/>
      <c r="BE239" s="3402"/>
      <c r="BF239" s="3402"/>
      <c r="BG239" s="3402"/>
      <c r="BH239" s="3402"/>
      <c r="BI239" s="3402"/>
      <c r="BJ239" s="3402"/>
      <c r="BK239" s="3402"/>
      <c r="BL239" s="3402"/>
      <c r="BM239" s="3402"/>
      <c r="BN239" s="3402"/>
      <c r="BO239" s="3402"/>
      <c r="BP239" s="3402"/>
      <c r="BQ239" s="3402"/>
      <c r="BR239" s="3402"/>
      <c r="BS239" s="3402"/>
      <c r="BT239" s="3402"/>
      <c r="BU239" s="3402"/>
      <c r="BV239" s="3402"/>
      <c r="BW239" s="3402"/>
      <c r="BX239" s="3402"/>
      <c r="BY239" s="3402"/>
      <c r="BZ239" s="3402"/>
      <c r="CA239" s="3403" t="str">
        <f t="shared" si="49"/>
        <v/>
      </c>
      <c r="CB239" s="3403" t="str">
        <f t="shared" si="50"/>
        <v/>
      </c>
      <c r="CC239" s="3403" t="str">
        <f t="shared" si="51"/>
        <v/>
      </c>
      <c r="CD239" s="3403" t="str">
        <f t="shared" si="52"/>
        <v/>
      </c>
      <c r="CK239" s="920">
        <f t="shared" si="45"/>
        <v>0</v>
      </c>
      <c r="CL239" s="920">
        <f t="shared" si="46"/>
        <v>0</v>
      </c>
      <c r="CM239" s="920">
        <f t="shared" si="47"/>
        <v>0</v>
      </c>
      <c r="CN239" s="920">
        <f t="shared" si="48"/>
        <v>0</v>
      </c>
    </row>
    <row r="240" spans="1:130" ht="15" customHeight="1" x14ac:dyDescent="0.35">
      <c r="A240" s="3941"/>
      <c r="B240" s="3943" t="s">
        <v>2171</v>
      </c>
      <c r="C240" s="3937"/>
      <c r="D240" s="3938"/>
      <c r="E240" s="3939"/>
      <c r="F240" s="3940"/>
      <c r="G240" s="3450" t="str">
        <f t="shared" si="44"/>
        <v/>
      </c>
      <c r="H240" s="617"/>
      <c r="I240" s="617"/>
      <c r="J240" s="617"/>
      <c r="K240" s="617"/>
      <c r="L240" s="617"/>
      <c r="M240" s="617"/>
      <c r="N240" s="617"/>
      <c r="O240" s="617"/>
      <c r="P240" s="617"/>
      <c r="Q240" s="617"/>
      <c r="R240" s="617"/>
      <c r="S240" s="617"/>
      <c r="T240" s="617"/>
      <c r="U240" s="617"/>
      <c r="V240" s="617"/>
      <c r="W240" s="617"/>
      <c r="X240" s="617"/>
      <c r="Y240" s="617"/>
      <c r="Z240" s="617"/>
      <c r="AA240" s="617"/>
      <c r="AB240" s="617"/>
      <c r="AC240" s="617"/>
      <c r="AD240" s="617"/>
      <c r="AE240" s="617"/>
      <c r="AF240" s="617"/>
      <c r="AG240" s="617"/>
      <c r="AH240" s="617"/>
      <c r="AI240" s="617"/>
      <c r="AJ240" s="617"/>
      <c r="AK240" s="617"/>
      <c r="AL240" s="3402"/>
      <c r="AM240" s="3402"/>
      <c r="AN240" s="3402"/>
      <c r="AO240" s="3402"/>
      <c r="AP240" s="3402"/>
      <c r="AQ240" s="3402"/>
      <c r="AR240" s="3402"/>
      <c r="AS240" s="3402"/>
      <c r="AT240" s="3402"/>
      <c r="AU240" s="3402"/>
      <c r="AV240" s="3402"/>
      <c r="AW240" s="3402"/>
      <c r="AX240" s="3402"/>
      <c r="AY240" s="3402"/>
      <c r="AZ240" s="3402"/>
      <c r="BA240" s="3402"/>
      <c r="BB240" s="3402"/>
      <c r="BC240" s="3402"/>
      <c r="BD240" s="3402"/>
      <c r="BE240" s="3402"/>
      <c r="BF240" s="3402"/>
      <c r="BG240" s="3402"/>
      <c r="BH240" s="3402"/>
      <c r="BI240" s="3402"/>
      <c r="BJ240" s="3402"/>
      <c r="BK240" s="3402"/>
      <c r="BL240" s="3402"/>
      <c r="BM240" s="3402"/>
      <c r="BN240" s="3402"/>
      <c r="BO240" s="3402"/>
      <c r="BP240" s="3402"/>
      <c r="BQ240" s="3402"/>
      <c r="BR240" s="3402"/>
      <c r="BS240" s="3402"/>
      <c r="BT240" s="3402"/>
      <c r="BU240" s="3402"/>
      <c r="BV240" s="3402"/>
      <c r="BW240" s="3402"/>
      <c r="BX240" s="3402"/>
      <c r="BY240" s="3402"/>
      <c r="BZ240" s="3402"/>
      <c r="CA240" s="3403" t="str">
        <f t="shared" si="49"/>
        <v/>
      </c>
      <c r="CB240" s="3403" t="str">
        <f t="shared" si="50"/>
        <v/>
      </c>
      <c r="CC240" s="3403" t="str">
        <f t="shared" si="51"/>
        <v/>
      </c>
      <c r="CD240" s="3403" t="str">
        <f t="shared" si="52"/>
        <v/>
      </c>
      <c r="CK240" s="920">
        <f t="shared" si="45"/>
        <v>0</v>
      </c>
      <c r="CL240" s="920">
        <f t="shared" si="46"/>
        <v>0</v>
      </c>
      <c r="CM240" s="920">
        <f t="shared" si="47"/>
        <v>0</v>
      </c>
      <c r="CN240" s="920">
        <f t="shared" si="48"/>
        <v>0</v>
      </c>
    </row>
    <row r="241" spans="1:130" ht="15" customHeight="1" x14ac:dyDescent="0.35">
      <c r="A241" s="3941" t="s">
        <v>2172</v>
      </c>
      <c r="B241" s="3944" t="s">
        <v>2173</v>
      </c>
      <c r="C241" s="3945"/>
      <c r="D241" s="3946"/>
      <c r="E241" s="3947"/>
      <c r="F241" s="3948"/>
      <c r="G241" s="3450" t="str">
        <f t="shared" si="44"/>
        <v/>
      </c>
      <c r="H241" s="617"/>
      <c r="I241" s="617"/>
      <c r="J241" s="617"/>
      <c r="K241" s="617"/>
      <c r="L241" s="617"/>
      <c r="M241" s="617"/>
      <c r="N241" s="617"/>
      <c r="O241" s="617"/>
      <c r="P241" s="617"/>
      <c r="Q241" s="617"/>
      <c r="R241" s="617"/>
      <c r="S241" s="617"/>
      <c r="T241" s="617"/>
      <c r="U241" s="617"/>
      <c r="V241" s="617"/>
      <c r="W241" s="617"/>
      <c r="X241" s="617"/>
      <c r="Y241" s="617"/>
      <c r="Z241" s="617"/>
      <c r="AA241" s="617"/>
      <c r="AB241" s="617"/>
      <c r="AC241" s="617"/>
      <c r="AD241" s="617"/>
      <c r="AE241" s="617"/>
      <c r="AF241" s="617"/>
      <c r="AG241" s="617"/>
      <c r="AH241" s="617"/>
      <c r="AI241" s="617"/>
      <c r="AJ241" s="617"/>
      <c r="AK241" s="617"/>
      <c r="AL241" s="3402"/>
      <c r="AM241" s="3402"/>
      <c r="AN241" s="3402"/>
      <c r="AO241" s="3402"/>
      <c r="AP241" s="3402"/>
      <c r="AQ241" s="3402"/>
      <c r="AR241" s="3402"/>
      <c r="AS241" s="3402"/>
      <c r="AT241" s="3402"/>
      <c r="AU241" s="3402"/>
      <c r="AV241" s="3402"/>
      <c r="AW241" s="3402"/>
      <c r="AX241" s="3402"/>
      <c r="AY241" s="3402"/>
      <c r="AZ241" s="3402"/>
      <c r="BA241" s="3402"/>
      <c r="BB241" s="3402"/>
      <c r="BC241" s="3402"/>
      <c r="BD241" s="3402"/>
      <c r="BE241" s="3402"/>
      <c r="BF241" s="3402"/>
      <c r="BG241" s="3402"/>
      <c r="BH241" s="3402"/>
      <c r="BI241" s="3402"/>
      <c r="BJ241" s="3402"/>
      <c r="BK241" s="3402"/>
      <c r="BL241" s="3402"/>
      <c r="BM241" s="3402"/>
      <c r="BN241" s="3402"/>
      <c r="BO241" s="3402"/>
      <c r="BP241" s="3402"/>
      <c r="BQ241" s="3402"/>
      <c r="BR241" s="3402"/>
      <c r="BS241" s="3402"/>
      <c r="BT241" s="3402"/>
      <c r="BU241" s="3402"/>
      <c r="BV241" s="3402"/>
      <c r="BW241" s="3402"/>
      <c r="BX241" s="3402"/>
      <c r="BY241" s="3402"/>
      <c r="BZ241" s="3402"/>
      <c r="CA241" s="3403" t="str">
        <f t="shared" si="49"/>
        <v/>
      </c>
      <c r="CB241" s="3403" t="str">
        <f t="shared" si="50"/>
        <v/>
      </c>
      <c r="CC241" s="3403" t="str">
        <f t="shared" si="51"/>
        <v/>
      </c>
      <c r="CD241" s="3403" t="str">
        <f t="shared" si="52"/>
        <v/>
      </c>
      <c r="CK241" s="920">
        <f t="shared" si="45"/>
        <v>0</v>
      </c>
      <c r="CL241" s="920">
        <f t="shared" si="46"/>
        <v>0</v>
      </c>
      <c r="CM241" s="920">
        <f t="shared" si="47"/>
        <v>0</v>
      </c>
      <c r="CN241" s="920">
        <f t="shared" si="48"/>
        <v>0</v>
      </c>
    </row>
    <row r="242" spans="1:130" ht="15" customHeight="1" x14ac:dyDescent="0.35">
      <c r="A242" s="3941"/>
      <c r="B242" s="3943" t="s">
        <v>2171</v>
      </c>
      <c r="C242" s="3937"/>
      <c r="D242" s="3938"/>
      <c r="E242" s="3939"/>
      <c r="F242" s="3940"/>
      <c r="G242" s="3450" t="str">
        <f t="shared" si="44"/>
        <v/>
      </c>
      <c r="H242" s="617"/>
      <c r="I242" s="617"/>
      <c r="J242" s="617"/>
      <c r="K242" s="617"/>
      <c r="L242" s="617"/>
      <c r="M242" s="617"/>
      <c r="N242" s="617"/>
      <c r="O242" s="617"/>
      <c r="P242" s="617"/>
      <c r="Q242" s="617"/>
      <c r="R242" s="617"/>
      <c r="S242" s="617"/>
      <c r="T242" s="617"/>
      <c r="U242" s="617"/>
      <c r="V242" s="617"/>
      <c r="W242" s="617"/>
      <c r="X242" s="617"/>
      <c r="Y242" s="617"/>
      <c r="Z242" s="617"/>
      <c r="AA242" s="617"/>
      <c r="AB242" s="617"/>
      <c r="AC242" s="617"/>
      <c r="AD242" s="617"/>
      <c r="AE242" s="617"/>
      <c r="AF242" s="617"/>
      <c r="AG242" s="617"/>
      <c r="AH242" s="617"/>
      <c r="AI242" s="617"/>
      <c r="AJ242" s="617"/>
      <c r="AK242" s="617"/>
      <c r="AL242" s="3402"/>
      <c r="AM242" s="3402"/>
      <c r="AN242" s="3402"/>
      <c r="AO242" s="3402"/>
      <c r="AP242" s="3402"/>
      <c r="AQ242" s="3402"/>
      <c r="AR242" s="3402"/>
      <c r="AS242" s="3402"/>
      <c r="AT242" s="3402"/>
      <c r="AU242" s="3402"/>
      <c r="AV242" s="3402"/>
      <c r="AW242" s="3402"/>
      <c r="AX242" s="3402"/>
      <c r="AY242" s="3402"/>
      <c r="AZ242" s="3402"/>
      <c r="BA242" s="3402"/>
      <c r="BB242" s="3402"/>
      <c r="BC242" s="3402"/>
      <c r="BD242" s="3402"/>
      <c r="BE242" s="3402"/>
      <c r="BF242" s="3402"/>
      <c r="BG242" s="3402"/>
      <c r="BH242" s="3402"/>
      <c r="BI242" s="3402"/>
      <c r="BJ242" s="3402"/>
      <c r="BK242" s="3402"/>
      <c r="BL242" s="3402"/>
      <c r="BM242" s="3402"/>
      <c r="BN242" s="3402"/>
      <c r="BO242" s="3402"/>
      <c r="BP242" s="3402"/>
      <c r="BQ242" s="3402"/>
      <c r="BR242" s="3402"/>
      <c r="BS242" s="3402"/>
      <c r="BT242" s="3402"/>
      <c r="BU242" s="3402"/>
      <c r="BV242" s="3402"/>
      <c r="BW242" s="3402"/>
      <c r="BX242" s="3402"/>
      <c r="BY242" s="3402"/>
      <c r="BZ242" s="3402"/>
      <c r="CA242" s="3403" t="str">
        <f t="shared" si="49"/>
        <v/>
      </c>
      <c r="CB242" s="3403" t="str">
        <f t="shared" si="50"/>
        <v/>
      </c>
      <c r="CC242" s="3403" t="str">
        <f t="shared" si="51"/>
        <v/>
      </c>
      <c r="CD242" s="3403" t="str">
        <f t="shared" si="52"/>
        <v/>
      </c>
      <c r="CK242" s="920">
        <f t="shared" si="45"/>
        <v>0</v>
      </c>
      <c r="CL242" s="920">
        <f t="shared" si="46"/>
        <v>0</v>
      </c>
      <c r="CM242" s="920">
        <f t="shared" si="47"/>
        <v>0</v>
      </c>
      <c r="CN242" s="920">
        <f t="shared" si="48"/>
        <v>0</v>
      </c>
    </row>
    <row r="243" spans="1:130" ht="28.5" customHeight="1" x14ac:dyDescent="0.35">
      <c r="A243" s="2847" t="s">
        <v>2174</v>
      </c>
      <c r="B243" s="2847"/>
      <c r="C243" s="2847"/>
      <c r="D243" s="562"/>
      <c r="E243" s="521"/>
    </row>
    <row r="244" spans="1:130" x14ac:dyDescent="0.35">
      <c r="A244" s="3949" t="s">
        <v>2175</v>
      </c>
      <c r="B244" s="3950"/>
      <c r="C244" s="3554" t="s">
        <v>2176</v>
      </c>
      <c r="D244" s="3951"/>
      <c r="E244" s="3555"/>
    </row>
    <row r="245" spans="1:130" x14ac:dyDescent="0.35">
      <c r="A245" s="3952"/>
      <c r="B245" s="3953"/>
      <c r="C245" s="3954" t="s">
        <v>2177</v>
      </c>
      <c r="D245" s="3554" t="s">
        <v>2178</v>
      </c>
      <c r="E245" s="3555"/>
    </row>
    <row r="246" spans="1:130" x14ac:dyDescent="0.35">
      <c r="A246" s="3955"/>
      <c r="B246" s="3956"/>
      <c r="C246" s="3957"/>
      <c r="D246" s="3958" t="s">
        <v>2179</v>
      </c>
      <c r="E246" s="3959" t="s">
        <v>2180</v>
      </c>
    </row>
    <row r="247" spans="1:130" x14ac:dyDescent="0.35">
      <c r="A247" s="3960" t="s">
        <v>2181</v>
      </c>
      <c r="B247" s="3961"/>
      <c r="C247" s="3962"/>
      <c r="D247" s="3963"/>
      <c r="E247" s="3964"/>
    </row>
    <row r="248" spans="1:130" x14ac:dyDescent="0.35">
      <c r="A248" s="3965" t="s">
        <v>2182</v>
      </c>
      <c r="B248" s="3966"/>
      <c r="C248" s="3967"/>
      <c r="D248" s="3968"/>
      <c r="E248" s="3969"/>
    </row>
    <row r="249" spans="1:130" x14ac:dyDescent="0.35">
      <c r="A249" s="3965" t="s">
        <v>2183</v>
      </c>
      <c r="B249" s="3966"/>
      <c r="C249" s="3968"/>
      <c r="D249" s="3968"/>
      <c r="E249" s="3969"/>
    </row>
    <row r="250" spans="1:130" x14ac:dyDescent="0.35">
      <c r="A250" s="3965" t="s">
        <v>2184</v>
      </c>
      <c r="B250" s="3966"/>
      <c r="C250" s="3968"/>
      <c r="D250" s="3968"/>
      <c r="E250" s="3969"/>
    </row>
    <row r="251" spans="1:130" x14ac:dyDescent="0.35">
      <c r="A251" s="3970" t="s">
        <v>2185</v>
      </c>
      <c r="B251" s="3971"/>
      <c r="C251" s="3972"/>
      <c r="D251" s="3973"/>
      <c r="E251" s="3974"/>
    </row>
    <row r="253" spans="1:130" s="3982" customFormat="1" ht="24.65" customHeight="1" x14ac:dyDescent="0.35">
      <c r="A253" s="3975" t="s">
        <v>2186</v>
      </c>
      <c r="B253" s="3975"/>
      <c r="C253" s="3975"/>
      <c r="D253" s="3975"/>
      <c r="E253" s="3975"/>
      <c r="F253" s="3975"/>
      <c r="G253" s="3975"/>
      <c r="H253" s="3975"/>
      <c r="I253" s="3975"/>
      <c r="J253" s="3975"/>
      <c r="K253" s="3975"/>
      <c r="L253" s="3975"/>
      <c r="M253" s="3975"/>
      <c r="N253" s="3976"/>
      <c r="O253" s="3976"/>
      <c r="P253" s="3976"/>
      <c r="Q253" s="3976"/>
      <c r="R253" s="3976"/>
      <c r="S253" s="3976"/>
      <c r="T253" s="3976"/>
      <c r="U253" s="3976"/>
      <c r="V253" s="3976"/>
      <c r="W253" s="3976"/>
      <c r="X253" s="3976"/>
      <c r="Y253" s="3976"/>
      <c r="Z253" s="3977"/>
      <c r="AA253" s="3978"/>
      <c r="AB253" s="3978"/>
      <c r="AC253" s="3978"/>
      <c r="AD253" s="3978"/>
      <c r="AE253" s="3978"/>
      <c r="AF253" s="3978"/>
      <c r="AG253" s="3978"/>
      <c r="AH253" s="3978"/>
      <c r="AI253" s="3978"/>
      <c r="AJ253" s="3978"/>
      <c r="AK253" s="3978"/>
      <c r="AL253" s="3978"/>
      <c r="AM253" s="3978"/>
      <c r="AN253" s="3978"/>
      <c r="AO253" s="3978"/>
      <c r="AP253" s="3978"/>
      <c r="AQ253" s="3978"/>
      <c r="AR253" s="3978"/>
      <c r="AS253" s="3978"/>
      <c r="AT253" s="3978"/>
      <c r="AU253" s="3978"/>
      <c r="AV253" s="3978"/>
      <c r="AW253" s="3978"/>
      <c r="AX253" s="3978"/>
      <c r="AY253" s="3978"/>
      <c r="AZ253" s="3978"/>
      <c r="BA253" s="3979"/>
      <c r="BB253" s="3979"/>
      <c r="BC253" s="3979"/>
      <c r="BD253" s="3979"/>
      <c r="BE253" s="3979"/>
      <c r="BF253" s="3979"/>
      <c r="BG253" s="3979"/>
      <c r="BH253" s="3979"/>
      <c r="BI253" s="3979"/>
      <c r="BJ253" s="3979"/>
      <c r="BK253" s="3979"/>
      <c r="BL253" s="3979"/>
      <c r="BM253" s="3979"/>
      <c r="BN253" s="3979"/>
      <c r="BO253" s="3979"/>
      <c r="BP253" s="3979"/>
      <c r="BQ253" s="3979"/>
      <c r="BR253" s="3979"/>
      <c r="BS253" s="3979"/>
      <c r="BT253" s="3979"/>
      <c r="BU253" s="3979"/>
      <c r="BV253" s="3979"/>
      <c r="BW253" s="3979"/>
      <c r="BX253" s="3979"/>
      <c r="BY253" s="3978"/>
      <c r="BZ253" s="3978"/>
      <c r="CA253" s="3980"/>
      <c r="CB253" s="3980"/>
      <c r="CC253" s="3980"/>
      <c r="CD253" s="3980"/>
      <c r="CE253" s="3980"/>
      <c r="CF253" s="3980"/>
      <c r="CG253" s="3980"/>
      <c r="CH253" s="3980"/>
      <c r="CI253" s="3980"/>
      <c r="CJ253" s="3980"/>
      <c r="CK253" s="3980"/>
      <c r="CL253" s="3980"/>
      <c r="CM253" s="3980"/>
      <c r="CN253" s="3980"/>
      <c r="CO253" s="3980"/>
      <c r="CP253" s="3980"/>
      <c r="CQ253" s="3980"/>
      <c r="CR253" s="3980"/>
      <c r="CS253" s="3980"/>
      <c r="CT253" s="3980"/>
      <c r="CU253" s="3980"/>
      <c r="CV253" s="3980"/>
      <c r="CW253" s="3980"/>
      <c r="CX253" s="3980"/>
      <c r="CY253" s="3980"/>
      <c r="CZ253" s="3980"/>
      <c r="DA253" s="3981"/>
      <c r="DB253" s="3981"/>
      <c r="DC253" s="3981"/>
      <c r="DD253" s="3981"/>
      <c r="DE253" s="3981"/>
      <c r="DF253" s="3981"/>
      <c r="DG253" s="3981"/>
      <c r="DH253" s="3981"/>
      <c r="DI253" s="3981"/>
      <c r="DJ253" s="3981"/>
      <c r="DK253" s="3981"/>
      <c r="DL253" s="3981"/>
      <c r="DM253" s="3981"/>
      <c r="DN253" s="3981"/>
      <c r="DO253" s="3981"/>
      <c r="DP253" s="3981"/>
      <c r="DQ253" s="3981"/>
      <c r="DR253" s="3981"/>
      <c r="DS253" s="3981"/>
      <c r="DT253" s="3981"/>
      <c r="DU253" s="3981"/>
      <c r="DV253" s="3981"/>
      <c r="DW253" s="3981"/>
      <c r="DX253" s="3981"/>
      <c r="DY253" s="3981"/>
      <c r="DZ253" s="3981"/>
    </row>
    <row r="254" spans="1:130" ht="15" customHeight="1" x14ac:dyDescent="0.35">
      <c r="A254" s="3983" t="s">
        <v>94</v>
      </c>
      <c r="B254" s="3984"/>
      <c r="C254" s="3985" t="s">
        <v>2062</v>
      </c>
      <c r="D254" s="3986"/>
      <c r="E254" s="3987"/>
      <c r="F254" s="3988" t="s">
        <v>9</v>
      </c>
      <c r="G254" s="3989"/>
      <c r="H254" s="3989"/>
      <c r="I254" s="3989"/>
      <c r="J254" s="3989"/>
      <c r="K254" s="3989"/>
      <c r="L254" s="3989"/>
      <c r="M254" s="3989"/>
      <c r="N254" s="3989"/>
      <c r="O254" s="3989"/>
      <c r="P254" s="3989"/>
      <c r="Q254" s="3989"/>
      <c r="R254" s="3989"/>
      <c r="S254" s="3989"/>
      <c r="T254" s="3989"/>
      <c r="U254" s="3989"/>
      <c r="V254" s="3989"/>
      <c r="W254" s="3990"/>
    </row>
    <row r="255" spans="1:130" ht="15" customHeight="1" x14ac:dyDescent="0.35">
      <c r="A255" s="3991"/>
      <c r="B255" s="3992"/>
      <c r="C255" s="3993"/>
      <c r="D255" s="3994"/>
      <c r="E255" s="3995"/>
      <c r="F255" s="3996" t="s">
        <v>203</v>
      </c>
      <c r="G255" s="3997"/>
      <c r="H255" s="3996" t="s">
        <v>204</v>
      </c>
      <c r="I255" s="3997"/>
      <c r="J255" s="3996" t="s">
        <v>205</v>
      </c>
      <c r="K255" s="3997"/>
      <c r="L255" s="3996" t="s">
        <v>206</v>
      </c>
      <c r="M255" s="3997"/>
      <c r="N255" s="3996" t="s">
        <v>2120</v>
      </c>
      <c r="O255" s="3997"/>
      <c r="P255" s="3996" t="s">
        <v>2121</v>
      </c>
      <c r="Q255" s="3997"/>
      <c r="R255" s="3996" t="s">
        <v>29</v>
      </c>
      <c r="S255" s="3997"/>
      <c r="T255" s="3996" t="s">
        <v>2187</v>
      </c>
      <c r="U255" s="3997"/>
      <c r="V255" s="3996" t="s">
        <v>32</v>
      </c>
      <c r="W255" s="3997"/>
    </row>
    <row r="256" spans="1:130" ht="15" customHeight="1" x14ac:dyDescent="0.35">
      <c r="A256" s="3998"/>
      <c r="B256" s="3999"/>
      <c r="C256" s="4000" t="s">
        <v>33</v>
      </c>
      <c r="D256" s="4001" t="s">
        <v>34</v>
      </c>
      <c r="E256" s="4002" t="s">
        <v>35</v>
      </c>
      <c r="F256" s="4003" t="s">
        <v>34</v>
      </c>
      <c r="G256" s="4004" t="s">
        <v>35</v>
      </c>
      <c r="H256" s="4003" t="s">
        <v>34</v>
      </c>
      <c r="I256" s="4005" t="s">
        <v>35</v>
      </c>
      <c r="J256" s="4003" t="s">
        <v>34</v>
      </c>
      <c r="K256" s="4005" t="s">
        <v>35</v>
      </c>
      <c r="L256" s="4003" t="s">
        <v>34</v>
      </c>
      <c r="M256" s="4005" t="s">
        <v>35</v>
      </c>
      <c r="N256" s="4003" t="s">
        <v>34</v>
      </c>
      <c r="O256" s="4005" t="s">
        <v>35</v>
      </c>
      <c r="P256" s="4003" t="s">
        <v>34</v>
      </c>
      <c r="Q256" s="4005" t="s">
        <v>35</v>
      </c>
      <c r="R256" s="4003" t="s">
        <v>34</v>
      </c>
      <c r="S256" s="4005" t="s">
        <v>35</v>
      </c>
      <c r="T256" s="4003" t="s">
        <v>34</v>
      </c>
      <c r="U256" s="4005" t="s">
        <v>35</v>
      </c>
      <c r="V256" s="4003" t="s">
        <v>34</v>
      </c>
      <c r="W256" s="4005" t="s">
        <v>35</v>
      </c>
    </row>
    <row r="257" spans="1:130" ht="15" customHeight="1" x14ac:dyDescent="0.35">
      <c r="A257" s="4006" t="s">
        <v>2188</v>
      </c>
      <c r="B257" s="4007"/>
      <c r="C257" s="4008">
        <f t="shared" ref="C257:C266" si="53">SUM(D257+E257)</f>
        <v>0</v>
      </c>
      <c r="D257" s="4009">
        <f>+F257</f>
        <v>0</v>
      </c>
      <c r="E257" s="4010">
        <f>+G257</f>
        <v>0</v>
      </c>
      <c r="F257" s="4011"/>
      <c r="G257" s="4012"/>
      <c r="H257" s="4013"/>
      <c r="I257" s="4014"/>
      <c r="J257" s="4013"/>
      <c r="K257" s="4014"/>
      <c r="L257" s="4013"/>
      <c r="M257" s="4014"/>
      <c r="N257" s="4013"/>
      <c r="O257" s="4014"/>
      <c r="P257" s="4013"/>
      <c r="Q257" s="4014"/>
      <c r="R257" s="4013"/>
      <c r="S257" s="4014"/>
      <c r="T257" s="4013"/>
      <c r="U257" s="4014"/>
      <c r="V257" s="4013"/>
      <c r="W257" s="4014"/>
    </row>
    <row r="258" spans="1:130" ht="15" customHeight="1" x14ac:dyDescent="0.35">
      <c r="A258" s="4015" t="s">
        <v>2189</v>
      </c>
      <c r="B258" s="4016"/>
      <c r="C258" s="4017">
        <f t="shared" si="53"/>
        <v>0</v>
      </c>
      <c r="D258" s="4018">
        <f>+H258</f>
        <v>0</v>
      </c>
      <c r="E258" s="4019">
        <f>+I258</f>
        <v>0</v>
      </c>
      <c r="F258" s="4020"/>
      <c r="G258" s="4021"/>
      <c r="H258" s="4022"/>
      <c r="I258" s="4023"/>
      <c r="J258" s="4024"/>
      <c r="K258" s="4021"/>
      <c r="L258" s="4024"/>
      <c r="M258" s="4021"/>
      <c r="N258" s="4024"/>
      <c r="O258" s="4021"/>
      <c r="P258" s="4024"/>
      <c r="Q258" s="4021"/>
      <c r="R258" s="4024"/>
      <c r="S258" s="4021"/>
      <c r="T258" s="4024"/>
      <c r="U258" s="4021"/>
      <c r="V258" s="4024"/>
      <c r="W258" s="4021"/>
    </row>
    <row r="259" spans="1:130" ht="15" customHeight="1" x14ac:dyDescent="0.35">
      <c r="A259" s="4015" t="s">
        <v>2190</v>
      </c>
      <c r="B259" s="4016"/>
      <c r="C259" s="4017">
        <f t="shared" si="53"/>
        <v>0</v>
      </c>
      <c r="D259" s="4018">
        <f>+J259</f>
        <v>0</v>
      </c>
      <c r="E259" s="4019">
        <f>+K259</f>
        <v>0</v>
      </c>
      <c r="F259" s="4020"/>
      <c r="G259" s="4021"/>
      <c r="H259" s="4024"/>
      <c r="I259" s="4021"/>
      <c r="J259" s="4022"/>
      <c r="K259" s="4023"/>
      <c r="L259" s="4024"/>
      <c r="M259" s="4021"/>
      <c r="N259" s="4024"/>
      <c r="O259" s="4021"/>
      <c r="P259" s="4024"/>
      <c r="Q259" s="4021"/>
      <c r="R259" s="4024"/>
      <c r="S259" s="4021"/>
      <c r="T259" s="4024"/>
      <c r="U259" s="4021"/>
      <c r="V259" s="4024"/>
      <c r="W259" s="4021"/>
    </row>
    <row r="260" spans="1:130" ht="15" customHeight="1" x14ac:dyDescent="0.35">
      <c r="A260" s="4015" t="s">
        <v>2191</v>
      </c>
      <c r="B260" s="4016"/>
      <c r="C260" s="4017">
        <f t="shared" si="53"/>
        <v>0</v>
      </c>
      <c r="D260" s="4018">
        <f>+L260+N260+P260</f>
        <v>0</v>
      </c>
      <c r="E260" s="4019">
        <f>+M260+O260+Q260</f>
        <v>0</v>
      </c>
      <c r="F260" s="4020"/>
      <c r="G260" s="4021"/>
      <c r="H260" s="4024"/>
      <c r="I260" s="4021"/>
      <c r="J260" s="4024"/>
      <c r="K260" s="4021"/>
      <c r="L260" s="4022"/>
      <c r="M260" s="4023"/>
      <c r="N260" s="4022"/>
      <c r="O260" s="4023"/>
      <c r="P260" s="4022"/>
      <c r="Q260" s="4023"/>
      <c r="R260" s="4024"/>
      <c r="S260" s="4021"/>
      <c r="T260" s="4024"/>
      <c r="U260" s="4021"/>
      <c r="V260" s="4024"/>
      <c r="W260" s="4021"/>
    </row>
    <row r="261" spans="1:130" ht="15" customHeight="1" x14ac:dyDescent="0.35">
      <c r="A261" s="4015" t="s">
        <v>2192</v>
      </c>
      <c r="B261" s="4016"/>
      <c r="C261" s="4017">
        <f t="shared" si="53"/>
        <v>0</v>
      </c>
      <c r="D261" s="4018">
        <f>+H261+J261+L261</f>
        <v>0</v>
      </c>
      <c r="E261" s="4019">
        <f>+I261+K261+M261</f>
        <v>0</v>
      </c>
      <c r="F261" s="4020"/>
      <c r="G261" s="4021"/>
      <c r="H261" s="4022"/>
      <c r="I261" s="4023"/>
      <c r="J261" s="4022"/>
      <c r="K261" s="4023"/>
      <c r="L261" s="4022"/>
      <c r="M261" s="4023"/>
      <c r="N261" s="4024"/>
      <c r="O261" s="4021"/>
      <c r="P261" s="4024"/>
      <c r="Q261" s="4021"/>
      <c r="R261" s="4024"/>
      <c r="S261" s="4021"/>
      <c r="T261" s="4024"/>
      <c r="U261" s="4021"/>
      <c r="V261" s="4024"/>
      <c r="W261" s="4021"/>
    </row>
    <row r="262" spans="1:130" ht="15" customHeight="1" x14ac:dyDescent="0.35">
      <c r="A262" s="4015" t="s">
        <v>2193</v>
      </c>
      <c r="B262" s="4016"/>
      <c r="C262" s="4017">
        <f t="shared" si="53"/>
        <v>0</v>
      </c>
      <c r="D262" s="4018">
        <f>+H262+J262+L262</f>
        <v>0</v>
      </c>
      <c r="E262" s="4019">
        <f>+I262+K262+M262</f>
        <v>0</v>
      </c>
      <c r="F262" s="4020"/>
      <c r="G262" s="4021"/>
      <c r="H262" s="4022"/>
      <c r="I262" s="4011"/>
      <c r="J262" s="4022"/>
      <c r="K262" s="4023"/>
      <c r="L262" s="4022"/>
      <c r="M262" s="4023"/>
      <c r="N262" s="4024"/>
      <c r="O262" s="4021"/>
      <c r="P262" s="4024"/>
      <c r="Q262" s="4021"/>
      <c r="R262" s="4024"/>
      <c r="S262" s="4021"/>
      <c r="T262" s="4024"/>
      <c r="U262" s="4021"/>
      <c r="V262" s="4024"/>
      <c r="W262" s="4021"/>
    </row>
    <row r="263" spans="1:130" ht="15" customHeight="1" x14ac:dyDescent="0.35">
      <c r="A263" s="4025" t="s">
        <v>2194</v>
      </c>
      <c r="B263" s="4026"/>
      <c r="C263" s="4027">
        <f t="shared" si="53"/>
        <v>0</v>
      </c>
      <c r="D263" s="4028">
        <f>+R263+T263+V263</f>
        <v>0</v>
      </c>
      <c r="E263" s="4029">
        <f>+S263+U263+W263</f>
        <v>0</v>
      </c>
      <c r="F263" s="4030"/>
      <c r="G263" s="4031"/>
      <c r="H263" s="4032"/>
      <c r="I263" s="4030"/>
      <c r="J263" s="4032"/>
      <c r="K263" s="4031"/>
      <c r="L263" s="4032"/>
      <c r="M263" s="4031"/>
      <c r="N263" s="4032"/>
      <c r="O263" s="4031"/>
      <c r="P263" s="4032"/>
      <c r="Q263" s="4031"/>
      <c r="R263" s="4033"/>
      <c r="S263" s="4034"/>
      <c r="T263" s="4033"/>
      <c r="U263" s="4034"/>
      <c r="V263" s="4033"/>
      <c r="W263" s="4034"/>
    </row>
    <row r="264" spans="1:130" ht="15" customHeight="1" x14ac:dyDescent="0.35">
      <c r="A264" s="4035" t="s">
        <v>2074</v>
      </c>
      <c r="B264" s="4036" t="s">
        <v>2075</v>
      </c>
      <c r="C264" s="4037">
        <f t="shared" si="53"/>
        <v>0</v>
      </c>
      <c r="D264" s="4038">
        <f t="shared" ref="D264:D266" si="54">F264+H264+J264+L264+N264+P264+R264+T264+V264</f>
        <v>0</v>
      </c>
      <c r="E264" s="4039">
        <f>G264+I264+K264+M264+O264+Q264+S264+U264+W264</f>
        <v>0</v>
      </c>
      <c r="F264" s="4040"/>
      <c r="G264" s="4012"/>
      <c r="H264" s="4041"/>
      <c r="I264" s="4012"/>
      <c r="J264" s="4041"/>
      <c r="K264" s="4012"/>
      <c r="L264" s="4041"/>
      <c r="M264" s="4012"/>
      <c r="N264" s="4041"/>
      <c r="O264" s="4012"/>
      <c r="P264" s="4041"/>
      <c r="Q264" s="4012"/>
      <c r="R264" s="4042"/>
      <c r="S264" s="4043"/>
      <c r="T264" s="4042"/>
      <c r="U264" s="4043"/>
      <c r="V264" s="4042"/>
      <c r="W264" s="4043"/>
    </row>
    <row r="265" spans="1:130" ht="15" customHeight="1" x14ac:dyDescent="0.35">
      <c r="A265" s="4044"/>
      <c r="B265" s="4036" t="s">
        <v>2195</v>
      </c>
      <c r="C265" s="4045">
        <f t="shared" si="53"/>
        <v>0</v>
      </c>
      <c r="D265" s="4046">
        <f t="shared" si="54"/>
        <v>0</v>
      </c>
      <c r="E265" s="4047">
        <f>G265+I265+K265+M265+O265+Q265+S265+U265+W265</f>
        <v>0</v>
      </c>
      <c r="F265" s="4011"/>
      <c r="G265" s="4023"/>
      <c r="H265" s="4022"/>
      <c r="I265" s="4023"/>
      <c r="J265" s="4022"/>
      <c r="K265" s="4023"/>
      <c r="L265" s="4022"/>
      <c r="M265" s="4023"/>
      <c r="N265" s="4022"/>
      <c r="O265" s="4023"/>
      <c r="P265" s="4022"/>
      <c r="Q265" s="4023"/>
      <c r="R265" s="4048"/>
      <c r="S265" s="4049"/>
      <c r="T265" s="4048"/>
      <c r="U265" s="4049"/>
      <c r="V265" s="4048"/>
      <c r="W265" s="4049"/>
    </row>
    <row r="266" spans="1:130" ht="15" customHeight="1" x14ac:dyDescent="0.35">
      <c r="A266" s="4050"/>
      <c r="B266" s="4036" t="s">
        <v>2196</v>
      </c>
      <c r="C266" s="4027">
        <f t="shared" si="53"/>
        <v>0</v>
      </c>
      <c r="D266" s="4051">
        <f t="shared" si="54"/>
        <v>0</v>
      </c>
      <c r="E266" s="4052">
        <f>G266+I266+K266+M266+O266+Q266+S266+U266+W266</f>
        <v>0</v>
      </c>
      <c r="F266" s="4053"/>
      <c r="G266" s="4034"/>
      <c r="H266" s="4033"/>
      <c r="I266" s="4034"/>
      <c r="J266" s="4033"/>
      <c r="K266" s="4034"/>
      <c r="L266" s="4033"/>
      <c r="M266" s="4034"/>
      <c r="N266" s="4033"/>
      <c r="O266" s="4034"/>
      <c r="P266" s="4033"/>
      <c r="Q266" s="4034"/>
      <c r="R266" s="4054"/>
      <c r="S266" s="4055"/>
      <c r="T266" s="4054"/>
      <c r="U266" s="4055"/>
      <c r="V266" s="4054"/>
      <c r="W266" s="4055"/>
    </row>
    <row r="267" spans="1:130" s="3435" customFormat="1" ht="26.5" customHeight="1" x14ac:dyDescent="0.35">
      <c r="A267" s="3304" t="s">
        <v>2197</v>
      </c>
      <c r="B267"/>
      <c r="C267"/>
      <c r="D267"/>
      <c r="E267"/>
      <c r="F267"/>
      <c r="G267"/>
      <c r="H267"/>
      <c r="I267"/>
      <c r="J267"/>
      <c r="K267" s="4056"/>
      <c r="L267" s="4056"/>
      <c r="M267" s="4056"/>
      <c r="N267" s="4056"/>
      <c r="O267" s="4056"/>
      <c r="Z267" s="3432"/>
      <c r="AA267" s="3432"/>
      <c r="AB267" s="3432"/>
      <c r="AC267" s="3432"/>
      <c r="AD267" s="3432"/>
      <c r="AE267" s="3432"/>
      <c r="AF267" s="3432"/>
      <c r="AG267" s="3432"/>
      <c r="AH267" s="3432"/>
      <c r="AI267" s="3432"/>
      <c r="AJ267" s="3432"/>
      <c r="AK267" s="3432"/>
      <c r="AL267" s="3432"/>
      <c r="AM267" s="3432"/>
      <c r="AN267" s="3432"/>
      <c r="AO267" s="3432"/>
      <c r="AP267" s="3432"/>
      <c r="AQ267" s="3432"/>
      <c r="AR267" s="3432"/>
      <c r="AS267" s="3432"/>
      <c r="AT267" s="3432"/>
      <c r="AU267" s="3432"/>
      <c r="AV267" s="3432"/>
      <c r="AW267" s="3432"/>
      <c r="AX267" s="3432"/>
      <c r="AY267" s="3432"/>
      <c r="AZ267" s="3432"/>
      <c r="BA267" s="4057"/>
      <c r="BB267" s="4057"/>
      <c r="BC267" s="4057"/>
      <c r="BD267" s="4057"/>
      <c r="BE267" s="4057"/>
      <c r="BF267" s="4057"/>
      <c r="BG267" s="4057"/>
      <c r="BH267" s="4057"/>
      <c r="BI267" s="4057"/>
      <c r="BJ267" s="4057"/>
      <c r="BK267" s="4057"/>
      <c r="BL267" s="4057"/>
      <c r="BM267" s="4057"/>
      <c r="BN267" s="4057"/>
      <c r="BO267" s="4057"/>
      <c r="BP267" s="4057"/>
      <c r="BQ267" s="4057"/>
      <c r="BR267" s="4057"/>
      <c r="BS267" s="4057"/>
      <c r="BT267" s="4057"/>
      <c r="BU267" s="4057"/>
      <c r="BV267" s="4057"/>
      <c r="BW267" s="4057"/>
      <c r="BX267" s="4057"/>
      <c r="BY267" s="3432"/>
      <c r="BZ267" s="3432"/>
      <c r="CA267" s="3433"/>
      <c r="CB267" s="3433"/>
      <c r="CC267" s="3433"/>
      <c r="CD267" s="3433"/>
      <c r="CE267" s="3433"/>
      <c r="CF267" s="3433"/>
      <c r="CG267" s="3433"/>
      <c r="CH267" s="3433"/>
      <c r="CI267" s="3433"/>
      <c r="CJ267" s="3433"/>
      <c r="CK267" s="3433"/>
      <c r="CL267" s="3433"/>
      <c r="CM267" s="3433"/>
      <c r="CN267" s="3433"/>
      <c r="CO267" s="3433"/>
      <c r="CP267" s="3433"/>
      <c r="CQ267" s="3433"/>
      <c r="CR267" s="3433"/>
      <c r="CS267" s="3433"/>
      <c r="CT267" s="3433"/>
      <c r="CU267" s="3433"/>
      <c r="CV267" s="3433"/>
      <c r="CW267" s="3433"/>
      <c r="CX267" s="3433"/>
      <c r="CY267" s="3433"/>
      <c r="CZ267" s="3433"/>
      <c r="DA267" s="4058"/>
      <c r="DB267" s="4058"/>
      <c r="DC267" s="4058"/>
      <c r="DD267" s="4058"/>
      <c r="DE267" s="4058"/>
      <c r="DF267" s="4058"/>
      <c r="DG267" s="4058"/>
      <c r="DH267" s="4058"/>
      <c r="DI267" s="4058"/>
      <c r="DJ267" s="4058"/>
      <c r="DK267" s="4058"/>
      <c r="DL267" s="4058"/>
      <c r="DM267" s="4058"/>
      <c r="DN267" s="4058"/>
      <c r="DO267" s="4058"/>
      <c r="DP267" s="4058"/>
      <c r="DQ267" s="4058"/>
      <c r="DR267" s="4058"/>
      <c r="DS267" s="4058"/>
      <c r="DT267" s="4058"/>
      <c r="DU267" s="4058"/>
      <c r="DV267" s="4058"/>
      <c r="DW267" s="4058"/>
      <c r="DX267" s="4058"/>
      <c r="DY267" s="4058"/>
      <c r="DZ267" s="4058"/>
    </row>
    <row r="268" spans="1:130" s="3435" customFormat="1" x14ac:dyDescent="0.35">
      <c r="A268" s="4059" t="s">
        <v>1982</v>
      </c>
      <c r="B268" s="4059"/>
      <c r="C268" s="4060" t="s">
        <v>36</v>
      </c>
      <c r="D268" s="4061"/>
      <c r="E268" s="3889"/>
      <c r="F268" s="4062" t="s">
        <v>1986</v>
      </c>
      <c r="G268" s="4062"/>
      <c r="H268" s="4062"/>
      <c r="I268" s="4062"/>
      <c r="J268" s="4062"/>
      <c r="K268" s="4062"/>
      <c r="L268" s="4062"/>
      <c r="M268" s="4062"/>
      <c r="N268" s="4062"/>
      <c r="O268" s="4062"/>
      <c r="Z268" s="3432"/>
      <c r="AA268" s="3432"/>
      <c r="AB268" s="3432"/>
      <c r="AC268" s="3432"/>
      <c r="AD268" s="3432"/>
      <c r="AE268" s="3432"/>
      <c r="AF268" s="3432"/>
      <c r="AG268" s="3432"/>
      <c r="AH268" s="3432"/>
      <c r="AI268" s="3432"/>
      <c r="AJ268" s="3432"/>
      <c r="AK268" s="3432"/>
      <c r="AL268" s="3432"/>
      <c r="AM268" s="3432"/>
      <c r="AN268" s="3432"/>
      <c r="AO268" s="3432"/>
      <c r="AP268" s="3432"/>
      <c r="AQ268" s="3432"/>
      <c r="AR268" s="3432"/>
      <c r="AS268" s="3432"/>
      <c r="AT268" s="3432"/>
      <c r="AU268" s="3432"/>
      <c r="AV268" s="3432"/>
      <c r="AW268" s="3432"/>
      <c r="AX268" s="3432"/>
      <c r="AY268" s="3432"/>
      <c r="AZ268" s="3432"/>
      <c r="BA268" s="4057"/>
      <c r="BB268" s="4057"/>
      <c r="BC268" s="4057"/>
      <c r="BD268" s="4057"/>
      <c r="BE268" s="4057"/>
      <c r="BF268" s="4057"/>
      <c r="BG268" s="4057"/>
      <c r="BH268" s="4057"/>
      <c r="BI268" s="4057"/>
      <c r="BJ268" s="4057"/>
      <c r="BK268" s="4057"/>
      <c r="BL268" s="4057"/>
      <c r="BM268" s="4057"/>
      <c r="BN268" s="4057"/>
      <c r="BO268" s="4057"/>
      <c r="BP268" s="4057"/>
      <c r="BQ268" s="4057"/>
      <c r="BR268" s="4057"/>
      <c r="BS268" s="4057"/>
      <c r="BT268" s="4057"/>
      <c r="BU268" s="4057"/>
      <c r="BV268" s="4057"/>
      <c r="BW268" s="4057"/>
      <c r="BX268" s="4057"/>
      <c r="BY268" s="3432"/>
      <c r="BZ268" s="3432"/>
      <c r="CA268" s="3433"/>
      <c r="CB268" s="3433"/>
      <c r="CC268" s="3433"/>
      <c r="CD268" s="3433"/>
      <c r="CE268" s="3433"/>
      <c r="CF268" s="3433"/>
      <c r="CG268" s="3433"/>
      <c r="CH268" s="3433"/>
      <c r="CI268" s="3433"/>
      <c r="CJ268" s="3433"/>
      <c r="CK268" s="3433"/>
      <c r="CL268" s="3433"/>
      <c r="CM268" s="3433"/>
      <c r="CN268" s="3433"/>
      <c r="CO268" s="3433"/>
      <c r="CP268" s="3433"/>
      <c r="CQ268" s="3433"/>
      <c r="CR268" s="3433"/>
      <c r="CS268" s="3433"/>
      <c r="CT268" s="3433"/>
      <c r="CU268" s="3433"/>
      <c r="CV268" s="3433"/>
      <c r="CW268" s="3433"/>
      <c r="CX268" s="3433"/>
      <c r="CY268" s="3433"/>
      <c r="CZ268" s="3433"/>
      <c r="DA268" s="4058"/>
      <c r="DB268" s="4058"/>
      <c r="DC268" s="4058"/>
      <c r="DD268" s="4058"/>
      <c r="DE268" s="4058"/>
      <c r="DF268" s="4058"/>
      <c r="DG268" s="4058"/>
      <c r="DH268" s="4058"/>
      <c r="DI268" s="4058"/>
      <c r="DJ268" s="4058"/>
      <c r="DK268" s="4058"/>
      <c r="DL268" s="4058"/>
      <c r="DM268" s="4058"/>
      <c r="DN268" s="4058"/>
      <c r="DO268" s="4058"/>
      <c r="DP268" s="4058"/>
      <c r="DQ268" s="4058"/>
      <c r="DR268" s="4058"/>
      <c r="DS268" s="4058"/>
      <c r="DT268" s="4058"/>
      <c r="DU268" s="4058"/>
      <c r="DV268" s="4058"/>
      <c r="DW268" s="4058"/>
      <c r="DX268" s="4058"/>
      <c r="DY268" s="4058"/>
      <c r="DZ268" s="4058"/>
    </row>
    <row r="269" spans="1:130" s="3435" customFormat="1" x14ac:dyDescent="0.35">
      <c r="A269" s="4059"/>
      <c r="B269" s="4059"/>
      <c r="C269" s="2233"/>
      <c r="D269" s="4063"/>
      <c r="E269" s="2234"/>
      <c r="F269" s="3646" t="s">
        <v>96</v>
      </c>
      <c r="G269" s="3648"/>
      <c r="H269" s="3646" t="s">
        <v>17</v>
      </c>
      <c r="I269" s="3648"/>
      <c r="J269" s="3646" t="s">
        <v>18</v>
      </c>
      <c r="K269" s="3648"/>
      <c r="L269" s="3654" t="s">
        <v>19</v>
      </c>
      <c r="M269" s="3655"/>
      <c r="N269" s="3655" t="s">
        <v>20</v>
      </c>
      <c r="O269" s="3656"/>
      <c r="Z269" s="3432"/>
      <c r="AA269" s="3432"/>
      <c r="AB269" s="3432"/>
      <c r="AC269" s="3432"/>
      <c r="AD269" s="3432"/>
      <c r="AE269" s="3432"/>
      <c r="AF269" s="3432"/>
      <c r="AG269" s="3432"/>
      <c r="AH269" s="3432"/>
      <c r="AI269" s="3432"/>
      <c r="AJ269" s="3432"/>
      <c r="AK269" s="3432"/>
      <c r="AL269" s="3432"/>
      <c r="AM269" s="3432"/>
      <c r="AN269" s="3432"/>
      <c r="AO269" s="3432"/>
      <c r="AP269" s="3432"/>
      <c r="AQ269" s="3432"/>
      <c r="AR269" s="3432"/>
      <c r="AS269" s="3432"/>
      <c r="AT269" s="3432"/>
      <c r="AU269" s="3432"/>
      <c r="AV269" s="3432"/>
      <c r="AW269" s="3432"/>
      <c r="AX269" s="3432"/>
      <c r="AY269" s="3432"/>
      <c r="AZ269" s="3432"/>
      <c r="BA269" s="4057"/>
      <c r="BB269" s="4057"/>
      <c r="BC269" s="4057"/>
      <c r="BD269" s="4057"/>
      <c r="BE269" s="4057"/>
      <c r="BF269" s="4057"/>
      <c r="BG269" s="4057"/>
      <c r="BH269" s="4057"/>
      <c r="BI269" s="4057"/>
      <c r="BJ269" s="4057"/>
      <c r="BK269" s="4057"/>
      <c r="BL269" s="4057"/>
      <c r="BM269" s="4057"/>
      <c r="BN269" s="4057"/>
      <c r="BO269" s="4057"/>
      <c r="BP269" s="4057"/>
      <c r="BQ269" s="4057"/>
      <c r="BR269" s="4057"/>
      <c r="BS269" s="4057"/>
      <c r="BT269" s="4057"/>
      <c r="BU269" s="4057"/>
      <c r="BV269" s="4057"/>
      <c r="BW269" s="4057"/>
      <c r="BX269" s="4057"/>
      <c r="BY269" s="3432"/>
      <c r="BZ269" s="3432"/>
      <c r="CA269" s="3433"/>
      <c r="CB269" s="3433"/>
      <c r="CC269" s="3433"/>
      <c r="CD269" s="3433"/>
      <c r="CE269" s="3433"/>
      <c r="CF269" s="3433"/>
      <c r="CG269" s="3433"/>
      <c r="CH269" s="3433"/>
      <c r="CI269" s="3433"/>
      <c r="CJ269" s="3433"/>
      <c r="CK269" s="3433"/>
      <c r="CL269" s="3433"/>
      <c r="CM269" s="3433"/>
      <c r="CN269" s="3433"/>
      <c r="CO269" s="3433"/>
      <c r="CP269" s="3433"/>
      <c r="CQ269" s="3433"/>
      <c r="CR269" s="3433"/>
      <c r="CS269" s="3433"/>
      <c r="CT269" s="3433"/>
      <c r="CU269" s="3433"/>
      <c r="CV269" s="3433"/>
      <c r="CW269" s="3433"/>
      <c r="CX269" s="3433"/>
      <c r="CY269" s="3433"/>
      <c r="CZ269" s="3433"/>
      <c r="DA269" s="4058"/>
      <c r="DB269" s="4058"/>
      <c r="DC269" s="4058"/>
      <c r="DD269" s="4058"/>
      <c r="DE269" s="4058"/>
      <c r="DF269" s="4058"/>
      <c r="DG269" s="4058"/>
      <c r="DH269" s="4058"/>
      <c r="DI269" s="4058"/>
      <c r="DJ269" s="4058"/>
      <c r="DK269" s="4058"/>
      <c r="DL269" s="4058"/>
      <c r="DM269" s="4058"/>
      <c r="DN269" s="4058"/>
      <c r="DO269" s="4058"/>
      <c r="DP269" s="4058"/>
      <c r="DQ269" s="4058"/>
      <c r="DR269" s="4058"/>
      <c r="DS269" s="4058"/>
      <c r="DT269" s="4058"/>
      <c r="DU269" s="4058"/>
      <c r="DV269" s="4058"/>
      <c r="DW269" s="4058"/>
      <c r="DX269" s="4058"/>
      <c r="DY269" s="4058"/>
      <c r="DZ269" s="4058"/>
    </row>
    <row r="270" spans="1:130" s="3435" customFormat="1" x14ac:dyDescent="0.35">
      <c r="A270" s="4059"/>
      <c r="B270" s="4059"/>
      <c r="C270" s="4064" t="s">
        <v>33</v>
      </c>
      <c r="D270" s="4065" t="s">
        <v>34</v>
      </c>
      <c r="E270" s="4066" t="s">
        <v>35</v>
      </c>
      <c r="F270" s="3665" t="s">
        <v>34</v>
      </c>
      <c r="G270" s="4066" t="s">
        <v>35</v>
      </c>
      <c r="H270" s="3665" t="s">
        <v>34</v>
      </c>
      <c r="I270" s="4066" t="s">
        <v>35</v>
      </c>
      <c r="J270" s="3665" t="s">
        <v>34</v>
      </c>
      <c r="K270" s="4066" t="s">
        <v>35</v>
      </c>
      <c r="L270" s="3667" t="s">
        <v>34</v>
      </c>
      <c r="M270" s="3668" t="s">
        <v>35</v>
      </c>
      <c r="N270" s="3669" t="s">
        <v>34</v>
      </c>
      <c r="O270" s="3670" t="s">
        <v>35</v>
      </c>
      <c r="Z270" s="3432"/>
      <c r="AA270" s="3432"/>
      <c r="AB270" s="3432"/>
      <c r="AC270" s="3432"/>
      <c r="AD270" s="3432"/>
      <c r="AE270" s="3432"/>
      <c r="AF270" s="3432"/>
      <c r="AG270" s="3432"/>
      <c r="AH270" s="3432"/>
      <c r="AI270" s="3432"/>
      <c r="AJ270" s="3432"/>
      <c r="AK270" s="3432"/>
      <c r="AL270" s="3432"/>
      <c r="AM270" s="3432"/>
      <c r="AN270" s="3432"/>
      <c r="AO270" s="3432"/>
      <c r="AP270" s="3432"/>
      <c r="AQ270" s="3432"/>
      <c r="AR270" s="3432"/>
      <c r="AS270" s="3432"/>
      <c r="AT270" s="3432"/>
      <c r="AU270" s="3432"/>
      <c r="AV270" s="3432"/>
      <c r="AW270" s="3432"/>
      <c r="AX270" s="3432"/>
      <c r="AY270" s="3432"/>
      <c r="AZ270" s="3432"/>
      <c r="BA270" s="4057"/>
      <c r="BB270" s="4057"/>
      <c r="BC270" s="4057"/>
      <c r="BD270" s="4057"/>
      <c r="BE270" s="4057"/>
      <c r="BF270" s="4057"/>
      <c r="BG270" s="4057"/>
      <c r="BH270" s="4057"/>
      <c r="BI270" s="4057"/>
      <c r="BJ270" s="4057"/>
      <c r="BK270" s="4057"/>
      <c r="BL270" s="4057"/>
      <c r="BM270" s="4057"/>
      <c r="BN270" s="4057"/>
      <c r="BO270" s="4057"/>
      <c r="BP270" s="4057"/>
      <c r="BQ270" s="4057"/>
      <c r="BR270" s="4057"/>
      <c r="BS270" s="4057"/>
      <c r="BT270" s="4057"/>
      <c r="BU270" s="4057"/>
      <c r="BV270" s="4057"/>
      <c r="BW270" s="4057"/>
      <c r="BX270" s="4057"/>
      <c r="BY270" s="3432"/>
      <c r="BZ270" s="3432"/>
      <c r="CA270" s="3433"/>
      <c r="CB270" s="3433"/>
      <c r="CC270" s="3433"/>
      <c r="CD270" s="3433"/>
      <c r="CE270" s="3433"/>
      <c r="CF270" s="3433"/>
      <c r="CG270" s="3433"/>
      <c r="CH270" s="3433"/>
      <c r="CI270" s="3433"/>
      <c r="CJ270" s="3433"/>
      <c r="CK270" s="3433"/>
      <c r="CL270" s="3433"/>
      <c r="CM270" s="3433"/>
      <c r="CN270" s="3433"/>
      <c r="CO270" s="3433"/>
      <c r="CP270" s="3433"/>
      <c r="CQ270" s="3433"/>
      <c r="CR270" s="3433"/>
      <c r="CS270" s="3433"/>
      <c r="CT270" s="3433"/>
      <c r="CU270" s="3433"/>
      <c r="CV270" s="3433"/>
      <c r="CW270" s="3433"/>
      <c r="CX270" s="3433"/>
      <c r="CY270" s="3433"/>
      <c r="CZ270" s="3433"/>
      <c r="DA270" s="4058"/>
      <c r="DB270" s="4058"/>
      <c r="DC270" s="4058"/>
      <c r="DD270" s="4058"/>
      <c r="DE270" s="4058"/>
      <c r="DF270" s="4058"/>
      <c r="DG270" s="4058"/>
      <c r="DH270" s="4058"/>
      <c r="DI270" s="4058"/>
      <c r="DJ270" s="4058"/>
      <c r="DK270" s="4058"/>
      <c r="DL270" s="4058"/>
      <c r="DM270" s="4058"/>
      <c r="DN270" s="4058"/>
      <c r="DO270" s="4058"/>
      <c r="DP270" s="4058"/>
      <c r="DQ270" s="4058"/>
      <c r="DR270" s="4058"/>
      <c r="DS270" s="4058"/>
      <c r="DT270" s="4058"/>
      <c r="DU270" s="4058"/>
      <c r="DV270" s="4058"/>
      <c r="DW270" s="4058"/>
      <c r="DX270" s="4058"/>
      <c r="DY270" s="4058"/>
      <c r="DZ270" s="4058"/>
    </row>
    <row r="271" spans="1:130" s="3435" customFormat="1" x14ac:dyDescent="0.35">
      <c r="A271" s="4067" t="s">
        <v>2043</v>
      </c>
      <c r="B271" s="4068" t="s">
        <v>2099</v>
      </c>
      <c r="C271" s="4069">
        <f t="shared" ref="C271:C276" si="55">SUM(D271:E271)</f>
        <v>0</v>
      </c>
      <c r="D271" s="809">
        <f t="shared" ref="D271:E276" si="56">+F271+H271+J271+L271+N271</f>
        <v>0</v>
      </c>
      <c r="E271" s="4070">
        <f t="shared" si="56"/>
        <v>0</v>
      </c>
      <c r="F271" s="3678"/>
      <c r="G271" s="580"/>
      <c r="H271" s="3679"/>
      <c r="I271" s="580"/>
      <c r="J271" s="3679"/>
      <c r="K271" s="580"/>
      <c r="L271" s="3679"/>
      <c r="M271" s="577"/>
      <c r="N271" s="577"/>
      <c r="O271" s="580"/>
      <c r="Z271" s="3432"/>
      <c r="AA271" s="3432"/>
      <c r="AB271" s="3432"/>
      <c r="AC271" s="3432"/>
      <c r="AD271" s="3432"/>
      <c r="AE271" s="3432"/>
      <c r="AF271" s="3432"/>
      <c r="AG271" s="3432"/>
      <c r="AH271" s="3432"/>
      <c r="AI271" s="3432"/>
      <c r="AJ271" s="3432"/>
      <c r="AK271" s="3432"/>
      <c r="AL271" s="3432"/>
      <c r="AM271" s="3432"/>
      <c r="AN271" s="3432"/>
      <c r="AO271" s="3432"/>
      <c r="AP271" s="3432"/>
      <c r="AQ271" s="3432"/>
      <c r="AR271" s="3432"/>
      <c r="AS271" s="3432"/>
      <c r="AT271" s="3432"/>
      <c r="AU271" s="3432"/>
      <c r="AV271" s="3432"/>
      <c r="AW271" s="3432"/>
      <c r="AX271" s="3432"/>
      <c r="AY271" s="3432"/>
      <c r="AZ271" s="3432"/>
      <c r="BA271" s="4057"/>
      <c r="BB271" s="4057"/>
      <c r="BC271" s="4057"/>
      <c r="BD271" s="4057"/>
      <c r="BE271" s="4057"/>
      <c r="BF271" s="4057"/>
      <c r="BG271" s="4057"/>
      <c r="BH271" s="4057"/>
      <c r="BI271" s="4057"/>
      <c r="BJ271" s="4057"/>
      <c r="BK271" s="4057"/>
      <c r="BL271" s="4057"/>
      <c r="BM271" s="4057"/>
      <c r="BN271" s="4057"/>
      <c r="BO271" s="4057"/>
      <c r="BP271" s="4057"/>
      <c r="BQ271" s="4057"/>
      <c r="BR271" s="4057"/>
      <c r="BS271" s="4057"/>
      <c r="BT271" s="4057"/>
      <c r="BU271" s="4057"/>
      <c r="BV271" s="4057"/>
      <c r="BW271" s="4057"/>
      <c r="BX271" s="4057"/>
      <c r="BY271" s="3432"/>
      <c r="BZ271" s="3432"/>
      <c r="CA271" s="3433"/>
      <c r="CB271" s="3433"/>
      <c r="CC271" s="3433"/>
      <c r="CD271" s="3433"/>
      <c r="CE271" s="3433"/>
      <c r="CF271" s="3433"/>
      <c r="CG271" s="3433"/>
      <c r="CH271" s="3433"/>
      <c r="CI271" s="3433"/>
      <c r="CJ271" s="3433"/>
      <c r="CK271" s="3433"/>
      <c r="CL271" s="3433"/>
      <c r="CM271" s="3433"/>
      <c r="CN271" s="3433"/>
      <c r="CO271" s="3433"/>
      <c r="CP271" s="3433"/>
      <c r="CQ271" s="3433"/>
      <c r="CR271" s="3433"/>
      <c r="CS271" s="3433"/>
      <c r="CT271" s="3433"/>
      <c r="CU271" s="3433"/>
      <c r="CV271" s="3433"/>
      <c r="CW271" s="3433"/>
      <c r="CX271" s="3433"/>
      <c r="CY271" s="3433"/>
      <c r="CZ271" s="3433"/>
      <c r="DA271" s="4058"/>
      <c r="DB271" s="4058"/>
      <c r="DC271" s="4058"/>
      <c r="DD271" s="4058"/>
      <c r="DE271" s="4058"/>
      <c r="DF271" s="4058"/>
      <c r="DG271" s="4058"/>
      <c r="DH271" s="4058"/>
      <c r="DI271" s="4058"/>
      <c r="DJ271" s="4058"/>
      <c r="DK271" s="4058"/>
      <c r="DL271" s="4058"/>
      <c r="DM271" s="4058"/>
      <c r="DN271" s="4058"/>
      <c r="DO271" s="4058"/>
      <c r="DP271" s="4058"/>
      <c r="DQ271" s="4058"/>
      <c r="DR271" s="4058"/>
      <c r="DS271" s="4058"/>
      <c r="DT271" s="4058"/>
      <c r="DU271" s="4058"/>
      <c r="DV271" s="4058"/>
      <c r="DW271" s="4058"/>
      <c r="DX271" s="4058"/>
      <c r="DY271" s="4058"/>
      <c r="DZ271" s="4058"/>
    </row>
    <row r="272" spans="1:130" s="3435" customFormat="1" x14ac:dyDescent="0.35">
      <c r="A272" s="4071"/>
      <c r="B272" s="4072" t="s">
        <v>2100</v>
      </c>
      <c r="C272" s="1105">
        <f t="shared" si="55"/>
        <v>0</v>
      </c>
      <c r="D272" s="769">
        <f t="shared" si="56"/>
        <v>0</v>
      </c>
      <c r="E272" s="841">
        <f t="shared" si="56"/>
        <v>0</v>
      </c>
      <c r="F272" s="605"/>
      <c r="G272" s="588"/>
      <c r="H272" s="584"/>
      <c r="I272" s="588"/>
      <c r="J272" s="584"/>
      <c r="K272" s="588"/>
      <c r="L272" s="584"/>
      <c r="M272" s="585"/>
      <c r="N272" s="585"/>
      <c r="O272" s="588"/>
      <c r="Z272" s="3432"/>
      <c r="AA272" s="3432"/>
      <c r="AB272" s="3432"/>
      <c r="AC272" s="3432"/>
      <c r="AD272" s="3432"/>
      <c r="AE272" s="3432"/>
      <c r="AF272" s="3432"/>
      <c r="AG272" s="3432"/>
      <c r="AH272" s="3432"/>
      <c r="AI272" s="3432"/>
      <c r="AJ272" s="3432"/>
      <c r="AK272" s="3432"/>
      <c r="AL272" s="3432"/>
      <c r="AM272" s="3432"/>
      <c r="AN272" s="3432"/>
      <c r="AO272" s="3432"/>
      <c r="AP272" s="3432"/>
      <c r="AQ272" s="3432"/>
      <c r="AR272" s="3432"/>
      <c r="AS272" s="3432"/>
      <c r="AT272" s="3432"/>
      <c r="AU272" s="3432"/>
      <c r="AV272" s="3432"/>
      <c r="AW272" s="3432"/>
      <c r="AX272" s="3432"/>
      <c r="AY272" s="3432"/>
      <c r="AZ272" s="3432"/>
      <c r="BA272" s="4057"/>
      <c r="BB272" s="4057"/>
      <c r="BC272" s="4057"/>
      <c r="BD272" s="4057"/>
      <c r="BE272" s="4057"/>
      <c r="BF272" s="4057"/>
      <c r="BG272" s="4057"/>
      <c r="BH272" s="4057"/>
      <c r="BI272" s="4057"/>
      <c r="BJ272" s="4057"/>
      <c r="BK272" s="4057"/>
      <c r="BL272" s="4057"/>
      <c r="BM272" s="4057"/>
      <c r="BN272" s="4057"/>
      <c r="BO272" s="4057"/>
      <c r="BP272" s="4057"/>
      <c r="BQ272" s="4057"/>
      <c r="BR272" s="4057"/>
      <c r="BS272" s="4057"/>
      <c r="BT272" s="4057"/>
      <c r="BU272" s="4057"/>
      <c r="BV272" s="4057"/>
      <c r="BW272" s="4057"/>
      <c r="BX272" s="4057"/>
      <c r="BY272" s="3432"/>
      <c r="BZ272" s="3432"/>
      <c r="CA272" s="3433"/>
      <c r="CB272" s="3433"/>
      <c r="CC272" s="3433"/>
      <c r="CD272" s="3433"/>
      <c r="CE272" s="3433"/>
      <c r="CF272" s="3433"/>
      <c r="CG272" s="3433"/>
      <c r="CH272" s="3433"/>
      <c r="CI272" s="3433"/>
      <c r="CJ272" s="3433"/>
      <c r="CK272" s="3433"/>
      <c r="CL272" s="3433"/>
      <c r="CM272" s="3433"/>
      <c r="CN272" s="3433"/>
      <c r="CO272" s="3433"/>
      <c r="CP272" s="3433"/>
      <c r="CQ272" s="3433"/>
      <c r="CR272" s="3433"/>
      <c r="CS272" s="3433"/>
      <c r="CT272" s="3433"/>
      <c r="CU272" s="3433"/>
      <c r="CV272" s="3433"/>
      <c r="CW272" s="3433"/>
      <c r="CX272" s="3433"/>
      <c r="CY272" s="3433"/>
      <c r="CZ272" s="3433"/>
      <c r="DA272" s="4058"/>
      <c r="DB272" s="4058"/>
      <c r="DC272" s="4058"/>
      <c r="DD272" s="4058"/>
      <c r="DE272" s="4058"/>
      <c r="DF272" s="4058"/>
      <c r="DG272" s="4058"/>
      <c r="DH272" s="4058"/>
      <c r="DI272" s="4058"/>
      <c r="DJ272" s="4058"/>
      <c r="DK272" s="4058"/>
      <c r="DL272" s="4058"/>
      <c r="DM272" s="4058"/>
      <c r="DN272" s="4058"/>
      <c r="DO272" s="4058"/>
      <c r="DP272" s="4058"/>
      <c r="DQ272" s="4058"/>
      <c r="DR272" s="4058"/>
      <c r="DS272" s="4058"/>
      <c r="DT272" s="4058"/>
      <c r="DU272" s="4058"/>
      <c r="DV272" s="4058"/>
      <c r="DW272" s="4058"/>
      <c r="DX272" s="4058"/>
      <c r="DY272" s="4058"/>
      <c r="DZ272" s="4058"/>
    </row>
    <row r="273" spans="1:130" s="3435" customFormat="1" x14ac:dyDescent="0.35">
      <c r="A273" s="4073"/>
      <c r="B273" s="4074" t="s">
        <v>2101</v>
      </c>
      <c r="C273" s="2588">
        <f t="shared" si="55"/>
        <v>0</v>
      </c>
      <c r="D273" s="819">
        <f t="shared" si="56"/>
        <v>0</v>
      </c>
      <c r="E273" s="1205">
        <f t="shared" si="56"/>
        <v>0</v>
      </c>
      <c r="F273" s="612"/>
      <c r="G273" s="593"/>
      <c r="H273" s="589"/>
      <c r="I273" s="593"/>
      <c r="J273" s="589"/>
      <c r="K273" s="593"/>
      <c r="L273" s="589"/>
      <c r="M273" s="590"/>
      <c r="N273" s="590"/>
      <c r="O273" s="593"/>
      <c r="Z273" s="3432"/>
      <c r="AA273" s="3432"/>
      <c r="AB273" s="3432"/>
      <c r="AC273" s="3432"/>
      <c r="AD273" s="3432"/>
      <c r="AE273" s="3432"/>
      <c r="AF273" s="3432"/>
      <c r="AG273" s="3432"/>
      <c r="AH273" s="3432"/>
      <c r="AI273" s="3432"/>
      <c r="AJ273" s="3432"/>
      <c r="AK273" s="3432"/>
      <c r="AL273" s="3432"/>
      <c r="AM273" s="3432"/>
      <c r="AN273" s="3432"/>
      <c r="AO273" s="3432"/>
      <c r="AP273" s="3432"/>
      <c r="AQ273" s="3432"/>
      <c r="AR273" s="3432"/>
      <c r="AS273" s="3432"/>
      <c r="AT273" s="3432"/>
      <c r="AU273" s="3432"/>
      <c r="AV273" s="3432"/>
      <c r="AW273" s="3432"/>
      <c r="AX273" s="3432"/>
      <c r="AY273" s="3432"/>
      <c r="AZ273" s="3432"/>
      <c r="BA273" s="4057"/>
      <c r="BB273" s="4057"/>
      <c r="BC273" s="4057"/>
      <c r="BD273" s="4057"/>
      <c r="BE273" s="4057"/>
      <c r="BF273" s="4057"/>
      <c r="BG273" s="4057"/>
      <c r="BH273" s="4057"/>
      <c r="BI273" s="4057"/>
      <c r="BJ273" s="4057"/>
      <c r="BK273" s="4057"/>
      <c r="BL273" s="4057"/>
      <c r="BM273" s="4057"/>
      <c r="BN273" s="4057"/>
      <c r="BO273" s="4057"/>
      <c r="BP273" s="4057"/>
      <c r="BQ273" s="4057"/>
      <c r="BR273" s="4057"/>
      <c r="BS273" s="4057"/>
      <c r="BT273" s="4057"/>
      <c r="BU273" s="4057"/>
      <c r="BV273" s="4057"/>
      <c r="BW273" s="4057"/>
      <c r="BX273" s="4057"/>
      <c r="BY273" s="3432"/>
      <c r="BZ273" s="3432"/>
      <c r="CA273" s="3433"/>
      <c r="CB273" s="3433"/>
      <c r="CC273" s="3433"/>
      <c r="CD273" s="3433"/>
      <c r="CE273" s="3433"/>
      <c r="CF273" s="3433"/>
      <c r="CG273" s="3433"/>
      <c r="CH273" s="3433"/>
      <c r="CI273" s="3433"/>
      <c r="CJ273" s="3433"/>
      <c r="CK273" s="3433"/>
      <c r="CL273" s="3433"/>
      <c r="CM273" s="3433"/>
      <c r="CN273" s="3433"/>
      <c r="CO273" s="3433"/>
      <c r="CP273" s="3433"/>
      <c r="CQ273" s="3433"/>
      <c r="CR273" s="3433"/>
      <c r="CS273" s="3433"/>
      <c r="CT273" s="3433"/>
      <c r="CU273" s="3433"/>
      <c r="CV273" s="3433"/>
      <c r="CW273" s="3433"/>
      <c r="CX273" s="3433"/>
      <c r="CY273" s="3433"/>
      <c r="CZ273" s="3433"/>
      <c r="DA273" s="4058"/>
      <c r="DB273" s="4058"/>
      <c r="DC273" s="4058"/>
      <c r="DD273" s="4058"/>
      <c r="DE273" s="4058"/>
      <c r="DF273" s="4058"/>
      <c r="DG273" s="4058"/>
      <c r="DH273" s="4058"/>
      <c r="DI273" s="4058"/>
      <c r="DJ273" s="4058"/>
      <c r="DK273" s="4058"/>
      <c r="DL273" s="4058"/>
      <c r="DM273" s="4058"/>
      <c r="DN273" s="4058"/>
      <c r="DO273" s="4058"/>
      <c r="DP273" s="4058"/>
      <c r="DQ273" s="4058"/>
      <c r="DR273" s="4058"/>
      <c r="DS273" s="4058"/>
      <c r="DT273" s="4058"/>
      <c r="DU273" s="4058"/>
      <c r="DV273" s="4058"/>
      <c r="DW273" s="4058"/>
      <c r="DX273" s="4058"/>
      <c r="DY273" s="4058"/>
      <c r="DZ273" s="4058"/>
    </row>
    <row r="274" spans="1:130" s="3435" customFormat="1" x14ac:dyDescent="0.35">
      <c r="A274" s="4067" t="s">
        <v>2198</v>
      </c>
      <c r="B274" s="4075" t="s">
        <v>2099</v>
      </c>
      <c r="C274" s="4069">
        <f t="shared" si="55"/>
        <v>0</v>
      </c>
      <c r="D274" s="809">
        <f t="shared" si="56"/>
        <v>0</v>
      </c>
      <c r="E274" s="4070">
        <f t="shared" si="56"/>
        <v>0</v>
      </c>
      <c r="F274" s="3678"/>
      <c r="G274" s="580"/>
      <c r="H274" s="3679"/>
      <c r="I274" s="580"/>
      <c r="J274" s="3679"/>
      <c r="K274" s="580"/>
      <c r="L274" s="3679"/>
      <c r="M274" s="577"/>
      <c r="N274" s="577"/>
      <c r="O274" s="580"/>
      <c r="Z274" s="3432"/>
      <c r="AA274" s="3432"/>
      <c r="AB274" s="3432"/>
      <c r="AC274" s="3432"/>
      <c r="AD274" s="3432"/>
      <c r="AE274" s="3432"/>
      <c r="AF274" s="3432"/>
      <c r="AG274" s="3432"/>
      <c r="AH274" s="3432"/>
      <c r="AI274" s="3432"/>
      <c r="AJ274" s="3432"/>
      <c r="AK274" s="3432"/>
      <c r="AL274" s="3432"/>
      <c r="AM274" s="3432"/>
      <c r="AN274" s="3432"/>
      <c r="AO274" s="3432"/>
      <c r="AP274" s="3432"/>
      <c r="AQ274" s="3432"/>
      <c r="AR274" s="3432"/>
      <c r="AS274" s="3432"/>
      <c r="AT274" s="3432"/>
      <c r="AU274" s="3432"/>
      <c r="AV274" s="3432"/>
      <c r="AW274" s="3432"/>
      <c r="AX274" s="3432"/>
      <c r="AY274" s="3432"/>
      <c r="AZ274" s="3432"/>
      <c r="BA274" s="4057"/>
      <c r="BB274" s="4057"/>
      <c r="BC274" s="4057"/>
      <c r="BD274" s="4057"/>
      <c r="BE274" s="4057"/>
      <c r="BF274" s="4057"/>
      <c r="BG274" s="4057"/>
      <c r="BH274" s="4057"/>
      <c r="BI274" s="4057"/>
      <c r="BJ274" s="4057"/>
      <c r="BK274" s="4057"/>
      <c r="BL274" s="4057"/>
      <c r="BM274" s="4057"/>
      <c r="BN274" s="4057"/>
      <c r="BO274" s="4057"/>
      <c r="BP274" s="4057"/>
      <c r="BQ274" s="4057"/>
      <c r="BR274" s="4057"/>
      <c r="BS274" s="4057"/>
      <c r="BT274" s="4057"/>
      <c r="BU274" s="4057"/>
      <c r="BV274" s="4057"/>
      <c r="BW274" s="4057"/>
      <c r="BX274" s="4057"/>
      <c r="BY274" s="3432"/>
      <c r="BZ274" s="3432"/>
      <c r="CA274" s="3433"/>
      <c r="CB274" s="3433"/>
      <c r="CC274" s="3433"/>
      <c r="CD274" s="3433"/>
      <c r="CE274" s="3433"/>
      <c r="CF274" s="3433"/>
      <c r="CG274" s="3433"/>
      <c r="CH274" s="3433"/>
      <c r="CI274" s="3433"/>
      <c r="CJ274" s="3433"/>
      <c r="CK274" s="3433"/>
      <c r="CL274" s="3433"/>
      <c r="CM274" s="3433"/>
      <c r="CN274" s="3433"/>
      <c r="CO274" s="3433"/>
      <c r="CP274" s="3433"/>
      <c r="CQ274" s="3433"/>
      <c r="CR274" s="3433"/>
      <c r="CS274" s="3433"/>
      <c r="CT274" s="3433"/>
      <c r="CU274" s="3433"/>
      <c r="CV274" s="3433"/>
      <c r="CW274" s="3433"/>
      <c r="CX274" s="3433"/>
      <c r="CY274" s="3433"/>
      <c r="CZ274" s="3433"/>
      <c r="DA274" s="4058"/>
      <c r="DB274" s="4058"/>
      <c r="DC274" s="4058"/>
      <c r="DD274" s="4058"/>
      <c r="DE274" s="4058"/>
      <c r="DF274" s="4058"/>
      <c r="DG274" s="4058"/>
      <c r="DH274" s="4058"/>
      <c r="DI274" s="4058"/>
      <c r="DJ274" s="4058"/>
      <c r="DK274" s="4058"/>
      <c r="DL274" s="4058"/>
      <c r="DM274" s="4058"/>
      <c r="DN274" s="4058"/>
      <c r="DO274" s="4058"/>
      <c r="DP274" s="4058"/>
      <c r="DQ274" s="4058"/>
      <c r="DR274" s="4058"/>
      <c r="DS274" s="4058"/>
      <c r="DT274" s="4058"/>
      <c r="DU274" s="4058"/>
      <c r="DV274" s="4058"/>
      <c r="DW274" s="4058"/>
      <c r="DX274" s="4058"/>
      <c r="DY274" s="4058"/>
      <c r="DZ274" s="4058"/>
    </row>
    <row r="275" spans="1:130" s="3435" customFormat="1" x14ac:dyDescent="0.35">
      <c r="A275" s="4071"/>
      <c r="B275" s="4072" t="s">
        <v>2100</v>
      </c>
      <c r="C275" s="1105">
        <f t="shared" si="55"/>
        <v>0</v>
      </c>
      <c r="D275" s="769">
        <f t="shared" si="56"/>
        <v>0</v>
      </c>
      <c r="E275" s="841">
        <f t="shared" si="56"/>
        <v>0</v>
      </c>
      <c r="F275" s="605"/>
      <c r="G275" s="588"/>
      <c r="H275" s="584"/>
      <c r="I275" s="588"/>
      <c r="J275" s="584"/>
      <c r="K275" s="588"/>
      <c r="L275" s="584"/>
      <c r="M275" s="585"/>
      <c r="N275" s="585"/>
      <c r="O275" s="588"/>
      <c r="Z275" s="3432"/>
      <c r="AA275" s="3432"/>
      <c r="AB275" s="3432"/>
      <c r="AC275" s="3432"/>
      <c r="AD275" s="3432"/>
      <c r="AE275" s="3432"/>
      <c r="AF275" s="3432"/>
      <c r="AG275" s="3432"/>
      <c r="AH275" s="3432"/>
      <c r="AI275" s="3432"/>
      <c r="AJ275" s="3432"/>
      <c r="AK275" s="3432"/>
      <c r="AL275" s="3432"/>
      <c r="AM275" s="3432"/>
      <c r="AN275" s="3432"/>
      <c r="AO275" s="3432"/>
      <c r="AP275" s="3432"/>
      <c r="AQ275" s="3432"/>
      <c r="AR275" s="3432"/>
      <c r="AS275" s="3432"/>
      <c r="AT275" s="3432"/>
      <c r="AU275" s="3432"/>
      <c r="AV275" s="3432"/>
      <c r="AW275" s="3432"/>
      <c r="AX275" s="3432"/>
      <c r="AY275" s="3432"/>
      <c r="AZ275" s="3432"/>
      <c r="BA275" s="4057"/>
      <c r="BB275" s="4057"/>
      <c r="BC275" s="4057"/>
      <c r="BD275" s="4057"/>
      <c r="BE275" s="4057"/>
      <c r="BF275" s="4057"/>
      <c r="BG275" s="4057"/>
      <c r="BH275" s="4057"/>
      <c r="BI275" s="4057"/>
      <c r="BJ275" s="4057"/>
      <c r="BK275" s="4057"/>
      <c r="BL275" s="4057"/>
      <c r="BM275" s="4057"/>
      <c r="BN275" s="4057"/>
      <c r="BO275" s="4057"/>
      <c r="BP275" s="4057"/>
      <c r="BQ275" s="4057"/>
      <c r="BR275" s="4057"/>
      <c r="BS275" s="4057"/>
      <c r="BT275" s="4057"/>
      <c r="BU275" s="4057"/>
      <c r="BV275" s="4057"/>
      <c r="BW275" s="4057"/>
      <c r="BX275" s="4057"/>
      <c r="BY275" s="3432"/>
      <c r="BZ275" s="3432"/>
      <c r="CA275" s="3433"/>
      <c r="CB275" s="3433"/>
      <c r="CC275" s="3433"/>
      <c r="CD275" s="3433"/>
      <c r="CE275" s="3433"/>
      <c r="CF275" s="3433"/>
      <c r="CG275" s="3433"/>
      <c r="CH275" s="3433"/>
      <c r="CI275" s="3433"/>
      <c r="CJ275" s="3433"/>
      <c r="CK275" s="3433"/>
      <c r="CL275" s="3433"/>
      <c r="CM275" s="3433"/>
      <c r="CN275" s="3433"/>
      <c r="CO275" s="3433"/>
      <c r="CP275" s="3433"/>
      <c r="CQ275" s="3433"/>
      <c r="CR275" s="3433"/>
      <c r="CS275" s="3433"/>
      <c r="CT275" s="3433"/>
      <c r="CU275" s="3433"/>
      <c r="CV275" s="3433"/>
      <c r="CW275" s="3433"/>
      <c r="CX275" s="3433"/>
      <c r="CY275" s="3433"/>
      <c r="CZ275" s="3433"/>
      <c r="DA275" s="4058"/>
      <c r="DB275" s="4058"/>
      <c r="DC275" s="4058"/>
      <c r="DD275" s="4058"/>
      <c r="DE275" s="4058"/>
      <c r="DF275" s="4058"/>
      <c r="DG275" s="4058"/>
      <c r="DH275" s="4058"/>
      <c r="DI275" s="4058"/>
      <c r="DJ275" s="4058"/>
      <c r="DK275" s="4058"/>
      <c r="DL275" s="4058"/>
      <c r="DM275" s="4058"/>
      <c r="DN275" s="4058"/>
      <c r="DO275" s="4058"/>
      <c r="DP275" s="4058"/>
      <c r="DQ275" s="4058"/>
      <c r="DR275" s="4058"/>
      <c r="DS275" s="4058"/>
      <c r="DT275" s="4058"/>
      <c r="DU275" s="4058"/>
      <c r="DV275" s="4058"/>
      <c r="DW275" s="4058"/>
      <c r="DX275" s="4058"/>
      <c r="DY275" s="4058"/>
      <c r="DZ275" s="4058"/>
    </row>
    <row r="276" spans="1:130" s="3435" customFormat="1" x14ac:dyDescent="0.35">
      <c r="A276" s="4073"/>
      <c r="B276" s="4076" t="s">
        <v>2101</v>
      </c>
      <c r="C276" s="2588">
        <f t="shared" si="55"/>
        <v>0</v>
      </c>
      <c r="D276" s="819">
        <f t="shared" si="56"/>
        <v>0</v>
      </c>
      <c r="E276" s="1205">
        <f t="shared" si="56"/>
        <v>0</v>
      </c>
      <c r="F276" s="612"/>
      <c r="G276" s="593"/>
      <c r="H276" s="589"/>
      <c r="I276" s="593"/>
      <c r="J276" s="589"/>
      <c r="K276" s="593"/>
      <c r="L276" s="589"/>
      <c r="M276" s="590"/>
      <c r="N276" s="590"/>
      <c r="O276" s="593"/>
      <c r="Z276" s="3432"/>
      <c r="AA276" s="3432"/>
      <c r="AB276" s="3432"/>
      <c r="AC276" s="3432"/>
      <c r="AD276" s="3432"/>
      <c r="AE276" s="3432"/>
      <c r="AF276" s="3432"/>
      <c r="AG276" s="3432"/>
      <c r="AH276" s="3432"/>
      <c r="AI276" s="3432"/>
      <c r="AJ276" s="3432"/>
      <c r="AK276" s="3432"/>
      <c r="AL276" s="3432"/>
      <c r="AM276" s="3432"/>
      <c r="AN276" s="3432"/>
      <c r="AO276" s="3432"/>
      <c r="AP276" s="3432"/>
      <c r="AQ276" s="3432"/>
      <c r="AR276" s="3432"/>
      <c r="AS276" s="3432"/>
      <c r="AT276" s="3432"/>
      <c r="AU276" s="3432"/>
      <c r="AV276" s="3432"/>
      <c r="AW276" s="3432"/>
      <c r="AX276" s="3432"/>
      <c r="AY276" s="3432"/>
      <c r="AZ276" s="3432"/>
      <c r="BA276" s="4057"/>
      <c r="BB276" s="4057"/>
      <c r="BC276" s="4057"/>
      <c r="BD276" s="4057"/>
      <c r="BE276" s="4057"/>
      <c r="BF276" s="4057"/>
      <c r="BG276" s="4057"/>
      <c r="BH276" s="4057"/>
      <c r="BI276" s="4057"/>
      <c r="BJ276" s="4057"/>
      <c r="BK276" s="4057"/>
      <c r="BL276" s="4057"/>
      <c r="BM276" s="4057"/>
      <c r="BN276" s="4057"/>
      <c r="BO276" s="4057"/>
      <c r="BP276" s="4057"/>
      <c r="BQ276" s="4057"/>
      <c r="BR276" s="4057"/>
      <c r="BS276" s="4057"/>
      <c r="BT276" s="4057"/>
      <c r="BU276" s="4057"/>
      <c r="BV276" s="4057"/>
      <c r="BW276" s="4057"/>
      <c r="BX276" s="4057"/>
      <c r="BY276" s="3432"/>
      <c r="BZ276" s="3432"/>
      <c r="CA276" s="3433"/>
      <c r="CB276" s="3433"/>
      <c r="CC276" s="3433"/>
      <c r="CD276" s="3433"/>
      <c r="CE276" s="3433"/>
      <c r="CF276" s="3433"/>
      <c r="CG276" s="3433"/>
      <c r="CH276" s="3433"/>
      <c r="CI276" s="3433"/>
      <c r="CJ276" s="3433"/>
      <c r="CK276" s="3433"/>
      <c r="CL276" s="3433"/>
      <c r="CM276" s="3433"/>
      <c r="CN276" s="3433"/>
      <c r="CO276" s="3433"/>
      <c r="CP276" s="3433"/>
      <c r="CQ276" s="3433"/>
      <c r="CR276" s="3433"/>
      <c r="CS276" s="3433"/>
      <c r="CT276" s="3433"/>
      <c r="CU276" s="3433"/>
      <c r="CV276" s="3433"/>
      <c r="CW276" s="3433"/>
      <c r="CX276" s="3433"/>
      <c r="CY276" s="3433"/>
      <c r="CZ276" s="3433"/>
      <c r="DA276" s="4058"/>
      <c r="DB276" s="4058"/>
      <c r="DC276" s="4058"/>
      <c r="DD276" s="4058"/>
      <c r="DE276" s="4058"/>
      <c r="DF276" s="4058"/>
      <c r="DG276" s="4058"/>
      <c r="DH276" s="4058"/>
      <c r="DI276" s="4058"/>
      <c r="DJ276" s="4058"/>
      <c r="DK276" s="4058"/>
      <c r="DL276" s="4058"/>
      <c r="DM276" s="4058"/>
      <c r="DN276" s="4058"/>
      <c r="DO276" s="4058"/>
      <c r="DP276" s="4058"/>
      <c r="DQ276" s="4058"/>
      <c r="DR276" s="4058"/>
      <c r="DS276" s="4058"/>
      <c r="DT276" s="4058"/>
      <c r="DU276" s="4058"/>
      <c r="DV276" s="4058"/>
      <c r="DW276" s="4058"/>
      <c r="DX276" s="4058"/>
      <c r="DY276" s="4058"/>
      <c r="DZ276" s="4058"/>
    </row>
    <row r="277" spans="1:130" s="3435" customFormat="1" ht="22.9" customHeight="1" x14ac:dyDescent="0.35">
      <c r="A277" s="4077" t="s">
        <v>2199</v>
      </c>
      <c r="B277" s="3370"/>
      <c r="C277" s="3370"/>
      <c r="D277" s="3370"/>
      <c r="E277" s="3370"/>
      <c r="F277" s="519"/>
      <c r="G277" s="519"/>
      <c r="H277" s="519"/>
      <c r="I277" s="519"/>
      <c r="J277" s="519"/>
      <c r="K277" s="519"/>
      <c r="L277" s="519"/>
      <c r="M277" s="519"/>
      <c r="N277" s="519"/>
      <c r="O277" s="519"/>
      <c r="P277" s="519"/>
      <c r="Q277" s="519"/>
      <c r="R277" s="519"/>
      <c r="S277" s="519"/>
      <c r="T277" s="519"/>
      <c r="U277" s="519"/>
      <c r="V277" s="519"/>
      <c r="W277" s="519"/>
      <c r="X277" s="519"/>
      <c r="Y277" s="519"/>
      <c r="Z277" s="519"/>
      <c r="AA277" s="519"/>
      <c r="AB277" s="519"/>
      <c r="AC277" s="519"/>
      <c r="AD277" s="519"/>
      <c r="AE277" s="519"/>
      <c r="AF277" s="519"/>
      <c r="AG277" s="519"/>
      <c r="AH277" s="519"/>
      <c r="AI277" s="519"/>
      <c r="AJ277" s="519"/>
      <c r="AK277" s="519"/>
      <c r="AL277" s="519"/>
      <c r="AM277" s="519"/>
      <c r="AN277" s="519"/>
      <c r="AO277" s="519"/>
      <c r="AP277" s="519"/>
      <c r="AQ277" s="519"/>
      <c r="AR277" s="519"/>
      <c r="AS277" s="519"/>
      <c r="AT277" s="519"/>
      <c r="AU277" s="519"/>
      <c r="AV277" s="519"/>
      <c r="AW277" s="519"/>
      <c r="AX277" s="519"/>
      <c r="AY277" s="3432"/>
      <c r="AZ277" s="3432"/>
      <c r="BA277" s="4057"/>
      <c r="BB277" s="4057"/>
      <c r="BC277" s="4057"/>
      <c r="BD277" s="4057"/>
      <c r="BE277" s="4057"/>
      <c r="BF277" s="4057"/>
      <c r="BG277" s="4057"/>
      <c r="BH277" s="4057"/>
      <c r="BI277" s="4057"/>
      <c r="BJ277" s="4057"/>
      <c r="BK277" s="4057"/>
      <c r="BL277" s="4057"/>
      <c r="BM277" s="4057"/>
      <c r="BN277" s="4057"/>
      <c r="BO277" s="4057"/>
      <c r="BP277" s="4057"/>
      <c r="BQ277" s="4057"/>
      <c r="BR277" s="4057"/>
      <c r="BS277" s="4057"/>
      <c r="BT277" s="4057"/>
      <c r="BU277" s="4057"/>
      <c r="BV277" s="4057"/>
      <c r="BW277" s="4057"/>
      <c r="BX277" s="4057"/>
      <c r="BY277" s="3432"/>
      <c r="BZ277" s="3432"/>
      <c r="CA277" s="3433"/>
      <c r="CB277" s="3433"/>
      <c r="CC277" s="3433"/>
      <c r="CD277" s="3433"/>
      <c r="CE277" s="3433"/>
      <c r="CF277" s="3433"/>
      <c r="CG277" s="3433"/>
      <c r="CH277" s="3433"/>
      <c r="CI277" s="3433"/>
      <c r="CJ277" s="3433"/>
      <c r="CK277" s="3433"/>
      <c r="CL277" s="3433"/>
      <c r="CM277" s="3433"/>
      <c r="CN277" s="3433"/>
      <c r="CO277" s="3433"/>
      <c r="CP277" s="3433"/>
      <c r="CQ277" s="3433"/>
      <c r="CR277" s="3433"/>
      <c r="CS277" s="3433"/>
      <c r="CT277" s="3433"/>
      <c r="CU277" s="3433"/>
      <c r="CV277" s="3433"/>
      <c r="CW277" s="3433"/>
      <c r="CX277" s="3433"/>
      <c r="CY277" s="3433"/>
      <c r="CZ277" s="3433"/>
      <c r="DA277" s="4058"/>
      <c r="DB277" s="4058"/>
      <c r="DC277" s="4058"/>
      <c r="DD277" s="4058"/>
      <c r="DE277" s="4058"/>
      <c r="DF277" s="4058"/>
      <c r="DG277" s="4058"/>
      <c r="DH277" s="4058"/>
      <c r="DI277" s="4058"/>
      <c r="DJ277" s="4058"/>
      <c r="DK277" s="4058"/>
      <c r="DL277" s="4058"/>
      <c r="DM277" s="4058"/>
      <c r="DN277" s="4058"/>
      <c r="DO277" s="4058"/>
      <c r="DP277" s="4058"/>
      <c r="DQ277" s="4058"/>
      <c r="DR277" s="4058"/>
      <c r="DS277" s="4058"/>
      <c r="DT277" s="4058"/>
      <c r="DU277" s="4058"/>
      <c r="DV277" s="4058"/>
      <c r="DW277" s="4058"/>
      <c r="DX277" s="4058"/>
      <c r="DY277" s="4058"/>
      <c r="DZ277" s="4058"/>
    </row>
    <row r="278" spans="1:130" s="3435" customFormat="1" ht="14.5" customHeight="1" x14ac:dyDescent="0.35">
      <c r="A278" s="4078" t="s">
        <v>497</v>
      </c>
      <c r="B278" s="4078" t="s">
        <v>53</v>
      </c>
      <c r="C278" s="4060" t="s">
        <v>498</v>
      </c>
      <c r="D278" s="4061"/>
      <c r="E278" s="3889"/>
      <c r="F278" s="3646" t="s">
        <v>629</v>
      </c>
      <c r="G278" s="3647"/>
      <c r="H278" s="3647"/>
      <c r="I278" s="3647"/>
      <c r="J278" s="3647"/>
      <c r="K278" s="3647"/>
      <c r="L278" s="3647"/>
      <c r="M278" s="3647"/>
      <c r="N278" s="3647"/>
      <c r="O278" s="3647"/>
      <c r="P278" s="3647"/>
      <c r="Q278" s="3647"/>
      <c r="R278" s="3647"/>
      <c r="S278" s="3647"/>
      <c r="T278" s="3647"/>
      <c r="U278" s="3647"/>
      <c r="V278" s="3647"/>
      <c r="W278" s="3647"/>
      <c r="X278" s="3647"/>
      <c r="Y278" s="3647"/>
      <c r="Z278" s="3647"/>
      <c r="AA278" s="3647"/>
      <c r="AB278" s="3647"/>
      <c r="AC278" s="3647"/>
      <c r="AD278" s="3647"/>
      <c r="AE278" s="3647"/>
      <c r="AF278" s="3647"/>
      <c r="AG278" s="3647"/>
      <c r="AH278" s="3647"/>
      <c r="AI278" s="3647"/>
      <c r="AJ278" s="3647"/>
      <c r="AK278" s="3647"/>
      <c r="AL278" s="3647"/>
      <c r="AM278" s="3888"/>
      <c r="AN278" s="4079" t="s">
        <v>2200</v>
      </c>
      <c r="AO278" s="3647"/>
      <c r="AP278" s="3647"/>
      <c r="AQ278" s="3647"/>
      <c r="AR278" s="3647"/>
      <c r="AS278" s="3647"/>
      <c r="AT278" s="3647"/>
      <c r="AU278" s="3888"/>
      <c r="AV278" s="3889" t="s">
        <v>178</v>
      </c>
      <c r="AW278" s="3889" t="s">
        <v>517</v>
      </c>
      <c r="AX278" s="3792" t="s">
        <v>10</v>
      </c>
      <c r="AY278" s="3432"/>
      <c r="AZ278" s="3432"/>
      <c r="BA278" s="4057"/>
      <c r="BB278" s="4057"/>
      <c r="BC278" s="4057"/>
      <c r="BD278" s="4057"/>
      <c r="BE278" s="4057"/>
      <c r="BF278" s="4057"/>
      <c r="BG278" s="4057"/>
      <c r="BH278" s="4057"/>
      <c r="BI278" s="4057"/>
      <c r="BJ278" s="4057"/>
      <c r="BK278" s="4057"/>
      <c r="BL278" s="4057"/>
      <c r="BM278" s="4057"/>
      <c r="BN278" s="4057"/>
      <c r="BO278" s="4057"/>
      <c r="BP278" s="4057"/>
      <c r="BQ278" s="4057"/>
      <c r="BR278" s="4057"/>
      <c r="BS278" s="4057"/>
      <c r="BT278" s="4057"/>
      <c r="BU278" s="4057"/>
      <c r="BV278" s="4057"/>
      <c r="BW278" s="4057"/>
      <c r="BX278" s="4057"/>
      <c r="BY278" s="3432"/>
      <c r="BZ278" s="3432"/>
      <c r="CA278" s="3433"/>
      <c r="CB278" s="3433"/>
      <c r="CC278" s="3433"/>
      <c r="CD278" s="3433"/>
      <c r="CE278" s="3433"/>
      <c r="CF278" s="3433"/>
      <c r="CG278" s="3433"/>
      <c r="CH278" s="3433"/>
      <c r="CI278" s="3433"/>
      <c r="CJ278" s="3433"/>
      <c r="CK278" s="3433"/>
      <c r="CL278" s="3433"/>
      <c r="CM278" s="3433"/>
      <c r="CN278" s="3433"/>
      <c r="CO278" s="3433"/>
      <c r="CP278" s="3433"/>
      <c r="CQ278" s="3433"/>
      <c r="CR278" s="3433"/>
      <c r="CS278" s="3433"/>
      <c r="CT278" s="3433"/>
      <c r="CU278" s="3433"/>
      <c r="CV278" s="3433"/>
      <c r="CW278" s="3433"/>
      <c r="CX278" s="3433"/>
      <c r="CY278" s="3433"/>
      <c r="CZ278" s="3433"/>
      <c r="DA278" s="4058"/>
      <c r="DB278" s="4058"/>
      <c r="DC278" s="4058"/>
      <c r="DD278" s="4058"/>
      <c r="DE278" s="4058"/>
      <c r="DF278" s="4058"/>
      <c r="DG278" s="4058"/>
      <c r="DH278" s="4058"/>
      <c r="DI278" s="4058"/>
      <c r="DJ278" s="4058"/>
      <c r="DK278" s="4058"/>
      <c r="DL278" s="4058"/>
      <c r="DM278" s="4058"/>
      <c r="DN278" s="4058"/>
      <c r="DO278" s="4058"/>
      <c r="DP278" s="4058"/>
      <c r="DQ278" s="4058"/>
      <c r="DR278" s="4058"/>
      <c r="DS278" s="4058"/>
      <c r="DT278" s="4058"/>
      <c r="DU278" s="4058"/>
      <c r="DV278" s="4058"/>
      <c r="DW278" s="4058"/>
      <c r="DX278" s="4058"/>
      <c r="DY278" s="4058"/>
      <c r="DZ278" s="4058"/>
    </row>
    <row r="279" spans="1:130" s="3435" customFormat="1" ht="32.5" customHeight="1" x14ac:dyDescent="0.35">
      <c r="A279" s="4080"/>
      <c r="B279" s="4080"/>
      <c r="C279" s="4081"/>
      <c r="D279" s="4063"/>
      <c r="E279" s="2234"/>
      <c r="F279" s="3646" t="s">
        <v>386</v>
      </c>
      <c r="G279" s="3648"/>
      <c r="H279" s="3646" t="s">
        <v>203</v>
      </c>
      <c r="I279" s="3648"/>
      <c r="J279" s="3646" t="s">
        <v>204</v>
      </c>
      <c r="K279" s="3648"/>
      <c r="L279" s="3646" t="s">
        <v>205</v>
      </c>
      <c r="M279" s="3648"/>
      <c r="N279" s="3646" t="s">
        <v>206</v>
      </c>
      <c r="O279" s="3648"/>
      <c r="P279" s="4082" t="s">
        <v>21</v>
      </c>
      <c r="Q279" s="4083"/>
      <c r="R279" s="4082" t="s">
        <v>22</v>
      </c>
      <c r="S279" s="4083"/>
      <c r="T279" s="4082" t="s">
        <v>23</v>
      </c>
      <c r="U279" s="4083"/>
      <c r="V279" s="4082" t="s">
        <v>24</v>
      </c>
      <c r="W279" s="4083"/>
      <c r="X279" s="4082" t="s">
        <v>25</v>
      </c>
      <c r="Y279" s="4083"/>
      <c r="Z279" s="4082" t="s">
        <v>26</v>
      </c>
      <c r="AA279" s="4083"/>
      <c r="AB279" s="4082" t="s">
        <v>27</v>
      </c>
      <c r="AC279" s="4083"/>
      <c r="AD279" s="4082" t="s">
        <v>28</v>
      </c>
      <c r="AE279" s="4083"/>
      <c r="AF279" s="4082" t="s">
        <v>29</v>
      </c>
      <c r="AG279" s="4083"/>
      <c r="AH279" s="4082" t="s">
        <v>30</v>
      </c>
      <c r="AI279" s="4083"/>
      <c r="AJ279" s="4082" t="s">
        <v>31</v>
      </c>
      <c r="AK279" s="4083"/>
      <c r="AL279" s="4082" t="s">
        <v>32</v>
      </c>
      <c r="AM279" s="4084"/>
      <c r="AN279" s="4079" t="s">
        <v>463</v>
      </c>
      <c r="AO279" s="3648"/>
      <c r="AP279" s="3646" t="s">
        <v>2201</v>
      </c>
      <c r="AQ279" s="3648"/>
      <c r="AR279" s="3646" t="s">
        <v>2202</v>
      </c>
      <c r="AS279" s="3648"/>
      <c r="AT279" s="3646" t="s">
        <v>2203</v>
      </c>
      <c r="AU279" s="3888"/>
      <c r="AV279" s="2178"/>
      <c r="AW279" s="2178"/>
      <c r="AX279" s="3807"/>
      <c r="AY279" s="3432"/>
      <c r="AZ279" s="3432"/>
      <c r="BA279" s="4057"/>
      <c r="BB279" s="4057"/>
      <c r="BC279" s="4057"/>
      <c r="BD279" s="4057"/>
      <c r="BE279" s="4057"/>
      <c r="BF279" s="4057"/>
      <c r="BG279" s="4057"/>
      <c r="BH279" s="4057"/>
      <c r="BI279" s="4057"/>
      <c r="BJ279" s="4057"/>
      <c r="BK279" s="4057"/>
      <c r="BL279" s="4057"/>
      <c r="BM279" s="4057"/>
      <c r="BN279" s="4057"/>
      <c r="BO279" s="4057"/>
      <c r="BP279" s="4057"/>
      <c r="BQ279" s="4057"/>
      <c r="BR279" s="4057"/>
      <c r="BS279" s="4057"/>
      <c r="BT279" s="4057"/>
      <c r="BU279" s="4057"/>
      <c r="BV279" s="4057"/>
      <c r="BW279" s="4057"/>
      <c r="BX279" s="4057"/>
      <c r="BY279" s="3432"/>
      <c r="BZ279" s="3432"/>
      <c r="CA279" s="3433"/>
      <c r="CB279" s="3433"/>
      <c r="CC279" s="3433"/>
      <c r="CD279" s="3433"/>
      <c r="CE279" s="3433"/>
      <c r="CF279" s="3433"/>
      <c r="CG279" s="3433"/>
      <c r="CH279" s="3433"/>
      <c r="CI279" s="3433"/>
      <c r="CJ279" s="3433"/>
      <c r="CK279" s="3433"/>
      <c r="CL279" s="3433"/>
      <c r="CM279" s="3433"/>
      <c r="CN279" s="3433"/>
      <c r="CO279" s="3433"/>
      <c r="CP279" s="3433"/>
      <c r="CQ279" s="3433"/>
      <c r="CR279" s="3433"/>
      <c r="CS279" s="3433"/>
      <c r="CT279" s="3433"/>
      <c r="CU279" s="3433"/>
      <c r="CV279" s="3433"/>
      <c r="CW279" s="3433"/>
      <c r="CX279" s="3433"/>
      <c r="CY279" s="3433"/>
      <c r="CZ279" s="3433"/>
      <c r="DA279" s="4058"/>
      <c r="DB279" s="4058"/>
      <c r="DC279" s="4058"/>
      <c r="DD279" s="4058"/>
      <c r="DE279" s="4058"/>
      <c r="DF279" s="4058"/>
      <c r="DG279" s="4058"/>
      <c r="DH279" s="4058"/>
      <c r="DI279" s="4058"/>
      <c r="DJ279" s="4058"/>
      <c r="DK279" s="4058"/>
      <c r="DL279" s="4058"/>
      <c r="DM279" s="4058"/>
      <c r="DN279" s="4058"/>
      <c r="DO279" s="4058"/>
      <c r="DP279" s="4058"/>
      <c r="DQ279" s="4058"/>
      <c r="DR279" s="4058"/>
      <c r="DS279" s="4058"/>
      <c r="DT279" s="4058"/>
      <c r="DU279" s="4058"/>
      <c r="DV279" s="4058"/>
      <c r="DW279" s="4058"/>
      <c r="DX279" s="4058"/>
      <c r="DY279" s="4058"/>
      <c r="DZ279" s="4058"/>
    </row>
    <row r="280" spans="1:130" s="3435" customFormat="1" x14ac:dyDescent="0.35">
      <c r="A280" s="4085"/>
      <c r="B280" s="4085"/>
      <c r="C280" s="4064" t="s">
        <v>33</v>
      </c>
      <c r="D280" s="4086" t="s">
        <v>34</v>
      </c>
      <c r="E280" s="1201" t="s">
        <v>35</v>
      </c>
      <c r="F280" s="3667" t="s">
        <v>34</v>
      </c>
      <c r="G280" s="1201" t="s">
        <v>35</v>
      </c>
      <c r="H280" s="3667" t="s">
        <v>34</v>
      </c>
      <c r="I280" s="1201" t="s">
        <v>35</v>
      </c>
      <c r="J280" s="3667" t="s">
        <v>34</v>
      </c>
      <c r="K280" s="1201" t="s">
        <v>35</v>
      </c>
      <c r="L280" s="3667" t="s">
        <v>34</v>
      </c>
      <c r="M280" s="1201" t="s">
        <v>35</v>
      </c>
      <c r="N280" s="3667" t="s">
        <v>34</v>
      </c>
      <c r="O280" s="1201" t="s">
        <v>35</v>
      </c>
      <c r="P280" s="3667" t="s">
        <v>34</v>
      </c>
      <c r="Q280" s="1201" t="s">
        <v>35</v>
      </c>
      <c r="R280" s="3667" t="s">
        <v>34</v>
      </c>
      <c r="S280" s="1201" t="s">
        <v>35</v>
      </c>
      <c r="T280" s="3667" t="s">
        <v>34</v>
      </c>
      <c r="U280" s="1201" t="s">
        <v>35</v>
      </c>
      <c r="V280" s="3667" t="s">
        <v>34</v>
      </c>
      <c r="W280" s="1201" t="s">
        <v>35</v>
      </c>
      <c r="X280" s="3667" t="s">
        <v>34</v>
      </c>
      <c r="Y280" s="1201" t="s">
        <v>35</v>
      </c>
      <c r="Z280" s="3667" t="s">
        <v>34</v>
      </c>
      <c r="AA280" s="1201" t="s">
        <v>35</v>
      </c>
      <c r="AB280" s="3667" t="s">
        <v>34</v>
      </c>
      <c r="AC280" s="1201" t="s">
        <v>35</v>
      </c>
      <c r="AD280" s="3667" t="s">
        <v>34</v>
      </c>
      <c r="AE280" s="1201" t="s">
        <v>35</v>
      </c>
      <c r="AF280" s="3667" t="s">
        <v>34</v>
      </c>
      <c r="AG280" s="1201" t="s">
        <v>35</v>
      </c>
      <c r="AH280" s="3667" t="s">
        <v>34</v>
      </c>
      <c r="AI280" s="1201" t="s">
        <v>35</v>
      </c>
      <c r="AJ280" s="3667" t="s">
        <v>34</v>
      </c>
      <c r="AK280" s="1201" t="s">
        <v>35</v>
      </c>
      <c r="AL280" s="3667" t="s">
        <v>34</v>
      </c>
      <c r="AM280" s="1160" t="s">
        <v>35</v>
      </c>
      <c r="AN280" s="3667" t="s">
        <v>34</v>
      </c>
      <c r="AO280" s="1201" t="s">
        <v>35</v>
      </c>
      <c r="AP280" s="3667" t="s">
        <v>34</v>
      </c>
      <c r="AQ280" s="1201" t="s">
        <v>35</v>
      </c>
      <c r="AR280" s="3667" t="s">
        <v>34</v>
      </c>
      <c r="AS280" s="1201" t="s">
        <v>35</v>
      </c>
      <c r="AT280" s="3667" t="s">
        <v>34</v>
      </c>
      <c r="AU280" s="1160" t="s">
        <v>35</v>
      </c>
      <c r="AV280" s="2234"/>
      <c r="AW280" s="2234"/>
      <c r="AX280" s="3819"/>
      <c r="AY280" s="3432"/>
      <c r="AZ280" s="3432"/>
      <c r="BA280" s="4057"/>
      <c r="BB280" s="4057"/>
      <c r="BC280" s="4057"/>
      <c r="BD280" s="4057"/>
      <c r="BE280" s="4057"/>
      <c r="BF280" s="4057"/>
      <c r="BG280" s="4057"/>
      <c r="BH280" s="4057"/>
      <c r="BI280" s="4057"/>
      <c r="BJ280" s="4057"/>
      <c r="BK280" s="4057"/>
      <c r="BL280" s="4057"/>
      <c r="BM280" s="4057"/>
      <c r="BN280" s="4057"/>
      <c r="BO280" s="4057"/>
      <c r="BP280" s="4057"/>
      <c r="BQ280" s="4057"/>
      <c r="BR280" s="4057"/>
      <c r="BS280" s="4057"/>
      <c r="BT280" s="4057"/>
      <c r="BU280" s="4057"/>
      <c r="BV280" s="4057"/>
      <c r="BW280" s="4057"/>
      <c r="BX280" s="4057"/>
      <c r="BY280" s="3432"/>
      <c r="BZ280" s="3432"/>
      <c r="CA280" s="3433"/>
      <c r="CB280" s="3433"/>
      <c r="CC280" s="3433"/>
      <c r="CD280" s="3433"/>
      <c r="CE280" s="3433"/>
      <c r="CF280" s="3433"/>
      <c r="CG280" s="3433"/>
      <c r="CH280" s="3433"/>
      <c r="CI280" s="3433"/>
      <c r="CJ280" s="3433"/>
      <c r="CK280" s="3433"/>
      <c r="CL280" s="3433"/>
      <c r="CM280" s="3433"/>
      <c r="CN280" s="3433"/>
      <c r="CO280" s="3433"/>
      <c r="CP280" s="3433"/>
      <c r="CQ280" s="3433"/>
      <c r="CR280" s="3433"/>
      <c r="CS280" s="3433"/>
      <c r="CT280" s="3433"/>
      <c r="CU280" s="3433"/>
      <c r="CV280" s="3433"/>
      <c r="CW280" s="3433"/>
      <c r="CX280" s="3433"/>
      <c r="CY280" s="3433"/>
      <c r="CZ280" s="3433"/>
      <c r="DA280" s="4058"/>
      <c r="DB280" s="4058"/>
      <c r="DC280" s="4058"/>
      <c r="DD280" s="4058"/>
      <c r="DE280" s="4058"/>
      <c r="DF280" s="4058"/>
      <c r="DG280" s="4058"/>
      <c r="DH280" s="4058"/>
      <c r="DI280" s="4058"/>
      <c r="DJ280" s="4058"/>
      <c r="DK280" s="4058"/>
      <c r="DL280" s="4058"/>
      <c r="DM280" s="4058"/>
      <c r="DN280" s="4058"/>
      <c r="DO280" s="4058"/>
      <c r="DP280" s="4058"/>
      <c r="DQ280" s="4058"/>
      <c r="DR280" s="4058"/>
      <c r="DS280" s="4058"/>
      <c r="DT280" s="4058"/>
      <c r="DU280" s="4058"/>
      <c r="DV280" s="4058"/>
      <c r="DW280" s="4058"/>
      <c r="DX280" s="4058"/>
      <c r="DY280" s="4058"/>
      <c r="DZ280" s="4058"/>
    </row>
    <row r="281" spans="1:130" s="3435" customFormat="1" x14ac:dyDescent="0.35">
      <c r="A281" s="4087" t="s">
        <v>2204</v>
      </c>
      <c r="B281" s="4088" t="s">
        <v>87</v>
      </c>
      <c r="C281" s="4089">
        <f t="shared" ref="C281:C307" si="57">SUM(D281,E281)</f>
        <v>0</v>
      </c>
      <c r="D281" s="1163">
        <f>SUM(F281,H281,J281,L281,N281,P281,R281,T281,V281,X281,Z281,AB281,AD281,AF281,AH281,AJ281,AL281)</f>
        <v>0</v>
      </c>
      <c r="E281" s="4090">
        <f t="shared" ref="D281:E296" si="58">SUM(G281,I281,K281,M281,O281,Q281,S281,U281,W281,Y281,AA281,AC281,AE281,AG281,AI281,AK281,AM281)</f>
        <v>0</v>
      </c>
      <c r="F281" s="3679"/>
      <c r="G281" s="580"/>
      <c r="H281" s="3679"/>
      <c r="I281" s="580"/>
      <c r="J281" s="3679"/>
      <c r="K281" s="580"/>
      <c r="L281" s="3679"/>
      <c r="M281" s="580"/>
      <c r="N281" s="3679"/>
      <c r="O281" s="580"/>
      <c r="P281" s="3679"/>
      <c r="Q281" s="580"/>
      <c r="R281" s="3679"/>
      <c r="S281" s="580"/>
      <c r="T281" s="3679"/>
      <c r="U281" s="580"/>
      <c r="V281" s="3679"/>
      <c r="W281" s="580"/>
      <c r="X281" s="3679"/>
      <c r="Y281" s="580"/>
      <c r="Z281" s="3679"/>
      <c r="AA281" s="580"/>
      <c r="AB281" s="3679"/>
      <c r="AC281" s="580"/>
      <c r="AD281" s="3679"/>
      <c r="AE281" s="580"/>
      <c r="AF281" s="3679"/>
      <c r="AG281" s="580"/>
      <c r="AH281" s="3679"/>
      <c r="AI281" s="580"/>
      <c r="AJ281" s="3679"/>
      <c r="AK281" s="580"/>
      <c r="AL281" s="3679"/>
      <c r="AM281" s="579"/>
      <c r="AN281" s="4089">
        <f>SUM(AP281,AR281,AT281)</f>
        <v>0</v>
      </c>
      <c r="AO281" s="4089">
        <f>SUM(AQ281,AS281,AU281)</f>
        <v>0</v>
      </c>
      <c r="AP281" s="3679"/>
      <c r="AQ281" s="580"/>
      <c r="AR281" s="3679"/>
      <c r="AS281" s="580"/>
      <c r="AT281" s="3679"/>
      <c r="AU281" s="579"/>
      <c r="AV281" s="4091"/>
      <c r="AW281" s="4092"/>
      <c r="AX281" s="4093"/>
      <c r="AY281" s="4057"/>
      <c r="AZ281" s="3432"/>
      <c r="BA281" s="4057"/>
      <c r="BB281" s="4057"/>
      <c r="BC281" s="4057"/>
      <c r="BD281" s="4057"/>
      <c r="BE281" s="4057"/>
      <c r="BF281" s="4057"/>
      <c r="BG281" s="4057"/>
      <c r="BH281" s="4057"/>
      <c r="BI281" s="4057"/>
      <c r="BJ281" s="4057"/>
      <c r="BK281" s="4057"/>
      <c r="BL281" s="4057"/>
      <c r="BM281" s="4057"/>
      <c r="BN281" s="4057"/>
      <c r="BO281" s="4057"/>
      <c r="BP281" s="4057"/>
      <c r="BQ281" s="4057"/>
      <c r="BR281" s="4057"/>
      <c r="BS281" s="4057"/>
      <c r="BT281" s="4057"/>
      <c r="BU281" s="4057"/>
      <c r="BV281" s="4057"/>
      <c r="BW281" s="4057"/>
      <c r="BX281" s="4057"/>
      <c r="BY281" s="3432"/>
      <c r="BZ281" s="3432"/>
      <c r="CA281" s="3433"/>
      <c r="CB281" s="3433"/>
      <c r="CC281" s="3433"/>
      <c r="CD281" s="3433"/>
      <c r="CE281" s="3433"/>
      <c r="CF281" s="3433"/>
      <c r="CG281" s="3433"/>
      <c r="CH281" s="3433"/>
      <c r="CI281" s="3433"/>
      <c r="CJ281" s="3433"/>
      <c r="CK281" s="3433"/>
      <c r="CL281" s="3433"/>
      <c r="CM281" s="3433"/>
      <c r="CN281" s="3433"/>
      <c r="CO281" s="3433"/>
      <c r="CP281" s="3433"/>
      <c r="CQ281" s="3433"/>
      <c r="CR281" s="3433"/>
      <c r="CS281" s="3433"/>
      <c r="CT281" s="3433"/>
      <c r="CU281" s="3433"/>
      <c r="CV281" s="3433"/>
      <c r="CW281" s="3433"/>
      <c r="CX281" s="3433"/>
      <c r="CY281" s="3433"/>
      <c r="CZ281" s="3433"/>
      <c r="DA281" s="4058"/>
      <c r="DB281" s="4058"/>
      <c r="DC281" s="4058"/>
      <c r="DD281" s="4058"/>
      <c r="DE281" s="4058"/>
      <c r="DF281" s="4058"/>
      <c r="DG281" s="4058"/>
      <c r="DH281" s="4058"/>
      <c r="DI281" s="4058"/>
      <c r="DJ281" s="4058"/>
      <c r="DK281" s="4058"/>
      <c r="DL281" s="4058"/>
      <c r="DM281" s="4058"/>
      <c r="DN281" s="4058"/>
      <c r="DO281" s="4058"/>
      <c r="DP281" s="4058"/>
      <c r="DQ281" s="4058"/>
      <c r="DR281" s="4058"/>
      <c r="DS281" s="4058"/>
      <c r="DT281" s="4058"/>
      <c r="DU281" s="4058"/>
      <c r="DV281" s="4058"/>
      <c r="DW281" s="4058"/>
      <c r="DX281" s="4058"/>
      <c r="DY281" s="4058"/>
      <c r="DZ281" s="4058"/>
    </row>
    <row r="282" spans="1:130" s="3435" customFormat="1" x14ac:dyDescent="0.35">
      <c r="A282" s="4094"/>
      <c r="B282" s="4095" t="s">
        <v>66</v>
      </c>
      <c r="C282" s="1166">
        <f t="shared" si="57"/>
        <v>0</v>
      </c>
      <c r="D282" s="1167">
        <f t="shared" si="58"/>
        <v>0</v>
      </c>
      <c r="E282" s="1168">
        <f t="shared" si="58"/>
        <v>0</v>
      </c>
      <c r="F282" s="662"/>
      <c r="G282" s="897"/>
      <c r="H282" s="662"/>
      <c r="I282" s="897"/>
      <c r="J282" s="662"/>
      <c r="K282" s="897"/>
      <c r="L282" s="662"/>
      <c r="M282" s="897"/>
      <c r="N282" s="662"/>
      <c r="O282" s="897"/>
      <c r="P282" s="662"/>
      <c r="Q282" s="897"/>
      <c r="R282" s="662"/>
      <c r="S282" s="897"/>
      <c r="T282" s="662"/>
      <c r="U282" s="897"/>
      <c r="V282" s="662"/>
      <c r="W282" s="897"/>
      <c r="X282" s="662"/>
      <c r="Y282" s="897"/>
      <c r="Z282" s="662"/>
      <c r="AA282" s="897"/>
      <c r="AB282" s="662"/>
      <c r="AC282" s="897"/>
      <c r="AD282" s="662"/>
      <c r="AE282" s="897"/>
      <c r="AF282" s="662"/>
      <c r="AG282" s="897"/>
      <c r="AH282" s="662"/>
      <c r="AI282" s="897"/>
      <c r="AJ282" s="662"/>
      <c r="AK282" s="897"/>
      <c r="AL282" s="662"/>
      <c r="AM282" s="601"/>
      <c r="AN282" s="1166">
        <f>SUM(AP282,AR282,AT282)</f>
        <v>0</v>
      </c>
      <c r="AO282" s="1166">
        <f>SUM(AQ282,AS282,AU282)</f>
        <v>0</v>
      </c>
      <c r="AP282" s="662"/>
      <c r="AQ282" s="897"/>
      <c r="AR282" s="662"/>
      <c r="AS282" s="897"/>
      <c r="AT282" s="662"/>
      <c r="AU282" s="601"/>
      <c r="AV282" s="4096"/>
      <c r="AW282" s="603"/>
      <c r="AX282" s="951"/>
      <c r="AY282" s="4057"/>
      <c r="AZ282" s="3432"/>
      <c r="BA282" s="4057"/>
      <c r="BB282" s="4057"/>
      <c r="BC282" s="4057"/>
      <c r="BD282" s="4057"/>
      <c r="BE282" s="4057"/>
      <c r="BF282" s="4057"/>
      <c r="BG282" s="4057"/>
      <c r="BH282" s="4057"/>
      <c r="BI282" s="4057"/>
      <c r="BJ282" s="4057"/>
      <c r="BK282" s="4057"/>
      <c r="BL282" s="4057"/>
      <c r="BM282" s="4057"/>
      <c r="BN282" s="4057"/>
      <c r="BO282" s="4057"/>
      <c r="BP282" s="4057"/>
      <c r="BQ282" s="4057"/>
      <c r="BR282" s="4057"/>
      <c r="BS282" s="4057"/>
      <c r="BT282" s="4057"/>
      <c r="BU282" s="4057"/>
      <c r="BV282" s="4057"/>
      <c r="BW282" s="4057"/>
      <c r="BX282" s="4057"/>
      <c r="BY282" s="3432"/>
      <c r="BZ282" s="3432"/>
      <c r="CA282" s="3433"/>
      <c r="CB282" s="3433"/>
      <c r="CC282" s="3433"/>
      <c r="CD282" s="3433"/>
      <c r="CE282" s="3433"/>
      <c r="CF282" s="3433"/>
      <c r="CG282" s="3433"/>
      <c r="CH282" s="3433"/>
      <c r="CI282" s="3433"/>
      <c r="CJ282" s="3433"/>
      <c r="CK282" s="3433"/>
      <c r="CL282" s="3433"/>
      <c r="CM282" s="3433"/>
      <c r="CN282" s="3433"/>
      <c r="CO282" s="3433"/>
      <c r="CP282" s="3433"/>
      <c r="CQ282" s="3433"/>
      <c r="CR282" s="3433"/>
      <c r="CS282" s="3433"/>
      <c r="CT282" s="3433"/>
      <c r="CU282" s="3433"/>
      <c r="CV282" s="3433"/>
      <c r="CW282" s="3433"/>
      <c r="CX282" s="3433"/>
      <c r="CY282" s="3433"/>
      <c r="CZ282" s="3433"/>
      <c r="DA282" s="4058"/>
      <c r="DB282" s="4058"/>
      <c r="DC282" s="4058"/>
      <c r="DD282" s="4058"/>
      <c r="DE282" s="4058"/>
      <c r="DF282" s="4058"/>
      <c r="DG282" s="4058"/>
      <c r="DH282" s="4058"/>
      <c r="DI282" s="4058"/>
      <c r="DJ282" s="4058"/>
      <c r="DK282" s="4058"/>
      <c r="DL282" s="4058"/>
      <c r="DM282" s="4058"/>
      <c r="DN282" s="4058"/>
      <c r="DO282" s="4058"/>
      <c r="DP282" s="4058"/>
      <c r="DQ282" s="4058"/>
      <c r="DR282" s="4058"/>
      <c r="DS282" s="4058"/>
      <c r="DT282" s="4058"/>
      <c r="DU282" s="4058"/>
      <c r="DV282" s="4058"/>
      <c r="DW282" s="4058"/>
      <c r="DX282" s="4058"/>
      <c r="DY282" s="4058"/>
      <c r="DZ282" s="4058"/>
    </row>
    <row r="283" spans="1:130" s="3435" customFormat="1" x14ac:dyDescent="0.35">
      <c r="A283" s="4097"/>
      <c r="B283" s="4098" t="s">
        <v>2205</v>
      </c>
      <c r="C283" s="4099">
        <f>SUM(D283,E283)</f>
        <v>0</v>
      </c>
      <c r="D283" s="4100">
        <f t="shared" si="58"/>
        <v>0</v>
      </c>
      <c r="E283" s="4101">
        <f t="shared" si="58"/>
        <v>0</v>
      </c>
      <c r="F283" s="4102">
        <f t="shared" ref="F283:AN283" si="59">SUM(F281:F282)</f>
        <v>0</v>
      </c>
      <c r="G283" s="4103">
        <f t="shared" si="59"/>
        <v>0</v>
      </c>
      <c r="H283" s="4102">
        <f t="shared" si="59"/>
        <v>0</v>
      </c>
      <c r="I283" s="4103">
        <f t="shared" si="59"/>
        <v>0</v>
      </c>
      <c r="J283" s="4102">
        <f t="shared" si="59"/>
        <v>0</v>
      </c>
      <c r="K283" s="4104">
        <f t="shared" si="59"/>
        <v>0</v>
      </c>
      <c r="L283" s="4102">
        <f t="shared" si="59"/>
        <v>0</v>
      </c>
      <c r="M283" s="4104">
        <f t="shared" si="59"/>
        <v>0</v>
      </c>
      <c r="N283" s="4102">
        <f t="shared" si="59"/>
        <v>0</v>
      </c>
      <c r="O283" s="4104">
        <f t="shared" si="59"/>
        <v>0</v>
      </c>
      <c r="P283" s="4102">
        <f t="shared" si="59"/>
        <v>0</v>
      </c>
      <c r="Q283" s="4104">
        <f t="shared" si="59"/>
        <v>0</v>
      </c>
      <c r="R283" s="4102">
        <f t="shared" si="59"/>
        <v>0</v>
      </c>
      <c r="S283" s="4104">
        <f t="shared" si="59"/>
        <v>0</v>
      </c>
      <c r="T283" s="4102">
        <f t="shared" si="59"/>
        <v>0</v>
      </c>
      <c r="U283" s="4104">
        <f t="shared" si="59"/>
        <v>0</v>
      </c>
      <c r="V283" s="4102">
        <f t="shared" si="59"/>
        <v>0</v>
      </c>
      <c r="W283" s="4104">
        <f t="shared" si="59"/>
        <v>0</v>
      </c>
      <c r="X283" s="4102">
        <f t="shared" si="59"/>
        <v>0</v>
      </c>
      <c r="Y283" s="4104">
        <f t="shared" si="59"/>
        <v>0</v>
      </c>
      <c r="Z283" s="4102">
        <f t="shared" si="59"/>
        <v>0</v>
      </c>
      <c r="AA283" s="4104">
        <f t="shared" si="59"/>
        <v>0</v>
      </c>
      <c r="AB283" s="4102">
        <f t="shared" si="59"/>
        <v>0</v>
      </c>
      <c r="AC283" s="4104">
        <f t="shared" si="59"/>
        <v>0</v>
      </c>
      <c r="AD283" s="4102">
        <f t="shared" si="59"/>
        <v>0</v>
      </c>
      <c r="AE283" s="4104">
        <f t="shared" si="59"/>
        <v>0</v>
      </c>
      <c r="AF283" s="4102">
        <f t="shared" si="59"/>
        <v>0</v>
      </c>
      <c r="AG283" s="4104">
        <f t="shared" si="59"/>
        <v>0</v>
      </c>
      <c r="AH283" s="4102">
        <f t="shared" si="59"/>
        <v>0</v>
      </c>
      <c r="AI283" s="4104">
        <f t="shared" si="59"/>
        <v>0</v>
      </c>
      <c r="AJ283" s="4102">
        <f t="shared" si="59"/>
        <v>0</v>
      </c>
      <c r="AK283" s="4104">
        <f t="shared" si="59"/>
        <v>0</v>
      </c>
      <c r="AL283" s="4105">
        <f t="shared" si="59"/>
        <v>0</v>
      </c>
      <c r="AM283" s="4106">
        <f>SUM(AM281:AM282)</f>
        <v>0</v>
      </c>
      <c r="AN283" s="4099">
        <f t="shared" si="59"/>
        <v>0</v>
      </c>
      <c r="AO283" s="4099">
        <f>SUM(AO281:AO282)</f>
        <v>0</v>
      </c>
      <c r="AP283" s="4102">
        <f>SUM(AP281:AP282)</f>
        <v>0</v>
      </c>
      <c r="AQ283" s="4104">
        <f t="shared" ref="AQ283:AX283" si="60">SUM(AQ281:AQ282)</f>
        <v>0</v>
      </c>
      <c r="AR283" s="4102">
        <f t="shared" si="60"/>
        <v>0</v>
      </c>
      <c r="AS283" s="4104">
        <f t="shared" si="60"/>
        <v>0</v>
      </c>
      <c r="AT283" s="4105">
        <f t="shared" si="60"/>
        <v>0</v>
      </c>
      <c r="AU283" s="4106">
        <f t="shared" si="60"/>
        <v>0</v>
      </c>
      <c r="AV283" s="4103">
        <f t="shared" si="60"/>
        <v>0</v>
      </c>
      <c r="AW283" s="4103">
        <f>SUM(AW281:AW282)</f>
        <v>0</v>
      </c>
      <c r="AX283" s="4107">
        <f t="shared" si="60"/>
        <v>0</v>
      </c>
      <c r="AY283" s="4057"/>
      <c r="AZ283" s="3432"/>
      <c r="BA283" s="4057"/>
      <c r="BB283" s="4057"/>
      <c r="BC283" s="4057"/>
      <c r="BD283" s="4057"/>
      <c r="BE283" s="4057"/>
      <c r="BF283" s="4057"/>
      <c r="BG283" s="4057"/>
      <c r="BH283" s="4057"/>
      <c r="BI283" s="4057"/>
      <c r="BJ283" s="4057"/>
      <c r="BK283" s="4057"/>
      <c r="BL283" s="4057"/>
      <c r="BM283" s="4057"/>
      <c r="BN283" s="4057"/>
      <c r="BO283" s="4057"/>
      <c r="BP283" s="4057"/>
      <c r="BQ283" s="4057"/>
      <c r="BR283" s="4057"/>
      <c r="BS283" s="4057"/>
      <c r="BT283" s="4057"/>
      <c r="BU283" s="4057"/>
      <c r="BV283" s="4057"/>
      <c r="BW283" s="4057"/>
      <c r="BX283" s="4057"/>
      <c r="BY283" s="3432"/>
      <c r="BZ283" s="3432"/>
      <c r="CA283" s="3433"/>
      <c r="CB283" s="3433"/>
      <c r="CC283" s="3433"/>
      <c r="CD283" s="3433"/>
      <c r="CE283" s="3433"/>
      <c r="CF283" s="3433"/>
      <c r="CG283" s="3433"/>
      <c r="CH283" s="3433"/>
      <c r="CI283" s="3433"/>
      <c r="CJ283" s="3433"/>
      <c r="CK283" s="3433"/>
      <c r="CL283" s="3433"/>
      <c r="CM283" s="3433"/>
      <c r="CN283" s="3433"/>
      <c r="CO283" s="3433"/>
      <c r="CP283" s="3433"/>
      <c r="CQ283" s="3433"/>
      <c r="CR283" s="3433"/>
      <c r="CS283" s="3433"/>
      <c r="CT283" s="3433"/>
      <c r="CU283" s="3433"/>
      <c r="CV283" s="3433"/>
      <c r="CW283" s="3433"/>
      <c r="CX283" s="3433"/>
      <c r="CY283" s="3433"/>
      <c r="CZ283" s="3433"/>
      <c r="DA283" s="4058"/>
      <c r="DB283" s="4058"/>
      <c r="DC283" s="4058"/>
      <c r="DD283" s="4058"/>
      <c r="DE283" s="4058"/>
      <c r="DF283" s="4058"/>
      <c r="DG283" s="4058"/>
      <c r="DH283" s="4058"/>
      <c r="DI283" s="4058"/>
      <c r="DJ283" s="4058"/>
      <c r="DK283" s="4058"/>
      <c r="DL283" s="4058"/>
      <c r="DM283" s="4058"/>
      <c r="DN283" s="4058"/>
      <c r="DO283" s="4058"/>
      <c r="DP283" s="4058"/>
      <c r="DQ283" s="4058"/>
      <c r="DR283" s="4058"/>
      <c r="DS283" s="4058"/>
      <c r="DT283" s="4058"/>
      <c r="DU283" s="4058"/>
      <c r="DV283" s="4058"/>
      <c r="DW283" s="4058"/>
      <c r="DX283" s="4058"/>
      <c r="DY283" s="4058"/>
      <c r="DZ283" s="4058"/>
    </row>
    <row r="284" spans="1:130" s="3435" customFormat="1" x14ac:dyDescent="0.35">
      <c r="A284" s="4087" t="s">
        <v>2206</v>
      </c>
      <c r="B284" s="4088" t="s">
        <v>87</v>
      </c>
      <c r="C284" s="4089">
        <f t="shared" si="57"/>
        <v>0</v>
      </c>
      <c r="D284" s="1163">
        <f t="shared" si="58"/>
        <v>0</v>
      </c>
      <c r="E284" s="4090">
        <f t="shared" si="58"/>
        <v>0</v>
      </c>
      <c r="F284" s="3679"/>
      <c r="G284" s="580"/>
      <c r="H284" s="3679"/>
      <c r="I284" s="580"/>
      <c r="J284" s="3679"/>
      <c r="K284" s="580"/>
      <c r="L284" s="3679"/>
      <c r="M284" s="580"/>
      <c r="N284" s="3679"/>
      <c r="O284" s="580"/>
      <c r="P284" s="3679"/>
      <c r="Q284" s="580"/>
      <c r="R284" s="3679"/>
      <c r="S284" s="580"/>
      <c r="T284" s="3679"/>
      <c r="U284" s="580"/>
      <c r="V284" s="3679"/>
      <c r="W284" s="580"/>
      <c r="X284" s="3679"/>
      <c r="Y284" s="580"/>
      <c r="Z284" s="3679"/>
      <c r="AA284" s="580"/>
      <c r="AB284" s="3679"/>
      <c r="AC284" s="580"/>
      <c r="AD284" s="3679"/>
      <c r="AE284" s="580"/>
      <c r="AF284" s="3679"/>
      <c r="AG284" s="580"/>
      <c r="AH284" s="3679"/>
      <c r="AI284" s="580"/>
      <c r="AJ284" s="3679"/>
      <c r="AK284" s="580"/>
      <c r="AL284" s="3679"/>
      <c r="AM284" s="579"/>
      <c r="AN284" s="4108"/>
      <c r="AO284" s="4108"/>
      <c r="AP284" s="4109"/>
      <c r="AQ284" s="4110"/>
      <c r="AR284" s="4109"/>
      <c r="AS284" s="4110"/>
      <c r="AT284" s="4109"/>
      <c r="AU284" s="4111"/>
      <c r="AV284" s="4091"/>
      <c r="AW284" s="4091"/>
      <c r="AX284" s="4112"/>
      <c r="AY284" s="4057"/>
      <c r="AZ284" s="3432"/>
      <c r="BA284" s="4057"/>
      <c r="BB284" s="4057"/>
      <c r="BC284" s="4057"/>
      <c r="BD284" s="4057"/>
      <c r="BE284" s="4057"/>
      <c r="BF284" s="4057"/>
      <c r="BG284" s="4057"/>
      <c r="BH284" s="4057"/>
      <c r="BI284" s="4057"/>
      <c r="BJ284" s="4057"/>
      <c r="BK284" s="4057"/>
      <c r="BL284" s="4057"/>
      <c r="BM284" s="4057"/>
      <c r="BN284" s="4057"/>
      <c r="BO284" s="4057"/>
      <c r="BP284" s="4057"/>
      <c r="BQ284" s="4057"/>
      <c r="BR284" s="4057"/>
      <c r="BS284" s="4057"/>
      <c r="BT284" s="4057"/>
      <c r="BU284" s="4057"/>
      <c r="BV284" s="4057"/>
      <c r="BW284" s="4057"/>
      <c r="BX284" s="4057"/>
      <c r="BY284" s="3432"/>
      <c r="BZ284" s="3432"/>
      <c r="CA284" s="3433"/>
      <c r="CB284" s="3433"/>
      <c r="CC284" s="3433"/>
      <c r="CD284" s="3433"/>
      <c r="CE284" s="3433"/>
      <c r="CF284" s="3433"/>
      <c r="CG284" s="3433"/>
      <c r="CH284" s="3433"/>
      <c r="CI284" s="3433"/>
      <c r="CJ284" s="3433"/>
      <c r="CK284" s="3433"/>
      <c r="CL284" s="3433"/>
      <c r="CM284" s="3433"/>
      <c r="CN284" s="3433"/>
      <c r="CO284" s="3433"/>
      <c r="CP284" s="3433"/>
      <c r="CQ284" s="3433"/>
      <c r="CR284" s="3433"/>
      <c r="CS284" s="3433"/>
      <c r="CT284" s="3433"/>
      <c r="CU284" s="3433"/>
      <c r="CV284" s="3433"/>
      <c r="CW284" s="3433"/>
      <c r="CX284" s="3433"/>
      <c r="CY284" s="3433"/>
      <c r="CZ284" s="3433"/>
      <c r="DA284" s="4058"/>
      <c r="DB284" s="4058"/>
      <c r="DC284" s="4058"/>
      <c r="DD284" s="4058"/>
      <c r="DE284" s="4058"/>
      <c r="DF284" s="4058"/>
      <c r="DG284" s="4058"/>
      <c r="DH284" s="4058"/>
      <c r="DI284" s="4058"/>
      <c r="DJ284" s="4058"/>
      <c r="DK284" s="4058"/>
      <c r="DL284" s="4058"/>
      <c r="DM284" s="4058"/>
      <c r="DN284" s="4058"/>
      <c r="DO284" s="4058"/>
      <c r="DP284" s="4058"/>
      <c r="DQ284" s="4058"/>
      <c r="DR284" s="4058"/>
      <c r="DS284" s="4058"/>
      <c r="DT284" s="4058"/>
      <c r="DU284" s="4058"/>
      <c r="DV284" s="4058"/>
      <c r="DW284" s="4058"/>
      <c r="DX284" s="4058"/>
      <c r="DY284" s="4058"/>
      <c r="DZ284" s="4058"/>
    </row>
    <row r="285" spans="1:130" s="3435" customFormat="1" x14ac:dyDescent="0.35">
      <c r="A285" s="4094"/>
      <c r="B285" s="4095" t="s">
        <v>66</v>
      </c>
      <c r="C285" s="1166">
        <f t="shared" si="57"/>
        <v>0</v>
      </c>
      <c r="D285" s="1167">
        <f t="shared" si="58"/>
        <v>0</v>
      </c>
      <c r="E285" s="1168">
        <f t="shared" si="58"/>
        <v>0</v>
      </c>
      <c r="F285" s="662"/>
      <c r="G285" s="897"/>
      <c r="H285" s="662"/>
      <c r="I285" s="897"/>
      <c r="J285" s="662"/>
      <c r="K285" s="897"/>
      <c r="L285" s="662"/>
      <c r="M285" s="897"/>
      <c r="N285" s="662"/>
      <c r="O285" s="897"/>
      <c r="P285" s="662"/>
      <c r="Q285" s="897"/>
      <c r="R285" s="662"/>
      <c r="S285" s="897"/>
      <c r="T285" s="662"/>
      <c r="U285" s="897"/>
      <c r="V285" s="662"/>
      <c r="W285" s="897"/>
      <c r="X285" s="662"/>
      <c r="Y285" s="897"/>
      <c r="Z285" s="662"/>
      <c r="AA285" s="897"/>
      <c r="AB285" s="662"/>
      <c r="AC285" s="897"/>
      <c r="AD285" s="662"/>
      <c r="AE285" s="897"/>
      <c r="AF285" s="662"/>
      <c r="AG285" s="897"/>
      <c r="AH285" s="662"/>
      <c r="AI285" s="897"/>
      <c r="AJ285" s="662"/>
      <c r="AK285" s="897"/>
      <c r="AL285" s="662"/>
      <c r="AM285" s="601"/>
      <c r="AN285" s="4113"/>
      <c r="AO285" s="4113"/>
      <c r="AP285" s="4114"/>
      <c r="AQ285" s="4115"/>
      <c r="AR285" s="4114"/>
      <c r="AS285" s="4115"/>
      <c r="AT285" s="4114"/>
      <c r="AU285" s="4116"/>
      <c r="AV285" s="4096"/>
      <c r="AW285" s="4096"/>
      <c r="AX285" s="4117"/>
      <c r="AY285" s="4057"/>
      <c r="AZ285" s="3432"/>
      <c r="BA285" s="4057"/>
      <c r="BB285" s="4057"/>
      <c r="BC285" s="4057"/>
      <c r="BD285" s="4057"/>
      <c r="BE285" s="4057"/>
      <c r="BF285" s="4057"/>
      <c r="BG285" s="4057"/>
      <c r="BH285" s="4057"/>
      <c r="BI285" s="4057"/>
      <c r="BJ285" s="4057"/>
      <c r="BK285" s="4057"/>
      <c r="BL285" s="4057"/>
      <c r="BM285" s="4057"/>
      <c r="BN285" s="4057"/>
      <c r="BO285" s="4057"/>
      <c r="BP285" s="4057"/>
      <c r="BQ285" s="4057"/>
      <c r="BR285" s="4057"/>
      <c r="BS285" s="4057"/>
      <c r="BT285" s="4057"/>
      <c r="BU285" s="4057"/>
      <c r="BV285" s="4057"/>
      <c r="BW285" s="4057"/>
      <c r="BX285" s="4057"/>
      <c r="BY285" s="3432"/>
      <c r="BZ285" s="3432"/>
      <c r="CA285" s="3433"/>
      <c r="CB285" s="3433"/>
      <c r="CC285" s="3433"/>
      <c r="CD285" s="3433"/>
      <c r="CE285" s="3433"/>
      <c r="CF285" s="3433"/>
      <c r="CG285" s="3433"/>
      <c r="CH285" s="3433"/>
      <c r="CI285" s="3433"/>
      <c r="CJ285" s="3433"/>
      <c r="CK285" s="3433"/>
      <c r="CL285" s="3433"/>
      <c r="CM285" s="3433"/>
      <c r="CN285" s="3433"/>
      <c r="CO285" s="3433"/>
      <c r="CP285" s="3433"/>
      <c r="CQ285" s="3433"/>
      <c r="CR285" s="3433"/>
      <c r="CS285" s="3433"/>
      <c r="CT285" s="3433"/>
      <c r="CU285" s="3433"/>
      <c r="CV285" s="3433"/>
      <c r="CW285" s="3433"/>
      <c r="CX285" s="3433"/>
      <c r="CY285" s="3433"/>
      <c r="CZ285" s="3433"/>
      <c r="DA285" s="4058"/>
      <c r="DB285" s="4058"/>
      <c r="DC285" s="4058"/>
      <c r="DD285" s="4058"/>
      <c r="DE285" s="4058"/>
      <c r="DF285" s="4058"/>
      <c r="DG285" s="4058"/>
      <c r="DH285" s="4058"/>
      <c r="DI285" s="4058"/>
      <c r="DJ285" s="4058"/>
      <c r="DK285" s="4058"/>
      <c r="DL285" s="4058"/>
      <c r="DM285" s="4058"/>
      <c r="DN285" s="4058"/>
      <c r="DO285" s="4058"/>
      <c r="DP285" s="4058"/>
      <c r="DQ285" s="4058"/>
      <c r="DR285" s="4058"/>
      <c r="DS285" s="4058"/>
      <c r="DT285" s="4058"/>
      <c r="DU285" s="4058"/>
      <c r="DV285" s="4058"/>
      <c r="DW285" s="4058"/>
      <c r="DX285" s="4058"/>
      <c r="DY285" s="4058"/>
      <c r="DZ285" s="4058"/>
    </row>
    <row r="286" spans="1:130" s="3435" customFormat="1" x14ac:dyDescent="0.35">
      <c r="A286" s="4094"/>
      <c r="B286" s="4118" t="s">
        <v>2207</v>
      </c>
      <c r="C286" s="1170">
        <f t="shared" si="57"/>
        <v>0</v>
      </c>
      <c r="D286" s="1171">
        <f t="shared" si="58"/>
        <v>0</v>
      </c>
      <c r="E286" s="1172">
        <f t="shared" si="58"/>
        <v>0</v>
      </c>
      <c r="F286" s="584"/>
      <c r="G286" s="588"/>
      <c r="H286" s="584"/>
      <c r="I286" s="588"/>
      <c r="J286" s="584"/>
      <c r="K286" s="588"/>
      <c r="L286" s="584"/>
      <c r="M286" s="588"/>
      <c r="N286" s="584"/>
      <c r="O286" s="588"/>
      <c r="P286" s="584"/>
      <c r="Q286" s="588"/>
      <c r="R286" s="584"/>
      <c r="S286" s="588"/>
      <c r="T286" s="584"/>
      <c r="U286" s="588"/>
      <c r="V286" s="584"/>
      <c r="W286" s="588"/>
      <c r="X286" s="584"/>
      <c r="Y286" s="588"/>
      <c r="Z286" s="584"/>
      <c r="AA286" s="588"/>
      <c r="AB286" s="584"/>
      <c r="AC286" s="588"/>
      <c r="AD286" s="584"/>
      <c r="AE286" s="588"/>
      <c r="AF286" s="584"/>
      <c r="AG286" s="588"/>
      <c r="AH286" s="584"/>
      <c r="AI286" s="588"/>
      <c r="AJ286" s="584"/>
      <c r="AK286" s="588"/>
      <c r="AL286" s="584"/>
      <c r="AM286" s="587"/>
      <c r="AN286" s="4119"/>
      <c r="AO286" s="4119"/>
      <c r="AP286" s="4120"/>
      <c r="AQ286" s="4121"/>
      <c r="AR286" s="4120"/>
      <c r="AS286" s="4121"/>
      <c r="AT286" s="4120"/>
      <c r="AU286" s="4122"/>
      <c r="AV286" s="4123"/>
      <c r="AW286" s="4123"/>
      <c r="AX286" s="4124"/>
      <c r="AY286" s="4057"/>
      <c r="AZ286" s="3432"/>
      <c r="BA286" s="4057"/>
      <c r="BB286" s="4057"/>
      <c r="BC286" s="4057"/>
      <c r="BD286" s="4057"/>
      <c r="BE286" s="4057"/>
      <c r="BF286" s="4057"/>
      <c r="BG286" s="4057"/>
      <c r="BH286" s="4057"/>
      <c r="BI286" s="4057"/>
      <c r="BJ286" s="4057"/>
      <c r="BK286" s="4057"/>
      <c r="BL286" s="4057"/>
      <c r="BM286" s="4057"/>
      <c r="BN286" s="4057"/>
      <c r="BO286" s="4057"/>
      <c r="BP286" s="4057"/>
      <c r="BQ286" s="4057"/>
      <c r="BR286" s="4057"/>
      <c r="BS286" s="4057"/>
      <c r="BT286" s="4057"/>
      <c r="BU286" s="4057"/>
      <c r="BV286" s="4057"/>
      <c r="BW286" s="4057"/>
      <c r="BX286" s="4057"/>
      <c r="BY286" s="3432"/>
      <c r="BZ286" s="3432"/>
      <c r="CA286" s="3433"/>
      <c r="CB286" s="3433"/>
      <c r="CC286" s="3433"/>
      <c r="CD286" s="3433"/>
      <c r="CE286" s="3433"/>
      <c r="CF286" s="3433"/>
      <c r="CG286" s="3433"/>
      <c r="CH286" s="3433"/>
      <c r="CI286" s="3433"/>
      <c r="CJ286" s="3433"/>
      <c r="CK286" s="3433"/>
      <c r="CL286" s="3433"/>
      <c r="CM286" s="3433"/>
      <c r="CN286" s="3433"/>
      <c r="CO286" s="3433"/>
      <c r="CP286" s="3433"/>
      <c r="CQ286" s="3433"/>
      <c r="CR286" s="3433"/>
      <c r="CS286" s="3433"/>
      <c r="CT286" s="3433"/>
      <c r="CU286" s="3433"/>
      <c r="CV286" s="3433"/>
      <c r="CW286" s="3433"/>
      <c r="CX286" s="3433"/>
      <c r="CY286" s="3433"/>
      <c r="CZ286" s="3433"/>
      <c r="DA286" s="4058"/>
      <c r="DB286" s="4058"/>
      <c r="DC286" s="4058"/>
      <c r="DD286" s="4058"/>
      <c r="DE286" s="4058"/>
      <c r="DF286" s="4058"/>
      <c r="DG286" s="4058"/>
      <c r="DH286" s="4058"/>
      <c r="DI286" s="4058"/>
      <c r="DJ286" s="4058"/>
      <c r="DK286" s="4058"/>
      <c r="DL286" s="4058"/>
      <c r="DM286" s="4058"/>
      <c r="DN286" s="4058"/>
      <c r="DO286" s="4058"/>
      <c r="DP286" s="4058"/>
      <c r="DQ286" s="4058"/>
      <c r="DR286" s="4058"/>
      <c r="DS286" s="4058"/>
      <c r="DT286" s="4058"/>
      <c r="DU286" s="4058"/>
      <c r="DV286" s="4058"/>
      <c r="DW286" s="4058"/>
      <c r="DX286" s="4058"/>
      <c r="DY286" s="4058"/>
      <c r="DZ286" s="4058"/>
    </row>
    <row r="287" spans="1:130" s="3435" customFormat="1" x14ac:dyDescent="0.35">
      <c r="A287" s="4094"/>
      <c r="B287" s="4118" t="s">
        <v>658</v>
      </c>
      <c r="C287" s="1170">
        <f t="shared" si="57"/>
        <v>0</v>
      </c>
      <c r="D287" s="1171">
        <f t="shared" si="58"/>
        <v>0</v>
      </c>
      <c r="E287" s="1172">
        <f t="shared" si="58"/>
        <v>0</v>
      </c>
      <c r="F287" s="584"/>
      <c r="G287" s="588"/>
      <c r="H287" s="584"/>
      <c r="I287" s="588"/>
      <c r="J287" s="584"/>
      <c r="K287" s="588"/>
      <c r="L287" s="584"/>
      <c r="M287" s="588"/>
      <c r="N287" s="584"/>
      <c r="O287" s="588"/>
      <c r="P287" s="584"/>
      <c r="Q287" s="588"/>
      <c r="R287" s="584"/>
      <c r="S287" s="588"/>
      <c r="T287" s="584"/>
      <c r="U287" s="588"/>
      <c r="V287" s="584"/>
      <c r="W287" s="588"/>
      <c r="X287" s="584"/>
      <c r="Y287" s="588"/>
      <c r="Z287" s="584"/>
      <c r="AA287" s="588"/>
      <c r="AB287" s="584"/>
      <c r="AC287" s="588"/>
      <c r="AD287" s="584"/>
      <c r="AE287" s="588"/>
      <c r="AF287" s="584"/>
      <c r="AG287" s="588"/>
      <c r="AH287" s="584"/>
      <c r="AI287" s="588"/>
      <c r="AJ287" s="584"/>
      <c r="AK287" s="588"/>
      <c r="AL287" s="584"/>
      <c r="AM287" s="587"/>
      <c r="AN287" s="4119"/>
      <c r="AO287" s="4119"/>
      <c r="AP287" s="4120"/>
      <c r="AQ287" s="4121"/>
      <c r="AR287" s="4120"/>
      <c r="AS287" s="4121"/>
      <c r="AT287" s="4120"/>
      <c r="AU287" s="4122"/>
      <c r="AV287" s="4123"/>
      <c r="AW287" s="4123"/>
      <c r="AX287" s="4124"/>
      <c r="AY287" s="4057"/>
      <c r="AZ287" s="3432"/>
      <c r="BA287" s="4057"/>
      <c r="BB287" s="4057"/>
      <c r="BC287" s="4057"/>
      <c r="BD287" s="4057"/>
      <c r="BE287" s="4057"/>
      <c r="BF287" s="4057"/>
      <c r="BG287" s="4057"/>
      <c r="BH287" s="4057"/>
      <c r="BI287" s="4057"/>
      <c r="BJ287" s="4057"/>
      <c r="BK287" s="4057"/>
      <c r="BL287" s="4057"/>
      <c r="BM287" s="4057"/>
      <c r="BN287" s="4057"/>
      <c r="BO287" s="4057"/>
      <c r="BP287" s="4057"/>
      <c r="BQ287" s="4057"/>
      <c r="BR287" s="4057"/>
      <c r="BS287" s="4057"/>
      <c r="BT287" s="4057"/>
      <c r="BU287" s="4057"/>
      <c r="BV287" s="4057"/>
      <c r="BW287" s="4057"/>
      <c r="BX287" s="4057"/>
      <c r="BY287" s="3432"/>
      <c r="BZ287" s="3432"/>
      <c r="CA287" s="3433"/>
      <c r="CB287" s="3433"/>
      <c r="CC287" s="3433"/>
      <c r="CD287" s="3433"/>
      <c r="CE287" s="3433"/>
      <c r="CF287" s="3433"/>
      <c r="CG287" s="3433"/>
      <c r="CH287" s="3433"/>
      <c r="CI287" s="3433"/>
      <c r="CJ287" s="3433"/>
      <c r="CK287" s="3433"/>
      <c r="CL287" s="3433"/>
      <c r="CM287" s="3433"/>
      <c r="CN287" s="3433"/>
      <c r="CO287" s="3433"/>
      <c r="CP287" s="3433"/>
      <c r="CQ287" s="3433"/>
      <c r="CR287" s="3433"/>
      <c r="CS287" s="3433"/>
      <c r="CT287" s="3433"/>
      <c r="CU287" s="3433"/>
      <c r="CV287" s="3433"/>
      <c r="CW287" s="3433"/>
      <c r="CX287" s="3433"/>
      <c r="CY287" s="3433"/>
      <c r="CZ287" s="3433"/>
      <c r="DA287" s="4058"/>
      <c r="DB287" s="4058"/>
      <c r="DC287" s="4058"/>
      <c r="DD287" s="4058"/>
      <c r="DE287" s="4058"/>
      <c r="DF287" s="4058"/>
      <c r="DG287" s="4058"/>
      <c r="DH287" s="4058"/>
      <c r="DI287" s="4058"/>
      <c r="DJ287" s="4058"/>
      <c r="DK287" s="4058"/>
      <c r="DL287" s="4058"/>
      <c r="DM287" s="4058"/>
      <c r="DN287" s="4058"/>
      <c r="DO287" s="4058"/>
      <c r="DP287" s="4058"/>
      <c r="DQ287" s="4058"/>
      <c r="DR287" s="4058"/>
      <c r="DS287" s="4058"/>
      <c r="DT287" s="4058"/>
      <c r="DU287" s="4058"/>
      <c r="DV287" s="4058"/>
      <c r="DW287" s="4058"/>
      <c r="DX287" s="4058"/>
      <c r="DY287" s="4058"/>
      <c r="DZ287" s="4058"/>
    </row>
    <row r="288" spans="1:130" s="3435" customFormat="1" x14ac:dyDescent="0.35">
      <c r="A288" s="4094"/>
      <c r="B288" s="4118" t="s">
        <v>2208</v>
      </c>
      <c r="C288" s="1170">
        <f t="shared" si="57"/>
        <v>0</v>
      </c>
      <c r="D288" s="1171">
        <f t="shared" si="58"/>
        <v>0</v>
      </c>
      <c r="E288" s="1172">
        <f t="shared" si="58"/>
        <v>0</v>
      </c>
      <c r="F288" s="584"/>
      <c r="G288" s="588"/>
      <c r="H288" s="584"/>
      <c r="I288" s="588"/>
      <c r="J288" s="584"/>
      <c r="K288" s="588"/>
      <c r="L288" s="584"/>
      <c r="M288" s="588"/>
      <c r="N288" s="584"/>
      <c r="O288" s="588"/>
      <c r="P288" s="584"/>
      <c r="Q288" s="588"/>
      <c r="R288" s="584"/>
      <c r="S288" s="588"/>
      <c r="T288" s="584"/>
      <c r="U288" s="588"/>
      <c r="V288" s="584"/>
      <c r="W288" s="588"/>
      <c r="X288" s="584"/>
      <c r="Y288" s="588"/>
      <c r="Z288" s="584"/>
      <c r="AA288" s="588"/>
      <c r="AB288" s="584"/>
      <c r="AC288" s="588"/>
      <c r="AD288" s="584"/>
      <c r="AE288" s="588"/>
      <c r="AF288" s="584"/>
      <c r="AG288" s="588"/>
      <c r="AH288" s="584"/>
      <c r="AI288" s="588"/>
      <c r="AJ288" s="584"/>
      <c r="AK288" s="588"/>
      <c r="AL288" s="584"/>
      <c r="AM288" s="587"/>
      <c r="AN288" s="4119"/>
      <c r="AO288" s="4119"/>
      <c r="AP288" s="4120"/>
      <c r="AQ288" s="4121"/>
      <c r="AR288" s="4120"/>
      <c r="AS288" s="4121"/>
      <c r="AT288" s="4120"/>
      <c r="AU288" s="4122"/>
      <c r="AV288" s="4123"/>
      <c r="AW288" s="4123"/>
      <c r="AX288" s="4124"/>
      <c r="AY288" s="4057"/>
      <c r="AZ288" s="3432"/>
      <c r="BA288" s="4057"/>
      <c r="BB288" s="4057"/>
      <c r="BC288" s="4057"/>
      <c r="BD288" s="4057"/>
      <c r="BE288" s="4057"/>
      <c r="BF288" s="4057"/>
      <c r="BG288" s="4057"/>
      <c r="BH288" s="4057"/>
      <c r="BI288" s="4057"/>
      <c r="BJ288" s="4057"/>
      <c r="BK288" s="4057"/>
      <c r="BL288" s="4057"/>
      <c r="BM288" s="4057"/>
      <c r="BN288" s="4057"/>
      <c r="BO288" s="4057"/>
      <c r="BP288" s="4057"/>
      <c r="BQ288" s="4057"/>
      <c r="BR288" s="4057"/>
      <c r="BS288" s="4057"/>
      <c r="BT288" s="4057"/>
      <c r="BU288" s="4057"/>
      <c r="BV288" s="4057"/>
      <c r="BW288" s="4057"/>
      <c r="BX288" s="4057"/>
      <c r="BY288" s="3432"/>
      <c r="BZ288" s="3432"/>
      <c r="CA288" s="3433"/>
      <c r="CB288" s="3433"/>
      <c r="CC288" s="3433"/>
      <c r="CD288" s="3433"/>
      <c r="CE288" s="3433"/>
      <c r="CF288" s="3433"/>
      <c r="CG288" s="3433"/>
      <c r="CH288" s="3433"/>
      <c r="CI288" s="3433"/>
      <c r="CJ288" s="3433"/>
      <c r="CK288" s="3433"/>
      <c r="CL288" s="3433"/>
      <c r="CM288" s="3433"/>
      <c r="CN288" s="3433"/>
      <c r="CO288" s="3433"/>
      <c r="CP288" s="3433"/>
      <c r="CQ288" s="3433"/>
      <c r="CR288" s="3433"/>
      <c r="CS288" s="3433"/>
      <c r="CT288" s="3433"/>
      <c r="CU288" s="3433"/>
      <c r="CV288" s="3433"/>
      <c r="CW288" s="3433"/>
      <c r="CX288" s="3433"/>
      <c r="CY288" s="3433"/>
      <c r="CZ288" s="3433"/>
      <c r="DA288" s="4058"/>
      <c r="DB288" s="4058"/>
      <c r="DC288" s="4058"/>
      <c r="DD288" s="4058"/>
      <c r="DE288" s="4058"/>
      <c r="DF288" s="4058"/>
      <c r="DG288" s="4058"/>
      <c r="DH288" s="4058"/>
      <c r="DI288" s="4058"/>
      <c r="DJ288" s="4058"/>
      <c r="DK288" s="4058"/>
      <c r="DL288" s="4058"/>
      <c r="DM288" s="4058"/>
      <c r="DN288" s="4058"/>
      <c r="DO288" s="4058"/>
      <c r="DP288" s="4058"/>
      <c r="DQ288" s="4058"/>
      <c r="DR288" s="4058"/>
      <c r="DS288" s="4058"/>
      <c r="DT288" s="4058"/>
      <c r="DU288" s="4058"/>
      <c r="DV288" s="4058"/>
      <c r="DW288" s="4058"/>
      <c r="DX288" s="4058"/>
      <c r="DY288" s="4058"/>
      <c r="DZ288" s="4058"/>
    </row>
    <row r="289" spans="1:130" s="3435" customFormat="1" x14ac:dyDescent="0.35">
      <c r="A289" s="4094"/>
      <c r="B289" s="4118" t="s">
        <v>92</v>
      </c>
      <c r="C289" s="1170">
        <f t="shared" si="57"/>
        <v>0</v>
      </c>
      <c r="D289" s="1171">
        <f t="shared" si="58"/>
        <v>0</v>
      </c>
      <c r="E289" s="1172">
        <f t="shared" si="58"/>
        <v>0</v>
      </c>
      <c r="F289" s="584"/>
      <c r="G289" s="588"/>
      <c r="H289" s="584"/>
      <c r="I289" s="588"/>
      <c r="J289" s="584"/>
      <c r="K289" s="588"/>
      <c r="L289" s="584"/>
      <c r="M289" s="588"/>
      <c r="N289" s="584"/>
      <c r="O289" s="588"/>
      <c r="P289" s="584"/>
      <c r="Q289" s="588"/>
      <c r="R289" s="584"/>
      <c r="S289" s="588"/>
      <c r="T289" s="584"/>
      <c r="U289" s="588"/>
      <c r="V289" s="584"/>
      <c r="W289" s="588"/>
      <c r="X289" s="584"/>
      <c r="Y289" s="588"/>
      <c r="Z289" s="584"/>
      <c r="AA289" s="588"/>
      <c r="AB289" s="584"/>
      <c r="AC289" s="588"/>
      <c r="AD289" s="584"/>
      <c r="AE289" s="588"/>
      <c r="AF289" s="584"/>
      <c r="AG289" s="588"/>
      <c r="AH289" s="584"/>
      <c r="AI289" s="588"/>
      <c r="AJ289" s="584"/>
      <c r="AK289" s="588"/>
      <c r="AL289" s="584"/>
      <c r="AM289" s="587"/>
      <c r="AN289" s="4119"/>
      <c r="AO289" s="4119"/>
      <c r="AP289" s="4120"/>
      <c r="AQ289" s="4121"/>
      <c r="AR289" s="4120"/>
      <c r="AS289" s="4121"/>
      <c r="AT289" s="4120"/>
      <c r="AU289" s="4122"/>
      <c r="AV289" s="4123"/>
      <c r="AW289" s="4123"/>
      <c r="AX289" s="4124"/>
      <c r="AY289" s="4057"/>
      <c r="AZ289" s="3432"/>
      <c r="BA289" s="4057"/>
      <c r="BB289" s="4057"/>
      <c r="BC289" s="4057"/>
      <c r="BD289" s="4057"/>
      <c r="BE289" s="4057"/>
      <c r="BF289" s="4057"/>
      <c r="BG289" s="4057"/>
      <c r="BH289" s="4057"/>
      <c r="BI289" s="4057"/>
      <c r="BJ289" s="4057"/>
      <c r="BK289" s="4057"/>
      <c r="BL289" s="4057"/>
      <c r="BM289" s="4057"/>
      <c r="BN289" s="4057"/>
      <c r="BO289" s="4057"/>
      <c r="BP289" s="4057"/>
      <c r="BQ289" s="4057"/>
      <c r="BR289" s="4057"/>
      <c r="BS289" s="4057"/>
      <c r="BT289" s="4057"/>
      <c r="BU289" s="4057"/>
      <c r="BV289" s="4057"/>
      <c r="BW289" s="4057"/>
      <c r="BX289" s="4057"/>
      <c r="BY289" s="3432"/>
      <c r="BZ289" s="3432"/>
      <c r="CA289" s="3433"/>
      <c r="CB289" s="3433"/>
      <c r="CC289" s="3433"/>
      <c r="CD289" s="3433"/>
      <c r="CE289" s="3433"/>
      <c r="CF289" s="3433"/>
      <c r="CG289" s="3433"/>
      <c r="CH289" s="3433"/>
      <c r="CI289" s="3433"/>
      <c r="CJ289" s="3433"/>
      <c r="CK289" s="3433"/>
      <c r="CL289" s="3433"/>
      <c r="CM289" s="3433"/>
      <c r="CN289" s="3433"/>
      <c r="CO289" s="3433"/>
      <c r="CP289" s="3433"/>
      <c r="CQ289" s="3433"/>
      <c r="CR289" s="3433"/>
      <c r="CS289" s="3433"/>
      <c r="CT289" s="3433"/>
      <c r="CU289" s="3433"/>
      <c r="CV289" s="3433"/>
      <c r="CW289" s="3433"/>
      <c r="CX289" s="3433"/>
      <c r="CY289" s="3433"/>
      <c r="CZ289" s="3433"/>
      <c r="DA289" s="4058"/>
      <c r="DB289" s="4058"/>
      <c r="DC289" s="4058"/>
      <c r="DD289" s="4058"/>
      <c r="DE289" s="4058"/>
      <c r="DF289" s="4058"/>
      <c r="DG289" s="4058"/>
      <c r="DH289" s="4058"/>
      <c r="DI289" s="4058"/>
      <c r="DJ289" s="4058"/>
      <c r="DK289" s="4058"/>
      <c r="DL289" s="4058"/>
      <c r="DM289" s="4058"/>
      <c r="DN289" s="4058"/>
      <c r="DO289" s="4058"/>
      <c r="DP289" s="4058"/>
      <c r="DQ289" s="4058"/>
      <c r="DR289" s="4058"/>
      <c r="DS289" s="4058"/>
      <c r="DT289" s="4058"/>
      <c r="DU289" s="4058"/>
      <c r="DV289" s="4058"/>
      <c r="DW289" s="4058"/>
      <c r="DX289" s="4058"/>
      <c r="DY289" s="4058"/>
      <c r="DZ289" s="4058"/>
    </row>
    <row r="290" spans="1:130" s="3435" customFormat="1" x14ac:dyDescent="0.35">
      <c r="A290" s="4097"/>
      <c r="B290" s="4098" t="s">
        <v>2205</v>
      </c>
      <c r="C290" s="4099">
        <f t="shared" si="57"/>
        <v>0</v>
      </c>
      <c r="D290" s="4100">
        <f t="shared" si="58"/>
        <v>0</v>
      </c>
      <c r="E290" s="4101">
        <f t="shared" si="58"/>
        <v>0</v>
      </c>
      <c r="F290" s="4102">
        <f t="shared" ref="F290:AM290" si="61">SUM(F284:F289)</f>
        <v>0</v>
      </c>
      <c r="G290" s="4103">
        <f t="shared" si="61"/>
        <v>0</v>
      </c>
      <c r="H290" s="4102">
        <f t="shared" si="61"/>
        <v>0</v>
      </c>
      <c r="I290" s="4103">
        <f t="shared" si="61"/>
        <v>0</v>
      </c>
      <c r="J290" s="4102">
        <f t="shared" si="61"/>
        <v>0</v>
      </c>
      <c r="K290" s="4104">
        <f t="shared" si="61"/>
        <v>0</v>
      </c>
      <c r="L290" s="4102">
        <f t="shared" si="61"/>
        <v>0</v>
      </c>
      <c r="M290" s="4104">
        <f t="shared" si="61"/>
        <v>0</v>
      </c>
      <c r="N290" s="4102">
        <f t="shared" si="61"/>
        <v>0</v>
      </c>
      <c r="O290" s="4104">
        <f t="shared" si="61"/>
        <v>0</v>
      </c>
      <c r="P290" s="4102">
        <f t="shared" si="61"/>
        <v>0</v>
      </c>
      <c r="Q290" s="4104">
        <f t="shared" si="61"/>
        <v>0</v>
      </c>
      <c r="R290" s="4102">
        <f t="shared" si="61"/>
        <v>0</v>
      </c>
      <c r="S290" s="4104">
        <f t="shared" si="61"/>
        <v>0</v>
      </c>
      <c r="T290" s="4102">
        <f t="shared" si="61"/>
        <v>0</v>
      </c>
      <c r="U290" s="4104">
        <f t="shared" si="61"/>
        <v>0</v>
      </c>
      <c r="V290" s="4102">
        <f t="shared" si="61"/>
        <v>0</v>
      </c>
      <c r="W290" s="4104">
        <f t="shared" si="61"/>
        <v>0</v>
      </c>
      <c r="X290" s="4102">
        <f t="shared" si="61"/>
        <v>0</v>
      </c>
      <c r="Y290" s="4104">
        <f t="shared" si="61"/>
        <v>0</v>
      </c>
      <c r="Z290" s="4102">
        <f t="shared" si="61"/>
        <v>0</v>
      </c>
      <c r="AA290" s="4104">
        <f t="shared" si="61"/>
        <v>0</v>
      </c>
      <c r="AB290" s="4102">
        <f t="shared" si="61"/>
        <v>0</v>
      </c>
      <c r="AC290" s="4104">
        <f t="shared" si="61"/>
        <v>0</v>
      </c>
      <c r="AD290" s="4102">
        <f t="shared" si="61"/>
        <v>0</v>
      </c>
      <c r="AE290" s="4104">
        <f t="shared" si="61"/>
        <v>0</v>
      </c>
      <c r="AF290" s="4102">
        <f t="shared" si="61"/>
        <v>0</v>
      </c>
      <c r="AG290" s="4104">
        <f t="shared" si="61"/>
        <v>0</v>
      </c>
      <c r="AH290" s="4102">
        <f t="shared" si="61"/>
        <v>0</v>
      </c>
      <c r="AI290" s="4104">
        <f t="shared" si="61"/>
        <v>0</v>
      </c>
      <c r="AJ290" s="4102">
        <f t="shared" si="61"/>
        <v>0</v>
      </c>
      <c r="AK290" s="4104">
        <f t="shared" si="61"/>
        <v>0</v>
      </c>
      <c r="AL290" s="4105">
        <f t="shared" si="61"/>
        <v>0</v>
      </c>
      <c r="AM290" s="4106">
        <f t="shared" si="61"/>
        <v>0</v>
      </c>
      <c r="AN290" s="4125"/>
      <c r="AO290" s="4125"/>
      <c r="AP290" s="4126"/>
      <c r="AQ290" s="4127"/>
      <c r="AR290" s="4126"/>
      <c r="AS290" s="4127"/>
      <c r="AT290" s="4128"/>
      <c r="AU290" s="4129"/>
      <c r="AV290" s="4130"/>
      <c r="AW290" s="4130"/>
      <c r="AX290" s="4131"/>
      <c r="AY290" s="4057"/>
      <c r="AZ290" s="3432"/>
      <c r="BA290" s="4057"/>
      <c r="BB290" s="4057"/>
      <c r="BC290" s="4057"/>
      <c r="BD290" s="4057"/>
      <c r="BE290" s="4057"/>
      <c r="BF290" s="4057"/>
      <c r="BG290" s="4057"/>
      <c r="BH290" s="4057"/>
      <c r="BI290" s="4057"/>
      <c r="BJ290" s="4057"/>
      <c r="BK290" s="4057"/>
      <c r="BL290" s="4057"/>
      <c r="BM290" s="4057"/>
      <c r="BN290" s="4057"/>
      <c r="BO290" s="4057"/>
      <c r="BP290" s="4057"/>
      <c r="BQ290" s="4057"/>
      <c r="BR290" s="4057"/>
      <c r="BS290" s="4057"/>
      <c r="BT290" s="4057"/>
      <c r="BU290" s="4057"/>
      <c r="BV290" s="4057"/>
      <c r="BW290" s="4057"/>
      <c r="BX290" s="4057"/>
      <c r="BY290" s="3432"/>
      <c r="BZ290" s="3432"/>
      <c r="CA290" s="3433"/>
      <c r="CB290" s="3433"/>
      <c r="CC290" s="3433"/>
      <c r="CD290" s="3433"/>
      <c r="CE290" s="3433"/>
      <c r="CF290" s="3433"/>
      <c r="CG290" s="3433"/>
      <c r="CH290" s="3433"/>
      <c r="CI290" s="3433"/>
      <c r="CJ290" s="3433"/>
      <c r="CK290" s="3433"/>
      <c r="CL290" s="3433"/>
      <c r="CM290" s="3433"/>
      <c r="CN290" s="3433"/>
      <c r="CO290" s="3433"/>
      <c r="CP290" s="3433"/>
      <c r="CQ290" s="3433"/>
      <c r="CR290" s="3433"/>
      <c r="CS290" s="3433"/>
      <c r="CT290" s="3433"/>
      <c r="CU290" s="3433"/>
      <c r="CV290" s="3433"/>
      <c r="CW290" s="3433"/>
      <c r="CX290" s="3433"/>
      <c r="CY290" s="3433"/>
      <c r="CZ290" s="3433"/>
      <c r="DA290" s="4058"/>
      <c r="DB290" s="4058"/>
      <c r="DC290" s="4058"/>
      <c r="DD290" s="4058"/>
      <c r="DE290" s="4058"/>
      <c r="DF290" s="4058"/>
      <c r="DG290" s="4058"/>
      <c r="DH290" s="4058"/>
      <c r="DI290" s="4058"/>
      <c r="DJ290" s="4058"/>
      <c r="DK290" s="4058"/>
      <c r="DL290" s="4058"/>
      <c r="DM290" s="4058"/>
      <c r="DN290" s="4058"/>
      <c r="DO290" s="4058"/>
      <c r="DP290" s="4058"/>
      <c r="DQ290" s="4058"/>
      <c r="DR290" s="4058"/>
      <c r="DS290" s="4058"/>
      <c r="DT290" s="4058"/>
      <c r="DU290" s="4058"/>
      <c r="DV290" s="4058"/>
      <c r="DW290" s="4058"/>
      <c r="DX290" s="4058"/>
      <c r="DY290" s="4058"/>
      <c r="DZ290" s="4058"/>
    </row>
    <row r="291" spans="1:130" s="3435" customFormat="1" x14ac:dyDescent="0.35">
      <c r="A291" s="4087" t="s">
        <v>2209</v>
      </c>
      <c r="B291" s="4088" t="s">
        <v>87</v>
      </c>
      <c r="C291" s="4089">
        <f t="shared" si="57"/>
        <v>0</v>
      </c>
      <c r="D291" s="1163">
        <f t="shared" si="58"/>
        <v>0</v>
      </c>
      <c r="E291" s="4090">
        <f t="shared" si="58"/>
        <v>0</v>
      </c>
      <c r="F291" s="3679"/>
      <c r="G291" s="580"/>
      <c r="H291" s="3679"/>
      <c r="I291" s="580"/>
      <c r="J291" s="3679"/>
      <c r="K291" s="580"/>
      <c r="L291" s="3679"/>
      <c r="M291" s="580"/>
      <c r="N291" s="3679"/>
      <c r="O291" s="580"/>
      <c r="P291" s="3679"/>
      <c r="Q291" s="580"/>
      <c r="R291" s="3679"/>
      <c r="S291" s="580"/>
      <c r="T291" s="3679"/>
      <c r="U291" s="580"/>
      <c r="V291" s="3679"/>
      <c r="W291" s="580"/>
      <c r="X291" s="3679"/>
      <c r="Y291" s="580"/>
      <c r="Z291" s="3679"/>
      <c r="AA291" s="580"/>
      <c r="AB291" s="3679"/>
      <c r="AC291" s="580"/>
      <c r="AD291" s="3679"/>
      <c r="AE291" s="580"/>
      <c r="AF291" s="3679"/>
      <c r="AG291" s="580"/>
      <c r="AH291" s="3679"/>
      <c r="AI291" s="580"/>
      <c r="AJ291" s="3679"/>
      <c r="AK291" s="580"/>
      <c r="AL291" s="3679"/>
      <c r="AM291" s="579"/>
      <c r="AN291" s="4108"/>
      <c r="AO291" s="4108"/>
      <c r="AP291" s="4109"/>
      <c r="AQ291" s="4110"/>
      <c r="AR291" s="4109"/>
      <c r="AS291" s="4110"/>
      <c r="AT291" s="4109"/>
      <c r="AU291" s="4111"/>
      <c r="AV291" s="4091"/>
      <c r="AW291" s="4091"/>
      <c r="AX291" s="4112"/>
      <c r="AY291" s="4057"/>
      <c r="AZ291" s="3432"/>
      <c r="BA291" s="4057"/>
      <c r="BB291" s="4057"/>
      <c r="BC291" s="4057"/>
      <c r="BD291" s="4057"/>
      <c r="BE291" s="4057"/>
      <c r="BF291" s="4057"/>
      <c r="BG291" s="4057"/>
      <c r="BH291" s="4057"/>
      <c r="BI291" s="4057"/>
      <c r="BJ291" s="4057"/>
      <c r="BK291" s="4057"/>
      <c r="BL291" s="4057"/>
      <c r="BM291" s="4057"/>
      <c r="BN291" s="4057"/>
      <c r="BO291" s="4057"/>
      <c r="BP291" s="4057"/>
      <c r="BQ291" s="4057"/>
      <c r="BR291" s="4057"/>
      <c r="BS291" s="4057"/>
      <c r="BT291" s="4057"/>
      <c r="BU291" s="4057"/>
      <c r="BV291" s="4057"/>
      <c r="BW291" s="4057"/>
      <c r="BX291" s="4057"/>
      <c r="BY291" s="3432"/>
      <c r="BZ291" s="3432"/>
      <c r="CA291" s="3433"/>
      <c r="CB291" s="3433"/>
      <c r="CC291" s="3433"/>
      <c r="CD291" s="3433"/>
      <c r="CE291" s="3433"/>
      <c r="CF291" s="3433"/>
      <c r="CG291" s="3433"/>
      <c r="CH291" s="3433"/>
      <c r="CI291" s="3433"/>
      <c r="CJ291" s="3433"/>
      <c r="CK291" s="3433"/>
      <c r="CL291" s="3433"/>
      <c r="CM291" s="3433"/>
      <c r="CN291" s="3433"/>
      <c r="CO291" s="3433"/>
      <c r="CP291" s="3433"/>
      <c r="CQ291" s="3433"/>
      <c r="CR291" s="3433"/>
      <c r="CS291" s="3433"/>
      <c r="CT291" s="3433"/>
      <c r="CU291" s="3433"/>
      <c r="CV291" s="3433"/>
      <c r="CW291" s="3433"/>
      <c r="CX291" s="3433"/>
      <c r="CY291" s="3433"/>
      <c r="CZ291" s="3433"/>
      <c r="DA291" s="4058"/>
      <c r="DB291" s="4058"/>
      <c r="DC291" s="4058"/>
      <c r="DD291" s="4058"/>
      <c r="DE291" s="4058"/>
      <c r="DF291" s="4058"/>
      <c r="DG291" s="4058"/>
      <c r="DH291" s="4058"/>
      <c r="DI291" s="4058"/>
      <c r="DJ291" s="4058"/>
      <c r="DK291" s="4058"/>
      <c r="DL291" s="4058"/>
      <c r="DM291" s="4058"/>
      <c r="DN291" s="4058"/>
      <c r="DO291" s="4058"/>
      <c r="DP291" s="4058"/>
      <c r="DQ291" s="4058"/>
      <c r="DR291" s="4058"/>
      <c r="DS291" s="4058"/>
      <c r="DT291" s="4058"/>
      <c r="DU291" s="4058"/>
      <c r="DV291" s="4058"/>
      <c r="DW291" s="4058"/>
      <c r="DX291" s="4058"/>
      <c r="DY291" s="4058"/>
      <c r="DZ291" s="4058"/>
    </row>
    <row r="292" spans="1:130" s="3435" customFormat="1" x14ac:dyDescent="0.35">
      <c r="A292" s="4094"/>
      <c r="B292" s="4095" t="s">
        <v>66</v>
      </c>
      <c r="C292" s="1166">
        <f t="shared" si="57"/>
        <v>0</v>
      </c>
      <c r="D292" s="1167">
        <f t="shared" si="58"/>
        <v>0</v>
      </c>
      <c r="E292" s="1168">
        <f t="shared" si="58"/>
        <v>0</v>
      </c>
      <c r="F292" s="662"/>
      <c r="G292" s="897"/>
      <c r="H292" s="662"/>
      <c r="I292" s="897"/>
      <c r="J292" s="662"/>
      <c r="K292" s="897"/>
      <c r="L292" s="662"/>
      <c r="M292" s="897"/>
      <c r="N292" s="662"/>
      <c r="O292" s="897"/>
      <c r="P292" s="662"/>
      <c r="Q292" s="897"/>
      <c r="R292" s="662"/>
      <c r="S292" s="897"/>
      <c r="T292" s="662"/>
      <c r="U292" s="897"/>
      <c r="V292" s="662"/>
      <c r="W292" s="897"/>
      <c r="X292" s="662"/>
      <c r="Y292" s="897"/>
      <c r="Z292" s="662"/>
      <c r="AA292" s="897"/>
      <c r="AB292" s="662"/>
      <c r="AC292" s="897"/>
      <c r="AD292" s="662"/>
      <c r="AE292" s="897"/>
      <c r="AF292" s="662"/>
      <c r="AG292" s="897"/>
      <c r="AH292" s="662"/>
      <c r="AI292" s="897"/>
      <c r="AJ292" s="662"/>
      <c r="AK292" s="897"/>
      <c r="AL292" s="662"/>
      <c r="AM292" s="601"/>
      <c r="AN292" s="4113"/>
      <c r="AO292" s="4113"/>
      <c r="AP292" s="4114"/>
      <c r="AQ292" s="4115"/>
      <c r="AR292" s="4114"/>
      <c r="AS292" s="4115"/>
      <c r="AT292" s="4114"/>
      <c r="AU292" s="4116"/>
      <c r="AV292" s="4096"/>
      <c r="AW292" s="4096"/>
      <c r="AX292" s="4117"/>
      <c r="AY292" s="4057"/>
      <c r="AZ292" s="3432"/>
      <c r="BA292" s="4057"/>
      <c r="BB292" s="4057"/>
      <c r="BC292" s="4057"/>
      <c r="BD292" s="4057"/>
      <c r="BE292" s="4057"/>
      <c r="BF292" s="4057"/>
      <c r="BG292" s="4057"/>
      <c r="BH292" s="4057"/>
      <c r="BI292" s="4057"/>
      <c r="BJ292" s="4057"/>
      <c r="BK292" s="4057"/>
      <c r="BL292" s="4057"/>
      <c r="BM292" s="4057"/>
      <c r="BN292" s="4057"/>
      <c r="BO292" s="4057"/>
      <c r="BP292" s="4057"/>
      <c r="BQ292" s="4057"/>
      <c r="BR292" s="4057"/>
      <c r="BS292" s="4057"/>
      <c r="BT292" s="4057"/>
      <c r="BU292" s="4057"/>
      <c r="BV292" s="4057"/>
      <c r="BW292" s="4057"/>
      <c r="BX292" s="4057"/>
      <c r="BY292" s="3432"/>
      <c r="BZ292" s="3432"/>
      <c r="CA292" s="3433"/>
      <c r="CB292" s="3433"/>
      <c r="CC292" s="3433"/>
      <c r="CD292" s="3433"/>
      <c r="CE292" s="3433"/>
      <c r="CF292" s="3433"/>
      <c r="CG292" s="3433"/>
      <c r="CH292" s="3433"/>
      <c r="CI292" s="3433"/>
      <c r="CJ292" s="3433"/>
      <c r="CK292" s="3433"/>
      <c r="CL292" s="3433"/>
      <c r="CM292" s="3433"/>
      <c r="CN292" s="3433"/>
      <c r="CO292" s="3433"/>
      <c r="CP292" s="3433"/>
      <c r="CQ292" s="3433"/>
      <c r="CR292" s="3433"/>
      <c r="CS292" s="3433"/>
      <c r="CT292" s="3433"/>
      <c r="CU292" s="3433"/>
      <c r="CV292" s="3433"/>
      <c r="CW292" s="3433"/>
      <c r="CX292" s="3433"/>
      <c r="CY292" s="3433"/>
      <c r="CZ292" s="3433"/>
      <c r="DA292" s="4058"/>
      <c r="DB292" s="4058"/>
      <c r="DC292" s="4058"/>
      <c r="DD292" s="4058"/>
      <c r="DE292" s="4058"/>
      <c r="DF292" s="4058"/>
      <c r="DG292" s="4058"/>
      <c r="DH292" s="4058"/>
      <c r="DI292" s="4058"/>
      <c r="DJ292" s="4058"/>
      <c r="DK292" s="4058"/>
      <c r="DL292" s="4058"/>
      <c r="DM292" s="4058"/>
      <c r="DN292" s="4058"/>
      <c r="DO292" s="4058"/>
      <c r="DP292" s="4058"/>
      <c r="DQ292" s="4058"/>
      <c r="DR292" s="4058"/>
      <c r="DS292" s="4058"/>
      <c r="DT292" s="4058"/>
      <c r="DU292" s="4058"/>
      <c r="DV292" s="4058"/>
      <c r="DW292" s="4058"/>
      <c r="DX292" s="4058"/>
      <c r="DY292" s="4058"/>
      <c r="DZ292" s="4058"/>
    </row>
    <row r="293" spans="1:130" s="3435" customFormat="1" x14ac:dyDescent="0.35">
      <c r="A293" s="4094"/>
      <c r="B293" s="4118" t="s">
        <v>2207</v>
      </c>
      <c r="C293" s="1170">
        <f t="shared" si="57"/>
        <v>0</v>
      </c>
      <c r="D293" s="1171">
        <f t="shared" si="58"/>
        <v>0</v>
      </c>
      <c r="E293" s="1172">
        <f t="shared" si="58"/>
        <v>0</v>
      </c>
      <c r="F293" s="584"/>
      <c r="G293" s="588"/>
      <c r="H293" s="584"/>
      <c r="I293" s="588"/>
      <c r="J293" s="584"/>
      <c r="K293" s="588"/>
      <c r="L293" s="584"/>
      <c r="M293" s="588"/>
      <c r="N293" s="584"/>
      <c r="O293" s="588"/>
      <c r="P293" s="584"/>
      <c r="Q293" s="588"/>
      <c r="R293" s="584"/>
      <c r="S293" s="588"/>
      <c r="T293" s="584"/>
      <c r="U293" s="588"/>
      <c r="V293" s="584"/>
      <c r="W293" s="588"/>
      <c r="X293" s="584"/>
      <c r="Y293" s="588"/>
      <c r="Z293" s="584"/>
      <c r="AA293" s="588"/>
      <c r="AB293" s="584"/>
      <c r="AC293" s="588"/>
      <c r="AD293" s="584"/>
      <c r="AE293" s="588"/>
      <c r="AF293" s="584"/>
      <c r="AG293" s="588"/>
      <c r="AH293" s="584"/>
      <c r="AI293" s="588"/>
      <c r="AJ293" s="584"/>
      <c r="AK293" s="588"/>
      <c r="AL293" s="584"/>
      <c r="AM293" s="587"/>
      <c r="AN293" s="4119"/>
      <c r="AO293" s="4119"/>
      <c r="AP293" s="4120"/>
      <c r="AQ293" s="4121"/>
      <c r="AR293" s="4120"/>
      <c r="AS293" s="4121"/>
      <c r="AT293" s="4120"/>
      <c r="AU293" s="4122"/>
      <c r="AV293" s="4123"/>
      <c r="AW293" s="4123"/>
      <c r="AX293" s="4124"/>
      <c r="AY293" s="4057"/>
      <c r="AZ293" s="3432"/>
      <c r="BA293" s="4057"/>
      <c r="BB293" s="4057"/>
      <c r="BC293" s="4057"/>
      <c r="BD293" s="4057"/>
      <c r="BE293" s="4057"/>
      <c r="BF293" s="4057"/>
      <c r="BG293" s="4057"/>
      <c r="BH293" s="4057"/>
      <c r="BI293" s="4057"/>
      <c r="BJ293" s="4057"/>
      <c r="BK293" s="4057"/>
      <c r="BL293" s="4057"/>
      <c r="BM293" s="4057"/>
      <c r="BN293" s="4057"/>
      <c r="BO293" s="4057"/>
      <c r="BP293" s="4057"/>
      <c r="BQ293" s="4057"/>
      <c r="BR293" s="4057"/>
      <c r="BS293" s="4057"/>
      <c r="BT293" s="4057"/>
      <c r="BU293" s="4057"/>
      <c r="BV293" s="4057"/>
      <c r="BW293" s="4057"/>
      <c r="BX293" s="4057"/>
      <c r="BY293" s="3432"/>
      <c r="BZ293" s="3432"/>
      <c r="CA293" s="3433"/>
      <c r="CB293" s="3433"/>
      <c r="CC293" s="3433"/>
      <c r="CD293" s="3433"/>
      <c r="CE293" s="3433"/>
      <c r="CF293" s="3433"/>
      <c r="CG293" s="3433"/>
      <c r="CH293" s="3433"/>
      <c r="CI293" s="3433"/>
      <c r="CJ293" s="3433"/>
      <c r="CK293" s="3433"/>
      <c r="CL293" s="3433"/>
      <c r="CM293" s="3433"/>
      <c r="CN293" s="3433"/>
      <c r="CO293" s="3433"/>
      <c r="CP293" s="3433"/>
      <c r="CQ293" s="3433"/>
      <c r="CR293" s="3433"/>
      <c r="CS293" s="3433"/>
      <c r="CT293" s="3433"/>
      <c r="CU293" s="3433"/>
      <c r="CV293" s="3433"/>
      <c r="CW293" s="3433"/>
      <c r="CX293" s="3433"/>
      <c r="CY293" s="3433"/>
      <c r="CZ293" s="3433"/>
      <c r="DA293" s="4058"/>
      <c r="DB293" s="4058"/>
      <c r="DC293" s="4058"/>
      <c r="DD293" s="4058"/>
      <c r="DE293" s="4058"/>
      <c r="DF293" s="4058"/>
      <c r="DG293" s="4058"/>
      <c r="DH293" s="4058"/>
      <c r="DI293" s="4058"/>
      <c r="DJ293" s="4058"/>
      <c r="DK293" s="4058"/>
      <c r="DL293" s="4058"/>
      <c r="DM293" s="4058"/>
      <c r="DN293" s="4058"/>
      <c r="DO293" s="4058"/>
      <c r="DP293" s="4058"/>
      <c r="DQ293" s="4058"/>
      <c r="DR293" s="4058"/>
      <c r="DS293" s="4058"/>
      <c r="DT293" s="4058"/>
      <c r="DU293" s="4058"/>
      <c r="DV293" s="4058"/>
      <c r="DW293" s="4058"/>
      <c r="DX293" s="4058"/>
      <c r="DY293" s="4058"/>
      <c r="DZ293" s="4058"/>
    </row>
    <row r="294" spans="1:130" s="3435" customFormat="1" x14ac:dyDescent="0.35">
      <c r="A294" s="4094"/>
      <c r="B294" s="4118" t="s">
        <v>658</v>
      </c>
      <c r="C294" s="1170">
        <f t="shared" si="57"/>
        <v>0</v>
      </c>
      <c r="D294" s="1171">
        <f t="shared" si="58"/>
        <v>0</v>
      </c>
      <c r="E294" s="1172">
        <f t="shared" si="58"/>
        <v>0</v>
      </c>
      <c r="F294" s="584"/>
      <c r="G294" s="588"/>
      <c r="H294" s="584"/>
      <c r="I294" s="588"/>
      <c r="J294" s="584"/>
      <c r="K294" s="588"/>
      <c r="L294" s="584"/>
      <c r="M294" s="588"/>
      <c r="N294" s="584"/>
      <c r="O294" s="588"/>
      <c r="P294" s="584"/>
      <c r="Q294" s="588"/>
      <c r="R294" s="584"/>
      <c r="S294" s="588"/>
      <c r="T294" s="584"/>
      <c r="U294" s="588"/>
      <c r="V294" s="584"/>
      <c r="W294" s="588"/>
      <c r="X294" s="584"/>
      <c r="Y294" s="588"/>
      <c r="Z294" s="584"/>
      <c r="AA294" s="588"/>
      <c r="AB294" s="584"/>
      <c r="AC294" s="588"/>
      <c r="AD294" s="584"/>
      <c r="AE294" s="588"/>
      <c r="AF294" s="584"/>
      <c r="AG294" s="588"/>
      <c r="AH294" s="584"/>
      <c r="AI294" s="588"/>
      <c r="AJ294" s="584"/>
      <c r="AK294" s="588"/>
      <c r="AL294" s="584"/>
      <c r="AM294" s="587"/>
      <c r="AN294" s="4119"/>
      <c r="AO294" s="4119"/>
      <c r="AP294" s="4120"/>
      <c r="AQ294" s="4121"/>
      <c r="AR294" s="4120"/>
      <c r="AS294" s="4121"/>
      <c r="AT294" s="4120"/>
      <c r="AU294" s="4122"/>
      <c r="AV294" s="4123"/>
      <c r="AW294" s="4123"/>
      <c r="AX294" s="4124"/>
      <c r="AY294" s="4057"/>
      <c r="AZ294" s="3432"/>
      <c r="BA294" s="4057"/>
      <c r="BB294" s="4057"/>
      <c r="BC294" s="4057"/>
      <c r="BD294" s="4057"/>
      <c r="BE294" s="4057"/>
      <c r="BF294" s="4057"/>
      <c r="BG294" s="4057"/>
      <c r="BH294" s="4057"/>
      <c r="BI294" s="4057"/>
      <c r="BJ294" s="4057"/>
      <c r="BK294" s="4057"/>
      <c r="BL294" s="4057"/>
      <c r="BM294" s="4057"/>
      <c r="BN294" s="4057"/>
      <c r="BO294" s="4057"/>
      <c r="BP294" s="4057"/>
      <c r="BQ294" s="4057"/>
      <c r="BR294" s="4057"/>
      <c r="BS294" s="4057"/>
      <c r="BT294" s="4057"/>
      <c r="BU294" s="4057"/>
      <c r="BV294" s="4057"/>
      <c r="BW294" s="4057"/>
      <c r="BX294" s="4057"/>
      <c r="BY294" s="3432"/>
      <c r="BZ294" s="3432"/>
      <c r="CA294" s="3433"/>
      <c r="CB294" s="3433"/>
      <c r="CC294" s="3433"/>
      <c r="CD294" s="3433"/>
      <c r="CE294" s="3433"/>
      <c r="CF294" s="3433"/>
      <c r="CG294" s="3433"/>
      <c r="CH294" s="3433"/>
      <c r="CI294" s="3433"/>
      <c r="CJ294" s="3433"/>
      <c r="CK294" s="3433"/>
      <c r="CL294" s="3433"/>
      <c r="CM294" s="3433"/>
      <c r="CN294" s="3433"/>
      <c r="CO294" s="3433"/>
      <c r="CP294" s="3433"/>
      <c r="CQ294" s="3433"/>
      <c r="CR294" s="3433"/>
      <c r="CS294" s="3433"/>
      <c r="CT294" s="3433"/>
      <c r="CU294" s="3433"/>
      <c r="CV294" s="3433"/>
      <c r="CW294" s="3433"/>
      <c r="CX294" s="3433"/>
      <c r="CY294" s="3433"/>
      <c r="CZ294" s="3433"/>
      <c r="DA294" s="4058"/>
      <c r="DB294" s="4058"/>
      <c r="DC294" s="4058"/>
      <c r="DD294" s="4058"/>
      <c r="DE294" s="4058"/>
      <c r="DF294" s="4058"/>
      <c r="DG294" s="4058"/>
      <c r="DH294" s="4058"/>
      <c r="DI294" s="4058"/>
      <c r="DJ294" s="4058"/>
      <c r="DK294" s="4058"/>
      <c r="DL294" s="4058"/>
      <c r="DM294" s="4058"/>
      <c r="DN294" s="4058"/>
      <c r="DO294" s="4058"/>
      <c r="DP294" s="4058"/>
      <c r="DQ294" s="4058"/>
      <c r="DR294" s="4058"/>
      <c r="DS294" s="4058"/>
      <c r="DT294" s="4058"/>
      <c r="DU294" s="4058"/>
      <c r="DV294" s="4058"/>
      <c r="DW294" s="4058"/>
      <c r="DX294" s="4058"/>
      <c r="DY294" s="4058"/>
      <c r="DZ294" s="4058"/>
    </row>
    <row r="295" spans="1:130" s="3435" customFormat="1" x14ac:dyDescent="0.35">
      <c r="A295" s="4094"/>
      <c r="B295" s="4118" t="s">
        <v>2208</v>
      </c>
      <c r="C295" s="1170">
        <f t="shared" si="57"/>
        <v>0</v>
      </c>
      <c r="D295" s="1171">
        <f t="shared" si="58"/>
        <v>0</v>
      </c>
      <c r="E295" s="1172">
        <f t="shared" si="58"/>
        <v>0</v>
      </c>
      <c r="F295" s="584"/>
      <c r="G295" s="588"/>
      <c r="H295" s="584"/>
      <c r="I295" s="588"/>
      <c r="J295" s="584"/>
      <c r="K295" s="588"/>
      <c r="L295" s="584"/>
      <c r="M295" s="588"/>
      <c r="N295" s="584"/>
      <c r="O295" s="588"/>
      <c r="P295" s="584"/>
      <c r="Q295" s="588"/>
      <c r="R295" s="584"/>
      <c r="S295" s="588"/>
      <c r="T295" s="584"/>
      <c r="U295" s="588"/>
      <c r="V295" s="584"/>
      <c r="W295" s="588"/>
      <c r="X295" s="584"/>
      <c r="Y295" s="588"/>
      <c r="Z295" s="584"/>
      <c r="AA295" s="588"/>
      <c r="AB295" s="584"/>
      <c r="AC295" s="588"/>
      <c r="AD295" s="584"/>
      <c r="AE295" s="588"/>
      <c r="AF295" s="584"/>
      <c r="AG295" s="588"/>
      <c r="AH295" s="584"/>
      <c r="AI295" s="588"/>
      <c r="AJ295" s="584"/>
      <c r="AK295" s="588"/>
      <c r="AL295" s="584"/>
      <c r="AM295" s="587"/>
      <c r="AN295" s="4119"/>
      <c r="AO295" s="4119"/>
      <c r="AP295" s="4120"/>
      <c r="AQ295" s="4121"/>
      <c r="AR295" s="4120"/>
      <c r="AS295" s="4121"/>
      <c r="AT295" s="4120"/>
      <c r="AU295" s="4122"/>
      <c r="AV295" s="4123"/>
      <c r="AW295" s="4123"/>
      <c r="AX295" s="4124"/>
      <c r="AY295" s="4057"/>
      <c r="AZ295" s="3432"/>
      <c r="BA295" s="4057"/>
      <c r="BB295" s="4057"/>
      <c r="BC295" s="4057"/>
      <c r="BD295" s="4057"/>
      <c r="BE295" s="4057"/>
      <c r="BF295" s="4057"/>
      <c r="BG295" s="4057"/>
      <c r="BH295" s="4057"/>
      <c r="BI295" s="4057"/>
      <c r="BJ295" s="4057"/>
      <c r="BK295" s="4057"/>
      <c r="BL295" s="4057"/>
      <c r="BM295" s="4057"/>
      <c r="BN295" s="4057"/>
      <c r="BO295" s="4057"/>
      <c r="BP295" s="4057"/>
      <c r="BQ295" s="4057"/>
      <c r="BR295" s="4057"/>
      <c r="BS295" s="4057"/>
      <c r="BT295" s="4057"/>
      <c r="BU295" s="4057"/>
      <c r="BV295" s="4057"/>
      <c r="BW295" s="4057"/>
      <c r="BX295" s="4057"/>
      <c r="BY295" s="3432"/>
      <c r="BZ295" s="3432"/>
      <c r="CA295" s="3433"/>
      <c r="CB295" s="3433"/>
      <c r="CC295" s="3433"/>
      <c r="CD295" s="3433"/>
      <c r="CE295" s="3433"/>
      <c r="CF295" s="3433"/>
      <c r="CG295" s="3433"/>
      <c r="CH295" s="3433"/>
      <c r="CI295" s="3433"/>
      <c r="CJ295" s="3433"/>
      <c r="CK295" s="3433"/>
      <c r="CL295" s="3433"/>
      <c r="CM295" s="3433"/>
      <c r="CN295" s="3433"/>
      <c r="CO295" s="3433"/>
      <c r="CP295" s="3433"/>
      <c r="CQ295" s="3433"/>
      <c r="CR295" s="3433"/>
      <c r="CS295" s="3433"/>
      <c r="CT295" s="3433"/>
      <c r="CU295" s="3433"/>
      <c r="CV295" s="3433"/>
      <c r="CW295" s="3433"/>
      <c r="CX295" s="3433"/>
      <c r="CY295" s="3433"/>
      <c r="CZ295" s="3433"/>
      <c r="DA295" s="4058"/>
      <c r="DB295" s="4058"/>
      <c r="DC295" s="4058"/>
      <c r="DD295" s="4058"/>
      <c r="DE295" s="4058"/>
      <c r="DF295" s="4058"/>
      <c r="DG295" s="4058"/>
      <c r="DH295" s="4058"/>
      <c r="DI295" s="4058"/>
      <c r="DJ295" s="4058"/>
      <c r="DK295" s="4058"/>
      <c r="DL295" s="4058"/>
      <c r="DM295" s="4058"/>
      <c r="DN295" s="4058"/>
      <c r="DO295" s="4058"/>
      <c r="DP295" s="4058"/>
      <c r="DQ295" s="4058"/>
      <c r="DR295" s="4058"/>
      <c r="DS295" s="4058"/>
      <c r="DT295" s="4058"/>
      <c r="DU295" s="4058"/>
      <c r="DV295" s="4058"/>
      <c r="DW295" s="4058"/>
      <c r="DX295" s="4058"/>
      <c r="DY295" s="4058"/>
      <c r="DZ295" s="4058"/>
    </row>
    <row r="296" spans="1:130" s="3435" customFormat="1" x14ac:dyDescent="0.35">
      <c r="A296" s="4094"/>
      <c r="B296" s="4118" t="s">
        <v>92</v>
      </c>
      <c r="C296" s="1170">
        <f t="shared" si="57"/>
        <v>0</v>
      </c>
      <c r="D296" s="1171">
        <f t="shared" si="58"/>
        <v>0</v>
      </c>
      <c r="E296" s="1172">
        <f t="shared" si="58"/>
        <v>0</v>
      </c>
      <c r="F296" s="584"/>
      <c r="G296" s="588"/>
      <c r="H296" s="584"/>
      <c r="I296" s="588"/>
      <c r="J296" s="584"/>
      <c r="K296" s="588"/>
      <c r="L296" s="584"/>
      <c r="M296" s="588"/>
      <c r="N296" s="584"/>
      <c r="O296" s="588"/>
      <c r="P296" s="584"/>
      <c r="Q296" s="588"/>
      <c r="R296" s="584"/>
      <c r="S296" s="588"/>
      <c r="T296" s="584"/>
      <c r="U296" s="588"/>
      <c r="V296" s="584"/>
      <c r="W296" s="588"/>
      <c r="X296" s="584"/>
      <c r="Y296" s="588"/>
      <c r="Z296" s="584"/>
      <c r="AA296" s="588"/>
      <c r="AB296" s="584"/>
      <c r="AC296" s="588"/>
      <c r="AD296" s="584"/>
      <c r="AE296" s="588"/>
      <c r="AF296" s="584"/>
      <c r="AG296" s="588"/>
      <c r="AH296" s="584"/>
      <c r="AI296" s="588"/>
      <c r="AJ296" s="584"/>
      <c r="AK296" s="588"/>
      <c r="AL296" s="584"/>
      <c r="AM296" s="587"/>
      <c r="AN296" s="4119"/>
      <c r="AO296" s="4119"/>
      <c r="AP296" s="4120"/>
      <c r="AQ296" s="4121"/>
      <c r="AR296" s="4120"/>
      <c r="AS296" s="4121"/>
      <c r="AT296" s="4120"/>
      <c r="AU296" s="4122"/>
      <c r="AV296" s="4123"/>
      <c r="AW296" s="4123"/>
      <c r="AX296" s="4124"/>
      <c r="AY296" s="4057"/>
      <c r="AZ296" s="3432"/>
      <c r="BA296" s="4057"/>
      <c r="BB296" s="4057"/>
      <c r="BC296" s="4057"/>
      <c r="BD296" s="4057"/>
      <c r="BE296" s="4057"/>
      <c r="BF296" s="4057"/>
      <c r="BG296" s="4057"/>
      <c r="BH296" s="4057"/>
      <c r="BI296" s="4057"/>
      <c r="BJ296" s="4057"/>
      <c r="BK296" s="4057"/>
      <c r="BL296" s="4057"/>
      <c r="BM296" s="4057"/>
      <c r="BN296" s="4057"/>
      <c r="BO296" s="4057"/>
      <c r="BP296" s="4057"/>
      <c r="BQ296" s="4057"/>
      <c r="BR296" s="4057"/>
      <c r="BS296" s="4057"/>
      <c r="BT296" s="4057"/>
      <c r="BU296" s="4057"/>
      <c r="BV296" s="4057"/>
      <c r="BW296" s="4057"/>
      <c r="BX296" s="4057"/>
      <c r="BY296" s="3432"/>
      <c r="BZ296" s="3432"/>
      <c r="CA296" s="3433"/>
      <c r="CB296" s="3433"/>
      <c r="CC296" s="3433"/>
      <c r="CD296" s="3433"/>
      <c r="CE296" s="3433"/>
      <c r="CF296" s="3433"/>
      <c r="CG296" s="3433"/>
      <c r="CH296" s="3433"/>
      <c r="CI296" s="3433"/>
      <c r="CJ296" s="3433"/>
      <c r="CK296" s="3433"/>
      <c r="CL296" s="3433"/>
      <c r="CM296" s="3433"/>
      <c r="CN296" s="3433"/>
      <c r="CO296" s="3433"/>
      <c r="CP296" s="3433"/>
      <c r="CQ296" s="3433"/>
      <c r="CR296" s="3433"/>
      <c r="CS296" s="3433"/>
      <c r="CT296" s="3433"/>
      <c r="CU296" s="3433"/>
      <c r="CV296" s="3433"/>
      <c r="CW296" s="3433"/>
      <c r="CX296" s="3433"/>
      <c r="CY296" s="3433"/>
      <c r="CZ296" s="3433"/>
      <c r="DA296" s="4058"/>
      <c r="DB296" s="4058"/>
      <c r="DC296" s="4058"/>
      <c r="DD296" s="4058"/>
      <c r="DE296" s="4058"/>
      <c r="DF296" s="4058"/>
      <c r="DG296" s="4058"/>
      <c r="DH296" s="4058"/>
      <c r="DI296" s="4058"/>
      <c r="DJ296" s="4058"/>
      <c r="DK296" s="4058"/>
      <c r="DL296" s="4058"/>
      <c r="DM296" s="4058"/>
      <c r="DN296" s="4058"/>
      <c r="DO296" s="4058"/>
      <c r="DP296" s="4058"/>
      <c r="DQ296" s="4058"/>
      <c r="DR296" s="4058"/>
      <c r="DS296" s="4058"/>
      <c r="DT296" s="4058"/>
      <c r="DU296" s="4058"/>
      <c r="DV296" s="4058"/>
      <c r="DW296" s="4058"/>
      <c r="DX296" s="4058"/>
      <c r="DY296" s="4058"/>
      <c r="DZ296" s="4058"/>
    </row>
    <row r="297" spans="1:130" s="3435" customFormat="1" x14ac:dyDescent="0.35">
      <c r="A297" s="4097"/>
      <c r="B297" s="4098" t="s">
        <v>2205</v>
      </c>
      <c r="C297" s="4099">
        <f t="shared" si="57"/>
        <v>0</v>
      </c>
      <c r="D297" s="4100">
        <f t="shared" ref="D297:E312" si="62">SUM(F297,H297,J297,L297,N297,P297,R297,T297,V297,X297,Z297,AB297,AD297,AF297,AH297,AJ297,AL297)</f>
        <v>0</v>
      </c>
      <c r="E297" s="4101">
        <f t="shared" si="62"/>
        <v>0</v>
      </c>
      <c r="F297" s="4102">
        <f t="shared" ref="F297:AM297" si="63">SUM(F291:F296)</f>
        <v>0</v>
      </c>
      <c r="G297" s="4103">
        <f t="shared" si="63"/>
        <v>0</v>
      </c>
      <c r="H297" s="4102">
        <f t="shared" si="63"/>
        <v>0</v>
      </c>
      <c r="I297" s="4103">
        <f t="shared" si="63"/>
        <v>0</v>
      </c>
      <c r="J297" s="4102">
        <f t="shared" si="63"/>
        <v>0</v>
      </c>
      <c r="K297" s="4104">
        <f t="shared" si="63"/>
        <v>0</v>
      </c>
      <c r="L297" s="4102">
        <f t="shared" si="63"/>
        <v>0</v>
      </c>
      <c r="M297" s="4104">
        <f t="shared" si="63"/>
        <v>0</v>
      </c>
      <c r="N297" s="4102">
        <f t="shared" si="63"/>
        <v>0</v>
      </c>
      <c r="O297" s="4104">
        <f t="shared" si="63"/>
        <v>0</v>
      </c>
      <c r="P297" s="4102">
        <f t="shared" si="63"/>
        <v>0</v>
      </c>
      <c r="Q297" s="4104">
        <f t="shared" si="63"/>
        <v>0</v>
      </c>
      <c r="R297" s="4102">
        <f t="shared" si="63"/>
        <v>0</v>
      </c>
      <c r="S297" s="4104">
        <f t="shared" si="63"/>
        <v>0</v>
      </c>
      <c r="T297" s="4102">
        <f t="shared" si="63"/>
        <v>0</v>
      </c>
      <c r="U297" s="4104">
        <f t="shared" si="63"/>
        <v>0</v>
      </c>
      <c r="V297" s="4102">
        <f t="shared" si="63"/>
        <v>0</v>
      </c>
      <c r="W297" s="4104">
        <f t="shared" si="63"/>
        <v>0</v>
      </c>
      <c r="X297" s="4102">
        <f t="shared" si="63"/>
        <v>0</v>
      </c>
      <c r="Y297" s="4104">
        <f t="shared" si="63"/>
        <v>0</v>
      </c>
      <c r="Z297" s="4102">
        <f t="shared" si="63"/>
        <v>0</v>
      </c>
      <c r="AA297" s="4104">
        <f t="shared" si="63"/>
        <v>0</v>
      </c>
      <c r="AB297" s="4102">
        <f t="shared" si="63"/>
        <v>0</v>
      </c>
      <c r="AC297" s="4104">
        <f t="shared" si="63"/>
        <v>0</v>
      </c>
      <c r="AD297" s="4102">
        <f t="shared" si="63"/>
        <v>0</v>
      </c>
      <c r="AE297" s="4104">
        <f t="shared" si="63"/>
        <v>0</v>
      </c>
      <c r="AF297" s="4102">
        <f t="shared" si="63"/>
        <v>0</v>
      </c>
      <c r="AG297" s="4104">
        <f t="shared" si="63"/>
        <v>0</v>
      </c>
      <c r="AH297" s="4102">
        <f t="shared" si="63"/>
        <v>0</v>
      </c>
      <c r="AI297" s="4104">
        <f t="shared" si="63"/>
        <v>0</v>
      </c>
      <c r="AJ297" s="4102">
        <f t="shared" si="63"/>
        <v>0</v>
      </c>
      <c r="AK297" s="4104">
        <f t="shared" si="63"/>
        <v>0</v>
      </c>
      <c r="AL297" s="4105">
        <f t="shared" si="63"/>
        <v>0</v>
      </c>
      <c r="AM297" s="4106">
        <f t="shared" si="63"/>
        <v>0</v>
      </c>
      <c r="AN297" s="4125"/>
      <c r="AO297" s="4125"/>
      <c r="AP297" s="4126"/>
      <c r="AQ297" s="4127"/>
      <c r="AR297" s="4126"/>
      <c r="AS297" s="4127"/>
      <c r="AT297" s="4128"/>
      <c r="AU297" s="4129"/>
      <c r="AV297" s="4130"/>
      <c r="AW297" s="4130"/>
      <c r="AX297" s="4131"/>
      <c r="AY297" s="4057"/>
      <c r="AZ297" s="3432"/>
      <c r="BA297" s="4057"/>
      <c r="BB297" s="4057"/>
      <c r="BC297" s="4057"/>
      <c r="BD297" s="4057"/>
      <c r="BE297" s="4057"/>
      <c r="BF297" s="4057"/>
      <c r="BG297" s="4057"/>
      <c r="BH297" s="4057"/>
      <c r="BI297" s="4057"/>
      <c r="BJ297" s="4057"/>
      <c r="BK297" s="4057"/>
      <c r="BL297" s="4057"/>
      <c r="BM297" s="4057"/>
      <c r="BN297" s="4057"/>
      <c r="BO297" s="4057"/>
      <c r="BP297" s="4057"/>
      <c r="BQ297" s="4057"/>
      <c r="BR297" s="4057"/>
      <c r="BS297" s="4057"/>
      <c r="BT297" s="4057"/>
      <c r="BU297" s="4057"/>
      <c r="BV297" s="4057"/>
      <c r="BW297" s="4057"/>
      <c r="BX297" s="4057"/>
      <c r="BY297" s="3432"/>
      <c r="BZ297" s="3432"/>
      <c r="CA297" s="3433"/>
      <c r="CB297" s="3433"/>
      <c r="CC297" s="3433"/>
      <c r="CD297" s="3433"/>
      <c r="CE297" s="3433"/>
      <c r="CF297" s="3433"/>
      <c r="CG297" s="3433"/>
      <c r="CH297" s="3433"/>
      <c r="CI297" s="3433"/>
      <c r="CJ297" s="3433"/>
      <c r="CK297" s="3433"/>
      <c r="CL297" s="3433"/>
      <c r="CM297" s="3433"/>
      <c r="CN297" s="3433"/>
      <c r="CO297" s="3433"/>
      <c r="CP297" s="3433"/>
      <c r="CQ297" s="3433"/>
      <c r="CR297" s="3433"/>
      <c r="CS297" s="3433"/>
      <c r="CT297" s="3433"/>
      <c r="CU297" s="3433"/>
      <c r="CV297" s="3433"/>
      <c r="CW297" s="3433"/>
      <c r="CX297" s="3433"/>
      <c r="CY297" s="3433"/>
      <c r="CZ297" s="3433"/>
      <c r="DA297" s="4058"/>
      <c r="DB297" s="4058"/>
      <c r="DC297" s="4058"/>
      <c r="DD297" s="4058"/>
      <c r="DE297" s="4058"/>
      <c r="DF297" s="4058"/>
      <c r="DG297" s="4058"/>
      <c r="DH297" s="4058"/>
      <c r="DI297" s="4058"/>
      <c r="DJ297" s="4058"/>
      <c r="DK297" s="4058"/>
      <c r="DL297" s="4058"/>
      <c r="DM297" s="4058"/>
      <c r="DN297" s="4058"/>
      <c r="DO297" s="4058"/>
      <c r="DP297" s="4058"/>
      <c r="DQ297" s="4058"/>
      <c r="DR297" s="4058"/>
      <c r="DS297" s="4058"/>
      <c r="DT297" s="4058"/>
      <c r="DU297" s="4058"/>
      <c r="DV297" s="4058"/>
      <c r="DW297" s="4058"/>
      <c r="DX297" s="4058"/>
      <c r="DY297" s="4058"/>
      <c r="DZ297" s="4058"/>
    </row>
    <row r="298" spans="1:130" s="3435" customFormat="1" x14ac:dyDescent="0.35">
      <c r="A298" s="4087" t="s">
        <v>2210</v>
      </c>
      <c r="B298" s="4088" t="s">
        <v>87</v>
      </c>
      <c r="C298" s="4089">
        <f t="shared" si="57"/>
        <v>0</v>
      </c>
      <c r="D298" s="1163">
        <f t="shared" si="62"/>
        <v>0</v>
      </c>
      <c r="E298" s="4090">
        <f t="shared" si="62"/>
        <v>0</v>
      </c>
      <c r="F298" s="3679"/>
      <c r="G298" s="580"/>
      <c r="H298" s="3679"/>
      <c r="I298" s="580"/>
      <c r="J298" s="3679"/>
      <c r="K298" s="580"/>
      <c r="L298" s="3679"/>
      <c r="M298" s="580"/>
      <c r="N298" s="3679"/>
      <c r="O298" s="580"/>
      <c r="P298" s="3679"/>
      <c r="Q298" s="580"/>
      <c r="R298" s="3679"/>
      <c r="S298" s="580"/>
      <c r="T298" s="3679"/>
      <c r="U298" s="580"/>
      <c r="V298" s="3679"/>
      <c r="W298" s="580"/>
      <c r="X298" s="3679"/>
      <c r="Y298" s="580"/>
      <c r="Z298" s="3679"/>
      <c r="AA298" s="580"/>
      <c r="AB298" s="3679"/>
      <c r="AC298" s="580"/>
      <c r="AD298" s="3679"/>
      <c r="AE298" s="580"/>
      <c r="AF298" s="3679"/>
      <c r="AG298" s="580"/>
      <c r="AH298" s="3679"/>
      <c r="AI298" s="580"/>
      <c r="AJ298" s="3679"/>
      <c r="AK298" s="580"/>
      <c r="AL298" s="3679"/>
      <c r="AM298" s="579"/>
      <c r="AN298" s="4108"/>
      <c r="AO298" s="4108"/>
      <c r="AP298" s="4109"/>
      <c r="AQ298" s="4110"/>
      <c r="AR298" s="4109"/>
      <c r="AS298" s="4110"/>
      <c r="AT298" s="4109"/>
      <c r="AU298" s="4111"/>
      <c r="AV298" s="4091"/>
      <c r="AW298" s="4091"/>
      <c r="AX298" s="4112"/>
      <c r="AY298" s="4057"/>
      <c r="AZ298" s="3432"/>
      <c r="BA298" s="4057"/>
      <c r="BB298" s="4057"/>
      <c r="BC298" s="4057"/>
      <c r="BD298" s="4057"/>
      <c r="BE298" s="4057"/>
      <c r="BF298" s="4057"/>
      <c r="BG298" s="4057"/>
      <c r="BH298" s="4057"/>
      <c r="BI298" s="4057"/>
      <c r="BJ298" s="4057"/>
      <c r="BK298" s="4057"/>
      <c r="BL298" s="4057"/>
      <c r="BM298" s="4057"/>
      <c r="BN298" s="4057"/>
      <c r="BO298" s="4057"/>
      <c r="BP298" s="4057"/>
      <c r="BQ298" s="4057"/>
      <c r="BR298" s="4057"/>
      <c r="BS298" s="4057"/>
      <c r="BT298" s="4057"/>
      <c r="BU298" s="4057"/>
      <c r="BV298" s="4057"/>
      <c r="BW298" s="4057"/>
      <c r="BX298" s="4057"/>
      <c r="BY298" s="3432"/>
      <c r="BZ298" s="3432"/>
      <c r="CA298" s="3433"/>
      <c r="CB298" s="3433"/>
      <c r="CC298" s="3433"/>
      <c r="CD298" s="3433"/>
      <c r="CE298" s="3433"/>
      <c r="CF298" s="3433"/>
      <c r="CG298" s="3433"/>
      <c r="CH298" s="3433"/>
      <c r="CI298" s="3433"/>
      <c r="CJ298" s="3433"/>
      <c r="CK298" s="3433"/>
      <c r="CL298" s="3433"/>
      <c r="CM298" s="3433"/>
      <c r="CN298" s="3433"/>
      <c r="CO298" s="3433"/>
      <c r="CP298" s="3433"/>
      <c r="CQ298" s="3433"/>
      <c r="CR298" s="3433"/>
      <c r="CS298" s="3433"/>
      <c r="CT298" s="3433"/>
      <c r="CU298" s="3433"/>
      <c r="CV298" s="3433"/>
      <c r="CW298" s="3433"/>
      <c r="CX298" s="3433"/>
      <c r="CY298" s="3433"/>
      <c r="CZ298" s="3433"/>
      <c r="DA298" s="4058"/>
      <c r="DB298" s="4058"/>
      <c r="DC298" s="4058"/>
      <c r="DD298" s="4058"/>
      <c r="DE298" s="4058"/>
      <c r="DF298" s="4058"/>
      <c r="DG298" s="4058"/>
      <c r="DH298" s="4058"/>
      <c r="DI298" s="4058"/>
      <c r="DJ298" s="4058"/>
      <c r="DK298" s="4058"/>
      <c r="DL298" s="4058"/>
      <c r="DM298" s="4058"/>
      <c r="DN298" s="4058"/>
      <c r="DO298" s="4058"/>
      <c r="DP298" s="4058"/>
      <c r="DQ298" s="4058"/>
      <c r="DR298" s="4058"/>
      <c r="DS298" s="4058"/>
      <c r="DT298" s="4058"/>
      <c r="DU298" s="4058"/>
      <c r="DV298" s="4058"/>
      <c r="DW298" s="4058"/>
      <c r="DX298" s="4058"/>
      <c r="DY298" s="4058"/>
      <c r="DZ298" s="4058"/>
    </row>
    <row r="299" spans="1:130" s="3435" customFormat="1" x14ac:dyDescent="0.35">
      <c r="A299" s="4094"/>
      <c r="B299" s="4095" t="s">
        <v>66</v>
      </c>
      <c r="C299" s="1166">
        <f t="shared" si="57"/>
        <v>0</v>
      </c>
      <c r="D299" s="1167">
        <f t="shared" si="62"/>
        <v>0</v>
      </c>
      <c r="E299" s="1168">
        <f t="shared" si="62"/>
        <v>0</v>
      </c>
      <c r="F299" s="662"/>
      <c r="G299" s="897"/>
      <c r="H299" s="662"/>
      <c r="I299" s="897"/>
      <c r="J299" s="662"/>
      <c r="K299" s="897"/>
      <c r="L299" s="662"/>
      <c r="M299" s="897"/>
      <c r="N299" s="662"/>
      <c r="O299" s="897"/>
      <c r="P299" s="662"/>
      <c r="Q299" s="897"/>
      <c r="R299" s="662"/>
      <c r="S299" s="897"/>
      <c r="T299" s="662"/>
      <c r="U299" s="897"/>
      <c r="V299" s="662"/>
      <c r="W299" s="897"/>
      <c r="X299" s="662"/>
      <c r="Y299" s="897"/>
      <c r="Z299" s="662"/>
      <c r="AA299" s="897"/>
      <c r="AB299" s="662"/>
      <c r="AC299" s="897"/>
      <c r="AD299" s="662"/>
      <c r="AE299" s="897"/>
      <c r="AF299" s="662"/>
      <c r="AG299" s="897"/>
      <c r="AH299" s="662"/>
      <c r="AI299" s="897"/>
      <c r="AJ299" s="662"/>
      <c r="AK299" s="897"/>
      <c r="AL299" s="662"/>
      <c r="AM299" s="601"/>
      <c r="AN299" s="4113"/>
      <c r="AO299" s="4113"/>
      <c r="AP299" s="4114"/>
      <c r="AQ299" s="4115"/>
      <c r="AR299" s="4114"/>
      <c r="AS299" s="4115"/>
      <c r="AT299" s="4114"/>
      <c r="AU299" s="4116"/>
      <c r="AV299" s="4096"/>
      <c r="AW299" s="4096"/>
      <c r="AX299" s="4117"/>
      <c r="AY299" s="4057"/>
      <c r="AZ299" s="3432"/>
      <c r="BA299" s="4057"/>
      <c r="BB299" s="4057"/>
      <c r="BC299" s="4057"/>
      <c r="BD299" s="4057"/>
      <c r="BE299" s="4057"/>
      <c r="BF299" s="4057"/>
      <c r="BG299" s="4057"/>
      <c r="BH299" s="4057"/>
      <c r="BI299" s="4057"/>
      <c r="BJ299" s="4057"/>
      <c r="BK299" s="4057"/>
      <c r="BL299" s="4057"/>
      <c r="BM299" s="4057"/>
      <c r="BN299" s="4057"/>
      <c r="BO299" s="4057"/>
      <c r="BP299" s="4057"/>
      <c r="BQ299" s="4057"/>
      <c r="BR299" s="4057"/>
      <c r="BS299" s="4057"/>
      <c r="BT299" s="4057"/>
      <c r="BU299" s="4057"/>
      <c r="BV299" s="4057"/>
      <c r="BW299" s="4057"/>
      <c r="BX299" s="4057"/>
      <c r="BY299" s="3432"/>
      <c r="BZ299" s="3432"/>
      <c r="CA299" s="3433"/>
      <c r="CB299" s="3433"/>
      <c r="CC299" s="3433"/>
      <c r="CD299" s="3433"/>
      <c r="CE299" s="3433"/>
      <c r="CF299" s="3433"/>
      <c r="CG299" s="3433"/>
      <c r="CH299" s="3433"/>
      <c r="CI299" s="3433"/>
      <c r="CJ299" s="3433"/>
      <c r="CK299" s="3433"/>
      <c r="CL299" s="3433"/>
      <c r="CM299" s="3433"/>
      <c r="CN299" s="3433"/>
      <c r="CO299" s="3433"/>
      <c r="CP299" s="3433"/>
      <c r="CQ299" s="3433"/>
      <c r="CR299" s="3433"/>
      <c r="CS299" s="3433"/>
      <c r="CT299" s="3433"/>
      <c r="CU299" s="3433"/>
      <c r="CV299" s="3433"/>
      <c r="CW299" s="3433"/>
      <c r="CX299" s="3433"/>
      <c r="CY299" s="3433"/>
      <c r="CZ299" s="3433"/>
      <c r="DA299" s="4058"/>
      <c r="DB299" s="4058"/>
      <c r="DC299" s="4058"/>
      <c r="DD299" s="4058"/>
      <c r="DE299" s="4058"/>
      <c r="DF299" s="4058"/>
      <c r="DG299" s="4058"/>
      <c r="DH299" s="4058"/>
      <c r="DI299" s="4058"/>
      <c r="DJ299" s="4058"/>
      <c r="DK299" s="4058"/>
      <c r="DL299" s="4058"/>
      <c r="DM299" s="4058"/>
      <c r="DN299" s="4058"/>
      <c r="DO299" s="4058"/>
      <c r="DP299" s="4058"/>
      <c r="DQ299" s="4058"/>
      <c r="DR299" s="4058"/>
      <c r="DS299" s="4058"/>
      <c r="DT299" s="4058"/>
      <c r="DU299" s="4058"/>
      <c r="DV299" s="4058"/>
      <c r="DW299" s="4058"/>
      <c r="DX299" s="4058"/>
      <c r="DY299" s="4058"/>
      <c r="DZ299" s="4058"/>
    </row>
    <row r="300" spans="1:130" s="3435" customFormat="1" x14ac:dyDescent="0.35">
      <c r="A300" s="4094"/>
      <c r="B300" s="4118" t="s">
        <v>2207</v>
      </c>
      <c r="C300" s="1170">
        <f t="shared" si="57"/>
        <v>0</v>
      </c>
      <c r="D300" s="1171">
        <f t="shared" si="62"/>
        <v>0</v>
      </c>
      <c r="E300" s="1172">
        <f t="shared" si="62"/>
        <v>0</v>
      </c>
      <c r="F300" s="584"/>
      <c r="G300" s="588"/>
      <c r="H300" s="584"/>
      <c r="I300" s="588"/>
      <c r="J300" s="584"/>
      <c r="K300" s="588"/>
      <c r="L300" s="584"/>
      <c r="M300" s="588"/>
      <c r="N300" s="584"/>
      <c r="O300" s="588"/>
      <c r="P300" s="584"/>
      <c r="Q300" s="588"/>
      <c r="R300" s="584"/>
      <c r="S300" s="588"/>
      <c r="T300" s="584"/>
      <c r="U300" s="588"/>
      <c r="V300" s="584"/>
      <c r="W300" s="588"/>
      <c r="X300" s="584"/>
      <c r="Y300" s="588"/>
      <c r="Z300" s="584"/>
      <c r="AA300" s="588"/>
      <c r="AB300" s="584"/>
      <c r="AC300" s="588"/>
      <c r="AD300" s="584"/>
      <c r="AE300" s="588"/>
      <c r="AF300" s="584"/>
      <c r="AG300" s="588"/>
      <c r="AH300" s="584"/>
      <c r="AI300" s="588"/>
      <c r="AJ300" s="584"/>
      <c r="AK300" s="588"/>
      <c r="AL300" s="584"/>
      <c r="AM300" s="587"/>
      <c r="AN300" s="4119"/>
      <c r="AO300" s="4119"/>
      <c r="AP300" s="4120"/>
      <c r="AQ300" s="4121"/>
      <c r="AR300" s="4120"/>
      <c r="AS300" s="4121"/>
      <c r="AT300" s="4120"/>
      <c r="AU300" s="4122"/>
      <c r="AV300" s="4123"/>
      <c r="AW300" s="4123"/>
      <c r="AX300" s="4124"/>
      <c r="AY300" s="4057"/>
      <c r="AZ300" s="3432"/>
      <c r="BA300" s="4057"/>
      <c r="BB300" s="4057"/>
      <c r="BC300" s="4057"/>
      <c r="BD300" s="4057"/>
      <c r="BE300" s="4057"/>
      <c r="BF300" s="4057"/>
      <c r="BG300" s="4057"/>
      <c r="BH300" s="4057"/>
      <c r="BI300" s="4057"/>
      <c r="BJ300" s="4057"/>
      <c r="BK300" s="4057"/>
      <c r="BL300" s="4057"/>
      <c r="BM300" s="4057"/>
      <c r="BN300" s="4057"/>
      <c r="BO300" s="4057"/>
      <c r="BP300" s="4057"/>
      <c r="BQ300" s="4057"/>
      <c r="BR300" s="4057"/>
      <c r="BS300" s="4057"/>
      <c r="BT300" s="4057"/>
      <c r="BU300" s="4057"/>
      <c r="BV300" s="4057"/>
      <c r="BW300" s="4057"/>
      <c r="BX300" s="4057"/>
      <c r="BY300" s="3432"/>
      <c r="BZ300" s="3432"/>
      <c r="CA300" s="3433"/>
      <c r="CB300" s="3433"/>
      <c r="CC300" s="3433"/>
      <c r="CD300" s="3433"/>
      <c r="CE300" s="3433"/>
      <c r="CF300" s="3433"/>
      <c r="CG300" s="3433"/>
      <c r="CH300" s="3433"/>
      <c r="CI300" s="3433"/>
      <c r="CJ300" s="3433"/>
      <c r="CK300" s="3433"/>
      <c r="CL300" s="3433"/>
      <c r="CM300" s="3433"/>
      <c r="CN300" s="3433"/>
      <c r="CO300" s="3433"/>
      <c r="CP300" s="3433"/>
      <c r="CQ300" s="3433"/>
      <c r="CR300" s="3433"/>
      <c r="CS300" s="3433"/>
      <c r="CT300" s="3433"/>
      <c r="CU300" s="3433"/>
      <c r="CV300" s="3433"/>
      <c r="CW300" s="3433"/>
      <c r="CX300" s="3433"/>
      <c r="CY300" s="3433"/>
      <c r="CZ300" s="3433"/>
      <c r="DA300" s="4058"/>
      <c r="DB300" s="4058"/>
      <c r="DC300" s="4058"/>
      <c r="DD300" s="4058"/>
      <c r="DE300" s="4058"/>
      <c r="DF300" s="4058"/>
      <c r="DG300" s="4058"/>
      <c r="DH300" s="4058"/>
      <c r="DI300" s="4058"/>
      <c r="DJ300" s="4058"/>
      <c r="DK300" s="4058"/>
      <c r="DL300" s="4058"/>
      <c r="DM300" s="4058"/>
      <c r="DN300" s="4058"/>
      <c r="DO300" s="4058"/>
      <c r="DP300" s="4058"/>
      <c r="DQ300" s="4058"/>
      <c r="DR300" s="4058"/>
      <c r="DS300" s="4058"/>
      <c r="DT300" s="4058"/>
      <c r="DU300" s="4058"/>
      <c r="DV300" s="4058"/>
      <c r="DW300" s="4058"/>
      <c r="DX300" s="4058"/>
      <c r="DY300" s="4058"/>
      <c r="DZ300" s="4058"/>
    </row>
    <row r="301" spans="1:130" s="3435" customFormat="1" x14ac:dyDescent="0.35">
      <c r="A301" s="4094"/>
      <c r="B301" s="4118" t="s">
        <v>658</v>
      </c>
      <c r="C301" s="1170">
        <f t="shared" si="57"/>
        <v>0</v>
      </c>
      <c r="D301" s="1171">
        <f t="shared" si="62"/>
        <v>0</v>
      </c>
      <c r="E301" s="1172">
        <f t="shared" si="62"/>
        <v>0</v>
      </c>
      <c r="F301" s="584"/>
      <c r="G301" s="588"/>
      <c r="H301" s="584"/>
      <c r="I301" s="588"/>
      <c r="J301" s="584"/>
      <c r="K301" s="588"/>
      <c r="L301" s="584"/>
      <c r="M301" s="588"/>
      <c r="N301" s="584"/>
      <c r="O301" s="588"/>
      <c r="P301" s="584"/>
      <c r="Q301" s="588"/>
      <c r="R301" s="584"/>
      <c r="S301" s="588"/>
      <c r="T301" s="584"/>
      <c r="U301" s="588"/>
      <c r="V301" s="584"/>
      <c r="W301" s="588"/>
      <c r="X301" s="584"/>
      <c r="Y301" s="588"/>
      <c r="Z301" s="584"/>
      <c r="AA301" s="588"/>
      <c r="AB301" s="584"/>
      <c r="AC301" s="588"/>
      <c r="AD301" s="584"/>
      <c r="AE301" s="588"/>
      <c r="AF301" s="584"/>
      <c r="AG301" s="588"/>
      <c r="AH301" s="584"/>
      <c r="AI301" s="588"/>
      <c r="AJ301" s="584"/>
      <c r="AK301" s="588"/>
      <c r="AL301" s="584"/>
      <c r="AM301" s="587"/>
      <c r="AN301" s="4119"/>
      <c r="AO301" s="4119"/>
      <c r="AP301" s="4120"/>
      <c r="AQ301" s="4121"/>
      <c r="AR301" s="4120"/>
      <c r="AS301" s="4121"/>
      <c r="AT301" s="4120"/>
      <c r="AU301" s="4122"/>
      <c r="AV301" s="4123"/>
      <c r="AW301" s="4123"/>
      <c r="AX301" s="4124"/>
      <c r="AY301" s="4057"/>
      <c r="AZ301" s="3432"/>
      <c r="BA301" s="4057"/>
      <c r="BB301" s="4057"/>
      <c r="BC301" s="4057"/>
      <c r="BD301" s="4057"/>
      <c r="BE301" s="4057"/>
      <c r="BF301" s="4057"/>
      <c r="BG301" s="4057"/>
      <c r="BH301" s="4057"/>
      <c r="BI301" s="4057"/>
      <c r="BJ301" s="4057"/>
      <c r="BK301" s="4057"/>
      <c r="BL301" s="4057"/>
      <c r="BM301" s="4057"/>
      <c r="BN301" s="4057"/>
      <c r="BO301" s="4057"/>
      <c r="BP301" s="4057"/>
      <c r="BQ301" s="4057"/>
      <c r="BR301" s="4057"/>
      <c r="BS301" s="4057"/>
      <c r="BT301" s="4057"/>
      <c r="BU301" s="4057"/>
      <c r="BV301" s="4057"/>
      <c r="BW301" s="4057"/>
      <c r="BX301" s="4057"/>
      <c r="BY301" s="3432"/>
      <c r="BZ301" s="3432"/>
      <c r="CA301" s="3433"/>
      <c r="CB301" s="3433"/>
      <c r="CC301" s="3433"/>
      <c r="CD301" s="3433"/>
      <c r="CE301" s="3433"/>
      <c r="CF301" s="3433"/>
      <c r="CG301" s="3433"/>
      <c r="CH301" s="3433"/>
      <c r="CI301" s="3433"/>
      <c r="CJ301" s="3433"/>
      <c r="CK301" s="3433"/>
      <c r="CL301" s="3433"/>
      <c r="CM301" s="3433"/>
      <c r="CN301" s="3433"/>
      <c r="CO301" s="3433"/>
      <c r="CP301" s="3433"/>
      <c r="CQ301" s="3433"/>
      <c r="CR301" s="3433"/>
      <c r="CS301" s="3433"/>
      <c r="CT301" s="3433"/>
      <c r="CU301" s="3433"/>
      <c r="CV301" s="3433"/>
      <c r="CW301" s="3433"/>
      <c r="CX301" s="3433"/>
      <c r="CY301" s="3433"/>
      <c r="CZ301" s="3433"/>
      <c r="DA301" s="4058"/>
      <c r="DB301" s="4058"/>
      <c r="DC301" s="4058"/>
      <c r="DD301" s="4058"/>
      <c r="DE301" s="4058"/>
      <c r="DF301" s="4058"/>
      <c r="DG301" s="4058"/>
      <c r="DH301" s="4058"/>
      <c r="DI301" s="4058"/>
      <c r="DJ301" s="4058"/>
      <c r="DK301" s="4058"/>
      <c r="DL301" s="4058"/>
      <c r="DM301" s="4058"/>
      <c r="DN301" s="4058"/>
      <c r="DO301" s="4058"/>
      <c r="DP301" s="4058"/>
      <c r="DQ301" s="4058"/>
      <c r="DR301" s="4058"/>
      <c r="DS301" s="4058"/>
      <c r="DT301" s="4058"/>
      <c r="DU301" s="4058"/>
      <c r="DV301" s="4058"/>
      <c r="DW301" s="4058"/>
      <c r="DX301" s="4058"/>
      <c r="DY301" s="4058"/>
      <c r="DZ301" s="4058"/>
    </row>
    <row r="302" spans="1:130" s="3435" customFormat="1" x14ac:dyDescent="0.35">
      <c r="A302" s="4094"/>
      <c r="B302" s="4118" t="s">
        <v>2208</v>
      </c>
      <c r="C302" s="1170">
        <f t="shared" si="57"/>
        <v>0</v>
      </c>
      <c r="D302" s="1171">
        <f t="shared" si="62"/>
        <v>0</v>
      </c>
      <c r="E302" s="1172">
        <f t="shared" si="62"/>
        <v>0</v>
      </c>
      <c r="F302" s="584"/>
      <c r="G302" s="588"/>
      <c r="H302" s="584"/>
      <c r="I302" s="588"/>
      <c r="J302" s="584"/>
      <c r="K302" s="588"/>
      <c r="L302" s="584"/>
      <c r="M302" s="588"/>
      <c r="N302" s="584"/>
      <c r="O302" s="588"/>
      <c r="P302" s="584"/>
      <c r="Q302" s="588"/>
      <c r="R302" s="584"/>
      <c r="S302" s="588"/>
      <c r="T302" s="584"/>
      <c r="U302" s="588"/>
      <c r="V302" s="584"/>
      <c r="W302" s="588"/>
      <c r="X302" s="584"/>
      <c r="Y302" s="588"/>
      <c r="Z302" s="584"/>
      <c r="AA302" s="588"/>
      <c r="AB302" s="584"/>
      <c r="AC302" s="588"/>
      <c r="AD302" s="584"/>
      <c r="AE302" s="588"/>
      <c r="AF302" s="584"/>
      <c r="AG302" s="588"/>
      <c r="AH302" s="584"/>
      <c r="AI302" s="588"/>
      <c r="AJ302" s="584"/>
      <c r="AK302" s="588"/>
      <c r="AL302" s="584"/>
      <c r="AM302" s="587"/>
      <c r="AN302" s="4119"/>
      <c r="AO302" s="4119"/>
      <c r="AP302" s="4120"/>
      <c r="AQ302" s="4121"/>
      <c r="AR302" s="4120"/>
      <c r="AS302" s="4121"/>
      <c r="AT302" s="4120"/>
      <c r="AU302" s="4122"/>
      <c r="AV302" s="4123"/>
      <c r="AW302" s="4123"/>
      <c r="AX302" s="4124"/>
      <c r="AY302" s="4057"/>
      <c r="AZ302" s="3432"/>
      <c r="BA302" s="4057"/>
      <c r="BB302" s="4057"/>
      <c r="BC302" s="4057"/>
      <c r="BD302" s="4057"/>
      <c r="BE302" s="4057"/>
      <c r="BF302" s="4057"/>
      <c r="BG302" s="4057"/>
      <c r="BH302" s="4057"/>
      <c r="BI302" s="4057"/>
      <c r="BJ302" s="4057"/>
      <c r="BK302" s="4057"/>
      <c r="BL302" s="4057"/>
      <c r="BM302" s="4057"/>
      <c r="BN302" s="4057"/>
      <c r="BO302" s="4057"/>
      <c r="BP302" s="4057"/>
      <c r="BQ302" s="4057"/>
      <c r="BR302" s="4057"/>
      <c r="BS302" s="4057"/>
      <c r="BT302" s="4057"/>
      <c r="BU302" s="4057"/>
      <c r="BV302" s="4057"/>
      <c r="BW302" s="4057"/>
      <c r="BX302" s="4057"/>
      <c r="BY302" s="3432"/>
      <c r="BZ302" s="3432"/>
      <c r="CA302" s="3433"/>
      <c r="CB302" s="3433"/>
      <c r="CC302" s="3433"/>
      <c r="CD302" s="3433"/>
      <c r="CE302" s="3433"/>
      <c r="CF302" s="3433"/>
      <c r="CG302" s="3433"/>
      <c r="CH302" s="3433"/>
      <c r="CI302" s="3433"/>
      <c r="CJ302" s="3433"/>
      <c r="CK302" s="3433"/>
      <c r="CL302" s="3433"/>
      <c r="CM302" s="3433"/>
      <c r="CN302" s="3433"/>
      <c r="CO302" s="3433"/>
      <c r="CP302" s="3433"/>
      <c r="CQ302" s="3433"/>
      <c r="CR302" s="3433"/>
      <c r="CS302" s="3433"/>
      <c r="CT302" s="3433"/>
      <c r="CU302" s="3433"/>
      <c r="CV302" s="3433"/>
      <c r="CW302" s="3433"/>
      <c r="CX302" s="3433"/>
      <c r="CY302" s="3433"/>
      <c r="CZ302" s="3433"/>
      <c r="DA302" s="4058"/>
      <c r="DB302" s="4058"/>
      <c r="DC302" s="4058"/>
      <c r="DD302" s="4058"/>
      <c r="DE302" s="4058"/>
      <c r="DF302" s="4058"/>
      <c r="DG302" s="4058"/>
      <c r="DH302" s="4058"/>
      <c r="DI302" s="4058"/>
      <c r="DJ302" s="4058"/>
      <c r="DK302" s="4058"/>
      <c r="DL302" s="4058"/>
      <c r="DM302" s="4058"/>
      <c r="DN302" s="4058"/>
      <c r="DO302" s="4058"/>
      <c r="DP302" s="4058"/>
      <c r="DQ302" s="4058"/>
      <c r="DR302" s="4058"/>
      <c r="DS302" s="4058"/>
      <c r="DT302" s="4058"/>
      <c r="DU302" s="4058"/>
      <c r="DV302" s="4058"/>
      <c r="DW302" s="4058"/>
      <c r="DX302" s="4058"/>
      <c r="DY302" s="4058"/>
      <c r="DZ302" s="4058"/>
    </row>
    <row r="303" spans="1:130" s="3435" customFormat="1" x14ac:dyDescent="0.35">
      <c r="A303" s="4094"/>
      <c r="B303" s="4118" t="s">
        <v>88</v>
      </c>
      <c r="C303" s="1170">
        <f t="shared" si="57"/>
        <v>0</v>
      </c>
      <c r="D303" s="1171">
        <f t="shared" si="62"/>
        <v>0</v>
      </c>
      <c r="E303" s="1172">
        <f t="shared" si="62"/>
        <v>0</v>
      </c>
      <c r="F303" s="584"/>
      <c r="G303" s="588"/>
      <c r="H303" s="584"/>
      <c r="I303" s="588"/>
      <c r="J303" s="584"/>
      <c r="K303" s="588"/>
      <c r="L303" s="584"/>
      <c r="M303" s="588"/>
      <c r="N303" s="584"/>
      <c r="O303" s="588"/>
      <c r="P303" s="584"/>
      <c r="Q303" s="588"/>
      <c r="R303" s="584"/>
      <c r="S303" s="588"/>
      <c r="T303" s="584"/>
      <c r="U303" s="588"/>
      <c r="V303" s="584"/>
      <c r="W303" s="588"/>
      <c r="X303" s="584"/>
      <c r="Y303" s="588"/>
      <c r="Z303" s="584"/>
      <c r="AA303" s="588"/>
      <c r="AB303" s="584"/>
      <c r="AC303" s="588"/>
      <c r="AD303" s="584"/>
      <c r="AE303" s="588"/>
      <c r="AF303" s="584"/>
      <c r="AG303" s="588"/>
      <c r="AH303" s="584"/>
      <c r="AI303" s="588"/>
      <c r="AJ303" s="584"/>
      <c r="AK303" s="588"/>
      <c r="AL303" s="584"/>
      <c r="AM303" s="587"/>
      <c r="AN303" s="4119"/>
      <c r="AO303" s="4119"/>
      <c r="AP303" s="4120"/>
      <c r="AQ303" s="4121"/>
      <c r="AR303" s="4120"/>
      <c r="AS303" s="4121"/>
      <c r="AT303" s="4120"/>
      <c r="AU303" s="4122"/>
      <c r="AV303" s="4123"/>
      <c r="AW303" s="4123"/>
      <c r="AX303" s="4124"/>
      <c r="AY303" s="4057"/>
      <c r="AZ303" s="3432"/>
      <c r="BA303" s="4057"/>
      <c r="BB303" s="4057"/>
      <c r="BC303" s="4057"/>
      <c r="BD303" s="4057"/>
      <c r="BE303" s="4057"/>
      <c r="BF303" s="4057"/>
      <c r="BG303" s="4057"/>
      <c r="BH303" s="4057"/>
      <c r="BI303" s="4057"/>
      <c r="BJ303" s="4057"/>
      <c r="BK303" s="4057"/>
      <c r="BL303" s="4057"/>
      <c r="BM303" s="4057"/>
      <c r="BN303" s="4057"/>
      <c r="BO303" s="4057"/>
      <c r="BP303" s="4057"/>
      <c r="BQ303" s="4057"/>
      <c r="BR303" s="4057"/>
      <c r="BS303" s="4057"/>
      <c r="BT303" s="4057"/>
      <c r="BU303" s="4057"/>
      <c r="BV303" s="4057"/>
      <c r="BW303" s="4057"/>
      <c r="BX303" s="4057"/>
      <c r="BY303" s="3432"/>
      <c r="BZ303" s="3432"/>
      <c r="CA303" s="3433"/>
      <c r="CB303" s="3433"/>
      <c r="CC303" s="3433"/>
      <c r="CD303" s="3433"/>
      <c r="CE303" s="3433"/>
      <c r="CF303" s="3433"/>
      <c r="CG303" s="3433"/>
      <c r="CH303" s="3433"/>
      <c r="CI303" s="3433"/>
      <c r="CJ303" s="3433"/>
      <c r="CK303" s="3433"/>
      <c r="CL303" s="3433"/>
      <c r="CM303" s="3433"/>
      <c r="CN303" s="3433"/>
      <c r="CO303" s="3433"/>
      <c r="CP303" s="3433"/>
      <c r="CQ303" s="3433"/>
      <c r="CR303" s="3433"/>
      <c r="CS303" s="3433"/>
      <c r="CT303" s="3433"/>
      <c r="CU303" s="3433"/>
      <c r="CV303" s="3433"/>
      <c r="CW303" s="3433"/>
      <c r="CX303" s="3433"/>
      <c r="CY303" s="3433"/>
      <c r="CZ303" s="3433"/>
      <c r="DA303" s="4058"/>
      <c r="DB303" s="4058"/>
      <c r="DC303" s="4058"/>
      <c r="DD303" s="4058"/>
      <c r="DE303" s="4058"/>
      <c r="DF303" s="4058"/>
      <c r="DG303" s="4058"/>
      <c r="DH303" s="4058"/>
      <c r="DI303" s="4058"/>
      <c r="DJ303" s="4058"/>
      <c r="DK303" s="4058"/>
      <c r="DL303" s="4058"/>
      <c r="DM303" s="4058"/>
      <c r="DN303" s="4058"/>
      <c r="DO303" s="4058"/>
      <c r="DP303" s="4058"/>
      <c r="DQ303" s="4058"/>
      <c r="DR303" s="4058"/>
      <c r="DS303" s="4058"/>
      <c r="DT303" s="4058"/>
      <c r="DU303" s="4058"/>
      <c r="DV303" s="4058"/>
      <c r="DW303" s="4058"/>
      <c r="DX303" s="4058"/>
      <c r="DY303" s="4058"/>
      <c r="DZ303" s="4058"/>
    </row>
    <row r="304" spans="1:130" s="3435" customFormat="1" x14ac:dyDescent="0.35">
      <c r="A304" s="4094"/>
      <c r="B304" s="4118" t="s">
        <v>89</v>
      </c>
      <c r="C304" s="1170">
        <f t="shared" si="57"/>
        <v>0</v>
      </c>
      <c r="D304" s="1171">
        <f t="shared" si="62"/>
        <v>0</v>
      </c>
      <c r="E304" s="1172">
        <f t="shared" si="62"/>
        <v>0</v>
      </c>
      <c r="F304" s="584"/>
      <c r="G304" s="588"/>
      <c r="H304" s="584"/>
      <c r="I304" s="588"/>
      <c r="J304" s="584"/>
      <c r="K304" s="588"/>
      <c r="L304" s="584"/>
      <c r="M304" s="588"/>
      <c r="N304" s="584"/>
      <c r="O304" s="588"/>
      <c r="P304" s="584"/>
      <c r="Q304" s="588"/>
      <c r="R304" s="584"/>
      <c r="S304" s="588"/>
      <c r="T304" s="584"/>
      <c r="U304" s="588"/>
      <c r="V304" s="584"/>
      <c r="W304" s="588"/>
      <c r="X304" s="584"/>
      <c r="Y304" s="588"/>
      <c r="Z304" s="584"/>
      <c r="AA304" s="588"/>
      <c r="AB304" s="584"/>
      <c r="AC304" s="588"/>
      <c r="AD304" s="584"/>
      <c r="AE304" s="588"/>
      <c r="AF304" s="584"/>
      <c r="AG304" s="588"/>
      <c r="AH304" s="584"/>
      <c r="AI304" s="588"/>
      <c r="AJ304" s="584"/>
      <c r="AK304" s="588"/>
      <c r="AL304" s="584"/>
      <c r="AM304" s="587"/>
      <c r="AN304" s="4119"/>
      <c r="AO304" s="4119"/>
      <c r="AP304" s="4120"/>
      <c r="AQ304" s="4121"/>
      <c r="AR304" s="4120"/>
      <c r="AS304" s="4121"/>
      <c r="AT304" s="4120"/>
      <c r="AU304" s="4122"/>
      <c r="AV304" s="4123"/>
      <c r="AW304" s="4123"/>
      <c r="AX304" s="4124"/>
      <c r="AY304" s="4057"/>
      <c r="AZ304" s="3432"/>
      <c r="BA304" s="4057"/>
      <c r="BB304" s="4057"/>
      <c r="BC304" s="4057"/>
      <c r="BD304" s="4057"/>
      <c r="BE304" s="4057"/>
      <c r="BF304" s="4057"/>
      <c r="BG304" s="4057"/>
      <c r="BH304" s="4057"/>
      <c r="BI304" s="4057"/>
      <c r="BJ304" s="4057"/>
      <c r="BK304" s="4057"/>
      <c r="BL304" s="4057"/>
      <c r="BM304" s="4057"/>
      <c r="BN304" s="4057"/>
      <c r="BO304" s="4057"/>
      <c r="BP304" s="4057"/>
      <c r="BQ304" s="4057"/>
      <c r="BR304" s="4057"/>
      <c r="BS304" s="4057"/>
      <c r="BT304" s="4057"/>
      <c r="BU304" s="4057"/>
      <c r="BV304" s="4057"/>
      <c r="BW304" s="4057"/>
      <c r="BX304" s="4057"/>
      <c r="BY304" s="3432"/>
      <c r="BZ304" s="3432"/>
      <c r="CA304" s="3433"/>
      <c r="CB304" s="3433"/>
      <c r="CC304" s="3433"/>
      <c r="CD304" s="3433"/>
      <c r="CE304" s="3433"/>
      <c r="CF304" s="3433"/>
      <c r="CG304" s="3433"/>
      <c r="CH304" s="3433"/>
      <c r="CI304" s="3433"/>
      <c r="CJ304" s="3433"/>
      <c r="CK304" s="3433"/>
      <c r="CL304" s="3433"/>
      <c r="CM304" s="3433"/>
      <c r="CN304" s="3433"/>
      <c r="CO304" s="3433"/>
      <c r="CP304" s="3433"/>
      <c r="CQ304" s="3433"/>
      <c r="CR304" s="3433"/>
      <c r="CS304" s="3433"/>
      <c r="CT304" s="3433"/>
      <c r="CU304" s="3433"/>
      <c r="CV304" s="3433"/>
      <c r="CW304" s="3433"/>
      <c r="CX304" s="3433"/>
      <c r="CY304" s="3433"/>
      <c r="CZ304" s="3433"/>
      <c r="DA304" s="4058"/>
      <c r="DB304" s="4058"/>
      <c r="DC304" s="4058"/>
      <c r="DD304" s="4058"/>
      <c r="DE304" s="4058"/>
      <c r="DF304" s="4058"/>
      <c r="DG304" s="4058"/>
      <c r="DH304" s="4058"/>
      <c r="DI304" s="4058"/>
      <c r="DJ304" s="4058"/>
      <c r="DK304" s="4058"/>
      <c r="DL304" s="4058"/>
      <c r="DM304" s="4058"/>
      <c r="DN304" s="4058"/>
      <c r="DO304" s="4058"/>
      <c r="DP304" s="4058"/>
      <c r="DQ304" s="4058"/>
      <c r="DR304" s="4058"/>
      <c r="DS304" s="4058"/>
      <c r="DT304" s="4058"/>
      <c r="DU304" s="4058"/>
      <c r="DV304" s="4058"/>
      <c r="DW304" s="4058"/>
      <c r="DX304" s="4058"/>
      <c r="DY304" s="4058"/>
      <c r="DZ304" s="4058"/>
    </row>
    <row r="305" spans="1:130" s="3435" customFormat="1" x14ac:dyDescent="0.35">
      <c r="A305" s="4094"/>
      <c r="B305" s="4118" t="s">
        <v>68</v>
      </c>
      <c r="C305" s="1170">
        <f t="shared" si="57"/>
        <v>0</v>
      </c>
      <c r="D305" s="1171">
        <f t="shared" si="62"/>
        <v>0</v>
      </c>
      <c r="E305" s="1172">
        <f t="shared" si="62"/>
        <v>0</v>
      </c>
      <c r="F305" s="584"/>
      <c r="G305" s="588"/>
      <c r="H305" s="584"/>
      <c r="I305" s="588"/>
      <c r="J305" s="584"/>
      <c r="K305" s="588"/>
      <c r="L305" s="584"/>
      <c r="M305" s="588"/>
      <c r="N305" s="584"/>
      <c r="O305" s="588"/>
      <c r="P305" s="584"/>
      <c r="Q305" s="588"/>
      <c r="R305" s="584"/>
      <c r="S305" s="588"/>
      <c r="T305" s="584"/>
      <c r="U305" s="588"/>
      <c r="V305" s="584"/>
      <c r="W305" s="588"/>
      <c r="X305" s="584"/>
      <c r="Y305" s="588"/>
      <c r="Z305" s="584"/>
      <c r="AA305" s="588"/>
      <c r="AB305" s="584"/>
      <c r="AC305" s="588"/>
      <c r="AD305" s="584"/>
      <c r="AE305" s="588"/>
      <c r="AF305" s="584"/>
      <c r="AG305" s="588"/>
      <c r="AH305" s="584"/>
      <c r="AI305" s="588"/>
      <c r="AJ305" s="584"/>
      <c r="AK305" s="588"/>
      <c r="AL305" s="584"/>
      <c r="AM305" s="587"/>
      <c r="AN305" s="4119"/>
      <c r="AO305" s="4119"/>
      <c r="AP305" s="4120"/>
      <c r="AQ305" s="4121"/>
      <c r="AR305" s="4120"/>
      <c r="AS305" s="4121"/>
      <c r="AT305" s="4120"/>
      <c r="AU305" s="4122"/>
      <c r="AV305" s="4123"/>
      <c r="AW305" s="4123"/>
      <c r="AX305" s="4124"/>
      <c r="AY305" s="4057"/>
      <c r="AZ305" s="3432"/>
      <c r="BA305" s="4057"/>
      <c r="BB305" s="4057"/>
      <c r="BC305" s="4057"/>
      <c r="BD305" s="4057"/>
      <c r="BE305" s="4057"/>
      <c r="BF305" s="4057"/>
      <c r="BG305" s="4057"/>
      <c r="BH305" s="4057"/>
      <c r="BI305" s="4057"/>
      <c r="BJ305" s="4057"/>
      <c r="BK305" s="4057"/>
      <c r="BL305" s="4057"/>
      <c r="BM305" s="4057"/>
      <c r="BN305" s="4057"/>
      <c r="BO305" s="4057"/>
      <c r="BP305" s="4057"/>
      <c r="BQ305" s="4057"/>
      <c r="BR305" s="4057"/>
      <c r="BS305" s="4057"/>
      <c r="BT305" s="4057"/>
      <c r="BU305" s="4057"/>
      <c r="BV305" s="4057"/>
      <c r="BW305" s="4057"/>
      <c r="BX305" s="4057"/>
      <c r="BY305" s="3432"/>
      <c r="BZ305" s="3432"/>
      <c r="CA305" s="3433"/>
      <c r="CB305" s="3433"/>
      <c r="CC305" s="3433"/>
      <c r="CD305" s="3433"/>
      <c r="CE305" s="3433"/>
      <c r="CF305" s="3433"/>
      <c r="CG305" s="3433"/>
      <c r="CH305" s="3433"/>
      <c r="CI305" s="3433"/>
      <c r="CJ305" s="3433"/>
      <c r="CK305" s="3433"/>
      <c r="CL305" s="3433"/>
      <c r="CM305" s="3433"/>
      <c r="CN305" s="3433"/>
      <c r="CO305" s="3433"/>
      <c r="CP305" s="3433"/>
      <c r="CQ305" s="3433"/>
      <c r="CR305" s="3433"/>
      <c r="CS305" s="3433"/>
      <c r="CT305" s="3433"/>
      <c r="CU305" s="3433"/>
      <c r="CV305" s="3433"/>
      <c r="CW305" s="3433"/>
      <c r="CX305" s="3433"/>
      <c r="CY305" s="3433"/>
      <c r="CZ305" s="3433"/>
      <c r="DA305" s="4058"/>
      <c r="DB305" s="4058"/>
      <c r="DC305" s="4058"/>
      <c r="DD305" s="4058"/>
      <c r="DE305" s="4058"/>
      <c r="DF305" s="4058"/>
      <c r="DG305" s="4058"/>
      <c r="DH305" s="4058"/>
      <c r="DI305" s="4058"/>
      <c r="DJ305" s="4058"/>
      <c r="DK305" s="4058"/>
      <c r="DL305" s="4058"/>
      <c r="DM305" s="4058"/>
      <c r="DN305" s="4058"/>
      <c r="DO305" s="4058"/>
      <c r="DP305" s="4058"/>
      <c r="DQ305" s="4058"/>
      <c r="DR305" s="4058"/>
      <c r="DS305" s="4058"/>
      <c r="DT305" s="4058"/>
      <c r="DU305" s="4058"/>
      <c r="DV305" s="4058"/>
      <c r="DW305" s="4058"/>
      <c r="DX305" s="4058"/>
      <c r="DY305" s="4058"/>
      <c r="DZ305" s="4058"/>
    </row>
    <row r="306" spans="1:130" s="3435" customFormat="1" x14ac:dyDescent="0.35">
      <c r="A306" s="4094"/>
      <c r="B306" s="4118" t="s">
        <v>90</v>
      </c>
      <c r="C306" s="1170">
        <f t="shared" si="57"/>
        <v>0</v>
      </c>
      <c r="D306" s="1171">
        <f t="shared" si="62"/>
        <v>0</v>
      </c>
      <c r="E306" s="1172">
        <f t="shared" si="62"/>
        <v>0</v>
      </c>
      <c r="F306" s="584"/>
      <c r="G306" s="588"/>
      <c r="H306" s="584"/>
      <c r="I306" s="588"/>
      <c r="J306" s="584"/>
      <c r="K306" s="588"/>
      <c r="L306" s="584"/>
      <c r="M306" s="588"/>
      <c r="N306" s="584"/>
      <c r="O306" s="588"/>
      <c r="P306" s="584"/>
      <c r="Q306" s="588"/>
      <c r="R306" s="584"/>
      <c r="S306" s="588"/>
      <c r="T306" s="584"/>
      <c r="U306" s="588"/>
      <c r="V306" s="584"/>
      <c r="W306" s="588"/>
      <c r="X306" s="584"/>
      <c r="Y306" s="588"/>
      <c r="Z306" s="584"/>
      <c r="AA306" s="588"/>
      <c r="AB306" s="584"/>
      <c r="AC306" s="588"/>
      <c r="AD306" s="584"/>
      <c r="AE306" s="588"/>
      <c r="AF306" s="584"/>
      <c r="AG306" s="588"/>
      <c r="AH306" s="584"/>
      <c r="AI306" s="588"/>
      <c r="AJ306" s="584"/>
      <c r="AK306" s="588"/>
      <c r="AL306" s="584"/>
      <c r="AM306" s="587"/>
      <c r="AN306" s="4119"/>
      <c r="AO306" s="4119"/>
      <c r="AP306" s="4120"/>
      <c r="AQ306" s="4121"/>
      <c r="AR306" s="4120"/>
      <c r="AS306" s="4121"/>
      <c r="AT306" s="4120"/>
      <c r="AU306" s="4122"/>
      <c r="AV306" s="4123"/>
      <c r="AW306" s="4123"/>
      <c r="AX306" s="4124"/>
      <c r="AY306" s="4057"/>
      <c r="AZ306" s="3432"/>
      <c r="BA306" s="4057"/>
      <c r="BB306" s="4057"/>
      <c r="BC306" s="4057"/>
      <c r="BD306" s="4057"/>
      <c r="BE306" s="4057"/>
      <c r="BF306" s="4057"/>
      <c r="BG306" s="4057"/>
      <c r="BH306" s="4057"/>
      <c r="BI306" s="4057"/>
      <c r="BJ306" s="4057"/>
      <c r="BK306" s="4057"/>
      <c r="BL306" s="4057"/>
      <c r="BM306" s="4057"/>
      <c r="BN306" s="4057"/>
      <c r="BO306" s="4057"/>
      <c r="BP306" s="4057"/>
      <c r="BQ306" s="4057"/>
      <c r="BR306" s="4057"/>
      <c r="BS306" s="4057"/>
      <c r="BT306" s="4057"/>
      <c r="BU306" s="4057"/>
      <c r="BV306" s="4057"/>
      <c r="BW306" s="4057"/>
      <c r="BX306" s="4057"/>
      <c r="BY306" s="3432"/>
      <c r="BZ306" s="3432"/>
      <c r="CA306" s="3433"/>
      <c r="CB306" s="3433"/>
      <c r="CC306" s="3433"/>
      <c r="CD306" s="3433"/>
      <c r="CE306" s="3433"/>
      <c r="CF306" s="3433"/>
      <c r="CG306" s="3433"/>
      <c r="CH306" s="3433"/>
      <c r="CI306" s="3433"/>
      <c r="CJ306" s="3433"/>
      <c r="CK306" s="3433"/>
      <c r="CL306" s="3433"/>
      <c r="CM306" s="3433"/>
      <c r="CN306" s="3433"/>
      <c r="CO306" s="3433"/>
      <c r="CP306" s="3433"/>
      <c r="CQ306" s="3433"/>
      <c r="CR306" s="3433"/>
      <c r="CS306" s="3433"/>
      <c r="CT306" s="3433"/>
      <c r="CU306" s="3433"/>
      <c r="CV306" s="3433"/>
      <c r="CW306" s="3433"/>
      <c r="CX306" s="3433"/>
      <c r="CY306" s="3433"/>
      <c r="CZ306" s="3433"/>
      <c r="DA306" s="4058"/>
      <c r="DB306" s="4058"/>
      <c r="DC306" s="4058"/>
      <c r="DD306" s="4058"/>
      <c r="DE306" s="4058"/>
      <c r="DF306" s="4058"/>
      <c r="DG306" s="4058"/>
      <c r="DH306" s="4058"/>
      <c r="DI306" s="4058"/>
      <c r="DJ306" s="4058"/>
      <c r="DK306" s="4058"/>
      <c r="DL306" s="4058"/>
      <c r="DM306" s="4058"/>
      <c r="DN306" s="4058"/>
      <c r="DO306" s="4058"/>
      <c r="DP306" s="4058"/>
      <c r="DQ306" s="4058"/>
      <c r="DR306" s="4058"/>
      <c r="DS306" s="4058"/>
      <c r="DT306" s="4058"/>
      <c r="DU306" s="4058"/>
      <c r="DV306" s="4058"/>
      <c r="DW306" s="4058"/>
      <c r="DX306" s="4058"/>
      <c r="DY306" s="4058"/>
      <c r="DZ306" s="4058"/>
    </row>
    <row r="307" spans="1:130" s="3435" customFormat="1" x14ac:dyDescent="0.35">
      <c r="A307" s="4094"/>
      <c r="B307" s="4118" t="s">
        <v>91</v>
      </c>
      <c r="C307" s="1170">
        <f t="shared" si="57"/>
        <v>0</v>
      </c>
      <c r="D307" s="1171">
        <f t="shared" si="62"/>
        <v>0</v>
      </c>
      <c r="E307" s="1172">
        <f t="shared" si="62"/>
        <v>0</v>
      </c>
      <c r="F307" s="584"/>
      <c r="G307" s="588"/>
      <c r="H307" s="584"/>
      <c r="I307" s="588"/>
      <c r="J307" s="584"/>
      <c r="K307" s="588"/>
      <c r="L307" s="584"/>
      <c r="M307" s="588"/>
      <c r="N307" s="584"/>
      <c r="O307" s="588"/>
      <c r="P307" s="584"/>
      <c r="Q307" s="588"/>
      <c r="R307" s="584"/>
      <c r="S307" s="588"/>
      <c r="T307" s="584"/>
      <c r="U307" s="588"/>
      <c r="V307" s="584"/>
      <c r="W307" s="588"/>
      <c r="X307" s="584"/>
      <c r="Y307" s="588"/>
      <c r="Z307" s="584"/>
      <c r="AA307" s="588"/>
      <c r="AB307" s="584"/>
      <c r="AC307" s="588"/>
      <c r="AD307" s="584"/>
      <c r="AE307" s="588"/>
      <c r="AF307" s="584"/>
      <c r="AG307" s="588"/>
      <c r="AH307" s="584"/>
      <c r="AI307" s="588"/>
      <c r="AJ307" s="584"/>
      <c r="AK307" s="588"/>
      <c r="AL307" s="584"/>
      <c r="AM307" s="587"/>
      <c r="AN307" s="4119"/>
      <c r="AO307" s="4119"/>
      <c r="AP307" s="4120"/>
      <c r="AQ307" s="4121"/>
      <c r="AR307" s="4120"/>
      <c r="AS307" s="4121"/>
      <c r="AT307" s="4120"/>
      <c r="AU307" s="4122"/>
      <c r="AV307" s="4123"/>
      <c r="AW307" s="4123"/>
      <c r="AX307" s="4124"/>
      <c r="AY307" s="4057"/>
      <c r="AZ307" s="3432"/>
      <c r="BA307" s="4057"/>
      <c r="BB307" s="4057"/>
      <c r="BC307" s="4057"/>
      <c r="BD307" s="4057"/>
      <c r="BE307" s="4057"/>
      <c r="BF307" s="4057"/>
      <c r="BG307" s="4057"/>
      <c r="BH307" s="4057"/>
      <c r="BI307" s="4057"/>
      <c r="BJ307" s="4057"/>
      <c r="BK307" s="4057"/>
      <c r="BL307" s="4057"/>
      <c r="BM307" s="4057"/>
      <c r="BN307" s="4057"/>
      <c r="BO307" s="4057"/>
      <c r="BP307" s="4057"/>
      <c r="BQ307" s="4057"/>
      <c r="BR307" s="4057"/>
      <c r="BS307" s="4057"/>
      <c r="BT307" s="4057"/>
      <c r="BU307" s="4057"/>
      <c r="BV307" s="4057"/>
      <c r="BW307" s="4057"/>
      <c r="BX307" s="4057"/>
      <c r="BY307" s="3432"/>
      <c r="BZ307" s="3432"/>
      <c r="CA307" s="3433"/>
      <c r="CB307" s="3433"/>
      <c r="CC307" s="3433"/>
      <c r="CD307" s="3433"/>
      <c r="CE307" s="3433"/>
      <c r="CF307" s="3433"/>
      <c r="CG307" s="3433"/>
      <c r="CH307" s="3433"/>
      <c r="CI307" s="3433"/>
      <c r="CJ307" s="3433"/>
      <c r="CK307" s="3433"/>
      <c r="CL307" s="3433"/>
      <c r="CM307" s="3433"/>
      <c r="CN307" s="3433"/>
      <c r="CO307" s="3433"/>
      <c r="CP307" s="3433"/>
      <c r="CQ307" s="3433"/>
      <c r="CR307" s="3433"/>
      <c r="CS307" s="3433"/>
      <c r="CT307" s="3433"/>
      <c r="CU307" s="3433"/>
      <c r="CV307" s="3433"/>
      <c r="CW307" s="3433"/>
      <c r="CX307" s="3433"/>
      <c r="CY307" s="3433"/>
      <c r="CZ307" s="3433"/>
      <c r="DA307" s="4058"/>
      <c r="DB307" s="4058"/>
      <c r="DC307" s="4058"/>
      <c r="DD307" s="4058"/>
      <c r="DE307" s="4058"/>
      <c r="DF307" s="4058"/>
      <c r="DG307" s="4058"/>
      <c r="DH307" s="4058"/>
      <c r="DI307" s="4058"/>
      <c r="DJ307" s="4058"/>
      <c r="DK307" s="4058"/>
      <c r="DL307" s="4058"/>
      <c r="DM307" s="4058"/>
      <c r="DN307" s="4058"/>
      <c r="DO307" s="4058"/>
      <c r="DP307" s="4058"/>
      <c r="DQ307" s="4058"/>
      <c r="DR307" s="4058"/>
      <c r="DS307" s="4058"/>
      <c r="DT307" s="4058"/>
      <c r="DU307" s="4058"/>
      <c r="DV307" s="4058"/>
      <c r="DW307" s="4058"/>
      <c r="DX307" s="4058"/>
      <c r="DY307" s="4058"/>
      <c r="DZ307" s="4058"/>
    </row>
    <row r="308" spans="1:130" s="3435" customFormat="1" x14ac:dyDescent="0.35">
      <c r="A308" s="4094"/>
      <c r="B308" s="4118" t="s">
        <v>92</v>
      </c>
      <c r="C308" s="1170">
        <f>SUM(D308,E308)</f>
        <v>0</v>
      </c>
      <c r="D308" s="1171">
        <f t="shared" si="62"/>
        <v>0</v>
      </c>
      <c r="E308" s="1172">
        <f t="shared" si="62"/>
        <v>0</v>
      </c>
      <c r="F308" s="584"/>
      <c r="G308" s="588"/>
      <c r="H308" s="584"/>
      <c r="I308" s="588"/>
      <c r="J308" s="584"/>
      <c r="K308" s="588"/>
      <c r="L308" s="584"/>
      <c r="M308" s="588"/>
      <c r="N308" s="584"/>
      <c r="O308" s="588"/>
      <c r="P308" s="584"/>
      <c r="Q308" s="588"/>
      <c r="R308" s="584"/>
      <c r="S308" s="588"/>
      <c r="T308" s="584"/>
      <c r="U308" s="588"/>
      <c r="V308" s="584"/>
      <c r="W308" s="588"/>
      <c r="X308" s="584"/>
      <c r="Y308" s="588"/>
      <c r="Z308" s="584"/>
      <c r="AA308" s="588"/>
      <c r="AB308" s="584"/>
      <c r="AC308" s="588"/>
      <c r="AD308" s="584"/>
      <c r="AE308" s="588"/>
      <c r="AF308" s="584"/>
      <c r="AG308" s="588"/>
      <c r="AH308" s="584"/>
      <c r="AI308" s="588"/>
      <c r="AJ308" s="584"/>
      <c r="AK308" s="588"/>
      <c r="AL308" s="584"/>
      <c r="AM308" s="587"/>
      <c r="AN308" s="4119"/>
      <c r="AO308" s="4119"/>
      <c r="AP308" s="4120"/>
      <c r="AQ308" s="4121"/>
      <c r="AR308" s="4120"/>
      <c r="AS308" s="4121"/>
      <c r="AT308" s="4120"/>
      <c r="AU308" s="4122"/>
      <c r="AV308" s="4123"/>
      <c r="AW308" s="4123"/>
      <c r="AX308" s="4124"/>
      <c r="AY308" s="4057"/>
      <c r="AZ308" s="3432"/>
      <c r="BA308" s="4057"/>
      <c r="BB308" s="4057"/>
      <c r="BC308" s="4057"/>
      <c r="BD308" s="4057"/>
      <c r="BE308" s="4057"/>
      <c r="BF308" s="4057"/>
      <c r="BG308" s="4057"/>
      <c r="BH308" s="4057"/>
      <c r="BI308" s="4057"/>
      <c r="BJ308" s="4057"/>
      <c r="BK308" s="4057"/>
      <c r="BL308" s="4057"/>
      <c r="BM308" s="4057"/>
      <c r="BN308" s="4057"/>
      <c r="BO308" s="4057"/>
      <c r="BP308" s="4057"/>
      <c r="BQ308" s="4057"/>
      <c r="BR308" s="4057"/>
      <c r="BS308" s="4057"/>
      <c r="BT308" s="4057"/>
      <c r="BU308" s="4057"/>
      <c r="BV308" s="4057"/>
      <c r="BW308" s="4057"/>
      <c r="BX308" s="4057"/>
      <c r="BY308" s="3432"/>
      <c r="BZ308" s="3432"/>
      <c r="CA308" s="3433"/>
      <c r="CB308" s="3433"/>
      <c r="CC308" s="3433"/>
      <c r="CD308" s="3433"/>
      <c r="CE308" s="3433"/>
      <c r="CF308" s="3433"/>
      <c r="CG308" s="3433"/>
      <c r="CH308" s="3433"/>
      <c r="CI308" s="3433"/>
      <c r="CJ308" s="3433"/>
      <c r="CK308" s="3433"/>
      <c r="CL308" s="3433"/>
      <c r="CM308" s="3433"/>
      <c r="CN308" s="3433"/>
      <c r="CO308" s="3433"/>
      <c r="CP308" s="3433"/>
      <c r="CQ308" s="3433"/>
      <c r="CR308" s="3433"/>
      <c r="CS308" s="3433"/>
      <c r="CT308" s="3433"/>
      <c r="CU308" s="3433"/>
      <c r="CV308" s="3433"/>
      <c r="CW308" s="3433"/>
      <c r="CX308" s="3433"/>
      <c r="CY308" s="3433"/>
      <c r="CZ308" s="3433"/>
      <c r="DA308" s="4058"/>
      <c r="DB308" s="4058"/>
      <c r="DC308" s="4058"/>
      <c r="DD308" s="4058"/>
      <c r="DE308" s="4058"/>
      <c r="DF308" s="4058"/>
      <c r="DG308" s="4058"/>
      <c r="DH308" s="4058"/>
      <c r="DI308" s="4058"/>
      <c r="DJ308" s="4058"/>
      <c r="DK308" s="4058"/>
      <c r="DL308" s="4058"/>
      <c r="DM308" s="4058"/>
      <c r="DN308" s="4058"/>
      <c r="DO308" s="4058"/>
      <c r="DP308" s="4058"/>
      <c r="DQ308" s="4058"/>
      <c r="DR308" s="4058"/>
      <c r="DS308" s="4058"/>
      <c r="DT308" s="4058"/>
      <c r="DU308" s="4058"/>
      <c r="DV308" s="4058"/>
      <c r="DW308" s="4058"/>
      <c r="DX308" s="4058"/>
      <c r="DY308" s="4058"/>
      <c r="DZ308" s="4058"/>
    </row>
    <row r="309" spans="1:130" s="3435" customFormat="1" x14ac:dyDescent="0.35">
      <c r="A309" s="4097"/>
      <c r="B309" s="4098" t="s">
        <v>2205</v>
      </c>
      <c r="C309" s="4099">
        <f>SUM(D309,E309)</f>
        <v>0</v>
      </c>
      <c r="D309" s="4100">
        <f t="shared" si="62"/>
        <v>0</v>
      </c>
      <c r="E309" s="4101">
        <f t="shared" si="62"/>
        <v>0</v>
      </c>
      <c r="F309" s="4102">
        <f t="shared" ref="F309:AM309" si="64">SUM(F298:F308)</f>
        <v>0</v>
      </c>
      <c r="G309" s="4103">
        <f t="shared" si="64"/>
        <v>0</v>
      </c>
      <c r="H309" s="4102">
        <f t="shared" si="64"/>
        <v>0</v>
      </c>
      <c r="I309" s="4103">
        <f t="shared" si="64"/>
        <v>0</v>
      </c>
      <c r="J309" s="4102">
        <f t="shared" si="64"/>
        <v>0</v>
      </c>
      <c r="K309" s="4104">
        <f t="shared" si="64"/>
        <v>0</v>
      </c>
      <c r="L309" s="4102">
        <f t="shared" si="64"/>
        <v>0</v>
      </c>
      <c r="M309" s="4104">
        <f t="shared" si="64"/>
        <v>0</v>
      </c>
      <c r="N309" s="4102">
        <f t="shared" si="64"/>
        <v>0</v>
      </c>
      <c r="O309" s="4104">
        <f t="shared" si="64"/>
        <v>0</v>
      </c>
      <c r="P309" s="4102">
        <f t="shared" si="64"/>
        <v>0</v>
      </c>
      <c r="Q309" s="4104">
        <f t="shared" si="64"/>
        <v>0</v>
      </c>
      <c r="R309" s="4102">
        <f t="shared" si="64"/>
        <v>0</v>
      </c>
      <c r="S309" s="4104">
        <f t="shared" si="64"/>
        <v>0</v>
      </c>
      <c r="T309" s="4102">
        <f t="shared" si="64"/>
        <v>0</v>
      </c>
      <c r="U309" s="4104">
        <f t="shared" si="64"/>
        <v>0</v>
      </c>
      <c r="V309" s="4102">
        <f t="shared" si="64"/>
        <v>0</v>
      </c>
      <c r="W309" s="4104">
        <f t="shared" si="64"/>
        <v>0</v>
      </c>
      <c r="X309" s="4102">
        <f t="shared" si="64"/>
        <v>0</v>
      </c>
      <c r="Y309" s="4104">
        <f t="shared" si="64"/>
        <v>0</v>
      </c>
      <c r="Z309" s="4102">
        <f t="shared" si="64"/>
        <v>0</v>
      </c>
      <c r="AA309" s="4104">
        <f t="shared" si="64"/>
        <v>0</v>
      </c>
      <c r="AB309" s="4102">
        <f t="shared" si="64"/>
        <v>0</v>
      </c>
      <c r="AC309" s="4104">
        <f t="shared" si="64"/>
        <v>0</v>
      </c>
      <c r="AD309" s="4102">
        <f t="shared" si="64"/>
        <v>0</v>
      </c>
      <c r="AE309" s="4104">
        <f t="shared" si="64"/>
        <v>0</v>
      </c>
      <c r="AF309" s="4102">
        <f t="shared" si="64"/>
        <v>0</v>
      </c>
      <c r="AG309" s="4104">
        <f t="shared" si="64"/>
        <v>0</v>
      </c>
      <c r="AH309" s="4102">
        <f t="shared" si="64"/>
        <v>0</v>
      </c>
      <c r="AI309" s="4104">
        <f t="shared" si="64"/>
        <v>0</v>
      </c>
      <c r="AJ309" s="4102">
        <f t="shared" si="64"/>
        <v>0</v>
      </c>
      <c r="AK309" s="4104">
        <f t="shared" si="64"/>
        <v>0</v>
      </c>
      <c r="AL309" s="4105">
        <f t="shared" si="64"/>
        <v>0</v>
      </c>
      <c r="AM309" s="4106">
        <f t="shared" si="64"/>
        <v>0</v>
      </c>
      <c r="AN309" s="4125"/>
      <c r="AO309" s="4125"/>
      <c r="AP309" s="4126"/>
      <c r="AQ309" s="4127"/>
      <c r="AR309" s="4126"/>
      <c r="AS309" s="4127"/>
      <c r="AT309" s="4128"/>
      <c r="AU309" s="4129"/>
      <c r="AV309" s="4130"/>
      <c r="AW309" s="4130"/>
      <c r="AX309" s="4131"/>
      <c r="AY309" s="4057"/>
      <c r="AZ309" s="3432"/>
      <c r="BA309" s="4057"/>
      <c r="BB309" s="4057"/>
      <c r="BC309" s="4057"/>
      <c r="BD309" s="4057"/>
      <c r="BE309" s="4057"/>
      <c r="BF309" s="4057"/>
      <c r="BG309" s="4057"/>
      <c r="BH309" s="4057"/>
      <c r="BI309" s="4057"/>
      <c r="BJ309" s="4057"/>
      <c r="BK309" s="4057"/>
      <c r="BL309" s="4057"/>
      <c r="BM309" s="4057"/>
      <c r="BN309" s="4057"/>
      <c r="BO309" s="4057"/>
      <c r="BP309" s="4057"/>
      <c r="BQ309" s="4057"/>
      <c r="BR309" s="4057"/>
      <c r="BS309" s="4057"/>
      <c r="BT309" s="4057"/>
      <c r="BU309" s="4057"/>
      <c r="BV309" s="4057"/>
      <c r="BW309" s="4057"/>
      <c r="BX309" s="4057"/>
      <c r="BY309" s="3432"/>
      <c r="BZ309" s="3432"/>
      <c r="CA309" s="3433"/>
      <c r="CB309" s="3433"/>
      <c r="CC309" s="3433"/>
      <c r="CD309" s="3433"/>
      <c r="CE309" s="3433"/>
      <c r="CF309" s="3433"/>
      <c r="CG309" s="3433"/>
      <c r="CH309" s="3433"/>
      <c r="CI309" s="3433"/>
      <c r="CJ309" s="3433"/>
      <c r="CK309" s="3433"/>
      <c r="CL309" s="3433"/>
      <c r="CM309" s="3433"/>
      <c r="CN309" s="3433"/>
      <c r="CO309" s="3433"/>
      <c r="CP309" s="3433"/>
      <c r="CQ309" s="3433"/>
      <c r="CR309" s="3433"/>
      <c r="CS309" s="3433"/>
      <c r="CT309" s="3433"/>
      <c r="CU309" s="3433"/>
      <c r="CV309" s="3433"/>
      <c r="CW309" s="3433"/>
      <c r="CX309" s="3433"/>
      <c r="CY309" s="3433"/>
      <c r="CZ309" s="3433"/>
      <c r="DA309" s="4058"/>
      <c r="DB309" s="4058"/>
      <c r="DC309" s="4058"/>
      <c r="DD309" s="4058"/>
      <c r="DE309" s="4058"/>
      <c r="DF309" s="4058"/>
      <c r="DG309" s="4058"/>
      <c r="DH309" s="4058"/>
      <c r="DI309" s="4058"/>
      <c r="DJ309" s="4058"/>
      <c r="DK309" s="4058"/>
      <c r="DL309" s="4058"/>
      <c r="DM309" s="4058"/>
      <c r="DN309" s="4058"/>
      <c r="DO309" s="4058"/>
      <c r="DP309" s="4058"/>
      <c r="DQ309" s="4058"/>
      <c r="DR309" s="4058"/>
      <c r="DS309" s="4058"/>
      <c r="DT309" s="4058"/>
      <c r="DU309" s="4058"/>
      <c r="DV309" s="4058"/>
      <c r="DW309" s="4058"/>
      <c r="DX309" s="4058"/>
      <c r="DY309" s="4058"/>
      <c r="DZ309" s="4058"/>
    </row>
    <row r="310" spans="1:130" s="3435" customFormat="1" hidden="1" x14ac:dyDescent="0.35">
      <c r="A310" s="4087" t="s">
        <v>2211</v>
      </c>
      <c r="B310" s="4088" t="s">
        <v>2212</v>
      </c>
      <c r="C310" s="4089">
        <f>SUM(D310,E310)</f>
        <v>0</v>
      </c>
      <c r="D310" s="1163">
        <f t="shared" si="62"/>
        <v>0</v>
      </c>
      <c r="E310" s="4090">
        <f t="shared" si="62"/>
        <v>0</v>
      </c>
      <c r="F310" s="3679"/>
      <c r="G310" s="580"/>
      <c r="H310" s="3679"/>
      <c r="I310" s="580"/>
      <c r="J310" s="3679"/>
      <c r="K310" s="580"/>
      <c r="L310" s="3679"/>
      <c r="M310" s="580"/>
      <c r="N310" s="3679"/>
      <c r="O310" s="580"/>
      <c r="P310" s="3679"/>
      <c r="Q310" s="580"/>
      <c r="R310" s="3679"/>
      <c r="S310" s="580"/>
      <c r="T310" s="3679"/>
      <c r="U310" s="580"/>
      <c r="V310" s="3679"/>
      <c r="W310" s="580"/>
      <c r="X310" s="3679"/>
      <c r="Y310" s="580"/>
      <c r="Z310" s="3679"/>
      <c r="AA310" s="580"/>
      <c r="AB310" s="3679"/>
      <c r="AC310" s="580"/>
      <c r="AD310" s="3679"/>
      <c r="AE310" s="580"/>
      <c r="AF310" s="3679"/>
      <c r="AG310" s="580"/>
      <c r="AH310" s="3679"/>
      <c r="AI310" s="580"/>
      <c r="AJ310" s="3679"/>
      <c r="AK310" s="580"/>
      <c r="AL310" s="3679"/>
      <c r="AM310" s="579"/>
      <c r="AN310" s="4108"/>
      <c r="AO310" s="4108"/>
      <c r="AP310" s="4109"/>
      <c r="AQ310" s="4110"/>
      <c r="AR310" s="4109"/>
      <c r="AS310" s="4110"/>
      <c r="AT310" s="4109"/>
      <c r="AU310" s="4111"/>
      <c r="AV310" s="4091"/>
      <c r="AW310" s="4091"/>
      <c r="AX310" s="4112"/>
      <c r="AY310" s="4057"/>
      <c r="AZ310" s="3432"/>
      <c r="BA310" s="4057"/>
      <c r="BB310" s="4057"/>
      <c r="BC310" s="4057"/>
      <c r="BD310" s="4057"/>
      <c r="BE310" s="4057"/>
      <c r="BF310" s="4057"/>
      <c r="BG310" s="4057"/>
      <c r="BH310" s="4057"/>
      <c r="BI310" s="4057"/>
      <c r="BJ310" s="4057"/>
      <c r="BK310" s="4057"/>
      <c r="BL310" s="4057"/>
      <c r="BM310" s="4057"/>
      <c r="BN310" s="4057"/>
      <c r="BO310" s="4057"/>
      <c r="BP310" s="4057"/>
      <c r="BQ310" s="4057"/>
      <c r="BR310" s="4057"/>
      <c r="BS310" s="4057"/>
      <c r="BT310" s="4057"/>
      <c r="BU310" s="4057"/>
      <c r="BV310" s="4057"/>
      <c r="BW310" s="4057"/>
      <c r="BX310" s="4057"/>
      <c r="BY310" s="3432"/>
      <c r="BZ310" s="3432"/>
      <c r="CA310" s="3433"/>
      <c r="CB310" s="3433"/>
      <c r="CC310" s="3433"/>
      <c r="CD310" s="3433"/>
      <c r="CE310" s="3433"/>
      <c r="CF310" s="3433"/>
      <c r="CG310" s="3433"/>
      <c r="CH310" s="3433"/>
      <c r="CI310" s="3433"/>
      <c r="CJ310" s="3433"/>
      <c r="CK310" s="3433"/>
      <c r="CL310" s="3433"/>
      <c r="CM310" s="3433"/>
      <c r="CN310" s="3433"/>
      <c r="CO310" s="3433"/>
      <c r="CP310" s="3433"/>
      <c r="CQ310" s="3433"/>
      <c r="CR310" s="3433"/>
      <c r="CS310" s="3433"/>
      <c r="CT310" s="3433"/>
      <c r="CU310" s="3433"/>
      <c r="CV310" s="3433"/>
      <c r="CW310" s="3433"/>
      <c r="CX310" s="3433"/>
      <c r="CY310" s="3433"/>
      <c r="CZ310" s="3433"/>
      <c r="DA310" s="4058"/>
      <c r="DB310" s="4058"/>
      <c r="DC310" s="4058"/>
      <c r="DD310" s="4058"/>
      <c r="DE310" s="4058"/>
      <c r="DF310" s="4058"/>
      <c r="DG310" s="4058"/>
      <c r="DH310" s="4058"/>
      <c r="DI310" s="4058"/>
      <c r="DJ310" s="4058"/>
      <c r="DK310" s="4058"/>
      <c r="DL310" s="4058"/>
      <c r="DM310" s="4058"/>
      <c r="DN310" s="4058"/>
      <c r="DO310" s="4058"/>
      <c r="DP310" s="4058"/>
      <c r="DQ310" s="4058"/>
      <c r="DR310" s="4058"/>
      <c r="DS310" s="4058"/>
      <c r="DT310" s="4058"/>
      <c r="DU310" s="4058"/>
      <c r="DV310" s="4058"/>
      <c r="DW310" s="4058"/>
      <c r="DX310" s="4058"/>
      <c r="DY310" s="4058"/>
      <c r="DZ310" s="4058"/>
    </row>
    <row r="311" spans="1:130" s="3435" customFormat="1" hidden="1" x14ac:dyDescent="0.35">
      <c r="A311" s="4094"/>
      <c r="B311" s="4095" t="s">
        <v>66</v>
      </c>
      <c r="C311" s="1166">
        <f>SUM(D311,E311)</f>
        <v>0</v>
      </c>
      <c r="D311" s="1167">
        <f t="shared" si="62"/>
        <v>0</v>
      </c>
      <c r="E311" s="1168">
        <f t="shared" si="62"/>
        <v>0</v>
      </c>
      <c r="F311" s="662"/>
      <c r="G311" s="897"/>
      <c r="H311" s="662"/>
      <c r="I311" s="897"/>
      <c r="J311" s="662"/>
      <c r="K311" s="897"/>
      <c r="L311" s="662"/>
      <c r="M311" s="897"/>
      <c r="N311" s="662"/>
      <c r="O311" s="897"/>
      <c r="P311" s="662"/>
      <c r="Q311" s="897"/>
      <c r="R311" s="662"/>
      <c r="S311" s="897"/>
      <c r="T311" s="662"/>
      <c r="U311" s="897"/>
      <c r="V311" s="662"/>
      <c r="W311" s="897"/>
      <c r="X311" s="662"/>
      <c r="Y311" s="897"/>
      <c r="Z311" s="662"/>
      <c r="AA311" s="897"/>
      <c r="AB311" s="662"/>
      <c r="AC311" s="897"/>
      <c r="AD311" s="662"/>
      <c r="AE311" s="897"/>
      <c r="AF311" s="662"/>
      <c r="AG311" s="897"/>
      <c r="AH311" s="662"/>
      <c r="AI311" s="897"/>
      <c r="AJ311" s="662"/>
      <c r="AK311" s="897"/>
      <c r="AL311" s="662"/>
      <c r="AM311" s="601"/>
      <c r="AN311" s="4113"/>
      <c r="AO311" s="4113"/>
      <c r="AP311" s="4114"/>
      <c r="AQ311" s="4115"/>
      <c r="AR311" s="4114"/>
      <c r="AS311" s="4115"/>
      <c r="AT311" s="4114"/>
      <c r="AU311" s="4116"/>
      <c r="AV311" s="4096"/>
      <c r="AW311" s="4096"/>
      <c r="AX311" s="4117"/>
      <c r="AY311" s="4057"/>
      <c r="AZ311" s="3432"/>
      <c r="BA311" s="4057"/>
      <c r="BB311" s="4057"/>
      <c r="BC311" s="4057"/>
      <c r="BD311" s="4057"/>
      <c r="BE311" s="4057"/>
      <c r="BF311" s="4057"/>
      <c r="BG311" s="4057"/>
      <c r="BH311" s="4057"/>
      <c r="BI311" s="4057"/>
      <c r="BJ311" s="4057"/>
      <c r="BK311" s="4057"/>
      <c r="BL311" s="4057"/>
      <c r="BM311" s="4057"/>
      <c r="BN311" s="4057"/>
      <c r="BO311" s="4057"/>
      <c r="BP311" s="4057"/>
      <c r="BQ311" s="4057"/>
      <c r="BR311" s="4057"/>
      <c r="BS311" s="4057"/>
      <c r="BT311" s="4057"/>
      <c r="BU311" s="4057"/>
      <c r="BV311" s="4057"/>
      <c r="BW311" s="4057"/>
      <c r="BX311" s="4057"/>
      <c r="BY311" s="3432"/>
      <c r="BZ311" s="3432"/>
      <c r="CA311" s="3433"/>
      <c r="CB311" s="3433"/>
      <c r="CC311" s="3433"/>
      <c r="CD311" s="3433"/>
      <c r="CE311" s="3433"/>
      <c r="CF311" s="3433"/>
      <c r="CG311" s="3433"/>
      <c r="CH311" s="3433"/>
      <c r="CI311" s="3433"/>
      <c r="CJ311" s="3433"/>
      <c r="CK311" s="3433"/>
      <c r="CL311" s="3433"/>
      <c r="CM311" s="3433"/>
      <c r="CN311" s="3433"/>
      <c r="CO311" s="3433"/>
      <c r="CP311" s="3433"/>
      <c r="CQ311" s="3433"/>
      <c r="CR311" s="3433"/>
      <c r="CS311" s="3433"/>
      <c r="CT311" s="3433"/>
      <c r="CU311" s="3433"/>
      <c r="CV311" s="3433"/>
      <c r="CW311" s="3433"/>
      <c r="CX311" s="3433"/>
      <c r="CY311" s="3433"/>
      <c r="CZ311" s="3433"/>
      <c r="DA311" s="4058"/>
      <c r="DB311" s="4058"/>
      <c r="DC311" s="4058"/>
      <c r="DD311" s="4058"/>
      <c r="DE311" s="4058"/>
      <c r="DF311" s="4058"/>
      <c r="DG311" s="4058"/>
      <c r="DH311" s="4058"/>
      <c r="DI311" s="4058"/>
      <c r="DJ311" s="4058"/>
      <c r="DK311" s="4058"/>
      <c r="DL311" s="4058"/>
      <c r="DM311" s="4058"/>
      <c r="DN311" s="4058"/>
      <c r="DO311" s="4058"/>
      <c r="DP311" s="4058"/>
      <c r="DQ311" s="4058"/>
      <c r="DR311" s="4058"/>
      <c r="DS311" s="4058"/>
      <c r="DT311" s="4058"/>
      <c r="DU311" s="4058"/>
      <c r="DV311" s="4058"/>
      <c r="DW311" s="4058"/>
      <c r="DX311" s="4058"/>
      <c r="DY311" s="4058"/>
      <c r="DZ311" s="4058"/>
    </row>
    <row r="312" spans="1:130" s="4133" customFormat="1" hidden="1" x14ac:dyDescent="0.35">
      <c r="A312" s="4094"/>
      <c r="B312" s="4118" t="s">
        <v>2213</v>
      </c>
      <c r="C312" s="1170">
        <f>SUM(D312,E312)</f>
        <v>0</v>
      </c>
      <c r="D312" s="1171">
        <f t="shared" si="62"/>
        <v>0</v>
      </c>
      <c r="E312" s="1172">
        <f t="shared" si="62"/>
        <v>0</v>
      </c>
      <c r="F312" s="584"/>
      <c r="G312" s="588"/>
      <c r="H312" s="584"/>
      <c r="I312" s="588"/>
      <c r="J312" s="584"/>
      <c r="K312" s="588"/>
      <c r="L312" s="584"/>
      <c r="M312" s="588"/>
      <c r="N312" s="584"/>
      <c r="O312" s="588"/>
      <c r="P312" s="584"/>
      <c r="Q312" s="588"/>
      <c r="R312" s="584"/>
      <c r="S312" s="588"/>
      <c r="T312" s="584"/>
      <c r="U312" s="588"/>
      <c r="V312" s="584"/>
      <c r="W312" s="588"/>
      <c r="X312" s="584"/>
      <c r="Y312" s="588"/>
      <c r="Z312" s="584"/>
      <c r="AA312" s="588"/>
      <c r="AB312" s="584"/>
      <c r="AC312" s="588"/>
      <c r="AD312" s="584"/>
      <c r="AE312" s="588"/>
      <c r="AF312" s="584"/>
      <c r="AG312" s="588"/>
      <c r="AH312" s="584"/>
      <c r="AI312" s="588"/>
      <c r="AJ312" s="584"/>
      <c r="AK312" s="588"/>
      <c r="AL312" s="584"/>
      <c r="AM312" s="587"/>
      <c r="AN312" s="4119"/>
      <c r="AO312" s="4119"/>
      <c r="AP312" s="4120"/>
      <c r="AQ312" s="4121"/>
      <c r="AR312" s="4120"/>
      <c r="AS312" s="4121"/>
      <c r="AT312" s="4120"/>
      <c r="AU312" s="4122"/>
      <c r="AV312" s="4123"/>
      <c r="AW312" s="4123"/>
      <c r="AX312" s="4124"/>
      <c r="AY312" s="4132"/>
      <c r="BA312" s="4132"/>
      <c r="BB312" s="4132"/>
      <c r="BC312" s="4132"/>
      <c r="BD312" s="4132"/>
      <c r="BE312" s="4132"/>
      <c r="BF312" s="4132"/>
      <c r="BG312" s="4132"/>
      <c r="BH312" s="4132"/>
      <c r="BI312" s="4132"/>
      <c r="BJ312" s="4132"/>
      <c r="BK312" s="4132"/>
      <c r="BL312" s="4132"/>
      <c r="BM312" s="4132"/>
      <c r="BN312" s="4132"/>
      <c r="BO312" s="4132"/>
      <c r="BP312" s="4132"/>
      <c r="BQ312" s="4132"/>
      <c r="BR312" s="4132"/>
      <c r="BS312" s="4132"/>
      <c r="BT312" s="4132"/>
      <c r="BU312" s="4132"/>
      <c r="BV312" s="4132"/>
      <c r="BW312" s="4132"/>
      <c r="BX312" s="4132"/>
      <c r="BY312" s="3432"/>
      <c r="BZ312" s="3432"/>
      <c r="CA312" s="3433"/>
      <c r="CB312" s="3433"/>
      <c r="CC312" s="3433"/>
      <c r="CD312" s="3433"/>
      <c r="CE312" s="3433"/>
      <c r="CF312" s="3433"/>
      <c r="CG312" s="3433"/>
      <c r="CH312" s="3433"/>
      <c r="CI312" s="3433"/>
      <c r="CJ312" s="3433"/>
      <c r="CK312" s="3433"/>
      <c r="CL312" s="3433"/>
      <c r="CM312" s="3433"/>
      <c r="CN312" s="3433"/>
      <c r="CO312" s="3433"/>
      <c r="CP312" s="3433"/>
      <c r="CQ312" s="3433"/>
      <c r="CR312" s="3433"/>
      <c r="CS312" s="3433"/>
      <c r="CT312" s="3433"/>
      <c r="CU312" s="3433"/>
      <c r="CV312" s="3433"/>
      <c r="CW312" s="3433"/>
      <c r="CX312" s="3433"/>
      <c r="CY312" s="3433"/>
      <c r="CZ312" s="3433"/>
      <c r="DA312" s="4058"/>
      <c r="DB312" s="4058"/>
      <c r="DC312" s="4058"/>
      <c r="DD312" s="4058"/>
      <c r="DE312" s="4058"/>
      <c r="DF312" s="4058"/>
      <c r="DG312" s="4058"/>
      <c r="DH312" s="4058"/>
      <c r="DI312" s="4058"/>
      <c r="DJ312" s="4058"/>
      <c r="DK312" s="4058"/>
      <c r="DL312" s="4058"/>
      <c r="DM312" s="4058"/>
      <c r="DN312" s="4058"/>
      <c r="DO312" s="4058"/>
      <c r="DP312" s="4058"/>
      <c r="DQ312" s="4058"/>
      <c r="DR312" s="4058"/>
      <c r="DS312" s="4058"/>
      <c r="DT312" s="4058"/>
      <c r="DU312" s="4058"/>
      <c r="DV312" s="4058"/>
      <c r="DW312" s="4058"/>
      <c r="DX312" s="4058"/>
      <c r="DY312" s="4058"/>
      <c r="DZ312" s="4058"/>
    </row>
    <row r="313" spans="1:130" s="3435" customFormat="1" hidden="1" x14ac:dyDescent="0.35">
      <c r="A313" s="4094"/>
      <c r="B313" s="4118" t="s">
        <v>2214</v>
      </c>
      <c r="C313" s="1170">
        <f t="shared" ref="C313:C332" si="65">SUM(D313,E313)</f>
        <v>0</v>
      </c>
      <c r="D313" s="1171">
        <f t="shared" ref="D313:E332" si="66">SUM(F313,H313,J313,L313,N313,P313,R313,T313,V313,X313,Z313,AB313,AD313,AF313,AH313,AJ313,AL313)</f>
        <v>0</v>
      </c>
      <c r="E313" s="1172">
        <f t="shared" si="66"/>
        <v>0</v>
      </c>
      <c r="F313" s="584"/>
      <c r="G313" s="588"/>
      <c r="H313" s="584"/>
      <c r="I313" s="588"/>
      <c r="J313" s="584"/>
      <c r="K313" s="588"/>
      <c r="L313" s="584"/>
      <c r="M313" s="588"/>
      <c r="N313" s="584"/>
      <c r="O313" s="588"/>
      <c r="P313" s="584"/>
      <c r="Q313" s="588"/>
      <c r="R313" s="584"/>
      <c r="S313" s="588"/>
      <c r="T313" s="584"/>
      <c r="U313" s="588"/>
      <c r="V313" s="584"/>
      <c r="W313" s="588"/>
      <c r="X313" s="584"/>
      <c r="Y313" s="588"/>
      <c r="Z313" s="584"/>
      <c r="AA313" s="588"/>
      <c r="AB313" s="584"/>
      <c r="AC313" s="588"/>
      <c r="AD313" s="584"/>
      <c r="AE313" s="588"/>
      <c r="AF313" s="584"/>
      <c r="AG313" s="588"/>
      <c r="AH313" s="584"/>
      <c r="AI313" s="588"/>
      <c r="AJ313" s="584"/>
      <c r="AK313" s="588"/>
      <c r="AL313" s="584"/>
      <c r="AM313" s="587"/>
      <c r="AN313" s="4119"/>
      <c r="AO313" s="4119"/>
      <c r="AP313" s="4120"/>
      <c r="AQ313" s="4121"/>
      <c r="AR313" s="4120"/>
      <c r="AS313" s="4121"/>
      <c r="AT313" s="4120"/>
      <c r="AU313" s="4122"/>
      <c r="AV313" s="4123"/>
      <c r="AW313" s="4123"/>
      <c r="AX313" s="4124"/>
      <c r="AY313" s="4057"/>
      <c r="AZ313" s="3432"/>
      <c r="BA313" s="4057"/>
      <c r="BB313" s="4057"/>
      <c r="BC313" s="4057"/>
      <c r="BD313" s="4057"/>
      <c r="BE313" s="4057"/>
      <c r="BF313" s="4057"/>
      <c r="BG313" s="4057"/>
      <c r="BH313" s="4057"/>
      <c r="BI313" s="4057"/>
      <c r="BJ313" s="4057"/>
      <c r="BK313" s="4057"/>
      <c r="BL313" s="4057"/>
      <c r="BM313" s="4057"/>
      <c r="BN313" s="4057"/>
      <c r="BO313" s="4057"/>
      <c r="BP313" s="4057"/>
      <c r="BQ313" s="4057"/>
      <c r="BR313" s="4057"/>
      <c r="BS313" s="4057"/>
      <c r="BT313" s="4057"/>
      <c r="BU313" s="4057"/>
      <c r="BV313" s="4057"/>
      <c r="BW313" s="4057"/>
      <c r="BX313" s="4057"/>
      <c r="BY313" s="3432"/>
      <c r="BZ313" s="3432"/>
      <c r="CA313" s="3433"/>
      <c r="CB313" s="3433"/>
      <c r="CC313" s="3433"/>
      <c r="CD313" s="3433"/>
      <c r="CE313" s="3433"/>
      <c r="CF313" s="3433"/>
      <c r="CG313" s="3433"/>
      <c r="CH313" s="3433"/>
      <c r="CI313" s="3433"/>
      <c r="CJ313" s="3433"/>
      <c r="CK313" s="3433"/>
      <c r="CL313" s="3433"/>
      <c r="CM313" s="3433"/>
      <c r="CN313" s="3433"/>
      <c r="CO313" s="3433"/>
      <c r="CP313" s="3433"/>
      <c r="CQ313" s="3433"/>
      <c r="CR313" s="3433"/>
      <c r="CS313" s="3433"/>
      <c r="CT313" s="3433"/>
      <c r="CU313" s="3433"/>
      <c r="CV313" s="3433"/>
      <c r="CW313" s="3433"/>
      <c r="CX313" s="3433"/>
      <c r="CY313" s="3433"/>
      <c r="CZ313" s="3433"/>
      <c r="DA313" s="4058"/>
      <c r="DB313" s="4058"/>
      <c r="DC313" s="4058"/>
      <c r="DD313" s="4058"/>
      <c r="DE313" s="4058"/>
      <c r="DF313" s="4058"/>
      <c r="DG313" s="4058"/>
      <c r="DH313" s="4058"/>
      <c r="DI313" s="4058"/>
      <c r="DJ313" s="4058"/>
      <c r="DK313" s="4058"/>
      <c r="DL313" s="4058"/>
      <c r="DM313" s="4058"/>
      <c r="DN313" s="4058"/>
      <c r="DO313" s="4058"/>
      <c r="DP313" s="4058"/>
      <c r="DQ313" s="4058"/>
      <c r="DR313" s="4058"/>
      <c r="DS313" s="4058"/>
      <c r="DT313" s="4058"/>
      <c r="DU313" s="4058"/>
      <c r="DV313" s="4058"/>
      <c r="DW313" s="4058"/>
      <c r="DX313" s="4058"/>
      <c r="DY313" s="4058"/>
      <c r="DZ313" s="4058"/>
    </row>
    <row r="314" spans="1:130" s="3435" customFormat="1" x14ac:dyDescent="0.35">
      <c r="A314" s="4094"/>
      <c r="B314" s="4134" t="s">
        <v>519</v>
      </c>
      <c r="C314" s="1170"/>
      <c r="D314" s="1171"/>
      <c r="E314" s="1172"/>
      <c r="F314" s="584"/>
      <c r="G314" s="588"/>
      <c r="H314" s="584"/>
      <c r="I314" s="588"/>
      <c r="J314" s="584"/>
      <c r="K314" s="588"/>
      <c r="L314" s="584"/>
      <c r="M314" s="588"/>
      <c r="N314" s="584"/>
      <c r="O314" s="588"/>
      <c r="P314" s="584"/>
      <c r="Q314" s="588"/>
      <c r="R314" s="584"/>
      <c r="S314" s="588"/>
      <c r="T314" s="584"/>
      <c r="U314" s="588"/>
      <c r="V314" s="584"/>
      <c r="W314" s="588"/>
      <c r="X314" s="584"/>
      <c r="Y314" s="588"/>
      <c r="Z314" s="584"/>
      <c r="AA314" s="588"/>
      <c r="AB314" s="584"/>
      <c r="AC314" s="588"/>
      <c r="AD314" s="584"/>
      <c r="AE314" s="588"/>
      <c r="AF314" s="584"/>
      <c r="AG314" s="588"/>
      <c r="AH314" s="584"/>
      <c r="AI314" s="588"/>
      <c r="AJ314" s="584"/>
      <c r="AK314" s="588"/>
      <c r="AL314" s="584"/>
      <c r="AM314" s="587"/>
      <c r="AN314" s="4119"/>
      <c r="AO314" s="4119"/>
      <c r="AP314" s="4120"/>
      <c r="AQ314" s="4121"/>
      <c r="AR314" s="4120"/>
      <c r="AS314" s="4121"/>
      <c r="AT314" s="4120"/>
      <c r="AU314" s="4122"/>
      <c r="AV314" s="4123"/>
      <c r="AW314" s="4123"/>
      <c r="AX314" s="4124"/>
      <c r="AY314" s="4057"/>
      <c r="AZ314" s="3432"/>
      <c r="BA314" s="4057"/>
      <c r="BB314" s="4057"/>
      <c r="BC314" s="4057"/>
      <c r="BD314" s="4057"/>
      <c r="BE314" s="4057"/>
      <c r="BF314" s="4057"/>
      <c r="BG314" s="4057"/>
      <c r="BH314" s="4057"/>
      <c r="BI314" s="4057"/>
      <c r="BJ314" s="4057"/>
      <c r="BK314" s="4057"/>
      <c r="BL314" s="4057"/>
      <c r="BM314" s="4057"/>
      <c r="BN314" s="4057"/>
      <c r="BO314" s="4057"/>
      <c r="BP314" s="4057"/>
      <c r="BQ314" s="4057"/>
      <c r="BR314" s="4057"/>
      <c r="BS314" s="4057"/>
      <c r="BT314" s="4057"/>
      <c r="BU314" s="4057"/>
      <c r="BV314" s="4057"/>
      <c r="BW314" s="4057"/>
      <c r="BX314" s="4057"/>
      <c r="BY314" s="3432"/>
      <c r="BZ314" s="3432"/>
      <c r="CA314" s="3433"/>
      <c r="CB314" s="3433"/>
      <c r="CC314" s="3433"/>
      <c r="CD314" s="3433"/>
      <c r="CE314" s="3433"/>
      <c r="CF314" s="3433"/>
      <c r="CG314" s="3433"/>
      <c r="CH314" s="3433"/>
      <c r="CI314" s="3433"/>
      <c r="CJ314" s="3433"/>
      <c r="CK314" s="3433"/>
      <c r="CL314" s="3433"/>
      <c r="CM314" s="3433"/>
      <c r="CN314" s="3433"/>
      <c r="CO314" s="3433"/>
      <c r="CP314" s="3433"/>
      <c r="CQ314" s="3433"/>
      <c r="CR314" s="3433"/>
      <c r="CS314" s="3433"/>
      <c r="CT314" s="3433"/>
      <c r="CU314" s="3433"/>
      <c r="CV314" s="3433"/>
      <c r="CW314" s="3433"/>
      <c r="CX314" s="3433"/>
      <c r="CY314" s="3433"/>
      <c r="CZ314" s="3433"/>
      <c r="DA314" s="4058"/>
      <c r="DB314" s="4058"/>
      <c r="DC314" s="4058"/>
      <c r="DD314" s="4058"/>
      <c r="DE314" s="4058"/>
      <c r="DF314" s="4058"/>
      <c r="DG314" s="4058"/>
      <c r="DH314" s="4058"/>
      <c r="DI314" s="4058"/>
      <c r="DJ314" s="4058"/>
      <c r="DK314" s="4058"/>
      <c r="DL314" s="4058"/>
      <c r="DM314" s="4058"/>
      <c r="DN314" s="4058"/>
      <c r="DO314" s="4058"/>
      <c r="DP314" s="4058"/>
      <c r="DQ314" s="4058"/>
      <c r="DR314" s="4058"/>
      <c r="DS314" s="4058"/>
      <c r="DT314" s="4058"/>
      <c r="DU314" s="4058"/>
      <c r="DV314" s="4058"/>
      <c r="DW314" s="4058"/>
      <c r="DX314" s="4058"/>
      <c r="DY314" s="4058"/>
      <c r="DZ314" s="4058"/>
    </row>
    <row r="315" spans="1:130" s="3435" customFormat="1" x14ac:dyDescent="0.35">
      <c r="A315" s="4094"/>
      <c r="B315" s="4135" t="s">
        <v>2215</v>
      </c>
      <c r="C315" s="1170"/>
      <c r="D315" s="1171"/>
      <c r="E315" s="1172"/>
      <c r="F315" s="584"/>
      <c r="G315" s="588"/>
      <c r="H315" s="584"/>
      <c r="I315" s="588"/>
      <c r="J315" s="584"/>
      <c r="K315" s="588"/>
      <c r="L315" s="584"/>
      <c r="M315" s="588"/>
      <c r="N315" s="584"/>
      <c r="O315" s="588"/>
      <c r="P315" s="584"/>
      <c r="Q315" s="588"/>
      <c r="R315" s="584"/>
      <c r="S315" s="588"/>
      <c r="T315" s="584"/>
      <c r="U315" s="588"/>
      <c r="V315" s="584"/>
      <c r="W315" s="588"/>
      <c r="X315" s="584"/>
      <c r="Y315" s="588"/>
      <c r="Z315" s="584"/>
      <c r="AA315" s="588"/>
      <c r="AB315" s="584"/>
      <c r="AC315" s="588"/>
      <c r="AD315" s="584"/>
      <c r="AE315" s="588"/>
      <c r="AF315" s="584"/>
      <c r="AG315" s="588"/>
      <c r="AH315" s="584"/>
      <c r="AI315" s="588"/>
      <c r="AJ315" s="584"/>
      <c r="AK315" s="588"/>
      <c r="AL315" s="584"/>
      <c r="AM315" s="587"/>
      <c r="AN315" s="4119"/>
      <c r="AO315" s="4119"/>
      <c r="AP315" s="4120"/>
      <c r="AQ315" s="4121"/>
      <c r="AR315" s="4120"/>
      <c r="AS315" s="4121"/>
      <c r="AT315" s="4120"/>
      <c r="AU315" s="4122"/>
      <c r="AV315" s="4123"/>
      <c r="AW315" s="4123"/>
      <c r="AX315" s="4124"/>
      <c r="AY315" s="4057"/>
      <c r="AZ315" s="3432"/>
      <c r="BA315" s="4057"/>
      <c r="BB315" s="4057"/>
      <c r="BC315" s="4057"/>
      <c r="BD315" s="4057"/>
      <c r="BE315" s="4057"/>
      <c r="BF315" s="4057"/>
      <c r="BG315" s="4057"/>
      <c r="BH315" s="4057"/>
      <c r="BI315" s="4057"/>
      <c r="BJ315" s="4057"/>
      <c r="BK315" s="4057"/>
      <c r="BL315" s="4057"/>
      <c r="BM315" s="4057"/>
      <c r="BN315" s="4057"/>
      <c r="BO315" s="4057"/>
      <c r="BP315" s="4057"/>
      <c r="BQ315" s="4057"/>
      <c r="BR315" s="4057"/>
      <c r="BS315" s="4057"/>
      <c r="BT315" s="4057"/>
      <c r="BU315" s="4057"/>
      <c r="BV315" s="4057"/>
      <c r="BW315" s="4057"/>
      <c r="BX315" s="4057"/>
      <c r="BY315" s="3432"/>
      <c r="BZ315" s="3432"/>
      <c r="CA315" s="3433"/>
      <c r="CB315" s="3433"/>
      <c r="CC315" s="3433"/>
      <c r="CD315" s="3433"/>
      <c r="CE315" s="3433"/>
      <c r="CF315" s="3433"/>
      <c r="CG315" s="3433"/>
      <c r="CH315" s="3433"/>
      <c r="CI315" s="3433"/>
      <c r="CJ315" s="3433"/>
      <c r="CK315" s="3433"/>
      <c r="CL315" s="3433"/>
      <c r="CM315" s="3433"/>
      <c r="CN315" s="3433"/>
      <c r="CO315" s="3433"/>
      <c r="CP315" s="3433"/>
      <c r="CQ315" s="3433"/>
      <c r="CR315" s="3433"/>
      <c r="CS315" s="3433"/>
      <c r="CT315" s="3433"/>
      <c r="CU315" s="3433"/>
      <c r="CV315" s="3433"/>
      <c r="CW315" s="3433"/>
      <c r="CX315" s="3433"/>
      <c r="CY315" s="3433"/>
      <c r="CZ315" s="3433"/>
      <c r="DA315" s="4058"/>
      <c r="DB315" s="4058"/>
      <c r="DC315" s="4058"/>
      <c r="DD315" s="4058"/>
      <c r="DE315" s="4058"/>
      <c r="DF315" s="4058"/>
      <c r="DG315" s="4058"/>
      <c r="DH315" s="4058"/>
      <c r="DI315" s="4058"/>
      <c r="DJ315" s="4058"/>
      <c r="DK315" s="4058"/>
      <c r="DL315" s="4058"/>
      <c r="DM315" s="4058"/>
      <c r="DN315" s="4058"/>
      <c r="DO315" s="4058"/>
      <c r="DP315" s="4058"/>
      <c r="DQ315" s="4058"/>
      <c r="DR315" s="4058"/>
      <c r="DS315" s="4058"/>
      <c r="DT315" s="4058"/>
      <c r="DU315" s="4058"/>
      <c r="DV315" s="4058"/>
      <c r="DW315" s="4058"/>
      <c r="DX315" s="4058"/>
      <c r="DY315" s="4058"/>
      <c r="DZ315" s="4058"/>
    </row>
    <row r="316" spans="1:130" s="3435" customFormat="1" x14ac:dyDescent="0.35">
      <c r="A316" s="4094"/>
      <c r="B316" s="1799" t="s">
        <v>2216</v>
      </c>
      <c r="C316" s="1170"/>
      <c r="D316" s="1171"/>
      <c r="E316" s="1172"/>
      <c r="F316" s="584"/>
      <c r="G316" s="588"/>
      <c r="H316" s="584"/>
      <c r="I316" s="588"/>
      <c r="J316" s="584"/>
      <c r="K316" s="588"/>
      <c r="L316" s="584"/>
      <c r="M316" s="588"/>
      <c r="N316" s="584"/>
      <c r="O316" s="588"/>
      <c r="P316" s="584"/>
      <c r="Q316" s="588"/>
      <c r="R316" s="584"/>
      <c r="S316" s="588"/>
      <c r="T316" s="584"/>
      <c r="U316" s="588"/>
      <c r="V316" s="584"/>
      <c r="W316" s="588"/>
      <c r="X316" s="584"/>
      <c r="Y316" s="588"/>
      <c r="Z316" s="584"/>
      <c r="AA316" s="588"/>
      <c r="AB316" s="584"/>
      <c r="AC316" s="588"/>
      <c r="AD316" s="584"/>
      <c r="AE316" s="588"/>
      <c r="AF316" s="584"/>
      <c r="AG316" s="588"/>
      <c r="AH316" s="584"/>
      <c r="AI316" s="588"/>
      <c r="AJ316" s="584"/>
      <c r="AK316" s="588"/>
      <c r="AL316" s="584"/>
      <c r="AM316" s="587"/>
      <c r="AN316" s="4119"/>
      <c r="AO316" s="4119"/>
      <c r="AP316" s="4120"/>
      <c r="AQ316" s="4121"/>
      <c r="AR316" s="4120"/>
      <c r="AS316" s="4121"/>
      <c r="AT316" s="4120"/>
      <c r="AU316" s="4122"/>
      <c r="AV316" s="4123"/>
      <c r="AW316" s="4123"/>
      <c r="AX316" s="4124"/>
      <c r="AY316" s="4057"/>
      <c r="AZ316" s="3432"/>
      <c r="BA316" s="4057"/>
      <c r="BB316" s="4057"/>
      <c r="BC316" s="4057"/>
      <c r="BD316" s="4057"/>
      <c r="BE316" s="4057"/>
      <c r="BF316" s="4057"/>
      <c r="BG316" s="4057"/>
      <c r="BH316" s="4057"/>
      <c r="BI316" s="4057"/>
      <c r="BJ316" s="4057"/>
      <c r="BK316" s="4057"/>
      <c r="BL316" s="4057"/>
      <c r="BM316" s="4057"/>
      <c r="BN316" s="4057"/>
      <c r="BO316" s="4057"/>
      <c r="BP316" s="4057"/>
      <c r="BQ316" s="4057"/>
      <c r="BR316" s="4057"/>
      <c r="BS316" s="4057"/>
      <c r="BT316" s="4057"/>
      <c r="BU316" s="4057"/>
      <c r="BV316" s="4057"/>
      <c r="BW316" s="4057"/>
      <c r="BX316" s="4057"/>
      <c r="BY316" s="3432"/>
      <c r="BZ316" s="3432"/>
      <c r="CA316" s="3433"/>
      <c r="CB316" s="3433"/>
      <c r="CC316" s="3433"/>
      <c r="CD316" s="3433"/>
      <c r="CE316" s="3433"/>
      <c r="CF316" s="3433"/>
      <c r="CG316" s="3433"/>
      <c r="CH316" s="3433"/>
      <c r="CI316" s="3433"/>
      <c r="CJ316" s="3433"/>
      <c r="CK316" s="3433"/>
      <c r="CL316" s="3433"/>
      <c r="CM316" s="3433"/>
      <c r="CN316" s="3433"/>
      <c r="CO316" s="3433"/>
      <c r="CP316" s="3433"/>
      <c r="CQ316" s="3433"/>
      <c r="CR316" s="3433"/>
      <c r="CS316" s="3433"/>
      <c r="CT316" s="3433"/>
      <c r="CU316" s="3433"/>
      <c r="CV316" s="3433"/>
      <c r="CW316" s="3433"/>
      <c r="CX316" s="3433"/>
      <c r="CY316" s="3433"/>
      <c r="CZ316" s="3433"/>
      <c r="DA316" s="4058"/>
      <c r="DB316" s="4058"/>
      <c r="DC316" s="4058"/>
      <c r="DD316" s="4058"/>
      <c r="DE316" s="4058"/>
      <c r="DF316" s="4058"/>
      <c r="DG316" s="4058"/>
      <c r="DH316" s="4058"/>
      <c r="DI316" s="4058"/>
      <c r="DJ316" s="4058"/>
      <c r="DK316" s="4058"/>
      <c r="DL316" s="4058"/>
      <c r="DM316" s="4058"/>
      <c r="DN316" s="4058"/>
      <c r="DO316" s="4058"/>
      <c r="DP316" s="4058"/>
      <c r="DQ316" s="4058"/>
      <c r="DR316" s="4058"/>
      <c r="DS316" s="4058"/>
      <c r="DT316" s="4058"/>
      <c r="DU316" s="4058"/>
      <c r="DV316" s="4058"/>
      <c r="DW316" s="4058"/>
      <c r="DX316" s="4058"/>
      <c r="DY316" s="4058"/>
      <c r="DZ316" s="4058"/>
    </row>
    <row r="317" spans="1:130" s="3435" customFormat="1" x14ac:dyDescent="0.35">
      <c r="A317" s="4094"/>
      <c r="B317" s="1799" t="s">
        <v>2217</v>
      </c>
      <c r="C317" s="1170"/>
      <c r="D317" s="1171"/>
      <c r="E317" s="1172"/>
      <c r="F317" s="584"/>
      <c r="G317" s="588"/>
      <c r="H317" s="584"/>
      <c r="I317" s="588"/>
      <c r="J317" s="584"/>
      <c r="K317" s="588"/>
      <c r="L317" s="584"/>
      <c r="M317" s="588"/>
      <c r="N317" s="584"/>
      <c r="O317" s="588"/>
      <c r="P317" s="584"/>
      <c r="Q317" s="588"/>
      <c r="R317" s="584"/>
      <c r="S317" s="588"/>
      <c r="T317" s="584"/>
      <c r="U317" s="588"/>
      <c r="V317" s="584"/>
      <c r="W317" s="588"/>
      <c r="X317" s="584"/>
      <c r="Y317" s="588"/>
      <c r="Z317" s="584"/>
      <c r="AA317" s="588"/>
      <c r="AB317" s="584"/>
      <c r="AC317" s="588"/>
      <c r="AD317" s="584"/>
      <c r="AE317" s="588"/>
      <c r="AF317" s="584"/>
      <c r="AG317" s="588"/>
      <c r="AH317" s="584"/>
      <c r="AI317" s="588"/>
      <c r="AJ317" s="584"/>
      <c r="AK317" s="588"/>
      <c r="AL317" s="584"/>
      <c r="AM317" s="587"/>
      <c r="AN317" s="4119"/>
      <c r="AO317" s="4119"/>
      <c r="AP317" s="4120"/>
      <c r="AQ317" s="4121"/>
      <c r="AR317" s="4120"/>
      <c r="AS317" s="4121"/>
      <c r="AT317" s="4120"/>
      <c r="AU317" s="4122"/>
      <c r="AV317" s="4123"/>
      <c r="AW317" s="4123"/>
      <c r="AX317" s="4124"/>
      <c r="AY317" s="4057"/>
      <c r="AZ317" s="3432"/>
      <c r="BA317" s="4057"/>
      <c r="BB317" s="4057"/>
      <c r="BC317" s="4057"/>
      <c r="BD317" s="4057"/>
      <c r="BE317" s="4057"/>
      <c r="BF317" s="4057"/>
      <c r="BG317" s="4057"/>
      <c r="BH317" s="4057"/>
      <c r="BI317" s="4057"/>
      <c r="BJ317" s="4057"/>
      <c r="BK317" s="4057"/>
      <c r="BL317" s="4057"/>
      <c r="BM317" s="4057"/>
      <c r="BN317" s="4057"/>
      <c r="BO317" s="4057"/>
      <c r="BP317" s="4057"/>
      <c r="BQ317" s="4057"/>
      <c r="BR317" s="4057"/>
      <c r="BS317" s="4057"/>
      <c r="BT317" s="4057"/>
      <c r="BU317" s="4057"/>
      <c r="BV317" s="4057"/>
      <c r="BW317" s="4057"/>
      <c r="BX317" s="4057"/>
      <c r="BY317" s="3432"/>
      <c r="BZ317" s="3432"/>
      <c r="CA317" s="3433"/>
      <c r="CB317" s="3433"/>
      <c r="CC317" s="3433"/>
      <c r="CD317" s="3433"/>
      <c r="CE317" s="3433"/>
      <c r="CF317" s="3433"/>
      <c r="CG317" s="3433"/>
      <c r="CH317" s="3433"/>
      <c r="CI317" s="3433"/>
      <c r="CJ317" s="3433"/>
      <c r="CK317" s="3433"/>
      <c r="CL317" s="3433"/>
      <c r="CM317" s="3433"/>
      <c r="CN317" s="3433"/>
      <c r="CO317" s="3433"/>
      <c r="CP317" s="3433"/>
      <c r="CQ317" s="3433"/>
      <c r="CR317" s="3433"/>
      <c r="CS317" s="3433"/>
      <c r="CT317" s="3433"/>
      <c r="CU317" s="3433"/>
      <c r="CV317" s="3433"/>
      <c r="CW317" s="3433"/>
      <c r="CX317" s="3433"/>
      <c r="CY317" s="3433"/>
      <c r="CZ317" s="3433"/>
      <c r="DA317" s="4058"/>
      <c r="DB317" s="4058"/>
      <c r="DC317" s="4058"/>
      <c r="DD317" s="4058"/>
      <c r="DE317" s="4058"/>
      <c r="DF317" s="4058"/>
      <c r="DG317" s="4058"/>
      <c r="DH317" s="4058"/>
      <c r="DI317" s="4058"/>
      <c r="DJ317" s="4058"/>
      <c r="DK317" s="4058"/>
      <c r="DL317" s="4058"/>
      <c r="DM317" s="4058"/>
      <c r="DN317" s="4058"/>
      <c r="DO317" s="4058"/>
      <c r="DP317" s="4058"/>
      <c r="DQ317" s="4058"/>
      <c r="DR317" s="4058"/>
      <c r="DS317" s="4058"/>
      <c r="DT317" s="4058"/>
      <c r="DU317" s="4058"/>
      <c r="DV317" s="4058"/>
      <c r="DW317" s="4058"/>
      <c r="DX317" s="4058"/>
      <c r="DY317" s="4058"/>
      <c r="DZ317" s="4058"/>
    </row>
    <row r="318" spans="1:130" s="3435" customFormat="1" x14ac:dyDescent="0.35">
      <c r="A318" s="4094"/>
      <c r="B318" s="4118" t="s">
        <v>2208</v>
      </c>
      <c r="C318" s="1170">
        <f t="shared" si="65"/>
        <v>0</v>
      </c>
      <c r="D318" s="1171">
        <f t="shared" si="66"/>
        <v>0</v>
      </c>
      <c r="E318" s="1172">
        <f t="shared" si="66"/>
        <v>0</v>
      </c>
      <c r="F318" s="584"/>
      <c r="G318" s="588"/>
      <c r="H318" s="584"/>
      <c r="I318" s="588"/>
      <c r="J318" s="584"/>
      <c r="K318" s="588"/>
      <c r="L318" s="584"/>
      <c r="M318" s="588"/>
      <c r="N318" s="584"/>
      <c r="O318" s="588"/>
      <c r="P318" s="584"/>
      <c r="Q318" s="588"/>
      <c r="R318" s="584"/>
      <c r="S318" s="588"/>
      <c r="T318" s="584"/>
      <c r="U318" s="588"/>
      <c r="V318" s="584"/>
      <c r="W318" s="588"/>
      <c r="X318" s="584"/>
      <c r="Y318" s="588"/>
      <c r="Z318" s="584"/>
      <c r="AA318" s="588"/>
      <c r="AB318" s="584"/>
      <c r="AC318" s="588"/>
      <c r="AD318" s="584"/>
      <c r="AE318" s="588"/>
      <c r="AF318" s="584"/>
      <c r="AG318" s="588"/>
      <c r="AH318" s="584"/>
      <c r="AI318" s="588"/>
      <c r="AJ318" s="584"/>
      <c r="AK318" s="588"/>
      <c r="AL318" s="584"/>
      <c r="AM318" s="587"/>
      <c r="AN318" s="4119"/>
      <c r="AO318" s="4119"/>
      <c r="AP318" s="4120"/>
      <c r="AQ318" s="4121"/>
      <c r="AR318" s="4120"/>
      <c r="AS318" s="4121"/>
      <c r="AT318" s="4120"/>
      <c r="AU318" s="4122"/>
      <c r="AV318" s="4123"/>
      <c r="AW318" s="4123"/>
      <c r="AX318" s="4124"/>
      <c r="AY318" s="4057"/>
      <c r="AZ318" s="3432"/>
      <c r="BA318" s="4057"/>
      <c r="BB318" s="4057"/>
      <c r="BC318" s="4057"/>
      <c r="BD318" s="4057"/>
      <c r="BE318" s="4057"/>
      <c r="BF318" s="4057"/>
      <c r="BG318" s="4057"/>
      <c r="BH318" s="4057"/>
      <c r="BI318" s="4057"/>
      <c r="BJ318" s="4057"/>
      <c r="BK318" s="4057"/>
      <c r="BL318" s="4057"/>
      <c r="BM318" s="4057"/>
      <c r="BN318" s="4057"/>
      <c r="BO318" s="4057"/>
      <c r="BP318" s="4057"/>
      <c r="BQ318" s="4057"/>
      <c r="BR318" s="4057"/>
      <c r="BS318" s="4057"/>
      <c r="BT318" s="4057"/>
      <c r="BU318" s="4057"/>
      <c r="BV318" s="4057"/>
      <c r="BW318" s="4057"/>
      <c r="BX318" s="4057"/>
      <c r="BY318" s="3432"/>
      <c r="BZ318" s="3432"/>
      <c r="CA318" s="3433"/>
      <c r="CB318" s="3433"/>
      <c r="CC318" s="3433"/>
      <c r="CD318" s="3433"/>
      <c r="CE318" s="3433"/>
      <c r="CF318" s="3433"/>
      <c r="CG318" s="3433"/>
      <c r="CH318" s="3433"/>
      <c r="CI318" s="3433"/>
      <c r="CJ318" s="3433"/>
      <c r="CK318" s="3433"/>
      <c r="CL318" s="3433"/>
      <c r="CM318" s="3433"/>
      <c r="CN318" s="3433"/>
      <c r="CO318" s="3433"/>
      <c r="CP318" s="3433"/>
      <c r="CQ318" s="3433"/>
      <c r="CR318" s="3433"/>
      <c r="CS318" s="3433"/>
      <c r="CT318" s="3433"/>
      <c r="CU318" s="3433"/>
      <c r="CV318" s="3433"/>
      <c r="CW318" s="3433"/>
      <c r="CX318" s="3433"/>
      <c r="CY318" s="3433"/>
      <c r="CZ318" s="3433"/>
      <c r="DA318" s="4058"/>
      <c r="DB318" s="4058"/>
      <c r="DC318" s="4058"/>
      <c r="DD318" s="4058"/>
      <c r="DE318" s="4058"/>
      <c r="DF318" s="4058"/>
      <c r="DG318" s="4058"/>
      <c r="DH318" s="4058"/>
      <c r="DI318" s="4058"/>
      <c r="DJ318" s="4058"/>
      <c r="DK318" s="4058"/>
      <c r="DL318" s="4058"/>
      <c r="DM318" s="4058"/>
      <c r="DN318" s="4058"/>
      <c r="DO318" s="4058"/>
      <c r="DP318" s="4058"/>
      <c r="DQ318" s="4058"/>
      <c r="DR318" s="4058"/>
      <c r="DS318" s="4058"/>
      <c r="DT318" s="4058"/>
      <c r="DU318" s="4058"/>
      <c r="DV318" s="4058"/>
      <c r="DW318" s="4058"/>
      <c r="DX318" s="4058"/>
      <c r="DY318" s="4058"/>
      <c r="DZ318" s="4058"/>
    </row>
    <row r="319" spans="1:130" s="3435" customFormat="1" x14ac:dyDescent="0.35">
      <c r="A319" s="4094"/>
      <c r="B319" s="4118" t="s">
        <v>88</v>
      </c>
      <c r="C319" s="1170">
        <f t="shared" si="65"/>
        <v>0</v>
      </c>
      <c r="D319" s="1171">
        <f t="shared" si="66"/>
        <v>0</v>
      </c>
      <c r="E319" s="1172">
        <f t="shared" si="66"/>
        <v>0</v>
      </c>
      <c r="F319" s="584"/>
      <c r="G319" s="588"/>
      <c r="H319" s="584"/>
      <c r="I319" s="588"/>
      <c r="J319" s="584"/>
      <c r="K319" s="588"/>
      <c r="L319" s="584"/>
      <c r="M319" s="588"/>
      <c r="N319" s="584"/>
      <c r="O319" s="588"/>
      <c r="P319" s="584"/>
      <c r="Q319" s="588"/>
      <c r="R319" s="584"/>
      <c r="S319" s="588"/>
      <c r="T319" s="584"/>
      <c r="U319" s="588"/>
      <c r="V319" s="584"/>
      <c r="W319" s="588"/>
      <c r="X319" s="584"/>
      <c r="Y319" s="588"/>
      <c r="Z319" s="584"/>
      <c r="AA319" s="588"/>
      <c r="AB319" s="584"/>
      <c r="AC319" s="588"/>
      <c r="AD319" s="584"/>
      <c r="AE319" s="588"/>
      <c r="AF319" s="584"/>
      <c r="AG319" s="588"/>
      <c r="AH319" s="584"/>
      <c r="AI319" s="588"/>
      <c r="AJ319" s="584"/>
      <c r="AK319" s="588"/>
      <c r="AL319" s="584"/>
      <c r="AM319" s="587"/>
      <c r="AN319" s="4119"/>
      <c r="AO319" s="4119"/>
      <c r="AP319" s="4120"/>
      <c r="AQ319" s="4121"/>
      <c r="AR319" s="4120"/>
      <c r="AS319" s="4121"/>
      <c r="AT319" s="4120"/>
      <c r="AU319" s="4122"/>
      <c r="AV319" s="4123"/>
      <c r="AW319" s="4123"/>
      <c r="AX319" s="4124"/>
      <c r="AY319" s="4057"/>
      <c r="AZ319" s="3432"/>
      <c r="BA319" s="4057"/>
      <c r="BB319" s="4057"/>
      <c r="BC319" s="4057"/>
      <c r="BD319" s="4057"/>
      <c r="BE319" s="4057"/>
      <c r="BF319" s="4057"/>
      <c r="BG319" s="4057"/>
      <c r="BH319" s="4057"/>
      <c r="BI319" s="4057"/>
      <c r="BJ319" s="4057"/>
      <c r="BK319" s="4057"/>
      <c r="BL319" s="4057"/>
      <c r="BM319" s="4057"/>
      <c r="BN319" s="4057"/>
      <c r="BO319" s="4057"/>
      <c r="BP319" s="4057"/>
      <c r="BQ319" s="4057"/>
      <c r="BR319" s="4057"/>
      <c r="BS319" s="4057"/>
      <c r="BT319" s="4057"/>
      <c r="BU319" s="4057"/>
      <c r="BV319" s="4057"/>
      <c r="BW319" s="4057"/>
      <c r="BX319" s="4057"/>
      <c r="BY319" s="3432"/>
      <c r="BZ319" s="3432"/>
      <c r="CA319" s="3433"/>
      <c r="CB319" s="3433"/>
      <c r="CC319" s="3433"/>
      <c r="CD319" s="3433"/>
      <c r="CE319" s="3433"/>
      <c r="CF319" s="3433"/>
      <c r="CG319" s="3433"/>
      <c r="CH319" s="3433"/>
      <c r="CI319" s="3433"/>
      <c r="CJ319" s="3433"/>
      <c r="CK319" s="3433"/>
      <c r="CL319" s="3433"/>
      <c r="CM319" s="3433"/>
      <c r="CN319" s="3433"/>
      <c r="CO319" s="3433"/>
      <c r="CP319" s="3433"/>
      <c r="CQ319" s="3433"/>
      <c r="CR319" s="3433"/>
      <c r="CS319" s="3433"/>
      <c r="CT319" s="3433"/>
      <c r="CU319" s="3433"/>
      <c r="CV319" s="3433"/>
      <c r="CW319" s="3433"/>
      <c r="CX319" s="3433"/>
      <c r="CY319" s="3433"/>
      <c r="CZ319" s="3433"/>
      <c r="DA319" s="4058"/>
      <c r="DB319" s="4058"/>
      <c r="DC319" s="4058"/>
      <c r="DD319" s="4058"/>
      <c r="DE319" s="4058"/>
      <c r="DF319" s="4058"/>
      <c r="DG319" s="4058"/>
      <c r="DH319" s="4058"/>
      <c r="DI319" s="4058"/>
      <c r="DJ319" s="4058"/>
      <c r="DK319" s="4058"/>
      <c r="DL319" s="4058"/>
      <c r="DM319" s="4058"/>
      <c r="DN319" s="4058"/>
      <c r="DO319" s="4058"/>
      <c r="DP319" s="4058"/>
      <c r="DQ319" s="4058"/>
      <c r="DR319" s="4058"/>
      <c r="DS319" s="4058"/>
      <c r="DT319" s="4058"/>
      <c r="DU319" s="4058"/>
      <c r="DV319" s="4058"/>
      <c r="DW319" s="4058"/>
      <c r="DX319" s="4058"/>
      <c r="DY319" s="4058"/>
      <c r="DZ319" s="4058"/>
    </row>
    <row r="320" spans="1:130" s="3435" customFormat="1" x14ac:dyDescent="0.35">
      <c r="A320" s="4094"/>
      <c r="B320" s="4118" t="s">
        <v>89</v>
      </c>
      <c r="C320" s="1170">
        <f t="shared" si="65"/>
        <v>0</v>
      </c>
      <c r="D320" s="1171">
        <f t="shared" si="66"/>
        <v>0</v>
      </c>
      <c r="E320" s="1172">
        <f t="shared" si="66"/>
        <v>0</v>
      </c>
      <c r="F320" s="584"/>
      <c r="G320" s="588"/>
      <c r="H320" s="584"/>
      <c r="I320" s="588"/>
      <c r="J320" s="584"/>
      <c r="K320" s="588"/>
      <c r="L320" s="584"/>
      <c r="M320" s="588"/>
      <c r="N320" s="584"/>
      <c r="O320" s="588"/>
      <c r="P320" s="584"/>
      <c r="Q320" s="588"/>
      <c r="R320" s="584"/>
      <c r="S320" s="588"/>
      <c r="T320" s="584"/>
      <c r="U320" s="588"/>
      <c r="V320" s="584"/>
      <c r="W320" s="588"/>
      <c r="X320" s="584"/>
      <c r="Y320" s="588"/>
      <c r="Z320" s="584"/>
      <c r="AA320" s="588"/>
      <c r="AB320" s="584"/>
      <c r="AC320" s="588"/>
      <c r="AD320" s="584"/>
      <c r="AE320" s="588"/>
      <c r="AF320" s="584"/>
      <c r="AG320" s="588"/>
      <c r="AH320" s="584"/>
      <c r="AI320" s="588"/>
      <c r="AJ320" s="584"/>
      <c r="AK320" s="588"/>
      <c r="AL320" s="584"/>
      <c r="AM320" s="587"/>
      <c r="AN320" s="4119"/>
      <c r="AO320" s="4119"/>
      <c r="AP320" s="4120"/>
      <c r="AQ320" s="4121"/>
      <c r="AR320" s="4120"/>
      <c r="AS320" s="4121"/>
      <c r="AT320" s="4120"/>
      <c r="AU320" s="4122"/>
      <c r="AV320" s="4123"/>
      <c r="AW320" s="4123"/>
      <c r="AX320" s="4124"/>
      <c r="AY320" s="4057"/>
      <c r="AZ320" s="3432"/>
      <c r="BA320" s="4057"/>
      <c r="BB320" s="4057"/>
      <c r="BC320" s="4057"/>
      <c r="BD320" s="4057"/>
      <c r="BE320" s="4057"/>
      <c r="BF320" s="4057"/>
      <c r="BG320" s="4057"/>
      <c r="BH320" s="4057"/>
      <c r="BI320" s="4057"/>
      <c r="BJ320" s="4057"/>
      <c r="BK320" s="4057"/>
      <c r="BL320" s="4057"/>
      <c r="BM320" s="4057"/>
      <c r="BN320" s="4057"/>
      <c r="BO320" s="4057"/>
      <c r="BP320" s="4057"/>
      <c r="BQ320" s="4057"/>
      <c r="BR320" s="4057"/>
      <c r="BS320" s="4057"/>
      <c r="BT320" s="4057"/>
      <c r="BU320" s="4057"/>
      <c r="BV320" s="4057"/>
      <c r="BW320" s="4057"/>
      <c r="BX320" s="4057"/>
      <c r="BY320" s="3432"/>
      <c r="BZ320" s="3432"/>
      <c r="CA320" s="3433"/>
      <c r="CB320" s="3433"/>
      <c r="CC320" s="3433"/>
      <c r="CD320" s="3433"/>
      <c r="CE320" s="3433"/>
      <c r="CF320" s="3433"/>
      <c r="CG320" s="3433"/>
      <c r="CH320" s="3433"/>
      <c r="CI320" s="3433"/>
      <c r="CJ320" s="3433"/>
      <c r="CK320" s="3433"/>
      <c r="CL320" s="3433"/>
      <c r="CM320" s="3433"/>
      <c r="CN320" s="3433"/>
      <c r="CO320" s="3433"/>
      <c r="CP320" s="3433"/>
      <c r="CQ320" s="3433"/>
      <c r="CR320" s="3433"/>
      <c r="CS320" s="3433"/>
      <c r="CT320" s="3433"/>
      <c r="CU320" s="3433"/>
      <c r="CV320" s="3433"/>
      <c r="CW320" s="3433"/>
      <c r="CX320" s="3433"/>
      <c r="CY320" s="3433"/>
      <c r="CZ320" s="3433"/>
      <c r="DA320" s="4058"/>
      <c r="DB320" s="4058"/>
      <c r="DC320" s="4058"/>
      <c r="DD320" s="4058"/>
      <c r="DE320" s="4058"/>
      <c r="DF320" s="4058"/>
      <c r="DG320" s="4058"/>
      <c r="DH320" s="4058"/>
      <c r="DI320" s="4058"/>
      <c r="DJ320" s="4058"/>
      <c r="DK320" s="4058"/>
      <c r="DL320" s="4058"/>
      <c r="DM320" s="4058"/>
      <c r="DN320" s="4058"/>
      <c r="DO320" s="4058"/>
      <c r="DP320" s="4058"/>
      <c r="DQ320" s="4058"/>
      <c r="DR320" s="4058"/>
      <c r="DS320" s="4058"/>
      <c r="DT320" s="4058"/>
      <c r="DU320" s="4058"/>
      <c r="DV320" s="4058"/>
      <c r="DW320" s="4058"/>
      <c r="DX320" s="4058"/>
      <c r="DY320" s="4058"/>
      <c r="DZ320" s="4058"/>
    </row>
    <row r="321" spans="1:130" s="3435" customFormat="1" x14ac:dyDescent="0.35">
      <c r="A321" s="4094"/>
      <c r="B321" s="4118" t="s">
        <v>68</v>
      </c>
      <c r="C321" s="1170">
        <f t="shared" si="65"/>
        <v>0</v>
      </c>
      <c r="D321" s="1171">
        <f t="shared" si="66"/>
        <v>0</v>
      </c>
      <c r="E321" s="1172">
        <f t="shared" si="66"/>
        <v>0</v>
      </c>
      <c r="F321" s="584"/>
      <c r="G321" s="588"/>
      <c r="H321" s="584"/>
      <c r="I321" s="588"/>
      <c r="J321" s="584"/>
      <c r="K321" s="588"/>
      <c r="L321" s="584"/>
      <c r="M321" s="588"/>
      <c r="N321" s="584"/>
      <c r="O321" s="588"/>
      <c r="P321" s="584"/>
      <c r="Q321" s="588"/>
      <c r="R321" s="584"/>
      <c r="S321" s="588"/>
      <c r="T321" s="584"/>
      <c r="U321" s="588"/>
      <c r="V321" s="584"/>
      <c r="W321" s="588"/>
      <c r="X321" s="584"/>
      <c r="Y321" s="588"/>
      <c r="Z321" s="584"/>
      <c r="AA321" s="588"/>
      <c r="AB321" s="584"/>
      <c r="AC321" s="588"/>
      <c r="AD321" s="584"/>
      <c r="AE321" s="588"/>
      <c r="AF321" s="584"/>
      <c r="AG321" s="588"/>
      <c r="AH321" s="584"/>
      <c r="AI321" s="588"/>
      <c r="AJ321" s="584"/>
      <c r="AK321" s="588"/>
      <c r="AL321" s="584"/>
      <c r="AM321" s="587"/>
      <c r="AN321" s="4119"/>
      <c r="AO321" s="4119"/>
      <c r="AP321" s="4120"/>
      <c r="AQ321" s="4121"/>
      <c r="AR321" s="4120"/>
      <c r="AS321" s="4121"/>
      <c r="AT321" s="4120"/>
      <c r="AU321" s="4122"/>
      <c r="AV321" s="4123"/>
      <c r="AW321" s="4123"/>
      <c r="AX321" s="4124"/>
      <c r="AY321" s="4057"/>
      <c r="AZ321" s="3432"/>
      <c r="BA321" s="4057"/>
      <c r="BB321" s="4057"/>
      <c r="BC321" s="4057"/>
      <c r="BD321" s="4057"/>
      <c r="BE321" s="4057"/>
      <c r="BF321" s="4057"/>
      <c r="BG321" s="4057"/>
      <c r="BH321" s="4057"/>
      <c r="BI321" s="4057"/>
      <c r="BJ321" s="4057"/>
      <c r="BK321" s="4057"/>
      <c r="BL321" s="4057"/>
      <c r="BM321" s="4057"/>
      <c r="BN321" s="4057"/>
      <c r="BO321" s="4057"/>
      <c r="BP321" s="4057"/>
      <c r="BQ321" s="4057"/>
      <c r="BR321" s="4057"/>
      <c r="BS321" s="4057"/>
      <c r="BT321" s="4057"/>
      <c r="BU321" s="4057"/>
      <c r="BV321" s="4057"/>
      <c r="BW321" s="4057"/>
      <c r="BX321" s="4057"/>
      <c r="BY321" s="3432"/>
      <c r="BZ321" s="3432"/>
      <c r="CA321" s="3433"/>
      <c r="CB321" s="3433"/>
      <c r="CC321" s="3433"/>
      <c r="CD321" s="3433"/>
      <c r="CE321" s="3433"/>
      <c r="CF321" s="3433"/>
      <c r="CG321" s="3433"/>
      <c r="CH321" s="3433"/>
      <c r="CI321" s="3433"/>
      <c r="CJ321" s="3433"/>
      <c r="CK321" s="3433"/>
      <c r="CL321" s="3433"/>
      <c r="CM321" s="3433"/>
      <c r="CN321" s="3433"/>
      <c r="CO321" s="3433"/>
      <c r="CP321" s="3433"/>
      <c r="CQ321" s="3433"/>
      <c r="CR321" s="3433"/>
      <c r="CS321" s="3433"/>
      <c r="CT321" s="3433"/>
      <c r="CU321" s="3433"/>
      <c r="CV321" s="3433"/>
      <c r="CW321" s="3433"/>
      <c r="CX321" s="3433"/>
      <c r="CY321" s="3433"/>
      <c r="CZ321" s="3433"/>
      <c r="DA321" s="4058"/>
      <c r="DB321" s="4058"/>
      <c r="DC321" s="4058"/>
      <c r="DD321" s="4058"/>
      <c r="DE321" s="4058"/>
      <c r="DF321" s="4058"/>
      <c r="DG321" s="4058"/>
      <c r="DH321" s="4058"/>
      <c r="DI321" s="4058"/>
      <c r="DJ321" s="4058"/>
      <c r="DK321" s="4058"/>
      <c r="DL321" s="4058"/>
      <c r="DM321" s="4058"/>
      <c r="DN321" s="4058"/>
      <c r="DO321" s="4058"/>
      <c r="DP321" s="4058"/>
      <c r="DQ321" s="4058"/>
      <c r="DR321" s="4058"/>
      <c r="DS321" s="4058"/>
      <c r="DT321" s="4058"/>
      <c r="DU321" s="4058"/>
      <c r="DV321" s="4058"/>
      <c r="DW321" s="4058"/>
      <c r="DX321" s="4058"/>
      <c r="DY321" s="4058"/>
      <c r="DZ321" s="4058"/>
    </row>
    <row r="322" spans="1:130" s="3435" customFormat="1" x14ac:dyDescent="0.35">
      <c r="A322" s="4094"/>
      <c r="B322" s="4118" t="s">
        <v>90</v>
      </c>
      <c r="C322" s="1170">
        <f t="shared" si="65"/>
        <v>0</v>
      </c>
      <c r="D322" s="1171">
        <f t="shared" si="66"/>
        <v>0</v>
      </c>
      <c r="E322" s="1172">
        <f t="shared" si="66"/>
        <v>0</v>
      </c>
      <c r="F322" s="584"/>
      <c r="G322" s="588"/>
      <c r="H322" s="584"/>
      <c r="I322" s="588"/>
      <c r="J322" s="584"/>
      <c r="K322" s="588"/>
      <c r="L322" s="584"/>
      <c r="M322" s="588"/>
      <c r="N322" s="584"/>
      <c r="O322" s="588"/>
      <c r="P322" s="584"/>
      <c r="Q322" s="588"/>
      <c r="R322" s="584"/>
      <c r="S322" s="588"/>
      <c r="T322" s="584"/>
      <c r="U322" s="588"/>
      <c r="V322" s="584"/>
      <c r="W322" s="588"/>
      <c r="X322" s="584"/>
      <c r="Y322" s="588"/>
      <c r="Z322" s="584"/>
      <c r="AA322" s="588"/>
      <c r="AB322" s="584"/>
      <c r="AC322" s="588"/>
      <c r="AD322" s="584"/>
      <c r="AE322" s="588"/>
      <c r="AF322" s="584"/>
      <c r="AG322" s="588"/>
      <c r="AH322" s="584"/>
      <c r="AI322" s="588"/>
      <c r="AJ322" s="584"/>
      <c r="AK322" s="588"/>
      <c r="AL322" s="584"/>
      <c r="AM322" s="587"/>
      <c r="AN322" s="4119"/>
      <c r="AO322" s="4119"/>
      <c r="AP322" s="4120"/>
      <c r="AQ322" s="4121"/>
      <c r="AR322" s="4120"/>
      <c r="AS322" s="4121"/>
      <c r="AT322" s="4120"/>
      <c r="AU322" s="4122"/>
      <c r="AV322" s="4123"/>
      <c r="AW322" s="4123"/>
      <c r="AX322" s="4124"/>
      <c r="AY322" s="4057"/>
      <c r="AZ322" s="3432"/>
      <c r="BA322" s="4057"/>
      <c r="BB322" s="4057"/>
      <c r="BC322" s="4057"/>
      <c r="BD322" s="4057"/>
      <c r="BE322" s="4057"/>
      <c r="BF322" s="4057"/>
      <c r="BG322" s="4057"/>
      <c r="BH322" s="4057"/>
      <c r="BI322" s="4057"/>
      <c r="BJ322" s="4057"/>
      <c r="BK322" s="4057"/>
      <c r="BL322" s="4057"/>
      <c r="BM322" s="4057"/>
      <c r="BN322" s="4057"/>
      <c r="BO322" s="4057"/>
      <c r="BP322" s="4057"/>
      <c r="BQ322" s="4057"/>
      <c r="BR322" s="4057"/>
      <c r="BS322" s="4057"/>
      <c r="BT322" s="4057"/>
      <c r="BU322" s="4057"/>
      <c r="BV322" s="4057"/>
      <c r="BW322" s="4057"/>
      <c r="BX322" s="4057"/>
      <c r="BY322" s="3432"/>
      <c r="BZ322" s="3432"/>
      <c r="CA322" s="3433"/>
      <c r="CB322" s="3433"/>
      <c r="CC322" s="3433"/>
      <c r="CD322" s="3433"/>
      <c r="CE322" s="3433"/>
      <c r="CF322" s="3433"/>
      <c r="CG322" s="3433"/>
      <c r="CH322" s="3433"/>
      <c r="CI322" s="3433"/>
      <c r="CJ322" s="3433"/>
      <c r="CK322" s="3433"/>
      <c r="CL322" s="3433"/>
      <c r="CM322" s="3433"/>
      <c r="CN322" s="3433"/>
      <c r="CO322" s="3433"/>
      <c r="CP322" s="3433"/>
      <c r="CQ322" s="3433"/>
      <c r="CR322" s="3433"/>
      <c r="CS322" s="3433"/>
      <c r="CT322" s="3433"/>
      <c r="CU322" s="3433"/>
      <c r="CV322" s="3433"/>
      <c r="CW322" s="3433"/>
      <c r="CX322" s="3433"/>
      <c r="CY322" s="3433"/>
      <c r="CZ322" s="3433"/>
      <c r="DA322" s="4058"/>
      <c r="DB322" s="4058"/>
      <c r="DC322" s="4058"/>
      <c r="DD322" s="4058"/>
      <c r="DE322" s="4058"/>
      <c r="DF322" s="4058"/>
      <c r="DG322" s="4058"/>
      <c r="DH322" s="4058"/>
      <c r="DI322" s="4058"/>
      <c r="DJ322" s="4058"/>
      <c r="DK322" s="4058"/>
      <c r="DL322" s="4058"/>
      <c r="DM322" s="4058"/>
      <c r="DN322" s="4058"/>
      <c r="DO322" s="4058"/>
      <c r="DP322" s="4058"/>
      <c r="DQ322" s="4058"/>
      <c r="DR322" s="4058"/>
      <c r="DS322" s="4058"/>
      <c r="DT322" s="4058"/>
      <c r="DU322" s="4058"/>
      <c r="DV322" s="4058"/>
      <c r="DW322" s="4058"/>
      <c r="DX322" s="4058"/>
      <c r="DY322" s="4058"/>
      <c r="DZ322" s="4058"/>
    </row>
    <row r="323" spans="1:130" s="3435" customFormat="1" x14ac:dyDescent="0.35">
      <c r="A323" s="4094"/>
      <c r="B323" s="4118" t="s">
        <v>91</v>
      </c>
      <c r="C323" s="1170">
        <f t="shared" si="65"/>
        <v>0</v>
      </c>
      <c r="D323" s="1171">
        <f t="shared" si="66"/>
        <v>0</v>
      </c>
      <c r="E323" s="1172">
        <f t="shared" si="66"/>
        <v>0</v>
      </c>
      <c r="F323" s="584"/>
      <c r="G323" s="588"/>
      <c r="H323" s="584"/>
      <c r="I323" s="588"/>
      <c r="J323" s="584"/>
      <c r="K323" s="588"/>
      <c r="L323" s="584"/>
      <c r="M323" s="588"/>
      <c r="N323" s="584"/>
      <c r="O323" s="588"/>
      <c r="P323" s="584"/>
      <c r="Q323" s="588"/>
      <c r="R323" s="584"/>
      <c r="S323" s="588"/>
      <c r="T323" s="584"/>
      <c r="U323" s="588"/>
      <c r="V323" s="584"/>
      <c r="W323" s="588"/>
      <c r="X323" s="584"/>
      <c r="Y323" s="588"/>
      <c r="Z323" s="584"/>
      <c r="AA323" s="588"/>
      <c r="AB323" s="584"/>
      <c r="AC323" s="588"/>
      <c r="AD323" s="584"/>
      <c r="AE323" s="588"/>
      <c r="AF323" s="584"/>
      <c r="AG323" s="588"/>
      <c r="AH323" s="584"/>
      <c r="AI323" s="588"/>
      <c r="AJ323" s="584"/>
      <c r="AK323" s="588"/>
      <c r="AL323" s="584"/>
      <c r="AM323" s="587"/>
      <c r="AN323" s="4119"/>
      <c r="AO323" s="4119"/>
      <c r="AP323" s="4120"/>
      <c r="AQ323" s="4121"/>
      <c r="AR323" s="4120"/>
      <c r="AS323" s="4121"/>
      <c r="AT323" s="4120"/>
      <c r="AU323" s="4122"/>
      <c r="AV323" s="4123"/>
      <c r="AW323" s="4123"/>
      <c r="AX323" s="4124"/>
      <c r="AY323" s="4057"/>
      <c r="AZ323" s="3432"/>
      <c r="BA323" s="4057"/>
      <c r="BB323" s="4057"/>
      <c r="BC323" s="4057"/>
      <c r="BD323" s="4057"/>
      <c r="BE323" s="4057"/>
      <c r="BF323" s="4057"/>
      <c r="BG323" s="4057"/>
      <c r="BH323" s="4057"/>
      <c r="BI323" s="4057"/>
      <c r="BJ323" s="4057"/>
      <c r="BK323" s="4057"/>
      <c r="BL323" s="4057"/>
      <c r="BM323" s="4057"/>
      <c r="BN323" s="4057"/>
      <c r="BO323" s="4057"/>
      <c r="BP323" s="4057"/>
      <c r="BQ323" s="4057"/>
      <c r="BR323" s="4057"/>
      <c r="BS323" s="4057"/>
      <c r="BT323" s="4057"/>
      <c r="BU323" s="4057"/>
      <c r="BV323" s="4057"/>
      <c r="BW323" s="4057"/>
      <c r="BX323" s="4057"/>
      <c r="BY323" s="3432"/>
      <c r="BZ323" s="3432"/>
      <c r="CA323" s="3433"/>
      <c r="CB323" s="3433"/>
      <c r="CC323" s="3433"/>
      <c r="CD323" s="3433"/>
      <c r="CE323" s="3433"/>
      <c r="CF323" s="3433"/>
      <c r="CG323" s="3433"/>
      <c r="CH323" s="3433"/>
      <c r="CI323" s="3433"/>
      <c r="CJ323" s="3433"/>
      <c r="CK323" s="3433"/>
      <c r="CL323" s="3433"/>
      <c r="CM323" s="3433"/>
      <c r="CN323" s="3433"/>
      <c r="CO323" s="3433"/>
      <c r="CP323" s="3433"/>
      <c r="CQ323" s="3433"/>
      <c r="CR323" s="3433"/>
      <c r="CS323" s="3433"/>
      <c r="CT323" s="3433"/>
      <c r="CU323" s="3433"/>
      <c r="CV323" s="3433"/>
      <c r="CW323" s="3433"/>
      <c r="CX323" s="3433"/>
      <c r="CY323" s="3433"/>
      <c r="CZ323" s="3433"/>
      <c r="DA323" s="4058"/>
      <c r="DB323" s="4058"/>
      <c r="DC323" s="4058"/>
      <c r="DD323" s="4058"/>
      <c r="DE323" s="4058"/>
      <c r="DF323" s="4058"/>
      <c r="DG323" s="4058"/>
      <c r="DH323" s="4058"/>
      <c r="DI323" s="4058"/>
      <c r="DJ323" s="4058"/>
      <c r="DK323" s="4058"/>
      <c r="DL323" s="4058"/>
      <c r="DM323" s="4058"/>
      <c r="DN323" s="4058"/>
      <c r="DO323" s="4058"/>
      <c r="DP323" s="4058"/>
      <c r="DQ323" s="4058"/>
      <c r="DR323" s="4058"/>
      <c r="DS323" s="4058"/>
      <c r="DT323" s="4058"/>
      <c r="DU323" s="4058"/>
      <c r="DV323" s="4058"/>
      <c r="DW323" s="4058"/>
      <c r="DX323" s="4058"/>
      <c r="DY323" s="4058"/>
      <c r="DZ323" s="4058"/>
    </row>
    <row r="324" spans="1:130" s="3435" customFormat="1" x14ac:dyDescent="0.35">
      <c r="A324" s="4094"/>
      <c r="B324" s="4118" t="s">
        <v>92</v>
      </c>
      <c r="C324" s="1170">
        <f t="shared" si="65"/>
        <v>0</v>
      </c>
      <c r="D324" s="1171">
        <f t="shared" si="66"/>
        <v>0</v>
      </c>
      <c r="E324" s="1172">
        <f t="shared" si="66"/>
        <v>0</v>
      </c>
      <c r="F324" s="584"/>
      <c r="G324" s="588"/>
      <c r="H324" s="584"/>
      <c r="I324" s="588"/>
      <c r="J324" s="584"/>
      <c r="K324" s="588"/>
      <c r="L324" s="584"/>
      <c r="M324" s="588"/>
      <c r="N324" s="584"/>
      <c r="O324" s="588"/>
      <c r="P324" s="584"/>
      <c r="Q324" s="588"/>
      <c r="R324" s="584"/>
      <c r="S324" s="588"/>
      <c r="T324" s="584"/>
      <c r="U324" s="588"/>
      <c r="V324" s="584"/>
      <c r="W324" s="588"/>
      <c r="X324" s="584"/>
      <c r="Y324" s="588"/>
      <c r="Z324" s="584"/>
      <c r="AA324" s="588"/>
      <c r="AB324" s="584"/>
      <c r="AC324" s="588"/>
      <c r="AD324" s="584"/>
      <c r="AE324" s="588"/>
      <c r="AF324" s="584"/>
      <c r="AG324" s="588"/>
      <c r="AH324" s="584"/>
      <c r="AI324" s="588"/>
      <c r="AJ324" s="584"/>
      <c r="AK324" s="588"/>
      <c r="AL324" s="584"/>
      <c r="AM324" s="587"/>
      <c r="AN324" s="4119"/>
      <c r="AO324" s="4119"/>
      <c r="AP324" s="4120"/>
      <c r="AQ324" s="4121"/>
      <c r="AR324" s="4120"/>
      <c r="AS324" s="4121"/>
      <c r="AT324" s="4120"/>
      <c r="AU324" s="4122"/>
      <c r="AV324" s="4123"/>
      <c r="AW324" s="4123"/>
      <c r="AX324" s="4124"/>
      <c r="AY324" s="4057"/>
      <c r="AZ324" s="3432"/>
      <c r="BA324" s="4057"/>
      <c r="BB324" s="4057"/>
      <c r="BC324" s="4057"/>
      <c r="BD324" s="4057"/>
      <c r="BE324" s="4057"/>
      <c r="BF324" s="4057"/>
      <c r="BG324" s="4057"/>
      <c r="BH324" s="4057"/>
      <c r="BI324" s="4057"/>
      <c r="BJ324" s="4057"/>
      <c r="BK324" s="4057"/>
      <c r="BL324" s="4057"/>
      <c r="BM324" s="4057"/>
      <c r="BN324" s="4057"/>
      <c r="BO324" s="4057"/>
      <c r="BP324" s="4057"/>
      <c r="BQ324" s="4057"/>
      <c r="BR324" s="4057"/>
      <c r="BS324" s="4057"/>
      <c r="BT324" s="4057"/>
      <c r="BU324" s="4057"/>
      <c r="BV324" s="4057"/>
      <c r="BW324" s="4057"/>
      <c r="BX324" s="4057"/>
      <c r="BY324" s="3432"/>
      <c r="BZ324" s="3432"/>
      <c r="CA324" s="3433"/>
      <c r="CB324" s="3433"/>
      <c r="CC324" s="3433"/>
      <c r="CD324" s="3433"/>
      <c r="CE324" s="3433"/>
      <c r="CF324" s="3433"/>
      <c r="CG324" s="3433"/>
      <c r="CH324" s="3433"/>
      <c r="CI324" s="3433"/>
      <c r="CJ324" s="3433"/>
      <c r="CK324" s="3433"/>
      <c r="CL324" s="3433"/>
      <c r="CM324" s="3433"/>
      <c r="CN324" s="3433"/>
      <c r="CO324" s="3433"/>
      <c r="CP324" s="3433"/>
      <c r="CQ324" s="3433"/>
      <c r="CR324" s="3433"/>
      <c r="CS324" s="3433"/>
      <c r="CT324" s="3433"/>
      <c r="CU324" s="3433"/>
      <c r="CV324" s="3433"/>
      <c r="CW324" s="3433"/>
      <c r="CX324" s="3433"/>
      <c r="CY324" s="3433"/>
      <c r="CZ324" s="3433"/>
      <c r="DA324" s="4058"/>
      <c r="DB324" s="4058"/>
      <c r="DC324" s="4058"/>
      <c r="DD324" s="4058"/>
      <c r="DE324" s="4058"/>
      <c r="DF324" s="4058"/>
      <c r="DG324" s="4058"/>
      <c r="DH324" s="4058"/>
      <c r="DI324" s="4058"/>
      <c r="DJ324" s="4058"/>
      <c r="DK324" s="4058"/>
      <c r="DL324" s="4058"/>
      <c r="DM324" s="4058"/>
      <c r="DN324" s="4058"/>
      <c r="DO324" s="4058"/>
      <c r="DP324" s="4058"/>
      <c r="DQ324" s="4058"/>
      <c r="DR324" s="4058"/>
      <c r="DS324" s="4058"/>
      <c r="DT324" s="4058"/>
      <c r="DU324" s="4058"/>
      <c r="DV324" s="4058"/>
      <c r="DW324" s="4058"/>
      <c r="DX324" s="4058"/>
      <c r="DY324" s="4058"/>
      <c r="DZ324" s="4058"/>
    </row>
    <row r="325" spans="1:130" s="3435" customFormat="1" x14ac:dyDescent="0.35">
      <c r="A325" s="4097"/>
      <c r="B325" s="4098" t="s">
        <v>2205</v>
      </c>
      <c r="C325" s="4099">
        <f t="shared" si="65"/>
        <v>0</v>
      </c>
      <c r="D325" s="4100">
        <f>SUM(F325,H325,J325,L325,N325,P325,R325,T325,V325,X325,Z325,AB325,AD325,AF325,AH325,AJ325,AL325)</f>
        <v>0</v>
      </c>
      <c r="E325" s="4101">
        <f t="shared" si="66"/>
        <v>0</v>
      </c>
      <c r="F325" s="4102">
        <f t="shared" ref="F325:AM325" si="67">SUM(F310:F324)</f>
        <v>0</v>
      </c>
      <c r="G325" s="4103">
        <f t="shared" si="67"/>
        <v>0</v>
      </c>
      <c r="H325" s="4102">
        <f t="shared" si="67"/>
        <v>0</v>
      </c>
      <c r="I325" s="4103">
        <f t="shared" si="67"/>
        <v>0</v>
      </c>
      <c r="J325" s="4102">
        <f t="shared" si="67"/>
        <v>0</v>
      </c>
      <c r="K325" s="4104">
        <f t="shared" si="67"/>
        <v>0</v>
      </c>
      <c r="L325" s="4102">
        <f t="shared" si="67"/>
        <v>0</v>
      </c>
      <c r="M325" s="4104">
        <f t="shared" si="67"/>
        <v>0</v>
      </c>
      <c r="N325" s="4102">
        <f t="shared" si="67"/>
        <v>0</v>
      </c>
      <c r="O325" s="4104">
        <f t="shared" si="67"/>
        <v>0</v>
      </c>
      <c r="P325" s="4102">
        <f t="shared" si="67"/>
        <v>0</v>
      </c>
      <c r="Q325" s="4104">
        <f t="shared" si="67"/>
        <v>0</v>
      </c>
      <c r="R325" s="4102">
        <f t="shared" si="67"/>
        <v>0</v>
      </c>
      <c r="S325" s="4104">
        <f t="shared" si="67"/>
        <v>0</v>
      </c>
      <c r="T325" s="4102">
        <f t="shared" si="67"/>
        <v>0</v>
      </c>
      <c r="U325" s="4104">
        <f t="shared" si="67"/>
        <v>0</v>
      </c>
      <c r="V325" s="4102">
        <f t="shared" si="67"/>
        <v>0</v>
      </c>
      <c r="W325" s="4104">
        <f t="shared" si="67"/>
        <v>0</v>
      </c>
      <c r="X325" s="4102">
        <f t="shared" si="67"/>
        <v>0</v>
      </c>
      <c r="Y325" s="4104">
        <f t="shared" si="67"/>
        <v>0</v>
      </c>
      <c r="Z325" s="4102">
        <f t="shared" si="67"/>
        <v>0</v>
      </c>
      <c r="AA325" s="4104">
        <f t="shared" si="67"/>
        <v>0</v>
      </c>
      <c r="AB325" s="4102">
        <f t="shared" si="67"/>
        <v>0</v>
      </c>
      <c r="AC325" s="4104">
        <f t="shared" si="67"/>
        <v>0</v>
      </c>
      <c r="AD325" s="4102">
        <f t="shared" si="67"/>
        <v>0</v>
      </c>
      <c r="AE325" s="4104">
        <f t="shared" si="67"/>
        <v>0</v>
      </c>
      <c r="AF325" s="4102">
        <f t="shared" si="67"/>
        <v>0</v>
      </c>
      <c r="AG325" s="4104">
        <f t="shared" si="67"/>
        <v>0</v>
      </c>
      <c r="AH325" s="4102">
        <f t="shared" si="67"/>
        <v>0</v>
      </c>
      <c r="AI325" s="4104">
        <f t="shared" si="67"/>
        <v>0</v>
      </c>
      <c r="AJ325" s="4102">
        <f t="shared" si="67"/>
        <v>0</v>
      </c>
      <c r="AK325" s="4104">
        <f t="shared" si="67"/>
        <v>0</v>
      </c>
      <c r="AL325" s="4105">
        <f t="shared" si="67"/>
        <v>0</v>
      </c>
      <c r="AM325" s="4106">
        <f t="shared" si="67"/>
        <v>0</v>
      </c>
      <c r="AN325" s="4125"/>
      <c r="AO325" s="4125"/>
      <c r="AP325" s="4126"/>
      <c r="AQ325" s="4127"/>
      <c r="AR325" s="4126"/>
      <c r="AS325" s="4127"/>
      <c r="AT325" s="4128"/>
      <c r="AU325" s="4129"/>
      <c r="AV325" s="4130"/>
      <c r="AW325" s="4130"/>
      <c r="AX325" s="4131"/>
      <c r="AY325" s="4057"/>
      <c r="AZ325" s="3432"/>
      <c r="BA325" s="4057"/>
      <c r="BB325" s="4057"/>
      <c r="BC325" s="4057"/>
      <c r="BD325" s="4057"/>
      <c r="BE325" s="4057"/>
      <c r="BF325" s="4057"/>
      <c r="BG325" s="4057"/>
      <c r="BH325" s="4057"/>
      <c r="BI325" s="4057"/>
      <c r="BJ325" s="4057"/>
      <c r="BK325" s="4057"/>
      <c r="BL325" s="4057"/>
      <c r="BM325" s="4057"/>
      <c r="BN325" s="4057"/>
      <c r="BO325" s="4057"/>
      <c r="BP325" s="4057"/>
      <c r="BQ325" s="4057"/>
      <c r="BR325" s="4057"/>
      <c r="BS325" s="4057"/>
      <c r="BT325" s="4057"/>
      <c r="BU325" s="4057"/>
      <c r="BV325" s="4057"/>
      <c r="BW325" s="4057"/>
      <c r="BX325" s="4057"/>
      <c r="BY325" s="3432"/>
      <c r="BZ325" s="3432"/>
      <c r="CA325" s="3433"/>
      <c r="CB325" s="3433"/>
      <c r="CC325" s="3433"/>
      <c r="CD325" s="3433"/>
      <c r="CE325" s="3433"/>
      <c r="CF325" s="3433"/>
      <c r="CG325" s="3433"/>
      <c r="CH325" s="3433"/>
      <c r="CI325" s="3433"/>
      <c r="CJ325" s="3433"/>
      <c r="CK325" s="3433"/>
      <c r="CL325" s="3433"/>
      <c r="CM325" s="3433"/>
      <c r="CN325" s="3433"/>
      <c r="CO325" s="3433"/>
      <c r="CP325" s="3433"/>
      <c r="CQ325" s="3433"/>
      <c r="CR325" s="3433"/>
      <c r="CS325" s="3433"/>
      <c r="CT325" s="3433"/>
      <c r="CU325" s="3433"/>
      <c r="CV325" s="3433"/>
      <c r="CW325" s="3433"/>
      <c r="CX325" s="3433"/>
      <c r="CY325" s="3433"/>
      <c r="CZ325" s="3433"/>
      <c r="DA325" s="4058"/>
      <c r="DB325" s="4058"/>
      <c r="DC325" s="4058"/>
      <c r="DD325" s="4058"/>
      <c r="DE325" s="4058"/>
      <c r="DF325" s="4058"/>
      <c r="DG325" s="4058"/>
      <c r="DH325" s="4058"/>
      <c r="DI325" s="4058"/>
      <c r="DJ325" s="4058"/>
      <c r="DK325" s="4058"/>
      <c r="DL325" s="4058"/>
      <c r="DM325" s="4058"/>
      <c r="DN325" s="4058"/>
      <c r="DO325" s="4058"/>
      <c r="DP325" s="4058"/>
      <c r="DQ325" s="4058"/>
      <c r="DR325" s="4058"/>
      <c r="DS325" s="4058"/>
      <c r="DT325" s="4058"/>
      <c r="DU325" s="4058"/>
      <c r="DV325" s="4058"/>
      <c r="DW325" s="4058"/>
      <c r="DX325" s="4058"/>
      <c r="DY325" s="4058"/>
      <c r="DZ325" s="4058"/>
    </row>
    <row r="326" spans="1:130" s="3435" customFormat="1" x14ac:dyDescent="0.35">
      <c r="A326" s="4087" t="s">
        <v>2218</v>
      </c>
      <c r="B326" s="4088" t="s">
        <v>87</v>
      </c>
      <c r="C326" s="4089">
        <f t="shared" si="65"/>
        <v>0</v>
      </c>
      <c r="D326" s="1163">
        <f t="shared" si="66"/>
        <v>0</v>
      </c>
      <c r="E326" s="4090">
        <f t="shared" si="66"/>
        <v>0</v>
      </c>
      <c r="F326" s="3679"/>
      <c r="G326" s="580"/>
      <c r="H326" s="3679"/>
      <c r="I326" s="580"/>
      <c r="J326" s="3679"/>
      <c r="K326" s="580"/>
      <c r="L326" s="3679"/>
      <c r="M326" s="580"/>
      <c r="N326" s="3679"/>
      <c r="O326" s="580"/>
      <c r="P326" s="3679"/>
      <c r="Q326" s="580"/>
      <c r="R326" s="3679"/>
      <c r="S326" s="580"/>
      <c r="T326" s="3679"/>
      <c r="U326" s="580"/>
      <c r="V326" s="3679"/>
      <c r="W326" s="580"/>
      <c r="X326" s="3679"/>
      <c r="Y326" s="580"/>
      <c r="Z326" s="3679"/>
      <c r="AA326" s="580"/>
      <c r="AB326" s="3679"/>
      <c r="AC326" s="580"/>
      <c r="AD326" s="3679"/>
      <c r="AE326" s="580"/>
      <c r="AF326" s="3679"/>
      <c r="AG326" s="580"/>
      <c r="AH326" s="3679"/>
      <c r="AI326" s="580"/>
      <c r="AJ326" s="3679"/>
      <c r="AK326" s="580"/>
      <c r="AL326" s="3679"/>
      <c r="AM326" s="579"/>
      <c r="AN326" s="4108"/>
      <c r="AO326" s="4108"/>
      <c r="AP326" s="4109"/>
      <c r="AQ326" s="4110"/>
      <c r="AR326" s="4109"/>
      <c r="AS326" s="4110"/>
      <c r="AT326" s="4109"/>
      <c r="AU326" s="4111"/>
      <c r="AV326" s="4091"/>
      <c r="AW326" s="4091"/>
      <c r="AX326" s="4112"/>
      <c r="AY326" s="4057"/>
      <c r="AZ326" s="3432"/>
      <c r="BA326" s="4057"/>
      <c r="BB326" s="4057"/>
      <c r="BC326" s="4057"/>
      <c r="BD326" s="4057"/>
      <c r="BE326" s="4057"/>
      <c r="BF326" s="4057"/>
      <c r="BG326" s="4057"/>
      <c r="BH326" s="4057"/>
      <c r="BI326" s="4057"/>
      <c r="BJ326" s="4057"/>
      <c r="BK326" s="4057"/>
      <c r="BL326" s="4057"/>
      <c r="BM326" s="4057"/>
      <c r="BN326" s="4057"/>
      <c r="BO326" s="4057"/>
      <c r="BP326" s="4057"/>
      <c r="BQ326" s="4057"/>
      <c r="BR326" s="4057"/>
      <c r="BS326" s="4057"/>
      <c r="BT326" s="4057"/>
      <c r="BU326" s="4057"/>
      <c r="BV326" s="4057"/>
      <c r="BW326" s="4057"/>
      <c r="BX326" s="4057"/>
      <c r="BY326" s="3432"/>
      <c r="BZ326" s="3432"/>
      <c r="CA326" s="3433"/>
      <c r="CB326" s="3433"/>
      <c r="CC326" s="3433"/>
      <c r="CD326" s="3433"/>
      <c r="CE326" s="3433"/>
      <c r="CF326" s="3433"/>
      <c r="CG326" s="3433"/>
      <c r="CH326" s="3433"/>
      <c r="CI326" s="3433"/>
      <c r="CJ326" s="3433"/>
      <c r="CK326" s="3433"/>
      <c r="CL326" s="3433"/>
      <c r="CM326" s="3433"/>
      <c r="CN326" s="3433"/>
      <c r="CO326" s="3433"/>
      <c r="CP326" s="3433"/>
      <c r="CQ326" s="3433"/>
      <c r="CR326" s="3433"/>
      <c r="CS326" s="3433"/>
      <c r="CT326" s="3433"/>
      <c r="CU326" s="3433"/>
      <c r="CV326" s="3433"/>
      <c r="CW326" s="3433"/>
      <c r="CX326" s="3433"/>
      <c r="CY326" s="3433"/>
      <c r="CZ326" s="3433"/>
      <c r="DA326" s="4058"/>
      <c r="DB326" s="4058"/>
      <c r="DC326" s="4058"/>
      <c r="DD326" s="4058"/>
      <c r="DE326" s="4058"/>
      <c r="DF326" s="4058"/>
      <c r="DG326" s="4058"/>
      <c r="DH326" s="4058"/>
      <c r="DI326" s="4058"/>
      <c r="DJ326" s="4058"/>
      <c r="DK326" s="4058"/>
      <c r="DL326" s="4058"/>
      <c r="DM326" s="4058"/>
      <c r="DN326" s="4058"/>
      <c r="DO326" s="4058"/>
      <c r="DP326" s="4058"/>
      <c r="DQ326" s="4058"/>
      <c r="DR326" s="4058"/>
      <c r="DS326" s="4058"/>
      <c r="DT326" s="4058"/>
      <c r="DU326" s="4058"/>
      <c r="DV326" s="4058"/>
      <c r="DW326" s="4058"/>
      <c r="DX326" s="4058"/>
      <c r="DY326" s="4058"/>
      <c r="DZ326" s="4058"/>
    </row>
    <row r="327" spans="1:130" s="3435" customFormat="1" x14ac:dyDescent="0.35">
      <c r="A327" s="4094"/>
      <c r="B327" s="4095" t="s">
        <v>66</v>
      </c>
      <c r="C327" s="1166">
        <f t="shared" si="65"/>
        <v>0</v>
      </c>
      <c r="D327" s="1167">
        <f t="shared" si="66"/>
        <v>0</v>
      </c>
      <c r="E327" s="1168">
        <f t="shared" si="66"/>
        <v>0</v>
      </c>
      <c r="F327" s="662"/>
      <c r="G327" s="897"/>
      <c r="H327" s="662"/>
      <c r="I327" s="897"/>
      <c r="J327" s="662"/>
      <c r="K327" s="897"/>
      <c r="L327" s="662"/>
      <c r="M327" s="897"/>
      <c r="N327" s="662"/>
      <c r="O327" s="897"/>
      <c r="P327" s="662"/>
      <c r="Q327" s="897"/>
      <c r="R327" s="662"/>
      <c r="S327" s="897"/>
      <c r="T327" s="662"/>
      <c r="U327" s="897"/>
      <c r="V327" s="662"/>
      <c r="W327" s="897"/>
      <c r="X327" s="662"/>
      <c r="Y327" s="897"/>
      <c r="Z327" s="662"/>
      <c r="AA327" s="897"/>
      <c r="AB327" s="662"/>
      <c r="AC327" s="897"/>
      <c r="AD327" s="662"/>
      <c r="AE327" s="897"/>
      <c r="AF327" s="662"/>
      <c r="AG327" s="897"/>
      <c r="AH327" s="662"/>
      <c r="AI327" s="897"/>
      <c r="AJ327" s="662"/>
      <c r="AK327" s="897"/>
      <c r="AL327" s="662"/>
      <c r="AM327" s="601"/>
      <c r="AN327" s="4113"/>
      <c r="AO327" s="4113"/>
      <c r="AP327" s="4114"/>
      <c r="AQ327" s="4115"/>
      <c r="AR327" s="4114"/>
      <c r="AS327" s="4115"/>
      <c r="AT327" s="4114"/>
      <c r="AU327" s="4116"/>
      <c r="AV327" s="4096"/>
      <c r="AW327" s="4096"/>
      <c r="AX327" s="4117"/>
      <c r="AY327" s="4057"/>
      <c r="AZ327" s="3432"/>
      <c r="BA327" s="4057"/>
      <c r="BB327" s="4057"/>
      <c r="BC327" s="4057"/>
      <c r="BD327" s="4057"/>
      <c r="BE327" s="4057"/>
      <c r="BF327" s="4057"/>
      <c r="BG327" s="4057"/>
      <c r="BH327" s="4057"/>
      <c r="BI327" s="4057"/>
      <c r="BJ327" s="4057"/>
      <c r="BK327" s="4057"/>
      <c r="BL327" s="4057"/>
      <c r="BM327" s="4057"/>
      <c r="BN327" s="4057"/>
      <c r="BO327" s="4057"/>
      <c r="BP327" s="4057"/>
      <c r="BQ327" s="4057"/>
      <c r="BR327" s="4057"/>
      <c r="BS327" s="4057"/>
      <c r="BT327" s="4057"/>
      <c r="BU327" s="4057"/>
      <c r="BV327" s="4057"/>
      <c r="BW327" s="4057"/>
      <c r="BX327" s="4057"/>
      <c r="BY327" s="3432"/>
      <c r="BZ327" s="3432"/>
      <c r="CA327" s="3433"/>
      <c r="CB327" s="3433"/>
      <c r="CC327" s="3433"/>
      <c r="CD327" s="3433"/>
      <c r="CE327" s="3433"/>
      <c r="CF327" s="3433"/>
      <c r="CG327" s="3433"/>
      <c r="CH327" s="3433"/>
      <c r="CI327" s="3433"/>
      <c r="CJ327" s="3433"/>
      <c r="CK327" s="3433"/>
      <c r="CL327" s="3433"/>
      <c r="CM327" s="3433"/>
      <c r="CN327" s="3433"/>
      <c r="CO327" s="3433"/>
      <c r="CP327" s="3433"/>
      <c r="CQ327" s="3433"/>
      <c r="CR327" s="3433"/>
      <c r="CS327" s="3433"/>
      <c r="CT327" s="3433"/>
      <c r="CU327" s="3433"/>
      <c r="CV327" s="3433"/>
      <c r="CW327" s="3433"/>
      <c r="CX327" s="3433"/>
      <c r="CY327" s="3433"/>
      <c r="CZ327" s="3433"/>
      <c r="DA327" s="4058"/>
      <c r="DB327" s="4058"/>
      <c r="DC327" s="4058"/>
      <c r="DD327" s="4058"/>
      <c r="DE327" s="4058"/>
      <c r="DF327" s="4058"/>
      <c r="DG327" s="4058"/>
      <c r="DH327" s="4058"/>
      <c r="DI327" s="4058"/>
      <c r="DJ327" s="4058"/>
      <c r="DK327" s="4058"/>
      <c r="DL327" s="4058"/>
      <c r="DM327" s="4058"/>
      <c r="DN327" s="4058"/>
      <c r="DO327" s="4058"/>
      <c r="DP327" s="4058"/>
      <c r="DQ327" s="4058"/>
      <c r="DR327" s="4058"/>
      <c r="DS327" s="4058"/>
      <c r="DT327" s="4058"/>
      <c r="DU327" s="4058"/>
      <c r="DV327" s="4058"/>
      <c r="DW327" s="4058"/>
      <c r="DX327" s="4058"/>
      <c r="DY327" s="4058"/>
      <c r="DZ327" s="4058"/>
    </row>
    <row r="328" spans="1:130" s="3435" customFormat="1" x14ac:dyDescent="0.35">
      <c r="A328" s="4094"/>
      <c r="B328" s="4118" t="s">
        <v>2207</v>
      </c>
      <c r="C328" s="1170">
        <f t="shared" si="65"/>
        <v>0</v>
      </c>
      <c r="D328" s="1171">
        <f t="shared" si="66"/>
        <v>0</v>
      </c>
      <c r="E328" s="1172">
        <f t="shared" si="66"/>
        <v>0</v>
      </c>
      <c r="F328" s="584"/>
      <c r="G328" s="588"/>
      <c r="H328" s="584"/>
      <c r="I328" s="588"/>
      <c r="J328" s="584"/>
      <c r="K328" s="588"/>
      <c r="L328" s="584"/>
      <c r="M328" s="588"/>
      <c r="N328" s="584"/>
      <c r="O328" s="588"/>
      <c r="P328" s="584"/>
      <c r="Q328" s="588"/>
      <c r="R328" s="584"/>
      <c r="S328" s="588"/>
      <c r="T328" s="584"/>
      <c r="U328" s="588"/>
      <c r="V328" s="584"/>
      <c r="W328" s="588"/>
      <c r="X328" s="584"/>
      <c r="Y328" s="588"/>
      <c r="Z328" s="584"/>
      <c r="AA328" s="588"/>
      <c r="AB328" s="584"/>
      <c r="AC328" s="588"/>
      <c r="AD328" s="584"/>
      <c r="AE328" s="588"/>
      <c r="AF328" s="584"/>
      <c r="AG328" s="588"/>
      <c r="AH328" s="584"/>
      <c r="AI328" s="588"/>
      <c r="AJ328" s="584"/>
      <c r="AK328" s="588"/>
      <c r="AL328" s="584"/>
      <c r="AM328" s="587"/>
      <c r="AN328" s="4119"/>
      <c r="AO328" s="4119"/>
      <c r="AP328" s="4120"/>
      <c r="AQ328" s="4121"/>
      <c r="AR328" s="4120"/>
      <c r="AS328" s="4121"/>
      <c r="AT328" s="4120"/>
      <c r="AU328" s="4122"/>
      <c r="AV328" s="4123"/>
      <c r="AW328" s="4123"/>
      <c r="AX328" s="4124"/>
      <c r="AY328" s="4057"/>
      <c r="AZ328" s="3432"/>
      <c r="BA328" s="4057"/>
      <c r="BB328" s="4057"/>
      <c r="BC328" s="4057"/>
      <c r="BD328" s="4057"/>
      <c r="BE328" s="4057"/>
      <c r="BF328" s="4057"/>
      <c r="BG328" s="4057"/>
      <c r="BH328" s="4057"/>
      <c r="BI328" s="4057"/>
      <c r="BJ328" s="4057"/>
      <c r="BK328" s="4057"/>
      <c r="BL328" s="4057"/>
      <c r="BM328" s="4057"/>
      <c r="BN328" s="4057"/>
      <c r="BO328" s="4057"/>
      <c r="BP328" s="4057"/>
      <c r="BQ328" s="4057"/>
      <c r="BR328" s="4057"/>
      <c r="BS328" s="4057"/>
      <c r="BT328" s="4057"/>
      <c r="BU328" s="4057"/>
      <c r="BV328" s="4057"/>
      <c r="BW328" s="4057"/>
      <c r="BX328" s="4057"/>
      <c r="BY328" s="3432"/>
      <c r="BZ328" s="3432"/>
      <c r="CA328" s="3433"/>
      <c r="CB328" s="3433"/>
      <c r="CC328" s="3433"/>
      <c r="CD328" s="3433"/>
      <c r="CE328" s="3433"/>
      <c r="CF328" s="3433"/>
      <c r="CG328" s="3433"/>
      <c r="CH328" s="3433"/>
      <c r="CI328" s="3433"/>
      <c r="CJ328" s="3433"/>
      <c r="CK328" s="3433"/>
      <c r="CL328" s="3433"/>
      <c r="CM328" s="3433"/>
      <c r="CN328" s="3433"/>
      <c r="CO328" s="3433"/>
      <c r="CP328" s="3433"/>
      <c r="CQ328" s="3433"/>
      <c r="CR328" s="3433"/>
      <c r="CS328" s="3433"/>
      <c r="CT328" s="3433"/>
      <c r="CU328" s="3433"/>
      <c r="CV328" s="3433"/>
      <c r="CW328" s="3433"/>
      <c r="CX328" s="3433"/>
      <c r="CY328" s="3433"/>
      <c r="CZ328" s="3433"/>
      <c r="DA328" s="4058"/>
      <c r="DB328" s="4058"/>
      <c r="DC328" s="4058"/>
      <c r="DD328" s="4058"/>
      <c r="DE328" s="4058"/>
      <c r="DF328" s="4058"/>
      <c r="DG328" s="4058"/>
      <c r="DH328" s="4058"/>
      <c r="DI328" s="4058"/>
      <c r="DJ328" s="4058"/>
      <c r="DK328" s="4058"/>
      <c r="DL328" s="4058"/>
      <c r="DM328" s="4058"/>
      <c r="DN328" s="4058"/>
      <c r="DO328" s="4058"/>
      <c r="DP328" s="4058"/>
      <c r="DQ328" s="4058"/>
      <c r="DR328" s="4058"/>
      <c r="DS328" s="4058"/>
      <c r="DT328" s="4058"/>
      <c r="DU328" s="4058"/>
      <c r="DV328" s="4058"/>
      <c r="DW328" s="4058"/>
      <c r="DX328" s="4058"/>
      <c r="DY328" s="4058"/>
      <c r="DZ328" s="4058"/>
    </row>
    <row r="329" spans="1:130" s="3435" customFormat="1" x14ac:dyDescent="0.35">
      <c r="A329" s="4094"/>
      <c r="B329" s="4118" t="s">
        <v>658</v>
      </c>
      <c r="C329" s="1170">
        <f t="shared" si="65"/>
        <v>0</v>
      </c>
      <c r="D329" s="1171">
        <f t="shared" si="66"/>
        <v>0</v>
      </c>
      <c r="E329" s="1172">
        <f t="shared" si="66"/>
        <v>0</v>
      </c>
      <c r="F329" s="584"/>
      <c r="G329" s="588"/>
      <c r="H329" s="584"/>
      <c r="I329" s="588"/>
      <c r="J329" s="584"/>
      <c r="K329" s="588"/>
      <c r="L329" s="584"/>
      <c r="M329" s="588"/>
      <c r="N329" s="584"/>
      <c r="O329" s="588"/>
      <c r="P329" s="584"/>
      <c r="Q329" s="588"/>
      <c r="R329" s="584"/>
      <c r="S329" s="588"/>
      <c r="T329" s="584"/>
      <c r="U329" s="588"/>
      <c r="V329" s="584"/>
      <c r="W329" s="588"/>
      <c r="X329" s="584"/>
      <c r="Y329" s="588"/>
      <c r="Z329" s="584"/>
      <c r="AA329" s="588"/>
      <c r="AB329" s="584"/>
      <c r="AC329" s="588"/>
      <c r="AD329" s="584"/>
      <c r="AE329" s="588"/>
      <c r="AF329" s="584"/>
      <c r="AG329" s="588"/>
      <c r="AH329" s="584"/>
      <c r="AI329" s="588"/>
      <c r="AJ329" s="584"/>
      <c r="AK329" s="588"/>
      <c r="AL329" s="584"/>
      <c r="AM329" s="587"/>
      <c r="AN329" s="4119"/>
      <c r="AO329" s="4119"/>
      <c r="AP329" s="4120"/>
      <c r="AQ329" s="4121"/>
      <c r="AR329" s="4120"/>
      <c r="AS329" s="4121"/>
      <c r="AT329" s="4120"/>
      <c r="AU329" s="4122"/>
      <c r="AV329" s="4123"/>
      <c r="AW329" s="4123"/>
      <c r="AX329" s="4124"/>
      <c r="AY329" s="4057"/>
      <c r="AZ329" s="3432"/>
      <c r="BA329" s="4057"/>
      <c r="BB329" s="4057"/>
      <c r="BC329" s="4057"/>
      <c r="BD329" s="4057"/>
      <c r="BE329" s="4057"/>
      <c r="BF329" s="4057"/>
      <c r="BG329" s="4057"/>
      <c r="BH329" s="4057"/>
      <c r="BI329" s="4057"/>
      <c r="BJ329" s="4057"/>
      <c r="BK329" s="4057"/>
      <c r="BL329" s="4057"/>
      <c r="BM329" s="4057"/>
      <c r="BN329" s="4057"/>
      <c r="BO329" s="4057"/>
      <c r="BP329" s="4057"/>
      <c r="BQ329" s="4057"/>
      <c r="BR329" s="4057"/>
      <c r="BS329" s="4057"/>
      <c r="BT329" s="4057"/>
      <c r="BU329" s="4057"/>
      <c r="BV329" s="4057"/>
      <c r="BW329" s="4057"/>
      <c r="BX329" s="4057"/>
      <c r="BY329" s="3432"/>
      <c r="BZ329" s="3432"/>
      <c r="CA329" s="3433"/>
      <c r="CB329" s="3433"/>
      <c r="CC329" s="3433"/>
      <c r="CD329" s="3433"/>
      <c r="CE329" s="3433"/>
      <c r="CF329" s="3433"/>
      <c r="CG329" s="3433"/>
      <c r="CH329" s="3433"/>
      <c r="CI329" s="3433"/>
      <c r="CJ329" s="3433"/>
      <c r="CK329" s="3433"/>
      <c r="CL329" s="3433"/>
      <c r="CM329" s="3433"/>
      <c r="CN329" s="3433"/>
      <c r="CO329" s="3433"/>
      <c r="CP329" s="3433"/>
      <c r="CQ329" s="3433"/>
      <c r="CR329" s="3433"/>
      <c r="CS329" s="3433"/>
      <c r="CT329" s="3433"/>
      <c r="CU329" s="3433"/>
      <c r="CV329" s="3433"/>
      <c r="CW329" s="3433"/>
      <c r="CX329" s="3433"/>
      <c r="CY329" s="3433"/>
      <c r="CZ329" s="3433"/>
      <c r="DA329" s="4058"/>
      <c r="DB329" s="4058"/>
      <c r="DC329" s="4058"/>
      <c r="DD329" s="4058"/>
      <c r="DE329" s="4058"/>
      <c r="DF329" s="4058"/>
      <c r="DG329" s="4058"/>
      <c r="DH329" s="4058"/>
      <c r="DI329" s="4058"/>
      <c r="DJ329" s="4058"/>
      <c r="DK329" s="4058"/>
      <c r="DL329" s="4058"/>
      <c r="DM329" s="4058"/>
      <c r="DN329" s="4058"/>
      <c r="DO329" s="4058"/>
      <c r="DP329" s="4058"/>
      <c r="DQ329" s="4058"/>
      <c r="DR329" s="4058"/>
      <c r="DS329" s="4058"/>
      <c r="DT329" s="4058"/>
      <c r="DU329" s="4058"/>
      <c r="DV329" s="4058"/>
      <c r="DW329" s="4058"/>
      <c r="DX329" s="4058"/>
      <c r="DY329" s="4058"/>
      <c r="DZ329" s="4058"/>
    </row>
    <row r="330" spans="1:130" s="3435" customFormat="1" x14ac:dyDescent="0.35">
      <c r="A330" s="4094"/>
      <c r="B330" s="4118" t="s">
        <v>2208</v>
      </c>
      <c r="C330" s="1170">
        <f t="shared" si="65"/>
        <v>0</v>
      </c>
      <c r="D330" s="1171">
        <f t="shared" si="66"/>
        <v>0</v>
      </c>
      <c r="E330" s="1172">
        <f t="shared" si="66"/>
        <v>0</v>
      </c>
      <c r="F330" s="584"/>
      <c r="G330" s="588"/>
      <c r="H330" s="584"/>
      <c r="I330" s="588"/>
      <c r="J330" s="584"/>
      <c r="K330" s="588"/>
      <c r="L330" s="584"/>
      <c r="M330" s="588"/>
      <c r="N330" s="584"/>
      <c r="O330" s="588"/>
      <c r="P330" s="584"/>
      <c r="Q330" s="588"/>
      <c r="R330" s="584"/>
      <c r="S330" s="588"/>
      <c r="T330" s="584"/>
      <c r="U330" s="588"/>
      <c r="V330" s="584"/>
      <c r="W330" s="588"/>
      <c r="X330" s="584"/>
      <c r="Y330" s="588"/>
      <c r="Z330" s="584"/>
      <c r="AA330" s="588"/>
      <c r="AB330" s="584"/>
      <c r="AC330" s="588"/>
      <c r="AD330" s="584"/>
      <c r="AE330" s="588"/>
      <c r="AF330" s="584"/>
      <c r="AG330" s="588"/>
      <c r="AH330" s="584"/>
      <c r="AI330" s="588"/>
      <c r="AJ330" s="584"/>
      <c r="AK330" s="588"/>
      <c r="AL330" s="584"/>
      <c r="AM330" s="587"/>
      <c r="AN330" s="4119"/>
      <c r="AO330" s="4119"/>
      <c r="AP330" s="4120"/>
      <c r="AQ330" s="4121"/>
      <c r="AR330" s="4120"/>
      <c r="AS330" s="4121"/>
      <c r="AT330" s="4120"/>
      <c r="AU330" s="4122"/>
      <c r="AV330" s="4123"/>
      <c r="AW330" s="4123"/>
      <c r="AX330" s="4124"/>
      <c r="AY330" s="4057"/>
      <c r="AZ330" s="3432"/>
      <c r="BA330" s="4057"/>
      <c r="BB330" s="4057"/>
      <c r="BC330" s="4057"/>
      <c r="BD330" s="4057"/>
      <c r="BE330" s="4057"/>
      <c r="BF330" s="4057"/>
      <c r="BG330" s="4057"/>
      <c r="BH330" s="4057"/>
      <c r="BI330" s="4057"/>
      <c r="BJ330" s="4057"/>
      <c r="BK330" s="4057"/>
      <c r="BL330" s="4057"/>
      <c r="BM330" s="4057"/>
      <c r="BN330" s="4057"/>
      <c r="BO330" s="4057"/>
      <c r="BP330" s="4057"/>
      <c r="BQ330" s="4057"/>
      <c r="BR330" s="4057"/>
      <c r="BS330" s="4057"/>
      <c r="BT330" s="4057"/>
      <c r="BU330" s="4057"/>
      <c r="BV330" s="4057"/>
      <c r="BW330" s="4057"/>
      <c r="BX330" s="4057"/>
      <c r="BY330" s="3432"/>
      <c r="BZ330" s="3432"/>
      <c r="CA330" s="3433"/>
      <c r="CB330" s="3433"/>
      <c r="CC330" s="3433"/>
      <c r="CD330" s="3433"/>
      <c r="CE330" s="3433"/>
      <c r="CF330" s="3433"/>
      <c r="CG330" s="3433"/>
      <c r="CH330" s="3433"/>
      <c r="CI330" s="3433"/>
      <c r="CJ330" s="3433"/>
      <c r="CK330" s="3433"/>
      <c r="CL330" s="3433"/>
      <c r="CM330" s="3433"/>
      <c r="CN330" s="3433"/>
      <c r="CO330" s="3433"/>
      <c r="CP330" s="3433"/>
      <c r="CQ330" s="3433"/>
      <c r="CR330" s="3433"/>
      <c r="CS330" s="3433"/>
      <c r="CT330" s="3433"/>
      <c r="CU330" s="3433"/>
      <c r="CV330" s="3433"/>
      <c r="CW330" s="3433"/>
      <c r="CX330" s="3433"/>
      <c r="CY330" s="3433"/>
      <c r="CZ330" s="3433"/>
      <c r="DA330" s="4058"/>
      <c r="DB330" s="4058"/>
      <c r="DC330" s="4058"/>
      <c r="DD330" s="4058"/>
      <c r="DE330" s="4058"/>
      <c r="DF330" s="4058"/>
      <c r="DG330" s="4058"/>
      <c r="DH330" s="4058"/>
      <c r="DI330" s="4058"/>
      <c r="DJ330" s="4058"/>
      <c r="DK330" s="4058"/>
      <c r="DL330" s="4058"/>
      <c r="DM330" s="4058"/>
      <c r="DN330" s="4058"/>
      <c r="DO330" s="4058"/>
      <c r="DP330" s="4058"/>
      <c r="DQ330" s="4058"/>
      <c r="DR330" s="4058"/>
      <c r="DS330" s="4058"/>
      <c r="DT330" s="4058"/>
      <c r="DU330" s="4058"/>
      <c r="DV330" s="4058"/>
      <c r="DW330" s="4058"/>
      <c r="DX330" s="4058"/>
      <c r="DY330" s="4058"/>
      <c r="DZ330" s="4058"/>
    </row>
    <row r="331" spans="1:130" s="3435" customFormat="1" x14ac:dyDescent="0.35">
      <c r="A331" s="4094"/>
      <c r="B331" s="4118" t="s">
        <v>92</v>
      </c>
      <c r="C331" s="1170">
        <f t="shared" si="65"/>
        <v>0</v>
      </c>
      <c r="D331" s="1171">
        <f t="shared" si="66"/>
        <v>0</v>
      </c>
      <c r="E331" s="1172">
        <f t="shared" si="66"/>
        <v>0</v>
      </c>
      <c r="F331" s="584"/>
      <c r="G331" s="588"/>
      <c r="H331" s="584"/>
      <c r="I331" s="588"/>
      <c r="J331" s="584"/>
      <c r="K331" s="588"/>
      <c r="L331" s="584"/>
      <c r="M331" s="588"/>
      <c r="N331" s="584"/>
      <c r="O331" s="588"/>
      <c r="P331" s="584"/>
      <c r="Q331" s="588"/>
      <c r="R331" s="584"/>
      <c r="S331" s="588"/>
      <c r="T331" s="584"/>
      <c r="U331" s="588"/>
      <c r="V331" s="584"/>
      <c r="W331" s="588"/>
      <c r="X331" s="584"/>
      <c r="Y331" s="588"/>
      <c r="Z331" s="584"/>
      <c r="AA331" s="588"/>
      <c r="AB331" s="584"/>
      <c r="AC331" s="588"/>
      <c r="AD331" s="584"/>
      <c r="AE331" s="588"/>
      <c r="AF331" s="584"/>
      <c r="AG331" s="588"/>
      <c r="AH331" s="584"/>
      <c r="AI331" s="588"/>
      <c r="AJ331" s="584"/>
      <c r="AK331" s="588"/>
      <c r="AL331" s="584"/>
      <c r="AM331" s="587"/>
      <c r="AN331" s="4119"/>
      <c r="AO331" s="4119"/>
      <c r="AP331" s="4120"/>
      <c r="AQ331" s="4121"/>
      <c r="AR331" s="4120"/>
      <c r="AS331" s="4121"/>
      <c r="AT331" s="4120"/>
      <c r="AU331" s="4122"/>
      <c r="AV331" s="4123"/>
      <c r="AW331" s="4123"/>
      <c r="AX331" s="4124"/>
      <c r="AY331" s="4057"/>
      <c r="AZ331" s="3432"/>
      <c r="BA331" s="4057"/>
      <c r="BB331" s="4057"/>
      <c r="BC331" s="4057"/>
      <c r="BD331" s="4057"/>
      <c r="BE331" s="4057"/>
      <c r="BF331" s="4057"/>
      <c r="BG331" s="4057"/>
      <c r="BH331" s="4057"/>
      <c r="BI331" s="4057"/>
      <c r="BJ331" s="4057"/>
      <c r="BK331" s="4057"/>
      <c r="BL331" s="4057"/>
      <c r="BM331" s="4057"/>
      <c r="BN331" s="4057"/>
      <c r="BO331" s="4057"/>
      <c r="BP331" s="4057"/>
      <c r="BQ331" s="4057"/>
      <c r="BR331" s="4057"/>
      <c r="BS331" s="4057"/>
      <c r="BT331" s="4057"/>
      <c r="BU331" s="4057"/>
      <c r="BV331" s="4057"/>
      <c r="BW331" s="4057"/>
      <c r="BX331" s="4057"/>
      <c r="BY331" s="3432"/>
      <c r="BZ331" s="3432"/>
      <c r="CA331" s="3433"/>
      <c r="CB331" s="3433"/>
      <c r="CC331" s="3433"/>
      <c r="CD331" s="3433"/>
      <c r="CE331" s="3433"/>
      <c r="CF331" s="3433"/>
      <c r="CG331" s="3433"/>
      <c r="CH331" s="3433"/>
      <c r="CI331" s="3433"/>
      <c r="CJ331" s="3433"/>
      <c r="CK331" s="3433"/>
      <c r="CL331" s="3433"/>
      <c r="CM331" s="3433"/>
      <c r="CN331" s="3433"/>
      <c r="CO331" s="3433"/>
      <c r="CP331" s="3433"/>
      <c r="CQ331" s="3433"/>
      <c r="CR331" s="3433"/>
      <c r="CS331" s="3433"/>
      <c r="CT331" s="3433"/>
      <c r="CU331" s="3433"/>
      <c r="CV331" s="3433"/>
      <c r="CW331" s="3433"/>
      <c r="CX331" s="3433"/>
      <c r="CY331" s="3433"/>
      <c r="CZ331" s="3433"/>
      <c r="DA331" s="4058"/>
      <c r="DB331" s="4058"/>
      <c r="DC331" s="4058"/>
      <c r="DD331" s="4058"/>
      <c r="DE331" s="4058"/>
      <c r="DF331" s="4058"/>
      <c r="DG331" s="4058"/>
      <c r="DH331" s="4058"/>
      <c r="DI331" s="4058"/>
      <c r="DJ331" s="4058"/>
      <c r="DK331" s="4058"/>
      <c r="DL331" s="4058"/>
      <c r="DM331" s="4058"/>
      <c r="DN331" s="4058"/>
      <c r="DO331" s="4058"/>
      <c r="DP331" s="4058"/>
      <c r="DQ331" s="4058"/>
      <c r="DR331" s="4058"/>
      <c r="DS331" s="4058"/>
      <c r="DT331" s="4058"/>
      <c r="DU331" s="4058"/>
      <c r="DV331" s="4058"/>
      <c r="DW331" s="4058"/>
      <c r="DX331" s="4058"/>
      <c r="DY331" s="4058"/>
      <c r="DZ331" s="4058"/>
    </row>
    <row r="332" spans="1:130" s="3435" customFormat="1" ht="15" thickBot="1" x14ac:dyDescent="0.4">
      <c r="A332" s="4097"/>
      <c r="B332" s="4098" t="s">
        <v>2205</v>
      </c>
      <c r="C332" s="4099">
        <f t="shared" si="65"/>
        <v>0</v>
      </c>
      <c r="D332" s="4100">
        <f t="shared" si="66"/>
        <v>0</v>
      </c>
      <c r="E332" s="4136">
        <f t="shared" si="66"/>
        <v>0</v>
      </c>
      <c r="F332" s="4137">
        <f t="shared" ref="F332:AL332" si="68">SUM(F326:F331)</f>
        <v>0</v>
      </c>
      <c r="G332" s="4104">
        <f t="shared" si="68"/>
        <v>0</v>
      </c>
      <c r="H332" s="4137">
        <f t="shared" si="68"/>
        <v>0</v>
      </c>
      <c r="I332" s="4104">
        <f t="shared" si="68"/>
        <v>0</v>
      </c>
      <c r="J332" s="4137">
        <f t="shared" si="68"/>
        <v>0</v>
      </c>
      <c r="K332" s="4104">
        <f t="shared" si="68"/>
        <v>0</v>
      </c>
      <c r="L332" s="4137">
        <f t="shared" si="68"/>
        <v>0</v>
      </c>
      <c r="M332" s="4104">
        <f t="shared" si="68"/>
        <v>0</v>
      </c>
      <c r="N332" s="4137">
        <f t="shared" si="68"/>
        <v>0</v>
      </c>
      <c r="O332" s="4104">
        <f t="shared" si="68"/>
        <v>0</v>
      </c>
      <c r="P332" s="4137">
        <f t="shared" si="68"/>
        <v>0</v>
      </c>
      <c r="Q332" s="4104">
        <f t="shared" si="68"/>
        <v>0</v>
      </c>
      <c r="R332" s="4137">
        <f t="shared" si="68"/>
        <v>0</v>
      </c>
      <c r="S332" s="4104">
        <f t="shared" si="68"/>
        <v>0</v>
      </c>
      <c r="T332" s="4137">
        <f t="shared" si="68"/>
        <v>0</v>
      </c>
      <c r="U332" s="4104">
        <f t="shared" si="68"/>
        <v>0</v>
      </c>
      <c r="V332" s="4137">
        <f t="shared" si="68"/>
        <v>0</v>
      </c>
      <c r="W332" s="4104">
        <f t="shared" si="68"/>
        <v>0</v>
      </c>
      <c r="X332" s="4137">
        <f t="shared" si="68"/>
        <v>0</v>
      </c>
      <c r="Y332" s="4104">
        <f t="shared" si="68"/>
        <v>0</v>
      </c>
      <c r="Z332" s="4137">
        <f t="shared" si="68"/>
        <v>0</v>
      </c>
      <c r="AA332" s="4104">
        <f t="shared" si="68"/>
        <v>0</v>
      </c>
      <c r="AB332" s="4137">
        <f t="shared" si="68"/>
        <v>0</v>
      </c>
      <c r="AC332" s="4104">
        <f t="shared" si="68"/>
        <v>0</v>
      </c>
      <c r="AD332" s="4137">
        <f t="shared" si="68"/>
        <v>0</v>
      </c>
      <c r="AE332" s="4104">
        <f t="shared" si="68"/>
        <v>0</v>
      </c>
      <c r="AF332" s="4137">
        <f t="shared" si="68"/>
        <v>0</v>
      </c>
      <c r="AG332" s="4104">
        <f t="shared" si="68"/>
        <v>0</v>
      </c>
      <c r="AH332" s="4137">
        <f t="shared" si="68"/>
        <v>0</v>
      </c>
      <c r="AI332" s="4104">
        <f t="shared" si="68"/>
        <v>0</v>
      </c>
      <c r="AJ332" s="4137">
        <f t="shared" si="68"/>
        <v>0</v>
      </c>
      <c r="AK332" s="4104">
        <f t="shared" si="68"/>
        <v>0</v>
      </c>
      <c r="AL332" s="4138">
        <f t="shared" si="68"/>
        <v>0</v>
      </c>
      <c r="AM332" s="4106">
        <f>SUM(AM326:AM331)</f>
        <v>0</v>
      </c>
      <c r="AN332" s="4139"/>
      <c r="AO332" s="4139"/>
      <c r="AP332" s="4140"/>
      <c r="AQ332" s="4141"/>
      <c r="AR332" s="4140"/>
      <c r="AS332" s="4141"/>
      <c r="AT332" s="4142"/>
      <c r="AU332" s="4143"/>
      <c r="AV332" s="4144"/>
      <c r="AW332" s="4145"/>
      <c r="AX332" s="4146"/>
      <c r="AY332" s="4057"/>
      <c r="AZ332" s="3432"/>
      <c r="BA332" s="4057"/>
      <c r="BB332" s="4057"/>
      <c r="BC332" s="4057"/>
      <c r="BD332" s="4057"/>
      <c r="BE332" s="4057"/>
      <c r="BF332" s="4057"/>
      <c r="BG332" s="4057"/>
      <c r="BH332" s="4057"/>
      <c r="BI332" s="4057"/>
      <c r="BJ332" s="4057"/>
      <c r="BK332" s="4057"/>
      <c r="BL332" s="4057"/>
      <c r="BM332" s="4057"/>
      <c r="BN332" s="4057"/>
      <c r="BO332" s="4057"/>
      <c r="BP332" s="4057"/>
      <c r="BQ332" s="4057"/>
      <c r="BR332" s="4057"/>
      <c r="BS332" s="4057"/>
      <c r="BT332" s="4057"/>
      <c r="BU332" s="4057"/>
      <c r="BV332" s="4057"/>
      <c r="BW332" s="4057"/>
      <c r="BX332" s="4057"/>
      <c r="BY332" s="3432"/>
      <c r="BZ332" s="3432"/>
      <c r="CA332" s="3433"/>
      <c r="CB332" s="3433"/>
      <c r="CC332" s="3433"/>
      <c r="CD332" s="3433"/>
      <c r="CE332" s="3433"/>
      <c r="CF332" s="3433"/>
      <c r="CG332" s="3433"/>
      <c r="CH332" s="3433"/>
      <c r="CI332" s="3433"/>
      <c r="CJ332" s="3433"/>
      <c r="CK332" s="3433"/>
      <c r="CL332" s="3433"/>
      <c r="CM332" s="3433"/>
      <c r="CN332" s="3433"/>
      <c r="CO332" s="3433"/>
      <c r="CP332" s="3433"/>
      <c r="CQ332" s="3433"/>
      <c r="CR332" s="3433"/>
      <c r="CS332" s="3433"/>
      <c r="CT332" s="3433"/>
      <c r="CU332" s="3433"/>
      <c r="CV332" s="3433"/>
      <c r="CW332" s="3433"/>
      <c r="CX332" s="3433"/>
      <c r="CY332" s="3433"/>
      <c r="CZ332" s="3433"/>
      <c r="DA332" s="4058"/>
      <c r="DB332" s="4058"/>
      <c r="DC332" s="4058"/>
      <c r="DD332" s="4058"/>
      <c r="DE332" s="4058"/>
      <c r="DF332" s="4058"/>
      <c r="DG332" s="4058"/>
      <c r="DH332" s="4058"/>
      <c r="DI332" s="4058"/>
      <c r="DJ332" s="4058"/>
      <c r="DK332" s="4058"/>
      <c r="DL332" s="4058"/>
      <c r="DM332" s="4058"/>
      <c r="DN332" s="4058"/>
      <c r="DO332" s="4058"/>
      <c r="DP332" s="4058"/>
      <c r="DQ332" s="4058"/>
      <c r="DR332" s="4058"/>
      <c r="DS332" s="4058"/>
      <c r="DT332" s="4058"/>
      <c r="DU332" s="4058"/>
      <c r="DV332" s="4058"/>
      <c r="DW332" s="4058"/>
      <c r="DX332" s="4058"/>
      <c r="DY332" s="4058"/>
      <c r="DZ332" s="4058"/>
    </row>
    <row r="333" spans="1:130" s="3435" customFormat="1" ht="20.5" customHeight="1" thickTop="1" x14ac:dyDescent="0.35">
      <c r="A333" s="3531" t="s">
        <v>2219</v>
      </c>
      <c r="B333" s="3531"/>
      <c r="C333" s="4147">
        <f>SUM(D333,E333)</f>
        <v>0</v>
      </c>
      <c r="D333" s="4148">
        <f>SUM(F333,H333,J333,L333,N333,P333,R333,T333,V333,X333,Z333,AB333,AD333,AF333,AH333,AJ333,AL333)</f>
        <v>0</v>
      </c>
      <c r="E333" s="4149">
        <f>SUM(G333,I333,K333,M333,O333,Q333,S333,U333,W333,Y333,AA333,AC333,AE333,AG333,AI333,AK333,AM333)</f>
        <v>0</v>
      </c>
      <c r="F333" s="4150">
        <f>MIN(F283,F290,F297,F309,F325,F332)</f>
        <v>0</v>
      </c>
      <c r="G333" s="4149">
        <f t="shared" ref="G333:AM333" si="69">MIN(G283,G290,G297,G309,G325,G332)</f>
        <v>0</v>
      </c>
      <c r="H333" s="4150">
        <f>MIN(H283,H290,H297,H309,H325,H332)</f>
        <v>0</v>
      </c>
      <c r="I333" s="4149">
        <f t="shared" si="69"/>
        <v>0</v>
      </c>
      <c r="J333" s="4150">
        <f t="shared" si="69"/>
        <v>0</v>
      </c>
      <c r="K333" s="4149">
        <f t="shared" si="69"/>
        <v>0</v>
      </c>
      <c r="L333" s="4150">
        <f t="shared" si="69"/>
        <v>0</v>
      </c>
      <c r="M333" s="4149">
        <f t="shared" si="69"/>
        <v>0</v>
      </c>
      <c r="N333" s="4150">
        <f t="shared" si="69"/>
        <v>0</v>
      </c>
      <c r="O333" s="4149">
        <f t="shared" si="69"/>
        <v>0</v>
      </c>
      <c r="P333" s="4150">
        <f t="shared" si="69"/>
        <v>0</v>
      </c>
      <c r="Q333" s="4149">
        <f t="shared" si="69"/>
        <v>0</v>
      </c>
      <c r="R333" s="4150">
        <f t="shared" si="69"/>
        <v>0</v>
      </c>
      <c r="S333" s="4149">
        <f t="shared" si="69"/>
        <v>0</v>
      </c>
      <c r="T333" s="4150">
        <f t="shared" si="69"/>
        <v>0</v>
      </c>
      <c r="U333" s="4149">
        <f t="shared" si="69"/>
        <v>0</v>
      </c>
      <c r="V333" s="4150">
        <f t="shared" si="69"/>
        <v>0</v>
      </c>
      <c r="W333" s="4104">
        <f t="shared" si="69"/>
        <v>0</v>
      </c>
      <c r="X333" s="4150">
        <f t="shared" si="69"/>
        <v>0</v>
      </c>
      <c r="Y333" s="4149">
        <f t="shared" si="69"/>
        <v>0</v>
      </c>
      <c r="Z333" s="4150">
        <f t="shared" si="69"/>
        <v>0</v>
      </c>
      <c r="AA333" s="4149">
        <f t="shared" si="69"/>
        <v>0</v>
      </c>
      <c r="AB333" s="4150">
        <f t="shared" si="69"/>
        <v>0</v>
      </c>
      <c r="AC333" s="4149">
        <f t="shared" si="69"/>
        <v>0</v>
      </c>
      <c r="AD333" s="4150">
        <f t="shared" si="69"/>
        <v>0</v>
      </c>
      <c r="AE333" s="4149">
        <f t="shared" si="69"/>
        <v>0</v>
      </c>
      <c r="AF333" s="4150">
        <f t="shared" si="69"/>
        <v>0</v>
      </c>
      <c r="AG333" s="4149">
        <f t="shared" si="69"/>
        <v>0</v>
      </c>
      <c r="AH333" s="4150">
        <f t="shared" si="69"/>
        <v>0</v>
      </c>
      <c r="AI333" s="4149">
        <f t="shared" si="69"/>
        <v>0</v>
      </c>
      <c r="AJ333" s="4150">
        <f t="shared" si="69"/>
        <v>0</v>
      </c>
      <c r="AK333" s="4149">
        <f t="shared" si="69"/>
        <v>0</v>
      </c>
      <c r="AL333" s="4150">
        <f t="shared" si="69"/>
        <v>0</v>
      </c>
      <c r="AM333" s="4151">
        <f t="shared" si="69"/>
        <v>0</v>
      </c>
      <c r="AN333" s="4152">
        <f>SUM(AN283)</f>
        <v>0</v>
      </c>
      <c r="AO333" s="4152">
        <f t="shared" ref="AO333:AX333" si="70">SUM(AO283)</f>
        <v>0</v>
      </c>
      <c r="AP333" s="4150">
        <f t="shared" si="70"/>
        <v>0</v>
      </c>
      <c r="AQ333" s="4149">
        <f t="shared" si="70"/>
        <v>0</v>
      </c>
      <c r="AR333" s="4150">
        <f>SUM(AR283)</f>
        <v>0</v>
      </c>
      <c r="AS333" s="4149">
        <f t="shared" si="70"/>
        <v>0</v>
      </c>
      <c r="AT333" s="4150">
        <f t="shared" si="70"/>
        <v>0</v>
      </c>
      <c r="AU333" s="4151">
        <f t="shared" si="70"/>
        <v>0</v>
      </c>
      <c r="AV333" s="4153">
        <f t="shared" si="70"/>
        <v>0</v>
      </c>
      <c r="AW333" s="4154">
        <f t="shared" si="70"/>
        <v>0</v>
      </c>
      <c r="AX333" s="4152">
        <f t="shared" si="70"/>
        <v>0</v>
      </c>
      <c r="AY333" s="4057"/>
      <c r="AZ333" s="3432"/>
      <c r="BA333" s="4057"/>
      <c r="BB333" s="4057"/>
      <c r="BC333" s="4057"/>
      <c r="BD333" s="4057"/>
      <c r="BE333" s="4057"/>
      <c r="BF333" s="4057"/>
      <c r="BG333" s="4057"/>
      <c r="BH333" s="4057"/>
      <c r="BI333" s="4057"/>
      <c r="BJ333" s="4057"/>
      <c r="BK333" s="4057"/>
      <c r="BL333" s="4057"/>
      <c r="BM333" s="4057"/>
      <c r="BN333" s="4057"/>
      <c r="BO333" s="4057"/>
      <c r="BP333" s="4057"/>
      <c r="BQ333" s="4057"/>
      <c r="BR333" s="4057"/>
      <c r="BS333" s="4057"/>
      <c r="BT333" s="4057"/>
      <c r="BU333" s="4057"/>
      <c r="BV333" s="4057"/>
      <c r="BW333" s="4057"/>
      <c r="BX333" s="4057"/>
      <c r="BY333" s="3432"/>
      <c r="BZ333" s="3432"/>
      <c r="CA333" s="3433"/>
      <c r="CB333" s="3433"/>
      <c r="CC333" s="3433"/>
      <c r="CD333" s="3433"/>
      <c r="CE333" s="3433"/>
      <c r="CF333" s="3433"/>
      <c r="CG333" s="3433"/>
      <c r="CH333" s="3433"/>
      <c r="CI333" s="3433"/>
      <c r="CJ333" s="3433"/>
      <c r="CK333" s="3433"/>
      <c r="CL333" s="3433"/>
      <c r="CM333" s="3433"/>
      <c r="CN333" s="3433"/>
      <c r="CO333" s="3433"/>
      <c r="CP333" s="3433"/>
      <c r="CQ333" s="3433"/>
      <c r="CR333" s="3433"/>
      <c r="CS333" s="3433"/>
      <c r="CT333" s="3433"/>
      <c r="CU333" s="3433"/>
      <c r="CV333" s="3433"/>
      <c r="CW333" s="3433"/>
      <c r="CX333" s="3433"/>
      <c r="CY333" s="3433"/>
      <c r="CZ333" s="3433"/>
      <c r="DA333" s="4058"/>
      <c r="DB333" s="4058"/>
      <c r="DC333" s="4058"/>
      <c r="DD333" s="4058"/>
      <c r="DE333" s="4058"/>
      <c r="DF333" s="4058"/>
      <c r="DG333" s="4058"/>
      <c r="DH333" s="4058"/>
      <c r="DI333" s="4058"/>
      <c r="DJ333" s="4058"/>
      <c r="DK333" s="4058"/>
      <c r="DL333" s="4058"/>
      <c r="DM333" s="4058"/>
      <c r="DN333" s="4058"/>
      <c r="DO333" s="4058"/>
      <c r="DP333" s="4058"/>
      <c r="DQ333" s="4058"/>
      <c r="DR333" s="4058"/>
      <c r="DS333" s="4058"/>
      <c r="DT333" s="4058"/>
      <c r="DU333" s="4058"/>
      <c r="DV333" s="4058"/>
      <c r="DW333" s="4058"/>
      <c r="DX333" s="4058"/>
      <c r="DY333" s="4058"/>
      <c r="DZ333" s="4058"/>
    </row>
    <row r="334" spans="1:130" s="3432" customFormat="1" ht="11.5" customHeight="1" x14ac:dyDescent="0.35">
      <c r="A334" s="4155"/>
      <c r="B334" s="4155"/>
      <c r="C334" s="3431"/>
      <c r="D334" s="3431"/>
      <c r="E334" s="3431"/>
      <c r="F334" s="3431"/>
      <c r="G334" s="3431"/>
      <c r="H334" s="3431"/>
      <c r="I334" s="3431"/>
      <c r="J334" s="3431"/>
      <c r="K334" s="3431"/>
      <c r="L334" s="3431"/>
      <c r="M334" s="3431"/>
      <c r="N334" s="3431"/>
      <c r="O334" s="3431"/>
      <c r="P334" s="3431"/>
      <c r="Q334" s="3431"/>
      <c r="R334" s="3431"/>
      <c r="S334" s="3431"/>
      <c r="T334" s="3431"/>
      <c r="U334" s="3431"/>
      <c r="V334" s="3431"/>
      <c r="W334" s="3431"/>
      <c r="X334" s="3431"/>
      <c r="Y334" s="3431"/>
      <c r="Z334" s="3431"/>
      <c r="AA334" s="3431"/>
      <c r="AB334" s="3431"/>
      <c r="AC334" s="3431"/>
      <c r="AD334" s="3431"/>
      <c r="AE334" s="3431"/>
      <c r="AF334" s="3431"/>
      <c r="AG334" s="3431"/>
      <c r="AH334" s="3431"/>
      <c r="AI334" s="3431"/>
      <c r="AJ334" s="3431"/>
      <c r="AK334" s="3431"/>
      <c r="AL334" s="3431"/>
      <c r="AM334" s="3431"/>
      <c r="AN334" s="3431"/>
      <c r="AO334" s="3431"/>
      <c r="AP334" s="3431"/>
      <c r="AQ334" s="3431"/>
      <c r="AR334" s="3431"/>
      <c r="AS334" s="3431"/>
      <c r="AT334" s="3431"/>
      <c r="AU334" s="3431"/>
      <c r="AV334" s="3431"/>
      <c r="AW334" s="3431"/>
      <c r="AX334" s="3431"/>
      <c r="AY334" s="4057"/>
      <c r="BA334" s="4057"/>
      <c r="BB334" s="4057"/>
      <c r="BC334" s="4057"/>
      <c r="BD334" s="4057"/>
      <c r="BE334" s="4057"/>
      <c r="BF334" s="4057"/>
      <c r="BG334" s="4057"/>
      <c r="BH334" s="4057"/>
      <c r="BI334" s="4057"/>
      <c r="BJ334" s="4057"/>
      <c r="BK334" s="4057"/>
      <c r="BL334" s="4057"/>
      <c r="BM334" s="4057"/>
      <c r="BN334" s="4057"/>
      <c r="BO334" s="4057"/>
      <c r="BP334" s="4057"/>
      <c r="BQ334" s="4057"/>
      <c r="BR334" s="4057"/>
      <c r="BS334" s="4057"/>
      <c r="BT334" s="4057"/>
      <c r="BU334" s="4057"/>
      <c r="BV334" s="4057"/>
      <c r="BW334" s="4057"/>
      <c r="BX334" s="4057"/>
      <c r="CA334" s="4057"/>
      <c r="CB334" s="4057"/>
      <c r="CC334" s="4057"/>
      <c r="CD334" s="4057"/>
      <c r="CE334" s="4057"/>
      <c r="CF334" s="4057"/>
      <c r="CG334" s="4057"/>
      <c r="CH334" s="4057"/>
      <c r="CI334" s="4057"/>
      <c r="CJ334" s="4057"/>
      <c r="CK334" s="4057"/>
      <c r="CL334" s="4057"/>
      <c r="CM334" s="4057"/>
      <c r="CN334" s="4057"/>
      <c r="CO334" s="4057"/>
      <c r="CP334" s="4057"/>
      <c r="CQ334" s="4057"/>
      <c r="CR334" s="4057"/>
      <c r="CS334" s="4057"/>
      <c r="CT334" s="4057"/>
      <c r="CU334" s="4057"/>
      <c r="CV334" s="4057"/>
      <c r="CW334" s="4057"/>
      <c r="CX334" s="4057"/>
      <c r="CY334" s="4057"/>
      <c r="CZ334" s="4057"/>
      <c r="DA334" s="4057"/>
      <c r="DB334" s="4057"/>
      <c r="DC334" s="4057"/>
      <c r="DD334" s="4057"/>
      <c r="DE334" s="4057"/>
      <c r="DF334" s="4057"/>
      <c r="DG334" s="4057"/>
      <c r="DH334" s="4057"/>
      <c r="DI334" s="4057"/>
      <c r="DJ334" s="4057"/>
      <c r="DK334" s="4057"/>
      <c r="DL334" s="4057"/>
      <c r="DM334" s="4057"/>
      <c r="DN334" s="4057"/>
      <c r="DO334" s="4057"/>
      <c r="DP334" s="4057"/>
      <c r="DQ334" s="4057"/>
      <c r="DR334" s="4057"/>
      <c r="DS334" s="4057"/>
      <c r="DT334" s="4057"/>
      <c r="DU334" s="4057"/>
      <c r="DV334" s="4057"/>
      <c r="DW334" s="4057"/>
      <c r="DX334" s="4057"/>
      <c r="DY334" s="4057"/>
      <c r="DZ334" s="4057"/>
    </row>
    <row r="335" spans="1:130" x14ac:dyDescent="0.35">
      <c r="A335" s="4156" t="s">
        <v>2220</v>
      </c>
      <c r="B335" s="4157"/>
      <c r="C335" s="4158"/>
      <c r="D335" s="4158"/>
      <c r="E335" s="4159"/>
      <c r="F335" s="4159"/>
      <c r="G335" s="4159"/>
      <c r="H335" s="4159"/>
      <c r="I335" s="4159"/>
      <c r="J335" s="4159"/>
      <c r="K335" s="4159"/>
      <c r="L335" s="4159"/>
    </row>
    <row r="336" spans="1:130" ht="14.5" customHeight="1" x14ac:dyDescent="0.35">
      <c r="A336" s="4160" t="s">
        <v>497</v>
      </c>
      <c r="B336" s="4161" t="s">
        <v>2221</v>
      </c>
      <c r="C336" s="4162" t="s">
        <v>2222</v>
      </c>
      <c r="D336" s="4163"/>
      <c r="E336" s="4163"/>
      <c r="F336" s="4163"/>
      <c r="G336" s="4163"/>
      <c r="H336" s="4163"/>
      <c r="I336" s="4163"/>
      <c r="J336" s="4163"/>
      <c r="K336" s="4164"/>
      <c r="L336" s="4165" t="s">
        <v>306</v>
      </c>
      <c r="M336" s="4166"/>
      <c r="N336" s="4166"/>
      <c r="O336" s="4166"/>
      <c r="P336" s="4166"/>
      <c r="Q336" s="4166"/>
      <c r="R336" s="4166"/>
      <c r="S336" s="4166"/>
      <c r="T336" s="4167"/>
      <c r="U336" s="4165" t="s">
        <v>2223</v>
      </c>
      <c r="V336" s="4166"/>
      <c r="W336" s="4166"/>
      <c r="X336" s="4166"/>
      <c r="Y336" s="4166"/>
      <c r="Z336" s="4166"/>
      <c r="AA336" s="4166"/>
      <c r="AB336" s="4166"/>
      <c r="AC336" s="4168"/>
      <c r="AD336" s="3792" t="s">
        <v>10</v>
      </c>
      <c r="AE336" s="3793" t="s">
        <v>11</v>
      </c>
    </row>
    <row r="337" spans="1:90" x14ac:dyDescent="0.35">
      <c r="A337" s="4169"/>
      <c r="B337" s="4170"/>
      <c r="C337" s="4171" t="s">
        <v>36</v>
      </c>
      <c r="D337" s="4172"/>
      <c r="E337" s="4173"/>
      <c r="F337" s="4174" t="s">
        <v>309</v>
      </c>
      <c r="G337" s="4174"/>
      <c r="H337" s="4174" t="s">
        <v>310</v>
      </c>
      <c r="I337" s="4174"/>
      <c r="J337" s="4175" t="s">
        <v>312</v>
      </c>
      <c r="K337" s="4175"/>
      <c r="L337" s="4171" t="s">
        <v>36</v>
      </c>
      <c r="M337" s="4172"/>
      <c r="N337" s="4173"/>
      <c r="O337" s="4174" t="s">
        <v>309</v>
      </c>
      <c r="P337" s="4174"/>
      <c r="Q337" s="4174" t="s">
        <v>310</v>
      </c>
      <c r="R337" s="4174"/>
      <c r="S337" s="4175" t="s">
        <v>312</v>
      </c>
      <c r="T337" s="4175"/>
      <c r="U337" s="4171" t="s">
        <v>36</v>
      </c>
      <c r="V337" s="4172"/>
      <c r="W337" s="4173"/>
      <c r="X337" s="4174" t="s">
        <v>309</v>
      </c>
      <c r="Y337" s="4174"/>
      <c r="Z337" s="4174" t="s">
        <v>310</v>
      </c>
      <c r="AA337" s="4174"/>
      <c r="AB337" s="4175" t="s">
        <v>312</v>
      </c>
      <c r="AC337" s="4176"/>
      <c r="AD337" s="3807"/>
      <c r="AE337" s="3808"/>
    </row>
    <row r="338" spans="1:90" x14ac:dyDescent="0.35">
      <c r="A338" s="4169"/>
      <c r="B338" s="4170"/>
      <c r="C338" s="4177" t="s">
        <v>2224</v>
      </c>
      <c r="D338" s="4178" t="s">
        <v>34</v>
      </c>
      <c r="E338" s="4179" t="s">
        <v>35</v>
      </c>
      <c r="F338" s="4180" t="s">
        <v>34</v>
      </c>
      <c r="G338" s="4181" t="s">
        <v>35</v>
      </c>
      <c r="H338" s="4180" t="s">
        <v>34</v>
      </c>
      <c r="I338" s="4181" t="s">
        <v>35</v>
      </c>
      <c r="J338" s="4180" t="s">
        <v>34</v>
      </c>
      <c r="K338" s="4181" t="s">
        <v>35</v>
      </c>
      <c r="L338" s="4180" t="s">
        <v>2224</v>
      </c>
      <c r="M338" s="4182" t="s">
        <v>34</v>
      </c>
      <c r="N338" s="4183" t="s">
        <v>35</v>
      </c>
      <c r="O338" s="4180" t="s">
        <v>34</v>
      </c>
      <c r="P338" s="4183" t="s">
        <v>35</v>
      </c>
      <c r="Q338" s="4180" t="s">
        <v>34</v>
      </c>
      <c r="R338" s="4183" t="s">
        <v>35</v>
      </c>
      <c r="S338" s="4180" t="s">
        <v>34</v>
      </c>
      <c r="T338" s="4183" t="s">
        <v>35</v>
      </c>
      <c r="U338" s="4180" t="s">
        <v>2224</v>
      </c>
      <c r="V338" s="4184" t="s">
        <v>34</v>
      </c>
      <c r="W338" s="4181" t="s">
        <v>35</v>
      </c>
      <c r="X338" s="4180" t="s">
        <v>34</v>
      </c>
      <c r="Y338" s="4181" t="s">
        <v>35</v>
      </c>
      <c r="Z338" s="4180" t="s">
        <v>34</v>
      </c>
      <c r="AA338" s="4181" t="s">
        <v>35</v>
      </c>
      <c r="AB338" s="4180" t="s">
        <v>34</v>
      </c>
      <c r="AC338" s="4185" t="s">
        <v>35</v>
      </c>
      <c r="AD338" s="3819"/>
      <c r="AE338" s="3820" t="s">
        <v>35</v>
      </c>
    </row>
    <row r="339" spans="1:90" ht="30" x14ac:dyDescent="0.35">
      <c r="A339" s="4186" t="s">
        <v>2225</v>
      </c>
      <c r="B339" s="4187">
        <f>SUM(C339+L339+U339)</f>
        <v>0</v>
      </c>
      <c r="C339" s="4188">
        <f>SUM(D339:E339)</f>
        <v>0</v>
      </c>
      <c r="D339" s="4189">
        <f>SUM(F339+H339+J339)</f>
        <v>0</v>
      </c>
      <c r="E339" s="4190">
        <f>SUM(G339+I339+K339)</f>
        <v>0</v>
      </c>
      <c r="F339" s="3342"/>
      <c r="G339" s="29"/>
      <c r="H339" s="3342"/>
      <c r="I339" s="29"/>
      <c r="J339" s="3342"/>
      <c r="K339" s="29"/>
      <c r="L339" s="4191">
        <f>SUM(M339:N339)</f>
        <v>0</v>
      </c>
      <c r="M339" s="4189">
        <f>SUM(O339+Q339+S339)</f>
        <v>0</v>
      </c>
      <c r="N339" s="4192">
        <f>SUM(P339+R339+T339)</f>
        <v>0</v>
      </c>
      <c r="O339" s="3342"/>
      <c r="P339" s="3344"/>
      <c r="Q339" s="3342"/>
      <c r="R339" s="3344"/>
      <c r="S339" s="3342"/>
      <c r="T339" s="3344"/>
      <c r="U339" s="3733">
        <f>SUM(V339:W339)</f>
        <v>0</v>
      </c>
      <c r="V339" s="4189">
        <f>SUM(X339+Z339+AB339)</f>
        <v>0</v>
      </c>
      <c r="W339" s="4190">
        <f>SUM(Y339+AA339+AC339)</f>
        <v>0</v>
      </c>
      <c r="X339" s="3342"/>
      <c r="Y339" s="29"/>
      <c r="Z339" s="3342"/>
      <c r="AA339" s="29"/>
      <c r="AB339" s="3342"/>
      <c r="AC339" s="1343"/>
      <c r="AD339" s="3598"/>
      <c r="AE339" s="29"/>
      <c r="AF339" s="3450" t="str">
        <f>$CA339&amp;CB339</f>
        <v/>
      </c>
      <c r="AG339" s="617"/>
      <c r="AH339" s="617"/>
      <c r="AI339" s="617"/>
      <c r="AJ339" s="617"/>
      <c r="AK339" s="617"/>
      <c r="AL339" s="617"/>
      <c r="AM339" s="617"/>
      <c r="AN339" s="617"/>
      <c r="AO339" s="617"/>
      <c r="AP339" s="617"/>
      <c r="AQ339" s="617"/>
      <c r="AR339" s="617"/>
      <c r="AS339" s="617"/>
      <c r="AT339" s="617"/>
      <c r="AU339" s="617"/>
      <c r="AV339" s="617"/>
      <c r="AW339" s="617"/>
      <c r="AX339" s="617"/>
      <c r="AY339" s="617"/>
      <c r="AZ339" s="617"/>
      <c r="BA339" s="617"/>
      <c r="BB339" s="617"/>
      <c r="BC339" s="617"/>
      <c r="BD339" s="617"/>
      <c r="BE339" s="617"/>
      <c r="BF339" s="617"/>
      <c r="BG339" s="617"/>
      <c r="BH339" s="617"/>
      <c r="BI339" s="617"/>
      <c r="BJ339" s="617"/>
      <c r="BK339" s="3402"/>
      <c r="BL339" s="3402"/>
      <c r="BM339" s="3402"/>
      <c r="BN339" s="3402"/>
      <c r="BO339" s="3402"/>
      <c r="BP339" s="3402"/>
      <c r="BQ339" s="3402"/>
      <c r="BR339" s="3402"/>
      <c r="BS339" s="3402"/>
      <c r="BT339" s="3402"/>
      <c r="BU339" s="3402"/>
      <c r="BV339" s="3402"/>
      <c r="BW339" s="3402"/>
      <c r="BX339" s="3402"/>
      <c r="BY339" s="3402"/>
      <c r="BZ339" s="3402"/>
      <c r="CA339" s="3403" t="str">
        <f>IF(AND($B339&lt;&gt;0,AD339=""),"* No olvide ingresar la columna "&amp;AD$324&amp;""&amp;" (Digite CERO si no tiene). ",IF(AD339&gt;$B339,"* El Número de Pueblos Originarios no puede superar el Total. ",""))</f>
        <v/>
      </c>
      <c r="CB339" s="3403" t="str">
        <f>IF(AND($B339&lt;&gt;0,AE339=""),"* No olvide ingresar la columna "&amp;AE$324&amp;""&amp;" (Digite CERO si no tiene). ",IF(AE339&gt;$B339,"* El Número de Migrantes no puede superar el Total. ",""))</f>
        <v/>
      </c>
      <c r="CC339" s="3402"/>
      <c r="CD339" s="3402"/>
      <c r="CE339" s="3404"/>
      <c r="CF339" s="3404"/>
      <c r="CG339" s="3404"/>
      <c r="CH339" s="3404"/>
      <c r="CI339" s="3404"/>
      <c r="CJ339" s="617"/>
      <c r="CK339" s="920">
        <f>IF(AND($B339&lt;&gt;0,AD339=""),1,IF(AD339&gt;$B339,1,0))</f>
        <v>0</v>
      </c>
      <c r="CL339" s="920">
        <f>IF(AND($B339&lt;&gt;0,AE339=""),1,IF(AE339&gt;$B339,1,0))</f>
        <v>0</v>
      </c>
    </row>
    <row r="340" spans="1:90" ht="30" x14ac:dyDescent="0.35">
      <c r="A340" s="4193" t="s">
        <v>2226</v>
      </c>
      <c r="B340" s="4194">
        <f>SUM(C340+U340)</f>
        <v>0</v>
      </c>
      <c r="C340" s="4195">
        <f t="shared" ref="C340:C346" si="71">SUM(D340:E340)</f>
        <v>0</v>
      </c>
      <c r="D340" s="4196">
        <f t="shared" ref="D340:E346" si="72">SUM(F340+H340+J340)</f>
        <v>0</v>
      </c>
      <c r="E340" s="4197">
        <f t="shared" si="72"/>
        <v>0</v>
      </c>
      <c r="F340" s="84"/>
      <c r="G340" s="83"/>
      <c r="H340" s="84"/>
      <c r="I340" s="83"/>
      <c r="J340" s="84"/>
      <c r="K340" s="83"/>
      <c r="L340" s="4198"/>
      <c r="M340" s="4199"/>
      <c r="N340" s="4200"/>
      <c r="O340" s="4198"/>
      <c r="P340" s="4200"/>
      <c r="Q340" s="4198"/>
      <c r="R340" s="4200"/>
      <c r="S340" s="4198"/>
      <c r="T340" s="4200"/>
      <c r="U340" s="517">
        <f t="shared" ref="U340:U346" si="73">SUM(V340:W340)</f>
        <v>0</v>
      </c>
      <c r="V340" s="1543">
        <f t="shared" ref="V340:W346" si="74">SUM(X340+Z340+AB340)</f>
        <v>0</v>
      </c>
      <c r="W340" s="4201">
        <f t="shared" si="74"/>
        <v>0</v>
      </c>
      <c r="X340" s="84"/>
      <c r="Y340" s="83"/>
      <c r="Z340" s="84"/>
      <c r="AA340" s="83"/>
      <c r="AB340" s="84"/>
      <c r="AC340" s="1351"/>
      <c r="AD340" s="2580"/>
      <c r="AE340" s="83"/>
      <c r="AF340" s="3450" t="str">
        <f t="shared" ref="AF340:AF346" si="75">$CA340&amp;CB340</f>
        <v/>
      </c>
      <c r="AG340" s="617"/>
      <c r="AH340" s="617"/>
      <c r="AI340" s="617"/>
      <c r="AJ340" s="617"/>
      <c r="AK340" s="617"/>
      <c r="AL340" s="617"/>
      <c r="AM340" s="617"/>
      <c r="AN340" s="617"/>
      <c r="AO340" s="617"/>
      <c r="AP340" s="617"/>
      <c r="AQ340" s="617"/>
      <c r="AR340" s="617"/>
      <c r="AS340" s="617"/>
      <c r="AT340" s="617"/>
      <c r="AU340" s="617"/>
      <c r="AV340" s="617"/>
      <c r="AW340" s="617"/>
      <c r="AX340" s="617"/>
      <c r="AY340" s="617"/>
      <c r="AZ340" s="617"/>
      <c r="BA340" s="617"/>
      <c r="BB340" s="617"/>
      <c r="BC340" s="617"/>
      <c r="BD340" s="617"/>
      <c r="BE340" s="617"/>
      <c r="BF340" s="617"/>
      <c r="BG340" s="617"/>
      <c r="BH340" s="617"/>
      <c r="BI340" s="617"/>
      <c r="BJ340" s="617"/>
      <c r="BK340" s="3402"/>
      <c r="BL340" s="3402"/>
      <c r="BM340" s="3402"/>
      <c r="BN340" s="3402"/>
      <c r="BO340" s="3402"/>
      <c r="BP340" s="3402"/>
      <c r="BQ340" s="3402"/>
      <c r="BR340" s="3402"/>
      <c r="BS340" s="3402"/>
      <c r="BT340" s="3402"/>
      <c r="BU340" s="3402"/>
      <c r="BV340" s="3402"/>
      <c r="BW340" s="3402"/>
      <c r="BX340" s="3402"/>
      <c r="BY340" s="3402"/>
      <c r="BZ340" s="3402"/>
      <c r="CA340" s="3403" t="str">
        <f t="shared" ref="CA340:CA346" si="76">IF(AND($B340&lt;&gt;0,AD340=""),"* No olvide ingresar la columna "&amp;AD$324&amp;""&amp;" (Digite CERO si no tiene). ",IF(AD340&gt;$B340,"* El Número de Pueblos Originarios no puede superar el Total. ",""))</f>
        <v/>
      </c>
      <c r="CB340" s="3403" t="str">
        <f t="shared" ref="CB340:CB346" si="77">IF(AND($B340&lt;&gt;0,AE340=""),"* No olvide ingresar la columna "&amp;AE$324&amp;""&amp;" (Digite CERO si no tiene). ",IF(AE340&gt;$B340,"* El Número de Migrantes no puede superar el Total. ",""))</f>
        <v/>
      </c>
      <c r="CC340" s="3402"/>
      <c r="CD340" s="3402"/>
      <c r="CE340" s="3404"/>
      <c r="CF340" s="3404"/>
      <c r="CG340" s="3404"/>
      <c r="CH340" s="3404"/>
      <c r="CI340" s="3404"/>
      <c r="CJ340" s="617"/>
      <c r="CK340" s="920">
        <f t="shared" ref="CK340:CL346" si="78">IF(AND($B340&lt;&gt;0,AD340=""),1,IF(AD340&gt;$B340,1,0))</f>
        <v>0</v>
      </c>
      <c r="CL340" s="920">
        <f t="shared" si="78"/>
        <v>0</v>
      </c>
    </row>
    <row r="341" spans="1:90" ht="24.75" customHeight="1" x14ac:dyDescent="0.35">
      <c r="A341" s="4186" t="s">
        <v>2227</v>
      </c>
      <c r="B341" s="4187">
        <f t="shared" ref="B341:B345" si="79">SUM(C341+L341+U341)</f>
        <v>0</v>
      </c>
      <c r="C341" s="4188">
        <f t="shared" si="71"/>
        <v>0</v>
      </c>
      <c r="D341" s="4202">
        <f t="shared" si="72"/>
        <v>0</v>
      </c>
      <c r="E341" s="4203">
        <f t="shared" si="72"/>
        <v>0</v>
      </c>
      <c r="F341" s="3342"/>
      <c r="G341" s="29"/>
      <c r="H341" s="3342"/>
      <c r="I341" s="29"/>
      <c r="J341" s="3342"/>
      <c r="K341" s="29"/>
      <c r="L341" s="4191">
        <f>SUM(M341:N341)</f>
        <v>0</v>
      </c>
      <c r="M341" s="4189">
        <f>SUM(O341+Q341+S341)</f>
        <v>0</v>
      </c>
      <c r="N341" s="4192">
        <f>SUM(P341+R341+T341)</f>
        <v>0</v>
      </c>
      <c r="O341" s="3342"/>
      <c r="P341" s="3344"/>
      <c r="Q341" s="3342"/>
      <c r="R341" s="3344"/>
      <c r="S341" s="3342"/>
      <c r="T341" s="3344"/>
      <c r="U341" s="3733">
        <f t="shared" si="73"/>
        <v>0</v>
      </c>
      <c r="V341" s="4189">
        <f t="shared" si="74"/>
        <v>0</v>
      </c>
      <c r="W341" s="4190">
        <f t="shared" si="74"/>
        <v>0</v>
      </c>
      <c r="X341" s="3342"/>
      <c r="Y341" s="29"/>
      <c r="Z341" s="3342"/>
      <c r="AA341" s="29"/>
      <c r="AB341" s="3342"/>
      <c r="AC341" s="1343"/>
      <c r="AD341" s="3598"/>
      <c r="AE341" s="29"/>
      <c r="AF341" s="3450" t="str">
        <f t="shared" si="75"/>
        <v/>
      </c>
      <c r="AG341" s="617"/>
      <c r="AH341" s="617"/>
      <c r="AI341" s="617"/>
      <c r="AJ341" s="617"/>
      <c r="AK341" s="617"/>
      <c r="AL341" s="617"/>
      <c r="AM341" s="617"/>
      <c r="AN341" s="617"/>
      <c r="AO341" s="617"/>
      <c r="AP341" s="617"/>
      <c r="AQ341" s="617"/>
      <c r="AR341" s="617"/>
      <c r="AS341" s="617"/>
      <c r="AT341" s="617"/>
      <c r="AU341" s="617"/>
      <c r="AV341" s="617"/>
      <c r="AW341" s="617"/>
      <c r="AX341" s="617"/>
      <c r="AY341" s="617"/>
      <c r="AZ341" s="617"/>
      <c r="BA341" s="617"/>
      <c r="BB341" s="617"/>
      <c r="BC341" s="617"/>
      <c r="BD341" s="617"/>
      <c r="BE341" s="617"/>
      <c r="BF341" s="617"/>
      <c r="BG341" s="617"/>
      <c r="BH341" s="617"/>
      <c r="BI341" s="617"/>
      <c r="BJ341" s="617"/>
      <c r="BK341" s="3402"/>
      <c r="BL341" s="3402"/>
      <c r="BM341" s="3402"/>
      <c r="BN341" s="3402"/>
      <c r="BO341" s="3402"/>
      <c r="BP341" s="3402"/>
      <c r="BQ341" s="3402"/>
      <c r="BR341" s="3402"/>
      <c r="BS341" s="3402"/>
      <c r="BT341" s="3402"/>
      <c r="BU341" s="3402"/>
      <c r="BV341" s="3402"/>
      <c r="BW341" s="3402"/>
      <c r="BX341" s="3402"/>
      <c r="BY341" s="3402"/>
      <c r="BZ341" s="3402"/>
      <c r="CA341" s="3403" t="str">
        <f t="shared" si="76"/>
        <v/>
      </c>
      <c r="CB341" s="3403" t="str">
        <f t="shared" si="77"/>
        <v/>
      </c>
      <c r="CC341" s="3402"/>
      <c r="CD341" s="3402"/>
      <c r="CE341" s="3404"/>
      <c r="CF341" s="3404"/>
      <c r="CG341" s="3404"/>
      <c r="CH341" s="3404"/>
      <c r="CI341" s="3404"/>
      <c r="CJ341" s="617"/>
      <c r="CK341" s="920">
        <f t="shared" si="78"/>
        <v>0</v>
      </c>
      <c r="CL341" s="920">
        <f t="shared" si="78"/>
        <v>0</v>
      </c>
    </row>
    <row r="342" spans="1:90" ht="22.5" customHeight="1" x14ac:dyDescent="0.35">
      <c r="A342" s="4193" t="s">
        <v>2228</v>
      </c>
      <c r="B342" s="4194">
        <f>SUM(C342+U342)</f>
        <v>0</v>
      </c>
      <c r="C342" s="4195">
        <f t="shared" si="71"/>
        <v>0</v>
      </c>
      <c r="D342" s="4196">
        <f t="shared" si="72"/>
        <v>0</v>
      </c>
      <c r="E342" s="4197">
        <f t="shared" si="72"/>
        <v>0</v>
      </c>
      <c r="F342" s="84"/>
      <c r="G342" s="83"/>
      <c r="H342" s="84"/>
      <c r="I342" s="83"/>
      <c r="J342" s="84"/>
      <c r="K342" s="83"/>
      <c r="L342" s="4198"/>
      <c r="M342" s="4199"/>
      <c r="N342" s="4200"/>
      <c r="O342" s="4198"/>
      <c r="P342" s="4200"/>
      <c r="Q342" s="4198"/>
      <c r="R342" s="4200"/>
      <c r="S342" s="4198"/>
      <c r="T342" s="4200"/>
      <c r="U342" s="517">
        <f t="shared" si="73"/>
        <v>0</v>
      </c>
      <c r="V342" s="1543">
        <f t="shared" si="74"/>
        <v>0</v>
      </c>
      <c r="W342" s="4201">
        <f t="shared" si="74"/>
        <v>0</v>
      </c>
      <c r="X342" s="84"/>
      <c r="Y342" s="83"/>
      <c r="Z342" s="84"/>
      <c r="AA342" s="83"/>
      <c r="AB342" s="84"/>
      <c r="AC342" s="1351"/>
      <c r="AD342" s="2580"/>
      <c r="AE342" s="83"/>
      <c r="AF342" s="3450" t="str">
        <f t="shared" si="75"/>
        <v/>
      </c>
      <c r="AG342" s="617"/>
      <c r="AH342" s="617"/>
      <c r="AI342" s="617"/>
      <c r="AJ342" s="617"/>
      <c r="AK342" s="617"/>
      <c r="AL342" s="617"/>
      <c r="AM342" s="617"/>
      <c r="AN342" s="617"/>
      <c r="AO342" s="617"/>
      <c r="AP342" s="617"/>
      <c r="AQ342" s="617"/>
      <c r="AR342" s="617"/>
      <c r="AS342" s="617"/>
      <c r="AT342" s="617"/>
      <c r="AU342" s="617"/>
      <c r="AV342" s="617"/>
      <c r="AW342" s="617"/>
      <c r="AX342" s="617"/>
      <c r="AY342" s="617"/>
      <c r="AZ342" s="617"/>
      <c r="BA342" s="617"/>
      <c r="BB342" s="617"/>
      <c r="BC342" s="617"/>
      <c r="BD342" s="617"/>
      <c r="BE342" s="617"/>
      <c r="BF342" s="617"/>
      <c r="BG342" s="617"/>
      <c r="BH342" s="617"/>
      <c r="BI342" s="617"/>
      <c r="BJ342" s="617"/>
      <c r="BK342" s="3402"/>
      <c r="BL342" s="3402"/>
      <c r="BM342" s="3402"/>
      <c r="BN342" s="3402"/>
      <c r="BO342" s="3402"/>
      <c r="BP342" s="3402"/>
      <c r="BQ342" s="3402"/>
      <c r="BR342" s="3402"/>
      <c r="BS342" s="3402"/>
      <c r="BT342" s="3402"/>
      <c r="BU342" s="3402"/>
      <c r="BV342" s="3402"/>
      <c r="BW342" s="3402"/>
      <c r="BX342" s="3402"/>
      <c r="BY342" s="3402"/>
      <c r="BZ342" s="3402"/>
      <c r="CA342" s="3403" t="str">
        <f t="shared" si="76"/>
        <v/>
      </c>
      <c r="CB342" s="3403" t="str">
        <f t="shared" si="77"/>
        <v/>
      </c>
      <c r="CC342" s="3402"/>
      <c r="CD342" s="3402"/>
      <c r="CE342" s="3404"/>
      <c r="CF342" s="3404"/>
      <c r="CG342" s="3404"/>
      <c r="CH342" s="3404"/>
      <c r="CI342" s="3404"/>
      <c r="CJ342" s="617"/>
      <c r="CK342" s="920">
        <f t="shared" si="78"/>
        <v>0</v>
      </c>
      <c r="CL342" s="920">
        <f t="shared" si="78"/>
        <v>0</v>
      </c>
    </row>
    <row r="343" spans="1:90" ht="25.5" customHeight="1" x14ac:dyDescent="0.35">
      <c r="A343" s="4186" t="s">
        <v>2229</v>
      </c>
      <c r="B343" s="4187">
        <f t="shared" si="79"/>
        <v>0</v>
      </c>
      <c r="C343" s="4188">
        <f t="shared" si="71"/>
        <v>0</v>
      </c>
      <c r="D343" s="4202">
        <f t="shared" si="72"/>
        <v>0</v>
      </c>
      <c r="E343" s="4203">
        <f t="shared" si="72"/>
        <v>0</v>
      </c>
      <c r="F343" s="3342"/>
      <c r="G343" s="29"/>
      <c r="H343" s="3342"/>
      <c r="I343" s="29"/>
      <c r="J343" s="3342"/>
      <c r="K343" s="29"/>
      <c r="L343" s="4191">
        <f>SUM(M343:N343)</f>
        <v>0</v>
      </c>
      <c r="M343" s="4189">
        <f>SUM(O343+Q343+S343)</f>
        <v>0</v>
      </c>
      <c r="N343" s="4192">
        <f>SUM(P343+R343+T343)</f>
        <v>0</v>
      </c>
      <c r="O343" s="3342"/>
      <c r="P343" s="3344"/>
      <c r="Q343" s="3342"/>
      <c r="R343" s="3344"/>
      <c r="S343" s="3342"/>
      <c r="T343" s="3344"/>
      <c r="U343" s="3733">
        <f t="shared" si="73"/>
        <v>0</v>
      </c>
      <c r="V343" s="4189">
        <f t="shared" si="74"/>
        <v>0</v>
      </c>
      <c r="W343" s="4190">
        <f t="shared" si="74"/>
        <v>0</v>
      </c>
      <c r="X343" s="3342"/>
      <c r="Y343" s="29"/>
      <c r="Z343" s="3342"/>
      <c r="AA343" s="29"/>
      <c r="AB343" s="3342"/>
      <c r="AC343" s="1343"/>
      <c r="AD343" s="3598"/>
      <c r="AE343" s="29"/>
      <c r="AF343" s="3450" t="str">
        <f t="shared" si="75"/>
        <v/>
      </c>
      <c r="AG343" s="617"/>
      <c r="AH343" s="617"/>
      <c r="AI343" s="617"/>
      <c r="AJ343" s="617"/>
      <c r="AK343" s="617"/>
      <c r="AL343" s="617"/>
      <c r="AM343" s="617"/>
      <c r="AN343" s="617"/>
      <c r="AO343" s="617"/>
      <c r="AP343" s="617"/>
      <c r="AQ343" s="617"/>
      <c r="AR343" s="617"/>
      <c r="AS343" s="617"/>
      <c r="AT343" s="617"/>
      <c r="AU343" s="617"/>
      <c r="AV343" s="617"/>
      <c r="AW343" s="617"/>
      <c r="AX343" s="617"/>
      <c r="AY343" s="617"/>
      <c r="AZ343" s="617"/>
      <c r="BA343" s="617"/>
      <c r="BB343" s="617"/>
      <c r="BC343" s="617"/>
      <c r="BD343" s="617"/>
      <c r="BE343" s="617"/>
      <c r="BF343" s="617"/>
      <c r="BG343" s="617"/>
      <c r="BH343" s="617"/>
      <c r="BI343" s="617"/>
      <c r="BJ343" s="617"/>
      <c r="BK343" s="3402"/>
      <c r="BL343" s="3402"/>
      <c r="BM343" s="3402"/>
      <c r="BN343" s="3402"/>
      <c r="BO343" s="3402"/>
      <c r="BP343" s="3402"/>
      <c r="BQ343" s="3402"/>
      <c r="BR343" s="3402"/>
      <c r="BS343" s="3402"/>
      <c r="BT343" s="3402"/>
      <c r="BU343" s="3402"/>
      <c r="BV343" s="3402"/>
      <c r="BW343" s="3402"/>
      <c r="BX343" s="3402"/>
      <c r="BY343" s="3402"/>
      <c r="BZ343" s="3402"/>
      <c r="CA343" s="3403" t="str">
        <f t="shared" si="76"/>
        <v/>
      </c>
      <c r="CB343" s="3403" t="str">
        <f t="shared" si="77"/>
        <v/>
      </c>
      <c r="CC343" s="3402"/>
      <c r="CD343" s="3402"/>
      <c r="CE343" s="3404"/>
      <c r="CF343" s="3404"/>
      <c r="CG343" s="3404"/>
      <c r="CH343" s="3404"/>
      <c r="CI343" s="3404"/>
      <c r="CJ343" s="617"/>
      <c r="CK343" s="920">
        <f t="shared" si="78"/>
        <v>0</v>
      </c>
      <c r="CL343" s="920">
        <f t="shared" si="78"/>
        <v>0</v>
      </c>
    </row>
    <row r="344" spans="1:90" ht="23.25" customHeight="1" x14ac:dyDescent="0.35">
      <c r="A344" s="4193" t="s">
        <v>2230</v>
      </c>
      <c r="B344" s="4194">
        <f>SUM(C344+U344)</f>
        <v>0</v>
      </c>
      <c r="C344" s="4195">
        <f t="shared" si="71"/>
        <v>0</v>
      </c>
      <c r="D344" s="4196">
        <f t="shared" si="72"/>
        <v>0</v>
      </c>
      <c r="E344" s="4197">
        <f t="shared" si="72"/>
        <v>0</v>
      </c>
      <c r="F344" s="84"/>
      <c r="G344" s="83"/>
      <c r="H344" s="84"/>
      <c r="I344" s="83"/>
      <c r="J344" s="84"/>
      <c r="K344" s="83"/>
      <c r="L344" s="4198"/>
      <c r="M344" s="4199"/>
      <c r="N344" s="4200"/>
      <c r="O344" s="4198"/>
      <c r="P344" s="4200"/>
      <c r="Q344" s="4198"/>
      <c r="R344" s="4200"/>
      <c r="S344" s="4198"/>
      <c r="T344" s="4200"/>
      <c r="U344" s="517">
        <f t="shared" si="73"/>
        <v>0</v>
      </c>
      <c r="V344" s="1543">
        <f t="shared" si="74"/>
        <v>0</v>
      </c>
      <c r="W344" s="4201">
        <f t="shared" si="74"/>
        <v>0</v>
      </c>
      <c r="X344" s="84"/>
      <c r="Y344" s="83"/>
      <c r="Z344" s="84"/>
      <c r="AA344" s="83"/>
      <c r="AB344" s="84"/>
      <c r="AC344" s="1351"/>
      <c r="AD344" s="2580"/>
      <c r="AE344" s="83"/>
      <c r="AF344" s="3450" t="str">
        <f t="shared" si="75"/>
        <v/>
      </c>
      <c r="AG344" s="617"/>
      <c r="AH344" s="617"/>
      <c r="AI344" s="617"/>
      <c r="AJ344" s="617"/>
      <c r="AK344" s="617"/>
      <c r="AL344" s="617"/>
      <c r="AM344" s="617"/>
      <c r="AN344" s="617"/>
      <c r="AO344" s="617"/>
      <c r="AP344" s="617"/>
      <c r="AQ344" s="617"/>
      <c r="AR344" s="617"/>
      <c r="AS344" s="617"/>
      <c r="AT344" s="617"/>
      <c r="AU344" s="617"/>
      <c r="AV344" s="617"/>
      <c r="AW344" s="617"/>
      <c r="AX344" s="617"/>
      <c r="AY344" s="617"/>
      <c r="AZ344" s="617"/>
      <c r="BA344" s="617"/>
      <c r="BB344" s="617"/>
      <c r="BC344" s="617"/>
      <c r="BD344" s="617"/>
      <c r="BE344" s="617"/>
      <c r="BF344" s="617"/>
      <c r="BG344" s="617"/>
      <c r="BH344" s="617"/>
      <c r="BI344" s="617"/>
      <c r="BJ344" s="617"/>
      <c r="BK344" s="3402"/>
      <c r="BL344" s="3402"/>
      <c r="BM344" s="3402"/>
      <c r="BN344" s="3402"/>
      <c r="BO344" s="3402"/>
      <c r="BP344" s="3402"/>
      <c r="BQ344" s="3402"/>
      <c r="BR344" s="3402"/>
      <c r="BS344" s="3402"/>
      <c r="BT344" s="3402"/>
      <c r="BU344" s="3402"/>
      <c r="BV344" s="3402"/>
      <c r="BW344" s="3402"/>
      <c r="BX344" s="3402"/>
      <c r="BY344" s="3402"/>
      <c r="BZ344" s="3402"/>
      <c r="CA344" s="3403" t="str">
        <f t="shared" si="76"/>
        <v/>
      </c>
      <c r="CB344" s="3403" t="str">
        <f t="shared" si="77"/>
        <v/>
      </c>
      <c r="CC344" s="3402"/>
      <c r="CD344" s="3402"/>
      <c r="CE344" s="3404"/>
      <c r="CF344" s="3404"/>
      <c r="CG344" s="3404"/>
      <c r="CH344" s="3404"/>
      <c r="CI344" s="3404"/>
      <c r="CJ344" s="617"/>
      <c r="CK344" s="920">
        <f t="shared" si="78"/>
        <v>0</v>
      </c>
      <c r="CL344" s="920">
        <f t="shared" si="78"/>
        <v>0</v>
      </c>
    </row>
    <row r="345" spans="1:90" ht="33.75" customHeight="1" x14ac:dyDescent="0.35">
      <c r="A345" s="4204" t="s">
        <v>2231</v>
      </c>
      <c r="B345" s="4205">
        <f t="shared" si="79"/>
        <v>0</v>
      </c>
      <c r="C345" s="4206">
        <f t="shared" si="71"/>
        <v>0</v>
      </c>
      <c r="D345" s="4207">
        <f t="shared" si="72"/>
        <v>0</v>
      </c>
      <c r="E345" s="4208">
        <f t="shared" si="72"/>
        <v>0</v>
      </c>
      <c r="F345" s="55"/>
      <c r="G345" s="1881"/>
      <c r="H345" s="55"/>
      <c r="I345" s="1881"/>
      <c r="J345" s="55"/>
      <c r="K345" s="1881"/>
      <c r="L345" s="4209">
        <f>SUM(M345:N345)</f>
        <v>0</v>
      </c>
      <c r="M345" s="4210">
        <f>SUM(O345+Q345+S345)</f>
        <v>0</v>
      </c>
      <c r="N345" s="1402">
        <f>SUM(P345+R345+T345)</f>
        <v>0</v>
      </c>
      <c r="O345" s="55"/>
      <c r="P345" s="327"/>
      <c r="Q345" s="55"/>
      <c r="R345" s="327"/>
      <c r="S345" s="55"/>
      <c r="T345" s="327"/>
      <c r="U345" s="502">
        <f t="shared" si="73"/>
        <v>0</v>
      </c>
      <c r="V345" s="4210">
        <f t="shared" si="74"/>
        <v>0</v>
      </c>
      <c r="W345" s="4211">
        <f t="shared" si="74"/>
        <v>0</v>
      </c>
      <c r="X345" s="55"/>
      <c r="Y345" s="1881"/>
      <c r="Z345" s="55"/>
      <c r="AA345" s="1881"/>
      <c r="AB345" s="55"/>
      <c r="AC345" s="2759"/>
      <c r="AD345" s="2577"/>
      <c r="AE345" s="1881"/>
      <c r="AF345" s="3450" t="str">
        <f t="shared" si="75"/>
        <v/>
      </c>
      <c r="AG345" s="617"/>
      <c r="AH345" s="617"/>
      <c r="AI345" s="617"/>
      <c r="AJ345" s="617"/>
      <c r="AK345" s="617"/>
      <c r="AL345" s="617"/>
      <c r="AM345" s="617"/>
      <c r="AN345" s="617"/>
      <c r="AO345" s="617"/>
      <c r="AP345" s="617"/>
      <c r="AQ345" s="617"/>
      <c r="AR345" s="617"/>
      <c r="AS345" s="617"/>
      <c r="AT345" s="617"/>
      <c r="AU345" s="617"/>
      <c r="AV345" s="617"/>
      <c r="AW345" s="617"/>
      <c r="AX345" s="617"/>
      <c r="AY345" s="617"/>
      <c r="AZ345" s="617"/>
      <c r="BA345" s="617"/>
      <c r="BB345" s="617"/>
      <c r="BC345" s="617"/>
      <c r="BD345" s="617"/>
      <c r="BE345" s="617"/>
      <c r="BF345" s="617"/>
      <c r="BG345" s="617"/>
      <c r="BH345" s="617"/>
      <c r="BI345" s="617"/>
      <c r="BJ345" s="617"/>
      <c r="BK345" s="3402"/>
      <c r="BL345" s="3402"/>
      <c r="BM345" s="3402"/>
      <c r="BN345" s="3402"/>
      <c r="BO345" s="3402"/>
      <c r="BP345" s="3402"/>
      <c r="BQ345" s="3402"/>
      <c r="BR345" s="3402"/>
      <c r="BS345" s="3402"/>
      <c r="BT345" s="3402"/>
      <c r="BU345" s="3402"/>
      <c r="BV345" s="3402"/>
      <c r="BW345" s="3402"/>
      <c r="BX345" s="3402"/>
      <c r="BY345" s="3402"/>
      <c r="BZ345" s="3402"/>
      <c r="CA345" s="3403" t="str">
        <f t="shared" si="76"/>
        <v/>
      </c>
      <c r="CB345" s="3403" t="str">
        <f t="shared" si="77"/>
        <v/>
      </c>
      <c r="CC345" s="3402"/>
      <c r="CD345" s="3402"/>
      <c r="CE345" s="3404"/>
      <c r="CF345" s="3404"/>
      <c r="CG345" s="3404"/>
      <c r="CH345" s="3404"/>
      <c r="CI345" s="3404"/>
      <c r="CJ345" s="617"/>
      <c r="CK345" s="920">
        <f t="shared" si="78"/>
        <v>0</v>
      </c>
      <c r="CL345" s="920">
        <f t="shared" si="78"/>
        <v>0</v>
      </c>
    </row>
    <row r="346" spans="1:90" ht="33" customHeight="1" x14ac:dyDescent="0.35">
      <c r="A346" s="4193" t="s">
        <v>2232</v>
      </c>
      <c r="B346" s="4194">
        <f>SUM(C346+U346)</f>
        <v>0</v>
      </c>
      <c r="C346" s="4195">
        <f t="shared" si="71"/>
        <v>0</v>
      </c>
      <c r="D346" s="4196">
        <f t="shared" si="72"/>
        <v>0</v>
      </c>
      <c r="E346" s="4197">
        <f t="shared" si="72"/>
        <v>0</v>
      </c>
      <c r="F346" s="84"/>
      <c r="G346" s="83"/>
      <c r="H346" s="84"/>
      <c r="I346" s="83"/>
      <c r="J346" s="84"/>
      <c r="K346" s="83"/>
      <c r="L346" s="4212"/>
      <c r="M346" s="4213"/>
      <c r="N346" s="4214"/>
      <c r="O346" s="4212"/>
      <c r="P346" s="4214"/>
      <c r="Q346" s="4212"/>
      <c r="R346" s="4214"/>
      <c r="S346" s="4212"/>
      <c r="T346" s="4215"/>
      <c r="U346" s="517">
        <f t="shared" si="73"/>
        <v>0</v>
      </c>
      <c r="V346" s="1543">
        <f t="shared" si="74"/>
        <v>0</v>
      </c>
      <c r="W346" s="4201">
        <f t="shared" si="74"/>
        <v>0</v>
      </c>
      <c r="X346" s="84"/>
      <c r="Y346" s="83"/>
      <c r="Z346" s="84"/>
      <c r="AA346" s="83"/>
      <c r="AB346" s="84"/>
      <c r="AC346" s="1351"/>
      <c r="AD346" s="2580"/>
      <c r="AE346" s="83"/>
      <c r="AF346" s="3450" t="str">
        <f t="shared" si="75"/>
        <v/>
      </c>
      <c r="AG346" s="617"/>
      <c r="AH346" s="617"/>
      <c r="AI346" s="617"/>
      <c r="AJ346" s="617"/>
      <c r="AK346" s="617"/>
      <c r="AL346" s="617"/>
      <c r="AM346" s="617"/>
      <c r="AN346" s="617"/>
      <c r="AO346" s="617"/>
      <c r="AP346" s="617"/>
      <c r="AQ346" s="617"/>
      <c r="AR346" s="617"/>
      <c r="AS346" s="617"/>
      <c r="AT346" s="617"/>
      <c r="AU346" s="617"/>
      <c r="AV346" s="617"/>
      <c r="AW346" s="617"/>
      <c r="AX346" s="617"/>
      <c r="AY346" s="617"/>
      <c r="AZ346" s="617"/>
      <c r="BA346" s="617"/>
      <c r="BB346" s="617"/>
      <c r="BC346" s="617"/>
      <c r="BD346" s="617"/>
      <c r="BE346" s="617"/>
      <c r="BF346" s="617"/>
      <c r="BG346" s="617"/>
      <c r="BH346" s="617"/>
      <c r="BI346" s="617"/>
      <c r="BJ346" s="617"/>
      <c r="BK346" s="3402"/>
      <c r="BL346" s="3402"/>
      <c r="BM346" s="3402"/>
      <c r="BN346" s="3402"/>
      <c r="BO346" s="3402"/>
      <c r="BP346" s="3402"/>
      <c r="BQ346" s="3402"/>
      <c r="BR346" s="3402"/>
      <c r="BS346" s="3402"/>
      <c r="BT346" s="3402"/>
      <c r="BU346" s="3402"/>
      <c r="BV346" s="3402"/>
      <c r="BW346" s="3402"/>
      <c r="BX346" s="3402"/>
      <c r="BY346" s="3402"/>
      <c r="BZ346" s="3402"/>
      <c r="CA346" s="3403" t="str">
        <f t="shared" si="76"/>
        <v/>
      </c>
      <c r="CB346" s="3403" t="str">
        <f t="shared" si="77"/>
        <v/>
      </c>
      <c r="CC346" s="3402"/>
      <c r="CD346" s="3402"/>
      <c r="CE346" s="3404"/>
      <c r="CF346" s="3404"/>
      <c r="CG346" s="3404"/>
      <c r="CH346" s="3404"/>
      <c r="CI346" s="3404"/>
      <c r="CJ346" s="617"/>
      <c r="CK346" s="920">
        <f t="shared" si="78"/>
        <v>0</v>
      </c>
      <c r="CL346" s="920">
        <f t="shared" si="78"/>
        <v>0</v>
      </c>
    </row>
  </sheetData>
  <protectedRanges>
    <protectedRange sqref="F326:AM331" name="Rango6"/>
    <protectedRange sqref="F298:AM308" name="Rango4"/>
    <protectedRange sqref="F284:AM289" name="Rango2_1"/>
    <protectedRange sqref="F281:AM282 AP281:AU282 AW281:AX282" name="Rango1_1"/>
    <protectedRange sqref="F291:AM296" name="Rango3_1"/>
    <protectedRange sqref="F310:AM324" name="Rango5"/>
  </protectedRanges>
  <mergeCells count="353">
    <mergeCell ref="AE336:AE338"/>
    <mergeCell ref="C337:E337"/>
    <mergeCell ref="F337:G337"/>
    <mergeCell ref="H337:I337"/>
    <mergeCell ref="J337:K337"/>
    <mergeCell ref="L337:N337"/>
    <mergeCell ref="O337:P337"/>
    <mergeCell ref="Q337:R337"/>
    <mergeCell ref="S337:T337"/>
    <mergeCell ref="U337:W337"/>
    <mergeCell ref="A336:A338"/>
    <mergeCell ref="B336:B338"/>
    <mergeCell ref="C336:K336"/>
    <mergeCell ref="L336:T336"/>
    <mergeCell ref="U336:AC336"/>
    <mergeCell ref="AD336:AD338"/>
    <mergeCell ref="X337:Y337"/>
    <mergeCell ref="Z337:AA337"/>
    <mergeCell ref="AB337:AC337"/>
    <mergeCell ref="A284:A290"/>
    <mergeCell ref="A291:A297"/>
    <mergeCell ref="A298:A309"/>
    <mergeCell ref="A310:A325"/>
    <mergeCell ref="A326:A332"/>
    <mergeCell ref="A333:B333"/>
    <mergeCell ref="AL279:AM279"/>
    <mergeCell ref="AN279:AO279"/>
    <mergeCell ref="AP279:AQ279"/>
    <mergeCell ref="AR279:AS279"/>
    <mergeCell ref="AT279:AU279"/>
    <mergeCell ref="A281:A283"/>
    <mergeCell ref="Z279:AA279"/>
    <mergeCell ref="AB279:AC279"/>
    <mergeCell ref="AD279:AE279"/>
    <mergeCell ref="AF279:AG279"/>
    <mergeCell ref="AH279:AI279"/>
    <mergeCell ref="AJ279:AK279"/>
    <mergeCell ref="AN278:AU278"/>
    <mergeCell ref="AV278:AV280"/>
    <mergeCell ref="AW278:AW280"/>
    <mergeCell ref="AX278:AX280"/>
    <mergeCell ref="F279:G279"/>
    <mergeCell ref="H279:I279"/>
    <mergeCell ref="J279:K279"/>
    <mergeCell ref="L279:M279"/>
    <mergeCell ref="N279:O279"/>
    <mergeCell ref="P279:Q279"/>
    <mergeCell ref="A271:A273"/>
    <mergeCell ref="A274:A276"/>
    <mergeCell ref="A278:A280"/>
    <mergeCell ref="B278:B280"/>
    <mergeCell ref="C278:E279"/>
    <mergeCell ref="F278:AM278"/>
    <mergeCell ref="R279:S279"/>
    <mergeCell ref="T279:U279"/>
    <mergeCell ref="V279:W279"/>
    <mergeCell ref="X279:Y279"/>
    <mergeCell ref="F268:O268"/>
    <mergeCell ref="F269:G269"/>
    <mergeCell ref="H269:I269"/>
    <mergeCell ref="J269:K269"/>
    <mergeCell ref="L269:M269"/>
    <mergeCell ref="N269:O269"/>
    <mergeCell ref="A261:B261"/>
    <mergeCell ref="A262:B262"/>
    <mergeCell ref="A263:B263"/>
    <mergeCell ref="A264:A266"/>
    <mergeCell ref="A268:B270"/>
    <mergeCell ref="C268:E269"/>
    <mergeCell ref="T255:U255"/>
    <mergeCell ref="V255:W255"/>
    <mergeCell ref="A257:B257"/>
    <mergeCell ref="A258:B258"/>
    <mergeCell ref="A259:B259"/>
    <mergeCell ref="A260:B260"/>
    <mergeCell ref="A254:B256"/>
    <mergeCell ref="C254:E255"/>
    <mergeCell ref="F254:W254"/>
    <mergeCell ref="F255:G255"/>
    <mergeCell ref="H255:I255"/>
    <mergeCell ref="J255:K255"/>
    <mergeCell ref="L255:M255"/>
    <mergeCell ref="N255:O255"/>
    <mergeCell ref="P255:Q255"/>
    <mergeCell ref="R255:S255"/>
    <mergeCell ref="A247:B247"/>
    <mergeCell ref="A248:B248"/>
    <mergeCell ref="A249:B249"/>
    <mergeCell ref="A250:B250"/>
    <mergeCell ref="A251:B251"/>
    <mergeCell ref="A253:M253"/>
    <mergeCell ref="A239:A240"/>
    <mergeCell ref="A241:A242"/>
    <mergeCell ref="A244:B246"/>
    <mergeCell ref="C244:E244"/>
    <mergeCell ref="C245:C246"/>
    <mergeCell ref="D245:E245"/>
    <mergeCell ref="C234:D234"/>
    <mergeCell ref="E234:E235"/>
    <mergeCell ref="F234:F235"/>
    <mergeCell ref="A236:B236"/>
    <mergeCell ref="A237:B237"/>
    <mergeCell ref="A238:B238"/>
    <mergeCell ref="A223:B223"/>
    <mergeCell ref="A224:B224"/>
    <mergeCell ref="A225:B225"/>
    <mergeCell ref="A226:A229"/>
    <mergeCell ref="A230:A231"/>
    <mergeCell ref="A234:B235"/>
    <mergeCell ref="Q215:Q216"/>
    <mergeCell ref="R215:R216"/>
    <mergeCell ref="A217:B217"/>
    <mergeCell ref="A218:B218"/>
    <mergeCell ref="A219:B219"/>
    <mergeCell ref="A221:B222"/>
    <mergeCell ref="C221:D221"/>
    <mergeCell ref="E221:E222"/>
    <mergeCell ref="F221:F222"/>
    <mergeCell ref="F215:G215"/>
    <mergeCell ref="H215:I215"/>
    <mergeCell ref="J215:K215"/>
    <mergeCell ref="L215:M215"/>
    <mergeCell ref="N215:O215"/>
    <mergeCell ref="P215:P216"/>
    <mergeCell ref="Z208:AA208"/>
    <mergeCell ref="AB208:AC208"/>
    <mergeCell ref="A210:A211"/>
    <mergeCell ref="A212:B212"/>
    <mergeCell ref="A214:B216"/>
    <mergeCell ref="C214:E215"/>
    <mergeCell ref="F214:O214"/>
    <mergeCell ref="P214:R214"/>
    <mergeCell ref="S214:S216"/>
    <mergeCell ref="T214:T216"/>
    <mergeCell ref="AD207:AE208"/>
    <mergeCell ref="AF207:AG208"/>
    <mergeCell ref="AH207:AH209"/>
    <mergeCell ref="AI207:AI209"/>
    <mergeCell ref="F208:G208"/>
    <mergeCell ref="H208:I208"/>
    <mergeCell ref="J208:K208"/>
    <mergeCell ref="L208:M208"/>
    <mergeCell ref="N208:O208"/>
    <mergeCell ref="P208:Q208"/>
    <mergeCell ref="A203:B203"/>
    <mergeCell ref="A204:B204"/>
    <mergeCell ref="A205:B205"/>
    <mergeCell ref="A207:B209"/>
    <mergeCell ref="C207:E208"/>
    <mergeCell ref="F207:AC207"/>
    <mergeCell ref="R208:S208"/>
    <mergeCell ref="T208:U208"/>
    <mergeCell ref="V208:W208"/>
    <mergeCell ref="X208:Y208"/>
    <mergeCell ref="F200:U200"/>
    <mergeCell ref="F201:G201"/>
    <mergeCell ref="H201:I201"/>
    <mergeCell ref="J201:K201"/>
    <mergeCell ref="L201:M201"/>
    <mergeCell ref="N201:O201"/>
    <mergeCell ref="P201:Q201"/>
    <mergeCell ref="R201:S201"/>
    <mergeCell ref="T201:U201"/>
    <mergeCell ref="A194:B194"/>
    <mergeCell ref="A195:B195"/>
    <mergeCell ref="A196:B196"/>
    <mergeCell ref="A197:B197"/>
    <mergeCell ref="A200:B202"/>
    <mergeCell ref="C200:E201"/>
    <mergeCell ref="A191:B193"/>
    <mergeCell ref="C191:E192"/>
    <mergeCell ref="F191:Q191"/>
    <mergeCell ref="F192:G192"/>
    <mergeCell ref="H192:I192"/>
    <mergeCell ref="J192:K192"/>
    <mergeCell ref="L192:M192"/>
    <mergeCell ref="N192:O192"/>
    <mergeCell ref="P192:Q192"/>
    <mergeCell ref="H181:I181"/>
    <mergeCell ref="J181:K181"/>
    <mergeCell ref="L181:M181"/>
    <mergeCell ref="N181:O181"/>
    <mergeCell ref="A183:A185"/>
    <mergeCell ref="A186:A188"/>
    <mergeCell ref="AH171:AI171"/>
    <mergeCell ref="AJ171:AK171"/>
    <mergeCell ref="AL171:AM171"/>
    <mergeCell ref="A173:A175"/>
    <mergeCell ref="A176:A178"/>
    <mergeCell ref="A180:A182"/>
    <mergeCell ref="B180:B182"/>
    <mergeCell ref="C180:E181"/>
    <mergeCell ref="F180:O180"/>
    <mergeCell ref="F181:G181"/>
    <mergeCell ref="V171:W171"/>
    <mergeCell ref="X171:Y171"/>
    <mergeCell ref="Z171:AA171"/>
    <mergeCell ref="AB171:AC171"/>
    <mergeCell ref="AD171:AE171"/>
    <mergeCell ref="AF171:AG171"/>
    <mergeCell ref="A170:B172"/>
    <mergeCell ref="C170:E171"/>
    <mergeCell ref="F170:AM170"/>
    <mergeCell ref="H171:I171"/>
    <mergeCell ref="J171:K171"/>
    <mergeCell ref="L171:M171"/>
    <mergeCell ref="N171:O171"/>
    <mergeCell ref="P171:Q171"/>
    <mergeCell ref="R171:S171"/>
    <mergeCell ref="T171:U171"/>
    <mergeCell ref="A146:A150"/>
    <mergeCell ref="A151:A155"/>
    <mergeCell ref="A156:B156"/>
    <mergeCell ref="A157:A161"/>
    <mergeCell ref="A162:A166"/>
    <mergeCell ref="A167:B167"/>
    <mergeCell ref="X124:Y124"/>
    <mergeCell ref="Z124:AA124"/>
    <mergeCell ref="A126:A130"/>
    <mergeCell ref="A131:A135"/>
    <mergeCell ref="A136:A140"/>
    <mergeCell ref="A141:A145"/>
    <mergeCell ref="C123:E124"/>
    <mergeCell ref="F123:AA123"/>
    <mergeCell ref="H124:I124"/>
    <mergeCell ref="J124:K124"/>
    <mergeCell ref="L124:M124"/>
    <mergeCell ref="N124:O124"/>
    <mergeCell ref="P124:Q124"/>
    <mergeCell ref="R124:S124"/>
    <mergeCell ref="T124:U124"/>
    <mergeCell ref="V124:W124"/>
    <mergeCell ref="A115:B115"/>
    <mergeCell ref="A116:B116"/>
    <mergeCell ref="A117:B117"/>
    <mergeCell ref="A118:B118"/>
    <mergeCell ref="A119:A121"/>
    <mergeCell ref="A123:A125"/>
    <mergeCell ref="B123:B125"/>
    <mergeCell ref="N111:O111"/>
    <mergeCell ref="P111:Q111"/>
    <mergeCell ref="R111:S111"/>
    <mergeCell ref="T111:U111"/>
    <mergeCell ref="A113:B113"/>
    <mergeCell ref="A114:B114"/>
    <mergeCell ref="A104:B104"/>
    <mergeCell ref="A105:B105"/>
    <mergeCell ref="A106:B106"/>
    <mergeCell ref="A110:B112"/>
    <mergeCell ref="C110:E111"/>
    <mergeCell ref="F110:U110"/>
    <mergeCell ref="F111:G111"/>
    <mergeCell ref="H111:I111"/>
    <mergeCell ref="J111:K111"/>
    <mergeCell ref="L111:M111"/>
    <mergeCell ref="C99:E99"/>
    <mergeCell ref="F99:G99"/>
    <mergeCell ref="H99:I99"/>
    <mergeCell ref="A101:B101"/>
    <mergeCell ref="A102:B102"/>
    <mergeCell ref="A103:B103"/>
    <mergeCell ref="A89:B89"/>
    <mergeCell ref="A90:B90"/>
    <mergeCell ref="A93:B93"/>
    <mergeCell ref="A94:A95"/>
    <mergeCell ref="A96:A97"/>
    <mergeCell ref="A99:B100"/>
    <mergeCell ref="A82:B82"/>
    <mergeCell ref="A83:B83"/>
    <mergeCell ref="A84:B84"/>
    <mergeCell ref="A85:B85"/>
    <mergeCell ref="A86:B86"/>
    <mergeCell ref="A88:B88"/>
    <mergeCell ref="E71:H71"/>
    <mergeCell ref="I71:I73"/>
    <mergeCell ref="J71:J73"/>
    <mergeCell ref="E72:F72"/>
    <mergeCell ref="G72:H72"/>
    <mergeCell ref="A80:B81"/>
    <mergeCell ref="C80:C81"/>
    <mergeCell ref="A66:B66"/>
    <mergeCell ref="A67:B67"/>
    <mergeCell ref="A68:B68"/>
    <mergeCell ref="A69:B69"/>
    <mergeCell ref="A71:A73"/>
    <mergeCell ref="B71:D72"/>
    <mergeCell ref="D61:J61"/>
    <mergeCell ref="K61:K63"/>
    <mergeCell ref="L61:L63"/>
    <mergeCell ref="A63:B63"/>
    <mergeCell ref="A64:B64"/>
    <mergeCell ref="A65:B65"/>
    <mergeCell ref="A56:B56"/>
    <mergeCell ref="A57:B57"/>
    <mergeCell ref="A58:B58"/>
    <mergeCell ref="A59:B59"/>
    <mergeCell ref="A61:B62"/>
    <mergeCell ref="C61:C62"/>
    <mergeCell ref="A53:B55"/>
    <mergeCell ref="C53:E54"/>
    <mergeCell ref="F53:I53"/>
    <mergeCell ref="J53:J55"/>
    <mergeCell ref="K53:K55"/>
    <mergeCell ref="F54:G54"/>
    <mergeCell ref="H54:I54"/>
    <mergeCell ref="N45:O45"/>
    <mergeCell ref="P45:Q45"/>
    <mergeCell ref="A47:B47"/>
    <mergeCell ref="A48:B48"/>
    <mergeCell ref="A49:B49"/>
    <mergeCell ref="A50:B50"/>
    <mergeCell ref="A39:A41"/>
    <mergeCell ref="A44:B46"/>
    <mergeCell ref="C44:E45"/>
    <mergeCell ref="F44:Q44"/>
    <mergeCell ref="R44:R46"/>
    <mergeCell ref="S44:S46"/>
    <mergeCell ref="F45:G45"/>
    <mergeCell ref="H45:I45"/>
    <mergeCell ref="J45:K45"/>
    <mergeCell ref="L45:M45"/>
    <mergeCell ref="N18:O18"/>
    <mergeCell ref="P18:Q18"/>
    <mergeCell ref="A20:B20"/>
    <mergeCell ref="A21:A24"/>
    <mergeCell ref="A25:A36"/>
    <mergeCell ref="A37:A38"/>
    <mergeCell ref="A17:A19"/>
    <mergeCell ref="B17:B19"/>
    <mergeCell ref="C17:E18"/>
    <mergeCell ref="F17:Q17"/>
    <mergeCell ref="R17:R19"/>
    <mergeCell ref="S17:S19"/>
    <mergeCell ref="F18:G18"/>
    <mergeCell ref="H18:I18"/>
    <mergeCell ref="J18:K18"/>
    <mergeCell ref="L18:M18"/>
    <mergeCell ref="R10:S10"/>
    <mergeCell ref="T10:U10"/>
    <mergeCell ref="V10:W10"/>
    <mergeCell ref="X10:Y10"/>
    <mergeCell ref="A12:B12"/>
    <mergeCell ref="A13:A14"/>
    <mergeCell ref="A6:Y6"/>
    <mergeCell ref="A9:B11"/>
    <mergeCell ref="C9:E10"/>
    <mergeCell ref="F9:Y9"/>
    <mergeCell ref="F10:G10"/>
    <mergeCell ref="H10:I10"/>
    <mergeCell ref="J10:K10"/>
    <mergeCell ref="L10:M10"/>
    <mergeCell ref="N10:O10"/>
    <mergeCell ref="P10:Q10"/>
  </mergeCells>
  <dataValidations count="12">
    <dataValidation type="whole" operator="greaterThanOrEqual" allowBlank="1" showInputMessage="1" showErrorMessage="1" sqref="F339:K346 O339:T339 O341:T341 O343:T343 O345:T345 X339:AE346" xr:uid="{13DB44CB-6148-4692-A51E-772CFD249364}">
      <formula1>0</formula1>
    </dataValidation>
    <dataValidation type="whole" operator="greaterThanOrEqual" allowBlank="1" showErrorMessage="1" error="Error - Favor ingresar Números." sqref="F264:W266 F257:G257 H258:I258 J259:K259 H261:K262 L260:M262 N260:Q260" xr:uid="{BF14A9C6-E93B-4C67-8E8D-095DB22BE9C6}">
      <formula1>0</formula1>
    </dataValidation>
    <dataValidation type="decimal" allowBlank="1" showErrorMessage="1" error="Error - Favor ingresar Números." sqref="R263:W263" xr:uid="{C3621885-A8B0-4133-A012-10339BF72F07}">
      <formula1>0</formula1>
      <formula2>9.99999999999999E+40</formula2>
    </dataValidation>
    <dataValidation type="whole" operator="greaterThanOrEqual" allowBlank="1" showInputMessage="1" showErrorMessage="1" errorTitle="Error" error="Favor ingresar Números." sqref="E50:Q50 R47:S50 J57:K59 D63:H65 H66:J69 K64:L69 D69:G69 E74:J76 F203:U204 E236:F242 C233:D242 E233:F233 F217:T219" xr:uid="{594C0BB1-7303-47F0-ADF7-E6ED4AEB3594}">
      <formula1>0</formula1>
    </dataValidation>
    <dataValidation type="whole" allowBlank="1" showInputMessage="1" showErrorMessage="1" sqref="F280:AU332 C278:E332 F278:AM278 AV278:AW332 AX281:AX332" xr:uid="{064C1DAC-EB29-4A67-8AD1-0AEE71C823D6}">
      <formula1>0</formula1>
      <formula2>1E+30</formula2>
    </dataValidation>
    <dataValidation type="decimal" allowBlank="1" showErrorMessage="1" error="Error - Favor ingresar Números." sqref="F258:G263 R257:W262 H259:I260 H263:M263 N261:Q263 L257:Q259 J260:K260 J257:K258 H257:I257" xr:uid="{F399861C-62AE-4994-A9BD-59548685DFB1}">
      <formula1>0</formula1>
      <formula2>1E+29</formula2>
    </dataValidation>
    <dataValidation operator="greaterThanOrEqual" allowBlank="1" showInputMessage="1" showErrorMessage="1" error="Valor no Permitido" sqref="B34 B39 B31:B32 F93:F95 T206:U206" xr:uid="{FCB2218D-61C6-496B-B1DE-B9A984F1B3E7}"/>
    <dataValidation type="whole" allowBlank="1" showInputMessage="1" showErrorMessage="1" errorTitle="Error de ingreso" error="Debe ingresar sólo números." sqref="F25:Q36 F113:O118 G194:Q195 F194:F196" xr:uid="{0C12FFAC-B306-47CF-B17C-0F6CB1901B15}">
      <formula1>0</formula1>
      <formula2>99999</formula2>
    </dataValidation>
    <dataValidation type="whole" allowBlank="1" showInputMessage="1" showErrorMessage="1" errorTitle="Error" error="Favor ingresar Números." sqref="F89 C90:F90 F92 P113:U121 F210:AI211 I63:J65 C247:E251 R20:S41 C267:E276 D66:G68 C74:D76 F271:O276 C223:D232" xr:uid="{003DD599-9358-454F-A074-270775C29F02}">
      <formula1>0</formula1>
      <formula2>1E+29</formula2>
    </dataValidation>
    <dataValidation type="whole" allowBlank="1" showInputMessage="1" showErrorMessage="1" errorTitle="ERROR" error="Por favor ingrese solo Números." sqref="A113:B114 C173:E178 G198:Q198 A206:F206" xr:uid="{D54AF8C1-FE3B-41C3-BDCC-5F4B1C6E2CA3}">
      <formula1>0</formula1>
      <formula2>1000000000000</formula2>
    </dataValidation>
    <dataValidation type="whole" allowBlank="1" showInputMessage="1" showErrorMessage="1" errorTitle="Error de ingreso" error="Debe ingresar sólo números enteros positivos." sqref="F173:AM178" xr:uid="{311C2520-1752-40DD-830B-452C26B987BF}">
      <formula1>0</formula1>
      <formula2>1000000</formula2>
    </dataValidation>
    <dataValidation type="whole" allowBlank="1" showInputMessage="1" showErrorMessage="1" sqref="A207:E212 F207:F209 G208:AC209 F212:AI212 AI209 AD209:AG209 AE338" xr:uid="{DABF0E47-E3CC-4D77-AEB0-396DAC87B209}">
      <formula1>0</formula1>
      <formula2>1E+29</formula2>
    </dataValidation>
  </dataValidations>
  <pageMargins left="0.7" right="0.7" top="0.75" bottom="0.75" header="0.3" footer="0.3"/>
  <pageSetup paperSize="9" orientation="portrait"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7A083-3F7F-4D57-A04E-331512C456E3}">
  <dimension ref="A1:EE155"/>
  <sheetViews>
    <sheetView zoomScale="86" zoomScaleNormal="86" workbookViewId="0">
      <selection activeCell="T105" sqref="T105"/>
    </sheetView>
  </sheetViews>
  <sheetFormatPr baseColWidth="10" defaultColWidth="11.453125" defaultRowHeight="14.5" x14ac:dyDescent="0.35"/>
  <cols>
    <col min="1" max="1" width="46.26953125" customWidth="1"/>
    <col min="2" max="2" width="25.7265625" customWidth="1"/>
    <col min="3" max="3" width="20" bestFit="1" customWidth="1"/>
    <col min="4" max="4" width="19.81640625" bestFit="1" customWidth="1"/>
    <col min="5" max="5" width="19.7265625" bestFit="1" customWidth="1"/>
    <col min="6" max="6" width="16.7265625" customWidth="1"/>
    <col min="7" max="7" width="13.26953125" customWidth="1"/>
    <col min="8" max="8" width="12.81640625" customWidth="1"/>
    <col min="9" max="9" width="17.81640625" customWidth="1"/>
    <col min="10" max="10" width="13.54296875" customWidth="1"/>
    <col min="11" max="11" width="22.54296875" customWidth="1"/>
    <col min="12" max="12" width="20.453125" customWidth="1"/>
    <col min="13" max="13" width="14" customWidth="1"/>
    <col min="14" max="14" width="16.54296875" customWidth="1"/>
    <col min="15" max="15" width="16" customWidth="1"/>
    <col min="16" max="16" width="14.1796875" bestFit="1" customWidth="1"/>
    <col min="41" max="41" width="18.81640625" customWidth="1"/>
    <col min="42" max="42" width="13" customWidth="1"/>
    <col min="43" max="43" width="16.26953125" customWidth="1"/>
    <col min="44" max="44" width="14.81640625" customWidth="1"/>
  </cols>
  <sheetData>
    <row r="1" spans="1:135" s="2" customFormat="1" ht="13.5" x14ac:dyDescent="0.25">
      <c r="A1" s="1" t="s">
        <v>0</v>
      </c>
      <c r="BX1" s="3"/>
    </row>
    <row r="2" spans="1:135" s="2" customFormat="1" ht="13.5" x14ac:dyDescent="0.25">
      <c r="A2" s="1" t="s">
        <v>1</v>
      </c>
      <c r="BX2" s="3"/>
    </row>
    <row r="3" spans="1:135" s="2" customFormat="1" ht="13.5" x14ac:dyDescent="0.25">
      <c r="A3" s="1" t="s">
        <v>2</v>
      </c>
      <c r="BX3" s="3"/>
    </row>
    <row r="4" spans="1:135" s="2" customFormat="1" ht="13.5" x14ac:dyDescent="0.25">
      <c r="A4" s="1" t="s">
        <v>3</v>
      </c>
      <c r="BX4" s="3"/>
    </row>
    <row r="5" spans="1:135" s="2" customFormat="1" ht="13.5" x14ac:dyDescent="0.25">
      <c r="A5" s="1" t="s">
        <v>4</v>
      </c>
      <c r="BX5" s="3"/>
    </row>
    <row r="6" spans="1:135" s="2" customFormat="1" ht="15" x14ac:dyDescent="0.25">
      <c r="A6" s="2004" t="s">
        <v>5</v>
      </c>
      <c r="B6" s="2004"/>
      <c r="C6" s="2004"/>
      <c r="D6" s="2004"/>
      <c r="E6" s="2004"/>
      <c r="F6" s="2004"/>
      <c r="G6" s="2004"/>
      <c r="H6" s="2004"/>
      <c r="I6" s="2004"/>
      <c r="J6" s="2004"/>
      <c r="K6" s="2004"/>
      <c r="L6" s="2004"/>
      <c r="M6" s="2004"/>
      <c r="N6" s="2004"/>
      <c r="O6" s="2004"/>
      <c r="P6" s="2004"/>
      <c r="Q6" s="2004"/>
      <c r="R6" s="2004"/>
      <c r="S6" s="2004"/>
      <c r="T6" s="2004"/>
      <c r="U6" s="2004"/>
      <c r="V6" s="2004"/>
      <c r="W6" s="2004"/>
      <c r="X6" s="4"/>
      <c r="Y6" s="5"/>
      <c r="Z6" s="5"/>
      <c r="AA6" s="5"/>
      <c r="AB6" s="5"/>
      <c r="AC6" s="5"/>
      <c r="AD6" s="5"/>
      <c r="AE6" s="5"/>
      <c r="AF6" s="5"/>
      <c r="AG6" s="5"/>
      <c r="AH6" s="5"/>
      <c r="AI6" s="5"/>
      <c r="AJ6" s="5"/>
      <c r="AK6" s="5"/>
      <c r="AL6" s="5"/>
      <c r="AM6" s="5"/>
      <c r="AN6" s="5"/>
      <c r="AO6" s="5"/>
      <c r="AP6" s="5"/>
      <c r="AQ6" s="5"/>
      <c r="AR6" s="5"/>
      <c r="BX6" s="3"/>
    </row>
    <row r="7" spans="1:135" s="2" customFormat="1" ht="15" x14ac:dyDescent="0.25">
      <c r="A7" s="6"/>
      <c r="B7" s="6"/>
      <c r="C7" s="6"/>
      <c r="D7" s="6"/>
      <c r="E7" s="6"/>
      <c r="F7" s="6"/>
      <c r="G7" s="6"/>
      <c r="H7" s="6"/>
      <c r="I7" s="6"/>
      <c r="J7" s="6"/>
      <c r="K7" s="6"/>
      <c r="L7" s="6"/>
      <c r="M7" s="6"/>
      <c r="N7" s="6"/>
      <c r="O7" s="6"/>
      <c r="P7" s="6"/>
      <c r="Q7" s="6"/>
      <c r="R7" s="6"/>
      <c r="S7" s="6"/>
      <c r="T7" s="6"/>
      <c r="U7" s="6"/>
      <c r="V7" s="6"/>
      <c r="W7" s="6"/>
      <c r="X7" s="4"/>
      <c r="Y7" s="5"/>
      <c r="Z7" s="5"/>
      <c r="AA7" s="5"/>
      <c r="AB7" s="5"/>
      <c r="AC7" s="5"/>
      <c r="AD7" s="5"/>
      <c r="AE7" s="5"/>
      <c r="AF7" s="5"/>
      <c r="AG7" s="5"/>
      <c r="AH7" s="5"/>
      <c r="AI7" s="5"/>
      <c r="AJ7" s="5"/>
      <c r="AK7" s="5"/>
      <c r="AL7" s="5"/>
      <c r="AM7" s="5"/>
      <c r="AN7" s="5"/>
      <c r="AO7" s="5"/>
      <c r="AP7" s="5"/>
      <c r="AQ7" s="5"/>
      <c r="AR7" s="5"/>
      <c r="BX7" s="3"/>
    </row>
    <row r="8" spans="1:135" s="10" customFormat="1" ht="13.5" x14ac:dyDescent="0.25">
      <c r="A8" s="7" t="s">
        <v>6</v>
      </c>
      <c r="B8" s="8"/>
      <c r="C8" s="8"/>
      <c r="D8" s="8"/>
      <c r="E8" s="8"/>
      <c r="F8" s="8"/>
      <c r="G8" s="8"/>
      <c r="H8" s="8"/>
      <c r="I8" s="8"/>
      <c r="J8" s="8"/>
      <c r="K8" s="8"/>
      <c r="L8" s="8"/>
      <c r="M8" s="8"/>
      <c r="N8" s="8"/>
      <c r="O8" s="8"/>
      <c r="P8" s="8"/>
      <c r="Q8" s="8"/>
      <c r="R8" s="8"/>
      <c r="S8" s="8"/>
      <c r="T8" s="8"/>
      <c r="U8" s="8"/>
      <c r="V8" s="8"/>
      <c r="W8" s="8"/>
      <c r="X8" s="8"/>
      <c r="Y8" s="9"/>
      <c r="Z8" s="9"/>
      <c r="AA8" s="5"/>
      <c r="AB8" s="5"/>
      <c r="AC8" s="5"/>
      <c r="AD8" s="5"/>
      <c r="AE8" s="5"/>
      <c r="AF8" s="5"/>
      <c r="AG8" s="5"/>
      <c r="AH8" s="5"/>
      <c r="AI8" s="5"/>
      <c r="AJ8" s="5"/>
      <c r="AK8" s="5"/>
      <c r="AL8" s="5"/>
      <c r="AM8" s="5"/>
      <c r="AN8" s="5"/>
      <c r="AO8" s="5"/>
      <c r="AP8" s="5"/>
      <c r="AQ8" s="5"/>
      <c r="AR8" s="5"/>
      <c r="BX8" s="11"/>
    </row>
    <row r="9" spans="1:135" s="2" customFormat="1" ht="24" customHeight="1" x14ac:dyDescent="0.25">
      <c r="A9" s="2005" t="s">
        <v>7</v>
      </c>
      <c r="B9" s="2008" t="s">
        <v>8</v>
      </c>
      <c r="C9" s="2009"/>
      <c r="D9" s="2010"/>
      <c r="E9" s="2014" t="s">
        <v>9</v>
      </c>
      <c r="F9" s="2015"/>
      <c r="G9" s="2015"/>
      <c r="H9" s="2015"/>
      <c r="I9" s="2015"/>
      <c r="J9" s="2015"/>
      <c r="K9" s="2015"/>
      <c r="L9" s="2015"/>
      <c r="M9" s="2015"/>
      <c r="N9" s="2015"/>
      <c r="O9" s="2015"/>
      <c r="P9" s="2015"/>
      <c r="Q9" s="2015"/>
      <c r="R9" s="2015"/>
      <c r="S9" s="2015"/>
      <c r="T9" s="2015"/>
      <c r="U9" s="2015"/>
      <c r="V9" s="2015"/>
      <c r="W9" s="2015"/>
      <c r="X9" s="2015"/>
      <c r="Y9" s="2015"/>
      <c r="Z9" s="2015"/>
      <c r="AA9" s="2015"/>
      <c r="AB9" s="2015"/>
      <c r="AC9" s="2015"/>
      <c r="AD9" s="2015"/>
      <c r="AE9" s="2015"/>
      <c r="AF9" s="2015"/>
      <c r="AG9" s="2015"/>
      <c r="AH9" s="2015"/>
      <c r="AI9" s="2015"/>
      <c r="AJ9" s="2015"/>
      <c r="AK9" s="2015"/>
      <c r="AL9" s="2015"/>
      <c r="AM9" s="2015"/>
      <c r="AN9" s="2016"/>
      <c r="AO9" s="2017" t="s">
        <v>10</v>
      </c>
      <c r="AP9" s="2017" t="s">
        <v>11</v>
      </c>
      <c r="AQ9" s="2022" t="s">
        <v>12</v>
      </c>
      <c r="AR9" s="2025" t="s">
        <v>13</v>
      </c>
      <c r="AS9" s="2025" t="s">
        <v>14</v>
      </c>
      <c r="BX9" s="3"/>
    </row>
    <row r="10" spans="1:135" s="2" customFormat="1" ht="13.5" x14ac:dyDescent="0.25">
      <c r="A10" s="2006"/>
      <c r="B10" s="2011"/>
      <c r="C10" s="2012"/>
      <c r="D10" s="2013"/>
      <c r="E10" s="2027" t="s">
        <v>15</v>
      </c>
      <c r="F10" s="2028"/>
      <c r="G10" s="2020" t="s">
        <v>16</v>
      </c>
      <c r="H10" s="2021"/>
      <c r="I10" s="2020" t="s">
        <v>17</v>
      </c>
      <c r="J10" s="2021"/>
      <c r="K10" s="2020" t="s">
        <v>18</v>
      </c>
      <c r="L10" s="2021"/>
      <c r="M10" s="2020" t="s">
        <v>19</v>
      </c>
      <c r="N10" s="2021"/>
      <c r="O10" s="2020" t="s">
        <v>20</v>
      </c>
      <c r="P10" s="2021"/>
      <c r="Q10" s="2020" t="s">
        <v>21</v>
      </c>
      <c r="R10" s="2021"/>
      <c r="S10" s="2020" t="s">
        <v>22</v>
      </c>
      <c r="T10" s="2021"/>
      <c r="U10" s="2020" t="s">
        <v>23</v>
      </c>
      <c r="V10" s="2021"/>
      <c r="W10" s="2020" t="s">
        <v>24</v>
      </c>
      <c r="X10" s="2021"/>
      <c r="Y10" s="2020" t="s">
        <v>25</v>
      </c>
      <c r="Z10" s="2021"/>
      <c r="AA10" s="2020" t="s">
        <v>26</v>
      </c>
      <c r="AB10" s="2021"/>
      <c r="AC10" s="2020" t="s">
        <v>27</v>
      </c>
      <c r="AD10" s="2021"/>
      <c r="AE10" s="2020" t="s">
        <v>28</v>
      </c>
      <c r="AF10" s="2021"/>
      <c r="AG10" s="2020" t="s">
        <v>29</v>
      </c>
      <c r="AH10" s="2021"/>
      <c r="AI10" s="2020" t="s">
        <v>30</v>
      </c>
      <c r="AJ10" s="2021"/>
      <c r="AK10" s="2020" t="s">
        <v>31</v>
      </c>
      <c r="AL10" s="2021"/>
      <c r="AM10" s="2027" t="s">
        <v>32</v>
      </c>
      <c r="AN10" s="2028"/>
      <c r="AO10" s="2018"/>
      <c r="AP10" s="2018"/>
      <c r="AQ10" s="2023"/>
      <c r="AR10" s="1925"/>
      <c r="AS10" s="1925"/>
      <c r="BX10" s="3"/>
    </row>
    <row r="11" spans="1:135" s="2" customFormat="1" ht="13.5" x14ac:dyDescent="0.25">
      <c r="A11" s="2007"/>
      <c r="B11" s="13" t="s">
        <v>33</v>
      </c>
      <c r="C11" s="13" t="s">
        <v>34</v>
      </c>
      <c r="D11" s="14" t="s">
        <v>35</v>
      </c>
      <c r="E11" s="15" t="s">
        <v>34</v>
      </c>
      <c r="F11" s="16" t="s">
        <v>35</v>
      </c>
      <c r="G11" s="15" t="s">
        <v>34</v>
      </c>
      <c r="H11" s="16" t="s">
        <v>35</v>
      </c>
      <c r="I11" s="15" t="s">
        <v>34</v>
      </c>
      <c r="J11" s="16" t="s">
        <v>35</v>
      </c>
      <c r="K11" s="15" t="s">
        <v>34</v>
      </c>
      <c r="L11" s="16" t="s">
        <v>35</v>
      </c>
      <c r="M11" s="15" t="s">
        <v>34</v>
      </c>
      <c r="N11" s="16" t="s">
        <v>35</v>
      </c>
      <c r="O11" s="15" t="s">
        <v>34</v>
      </c>
      <c r="P11" s="16" t="s">
        <v>35</v>
      </c>
      <c r="Q11" s="15" t="s">
        <v>34</v>
      </c>
      <c r="R11" s="16" t="s">
        <v>35</v>
      </c>
      <c r="S11" s="15" t="s">
        <v>34</v>
      </c>
      <c r="T11" s="16" t="s">
        <v>35</v>
      </c>
      <c r="U11" s="15" t="s">
        <v>34</v>
      </c>
      <c r="V11" s="16" t="s">
        <v>35</v>
      </c>
      <c r="W11" s="15" t="s">
        <v>34</v>
      </c>
      <c r="X11" s="16" t="s">
        <v>35</v>
      </c>
      <c r="Y11" s="15" t="s">
        <v>34</v>
      </c>
      <c r="Z11" s="16" t="s">
        <v>35</v>
      </c>
      <c r="AA11" s="15" t="s">
        <v>34</v>
      </c>
      <c r="AB11" s="16" t="s">
        <v>35</v>
      </c>
      <c r="AC11" s="15" t="s">
        <v>34</v>
      </c>
      <c r="AD11" s="16" t="s">
        <v>35</v>
      </c>
      <c r="AE11" s="15" t="s">
        <v>34</v>
      </c>
      <c r="AF11" s="16" t="s">
        <v>35</v>
      </c>
      <c r="AG11" s="15" t="s">
        <v>34</v>
      </c>
      <c r="AH11" s="16" t="s">
        <v>35</v>
      </c>
      <c r="AI11" s="15" t="s">
        <v>34</v>
      </c>
      <c r="AJ11" s="16" t="s">
        <v>35</v>
      </c>
      <c r="AK11" s="15" t="s">
        <v>34</v>
      </c>
      <c r="AL11" s="16" t="s">
        <v>35</v>
      </c>
      <c r="AM11" s="15" t="s">
        <v>34</v>
      </c>
      <c r="AN11" s="16" t="s">
        <v>35</v>
      </c>
      <c r="AO11" s="2019"/>
      <c r="AP11" s="2019"/>
      <c r="AQ11" s="2024"/>
      <c r="AR11" s="2026"/>
      <c r="AS11" s="2026"/>
      <c r="BX11" s="3"/>
    </row>
    <row r="12" spans="1:135" s="2" customFormat="1" ht="13.5" x14ac:dyDescent="0.25">
      <c r="A12" s="17" t="s">
        <v>36</v>
      </c>
      <c r="B12" s="18"/>
      <c r="C12" s="18"/>
      <c r="D12" s="19"/>
      <c r="E12" s="15"/>
      <c r="F12" s="20"/>
      <c r="G12" s="21"/>
      <c r="H12" s="20"/>
      <c r="I12" s="15"/>
      <c r="J12" s="20"/>
      <c r="K12" s="15"/>
      <c r="L12" s="20"/>
      <c r="M12" s="15"/>
      <c r="N12" s="20"/>
      <c r="O12" s="15"/>
      <c r="P12" s="20"/>
      <c r="Q12" s="15"/>
      <c r="R12" s="20"/>
      <c r="S12" s="15"/>
      <c r="T12" s="20"/>
      <c r="U12" s="15"/>
      <c r="V12" s="20"/>
      <c r="W12" s="15"/>
      <c r="X12" s="20"/>
      <c r="Y12" s="15"/>
      <c r="Z12" s="20"/>
      <c r="AA12" s="15"/>
      <c r="AB12" s="20"/>
      <c r="AC12" s="15"/>
      <c r="AD12" s="20"/>
      <c r="AE12" s="15"/>
      <c r="AF12" s="20"/>
      <c r="AG12" s="21"/>
      <c r="AH12" s="21"/>
      <c r="AI12" s="21"/>
      <c r="AJ12" s="21"/>
      <c r="AK12" s="21"/>
      <c r="AL12" s="21"/>
      <c r="AM12" s="21"/>
      <c r="AN12" s="21"/>
      <c r="AO12" s="22">
        <f>SUM(AO13:AO26)</f>
        <v>0</v>
      </c>
      <c r="AP12" s="23">
        <f>SUM(AP13:AP26)</f>
        <v>0</v>
      </c>
      <c r="AQ12" s="16">
        <f>SUM(AQ13:AQ26)</f>
        <v>0</v>
      </c>
      <c r="AR12" s="16">
        <f>SUM(AR13:AR26)</f>
        <v>0</v>
      </c>
      <c r="AS12" s="16">
        <f>SUM(AS13:AS26)</f>
        <v>0</v>
      </c>
      <c r="BX12" s="3"/>
    </row>
    <row r="13" spans="1:135" s="2" customFormat="1" ht="13.5" x14ac:dyDescent="0.25">
      <c r="A13" s="24" t="s">
        <v>37</v>
      </c>
      <c r="B13" s="25"/>
      <c r="C13" s="18"/>
      <c r="D13" s="26"/>
      <c r="E13" s="27"/>
      <c r="F13" s="28"/>
      <c r="G13" s="27"/>
      <c r="H13" s="28"/>
      <c r="I13" s="27"/>
      <c r="J13" s="29"/>
      <c r="K13" s="27"/>
      <c r="L13" s="29"/>
      <c r="M13" s="27"/>
      <c r="N13" s="29"/>
      <c r="O13" s="27"/>
      <c r="P13" s="29"/>
      <c r="Q13" s="27"/>
      <c r="R13" s="29"/>
      <c r="S13" s="27"/>
      <c r="T13" s="29"/>
      <c r="U13" s="27"/>
      <c r="V13" s="29"/>
      <c r="W13" s="27"/>
      <c r="X13" s="29"/>
      <c r="Y13" s="27"/>
      <c r="Z13" s="29"/>
      <c r="AA13" s="27"/>
      <c r="AB13" s="29"/>
      <c r="AC13" s="27"/>
      <c r="AD13" s="29"/>
      <c r="AE13" s="27"/>
      <c r="AF13" s="29"/>
      <c r="AG13" s="27"/>
      <c r="AH13" s="29"/>
      <c r="AI13" s="27"/>
      <c r="AJ13" s="29"/>
      <c r="AK13" s="27"/>
      <c r="AL13" s="29"/>
      <c r="AM13" s="30"/>
      <c r="AN13" s="29"/>
      <c r="AO13" s="31"/>
      <c r="AP13" s="31"/>
      <c r="AQ13" s="32"/>
      <c r="AR13" s="32"/>
      <c r="AS13" s="33"/>
      <c r="BX13" s="3"/>
    </row>
    <row r="14" spans="1:135" s="2" customFormat="1" ht="13.5" x14ac:dyDescent="0.25">
      <c r="A14" s="34" t="s">
        <v>38</v>
      </c>
      <c r="B14" s="25"/>
      <c r="C14" s="18"/>
      <c r="D14" s="26"/>
      <c r="E14" s="35"/>
      <c r="F14" s="36"/>
      <c r="G14" s="35"/>
      <c r="H14" s="36"/>
      <c r="I14" s="35"/>
      <c r="J14" s="37"/>
      <c r="K14" s="38"/>
      <c r="L14" s="39"/>
      <c r="M14" s="38"/>
      <c r="N14" s="39"/>
      <c r="O14" s="38"/>
      <c r="P14" s="39"/>
      <c r="Q14" s="38"/>
      <c r="R14" s="39"/>
      <c r="S14" s="38"/>
      <c r="T14" s="39"/>
      <c r="U14" s="38"/>
      <c r="V14" s="39"/>
      <c r="W14" s="38"/>
      <c r="X14" s="39"/>
      <c r="Y14" s="38"/>
      <c r="Z14" s="39"/>
      <c r="AA14" s="38"/>
      <c r="AB14" s="39"/>
      <c r="AC14" s="38"/>
      <c r="AD14" s="39"/>
      <c r="AE14" s="38"/>
      <c r="AF14" s="39"/>
      <c r="AG14" s="38"/>
      <c r="AH14" s="39"/>
      <c r="AI14" s="38"/>
      <c r="AJ14" s="39"/>
      <c r="AK14" s="38"/>
      <c r="AL14" s="39"/>
      <c r="AM14" s="38"/>
      <c r="AN14" s="39"/>
      <c r="AO14" s="40"/>
      <c r="AP14" s="40"/>
      <c r="AQ14" s="41"/>
      <c r="AR14" s="41"/>
      <c r="AS14" s="33"/>
      <c r="BX14" s="3"/>
    </row>
    <row r="15" spans="1:135" s="2" customFormat="1" ht="13.5" x14ac:dyDescent="0.25">
      <c r="A15" s="42" t="s">
        <v>39</v>
      </c>
      <c r="B15" s="43"/>
      <c r="C15" s="18"/>
      <c r="D15" s="26"/>
      <c r="E15" s="35"/>
      <c r="F15" s="36"/>
      <c r="G15" s="35"/>
      <c r="H15" s="36"/>
      <c r="I15" s="35"/>
      <c r="J15" s="37"/>
      <c r="K15" s="35"/>
      <c r="L15" s="37"/>
      <c r="M15" s="35"/>
      <c r="N15" s="37"/>
      <c r="O15" s="35"/>
      <c r="P15" s="37"/>
      <c r="Q15" s="35"/>
      <c r="R15" s="37"/>
      <c r="S15" s="35"/>
      <c r="T15" s="37"/>
      <c r="U15" s="35"/>
      <c r="V15" s="37"/>
      <c r="W15" s="35"/>
      <c r="X15" s="37"/>
      <c r="Y15" s="35"/>
      <c r="Z15" s="37"/>
      <c r="AA15" s="35"/>
      <c r="AB15" s="37"/>
      <c r="AC15" s="35"/>
      <c r="AD15" s="37"/>
      <c r="AE15" s="35"/>
      <c r="AF15" s="37"/>
      <c r="AG15" s="35"/>
      <c r="AH15" s="37"/>
      <c r="AI15" s="35"/>
      <c r="AJ15" s="37"/>
      <c r="AK15" s="35"/>
      <c r="AL15" s="37"/>
      <c r="AM15" s="44"/>
      <c r="AN15" s="37"/>
      <c r="AO15" s="40"/>
      <c r="AP15" s="40"/>
      <c r="AQ15" s="41"/>
      <c r="AR15" s="41"/>
      <c r="AS15" s="33"/>
      <c r="BX15" s="3"/>
    </row>
    <row r="16" spans="1:135" s="2" customFormat="1" ht="13.5" x14ac:dyDescent="0.25">
      <c r="A16" s="45" t="s">
        <v>40</v>
      </c>
      <c r="B16" s="46"/>
      <c r="C16" s="47"/>
      <c r="D16" s="26"/>
      <c r="E16" s="38"/>
      <c r="F16" s="39"/>
      <c r="G16" s="48"/>
      <c r="H16" s="49"/>
      <c r="I16" s="35"/>
      <c r="J16" s="37"/>
      <c r="K16" s="35"/>
      <c r="L16" s="37"/>
      <c r="M16" s="35"/>
      <c r="N16" s="37"/>
      <c r="O16" s="35"/>
      <c r="P16" s="37"/>
      <c r="Q16" s="35"/>
      <c r="R16" s="37"/>
      <c r="S16" s="35"/>
      <c r="T16" s="37"/>
      <c r="U16" s="35"/>
      <c r="V16" s="37"/>
      <c r="W16" s="35"/>
      <c r="X16" s="37"/>
      <c r="Y16" s="35"/>
      <c r="Z16" s="37"/>
      <c r="AA16" s="35"/>
      <c r="AB16" s="37"/>
      <c r="AC16" s="35"/>
      <c r="AD16" s="37"/>
      <c r="AE16" s="35"/>
      <c r="AF16" s="37"/>
      <c r="AG16" s="35"/>
      <c r="AH16" s="37"/>
      <c r="AI16" s="35"/>
      <c r="AJ16" s="37"/>
      <c r="AK16" s="35"/>
      <c r="AL16" s="37"/>
      <c r="AM16" s="44"/>
      <c r="AN16" s="37"/>
      <c r="AO16" s="40"/>
      <c r="AP16" s="40"/>
      <c r="AQ16" s="41"/>
      <c r="AR16" s="41"/>
      <c r="AS16" s="33"/>
      <c r="BV16" s="50"/>
      <c r="BW16" s="50"/>
      <c r="BX16" s="51"/>
      <c r="BY16" s="50"/>
      <c r="BZ16" s="50"/>
      <c r="CA16" s="50"/>
      <c r="CB16" s="50"/>
      <c r="CC16" s="50"/>
      <c r="CD16" s="50"/>
      <c r="CE16" s="50"/>
      <c r="CF16" s="50"/>
      <c r="CG16" s="50"/>
      <c r="CH16" s="50"/>
      <c r="CI16" s="50"/>
      <c r="CJ16" s="50"/>
      <c r="CK16" s="50"/>
      <c r="CL16" s="50"/>
      <c r="CM16" s="50"/>
      <c r="CN16" s="50"/>
      <c r="CO16" s="50"/>
      <c r="CP16" s="50"/>
      <c r="CQ16" s="50"/>
      <c r="CR16" s="50"/>
      <c r="CS16" s="50"/>
      <c r="CT16" s="50"/>
      <c r="CU16" s="50"/>
      <c r="CV16" s="50"/>
      <c r="CW16" s="50"/>
      <c r="CX16" s="50"/>
      <c r="CY16" s="50"/>
      <c r="CZ16" s="50"/>
      <c r="DA16" s="50"/>
      <c r="DB16" s="50"/>
      <c r="DC16" s="50"/>
      <c r="DD16" s="50"/>
      <c r="DE16" s="50"/>
      <c r="DF16" s="50"/>
      <c r="DG16" s="50"/>
      <c r="DH16" s="50"/>
      <c r="DI16" s="50"/>
      <c r="DJ16" s="50"/>
      <c r="DK16" s="50"/>
      <c r="DL16" s="50"/>
      <c r="DM16" s="50"/>
      <c r="DN16" s="50"/>
      <c r="DO16" s="50"/>
      <c r="DP16" s="50"/>
      <c r="DQ16" s="50"/>
      <c r="DR16" s="50"/>
      <c r="DS16" s="50"/>
      <c r="DT16" s="50"/>
      <c r="DU16" s="50"/>
      <c r="DV16" s="50"/>
      <c r="DW16" s="50"/>
      <c r="DX16" s="50"/>
      <c r="DY16" s="50"/>
      <c r="DZ16" s="50"/>
      <c r="EA16" s="50"/>
      <c r="EB16" s="50"/>
      <c r="EC16" s="50"/>
      <c r="ED16" s="50"/>
      <c r="EE16" s="50"/>
    </row>
    <row r="17" spans="1:135" s="2" customFormat="1" ht="13.5" x14ac:dyDescent="0.25">
      <c r="A17" s="52" t="s">
        <v>41</v>
      </c>
      <c r="B17" s="43"/>
      <c r="C17" s="18"/>
      <c r="D17" s="26"/>
      <c r="E17" s="38"/>
      <c r="F17" s="53"/>
      <c r="G17" s="38"/>
      <c r="H17" s="53"/>
      <c r="I17" s="38"/>
      <c r="J17" s="39"/>
      <c r="K17" s="38"/>
      <c r="L17" s="39"/>
      <c r="M17" s="38"/>
      <c r="N17" s="39"/>
      <c r="O17" s="38"/>
      <c r="P17" s="39"/>
      <c r="Q17" s="38"/>
      <c r="R17" s="39"/>
      <c r="S17" s="38"/>
      <c r="T17" s="39"/>
      <c r="U17" s="35"/>
      <c r="V17" s="37"/>
      <c r="W17" s="35"/>
      <c r="X17" s="37"/>
      <c r="Y17" s="35"/>
      <c r="Z17" s="37"/>
      <c r="AA17" s="35"/>
      <c r="AB17" s="37"/>
      <c r="AC17" s="35"/>
      <c r="AD17" s="37"/>
      <c r="AE17" s="35"/>
      <c r="AF17" s="37"/>
      <c r="AG17" s="35"/>
      <c r="AH17" s="37"/>
      <c r="AI17" s="35"/>
      <c r="AJ17" s="37"/>
      <c r="AK17" s="35"/>
      <c r="AL17" s="37"/>
      <c r="AM17" s="44"/>
      <c r="AN17" s="37"/>
      <c r="AO17" s="40"/>
      <c r="AP17" s="40"/>
      <c r="AQ17" s="41"/>
      <c r="AR17" s="41"/>
      <c r="AS17" s="33"/>
      <c r="BV17" s="50"/>
      <c r="BW17" s="50"/>
      <c r="BX17" s="51"/>
      <c r="BY17" s="50"/>
      <c r="BZ17" s="50"/>
      <c r="CA17" s="50"/>
      <c r="CB17" s="50"/>
      <c r="CC17" s="50"/>
      <c r="CD17" s="50"/>
      <c r="CE17" s="50"/>
      <c r="CF17" s="50"/>
      <c r="CG17" s="50"/>
      <c r="CH17" s="50"/>
      <c r="CI17" s="50"/>
      <c r="CJ17" s="50"/>
      <c r="CK17" s="50"/>
      <c r="CL17" s="50"/>
      <c r="CM17" s="50"/>
      <c r="CN17" s="50"/>
      <c r="CO17" s="50"/>
      <c r="CP17" s="50"/>
      <c r="CQ17" s="50"/>
      <c r="CR17" s="50"/>
      <c r="CS17" s="50"/>
      <c r="CT17" s="50"/>
      <c r="CU17" s="50"/>
      <c r="CV17" s="50"/>
      <c r="CW17" s="50"/>
      <c r="CX17" s="50"/>
      <c r="CY17" s="50"/>
      <c r="CZ17" s="50"/>
      <c r="DA17" s="50"/>
      <c r="DB17" s="50"/>
      <c r="DC17" s="50"/>
      <c r="DD17" s="50"/>
      <c r="DE17" s="50"/>
      <c r="DF17" s="50"/>
      <c r="DG17" s="50"/>
      <c r="DH17" s="50"/>
      <c r="DI17" s="50"/>
      <c r="DJ17" s="50"/>
      <c r="DK17" s="50"/>
      <c r="DL17" s="50"/>
      <c r="DM17" s="50"/>
      <c r="DN17" s="50"/>
      <c r="DO17" s="50"/>
      <c r="DP17" s="50"/>
      <c r="DQ17" s="50"/>
      <c r="DR17" s="50"/>
      <c r="DS17" s="50"/>
      <c r="DT17" s="50"/>
      <c r="DU17" s="50"/>
      <c r="DV17" s="50"/>
      <c r="DW17" s="50"/>
      <c r="DX17" s="50"/>
      <c r="DY17" s="50"/>
      <c r="DZ17" s="50"/>
      <c r="EA17" s="50"/>
      <c r="EB17" s="50"/>
      <c r="EC17" s="50"/>
      <c r="ED17" s="50"/>
      <c r="EE17" s="50"/>
    </row>
    <row r="18" spans="1:135" s="2" customFormat="1" ht="13.5" x14ac:dyDescent="0.25">
      <c r="A18" s="54" t="s">
        <v>42</v>
      </c>
      <c r="B18" s="43"/>
      <c r="C18" s="18"/>
      <c r="D18" s="26"/>
      <c r="E18" s="35"/>
      <c r="F18" s="36"/>
      <c r="G18" s="35"/>
      <c r="H18" s="36"/>
      <c r="I18" s="35"/>
      <c r="J18" s="37"/>
      <c r="K18" s="55"/>
      <c r="L18" s="37"/>
      <c r="M18" s="35"/>
      <c r="N18" s="37"/>
      <c r="O18" s="35"/>
      <c r="P18" s="37"/>
      <c r="Q18" s="35"/>
      <c r="R18" s="37"/>
      <c r="S18" s="35"/>
      <c r="T18" s="37"/>
      <c r="U18" s="35"/>
      <c r="V18" s="37"/>
      <c r="W18" s="35"/>
      <c r="X18" s="37"/>
      <c r="Y18" s="35"/>
      <c r="Z18" s="37"/>
      <c r="AA18" s="35"/>
      <c r="AB18" s="37"/>
      <c r="AC18" s="35"/>
      <c r="AD18" s="37"/>
      <c r="AE18" s="35"/>
      <c r="AF18" s="37"/>
      <c r="AG18" s="35"/>
      <c r="AH18" s="37"/>
      <c r="AI18" s="35"/>
      <c r="AJ18" s="37"/>
      <c r="AK18" s="35"/>
      <c r="AL18" s="37"/>
      <c r="AM18" s="44"/>
      <c r="AN18" s="37"/>
      <c r="AO18" s="40"/>
      <c r="AP18" s="40"/>
      <c r="AQ18" s="41"/>
      <c r="AR18" s="41"/>
      <c r="AS18" s="56"/>
      <c r="BV18" s="50"/>
      <c r="BW18" s="50"/>
      <c r="BX18" s="51"/>
      <c r="BY18" s="50"/>
      <c r="BZ18" s="50"/>
      <c r="CA18" s="50"/>
      <c r="CB18" s="50"/>
      <c r="CC18" s="50"/>
      <c r="CD18" s="50"/>
      <c r="CE18" s="50"/>
      <c r="CF18" s="50"/>
      <c r="CG18" s="50"/>
      <c r="CH18" s="50"/>
      <c r="CI18" s="50"/>
      <c r="CJ18" s="50"/>
      <c r="CK18" s="50"/>
      <c r="CL18" s="50"/>
      <c r="CM18" s="50"/>
      <c r="CN18" s="50"/>
      <c r="CO18" s="50"/>
      <c r="CP18" s="50"/>
      <c r="CQ18" s="50"/>
      <c r="CR18" s="50"/>
      <c r="CS18" s="50"/>
      <c r="CT18" s="50"/>
      <c r="CU18" s="50"/>
      <c r="CV18" s="50"/>
      <c r="CW18" s="50"/>
      <c r="CX18" s="50"/>
      <c r="CY18" s="50"/>
      <c r="CZ18" s="50"/>
      <c r="DA18" s="50"/>
      <c r="DB18" s="50"/>
      <c r="DC18" s="50"/>
      <c r="DD18" s="50"/>
      <c r="DE18" s="50"/>
      <c r="DF18" s="50"/>
      <c r="DG18" s="50"/>
      <c r="DH18" s="50"/>
      <c r="DI18" s="50"/>
      <c r="DJ18" s="50"/>
      <c r="DK18" s="50"/>
      <c r="DL18" s="50"/>
      <c r="DM18" s="50"/>
      <c r="DN18" s="50"/>
      <c r="DO18" s="50"/>
      <c r="DP18" s="50"/>
      <c r="DQ18" s="50"/>
      <c r="DR18" s="50"/>
      <c r="DS18" s="50"/>
      <c r="DT18" s="50"/>
      <c r="DU18" s="50"/>
      <c r="DV18" s="50"/>
      <c r="DW18" s="50"/>
      <c r="DX18" s="50"/>
      <c r="DY18" s="50"/>
      <c r="DZ18" s="50"/>
      <c r="EA18" s="50"/>
      <c r="EB18" s="50"/>
      <c r="EC18" s="50"/>
      <c r="ED18" s="50"/>
      <c r="EE18" s="50"/>
    </row>
    <row r="19" spans="1:135" s="2" customFormat="1" ht="13.5" x14ac:dyDescent="0.25">
      <c r="A19" s="57" t="s">
        <v>43</v>
      </c>
      <c r="B19" s="58"/>
      <c r="C19" s="59"/>
      <c r="D19" s="26"/>
      <c r="E19" s="48"/>
      <c r="F19" s="49"/>
      <c r="G19" s="48"/>
      <c r="H19" s="49"/>
      <c r="I19" s="48"/>
      <c r="J19" s="60"/>
      <c r="K19" s="38"/>
      <c r="L19" s="61"/>
      <c r="M19" s="62"/>
      <c r="N19" s="61"/>
      <c r="O19" s="62"/>
      <c r="P19" s="61"/>
      <c r="Q19" s="62"/>
      <c r="R19" s="61"/>
      <c r="S19" s="62"/>
      <c r="T19" s="61"/>
      <c r="U19" s="62"/>
      <c r="V19" s="61"/>
      <c r="W19" s="62"/>
      <c r="X19" s="61"/>
      <c r="Y19" s="62"/>
      <c r="Z19" s="61"/>
      <c r="AA19" s="62"/>
      <c r="AB19" s="61"/>
      <c r="AC19" s="62"/>
      <c r="AD19" s="61"/>
      <c r="AE19" s="62"/>
      <c r="AF19" s="61"/>
      <c r="AG19" s="48"/>
      <c r="AH19" s="60"/>
      <c r="AI19" s="48"/>
      <c r="AJ19" s="60"/>
      <c r="AK19" s="48"/>
      <c r="AL19" s="60"/>
      <c r="AM19" s="63"/>
      <c r="AN19" s="39"/>
      <c r="AO19" s="64"/>
      <c r="AP19" s="64"/>
      <c r="AQ19" s="65"/>
      <c r="AR19" s="65"/>
      <c r="AS19" s="66"/>
      <c r="BV19" s="50"/>
      <c r="BW19" s="50"/>
      <c r="BX19" s="51"/>
      <c r="BY19" s="50"/>
      <c r="BZ19" s="50"/>
      <c r="CA19" s="50"/>
      <c r="CB19" s="50"/>
      <c r="CC19" s="50"/>
      <c r="CD19" s="50"/>
      <c r="CE19" s="50"/>
      <c r="CF19" s="50"/>
      <c r="CG19" s="50"/>
      <c r="CH19" s="50"/>
      <c r="CI19" s="50"/>
      <c r="CJ19" s="50"/>
      <c r="CK19" s="50"/>
      <c r="CL19" s="50"/>
      <c r="CM19" s="50"/>
      <c r="CN19" s="50"/>
      <c r="CO19" s="50"/>
      <c r="CP19" s="50"/>
      <c r="CQ19" s="50"/>
      <c r="CR19" s="50"/>
      <c r="CS19" s="50"/>
      <c r="CT19" s="50"/>
      <c r="CU19" s="50"/>
      <c r="CV19" s="50"/>
      <c r="CW19" s="50"/>
      <c r="CX19" s="50"/>
      <c r="CY19" s="50"/>
      <c r="CZ19" s="50"/>
      <c r="DA19" s="50"/>
      <c r="DB19" s="50"/>
      <c r="DC19" s="50"/>
      <c r="DD19" s="50"/>
      <c r="DE19" s="50"/>
      <c r="DF19" s="50"/>
      <c r="DG19" s="50"/>
      <c r="DH19" s="50"/>
      <c r="DI19" s="50"/>
      <c r="DJ19" s="50"/>
      <c r="DK19" s="50"/>
      <c r="DL19" s="50"/>
      <c r="DM19" s="50"/>
      <c r="DN19" s="50"/>
      <c r="DO19" s="50"/>
      <c r="DP19" s="50"/>
      <c r="DQ19" s="50"/>
      <c r="DR19" s="50"/>
      <c r="DS19" s="50"/>
      <c r="DT19" s="50"/>
      <c r="DU19" s="50"/>
      <c r="DV19" s="50"/>
      <c r="DW19" s="50"/>
      <c r="DX19" s="50"/>
      <c r="DY19" s="50"/>
      <c r="DZ19" s="50"/>
      <c r="EA19" s="50"/>
      <c r="EB19" s="50"/>
      <c r="EC19" s="50"/>
      <c r="ED19" s="50"/>
      <c r="EE19" s="50"/>
    </row>
    <row r="20" spans="1:135" s="2" customFormat="1" ht="13.5" x14ac:dyDescent="0.25">
      <c r="A20" s="57" t="s">
        <v>44</v>
      </c>
      <c r="B20" s="58"/>
      <c r="C20" s="59"/>
      <c r="D20" s="26"/>
      <c r="E20" s="48"/>
      <c r="F20" s="36"/>
      <c r="G20" s="48"/>
      <c r="H20" s="36"/>
      <c r="I20" s="48"/>
      <c r="J20" s="61"/>
      <c r="K20" s="48"/>
      <c r="L20" s="61"/>
      <c r="M20" s="62"/>
      <c r="N20" s="61"/>
      <c r="O20" s="62"/>
      <c r="P20" s="61"/>
      <c r="Q20" s="62"/>
      <c r="R20" s="61"/>
      <c r="S20" s="62"/>
      <c r="T20" s="61"/>
      <c r="U20" s="62"/>
      <c r="V20" s="61"/>
      <c r="W20" s="62"/>
      <c r="X20" s="61"/>
      <c r="Y20" s="62"/>
      <c r="Z20" s="61"/>
      <c r="AA20" s="62"/>
      <c r="AB20" s="61"/>
      <c r="AC20" s="62"/>
      <c r="AD20" s="61"/>
      <c r="AE20" s="62"/>
      <c r="AF20" s="61"/>
      <c r="AG20" s="62"/>
      <c r="AH20" s="61"/>
      <c r="AI20" s="62"/>
      <c r="AJ20" s="61"/>
      <c r="AK20" s="62"/>
      <c r="AL20" s="61"/>
      <c r="AM20" s="62"/>
      <c r="AN20" s="61"/>
      <c r="AO20" s="64"/>
      <c r="AP20" s="64"/>
      <c r="AQ20" s="65"/>
      <c r="AR20" s="65"/>
      <c r="AS20" s="66"/>
      <c r="BV20" s="50"/>
      <c r="BW20" s="50"/>
      <c r="BX20" s="51"/>
      <c r="BY20" s="50"/>
      <c r="BZ20" s="50"/>
      <c r="CA20" s="50"/>
      <c r="CB20" s="50"/>
      <c r="CC20" s="50"/>
      <c r="CD20" s="50"/>
      <c r="CE20" s="50"/>
      <c r="CF20" s="50"/>
      <c r="CG20" s="50"/>
      <c r="CH20" s="50"/>
      <c r="CI20" s="50"/>
      <c r="CJ20" s="50"/>
      <c r="CK20" s="50"/>
      <c r="CL20" s="50"/>
      <c r="CM20" s="50"/>
      <c r="CN20" s="50"/>
      <c r="CO20" s="50"/>
      <c r="CP20" s="50"/>
      <c r="CQ20" s="50"/>
      <c r="CR20" s="50"/>
      <c r="CS20" s="50"/>
      <c r="CT20" s="50"/>
      <c r="CU20" s="50"/>
      <c r="CV20" s="50"/>
      <c r="CW20" s="50"/>
      <c r="CX20" s="50"/>
      <c r="CY20" s="50"/>
      <c r="CZ20" s="50"/>
      <c r="DA20" s="50"/>
      <c r="DB20" s="50"/>
      <c r="DC20" s="50"/>
      <c r="DD20" s="50"/>
      <c r="DE20" s="50"/>
      <c r="DF20" s="50"/>
      <c r="DG20" s="50"/>
      <c r="DH20" s="50"/>
      <c r="DI20" s="50"/>
      <c r="DJ20" s="50"/>
      <c r="DK20" s="50"/>
      <c r="DL20" s="50"/>
      <c r="DM20" s="50"/>
      <c r="DN20" s="50"/>
      <c r="DO20" s="50"/>
      <c r="DP20" s="50"/>
      <c r="DQ20" s="50"/>
      <c r="DR20" s="50"/>
      <c r="DS20" s="50"/>
      <c r="DT20" s="50"/>
      <c r="DU20" s="50"/>
      <c r="DV20" s="50"/>
      <c r="DW20" s="50"/>
      <c r="DX20" s="50"/>
      <c r="DY20" s="50"/>
      <c r="DZ20" s="50"/>
      <c r="EA20" s="50"/>
      <c r="EB20" s="50"/>
      <c r="EC20" s="50"/>
      <c r="ED20" s="50"/>
      <c r="EE20" s="50"/>
    </row>
    <row r="21" spans="1:135" s="2" customFormat="1" ht="13.5" x14ac:dyDescent="0.25">
      <c r="A21" s="57" t="s">
        <v>45</v>
      </c>
      <c r="B21" s="43"/>
      <c r="C21" s="18"/>
      <c r="D21" s="26"/>
      <c r="E21" s="48"/>
      <c r="F21" s="49"/>
      <c r="G21" s="48"/>
      <c r="H21" s="49"/>
      <c r="I21" s="48"/>
      <c r="J21" s="60"/>
      <c r="K21" s="38"/>
      <c r="L21" s="60"/>
      <c r="M21" s="48"/>
      <c r="N21" s="60"/>
      <c r="O21" s="67"/>
      <c r="P21" s="61"/>
      <c r="Q21" s="67"/>
      <c r="R21" s="61"/>
      <c r="S21" s="67"/>
      <c r="T21" s="61"/>
      <c r="U21" s="67"/>
      <c r="V21" s="61"/>
      <c r="W21" s="67"/>
      <c r="X21" s="61"/>
      <c r="Y21" s="67"/>
      <c r="Z21" s="61"/>
      <c r="AA21" s="67"/>
      <c r="AB21" s="61"/>
      <c r="AC21" s="48"/>
      <c r="AD21" s="60"/>
      <c r="AE21" s="48"/>
      <c r="AF21" s="60"/>
      <c r="AG21" s="62"/>
      <c r="AH21" s="60"/>
      <c r="AI21" s="48"/>
      <c r="AJ21" s="60"/>
      <c r="AK21" s="48"/>
      <c r="AL21" s="60"/>
      <c r="AM21" s="63"/>
      <c r="AN21" s="39"/>
      <c r="AO21" s="64"/>
      <c r="AP21" s="64"/>
      <c r="AQ21" s="65"/>
      <c r="AR21" s="65"/>
      <c r="AS21" s="56"/>
      <c r="BV21" s="50"/>
      <c r="BW21" s="50"/>
      <c r="BX21" s="51"/>
      <c r="BY21" s="50"/>
      <c r="BZ21" s="50"/>
      <c r="CA21" s="50"/>
      <c r="CB21" s="50"/>
      <c r="CC21" s="50"/>
      <c r="CD21" s="50"/>
      <c r="CE21" s="50"/>
      <c r="CF21" s="50"/>
      <c r="CG21" s="50"/>
      <c r="CH21" s="50"/>
      <c r="CI21" s="50"/>
      <c r="CJ21" s="50"/>
      <c r="CK21" s="50"/>
      <c r="CL21" s="50"/>
      <c r="CM21" s="50"/>
      <c r="CN21" s="50"/>
      <c r="CO21" s="50"/>
      <c r="CP21" s="50"/>
      <c r="CQ21" s="50"/>
      <c r="CR21" s="50"/>
      <c r="CS21" s="50"/>
      <c r="CT21" s="50"/>
      <c r="CU21" s="50"/>
      <c r="CV21" s="50"/>
      <c r="CW21" s="50"/>
      <c r="CX21" s="50"/>
      <c r="CY21" s="50"/>
      <c r="CZ21" s="50"/>
      <c r="DA21" s="50"/>
      <c r="DB21" s="50"/>
      <c r="DC21" s="50"/>
      <c r="DD21" s="50"/>
      <c r="DE21" s="50"/>
      <c r="DF21" s="50"/>
      <c r="DG21" s="50"/>
      <c r="DH21" s="50"/>
      <c r="DI21" s="50"/>
      <c r="DJ21" s="50"/>
      <c r="DK21" s="50"/>
      <c r="DL21" s="50"/>
      <c r="DM21" s="50"/>
      <c r="DN21" s="50"/>
      <c r="DO21" s="50"/>
      <c r="DP21" s="50"/>
      <c r="DQ21" s="50"/>
      <c r="DR21" s="50"/>
      <c r="DS21" s="50"/>
      <c r="DT21" s="50"/>
      <c r="DU21" s="50"/>
      <c r="DV21" s="50"/>
      <c r="DW21" s="50"/>
      <c r="DX21" s="50"/>
      <c r="DY21" s="50"/>
      <c r="DZ21" s="50"/>
      <c r="EA21" s="50"/>
      <c r="EB21" s="50"/>
      <c r="EC21" s="50"/>
      <c r="ED21" s="50"/>
      <c r="EE21" s="50"/>
    </row>
    <row r="22" spans="1:135" s="2" customFormat="1" ht="13.5" x14ac:dyDescent="0.25">
      <c r="A22" s="68" t="s">
        <v>46</v>
      </c>
      <c r="B22" s="69"/>
      <c r="C22" s="18"/>
      <c r="D22" s="26"/>
      <c r="E22" s="67"/>
      <c r="F22" s="70"/>
      <c r="G22" s="67"/>
      <c r="H22" s="70"/>
      <c r="I22" s="67"/>
      <c r="J22" s="61"/>
      <c r="K22" s="55"/>
      <c r="L22" s="61"/>
      <c r="M22" s="67"/>
      <c r="N22" s="61"/>
      <c r="O22" s="67"/>
      <c r="P22" s="61"/>
      <c r="Q22" s="67"/>
      <c r="R22" s="61"/>
      <c r="S22" s="67"/>
      <c r="T22" s="61"/>
      <c r="U22" s="67"/>
      <c r="V22" s="61"/>
      <c r="W22" s="67"/>
      <c r="X22" s="61"/>
      <c r="Y22" s="67"/>
      <c r="Z22" s="61"/>
      <c r="AA22" s="67"/>
      <c r="AB22" s="61"/>
      <c r="AC22" s="67"/>
      <c r="AD22" s="61"/>
      <c r="AE22" s="67"/>
      <c r="AF22" s="61"/>
      <c r="AG22" s="67"/>
      <c r="AH22" s="61"/>
      <c r="AI22" s="67"/>
      <c r="AJ22" s="61"/>
      <c r="AK22" s="67"/>
      <c r="AL22" s="61"/>
      <c r="AM22" s="71"/>
      <c r="AN22" s="61"/>
      <c r="AO22" s="64"/>
      <c r="AP22" s="64"/>
      <c r="AQ22" s="65"/>
      <c r="AR22" s="65"/>
      <c r="AS22" s="33"/>
      <c r="BV22" s="50"/>
      <c r="BW22" s="50"/>
      <c r="BX22" s="51"/>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50"/>
      <c r="ED22" s="50"/>
      <c r="EE22" s="50"/>
    </row>
    <row r="23" spans="1:135" s="2" customFormat="1" ht="13.5" x14ac:dyDescent="0.25">
      <c r="A23" s="68" t="s">
        <v>47</v>
      </c>
      <c r="B23" s="69"/>
      <c r="C23" s="18"/>
      <c r="D23" s="26"/>
      <c r="E23" s="67"/>
      <c r="F23" s="70"/>
      <c r="G23" s="67"/>
      <c r="H23" s="70"/>
      <c r="I23" s="67"/>
      <c r="J23" s="61"/>
      <c r="K23" s="55"/>
      <c r="L23" s="61"/>
      <c r="M23" s="67"/>
      <c r="N23" s="61"/>
      <c r="O23" s="67"/>
      <c r="P23" s="61"/>
      <c r="Q23" s="67"/>
      <c r="R23" s="61"/>
      <c r="S23" s="67"/>
      <c r="T23" s="61"/>
      <c r="U23" s="67"/>
      <c r="V23" s="61"/>
      <c r="W23" s="67"/>
      <c r="X23" s="61"/>
      <c r="Y23" s="67"/>
      <c r="Z23" s="61"/>
      <c r="AA23" s="67"/>
      <c r="AB23" s="61"/>
      <c r="AC23" s="67"/>
      <c r="AD23" s="61"/>
      <c r="AE23" s="67"/>
      <c r="AF23" s="61"/>
      <c r="AG23" s="67"/>
      <c r="AH23" s="61"/>
      <c r="AI23" s="67"/>
      <c r="AJ23" s="61"/>
      <c r="AK23" s="67"/>
      <c r="AL23" s="61"/>
      <c r="AM23" s="71"/>
      <c r="AN23" s="61"/>
      <c r="AO23" s="64"/>
      <c r="AP23" s="64"/>
      <c r="AQ23" s="65"/>
      <c r="AR23" s="65"/>
      <c r="AS23" s="33"/>
      <c r="BV23" s="50"/>
      <c r="BW23" s="50"/>
      <c r="BX23" s="51"/>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50"/>
      <c r="ED23" s="50"/>
      <c r="EE23" s="50"/>
    </row>
    <row r="24" spans="1:135" s="2" customFormat="1" ht="13.5" x14ac:dyDescent="0.25">
      <c r="A24" s="68" t="s">
        <v>48</v>
      </c>
      <c r="B24" s="72"/>
      <c r="C24" s="18"/>
      <c r="D24" s="26"/>
      <c r="E24" s="38"/>
      <c r="F24" s="39"/>
      <c r="G24" s="67"/>
      <c r="H24" s="70"/>
      <c r="I24" s="67"/>
      <c r="J24" s="61"/>
      <c r="K24" s="55"/>
      <c r="L24" s="61"/>
      <c r="M24" s="67"/>
      <c r="N24" s="61"/>
      <c r="O24" s="67"/>
      <c r="P24" s="61"/>
      <c r="Q24" s="67"/>
      <c r="R24" s="61"/>
      <c r="S24" s="67"/>
      <c r="T24" s="61"/>
      <c r="U24" s="67"/>
      <c r="V24" s="61"/>
      <c r="W24" s="67"/>
      <c r="X24" s="61"/>
      <c r="Y24" s="67"/>
      <c r="Z24" s="61"/>
      <c r="AA24" s="67"/>
      <c r="AB24" s="61"/>
      <c r="AC24" s="67"/>
      <c r="AD24" s="61"/>
      <c r="AE24" s="67"/>
      <c r="AF24" s="61"/>
      <c r="AG24" s="67"/>
      <c r="AH24" s="61"/>
      <c r="AI24" s="67"/>
      <c r="AJ24" s="61"/>
      <c r="AK24" s="67"/>
      <c r="AL24" s="61"/>
      <c r="AM24" s="71"/>
      <c r="AN24" s="61"/>
      <c r="AO24" s="64"/>
      <c r="AP24" s="64"/>
      <c r="AQ24" s="65"/>
      <c r="AR24" s="65"/>
      <c r="AS24" s="33"/>
      <c r="BV24" s="50"/>
      <c r="BW24" s="50"/>
      <c r="BX24" s="51"/>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50"/>
      <c r="ED24" s="50"/>
      <c r="EE24" s="50"/>
    </row>
    <row r="25" spans="1:135" s="79" customFormat="1" ht="16.149999999999999" customHeight="1" x14ac:dyDescent="0.25">
      <c r="A25" s="73" t="s">
        <v>49</v>
      </c>
      <c r="B25" s="74"/>
      <c r="C25" s="75"/>
      <c r="D25" s="75"/>
      <c r="E25" s="76"/>
      <c r="F25" s="60"/>
      <c r="G25" s="48"/>
      <c r="H25" s="49"/>
      <c r="I25" s="60"/>
      <c r="J25" s="60"/>
      <c r="K25" s="60"/>
      <c r="L25" s="60"/>
      <c r="M25" s="67"/>
      <c r="N25" s="61"/>
      <c r="O25" s="67"/>
      <c r="P25" s="61"/>
      <c r="Q25" s="67"/>
      <c r="R25" s="61"/>
      <c r="S25" s="67"/>
      <c r="T25" s="61"/>
      <c r="U25" s="67"/>
      <c r="V25" s="61"/>
      <c r="W25" s="67"/>
      <c r="X25" s="61"/>
      <c r="Y25" s="67"/>
      <c r="Z25" s="61"/>
      <c r="AA25" s="67"/>
      <c r="AB25" s="61"/>
      <c r="AC25" s="67"/>
      <c r="AD25" s="61"/>
      <c r="AE25" s="67"/>
      <c r="AF25" s="61"/>
      <c r="AG25" s="67"/>
      <c r="AH25" s="61"/>
      <c r="AI25" s="67"/>
      <c r="AJ25" s="61"/>
      <c r="AK25" s="67"/>
      <c r="AL25" s="61"/>
      <c r="AM25" s="71"/>
      <c r="AN25" s="61"/>
      <c r="AO25" s="64"/>
      <c r="AP25" s="64"/>
      <c r="AQ25" s="65"/>
      <c r="AR25" s="65"/>
      <c r="AS25" s="66"/>
      <c r="AT25" s="77"/>
      <c r="AU25" s="77"/>
      <c r="AV25" s="77"/>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50"/>
      <c r="BW25" s="50"/>
      <c r="BX25" s="50"/>
      <c r="BY25" s="78"/>
      <c r="BZ25" s="78"/>
      <c r="CA25" s="78"/>
      <c r="CB25" s="78"/>
      <c r="CC25" s="78"/>
      <c r="CD25" s="78"/>
      <c r="CE25" s="78"/>
      <c r="CF25" s="78"/>
      <c r="CG25" s="78"/>
      <c r="CH25" s="78"/>
      <c r="CI25" s="78"/>
      <c r="CJ25" s="78"/>
      <c r="CK25" s="78"/>
      <c r="CL25" s="78"/>
      <c r="CM25" s="78"/>
      <c r="CN25" s="78"/>
      <c r="CO25" s="78"/>
      <c r="CP25" s="78"/>
      <c r="CQ25" s="78"/>
      <c r="CR25" s="78"/>
      <c r="CS25" s="78"/>
      <c r="CT25" s="78"/>
      <c r="CU25" s="78"/>
      <c r="CV25" s="78"/>
      <c r="CW25" s="78"/>
      <c r="CX25" s="78"/>
      <c r="CY25" s="78"/>
      <c r="CZ25" s="78"/>
      <c r="DA25" s="78"/>
      <c r="DB25" s="78"/>
      <c r="DC25" s="78"/>
      <c r="DD25" s="78"/>
      <c r="DE25" s="78"/>
      <c r="DF25" s="78"/>
      <c r="DG25" s="78"/>
      <c r="DH25" s="78"/>
      <c r="DI25" s="78"/>
      <c r="DJ25" s="78"/>
      <c r="DK25" s="78"/>
      <c r="DL25" s="78"/>
      <c r="DM25" s="78"/>
      <c r="DN25" s="78"/>
      <c r="DO25" s="78"/>
      <c r="DP25" s="78"/>
      <c r="DQ25" s="78"/>
      <c r="DR25" s="78"/>
      <c r="DS25" s="78"/>
      <c r="DT25" s="78"/>
      <c r="DU25" s="78"/>
      <c r="DV25" s="78"/>
      <c r="DW25" s="78"/>
      <c r="DX25" s="78"/>
      <c r="DY25" s="78"/>
      <c r="DZ25" s="78"/>
      <c r="EA25" s="78"/>
      <c r="EB25" s="78"/>
      <c r="EC25" s="78"/>
      <c r="ED25" s="78"/>
      <c r="EE25" s="78"/>
    </row>
    <row r="26" spans="1:135" s="2" customFormat="1" ht="16.149999999999999" customHeight="1" x14ac:dyDescent="0.25">
      <c r="A26" s="80" t="s">
        <v>50</v>
      </c>
      <c r="B26" s="81"/>
      <c r="C26" s="47"/>
      <c r="D26" s="26"/>
      <c r="E26" s="82"/>
      <c r="F26" s="83"/>
      <c r="G26" s="84"/>
      <c r="H26" s="85"/>
      <c r="I26" s="84"/>
      <c r="J26" s="83"/>
      <c r="K26" s="86"/>
      <c r="L26" s="83"/>
      <c r="M26" s="84"/>
      <c r="N26" s="83"/>
      <c r="O26" s="84"/>
      <c r="P26" s="83"/>
      <c r="Q26" s="84"/>
      <c r="R26" s="83"/>
      <c r="S26" s="84"/>
      <c r="T26" s="83"/>
      <c r="U26" s="84"/>
      <c r="V26" s="83"/>
      <c r="W26" s="84"/>
      <c r="X26" s="83"/>
      <c r="Y26" s="84"/>
      <c r="Z26" s="83"/>
      <c r="AA26" s="84"/>
      <c r="AB26" s="83"/>
      <c r="AC26" s="84"/>
      <c r="AD26" s="83"/>
      <c r="AE26" s="84"/>
      <c r="AF26" s="83"/>
      <c r="AG26" s="84"/>
      <c r="AH26" s="83"/>
      <c r="AI26" s="84"/>
      <c r="AJ26" s="83"/>
      <c r="AK26" s="84"/>
      <c r="AL26" s="83"/>
      <c r="AM26" s="87"/>
      <c r="AN26" s="83"/>
      <c r="AO26" s="88"/>
      <c r="AP26" s="88"/>
      <c r="AQ26" s="89"/>
      <c r="AR26" s="89"/>
      <c r="AS26" s="90"/>
      <c r="BV26" s="50"/>
      <c r="BW26" s="50"/>
      <c r="BX26" s="51"/>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50"/>
      <c r="ED26" s="50"/>
      <c r="EE26" s="50"/>
    </row>
    <row r="27" spans="1:135" s="10" customFormat="1" ht="13.5" x14ac:dyDescent="0.25">
      <c r="A27" s="7" t="s">
        <v>51</v>
      </c>
      <c r="B27" s="7"/>
      <c r="C27" s="8"/>
      <c r="D27" s="8"/>
      <c r="E27" s="8"/>
      <c r="F27" s="91"/>
      <c r="G27" s="91" t="s">
        <v>52</v>
      </c>
      <c r="H27" s="92"/>
      <c r="I27" s="92"/>
      <c r="J27" s="91"/>
      <c r="K27" s="91"/>
      <c r="L27" s="91"/>
      <c r="M27" s="91"/>
      <c r="N27" s="91"/>
      <c r="O27" s="91"/>
      <c r="P27" s="91"/>
      <c r="Q27" s="91"/>
      <c r="R27" s="91"/>
      <c r="S27" s="91"/>
      <c r="T27" s="91"/>
      <c r="U27" s="91"/>
      <c r="V27" s="91"/>
      <c r="W27" s="91"/>
      <c r="X27" s="91"/>
      <c r="Y27" s="93"/>
      <c r="Z27" s="93"/>
      <c r="AA27" s="93"/>
      <c r="AB27" s="93"/>
      <c r="AC27" s="93"/>
      <c r="AD27" s="93"/>
      <c r="AE27" s="93"/>
      <c r="AF27" s="93"/>
      <c r="AG27" s="93"/>
      <c r="AH27" s="93"/>
      <c r="AI27" s="93"/>
      <c r="AJ27" s="93"/>
      <c r="AK27" s="93"/>
      <c r="AL27" s="93"/>
      <c r="AM27" s="93"/>
      <c r="AN27" s="93"/>
      <c r="AO27" s="93"/>
      <c r="AP27" s="94"/>
      <c r="AQ27" s="95"/>
      <c r="AR27" s="96"/>
      <c r="BV27" s="97"/>
      <c r="BW27" s="97"/>
      <c r="BX27" s="98"/>
      <c r="BY27" s="97"/>
      <c r="BZ27" s="97"/>
      <c r="CA27" s="97"/>
      <c r="CB27" s="97"/>
      <c r="CC27" s="97"/>
      <c r="CD27" s="97"/>
      <c r="CE27" s="97"/>
      <c r="CF27" s="97"/>
      <c r="CG27" s="97"/>
      <c r="CH27" s="97"/>
      <c r="CI27" s="97"/>
      <c r="CJ27" s="97"/>
      <c r="CK27" s="97"/>
      <c r="CL27" s="97"/>
      <c r="CM27" s="97"/>
      <c r="CN27" s="97"/>
      <c r="CO27" s="97"/>
      <c r="CP27" s="97"/>
      <c r="CQ27" s="97"/>
      <c r="CR27" s="97"/>
      <c r="CS27" s="97"/>
      <c r="CT27" s="97"/>
      <c r="CU27" s="97"/>
      <c r="CV27" s="97"/>
      <c r="CW27" s="97"/>
      <c r="CX27" s="97"/>
      <c r="CY27" s="97"/>
      <c r="CZ27" s="97"/>
      <c r="DA27" s="97"/>
      <c r="DB27" s="97"/>
      <c r="DC27" s="97"/>
      <c r="DD27" s="97"/>
      <c r="DE27" s="97"/>
      <c r="DF27" s="97"/>
      <c r="DG27" s="97"/>
      <c r="DH27" s="97"/>
      <c r="DI27" s="97"/>
      <c r="DJ27" s="97"/>
      <c r="DK27" s="97"/>
      <c r="DL27" s="97"/>
      <c r="DM27" s="97"/>
      <c r="DN27" s="97"/>
      <c r="DO27" s="97"/>
      <c r="DP27" s="97"/>
      <c r="DQ27" s="97"/>
      <c r="DR27" s="97"/>
      <c r="DS27" s="97"/>
      <c r="DT27" s="97"/>
      <c r="DU27" s="97"/>
      <c r="DV27" s="97"/>
      <c r="DW27" s="97"/>
      <c r="DX27" s="97"/>
      <c r="DY27" s="97"/>
      <c r="DZ27" s="97"/>
      <c r="EA27" s="97"/>
      <c r="EB27" s="97"/>
      <c r="EC27" s="97"/>
      <c r="ED27" s="97"/>
      <c r="EE27" s="97"/>
    </row>
    <row r="28" spans="1:135" s="2" customFormat="1" ht="14.25" customHeight="1" x14ac:dyDescent="0.25">
      <c r="A28" s="2005" t="s">
        <v>53</v>
      </c>
      <c r="B28" s="2008" t="s">
        <v>8</v>
      </c>
      <c r="C28" s="2009"/>
      <c r="D28" s="2010"/>
      <c r="E28" s="2027" t="s">
        <v>9</v>
      </c>
      <c r="F28" s="2029"/>
      <c r="G28" s="2029"/>
      <c r="H28" s="2029"/>
      <c r="I28" s="2029"/>
      <c r="J28" s="2029"/>
      <c r="K28" s="2029"/>
      <c r="L28" s="2029"/>
      <c r="M28" s="2029"/>
      <c r="N28" s="2029"/>
      <c r="O28" s="2029"/>
      <c r="P28" s="2029"/>
      <c r="Q28" s="2029"/>
      <c r="R28" s="2029"/>
      <c r="S28" s="2029"/>
      <c r="T28" s="2029"/>
      <c r="U28" s="2029"/>
      <c r="V28" s="2029"/>
      <c r="W28" s="2029"/>
      <c r="X28" s="2029"/>
      <c r="Y28" s="2029"/>
      <c r="Z28" s="2029"/>
      <c r="AA28" s="2029"/>
      <c r="AB28" s="2029"/>
      <c r="AC28" s="2029"/>
      <c r="AD28" s="2029"/>
      <c r="AE28" s="2029"/>
      <c r="AF28" s="2029"/>
      <c r="AG28" s="2029"/>
      <c r="AH28" s="2029"/>
      <c r="AI28" s="2029"/>
      <c r="AJ28" s="2029"/>
      <c r="AK28" s="2029"/>
      <c r="AL28" s="2029"/>
      <c r="AM28" s="2029"/>
      <c r="AN28" s="2028"/>
      <c r="AO28" s="2017" t="s">
        <v>10</v>
      </c>
      <c r="AP28" s="2017" t="s">
        <v>11</v>
      </c>
      <c r="AQ28" s="2017" t="s">
        <v>54</v>
      </c>
      <c r="AR28" s="2022" t="s">
        <v>12</v>
      </c>
      <c r="AS28" s="2025" t="s">
        <v>13</v>
      </c>
      <c r="BV28" s="50"/>
      <c r="BW28" s="51"/>
      <c r="BX28" s="50"/>
      <c r="BY28" s="50"/>
      <c r="BZ28" s="50"/>
      <c r="CA28" s="50"/>
      <c r="CB28" s="50"/>
      <c r="CC28" s="50"/>
      <c r="CD28" s="50"/>
      <c r="CE28" s="50"/>
      <c r="CF28" s="50"/>
      <c r="CG28" s="50"/>
      <c r="CH28" s="50"/>
      <c r="CI28" s="50"/>
      <c r="CJ28" s="50"/>
      <c r="CK28" s="50"/>
      <c r="CL28" s="50"/>
      <c r="CM28" s="50"/>
      <c r="CN28" s="50"/>
      <c r="CO28" s="50"/>
      <c r="CP28" s="50"/>
      <c r="CQ28" s="50"/>
      <c r="CR28" s="50"/>
      <c r="CS28" s="50"/>
      <c r="CT28" s="50"/>
      <c r="CU28" s="50"/>
      <c r="CV28" s="50"/>
      <c r="CW28" s="50"/>
      <c r="CX28" s="50"/>
      <c r="CY28" s="50"/>
      <c r="CZ28" s="50"/>
      <c r="DA28" s="50"/>
      <c r="DB28" s="50"/>
      <c r="DC28" s="50"/>
      <c r="DD28" s="50"/>
      <c r="DE28" s="50"/>
      <c r="DF28" s="50"/>
      <c r="DG28" s="50"/>
      <c r="DH28" s="50"/>
      <c r="DI28" s="50"/>
      <c r="DJ28" s="50"/>
      <c r="DK28" s="50"/>
      <c r="DL28" s="50"/>
      <c r="DM28" s="50"/>
      <c r="DN28" s="50"/>
      <c r="DO28" s="50"/>
      <c r="DP28" s="50"/>
      <c r="DQ28" s="50"/>
      <c r="DR28" s="50"/>
      <c r="DS28" s="50"/>
      <c r="DT28" s="50"/>
      <c r="DU28" s="50"/>
      <c r="DV28" s="50"/>
      <c r="DW28" s="50"/>
      <c r="DX28" s="50"/>
      <c r="DY28" s="50"/>
      <c r="DZ28" s="50"/>
      <c r="EA28" s="50"/>
      <c r="EB28" s="50"/>
      <c r="EC28" s="50"/>
      <c r="ED28" s="50"/>
      <c r="EE28" s="50"/>
    </row>
    <row r="29" spans="1:135" s="2" customFormat="1" ht="13.5" x14ac:dyDescent="0.25">
      <c r="A29" s="2006"/>
      <c r="B29" s="2011"/>
      <c r="C29" s="2012"/>
      <c r="D29" s="2013"/>
      <c r="E29" s="2027" t="s">
        <v>55</v>
      </c>
      <c r="F29" s="2028"/>
      <c r="G29" s="2027" t="s">
        <v>16</v>
      </c>
      <c r="H29" s="2028"/>
      <c r="I29" s="2027" t="s">
        <v>17</v>
      </c>
      <c r="J29" s="2028"/>
      <c r="K29" s="2027" t="s">
        <v>18</v>
      </c>
      <c r="L29" s="2028"/>
      <c r="M29" s="2027" t="s">
        <v>19</v>
      </c>
      <c r="N29" s="2028"/>
      <c r="O29" s="2027" t="s">
        <v>20</v>
      </c>
      <c r="P29" s="2028"/>
      <c r="Q29" s="2029" t="s">
        <v>21</v>
      </c>
      <c r="R29" s="2028"/>
      <c r="S29" s="2027" t="s">
        <v>22</v>
      </c>
      <c r="T29" s="2028"/>
      <c r="U29" s="2029" t="s">
        <v>23</v>
      </c>
      <c r="V29" s="2030"/>
      <c r="W29" s="2031" t="s">
        <v>24</v>
      </c>
      <c r="X29" s="2030"/>
      <c r="Y29" s="2031" t="s">
        <v>25</v>
      </c>
      <c r="Z29" s="2029"/>
      <c r="AA29" s="2027" t="s">
        <v>26</v>
      </c>
      <c r="AB29" s="2028"/>
      <c r="AC29" s="2029" t="s">
        <v>27</v>
      </c>
      <c r="AD29" s="2029"/>
      <c r="AE29" s="2027" t="s">
        <v>28</v>
      </c>
      <c r="AF29" s="2028"/>
      <c r="AG29" s="2027" t="s">
        <v>29</v>
      </c>
      <c r="AH29" s="2028"/>
      <c r="AI29" s="2027" t="s">
        <v>30</v>
      </c>
      <c r="AJ29" s="2028"/>
      <c r="AK29" s="2027" t="s">
        <v>31</v>
      </c>
      <c r="AL29" s="2028"/>
      <c r="AM29" s="2029" t="s">
        <v>32</v>
      </c>
      <c r="AN29" s="2028"/>
      <c r="AO29" s="2018"/>
      <c r="AP29" s="2018"/>
      <c r="AQ29" s="2018"/>
      <c r="AR29" s="2023"/>
      <c r="AS29" s="1925"/>
      <c r="BV29" s="50"/>
      <c r="BW29" s="51"/>
      <c r="BX29" s="50"/>
      <c r="BY29" s="50"/>
      <c r="BZ29" s="50"/>
      <c r="CA29" s="50"/>
      <c r="CB29" s="50"/>
      <c r="CC29" s="50"/>
      <c r="CD29" s="50"/>
      <c r="CE29" s="50"/>
      <c r="CF29" s="50"/>
      <c r="CG29" s="50"/>
      <c r="CH29" s="50"/>
      <c r="CI29" s="50"/>
      <c r="CJ29" s="50"/>
      <c r="CK29" s="50"/>
      <c r="CL29" s="50"/>
      <c r="CM29" s="50"/>
      <c r="CN29" s="50"/>
      <c r="CO29" s="50"/>
      <c r="CP29" s="50"/>
      <c r="CQ29" s="50"/>
      <c r="CR29" s="50"/>
      <c r="CS29" s="50"/>
      <c r="CT29" s="50"/>
      <c r="CU29" s="50"/>
      <c r="CV29" s="50"/>
      <c r="CW29" s="50"/>
      <c r="CX29" s="50"/>
      <c r="CY29" s="50"/>
      <c r="CZ29" s="50"/>
      <c r="DA29" s="50"/>
      <c r="DB29" s="50"/>
      <c r="DC29" s="50"/>
      <c r="DD29" s="50"/>
      <c r="DE29" s="50"/>
      <c r="DF29" s="50"/>
      <c r="DG29" s="50"/>
      <c r="DH29" s="50"/>
      <c r="DI29" s="50"/>
      <c r="DJ29" s="50"/>
      <c r="DK29" s="50"/>
      <c r="DL29" s="50"/>
      <c r="DM29" s="50"/>
      <c r="DN29" s="50"/>
      <c r="DO29" s="50"/>
      <c r="DP29" s="50"/>
      <c r="DQ29" s="50"/>
      <c r="DR29" s="50"/>
      <c r="DS29" s="50"/>
      <c r="DT29" s="50"/>
      <c r="DU29" s="50"/>
      <c r="DV29" s="50"/>
      <c r="DW29" s="50"/>
      <c r="DX29" s="50"/>
      <c r="DY29" s="50"/>
      <c r="DZ29" s="50"/>
      <c r="EA29" s="50"/>
      <c r="EB29" s="50"/>
      <c r="EC29" s="50"/>
      <c r="ED29" s="50"/>
      <c r="EE29" s="50"/>
    </row>
    <row r="30" spans="1:135" s="2" customFormat="1" ht="25.5" customHeight="1" x14ac:dyDescent="0.25">
      <c r="A30" s="2007"/>
      <c r="B30" s="99" t="s">
        <v>33</v>
      </c>
      <c r="C30" s="13" t="s">
        <v>34</v>
      </c>
      <c r="D30" s="100" t="s">
        <v>35</v>
      </c>
      <c r="E30" s="101" t="s">
        <v>34</v>
      </c>
      <c r="F30" s="102" t="s">
        <v>35</v>
      </c>
      <c r="G30" s="101" t="s">
        <v>34</v>
      </c>
      <c r="H30" s="102" t="s">
        <v>35</v>
      </c>
      <c r="I30" s="101" t="s">
        <v>34</v>
      </c>
      <c r="J30" s="102" t="s">
        <v>35</v>
      </c>
      <c r="K30" s="101" t="s">
        <v>34</v>
      </c>
      <c r="L30" s="102" t="s">
        <v>35</v>
      </c>
      <c r="M30" s="101" t="s">
        <v>34</v>
      </c>
      <c r="N30" s="102" t="s">
        <v>35</v>
      </c>
      <c r="O30" s="101" t="s">
        <v>34</v>
      </c>
      <c r="P30" s="102" t="s">
        <v>35</v>
      </c>
      <c r="Q30" s="103" t="s">
        <v>34</v>
      </c>
      <c r="R30" s="102" t="s">
        <v>35</v>
      </c>
      <c r="S30" s="101" t="s">
        <v>34</v>
      </c>
      <c r="T30" s="102" t="s">
        <v>35</v>
      </c>
      <c r="U30" s="103" t="s">
        <v>34</v>
      </c>
      <c r="V30" s="104" t="s">
        <v>35</v>
      </c>
      <c r="W30" s="101" t="s">
        <v>34</v>
      </c>
      <c r="X30" s="104" t="s">
        <v>35</v>
      </c>
      <c r="Y30" s="101" t="s">
        <v>34</v>
      </c>
      <c r="Z30" s="104" t="s">
        <v>35</v>
      </c>
      <c r="AA30" s="101" t="s">
        <v>34</v>
      </c>
      <c r="AB30" s="104" t="s">
        <v>35</v>
      </c>
      <c r="AC30" s="101" t="s">
        <v>34</v>
      </c>
      <c r="AD30" s="104" t="s">
        <v>35</v>
      </c>
      <c r="AE30" s="101" t="s">
        <v>34</v>
      </c>
      <c r="AF30" s="104" t="s">
        <v>35</v>
      </c>
      <c r="AG30" s="101" t="s">
        <v>34</v>
      </c>
      <c r="AH30" s="104" t="s">
        <v>35</v>
      </c>
      <c r="AI30" s="101" t="s">
        <v>34</v>
      </c>
      <c r="AJ30" s="104" t="s">
        <v>35</v>
      </c>
      <c r="AK30" s="101" t="s">
        <v>34</v>
      </c>
      <c r="AL30" s="104" t="s">
        <v>35</v>
      </c>
      <c r="AM30" s="101" t="s">
        <v>34</v>
      </c>
      <c r="AN30" s="102" t="s">
        <v>35</v>
      </c>
      <c r="AO30" s="2019"/>
      <c r="AP30" s="2019"/>
      <c r="AQ30" s="2019"/>
      <c r="AR30" s="2024"/>
      <c r="AS30" s="2026"/>
      <c r="BV30" s="50"/>
      <c r="BW30" s="51"/>
      <c r="BX30" s="50"/>
      <c r="BY30" s="50"/>
      <c r="BZ30" s="50"/>
      <c r="CA30" s="50"/>
      <c r="CB30" s="50"/>
      <c r="CC30" s="50"/>
      <c r="CD30" s="50"/>
      <c r="CE30" s="50"/>
      <c r="CF30" s="50"/>
      <c r="CG30" s="50"/>
      <c r="CH30" s="50"/>
      <c r="CI30" s="50"/>
      <c r="CJ30" s="50"/>
      <c r="CK30" s="50"/>
      <c r="CL30" s="50"/>
      <c r="CM30" s="50"/>
      <c r="CN30" s="50"/>
      <c r="CO30" s="50"/>
      <c r="CP30" s="50"/>
      <c r="CQ30" s="50"/>
      <c r="CR30" s="50"/>
      <c r="CS30" s="50"/>
      <c r="CT30" s="50"/>
      <c r="CU30" s="50"/>
      <c r="CV30" s="50"/>
      <c r="CW30" s="50"/>
      <c r="CX30" s="50"/>
      <c r="CY30" s="50"/>
      <c r="CZ30" s="50"/>
      <c r="DA30" s="50"/>
      <c r="DB30" s="50"/>
      <c r="DC30" s="50"/>
      <c r="DD30" s="50"/>
      <c r="DE30" s="50"/>
      <c r="DF30" s="50"/>
      <c r="DG30" s="50"/>
      <c r="DH30" s="50"/>
      <c r="DI30" s="50"/>
      <c r="DJ30" s="50"/>
      <c r="DK30" s="50"/>
      <c r="DL30" s="50"/>
      <c r="DM30" s="50"/>
      <c r="DN30" s="50"/>
      <c r="DO30" s="50"/>
      <c r="DP30" s="50"/>
      <c r="DQ30" s="50"/>
      <c r="DR30" s="50"/>
      <c r="DS30" s="50"/>
      <c r="DT30" s="50"/>
      <c r="DU30" s="50"/>
      <c r="DV30" s="50"/>
      <c r="DW30" s="50"/>
      <c r="DX30" s="50"/>
      <c r="DY30" s="50"/>
      <c r="DZ30" s="50"/>
      <c r="EA30" s="50"/>
      <c r="EB30" s="50"/>
      <c r="EC30" s="50"/>
      <c r="ED30" s="50"/>
      <c r="EE30" s="50"/>
    </row>
    <row r="31" spans="1:135" s="2" customFormat="1" ht="13.5" x14ac:dyDescent="0.25">
      <c r="A31" s="105" t="s">
        <v>56</v>
      </c>
      <c r="B31" s="106"/>
      <c r="C31" s="107"/>
      <c r="D31" s="108"/>
      <c r="E31" s="27"/>
      <c r="F31" s="28"/>
      <c r="G31" s="27"/>
      <c r="H31" s="29"/>
      <c r="I31" s="27"/>
      <c r="J31" s="29"/>
      <c r="K31" s="27"/>
      <c r="L31" s="29"/>
      <c r="M31" s="27"/>
      <c r="N31" s="29"/>
      <c r="O31" s="27"/>
      <c r="P31" s="29"/>
      <c r="Q31" s="109"/>
      <c r="R31" s="29"/>
      <c r="S31" s="27"/>
      <c r="T31" s="29"/>
      <c r="U31" s="109"/>
      <c r="V31" s="110"/>
      <c r="W31" s="110"/>
      <c r="X31" s="110"/>
      <c r="Y31" s="110"/>
      <c r="Z31" s="110"/>
      <c r="AA31" s="110"/>
      <c r="AB31" s="110"/>
      <c r="AC31" s="110"/>
      <c r="AD31" s="110"/>
      <c r="AE31" s="110"/>
      <c r="AF31" s="110"/>
      <c r="AG31" s="110"/>
      <c r="AH31" s="110"/>
      <c r="AI31" s="110"/>
      <c r="AJ31" s="110"/>
      <c r="AK31" s="110"/>
      <c r="AL31" s="111"/>
      <c r="AM31" s="111"/>
      <c r="AN31" s="29"/>
      <c r="AO31" s="112"/>
      <c r="AP31" s="112"/>
      <c r="AQ31" s="107"/>
      <c r="AR31" s="32"/>
      <c r="AS31" s="32"/>
      <c r="BV31" s="50"/>
      <c r="BW31" s="51"/>
      <c r="BX31" s="50"/>
      <c r="BY31" s="50"/>
      <c r="BZ31" s="50"/>
      <c r="CA31" s="50"/>
      <c r="CB31" s="50"/>
      <c r="CC31" s="50"/>
      <c r="CD31" s="50"/>
      <c r="CE31" s="50"/>
      <c r="CF31" s="50"/>
      <c r="CG31" s="50"/>
      <c r="CH31" s="50"/>
      <c r="CI31" s="50"/>
      <c r="CJ31" s="50"/>
      <c r="CK31" s="50"/>
      <c r="CL31" s="50"/>
      <c r="CM31" s="50"/>
      <c r="CN31" s="50"/>
      <c r="CO31" s="50"/>
      <c r="CP31" s="50"/>
      <c r="CQ31" s="50"/>
      <c r="CR31" s="50"/>
      <c r="CS31" s="50"/>
      <c r="CT31" s="50"/>
      <c r="CU31" s="50"/>
      <c r="CV31" s="50"/>
      <c r="CW31" s="50"/>
      <c r="CX31" s="50"/>
      <c r="CY31" s="50"/>
      <c r="CZ31" s="50"/>
      <c r="DA31" s="50"/>
      <c r="DB31" s="50"/>
      <c r="DC31" s="50"/>
      <c r="DD31" s="50"/>
      <c r="DE31" s="50"/>
      <c r="DF31" s="50"/>
      <c r="DG31" s="50"/>
      <c r="DH31" s="50"/>
      <c r="DI31" s="50"/>
      <c r="DJ31" s="50"/>
      <c r="DK31" s="50"/>
      <c r="DL31" s="50"/>
      <c r="DM31" s="50"/>
      <c r="DN31" s="50"/>
      <c r="DO31" s="50"/>
      <c r="DP31" s="50"/>
      <c r="DQ31" s="50"/>
      <c r="DR31" s="50"/>
      <c r="DS31" s="50"/>
      <c r="DT31" s="50"/>
      <c r="DU31" s="50"/>
      <c r="DV31" s="50"/>
      <c r="DW31" s="50"/>
      <c r="DX31" s="50"/>
      <c r="DY31" s="50"/>
      <c r="DZ31" s="50"/>
      <c r="EA31" s="50"/>
      <c r="EB31" s="50"/>
      <c r="EC31" s="50"/>
      <c r="ED31" s="50"/>
      <c r="EE31" s="50"/>
    </row>
    <row r="32" spans="1:135" s="2" customFormat="1" ht="13.5" x14ac:dyDescent="0.25">
      <c r="A32" s="113" t="s">
        <v>57</v>
      </c>
      <c r="B32" s="114"/>
      <c r="C32" s="115"/>
      <c r="D32" s="116"/>
      <c r="E32" s="35"/>
      <c r="F32" s="36"/>
      <c r="G32" s="35"/>
      <c r="H32" s="37"/>
      <c r="I32" s="35"/>
      <c r="J32" s="37"/>
      <c r="K32" s="35"/>
      <c r="L32" s="37"/>
      <c r="M32" s="35"/>
      <c r="N32" s="37"/>
      <c r="O32" s="35"/>
      <c r="P32" s="37"/>
      <c r="Q32" s="117"/>
      <c r="R32" s="37"/>
      <c r="S32" s="35"/>
      <c r="T32" s="37"/>
      <c r="U32" s="117"/>
      <c r="V32" s="118"/>
      <c r="W32" s="118"/>
      <c r="X32" s="118"/>
      <c r="Y32" s="118"/>
      <c r="Z32" s="118"/>
      <c r="AA32" s="118"/>
      <c r="AB32" s="118"/>
      <c r="AC32" s="118"/>
      <c r="AD32" s="118"/>
      <c r="AE32" s="118"/>
      <c r="AF32" s="118"/>
      <c r="AG32" s="118"/>
      <c r="AH32" s="118"/>
      <c r="AI32" s="118"/>
      <c r="AJ32" s="118"/>
      <c r="AK32" s="118"/>
      <c r="AL32" s="119"/>
      <c r="AM32" s="119"/>
      <c r="AN32" s="37"/>
      <c r="AO32" s="112"/>
      <c r="AP32" s="112"/>
      <c r="AQ32" s="115"/>
      <c r="AR32" s="120"/>
      <c r="AS32" s="120"/>
      <c r="BV32" s="50"/>
      <c r="BW32" s="51"/>
      <c r="BX32" s="50"/>
      <c r="BY32" s="50"/>
      <c r="BZ32" s="50"/>
      <c r="CA32" s="50"/>
      <c r="CB32" s="50"/>
      <c r="CC32" s="50"/>
      <c r="CD32" s="50"/>
      <c r="CE32" s="50"/>
      <c r="CF32" s="50"/>
      <c r="CG32" s="50"/>
      <c r="CH32" s="50"/>
      <c r="CI32" s="50"/>
      <c r="CJ32" s="50"/>
      <c r="CK32" s="50"/>
      <c r="CL32" s="50"/>
      <c r="CM32" s="50"/>
      <c r="CN32" s="50"/>
      <c r="CO32" s="50"/>
      <c r="CP32" s="50"/>
      <c r="CQ32" s="50"/>
      <c r="CR32" s="50"/>
      <c r="CS32" s="50"/>
      <c r="CT32" s="50"/>
      <c r="CU32" s="50"/>
      <c r="CV32" s="50"/>
      <c r="CW32" s="50"/>
      <c r="CX32" s="50"/>
      <c r="CY32" s="50"/>
      <c r="CZ32" s="50"/>
      <c r="DA32" s="50"/>
      <c r="DB32" s="50"/>
      <c r="DC32" s="50"/>
      <c r="DD32" s="50"/>
      <c r="DE32" s="50"/>
      <c r="DF32" s="50"/>
      <c r="DG32" s="50"/>
      <c r="DH32" s="50"/>
      <c r="DI32" s="50"/>
      <c r="DJ32" s="50"/>
      <c r="DK32" s="50"/>
      <c r="DL32" s="50"/>
      <c r="DM32" s="50"/>
      <c r="DN32" s="50"/>
      <c r="DO32" s="50"/>
      <c r="DP32" s="50"/>
      <c r="DQ32" s="50"/>
      <c r="DR32" s="50"/>
      <c r="DS32" s="50"/>
      <c r="DT32" s="50"/>
      <c r="DU32" s="50"/>
      <c r="DV32" s="50"/>
      <c r="DW32" s="50"/>
      <c r="DX32" s="50"/>
      <c r="DY32" s="50"/>
      <c r="DZ32" s="50"/>
      <c r="EA32" s="50"/>
      <c r="EB32" s="50"/>
      <c r="EC32" s="50"/>
      <c r="ED32" s="50"/>
      <c r="EE32" s="50"/>
    </row>
    <row r="33" spans="1:135" s="2" customFormat="1" ht="13.5" x14ac:dyDescent="0.25">
      <c r="A33" s="121" t="s">
        <v>58</v>
      </c>
      <c r="B33" s="114"/>
      <c r="C33" s="115"/>
      <c r="D33" s="122"/>
      <c r="E33" s="35"/>
      <c r="F33" s="36"/>
      <c r="G33" s="35"/>
      <c r="H33" s="37"/>
      <c r="I33" s="35"/>
      <c r="J33" s="37"/>
      <c r="K33" s="35"/>
      <c r="L33" s="37"/>
      <c r="M33" s="35"/>
      <c r="N33" s="37"/>
      <c r="O33" s="35"/>
      <c r="P33" s="37"/>
      <c r="Q33" s="117"/>
      <c r="R33" s="37"/>
      <c r="S33" s="35"/>
      <c r="T33" s="37"/>
      <c r="U33" s="117"/>
      <c r="V33" s="118"/>
      <c r="W33" s="118"/>
      <c r="X33" s="118"/>
      <c r="Y33" s="118"/>
      <c r="Z33" s="118"/>
      <c r="AA33" s="118"/>
      <c r="AB33" s="118"/>
      <c r="AC33" s="118"/>
      <c r="AD33" s="118"/>
      <c r="AE33" s="118"/>
      <c r="AF33" s="118"/>
      <c r="AG33" s="118"/>
      <c r="AH33" s="118"/>
      <c r="AI33" s="118"/>
      <c r="AJ33" s="118"/>
      <c r="AK33" s="118"/>
      <c r="AL33" s="119"/>
      <c r="AM33" s="119"/>
      <c r="AN33" s="37"/>
      <c r="AO33" s="112"/>
      <c r="AP33" s="112"/>
      <c r="AQ33" s="115"/>
      <c r="AR33" s="41"/>
      <c r="AS33" s="41"/>
      <c r="BV33" s="50"/>
      <c r="BW33" s="51"/>
      <c r="BX33" s="50"/>
      <c r="BY33" s="50"/>
      <c r="BZ33" s="50"/>
      <c r="CA33" s="50"/>
      <c r="CB33" s="50"/>
      <c r="CC33" s="50"/>
      <c r="CD33" s="50"/>
      <c r="CE33" s="50"/>
      <c r="CF33" s="50"/>
      <c r="CG33" s="50"/>
      <c r="CH33" s="50"/>
      <c r="CI33" s="50"/>
      <c r="CJ33" s="50"/>
      <c r="CK33" s="50"/>
      <c r="CL33" s="50"/>
      <c r="CM33" s="50"/>
      <c r="CN33" s="50"/>
      <c r="CO33" s="50"/>
      <c r="CP33" s="50"/>
      <c r="CQ33" s="50"/>
      <c r="CR33" s="50"/>
      <c r="CS33" s="50"/>
      <c r="CT33" s="50"/>
      <c r="CU33" s="50"/>
      <c r="CV33" s="50"/>
      <c r="CW33" s="50"/>
      <c r="CX33" s="50"/>
      <c r="CY33" s="50"/>
      <c r="CZ33" s="50"/>
      <c r="DA33" s="50"/>
      <c r="DB33" s="50"/>
      <c r="DC33" s="50"/>
      <c r="DD33" s="50"/>
      <c r="DE33" s="50"/>
      <c r="DF33" s="50"/>
      <c r="DG33" s="50"/>
      <c r="DH33" s="50"/>
      <c r="DI33" s="50"/>
      <c r="DJ33" s="50"/>
      <c r="DK33" s="50"/>
      <c r="DL33" s="50"/>
      <c r="DM33" s="50"/>
      <c r="DN33" s="50"/>
      <c r="DO33" s="50"/>
      <c r="DP33" s="50"/>
      <c r="DQ33" s="50"/>
      <c r="DR33" s="50"/>
      <c r="DS33" s="50"/>
      <c r="DT33" s="50"/>
      <c r="DU33" s="50"/>
      <c r="DV33" s="50"/>
      <c r="DW33" s="50"/>
      <c r="DX33" s="50"/>
      <c r="DY33" s="50"/>
      <c r="DZ33" s="50"/>
      <c r="EA33" s="50"/>
      <c r="EB33" s="50"/>
      <c r="EC33" s="50"/>
      <c r="ED33" s="50"/>
      <c r="EE33" s="50"/>
    </row>
    <row r="34" spans="1:135" s="2" customFormat="1" ht="13.5" x14ac:dyDescent="0.25">
      <c r="A34" s="121" t="s">
        <v>59</v>
      </c>
      <c r="B34" s="114"/>
      <c r="C34" s="115"/>
      <c r="D34" s="122"/>
      <c r="E34" s="48"/>
      <c r="F34" s="49"/>
      <c r="G34" s="48"/>
      <c r="H34" s="60"/>
      <c r="I34" s="48"/>
      <c r="J34" s="60"/>
      <c r="K34" s="48"/>
      <c r="L34" s="60"/>
      <c r="M34" s="48"/>
      <c r="N34" s="60"/>
      <c r="O34" s="35"/>
      <c r="P34" s="37"/>
      <c r="Q34" s="117"/>
      <c r="R34" s="37"/>
      <c r="S34" s="35"/>
      <c r="T34" s="37"/>
      <c r="U34" s="117"/>
      <c r="V34" s="118"/>
      <c r="W34" s="118"/>
      <c r="X34" s="118"/>
      <c r="Y34" s="118"/>
      <c r="Z34" s="118"/>
      <c r="AA34" s="118"/>
      <c r="AB34" s="123"/>
      <c r="AC34" s="62"/>
      <c r="AD34" s="62"/>
      <c r="AE34" s="62"/>
      <c r="AF34" s="62"/>
      <c r="AG34" s="62"/>
      <c r="AH34" s="62"/>
      <c r="AI34" s="62"/>
      <c r="AJ34" s="62"/>
      <c r="AK34" s="62"/>
      <c r="AL34" s="124"/>
      <c r="AM34" s="124"/>
      <c r="AN34" s="39"/>
      <c r="AO34" s="112"/>
      <c r="AP34" s="112"/>
      <c r="AQ34" s="115"/>
      <c r="AR34" s="41"/>
      <c r="AS34" s="41"/>
      <c r="BV34" s="50"/>
      <c r="BW34" s="51"/>
      <c r="BX34" s="50"/>
      <c r="BY34" s="50"/>
      <c r="BZ34" s="50"/>
      <c r="CA34" s="50"/>
      <c r="CB34" s="50"/>
      <c r="CC34" s="50"/>
      <c r="CD34" s="50"/>
      <c r="CE34" s="50"/>
      <c r="CF34" s="50"/>
      <c r="CG34" s="50"/>
      <c r="CH34" s="50"/>
      <c r="CI34" s="50"/>
      <c r="CJ34" s="50"/>
      <c r="CK34" s="50"/>
      <c r="CL34" s="50"/>
      <c r="CM34" s="50"/>
      <c r="CN34" s="50"/>
      <c r="CO34" s="50"/>
      <c r="CP34" s="50"/>
      <c r="CQ34" s="50"/>
      <c r="CR34" s="50"/>
      <c r="CS34" s="50"/>
      <c r="CT34" s="50"/>
      <c r="CU34" s="50"/>
      <c r="CV34" s="50"/>
      <c r="CW34" s="50"/>
      <c r="CX34" s="50"/>
      <c r="CY34" s="50"/>
      <c r="CZ34" s="50"/>
      <c r="DA34" s="50"/>
      <c r="DB34" s="50"/>
      <c r="DC34" s="50"/>
      <c r="DD34" s="50"/>
      <c r="DE34" s="50"/>
      <c r="DF34" s="50"/>
      <c r="DG34" s="50"/>
      <c r="DH34" s="50"/>
      <c r="DI34" s="50"/>
      <c r="DJ34" s="50"/>
      <c r="DK34" s="50"/>
      <c r="DL34" s="50"/>
      <c r="DM34" s="50"/>
      <c r="DN34" s="50"/>
      <c r="DO34" s="50"/>
      <c r="DP34" s="50"/>
      <c r="DQ34" s="50"/>
      <c r="DR34" s="50"/>
      <c r="DS34" s="50"/>
      <c r="DT34" s="50"/>
      <c r="DU34" s="50"/>
      <c r="DV34" s="50"/>
      <c r="DW34" s="50"/>
      <c r="DX34" s="50"/>
      <c r="DY34" s="50"/>
      <c r="DZ34" s="50"/>
      <c r="EA34" s="50"/>
      <c r="EB34" s="50"/>
      <c r="EC34" s="50"/>
      <c r="ED34" s="50"/>
      <c r="EE34" s="50"/>
    </row>
    <row r="35" spans="1:135" s="2" customFormat="1" ht="13.5" x14ac:dyDescent="0.25">
      <c r="A35" s="121" t="s">
        <v>60</v>
      </c>
      <c r="B35" s="125"/>
      <c r="C35" s="126"/>
      <c r="D35" s="122"/>
      <c r="E35" s="35"/>
      <c r="F35" s="36"/>
      <c r="G35" s="35"/>
      <c r="H35" s="37"/>
      <c r="I35" s="35"/>
      <c r="J35" s="37"/>
      <c r="K35" s="35"/>
      <c r="L35" s="37"/>
      <c r="M35" s="35"/>
      <c r="N35" s="37"/>
      <c r="O35" s="35"/>
      <c r="P35" s="37"/>
      <c r="Q35" s="117"/>
      <c r="R35" s="37"/>
      <c r="S35" s="35"/>
      <c r="T35" s="37"/>
      <c r="U35" s="117"/>
      <c r="V35" s="118"/>
      <c r="W35" s="118"/>
      <c r="X35" s="118"/>
      <c r="Y35" s="118"/>
      <c r="Z35" s="118"/>
      <c r="AA35" s="118"/>
      <c r="AB35" s="118"/>
      <c r="AC35" s="118"/>
      <c r="AD35" s="118"/>
      <c r="AE35" s="118"/>
      <c r="AF35" s="118"/>
      <c r="AG35" s="118"/>
      <c r="AH35" s="118"/>
      <c r="AI35" s="118"/>
      <c r="AJ35" s="118"/>
      <c r="AK35" s="118"/>
      <c r="AL35" s="119"/>
      <c r="AM35" s="119"/>
      <c r="AN35" s="37"/>
      <c r="AO35" s="112"/>
      <c r="AP35" s="112"/>
      <c r="AQ35" s="126"/>
      <c r="AR35" s="120"/>
      <c r="AS35" s="120"/>
      <c r="BV35" s="50"/>
      <c r="BW35" s="51"/>
      <c r="BX35" s="50"/>
      <c r="BY35" s="50"/>
      <c r="BZ35" s="50"/>
      <c r="CA35" s="50"/>
      <c r="CB35" s="50"/>
      <c r="CC35" s="50"/>
      <c r="CD35" s="50"/>
      <c r="CE35" s="50"/>
      <c r="CF35" s="50"/>
      <c r="CG35" s="50"/>
      <c r="CH35" s="50"/>
      <c r="CI35" s="50"/>
      <c r="CJ35" s="50"/>
      <c r="CK35" s="50"/>
      <c r="CL35" s="50"/>
      <c r="CM35" s="50"/>
      <c r="CN35" s="50"/>
      <c r="CO35" s="50"/>
      <c r="CP35" s="50"/>
      <c r="CQ35" s="50"/>
      <c r="CR35" s="50"/>
      <c r="CS35" s="50"/>
      <c r="CT35" s="50"/>
      <c r="CU35" s="50"/>
      <c r="CV35" s="50"/>
      <c r="CW35" s="50"/>
      <c r="CX35" s="50"/>
      <c r="CY35" s="50"/>
      <c r="CZ35" s="50"/>
      <c r="DA35" s="50"/>
      <c r="DB35" s="50"/>
      <c r="DC35" s="50"/>
      <c r="DD35" s="50"/>
      <c r="DE35" s="50"/>
      <c r="DF35" s="50"/>
      <c r="DG35" s="50"/>
      <c r="DH35" s="50"/>
      <c r="DI35" s="50"/>
      <c r="DJ35" s="50"/>
      <c r="DK35" s="50"/>
      <c r="DL35" s="50"/>
      <c r="DM35" s="50"/>
      <c r="DN35" s="50"/>
      <c r="DO35" s="50"/>
      <c r="DP35" s="50"/>
      <c r="DQ35" s="50"/>
      <c r="DR35" s="50"/>
      <c r="DS35" s="50"/>
      <c r="DT35" s="50"/>
      <c r="DU35" s="50"/>
      <c r="DV35" s="50"/>
      <c r="DW35" s="50"/>
      <c r="DX35" s="50"/>
      <c r="DY35" s="50"/>
      <c r="DZ35" s="50"/>
      <c r="EA35" s="50"/>
      <c r="EB35" s="50"/>
      <c r="EC35" s="50"/>
      <c r="ED35" s="50"/>
      <c r="EE35" s="50"/>
    </row>
    <row r="36" spans="1:135" s="2" customFormat="1" ht="13.5" x14ac:dyDescent="0.25">
      <c r="A36" s="127" t="s">
        <v>61</v>
      </c>
      <c r="B36" s="125"/>
      <c r="C36" s="126"/>
      <c r="D36" s="122"/>
      <c r="E36" s="48"/>
      <c r="F36" s="48"/>
      <c r="G36" s="48"/>
      <c r="H36" s="48"/>
      <c r="I36" s="48"/>
      <c r="J36" s="48"/>
      <c r="K36" s="35"/>
      <c r="L36" s="37"/>
      <c r="M36" s="35"/>
      <c r="N36" s="37"/>
      <c r="O36" s="35"/>
      <c r="P36" s="37"/>
      <c r="Q36" s="117"/>
      <c r="R36" s="37"/>
      <c r="S36" s="35"/>
      <c r="T36" s="37"/>
      <c r="U36" s="117"/>
      <c r="V36" s="118"/>
      <c r="W36" s="118"/>
      <c r="X36" s="118"/>
      <c r="Y36" s="118"/>
      <c r="Z36" s="118"/>
      <c r="AA36" s="118"/>
      <c r="AB36" s="118"/>
      <c r="AC36" s="118"/>
      <c r="AD36" s="118"/>
      <c r="AE36" s="118"/>
      <c r="AF36" s="118"/>
      <c r="AG36" s="118"/>
      <c r="AH36" s="118"/>
      <c r="AI36" s="118"/>
      <c r="AJ36" s="118"/>
      <c r="AK36" s="118"/>
      <c r="AL36" s="119"/>
      <c r="AM36" s="119"/>
      <c r="AN36" s="37"/>
      <c r="AO36" s="112"/>
      <c r="AP36" s="112"/>
      <c r="AQ36" s="126"/>
      <c r="AR36" s="120"/>
      <c r="AS36" s="120"/>
      <c r="BV36" s="50"/>
      <c r="BW36" s="51"/>
      <c r="BX36" s="50"/>
      <c r="BY36" s="50"/>
      <c r="BZ36" s="50"/>
      <c r="CA36" s="50"/>
      <c r="CB36" s="50"/>
      <c r="CC36" s="50"/>
      <c r="CD36" s="50"/>
      <c r="CE36" s="50"/>
      <c r="CF36" s="50"/>
      <c r="CG36" s="50"/>
      <c r="CH36" s="50"/>
      <c r="CI36" s="50"/>
      <c r="CJ36" s="50"/>
      <c r="CK36" s="50"/>
      <c r="CL36" s="50"/>
      <c r="CM36" s="50"/>
      <c r="CN36" s="50"/>
      <c r="CO36" s="50"/>
      <c r="CP36" s="50"/>
      <c r="CQ36" s="50"/>
      <c r="CR36" s="50"/>
      <c r="CS36" s="50"/>
      <c r="CT36" s="50"/>
      <c r="CU36" s="50"/>
      <c r="CV36" s="50"/>
      <c r="CW36" s="50"/>
      <c r="CX36" s="50"/>
      <c r="CY36" s="50"/>
      <c r="CZ36" s="50"/>
      <c r="DA36" s="50"/>
      <c r="DB36" s="50"/>
      <c r="DC36" s="50"/>
      <c r="DD36" s="50"/>
      <c r="DE36" s="50"/>
      <c r="DF36" s="50"/>
      <c r="DG36" s="50"/>
      <c r="DH36" s="50"/>
      <c r="DI36" s="50"/>
      <c r="DJ36" s="50"/>
      <c r="DK36" s="50"/>
      <c r="DL36" s="50"/>
      <c r="DM36" s="50"/>
      <c r="DN36" s="50"/>
      <c r="DO36" s="50"/>
      <c r="DP36" s="50"/>
      <c r="DQ36" s="50"/>
      <c r="DR36" s="50"/>
      <c r="DS36" s="50"/>
      <c r="DT36" s="50"/>
      <c r="DU36" s="50"/>
      <c r="DV36" s="50"/>
      <c r="DW36" s="50"/>
      <c r="DX36" s="50"/>
      <c r="DY36" s="50"/>
      <c r="DZ36" s="50"/>
      <c r="EA36" s="50"/>
      <c r="EB36" s="50"/>
      <c r="EC36" s="50"/>
      <c r="ED36" s="50"/>
      <c r="EE36" s="50"/>
    </row>
    <row r="37" spans="1:135" s="2" customFormat="1" ht="13.5" x14ac:dyDescent="0.25">
      <c r="A37" s="127" t="s">
        <v>62</v>
      </c>
      <c r="B37" s="125"/>
      <c r="C37" s="126"/>
      <c r="D37" s="122"/>
      <c r="E37" s="48"/>
      <c r="F37" s="128"/>
      <c r="G37" s="48"/>
      <c r="H37" s="128"/>
      <c r="I37" s="48"/>
      <c r="J37" s="128"/>
      <c r="K37" s="35"/>
      <c r="L37" s="37"/>
      <c r="M37" s="35"/>
      <c r="N37" s="37"/>
      <c r="O37" s="35"/>
      <c r="P37" s="37"/>
      <c r="Q37" s="117"/>
      <c r="R37" s="37"/>
      <c r="S37" s="35"/>
      <c r="T37" s="37"/>
      <c r="U37" s="117"/>
      <c r="V37" s="118"/>
      <c r="W37" s="118"/>
      <c r="X37" s="118"/>
      <c r="Y37" s="118"/>
      <c r="Z37" s="118"/>
      <c r="AA37" s="118"/>
      <c r="AB37" s="118"/>
      <c r="AC37" s="118"/>
      <c r="AD37" s="118"/>
      <c r="AE37" s="118"/>
      <c r="AF37" s="118"/>
      <c r="AG37" s="118"/>
      <c r="AH37" s="118"/>
      <c r="AI37" s="118"/>
      <c r="AJ37" s="118"/>
      <c r="AK37" s="118"/>
      <c r="AL37" s="119"/>
      <c r="AM37" s="119"/>
      <c r="AN37" s="37"/>
      <c r="AO37" s="112"/>
      <c r="AP37" s="112"/>
      <c r="AQ37" s="126"/>
      <c r="AR37" s="120"/>
      <c r="AS37" s="120"/>
      <c r="BV37" s="50"/>
      <c r="BW37" s="51"/>
      <c r="BX37" s="50"/>
      <c r="BY37" s="50"/>
      <c r="BZ37" s="50"/>
      <c r="CA37" s="50"/>
      <c r="CB37" s="50"/>
      <c r="CC37" s="50"/>
      <c r="CD37" s="50"/>
      <c r="CE37" s="50"/>
      <c r="CF37" s="50"/>
      <c r="CG37" s="50"/>
      <c r="CH37" s="50"/>
      <c r="CI37" s="50"/>
      <c r="CJ37" s="50"/>
      <c r="CK37" s="50"/>
      <c r="CL37" s="50"/>
      <c r="CM37" s="50"/>
      <c r="CN37" s="50"/>
      <c r="CO37" s="50"/>
      <c r="CP37" s="50"/>
      <c r="CQ37" s="50"/>
      <c r="CR37" s="50"/>
      <c r="CS37" s="50"/>
      <c r="CT37" s="50"/>
      <c r="CU37" s="50"/>
      <c r="CV37" s="50"/>
      <c r="CW37" s="50"/>
      <c r="CX37" s="50"/>
      <c r="CY37" s="50"/>
      <c r="CZ37" s="50"/>
      <c r="DA37" s="50"/>
      <c r="DB37" s="50"/>
      <c r="DC37" s="50"/>
      <c r="DD37" s="50"/>
      <c r="DE37" s="50"/>
      <c r="DF37" s="50"/>
      <c r="DG37" s="50"/>
      <c r="DH37" s="50"/>
      <c r="DI37" s="50"/>
      <c r="DJ37" s="50"/>
      <c r="DK37" s="50"/>
      <c r="DL37" s="50"/>
      <c r="DM37" s="50"/>
      <c r="DN37" s="50"/>
      <c r="DO37" s="50"/>
      <c r="DP37" s="50"/>
      <c r="DQ37" s="50"/>
      <c r="DR37" s="50"/>
      <c r="DS37" s="50"/>
      <c r="DT37" s="50"/>
      <c r="DU37" s="50"/>
      <c r="DV37" s="50"/>
      <c r="DW37" s="50"/>
      <c r="DX37" s="50"/>
      <c r="DY37" s="50"/>
      <c r="DZ37" s="50"/>
      <c r="EA37" s="50"/>
      <c r="EB37" s="50"/>
      <c r="EC37" s="50"/>
      <c r="ED37" s="50"/>
      <c r="EE37" s="50"/>
    </row>
    <row r="38" spans="1:135" s="2" customFormat="1" ht="13.5" x14ac:dyDescent="0.25">
      <c r="A38" s="73" t="s">
        <v>63</v>
      </c>
      <c r="B38" s="129"/>
      <c r="C38" s="115"/>
      <c r="D38" s="116"/>
      <c r="E38" s="35"/>
      <c r="F38" s="36"/>
      <c r="G38" s="35"/>
      <c r="H38" s="37"/>
      <c r="I38" s="35"/>
      <c r="J38" s="37"/>
      <c r="K38" s="35"/>
      <c r="L38" s="37"/>
      <c r="M38" s="35"/>
      <c r="N38" s="37"/>
      <c r="O38" s="35"/>
      <c r="P38" s="37"/>
      <c r="Q38" s="117"/>
      <c r="R38" s="37"/>
      <c r="S38" s="35"/>
      <c r="T38" s="37"/>
      <c r="U38" s="117"/>
      <c r="V38" s="118"/>
      <c r="W38" s="118"/>
      <c r="X38" s="118"/>
      <c r="Y38" s="118"/>
      <c r="Z38" s="118"/>
      <c r="AA38" s="118"/>
      <c r="AB38" s="118"/>
      <c r="AC38" s="118"/>
      <c r="AD38" s="118"/>
      <c r="AE38" s="118"/>
      <c r="AF38" s="118"/>
      <c r="AG38" s="118"/>
      <c r="AH38" s="118"/>
      <c r="AI38" s="118"/>
      <c r="AJ38" s="118"/>
      <c r="AK38" s="118"/>
      <c r="AL38" s="119"/>
      <c r="AM38" s="119"/>
      <c r="AN38" s="37"/>
      <c r="AO38" s="112"/>
      <c r="AP38" s="112"/>
      <c r="AQ38" s="115"/>
      <c r="AR38" s="41"/>
      <c r="AS38" s="41"/>
      <c r="BV38" s="50"/>
      <c r="BW38" s="51"/>
      <c r="BX38" s="50"/>
      <c r="BY38" s="50"/>
      <c r="BZ38" s="50"/>
      <c r="CA38" s="50"/>
      <c r="CB38" s="50"/>
      <c r="CC38" s="50"/>
      <c r="CD38" s="50"/>
      <c r="CE38" s="50"/>
      <c r="CF38" s="50"/>
      <c r="CG38" s="50"/>
      <c r="CH38" s="50"/>
      <c r="CI38" s="50"/>
      <c r="CJ38" s="50"/>
      <c r="CK38" s="50"/>
      <c r="CL38" s="50"/>
      <c r="CM38" s="50"/>
      <c r="CN38" s="50"/>
      <c r="CO38" s="50"/>
      <c r="CP38" s="50"/>
      <c r="CQ38" s="50"/>
      <c r="CR38" s="50"/>
      <c r="CS38" s="50"/>
      <c r="CT38" s="50"/>
      <c r="CU38" s="50"/>
      <c r="CV38" s="50"/>
      <c r="CW38" s="50"/>
      <c r="CX38" s="50"/>
      <c r="CY38" s="50"/>
      <c r="CZ38" s="50"/>
      <c r="DA38" s="50"/>
      <c r="DB38" s="50"/>
      <c r="DC38" s="50"/>
      <c r="DD38" s="50"/>
      <c r="DE38" s="50"/>
      <c r="DF38" s="50"/>
      <c r="DG38" s="50"/>
      <c r="DH38" s="50"/>
      <c r="DI38" s="50"/>
      <c r="DJ38" s="50"/>
      <c r="DK38" s="50"/>
      <c r="DL38" s="50"/>
      <c r="DM38" s="50"/>
      <c r="DN38" s="50"/>
      <c r="DO38" s="50"/>
      <c r="DP38" s="50"/>
      <c r="DQ38" s="50"/>
      <c r="DR38" s="50"/>
      <c r="DS38" s="50"/>
      <c r="DT38" s="50"/>
      <c r="DU38" s="50"/>
      <c r="DV38" s="50"/>
      <c r="DW38" s="50"/>
      <c r="DX38" s="50"/>
      <c r="DY38" s="50"/>
      <c r="DZ38" s="50"/>
      <c r="EA38" s="50"/>
      <c r="EB38" s="50"/>
      <c r="EC38" s="50"/>
      <c r="ED38" s="50"/>
      <c r="EE38" s="50"/>
    </row>
    <row r="39" spans="1:135" s="2" customFormat="1" ht="13.5" x14ac:dyDescent="0.25">
      <c r="A39" s="73" t="s">
        <v>64</v>
      </c>
      <c r="B39" s="129"/>
      <c r="C39" s="115"/>
      <c r="D39" s="116"/>
      <c r="E39" s="35"/>
      <c r="F39" s="36"/>
      <c r="G39" s="35"/>
      <c r="H39" s="37"/>
      <c r="I39" s="35"/>
      <c r="J39" s="37"/>
      <c r="K39" s="35"/>
      <c r="L39" s="37"/>
      <c r="M39" s="35"/>
      <c r="N39" s="37"/>
      <c r="O39" s="35"/>
      <c r="P39" s="37"/>
      <c r="Q39" s="117"/>
      <c r="R39" s="37"/>
      <c r="S39" s="35"/>
      <c r="T39" s="37"/>
      <c r="U39" s="117"/>
      <c r="V39" s="118"/>
      <c r="W39" s="118"/>
      <c r="X39" s="118"/>
      <c r="Y39" s="118"/>
      <c r="Z39" s="118"/>
      <c r="AA39" s="118"/>
      <c r="AB39" s="118"/>
      <c r="AC39" s="118"/>
      <c r="AD39" s="118"/>
      <c r="AE39" s="118"/>
      <c r="AF39" s="118"/>
      <c r="AG39" s="118"/>
      <c r="AH39" s="118"/>
      <c r="AI39" s="118"/>
      <c r="AJ39" s="118"/>
      <c r="AK39" s="118"/>
      <c r="AL39" s="119"/>
      <c r="AM39" s="119"/>
      <c r="AN39" s="37"/>
      <c r="AO39" s="112"/>
      <c r="AP39" s="112"/>
      <c r="AQ39" s="130"/>
      <c r="AR39" s="41"/>
      <c r="AS39" s="41"/>
      <c r="BV39" s="50"/>
      <c r="BW39" s="51"/>
      <c r="BX39" s="50"/>
      <c r="BY39" s="50"/>
      <c r="BZ39" s="50"/>
      <c r="CA39" s="50"/>
      <c r="CB39" s="50"/>
      <c r="CC39" s="50"/>
      <c r="CD39" s="50"/>
      <c r="CE39" s="50"/>
      <c r="CF39" s="50"/>
      <c r="CG39" s="50"/>
      <c r="CH39" s="50"/>
      <c r="CI39" s="50"/>
      <c r="CJ39" s="50"/>
      <c r="CK39" s="50"/>
      <c r="CL39" s="50"/>
      <c r="CM39" s="50"/>
      <c r="CN39" s="50"/>
      <c r="CO39" s="50"/>
      <c r="CP39" s="50"/>
      <c r="CQ39" s="50"/>
      <c r="CR39" s="50"/>
      <c r="CS39" s="50"/>
      <c r="CT39" s="50"/>
      <c r="CU39" s="50"/>
      <c r="CV39" s="50"/>
      <c r="CW39" s="50"/>
      <c r="CX39" s="50"/>
      <c r="CY39" s="50"/>
      <c r="CZ39" s="50"/>
      <c r="DA39" s="50"/>
      <c r="DB39" s="50"/>
      <c r="DC39" s="50"/>
      <c r="DD39" s="50"/>
      <c r="DE39" s="50"/>
      <c r="DF39" s="50"/>
      <c r="DG39" s="50"/>
      <c r="DH39" s="50"/>
      <c r="DI39" s="50"/>
      <c r="DJ39" s="50"/>
      <c r="DK39" s="50"/>
      <c r="DL39" s="50"/>
      <c r="DM39" s="50"/>
      <c r="DN39" s="50"/>
      <c r="DO39" s="50"/>
      <c r="DP39" s="50"/>
      <c r="DQ39" s="50"/>
      <c r="DR39" s="50"/>
      <c r="DS39" s="50"/>
      <c r="DT39" s="50"/>
      <c r="DU39" s="50"/>
      <c r="DV39" s="50"/>
      <c r="DW39" s="50"/>
      <c r="DX39" s="50"/>
      <c r="DY39" s="50"/>
      <c r="DZ39" s="50"/>
      <c r="EA39" s="50"/>
      <c r="EB39" s="50"/>
      <c r="EC39" s="50"/>
      <c r="ED39" s="50"/>
      <c r="EE39" s="50"/>
    </row>
    <row r="40" spans="1:135" s="2" customFormat="1" ht="13.5" x14ac:dyDescent="0.25">
      <c r="A40" s="73" t="s">
        <v>65</v>
      </c>
      <c r="B40" s="129"/>
      <c r="C40" s="115"/>
      <c r="D40" s="116"/>
      <c r="E40" s="35"/>
      <c r="F40" s="36"/>
      <c r="G40" s="35"/>
      <c r="H40" s="37"/>
      <c r="I40" s="35"/>
      <c r="J40" s="37"/>
      <c r="K40" s="35"/>
      <c r="L40" s="37"/>
      <c r="M40" s="35"/>
      <c r="N40" s="37"/>
      <c r="O40" s="35"/>
      <c r="P40" s="37"/>
      <c r="Q40" s="117"/>
      <c r="R40" s="37"/>
      <c r="S40" s="35"/>
      <c r="T40" s="37"/>
      <c r="U40" s="117"/>
      <c r="V40" s="118"/>
      <c r="W40" s="118"/>
      <c r="X40" s="118"/>
      <c r="Y40" s="118"/>
      <c r="Z40" s="118"/>
      <c r="AA40" s="118"/>
      <c r="AB40" s="118"/>
      <c r="AC40" s="118"/>
      <c r="AD40" s="118"/>
      <c r="AE40" s="118"/>
      <c r="AF40" s="118"/>
      <c r="AG40" s="118"/>
      <c r="AH40" s="118"/>
      <c r="AI40" s="118"/>
      <c r="AJ40" s="118"/>
      <c r="AK40" s="118"/>
      <c r="AL40" s="119"/>
      <c r="AM40" s="119"/>
      <c r="AN40" s="37"/>
      <c r="AO40" s="112"/>
      <c r="AP40" s="112"/>
      <c r="AQ40" s="130"/>
      <c r="AR40" s="41"/>
      <c r="AS40" s="41"/>
      <c r="BV40" s="50"/>
      <c r="BW40" s="51"/>
      <c r="BX40" s="50"/>
      <c r="BY40" s="50"/>
      <c r="BZ40" s="50"/>
      <c r="CA40" s="50"/>
      <c r="CB40" s="50"/>
      <c r="CC40" s="50"/>
      <c r="CD40" s="50"/>
      <c r="CE40" s="50"/>
      <c r="CF40" s="50"/>
      <c r="CG40" s="50"/>
      <c r="CH40" s="50"/>
      <c r="CI40" s="50"/>
      <c r="CJ40" s="50"/>
      <c r="CK40" s="50"/>
      <c r="CL40" s="50"/>
      <c r="CM40" s="50"/>
      <c r="CN40" s="50"/>
      <c r="CO40" s="50"/>
      <c r="CP40" s="50"/>
      <c r="CQ40" s="50"/>
      <c r="CR40" s="50"/>
      <c r="CS40" s="50"/>
      <c r="CT40" s="50"/>
      <c r="CU40" s="50"/>
      <c r="CV40" s="50"/>
      <c r="CW40" s="50"/>
      <c r="CX40" s="50"/>
      <c r="CY40" s="50"/>
      <c r="CZ40" s="50"/>
      <c r="DA40" s="50"/>
      <c r="DB40" s="50"/>
      <c r="DC40" s="50"/>
      <c r="DD40" s="50"/>
      <c r="DE40" s="50"/>
      <c r="DF40" s="50"/>
      <c r="DG40" s="50"/>
      <c r="DH40" s="50"/>
      <c r="DI40" s="50"/>
      <c r="DJ40" s="50"/>
      <c r="DK40" s="50"/>
      <c r="DL40" s="50"/>
      <c r="DM40" s="50"/>
      <c r="DN40" s="50"/>
      <c r="DO40" s="50"/>
      <c r="DP40" s="50"/>
      <c r="DQ40" s="50"/>
      <c r="DR40" s="50"/>
      <c r="DS40" s="50"/>
      <c r="DT40" s="50"/>
      <c r="DU40" s="50"/>
      <c r="DV40" s="50"/>
      <c r="DW40" s="50"/>
      <c r="DX40" s="50"/>
      <c r="DY40" s="50"/>
      <c r="DZ40" s="50"/>
      <c r="EA40" s="50"/>
      <c r="EB40" s="50"/>
      <c r="EC40" s="50"/>
      <c r="ED40" s="50"/>
      <c r="EE40" s="50"/>
    </row>
    <row r="41" spans="1:135" s="2" customFormat="1" ht="13.5" x14ac:dyDescent="0.25">
      <c r="A41" s="131" t="s">
        <v>66</v>
      </c>
      <c r="B41" s="114"/>
      <c r="C41" s="115"/>
      <c r="D41" s="116"/>
      <c r="E41" s="35"/>
      <c r="F41" s="36"/>
      <c r="G41" s="35"/>
      <c r="H41" s="37"/>
      <c r="I41" s="35"/>
      <c r="J41" s="37"/>
      <c r="K41" s="35"/>
      <c r="L41" s="37"/>
      <c r="M41" s="35"/>
      <c r="N41" s="37"/>
      <c r="O41" s="35"/>
      <c r="P41" s="37"/>
      <c r="Q41" s="117"/>
      <c r="R41" s="37"/>
      <c r="S41" s="35"/>
      <c r="T41" s="37"/>
      <c r="U41" s="117"/>
      <c r="V41" s="118"/>
      <c r="W41" s="118"/>
      <c r="X41" s="118"/>
      <c r="Y41" s="118"/>
      <c r="Z41" s="118"/>
      <c r="AA41" s="118"/>
      <c r="AB41" s="118"/>
      <c r="AC41" s="118"/>
      <c r="AD41" s="118"/>
      <c r="AE41" s="118"/>
      <c r="AF41" s="118"/>
      <c r="AG41" s="118"/>
      <c r="AH41" s="118"/>
      <c r="AI41" s="118"/>
      <c r="AJ41" s="118"/>
      <c r="AK41" s="118"/>
      <c r="AL41" s="119"/>
      <c r="AM41" s="119"/>
      <c r="AN41" s="37"/>
      <c r="AO41" s="112"/>
      <c r="AP41" s="112"/>
      <c r="AQ41" s="115"/>
      <c r="AR41" s="41"/>
      <c r="AS41" s="41"/>
      <c r="BV41" s="50"/>
      <c r="BW41" s="51"/>
      <c r="BX41" s="50"/>
      <c r="BY41" s="50"/>
      <c r="BZ41" s="50"/>
      <c r="CA41" s="50"/>
      <c r="CB41" s="50"/>
      <c r="CC41" s="50"/>
      <c r="CD41" s="50"/>
      <c r="CE41" s="50"/>
      <c r="CF41" s="50"/>
      <c r="CG41" s="50"/>
      <c r="CH41" s="50"/>
      <c r="CI41" s="50"/>
      <c r="CJ41" s="50"/>
      <c r="CK41" s="50"/>
      <c r="CL41" s="50"/>
      <c r="CM41" s="50"/>
      <c r="CN41" s="50"/>
      <c r="CO41" s="50"/>
      <c r="CP41" s="50"/>
      <c r="CQ41" s="50"/>
      <c r="CR41" s="50"/>
      <c r="CS41" s="50"/>
      <c r="CT41" s="50"/>
      <c r="CU41" s="50"/>
      <c r="CV41" s="50"/>
      <c r="CW41" s="50"/>
      <c r="CX41" s="50"/>
      <c r="CY41" s="50"/>
      <c r="CZ41" s="50"/>
      <c r="DA41" s="50"/>
      <c r="DB41" s="50"/>
      <c r="DC41" s="50"/>
      <c r="DD41" s="50"/>
      <c r="DE41" s="50"/>
      <c r="DF41" s="50"/>
      <c r="DG41" s="50"/>
      <c r="DH41" s="50"/>
      <c r="DI41" s="50"/>
      <c r="DJ41" s="50"/>
      <c r="DK41" s="50"/>
      <c r="DL41" s="50"/>
      <c r="DM41" s="50"/>
      <c r="DN41" s="50"/>
      <c r="DO41" s="50"/>
      <c r="DP41" s="50"/>
      <c r="DQ41" s="50"/>
      <c r="DR41" s="50"/>
      <c r="DS41" s="50"/>
      <c r="DT41" s="50"/>
      <c r="DU41" s="50"/>
      <c r="DV41" s="50"/>
      <c r="DW41" s="50"/>
      <c r="DX41" s="50"/>
      <c r="DY41" s="50"/>
      <c r="DZ41" s="50"/>
      <c r="EA41" s="50"/>
      <c r="EB41" s="50"/>
      <c r="EC41" s="50"/>
      <c r="ED41" s="50"/>
      <c r="EE41" s="50"/>
    </row>
    <row r="42" spans="1:135" s="2" customFormat="1" ht="13.5" x14ac:dyDescent="0.25">
      <c r="A42" s="132" t="s">
        <v>67</v>
      </c>
      <c r="B42" s="114"/>
      <c r="C42" s="115"/>
      <c r="D42" s="116"/>
      <c r="E42" s="35"/>
      <c r="F42" s="36"/>
      <c r="G42" s="35"/>
      <c r="H42" s="37"/>
      <c r="I42" s="35"/>
      <c r="J42" s="37"/>
      <c r="K42" s="35"/>
      <c r="L42" s="37"/>
      <c r="M42" s="35"/>
      <c r="N42" s="37"/>
      <c r="O42" s="35"/>
      <c r="P42" s="37"/>
      <c r="Q42" s="117"/>
      <c r="R42" s="37"/>
      <c r="S42" s="35"/>
      <c r="T42" s="37"/>
      <c r="U42" s="117"/>
      <c r="V42" s="118"/>
      <c r="W42" s="118"/>
      <c r="X42" s="118"/>
      <c r="Y42" s="118"/>
      <c r="Z42" s="118"/>
      <c r="AA42" s="118"/>
      <c r="AB42" s="118"/>
      <c r="AC42" s="118"/>
      <c r="AD42" s="118"/>
      <c r="AE42" s="118"/>
      <c r="AF42" s="118"/>
      <c r="AG42" s="118"/>
      <c r="AH42" s="118"/>
      <c r="AI42" s="118"/>
      <c r="AJ42" s="118"/>
      <c r="AK42" s="118"/>
      <c r="AL42" s="119"/>
      <c r="AM42" s="119"/>
      <c r="AN42" s="37"/>
      <c r="AO42" s="112"/>
      <c r="AP42" s="112"/>
      <c r="AQ42" s="115"/>
      <c r="AR42" s="65"/>
      <c r="AS42" s="65"/>
      <c r="BV42" s="50"/>
      <c r="BW42" s="51"/>
      <c r="BX42" s="50"/>
      <c r="BY42" s="50"/>
      <c r="BZ42" s="50"/>
      <c r="CA42" s="50"/>
      <c r="CB42" s="50"/>
      <c r="CC42" s="50"/>
      <c r="CD42" s="50"/>
      <c r="CE42" s="50"/>
      <c r="CF42" s="50"/>
      <c r="CG42" s="50"/>
      <c r="CH42" s="50"/>
      <c r="CI42" s="50"/>
      <c r="CJ42" s="50"/>
      <c r="CK42" s="50"/>
      <c r="CL42" s="50"/>
      <c r="CM42" s="50"/>
      <c r="CN42" s="50"/>
      <c r="CO42" s="50"/>
      <c r="CP42" s="50"/>
      <c r="CQ42" s="50"/>
      <c r="CR42" s="50"/>
      <c r="CS42" s="50"/>
      <c r="CT42" s="50"/>
      <c r="CU42" s="50"/>
      <c r="CV42" s="50"/>
      <c r="CW42" s="50"/>
      <c r="CX42" s="50"/>
      <c r="CY42" s="50"/>
      <c r="CZ42" s="50"/>
      <c r="DA42" s="50"/>
      <c r="DB42" s="50"/>
      <c r="DC42" s="50"/>
      <c r="DD42" s="50"/>
      <c r="DE42" s="50"/>
      <c r="DF42" s="50"/>
      <c r="DG42" s="50"/>
      <c r="DH42" s="50"/>
      <c r="DI42" s="50"/>
      <c r="DJ42" s="50"/>
      <c r="DK42" s="50"/>
      <c r="DL42" s="50"/>
      <c r="DM42" s="50"/>
      <c r="DN42" s="50"/>
      <c r="DO42" s="50"/>
      <c r="DP42" s="50"/>
      <c r="DQ42" s="50"/>
      <c r="DR42" s="50"/>
      <c r="DS42" s="50"/>
      <c r="DT42" s="50"/>
      <c r="DU42" s="50"/>
      <c r="DV42" s="50"/>
      <c r="DW42" s="50"/>
      <c r="DX42" s="50"/>
      <c r="DY42" s="50"/>
      <c r="DZ42" s="50"/>
      <c r="EA42" s="50"/>
      <c r="EB42" s="50"/>
      <c r="EC42" s="50"/>
      <c r="ED42" s="50"/>
      <c r="EE42" s="50"/>
    </row>
    <row r="43" spans="1:135" s="2" customFormat="1" ht="13.5" x14ac:dyDescent="0.25">
      <c r="A43" s="131" t="s">
        <v>68</v>
      </c>
      <c r="B43" s="114"/>
      <c r="C43" s="115"/>
      <c r="D43" s="116"/>
      <c r="E43" s="35"/>
      <c r="F43" s="36"/>
      <c r="G43" s="35"/>
      <c r="H43" s="36"/>
      <c r="I43" s="35"/>
      <c r="J43" s="36"/>
      <c r="K43" s="35"/>
      <c r="L43" s="36"/>
      <c r="M43" s="35"/>
      <c r="N43" s="36"/>
      <c r="O43" s="35"/>
      <c r="P43" s="36"/>
      <c r="Q43" s="35"/>
      <c r="R43" s="36"/>
      <c r="S43" s="35"/>
      <c r="T43" s="36"/>
      <c r="U43" s="35"/>
      <c r="V43" s="36"/>
      <c r="W43" s="35"/>
      <c r="X43" s="36"/>
      <c r="Y43" s="35"/>
      <c r="Z43" s="36"/>
      <c r="AA43" s="35"/>
      <c r="AB43" s="36"/>
      <c r="AC43" s="35"/>
      <c r="AD43" s="36"/>
      <c r="AE43" s="35"/>
      <c r="AF43" s="36"/>
      <c r="AG43" s="35"/>
      <c r="AH43" s="36"/>
      <c r="AI43" s="35"/>
      <c r="AJ43" s="36"/>
      <c r="AK43" s="35"/>
      <c r="AL43" s="36"/>
      <c r="AM43" s="35"/>
      <c r="AN43" s="36"/>
      <c r="AO43" s="35"/>
      <c r="AP43" s="36"/>
      <c r="AQ43" s="35"/>
      <c r="AR43" s="36"/>
      <c r="AS43" s="41"/>
      <c r="BV43" s="50"/>
      <c r="BW43" s="51"/>
      <c r="BX43" s="50"/>
      <c r="BY43" s="50"/>
      <c r="BZ43" s="50"/>
      <c r="CA43" s="50"/>
      <c r="CB43" s="50"/>
      <c r="CC43" s="50"/>
      <c r="CD43" s="50"/>
      <c r="CE43" s="50"/>
      <c r="CF43" s="50"/>
      <c r="CG43" s="50"/>
      <c r="CH43" s="50"/>
      <c r="CI43" s="50"/>
      <c r="CJ43" s="50"/>
      <c r="CK43" s="50"/>
      <c r="CL43" s="50"/>
      <c r="CM43" s="50"/>
      <c r="CN43" s="50"/>
      <c r="CO43" s="50"/>
      <c r="CP43" s="50"/>
      <c r="CQ43" s="50"/>
      <c r="CR43" s="50"/>
      <c r="CS43" s="50"/>
      <c r="CT43" s="50"/>
      <c r="CU43" s="50"/>
      <c r="CV43" s="50"/>
      <c r="CW43" s="50"/>
      <c r="CX43" s="50"/>
      <c r="CY43" s="50"/>
      <c r="CZ43" s="50"/>
      <c r="DA43" s="50"/>
      <c r="DB43" s="50"/>
      <c r="DC43" s="50"/>
      <c r="DD43" s="50"/>
      <c r="DE43" s="50"/>
      <c r="DF43" s="50"/>
      <c r="DG43" s="50"/>
      <c r="DH43" s="50"/>
      <c r="DI43" s="50"/>
      <c r="DJ43" s="50"/>
      <c r="DK43" s="50"/>
      <c r="DL43" s="50"/>
      <c r="DM43" s="50"/>
      <c r="DN43" s="50"/>
      <c r="DO43" s="50"/>
      <c r="DP43" s="50"/>
      <c r="DQ43" s="50"/>
      <c r="DR43" s="50"/>
      <c r="DS43" s="50"/>
      <c r="DT43" s="50"/>
      <c r="DU43" s="50"/>
      <c r="DV43" s="50"/>
      <c r="DW43" s="50"/>
      <c r="DX43" s="50"/>
      <c r="DY43" s="50"/>
      <c r="DZ43" s="50"/>
      <c r="EA43" s="50"/>
      <c r="EB43" s="50"/>
      <c r="EC43" s="50"/>
      <c r="ED43" s="50"/>
      <c r="EE43" s="50"/>
    </row>
    <row r="44" spans="1:135" s="2" customFormat="1" ht="13.5" x14ac:dyDescent="0.25">
      <c r="A44" s="132" t="s">
        <v>69</v>
      </c>
      <c r="B44" s="114"/>
      <c r="C44" s="115"/>
      <c r="D44" s="115"/>
      <c r="E44" s="35"/>
      <c r="F44" s="36"/>
      <c r="G44" s="35"/>
      <c r="H44" s="36"/>
      <c r="I44" s="35"/>
      <c r="J44" s="36"/>
      <c r="K44" s="35"/>
      <c r="L44" s="36"/>
      <c r="M44" s="35"/>
      <c r="N44" s="36"/>
      <c r="O44" s="35"/>
      <c r="P44" s="36"/>
      <c r="Q44" s="35"/>
      <c r="R44" s="36"/>
      <c r="S44" s="35"/>
      <c r="T44" s="36"/>
      <c r="U44" s="35"/>
      <c r="V44" s="36"/>
      <c r="W44" s="35"/>
      <c r="X44" s="36"/>
      <c r="Y44" s="35"/>
      <c r="Z44" s="36"/>
      <c r="AA44" s="35"/>
      <c r="AB44" s="36"/>
      <c r="AC44" s="35"/>
      <c r="AD44" s="36"/>
      <c r="AE44" s="35"/>
      <c r="AF44" s="36"/>
      <c r="AG44" s="35"/>
      <c r="AH44" s="36"/>
      <c r="AI44" s="35"/>
      <c r="AJ44" s="36"/>
      <c r="AK44" s="35"/>
      <c r="AL44" s="36"/>
      <c r="AM44" s="35"/>
      <c r="AN44" s="36"/>
      <c r="AO44" s="35"/>
      <c r="AP44" s="36"/>
      <c r="AQ44" s="35"/>
      <c r="AR44" s="36"/>
      <c r="AS44" s="41"/>
      <c r="BV44" s="50"/>
      <c r="BW44" s="51"/>
      <c r="BX44" s="50"/>
      <c r="BY44" s="50"/>
      <c r="BZ44" s="50"/>
      <c r="CA44" s="50"/>
      <c r="CB44" s="50"/>
      <c r="CC44" s="50"/>
      <c r="CD44" s="50"/>
      <c r="CE44" s="50"/>
      <c r="CF44" s="50"/>
      <c r="CG44" s="50"/>
      <c r="CH44" s="50"/>
      <c r="CI44" s="50"/>
      <c r="CJ44" s="50"/>
      <c r="CK44" s="50"/>
      <c r="CL44" s="50"/>
      <c r="CM44" s="50"/>
      <c r="CN44" s="50"/>
      <c r="CO44" s="50"/>
      <c r="CP44" s="50"/>
      <c r="CQ44" s="50"/>
      <c r="CR44" s="50"/>
      <c r="CS44" s="50"/>
      <c r="CT44" s="50"/>
      <c r="CU44" s="50"/>
      <c r="CV44" s="50"/>
      <c r="CW44" s="50"/>
      <c r="CX44" s="50"/>
      <c r="CY44" s="50"/>
      <c r="CZ44" s="50"/>
      <c r="DA44" s="50"/>
      <c r="DB44" s="50"/>
      <c r="DC44" s="50"/>
      <c r="DD44" s="50"/>
      <c r="DE44" s="50"/>
      <c r="DF44" s="50"/>
      <c r="DG44" s="50"/>
      <c r="DH44" s="50"/>
      <c r="DI44" s="50"/>
      <c r="DJ44" s="50"/>
      <c r="DK44" s="50"/>
      <c r="DL44" s="50"/>
      <c r="DM44" s="50"/>
      <c r="DN44" s="50"/>
      <c r="DO44" s="50"/>
      <c r="DP44" s="50"/>
      <c r="DQ44" s="50"/>
      <c r="DR44" s="50"/>
      <c r="DS44" s="50"/>
      <c r="DT44" s="50"/>
      <c r="DU44" s="50"/>
      <c r="DV44" s="50"/>
      <c r="DW44" s="50"/>
      <c r="DX44" s="50"/>
      <c r="DY44" s="50"/>
      <c r="DZ44" s="50"/>
      <c r="EA44" s="50"/>
      <c r="EB44" s="50"/>
      <c r="EC44" s="50"/>
      <c r="ED44" s="50"/>
      <c r="EE44" s="50"/>
    </row>
    <row r="45" spans="1:135" s="2" customFormat="1" ht="13.5" x14ac:dyDescent="0.25">
      <c r="A45" s="133" t="s">
        <v>70</v>
      </c>
      <c r="B45" s="134"/>
      <c r="C45" s="115"/>
      <c r="D45" s="115"/>
      <c r="E45" s="35"/>
      <c r="F45" s="36"/>
      <c r="G45" s="35"/>
      <c r="H45" s="36"/>
      <c r="I45" s="35"/>
      <c r="J45" s="36"/>
      <c r="K45" s="35"/>
      <c r="L45" s="36"/>
      <c r="M45" s="35"/>
      <c r="N45" s="36"/>
      <c r="O45" s="35"/>
      <c r="P45" s="36"/>
      <c r="Q45" s="35"/>
      <c r="R45" s="36"/>
      <c r="S45" s="35"/>
      <c r="T45" s="36"/>
      <c r="U45" s="35"/>
      <c r="V45" s="36"/>
      <c r="W45" s="35"/>
      <c r="X45" s="36"/>
      <c r="Y45" s="35"/>
      <c r="Z45" s="36"/>
      <c r="AA45" s="35"/>
      <c r="AB45" s="36"/>
      <c r="AC45" s="35"/>
      <c r="AD45" s="36"/>
      <c r="AE45" s="35"/>
      <c r="AF45" s="36"/>
      <c r="AG45" s="35"/>
      <c r="AH45" s="36"/>
      <c r="AI45" s="35"/>
      <c r="AJ45" s="36"/>
      <c r="AK45" s="35"/>
      <c r="AL45" s="36"/>
      <c r="AM45" s="35"/>
      <c r="AN45" s="36"/>
      <c r="AO45" s="35"/>
      <c r="AP45" s="36"/>
      <c r="AQ45" s="35"/>
      <c r="AR45" s="36"/>
      <c r="AS45" s="41"/>
      <c r="BV45" s="50"/>
      <c r="BW45" s="51"/>
      <c r="BX45" s="50"/>
      <c r="BY45" s="50"/>
      <c r="BZ45" s="50"/>
      <c r="CA45" s="50"/>
      <c r="CB45" s="50"/>
      <c r="CC45" s="50"/>
      <c r="CD45" s="50"/>
      <c r="CE45" s="50"/>
      <c r="CF45" s="50"/>
      <c r="CG45" s="50"/>
      <c r="CH45" s="50"/>
      <c r="CI45" s="50"/>
      <c r="CJ45" s="50"/>
      <c r="CK45" s="50"/>
      <c r="CL45" s="50"/>
      <c r="CM45" s="50"/>
      <c r="CN45" s="50"/>
      <c r="CO45" s="50"/>
      <c r="CP45" s="50"/>
      <c r="CQ45" s="50"/>
      <c r="CR45" s="50"/>
      <c r="CS45" s="50"/>
      <c r="CT45" s="50"/>
      <c r="CU45" s="50"/>
      <c r="CV45" s="50"/>
      <c r="CW45" s="50"/>
      <c r="CX45" s="50"/>
      <c r="CY45" s="50"/>
      <c r="CZ45" s="50"/>
      <c r="DA45" s="50"/>
      <c r="DB45" s="50"/>
      <c r="DC45" s="50"/>
      <c r="DD45" s="50"/>
      <c r="DE45" s="50"/>
      <c r="DF45" s="50"/>
      <c r="DG45" s="50"/>
      <c r="DH45" s="50"/>
      <c r="DI45" s="50"/>
      <c r="DJ45" s="50"/>
      <c r="DK45" s="50"/>
      <c r="DL45" s="50"/>
      <c r="DM45" s="50"/>
      <c r="DN45" s="50"/>
      <c r="DO45" s="50"/>
      <c r="DP45" s="50"/>
      <c r="DQ45" s="50"/>
      <c r="DR45" s="50"/>
      <c r="DS45" s="50"/>
      <c r="DT45" s="50"/>
      <c r="DU45" s="50"/>
      <c r="DV45" s="50"/>
      <c r="DW45" s="50"/>
      <c r="DX45" s="50"/>
      <c r="DY45" s="50"/>
      <c r="DZ45" s="50"/>
      <c r="EA45" s="50"/>
      <c r="EB45" s="50"/>
      <c r="EC45" s="50"/>
      <c r="ED45" s="50"/>
      <c r="EE45" s="50"/>
    </row>
    <row r="46" spans="1:135" s="10" customFormat="1" ht="13.5" x14ac:dyDescent="0.25">
      <c r="A46" s="135" t="s">
        <v>71</v>
      </c>
      <c r="B46" s="136"/>
      <c r="C46" s="137"/>
      <c r="D46" s="138"/>
      <c r="E46" s="137"/>
      <c r="F46" s="138"/>
      <c r="G46" s="137"/>
      <c r="H46" s="138"/>
      <c r="I46" s="137"/>
      <c r="J46" s="138"/>
      <c r="K46" s="137"/>
      <c r="L46" s="138"/>
      <c r="M46" s="137"/>
      <c r="N46" s="138"/>
      <c r="O46" s="137"/>
      <c r="P46" s="138"/>
      <c r="Q46" s="137"/>
      <c r="R46" s="138"/>
      <c r="S46" s="137"/>
      <c r="T46" s="138"/>
      <c r="U46" s="137"/>
      <c r="V46" s="138"/>
      <c r="W46" s="137"/>
      <c r="X46" s="138"/>
      <c r="Y46" s="137"/>
      <c r="Z46" s="138"/>
      <c r="AA46" s="137"/>
      <c r="AB46" s="138"/>
      <c r="AC46" s="137"/>
      <c r="AD46" s="138"/>
      <c r="AE46" s="137"/>
      <c r="AF46" s="138"/>
      <c r="AG46" s="137"/>
      <c r="AH46" s="138"/>
      <c r="AI46" s="137"/>
      <c r="AJ46" s="138"/>
      <c r="AK46" s="137"/>
      <c r="AL46" s="138"/>
      <c r="AM46" s="137"/>
      <c r="AN46" s="138"/>
      <c r="AO46" s="137"/>
      <c r="AP46" s="138"/>
      <c r="AQ46" s="137"/>
      <c r="AR46" s="138"/>
      <c r="AS46" s="139"/>
      <c r="BV46" s="97"/>
      <c r="BW46" s="97"/>
      <c r="BX46" s="98"/>
      <c r="BY46" s="97"/>
      <c r="BZ46" s="97"/>
      <c r="CA46" s="97"/>
      <c r="CB46" s="97"/>
      <c r="CC46" s="97"/>
      <c r="CD46" s="97"/>
      <c r="CE46" s="97"/>
      <c r="CF46" s="97"/>
      <c r="CG46" s="97"/>
      <c r="CH46" s="97"/>
      <c r="CI46" s="97"/>
      <c r="CJ46" s="97"/>
      <c r="CK46" s="97"/>
      <c r="CL46" s="97"/>
      <c r="CM46" s="97"/>
      <c r="CN46" s="97"/>
      <c r="CO46" s="97"/>
      <c r="CP46" s="97"/>
      <c r="CQ46" s="97"/>
      <c r="CR46" s="97"/>
      <c r="CS46" s="97"/>
      <c r="CT46" s="97"/>
      <c r="CU46" s="97"/>
      <c r="CV46" s="97"/>
      <c r="CW46" s="97"/>
      <c r="CX46" s="97"/>
      <c r="CY46" s="97"/>
      <c r="CZ46" s="97"/>
      <c r="DA46" s="97"/>
      <c r="DB46" s="97"/>
      <c r="DC46" s="97"/>
      <c r="DD46" s="97"/>
      <c r="DE46" s="97"/>
      <c r="DF46" s="97"/>
      <c r="DG46" s="97"/>
      <c r="DH46" s="97"/>
      <c r="DI46" s="97"/>
      <c r="DJ46" s="97"/>
      <c r="DK46" s="97"/>
      <c r="DL46" s="97"/>
      <c r="DM46" s="97"/>
      <c r="DN46" s="97"/>
      <c r="DO46" s="97"/>
      <c r="DP46" s="97"/>
      <c r="DQ46" s="97"/>
      <c r="DR46" s="97"/>
      <c r="DS46" s="97"/>
      <c r="DT46" s="97"/>
      <c r="DU46" s="97"/>
      <c r="DV46" s="97"/>
      <c r="DW46" s="97"/>
      <c r="DX46" s="97"/>
      <c r="DY46" s="97"/>
      <c r="DZ46" s="97"/>
      <c r="EA46" s="97"/>
      <c r="EB46" s="97"/>
      <c r="EC46" s="97"/>
      <c r="ED46" s="97"/>
      <c r="EE46" s="97"/>
    </row>
    <row r="47" spans="1:135" s="2" customFormat="1" ht="13.5" x14ac:dyDescent="0.25">
      <c r="A47" s="140" t="s">
        <v>72</v>
      </c>
      <c r="B47" s="141"/>
      <c r="C47" s="141"/>
      <c r="D47" s="141"/>
      <c r="E47" s="141"/>
      <c r="F47" s="141"/>
      <c r="G47" s="141"/>
      <c r="H47" s="141"/>
      <c r="I47" s="8"/>
      <c r="J47" s="8"/>
      <c r="K47" s="8"/>
      <c r="L47" s="8"/>
      <c r="M47" s="8"/>
      <c r="N47" s="5"/>
      <c r="O47" s="5"/>
      <c r="P47" s="5"/>
      <c r="Q47" s="5"/>
      <c r="R47" s="5"/>
      <c r="S47" s="5"/>
      <c r="T47" s="5"/>
      <c r="U47" s="5"/>
      <c r="V47" s="5"/>
      <c r="W47" s="5"/>
      <c r="X47" s="8"/>
      <c r="Y47" s="8"/>
      <c r="Z47" s="8"/>
      <c r="AA47" s="8"/>
      <c r="AB47" s="8"/>
      <c r="AC47" s="8"/>
      <c r="AD47" s="8"/>
      <c r="AE47" s="8"/>
      <c r="AF47" s="8"/>
      <c r="AG47" s="8"/>
      <c r="AH47" s="8"/>
      <c r="AI47" s="8"/>
      <c r="AJ47" s="8"/>
      <c r="AK47" s="8"/>
      <c r="AL47" s="8"/>
      <c r="AM47" s="8"/>
      <c r="AN47" s="8"/>
      <c r="AO47" s="142"/>
      <c r="AP47" s="143"/>
      <c r="AQ47" s="144"/>
      <c r="AR47" s="145"/>
      <c r="AS47" s="10"/>
      <c r="BV47" s="50"/>
      <c r="BW47" s="50"/>
      <c r="BX47" s="51"/>
      <c r="BY47" s="50"/>
      <c r="BZ47" s="50"/>
      <c r="CA47" s="50"/>
      <c r="CB47" s="50"/>
      <c r="CC47" s="50"/>
      <c r="CD47" s="50"/>
      <c r="CE47" s="50"/>
      <c r="CF47" s="50"/>
      <c r="CG47" s="50"/>
      <c r="CH47" s="50"/>
      <c r="CI47" s="50"/>
      <c r="CJ47" s="50"/>
      <c r="CK47" s="50"/>
      <c r="CL47" s="50"/>
      <c r="CM47" s="50"/>
      <c r="CN47" s="50"/>
      <c r="CO47" s="50"/>
      <c r="CP47" s="50"/>
      <c r="CQ47" s="50"/>
      <c r="CR47" s="50"/>
      <c r="CS47" s="50"/>
      <c r="CT47" s="50"/>
      <c r="CU47" s="50"/>
      <c r="CV47" s="50"/>
      <c r="CW47" s="50"/>
      <c r="CX47" s="50"/>
      <c r="CY47" s="50"/>
      <c r="CZ47" s="50"/>
      <c r="DA47" s="50"/>
      <c r="DB47" s="50"/>
      <c r="DC47" s="50"/>
      <c r="DD47" s="50"/>
      <c r="DE47" s="50"/>
      <c r="DF47" s="50"/>
      <c r="DG47" s="50"/>
      <c r="DH47" s="50"/>
      <c r="DI47" s="50"/>
      <c r="DJ47" s="50"/>
      <c r="DK47" s="50"/>
      <c r="DL47" s="50"/>
      <c r="DM47" s="50"/>
      <c r="DN47" s="50"/>
      <c r="DO47" s="50"/>
      <c r="DP47" s="50"/>
      <c r="DQ47" s="50"/>
      <c r="DR47" s="50"/>
      <c r="DS47" s="50"/>
      <c r="DT47" s="50"/>
      <c r="DU47" s="50"/>
      <c r="DV47" s="50"/>
      <c r="DW47" s="50"/>
      <c r="DX47" s="50"/>
      <c r="DY47" s="50"/>
      <c r="DZ47" s="50"/>
      <c r="EA47" s="50"/>
      <c r="EB47" s="50"/>
      <c r="EC47" s="50"/>
      <c r="ED47" s="50"/>
      <c r="EE47" s="50"/>
    </row>
    <row r="48" spans="1:135" s="2" customFormat="1" ht="19.5" x14ac:dyDescent="0.35">
      <c r="A48" s="2005" t="s">
        <v>53</v>
      </c>
      <c r="B48" s="2041" t="s">
        <v>8</v>
      </c>
      <c r="C48" s="2043" t="s">
        <v>73</v>
      </c>
      <c r="D48" s="2044"/>
      <c r="E48" s="2044"/>
      <c r="F48" s="2045"/>
      <c r="G48" s="2043" t="s">
        <v>74</v>
      </c>
      <c r="H48" s="2044"/>
      <c r="I48" s="2044"/>
      <c r="J48" s="2045"/>
      <c r="K48" s="2046" t="s">
        <v>10</v>
      </c>
      <c r="L48" s="2046" t="s">
        <v>11</v>
      </c>
      <c r="M48" s="2046" t="s">
        <v>54</v>
      </c>
      <c r="N48" s="146"/>
      <c r="O48" s="146"/>
      <c r="P48" s="146"/>
      <c r="Q48" s="146"/>
      <c r="R48" s="146"/>
      <c r="S48" s="5"/>
      <c r="T48" s="5"/>
      <c r="U48" s="5"/>
      <c r="V48" s="5"/>
      <c r="W48" s="5"/>
      <c r="X48" s="5"/>
      <c r="Y48" s="5"/>
      <c r="Z48" s="5"/>
      <c r="AA48" s="5"/>
      <c r="AB48" s="5"/>
      <c r="AC48" s="5"/>
      <c r="AD48" s="5"/>
      <c r="AE48" s="5"/>
      <c r="AF48" s="5"/>
      <c r="AG48" s="5"/>
      <c r="AH48" s="5"/>
      <c r="AI48" s="5"/>
      <c r="AJ48" s="5"/>
      <c r="AK48" s="5"/>
      <c r="AL48" s="5"/>
      <c r="AM48" s="5"/>
      <c r="AN48" s="5"/>
      <c r="AO48" s="5"/>
      <c r="AP48" s="5"/>
      <c r="AQ48" s="147"/>
      <c r="AR48" s="148"/>
      <c r="BV48" s="50"/>
      <c r="BW48" s="50"/>
      <c r="BX48" s="51"/>
      <c r="BY48" s="50"/>
      <c r="BZ48" s="50"/>
      <c r="CA48" s="50"/>
      <c r="CB48" s="50"/>
      <c r="CC48" s="50"/>
      <c r="CD48" s="50"/>
      <c r="CE48" s="50"/>
      <c r="CF48" s="50"/>
      <c r="CG48" s="50"/>
      <c r="CH48" s="50"/>
      <c r="CI48" s="50"/>
      <c r="CJ48" s="50"/>
      <c r="CK48" s="50"/>
      <c r="CL48" s="50"/>
      <c r="CM48" s="50"/>
      <c r="CN48" s="50"/>
      <c r="CO48" s="50"/>
      <c r="CP48" s="50"/>
      <c r="CQ48" s="50"/>
      <c r="CR48" s="50"/>
      <c r="CS48" s="50"/>
      <c r="CT48" s="50"/>
      <c r="CU48" s="50"/>
      <c r="CV48" s="50"/>
      <c r="CW48" s="50"/>
      <c r="CX48" s="50"/>
      <c r="CY48" s="50"/>
      <c r="CZ48" s="50"/>
      <c r="DA48" s="50"/>
      <c r="DB48" s="50"/>
      <c r="DC48" s="50"/>
      <c r="DD48" s="50"/>
      <c r="DE48" s="50"/>
      <c r="DF48" s="50"/>
      <c r="DG48" s="50"/>
      <c r="DH48" s="50"/>
      <c r="DI48" s="50"/>
      <c r="DJ48" s="50"/>
      <c r="DK48" s="50"/>
      <c r="DL48" s="50"/>
      <c r="DM48" s="50"/>
      <c r="DN48" s="50"/>
      <c r="DO48" s="50"/>
      <c r="DP48" s="50"/>
      <c r="DQ48" s="50"/>
      <c r="DR48" s="50"/>
      <c r="DS48" s="50"/>
      <c r="DT48" s="50"/>
      <c r="DU48" s="50"/>
      <c r="DV48" s="50"/>
      <c r="DW48" s="50"/>
      <c r="DX48" s="50"/>
      <c r="DY48" s="50"/>
      <c r="DZ48" s="50"/>
      <c r="EA48" s="50"/>
      <c r="EB48" s="50"/>
      <c r="EC48" s="50"/>
      <c r="ED48" s="50"/>
      <c r="EE48" s="50"/>
    </row>
    <row r="49" spans="1:135" s="2" customFormat="1" ht="13.5" x14ac:dyDescent="0.25">
      <c r="A49" s="2007"/>
      <c r="B49" s="2042"/>
      <c r="C49" s="149" t="s">
        <v>18</v>
      </c>
      <c r="D49" s="149" t="s">
        <v>19</v>
      </c>
      <c r="E49" s="150" t="s">
        <v>20</v>
      </c>
      <c r="F49" s="150" t="s">
        <v>75</v>
      </c>
      <c r="G49" s="149" t="s">
        <v>18</v>
      </c>
      <c r="H49" s="149" t="s">
        <v>19</v>
      </c>
      <c r="I49" s="150" t="s">
        <v>20</v>
      </c>
      <c r="J49" s="150" t="s">
        <v>75</v>
      </c>
      <c r="K49" s="2047"/>
      <c r="L49" s="2047"/>
      <c r="M49" s="2047"/>
      <c r="N49" s="151"/>
      <c r="O49" s="152"/>
      <c r="P49" s="152"/>
      <c r="Q49" s="152"/>
      <c r="R49" s="152"/>
      <c r="S49" s="152"/>
      <c r="T49" s="152"/>
      <c r="U49" s="152"/>
      <c r="V49" s="152"/>
      <c r="W49" s="152"/>
      <c r="X49" s="152"/>
      <c r="Y49" s="152"/>
      <c r="Z49" s="152"/>
      <c r="AA49" s="152"/>
      <c r="AB49" s="152"/>
      <c r="AC49" s="152"/>
      <c r="AD49" s="152"/>
      <c r="AE49" s="152"/>
      <c r="AF49" s="152"/>
      <c r="AG49" s="152"/>
      <c r="AH49" s="152"/>
      <c r="AI49" s="152"/>
      <c r="AJ49" s="152"/>
      <c r="AK49" s="152"/>
      <c r="AL49" s="152"/>
      <c r="AM49" s="152"/>
      <c r="AN49" s="152"/>
      <c r="AO49" s="152"/>
      <c r="AP49" s="152"/>
      <c r="AQ49" s="153"/>
      <c r="AR49" s="153"/>
      <c r="BV49" s="50"/>
      <c r="BW49" s="50"/>
      <c r="BX49" s="51"/>
      <c r="BY49" s="50"/>
      <c r="BZ49" s="50"/>
      <c r="CA49" s="50"/>
      <c r="CB49" s="50"/>
      <c r="CC49" s="50"/>
      <c r="CD49" s="50"/>
      <c r="CE49" s="50"/>
      <c r="CF49" s="50"/>
      <c r="CG49" s="50"/>
      <c r="CH49" s="50"/>
      <c r="CI49" s="50"/>
      <c r="CJ49" s="50"/>
      <c r="CK49" s="50"/>
      <c r="CL49" s="50"/>
      <c r="CM49" s="50"/>
      <c r="CN49" s="50"/>
      <c r="CO49" s="50"/>
      <c r="CP49" s="50"/>
      <c r="CQ49" s="50"/>
      <c r="CR49" s="50"/>
      <c r="CS49" s="50"/>
      <c r="CT49" s="50"/>
      <c r="CU49" s="50"/>
      <c r="CV49" s="50"/>
      <c r="CW49" s="50"/>
      <c r="CX49" s="50"/>
      <c r="CY49" s="50"/>
      <c r="CZ49" s="50"/>
      <c r="DA49" s="50"/>
      <c r="DB49" s="50"/>
      <c r="DC49" s="50"/>
      <c r="DD49" s="50"/>
      <c r="DE49" s="50"/>
      <c r="DF49" s="50"/>
      <c r="DG49" s="50"/>
      <c r="DH49" s="50"/>
      <c r="DI49" s="50"/>
      <c r="DJ49" s="50"/>
      <c r="DK49" s="50"/>
      <c r="DL49" s="50"/>
      <c r="DM49" s="50"/>
      <c r="DN49" s="50"/>
      <c r="DO49" s="50"/>
      <c r="DP49" s="50"/>
      <c r="DQ49" s="50"/>
      <c r="DR49" s="50"/>
      <c r="DS49" s="50"/>
      <c r="DT49" s="50"/>
      <c r="DU49" s="50"/>
      <c r="DV49" s="50"/>
      <c r="DW49" s="50"/>
      <c r="DX49" s="50"/>
      <c r="DY49" s="50"/>
      <c r="DZ49" s="50"/>
      <c r="EA49" s="50"/>
      <c r="EB49" s="50"/>
      <c r="EC49" s="50"/>
      <c r="ED49" s="50"/>
      <c r="EE49" s="50"/>
    </row>
    <row r="50" spans="1:135" s="2" customFormat="1" ht="13.5" x14ac:dyDescent="0.25">
      <c r="A50" s="154" t="s">
        <v>76</v>
      </c>
      <c r="B50" s="155"/>
      <c r="C50" s="156"/>
      <c r="D50" s="157"/>
      <c r="E50" s="158"/>
      <c r="F50" s="158"/>
      <c r="G50" s="159"/>
      <c r="H50" s="157"/>
      <c r="I50" s="157"/>
      <c r="J50" s="158"/>
      <c r="K50" s="28"/>
      <c r="L50" s="28"/>
      <c r="M50" s="28"/>
      <c r="N50" s="160"/>
      <c r="O50" s="152"/>
      <c r="P50" s="152"/>
      <c r="Q50" s="152"/>
      <c r="R50" s="152"/>
      <c r="S50" s="152"/>
      <c r="T50" s="152"/>
      <c r="U50" s="152"/>
      <c r="V50" s="152"/>
      <c r="W50" s="152"/>
      <c r="X50" s="161"/>
      <c r="Y50" s="162"/>
      <c r="Z50" s="162"/>
      <c r="AA50" s="162"/>
      <c r="AB50" s="162"/>
      <c r="AC50" s="162"/>
      <c r="AD50" s="162"/>
      <c r="AE50" s="162"/>
      <c r="AF50" s="162"/>
      <c r="AG50" s="162"/>
      <c r="AH50" s="162"/>
      <c r="AI50" s="162"/>
      <c r="AJ50" s="162"/>
      <c r="AK50" s="162"/>
      <c r="AL50" s="162"/>
      <c r="AM50" s="162"/>
      <c r="AN50" s="162"/>
      <c r="AO50" s="162"/>
      <c r="AP50" s="162"/>
      <c r="AQ50" s="153"/>
      <c r="AR50" s="153"/>
      <c r="BV50" s="50"/>
      <c r="BW50" s="50"/>
      <c r="BX50" s="51"/>
      <c r="BY50" s="50"/>
      <c r="BZ50" s="50"/>
      <c r="CA50" s="50"/>
      <c r="CB50" s="50"/>
      <c r="CC50" s="50"/>
      <c r="CD50" s="50"/>
      <c r="CE50" s="50"/>
      <c r="CF50" s="50"/>
      <c r="CG50" s="50"/>
      <c r="CH50" s="50"/>
      <c r="CI50" s="50"/>
      <c r="CJ50" s="50"/>
      <c r="CK50" s="50"/>
      <c r="CL50" s="50"/>
      <c r="CM50" s="50"/>
      <c r="CN50" s="50"/>
      <c r="CO50" s="50"/>
      <c r="CP50" s="50"/>
      <c r="CQ50" s="50"/>
      <c r="CR50" s="50"/>
      <c r="CS50" s="50"/>
      <c r="CT50" s="50"/>
      <c r="CU50" s="50"/>
      <c r="CV50" s="50"/>
      <c r="CW50" s="50"/>
      <c r="CX50" s="50"/>
      <c r="CY50" s="50"/>
      <c r="CZ50" s="50"/>
      <c r="DA50" s="50"/>
      <c r="DB50" s="50"/>
      <c r="DC50" s="50"/>
      <c r="DD50" s="50"/>
      <c r="DE50" s="50"/>
      <c r="DF50" s="50"/>
      <c r="DG50" s="50"/>
      <c r="DH50" s="50"/>
      <c r="DI50" s="50"/>
      <c r="DJ50" s="50"/>
      <c r="DK50" s="50"/>
      <c r="DL50" s="50"/>
      <c r="DM50" s="50"/>
      <c r="DN50" s="50"/>
      <c r="DO50" s="50"/>
      <c r="DP50" s="50"/>
      <c r="DQ50" s="50"/>
      <c r="DR50" s="50"/>
      <c r="DS50" s="50"/>
      <c r="DT50" s="50"/>
      <c r="DU50" s="50"/>
      <c r="DV50" s="50"/>
      <c r="DW50" s="50"/>
      <c r="DX50" s="50"/>
      <c r="DY50" s="50"/>
      <c r="DZ50" s="50"/>
      <c r="EA50" s="50"/>
      <c r="EB50" s="50"/>
      <c r="EC50" s="50"/>
      <c r="ED50" s="50"/>
      <c r="EE50" s="50"/>
    </row>
    <row r="51" spans="1:135" s="10" customFormat="1" ht="13.5" x14ac:dyDescent="0.25">
      <c r="A51" s="80" t="s">
        <v>77</v>
      </c>
      <c r="B51" s="163"/>
      <c r="C51" s="164"/>
      <c r="D51" s="165"/>
      <c r="E51" s="166"/>
      <c r="F51" s="166"/>
      <c r="G51" s="167"/>
      <c r="H51" s="165"/>
      <c r="I51" s="165"/>
      <c r="J51" s="166"/>
      <c r="K51" s="85"/>
      <c r="L51" s="85"/>
      <c r="M51" s="85"/>
      <c r="N51" s="168"/>
      <c r="O51" s="152"/>
      <c r="P51" s="152"/>
      <c r="Q51" s="152"/>
      <c r="R51" s="152"/>
      <c r="S51" s="152"/>
      <c r="T51" s="152"/>
      <c r="U51" s="152"/>
      <c r="V51" s="152"/>
      <c r="W51" s="152"/>
      <c r="X51" s="161"/>
      <c r="Y51" s="162"/>
      <c r="Z51" s="162"/>
      <c r="AA51" s="162"/>
      <c r="AB51" s="162"/>
      <c r="AC51" s="162"/>
      <c r="AD51" s="162"/>
      <c r="AE51" s="162"/>
      <c r="AF51" s="162"/>
      <c r="AG51" s="162"/>
      <c r="AH51" s="162"/>
      <c r="AI51" s="162"/>
      <c r="AJ51" s="162"/>
      <c r="AK51" s="162"/>
      <c r="AL51" s="162"/>
      <c r="AM51" s="162"/>
      <c r="AN51" s="162"/>
      <c r="AO51" s="162"/>
      <c r="AP51" s="162"/>
      <c r="AQ51" s="153"/>
      <c r="AR51" s="153"/>
      <c r="AS51" s="2"/>
      <c r="BV51" s="97"/>
      <c r="BW51" s="97"/>
      <c r="BX51" s="98"/>
      <c r="BY51" s="97"/>
      <c r="BZ51" s="97"/>
      <c r="CA51" s="97"/>
      <c r="CB51" s="97"/>
      <c r="CC51" s="97"/>
      <c r="CD51" s="97"/>
      <c r="CE51" s="97"/>
      <c r="CF51" s="97"/>
      <c r="CG51" s="97"/>
      <c r="CH51" s="97"/>
      <c r="CI51" s="97"/>
      <c r="CJ51" s="97"/>
      <c r="CK51" s="97"/>
      <c r="CL51" s="97"/>
      <c r="CM51" s="97"/>
      <c r="CN51" s="97"/>
      <c r="CO51" s="97"/>
      <c r="CP51" s="97"/>
      <c r="CQ51" s="97"/>
      <c r="CR51" s="97"/>
      <c r="CS51" s="97"/>
      <c r="CT51" s="97"/>
      <c r="CU51" s="97"/>
      <c r="CV51" s="97"/>
      <c r="CW51" s="97"/>
      <c r="CX51" s="97"/>
      <c r="CY51" s="97"/>
      <c r="CZ51" s="97"/>
      <c r="DA51" s="97"/>
      <c r="DB51" s="97"/>
      <c r="DC51" s="97"/>
      <c r="DD51" s="97"/>
      <c r="DE51" s="97"/>
      <c r="DF51" s="97"/>
      <c r="DG51" s="97"/>
      <c r="DH51" s="97"/>
      <c r="DI51" s="97"/>
      <c r="DJ51" s="97"/>
      <c r="DK51" s="97"/>
      <c r="DL51" s="97"/>
      <c r="DM51" s="97"/>
      <c r="DN51" s="97"/>
      <c r="DO51" s="97"/>
      <c r="DP51" s="97"/>
      <c r="DQ51" s="97"/>
      <c r="DR51" s="97"/>
      <c r="DS51" s="97"/>
      <c r="DT51" s="97"/>
      <c r="DU51" s="97"/>
      <c r="DV51" s="97"/>
      <c r="DW51" s="97"/>
      <c r="DX51" s="97"/>
      <c r="DY51" s="97"/>
      <c r="DZ51" s="97"/>
      <c r="EA51" s="97"/>
      <c r="EB51" s="97"/>
      <c r="EC51" s="97"/>
      <c r="ED51" s="97"/>
      <c r="EE51" s="97"/>
    </row>
    <row r="52" spans="1:135" s="2" customFormat="1" ht="13.5" x14ac:dyDescent="0.25">
      <c r="A52" s="169" t="s">
        <v>78</v>
      </c>
      <c r="B52" s="170"/>
      <c r="C52" s="170"/>
      <c r="D52" s="170"/>
      <c r="E52" s="170"/>
      <c r="F52" s="171"/>
      <c r="G52" s="172"/>
      <c r="H52" s="172"/>
      <c r="I52" s="172"/>
      <c r="J52" s="172"/>
      <c r="K52" s="172"/>
      <c r="L52" s="172"/>
      <c r="M52" s="172"/>
      <c r="N52" s="172"/>
      <c r="O52" s="173"/>
      <c r="P52" s="171"/>
      <c r="Q52" s="172"/>
      <c r="R52" s="172"/>
      <c r="S52" s="173"/>
      <c r="T52" s="171"/>
      <c r="U52" s="172"/>
      <c r="V52" s="173"/>
      <c r="W52" s="171"/>
      <c r="X52" s="5"/>
      <c r="Y52" s="5"/>
      <c r="Z52" s="5"/>
      <c r="AA52" s="5"/>
      <c r="AB52" s="5"/>
      <c r="AC52" s="5"/>
      <c r="AD52" s="5"/>
      <c r="AE52" s="5"/>
      <c r="AF52" s="5"/>
      <c r="AG52" s="5"/>
      <c r="AH52" s="5"/>
      <c r="AI52" s="5"/>
      <c r="AJ52" s="5"/>
      <c r="AK52" s="5"/>
      <c r="AL52" s="162"/>
      <c r="AM52" s="153"/>
      <c r="AN52" s="153"/>
      <c r="AO52" s="10"/>
      <c r="AP52" s="10"/>
      <c r="AQ52" s="10"/>
      <c r="AR52" s="10"/>
      <c r="AS52" s="10"/>
      <c r="BV52" s="50"/>
      <c r="BW52" s="50"/>
      <c r="BX52" s="51"/>
      <c r="BY52" s="50"/>
      <c r="BZ52" s="50"/>
      <c r="CA52" s="50"/>
      <c r="CB52" s="50"/>
      <c r="CC52" s="50"/>
      <c r="CD52" s="50"/>
      <c r="CE52" s="50"/>
      <c r="CF52" s="50"/>
      <c r="CG52" s="50"/>
      <c r="CH52" s="50"/>
      <c r="CI52" s="50"/>
      <c r="CJ52" s="50"/>
      <c r="CK52" s="50"/>
      <c r="CL52" s="50"/>
      <c r="CM52" s="50"/>
      <c r="CN52" s="50"/>
      <c r="CO52" s="50"/>
      <c r="CP52" s="50"/>
      <c r="CQ52" s="50"/>
      <c r="CR52" s="50"/>
      <c r="CS52" s="50"/>
      <c r="CT52" s="50"/>
      <c r="CU52" s="50"/>
      <c r="CV52" s="50"/>
      <c r="CW52" s="50"/>
      <c r="CX52" s="50"/>
      <c r="CY52" s="50"/>
      <c r="CZ52" s="50"/>
      <c r="DA52" s="50"/>
      <c r="DB52" s="50"/>
      <c r="DC52" s="50"/>
      <c r="DD52" s="50"/>
      <c r="DE52" s="50"/>
      <c r="DF52" s="50"/>
      <c r="DG52" s="50"/>
      <c r="DH52" s="50"/>
      <c r="DI52" s="50"/>
      <c r="DJ52" s="50"/>
      <c r="DK52" s="50"/>
      <c r="DL52" s="50"/>
      <c r="DM52" s="50"/>
      <c r="DN52" s="50"/>
      <c r="DO52" s="50"/>
      <c r="DP52" s="50"/>
      <c r="DQ52" s="50"/>
      <c r="DR52" s="50"/>
      <c r="DS52" s="50"/>
      <c r="DT52" s="50"/>
      <c r="DU52" s="50"/>
      <c r="DV52" s="50"/>
      <c r="DW52" s="50"/>
      <c r="DX52" s="50"/>
      <c r="DY52" s="50"/>
      <c r="DZ52" s="50"/>
      <c r="EA52" s="50"/>
      <c r="EB52" s="50"/>
      <c r="EC52" s="50"/>
      <c r="ED52" s="50"/>
      <c r="EE52" s="50"/>
    </row>
    <row r="53" spans="1:135" s="2" customFormat="1" ht="13.5" x14ac:dyDescent="0.25">
      <c r="A53" s="2005" t="s">
        <v>79</v>
      </c>
      <c r="B53" s="2008" t="s">
        <v>36</v>
      </c>
      <c r="C53" s="2009"/>
      <c r="D53" s="2010"/>
      <c r="E53" s="2014" t="s">
        <v>80</v>
      </c>
      <c r="F53" s="2015"/>
      <c r="G53" s="2015"/>
      <c r="H53" s="2015"/>
      <c r="I53" s="2015"/>
      <c r="J53" s="2015"/>
      <c r="K53" s="2015"/>
      <c r="L53" s="2015"/>
      <c r="M53" s="2015"/>
      <c r="N53" s="2015"/>
      <c r="O53" s="2015"/>
      <c r="P53" s="2015"/>
      <c r="Q53" s="2015"/>
      <c r="R53" s="2015"/>
      <c r="S53" s="2015"/>
      <c r="T53" s="2015"/>
      <c r="U53" s="2015"/>
      <c r="V53" s="2016"/>
      <c r="W53" s="2032" t="s">
        <v>10</v>
      </c>
      <c r="X53" s="2032" t="s">
        <v>11</v>
      </c>
      <c r="BV53" s="50"/>
      <c r="BW53" s="50"/>
      <c r="BX53" s="51"/>
      <c r="BY53" s="50"/>
      <c r="BZ53" s="50"/>
      <c r="CA53" s="50"/>
      <c r="CB53" s="50"/>
      <c r="CC53" s="50"/>
      <c r="CD53" s="50"/>
      <c r="CE53" s="50"/>
      <c r="CF53" s="50"/>
      <c r="CG53" s="50"/>
      <c r="CH53" s="50"/>
      <c r="CI53" s="50"/>
      <c r="CJ53" s="50"/>
      <c r="CK53" s="50"/>
      <c r="CL53" s="50"/>
      <c r="CM53" s="50"/>
      <c r="CN53" s="50"/>
      <c r="CO53" s="50"/>
      <c r="CP53" s="50"/>
      <c r="CQ53" s="50"/>
      <c r="CR53" s="50"/>
      <c r="CS53" s="50"/>
      <c r="CT53" s="50"/>
      <c r="CU53" s="50"/>
      <c r="CV53" s="50"/>
      <c r="CW53" s="50"/>
      <c r="CX53" s="50"/>
      <c r="CY53" s="50"/>
      <c r="CZ53" s="50"/>
      <c r="DA53" s="50"/>
      <c r="DB53" s="50"/>
      <c r="DC53" s="50"/>
      <c r="DD53" s="50"/>
      <c r="DE53" s="50"/>
      <c r="DF53" s="50"/>
      <c r="DG53" s="50"/>
      <c r="DH53" s="50"/>
      <c r="DI53" s="50"/>
      <c r="DJ53" s="50"/>
      <c r="DK53" s="50"/>
      <c r="DL53" s="50"/>
      <c r="DM53" s="50"/>
      <c r="DN53" s="50"/>
      <c r="DO53" s="50"/>
      <c r="DP53" s="50"/>
      <c r="DQ53" s="50"/>
      <c r="DR53" s="50"/>
      <c r="DS53" s="50"/>
      <c r="DT53" s="50"/>
      <c r="DU53" s="50"/>
      <c r="DV53" s="50"/>
      <c r="DW53" s="50"/>
      <c r="DX53" s="50"/>
      <c r="DY53" s="50"/>
      <c r="DZ53" s="50"/>
      <c r="EA53" s="50"/>
      <c r="EB53" s="50"/>
      <c r="EC53" s="50"/>
      <c r="ED53" s="50"/>
      <c r="EE53" s="50"/>
    </row>
    <row r="54" spans="1:135" s="2" customFormat="1" ht="13.5" x14ac:dyDescent="0.25">
      <c r="A54" s="2006"/>
      <c r="B54" s="2011"/>
      <c r="C54" s="2012"/>
      <c r="D54" s="2013"/>
      <c r="E54" s="2035" t="s">
        <v>55</v>
      </c>
      <c r="F54" s="2037" t="s">
        <v>16</v>
      </c>
      <c r="G54" s="2039" t="s">
        <v>17</v>
      </c>
      <c r="H54" s="2037" t="s">
        <v>18</v>
      </c>
      <c r="I54" s="2039" t="s">
        <v>19</v>
      </c>
      <c r="J54" s="2037" t="s">
        <v>20</v>
      </c>
      <c r="K54" s="2039" t="s">
        <v>21</v>
      </c>
      <c r="L54" s="2037" t="s">
        <v>22</v>
      </c>
      <c r="M54" s="2039" t="s">
        <v>23</v>
      </c>
      <c r="N54" s="2037" t="s">
        <v>24</v>
      </c>
      <c r="O54" s="2039" t="s">
        <v>25</v>
      </c>
      <c r="P54" s="2037" t="s">
        <v>26</v>
      </c>
      <c r="Q54" s="2039" t="s">
        <v>27</v>
      </c>
      <c r="R54" s="2037" t="s">
        <v>28</v>
      </c>
      <c r="S54" s="2039" t="s">
        <v>29</v>
      </c>
      <c r="T54" s="2037" t="s">
        <v>30</v>
      </c>
      <c r="U54" s="2039" t="s">
        <v>31</v>
      </c>
      <c r="V54" s="2048" t="s">
        <v>32</v>
      </c>
      <c r="W54" s="2033"/>
      <c r="X54" s="2033"/>
      <c r="BV54" s="50"/>
      <c r="BW54" s="50"/>
      <c r="BX54" s="51"/>
      <c r="BY54" s="50"/>
      <c r="BZ54" s="50"/>
      <c r="CA54" s="50"/>
      <c r="CB54" s="50"/>
      <c r="CC54" s="50"/>
      <c r="CD54" s="50"/>
      <c r="CE54" s="50"/>
      <c r="CF54" s="50"/>
      <c r="CG54" s="50"/>
      <c r="CH54" s="50"/>
      <c r="CI54" s="50"/>
      <c r="CJ54" s="50"/>
      <c r="CK54" s="50"/>
      <c r="CL54" s="50"/>
      <c r="CM54" s="50"/>
      <c r="CN54" s="50"/>
      <c r="CO54" s="50"/>
      <c r="CP54" s="50"/>
      <c r="CQ54" s="50"/>
      <c r="CR54" s="50"/>
      <c r="CS54" s="50"/>
      <c r="CT54" s="50"/>
      <c r="CU54" s="50"/>
      <c r="CV54" s="50"/>
      <c r="CW54" s="50"/>
      <c r="CX54" s="50"/>
      <c r="CY54" s="50"/>
      <c r="CZ54" s="50"/>
      <c r="DA54" s="50"/>
      <c r="DB54" s="50"/>
      <c r="DC54" s="50"/>
      <c r="DD54" s="50"/>
      <c r="DE54" s="50"/>
      <c r="DF54" s="50"/>
      <c r="DG54" s="50"/>
      <c r="DH54" s="50"/>
      <c r="DI54" s="50"/>
      <c r="DJ54" s="50"/>
      <c r="DK54" s="50"/>
      <c r="DL54" s="50"/>
      <c r="DM54" s="50"/>
      <c r="DN54" s="50"/>
      <c r="DO54" s="50"/>
      <c r="DP54" s="50"/>
      <c r="DQ54" s="50"/>
      <c r="DR54" s="50"/>
      <c r="DS54" s="50"/>
      <c r="DT54" s="50"/>
      <c r="DU54" s="50"/>
      <c r="DV54" s="50"/>
      <c r="DW54" s="50"/>
      <c r="DX54" s="50"/>
      <c r="DY54" s="50"/>
      <c r="DZ54" s="50"/>
      <c r="EA54" s="50"/>
      <c r="EB54" s="50"/>
      <c r="EC54" s="50"/>
      <c r="ED54" s="50"/>
      <c r="EE54" s="50"/>
    </row>
    <row r="55" spans="1:135" s="2" customFormat="1" ht="13.5" x14ac:dyDescent="0.25">
      <c r="A55" s="2007"/>
      <c r="B55" s="13" t="s">
        <v>33</v>
      </c>
      <c r="C55" s="174" t="s">
        <v>34</v>
      </c>
      <c r="D55" s="13" t="s">
        <v>35</v>
      </c>
      <c r="E55" s="2036"/>
      <c r="F55" s="2038"/>
      <c r="G55" s="2040"/>
      <c r="H55" s="2038"/>
      <c r="I55" s="2040"/>
      <c r="J55" s="2038"/>
      <c r="K55" s="2040"/>
      <c r="L55" s="2038"/>
      <c r="M55" s="2040"/>
      <c r="N55" s="2038"/>
      <c r="O55" s="2040"/>
      <c r="P55" s="2038"/>
      <c r="Q55" s="2040"/>
      <c r="R55" s="2038"/>
      <c r="S55" s="2040"/>
      <c r="T55" s="2038"/>
      <c r="U55" s="2040"/>
      <c r="V55" s="2049"/>
      <c r="W55" s="2034"/>
      <c r="X55" s="2034"/>
      <c r="BV55" s="50"/>
      <c r="BW55" s="50"/>
      <c r="BX55" s="51"/>
      <c r="BY55" s="50"/>
      <c r="BZ55" s="50"/>
      <c r="CA55" s="50"/>
      <c r="CB55" s="50"/>
      <c r="CC55" s="50"/>
      <c r="CD55" s="50"/>
      <c r="CE55" s="50"/>
      <c r="CF55" s="50"/>
      <c r="CG55" s="50"/>
      <c r="CH55" s="50"/>
      <c r="CI55" s="50"/>
      <c r="CJ55" s="50"/>
      <c r="CK55" s="50"/>
      <c r="CL55" s="50"/>
      <c r="CM55" s="50"/>
      <c r="CN55" s="50"/>
      <c r="CO55" s="50"/>
      <c r="CP55" s="50"/>
      <c r="CQ55" s="50"/>
      <c r="CR55" s="50"/>
      <c r="CS55" s="50"/>
      <c r="CT55" s="50"/>
      <c r="CU55" s="50"/>
      <c r="CV55" s="50"/>
      <c r="CW55" s="50"/>
      <c r="CX55" s="50"/>
      <c r="CY55" s="50"/>
      <c r="CZ55" s="50"/>
      <c r="DA55" s="50"/>
      <c r="DB55" s="50"/>
      <c r="DC55" s="50"/>
      <c r="DD55" s="50"/>
      <c r="DE55" s="50"/>
      <c r="DF55" s="50"/>
      <c r="DG55" s="50"/>
      <c r="DH55" s="50"/>
      <c r="DI55" s="50"/>
      <c r="DJ55" s="50"/>
      <c r="DK55" s="50"/>
      <c r="DL55" s="50"/>
      <c r="DM55" s="50"/>
      <c r="DN55" s="50"/>
      <c r="DO55" s="50"/>
      <c r="DP55" s="50"/>
      <c r="DQ55" s="50"/>
      <c r="DR55" s="50"/>
      <c r="DS55" s="50"/>
      <c r="DT55" s="50"/>
      <c r="DU55" s="50"/>
      <c r="DV55" s="50"/>
      <c r="DW55" s="50"/>
      <c r="DX55" s="50"/>
      <c r="DY55" s="50"/>
      <c r="DZ55" s="50"/>
      <c r="EA55" s="50"/>
      <c r="EB55" s="50"/>
      <c r="EC55" s="50"/>
      <c r="ED55" s="50"/>
      <c r="EE55" s="50"/>
    </row>
    <row r="56" spans="1:135" s="2" customFormat="1" ht="13.5" x14ac:dyDescent="0.25">
      <c r="A56" s="175" t="s">
        <v>81</v>
      </c>
      <c r="B56" s="176"/>
      <c r="C56" s="177"/>
      <c r="D56" s="178"/>
      <c r="E56" s="179"/>
      <c r="F56" s="180"/>
      <c r="G56" s="179"/>
      <c r="H56" s="180"/>
      <c r="I56" s="179"/>
      <c r="J56" s="180"/>
      <c r="K56" s="179"/>
      <c r="L56" s="180"/>
      <c r="M56" s="179"/>
      <c r="N56" s="180"/>
      <c r="O56" s="179"/>
      <c r="P56" s="180"/>
      <c r="Q56" s="179"/>
      <c r="R56" s="180"/>
      <c r="S56" s="179"/>
      <c r="T56" s="180"/>
      <c r="U56" s="179"/>
      <c r="V56" s="180"/>
      <c r="W56" s="181">
        <f>SUM(W57:W58)</f>
        <v>0</v>
      </c>
      <c r="X56" s="181">
        <f>SUM(X57:X58)</f>
        <v>0</v>
      </c>
      <c r="BV56" s="50"/>
      <c r="BW56" s="50"/>
      <c r="BX56" s="51"/>
      <c r="BY56" s="50"/>
      <c r="BZ56" s="50"/>
      <c r="CA56" s="50"/>
      <c r="CB56" s="50"/>
      <c r="CC56" s="50"/>
      <c r="CD56" s="50"/>
      <c r="CE56" s="50"/>
      <c r="CF56" s="50"/>
      <c r="CG56" s="50"/>
      <c r="CH56" s="50"/>
      <c r="CI56" s="50"/>
      <c r="CJ56" s="50"/>
      <c r="CK56" s="50"/>
      <c r="CL56" s="50"/>
      <c r="CM56" s="50"/>
      <c r="CN56" s="50"/>
      <c r="CO56" s="50"/>
      <c r="CP56" s="50"/>
      <c r="CQ56" s="50"/>
      <c r="CR56" s="50"/>
      <c r="CS56" s="50"/>
      <c r="CT56" s="50"/>
      <c r="CU56" s="50"/>
      <c r="CV56" s="50"/>
      <c r="CW56" s="50"/>
      <c r="CX56" s="50"/>
      <c r="CY56" s="50"/>
      <c r="CZ56" s="50"/>
      <c r="DA56" s="50"/>
      <c r="DB56" s="50"/>
      <c r="DC56" s="50"/>
      <c r="DD56" s="50"/>
      <c r="DE56" s="50"/>
      <c r="DF56" s="50"/>
      <c r="DG56" s="50"/>
      <c r="DH56" s="50"/>
      <c r="DI56" s="50"/>
      <c r="DJ56" s="50"/>
      <c r="DK56" s="50"/>
      <c r="DL56" s="50"/>
      <c r="DM56" s="50"/>
      <c r="DN56" s="50"/>
      <c r="DO56" s="50"/>
      <c r="DP56" s="50"/>
      <c r="DQ56" s="50"/>
      <c r="DR56" s="50"/>
      <c r="DS56" s="50"/>
      <c r="DT56" s="50"/>
      <c r="DU56" s="50"/>
      <c r="DV56" s="50"/>
      <c r="DW56" s="50"/>
      <c r="DX56" s="50"/>
      <c r="DY56" s="50"/>
      <c r="DZ56" s="50"/>
      <c r="EA56" s="50"/>
      <c r="EB56" s="50"/>
      <c r="EC56" s="50"/>
      <c r="ED56" s="50"/>
      <c r="EE56" s="50"/>
    </row>
    <row r="57" spans="1:135" s="2" customFormat="1" ht="13.5" x14ac:dyDescent="0.25">
      <c r="A57" s="182" t="s">
        <v>76</v>
      </c>
      <c r="B57" s="183"/>
      <c r="C57" s="184"/>
      <c r="D57" s="185"/>
      <c r="E57" s="186"/>
      <c r="F57" s="187"/>
      <c r="G57" s="186"/>
      <c r="H57" s="187"/>
      <c r="I57" s="186"/>
      <c r="J57" s="187"/>
      <c r="K57" s="186"/>
      <c r="L57" s="187"/>
      <c r="M57" s="186"/>
      <c r="N57" s="187"/>
      <c r="O57" s="186"/>
      <c r="P57" s="187"/>
      <c r="Q57" s="186"/>
      <c r="R57" s="187"/>
      <c r="S57" s="186"/>
      <c r="T57" s="187"/>
      <c r="U57" s="186"/>
      <c r="V57" s="187"/>
      <c r="W57" s="188"/>
      <c r="X57" s="188"/>
      <c r="BV57" s="50"/>
      <c r="BW57" s="50"/>
      <c r="BX57" s="51"/>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row>
    <row r="58" spans="1:135" s="2" customFormat="1" ht="13.9" customHeight="1" x14ac:dyDescent="0.25">
      <c r="A58" s="189" t="s">
        <v>82</v>
      </c>
      <c r="B58" s="190"/>
      <c r="C58" s="191"/>
      <c r="D58" s="192"/>
      <c r="E58" s="193"/>
      <c r="F58" s="194"/>
      <c r="G58" s="193"/>
      <c r="H58" s="194"/>
      <c r="I58" s="193"/>
      <c r="J58" s="194"/>
      <c r="K58" s="193"/>
      <c r="L58" s="194"/>
      <c r="M58" s="193"/>
      <c r="N58" s="194"/>
      <c r="O58" s="193"/>
      <c r="P58" s="194"/>
      <c r="Q58" s="193"/>
      <c r="R58" s="194"/>
      <c r="S58" s="193"/>
      <c r="T58" s="194"/>
      <c r="U58" s="193"/>
      <c r="V58" s="194"/>
      <c r="W58" s="195"/>
      <c r="X58" s="195"/>
      <c r="BV58" s="50"/>
      <c r="BW58" s="50"/>
      <c r="BX58" s="51"/>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c r="ED58" s="50"/>
      <c r="EE58" s="50"/>
    </row>
    <row r="59" spans="1:135" s="2" customFormat="1" ht="13.5" x14ac:dyDescent="0.25">
      <c r="A59" s="196" t="s">
        <v>83</v>
      </c>
      <c r="B59" s="197"/>
      <c r="C59" s="198"/>
      <c r="D59" s="199"/>
      <c r="E59" s="200"/>
      <c r="F59" s="201"/>
      <c r="G59" s="200"/>
      <c r="H59" s="201"/>
      <c r="I59" s="200"/>
      <c r="J59" s="201"/>
      <c r="K59" s="200"/>
      <c r="L59" s="201"/>
      <c r="M59" s="200"/>
      <c r="N59" s="201"/>
      <c r="O59" s="200"/>
      <c r="P59" s="201"/>
      <c r="Q59" s="200"/>
      <c r="R59" s="201"/>
      <c r="S59" s="200"/>
      <c r="T59" s="201"/>
      <c r="U59" s="200"/>
      <c r="V59" s="201"/>
      <c r="W59" s="181">
        <f>SUM(W60:W61)</f>
        <v>0</v>
      </c>
      <c r="X59" s="181">
        <f>SUM(X60:X61)</f>
        <v>0</v>
      </c>
      <c r="BV59" s="50"/>
      <c r="BW59" s="50"/>
      <c r="BX59" s="51"/>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row>
    <row r="60" spans="1:135" s="2" customFormat="1" ht="13.5" x14ac:dyDescent="0.25">
      <c r="A60" s="182" t="s">
        <v>76</v>
      </c>
      <c r="B60" s="183"/>
      <c r="C60" s="184"/>
      <c r="D60" s="185"/>
      <c r="E60" s="186"/>
      <c r="F60" s="187"/>
      <c r="G60" s="186"/>
      <c r="H60" s="187"/>
      <c r="I60" s="186"/>
      <c r="J60" s="187"/>
      <c r="K60" s="186"/>
      <c r="L60" s="187"/>
      <c r="M60" s="186"/>
      <c r="N60" s="187"/>
      <c r="O60" s="186"/>
      <c r="P60" s="187"/>
      <c r="Q60" s="186"/>
      <c r="R60" s="187"/>
      <c r="S60" s="186"/>
      <c r="T60" s="187"/>
      <c r="U60" s="186"/>
      <c r="V60" s="187"/>
      <c r="W60" s="188"/>
      <c r="X60" s="188"/>
      <c r="BV60" s="50"/>
      <c r="BW60" s="50"/>
      <c r="BX60" s="51"/>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c r="EC60" s="50"/>
      <c r="ED60" s="50"/>
      <c r="EE60" s="50"/>
    </row>
    <row r="61" spans="1:135" s="203" customFormat="1" ht="31.4" customHeight="1" x14ac:dyDescent="0.25">
      <c r="A61" s="189" t="s">
        <v>82</v>
      </c>
      <c r="B61" s="190"/>
      <c r="C61" s="191"/>
      <c r="D61" s="202"/>
      <c r="E61" s="193"/>
      <c r="F61" s="194"/>
      <c r="G61" s="193"/>
      <c r="H61" s="194"/>
      <c r="I61" s="193"/>
      <c r="J61" s="194"/>
      <c r="K61" s="193"/>
      <c r="L61" s="194"/>
      <c r="M61" s="193"/>
      <c r="N61" s="194"/>
      <c r="O61" s="193"/>
      <c r="P61" s="194"/>
      <c r="Q61" s="193"/>
      <c r="R61" s="194"/>
      <c r="S61" s="193"/>
      <c r="T61" s="194"/>
      <c r="U61" s="193"/>
      <c r="V61" s="194"/>
      <c r="W61" s="195"/>
      <c r="X61" s="195"/>
      <c r="Y61" s="2"/>
      <c r="Z61" s="2"/>
      <c r="AA61" s="2"/>
      <c r="AB61" s="2"/>
      <c r="AC61" s="2"/>
      <c r="AD61" s="2"/>
      <c r="AE61" s="2"/>
      <c r="AF61" s="2"/>
      <c r="AG61" s="2"/>
      <c r="AH61" s="2"/>
      <c r="AI61" s="2"/>
      <c r="AJ61" s="2"/>
      <c r="AK61" s="2"/>
      <c r="AL61" s="2"/>
      <c r="AM61" s="2"/>
      <c r="AN61" s="2"/>
      <c r="AO61" s="2"/>
      <c r="AP61" s="2"/>
      <c r="AQ61" s="2"/>
      <c r="AR61" s="2"/>
      <c r="AS61" s="2"/>
      <c r="BV61" s="204"/>
      <c r="BW61" s="204"/>
      <c r="BX61" s="204"/>
      <c r="BY61" s="204"/>
      <c r="BZ61" s="204"/>
      <c r="CA61" s="205"/>
      <c r="CB61" s="205"/>
      <c r="CC61" s="205"/>
      <c r="CD61" s="205"/>
      <c r="CE61" s="205"/>
      <c r="CF61" s="205"/>
      <c r="CG61" s="205"/>
      <c r="CH61" s="205"/>
      <c r="CI61" s="205"/>
      <c r="CJ61" s="205"/>
      <c r="CK61" s="205"/>
      <c r="CL61" s="205"/>
      <c r="CM61" s="205"/>
      <c r="CN61" s="205"/>
      <c r="CO61" s="205"/>
      <c r="CP61" s="205"/>
      <c r="CQ61" s="205"/>
      <c r="CR61" s="205"/>
      <c r="CS61" s="205"/>
      <c r="CT61" s="205"/>
      <c r="CU61" s="205"/>
      <c r="CV61" s="205"/>
      <c r="CW61" s="205"/>
      <c r="CX61" s="205"/>
      <c r="CY61" s="205"/>
      <c r="CZ61" s="205"/>
      <c r="DA61" s="205"/>
      <c r="DB61" s="205"/>
      <c r="DC61" s="205"/>
      <c r="DD61" s="205"/>
      <c r="DE61" s="205"/>
      <c r="DF61" s="205"/>
      <c r="DG61" s="205"/>
      <c r="DH61" s="205"/>
      <c r="DI61" s="205"/>
      <c r="DJ61" s="205"/>
      <c r="DK61" s="205"/>
      <c r="DL61" s="205"/>
      <c r="DM61" s="205"/>
      <c r="DN61" s="205"/>
      <c r="DO61" s="205"/>
      <c r="DP61" s="205"/>
      <c r="DQ61" s="205"/>
      <c r="DR61" s="205"/>
      <c r="DS61" s="205"/>
      <c r="DT61" s="205"/>
      <c r="DU61" s="205"/>
      <c r="DV61" s="205"/>
      <c r="DW61" s="205"/>
      <c r="DX61" s="205"/>
      <c r="DY61" s="205"/>
      <c r="DZ61" s="205"/>
      <c r="EA61" s="204"/>
      <c r="EB61" s="204"/>
      <c r="EC61" s="204"/>
      <c r="ED61" s="204"/>
      <c r="EE61" s="204"/>
    </row>
    <row r="62" spans="1:135" s="203" customFormat="1" ht="16.399999999999999" customHeight="1" x14ac:dyDescent="0.25">
      <c r="A62" s="206" t="s">
        <v>84</v>
      </c>
      <c r="B62" s="140"/>
      <c r="C62" s="207"/>
      <c r="D62" s="207"/>
      <c r="E62" s="208"/>
      <c r="F62" s="208"/>
      <c r="G62" s="208"/>
      <c r="H62" s="209"/>
      <c r="I62" s="209"/>
      <c r="J62" s="210"/>
      <c r="K62" s="210"/>
      <c r="L62" s="210"/>
      <c r="M62" s="210"/>
      <c r="N62" s="210"/>
      <c r="O62" s="210"/>
      <c r="P62" s="210"/>
      <c r="Q62" s="210"/>
      <c r="R62" s="210"/>
      <c r="S62" s="210"/>
      <c r="T62" s="210"/>
      <c r="U62" s="210"/>
      <c r="V62" s="211"/>
      <c r="W62" s="211"/>
      <c r="X62" s="212"/>
      <c r="Y62" s="212"/>
      <c r="Z62" s="212"/>
      <c r="AA62" s="212"/>
      <c r="AB62" s="212"/>
      <c r="AC62" s="212"/>
      <c r="AD62" s="212"/>
      <c r="AE62" s="212"/>
      <c r="AF62" s="212"/>
      <c r="AG62" s="212"/>
      <c r="AH62" s="212"/>
      <c r="AI62" s="212"/>
      <c r="AJ62" s="212"/>
      <c r="AK62" s="212"/>
      <c r="AL62" s="212"/>
      <c r="AM62" s="212"/>
      <c r="AN62" s="212"/>
      <c r="AO62" s="212"/>
      <c r="AP62" s="213"/>
      <c r="AQ62" s="213"/>
      <c r="AR62" s="213"/>
      <c r="BV62" s="204"/>
      <c r="BW62" s="204"/>
      <c r="BX62" s="204"/>
      <c r="BY62" s="204"/>
      <c r="BZ62" s="204"/>
      <c r="CA62" s="205"/>
      <c r="CB62" s="205"/>
      <c r="CC62" s="205"/>
      <c r="CD62" s="205"/>
      <c r="CE62" s="205"/>
      <c r="CF62" s="205"/>
      <c r="CG62" s="205"/>
      <c r="CH62" s="205"/>
      <c r="CI62" s="205"/>
      <c r="CJ62" s="205"/>
      <c r="CK62" s="205"/>
      <c r="CL62" s="205"/>
      <c r="CM62" s="205"/>
      <c r="CN62" s="205"/>
      <c r="CO62" s="205"/>
      <c r="CP62" s="205"/>
      <c r="CQ62" s="205"/>
      <c r="CR62" s="205"/>
      <c r="CS62" s="205"/>
      <c r="CT62" s="205"/>
      <c r="CU62" s="205"/>
      <c r="CV62" s="205"/>
      <c r="CW62" s="205"/>
      <c r="CX62" s="205"/>
      <c r="CY62" s="205"/>
      <c r="CZ62" s="205"/>
      <c r="DA62" s="205"/>
      <c r="DB62" s="205"/>
      <c r="DC62" s="205"/>
      <c r="DD62" s="205"/>
      <c r="DE62" s="205"/>
      <c r="DF62" s="205"/>
      <c r="DG62" s="205"/>
      <c r="DH62" s="205"/>
      <c r="DI62" s="205"/>
      <c r="DJ62" s="205"/>
      <c r="DK62" s="205"/>
      <c r="DL62" s="205"/>
      <c r="DM62" s="205"/>
      <c r="DN62" s="205"/>
      <c r="DO62" s="205"/>
      <c r="DP62" s="205"/>
      <c r="DQ62" s="205"/>
      <c r="DR62" s="205"/>
      <c r="DS62" s="205"/>
      <c r="DT62" s="205"/>
      <c r="DU62" s="205"/>
      <c r="DV62" s="205"/>
      <c r="DW62" s="205"/>
      <c r="DX62" s="205"/>
      <c r="DY62" s="205"/>
      <c r="DZ62" s="205"/>
      <c r="EA62" s="204"/>
      <c r="EB62" s="204"/>
      <c r="EC62" s="204"/>
      <c r="ED62" s="204"/>
      <c r="EE62" s="204"/>
    </row>
    <row r="63" spans="1:135" s="203" customFormat="1" ht="16.399999999999999" customHeight="1" x14ac:dyDescent="0.25">
      <c r="A63" s="214" t="s">
        <v>53</v>
      </c>
      <c r="B63" s="214" t="s">
        <v>36</v>
      </c>
      <c r="C63" s="215"/>
      <c r="D63" s="216"/>
      <c r="E63" s="216"/>
      <c r="F63" s="216"/>
      <c r="G63" s="216"/>
      <c r="H63" s="209"/>
      <c r="I63" s="209"/>
      <c r="J63" s="210"/>
      <c r="K63" s="210"/>
      <c r="L63" s="217"/>
      <c r="M63" s="217"/>
      <c r="N63" s="210"/>
      <c r="O63" s="210"/>
      <c r="P63" s="210"/>
      <c r="Q63" s="210"/>
      <c r="R63" s="210"/>
      <c r="S63" s="210"/>
      <c r="T63" s="210"/>
      <c r="U63" s="210"/>
      <c r="V63" s="211"/>
      <c r="W63" s="211"/>
      <c r="X63" s="212"/>
      <c r="Y63" s="212"/>
      <c r="Z63" s="212"/>
      <c r="AA63" s="212"/>
      <c r="AB63" s="212"/>
      <c r="AC63" s="212"/>
      <c r="AD63" s="212"/>
      <c r="AE63" s="212"/>
      <c r="AF63" s="212"/>
      <c r="AG63" s="212"/>
      <c r="AH63" s="212"/>
      <c r="AI63" s="212"/>
      <c r="AJ63" s="212"/>
      <c r="AK63" s="212"/>
      <c r="AL63" s="212"/>
      <c r="AM63" s="212"/>
      <c r="AN63" s="212"/>
      <c r="AO63" s="212"/>
      <c r="AP63" s="213"/>
      <c r="AQ63" s="213"/>
      <c r="AR63" s="213"/>
      <c r="BV63" s="204"/>
      <c r="BW63" s="204"/>
      <c r="BX63" s="204"/>
      <c r="BY63" s="204"/>
      <c r="BZ63" s="204"/>
      <c r="CA63" s="205"/>
      <c r="CB63" s="205"/>
      <c r="CC63" s="205"/>
      <c r="CD63" s="205"/>
      <c r="CE63" s="205"/>
      <c r="CF63" s="205"/>
      <c r="CG63" s="205"/>
      <c r="CH63" s="205"/>
      <c r="CI63" s="205"/>
      <c r="CJ63" s="205"/>
      <c r="CK63" s="205"/>
      <c r="CL63" s="205"/>
      <c r="CM63" s="205"/>
      <c r="CN63" s="205"/>
      <c r="CO63" s="205"/>
      <c r="CP63" s="205"/>
      <c r="CQ63" s="205"/>
      <c r="CR63" s="205"/>
      <c r="CS63" s="205"/>
      <c r="CT63" s="205"/>
      <c r="CU63" s="205"/>
      <c r="CV63" s="205"/>
      <c r="CW63" s="205"/>
      <c r="CX63" s="205"/>
      <c r="CY63" s="205"/>
      <c r="CZ63" s="205"/>
      <c r="DA63" s="205"/>
      <c r="DB63" s="205"/>
      <c r="DC63" s="205"/>
      <c r="DD63" s="205"/>
      <c r="DE63" s="205"/>
      <c r="DF63" s="205"/>
      <c r="DG63" s="205"/>
      <c r="DH63" s="205"/>
      <c r="DI63" s="205"/>
      <c r="DJ63" s="205"/>
      <c r="DK63" s="205"/>
      <c r="DL63" s="205"/>
      <c r="DM63" s="205"/>
      <c r="DN63" s="205"/>
      <c r="DO63" s="205"/>
      <c r="DP63" s="205"/>
      <c r="DQ63" s="205"/>
      <c r="DR63" s="205"/>
      <c r="DS63" s="205"/>
      <c r="DT63" s="205"/>
      <c r="DU63" s="205"/>
      <c r="DV63" s="205"/>
      <c r="DW63" s="205"/>
      <c r="DX63" s="205"/>
      <c r="DY63" s="205"/>
      <c r="DZ63" s="205"/>
      <c r="EA63" s="204"/>
      <c r="EB63" s="204"/>
      <c r="EC63" s="204"/>
      <c r="ED63" s="204"/>
      <c r="EE63" s="204"/>
    </row>
    <row r="64" spans="1:135" s="203" customFormat="1" ht="16.399999999999999" customHeight="1" x14ac:dyDescent="0.25">
      <c r="A64" s="218" t="s">
        <v>76</v>
      </c>
      <c r="B64" s="219"/>
      <c r="C64" s="215"/>
      <c r="D64" s="216"/>
      <c r="E64" s="216"/>
      <c r="F64" s="216"/>
      <c r="G64" s="216"/>
      <c r="H64" s="220"/>
      <c r="I64" s="221"/>
      <c r="J64" s="211"/>
      <c r="K64" s="211"/>
      <c r="L64" s="222"/>
      <c r="M64" s="222"/>
      <c r="N64" s="211"/>
      <c r="O64" s="211"/>
      <c r="P64" s="211"/>
      <c r="Q64" s="211"/>
      <c r="R64" s="211"/>
      <c r="S64" s="211"/>
      <c r="T64" s="211"/>
      <c r="U64" s="211"/>
      <c r="V64" s="211"/>
      <c r="W64" s="211"/>
      <c r="X64" s="212"/>
      <c r="Y64" s="212"/>
      <c r="Z64" s="212"/>
      <c r="AA64" s="212"/>
      <c r="AB64" s="212"/>
      <c r="AC64" s="212"/>
      <c r="AD64" s="212"/>
      <c r="AE64" s="212"/>
      <c r="AF64" s="212"/>
      <c r="AG64" s="212"/>
      <c r="AH64" s="212"/>
      <c r="AI64" s="212"/>
      <c r="AJ64" s="212"/>
      <c r="AK64" s="212"/>
      <c r="AL64" s="212"/>
      <c r="AM64" s="212"/>
      <c r="AN64" s="212"/>
      <c r="AO64" s="212"/>
      <c r="AP64" s="213"/>
      <c r="AQ64" s="213"/>
      <c r="AR64" s="213"/>
      <c r="BV64" s="204"/>
      <c r="BW64" s="204"/>
      <c r="BX64" s="204"/>
      <c r="BY64" s="204"/>
      <c r="BZ64" s="204"/>
      <c r="CA64" s="205"/>
      <c r="CB64" s="205"/>
      <c r="CC64" s="205"/>
      <c r="CD64" s="205"/>
      <c r="CE64" s="205"/>
      <c r="CF64" s="205"/>
      <c r="CG64" s="205"/>
      <c r="CH64" s="205"/>
      <c r="CI64" s="205"/>
      <c r="CJ64" s="205"/>
      <c r="CK64" s="205"/>
      <c r="CL64" s="205"/>
      <c r="CM64" s="205"/>
      <c r="CN64" s="205"/>
      <c r="CO64" s="205"/>
      <c r="CP64" s="205"/>
      <c r="CQ64" s="205"/>
      <c r="CR64" s="205"/>
      <c r="CS64" s="205"/>
      <c r="CT64" s="205"/>
      <c r="CU64" s="205"/>
      <c r="CV64" s="205"/>
      <c r="CW64" s="205"/>
      <c r="CX64" s="205"/>
      <c r="CY64" s="205"/>
      <c r="CZ64" s="205"/>
      <c r="DA64" s="205"/>
      <c r="DB64" s="205"/>
      <c r="DC64" s="205"/>
      <c r="DD64" s="205"/>
      <c r="DE64" s="205"/>
      <c r="DF64" s="205"/>
      <c r="DG64" s="205"/>
      <c r="DH64" s="205"/>
      <c r="DI64" s="205"/>
      <c r="DJ64" s="205"/>
      <c r="DK64" s="205"/>
      <c r="DL64" s="205"/>
      <c r="DM64" s="205"/>
      <c r="DN64" s="205"/>
      <c r="DO64" s="205"/>
      <c r="DP64" s="205"/>
      <c r="DQ64" s="205"/>
      <c r="DR64" s="205"/>
      <c r="DS64" s="205"/>
      <c r="DT64" s="205"/>
      <c r="DU64" s="205"/>
      <c r="DV64" s="205"/>
      <c r="DW64" s="205"/>
      <c r="DX64" s="205"/>
      <c r="DY64" s="205"/>
      <c r="DZ64" s="205"/>
      <c r="EA64" s="204"/>
      <c r="EB64" s="204"/>
      <c r="EC64" s="204"/>
      <c r="ED64" s="204"/>
      <c r="EE64" s="204"/>
    </row>
    <row r="65" spans="1:135" s="203" customFormat="1" ht="24" customHeight="1" x14ac:dyDescent="0.25">
      <c r="A65" s="223" t="s">
        <v>85</v>
      </c>
      <c r="B65" s="224"/>
      <c r="C65" s="140"/>
      <c r="D65" s="225"/>
      <c r="E65" s="140"/>
      <c r="F65" s="226"/>
      <c r="G65" s="227"/>
      <c r="H65" s="220"/>
      <c r="I65" s="220"/>
      <c r="J65" s="211"/>
      <c r="K65" s="211"/>
      <c r="L65" s="211"/>
      <c r="M65" s="211"/>
      <c r="N65" s="211"/>
      <c r="O65" s="211"/>
      <c r="P65" s="211"/>
      <c r="Q65" s="211"/>
      <c r="R65" s="211"/>
      <c r="S65" s="211"/>
      <c r="T65" s="211"/>
      <c r="U65" s="211"/>
      <c r="V65" s="211"/>
      <c r="W65" s="211"/>
      <c r="X65" s="212"/>
      <c r="Y65" s="212"/>
      <c r="Z65" s="212"/>
      <c r="AA65" s="212"/>
      <c r="AB65" s="212"/>
      <c r="AC65" s="212"/>
      <c r="AD65" s="212"/>
      <c r="AE65" s="212"/>
      <c r="AF65" s="212"/>
      <c r="AG65" s="212"/>
      <c r="AH65" s="212"/>
      <c r="AI65" s="212"/>
      <c r="AJ65" s="212"/>
      <c r="AK65" s="212"/>
      <c r="AL65" s="212"/>
      <c r="AM65" s="212"/>
      <c r="AN65" s="212"/>
      <c r="AO65" s="212"/>
      <c r="AP65" s="213"/>
      <c r="AQ65" s="213"/>
      <c r="AR65" s="213"/>
      <c r="BV65" s="204"/>
      <c r="BW65" s="204"/>
      <c r="BX65" s="204"/>
      <c r="BY65" s="204"/>
      <c r="BZ65" s="204"/>
      <c r="CA65" s="205"/>
      <c r="CB65" s="205"/>
      <c r="CC65" s="205"/>
      <c r="CD65" s="205"/>
      <c r="CE65" s="205"/>
      <c r="CF65" s="205"/>
      <c r="CG65" s="205"/>
      <c r="CH65" s="205"/>
      <c r="CI65" s="205"/>
      <c r="CJ65" s="205"/>
      <c r="CK65" s="205"/>
      <c r="CL65" s="205"/>
      <c r="CM65" s="205"/>
      <c r="CN65" s="205"/>
      <c r="CO65" s="205"/>
      <c r="CP65" s="205"/>
      <c r="CQ65" s="205"/>
      <c r="CR65" s="205"/>
      <c r="CS65" s="205"/>
      <c r="CT65" s="205"/>
      <c r="CU65" s="205"/>
      <c r="CV65" s="205"/>
      <c r="CW65" s="205"/>
      <c r="CX65" s="205"/>
      <c r="CY65" s="205"/>
      <c r="CZ65" s="205"/>
      <c r="DA65" s="205"/>
      <c r="DB65" s="205"/>
      <c r="DC65" s="205"/>
      <c r="DD65" s="205"/>
      <c r="DE65" s="205"/>
      <c r="DF65" s="205"/>
      <c r="DG65" s="205"/>
      <c r="DH65" s="205"/>
      <c r="DI65" s="205"/>
      <c r="DJ65" s="205"/>
      <c r="DK65" s="205"/>
      <c r="DL65" s="205"/>
      <c r="DM65" s="205"/>
      <c r="DN65" s="205"/>
      <c r="DO65" s="205"/>
      <c r="DP65" s="205"/>
      <c r="DQ65" s="205"/>
      <c r="DR65" s="205"/>
      <c r="DS65" s="205"/>
      <c r="DT65" s="205"/>
      <c r="DU65" s="205"/>
      <c r="DV65" s="205"/>
      <c r="DW65" s="205"/>
      <c r="DX65" s="205"/>
      <c r="DY65" s="205"/>
      <c r="DZ65" s="205"/>
      <c r="EA65" s="204"/>
      <c r="EB65" s="204"/>
      <c r="EC65" s="204"/>
      <c r="ED65" s="204"/>
      <c r="EE65" s="204"/>
    </row>
    <row r="66" spans="1:135" s="203" customFormat="1" ht="16.399999999999999" customHeight="1" x14ac:dyDescent="0.25">
      <c r="A66" s="228" t="s">
        <v>86</v>
      </c>
      <c r="B66" s="229"/>
      <c r="C66" s="230"/>
      <c r="D66" s="140"/>
      <c r="E66" s="140"/>
      <c r="F66" s="140"/>
      <c r="G66" s="140"/>
      <c r="H66" s="220"/>
      <c r="I66" s="220"/>
      <c r="J66" s="231"/>
      <c r="K66" s="231"/>
      <c r="L66" s="231"/>
      <c r="M66" s="231"/>
      <c r="N66" s="231"/>
      <c r="O66" s="231"/>
      <c r="P66" s="231"/>
      <c r="Q66" s="231"/>
      <c r="R66" s="231"/>
      <c r="S66" s="231"/>
      <c r="T66" s="211"/>
      <c r="U66" s="211"/>
      <c r="V66" s="211"/>
      <c r="W66" s="232"/>
      <c r="X66" s="212"/>
      <c r="Y66" s="212"/>
      <c r="Z66" s="212"/>
      <c r="AA66" s="212"/>
      <c r="AB66" s="212"/>
      <c r="AC66" s="212"/>
      <c r="AD66" s="212"/>
      <c r="AE66" s="212"/>
      <c r="AF66" s="233"/>
      <c r="AG66" s="212"/>
      <c r="AH66" s="234"/>
      <c r="AI66" s="212"/>
      <c r="AJ66" s="212"/>
      <c r="AK66" s="212"/>
      <c r="AL66" s="212"/>
      <c r="AM66" s="212"/>
      <c r="AN66" s="212"/>
      <c r="AO66" s="212"/>
      <c r="AP66" s="213"/>
      <c r="AQ66" s="213"/>
      <c r="AR66" s="213"/>
      <c r="BV66" s="204"/>
      <c r="BW66" s="204"/>
      <c r="BX66" s="204"/>
      <c r="BY66" s="204"/>
      <c r="BZ66" s="204"/>
      <c r="CA66" s="205"/>
      <c r="CB66" s="205"/>
      <c r="CC66" s="205"/>
      <c r="CD66" s="205"/>
      <c r="CE66" s="205"/>
      <c r="CF66" s="205"/>
      <c r="CG66" s="205"/>
      <c r="CH66" s="205"/>
      <c r="CI66" s="205"/>
      <c r="CJ66" s="205"/>
      <c r="CK66" s="205"/>
      <c r="CL66" s="205"/>
      <c r="CM66" s="205"/>
      <c r="CN66" s="205"/>
      <c r="CO66" s="205"/>
      <c r="CP66" s="205"/>
      <c r="CQ66" s="205"/>
      <c r="CR66" s="205"/>
      <c r="CS66" s="205"/>
      <c r="CT66" s="205"/>
      <c r="CU66" s="205"/>
      <c r="CV66" s="205"/>
      <c r="CW66" s="205"/>
      <c r="CX66" s="205"/>
      <c r="CY66" s="205"/>
      <c r="CZ66" s="205"/>
      <c r="DA66" s="205"/>
      <c r="DB66" s="205"/>
      <c r="DC66" s="205"/>
      <c r="DD66" s="205"/>
      <c r="DE66" s="205"/>
      <c r="DF66" s="205"/>
      <c r="DG66" s="205"/>
      <c r="DH66" s="205"/>
      <c r="DI66" s="205"/>
      <c r="DJ66" s="205"/>
      <c r="DK66" s="205"/>
      <c r="DL66" s="205"/>
      <c r="DM66" s="205"/>
      <c r="DN66" s="205"/>
      <c r="DO66" s="205"/>
      <c r="DP66" s="205"/>
      <c r="DQ66" s="205"/>
      <c r="DR66" s="205"/>
      <c r="DS66" s="205"/>
      <c r="DT66" s="205"/>
      <c r="DU66" s="205"/>
      <c r="DV66" s="205"/>
      <c r="DW66" s="205"/>
      <c r="DX66" s="205"/>
      <c r="DY66" s="205"/>
      <c r="DZ66" s="205"/>
      <c r="EA66" s="204"/>
      <c r="EB66" s="204"/>
      <c r="EC66" s="204"/>
      <c r="ED66" s="204"/>
      <c r="EE66" s="204"/>
    </row>
    <row r="67" spans="1:135" s="203" customFormat="1" ht="16.399999999999999" customHeight="1" x14ac:dyDescent="0.25">
      <c r="A67" s="235" t="s">
        <v>53</v>
      </c>
      <c r="B67" s="236" t="s">
        <v>36</v>
      </c>
      <c r="C67" s="215"/>
      <c r="D67" s="215"/>
      <c r="E67" s="215"/>
      <c r="F67" s="215"/>
      <c r="G67" s="215"/>
      <c r="H67" s="215"/>
      <c r="I67" s="220"/>
      <c r="J67" s="231"/>
      <c r="K67" s="231"/>
      <c r="L67" s="231"/>
      <c r="M67" s="231"/>
      <c r="N67" s="231"/>
      <c r="O67" s="231"/>
      <c r="P67" s="231"/>
      <c r="Q67" s="231"/>
      <c r="R67" s="231"/>
      <c r="S67" s="231"/>
      <c r="T67" s="211"/>
      <c r="U67" s="211"/>
      <c r="V67" s="211"/>
      <c r="W67" s="232"/>
      <c r="X67" s="212"/>
      <c r="Y67" s="212"/>
      <c r="Z67" s="212"/>
      <c r="AA67" s="212"/>
      <c r="AB67" s="212"/>
      <c r="AC67" s="212"/>
      <c r="AD67" s="212"/>
      <c r="AE67" s="212"/>
      <c r="AF67" s="233"/>
      <c r="AG67" s="212"/>
      <c r="AH67" s="234"/>
      <c r="AI67" s="212"/>
      <c r="AJ67" s="212"/>
      <c r="AK67" s="212"/>
      <c r="AL67" s="212"/>
      <c r="AM67" s="212"/>
      <c r="AN67" s="212"/>
      <c r="AO67" s="212"/>
      <c r="AP67" s="213"/>
      <c r="AQ67" s="213"/>
      <c r="AR67" s="213"/>
      <c r="BV67" s="204"/>
      <c r="BW67" s="204"/>
      <c r="BX67" s="204"/>
      <c r="BY67" s="204"/>
      <c r="BZ67" s="204"/>
      <c r="CA67" s="205"/>
      <c r="CB67" s="205"/>
      <c r="CC67" s="205"/>
      <c r="CD67" s="205"/>
      <c r="CE67" s="205"/>
      <c r="CF67" s="205"/>
      <c r="CG67" s="205"/>
      <c r="CH67" s="205"/>
      <c r="CI67" s="205"/>
      <c r="CJ67" s="205"/>
      <c r="CK67" s="205"/>
      <c r="CL67" s="205"/>
      <c r="CM67" s="205"/>
      <c r="CN67" s="205"/>
      <c r="CO67" s="205"/>
      <c r="CP67" s="205"/>
      <c r="CQ67" s="205"/>
      <c r="CR67" s="205"/>
      <c r="CS67" s="205"/>
      <c r="CT67" s="205"/>
      <c r="CU67" s="205"/>
      <c r="CV67" s="205"/>
      <c r="CW67" s="205"/>
      <c r="CX67" s="205"/>
      <c r="CY67" s="205"/>
      <c r="CZ67" s="205"/>
      <c r="DA67" s="205"/>
      <c r="DB67" s="205"/>
      <c r="DC67" s="205"/>
      <c r="DD67" s="205"/>
      <c r="DE67" s="205"/>
      <c r="DF67" s="205"/>
      <c r="DG67" s="205"/>
      <c r="DH67" s="205"/>
      <c r="DI67" s="205"/>
      <c r="DJ67" s="205"/>
      <c r="DK67" s="205"/>
      <c r="DL67" s="205"/>
      <c r="DM67" s="205"/>
      <c r="DN67" s="205"/>
      <c r="DO67" s="205"/>
      <c r="DP67" s="205"/>
      <c r="DQ67" s="205"/>
      <c r="DR67" s="205"/>
      <c r="DS67" s="205"/>
      <c r="DT67" s="205"/>
      <c r="DU67" s="205"/>
      <c r="DV67" s="205"/>
      <c r="DW67" s="205"/>
      <c r="DX67" s="205"/>
      <c r="DY67" s="205"/>
      <c r="DZ67" s="205"/>
      <c r="EA67" s="204"/>
      <c r="EB67" s="204"/>
      <c r="EC67" s="204"/>
      <c r="ED67" s="204"/>
      <c r="EE67" s="204"/>
    </row>
    <row r="68" spans="1:135" s="203" customFormat="1" ht="16.399999999999999" customHeight="1" x14ac:dyDescent="0.25">
      <c r="A68" s="230" t="s">
        <v>87</v>
      </c>
      <c r="B68" s="237"/>
      <c r="C68" s="215"/>
      <c r="D68" s="215"/>
      <c r="E68" s="215"/>
      <c r="F68" s="215"/>
      <c r="G68" s="215"/>
      <c r="H68" s="215"/>
      <c r="I68" s="220"/>
      <c r="J68" s="231"/>
      <c r="K68" s="231"/>
      <c r="L68" s="231"/>
      <c r="M68" s="231"/>
      <c r="N68" s="231"/>
      <c r="O68" s="231"/>
      <c r="P68" s="231"/>
      <c r="Q68" s="231"/>
      <c r="R68" s="231"/>
      <c r="S68" s="231"/>
      <c r="T68" s="211"/>
      <c r="U68" s="211"/>
      <c r="V68" s="211"/>
      <c r="W68" s="232"/>
      <c r="X68" s="212"/>
      <c r="Y68" s="212"/>
      <c r="Z68" s="212"/>
      <c r="AA68" s="212"/>
      <c r="AB68" s="212"/>
      <c r="AC68" s="212"/>
      <c r="AD68" s="212"/>
      <c r="AE68" s="212"/>
      <c r="AF68" s="233"/>
      <c r="AG68" s="212"/>
      <c r="AH68" s="234"/>
      <c r="AI68" s="212"/>
      <c r="AJ68" s="212"/>
      <c r="AK68" s="212"/>
      <c r="AL68" s="212"/>
      <c r="AM68" s="212"/>
      <c r="AN68" s="212"/>
      <c r="AO68" s="212"/>
      <c r="AP68" s="213"/>
      <c r="AQ68" s="213"/>
      <c r="AR68" s="213"/>
      <c r="BV68" s="204"/>
      <c r="BW68" s="204"/>
      <c r="BX68" s="204"/>
      <c r="BY68" s="204"/>
      <c r="BZ68" s="204"/>
      <c r="CA68" s="205"/>
      <c r="CB68" s="205"/>
      <c r="CC68" s="205"/>
      <c r="CD68" s="205"/>
      <c r="CE68" s="205"/>
      <c r="CF68" s="205"/>
      <c r="CG68" s="205"/>
      <c r="CH68" s="205"/>
      <c r="CI68" s="205"/>
      <c r="CJ68" s="205"/>
      <c r="CK68" s="205"/>
      <c r="CL68" s="205"/>
      <c r="CM68" s="205"/>
      <c r="CN68" s="205"/>
      <c r="CO68" s="205"/>
      <c r="CP68" s="205"/>
      <c r="CQ68" s="205"/>
      <c r="CR68" s="205"/>
      <c r="CS68" s="205"/>
      <c r="CT68" s="205"/>
      <c r="CU68" s="205"/>
      <c r="CV68" s="205"/>
      <c r="CW68" s="205"/>
      <c r="CX68" s="205"/>
      <c r="CY68" s="205"/>
      <c r="CZ68" s="205"/>
      <c r="DA68" s="205"/>
      <c r="DB68" s="205"/>
      <c r="DC68" s="205"/>
      <c r="DD68" s="205"/>
      <c r="DE68" s="205"/>
      <c r="DF68" s="205"/>
      <c r="DG68" s="205"/>
      <c r="DH68" s="205"/>
      <c r="DI68" s="205"/>
      <c r="DJ68" s="205"/>
      <c r="DK68" s="205"/>
      <c r="DL68" s="205"/>
      <c r="DM68" s="205"/>
      <c r="DN68" s="205"/>
      <c r="DO68" s="205"/>
      <c r="DP68" s="205"/>
      <c r="DQ68" s="205"/>
      <c r="DR68" s="205"/>
      <c r="DS68" s="205"/>
      <c r="DT68" s="205"/>
      <c r="DU68" s="205"/>
      <c r="DV68" s="205"/>
      <c r="DW68" s="205"/>
      <c r="DX68" s="205"/>
      <c r="DY68" s="205"/>
      <c r="DZ68" s="205"/>
      <c r="EA68" s="204"/>
      <c r="EB68" s="204"/>
      <c r="EC68" s="204"/>
      <c r="ED68" s="204"/>
      <c r="EE68" s="204"/>
    </row>
    <row r="69" spans="1:135" s="203" customFormat="1" ht="16.399999999999999" customHeight="1" x14ac:dyDescent="0.25">
      <c r="A69" s="230" t="s">
        <v>66</v>
      </c>
      <c r="B69" s="237"/>
      <c r="C69" s="215"/>
      <c r="D69" s="215"/>
      <c r="E69" s="215"/>
      <c r="F69" s="215"/>
      <c r="G69" s="215"/>
      <c r="H69" s="215"/>
      <c r="I69" s="220"/>
      <c r="J69" s="231"/>
      <c r="K69" s="231"/>
      <c r="L69" s="231"/>
      <c r="M69" s="231"/>
      <c r="N69" s="231"/>
      <c r="O69" s="231"/>
      <c r="P69" s="231"/>
      <c r="Q69" s="231"/>
      <c r="R69" s="231"/>
      <c r="S69" s="231"/>
      <c r="T69" s="211"/>
      <c r="U69" s="211"/>
      <c r="V69" s="211"/>
      <c r="W69" s="232"/>
      <c r="X69" s="212"/>
      <c r="Y69" s="212"/>
      <c r="Z69" s="212"/>
      <c r="AA69" s="212"/>
      <c r="AB69" s="212"/>
      <c r="AC69" s="212"/>
      <c r="AD69" s="212"/>
      <c r="AE69" s="212"/>
      <c r="AF69" s="233"/>
      <c r="AG69" s="212"/>
      <c r="AH69" s="234"/>
      <c r="AI69" s="212"/>
      <c r="AJ69" s="212"/>
      <c r="AK69" s="212"/>
      <c r="AL69" s="212"/>
      <c r="AM69" s="212"/>
      <c r="AN69" s="212"/>
      <c r="AO69" s="212"/>
      <c r="AP69" s="213"/>
      <c r="AQ69" s="213"/>
      <c r="AR69" s="213"/>
      <c r="BV69" s="204"/>
      <c r="BW69" s="204"/>
      <c r="BX69" s="204"/>
      <c r="BY69" s="204"/>
      <c r="BZ69" s="204"/>
      <c r="CA69" s="205"/>
      <c r="CB69" s="205"/>
      <c r="CC69" s="205"/>
      <c r="CD69" s="205"/>
      <c r="CE69" s="205"/>
      <c r="CF69" s="205"/>
      <c r="CG69" s="205"/>
      <c r="CH69" s="205"/>
      <c r="CI69" s="205"/>
      <c r="CJ69" s="205"/>
      <c r="CK69" s="205"/>
      <c r="CL69" s="205"/>
      <c r="CM69" s="205"/>
      <c r="CN69" s="205"/>
      <c r="CO69" s="205"/>
      <c r="CP69" s="205"/>
      <c r="CQ69" s="205"/>
      <c r="CR69" s="205"/>
      <c r="CS69" s="205"/>
      <c r="CT69" s="205"/>
      <c r="CU69" s="205"/>
      <c r="CV69" s="205"/>
      <c r="CW69" s="205"/>
      <c r="CX69" s="205"/>
      <c r="CY69" s="205"/>
      <c r="CZ69" s="205"/>
      <c r="DA69" s="205"/>
      <c r="DB69" s="205"/>
      <c r="DC69" s="205"/>
      <c r="DD69" s="205"/>
      <c r="DE69" s="205"/>
      <c r="DF69" s="205"/>
      <c r="DG69" s="205"/>
      <c r="DH69" s="205"/>
      <c r="DI69" s="205"/>
      <c r="DJ69" s="205"/>
      <c r="DK69" s="205"/>
      <c r="DL69" s="205"/>
      <c r="DM69" s="205"/>
      <c r="DN69" s="205"/>
      <c r="DO69" s="205"/>
      <c r="DP69" s="205"/>
      <c r="DQ69" s="205"/>
      <c r="DR69" s="205"/>
      <c r="DS69" s="205"/>
      <c r="DT69" s="205"/>
      <c r="DU69" s="205"/>
      <c r="DV69" s="205"/>
      <c r="DW69" s="205"/>
      <c r="DX69" s="205"/>
      <c r="DY69" s="205"/>
      <c r="DZ69" s="205"/>
      <c r="EA69" s="204"/>
      <c r="EB69" s="204"/>
      <c r="EC69" s="204"/>
      <c r="ED69" s="204"/>
      <c r="EE69" s="204"/>
    </row>
    <row r="70" spans="1:135" s="203" customFormat="1" ht="16.399999999999999" customHeight="1" x14ac:dyDescent="0.25">
      <c r="A70" s="230" t="s">
        <v>88</v>
      </c>
      <c r="B70" s="237"/>
      <c r="C70" s="215"/>
      <c r="D70" s="215"/>
      <c r="E70" s="215"/>
      <c r="F70" s="215"/>
      <c r="G70" s="215"/>
      <c r="H70" s="215"/>
      <c r="I70" s="220"/>
      <c r="J70" s="231"/>
      <c r="K70" s="231"/>
      <c r="L70" s="231"/>
      <c r="M70" s="231"/>
      <c r="N70" s="231"/>
      <c r="O70" s="231"/>
      <c r="P70" s="231"/>
      <c r="Q70" s="231"/>
      <c r="R70" s="231"/>
      <c r="S70" s="231"/>
      <c r="T70" s="211"/>
      <c r="U70" s="211"/>
      <c r="V70" s="211"/>
      <c r="W70" s="232"/>
      <c r="X70" s="212"/>
      <c r="Y70" s="212"/>
      <c r="Z70" s="212"/>
      <c r="AA70" s="212"/>
      <c r="AB70" s="212"/>
      <c r="AC70" s="212"/>
      <c r="AD70" s="212"/>
      <c r="AE70" s="212"/>
      <c r="AF70" s="233"/>
      <c r="AG70" s="212"/>
      <c r="AH70" s="234"/>
      <c r="AI70" s="212"/>
      <c r="AJ70" s="212"/>
      <c r="AK70" s="212"/>
      <c r="AL70" s="212"/>
      <c r="AM70" s="212"/>
      <c r="AN70" s="212"/>
      <c r="AO70" s="212"/>
      <c r="AP70" s="213"/>
      <c r="AQ70" s="213"/>
      <c r="AR70" s="213"/>
      <c r="BV70" s="204"/>
      <c r="BW70" s="204"/>
      <c r="BX70" s="204"/>
      <c r="BY70" s="204"/>
      <c r="BZ70" s="204"/>
      <c r="CA70" s="205"/>
      <c r="CB70" s="205"/>
      <c r="CC70" s="205"/>
      <c r="CD70" s="205"/>
      <c r="CE70" s="205"/>
      <c r="CF70" s="205"/>
      <c r="CG70" s="205"/>
      <c r="CH70" s="205"/>
      <c r="CI70" s="205"/>
      <c r="CJ70" s="205"/>
      <c r="CK70" s="205"/>
      <c r="CL70" s="205"/>
      <c r="CM70" s="205"/>
      <c r="CN70" s="205"/>
      <c r="CO70" s="205"/>
      <c r="CP70" s="205"/>
      <c r="CQ70" s="205"/>
      <c r="CR70" s="205"/>
      <c r="CS70" s="205"/>
      <c r="CT70" s="205"/>
      <c r="CU70" s="205"/>
      <c r="CV70" s="205"/>
      <c r="CW70" s="205"/>
      <c r="CX70" s="205"/>
      <c r="CY70" s="205"/>
      <c r="CZ70" s="205"/>
      <c r="DA70" s="205"/>
      <c r="DB70" s="205"/>
      <c r="DC70" s="205"/>
      <c r="DD70" s="205"/>
      <c r="DE70" s="205"/>
      <c r="DF70" s="205"/>
      <c r="DG70" s="205"/>
      <c r="DH70" s="205"/>
      <c r="DI70" s="205"/>
      <c r="DJ70" s="205"/>
      <c r="DK70" s="205"/>
      <c r="DL70" s="205"/>
      <c r="DM70" s="205"/>
      <c r="DN70" s="205"/>
      <c r="DO70" s="205"/>
      <c r="DP70" s="205"/>
      <c r="DQ70" s="205"/>
      <c r="DR70" s="205"/>
      <c r="DS70" s="205"/>
      <c r="DT70" s="205"/>
      <c r="DU70" s="205"/>
      <c r="DV70" s="205"/>
      <c r="DW70" s="205"/>
      <c r="DX70" s="205"/>
      <c r="DY70" s="205"/>
      <c r="DZ70" s="205"/>
      <c r="EA70" s="204"/>
      <c r="EB70" s="204"/>
      <c r="EC70" s="204"/>
      <c r="ED70" s="204"/>
      <c r="EE70" s="204"/>
    </row>
    <row r="71" spans="1:135" s="203" customFormat="1" ht="16.399999999999999" customHeight="1" x14ac:dyDescent="0.25">
      <c r="A71" s="230" t="s">
        <v>89</v>
      </c>
      <c r="B71" s="237"/>
      <c r="C71" s="215"/>
      <c r="D71" s="215"/>
      <c r="E71" s="215"/>
      <c r="F71" s="215"/>
      <c r="G71" s="215"/>
      <c r="H71" s="215"/>
      <c r="I71" s="220"/>
      <c r="J71" s="231"/>
      <c r="K71" s="231"/>
      <c r="L71" s="231"/>
      <c r="M71" s="231"/>
      <c r="N71" s="231"/>
      <c r="O71" s="231"/>
      <c r="P71" s="231"/>
      <c r="Q71" s="231"/>
      <c r="R71" s="231"/>
      <c r="S71" s="231"/>
      <c r="T71" s="211"/>
      <c r="U71" s="211"/>
      <c r="V71" s="211"/>
      <c r="W71" s="232"/>
      <c r="X71" s="212"/>
      <c r="Y71" s="212"/>
      <c r="Z71" s="212"/>
      <c r="AA71" s="212"/>
      <c r="AB71" s="212"/>
      <c r="AC71" s="212"/>
      <c r="AD71" s="212"/>
      <c r="AE71" s="212"/>
      <c r="AF71" s="233"/>
      <c r="AG71" s="212"/>
      <c r="AH71" s="234"/>
      <c r="AI71" s="212"/>
      <c r="AJ71" s="212"/>
      <c r="AK71" s="212"/>
      <c r="AL71" s="212"/>
      <c r="AM71" s="212"/>
      <c r="AN71" s="212"/>
      <c r="AO71" s="212"/>
      <c r="AP71" s="213"/>
      <c r="AQ71" s="213"/>
      <c r="AR71" s="213"/>
      <c r="BV71" s="204"/>
      <c r="BW71" s="204"/>
      <c r="BX71" s="204"/>
      <c r="BY71" s="204"/>
      <c r="BZ71" s="204"/>
      <c r="CA71" s="205"/>
      <c r="CB71" s="205"/>
      <c r="CC71" s="205"/>
      <c r="CD71" s="205"/>
      <c r="CE71" s="205"/>
      <c r="CF71" s="205"/>
      <c r="CG71" s="205"/>
      <c r="CH71" s="205"/>
      <c r="CI71" s="205"/>
      <c r="CJ71" s="205"/>
      <c r="CK71" s="205"/>
      <c r="CL71" s="205"/>
      <c r="CM71" s="205"/>
      <c r="CN71" s="205"/>
      <c r="CO71" s="205"/>
      <c r="CP71" s="205"/>
      <c r="CQ71" s="205"/>
      <c r="CR71" s="205"/>
      <c r="CS71" s="205"/>
      <c r="CT71" s="205"/>
      <c r="CU71" s="205"/>
      <c r="CV71" s="205"/>
      <c r="CW71" s="205"/>
      <c r="CX71" s="205"/>
      <c r="CY71" s="205"/>
      <c r="CZ71" s="205"/>
      <c r="DA71" s="205"/>
      <c r="DB71" s="205"/>
      <c r="DC71" s="205"/>
      <c r="DD71" s="205"/>
      <c r="DE71" s="205"/>
      <c r="DF71" s="205"/>
      <c r="DG71" s="205"/>
      <c r="DH71" s="205"/>
      <c r="DI71" s="205"/>
      <c r="DJ71" s="205"/>
      <c r="DK71" s="205"/>
      <c r="DL71" s="205"/>
      <c r="DM71" s="205"/>
      <c r="DN71" s="205"/>
      <c r="DO71" s="205"/>
      <c r="DP71" s="205"/>
      <c r="DQ71" s="205"/>
      <c r="DR71" s="205"/>
      <c r="DS71" s="205"/>
      <c r="DT71" s="205"/>
      <c r="DU71" s="205"/>
      <c r="DV71" s="205"/>
      <c r="DW71" s="205"/>
      <c r="DX71" s="205"/>
      <c r="DY71" s="205"/>
      <c r="DZ71" s="205"/>
      <c r="EA71" s="204"/>
      <c r="EB71" s="204"/>
      <c r="EC71" s="204"/>
      <c r="ED71" s="204"/>
      <c r="EE71" s="204"/>
    </row>
    <row r="72" spans="1:135" s="203" customFormat="1" ht="16.399999999999999" customHeight="1" x14ac:dyDescent="0.25">
      <c r="A72" s="230" t="s">
        <v>68</v>
      </c>
      <c r="B72" s="237"/>
      <c r="C72" s="215"/>
      <c r="D72" s="215"/>
      <c r="E72" s="215"/>
      <c r="F72" s="215"/>
      <c r="G72" s="215"/>
      <c r="H72" s="215"/>
      <c r="I72" s="220"/>
      <c r="J72" s="231"/>
      <c r="K72" s="231"/>
      <c r="L72" s="231"/>
      <c r="M72" s="231"/>
      <c r="N72" s="231"/>
      <c r="O72" s="231"/>
      <c r="P72" s="231"/>
      <c r="Q72" s="231"/>
      <c r="R72" s="231"/>
      <c r="S72" s="231"/>
      <c r="T72" s="211"/>
      <c r="U72" s="211"/>
      <c r="V72" s="211"/>
      <c r="W72" s="232"/>
      <c r="X72" s="212"/>
      <c r="Y72" s="212"/>
      <c r="Z72" s="212"/>
      <c r="AA72" s="212"/>
      <c r="AB72" s="212"/>
      <c r="AC72" s="212"/>
      <c r="AD72" s="212"/>
      <c r="AE72" s="212"/>
      <c r="AF72" s="233"/>
      <c r="AG72" s="212"/>
      <c r="AH72" s="234"/>
      <c r="AI72" s="212"/>
      <c r="AJ72" s="212"/>
      <c r="AK72" s="212"/>
      <c r="AL72" s="212"/>
      <c r="AM72" s="212"/>
      <c r="AN72" s="212"/>
      <c r="AO72" s="212"/>
      <c r="AP72" s="213"/>
      <c r="AQ72" s="213"/>
      <c r="AR72" s="213"/>
      <c r="BV72" s="204"/>
      <c r="BW72" s="204"/>
      <c r="BX72" s="204"/>
      <c r="BY72" s="204"/>
      <c r="BZ72" s="204"/>
      <c r="CA72" s="205"/>
      <c r="CB72" s="205"/>
      <c r="CC72" s="205"/>
      <c r="CD72" s="205"/>
      <c r="CE72" s="205"/>
      <c r="CF72" s="205"/>
      <c r="CG72" s="205"/>
      <c r="CH72" s="205"/>
      <c r="CI72" s="205"/>
      <c r="CJ72" s="205"/>
      <c r="CK72" s="205"/>
      <c r="CL72" s="205"/>
      <c r="CM72" s="205"/>
      <c r="CN72" s="205"/>
      <c r="CO72" s="205"/>
      <c r="CP72" s="205"/>
      <c r="CQ72" s="205"/>
      <c r="CR72" s="205"/>
      <c r="CS72" s="205"/>
      <c r="CT72" s="205"/>
      <c r="CU72" s="205"/>
      <c r="CV72" s="205"/>
      <c r="CW72" s="205"/>
      <c r="CX72" s="205"/>
      <c r="CY72" s="205"/>
      <c r="CZ72" s="205"/>
      <c r="DA72" s="205"/>
      <c r="DB72" s="205"/>
      <c r="DC72" s="205"/>
      <c r="DD72" s="205"/>
      <c r="DE72" s="205"/>
      <c r="DF72" s="205"/>
      <c r="DG72" s="205"/>
      <c r="DH72" s="205"/>
      <c r="DI72" s="205"/>
      <c r="DJ72" s="205"/>
      <c r="DK72" s="205"/>
      <c r="DL72" s="205"/>
      <c r="DM72" s="205"/>
      <c r="DN72" s="205"/>
      <c r="DO72" s="205"/>
      <c r="DP72" s="205"/>
      <c r="DQ72" s="205"/>
      <c r="DR72" s="205"/>
      <c r="DS72" s="205"/>
      <c r="DT72" s="205"/>
      <c r="DU72" s="205"/>
      <c r="DV72" s="205"/>
      <c r="DW72" s="205"/>
      <c r="DX72" s="205"/>
      <c r="DY72" s="205"/>
      <c r="DZ72" s="205"/>
      <c r="EA72" s="204"/>
      <c r="EB72" s="204"/>
      <c r="EC72" s="204"/>
      <c r="ED72" s="204"/>
      <c r="EE72" s="204"/>
    </row>
    <row r="73" spans="1:135" s="203" customFormat="1" ht="16.399999999999999" customHeight="1" x14ac:dyDescent="0.25">
      <c r="A73" s="230" t="s">
        <v>90</v>
      </c>
      <c r="B73" s="237"/>
      <c r="C73" s="215"/>
      <c r="D73" s="215"/>
      <c r="E73" s="215"/>
      <c r="F73" s="215"/>
      <c r="G73" s="215"/>
      <c r="H73" s="215"/>
      <c r="I73" s="220"/>
      <c r="J73" s="231"/>
      <c r="K73" s="231"/>
      <c r="L73" s="231"/>
      <c r="M73" s="231"/>
      <c r="N73" s="231"/>
      <c r="O73" s="231"/>
      <c r="P73" s="231"/>
      <c r="Q73" s="231"/>
      <c r="R73" s="231"/>
      <c r="S73" s="231"/>
      <c r="T73" s="211"/>
      <c r="U73" s="211"/>
      <c r="V73" s="211"/>
      <c r="W73" s="232"/>
      <c r="X73" s="212"/>
      <c r="Y73" s="212"/>
      <c r="Z73" s="212"/>
      <c r="AA73" s="212"/>
      <c r="AB73" s="212"/>
      <c r="AC73" s="212"/>
      <c r="AD73" s="212"/>
      <c r="AE73" s="212"/>
      <c r="AF73" s="233"/>
      <c r="AG73" s="212"/>
      <c r="AH73" s="234"/>
      <c r="AI73" s="212"/>
      <c r="AJ73" s="212"/>
      <c r="AK73" s="212"/>
      <c r="AL73" s="212"/>
      <c r="AM73" s="212"/>
      <c r="AN73" s="212"/>
      <c r="AO73" s="212"/>
      <c r="AP73" s="213"/>
      <c r="AQ73" s="213"/>
      <c r="AR73" s="213"/>
      <c r="BV73" s="204"/>
      <c r="BW73" s="204"/>
      <c r="BX73" s="204"/>
      <c r="BY73" s="204"/>
      <c r="BZ73" s="204"/>
      <c r="CA73" s="205"/>
      <c r="CB73" s="205"/>
      <c r="CC73" s="205"/>
      <c r="CD73" s="205"/>
      <c r="CE73" s="205"/>
      <c r="CF73" s="205"/>
      <c r="CG73" s="205"/>
      <c r="CH73" s="205"/>
      <c r="CI73" s="205"/>
      <c r="CJ73" s="205"/>
      <c r="CK73" s="205"/>
      <c r="CL73" s="205"/>
      <c r="CM73" s="205"/>
      <c r="CN73" s="205"/>
      <c r="CO73" s="205"/>
      <c r="CP73" s="205"/>
      <c r="CQ73" s="205"/>
      <c r="CR73" s="205"/>
      <c r="CS73" s="205"/>
      <c r="CT73" s="205"/>
      <c r="CU73" s="205"/>
      <c r="CV73" s="205"/>
      <c r="CW73" s="205"/>
      <c r="CX73" s="205"/>
      <c r="CY73" s="205"/>
      <c r="CZ73" s="205"/>
      <c r="DA73" s="205"/>
      <c r="DB73" s="205"/>
      <c r="DC73" s="205"/>
      <c r="DD73" s="205"/>
      <c r="DE73" s="205"/>
      <c r="DF73" s="205"/>
      <c r="DG73" s="205"/>
      <c r="DH73" s="205"/>
      <c r="DI73" s="205"/>
      <c r="DJ73" s="205"/>
      <c r="DK73" s="205"/>
      <c r="DL73" s="205"/>
      <c r="DM73" s="205"/>
      <c r="DN73" s="205"/>
      <c r="DO73" s="205"/>
      <c r="DP73" s="205"/>
      <c r="DQ73" s="205"/>
      <c r="DR73" s="205"/>
      <c r="DS73" s="205"/>
      <c r="DT73" s="205"/>
      <c r="DU73" s="205"/>
      <c r="DV73" s="205"/>
      <c r="DW73" s="205"/>
      <c r="DX73" s="205"/>
      <c r="DY73" s="205"/>
      <c r="DZ73" s="205"/>
      <c r="EA73" s="204"/>
      <c r="EB73" s="204"/>
      <c r="EC73" s="204"/>
      <c r="ED73" s="204"/>
      <c r="EE73" s="204"/>
    </row>
    <row r="74" spans="1:135" s="203" customFormat="1" ht="16.399999999999999" customHeight="1" x14ac:dyDescent="0.25">
      <c r="A74" s="230" t="s">
        <v>91</v>
      </c>
      <c r="B74" s="237"/>
      <c r="C74" s="215"/>
      <c r="D74" s="215"/>
      <c r="E74" s="215"/>
      <c r="F74" s="215"/>
      <c r="G74" s="215"/>
      <c r="H74" s="215"/>
      <c r="I74" s="220"/>
      <c r="J74" s="231"/>
      <c r="K74" s="231"/>
      <c r="L74" s="231"/>
      <c r="M74" s="231"/>
      <c r="N74" s="231"/>
      <c r="O74" s="231"/>
      <c r="P74" s="231"/>
      <c r="Q74" s="231"/>
      <c r="R74" s="231"/>
      <c r="S74" s="231"/>
      <c r="T74" s="211"/>
      <c r="U74" s="211"/>
      <c r="V74" s="211"/>
      <c r="W74" s="232"/>
      <c r="X74" s="212"/>
      <c r="Y74" s="212"/>
      <c r="Z74" s="212"/>
      <c r="AA74" s="212"/>
      <c r="AB74" s="212"/>
      <c r="AC74" s="212"/>
      <c r="AD74" s="212"/>
      <c r="AE74" s="212"/>
      <c r="AF74" s="233"/>
      <c r="AG74" s="212"/>
      <c r="AH74" s="234"/>
      <c r="AI74" s="212"/>
      <c r="AJ74" s="212"/>
      <c r="AK74" s="212"/>
      <c r="AL74" s="212"/>
      <c r="AM74" s="212"/>
      <c r="AN74" s="212"/>
      <c r="AO74" s="212"/>
      <c r="AP74" s="213"/>
      <c r="AQ74" s="213"/>
      <c r="AR74" s="213"/>
      <c r="BV74" s="204"/>
      <c r="BW74" s="204"/>
      <c r="BX74" s="204"/>
      <c r="BY74" s="204"/>
      <c r="BZ74" s="204"/>
      <c r="CA74" s="205"/>
      <c r="CB74" s="205"/>
      <c r="CC74" s="205"/>
      <c r="CD74" s="205"/>
      <c r="CE74" s="205"/>
      <c r="CF74" s="205"/>
      <c r="CG74" s="205"/>
      <c r="CH74" s="205"/>
      <c r="CI74" s="205"/>
      <c r="CJ74" s="205"/>
      <c r="CK74" s="205"/>
      <c r="CL74" s="205"/>
      <c r="CM74" s="205"/>
      <c r="CN74" s="205"/>
      <c r="CO74" s="205"/>
      <c r="CP74" s="205"/>
      <c r="CQ74" s="205"/>
      <c r="CR74" s="205"/>
      <c r="CS74" s="205"/>
      <c r="CT74" s="205"/>
      <c r="CU74" s="205"/>
      <c r="CV74" s="205"/>
      <c r="CW74" s="205"/>
      <c r="CX74" s="205"/>
      <c r="CY74" s="205"/>
      <c r="CZ74" s="205"/>
      <c r="DA74" s="205"/>
      <c r="DB74" s="205"/>
      <c r="DC74" s="205"/>
      <c r="DD74" s="205"/>
      <c r="DE74" s="205"/>
      <c r="DF74" s="205"/>
      <c r="DG74" s="205"/>
      <c r="DH74" s="205"/>
      <c r="DI74" s="205"/>
      <c r="DJ74" s="205"/>
      <c r="DK74" s="205"/>
      <c r="DL74" s="205"/>
      <c r="DM74" s="205"/>
      <c r="DN74" s="205"/>
      <c r="DO74" s="205"/>
      <c r="DP74" s="205"/>
      <c r="DQ74" s="205"/>
      <c r="DR74" s="205"/>
      <c r="DS74" s="205"/>
      <c r="DT74" s="205"/>
      <c r="DU74" s="205"/>
      <c r="DV74" s="205"/>
      <c r="DW74" s="205"/>
      <c r="DX74" s="205"/>
      <c r="DY74" s="205"/>
      <c r="DZ74" s="205"/>
      <c r="EA74" s="204"/>
      <c r="EB74" s="204"/>
      <c r="EC74" s="204"/>
      <c r="ED74" s="204"/>
      <c r="EE74" s="204"/>
    </row>
    <row r="75" spans="1:135" s="10" customFormat="1" ht="27" customHeight="1" x14ac:dyDescent="0.25">
      <c r="A75" s="230" t="s">
        <v>92</v>
      </c>
      <c r="B75" s="237"/>
      <c r="C75" s="215"/>
      <c r="D75" s="215"/>
      <c r="E75" s="215"/>
      <c r="F75" s="215"/>
      <c r="G75" s="215"/>
      <c r="H75" s="215"/>
      <c r="I75" s="220"/>
      <c r="J75" s="231"/>
      <c r="K75" s="231"/>
      <c r="L75" s="231"/>
      <c r="M75" s="231"/>
      <c r="N75" s="231"/>
      <c r="O75" s="231"/>
      <c r="P75" s="231"/>
      <c r="Q75" s="231"/>
      <c r="R75" s="231"/>
      <c r="S75" s="231"/>
      <c r="T75" s="211"/>
      <c r="U75" s="211"/>
      <c r="V75" s="211"/>
      <c r="W75" s="232"/>
      <c r="X75" s="212"/>
      <c r="Y75" s="212"/>
      <c r="Z75" s="212"/>
      <c r="AA75" s="212"/>
      <c r="AB75" s="212"/>
      <c r="AC75" s="212"/>
      <c r="AD75" s="212"/>
      <c r="AE75" s="212"/>
      <c r="AF75" s="233"/>
      <c r="AG75" s="212"/>
      <c r="AH75" s="234"/>
      <c r="AI75" s="212"/>
      <c r="AJ75" s="212"/>
      <c r="AK75" s="212"/>
      <c r="AL75" s="212"/>
      <c r="AM75" s="212"/>
      <c r="AN75" s="212"/>
      <c r="AO75" s="212"/>
      <c r="AP75" s="213"/>
      <c r="AQ75" s="213"/>
      <c r="AR75" s="213"/>
      <c r="AS75" s="203"/>
      <c r="BV75" s="97"/>
      <c r="BW75" s="97"/>
      <c r="BX75" s="98"/>
      <c r="BY75" s="97"/>
      <c r="BZ75" s="97"/>
      <c r="CA75" s="97"/>
      <c r="CB75" s="97"/>
      <c r="CC75" s="97"/>
      <c r="CD75" s="97"/>
      <c r="CE75" s="97"/>
      <c r="CF75" s="97"/>
      <c r="CG75" s="97"/>
      <c r="CH75" s="97"/>
      <c r="CI75" s="97"/>
      <c r="CJ75" s="97"/>
      <c r="CK75" s="97"/>
      <c r="CL75" s="97"/>
      <c r="CM75" s="97"/>
      <c r="CN75" s="97"/>
      <c r="CO75" s="97"/>
      <c r="CP75" s="97"/>
      <c r="CQ75" s="97"/>
      <c r="CR75" s="97"/>
      <c r="CS75" s="97"/>
      <c r="CT75" s="97"/>
      <c r="CU75" s="97"/>
      <c r="CV75" s="97"/>
      <c r="CW75" s="97"/>
      <c r="CX75" s="97"/>
      <c r="CY75" s="97"/>
      <c r="CZ75" s="97"/>
      <c r="DA75" s="97"/>
      <c r="DB75" s="97"/>
      <c r="DC75" s="97"/>
      <c r="DD75" s="97"/>
      <c r="DE75" s="97"/>
      <c r="DF75" s="97"/>
      <c r="DG75" s="97"/>
      <c r="DH75" s="97"/>
      <c r="DI75" s="97"/>
      <c r="DJ75" s="97"/>
      <c r="DK75" s="97"/>
      <c r="DL75" s="97"/>
      <c r="DM75" s="97"/>
      <c r="DN75" s="97"/>
      <c r="DO75" s="97"/>
      <c r="DP75" s="97"/>
      <c r="DQ75" s="97"/>
      <c r="DR75" s="97"/>
      <c r="DS75" s="97"/>
      <c r="DT75" s="97"/>
      <c r="DU75" s="97"/>
      <c r="DV75" s="97"/>
      <c r="DW75" s="97"/>
      <c r="DX75" s="97"/>
      <c r="DY75" s="97"/>
      <c r="DZ75" s="97"/>
      <c r="EA75" s="97"/>
      <c r="EB75" s="97"/>
      <c r="EC75" s="97"/>
      <c r="ED75" s="97"/>
      <c r="EE75" s="97"/>
    </row>
    <row r="76" spans="1:135" s="203" customFormat="1" ht="19.899999999999999" customHeight="1" x14ac:dyDescent="0.25">
      <c r="A76" s="238" t="s">
        <v>93</v>
      </c>
      <c r="B76" s="7"/>
      <c r="C76" s="239"/>
      <c r="D76" s="239"/>
      <c r="E76" s="5"/>
      <c r="F76" s="5"/>
      <c r="G76" s="5"/>
      <c r="H76" s="5"/>
      <c r="I76" s="5"/>
      <c r="J76" s="152"/>
      <c r="K76" s="152"/>
      <c r="L76" s="152"/>
      <c r="M76" s="152"/>
      <c r="N76" s="152"/>
      <c r="O76" s="152"/>
      <c r="P76" s="152"/>
      <c r="Q76" s="152"/>
      <c r="R76" s="152"/>
      <c r="S76" s="152"/>
      <c r="T76" s="152"/>
      <c r="U76" s="152"/>
      <c r="V76" s="152"/>
      <c r="W76" s="240"/>
      <c r="X76" s="162"/>
      <c r="Y76" s="162"/>
      <c r="Z76" s="162"/>
      <c r="AA76" s="162"/>
      <c r="AB76" s="162"/>
      <c r="AC76" s="162"/>
      <c r="AD76" s="162"/>
      <c r="AE76" s="162"/>
      <c r="AF76" s="241"/>
      <c r="AG76" s="162"/>
      <c r="AH76" s="242"/>
      <c r="AI76" s="162"/>
      <c r="AJ76" s="162"/>
      <c r="AK76" s="162"/>
      <c r="AL76" s="162"/>
      <c r="AM76" s="162"/>
      <c r="AN76" s="162"/>
      <c r="AO76" s="162"/>
      <c r="AP76" s="153"/>
      <c r="AQ76" s="153"/>
      <c r="AR76" s="153"/>
      <c r="AS76" s="10"/>
      <c r="AT76" s="212"/>
      <c r="AU76" s="212"/>
      <c r="AV76" s="212"/>
      <c r="AW76" s="233"/>
      <c r="AX76" s="212"/>
      <c r="AY76" s="212"/>
      <c r="AZ76" s="212"/>
      <c r="BA76" s="212"/>
      <c r="BB76" s="212"/>
      <c r="BC76" s="212"/>
      <c r="BD76" s="212"/>
      <c r="BE76" s="212"/>
      <c r="BF76" s="212"/>
      <c r="BG76" s="213"/>
      <c r="BH76" s="213"/>
      <c r="BI76" s="213"/>
      <c r="BV76" s="204"/>
      <c r="BW76" s="204"/>
      <c r="BX76" s="204"/>
      <c r="BY76" s="204"/>
      <c r="BZ76" s="204"/>
      <c r="CA76" s="205"/>
      <c r="CB76" s="205"/>
      <c r="CC76" s="205"/>
      <c r="CD76" s="205"/>
      <c r="CE76" s="205"/>
      <c r="CF76" s="205"/>
      <c r="CG76" s="205"/>
      <c r="CH76" s="205"/>
      <c r="CI76" s="205"/>
      <c r="CJ76" s="205"/>
      <c r="CK76" s="205"/>
      <c r="CL76" s="205"/>
      <c r="CM76" s="205"/>
      <c r="CN76" s="205"/>
      <c r="CO76" s="205"/>
      <c r="CP76" s="205"/>
      <c r="CQ76" s="205"/>
      <c r="CR76" s="205"/>
      <c r="CS76" s="205"/>
      <c r="CT76" s="205"/>
      <c r="CU76" s="205"/>
      <c r="CV76" s="205"/>
      <c r="CW76" s="205"/>
      <c r="CX76" s="205"/>
      <c r="CY76" s="205"/>
      <c r="CZ76" s="205"/>
      <c r="DA76" s="205"/>
      <c r="DB76" s="205"/>
      <c r="DC76" s="205"/>
      <c r="DD76" s="205"/>
      <c r="DE76" s="205"/>
      <c r="DF76" s="205"/>
      <c r="DG76" s="205"/>
      <c r="DH76" s="205"/>
      <c r="DI76" s="205"/>
      <c r="DJ76" s="205"/>
      <c r="DK76" s="205"/>
      <c r="DL76" s="205"/>
      <c r="DM76" s="205"/>
      <c r="DN76" s="205"/>
      <c r="DO76" s="205"/>
      <c r="DP76" s="205"/>
      <c r="DQ76" s="205"/>
      <c r="DR76" s="205"/>
      <c r="DS76" s="205"/>
      <c r="DT76" s="205"/>
      <c r="DU76" s="205"/>
      <c r="DV76" s="205"/>
      <c r="DW76" s="205"/>
      <c r="DX76" s="205"/>
      <c r="DY76" s="205"/>
      <c r="DZ76" s="205"/>
      <c r="EA76" s="204"/>
      <c r="EB76" s="204"/>
      <c r="EC76" s="204"/>
      <c r="ED76" s="204"/>
      <c r="EE76" s="204"/>
    </row>
    <row r="77" spans="1:135" s="245" customFormat="1" ht="16.399999999999999" customHeight="1" x14ac:dyDescent="0.25">
      <c r="A77" s="2050" t="s">
        <v>94</v>
      </c>
      <c r="B77" s="2032" t="s">
        <v>36</v>
      </c>
      <c r="C77" s="2020" t="s">
        <v>80</v>
      </c>
      <c r="D77" s="2052"/>
      <c r="E77" s="2052"/>
      <c r="F77" s="2052"/>
      <c r="G77" s="2052"/>
      <c r="H77" s="2052"/>
      <c r="I77" s="2052"/>
      <c r="J77" s="2052"/>
      <c r="K77" s="2052"/>
      <c r="L77" s="2052"/>
      <c r="M77" s="2052"/>
      <c r="N77" s="2052"/>
      <c r="O77" s="2052"/>
      <c r="P77" s="2052"/>
      <c r="Q77" s="2052"/>
      <c r="R77" s="2052"/>
      <c r="S77" s="2053"/>
      <c r="T77" s="2025" t="s">
        <v>10</v>
      </c>
      <c r="U77" s="2025" t="s">
        <v>95</v>
      </c>
      <c r="V77" s="221"/>
      <c r="W77" s="221"/>
      <c r="X77" s="221"/>
      <c r="Y77" s="221"/>
      <c r="Z77" s="221"/>
      <c r="AA77" s="221"/>
      <c r="AB77" s="221"/>
      <c r="AC77" s="221"/>
      <c r="AD77" s="221"/>
      <c r="AE77" s="221"/>
      <c r="AF77" s="221"/>
      <c r="AG77" s="221"/>
      <c r="AH77" s="221"/>
      <c r="AI77" s="221"/>
      <c r="AJ77" s="221"/>
      <c r="AK77" s="221"/>
      <c r="AL77" s="221"/>
      <c r="AM77" s="221"/>
      <c r="AN77" s="221"/>
      <c r="AO77" s="212"/>
      <c r="AP77" s="212"/>
      <c r="AQ77" s="212"/>
      <c r="AR77" s="212"/>
      <c r="AS77" s="212"/>
      <c r="AT77" s="212"/>
      <c r="AU77" s="212"/>
      <c r="AV77" s="212"/>
      <c r="AW77" s="243"/>
      <c r="AX77" s="244"/>
      <c r="AY77" s="244"/>
      <c r="AZ77" s="212"/>
      <c r="BA77" s="212"/>
      <c r="BB77" s="212"/>
      <c r="BC77" s="212"/>
      <c r="BD77" s="212"/>
      <c r="BE77" s="212"/>
      <c r="BF77" s="212"/>
      <c r="BG77" s="213"/>
      <c r="BH77" s="213"/>
      <c r="BI77" s="213"/>
      <c r="CA77" s="246"/>
      <c r="CB77" s="246"/>
      <c r="CC77" s="246"/>
      <c r="CD77" s="246"/>
      <c r="CE77" s="246"/>
      <c r="CF77" s="246"/>
      <c r="CG77" s="246"/>
      <c r="CH77" s="246"/>
      <c r="CI77" s="246"/>
      <c r="CJ77" s="246"/>
      <c r="CK77" s="246"/>
      <c r="CL77" s="246"/>
      <c r="CM77" s="246"/>
      <c r="CN77" s="246"/>
      <c r="CO77" s="246"/>
      <c r="CP77" s="246"/>
      <c r="CQ77" s="246"/>
      <c r="CR77" s="246"/>
      <c r="CS77" s="246"/>
      <c r="CT77" s="246"/>
      <c r="CU77" s="246"/>
      <c r="CV77" s="246"/>
      <c r="CW77" s="246"/>
      <c r="CX77" s="246"/>
      <c r="CY77" s="246"/>
      <c r="CZ77" s="246"/>
      <c r="DA77" s="246"/>
      <c r="DB77" s="246"/>
      <c r="DC77" s="246"/>
      <c r="DD77" s="246"/>
      <c r="DE77" s="246"/>
      <c r="DF77" s="246"/>
      <c r="DG77" s="246"/>
      <c r="DH77" s="246"/>
      <c r="DI77" s="246"/>
      <c r="DJ77" s="246"/>
      <c r="DK77" s="246"/>
      <c r="DL77" s="246"/>
      <c r="DM77" s="246"/>
      <c r="DN77" s="246"/>
      <c r="DO77" s="246"/>
      <c r="DP77" s="246"/>
      <c r="DQ77" s="246"/>
      <c r="DR77" s="246"/>
      <c r="DS77" s="246"/>
      <c r="DT77" s="246"/>
      <c r="DU77" s="246"/>
      <c r="DV77" s="246"/>
      <c r="DW77" s="246"/>
      <c r="DX77" s="246"/>
      <c r="DY77" s="246"/>
      <c r="DZ77" s="246"/>
    </row>
    <row r="78" spans="1:135" s="245" customFormat="1" ht="25.5" customHeight="1" x14ac:dyDescent="0.25">
      <c r="A78" s="2051"/>
      <c r="B78" s="2034"/>
      <c r="C78" s="247" t="s">
        <v>96</v>
      </c>
      <c r="D78" s="248" t="s">
        <v>97</v>
      </c>
      <c r="E78" s="248" t="s">
        <v>18</v>
      </c>
      <c r="F78" s="249" t="s">
        <v>19</v>
      </c>
      <c r="G78" s="250" t="s">
        <v>20</v>
      </c>
      <c r="H78" s="250" t="s">
        <v>98</v>
      </c>
      <c r="I78" s="250" t="s">
        <v>99</v>
      </c>
      <c r="J78" s="248" t="s">
        <v>23</v>
      </c>
      <c r="K78" s="248" t="s">
        <v>24</v>
      </c>
      <c r="L78" s="251" t="s">
        <v>25</v>
      </c>
      <c r="M78" s="248" t="s">
        <v>26</v>
      </c>
      <c r="N78" s="248" t="s">
        <v>27</v>
      </c>
      <c r="O78" s="248" t="s">
        <v>28</v>
      </c>
      <c r="P78" s="248" t="s">
        <v>29</v>
      </c>
      <c r="Q78" s="248" t="s">
        <v>30</v>
      </c>
      <c r="R78" s="248" t="s">
        <v>31</v>
      </c>
      <c r="S78" s="252" t="s">
        <v>100</v>
      </c>
      <c r="T78" s="2054"/>
      <c r="U78" s="2054"/>
      <c r="V78" s="221"/>
      <c r="W78" s="221"/>
      <c r="X78" s="221"/>
      <c r="Y78" s="221"/>
      <c r="Z78" s="221"/>
      <c r="AA78" s="221"/>
      <c r="AB78" s="221"/>
      <c r="AC78" s="221"/>
      <c r="AD78" s="221"/>
      <c r="AE78" s="221"/>
      <c r="AF78" s="221"/>
      <c r="AG78" s="221"/>
      <c r="AH78" s="221"/>
      <c r="AI78" s="221"/>
      <c r="AJ78" s="221"/>
      <c r="AK78" s="221"/>
      <c r="AL78" s="221"/>
      <c r="AM78" s="221"/>
      <c r="AN78" s="221"/>
      <c r="AO78" s="212"/>
      <c r="AP78" s="212"/>
      <c r="AQ78" s="212"/>
      <c r="AR78" s="212"/>
      <c r="AS78" s="212"/>
      <c r="AT78" s="221"/>
      <c r="AU78" s="221"/>
      <c r="AV78" s="221"/>
      <c r="AW78" s="221"/>
      <c r="AX78" s="221"/>
      <c r="AY78" s="221"/>
      <c r="AZ78" s="212"/>
      <c r="BA78" s="212"/>
      <c r="BB78" s="212"/>
      <c r="BC78" s="212"/>
      <c r="BD78" s="212"/>
      <c r="BE78" s="212"/>
      <c r="BF78" s="212"/>
      <c r="BG78" s="213"/>
      <c r="BH78" s="213"/>
      <c r="BI78" s="213"/>
      <c r="CA78" s="246"/>
      <c r="CB78" s="246"/>
      <c r="CC78" s="246"/>
      <c r="CD78" s="246"/>
      <c r="CE78" s="246"/>
      <c r="CF78" s="246"/>
      <c r="CG78" s="246"/>
      <c r="CH78" s="246"/>
      <c r="CI78" s="246"/>
      <c r="CJ78" s="246"/>
      <c r="CK78" s="246"/>
      <c r="CL78" s="246"/>
      <c r="CM78" s="246"/>
      <c r="CN78" s="246"/>
      <c r="CO78" s="246"/>
      <c r="CP78" s="246"/>
      <c r="CQ78" s="246"/>
      <c r="CR78" s="246"/>
      <c r="CS78" s="246"/>
      <c r="CT78" s="246"/>
      <c r="CU78" s="246"/>
      <c r="CV78" s="246"/>
      <c r="CW78" s="246"/>
      <c r="CX78" s="246"/>
      <c r="CY78" s="246"/>
      <c r="CZ78" s="246"/>
      <c r="DA78" s="246"/>
      <c r="DB78" s="246">
        <v>0</v>
      </c>
      <c r="DC78" s="246"/>
      <c r="DD78" s="246">
        <v>0</v>
      </c>
      <c r="DE78" s="246"/>
      <c r="DF78" s="246"/>
      <c r="DG78" s="246"/>
      <c r="DH78" s="246"/>
      <c r="DI78" s="246"/>
      <c r="DJ78" s="246"/>
      <c r="DK78" s="246"/>
      <c r="DL78" s="246"/>
      <c r="DM78" s="246"/>
      <c r="DN78" s="246"/>
      <c r="DO78" s="246"/>
      <c r="DP78" s="246"/>
      <c r="DQ78" s="246"/>
      <c r="DR78" s="246"/>
      <c r="DS78" s="246"/>
      <c r="DT78" s="246"/>
      <c r="DU78" s="246"/>
      <c r="DV78" s="246"/>
      <c r="DW78" s="246"/>
      <c r="DX78" s="246"/>
      <c r="DY78" s="246"/>
      <c r="DZ78" s="246"/>
    </row>
    <row r="79" spans="1:135" s="261" customFormat="1" ht="30.75" customHeight="1" x14ac:dyDescent="0.25">
      <c r="A79" s="253" t="s">
        <v>101</v>
      </c>
      <c r="B79" s="254">
        <f>SUM(C79:S79)</f>
        <v>0</v>
      </c>
      <c r="C79" s="255"/>
      <c r="D79" s="256"/>
      <c r="E79" s="256"/>
      <c r="F79" s="256"/>
      <c r="G79" s="256"/>
      <c r="H79" s="256"/>
      <c r="I79" s="256"/>
      <c r="J79" s="256"/>
      <c r="K79" s="256"/>
      <c r="L79" s="256"/>
      <c r="M79" s="256"/>
      <c r="N79" s="256"/>
      <c r="O79" s="256"/>
      <c r="P79" s="256"/>
      <c r="Q79" s="256"/>
      <c r="R79" s="256"/>
      <c r="S79" s="257"/>
      <c r="T79" s="258"/>
      <c r="U79" s="259"/>
      <c r="V79" s="260"/>
      <c r="W79" s="221"/>
      <c r="X79" s="221"/>
      <c r="Y79" s="221"/>
      <c r="Z79" s="221"/>
      <c r="AA79" s="221"/>
      <c r="AB79" s="221"/>
      <c r="AC79" s="221"/>
      <c r="AD79" s="221"/>
      <c r="AE79" s="221"/>
      <c r="AF79" s="221"/>
      <c r="AG79" s="221"/>
      <c r="AH79" s="221"/>
      <c r="AI79" s="221"/>
      <c r="AJ79" s="221"/>
      <c r="AK79" s="221"/>
      <c r="AL79" s="221"/>
      <c r="AM79" s="221"/>
      <c r="AN79" s="221"/>
      <c r="AO79" s="221"/>
      <c r="AP79" s="221"/>
      <c r="AQ79" s="221"/>
      <c r="AR79" s="221"/>
      <c r="AS79" s="221"/>
      <c r="BX79" s="262"/>
    </row>
    <row r="80" spans="1:135" s="2" customFormat="1" ht="13.5" x14ac:dyDescent="0.25">
      <c r="A80" s="2055" t="s">
        <v>102</v>
      </c>
      <c r="B80" s="2055"/>
      <c r="C80" s="2055"/>
      <c r="D80" s="2055"/>
      <c r="E80" s="2055"/>
      <c r="F80" s="2055"/>
      <c r="G80" s="2055"/>
      <c r="H80" s="8"/>
      <c r="I80" s="8"/>
      <c r="J80" s="8"/>
      <c r="K80" s="8"/>
      <c r="L80" s="8"/>
      <c r="M80" s="8"/>
      <c r="N80" s="5"/>
      <c r="O80" s="5"/>
      <c r="P80" s="5"/>
      <c r="Q80" s="263"/>
      <c r="R80" s="263"/>
      <c r="S80" s="263"/>
      <c r="T80" s="263"/>
      <c r="U80" s="263"/>
      <c r="V80" s="263"/>
      <c r="W80" s="5"/>
      <c r="X80" s="263"/>
      <c r="Y80" s="263"/>
      <c r="Z80" s="148"/>
      <c r="AA80" s="264"/>
      <c r="AB80" s="264"/>
      <c r="AC80" s="264"/>
      <c r="AD80" s="264"/>
      <c r="AE80" s="265"/>
      <c r="AF80" s="265"/>
      <c r="AG80" s="265"/>
      <c r="AH80" s="144"/>
      <c r="AI80" s="153"/>
      <c r="AJ80" s="153"/>
      <c r="AK80" s="153"/>
      <c r="AL80" s="153"/>
      <c r="AM80" s="153"/>
      <c r="AN80" s="153"/>
      <c r="AO80" s="153"/>
      <c r="AP80" s="153"/>
      <c r="AQ80" s="153"/>
      <c r="AR80" s="153"/>
      <c r="AS80" s="10"/>
      <c r="BV80" s="50"/>
      <c r="BW80" s="50"/>
      <c r="BX80" s="51"/>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row>
    <row r="81" spans="1:135" s="2" customFormat="1" ht="13.5" x14ac:dyDescent="0.25">
      <c r="A81" s="2056" t="s">
        <v>53</v>
      </c>
      <c r="B81" s="2059" t="s">
        <v>103</v>
      </c>
      <c r="C81" s="2008" t="s">
        <v>36</v>
      </c>
      <c r="D81" s="2009"/>
      <c r="E81" s="2010"/>
      <c r="F81" s="2027" t="s">
        <v>9</v>
      </c>
      <c r="G81" s="2029"/>
      <c r="H81" s="2029"/>
      <c r="I81" s="2029"/>
      <c r="J81" s="2029"/>
      <c r="K81" s="2029"/>
      <c r="L81" s="2029"/>
      <c r="M81" s="2029"/>
      <c r="N81" s="2029"/>
      <c r="O81" s="2029"/>
      <c r="P81" s="2029"/>
      <c r="Q81" s="2029"/>
      <c r="R81" s="2029"/>
      <c r="S81" s="2029"/>
      <c r="T81" s="2029"/>
      <c r="U81" s="2029"/>
      <c r="V81" s="2029"/>
      <c r="W81" s="2029"/>
      <c r="X81" s="2029"/>
      <c r="Y81" s="2029"/>
      <c r="Z81" s="2029"/>
      <c r="AA81" s="2029"/>
      <c r="AB81" s="2029"/>
      <c r="AC81" s="2029"/>
      <c r="AD81" s="2029"/>
      <c r="AE81" s="2029"/>
      <c r="AF81" s="2029"/>
      <c r="AG81" s="2029"/>
      <c r="AH81" s="2029"/>
      <c r="AI81" s="2062"/>
      <c r="AJ81" s="2063" t="s">
        <v>104</v>
      </c>
      <c r="AK81" s="2025" t="s">
        <v>105</v>
      </c>
      <c r="AL81" s="2025" t="s">
        <v>10</v>
      </c>
      <c r="AM81" s="2025" t="s">
        <v>11</v>
      </c>
      <c r="AN81" s="2025" t="s">
        <v>106</v>
      </c>
      <c r="AO81" s="153"/>
      <c r="AP81" s="153"/>
      <c r="AQ81" s="153"/>
      <c r="AR81" s="153"/>
      <c r="BV81" s="50"/>
      <c r="BW81" s="50"/>
      <c r="BX81" s="51"/>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c r="EB81" s="50"/>
      <c r="EC81" s="50"/>
      <c r="ED81" s="50"/>
      <c r="EE81" s="50"/>
    </row>
    <row r="82" spans="1:135" s="2" customFormat="1" ht="13.5" x14ac:dyDescent="0.25">
      <c r="A82" s="2057"/>
      <c r="B82" s="2060"/>
      <c r="C82" s="2011"/>
      <c r="D82" s="2012"/>
      <c r="E82" s="2013"/>
      <c r="F82" s="2027" t="s">
        <v>107</v>
      </c>
      <c r="G82" s="2028"/>
      <c r="H82" s="2027" t="s">
        <v>108</v>
      </c>
      <c r="I82" s="2028"/>
      <c r="J82" s="2027" t="s">
        <v>17</v>
      </c>
      <c r="K82" s="2028"/>
      <c r="L82" s="2027" t="s">
        <v>18</v>
      </c>
      <c r="M82" s="2028"/>
      <c r="N82" s="2027" t="s">
        <v>109</v>
      </c>
      <c r="O82" s="2028"/>
      <c r="P82" s="2027" t="s">
        <v>110</v>
      </c>
      <c r="Q82" s="2028"/>
      <c r="R82" s="2027" t="s">
        <v>20</v>
      </c>
      <c r="S82" s="2028"/>
      <c r="T82" s="2027" t="s">
        <v>21</v>
      </c>
      <c r="U82" s="2028"/>
      <c r="V82" s="2027" t="s">
        <v>22</v>
      </c>
      <c r="W82" s="2028"/>
      <c r="X82" s="2027" t="s">
        <v>23</v>
      </c>
      <c r="Y82" s="2028"/>
      <c r="Z82" s="2027" t="s">
        <v>24</v>
      </c>
      <c r="AA82" s="2028"/>
      <c r="AB82" s="2027" t="s">
        <v>25</v>
      </c>
      <c r="AC82" s="2028"/>
      <c r="AD82" s="2027" t="s">
        <v>26</v>
      </c>
      <c r="AE82" s="2028"/>
      <c r="AF82" s="2027" t="s">
        <v>27</v>
      </c>
      <c r="AG82" s="2028"/>
      <c r="AH82" s="2027" t="s">
        <v>28</v>
      </c>
      <c r="AI82" s="2062"/>
      <c r="AJ82" s="2064"/>
      <c r="AK82" s="1925"/>
      <c r="AL82" s="1925"/>
      <c r="AM82" s="1925"/>
      <c r="AN82" s="1925"/>
      <c r="AO82" s="153"/>
      <c r="AP82" s="153"/>
      <c r="AQ82" s="153"/>
      <c r="AR82" s="153"/>
      <c r="BV82" s="50"/>
      <c r="BW82" s="50"/>
      <c r="BX82" s="51"/>
      <c r="BY82" s="50"/>
      <c r="BZ82" s="50"/>
      <c r="CA82" s="50"/>
      <c r="CB82" s="50"/>
      <c r="CC82" s="50"/>
      <c r="CD82" s="50"/>
      <c r="CE82" s="50"/>
      <c r="CF82" s="50"/>
      <c r="CG82" s="50"/>
      <c r="CH82" s="50"/>
      <c r="CI82" s="50"/>
      <c r="CJ82" s="50"/>
      <c r="CK82" s="50"/>
      <c r="CL82" s="50"/>
      <c r="CM82" s="50"/>
      <c r="CN82" s="50"/>
      <c r="CO82" s="50"/>
      <c r="CP82" s="50"/>
      <c r="CQ82" s="50"/>
      <c r="CR82" s="50"/>
      <c r="CS82" s="50"/>
      <c r="CT82" s="50"/>
      <c r="CU82" s="50"/>
      <c r="CV82" s="50"/>
      <c r="CW82" s="50"/>
      <c r="CX82" s="50"/>
      <c r="CY82" s="50"/>
      <c r="CZ82" s="50"/>
      <c r="DA82" s="50"/>
      <c r="DB82" s="50"/>
      <c r="DC82" s="50"/>
      <c r="DD82" s="50"/>
      <c r="DE82" s="50"/>
      <c r="DF82" s="50"/>
      <c r="DG82" s="50"/>
      <c r="DH82" s="50"/>
      <c r="DI82" s="50"/>
      <c r="DJ82" s="50"/>
      <c r="DK82" s="50"/>
      <c r="DL82" s="50"/>
      <c r="DM82" s="50"/>
      <c r="DN82" s="50"/>
      <c r="DO82" s="50"/>
      <c r="DP82" s="50"/>
      <c r="DQ82" s="50"/>
      <c r="DR82" s="50"/>
      <c r="DS82" s="50"/>
      <c r="DT82" s="50"/>
      <c r="DU82" s="50"/>
      <c r="DV82" s="50"/>
      <c r="DW82" s="50"/>
      <c r="DX82" s="50"/>
      <c r="DY82" s="50"/>
      <c r="DZ82" s="50"/>
      <c r="EA82" s="50"/>
      <c r="EB82" s="50"/>
      <c r="EC82" s="50"/>
      <c r="ED82" s="50"/>
      <c r="EE82" s="50"/>
    </row>
    <row r="83" spans="1:135" s="2" customFormat="1" ht="13.5" x14ac:dyDescent="0.25">
      <c r="A83" s="2058"/>
      <c r="B83" s="2061"/>
      <c r="C83" s="266" t="s">
        <v>33</v>
      </c>
      <c r="D83" s="266" t="s">
        <v>34</v>
      </c>
      <c r="E83" s="267" t="s">
        <v>35</v>
      </c>
      <c r="F83" s="247" t="s">
        <v>34</v>
      </c>
      <c r="G83" s="268" t="s">
        <v>35</v>
      </c>
      <c r="H83" s="269" t="s">
        <v>34</v>
      </c>
      <c r="I83" s="268" t="s">
        <v>35</v>
      </c>
      <c r="J83" s="247" t="s">
        <v>34</v>
      </c>
      <c r="K83" s="268" t="s">
        <v>35</v>
      </c>
      <c r="L83" s="247" t="s">
        <v>34</v>
      </c>
      <c r="M83" s="268" t="s">
        <v>35</v>
      </c>
      <c r="N83" s="247" t="s">
        <v>34</v>
      </c>
      <c r="O83" s="268" t="s">
        <v>35</v>
      </c>
      <c r="P83" s="247" t="s">
        <v>34</v>
      </c>
      <c r="Q83" s="268" t="s">
        <v>35</v>
      </c>
      <c r="R83" s="247" t="s">
        <v>34</v>
      </c>
      <c r="S83" s="268" t="s">
        <v>35</v>
      </c>
      <c r="T83" s="247" t="s">
        <v>34</v>
      </c>
      <c r="U83" s="268" t="s">
        <v>35</v>
      </c>
      <c r="V83" s="247" t="s">
        <v>34</v>
      </c>
      <c r="W83" s="268" t="s">
        <v>35</v>
      </c>
      <c r="X83" s="247" t="s">
        <v>34</v>
      </c>
      <c r="Y83" s="268" t="s">
        <v>35</v>
      </c>
      <c r="Z83" s="247" t="s">
        <v>34</v>
      </c>
      <c r="AA83" s="268" t="s">
        <v>35</v>
      </c>
      <c r="AB83" s="247" t="s">
        <v>34</v>
      </c>
      <c r="AC83" s="268" t="s">
        <v>35</v>
      </c>
      <c r="AD83" s="247" t="s">
        <v>34</v>
      </c>
      <c r="AE83" s="268" t="s">
        <v>35</v>
      </c>
      <c r="AF83" s="247" t="s">
        <v>34</v>
      </c>
      <c r="AG83" s="268" t="s">
        <v>35</v>
      </c>
      <c r="AH83" s="247" t="s">
        <v>34</v>
      </c>
      <c r="AI83" s="270" t="s">
        <v>35</v>
      </c>
      <c r="AJ83" s="2065"/>
      <c r="AK83" s="2054"/>
      <c r="AL83" s="2054"/>
      <c r="AM83" s="2054"/>
      <c r="AN83" s="2054"/>
      <c r="AO83" s="271"/>
      <c r="AP83" s="271"/>
      <c r="AQ83" s="271"/>
      <c r="AR83" s="271"/>
      <c r="BV83" s="50"/>
      <c r="BW83" s="50"/>
      <c r="BX83" s="51"/>
      <c r="BY83" s="50"/>
      <c r="BZ83" s="50"/>
      <c r="CA83" s="50"/>
      <c r="CB83" s="50"/>
      <c r="CC83" s="50"/>
      <c r="CD83" s="50"/>
      <c r="CE83" s="50"/>
      <c r="CF83" s="50"/>
      <c r="CG83" s="50"/>
      <c r="CH83" s="50"/>
      <c r="CI83" s="50"/>
      <c r="CJ83" s="50"/>
      <c r="CK83" s="50"/>
      <c r="CL83" s="50"/>
      <c r="CM83" s="50"/>
      <c r="CN83" s="50"/>
      <c r="CO83" s="50"/>
      <c r="CP83" s="50"/>
      <c r="CQ83" s="50"/>
      <c r="CR83" s="50"/>
      <c r="CS83" s="50"/>
      <c r="CT83" s="50"/>
      <c r="CU83" s="50"/>
      <c r="CV83" s="50"/>
      <c r="CW83" s="50"/>
      <c r="CX83" s="50"/>
      <c r="CY83" s="50"/>
      <c r="CZ83" s="50"/>
      <c r="DA83" s="50"/>
      <c r="DB83" s="50"/>
      <c r="DC83" s="50"/>
      <c r="DD83" s="50"/>
      <c r="DE83" s="50"/>
      <c r="DF83" s="50"/>
      <c r="DG83" s="50"/>
      <c r="DH83" s="50"/>
      <c r="DI83" s="50"/>
      <c r="DJ83" s="50"/>
      <c r="DK83" s="50"/>
      <c r="DL83" s="50"/>
      <c r="DM83" s="50"/>
      <c r="DN83" s="50"/>
      <c r="DO83" s="50"/>
      <c r="DP83" s="50"/>
      <c r="DQ83" s="50"/>
      <c r="DR83" s="50"/>
      <c r="DS83" s="50"/>
      <c r="DT83" s="50"/>
      <c r="DU83" s="50"/>
      <c r="DV83" s="50"/>
      <c r="DW83" s="50"/>
      <c r="DX83" s="50"/>
      <c r="DY83" s="50"/>
      <c r="DZ83" s="50"/>
      <c r="EA83" s="50"/>
      <c r="EB83" s="50"/>
      <c r="EC83" s="50"/>
      <c r="ED83" s="50"/>
      <c r="EE83" s="50"/>
    </row>
    <row r="84" spans="1:135" s="2" customFormat="1" ht="13.5" x14ac:dyDescent="0.25">
      <c r="A84" s="272" t="s">
        <v>111</v>
      </c>
      <c r="B84" s="273" t="s">
        <v>112</v>
      </c>
      <c r="C84" s="274"/>
      <c r="D84" s="275"/>
      <c r="E84" s="276"/>
      <c r="F84" s="277"/>
      <c r="G84" s="278"/>
      <c r="H84" s="279"/>
      <c r="I84" s="278"/>
      <c r="J84" s="277"/>
      <c r="K84" s="280"/>
      <c r="L84" s="277"/>
      <c r="M84" s="280"/>
      <c r="N84" s="277"/>
      <c r="O84" s="280"/>
      <c r="P84" s="277"/>
      <c r="Q84" s="280"/>
      <c r="R84" s="277"/>
      <c r="S84" s="280"/>
      <c r="T84" s="277"/>
      <c r="U84" s="280"/>
      <c r="V84" s="277"/>
      <c r="W84" s="280"/>
      <c r="X84" s="277"/>
      <c r="Y84" s="280"/>
      <c r="Z84" s="277"/>
      <c r="AA84" s="280"/>
      <c r="AB84" s="277"/>
      <c r="AC84" s="280"/>
      <c r="AD84" s="277"/>
      <c r="AE84" s="280"/>
      <c r="AF84" s="277"/>
      <c r="AG84" s="280"/>
      <c r="AH84" s="277"/>
      <c r="AI84" s="281"/>
      <c r="AJ84" s="282"/>
      <c r="AK84" s="283"/>
      <c r="AL84" s="278"/>
      <c r="AM84" s="278"/>
      <c r="AN84" s="278"/>
      <c r="AO84" s="271"/>
      <c r="AP84" s="271"/>
      <c r="AQ84" s="271"/>
      <c r="AR84" s="271"/>
      <c r="BV84" s="50"/>
      <c r="BW84" s="50"/>
      <c r="BX84" s="51"/>
      <c r="BY84" s="50"/>
      <c r="BZ84" s="50"/>
      <c r="CA84" s="50"/>
      <c r="CB84" s="50"/>
      <c r="CC84" s="50"/>
      <c r="CD84" s="50"/>
      <c r="CE84" s="50"/>
      <c r="CF84" s="50"/>
      <c r="CG84" s="50"/>
      <c r="CH84" s="50"/>
      <c r="CI84" s="50"/>
      <c r="CJ84" s="50"/>
      <c r="CK84" s="50"/>
      <c r="CL84" s="50"/>
      <c r="CM84" s="50"/>
      <c r="CN84" s="50"/>
      <c r="CO84" s="50"/>
      <c r="CP84" s="50"/>
      <c r="CQ84" s="50"/>
      <c r="CR84" s="50"/>
      <c r="CS84" s="50"/>
      <c r="CT84" s="50"/>
      <c r="CU84" s="50"/>
      <c r="CV84" s="50"/>
      <c r="CW84" s="50"/>
      <c r="CX84" s="50"/>
      <c r="CY84" s="50"/>
      <c r="CZ84" s="50"/>
      <c r="DA84" s="50"/>
      <c r="DB84" s="50"/>
      <c r="DC84" s="50"/>
      <c r="DD84" s="50"/>
      <c r="DE84" s="50"/>
      <c r="DF84" s="50"/>
      <c r="DG84" s="50"/>
      <c r="DH84" s="50"/>
      <c r="DI84" s="50"/>
      <c r="DJ84" s="50"/>
      <c r="DK84" s="50"/>
      <c r="DL84" s="50"/>
      <c r="DM84" s="50"/>
      <c r="DN84" s="50"/>
      <c r="DO84" s="50"/>
      <c r="DP84" s="50"/>
      <c r="DQ84" s="50"/>
      <c r="DR84" s="50"/>
      <c r="DS84" s="50"/>
      <c r="DT84" s="50"/>
      <c r="DU84" s="50"/>
      <c r="DV84" s="50"/>
      <c r="DW84" s="50"/>
      <c r="DX84" s="50"/>
      <c r="DY84" s="50"/>
      <c r="DZ84" s="50"/>
      <c r="EA84" s="50"/>
      <c r="EB84" s="50"/>
      <c r="EC84" s="50"/>
      <c r="ED84" s="50"/>
      <c r="EE84" s="50"/>
    </row>
    <row r="85" spans="1:135" s="2" customFormat="1" ht="13.5" x14ac:dyDescent="0.25">
      <c r="A85" s="2066" t="s">
        <v>113</v>
      </c>
      <c r="B85" s="284" t="s">
        <v>114</v>
      </c>
      <c r="C85" s="285"/>
      <c r="D85" s="286"/>
      <c r="E85" s="199"/>
      <c r="F85" s="287"/>
      <c r="G85" s="288"/>
      <c r="H85" s="289"/>
      <c r="I85" s="288"/>
      <c r="J85" s="287"/>
      <c r="K85" s="290"/>
      <c r="L85" s="287"/>
      <c r="M85" s="290"/>
      <c r="N85" s="287"/>
      <c r="O85" s="290"/>
      <c r="P85" s="287"/>
      <c r="Q85" s="290"/>
      <c r="R85" s="287"/>
      <c r="S85" s="290"/>
      <c r="T85" s="287"/>
      <c r="U85" s="290"/>
      <c r="V85" s="287"/>
      <c r="W85" s="290"/>
      <c r="X85" s="287"/>
      <c r="Y85" s="290"/>
      <c r="Z85" s="287"/>
      <c r="AA85" s="290"/>
      <c r="AB85" s="287"/>
      <c r="AC85" s="290"/>
      <c r="AD85" s="287"/>
      <c r="AE85" s="290"/>
      <c r="AF85" s="287"/>
      <c r="AG85" s="290"/>
      <c r="AH85" s="287"/>
      <c r="AI85" s="291"/>
      <c r="AJ85" s="292"/>
      <c r="AK85" s="291"/>
      <c r="AL85" s="288"/>
      <c r="AM85" s="288"/>
      <c r="AN85" s="288"/>
      <c r="AO85" s="271"/>
      <c r="AP85" s="271"/>
      <c r="AQ85" s="271"/>
      <c r="AR85" s="271"/>
      <c r="BV85" s="50"/>
      <c r="BW85" s="50"/>
      <c r="BX85" s="51"/>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row>
    <row r="86" spans="1:135" s="2" customFormat="1" ht="20" x14ac:dyDescent="0.25">
      <c r="A86" s="2066"/>
      <c r="B86" s="293" t="s">
        <v>115</v>
      </c>
      <c r="C86" s="294"/>
      <c r="D86" s="115"/>
      <c r="E86" s="295"/>
      <c r="F86" s="296"/>
      <c r="G86" s="297"/>
      <c r="H86" s="298"/>
      <c r="I86" s="297"/>
      <c r="J86" s="296"/>
      <c r="K86" s="299"/>
      <c r="L86" s="296"/>
      <c r="M86" s="299"/>
      <c r="N86" s="296"/>
      <c r="O86" s="299"/>
      <c r="P86" s="296"/>
      <c r="Q86" s="299"/>
      <c r="R86" s="296"/>
      <c r="S86" s="299"/>
      <c r="T86" s="296"/>
      <c r="U86" s="299"/>
      <c r="V86" s="296"/>
      <c r="W86" s="299"/>
      <c r="X86" s="296"/>
      <c r="Y86" s="299"/>
      <c r="Z86" s="296"/>
      <c r="AA86" s="299"/>
      <c r="AB86" s="296"/>
      <c r="AC86" s="299"/>
      <c r="AD86" s="296"/>
      <c r="AE86" s="299"/>
      <c r="AF86" s="296"/>
      <c r="AG86" s="299"/>
      <c r="AH86" s="296"/>
      <c r="AI86" s="300"/>
      <c r="AJ86" s="301"/>
      <c r="AK86" s="302"/>
      <c r="AL86" s="297"/>
      <c r="AM86" s="297"/>
      <c r="AN86" s="297"/>
      <c r="AO86" s="271"/>
      <c r="AP86" s="271"/>
      <c r="AQ86" s="271"/>
      <c r="AR86" s="271"/>
      <c r="BV86" s="50"/>
      <c r="BW86" s="50"/>
      <c r="BX86" s="51"/>
      <c r="BY86" s="50"/>
      <c r="BZ86" s="50"/>
      <c r="CA86" s="50"/>
      <c r="CB86" s="50"/>
      <c r="CC86" s="50"/>
      <c r="CD86" s="50"/>
      <c r="CE86" s="50"/>
      <c r="CF86" s="50"/>
      <c r="CG86" s="50"/>
      <c r="CH86" s="50"/>
      <c r="CI86" s="50"/>
      <c r="CJ86" s="50"/>
      <c r="CK86" s="50"/>
      <c r="CL86" s="50"/>
      <c r="CM86" s="50"/>
      <c r="CN86" s="50"/>
      <c r="CO86" s="50"/>
      <c r="CP86" s="50"/>
      <c r="CQ86" s="50"/>
      <c r="CR86" s="50"/>
      <c r="CS86" s="50"/>
      <c r="CT86" s="50"/>
      <c r="CU86" s="50"/>
      <c r="CV86" s="50"/>
      <c r="CW86" s="50"/>
      <c r="CX86" s="50"/>
      <c r="CY86" s="50"/>
      <c r="CZ86" s="50"/>
      <c r="DA86" s="50"/>
      <c r="DB86" s="50"/>
      <c r="DC86" s="50"/>
      <c r="DD86" s="50"/>
      <c r="DE86" s="50"/>
      <c r="DF86" s="50"/>
      <c r="DG86" s="50"/>
      <c r="DH86" s="50"/>
      <c r="DI86" s="50"/>
      <c r="DJ86" s="50"/>
      <c r="DK86" s="50"/>
      <c r="DL86" s="50"/>
      <c r="DM86" s="50"/>
      <c r="DN86" s="50"/>
      <c r="DO86" s="50"/>
      <c r="DP86" s="50"/>
      <c r="DQ86" s="50"/>
      <c r="DR86" s="50"/>
      <c r="DS86" s="50"/>
      <c r="DT86" s="50"/>
      <c r="DU86" s="50"/>
      <c r="DV86" s="50"/>
      <c r="DW86" s="50"/>
      <c r="DX86" s="50"/>
      <c r="DY86" s="50"/>
      <c r="DZ86" s="50"/>
      <c r="EA86" s="50"/>
      <c r="EB86" s="50"/>
      <c r="EC86" s="50"/>
      <c r="ED86" s="50"/>
      <c r="EE86" s="50"/>
    </row>
    <row r="87" spans="1:135" s="10" customFormat="1" ht="13.5" x14ac:dyDescent="0.25">
      <c r="A87" s="303" t="s">
        <v>66</v>
      </c>
      <c r="B87" s="304" t="s">
        <v>116</v>
      </c>
      <c r="C87" s="305"/>
      <c r="D87" s="306"/>
      <c r="E87" s="307"/>
      <c r="F87" s="308"/>
      <c r="G87" s="309"/>
      <c r="H87" s="310"/>
      <c r="I87" s="309"/>
      <c r="J87" s="308"/>
      <c r="K87" s="311"/>
      <c r="L87" s="308"/>
      <c r="M87" s="311"/>
      <c r="N87" s="308"/>
      <c r="O87" s="311"/>
      <c r="P87" s="308"/>
      <c r="Q87" s="311"/>
      <c r="R87" s="308"/>
      <c r="S87" s="311"/>
      <c r="T87" s="308"/>
      <c r="U87" s="311"/>
      <c r="V87" s="308"/>
      <c r="W87" s="311"/>
      <c r="X87" s="308"/>
      <c r="Y87" s="311"/>
      <c r="Z87" s="308"/>
      <c r="AA87" s="311"/>
      <c r="AB87" s="308"/>
      <c r="AC87" s="311"/>
      <c r="AD87" s="308"/>
      <c r="AE87" s="311"/>
      <c r="AF87" s="308"/>
      <c r="AG87" s="311"/>
      <c r="AH87" s="308"/>
      <c r="AI87" s="283"/>
      <c r="AJ87" s="312"/>
      <c r="AK87" s="281"/>
      <c r="AL87" s="309"/>
      <c r="AM87" s="309"/>
      <c r="AN87" s="309"/>
      <c r="AO87" s="271"/>
      <c r="AP87" s="271"/>
      <c r="AQ87" s="271"/>
      <c r="AR87" s="271"/>
      <c r="AS87" s="2"/>
      <c r="BV87" s="97"/>
      <c r="BW87" s="97"/>
      <c r="BX87" s="98"/>
      <c r="BY87" s="97"/>
      <c r="BZ87" s="97"/>
      <c r="CA87" s="97"/>
      <c r="CB87" s="97"/>
      <c r="CC87" s="97"/>
      <c r="CD87" s="97"/>
      <c r="CE87" s="97"/>
      <c r="CF87" s="97"/>
      <c r="CG87" s="97"/>
      <c r="CH87" s="97"/>
      <c r="CI87" s="97"/>
      <c r="CJ87" s="97"/>
      <c r="CK87" s="97"/>
      <c r="CL87" s="97"/>
      <c r="CM87" s="97"/>
      <c r="CN87" s="97"/>
      <c r="CO87" s="97"/>
      <c r="CP87" s="97"/>
      <c r="CQ87" s="97"/>
      <c r="CR87" s="97"/>
      <c r="CS87" s="97"/>
      <c r="CT87" s="97"/>
      <c r="CU87" s="97"/>
      <c r="CV87" s="97"/>
      <c r="CW87" s="97"/>
      <c r="CX87" s="97"/>
      <c r="CY87" s="97"/>
      <c r="CZ87" s="97"/>
      <c r="DA87" s="97"/>
      <c r="DB87" s="97"/>
      <c r="DC87" s="97"/>
      <c r="DD87" s="97"/>
      <c r="DE87" s="97"/>
      <c r="DF87" s="97"/>
      <c r="DG87" s="97"/>
      <c r="DH87" s="97"/>
      <c r="DI87" s="97"/>
      <c r="DJ87" s="97"/>
      <c r="DK87" s="97"/>
      <c r="DL87" s="97"/>
      <c r="DM87" s="97"/>
      <c r="DN87" s="97"/>
      <c r="DO87" s="97"/>
      <c r="DP87" s="97"/>
      <c r="DQ87" s="97"/>
      <c r="DR87" s="97"/>
      <c r="DS87" s="97"/>
      <c r="DT87" s="97"/>
      <c r="DU87" s="97"/>
      <c r="DV87" s="97"/>
      <c r="DW87" s="97"/>
      <c r="DX87" s="97"/>
      <c r="DY87" s="97"/>
      <c r="DZ87" s="97"/>
      <c r="EA87" s="97"/>
      <c r="EB87" s="97"/>
      <c r="EC87" s="97"/>
      <c r="ED87" s="97"/>
      <c r="EE87" s="97"/>
    </row>
    <row r="88" spans="1:135" s="10" customFormat="1" ht="14.25" customHeight="1" x14ac:dyDescent="0.25">
      <c r="A88" s="141" t="s">
        <v>117</v>
      </c>
      <c r="B88" s="141"/>
      <c r="C88" s="142"/>
      <c r="D88" s="5"/>
      <c r="E88" s="5"/>
      <c r="F88" s="5"/>
      <c r="G88" s="5"/>
      <c r="H88" s="5"/>
      <c r="I88" s="5"/>
      <c r="J88" s="5"/>
      <c r="K88" s="5"/>
      <c r="L88" s="5"/>
      <c r="M88" s="5"/>
      <c r="N88" s="5"/>
      <c r="O88" s="5"/>
      <c r="P88" s="5"/>
      <c r="Q88" s="263"/>
      <c r="R88" s="263"/>
      <c r="S88" s="263"/>
      <c r="T88" s="263"/>
      <c r="U88" s="263"/>
      <c r="V88" s="263"/>
      <c r="W88" s="5"/>
      <c r="X88" s="263"/>
      <c r="Y88" s="263"/>
      <c r="Z88" s="313"/>
      <c r="AA88" s="148"/>
      <c r="AB88" s="314"/>
      <c r="AC88" s="314"/>
      <c r="AD88" s="314"/>
      <c r="AE88" s="314"/>
      <c r="AF88" s="314"/>
      <c r="AG88" s="314"/>
      <c r="AH88" s="148"/>
      <c r="AI88" s="271"/>
      <c r="AJ88" s="315"/>
      <c r="AK88" s="315"/>
      <c r="AL88" s="271"/>
      <c r="AM88" s="271"/>
      <c r="AN88" s="271"/>
      <c r="AO88" s="271"/>
      <c r="AP88" s="271"/>
      <c r="AQ88" s="271"/>
      <c r="AR88" s="271"/>
      <c r="BV88" s="97"/>
      <c r="BW88" s="97"/>
      <c r="BX88" s="98"/>
      <c r="BY88" s="97"/>
      <c r="BZ88" s="97"/>
      <c r="CA88" s="97"/>
      <c r="CB88" s="97"/>
      <c r="CC88" s="97"/>
      <c r="CD88" s="97"/>
      <c r="CE88" s="97"/>
      <c r="CF88" s="97"/>
      <c r="CG88" s="97"/>
      <c r="CH88" s="97"/>
      <c r="CI88" s="97"/>
      <c r="CJ88" s="97"/>
      <c r="CK88" s="97"/>
      <c r="CL88" s="97"/>
      <c r="CM88" s="97"/>
      <c r="CN88" s="97"/>
      <c r="CO88" s="97"/>
      <c r="CP88" s="97"/>
      <c r="CQ88" s="97"/>
      <c r="CR88" s="97"/>
      <c r="CS88" s="97"/>
      <c r="CT88" s="97"/>
      <c r="CU88" s="97"/>
      <c r="CV88" s="97"/>
      <c r="CW88" s="97"/>
      <c r="CX88" s="97"/>
      <c r="CY88" s="97"/>
      <c r="CZ88" s="97"/>
      <c r="DA88" s="97"/>
      <c r="DB88" s="97"/>
      <c r="DC88" s="97"/>
      <c r="DD88" s="97"/>
      <c r="DE88" s="97"/>
      <c r="DF88" s="97"/>
      <c r="DG88" s="97"/>
      <c r="DH88" s="97"/>
      <c r="DI88" s="97"/>
      <c r="DJ88" s="97"/>
      <c r="DK88" s="97"/>
      <c r="DL88" s="97"/>
      <c r="DM88" s="97"/>
      <c r="DN88" s="97"/>
      <c r="DO88" s="97"/>
      <c r="DP88" s="97"/>
      <c r="DQ88" s="97"/>
      <c r="DR88" s="97"/>
      <c r="DS88" s="97"/>
      <c r="DT88" s="97"/>
      <c r="DU88" s="97"/>
      <c r="DV88" s="97"/>
      <c r="DW88" s="97"/>
      <c r="DX88" s="97"/>
      <c r="DY88" s="97"/>
      <c r="DZ88" s="97"/>
      <c r="EA88" s="97"/>
      <c r="EB88" s="97"/>
      <c r="EC88" s="97"/>
      <c r="ED88" s="97"/>
      <c r="EE88" s="97"/>
    </row>
    <row r="89" spans="1:135" s="10" customFormat="1" ht="57.75" customHeight="1" x14ac:dyDescent="0.25">
      <c r="A89" s="2067" t="s">
        <v>94</v>
      </c>
      <c r="B89" s="2068" t="s">
        <v>36</v>
      </c>
      <c r="C89" s="2068" t="s">
        <v>118</v>
      </c>
      <c r="D89" s="2068" t="s">
        <v>119</v>
      </c>
      <c r="E89" s="2069" t="s">
        <v>120</v>
      </c>
      <c r="F89" s="2070" t="s">
        <v>121</v>
      </c>
      <c r="G89" s="5"/>
      <c r="H89" s="316"/>
      <c r="I89" s="316"/>
      <c r="J89" s="316"/>
      <c r="K89" s="316"/>
      <c r="L89" s="316"/>
      <c r="M89" s="316"/>
      <c r="N89" s="316"/>
      <c r="O89" s="316"/>
      <c r="P89" s="317"/>
      <c r="Q89" s="317"/>
      <c r="R89" s="317"/>
      <c r="S89" s="317"/>
      <c r="T89" s="317"/>
      <c r="U89" s="317"/>
      <c r="V89" s="317"/>
      <c r="W89" s="316"/>
      <c r="X89" s="317"/>
      <c r="Y89" s="271"/>
      <c r="Z89" s="271"/>
      <c r="AA89" s="271"/>
      <c r="AB89" s="271"/>
      <c r="AC89" s="271"/>
      <c r="AD89" s="271"/>
      <c r="AE89" s="271"/>
      <c r="AF89" s="271"/>
      <c r="AG89" s="271"/>
      <c r="AH89" s="271"/>
      <c r="AI89" s="271"/>
      <c r="AJ89" s="271"/>
      <c r="AK89" s="271"/>
      <c r="AL89" s="271"/>
      <c r="AM89" s="271"/>
      <c r="AN89" s="271"/>
      <c r="AO89" s="271"/>
      <c r="AP89" s="271"/>
      <c r="AQ89" s="271"/>
      <c r="AR89" s="271"/>
      <c r="BV89" s="97"/>
      <c r="BW89" s="97"/>
      <c r="BX89" s="98"/>
      <c r="BY89" s="97"/>
      <c r="BZ89" s="97"/>
      <c r="CA89" s="97"/>
      <c r="CB89" s="97"/>
      <c r="CC89" s="97"/>
      <c r="CD89" s="97"/>
      <c r="CE89" s="97"/>
      <c r="CF89" s="97"/>
      <c r="CG89" s="97"/>
      <c r="CH89" s="97"/>
      <c r="CI89" s="97"/>
      <c r="CJ89" s="97"/>
      <c r="CK89" s="97"/>
      <c r="CL89" s="97"/>
      <c r="CM89" s="97"/>
      <c r="CN89" s="97"/>
      <c r="CO89" s="97"/>
      <c r="CP89" s="97"/>
      <c r="CQ89" s="97"/>
      <c r="CR89" s="97"/>
      <c r="CS89" s="97"/>
      <c r="CT89" s="97"/>
      <c r="CU89" s="97"/>
      <c r="CV89" s="97"/>
      <c r="CW89" s="97"/>
      <c r="CX89" s="97"/>
      <c r="CY89" s="97"/>
      <c r="CZ89" s="97"/>
      <c r="DA89" s="97"/>
      <c r="DB89" s="97"/>
      <c r="DC89" s="97"/>
      <c r="DD89" s="97"/>
      <c r="DE89" s="97"/>
      <c r="DF89" s="97"/>
      <c r="DG89" s="97"/>
      <c r="DH89" s="97"/>
      <c r="DI89" s="97"/>
      <c r="DJ89" s="97"/>
      <c r="DK89" s="97"/>
      <c r="DL89" s="97"/>
      <c r="DM89" s="97"/>
      <c r="DN89" s="97"/>
      <c r="DO89" s="97"/>
      <c r="DP89" s="97"/>
      <c r="DQ89" s="97"/>
      <c r="DR89" s="97"/>
      <c r="DS89" s="97"/>
      <c r="DT89" s="97"/>
      <c r="DU89" s="97"/>
      <c r="DV89" s="97"/>
      <c r="DW89" s="97"/>
      <c r="DX89" s="97"/>
      <c r="DY89" s="97"/>
      <c r="DZ89" s="97"/>
      <c r="EA89" s="97"/>
      <c r="EB89" s="97"/>
      <c r="EC89" s="97"/>
      <c r="ED89" s="97"/>
      <c r="EE89" s="97"/>
    </row>
    <row r="90" spans="1:135" s="10" customFormat="1" ht="13.5" x14ac:dyDescent="0.25">
      <c r="A90" s="2067"/>
      <c r="B90" s="2068"/>
      <c r="C90" s="2068"/>
      <c r="D90" s="2068"/>
      <c r="E90" s="2069"/>
      <c r="F90" s="2070"/>
      <c r="G90" s="5"/>
      <c r="H90" s="316"/>
      <c r="I90" s="316"/>
      <c r="J90" s="316"/>
      <c r="K90" s="316"/>
      <c r="L90" s="316"/>
      <c r="M90" s="316"/>
      <c r="N90" s="316"/>
      <c r="O90" s="316"/>
      <c r="P90" s="317"/>
      <c r="Q90" s="317"/>
      <c r="R90" s="317"/>
      <c r="S90" s="317"/>
      <c r="T90" s="317"/>
      <c r="U90" s="317"/>
      <c r="V90" s="317"/>
      <c r="W90" s="316"/>
      <c r="X90" s="317"/>
      <c r="Y90" s="271"/>
      <c r="Z90" s="271"/>
      <c r="AA90" s="271"/>
      <c r="AB90" s="271"/>
      <c r="AC90" s="271"/>
      <c r="AD90" s="271"/>
      <c r="AE90" s="271"/>
      <c r="AF90" s="271"/>
      <c r="AG90" s="271"/>
      <c r="AH90" s="271"/>
      <c r="AI90" s="271"/>
      <c r="AJ90" s="271"/>
      <c r="AK90" s="271"/>
      <c r="AL90" s="271"/>
      <c r="AM90" s="271"/>
      <c r="AN90" s="271"/>
      <c r="AO90" s="271"/>
      <c r="AP90" s="271"/>
      <c r="AQ90" s="271"/>
      <c r="AR90" s="271"/>
      <c r="BV90" s="97"/>
      <c r="BW90" s="97"/>
      <c r="BX90" s="98"/>
      <c r="BY90" s="97"/>
      <c r="BZ90" s="97"/>
      <c r="CA90" s="97"/>
      <c r="CB90" s="97"/>
      <c r="CC90" s="97"/>
      <c r="CD90" s="97"/>
      <c r="CE90" s="97"/>
      <c r="CF90" s="97"/>
      <c r="CG90" s="97"/>
      <c r="CH90" s="97"/>
      <c r="CI90" s="97"/>
      <c r="CJ90" s="97"/>
      <c r="CK90" s="97"/>
      <c r="CL90" s="97"/>
      <c r="CM90" s="97"/>
      <c r="CN90" s="97"/>
      <c r="CO90" s="97"/>
      <c r="CP90" s="97"/>
      <c r="CQ90" s="97"/>
      <c r="CR90" s="97"/>
      <c r="CS90" s="97"/>
      <c r="CT90" s="97"/>
      <c r="CU90" s="97"/>
      <c r="CV90" s="97"/>
      <c r="CW90" s="97"/>
      <c r="CX90" s="97"/>
      <c r="CY90" s="97"/>
      <c r="CZ90" s="97"/>
      <c r="DA90" s="97"/>
      <c r="DB90" s="97"/>
      <c r="DC90" s="97"/>
      <c r="DD90" s="97"/>
      <c r="DE90" s="97"/>
      <c r="DF90" s="97"/>
      <c r="DG90" s="97"/>
      <c r="DH90" s="97"/>
      <c r="DI90" s="97"/>
      <c r="DJ90" s="97"/>
      <c r="DK90" s="97"/>
      <c r="DL90" s="97"/>
      <c r="DM90" s="97"/>
      <c r="DN90" s="97"/>
      <c r="DO90" s="97"/>
      <c r="DP90" s="97"/>
      <c r="DQ90" s="97"/>
      <c r="DR90" s="97"/>
      <c r="DS90" s="97"/>
      <c r="DT90" s="97"/>
      <c r="DU90" s="97"/>
      <c r="DV90" s="97"/>
      <c r="DW90" s="97"/>
      <c r="DX90" s="97"/>
      <c r="DY90" s="97"/>
      <c r="DZ90" s="97"/>
      <c r="EA90" s="97"/>
      <c r="EB90" s="97"/>
      <c r="EC90" s="97"/>
      <c r="ED90" s="97"/>
      <c r="EE90" s="97"/>
    </row>
    <row r="91" spans="1:135" s="10" customFormat="1" ht="13.5" x14ac:dyDescent="0.25">
      <c r="A91" s="2090" t="s">
        <v>122</v>
      </c>
      <c r="B91" s="2091"/>
      <c r="C91" s="2091"/>
      <c r="D91" s="2092"/>
      <c r="E91" s="318"/>
      <c r="F91" s="5"/>
      <c r="G91" s="5"/>
      <c r="H91" s="316"/>
      <c r="I91" s="316"/>
      <c r="J91" s="316"/>
      <c r="K91" s="316"/>
      <c r="L91" s="316"/>
      <c r="M91" s="316"/>
      <c r="N91" s="316"/>
      <c r="O91" s="316"/>
      <c r="P91" s="317"/>
      <c r="Q91" s="317"/>
      <c r="R91" s="317"/>
      <c r="S91" s="317"/>
      <c r="T91" s="317"/>
      <c r="U91" s="317"/>
      <c r="V91" s="317"/>
      <c r="W91" s="316"/>
      <c r="X91" s="317"/>
      <c r="Y91" s="271"/>
      <c r="Z91" s="271"/>
      <c r="AA91" s="271"/>
      <c r="AB91" s="271"/>
      <c r="AC91" s="271"/>
      <c r="AD91" s="271"/>
      <c r="AE91" s="271"/>
      <c r="AF91" s="271"/>
      <c r="AG91" s="271"/>
      <c r="AH91" s="271"/>
      <c r="AI91" s="271"/>
      <c r="AJ91" s="271"/>
      <c r="AK91" s="271"/>
      <c r="AL91" s="271"/>
      <c r="AM91" s="271"/>
      <c r="AN91" s="271"/>
      <c r="AO91" s="271"/>
      <c r="AP91" s="271"/>
      <c r="AQ91" s="271"/>
      <c r="AR91" s="271"/>
      <c r="BV91" s="97"/>
      <c r="BW91" s="97"/>
      <c r="BX91" s="98"/>
      <c r="BY91" s="97"/>
      <c r="BZ91" s="97"/>
      <c r="CA91" s="97"/>
      <c r="CB91" s="97"/>
      <c r="CC91" s="97"/>
      <c r="CD91" s="97"/>
      <c r="CE91" s="97"/>
      <c r="CF91" s="97"/>
      <c r="CG91" s="97"/>
      <c r="CH91" s="97"/>
      <c r="CI91" s="97"/>
      <c r="CJ91" s="97"/>
      <c r="CK91" s="97"/>
      <c r="CL91" s="97"/>
      <c r="CM91" s="97"/>
      <c r="CN91" s="97"/>
      <c r="CO91" s="97"/>
      <c r="CP91" s="97"/>
      <c r="CQ91" s="97"/>
      <c r="CR91" s="97"/>
      <c r="CS91" s="97"/>
      <c r="CT91" s="97"/>
      <c r="CU91" s="97"/>
      <c r="CV91" s="97"/>
      <c r="CW91" s="97"/>
      <c r="CX91" s="97"/>
      <c r="CY91" s="97"/>
      <c r="CZ91" s="97"/>
      <c r="DA91" s="97"/>
      <c r="DB91" s="97"/>
      <c r="DC91" s="97"/>
      <c r="DD91" s="97"/>
      <c r="DE91" s="97"/>
      <c r="DF91" s="97"/>
      <c r="DG91" s="97"/>
      <c r="DH91" s="97"/>
      <c r="DI91" s="97"/>
      <c r="DJ91" s="97"/>
      <c r="DK91" s="97"/>
      <c r="DL91" s="97"/>
      <c r="DM91" s="97"/>
      <c r="DN91" s="97"/>
      <c r="DO91" s="97"/>
      <c r="DP91" s="97"/>
      <c r="DQ91" s="97"/>
      <c r="DR91" s="97"/>
      <c r="DS91" s="97"/>
      <c r="DT91" s="97"/>
      <c r="DU91" s="97"/>
      <c r="DV91" s="97"/>
      <c r="DW91" s="97"/>
      <c r="DX91" s="97"/>
      <c r="DY91" s="97"/>
      <c r="DZ91" s="97"/>
      <c r="EA91" s="97"/>
      <c r="EB91" s="97"/>
      <c r="EC91" s="97"/>
      <c r="ED91" s="97"/>
      <c r="EE91" s="97"/>
    </row>
    <row r="92" spans="1:135" s="10" customFormat="1" ht="13.5" x14ac:dyDescent="0.25">
      <c r="A92" s="319" t="s">
        <v>123</v>
      </c>
      <c r="B92" s="320"/>
      <c r="C92" s="321"/>
      <c r="D92" s="321"/>
      <c r="E92" s="322"/>
      <c r="F92" s="321"/>
      <c r="G92" s="5"/>
      <c r="H92" s="316"/>
      <c r="I92" s="316"/>
      <c r="J92" s="316"/>
      <c r="K92" s="316"/>
      <c r="L92" s="316"/>
      <c r="M92" s="316"/>
      <c r="N92" s="316"/>
      <c r="O92" s="316"/>
      <c r="P92" s="317"/>
      <c r="Q92" s="317"/>
      <c r="R92" s="317"/>
      <c r="S92" s="317"/>
      <c r="T92" s="317"/>
      <c r="U92" s="317"/>
      <c r="V92" s="317"/>
      <c r="W92" s="316"/>
      <c r="X92" s="317"/>
      <c r="Y92" s="271"/>
      <c r="Z92" s="271"/>
      <c r="AA92" s="271"/>
      <c r="AB92" s="271"/>
      <c r="AC92" s="271"/>
      <c r="AD92" s="271"/>
      <c r="AE92" s="271"/>
      <c r="AF92" s="271"/>
      <c r="AG92" s="271"/>
      <c r="AH92" s="271"/>
      <c r="AI92" s="271"/>
      <c r="AJ92" s="271"/>
      <c r="AK92" s="271"/>
      <c r="AL92" s="271"/>
      <c r="AM92" s="271"/>
      <c r="AN92" s="271"/>
      <c r="AO92" s="271"/>
      <c r="AP92" s="271"/>
      <c r="AQ92" s="271"/>
      <c r="AR92" s="271"/>
      <c r="BV92" s="97"/>
      <c r="BW92" s="97"/>
      <c r="BX92" s="98"/>
      <c r="BY92" s="97"/>
      <c r="BZ92" s="97"/>
      <c r="CA92" s="97"/>
      <c r="CB92" s="97"/>
      <c r="CC92" s="97"/>
      <c r="CD92" s="97"/>
      <c r="CE92" s="97"/>
      <c r="CF92" s="97"/>
      <c r="CG92" s="97"/>
      <c r="CH92" s="97"/>
      <c r="CI92" s="97"/>
      <c r="CJ92" s="97"/>
      <c r="CK92" s="97"/>
      <c r="CL92" s="97"/>
      <c r="CM92" s="97"/>
      <c r="CN92" s="97"/>
      <c r="CO92" s="97"/>
      <c r="CP92" s="97"/>
      <c r="CQ92" s="97"/>
      <c r="CR92" s="97"/>
      <c r="CS92" s="97"/>
      <c r="CT92" s="97"/>
      <c r="CU92" s="97"/>
      <c r="CV92" s="97"/>
      <c r="CW92" s="97"/>
      <c r="CX92" s="97"/>
      <c r="CY92" s="97"/>
      <c r="CZ92" s="97"/>
      <c r="DA92" s="97"/>
      <c r="DB92" s="97"/>
      <c r="DC92" s="97"/>
      <c r="DD92" s="97"/>
      <c r="DE92" s="97"/>
      <c r="DF92" s="97"/>
      <c r="DG92" s="97"/>
      <c r="DH92" s="97"/>
      <c r="DI92" s="97"/>
      <c r="DJ92" s="97"/>
      <c r="DK92" s="97"/>
      <c r="DL92" s="97"/>
      <c r="DM92" s="97"/>
      <c r="DN92" s="97"/>
      <c r="DO92" s="97"/>
      <c r="DP92" s="97"/>
      <c r="DQ92" s="97"/>
      <c r="DR92" s="97"/>
      <c r="DS92" s="97"/>
      <c r="DT92" s="97"/>
      <c r="DU92" s="97"/>
      <c r="DV92" s="97"/>
      <c r="DW92" s="97"/>
      <c r="DX92" s="97"/>
      <c r="DY92" s="97"/>
      <c r="DZ92" s="97"/>
      <c r="EA92" s="97"/>
      <c r="EB92" s="97"/>
      <c r="EC92" s="97"/>
      <c r="ED92" s="97"/>
      <c r="EE92" s="97"/>
    </row>
    <row r="93" spans="1:135" s="10" customFormat="1" ht="13.5" x14ac:dyDescent="0.25">
      <c r="A93" s="323" t="s">
        <v>124</v>
      </c>
      <c r="B93" s="293"/>
      <c r="C93" s="324"/>
      <c r="D93" s="324"/>
      <c r="E93" s="36"/>
      <c r="F93" s="324"/>
      <c r="G93" s="5"/>
      <c r="H93" s="316"/>
      <c r="I93" s="316"/>
      <c r="J93" s="316"/>
      <c r="K93" s="316"/>
      <c r="L93" s="316"/>
      <c r="M93" s="316"/>
      <c r="N93" s="316"/>
      <c r="O93" s="316"/>
      <c r="P93" s="317"/>
      <c r="Q93" s="317"/>
      <c r="R93" s="317"/>
      <c r="S93" s="317"/>
      <c r="T93" s="317"/>
      <c r="U93" s="317"/>
      <c r="V93" s="317"/>
      <c r="W93" s="316"/>
      <c r="X93" s="317"/>
      <c r="Y93" s="271"/>
      <c r="Z93" s="271"/>
      <c r="AA93" s="271"/>
      <c r="AB93" s="271"/>
      <c r="AC93" s="271"/>
      <c r="AD93" s="271"/>
      <c r="AE93" s="271"/>
      <c r="AF93" s="271"/>
      <c r="AG93" s="271"/>
      <c r="AH93" s="271"/>
      <c r="AI93" s="271"/>
      <c r="AJ93" s="271"/>
      <c r="AK93" s="271"/>
      <c r="AL93" s="271"/>
      <c r="AM93" s="271"/>
      <c r="AN93" s="271"/>
      <c r="AO93" s="271"/>
      <c r="AP93" s="271"/>
      <c r="AQ93" s="271"/>
      <c r="AR93" s="271"/>
      <c r="BV93" s="97"/>
      <c r="BW93" s="97"/>
      <c r="BX93" s="98"/>
      <c r="BY93" s="97"/>
      <c r="BZ93" s="97"/>
      <c r="CA93" s="97"/>
      <c r="CB93" s="97"/>
      <c r="CC93" s="97"/>
      <c r="CD93" s="97"/>
      <c r="CE93" s="97"/>
      <c r="CF93" s="97"/>
      <c r="CG93" s="97"/>
      <c r="CH93" s="97"/>
      <c r="CI93" s="97"/>
      <c r="CJ93" s="97"/>
      <c r="CK93" s="97"/>
      <c r="CL93" s="97"/>
      <c r="CM93" s="97"/>
      <c r="CN93" s="97"/>
      <c r="CO93" s="97"/>
      <c r="CP93" s="97"/>
      <c r="CQ93" s="97"/>
      <c r="CR93" s="97"/>
      <c r="CS93" s="97"/>
      <c r="CT93" s="97"/>
      <c r="CU93" s="97"/>
      <c r="CV93" s="97"/>
      <c r="CW93" s="97"/>
      <c r="CX93" s="97"/>
      <c r="CY93" s="97"/>
      <c r="CZ93" s="97"/>
      <c r="DA93" s="97"/>
      <c r="DB93" s="97"/>
      <c r="DC93" s="97"/>
      <c r="DD93" s="97"/>
      <c r="DE93" s="97"/>
      <c r="DF93" s="97"/>
      <c r="DG93" s="97"/>
      <c r="DH93" s="97"/>
      <c r="DI93" s="97"/>
      <c r="DJ93" s="97"/>
      <c r="DK93" s="97"/>
      <c r="DL93" s="97"/>
      <c r="DM93" s="97"/>
      <c r="DN93" s="97"/>
      <c r="DO93" s="97"/>
      <c r="DP93" s="97"/>
      <c r="DQ93" s="97"/>
      <c r="DR93" s="97"/>
      <c r="DS93" s="97"/>
      <c r="DT93" s="97"/>
      <c r="DU93" s="97"/>
      <c r="DV93" s="97"/>
      <c r="DW93" s="97"/>
      <c r="DX93" s="97"/>
      <c r="DY93" s="97"/>
      <c r="DZ93" s="97"/>
      <c r="EA93" s="97"/>
      <c r="EB93" s="97"/>
      <c r="EC93" s="97"/>
      <c r="ED93" s="97"/>
      <c r="EE93" s="97"/>
    </row>
    <row r="94" spans="1:135" s="10" customFormat="1" ht="13.5" x14ac:dyDescent="0.25">
      <c r="A94" s="323" t="s">
        <v>125</v>
      </c>
      <c r="B94" s="293"/>
      <c r="C94" s="324"/>
      <c r="D94" s="324"/>
      <c r="E94" s="36"/>
      <c r="F94" s="324"/>
      <c r="G94" s="5"/>
      <c r="H94" s="316"/>
      <c r="I94" s="316"/>
      <c r="J94" s="316"/>
      <c r="K94" s="316"/>
      <c r="L94" s="316"/>
      <c r="M94" s="316"/>
      <c r="N94" s="316"/>
      <c r="O94" s="316"/>
      <c r="P94" s="317"/>
      <c r="Q94" s="317"/>
      <c r="R94" s="317"/>
      <c r="S94" s="317"/>
      <c r="T94" s="317"/>
      <c r="U94" s="317"/>
      <c r="V94" s="317"/>
      <c r="W94" s="316"/>
      <c r="X94" s="317"/>
      <c r="Y94" s="271"/>
      <c r="Z94" s="271"/>
      <c r="AA94" s="271"/>
      <c r="AB94" s="271"/>
      <c r="AC94" s="271"/>
      <c r="AD94" s="271"/>
      <c r="AE94" s="271"/>
      <c r="AF94" s="271"/>
      <c r="AG94" s="271"/>
      <c r="AH94" s="271"/>
      <c r="AI94" s="271"/>
      <c r="AJ94" s="271"/>
      <c r="AK94" s="271"/>
      <c r="AL94" s="271"/>
      <c r="AM94" s="271"/>
      <c r="AN94" s="271"/>
      <c r="AO94" s="271"/>
      <c r="AP94" s="271"/>
      <c r="AQ94" s="271"/>
      <c r="AR94" s="271"/>
      <c r="BV94" s="97"/>
      <c r="BW94" s="97"/>
      <c r="BX94" s="98"/>
      <c r="BY94" s="97"/>
      <c r="BZ94" s="97"/>
      <c r="CA94" s="97"/>
      <c r="CB94" s="97"/>
      <c r="CC94" s="97"/>
      <c r="CD94" s="97"/>
      <c r="CE94" s="97"/>
      <c r="CF94" s="97"/>
      <c r="CG94" s="97"/>
      <c r="CH94" s="97"/>
      <c r="CI94" s="97"/>
      <c r="CJ94" s="97"/>
      <c r="CK94" s="97"/>
      <c r="CL94" s="97"/>
      <c r="CM94" s="97"/>
      <c r="CN94" s="97"/>
      <c r="CO94" s="97"/>
      <c r="CP94" s="97"/>
      <c r="CQ94" s="97"/>
      <c r="CR94" s="97"/>
      <c r="CS94" s="97"/>
      <c r="CT94" s="97"/>
      <c r="CU94" s="97"/>
      <c r="CV94" s="97"/>
      <c r="CW94" s="97"/>
      <c r="CX94" s="97"/>
      <c r="CY94" s="97"/>
      <c r="CZ94" s="97"/>
      <c r="DA94" s="97"/>
      <c r="DB94" s="97"/>
      <c r="DC94" s="97"/>
      <c r="DD94" s="97"/>
      <c r="DE94" s="97"/>
      <c r="DF94" s="97"/>
      <c r="DG94" s="97"/>
      <c r="DH94" s="97"/>
      <c r="DI94" s="97"/>
      <c r="DJ94" s="97"/>
      <c r="DK94" s="97"/>
      <c r="DL94" s="97"/>
      <c r="DM94" s="97"/>
      <c r="DN94" s="97"/>
      <c r="DO94" s="97"/>
      <c r="DP94" s="97"/>
      <c r="DQ94" s="97"/>
      <c r="DR94" s="97"/>
      <c r="DS94" s="97"/>
      <c r="DT94" s="97"/>
      <c r="DU94" s="97"/>
      <c r="DV94" s="97"/>
      <c r="DW94" s="97"/>
      <c r="DX94" s="97"/>
      <c r="DY94" s="97"/>
      <c r="DZ94" s="97"/>
      <c r="EA94" s="97"/>
      <c r="EB94" s="97"/>
      <c r="EC94" s="97"/>
      <c r="ED94" s="97"/>
      <c r="EE94" s="97"/>
    </row>
    <row r="95" spans="1:135" s="10" customFormat="1" ht="13.5" x14ac:dyDescent="0.25">
      <c r="A95" s="323" t="s">
        <v>126</v>
      </c>
      <c r="B95" s="293"/>
      <c r="C95" s="324"/>
      <c r="D95" s="324"/>
      <c r="E95" s="36"/>
      <c r="F95" s="324"/>
      <c r="G95" s="5"/>
      <c r="H95" s="316"/>
      <c r="I95" s="316"/>
      <c r="J95" s="316"/>
      <c r="K95" s="316"/>
      <c r="L95" s="316"/>
      <c r="M95" s="316"/>
      <c r="N95" s="316"/>
      <c r="O95" s="316"/>
      <c r="P95" s="317"/>
      <c r="Q95" s="317"/>
      <c r="R95" s="317"/>
      <c r="S95" s="317"/>
      <c r="T95" s="317"/>
      <c r="U95" s="317"/>
      <c r="V95" s="317"/>
      <c r="W95" s="316"/>
      <c r="X95" s="317"/>
      <c r="Y95" s="271"/>
      <c r="Z95" s="271"/>
      <c r="AA95" s="271"/>
      <c r="AB95" s="271"/>
      <c r="AC95" s="271"/>
      <c r="AD95" s="271"/>
      <c r="AE95" s="271"/>
      <c r="AF95" s="271"/>
      <c r="AG95" s="271"/>
      <c r="AH95" s="271"/>
      <c r="AI95" s="271"/>
      <c r="AJ95" s="271"/>
      <c r="AK95" s="271"/>
      <c r="AL95" s="271"/>
      <c r="AM95" s="271"/>
      <c r="AN95" s="271"/>
      <c r="AO95" s="271"/>
      <c r="AP95" s="271"/>
      <c r="AQ95" s="271"/>
      <c r="AR95" s="271"/>
      <c r="BV95" s="97"/>
      <c r="BW95" s="97"/>
      <c r="BX95" s="98"/>
      <c r="BY95" s="97"/>
      <c r="BZ95" s="97"/>
      <c r="CA95" s="97"/>
      <c r="CB95" s="97"/>
      <c r="CC95" s="97"/>
      <c r="CD95" s="97"/>
      <c r="CE95" s="97"/>
      <c r="CF95" s="97"/>
      <c r="CG95" s="97"/>
      <c r="CH95" s="97"/>
      <c r="CI95" s="97"/>
      <c r="CJ95" s="97"/>
      <c r="CK95" s="97"/>
      <c r="CL95" s="97"/>
      <c r="CM95" s="97"/>
      <c r="CN95" s="97"/>
      <c r="CO95" s="97"/>
      <c r="CP95" s="97"/>
      <c r="CQ95" s="97"/>
      <c r="CR95" s="97"/>
      <c r="CS95" s="97"/>
      <c r="CT95" s="97"/>
      <c r="CU95" s="97"/>
      <c r="CV95" s="97"/>
      <c r="CW95" s="97"/>
      <c r="CX95" s="97"/>
      <c r="CY95" s="97"/>
      <c r="CZ95" s="97"/>
      <c r="DA95" s="97"/>
      <c r="DB95" s="97"/>
      <c r="DC95" s="97"/>
      <c r="DD95" s="97"/>
      <c r="DE95" s="97"/>
      <c r="DF95" s="97"/>
      <c r="DG95" s="97"/>
      <c r="DH95" s="97"/>
      <c r="DI95" s="97"/>
      <c r="DJ95" s="97"/>
      <c r="DK95" s="97"/>
      <c r="DL95" s="97"/>
      <c r="DM95" s="97"/>
      <c r="DN95" s="97"/>
      <c r="DO95" s="97"/>
      <c r="DP95" s="97"/>
      <c r="DQ95" s="97"/>
      <c r="DR95" s="97"/>
      <c r="DS95" s="97"/>
      <c r="DT95" s="97"/>
      <c r="DU95" s="97"/>
      <c r="DV95" s="97"/>
      <c r="DW95" s="97"/>
      <c r="DX95" s="97"/>
      <c r="DY95" s="97"/>
      <c r="DZ95" s="97"/>
      <c r="EA95" s="97"/>
      <c r="EB95" s="97"/>
      <c r="EC95" s="97"/>
      <c r="ED95" s="97"/>
      <c r="EE95" s="97"/>
    </row>
    <row r="96" spans="1:135" s="10" customFormat="1" ht="13.5" x14ac:dyDescent="0.25">
      <c r="A96" s="325" t="s">
        <v>127</v>
      </c>
      <c r="B96" s="326"/>
      <c r="C96" s="188"/>
      <c r="D96" s="188"/>
      <c r="E96" s="327"/>
      <c r="F96" s="188"/>
      <c r="G96" s="5"/>
      <c r="H96" s="316"/>
      <c r="I96" s="316"/>
      <c r="J96" s="316"/>
      <c r="K96" s="316"/>
      <c r="L96" s="316"/>
      <c r="M96" s="316"/>
      <c r="N96" s="316"/>
      <c r="O96" s="316"/>
      <c r="P96" s="317"/>
      <c r="Q96" s="317"/>
      <c r="R96" s="317"/>
      <c r="S96" s="317"/>
      <c r="T96" s="317"/>
      <c r="U96" s="317"/>
      <c r="V96" s="317"/>
      <c r="W96" s="316"/>
      <c r="X96" s="317"/>
      <c r="Y96" s="271"/>
      <c r="Z96" s="271"/>
      <c r="AA96" s="271"/>
      <c r="AB96" s="271"/>
      <c r="AC96" s="271"/>
      <c r="AD96" s="271"/>
      <c r="AE96" s="271"/>
      <c r="AF96" s="271"/>
      <c r="AG96" s="271"/>
      <c r="AH96" s="271"/>
      <c r="AI96" s="271"/>
      <c r="AJ96" s="271"/>
      <c r="AK96" s="271"/>
      <c r="AL96" s="271"/>
      <c r="AM96" s="271"/>
      <c r="AN96" s="271"/>
      <c r="AO96" s="271"/>
      <c r="AP96" s="271"/>
      <c r="AQ96" s="271"/>
      <c r="AR96" s="271"/>
      <c r="BV96" s="97"/>
      <c r="BW96" s="97"/>
      <c r="BX96" s="98"/>
      <c r="BY96" s="97"/>
      <c r="BZ96" s="97"/>
      <c r="CA96" s="97"/>
      <c r="CB96" s="97"/>
      <c r="CC96" s="97"/>
      <c r="CD96" s="97"/>
      <c r="CE96" s="97"/>
      <c r="CF96" s="97"/>
      <c r="CG96" s="97"/>
      <c r="CH96" s="97"/>
      <c r="CI96" s="97"/>
      <c r="CJ96" s="97"/>
      <c r="CK96" s="97"/>
      <c r="CL96" s="97"/>
      <c r="CM96" s="97"/>
      <c r="CN96" s="97"/>
      <c r="CO96" s="97"/>
      <c r="CP96" s="97"/>
      <c r="CQ96" s="97"/>
      <c r="CR96" s="97"/>
      <c r="CS96" s="97"/>
      <c r="CT96" s="97"/>
      <c r="CU96" s="97"/>
      <c r="CV96" s="97"/>
      <c r="CW96" s="97"/>
      <c r="CX96" s="97"/>
      <c r="CY96" s="97"/>
      <c r="CZ96" s="97"/>
      <c r="DA96" s="97"/>
      <c r="DB96" s="97"/>
      <c r="DC96" s="97"/>
      <c r="DD96" s="97"/>
      <c r="DE96" s="97"/>
      <c r="DF96" s="97"/>
      <c r="DG96" s="97"/>
      <c r="DH96" s="97"/>
      <c r="DI96" s="97"/>
      <c r="DJ96" s="97"/>
      <c r="DK96" s="97"/>
      <c r="DL96" s="97"/>
      <c r="DM96" s="97"/>
      <c r="DN96" s="97"/>
      <c r="DO96" s="97"/>
      <c r="DP96" s="97"/>
      <c r="DQ96" s="97"/>
      <c r="DR96" s="97"/>
      <c r="DS96" s="97"/>
      <c r="DT96" s="97"/>
      <c r="DU96" s="97"/>
      <c r="DV96" s="97"/>
      <c r="DW96" s="97"/>
      <c r="DX96" s="97"/>
      <c r="DY96" s="97"/>
      <c r="DZ96" s="97"/>
      <c r="EA96" s="97"/>
      <c r="EB96" s="97"/>
      <c r="EC96" s="97"/>
      <c r="ED96" s="97"/>
      <c r="EE96" s="97"/>
    </row>
    <row r="97" spans="1:135" s="10" customFormat="1" ht="27.75" customHeight="1" x14ac:dyDescent="0.25">
      <c r="A97" s="2093" t="s">
        <v>128</v>
      </c>
      <c r="B97" s="2091"/>
      <c r="C97" s="2091"/>
      <c r="D97" s="2094"/>
      <c r="E97" s="318"/>
      <c r="F97" s="5"/>
      <c r="G97" s="5"/>
      <c r="H97" s="316"/>
      <c r="I97" s="316"/>
      <c r="J97" s="316"/>
      <c r="K97" s="316"/>
      <c r="L97" s="316"/>
      <c r="M97" s="316"/>
      <c r="N97" s="316"/>
      <c r="O97" s="316"/>
      <c r="P97" s="317"/>
      <c r="Q97" s="317"/>
      <c r="R97" s="317"/>
      <c r="S97" s="317"/>
      <c r="T97" s="317"/>
      <c r="U97" s="317"/>
      <c r="V97" s="317"/>
      <c r="W97" s="316"/>
      <c r="X97" s="317"/>
      <c r="Y97" s="271"/>
      <c r="Z97" s="271"/>
      <c r="AA97" s="271"/>
      <c r="AB97" s="271"/>
      <c r="AC97" s="271"/>
      <c r="AD97" s="271"/>
      <c r="AE97" s="271"/>
      <c r="AF97" s="271"/>
      <c r="AG97" s="271"/>
      <c r="AH97" s="271"/>
      <c r="AI97" s="271"/>
      <c r="AJ97" s="271"/>
      <c r="AK97" s="271"/>
      <c r="AL97" s="271"/>
      <c r="AM97" s="271"/>
      <c r="AN97" s="271"/>
      <c r="AO97" s="271"/>
      <c r="AP97" s="271"/>
      <c r="AQ97" s="271"/>
      <c r="AR97" s="271"/>
      <c r="BV97" s="97"/>
      <c r="BW97" s="97"/>
      <c r="BX97" s="98"/>
      <c r="BY97" s="97"/>
      <c r="BZ97" s="97"/>
      <c r="CA97" s="97"/>
      <c r="CB97" s="97"/>
      <c r="CC97" s="97"/>
      <c r="CD97" s="97"/>
      <c r="CE97" s="97"/>
      <c r="CF97" s="97"/>
      <c r="CG97" s="97"/>
      <c r="CH97" s="97"/>
      <c r="CI97" s="97"/>
      <c r="CJ97" s="97"/>
      <c r="CK97" s="97"/>
      <c r="CL97" s="97"/>
      <c r="CM97" s="97"/>
      <c r="CN97" s="97"/>
      <c r="CO97" s="97"/>
      <c r="CP97" s="97"/>
      <c r="CQ97" s="97"/>
      <c r="CR97" s="97"/>
      <c r="CS97" s="97"/>
      <c r="CT97" s="97"/>
      <c r="CU97" s="97"/>
      <c r="CV97" s="97"/>
      <c r="CW97" s="97"/>
      <c r="CX97" s="97"/>
      <c r="CY97" s="97"/>
      <c r="CZ97" s="97"/>
      <c r="DA97" s="97"/>
      <c r="DB97" s="97"/>
      <c r="DC97" s="97"/>
      <c r="DD97" s="97"/>
      <c r="DE97" s="97"/>
      <c r="DF97" s="97"/>
      <c r="DG97" s="97"/>
      <c r="DH97" s="97"/>
      <c r="DI97" s="97"/>
      <c r="DJ97" s="97"/>
      <c r="DK97" s="97"/>
      <c r="DL97" s="97"/>
      <c r="DM97" s="97"/>
      <c r="DN97" s="97"/>
      <c r="DO97" s="97"/>
      <c r="DP97" s="97"/>
      <c r="DQ97" s="97"/>
      <c r="DR97" s="97"/>
      <c r="DS97" s="97"/>
      <c r="DT97" s="97"/>
      <c r="DU97" s="97"/>
      <c r="DV97" s="97"/>
      <c r="DW97" s="97"/>
      <c r="DX97" s="97"/>
      <c r="DY97" s="97"/>
      <c r="DZ97" s="97"/>
      <c r="EA97" s="97"/>
      <c r="EB97" s="97"/>
      <c r="EC97" s="97"/>
      <c r="ED97" s="97"/>
      <c r="EE97" s="97"/>
    </row>
    <row r="98" spans="1:135" s="10" customFormat="1" ht="13.5" x14ac:dyDescent="0.25">
      <c r="A98" s="328" t="s">
        <v>129</v>
      </c>
      <c r="B98" s="329"/>
      <c r="C98" s="330"/>
      <c r="D98" s="330"/>
      <c r="E98" s="28"/>
      <c r="F98" s="331"/>
      <c r="G98" s="5"/>
      <c r="H98" s="316"/>
      <c r="I98" s="316"/>
      <c r="J98" s="316"/>
      <c r="K98" s="316"/>
      <c r="L98" s="316"/>
      <c r="M98" s="316"/>
      <c r="N98" s="316"/>
      <c r="O98" s="316"/>
      <c r="P98" s="317"/>
      <c r="Q98" s="317"/>
      <c r="R98" s="317"/>
      <c r="S98" s="317"/>
      <c r="T98" s="317"/>
      <c r="U98" s="317"/>
      <c r="V98" s="317"/>
      <c r="W98" s="316"/>
      <c r="X98" s="317"/>
      <c r="Y98" s="271"/>
      <c r="Z98" s="271"/>
      <c r="AA98" s="271"/>
      <c r="AB98" s="271"/>
      <c r="AC98" s="271"/>
      <c r="AD98" s="271"/>
      <c r="AE98" s="271"/>
      <c r="AF98" s="271"/>
      <c r="AG98" s="271"/>
      <c r="AH98" s="271"/>
      <c r="AI98" s="271"/>
      <c r="AJ98" s="271"/>
      <c r="AK98" s="271"/>
      <c r="AL98" s="271"/>
      <c r="AM98" s="271"/>
      <c r="AN98" s="271"/>
      <c r="AO98" s="271"/>
      <c r="AP98" s="271"/>
      <c r="AQ98" s="271"/>
      <c r="AR98" s="271"/>
      <c r="BV98" s="97"/>
      <c r="BW98" s="97"/>
      <c r="BX98" s="98"/>
      <c r="BY98" s="97"/>
      <c r="BZ98" s="97"/>
      <c r="CA98" s="97"/>
      <c r="CB98" s="97"/>
      <c r="CC98" s="97"/>
      <c r="CD98" s="97"/>
      <c r="CE98" s="97"/>
      <c r="CF98" s="97"/>
      <c r="CG98" s="97"/>
      <c r="CH98" s="97"/>
      <c r="CI98" s="97"/>
      <c r="CJ98" s="97"/>
      <c r="CK98" s="97"/>
      <c r="CL98" s="97"/>
      <c r="CM98" s="97"/>
      <c r="CN98" s="97"/>
      <c r="CO98" s="97"/>
      <c r="CP98" s="97"/>
      <c r="CQ98" s="97"/>
      <c r="CR98" s="97"/>
      <c r="CS98" s="97"/>
      <c r="CT98" s="97"/>
      <c r="CU98" s="97"/>
      <c r="CV98" s="97"/>
      <c r="CW98" s="97"/>
      <c r="CX98" s="97"/>
      <c r="CY98" s="97"/>
      <c r="CZ98" s="97"/>
      <c r="DA98" s="97"/>
      <c r="DB98" s="97"/>
      <c r="DC98" s="97"/>
      <c r="DD98" s="97"/>
      <c r="DE98" s="97"/>
      <c r="DF98" s="97"/>
      <c r="DG98" s="97"/>
      <c r="DH98" s="97"/>
      <c r="DI98" s="97"/>
      <c r="DJ98" s="97"/>
      <c r="DK98" s="97"/>
      <c r="DL98" s="97"/>
      <c r="DM98" s="97"/>
      <c r="DN98" s="97"/>
      <c r="DO98" s="97"/>
      <c r="DP98" s="97"/>
      <c r="DQ98" s="97"/>
      <c r="DR98" s="97"/>
      <c r="DS98" s="97"/>
      <c r="DT98" s="97"/>
      <c r="DU98" s="97"/>
      <c r="DV98" s="97"/>
      <c r="DW98" s="97"/>
      <c r="DX98" s="97"/>
      <c r="DY98" s="97"/>
      <c r="DZ98" s="97"/>
      <c r="EA98" s="97"/>
      <c r="EB98" s="97"/>
      <c r="EC98" s="97"/>
      <c r="ED98" s="97"/>
      <c r="EE98" s="97"/>
    </row>
    <row r="99" spans="1:135" s="10" customFormat="1" ht="24.75" customHeight="1" x14ac:dyDescent="0.25">
      <c r="A99" s="332" t="s">
        <v>130</v>
      </c>
      <c r="B99" s="333"/>
      <c r="C99" s="324"/>
      <c r="D99" s="324"/>
      <c r="E99" s="36"/>
      <c r="F99" s="324"/>
      <c r="G99" s="5"/>
      <c r="H99" s="316"/>
      <c r="I99" s="316"/>
      <c r="J99" s="316"/>
      <c r="K99" s="316"/>
      <c r="L99" s="316"/>
      <c r="M99" s="316"/>
      <c r="N99" s="316"/>
      <c r="O99" s="316"/>
      <c r="P99" s="317"/>
      <c r="Q99" s="317"/>
      <c r="R99" s="317"/>
      <c r="S99" s="317"/>
      <c r="T99" s="317"/>
      <c r="U99" s="317"/>
      <c r="V99" s="317"/>
      <c r="W99" s="316"/>
      <c r="X99" s="317"/>
      <c r="Y99" s="271"/>
      <c r="Z99" s="271"/>
      <c r="AA99" s="271"/>
      <c r="AB99" s="271"/>
      <c r="AC99" s="271"/>
      <c r="AD99" s="271"/>
      <c r="AE99" s="271"/>
      <c r="AF99" s="271"/>
      <c r="AG99" s="271"/>
      <c r="AH99" s="271"/>
      <c r="AI99" s="271"/>
      <c r="AJ99" s="271"/>
      <c r="AK99" s="271"/>
      <c r="AL99" s="271"/>
      <c r="AM99" s="271"/>
      <c r="AN99" s="271"/>
      <c r="AO99" s="271"/>
      <c r="AP99" s="271"/>
      <c r="AQ99" s="271"/>
      <c r="AR99" s="271"/>
      <c r="BV99" s="97"/>
      <c r="BW99" s="97"/>
      <c r="BX99" s="98"/>
      <c r="BY99" s="97"/>
      <c r="BZ99" s="97"/>
      <c r="CA99" s="97"/>
      <c r="CB99" s="97"/>
      <c r="CC99" s="97"/>
      <c r="CD99" s="97"/>
      <c r="CE99" s="97"/>
      <c r="CF99" s="97"/>
      <c r="CG99" s="97"/>
      <c r="CH99" s="97"/>
      <c r="CI99" s="97"/>
      <c r="CJ99" s="97"/>
      <c r="CK99" s="97"/>
      <c r="CL99" s="97"/>
      <c r="CM99" s="97"/>
      <c r="CN99" s="97"/>
      <c r="CO99" s="97"/>
      <c r="CP99" s="97"/>
      <c r="CQ99" s="97"/>
      <c r="CR99" s="97"/>
      <c r="CS99" s="97"/>
      <c r="CT99" s="97"/>
      <c r="CU99" s="97"/>
      <c r="CV99" s="97"/>
      <c r="CW99" s="97"/>
      <c r="CX99" s="97"/>
      <c r="CY99" s="97"/>
      <c r="CZ99" s="97"/>
      <c r="DA99" s="97"/>
      <c r="DB99" s="97"/>
      <c r="DC99" s="97"/>
      <c r="DD99" s="97"/>
      <c r="DE99" s="97"/>
      <c r="DF99" s="97"/>
      <c r="DG99" s="97"/>
      <c r="DH99" s="97"/>
      <c r="DI99" s="97"/>
      <c r="DJ99" s="97"/>
      <c r="DK99" s="97"/>
      <c r="DL99" s="97"/>
      <c r="DM99" s="97"/>
      <c r="DN99" s="97"/>
      <c r="DO99" s="97"/>
      <c r="DP99" s="97"/>
      <c r="DQ99" s="97"/>
      <c r="DR99" s="97"/>
      <c r="DS99" s="97"/>
      <c r="DT99" s="97"/>
      <c r="DU99" s="97"/>
      <c r="DV99" s="97"/>
      <c r="DW99" s="97"/>
      <c r="DX99" s="97"/>
      <c r="DY99" s="97"/>
      <c r="DZ99" s="97"/>
      <c r="EA99" s="97"/>
      <c r="EB99" s="97"/>
      <c r="EC99" s="97"/>
      <c r="ED99" s="97"/>
      <c r="EE99" s="97"/>
    </row>
    <row r="100" spans="1:135" s="261" customFormat="1" ht="29.25" customHeight="1" x14ac:dyDescent="0.25">
      <c r="A100" s="332" t="s">
        <v>131</v>
      </c>
      <c r="B100" s="334"/>
      <c r="C100" s="335"/>
      <c r="D100" s="335"/>
      <c r="E100" s="336"/>
      <c r="F100" s="335"/>
      <c r="G100" s="5"/>
      <c r="H100" s="316"/>
      <c r="I100" s="316"/>
      <c r="J100" s="316"/>
      <c r="K100" s="316"/>
      <c r="L100" s="316"/>
      <c r="M100" s="316"/>
      <c r="N100" s="316"/>
      <c r="O100" s="316"/>
      <c r="P100" s="317"/>
      <c r="Q100" s="317"/>
      <c r="R100" s="317"/>
      <c r="S100" s="317"/>
      <c r="T100" s="317"/>
      <c r="U100" s="317"/>
      <c r="V100" s="317"/>
      <c r="W100" s="316"/>
      <c r="X100" s="317"/>
      <c r="Y100" s="271"/>
      <c r="Z100" s="271"/>
      <c r="AA100" s="271"/>
      <c r="AB100" s="271"/>
      <c r="AC100" s="271"/>
      <c r="AD100" s="271"/>
      <c r="AE100" s="271"/>
      <c r="AF100" s="271"/>
      <c r="AG100" s="271"/>
      <c r="AH100" s="271"/>
      <c r="AI100" s="271"/>
      <c r="AJ100" s="271"/>
      <c r="AK100" s="271"/>
      <c r="AL100" s="271"/>
      <c r="AM100" s="271"/>
      <c r="AN100" s="271"/>
      <c r="AO100" s="271"/>
      <c r="AP100" s="271"/>
      <c r="AQ100" s="271"/>
      <c r="AR100" s="271"/>
      <c r="AS100" s="10"/>
      <c r="BV100" s="97"/>
      <c r="BW100" s="97"/>
      <c r="BX100" s="98"/>
      <c r="BY100" s="97"/>
      <c r="BZ100" s="97"/>
      <c r="CA100" s="97"/>
      <c r="CB100" s="97"/>
      <c r="CC100" s="97"/>
      <c r="CD100" s="97"/>
      <c r="CE100" s="97"/>
      <c r="CF100" s="97"/>
      <c r="CG100" s="97"/>
      <c r="CH100" s="97"/>
      <c r="CI100" s="97"/>
      <c r="CJ100" s="97"/>
      <c r="CK100" s="97"/>
      <c r="CL100" s="97"/>
      <c r="CM100" s="97"/>
      <c r="CN100" s="97"/>
      <c r="CO100" s="97"/>
      <c r="CP100" s="97"/>
      <c r="CQ100" s="97"/>
      <c r="CR100" s="97"/>
      <c r="CS100" s="97"/>
      <c r="CT100" s="97"/>
      <c r="CU100" s="97"/>
      <c r="CV100" s="97"/>
      <c r="CW100" s="97"/>
      <c r="CX100" s="97"/>
      <c r="CY100" s="97"/>
      <c r="CZ100" s="97"/>
      <c r="DA100" s="97"/>
      <c r="DB100" s="97"/>
      <c r="DC100" s="97"/>
      <c r="DD100" s="97"/>
      <c r="DE100" s="97"/>
      <c r="DF100" s="97"/>
      <c r="DG100" s="97"/>
      <c r="DH100" s="97"/>
      <c r="DI100" s="97"/>
      <c r="DJ100" s="97"/>
      <c r="DK100" s="97"/>
      <c r="DL100" s="97"/>
      <c r="DM100" s="97"/>
      <c r="DN100" s="97"/>
      <c r="DO100" s="97"/>
      <c r="DP100" s="97"/>
      <c r="DQ100" s="97"/>
      <c r="DR100" s="97"/>
      <c r="DS100" s="97"/>
      <c r="DT100" s="97"/>
      <c r="DU100" s="97"/>
      <c r="DV100" s="97"/>
      <c r="DW100" s="97"/>
      <c r="DX100" s="97"/>
      <c r="DY100" s="97"/>
      <c r="DZ100" s="97"/>
      <c r="EA100" s="97"/>
      <c r="EB100" s="97"/>
      <c r="EC100" s="97"/>
      <c r="ED100" s="97"/>
      <c r="EE100" s="97"/>
    </row>
    <row r="101" spans="1:135" s="203" customFormat="1" ht="16.399999999999999" customHeight="1" x14ac:dyDescent="0.25">
      <c r="A101" s="2095" t="s">
        <v>132</v>
      </c>
      <c r="B101" s="2095"/>
      <c r="C101" s="2095"/>
      <c r="D101" s="2095"/>
      <c r="E101" s="2095"/>
      <c r="F101" s="2095"/>
      <c r="G101" s="337"/>
      <c r="H101" s="337"/>
      <c r="I101" s="337"/>
      <c r="J101" s="337"/>
      <c r="K101" s="337"/>
      <c r="L101" s="337"/>
      <c r="M101" s="337"/>
      <c r="N101" s="337"/>
      <c r="O101" s="337"/>
      <c r="P101" s="337"/>
      <c r="Q101" s="271"/>
      <c r="R101" s="271"/>
      <c r="S101" s="271"/>
      <c r="T101" s="271"/>
      <c r="U101" s="271"/>
      <c r="V101" s="271"/>
      <c r="W101" s="337"/>
      <c r="X101" s="271"/>
      <c r="Y101" s="271"/>
      <c r="Z101" s="271"/>
      <c r="AA101" s="271"/>
      <c r="AB101" s="271"/>
      <c r="AC101" s="271"/>
      <c r="AD101" s="271"/>
      <c r="AE101" s="271"/>
      <c r="AF101" s="271"/>
      <c r="AG101" s="271"/>
      <c r="AH101" s="271"/>
      <c r="AI101" s="271"/>
      <c r="AJ101" s="271"/>
      <c r="AK101" s="271"/>
      <c r="AL101" s="271"/>
      <c r="AM101" s="271"/>
      <c r="AN101" s="271"/>
      <c r="AO101" s="271"/>
      <c r="AP101" s="271"/>
      <c r="AQ101" s="271"/>
      <c r="AR101" s="271"/>
      <c r="AS101" s="261"/>
      <c r="BV101" s="204"/>
      <c r="BW101" s="204"/>
      <c r="BX101" s="204"/>
      <c r="BY101" s="204"/>
      <c r="BZ101" s="204"/>
      <c r="CA101" s="205"/>
      <c r="CB101" s="205"/>
      <c r="CC101" s="205"/>
      <c r="CD101" s="205"/>
      <c r="CE101" s="205"/>
      <c r="CF101" s="205"/>
      <c r="CG101" s="205"/>
      <c r="CH101" s="205"/>
      <c r="CI101" s="205"/>
      <c r="CJ101" s="205"/>
      <c r="CK101" s="205"/>
      <c r="CL101" s="205"/>
      <c r="CM101" s="205"/>
      <c r="CN101" s="205"/>
      <c r="CO101" s="205"/>
      <c r="CP101" s="205"/>
      <c r="CQ101" s="205"/>
      <c r="CR101" s="205"/>
      <c r="CS101" s="205"/>
      <c r="CT101" s="205"/>
      <c r="CU101" s="205"/>
      <c r="CV101" s="205"/>
      <c r="CW101" s="205"/>
      <c r="CX101" s="205"/>
      <c r="CY101" s="205"/>
      <c r="CZ101" s="205"/>
      <c r="DA101" s="205"/>
      <c r="DB101" s="205"/>
      <c r="DC101" s="205"/>
      <c r="DD101" s="205"/>
      <c r="DE101" s="205"/>
      <c r="DF101" s="205"/>
      <c r="DG101" s="205"/>
      <c r="DH101" s="205"/>
      <c r="DI101" s="205"/>
      <c r="DJ101" s="205"/>
      <c r="DK101" s="205"/>
      <c r="DL101" s="205"/>
      <c r="DM101" s="205"/>
      <c r="DN101" s="205"/>
      <c r="DO101" s="205"/>
      <c r="DP101" s="205"/>
      <c r="DQ101" s="205"/>
      <c r="DR101" s="205"/>
      <c r="DS101" s="205"/>
      <c r="DT101" s="205"/>
      <c r="DU101" s="205"/>
      <c r="DV101" s="205"/>
      <c r="DW101" s="205"/>
      <c r="DX101" s="205"/>
      <c r="DY101" s="205"/>
      <c r="DZ101" s="205"/>
      <c r="EA101" s="204"/>
      <c r="EB101" s="204"/>
      <c r="EC101" s="204"/>
      <c r="ED101" s="204"/>
      <c r="EE101" s="204"/>
    </row>
    <row r="102" spans="1:135" s="203" customFormat="1" ht="39" customHeight="1" x14ac:dyDescent="0.25">
      <c r="A102" s="2096" t="s">
        <v>133</v>
      </c>
      <c r="B102" s="2099" t="s">
        <v>134</v>
      </c>
      <c r="C102" s="2100"/>
      <c r="D102" s="2101"/>
      <c r="E102" s="2105" t="s">
        <v>135</v>
      </c>
      <c r="F102" s="2106"/>
      <c r="G102" s="2071" t="s">
        <v>136</v>
      </c>
      <c r="H102" s="2072"/>
      <c r="I102" s="2075" t="s">
        <v>137</v>
      </c>
      <c r="J102" s="2076"/>
      <c r="K102" s="2079" t="s">
        <v>138</v>
      </c>
      <c r="L102" s="2082" t="s">
        <v>139</v>
      </c>
      <c r="M102" s="2083"/>
      <c r="N102" s="2084"/>
      <c r="O102" s="2088" t="s">
        <v>140</v>
      </c>
      <c r="P102" s="2079"/>
      <c r="Q102" s="2082" t="s">
        <v>141</v>
      </c>
      <c r="R102" s="2084"/>
      <c r="S102" s="338"/>
      <c r="T102" s="338"/>
      <c r="U102" s="338"/>
      <c r="V102" s="338"/>
      <c r="W102" s="220"/>
      <c r="X102" s="338"/>
      <c r="Y102" s="339"/>
      <c r="Z102" s="340"/>
      <c r="AA102" s="340"/>
      <c r="AB102" s="340"/>
      <c r="AC102" s="340"/>
      <c r="AD102" s="340"/>
      <c r="AE102" s="340"/>
      <c r="AF102" s="340"/>
      <c r="AG102" s="340"/>
      <c r="AH102" s="340"/>
      <c r="AI102" s="340"/>
      <c r="AJ102" s="341"/>
      <c r="AK102" s="341"/>
      <c r="AL102" s="341"/>
      <c r="AM102" s="341"/>
      <c r="AN102" s="341"/>
      <c r="AO102" s="341"/>
      <c r="AP102" s="341"/>
      <c r="AQ102" s="341"/>
      <c r="AR102" s="341"/>
      <c r="AS102" s="341"/>
      <c r="BV102" s="204"/>
      <c r="BW102" s="204"/>
      <c r="BX102" s="204"/>
      <c r="BY102" s="204"/>
      <c r="BZ102" s="204"/>
      <c r="CA102" s="205"/>
      <c r="CB102" s="205"/>
      <c r="CC102" s="205"/>
      <c r="CD102" s="205"/>
      <c r="CE102" s="205"/>
      <c r="CF102" s="205"/>
      <c r="CG102" s="205"/>
      <c r="CH102" s="205"/>
      <c r="CI102" s="205"/>
      <c r="CJ102" s="205"/>
      <c r="CK102" s="205"/>
      <c r="CL102" s="205"/>
      <c r="CM102" s="205"/>
      <c r="CN102" s="205"/>
      <c r="CO102" s="205"/>
      <c r="CP102" s="205"/>
      <c r="CQ102" s="205"/>
      <c r="CR102" s="205"/>
      <c r="CS102" s="205"/>
      <c r="CT102" s="205"/>
      <c r="CU102" s="205"/>
      <c r="CV102" s="205"/>
      <c r="CW102" s="205"/>
      <c r="CX102" s="205"/>
      <c r="CY102" s="205"/>
      <c r="CZ102" s="205"/>
      <c r="DA102" s="205"/>
      <c r="DB102" s="205"/>
      <c r="DC102" s="205"/>
      <c r="DD102" s="205"/>
      <c r="DE102" s="205"/>
      <c r="DF102" s="205"/>
      <c r="DG102" s="205"/>
      <c r="DH102" s="205"/>
      <c r="DI102" s="205"/>
      <c r="DJ102" s="205"/>
      <c r="DK102" s="205"/>
      <c r="DL102" s="205"/>
      <c r="DM102" s="205"/>
      <c r="DN102" s="205"/>
      <c r="DO102" s="205"/>
      <c r="DP102" s="205"/>
      <c r="DQ102" s="205"/>
      <c r="DR102" s="205"/>
      <c r="DS102" s="205"/>
      <c r="DT102" s="205"/>
      <c r="DU102" s="205"/>
      <c r="DV102" s="205"/>
      <c r="DW102" s="205"/>
      <c r="DX102" s="205"/>
      <c r="DY102" s="205"/>
      <c r="DZ102" s="205"/>
      <c r="EA102" s="204"/>
      <c r="EB102" s="204"/>
      <c r="EC102" s="204"/>
      <c r="ED102" s="204"/>
      <c r="EE102" s="204"/>
    </row>
    <row r="103" spans="1:135" s="203" customFormat="1" ht="13.5" x14ac:dyDescent="0.25">
      <c r="A103" s="2097"/>
      <c r="B103" s="2102"/>
      <c r="C103" s="2103"/>
      <c r="D103" s="2104"/>
      <c r="E103" s="2107"/>
      <c r="F103" s="2108"/>
      <c r="G103" s="2073"/>
      <c r="H103" s="2074"/>
      <c r="I103" s="2077"/>
      <c r="J103" s="2078"/>
      <c r="K103" s="2080"/>
      <c r="L103" s="2085"/>
      <c r="M103" s="2086"/>
      <c r="N103" s="2087"/>
      <c r="O103" s="2089"/>
      <c r="P103" s="2081"/>
      <c r="Q103" s="2085"/>
      <c r="R103" s="2087"/>
      <c r="S103" s="338"/>
      <c r="T103" s="338"/>
      <c r="U103" s="338"/>
      <c r="Z103" s="341"/>
      <c r="AA103" s="341"/>
      <c r="AB103" s="341"/>
      <c r="AC103" s="341"/>
      <c r="AD103" s="341"/>
      <c r="AE103" s="341"/>
      <c r="AF103" s="341"/>
      <c r="AG103" s="341"/>
      <c r="AH103" s="341"/>
      <c r="AI103" s="341"/>
      <c r="AJ103" s="341"/>
      <c r="AK103" s="341"/>
      <c r="AL103" s="341"/>
      <c r="AM103" s="341"/>
      <c r="AN103" s="341"/>
      <c r="AO103" s="341"/>
      <c r="AP103" s="341"/>
      <c r="AQ103" s="341"/>
      <c r="AR103" s="341"/>
      <c r="AS103" s="341"/>
      <c r="BV103" s="204"/>
      <c r="BW103" s="204"/>
      <c r="BX103" s="204"/>
      <c r="BY103" s="204"/>
      <c r="BZ103" s="204"/>
      <c r="CA103" s="205"/>
      <c r="CB103" s="205"/>
      <c r="CC103" s="205"/>
      <c r="CD103" s="205"/>
      <c r="CE103" s="205"/>
      <c r="CF103" s="205"/>
      <c r="CG103" s="205"/>
      <c r="CH103" s="205"/>
      <c r="CI103" s="205"/>
      <c r="CJ103" s="205"/>
      <c r="CK103" s="205"/>
      <c r="CL103" s="205"/>
      <c r="CM103" s="205"/>
      <c r="CN103" s="205"/>
      <c r="CO103" s="205"/>
      <c r="CP103" s="205"/>
      <c r="CQ103" s="205"/>
      <c r="CR103" s="205"/>
      <c r="CS103" s="205"/>
      <c r="CT103" s="205"/>
      <c r="CU103" s="205"/>
      <c r="CV103" s="205"/>
      <c r="CW103" s="205"/>
      <c r="CX103" s="205"/>
      <c r="CY103" s="205"/>
      <c r="CZ103" s="205"/>
      <c r="DA103" s="205"/>
      <c r="DB103" s="205"/>
      <c r="DC103" s="205"/>
      <c r="DD103" s="205"/>
      <c r="DE103" s="205"/>
      <c r="DF103" s="205"/>
      <c r="DG103" s="205"/>
      <c r="DH103" s="205"/>
      <c r="DI103" s="205"/>
      <c r="DJ103" s="205"/>
      <c r="DK103" s="205"/>
      <c r="DL103" s="205"/>
      <c r="DM103" s="205"/>
      <c r="DN103" s="205"/>
      <c r="DO103" s="205"/>
      <c r="DP103" s="205"/>
      <c r="DQ103" s="205"/>
      <c r="DR103" s="205"/>
      <c r="DS103" s="205"/>
      <c r="DT103" s="205"/>
      <c r="DU103" s="205"/>
      <c r="DV103" s="205"/>
      <c r="DW103" s="205"/>
      <c r="DX103" s="205"/>
      <c r="DY103" s="205"/>
      <c r="DZ103" s="205"/>
      <c r="EA103" s="204"/>
      <c r="EB103" s="204"/>
      <c r="EC103" s="204"/>
      <c r="ED103" s="204"/>
      <c r="EE103" s="204"/>
    </row>
    <row r="104" spans="1:135" s="203" customFormat="1" ht="20" x14ac:dyDescent="0.25">
      <c r="A104" s="2098"/>
      <c r="B104" s="342" t="s">
        <v>142</v>
      </c>
      <c r="C104" s="342" t="s">
        <v>143</v>
      </c>
      <c r="D104" s="343" t="s">
        <v>144</v>
      </c>
      <c r="E104" s="344" t="s">
        <v>145</v>
      </c>
      <c r="F104" s="345" t="s">
        <v>146</v>
      </c>
      <c r="G104" s="346" t="s">
        <v>147</v>
      </c>
      <c r="H104" s="347" t="s">
        <v>148</v>
      </c>
      <c r="I104" s="348" t="s">
        <v>145</v>
      </c>
      <c r="J104" s="349" t="s">
        <v>146</v>
      </c>
      <c r="K104" s="2081"/>
      <c r="L104" s="350" t="s">
        <v>149</v>
      </c>
      <c r="M104" s="351" t="s">
        <v>150</v>
      </c>
      <c r="N104" s="352" t="s">
        <v>151</v>
      </c>
      <c r="O104" s="342" t="s">
        <v>147</v>
      </c>
      <c r="P104" s="353" t="s">
        <v>152</v>
      </c>
      <c r="Q104" s="354" t="s">
        <v>153</v>
      </c>
      <c r="R104" s="355" t="s">
        <v>154</v>
      </c>
      <c r="S104" s="338"/>
      <c r="T104" s="338"/>
      <c r="U104" s="338"/>
      <c r="Z104" s="341"/>
      <c r="AA104" s="341"/>
      <c r="AB104" s="341"/>
      <c r="AC104" s="341"/>
      <c r="AD104" s="341"/>
      <c r="AE104" s="341"/>
      <c r="AF104" s="341"/>
      <c r="AG104" s="341"/>
      <c r="AH104" s="341"/>
      <c r="AI104" s="341"/>
      <c r="AJ104" s="341"/>
      <c r="AK104" s="341"/>
      <c r="AL104" s="341"/>
      <c r="AM104" s="341"/>
      <c r="AN104" s="341"/>
      <c r="AO104" s="341"/>
      <c r="AP104" s="341"/>
      <c r="AQ104" s="341"/>
      <c r="AR104" s="341"/>
      <c r="AS104" s="341"/>
      <c r="BV104" s="204"/>
      <c r="BW104" s="204"/>
      <c r="BX104" s="204"/>
      <c r="BY104" s="204"/>
      <c r="BZ104" s="204"/>
      <c r="CA104" s="205"/>
      <c r="CB104" s="205"/>
      <c r="CC104" s="205"/>
      <c r="CD104" s="205"/>
      <c r="CE104" s="205"/>
      <c r="CF104" s="205"/>
      <c r="CG104" s="205"/>
      <c r="CH104" s="205"/>
      <c r="CI104" s="205"/>
      <c r="CJ104" s="205"/>
      <c r="CK104" s="205"/>
      <c r="CL104" s="205"/>
      <c r="CM104" s="205"/>
      <c r="CN104" s="205"/>
      <c r="CO104" s="205"/>
      <c r="CP104" s="205"/>
      <c r="CQ104" s="205"/>
      <c r="CR104" s="205"/>
      <c r="CS104" s="205"/>
      <c r="CT104" s="205"/>
      <c r="CU104" s="205"/>
      <c r="CV104" s="205"/>
      <c r="CW104" s="205"/>
      <c r="CX104" s="205"/>
      <c r="CY104" s="205"/>
      <c r="CZ104" s="205"/>
      <c r="DA104" s="205"/>
      <c r="DB104" s="205"/>
      <c r="DC104" s="205"/>
      <c r="DD104" s="205"/>
      <c r="DE104" s="205"/>
      <c r="DF104" s="205"/>
      <c r="DG104" s="205"/>
      <c r="DH104" s="205"/>
      <c r="DI104" s="205"/>
      <c r="DJ104" s="205"/>
      <c r="DK104" s="205"/>
      <c r="DL104" s="205"/>
      <c r="DM104" s="205"/>
      <c r="DN104" s="205"/>
      <c r="DO104" s="205"/>
      <c r="DP104" s="205"/>
      <c r="DQ104" s="205"/>
      <c r="DR104" s="205"/>
      <c r="DS104" s="205"/>
      <c r="DT104" s="205"/>
      <c r="DU104" s="205"/>
      <c r="DV104" s="205"/>
      <c r="DW104" s="205"/>
      <c r="DX104" s="205"/>
      <c r="DY104" s="205"/>
      <c r="DZ104" s="205"/>
      <c r="EA104" s="204"/>
      <c r="EB104" s="204"/>
      <c r="EC104" s="204"/>
      <c r="ED104" s="204"/>
      <c r="EE104" s="204"/>
    </row>
    <row r="105" spans="1:135" s="203" customFormat="1" ht="16.399999999999999" customHeight="1" x14ac:dyDescent="0.25">
      <c r="A105" s="356" t="s">
        <v>155</v>
      </c>
      <c r="B105" s="357">
        <f>SUM(C105:D105)</f>
        <v>0</v>
      </c>
      <c r="C105" s="358"/>
      <c r="D105" s="359"/>
      <c r="E105" s="360"/>
      <c r="F105" s="360"/>
      <c r="G105" s="360"/>
      <c r="H105" s="360"/>
      <c r="I105" s="360"/>
      <c r="J105" s="360"/>
      <c r="K105" s="359"/>
      <c r="L105" s="361"/>
      <c r="M105" s="362"/>
      <c r="N105" s="363"/>
      <c r="O105" s="358"/>
      <c r="P105" s="364"/>
      <c r="Q105" s="365"/>
      <c r="R105" s="366"/>
      <c r="S105" s="338"/>
      <c r="T105" s="338"/>
      <c r="U105" s="338"/>
      <c r="Z105" s="367"/>
      <c r="AA105" s="367"/>
      <c r="AB105" s="367"/>
      <c r="AC105" s="367"/>
      <c r="AD105" s="367"/>
      <c r="AE105" s="367"/>
      <c r="AF105" s="367"/>
      <c r="AG105" s="367"/>
      <c r="AH105" s="367"/>
      <c r="AI105" s="367"/>
      <c r="AJ105" s="367"/>
      <c r="AK105" s="367"/>
      <c r="AL105" s="367"/>
      <c r="AM105" s="367"/>
      <c r="AN105" s="367"/>
      <c r="AO105" s="367"/>
      <c r="AP105" s="367"/>
      <c r="AQ105" s="367"/>
      <c r="AR105" s="367"/>
      <c r="AS105" s="367"/>
      <c r="BV105" s="204"/>
      <c r="BW105" s="204"/>
      <c r="BX105" s="204"/>
      <c r="BY105" s="204"/>
      <c r="BZ105" s="204"/>
      <c r="CA105" s="205"/>
      <c r="CB105" s="205"/>
      <c r="CC105" s="205"/>
      <c r="CD105" s="205"/>
      <c r="CE105" s="205"/>
      <c r="CF105" s="205"/>
      <c r="CG105" s="205"/>
      <c r="CH105" s="205"/>
      <c r="CI105" s="205"/>
      <c r="CJ105" s="205"/>
      <c r="CK105" s="205"/>
      <c r="CL105" s="205"/>
      <c r="CM105" s="205"/>
      <c r="CN105" s="205"/>
      <c r="CO105" s="205"/>
      <c r="CP105" s="205"/>
      <c r="CQ105" s="205"/>
      <c r="CR105" s="205"/>
      <c r="CS105" s="205"/>
      <c r="CT105" s="205"/>
      <c r="CU105" s="205"/>
      <c r="CV105" s="205"/>
      <c r="CW105" s="205"/>
      <c r="CX105" s="205"/>
      <c r="CY105" s="205"/>
      <c r="CZ105" s="205"/>
      <c r="DA105" s="205"/>
      <c r="DB105" s="205"/>
      <c r="DC105" s="205"/>
      <c r="DD105" s="205"/>
      <c r="DE105" s="205"/>
      <c r="DF105" s="205"/>
      <c r="DG105" s="205"/>
      <c r="DH105" s="205"/>
      <c r="DI105" s="205"/>
      <c r="DJ105" s="205"/>
      <c r="DK105" s="205"/>
      <c r="DL105" s="205"/>
      <c r="DM105" s="205"/>
      <c r="DN105" s="205"/>
      <c r="DO105" s="205"/>
      <c r="DP105" s="205"/>
      <c r="DQ105" s="205"/>
      <c r="DR105" s="205"/>
      <c r="DS105" s="205"/>
      <c r="DT105" s="205"/>
      <c r="DU105" s="205"/>
      <c r="DV105" s="205"/>
      <c r="DW105" s="205"/>
      <c r="DX105" s="205"/>
      <c r="DY105" s="205"/>
      <c r="DZ105" s="205"/>
      <c r="EA105" s="204"/>
      <c r="EB105" s="204"/>
      <c r="EC105" s="204"/>
      <c r="ED105" s="204"/>
      <c r="EE105" s="204"/>
    </row>
    <row r="106" spans="1:135" s="203" customFormat="1" ht="16.399999999999999" customHeight="1" x14ac:dyDescent="0.25">
      <c r="A106" s="368" t="s">
        <v>156</v>
      </c>
      <c r="B106" s="369">
        <f>SUM(C106:D106)</f>
        <v>0</v>
      </c>
      <c r="C106" s="370"/>
      <c r="D106" s="360"/>
      <c r="E106" s="360"/>
      <c r="F106" s="360"/>
      <c r="G106" s="360"/>
      <c r="H106" s="360"/>
      <c r="I106" s="360"/>
      <c r="J106" s="360"/>
      <c r="K106" s="360"/>
      <c r="L106" s="365"/>
      <c r="M106" s="371"/>
      <c r="N106" s="366"/>
      <c r="O106" s="372"/>
      <c r="P106" s="373"/>
      <c r="Q106" s="361"/>
      <c r="R106" s="363"/>
      <c r="S106" s="338"/>
      <c r="T106" s="338"/>
      <c r="U106" s="338"/>
      <c r="Z106" s="367"/>
      <c r="AA106" s="367"/>
      <c r="AB106" s="367"/>
      <c r="AC106" s="367"/>
      <c r="AD106" s="367"/>
      <c r="AE106" s="367"/>
      <c r="AF106" s="367"/>
      <c r="AG106" s="367"/>
      <c r="AH106" s="367"/>
      <c r="AI106" s="367"/>
      <c r="AJ106" s="367"/>
      <c r="AK106" s="367"/>
      <c r="AL106" s="367"/>
      <c r="AM106" s="367"/>
      <c r="AN106" s="367"/>
      <c r="AO106" s="367"/>
      <c r="AP106" s="367"/>
      <c r="AQ106" s="367"/>
      <c r="AR106" s="367"/>
      <c r="AS106" s="367"/>
      <c r="BV106" s="204"/>
      <c r="BW106" s="204"/>
      <c r="BX106" s="204"/>
      <c r="BY106" s="204"/>
      <c r="BZ106" s="204"/>
      <c r="CA106" s="205"/>
      <c r="CB106" s="205"/>
      <c r="CC106" s="205"/>
      <c r="CD106" s="205"/>
      <c r="CE106" s="205"/>
      <c r="CF106" s="205"/>
      <c r="CG106" s="205"/>
      <c r="CH106" s="205"/>
      <c r="CI106" s="205"/>
      <c r="CJ106" s="205"/>
      <c r="CK106" s="205"/>
      <c r="CL106" s="205"/>
      <c r="CM106" s="205"/>
      <c r="CN106" s="205"/>
      <c r="CO106" s="205"/>
      <c r="CP106" s="205"/>
      <c r="CQ106" s="205"/>
      <c r="CR106" s="205"/>
      <c r="CS106" s="205"/>
      <c r="CT106" s="205"/>
      <c r="CU106" s="205"/>
      <c r="CV106" s="205"/>
      <c r="CW106" s="205"/>
      <c r="CX106" s="205"/>
      <c r="CY106" s="205"/>
      <c r="CZ106" s="205"/>
      <c r="DA106" s="205"/>
      <c r="DB106" s="205"/>
      <c r="DC106" s="205"/>
      <c r="DD106" s="205"/>
      <c r="DE106" s="205"/>
      <c r="DF106" s="205"/>
      <c r="DG106" s="205"/>
      <c r="DH106" s="205"/>
      <c r="DI106" s="205"/>
      <c r="DJ106" s="205"/>
      <c r="DK106" s="205"/>
      <c r="DL106" s="205"/>
      <c r="DM106" s="205"/>
      <c r="DN106" s="205"/>
      <c r="DO106" s="205"/>
      <c r="DP106" s="205"/>
      <c r="DQ106" s="205"/>
      <c r="DR106" s="205"/>
      <c r="DS106" s="205"/>
      <c r="DT106" s="205"/>
      <c r="DU106" s="205"/>
      <c r="DV106" s="205"/>
      <c r="DW106" s="205"/>
      <c r="DX106" s="205"/>
      <c r="DY106" s="205"/>
      <c r="DZ106" s="205"/>
      <c r="EA106" s="204"/>
      <c r="EB106" s="204"/>
      <c r="EC106" s="204"/>
      <c r="ED106" s="204"/>
      <c r="EE106" s="204"/>
    </row>
    <row r="107" spans="1:135" s="203" customFormat="1" ht="16.399999999999999" customHeight="1" x14ac:dyDescent="0.25">
      <c r="A107" s="368" t="s">
        <v>157</v>
      </c>
      <c r="B107" s="374">
        <f>SUM(C107:D107)</f>
        <v>0</v>
      </c>
      <c r="C107" s="375"/>
      <c r="D107" s="376"/>
      <c r="E107" s="360"/>
      <c r="F107" s="360"/>
      <c r="G107" s="360"/>
      <c r="H107" s="360"/>
      <c r="I107" s="360"/>
      <c r="J107" s="360"/>
      <c r="K107" s="376"/>
      <c r="L107" s="377"/>
      <c r="M107" s="378"/>
      <c r="N107" s="379"/>
      <c r="O107" s="380"/>
      <c r="P107" s="381"/>
      <c r="Q107" s="382"/>
      <c r="R107" s="383"/>
      <c r="S107" s="338"/>
      <c r="T107" s="338"/>
      <c r="U107" s="338"/>
      <c r="Z107" s="367"/>
      <c r="AA107" s="367"/>
      <c r="AB107" s="367"/>
      <c r="AC107" s="367"/>
      <c r="AD107" s="367"/>
      <c r="AE107" s="367"/>
      <c r="AF107" s="367"/>
      <c r="AG107" s="367"/>
      <c r="AH107" s="367"/>
      <c r="AI107" s="367"/>
      <c r="AJ107" s="367"/>
      <c r="AK107" s="367"/>
      <c r="AL107" s="367"/>
      <c r="AM107" s="367"/>
      <c r="AN107" s="367"/>
      <c r="AO107" s="367"/>
      <c r="AP107" s="367"/>
      <c r="AQ107" s="367"/>
      <c r="AR107" s="367"/>
      <c r="AS107" s="367"/>
      <c r="BV107" s="204"/>
      <c r="BW107" s="204"/>
      <c r="BX107" s="204"/>
      <c r="BY107" s="204"/>
      <c r="BZ107" s="204"/>
      <c r="CA107" s="205"/>
      <c r="CB107" s="205"/>
      <c r="CC107" s="205"/>
      <c r="CD107" s="205"/>
      <c r="CE107" s="205"/>
      <c r="CF107" s="205"/>
      <c r="CG107" s="205"/>
      <c r="CH107" s="205"/>
      <c r="CI107" s="205"/>
      <c r="CJ107" s="205"/>
      <c r="CK107" s="205"/>
      <c r="CL107" s="205"/>
      <c r="CM107" s="205"/>
      <c r="CN107" s="205"/>
      <c r="CO107" s="205"/>
      <c r="CP107" s="205"/>
      <c r="CQ107" s="205"/>
      <c r="CR107" s="205"/>
      <c r="CS107" s="205"/>
      <c r="CT107" s="205"/>
      <c r="CU107" s="205"/>
      <c r="CV107" s="205"/>
      <c r="CW107" s="205"/>
      <c r="CX107" s="205"/>
      <c r="CY107" s="205"/>
      <c r="CZ107" s="205"/>
      <c r="DA107" s="205"/>
      <c r="DB107" s="205"/>
      <c r="DC107" s="205"/>
      <c r="DD107" s="205"/>
      <c r="DE107" s="205"/>
      <c r="DF107" s="205"/>
      <c r="DG107" s="205"/>
      <c r="DH107" s="205"/>
      <c r="DI107" s="205"/>
      <c r="DJ107" s="205"/>
      <c r="DK107" s="205"/>
      <c r="DL107" s="205"/>
      <c r="DM107" s="205"/>
      <c r="DN107" s="205"/>
      <c r="DO107" s="205"/>
      <c r="DP107" s="205"/>
      <c r="DQ107" s="205"/>
      <c r="DR107" s="205"/>
      <c r="DS107" s="205"/>
      <c r="DT107" s="205"/>
      <c r="DU107" s="205"/>
      <c r="DV107" s="205"/>
      <c r="DW107" s="205"/>
      <c r="DX107" s="205"/>
      <c r="DY107" s="205"/>
      <c r="DZ107" s="205"/>
      <c r="EA107" s="204"/>
      <c r="EB107" s="204"/>
      <c r="EC107" s="204"/>
      <c r="ED107" s="204"/>
      <c r="EE107" s="204"/>
    </row>
    <row r="108" spans="1:135" s="10" customFormat="1" ht="13.5" x14ac:dyDescent="0.25">
      <c r="A108" s="384" t="s">
        <v>36</v>
      </c>
      <c r="B108" s="385">
        <f>SUM(C108:D108)</f>
        <v>0</v>
      </c>
      <c r="C108" s="385">
        <f t="shared" ref="C108:K108" si="0">SUM(C105:C107)</f>
        <v>0</v>
      </c>
      <c r="D108" s="386">
        <f t="shared" si="0"/>
        <v>0</v>
      </c>
      <c r="E108" s="387">
        <f t="shared" si="0"/>
        <v>0</v>
      </c>
      <c r="F108" s="388">
        <f t="shared" si="0"/>
        <v>0</v>
      </c>
      <c r="G108" s="389">
        <f t="shared" si="0"/>
        <v>0</v>
      </c>
      <c r="H108" s="390">
        <f t="shared" si="0"/>
        <v>0</v>
      </c>
      <c r="I108" s="387">
        <f t="shared" si="0"/>
        <v>0</v>
      </c>
      <c r="J108" s="388">
        <f t="shared" si="0"/>
        <v>0</v>
      </c>
      <c r="K108" s="386">
        <f t="shared" si="0"/>
        <v>0</v>
      </c>
      <c r="L108" s="391">
        <f>SUM(L105)</f>
        <v>0</v>
      </c>
      <c r="M108" s="392">
        <f>+M105</f>
        <v>0</v>
      </c>
      <c r="N108" s="393">
        <f>+N105</f>
        <v>0</v>
      </c>
      <c r="O108" s="385">
        <f>+O105</f>
        <v>0</v>
      </c>
      <c r="P108" s="394">
        <f>+P105</f>
        <v>0</v>
      </c>
      <c r="Q108" s="392">
        <f>SUM(Q106:Q107)</f>
        <v>0</v>
      </c>
      <c r="R108" s="392">
        <f>SUM(R106:R107)</f>
        <v>0</v>
      </c>
      <c r="S108" s="338"/>
      <c r="T108" s="338"/>
      <c r="U108" s="338"/>
      <c r="Z108" s="367"/>
      <c r="AA108" s="367"/>
      <c r="AB108" s="367"/>
      <c r="AC108" s="367"/>
      <c r="AD108" s="367"/>
      <c r="AE108" s="367"/>
      <c r="AF108" s="367"/>
      <c r="AG108" s="367"/>
      <c r="AH108" s="367"/>
      <c r="AI108" s="367"/>
      <c r="AJ108" s="367"/>
      <c r="AK108" s="367"/>
      <c r="AL108" s="367"/>
      <c r="AM108" s="367"/>
      <c r="AN108" s="367"/>
      <c r="AO108" s="367"/>
      <c r="AP108" s="367"/>
      <c r="AQ108" s="367"/>
      <c r="AR108" s="367"/>
      <c r="AS108" s="367"/>
      <c r="BV108" s="97"/>
      <c r="BW108" s="97"/>
      <c r="BX108" s="98"/>
      <c r="BY108" s="97"/>
      <c r="BZ108" s="97"/>
      <c r="CA108" s="97"/>
      <c r="CB108" s="97"/>
      <c r="CC108" s="97"/>
      <c r="CD108" s="97"/>
      <c r="CE108" s="97"/>
      <c r="CF108" s="97"/>
      <c r="CG108" s="97"/>
      <c r="CH108" s="97"/>
      <c r="CI108" s="97"/>
      <c r="CJ108" s="97"/>
      <c r="CK108" s="97"/>
      <c r="CL108" s="97"/>
      <c r="CM108" s="97"/>
      <c r="CN108" s="97"/>
      <c r="CO108" s="97"/>
      <c r="CP108" s="97"/>
      <c r="CQ108" s="97"/>
      <c r="CR108" s="97"/>
      <c r="CS108" s="97"/>
      <c r="CT108" s="97"/>
      <c r="CU108" s="97"/>
      <c r="CV108" s="97"/>
      <c r="CW108" s="97"/>
      <c r="CX108" s="97"/>
      <c r="CY108" s="97"/>
      <c r="CZ108" s="97"/>
      <c r="DA108" s="97"/>
      <c r="DB108" s="97"/>
      <c r="DC108" s="97"/>
      <c r="DD108" s="97"/>
      <c r="DE108" s="97"/>
      <c r="DF108" s="97"/>
      <c r="DG108" s="97"/>
      <c r="DH108" s="97"/>
      <c r="DI108" s="97"/>
      <c r="DJ108" s="97"/>
      <c r="DK108" s="97"/>
      <c r="DL108" s="97"/>
      <c r="DM108" s="97"/>
      <c r="DN108" s="97"/>
      <c r="DO108" s="97"/>
      <c r="DP108" s="97"/>
      <c r="DQ108" s="97"/>
      <c r="DR108" s="97"/>
      <c r="DS108" s="97"/>
      <c r="DT108" s="97"/>
      <c r="DU108" s="97"/>
      <c r="DV108" s="97"/>
      <c r="DW108" s="97"/>
      <c r="DX108" s="97"/>
      <c r="DY108" s="97"/>
      <c r="DZ108" s="97"/>
      <c r="EA108" s="97"/>
      <c r="EB108" s="97"/>
      <c r="EC108" s="97"/>
      <c r="ED108" s="97"/>
      <c r="EE108" s="97"/>
    </row>
    <row r="109" spans="1:135" s="2" customFormat="1" ht="22.5" customHeight="1" x14ac:dyDescent="0.25">
      <c r="A109" s="141" t="s">
        <v>158</v>
      </c>
      <c r="B109" s="261"/>
      <c r="C109" s="261"/>
      <c r="D109" s="261"/>
      <c r="E109" s="395"/>
      <c r="F109" s="395"/>
      <c r="G109" s="396"/>
      <c r="H109" s="396"/>
      <c r="I109" s="397"/>
      <c r="J109" s="261"/>
      <c r="K109" s="397"/>
      <c r="L109" s="261"/>
      <c r="M109" s="5"/>
      <c r="N109" s="5"/>
      <c r="O109" s="5"/>
      <c r="P109" s="5"/>
      <c r="Q109" s="263"/>
      <c r="R109" s="263"/>
      <c r="S109" s="263"/>
      <c r="T109" s="263"/>
      <c r="U109" s="263"/>
      <c r="Z109" s="398"/>
      <c r="AA109" s="398"/>
      <c r="AB109" s="398"/>
      <c r="AC109" s="398"/>
      <c r="AD109" s="398"/>
      <c r="AE109" s="398"/>
      <c r="AF109" s="398"/>
      <c r="AG109" s="398"/>
      <c r="AH109" s="398"/>
      <c r="AI109" s="398"/>
      <c r="AJ109" s="398"/>
      <c r="AK109" s="398"/>
      <c r="AL109" s="398"/>
      <c r="AM109" s="398"/>
      <c r="AN109" s="398"/>
      <c r="AO109" s="398"/>
      <c r="AP109" s="398"/>
      <c r="AQ109" s="398"/>
      <c r="AR109" s="398"/>
      <c r="AS109" s="10"/>
      <c r="BV109" s="50"/>
      <c r="BW109" s="50"/>
      <c r="BX109" s="51"/>
      <c r="BY109" s="50"/>
      <c r="BZ109" s="50"/>
      <c r="CA109" s="50"/>
      <c r="CB109" s="50"/>
      <c r="CC109" s="50"/>
      <c r="CD109" s="50"/>
      <c r="CE109" s="50"/>
      <c r="CF109" s="50"/>
      <c r="CG109" s="50"/>
      <c r="CH109" s="50"/>
      <c r="CI109" s="50"/>
      <c r="CJ109" s="50"/>
      <c r="CK109" s="50"/>
      <c r="CL109" s="50"/>
      <c r="CM109" s="50"/>
      <c r="CN109" s="50"/>
      <c r="CO109" s="50"/>
      <c r="CP109" s="50"/>
      <c r="CQ109" s="50"/>
      <c r="CR109" s="50"/>
      <c r="CS109" s="50"/>
      <c r="CT109" s="50"/>
      <c r="CU109" s="50"/>
      <c r="CV109" s="50"/>
      <c r="CW109" s="50"/>
      <c r="CX109" s="50"/>
      <c r="CY109" s="50"/>
      <c r="CZ109" s="50"/>
      <c r="DA109" s="50"/>
      <c r="DB109" s="50"/>
      <c r="DC109" s="50"/>
      <c r="DD109" s="50"/>
      <c r="DE109" s="50"/>
      <c r="DF109" s="50"/>
      <c r="DG109" s="50"/>
      <c r="DH109" s="50"/>
      <c r="DI109" s="50"/>
      <c r="DJ109" s="50"/>
      <c r="DK109" s="50"/>
      <c r="DL109" s="50"/>
      <c r="DM109" s="50"/>
      <c r="DN109" s="50"/>
      <c r="DO109" s="50"/>
      <c r="DP109" s="50"/>
      <c r="DQ109" s="50"/>
      <c r="DR109" s="50"/>
      <c r="DS109" s="50"/>
      <c r="DT109" s="50"/>
      <c r="DU109" s="50"/>
      <c r="DV109" s="50"/>
      <c r="DW109" s="50"/>
      <c r="DX109" s="50"/>
      <c r="DY109" s="50"/>
      <c r="DZ109" s="50"/>
      <c r="EA109" s="50"/>
      <c r="EB109" s="50"/>
      <c r="EC109" s="50"/>
      <c r="ED109" s="50"/>
      <c r="EE109" s="50"/>
    </row>
    <row r="110" spans="1:135" s="2" customFormat="1" ht="33" customHeight="1" x14ac:dyDescent="0.25">
      <c r="A110" s="2109" t="s">
        <v>159</v>
      </c>
      <c r="B110" s="2111" t="s">
        <v>160</v>
      </c>
      <c r="C110" s="2113" t="s">
        <v>161</v>
      </c>
      <c r="D110" s="2113"/>
      <c r="E110" s="2113"/>
      <c r="F110" s="2113"/>
      <c r="G110" s="2113"/>
      <c r="H110" s="2113"/>
      <c r="I110" s="2113"/>
      <c r="J110" s="2113"/>
      <c r="K110" s="2113"/>
      <c r="L110" s="2113"/>
      <c r="M110" s="2111" t="s">
        <v>162</v>
      </c>
      <c r="N110" s="399"/>
      <c r="O110" s="399"/>
      <c r="P110" s="399"/>
      <c r="Q110" s="263"/>
      <c r="R110" s="263"/>
      <c r="S110" s="263"/>
      <c r="T110" s="263"/>
      <c r="U110" s="263"/>
      <c r="V110" s="263"/>
      <c r="W110" s="263"/>
      <c r="X110" s="400"/>
      <c r="Y110" s="401"/>
      <c r="Z110" s="398"/>
      <c r="AA110" s="398"/>
      <c r="AB110" s="398"/>
      <c r="AC110" s="398"/>
      <c r="AD110" s="398"/>
      <c r="AE110" s="398"/>
      <c r="AF110" s="398"/>
      <c r="AG110" s="398"/>
      <c r="AH110" s="398"/>
      <c r="AI110" s="398"/>
      <c r="AJ110" s="398"/>
      <c r="AK110" s="398"/>
      <c r="AL110" s="398"/>
      <c r="AM110" s="398"/>
      <c r="AN110" s="398"/>
      <c r="AO110" s="398"/>
      <c r="AP110" s="398"/>
      <c r="AQ110" s="398"/>
      <c r="AR110" s="398"/>
      <c r="AS110" s="398"/>
      <c r="BV110" s="50"/>
      <c r="BW110" s="50"/>
      <c r="BX110" s="51"/>
      <c r="BY110" s="50"/>
      <c r="BZ110" s="50"/>
      <c r="CA110" s="50"/>
      <c r="CB110" s="50"/>
      <c r="CC110" s="50"/>
      <c r="CD110" s="50"/>
      <c r="CE110" s="50"/>
      <c r="CF110" s="50"/>
      <c r="CG110" s="50"/>
      <c r="CH110" s="50"/>
      <c r="CI110" s="50"/>
      <c r="CJ110" s="50"/>
      <c r="CK110" s="50"/>
      <c r="CL110" s="50"/>
      <c r="CM110" s="50"/>
      <c r="CN110" s="50"/>
      <c r="CO110" s="50"/>
      <c r="CP110" s="50"/>
      <c r="CQ110" s="50"/>
      <c r="CR110" s="50"/>
      <c r="CS110" s="50"/>
      <c r="CT110" s="50"/>
      <c r="CU110" s="50"/>
      <c r="CV110" s="50"/>
      <c r="CW110" s="50"/>
      <c r="CX110" s="50"/>
      <c r="CY110" s="50"/>
      <c r="CZ110" s="50"/>
      <c r="DA110" s="50"/>
      <c r="DB110" s="50"/>
      <c r="DC110" s="50"/>
      <c r="DD110" s="50"/>
      <c r="DE110" s="50"/>
      <c r="DF110" s="50"/>
      <c r="DG110" s="50"/>
      <c r="DH110" s="50"/>
      <c r="DI110" s="50"/>
      <c r="DJ110" s="50"/>
      <c r="DK110" s="50"/>
      <c r="DL110" s="50"/>
      <c r="DM110" s="50"/>
      <c r="DN110" s="50"/>
      <c r="DO110" s="50"/>
      <c r="DP110" s="50"/>
      <c r="DQ110" s="50"/>
      <c r="DR110" s="50"/>
      <c r="DS110" s="50"/>
      <c r="DT110" s="50"/>
      <c r="DU110" s="50"/>
      <c r="DV110" s="50"/>
      <c r="DW110" s="50"/>
      <c r="DX110" s="50"/>
      <c r="DY110" s="50"/>
      <c r="DZ110" s="50"/>
      <c r="EA110" s="50"/>
      <c r="EB110" s="50"/>
      <c r="EC110" s="50"/>
      <c r="ED110" s="50"/>
      <c r="EE110" s="50"/>
    </row>
    <row r="111" spans="1:135" s="2" customFormat="1" ht="14.25" customHeight="1" x14ac:dyDescent="0.25">
      <c r="A111" s="2110"/>
      <c r="B111" s="2112"/>
      <c r="C111" s="402" t="s">
        <v>163</v>
      </c>
      <c r="D111" s="402" t="s">
        <v>164</v>
      </c>
      <c r="E111" s="402" t="s">
        <v>165</v>
      </c>
      <c r="F111" s="402" t="s">
        <v>166</v>
      </c>
      <c r="G111" s="402" t="s">
        <v>167</v>
      </c>
      <c r="H111" s="403" t="s">
        <v>168</v>
      </c>
      <c r="I111" s="403" t="s">
        <v>169</v>
      </c>
      <c r="J111" s="404" t="s">
        <v>170</v>
      </c>
      <c r="K111" s="403" t="s">
        <v>171</v>
      </c>
      <c r="L111" s="402" t="s">
        <v>172</v>
      </c>
      <c r="M111" s="2112"/>
      <c r="N111" s="399"/>
      <c r="O111" s="399"/>
      <c r="P111" s="399"/>
      <c r="Q111" s="263"/>
      <c r="R111" s="263"/>
      <c r="S111" s="263"/>
      <c r="T111" s="263"/>
      <c r="U111" s="263"/>
      <c r="V111" s="263"/>
      <c r="W111" s="263"/>
      <c r="X111" s="400"/>
      <c r="Y111" s="401"/>
      <c r="Z111" s="398"/>
      <c r="AA111" s="398"/>
      <c r="AB111" s="398"/>
      <c r="AC111" s="398"/>
      <c r="AD111" s="398"/>
      <c r="AE111" s="398"/>
      <c r="AF111" s="398"/>
      <c r="AG111" s="398"/>
      <c r="AH111" s="398"/>
      <c r="AI111" s="398"/>
      <c r="AJ111" s="398"/>
      <c r="AK111" s="398"/>
      <c r="AL111" s="398"/>
      <c r="AM111" s="398"/>
      <c r="AN111" s="398"/>
      <c r="AO111" s="398"/>
      <c r="AP111" s="398"/>
      <c r="AQ111" s="398"/>
      <c r="AR111" s="398"/>
      <c r="AS111" s="398"/>
      <c r="BV111" s="50"/>
      <c r="BW111" s="50"/>
      <c r="BX111" s="51"/>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50"/>
      <c r="DR111" s="50"/>
      <c r="DS111" s="50"/>
      <c r="DT111" s="50"/>
      <c r="DU111" s="50"/>
      <c r="DV111" s="50"/>
      <c r="DW111" s="50"/>
      <c r="DX111" s="50"/>
      <c r="DY111" s="50"/>
      <c r="DZ111" s="50"/>
      <c r="EA111" s="50"/>
      <c r="EB111" s="50"/>
      <c r="EC111" s="50"/>
      <c r="ED111" s="50"/>
      <c r="EE111" s="50"/>
    </row>
    <row r="112" spans="1:135" s="2" customFormat="1" ht="14.25" customHeight="1" x14ac:dyDescent="0.25">
      <c r="A112" s="405" t="s">
        <v>173</v>
      </c>
      <c r="B112" s="406"/>
      <c r="C112" s="407"/>
      <c r="D112" s="407"/>
      <c r="E112" s="407"/>
      <c r="F112" s="407"/>
      <c r="G112" s="407"/>
      <c r="H112" s="407"/>
      <c r="I112" s="407"/>
      <c r="J112" s="407"/>
      <c r="K112" s="407"/>
      <c r="L112" s="407"/>
      <c r="M112" s="408"/>
      <c r="N112" s="399"/>
      <c r="O112" s="399"/>
      <c r="P112" s="399"/>
      <c r="Q112" s="263"/>
      <c r="R112" s="263"/>
      <c r="S112" s="263"/>
      <c r="T112" s="263"/>
      <c r="U112" s="263"/>
      <c r="V112" s="263"/>
      <c r="W112" s="263"/>
      <c r="X112" s="400"/>
      <c r="Y112" s="401"/>
      <c r="Z112" s="398"/>
      <c r="AA112" s="398"/>
      <c r="AB112" s="398"/>
      <c r="AC112" s="398"/>
      <c r="AD112" s="398"/>
      <c r="AE112" s="398"/>
      <c r="AF112" s="398"/>
      <c r="AG112" s="398"/>
      <c r="AH112" s="398"/>
      <c r="AI112" s="398"/>
      <c r="AJ112" s="398"/>
      <c r="AK112" s="398"/>
      <c r="AL112" s="398"/>
      <c r="AM112" s="398"/>
      <c r="AN112" s="398"/>
      <c r="AO112" s="398"/>
      <c r="AP112" s="398"/>
      <c r="AQ112" s="398"/>
      <c r="AR112" s="398"/>
      <c r="AS112" s="398"/>
      <c r="BV112" s="50"/>
      <c r="BW112" s="50"/>
      <c r="BX112" s="51"/>
      <c r="BY112" s="50"/>
      <c r="BZ112" s="50"/>
      <c r="CA112" s="50"/>
      <c r="CB112" s="50"/>
      <c r="CC112" s="50"/>
      <c r="CD112" s="50"/>
      <c r="CE112" s="50"/>
      <c r="CF112" s="50"/>
      <c r="CG112" s="50"/>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c r="EA112" s="50"/>
      <c r="EB112" s="50"/>
      <c r="EC112" s="50"/>
      <c r="ED112" s="50"/>
      <c r="EE112" s="50"/>
    </row>
    <row r="113" spans="1:135" s="2" customFormat="1" ht="14.25" customHeight="1" x14ac:dyDescent="0.25">
      <c r="A113" s="409" t="s">
        <v>174</v>
      </c>
      <c r="B113" s="410"/>
      <c r="C113" s="411"/>
      <c r="D113" s="411"/>
      <c r="E113" s="411"/>
      <c r="F113" s="411"/>
      <c r="G113" s="411"/>
      <c r="H113" s="411"/>
      <c r="I113" s="411"/>
      <c r="J113" s="411"/>
      <c r="K113" s="411"/>
      <c r="L113" s="411"/>
      <c r="M113" s="412"/>
      <c r="N113" s="399"/>
      <c r="O113" s="399"/>
      <c r="P113" s="399"/>
      <c r="Q113" s="263"/>
      <c r="R113" s="263"/>
      <c r="S113" s="263"/>
      <c r="T113" s="263"/>
      <c r="U113" s="263"/>
      <c r="V113" s="263"/>
      <c r="W113" s="263"/>
      <c r="X113" s="400"/>
      <c r="Y113" s="401"/>
      <c r="Z113" s="398"/>
      <c r="AA113" s="398"/>
      <c r="AB113" s="398"/>
      <c r="AC113" s="398"/>
      <c r="AD113" s="398"/>
      <c r="AE113" s="398"/>
      <c r="AF113" s="398"/>
      <c r="AG113" s="398"/>
      <c r="AH113" s="398"/>
      <c r="AI113" s="398"/>
      <c r="AJ113" s="398"/>
      <c r="AK113" s="398"/>
      <c r="AL113" s="398"/>
      <c r="AM113" s="398"/>
      <c r="AN113" s="398"/>
      <c r="AO113" s="398"/>
      <c r="AP113" s="398"/>
      <c r="AQ113" s="398"/>
      <c r="AR113" s="398"/>
      <c r="AS113" s="398"/>
      <c r="BV113" s="50"/>
      <c r="BW113" s="50"/>
      <c r="BX113" s="51"/>
      <c r="BY113" s="50"/>
      <c r="BZ113" s="50"/>
      <c r="CA113" s="50"/>
      <c r="CB113" s="50"/>
      <c r="CC113" s="50"/>
      <c r="CD113" s="50"/>
      <c r="CE113" s="50"/>
      <c r="CF113" s="50"/>
      <c r="CG113" s="50"/>
      <c r="CH113" s="50"/>
      <c r="CI113" s="50"/>
      <c r="CJ113" s="50"/>
      <c r="CK113" s="50"/>
      <c r="CL113" s="50"/>
      <c r="CM113" s="50"/>
      <c r="CN113" s="50"/>
      <c r="CO113" s="50"/>
      <c r="CP113" s="50"/>
      <c r="CQ113" s="50"/>
      <c r="CR113" s="50"/>
      <c r="CS113" s="50"/>
      <c r="CT113" s="50"/>
      <c r="CU113" s="50"/>
      <c r="CV113" s="50"/>
      <c r="CW113" s="50"/>
      <c r="CX113" s="50"/>
      <c r="CY113" s="50"/>
      <c r="CZ113" s="50"/>
      <c r="DA113" s="50"/>
      <c r="DB113" s="50"/>
      <c r="DC113" s="50"/>
      <c r="DD113" s="50"/>
      <c r="DE113" s="50"/>
      <c r="DF113" s="50"/>
      <c r="DG113" s="50"/>
      <c r="DH113" s="50"/>
      <c r="DI113" s="50"/>
      <c r="DJ113" s="50"/>
      <c r="DK113" s="50"/>
      <c r="DL113" s="50"/>
      <c r="DM113" s="50"/>
      <c r="DN113" s="50"/>
      <c r="DO113" s="50"/>
      <c r="DP113" s="50"/>
      <c r="DQ113" s="50"/>
      <c r="DR113" s="50"/>
      <c r="DS113" s="50"/>
      <c r="DT113" s="50"/>
      <c r="DU113" s="50"/>
      <c r="DV113" s="50"/>
      <c r="DW113" s="50"/>
      <c r="DX113" s="50"/>
      <c r="DY113" s="50"/>
      <c r="DZ113" s="50"/>
      <c r="EA113" s="50"/>
      <c r="EB113" s="50"/>
      <c r="EC113" s="50"/>
      <c r="ED113" s="50"/>
      <c r="EE113" s="50"/>
    </row>
    <row r="114" spans="1:135" s="2" customFormat="1" ht="19.5" x14ac:dyDescent="0.25">
      <c r="A114" s="413" t="s">
        <v>175</v>
      </c>
      <c r="B114" s="414"/>
      <c r="C114" s="415"/>
      <c r="D114" s="415"/>
      <c r="E114" s="415"/>
      <c r="F114" s="415"/>
      <c r="G114" s="415"/>
      <c r="H114" s="415"/>
      <c r="I114" s="415"/>
      <c r="J114" s="415"/>
      <c r="K114" s="415"/>
      <c r="L114" s="415"/>
      <c r="M114" s="415"/>
      <c r="N114" s="399"/>
      <c r="O114" s="399"/>
      <c r="P114" s="399"/>
      <c r="Q114" s="263"/>
      <c r="R114" s="263"/>
      <c r="S114" s="263"/>
      <c r="T114" s="263"/>
      <c r="U114" s="263"/>
      <c r="V114" s="263"/>
      <c r="W114" s="263"/>
      <c r="X114" s="400"/>
      <c r="Y114" s="401"/>
      <c r="Z114" s="398"/>
      <c r="AA114" s="398"/>
      <c r="AB114" s="398"/>
      <c r="AC114" s="398"/>
      <c r="AD114" s="398"/>
      <c r="AE114" s="398"/>
      <c r="AF114" s="398"/>
      <c r="AG114" s="398"/>
      <c r="AH114" s="398"/>
      <c r="AI114" s="398"/>
      <c r="AJ114" s="398"/>
      <c r="AK114" s="398"/>
      <c r="AL114" s="398"/>
      <c r="AM114" s="398"/>
      <c r="AN114" s="398"/>
      <c r="AO114" s="398"/>
      <c r="AP114" s="398"/>
      <c r="AQ114" s="398"/>
      <c r="AR114" s="398"/>
      <c r="AS114" s="398"/>
      <c r="BV114" s="50"/>
      <c r="BW114" s="50"/>
      <c r="BX114" s="51"/>
      <c r="BY114" s="50"/>
      <c r="BZ114" s="50"/>
      <c r="CA114" s="50"/>
      <c r="CB114" s="50"/>
      <c r="CC114" s="50"/>
      <c r="CD114" s="50"/>
      <c r="CE114" s="50"/>
      <c r="CF114" s="50"/>
      <c r="CG114" s="50"/>
      <c r="CH114" s="50"/>
      <c r="CI114" s="50"/>
      <c r="CJ114" s="50"/>
      <c r="CK114" s="50"/>
      <c r="CL114" s="50"/>
      <c r="CM114" s="50"/>
      <c r="CN114" s="50"/>
      <c r="CO114" s="50"/>
      <c r="CP114" s="50"/>
      <c r="CQ114" s="50"/>
      <c r="CR114" s="50"/>
      <c r="CS114" s="50"/>
      <c r="CT114" s="50"/>
      <c r="CU114" s="50"/>
      <c r="CV114" s="50"/>
      <c r="CW114" s="50"/>
      <c r="CX114" s="50"/>
      <c r="CY114" s="50"/>
      <c r="CZ114" s="50"/>
      <c r="DA114" s="50"/>
      <c r="DB114" s="50"/>
      <c r="DC114" s="50"/>
      <c r="DD114" s="50"/>
      <c r="DE114" s="50"/>
      <c r="DF114" s="50"/>
      <c r="DG114" s="50"/>
      <c r="DH114" s="50"/>
      <c r="DI114" s="50"/>
      <c r="DJ114" s="50"/>
      <c r="DK114" s="50"/>
      <c r="DL114" s="50"/>
      <c r="DM114" s="50"/>
      <c r="DN114" s="50"/>
      <c r="DO114" s="50"/>
      <c r="DP114" s="50"/>
      <c r="DQ114" s="50"/>
      <c r="DR114" s="50"/>
      <c r="DS114" s="50"/>
      <c r="DT114" s="50"/>
      <c r="DU114" s="50"/>
      <c r="DV114" s="50"/>
      <c r="DW114" s="50"/>
      <c r="DX114" s="50"/>
      <c r="DY114" s="50"/>
      <c r="DZ114" s="50"/>
      <c r="EA114" s="50"/>
      <c r="EB114" s="50"/>
      <c r="EC114" s="50"/>
      <c r="ED114" s="50"/>
      <c r="EE114" s="50"/>
    </row>
    <row r="115" spans="1:135" s="2" customFormat="1" ht="14.25" customHeight="1" x14ac:dyDescent="0.25">
      <c r="A115" s="416" t="s">
        <v>176</v>
      </c>
      <c r="B115" s="417"/>
      <c r="C115" s="417"/>
      <c r="D115" s="417"/>
      <c r="E115" s="417"/>
      <c r="F115" s="418"/>
      <c r="G115" s="418"/>
      <c r="H115" s="418"/>
      <c r="I115" s="418"/>
      <c r="J115" s="418"/>
      <c r="K115" s="418"/>
      <c r="L115" s="418"/>
      <c r="M115" s="418"/>
      <c r="N115" s="418"/>
      <c r="O115" s="418"/>
      <c r="P115" s="418"/>
      <c r="Q115" s="418"/>
      <c r="R115" s="418"/>
      <c r="S115" s="418"/>
      <c r="T115" s="418"/>
      <c r="U115" s="418"/>
      <c r="V115" s="418"/>
      <c r="W115" s="418"/>
      <c r="X115" s="418"/>
      <c r="Y115" s="418"/>
      <c r="Z115" s="418"/>
      <c r="AA115" s="418"/>
      <c r="AB115" s="418"/>
      <c r="AC115" s="418"/>
      <c r="AD115" s="418"/>
      <c r="AE115" s="418"/>
      <c r="AF115" s="418"/>
      <c r="AG115" s="418"/>
      <c r="AH115" s="418"/>
      <c r="AI115" s="418"/>
      <c r="AJ115" s="418"/>
      <c r="AK115" s="418"/>
      <c r="AL115" s="418"/>
      <c r="AM115" s="418"/>
      <c r="AN115" s="418"/>
      <c r="AO115" s="419"/>
      <c r="AP115" s="419"/>
      <c r="BV115" s="50"/>
      <c r="BW115" s="50"/>
      <c r="BX115" s="51"/>
      <c r="BY115" s="50"/>
      <c r="BZ115" s="50"/>
      <c r="CA115" s="50"/>
      <c r="CB115" s="50"/>
      <c r="CC115" s="50"/>
      <c r="CD115" s="50"/>
      <c r="CE115" s="50"/>
      <c r="CF115" s="50"/>
      <c r="CG115" s="50"/>
      <c r="CH115" s="50"/>
      <c r="CI115" s="50"/>
      <c r="CJ115" s="50"/>
      <c r="CK115" s="50"/>
      <c r="CL115" s="50"/>
      <c r="CM115" s="50"/>
      <c r="CN115" s="50"/>
      <c r="CO115" s="50"/>
      <c r="CP115" s="50"/>
      <c r="CQ115" s="50"/>
      <c r="CR115" s="50"/>
      <c r="CS115" s="50"/>
      <c r="CT115" s="50"/>
      <c r="CU115" s="50"/>
      <c r="CV115" s="50"/>
      <c r="CW115" s="50"/>
      <c r="CX115" s="50"/>
      <c r="CY115" s="50"/>
      <c r="CZ115" s="50"/>
      <c r="DA115" s="50"/>
      <c r="DB115" s="50"/>
      <c r="DC115" s="50"/>
      <c r="DD115" s="50"/>
      <c r="DE115" s="50"/>
      <c r="DF115" s="50"/>
      <c r="DG115" s="50"/>
      <c r="DH115" s="50"/>
      <c r="DI115" s="50"/>
      <c r="DJ115" s="50"/>
      <c r="DK115" s="50"/>
      <c r="DL115" s="50"/>
      <c r="DM115" s="50"/>
      <c r="DN115" s="50"/>
      <c r="DO115" s="50"/>
      <c r="DP115" s="50"/>
      <c r="DQ115" s="50"/>
      <c r="DR115" s="50"/>
      <c r="DS115" s="50"/>
      <c r="DT115" s="50"/>
      <c r="DU115" s="50"/>
      <c r="DV115" s="50"/>
      <c r="DW115" s="50"/>
      <c r="DX115" s="50"/>
      <c r="DY115" s="50"/>
      <c r="DZ115" s="50"/>
      <c r="EA115" s="50"/>
      <c r="EB115" s="50"/>
      <c r="EC115" s="50"/>
      <c r="ED115" s="50"/>
      <c r="EE115" s="50"/>
    </row>
    <row r="116" spans="1:135" s="2" customFormat="1" ht="13.5" x14ac:dyDescent="0.25">
      <c r="A116" s="2114" t="s">
        <v>177</v>
      </c>
      <c r="B116" s="2116" t="s">
        <v>8</v>
      </c>
      <c r="C116" s="2117"/>
      <c r="D116" s="2118"/>
      <c r="E116" s="2122" t="s">
        <v>9</v>
      </c>
      <c r="F116" s="2123"/>
      <c r="G116" s="2123"/>
      <c r="H116" s="2123"/>
      <c r="I116" s="2123"/>
      <c r="J116" s="2123"/>
      <c r="K116" s="2123"/>
      <c r="L116" s="2123"/>
      <c r="M116" s="2123"/>
      <c r="N116" s="2123"/>
      <c r="O116" s="2123"/>
      <c r="P116" s="2123"/>
      <c r="Q116" s="2123"/>
      <c r="R116" s="2123"/>
      <c r="S116" s="2123"/>
      <c r="T116" s="2123"/>
      <c r="U116" s="2123"/>
      <c r="V116" s="2123"/>
      <c r="W116" s="2123"/>
      <c r="X116" s="2123"/>
      <c r="Y116" s="2123"/>
      <c r="Z116" s="2123"/>
      <c r="AA116" s="2123"/>
      <c r="AB116" s="2123"/>
      <c r="AC116" s="2123"/>
      <c r="AD116" s="2123"/>
      <c r="AE116" s="2123"/>
      <c r="AF116" s="2123"/>
      <c r="AG116" s="2123"/>
      <c r="AH116" s="2123"/>
      <c r="AI116" s="2123"/>
      <c r="AJ116" s="2123"/>
      <c r="AK116" s="2123"/>
      <c r="AL116" s="2123"/>
      <c r="AM116" s="2123"/>
      <c r="AN116" s="2124"/>
      <c r="AO116" s="2129" t="s">
        <v>178</v>
      </c>
      <c r="AP116" s="2129" t="s">
        <v>179</v>
      </c>
      <c r="AQ116" s="2131" t="s">
        <v>180</v>
      </c>
      <c r="AR116" s="2133" t="s">
        <v>13</v>
      </c>
      <c r="BV116" s="50"/>
      <c r="BW116" s="50"/>
      <c r="BX116" s="51"/>
      <c r="BY116" s="50"/>
      <c r="BZ116" s="50"/>
      <c r="CA116" s="50"/>
      <c r="CB116" s="50"/>
      <c r="CC116" s="50"/>
      <c r="CD116" s="50"/>
      <c r="CE116" s="50"/>
      <c r="CF116" s="50"/>
      <c r="CG116" s="50"/>
      <c r="CH116" s="50"/>
      <c r="CI116" s="50"/>
      <c r="CJ116" s="50"/>
      <c r="CK116" s="50"/>
      <c r="CL116" s="50"/>
      <c r="CM116" s="50"/>
      <c r="CN116" s="50"/>
      <c r="CO116" s="50"/>
      <c r="CP116" s="50"/>
      <c r="CQ116" s="50"/>
      <c r="CR116" s="50"/>
      <c r="CS116" s="50"/>
      <c r="CT116" s="50"/>
      <c r="CU116" s="50"/>
      <c r="CV116" s="50"/>
      <c r="CW116" s="50"/>
      <c r="CX116" s="50"/>
      <c r="CY116" s="50"/>
      <c r="CZ116" s="50"/>
      <c r="DA116" s="50"/>
      <c r="DB116" s="50"/>
      <c r="DC116" s="50"/>
      <c r="DD116" s="50"/>
      <c r="DE116" s="50"/>
      <c r="DF116" s="50"/>
      <c r="DG116" s="50"/>
      <c r="DH116" s="50"/>
      <c r="DI116" s="50"/>
      <c r="DJ116" s="50"/>
      <c r="DK116" s="50"/>
      <c r="DL116" s="50"/>
      <c r="DM116" s="50"/>
      <c r="DN116" s="50"/>
      <c r="DO116" s="50"/>
      <c r="DP116" s="50"/>
      <c r="DQ116" s="50"/>
      <c r="DR116" s="50"/>
      <c r="DS116" s="50"/>
      <c r="DT116" s="50"/>
      <c r="DU116" s="50"/>
      <c r="DV116" s="50"/>
      <c r="DW116" s="50"/>
      <c r="DX116" s="50"/>
      <c r="DY116" s="50"/>
      <c r="DZ116" s="50"/>
      <c r="EA116" s="50"/>
      <c r="EB116" s="50"/>
      <c r="EC116" s="50"/>
      <c r="ED116" s="50"/>
      <c r="EE116" s="50"/>
    </row>
    <row r="117" spans="1:135" s="2" customFormat="1" ht="13.5" x14ac:dyDescent="0.25">
      <c r="A117" s="2006"/>
      <c r="B117" s="2119"/>
      <c r="C117" s="2120"/>
      <c r="D117" s="2121"/>
      <c r="E117" s="2127" t="s">
        <v>55</v>
      </c>
      <c r="F117" s="2126"/>
      <c r="G117" s="2127" t="s">
        <v>16</v>
      </c>
      <c r="H117" s="2126"/>
      <c r="I117" s="2127" t="s">
        <v>17</v>
      </c>
      <c r="J117" s="2126"/>
      <c r="K117" s="2127" t="s">
        <v>18</v>
      </c>
      <c r="L117" s="2126"/>
      <c r="M117" s="2127" t="s">
        <v>19</v>
      </c>
      <c r="N117" s="2126"/>
      <c r="O117" s="2127" t="s">
        <v>20</v>
      </c>
      <c r="P117" s="2126"/>
      <c r="Q117" s="2125" t="s">
        <v>21</v>
      </c>
      <c r="R117" s="2126"/>
      <c r="S117" s="2127" t="s">
        <v>22</v>
      </c>
      <c r="T117" s="2126"/>
      <c r="U117" s="2125" t="s">
        <v>23</v>
      </c>
      <c r="V117" s="2128"/>
      <c r="W117" s="2149" t="s">
        <v>24</v>
      </c>
      <c r="X117" s="2128"/>
      <c r="Y117" s="2149" t="s">
        <v>25</v>
      </c>
      <c r="Z117" s="2125"/>
      <c r="AA117" s="2127" t="s">
        <v>26</v>
      </c>
      <c r="AB117" s="2126"/>
      <c r="AC117" s="2125" t="s">
        <v>27</v>
      </c>
      <c r="AD117" s="2125"/>
      <c r="AE117" s="2127" t="s">
        <v>28</v>
      </c>
      <c r="AF117" s="2126"/>
      <c r="AG117" s="2127" t="s">
        <v>29</v>
      </c>
      <c r="AH117" s="2126"/>
      <c r="AI117" s="2127" t="s">
        <v>30</v>
      </c>
      <c r="AJ117" s="2126"/>
      <c r="AK117" s="2127" t="s">
        <v>31</v>
      </c>
      <c r="AL117" s="2126"/>
      <c r="AM117" s="2125" t="s">
        <v>32</v>
      </c>
      <c r="AN117" s="2126"/>
      <c r="AO117" s="2129"/>
      <c r="AP117" s="2129"/>
      <c r="AQ117" s="2023"/>
      <c r="AR117" s="1925"/>
      <c r="BV117" s="50"/>
      <c r="BW117" s="50"/>
      <c r="BX117" s="51"/>
      <c r="BY117" s="50"/>
      <c r="BZ117" s="50"/>
      <c r="CA117" s="50"/>
      <c r="CB117" s="50"/>
      <c r="CC117" s="50"/>
      <c r="CD117" s="50"/>
      <c r="CE117" s="50"/>
      <c r="CF117" s="50"/>
      <c r="CG117" s="50"/>
      <c r="CH117" s="50"/>
      <c r="CI117" s="50"/>
      <c r="CJ117" s="50"/>
      <c r="CK117" s="50"/>
      <c r="CL117" s="50"/>
      <c r="CM117" s="50"/>
      <c r="CN117" s="50"/>
      <c r="CO117" s="50"/>
      <c r="CP117" s="50"/>
      <c r="CQ117" s="50"/>
      <c r="CR117" s="50"/>
      <c r="CS117" s="50"/>
      <c r="CT117" s="50"/>
      <c r="CU117" s="50"/>
      <c r="CV117" s="50"/>
      <c r="CW117" s="50"/>
      <c r="CX117" s="50"/>
      <c r="CY117" s="50"/>
      <c r="CZ117" s="50"/>
      <c r="DA117" s="50"/>
      <c r="DB117" s="50"/>
      <c r="DC117" s="50"/>
      <c r="DD117" s="50"/>
      <c r="DE117" s="50"/>
      <c r="DF117" s="50"/>
      <c r="DG117" s="50"/>
      <c r="DH117" s="50"/>
      <c r="DI117" s="50"/>
      <c r="DJ117" s="50"/>
      <c r="DK117" s="50"/>
      <c r="DL117" s="50"/>
      <c r="DM117" s="50"/>
      <c r="DN117" s="50"/>
      <c r="DO117" s="50"/>
      <c r="DP117" s="50"/>
      <c r="DQ117" s="50"/>
      <c r="DR117" s="50"/>
      <c r="DS117" s="50"/>
      <c r="DT117" s="50"/>
      <c r="DU117" s="50"/>
      <c r="DV117" s="50"/>
      <c r="DW117" s="50"/>
      <c r="DX117" s="50"/>
      <c r="DY117" s="50"/>
      <c r="DZ117" s="50"/>
      <c r="EA117" s="50"/>
      <c r="EB117" s="50"/>
      <c r="EC117" s="50"/>
      <c r="ED117" s="50"/>
      <c r="EE117" s="50"/>
    </row>
    <row r="118" spans="1:135" s="2" customFormat="1" ht="13.5" x14ac:dyDescent="0.25">
      <c r="A118" s="2115"/>
      <c r="B118" s="420" t="s">
        <v>33</v>
      </c>
      <c r="C118" s="421" t="s">
        <v>34</v>
      </c>
      <c r="D118" s="422" t="s">
        <v>35</v>
      </c>
      <c r="E118" s="423" t="s">
        <v>34</v>
      </c>
      <c r="F118" s="424" t="s">
        <v>35</v>
      </c>
      <c r="G118" s="423" t="s">
        <v>34</v>
      </c>
      <c r="H118" s="424" t="s">
        <v>35</v>
      </c>
      <c r="I118" s="423" t="s">
        <v>34</v>
      </c>
      <c r="J118" s="424" t="s">
        <v>35</v>
      </c>
      <c r="K118" s="423" t="s">
        <v>34</v>
      </c>
      <c r="L118" s="424" t="s">
        <v>35</v>
      </c>
      <c r="M118" s="423" t="s">
        <v>34</v>
      </c>
      <c r="N118" s="424" t="s">
        <v>35</v>
      </c>
      <c r="O118" s="423" t="s">
        <v>34</v>
      </c>
      <c r="P118" s="424" t="s">
        <v>35</v>
      </c>
      <c r="Q118" s="425" t="s">
        <v>34</v>
      </c>
      <c r="R118" s="424" t="s">
        <v>35</v>
      </c>
      <c r="S118" s="423" t="s">
        <v>34</v>
      </c>
      <c r="T118" s="424" t="s">
        <v>35</v>
      </c>
      <c r="U118" s="425" t="s">
        <v>34</v>
      </c>
      <c r="V118" s="426" t="s">
        <v>35</v>
      </c>
      <c r="W118" s="423" t="s">
        <v>34</v>
      </c>
      <c r="X118" s="426" t="s">
        <v>35</v>
      </c>
      <c r="Y118" s="423" t="s">
        <v>34</v>
      </c>
      <c r="Z118" s="426" t="s">
        <v>35</v>
      </c>
      <c r="AA118" s="423" t="s">
        <v>34</v>
      </c>
      <c r="AB118" s="426" t="s">
        <v>35</v>
      </c>
      <c r="AC118" s="423" t="s">
        <v>34</v>
      </c>
      <c r="AD118" s="426" t="s">
        <v>35</v>
      </c>
      <c r="AE118" s="423" t="s">
        <v>34</v>
      </c>
      <c r="AF118" s="426" t="s">
        <v>35</v>
      </c>
      <c r="AG118" s="423" t="s">
        <v>34</v>
      </c>
      <c r="AH118" s="426" t="s">
        <v>35</v>
      </c>
      <c r="AI118" s="423" t="s">
        <v>34</v>
      </c>
      <c r="AJ118" s="426" t="s">
        <v>35</v>
      </c>
      <c r="AK118" s="423" t="s">
        <v>34</v>
      </c>
      <c r="AL118" s="426" t="s">
        <v>35</v>
      </c>
      <c r="AM118" s="423" t="s">
        <v>34</v>
      </c>
      <c r="AN118" s="424" t="s">
        <v>35</v>
      </c>
      <c r="AO118" s="2130"/>
      <c r="AP118" s="2130"/>
      <c r="AQ118" s="2132"/>
      <c r="AR118" s="2134"/>
      <c r="BV118" s="50"/>
      <c r="BW118" s="50"/>
      <c r="BX118" s="51"/>
      <c r="BY118" s="50"/>
      <c r="BZ118" s="50"/>
      <c r="CA118" s="50"/>
      <c r="CB118" s="50"/>
      <c r="CC118" s="50"/>
      <c r="CD118" s="50"/>
      <c r="CE118" s="50"/>
      <c r="CF118" s="50"/>
      <c r="CG118" s="50"/>
      <c r="CH118" s="50"/>
      <c r="CI118" s="50"/>
      <c r="CJ118" s="50"/>
      <c r="CK118" s="50"/>
      <c r="CL118" s="50"/>
      <c r="CM118" s="50"/>
      <c r="CN118" s="50"/>
      <c r="CO118" s="50"/>
      <c r="CP118" s="50"/>
      <c r="CQ118" s="50"/>
      <c r="CR118" s="50"/>
      <c r="CS118" s="50"/>
      <c r="CT118" s="50"/>
      <c r="CU118" s="50"/>
      <c r="CV118" s="50"/>
      <c r="CW118" s="50"/>
      <c r="CX118" s="50"/>
      <c r="CY118" s="50"/>
      <c r="CZ118" s="50"/>
      <c r="DA118" s="50"/>
      <c r="DB118" s="50"/>
      <c r="DC118" s="50"/>
      <c r="DD118" s="50"/>
      <c r="DE118" s="50"/>
      <c r="DF118" s="50"/>
      <c r="DG118" s="50"/>
      <c r="DH118" s="50"/>
      <c r="DI118" s="50"/>
      <c r="DJ118" s="50"/>
      <c r="DK118" s="50"/>
      <c r="DL118" s="50"/>
      <c r="DM118" s="50"/>
      <c r="DN118" s="50"/>
      <c r="DO118" s="50"/>
      <c r="DP118" s="50"/>
      <c r="DQ118" s="50"/>
      <c r="DR118" s="50"/>
      <c r="DS118" s="50"/>
      <c r="DT118" s="50"/>
      <c r="DU118" s="50"/>
      <c r="DV118" s="50"/>
      <c r="DW118" s="50"/>
      <c r="DX118" s="50"/>
      <c r="DY118" s="50"/>
      <c r="DZ118" s="50"/>
      <c r="EA118" s="50"/>
      <c r="EB118" s="50"/>
      <c r="EC118" s="50"/>
      <c r="ED118" s="50"/>
      <c r="EE118" s="50"/>
    </row>
    <row r="119" spans="1:135" s="2" customFormat="1" ht="20.5" x14ac:dyDescent="0.25">
      <c r="A119" s="427" t="s">
        <v>181</v>
      </c>
      <c r="B119" s="428"/>
      <c r="C119" s="429"/>
      <c r="D119" s="430"/>
      <c r="E119" s="431"/>
      <c r="F119" s="432"/>
      <c r="G119" s="431"/>
      <c r="H119" s="433"/>
      <c r="I119" s="431"/>
      <c r="J119" s="433"/>
      <c r="K119" s="431"/>
      <c r="L119" s="433"/>
      <c r="M119" s="431"/>
      <c r="N119" s="433"/>
      <c r="O119" s="431"/>
      <c r="P119" s="433"/>
      <c r="Q119" s="434"/>
      <c r="R119" s="433"/>
      <c r="S119" s="431"/>
      <c r="T119" s="433"/>
      <c r="U119" s="434"/>
      <c r="V119" s="435"/>
      <c r="W119" s="435"/>
      <c r="X119" s="435"/>
      <c r="Y119" s="435"/>
      <c r="Z119" s="435"/>
      <c r="AA119" s="435"/>
      <c r="AB119" s="435"/>
      <c r="AC119" s="435"/>
      <c r="AD119" s="435"/>
      <c r="AE119" s="435"/>
      <c r="AF119" s="435"/>
      <c r="AG119" s="435"/>
      <c r="AH119" s="435"/>
      <c r="AI119" s="435"/>
      <c r="AJ119" s="435"/>
      <c r="AK119" s="435"/>
      <c r="AL119" s="436"/>
      <c r="AM119" s="436"/>
      <c r="AN119" s="433"/>
      <c r="AO119" s="437"/>
      <c r="AP119" s="437"/>
      <c r="AQ119" s="438"/>
      <c r="AR119" s="438"/>
      <c r="BV119" s="50"/>
      <c r="BW119" s="50"/>
      <c r="BX119" s="51"/>
      <c r="BY119" s="50"/>
      <c r="BZ119" s="50"/>
      <c r="CA119" s="50"/>
      <c r="CB119" s="50"/>
      <c r="CC119" s="50"/>
      <c r="CD119" s="50"/>
      <c r="CE119" s="50"/>
      <c r="CF119" s="50"/>
      <c r="CG119" s="50"/>
      <c r="CH119" s="50"/>
      <c r="CI119" s="50"/>
      <c r="CJ119" s="50"/>
      <c r="CK119" s="50"/>
      <c r="CL119" s="50"/>
      <c r="CM119" s="50"/>
      <c r="CN119" s="50"/>
      <c r="CO119" s="50"/>
      <c r="CP119" s="50"/>
      <c r="CQ119" s="50"/>
      <c r="CR119" s="50"/>
      <c r="CS119" s="50"/>
      <c r="CT119" s="50"/>
      <c r="CU119" s="50"/>
      <c r="CV119" s="50"/>
      <c r="CW119" s="50"/>
      <c r="CX119" s="50"/>
      <c r="CY119" s="50"/>
      <c r="CZ119" s="50"/>
      <c r="DA119" s="50"/>
      <c r="DB119" s="50"/>
      <c r="DC119" s="50"/>
      <c r="DD119" s="50"/>
      <c r="DE119" s="50"/>
      <c r="DF119" s="50"/>
      <c r="DG119" s="50"/>
      <c r="DH119" s="50"/>
      <c r="DI119" s="50"/>
      <c r="DJ119" s="50"/>
      <c r="DK119" s="50"/>
      <c r="DL119" s="50"/>
      <c r="DM119" s="50"/>
      <c r="DN119" s="50"/>
      <c r="DO119" s="50"/>
      <c r="DP119" s="50"/>
      <c r="DQ119" s="50"/>
      <c r="DR119" s="50"/>
      <c r="DS119" s="50"/>
      <c r="DT119" s="50"/>
      <c r="DU119" s="50"/>
      <c r="DV119" s="50"/>
      <c r="DW119" s="50"/>
      <c r="DX119" s="50"/>
      <c r="DY119" s="50"/>
      <c r="DZ119" s="50"/>
      <c r="EA119" s="50"/>
      <c r="EB119" s="50"/>
      <c r="EC119" s="50"/>
      <c r="ED119" s="50"/>
      <c r="EE119" s="50"/>
    </row>
    <row r="120" spans="1:135" s="2" customFormat="1" ht="13.5" x14ac:dyDescent="0.25">
      <c r="A120" s="439" t="s">
        <v>182</v>
      </c>
      <c r="B120" s="428" t="s">
        <v>52</v>
      </c>
      <c r="C120" s="429"/>
      <c r="D120" s="440"/>
      <c r="E120" s="441"/>
      <c r="F120" s="442"/>
      <c r="G120" s="441"/>
      <c r="H120" s="443"/>
      <c r="I120" s="441"/>
      <c r="J120" s="443"/>
      <c r="K120" s="441"/>
      <c r="L120" s="443"/>
      <c r="M120" s="441"/>
      <c r="N120" s="443"/>
      <c r="O120" s="441"/>
      <c r="P120" s="443"/>
      <c r="Q120" s="444"/>
      <c r="R120" s="443"/>
      <c r="S120" s="441"/>
      <c r="T120" s="443"/>
      <c r="U120" s="444"/>
      <c r="V120" s="445"/>
      <c r="W120" s="445"/>
      <c r="X120" s="445"/>
      <c r="Y120" s="445"/>
      <c r="Z120" s="445"/>
      <c r="AA120" s="445"/>
      <c r="AB120" s="445"/>
      <c r="AC120" s="445"/>
      <c r="AD120" s="445"/>
      <c r="AE120" s="445"/>
      <c r="AF120" s="445"/>
      <c r="AG120" s="445"/>
      <c r="AH120" s="445"/>
      <c r="AI120" s="445"/>
      <c r="AJ120" s="445"/>
      <c r="AK120" s="445"/>
      <c r="AL120" s="446"/>
      <c r="AM120" s="446"/>
      <c r="AN120" s="443"/>
      <c r="AO120" s="437"/>
      <c r="AP120" s="437"/>
      <c r="AQ120" s="447"/>
      <c r="AR120" s="447"/>
      <c r="BV120" s="50"/>
      <c r="BW120" s="50"/>
      <c r="BX120" s="51"/>
      <c r="BY120" s="50"/>
      <c r="BZ120" s="50"/>
      <c r="CA120" s="50"/>
      <c r="CB120" s="50"/>
      <c r="CC120" s="50"/>
      <c r="CD120" s="50"/>
      <c r="CE120" s="50"/>
      <c r="CF120" s="50"/>
      <c r="CG120" s="50"/>
      <c r="CH120" s="50"/>
      <c r="CI120" s="50"/>
      <c r="CJ120" s="50"/>
      <c r="CK120" s="50"/>
      <c r="CL120" s="50"/>
      <c r="CM120" s="50"/>
      <c r="CN120" s="50"/>
      <c r="CO120" s="50"/>
      <c r="CP120" s="50"/>
      <c r="CQ120" s="50"/>
      <c r="CR120" s="50"/>
      <c r="CS120" s="50"/>
      <c r="CT120" s="50"/>
      <c r="CU120" s="50"/>
      <c r="CV120" s="50"/>
      <c r="CW120" s="50"/>
      <c r="CX120" s="50"/>
      <c r="CY120" s="50"/>
      <c r="CZ120" s="50"/>
      <c r="DA120" s="50"/>
      <c r="DB120" s="50"/>
      <c r="DC120" s="50"/>
      <c r="DD120" s="50"/>
      <c r="DE120" s="50"/>
      <c r="DF120" s="50"/>
      <c r="DG120" s="50"/>
      <c r="DH120" s="50"/>
      <c r="DI120" s="50"/>
      <c r="DJ120" s="50"/>
      <c r="DK120" s="50"/>
      <c r="DL120" s="50"/>
      <c r="DM120" s="50"/>
      <c r="DN120" s="50"/>
      <c r="DO120" s="50"/>
      <c r="DP120" s="50"/>
      <c r="DQ120" s="50"/>
      <c r="DR120" s="50"/>
      <c r="DS120" s="50"/>
      <c r="DT120" s="50"/>
      <c r="DU120" s="50"/>
      <c r="DV120" s="50"/>
      <c r="DW120" s="50"/>
      <c r="DX120" s="50"/>
      <c r="DY120" s="50"/>
      <c r="DZ120" s="50"/>
      <c r="EA120" s="50"/>
      <c r="EB120" s="50"/>
      <c r="EC120" s="50"/>
      <c r="ED120" s="50"/>
      <c r="EE120" s="50"/>
    </row>
    <row r="121" spans="1:135" s="10" customFormat="1" ht="13.5" x14ac:dyDescent="0.25">
      <c r="A121" s="448" t="s">
        <v>183</v>
      </c>
      <c r="B121" s="449"/>
      <c r="C121" s="450"/>
      <c r="D121" s="451"/>
      <c r="E121" s="167"/>
      <c r="F121" s="452"/>
      <c r="G121" s="167"/>
      <c r="H121" s="166"/>
      <c r="I121" s="167"/>
      <c r="J121" s="166"/>
      <c r="K121" s="167"/>
      <c r="L121" s="166"/>
      <c r="M121" s="167"/>
      <c r="N121" s="166"/>
      <c r="O121" s="167"/>
      <c r="P121" s="166"/>
      <c r="Q121" s="453"/>
      <c r="R121" s="166"/>
      <c r="S121" s="167"/>
      <c r="T121" s="166"/>
      <c r="U121" s="453"/>
      <c r="V121" s="165"/>
      <c r="W121" s="165"/>
      <c r="X121" s="165"/>
      <c r="Y121" s="165"/>
      <c r="Z121" s="165"/>
      <c r="AA121" s="165"/>
      <c r="AB121" s="165"/>
      <c r="AC121" s="165"/>
      <c r="AD121" s="165"/>
      <c r="AE121" s="165"/>
      <c r="AF121" s="165"/>
      <c r="AG121" s="165"/>
      <c r="AH121" s="165"/>
      <c r="AI121" s="165"/>
      <c r="AJ121" s="165"/>
      <c r="AK121" s="165"/>
      <c r="AL121" s="454"/>
      <c r="AM121" s="454"/>
      <c r="AN121" s="166"/>
      <c r="AO121" s="455"/>
      <c r="AP121" s="456"/>
      <c r="AQ121" s="457"/>
      <c r="AR121" s="458"/>
      <c r="AS121" s="2"/>
      <c r="BV121" s="97"/>
      <c r="BW121" s="97"/>
      <c r="BX121" s="98"/>
      <c r="BY121" s="97"/>
      <c r="BZ121" s="97"/>
      <c r="CA121" s="97"/>
      <c r="CB121" s="97"/>
      <c r="CC121" s="97"/>
      <c r="CD121" s="97"/>
      <c r="CE121" s="97"/>
      <c r="CF121" s="97"/>
      <c r="CG121" s="97"/>
      <c r="CH121" s="97"/>
      <c r="CI121" s="97"/>
      <c r="CJ121" s="97"/>
      <c r="CK121" s="97"/>
      <c r="CL121" s="97"/>
      <c r="CM121" s="97"/>
      <c r="CN121" s="97"/>
      <c r="CO121" s="97"/>
      <c r="CP121" s="97"/>
      <c r="CQ121" s="97"/>
      <c r="CR121" s="97"/>
      <c r="CS121" s="97"/>
      <c r="CT121" s="97"/>
      <c r="CU121" s="97"/>
      <c r="CV121" s="97"/>
      <c r="CW121" s="97"/>
      <c r="CX121" s="97"/>
      <c r="CY121" s="97"/>
      <c r="CZ121" s="97"/>
      <c r="DA121" s="97"/>
      <c r="DB121" s="97"/>
      <c r="DC121" s="97"/>
      <c r="DD121" s="97"/>
      <c r="DE121" s="97"/>
      <c r="DF121" s="97"/>
      <c r="DG121" s="97"/>
      <c r="DH121" s="97"/>
      <c r="DI121" s="97"/>
      <c r="DJ121" s="97"/>
      <c r="DK121" s="97"/>
      <c r="DL121" s="97"/>
      <c r="DM121" s="97"/>
      <c r="DN121" s="97"/>
      <c r="DO121" s="97"/>
      <c r="DP121" s="97"/>
      <c r="DQ121" s="97"/>
      <c r="DR121" s="97"/>
      <c r="DS121" s="97"/>
      <c r="DT121" s="97"/>
      <c r="DU121" s="97"/>
      <c r="DV121" s="97"/>
      <c r="DW121" s="97"/>
      <c r="DX121" s="97"/>
      <c r="DY121" s="97"/>
      <c r="DZ121" s="97"/>
      <c r="EA121" s="97"/>
      <c r="EB121" s="97"/>
      <c r="EC121" s="97"/>
      <c r="ED121" s="97"/>
      <c r="EE121" s="97"/>
    </row>
    <row r="122" spans="1:135" s="203" customFormat="1" ht="13.5" x14ac:dyDescent="0.25">
      <c r="A122" s="238" t="s">
        <v>184</v>
      </c>
      <c r="B122" s="459"/>
      <c r="C122" s="459"/>
      <c r="D122" s="460"/>
      <c r="E122" s="460"/>
      <c r="F122" s="461"/>
      <c r="G122" s="461"/>
      <c r="H122" s="461"/>
      <c r="I122" s="461"/>
      <c r="J122" s="461"/>
      <c r="K122" s="461"/>
      <c r="L122" s="462"/>
      <c r="M122" s="462"/>
      <c r="N122" s="462"/>
      <c r="O122" s="462"/>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BV122" s="204"/>
      <c r="BW122" s="204"/>
      <c r="BX122" s="204"/>
      <c r="BY122" s="204"/>
      <c r="BZ122" s="204"/>
      <c r="CA122" s="205"/>
      <c r="CB122" s="205"/>
      <c r="CC122" s="205"/>
      <c r="CD122" s="205"/>
      <c r="CE122" s="205"/>
      <c r="CF122" s="205"/>
      <c r="CG122" s="205"/>
      <c r="CH122" s="205"/>
      <c r="CI122" s="205"/>
      <c r="CJ122" s="205"/>
      <c r="CK122" s="205"/>
      <c r="CL122" s="205"/>
      <c r="CM122" s="205"/>
      <c r="CN122" s="205"/>
      <c r="CO122" s="205"/>
      <c r="CP122" s="205"/>
      <c r="CQ122" s="205"/>
      <c r="CR122" s="205"/>
      <c r="CS122" s="205"/>
      <c r="CT122" s="205"/>
      <c r="CU122" s="205"/>
      <c r="CV122" s="205"/>
      <c r="CW122" s="205"/>
      <c r="CX122" s="205"/>
      <c r="CY122" s="205"/>
      <c r="CZ122" s="205"/>
      <c r="DA122" s="205"/>
      <c r="DB122" s="205"/>
      <c r="DC122" s="205"/>
      <c r="DD122" s="205"/>
      <c r="DE122" s="205"/>
      <c r="DF122" s="205"/>
      <c r="DG122" s="205"/>
      <c r="DH122" s="205"/>
      <c r="DI122" s="205"/>
      <c r="DJ122" s="205"/>
      <c r="DK122" s="205"/>
      <c r="DL122" s="205"/>
      <c r="DM122" s="205"/>
      <c r="DN122" s="205"/>
      <c r="DO122" s="205"/>
      <c r="DP122" s="205"/>
      <c r="DQ122" s="205"/>
      <c r="DR122" s="205"/>
      <c r="DS122" s="205"/>
      <c r="DT122" s="205"/>
      <c r="DU122" s="205"/>
      <c r="DV122" s="205"/>
      <c r="DW122" s="205"/>
      <c r="DX122" s="205"/>
      <c r="DY122" s="205"/>
      <c r="DZ122" s="205"/>
      <c r="EA122" s="204"/>
      <c r="EB122" s="204"/>
      <c r="EC122" s="204"/>
      <c r="ED122" s="204"/>
      <c r="EE122" s="204"/>
    </row>
    <row r="123" spans="1:135" s="203" customFormat="1" ht="13.5" x14ac:dyDescent="0.25">
      <c r="A123" s="2135" t="s">
        <v>185</v>
      </c>
      <c r="B123" s="2136"/>
      <c r="C123" s="2139" t="s">
        <v>36</v>
      </c>
      <c r="D123" s="2141" t="s">
        <v>80</v>
      </c>
      <c r="E123" s="2142"/>
      <c r="F123" s="2142"/>
      <c r="G123" s="2142"/>
      <c r="H123" s="2143"/>
      <c r="I123" s="2144" t="s">
        <v>104</v>
      </c>
      <c r="J123" s="2146" t="s">
        <v>10</v>
      </c>
      <c r="K123" s="2148" t="s">
        <v>11</v>
      </c>
      <c r="BV123" s="204"/>
      <c r="BW123" s="204"/>
      <c r="BX123" s="204"/>
      <c r="BY123" s="204"/>
      <c r="BZ123" s="204"/>
      <c r="CA123" s="205"/>
      <c r="CB123" s="205"/>
      <c r="CC123" s="205"/>
      <c r="CD123" s="205"/>
      <c r="CE123" s="205"/>
      <c r="CF123" s="205"/>
      <c r="CG123" s="205"/>
      <c r="CH123" s="205"/>
      <c r="CI123" s="205"/>
      <c r="CJ123" s="205"/>
      <c r="CK123" s="205"/>
      <c r="CL123" s="205"/>
      <c r="CM123" s="205"/>
      <c r="CN123" s="205"/>
      <c r="CO123" s="205"/>
      <c r="CP123" s="205"/>
      <c r="CQ123" s="205"/>
      <c r="CR123" s="205"/>
      <c r="CS123" s="205"/>
      <c r="CT123" s="205"/>
      <c r="CU123" s="205"/>
      <c r="CV123" s="205"/>
      <c r="CW123" s="205"/>
      <c r="CX123" s="205"/>
      <c r="CY123" s="205"/>
      <c r="CZ123" s="205"/>
      <c r="DA123" s="205"/>
      <c r="DB123" s="205"/>
      <c r="DC123" s="205"/>
      <c r="DD123" s="205"/>
      <c r="DE123" s="205"/>
      <c r="DF123" s="205"/>
      <c r="DG123" s="205"/>
      <c r="DH123" s="205"/>
      <c r="DI123" s="205"/>
      <c r="DJ123" s="205"/>
      <c r="DK123" s="205"/>
      <c r="DL123" s="205"/>
      <c r="DM123" s="205"/>
      <c r="DN123" s="205"/>
      <c r="DO123" s="205"/>
      <c r="DP123" s="205"/>
      <c r="DQ123" s="205"/>
      <c r="DR123" s="205"/>
      <c r="DS123" s="205"/>
      <c r="DT123" s="205"/>
      <c r="DU123" s="205"/>
      <c r="DV123" s="205"/>
      <c r="DW123" s="205"/>
      <c r="DX123" s="205"/>
      <c r="DY123" s="205"/>
      <c r="DZ123" s="205"/>
      <c r="EA123" s="204"/>
      <c r="EB123" s="204"/>
      <c r="EC123" s="204"/>
      <c r="ED123" s="204"/>
      <c r="EE123" s="204"/>
    </row>
    <row r="124" spans="1:135" s="203" customFormat="1" ht="28.15" customHeight="1" x14ac:dyDescent="0.25">
      <c r="A124" s="2137"/>
      <c r="B124" s="2138"/>
      <c r="C124" s="2140"/>
      <c r="D124" s="463" t="s">
        <v>186</v>
      </c>
      <c r="E124" s="464" t="s">
        <v>187</v>
      </c>
      <c r="F124" s="464" t="s">
        <v>188</v>
      </c>
      <c r="G124" s="464" t="s">
        <v>189</v>
      </c>
      <c r="H124" s="465" t="s">
        <v>190</v>
      </c>
      <c r="I124" s="2145"/>
      <c r="J124" s="2147"/>
      <c r="K124" s="2148"/>
      <c r="BV124" s="204"/>
      <c r="BW124" s="204"/>
      <c r="BX124" s="204"/>
      <c r="BY124" s="204"/>
      <c r="BZ124" s="204"/>
      <c r="CA124" s="205"/>
      <c r="CB124" s="205"/>
      <c r="CC124" s="205"/>
      <c r="CD124" s="205"/>
      <c r="CE124" s="205"/>
      <c r="CF124" s="205"/>
      <c r="CG124" s="205"/>
      <c r="CH124" s="205"/>
      <c r="CI124" s="205"/>
      <c r="CJ124" s="205"/>
      <c r="CK124" s="205"/>
      <c r="CL124" s="205"/>
      <c r="CM124" s="205"/>
      <c r="CN124" s="205"/>
      <c r="CO124" s="205"/>
      <c r="CP124" s="205"/>
      <c r="CQ124" s="205"/>
      <c r="CR124" s="205"/>
      <c r="CS124" s="205"/>
      <c r="CT124" s="205"/>
      <c r="CU124" s="205"/>
      <c r="CV124" s="205"/>
      <c r="CW124" s="205"/>
      <c r="CX124" s="205"/>
      <c r="CY124" s="205"/>
      <c r="CZ124" s="205"/>
      <c r="DA124" s="205"/>
      <c r="DB124" s="205">
        <v>0</v>
      </c>
      <c r="DC124" s="205"/>
      <c r="DD124" s="205">
        <v>0</v>
      </c>
      <c r="DE124" s="205"/>
      <c r="DF124" s="205"/>
      <c r="DG124" s="205"/>
      <c r="DH124" s="205"/>
      <c r="DI124" s="205"/>
      <c r="DJ124" s="205"/>
      <c r="DK124" s="205"/>
      <c r="DL124" s="205"/>
      <c r="DM124" s="205"/>
      <c r="DN124" s="205"/>
      <c r="DO124" s="205"/>
      <c r="DP124" s="205"/>
      <c r="DQ124" s="205"/>
      <c r="DR124" s="205"/>
      <c r="DS124" s="205"/>
      <c r="DT124" s="205"/>
      <c r="DU124" s="205"/>
      <c r="DV124" s="205"/>
      <c r="DW124" s="205"/>
      <c r="DX124" s="205"/>
      <c r="DY124" s="205"/>
      <c r="DZ124" s="205"/>
      <c r="EA124" s="204"/>
      <c r="EB124" s="204"/>
      <c r="EC124" s="204"/>
      <c r="ED124" s="204"/>
      <c r="EE124" s="204"/>
    </row>
    <row r="125" spans="1:135" s="203" customFormat="1" ht="26.5" customHeight="1" x14ac:dyDescent="0.25">
      <c r="A125" s="2158" t="s">
        <v>191</v>
      </c>
      <c r="B125" s="466" t="s">
        <v>192</v>
      </c>
      <c r="C125" s="467">
        <f>SUM(D125:H125)</f>
        <v>0</v>
      </c>
      <c r="D125" s="468"/>
      <c r="E125" s="469"/>
      <c r="F125" s="469"/>
      <c r="G125" s="469"/>
      <c r="H125" s="470"/>
      <c r="I125" s="471"/>
      <c r="J125" s="472"/>
      <c r="K125" s="473"/>
      <c r="BV125" s="204"/>
      <c r="BW125" s="204"/>
      <c r="BX125" s="204"/>
      <c r="BY125" s="204"/>
      <c r="BZ125" s="204"/>
      <c r="CA125" s="205"/>
      <c r="CB125" s="205"/>
      <c r="CC125" s="205"/>
      <c r="CD125" s="205"/>
      <c r="CE125" s="205"/>
      <c r="CF125" s="205"/>
      <c r="CG125" s="205"/>
      <c r="CH125" s="205"/>
      <c r="CI125" s="205"/>
      <c r="CJ125" s="205"/>
      <c r="CK125" s="205"/>
      <c r="CL125" s="205"/>
      <c r="CM125" s="205"/>
      <c r="CN125" s="205"/>
      <c r="CO125" s="205"/>
      <c r="CP125" s="205"/>
      <c r="CQ125" s="205"/>
      <c r="CR125" s="205"/>
      <c r="CS125" s="205"/>
      <c r="CT125" s="205"/>
      <c r="CU125" s="205"/>
      <c r="CV125" s="205"/>
      <c r="CW125" s="205"/>
      <c r="CX125" s="205"/>
      <c r="CY125" s="205"/>
      <c r="CZ125" s="205"/>
      <c r="DA125" s="205"/>
      <c r="DB125" s="205"/>
      <c r="DC125" s="205"/>
      <c r="DD125" s="205"/>
      <c r="DE125" s="205"/>
      <c r="DF125" s="205"/>
      <c r="DG125" s="205"/>
      <c r="DH125" s="205"/>
      <c r="DI125" s="205"/>
      <c r="DJ125" s="205"/>
      <c r="DK125" s="205"/>
      <c r="DL125" s="205"/>
      <c r="DM125" s="205"/>
      <c r="DN125" s="205"/>
      <c r="DO125" s="205"/>
      <c r="DP125" s="205"/>
      <c r="DQ125" s="205"/>
      <c r="DR125" s="205"/>
      <c r="DS125" s="205"/>
      <c r="DT125" s="205"/>
      <c r="DU125" s="205"/>
      <c r="DV125" s="205"/>
      <c r="DW125" s="205"/>
      <c r="DX125" s="205"/>
      <c r="DY125" s="205"/>
      <c r="DZ125" s="205"/>
      <c r="EA125" s="204"/>
      <c r="EB125" s="204"/>
      <c r="EC125" s="204"/>
      <c r="ED125" s="204"/>
      <c r="EE125" s="204"/>
    </row>
    <row r="126" spans="1:135" s="203" customFormat="1" ht="29.5" customHeight="1" x14ac:dyDescent="0.25">
      <c r="A126" s="2033"/>
      <c r="B126" s="474" t="s">
        <v>193</v>
      </c>
      <c r="C126" s="475">
        <f>SUM(D126:H126)</f>
        <v>0</v>
      </c>
      <c r="D126" s="476"/>
      <c r="E126" s="477"/>
      <c r="F126" s="477"/>
      <c r="G126" s="477"/>
      <c r="H126" s="478"/>
      <c r="I126" s="471"/>
      <c r="J126" s="479"/>
      <c r="K126" s="480"/>
      <c r="BV126" s="204"/>
      <c r="BW126" s="204"/>
      <c r="BX126" s="204"/>
      <c r="BY126" s="204"/>
      <c r="BZ126" s="204"/>
      <c r="CA126" s="205"/>
      <c r="CB126" s="205"/>
      <c r="CC126" s="205"/>
      <c r="CD126" s="205"/>
      <c r="CE126" s="205"/>
      <c r="CF126" s="205"/>
      <c r="CG126" s="205"/>
      <c r="CH126" s="205"/>
      <c r="CI126" s="205"/>
      <c r="CJ126" s="205"/>
      <c r="CK126" s="205"/>
      <c r="CL126" s="205"/>
      <c r="CM126" s="205"/>
      <c r="CN126" s="205"/>
      <c r="CO126" s="205"/>
      <c r="CP126" s="205"/>
      <c r="CQ126" s="205"/>
      <c r="CR126" s="205"/>
      <c r="CS126" s="205"/>
      <c r="CT126" s="205"/>
      <c r="CU126" s="205"/>
      <c r="CV126" s="205"/>
      <c r="CW126" s="205"/>
      <c r="CX126" s="205"/>
      <c r="CY126" s="205"/>
      <c r="CZ126" s="205"/>
      <c r="DA126" s="205"/>
      <c r="DB126" s="205"/>
      <c r="DC126" s="205"/>
      <c r="DD126" s="205"/>
      <c r="DE126" s="205"/>
      <c r="DF126" s="205"/>
      <c r="DG126" s="205"/>
      <c r="DH126" s="205"/>
      <c r="DI126" s="205"/>
      <c r="DJ126" s="205"/>
      <c r="DK126" s="205"/>
      <c r="DL126" s="205"/>
      <c r="DM126" s="205"/>
      <c r="DN126" s="205"/>
      <c r="DO126" s="205"/>
      <c r="DP126" s="205"/>
      <c r="DQ126" s="205"/>
      <c r="DR126" s="205"/>
      <c r="DS126" s="205"/>
      <c r="DT126" s="205"/>
      <c r="DU126" s="205"/>
      <c r="DV126" s="205"/>
      <c r="DW126" s="205"/>
      <c r="DX126" s="205"/>
      <c r="DY126" s="205"/>
      <c r="DZ126" s="205"/>
      <c r="EA126" s="204"/>
      <c r="EB126" s="204"/>
      <c r="EC126" s="204"/>
      <c r="ED126" s="204"/>
      <c r="EE126" s="204"/>
    </row>
    <row r="127" spans="1:135" s="203" customFormat="1" ht="24.65" customHeight="1" x14ac:dyDescent="0.25">
      <c r="A127" s="2159"/>
      <c r="B127" s="481" t="s">
        <v>194</v>
      </c>
      <c r="C127" s="482">
        <f t="shared" ref="C127:C133" si="1">SUM(D127:H127)</f>
        <v>0</v>
      </c>
      <c r="D127" s="483"/>
      <c r="E127" s="484"/>
      <c r="F127" s="484"/>
      <c r="G127" s="484"/>
      <c r="H127" s="485"/>
      <c r="I127" s="471"/>
      <c r="J127" s="486"/>
      <c r="K127" s="487"/>
      <c r="BV127" s="204"/>
      <c r="BW127" s="204"/>
      <c r="BX127" s="204"/>
      <c r="BY127" s="204"/>
      <c r="BZ127" s="204"/>
      <c r="CA127" s="205"/>
      <c r="CB127" s="205"/>
      <c r="CC127" s="205"/>
      <c r="CD127" s="205"/>
      <c r="CE127" s="205"/>
      <c r="CF127" s="205"/>
      <c r="CG127" s="205"/>
      <c r="CH127" s="205"/>
      <c r="CI127" s="205"/>
      <c r="CJ127" s="205"/>
      <c r="CK127" s="205"/>
      <c r="CL127" s="205"/>
      <c r="CM127" s="205"/>
      <c r="CN127" s="205"/>
      <c r="CO127" s="205"/>
      <c r="CP127" s="205"/>
      <c r="CQ127" s="205"/>
      <c r="CR127" s="205"/>
      <c r="CS127" s="205"/>
      <c r="CT127" s="205"/>
      <c r="CU127" s="205"/>
      <c r="CV127" s="205"/>
      <c r="CW127" s="205"/>
      <c r="CX127" s="205"/>
      <c r="CY127" s="205"/>
      <c r="CZ127" s="205"/>
      <c r="DA127" s="205"/>
      <c r="DB127" s="205"/>
      <c r="DC127" s="205"/>
      <c r="DD127" s="205"/>
      <c r="DE127" s="205"/>
      <c r="DF127" s="205"/>
      <c r="DG127" s="205"/>
      <c r="DH127" s="205"/>
      <c r="DI127" s="205"/>
      <c r="DJ127" s="205"/>
      <c r="DK127" s="205"/>
      <c r="DL127" s="205"/>
      <c r="DM127" s="205"/>
      <c r="DN127" s="205"/>
      <c r="DO127" s="205"/>
      <c r="DP127" s="205"/>
      <c r="DQ127" s="205"/>
      <c r="DR127" s="205"/>
      <c r="DS127" s="205"/>
      <c r="DT127" s="205"/>
      <c r="DU127" s="205"/>
      <c r="DV127" s="205"/>
      <c r="DW127" s="205"/>
      <c r="DX127" s="205"/>
      <c r="DY127" s="205"/>
      <c r="DZ127" s="205"/>
      <c r="EA127" s="204"/>
      <c r="EB127" s="204"/>
      <c r="EC127" s="204"/>
      <c r="ED127" s="204"/>
      <c r="EE127" s="204"/>
    </row>
    <row r="128" spans="1:135" s="203" customFormat="1" ht="24.65" customHeight="1" x14ac:dyDescent="0.25">
      <c r="A128" s="2160" t="s">
        <v>195</v>
      </c>
      <c r="B128" s="488" t="s">
        <v>196</v>
      </c>
      <c r="C128" s="467">
        <f t="shared" si="1"/>
        <v>0</v>
      </c>
      <c r="D128" s="489"/>
      <c r="E128" s="490"/>
      <c r="F128" s="490"/>
      <c r="G128" s="490"/>
      <c r="H128" s="491"/>
      <c r="I128" s="492"/>
      <c r="J128" s="493"/>
      <c r="K128" s="494"/>
      <c r="BV128" s="204"/>
      <c r="BW128" s="204"/>
      <c r="BX128" s="204"/>
      <c r="BY128" s="204"/>
      <c r="BZ128" s="204"/>
      <c r="CA128" s="205"/>
      <c r="CB128" s="205"/>
      <c r="CC128" s="205"/>
      <c r="CD128" s="205"/>
      <c r="CE128" s="205"/>
      <c r="CF128" s="205"/>
      <c r="CG128" s="205"/>
      <c r="CH128" s="205"/>
      <c r="CI128" s="205"/>
      <c r="CJ128" s="205"/>
      <c r="CK128" s="205"/>
      <c r="CL128" s="205"/>
      <c r="CM128" s="205"/>
      <c r="CN128" s="205"/>
      <c r="CO128" s="205"/>
      <c r="CP128" s="205"/>
      <c r="CQ128" s="205"/>
      <c r="CR128" s="205"/>
      <c r="CS128" s="205"/>
      <c r="CT128" s="205"/>
      <c r="CU128" s="205"/>
      <c r="CV128" s="205"/>
      <c r="CW128" s="205"/>
      <c r="CX128" s="205"/>
      <c r="CY128" s="205"/>
      <c r="CZ128" s="205"/>
      <c r="DA128" s="205"/>
      <c r="DB128" s="205"/>
      <c r="DC128" s="205"/>
      <c r="DD128" s="205"/>
      <c r="DE128" s="205"/>
      <c r="DF128" s="205"/>
      <c r="DG128" s="205"/>
      <c r="DH128" s="205"/>
      <c r="DI128" s="205"/>
      <c r="DJ128" s="205"/>
      <c r="DK128" s="205"/>
      <c r="DL128" s="205"/>
      <c r="DM128" s="205"/>
      <c r="DN128" s="205"/>
      <c r="DO128" s="205"/>
      <c r="DP128" s="205"/>
      <c r="DQ128" s="205"/>
      <c r="DR128" s="205"/>
      <c r="DS128" s="205"/>
      <c r="DT128" s="205"/>
      <c r="DU128" s="205"/>
      <c r="DV128" s="205"/>
      <c r="DW128" s="205"/>
      <c r="DX128" s="205"/>
      <c r="DY128" s="205"/>
      <c r="DZ128" s="205"/>
      <c r="EA128" s="204"/>
      <c r="EB128" s="204"/>
      <c r="EC128" s="204"/>
      <c r="ED128" s="204"/>
      <c r="EE128" s="204"/>
    </row>
    <row r="129" spans="1:135" s="203" customFormat="1" ht="18.649999999999999" customHeight="1" x14ac:dyDescent="0.25">
      <c r="A129" s="2159"/>
      <c r="B129" s="481" t="s">
        <v>197</v>
      </c>
      <c r="C129" s="482">
        <f t="shared" si="1"/>
        <v>0</v>
      </c>
      <c r="D129" s="495"/>
      <c r="E129" s="496"/>
      <c r="F129" s="496"/>
      <c r="G129" s="496"/>
      <c r="H129" s="497"/>
      <c r="I129" s="498"/>
      <c r="J129" s="499"/>
      <c r="K129" s="500"/>
      <c r="BV129" s="204"/>
      <c r="BW129" s="204"/>
      <c r="BX129" s="204"/>
      <c r="BY129" s="204"/>
      <c r="BZ129" s="204"/>
      <c r="CA129" s="205"/>
      <c r="CB129" s="205"/>
      <c r="CC129" s="205"/>
      <c r="CD129" s="205"/>
      <c r="CE129" s="205"/>
      <c r="CF129" s="205"/>
      <c r="CG129" s="205"/>
      <c r="CH129" s="205"/>
      <c r="CI129" s="205"/>
      <c r="CJ129" s="205"/>
      <c r="CK129" s="205"/>
      <c r="CL129" s="205"/>
      <c r="CM129" s="205"/>
      <c r="CN129" s="205"/>
      <c r="CO129" s="205"/>
      <c r="CP129" s="205"/>
      <c r="CQ129" s="205"/>
      <c r="CR129" s="205"/>
      <c r="CS129" s="205"/>
      <c r="CT129" s="205"/>
      <c r="CU129" s="205"/>
      <c r="CV129" s="205"/>
      <c r="CW129" s="205"/>
      <c r="CX129" s="205"/>
      <c r="CY129" s="205"/>
      <c r="CZ129" s="205"/>
      <c r="DA129" s="205"/>
      <c r="DB129" s="205"/>
      <c r="DC129" s="205"/>
      <c r="DD129" s="205"/>
      <c r="DE129" s="205"/>
      <c r="DF129" s="205"/>
      <c r="DG129" s="205"/>
      <c r="DH129" s="205"/>
      <c r="DI129" s="205"/>
      <c r="DJ129" s="205"/>
      <c r="DK129" s="205"/>
      <c r="DL129" s="205"/>
      <c r="DM129" s="205"/>
      <c r="DN129" s="205"/>
      <c r="DO129" s="205"/>
      <c r="DP129" s="205"/>
      <c r="DQ129" s="205"/>
      <c r="DR129" s="205"/>
      <c r="DS129" s="205"/>
      <c r="DT129" s="205"/>
      <c r="DU129" s="205"/>
      <c r="DV129" s="205"/>
      <c r="DW129" s="205"/>
      <c r="DX129" s="205"/>
      <c r="DY129" s="205"/>
      <c r="DZ129" s="205"/>
      <c r="EA129" s="204"/>
      <c r="EB129" s="204"/>
      <c r="EC129" s="204"/>
      <c r="ED129" s="204"/>
      <c r="EE129" s="204"/>
    </row>
    <row r="130" spans="1:135" s="203" customFormat="1" ht="18.649999999999999" customHeight="1" x14ac:dyDescent="0.25">
      <c r="A130" s="2033" t="s">
        <v>198</v>
      </c>
      <c r="B130" s="501" t="s">
        <v>76</v>
      </c>
      <c r="C130" s="502">
        <f t="shared" si="1"/>
        <v>0</v>
      </c>
      <c r="D130" s="503"/>
      <c r="E130" s="504"/>
      <c r="F130" s="504"/>
      <c r="G130" s="504"/>
      <c r="H130" s="505"/>
      <c r="I130" s="506"/>
      <c r="J130" s="507"/>
      <c r="K130" s="508"/>
      <c r="BV130" s="204"/>
      <c r="BW130" s="204"/>
      <c r="BX130" s="204"/>
      <c r="BY130" s="204"/>
      <c r="BZ130" s="204"/>
      <c r="CA130" s="205"/>
      <c r="CB130" s="205"/>
      <c r="CC130" s="205"/>
      <c r="CD130" s="205"/>
      <c r="CE130" s="205"/>
      <c r="CF130" s="205"/>
      <c r="CG130" s="205"/>
      <c r="CH130" s="205"/>
      <c r="CI130" s="205"/>
      <c r="CJ130" s="205"/>
      <c r="CK130" s="205"/>
      <c r="CL130" s="205"/>
      <c r="CM130" s="205"/>
      <c r="CN130" s="205"/>
      <c r="CO130" s="205"/>
      <c r="CP130" s="205"/>
      <c r="CQ130" s="205"/>
      <c r="CR130" s="205"/>
      <c r="CS130" s="205"/>
      <c r="CT130" s="205"/>
      <c r="CU130" s="205"/>
      <c r="CV130" s="205"/>
      <c r="CW130" s="205"/>
      <c r="CX130" s="205"/>
      <c r="CY130" s="205"/>
      <c r="CZ130" s="205"/>
      <c r="DA130" s="205"/>
      <c r="DB130" s="205"/>
      <c r="DC130" s="205"/>
      <c r="DD130" s="205"/>
      <c r="DE130" s="205"/>
      <c r="DF130" s="205"/>
      <c r="DG130" s="205"/>
      <c r="DH130" s="205"/>
      <c r="DI130" s="205"/>
      <c r="DJ130" s="205"/>
      <c r="DK130" s="205"/>
      <c r="DL130" s="205"/>
      <c r="DM130" s="205"/>
      <c r="DN130" s="205"/>
      <c r="DO130" s="205"/>
      <c r="DP130" s="205"/>
      <c r="DQ130" s="205"/>
      <c r="DR130" s="205"/>
      <c r="DS130" s="205"/>
      <c r="DT130" s="205"/>
      <c r="DU130" s="205"/>
      <c r="DV130" s="205"/>
      <c r="DW130" s="205"/>
      <c r="DX130" s="205"/>
      <c r="DY130" s="205"/>
      <c r="DZ130" s="205"/>
      <c r="EA130" s="204"/>
      <c r="EB130" s="204"/>
      <c r="EC130" s="204"/>
      <c r="ED130" s="204"/>
      <c r="EE130" s="204"/>
    </row>
    <row r="131" spans="1:135" s="203" customFormat="1" ht="16.899999999999999" customHeight="1" x14ac:dyDescent="0.25">
      <c r="A131" s="2033"/>
      <c r="B131" s="501" t="s">
        <v>199</v>
      </c>
      <c r="C131" s="502">
        <f t="shared" si="1"/>
        <v>0</v>
      </c>
      <c r="D131" s="503"/>
      <c r="E131" s="504"/>
      <c r="F131" s="504"/>
      <c r="G131" s="504"/>
      <c r="H131" s="505"/>
      <c r="I131" s="506"/>
      <c r="J131" s="507"/>
      <c r="K131" s="508"/>
      <c r="BV131" s="204"/>
      <c r="BW131" s="204"/>
      <c r="BX131" s="204"/>
      <c r="BY131" s="204"/>
      <c r="BZ131" s="204"/>
      <c r="CA131" s="205"/>
      <c r="CB131" s="205"/>
      <c r="CC131" s="205"/>
      <c r="CD131" s="205"/>
      <c r="CE131" s="205"/>
      <c r="CF131" s="205"/>
      <c r="CG131" s="205"/>
      <c r="CH131" s="205"/>
      <c r="CI131" s="205"/>
      <c r="CJ131" s="205"/>
      <c r="CK131" s="205"/>
      <c r="CL131" s="205"/>
      <c r="CM131" s="205"/>
      <c r="CN131" s="205"/>
      <c r="CO131" s="205"/>
      <c r="CP131" s="205"/>
      <c r="CQ131" s="205"/>
      <c r="CR131" s="205"/>
      <c r="CS131" s="205"/>
      <c r="CT131" s="205"/>
      <c r="CU131" s="205"/>
      <c r="CV131" s="205"/>
      <c r="CW131" s="205"/>
      <c r="CX131" s="205"/>
      <c r="CY131" s="205"/>
      <c r="CZ131" s="205"/>
      <c r="DA131" s="205"/>
      <c r="DB131" s="205"/>
      <c r="DC131" s="205"/>
      <c r="DD131" s="205"/>
      <c r="DE131" s="205"/>
      <c r="DF131" s="205"/>
      <c r="DG131" s="205"/>
      <c r="DH131" s="205"/>
      <c r="DI131" s="205"/>
      <c r="DJ131" s="205"/>
      <c r="DK131" s="205"/>
      <c r="DL131" s="205"/>
      <c r="DM131" s="205"/>
      <c r="DN131" s="205"/>
      <c r="DO131" s="205"/>
      <c r="DP131" s="205"/>
      <c r="DQ131" s="205"/>
      <c r="DR131" s="205"/>
      <c r="DS131" s="205"/>
      <c r="DT131" s="205"/>
      <c r="DU131" s="205"/>
      <c r="DV131" s="205"/>
      <c r="DW131" s="205"/>
      <c r="DX131" s="205"/>
      <c r="DY131" s="205"/>
      <c r="DZ131" s="205"/>
      <c r="EA131" s="204"/>
      <c r="EB131" s="204"/>
      <c r="EC131" s="204"/>
      <c r="ED131" s="204"/>
      <c r="EE131" s="204"/>
    </row>
    <row r="132" spans="1:135" s="203" customFormat="1" ht="17.5" customHeight="1" x14ac:dyDescent="0.25">
      <c r="A132" s="2033"/>
      <c r="B132" s="509" t="s">
        <v>200</v>
      </c>
      <c r="C132" s="475">
        <f t="shared" si="1"/>
        <v>0</v>
      </c>
      <c r="D132" s="510"/>
      <c r="E132" s="511"/>
      <c r="F132" s="511"/>
      <c r="G132" s="511"/>
      <c r="H132" s="512"/>
      <c r="I132" s="513"/>
      <c r="J132" s="514"/>
      <c r="K132" s="515"/>
      <c r="BV132" s="204"/>
      <c r="BW132" s="204"/>
      <c r="BX132" s="204"/>
      <c r="BY132" s="204"/>
      <c r="BZ132" s="204"/>
      <c r="CA132" s="205"/>
      <c r="CB132" s="205"/>
      <c r="CC132" s="205"/>
      <c r="CD132" s="205"/>
      <c r="CE132" s="205"/>
      <c r="CF132" s="205"/>
      <c r="CG132" s="205"/>
      <c r="CH132" s="205"/>
      <c r="CI132" s="205"/>
      <c r="CJ132" s="205"/>
      <c r="CK132" s="205"/>
      <c r="CL132" s="205"/>
      <c r="CM132" s="205"/>
      <c r="CN132" s="205"/>
      <c r="CO132" s="205"/>
      <c r="CP132" s="205"/>
      <c r="CQ132" s="205"/>
      <c r="CR132" s="205"/>
      <c r="CS132" s="205"/>
      <c r="CT132" s="205"/>
      <c r="CU132" s="205"/>
      <c r="CV132" s="205"/>
      <c r="CW132" s="205"/>
      <c r="CX132" s="205"/>
      <c r="CY132" s="205"/>
      <c r="CZ132" s="205"/>
      <c r="DA132" s="205"/>
      <c r="DB132" s="205"/>
      <c r="DC132" s="205"/>
      <c r="DD132" s="205"/>
      <c r="DE132" s="205"/>
      <c r="DF132" s="205"/>
      <c r="DG132" s="205"/>
      <c r="DH132" s="205"/>
      <c r="DI132" s="205"/>
      <c r="DJ132" s="205"/>
      <c r="DK132" s="205"/>
      <c r="DL132" s="205"/>
      <c r="DM132" s="205"/>
      <c r="DN132" s="205"/>
      <c r="DO132" s="205"/>
      <c r="DP132" s="205"/>
      <c r="DQ132" s="205"/>
      <c r="DR132" s="205"/>
      <c r="DS132" s="205"/>
      <c r="DT132" s="205"/>
      <c r="DU132" s="205"/>
      <c r="DV132" s="205"/>
      <c r="DW132" s="205"/>
      <c r="DX132" s="205"/>
      <c r="DY132" s="205"/>
      <c r="DZ132" s="205"/>
      <c r="EA132" s="204"/>
      <c r="EB132" s="204"/>
      <c r="EC132" s="204"/>
      <c r="ED132" s="204"/>
      <c r="EE132" s="204"/>
    </row>
    <row r="133" spans="1:135" x14ac:dyDescent="0.35">
      <c r="A133" s="2159"/>
      <c r="B133" s="516" t="s">
        <v>113</v>
      </c>
      <c r="C133" s="517">
        <f t="shared" si="1"/>
        <v>0</v>
      </c>
      <c r="D133" s="495"/>
      <c r="E133" s="496"/>
      <c r="F133" s="496"/>
      <c r="G133" s="496"/>
      <c r="H133" s="497"/>
      <c r="I133" s="518"/>
      <c r="J133" s="499"/>
      <c r="K133" s="500"/>
      <c r="L133" s="203"/>
      <c r="M133" s="203"/>
      <c r="N133" s="203"/>
      <c r="O133" s="203"/>
      <c r="P133" s="203"/>
      <c r="Q133" s="203"/>
      <c r="R133" s="203"/>
      <c r="S133" s="203"/>
      <c r="T133" s="203"/>
      <c r="U133" s="203"/>
      <c r="V133" s="203"/>
      <c r="W133" s="203"/>
      <c r="X133" s="203"/>
      <c r="Y133" s="203"/>
      <c r="Z133" s="203"/>
      <c r="AA133" s="203"/>
      <c r="AB133" s="203"/>
      <c r="AC133" s="203"/>
      <c r="AD133" s="203"/>
      <c r="AE133" s="203"/>
      <c r="AF133" s="203"/>
      <c r="AG133" s="203"/>
      <c r="AH133" s="203"/>
      <c r="AI133" s="203"/>
      <c r="AJ133" s="203"/>
      <c r="AK133" s="203"/>
      <c r="AL133" s="203"/>
      <c r="AM133" s="203"/>
      <c r="AN133" s="203"/>
      <c r="AO133" s="203"/>
      <c r="AP133" s="203"/>
      <c r="AQ133" s="203"/>
      <c r="AR133" s="203"/>
      <c r="AS133" s="203"/>
      <c r="BV133" s="519"/>
      <c r="BW133" s="519"/>
      <c r="BX133" s="519"/>
      <c r="BY133" s="519"/>
      <c r="BZ133" s="519"/>
      <c r="CA133" s="519"/>
      <c r="CB133" s="519"/>
      <c r="CC133" s="519"/>
      <c r="CD133" s="519"/>
      <c r="CE133" s="519"/>
      <c r="CF133" s="519"/>
      <c r="CG133" s="519"/>
      <c r="CH133" s="519"/>
      <c r="CI133" s="519"/>
      <c r="CJ133" s="519"/>
      <c r="CK133" s="519"/>
      <c r="CL133" s="519"/>
      <c r="CM133" s="519"/>
      <c r="CN133" s="519"/>
      <c r="CO133" s="519"/>
      <c r="CP133" s="519"/>
      <c r="CQ133" s="519"/>
      <c r="CR133" s="519"/>
      <c r="CS133" s="519"/>
      <c r="CT133" s="519"/>
      <c r="CU133" s="519"/>
      <c r="CV133" s="519"/>
      <c r="CW133" s="519"/>
      <c r="CX133" s="519"/>
      <c r="CY133" s="519"/>
      <c r="CZ133" s="519"/>
      <c r="DA133" s="519"/>
      <c r="DB133" s="519"/>
      <c r="DC133" s="519"/>
      <c r="DD133" s="519"/>
      <c r="DE133" s="519"/>
      <c r="DF133" s="519"/>
      <c r="DG133" s="519"/>
      <c r="DH133" s="519"/>
      <c r="DI133" s="519"/>
      <c r="DJ133" s="519"/>
      <c r="DK133" s="519"/>
      <c r="DL133" s="519"/>
      <c r="DM133" s="519"/>
      <c r="DN133" s="519"/>
      <c r="DO133" s="519"/>
      <c r="DP133" s="519"/>
      <c r="DQ133" s="519"/>
      <c r="DR133" s="519"/>
      <c r="DS133" s="519"/>
      <c r="DT133" s="519"/>
      <c r="DU133" s="519"/>
      <c r="DV133" s="519"/>
      <c r="DW133" s="519"/>
      <c r="DX133" s="519"/>
      <c r="DY133" s="519"/>
      <c r="DZ133" s="519"/>
      <c r="EA133" s="519"/>
      <c r="EB133" s="519"/>
      <c r="EC133" s="519"/>
      <c r="ED133" s="519"/>
      <c r="EE133" s="519"/>
    </row>
    <row r="134" spans="1:135" s="204" customFormat="1" ht="16.5" customHeight="1" x14ac:dyDescent="0.35">
      <c r="A134" s="238" t="s">
        <v>201</v>
      </c>
      <c r="B134" s="520"/>
      <c r="C134" s="520"/>
      <c r="D134" s="521"/>
      <c r="E134" s="521"/>
      <c r="F134" s="521"/>
      <c r="G134" s="521"/>
      <c r="H134" s="521"/>
      <c r="I134" s="521"/>
      <c r="J134" s="521"/>
      <c r="K134" s="521"/>
      <c r="L134" s="521"/>
      <c r="M134" s="521"/>
      <c r="N134" s="521"/>
      <c r="O134" s="521"/>
      <c r="P134" s="521"/>
      <c r="Q134" s="521"/>
      <c r="R134" s="521"/>
      <c r="S134" s="521"/>
      <c r="T134" s="521"/>
      <c r="U134" s="521"/>
      <c r="V134" s="521"/>
      <c r="W134" s="521"/>
      <c r="X134" s="521"/>
      <c r="Y134" s="521"/>
      <c r="Z134" s="521"/>
      <c r="AA134" s="521"/>
      <c r="AB134" s="521"/>
      <c r="AC134" s="521"/>
      <c r="AD134" s="521"/>
      <c r="AE134" s="521"/>
      <c r="AF134" s="521"/>
      <c r="AG134" s="521"/>
      <c r="AH134" s="521"/>
      <c r="AI134" s="521"/>
      <c r="AJ134" s="521"/>
      <c r="AK134" s="521"/>
      <c r="AL134" s="521"/>
      <c r="AM134" s="521"/>
      <c r="BX134" s="205"/>
    </row>
    <row r="135" spans="1:135" s="204" customFormat="1" ht="15" customHeight="1" x14ac:dyDescent="0.25">
      <c r="A135" s="2161" t="s">
        <v>53</v>
      </c>
      <c r="B135" s="2161" t="s">
        <v>202</v>
      </c>
      <c r="C135" s="2150" t="s">
        <v>33</v>
      </c>
      <c r="D135" s="2150" t="s">
        <v>34</v>
      </c>
      <c r="E135" s="2153" t="s">
        <v>35</v>
      </c>
      <c r="F135" s="2127" t="s">
        <v>9</v>
      </c>
      <c r="G135" s="2171"/>
      <c r="H135" s="2171"/>
      <c r="I135" s="2171"/>
      <c r="J135" s="2171"/>
      <c r="K135" s="2171"/>
      <c r="L135" s="2171"/>
      <c r="M135" s="2171"/>
      <c r="N135" s="2171"/>
      <c r="O135" s="2171"/>
      <c r="P135" s="2171"/>
      <c r="Q135" s="2171"/>
      <c r="R135" s="2171"/>
      <c r="S135" s="2171"/>
      <c r="T135" s="2171"/>
      <c r="U135" s="2171"/>
      <c r="V135" s="2171"/>
      <c r="W135" s="2171"/>
      <c r="X135" s="2171"/>
      <c r="Y135" s="2171"/>
      <c r="Z135" s="2171"/>
      <c r="AA135" s="2171"/>
      <c r="AB135" s="2171"/>
      <c r="AC135" s="2171"/>
      <c r="AD135" s="2171"/>
      <c r="AE135" s="2171"/>
      <c r="AF135" s="2171"/>
      <c r="AG135" s="2171"/>
      <c r="AH135" s="2171"/>
      <c r="AI135" s="2171"/>
      <c r="AJ135" s="2171"/>
      <c r="AK135" s="2171"/>
      <c r="AL135" s="2171"/>
      <c r="AM135" s="2172"/>
      <c r="AN135" s="2150" t="s">
        <v>10</v>
      </c>
      <c r="AO135" s="2153" t="s">
        <v>11</v>
      </c>
      <c r="BX135" s="205"/>
    </row>
    <row r="136" spans="1:135" s="204" customFormat="1" ht="15.75" customHeight="1" x14ac:dyDescent="0.25">
      <c r="A136" s="2162"/>
      <c r="B136" s="2162"/>
      <c r="C136" s="2151"/>
      <c r="D136" s="2151"/>
      <c r="E136" s="2154"/>
      <c r="F136" s="2156" t="s">
        <v>96</v>
      </c>
      <c r="G136" s="2157"/>
      <c r="H136" s="2156" t="s">
        <v>203</v>
      </c>
      <c r="I136" s="2157"/>
      <c r="J136" s="2156" t="s">
        <v>204</v>
      </c>
      <c r="K136" s="2157"/>
      <c r="L136" s="2156" t="s">
        <v>205</v>
      </c>
      <c r="M136" s="2157"/>
      <c r="N136" s="2156" t="s">
        <v>206</v>
      </c>
      <c r="O136" s="2157"/>
      <c r="P136" s="2156" t="s">
        <v>98</v>
      </c>
      <c r="Q136" s="2164"/>
      <c r="R136" s="2156" t="s">
        <v>99</v>
      </c>
      <c r="S136" s="2164"/>
      <c r="T136" s="2156" t="s">
        <v>207</v>
      </c>
      <c r="U136" s="2164"/>
      <c r="V136" s="2156" t="s">
        <v>208</v>
      </c>
      <c r="W136" s="2164"/>
      <c r="X136" s="2156" t="s">
        <v>209</v>
      </c>
      <c r="Y136" s="2164"/>
      <c r="Z136" s="2156" t="s">
        <v>210</v>
      </c>
      <c r="AA136" s="2164"/>
      <c r="AB136" s="2156" t="s">
        <v>211</v>
      </c>
      <c r="AC136" s="2164"/>
      <c r="AD136" s="2156" t="s">
        <v>212</v>
      </c>
      <c r="AE136" s="2164"/>
      <c r="AF136" s="2156" t="s">
        <v>213</v>
      </c>
      <c r="AG136" s="2164"/>
      <c r="AH136" s="2156" t="s">
        <v>214</v>
      </c>
      <c r="AI136" s="2164"/>
      <c r="AJ136" s="2156" t="s">
        <v>215</v>
      </c>
      <c r="AK136" s="2164"/>
      <c r="AL136" s="2156" t="s">
        <v>32</v>
      </c>
      <c r="AM136" s="2165"/>
      <c r="AN136" s="2151"/>
      <c r="AO136" s="2154"/>
      <c r="BX136" s="205"/>
    </row>
    <row r="137" spans="1:135" s="204" customFormat="1" ht="13.5" x14ac:dyDescent="0.25">
      <c r="A137" s="2163"/>
      <c r="B137" s="2163"/>
      <c r="C137" s="2152"/>
      <c r="D137" s="2152"/>
      <c r="E137" s="2155"/>
      <c r="F137" s="522" t="s">
        <v>216</v>
      </c>
      <c r="G137" s="523" t="s">
        <v>35</v>
      </c>
      <c r="H137" s="522" t="s">
        <v>216</v>
      </c>
      <c r="I137" s="523" t="s">
        <v>35</v>
      </c>
      <c r="J137" s="522" t="s">
        <v>216</v>
      </c>
      <c r="K137" s="523" t="s">
        <v>35</v>
      </c>
      <c r="L137" s="522" t="s">
        <v>216</v>
      </c>
      <c r="M137" s="523" t="s">
        <v>35</v>
      </c>
      <c r="N137" s="522" t="s">
        <v>216</v>
      </c>
      <c r="O137" s="523" t="s">
        <v>35</v>
      </c>
      <c r="P137" s="522" t="s">
        <v>216</v>
      </c>
      <c r="Q137" s="523" t="s">
        <v>35</v>
      </c>
      <c r="R137" s="522" t="s">
        <v>216</v>
      </c>
      <c r="S137" s="523" t="s">
        <v>35</v>
      </c>
      <c r="T137" s="522" t="s">
        <v>216</v>
      </c>
      <c r="U137" s="523" t="s">
        <v>35</v>
      </c>
      <c r="V137" s="522" t="s">
        <v>216</v>
      </c>
      <c r="W137" s="523" t="s">
        <v>35</v>
      </c>
      <c r="X137" s="522" t="s">
        <v>216</v>
      </c>
      <c r="Y137" s="523" t="s">
        <v>35</v>
      </c>
      <c r="Z137" s="522" t="s">
        <v>216</v>
      </c>
      <c r="AA137" s="523" t="s">
        <v>35</v>
      </c>
      <c r="AB137" s="522" t="s">
        <v>216</v>
      </c>
      <c r="AC137" s="523" t="s">
        <v>35</v>
      </c>
      <c r="AD137" s="522" t="s">
        <v>216</v>
      </c>
      <c r="AE137" s="523" t="s">
        <v>35</v>
      </c>
      <c r="AF137" s="522" t="s">
        <v>216</v>
      </c>
      <c r="AG137" s="523" t="s">
        <v>35</v>
      </c>
      <c r="AH137" s="522" t="s">
        <v>216</v>
      </c>
      <c r="AI137" s="523" t="s">
        <v>35</v>
      </c>
      <c r="AJ137" s="522" t="s">
        <v>216</v>
      </c>
      <c r="AK137" s="523" t="s">
        <v>35</v>
      </c>
      <c r="AL137" s="522" t="s">
        <v>216</v>
      </c>
      <c r="AM137" s="524" t="s">
        <v>35</v>
      </c>
      <c r="AN137" s="2152"/>
      <c r="AO137" s="2155"/>
      <c r="BX137" s="205"/>
    </row>
    <row r="138" spans="1:135" s="204" customFormat="1" ht="13.5" x14ac:dyDescent="0.25">
      <c r="A138" s="2166" t="s">
        <v>217</v>
      </c>
      <c r="B138" s="525" t="s">
        <v>218</v>
      </c>
      <c r="C138" s="526"/>
      <c r="D138" s="527"/>
      <c r="E138" s="528"/>
      <c r="F138" s="529"/>
      <c r="G138" s="530"/>
      <c r="H138" s="529"/>
      <c r="I138" s="530"/>
      <c r="J138" s="529"/>
      <c r="K138" s="530"/>
      <c r="L138" s="529"/>
      <c r="M138" s="530"/>
      <c r="N138" s="529"/>
      <c r="O138" s="530"/>
      <c r="P138" s="529"/>
      <c r="Q138" s="530"/>
      <c r="R138" s="529"/>
      <c r="S138" s="530"/>
      <c r="T138" s="529"/>
      <c r="U138" s="530"/>
      <c r="V138" s="529"/>
      <c r="W138" s="530"/>
      <c r="X138" s="529"/>
      <c r="Y138" s="530"/>
      <c r="Z138" s="529"/>
      <c r="AA138" s="530"/>
      <c r="AB138" s="529"/>
      <c r="AC138" s="530"/>
      <c r="AD138" s="529"/>
      <c r="AE138" s="530"/>
      <c r="AF138" s="529"/>
      <c r="AG138" s="530"/>
      <c r="AH138" s="529"/>
      <c r="AI138" s="530"/>
      <c r="AJ138" s="529"/>
      <c r="AK138" s="530"/>
      <c r="AL138" s="529"/>
      <c r="AM138" s="531"/>
      <c r="AN138" s="532"/>
      <c r="AO138" s="530"/>
      <c r="AP138" s="205"/>
      <c r="BX138" s="205"/>
    </row>
    <row r="139" spans="1:135" s="204" customFormat="1" ht="13.5" x14ac:dyDescent="0.25">
      <c r="A139" s="2167"/>
      <c r="B139" s="533" t="s">
        <v>219</v>
      </c>
      <c r="C139" s="534"/>
      <c r="D139" s="535"/>
      <c r="E139" s="536"/>
      <c r="F139" s="537"/>
      <c r="G139" s="538"/>
      <c r="H139" s="537"/>
      <c r="I139" s="538"/>
      <c r="J139" s="537"/>
      <c r="K139" s="538"/>
      <c r="L139" s="537"/>
      <c r="M139" s="538"/>
      <c r="N139" s="537"/>
      <c r="O139" s="538"/>
      <c r="P139" s="537"/>
      <c r="Q139" s="538"/>
      <c r="R139" s="537"/>
      <c r="S139" s="538"/>
      <c r="T139" s="537"/>
      <c r="U139" s="538"/>
      <c r="V139" s="537"/>
      <c r="W139" s="538"/>
      <c r="X139" s="537"/>
      <c r="Y139" s="538"/>
      <c r="Z139" s="537"/>
      <c r="AA139" s="538"/>
      <c r="AB139" s="537"/>
      <c r="AC139" s="538"/>
      <c r="AD139" s="537"/>
      <c r="AE139" s="538"/>
      <c r="AF139" s="537"/>
      <c r="AG139" s="538"/>
      <c r="AH139" s="537"/>
      <c r="AI139" s="538"/>
      <c r="AJ139" s="537"/>
      <c r="AK139" s="538"/>
      <c r="AL139" s="537"/>
      <c r="AM139" s="539"/>
      <c r="AN139" s="540"/>
      <c r="AO139" s="538"/>
      <c r="AP139" s="205"/>
      <c r="BX139" s="205"/>
    </row>
    <row r="140" spans="1:135" s="204" customFormat="1" ht="13.5" x14ac:dyDescent="0.25">
      <c r="A140" s="2167"/>
      <c r="B140" s="533" t="s">
        <v>220</v>
      </c>
      <c r="C140" s="534"/>
      <c r="D140" s="535"/>
      <c r="E140" s="536"/>
      <c r="F140" s="541"/>
      <c r="G140" s="542"/>
      <c r="H140" s="541"/>
      <c r="I140" s="542"/>
      <c r="J140" s="541"/>
      <c r="K140" s="542"/>
      <c r="L140" s="541"/>
      <c r="M140" s="542"/>
      <c r="N140" s="541"/>
      <c r="O140" s="542"/>
      <c r="P140" s="541"/>
      <c r="Q140" s="542"/>
      <c r="R140" s="541"/>
      <c r="S140" s="542"/>
      <c r="T140" s="541"/>
      <c r="U140" s="542"/>
      <c r="V140" s="541"/>
      <c r="W140" s="542"/>
      <c r="X140" s="541"/>
      <c r="Y140" s="542"/>
      <c r="Z140" s="541"/>
      <c r="AA140" s="542"/>
      <c r="AB140" s="541"/>
      <c r="AC140" s="542"/>
      <c r="AD140" s="541"/>
      <c r="AE140" s="542"/>
      <c r="AF140" s="541"/>
      <c r="AG140" s="542"/>
      <c r="AH140" s="541"/>
      <c r="AI140" s="542"/>
      <c r="AJ140" s="541"/>
      <c r="AK140" s="542"/>
      <c r="AL140" s="541"/>
      <c r="AM140" s="543"/>
      <c r="AN140" s="544"/>
      <c r="AO140" s="542"/>
      <c r="AP140" s="205"/>
      <c r="BX140" s="205"/>
    </row>
    <row r="141" spans="1:135" s="204" customFormat="1" ht="13.5" x14ac:dyDescent="0.25">
      <c r="A141" s="2167"/>
      <c r="B141" s="533" t="s">
        <v>221</v>
      </c>
      <c r="C141" s="534"/>
      <c r="D141" s="535"/>
      <c r="E141" s="536"/>
      <c r="F141" s="541"/>
      <c r="G141" s="542"/>
      <c r="H141" s="541"/>
      <c r="I141" s="542"/>
      <c r="J141" s="541"/>
      <c r="K141" s="542"/>
      <c r="L141" s="541"/>
      <c r="M141" s="542"/>
      <c r="N141" s="541"/>
      <c r="O141" s="542"/>
      <c r="P141" s="541"/>
      <c r="Q141" s="542"/>
      <c r="R141" s="541"/>
      <c r="S141" s="542"/>
      <c r="T141" s="541"/>
      <c r="U141" s="542"/>
      <c r="V141" s="541"/>
      <c r="W141" s="542"/>
      <c r="X141" s="541"/>
      <c r="Y141" s="542"/>
      <c r="Z141" s="541"/>
      <c r="AA141" s="542"/>
      <c r="AB141" s="541"/>
      <c r="AC141" s="542"/>
      <c r="AD141" s="541"/>
      <c r="AE141" s="542"/>
      <c r="AF141" s="541"/>
      <c r="AG141" s="542"/>
      <c r="AH141" s="541"/>
      <c r="AI141" s="542"/>
      <c r="AJ141" s="541"/>
      <c r="AK141" s="542"/>
      <c r="AL141" s="541"/>
      <c r="AM141" s="543"/>
      <c r="AN141" s="544"/>
      <c r="AO141" s="542"/>
      <c r="AP141" s="205"/>
      <c r="BX141" s="205"/>
    </row>
    <row r="142" spans="1:135" s="204" customFormat="1" ht="13.5" x14ac:dyDescent="0.25">
      <c r="A142" s="2167"/>
      <c r="B142" s="545" t="s">
        <v>222</v>
      </c>
      <c r="C142" s="534"/>
      <c r="D142" s="535"/>
      <c r="E142" s="536"/>
      <c r="F142" s="541"/>
      <c r="G142" s="542"/>
      <c r="H142" s="541"/>
      <c r="I142" s="542"/>
      <c r="J142" s="541"/>
      <c r="K142" s="542"/>
      <c r="L142" s="541"/>
      <c r="M142" s="542"/>
      <c r="N142" s="541"/>
      <c r="O142" s="542"/>
      <c r="P142" s="541"/>
      <c r="Q142" s="542"/>
      <c r="R142" s="541"/>
      <c r="S142" s="542"/>
      <c r="T142" s="541"/>
      <c r="U142" s="542"/>
      <c r="V142" s="541"/>
      <c r="W142" s="542"/>
      <c r="X142" s="541"/>
      <c r="Y142" s="542"/>
      <c r="Z142" s="541"/>
      <c r="AA142" s="542"/>
      <c r="AB142" s="541"/>
      <c r="AC142" s="542"/>
      <c r="AD142" s="541"/>
      <c r="AE142" s="542"/>
      <c r="AF142" s="541"/>
      <c r="AG142" s="542"/>
      <c r="AH142" s="541"/>
      <c r="AI142" s="542"/>
      <c r="AJ142" s="541"/>
      <c r="AK142" s="542"/>
      <c r="AL142" s="541"/>
      <c r="AM142" s="543"/>
      <c r="AN142" s="544"/>
      <c r="AO142" s="542"/>
      <c r="AP142" s="205"/>
      <c r="BX142" s="205"/>
    </row>
    <row r="143" spans="1:135" s="204" customFormat="1" ht="13.5" x14ac:dyDescent="0.25">
      <c r="A143" s="2167"/>
      <c r="B143" s="533" t="s">
        <v>223</v>
      </c>
      <c r="C143" s="534"/>
      <c r="D143" s="535"/>
      <c r="E143" s="536"/>
      <c r="F143" s="546"/>
      <c r="G143" s="547"/>
      <c r="H143" s="546"/>
      <c r="I143" s="547"/>
      <c r="J143" s="546"/>
      <c r="K143" s="547"/>
      <c r="L143" s="546"/>
      <c r="M143" s="547"/>
      <c r="N143" s="546"/>
      <c r="O143" s="547"/>
      <c r="P143" s="546"/>
      <c r="Q143" s="547"/>
      <c r="R143" s="546"/>
      <c r="S143" s="547"/>
      <c r="T143" s="546"/>
      <c r="U143" s="547"/>
      <c r="V143" s="546"/>
      <c r="W143" s="547"/>
      <c r="X143" s="546"/>
      <c r="Y143" s="547"/>
      <c r="Z143" s="546"/>
      <c r="AA143" s="547"/>
      <c r="AB143" s="546"/>
      <c r="AC143" s="547"/>
      <c r="AD143" s="546"/>
      <c r="AE143" s="547"/>
      <c r="AF143" s="546"/>
      <c r="AG143" s="547"/>
      <c r="AH143" s="546"/>
      <c r="AI143" s="547"/>
      <c r="AJ143" s="546"/>
      <c r="AK143" s="547"/>
      <c r="AL143" s="546"/>
      <c r="AM143" s="548"/>
      <c r="AN143" s="549"/>
      <c r="AO143" s="547"/>
      <c r="AP143" s="205"/>
      <c r="BX143" s="205"/>
    </row>
    <row r="144" spans="1:135" s="204" customFormat="1" ht="13.5" x14ac:dyDescent="0.25">
      <c r="A144" s="2167"/>
      <c r="B144" s="533" t="s">
        <v>224</v>
      </c>
      <c r="C144" s="534"/>
      <c r="D144" s="535"/>
      <c r="E144" s="536"/>
      <c r="F144" s="546"/>
      <c r="G144" s="547"/>
      <c r="H144" s="546"/>
      <c r="I144" s="547"/>
      <c r="J144" s="546"/>
      <c r="K144" s="547"/>
      <c r="L144" s="546"/>
      <c r="M144" s="547"/>
      <c r="N144" s="546"/>
      <c r="O144" s="547"/>
      <c r="P144" s="546"/>
      <c r="Q144" s="547"/>
      <c r="R144" s="546"/>
      <c r="S144" s="547"/>
      <c r="T144" s="546"/>
      <c r="U144" s="547"/>
      <c r="V144" s="546"/>
      <c r="W144" s="547"/>
      <c r="X144" s="546"/>
      <c r="Y144" s="547"/>
      <c r="Z144" s="546"/>
      <c r="AA144" s="547"/>
      <c r="AB144" s="546"/>
      <c r="AC144" s="547"/>
      <c r="AD144" s="546"/>
      <c r="AE144" s="547"/>
      <c r="AF144" s="546"/>
      <c r="AG144" s="547"/>
      <c r="AH144" s="546"/>
      <c r="AI144" s="547"/>
      <c r="AJ144" s="546"/>
      <c r="AK144" s="547"/>
      <c r="AL144" s="546"/>
      <c r="AM144" s="548"/>
      <c r="AN144" s="549"/>
      <c r="AO144" s="547"/>
      <c r="AP144" s="205"/>
      <c r="BX144" s="205"/>
    </row>
    <row r="145" spans="1:76" s="204" customFormat="1" ht="13.5" x14ac:dyDescent="0.25">
      <c r="A145" s="2168"/>
      <c r="B145" s="550" t="s">
        <v>225</v>
      </c>
      <c r="C145" s="551"/>
      <c r="D145" s="552"/>
      <c r="E145" s="553"/>
      <c r="F145" s="554"/>
      <c r="G145" s="555"/>
      <c r="H145" s="554"/>
      <c r="I145" s="555"/>
      <c r="J145" s="554"/>
      <c r="K145" s="555"/>
      <c r="L145" s="554"/>
      <c r="M145" s="555"/>
      <c r="N145" s="554"/>
      <c r="O145" s="555"/>
      <c r="P145" s="554"/>
      <c r="Q145" s="555"/>
      <c r="R145" s="554"/>
      <c r="S145" s="555"/>
      <c r="T145" s="554"/>
      <c r="U145" s="555"/>
      <c r="V145" s="554"/>
      <c r="W145" s="555"/>
      <c r="X145" s="554"/>
      <c r="Y145" s="555"/>
      <c r="Z145" s="554"/>
      <c r="AA145" s="555"/>
      <c r="AB145" s="554"/>
      <c r="AC145" s="555"/>
      <c r="AD145" s="554"/>
      <c r="AE145" s="555"/>
      <c r="AF145" s="554"/>
      <c r="AG145" s="555"/>
      <c r="AH145" s="554"/>
      <c r="AI145" s="555"/>
      <c r="AJ145" s="554"/>
      <c r="AK145" s="555"/>
      <c r="AL145" s="554"/>
      <c r="AM145" s="556"/>
      <c r="AN145" s="557"/>
      <c r="AO145" s="555"/>
      <c r="AP145" s="205"/>
      <c r="BX145" s="205"/>
    </row>
    <row r="146" spans="1:76" s="204" customFormat="1" ht="13.5" x14ac:dyDescent="0.25">
      <c r="A146" s="2166" t="s">
        <v>226</v>
      </c>
      <c r="B146" s="525" t="s">
        <v>227</v>
      </c>
      <c r="C146" s="526"/>
      <c r="D146" s="527"/>
      <c r="E146" s="528"/>
      <c r="F146" s="529"/>
      <c r="G146" s="530"/>
      <c r="H146" s="529"/>
      <c r="I146" s="530"/>
      <c r="J146" s="529"/>
      <c r="K146" s="530"/>
      <c r="L146" s="529"/>
      <c r="M146" s="530"/>
      <c r="N146" s="529"/>
      <c r="O146" s="530"/>
      <c r="P146" s="529"/>
      <c r="Q146" s="530"/>
      <c r="R146" s="529"/>
      <c r="S146" s="530"/>
      <c r="T146" s="529"/>
      <c r="U146" s="530"/>
      <c r="V146" s="529"/>
      <c r="W146" s="530"/>
      <c r="X146" s="529"/>
      <c r="Y146" s="530"/>
      <c r="Z146" s="529"/>
      <c r="AA146" s="530"/>
      <c r="AB146" s="529"/>
      <c r="AC146" s="530"/>
      <c r="AD146" s="529"/>
      <c r="AE146" s="530"/>
      <c r="AF146" s="529"/>
      <c r="AG146" s="530"/>
      <c r="AH146" s="529"/>
      <c r="AI146" s="530"/>
      <c r="AJ146" s="529"/>
      <c r="AK146" s="530"/>
      <c r="AL146" s="529"/>
      <c r="AM146" s="531"/>
      <c r="AN146" s="532"/>
      <c r="AO146" s="530"/>
      <c r="AP146" s="205"/>
      <c r="BX146" s="205"/>
    </row>
    <row r="147" spans="1:76" s="204" customFormat="1" ht="13.5" x14ac:dyDescent="0.25">
      <c r="A147" s="2167"/>
      <c r="B147" s="533" t="s">
        <v>220</v>
      </c>
      <c r="C147" s="534"/>
      <c r="D147" s="535"/>
      <c r="E147" s="536"/>
      <c r="F147" s="541"/>
      <c r="G147" s="542"/>
      <c r="H147" s="541"/>
      <c r="I147" s="542"/>
      <c r="J147" s="541"/>
      <c r="K147" s="542"/>
      <c r="L147" s="541"/>
      <c r="M147" s="542"/>
      <c r="N147" s="541"/>
      <c r="O147" s="542"/>
      <c r="P147" s="541"/>
      <c r="Q147" s="542"/>
      <c r="R147" s="541"/>
      <c r="S147" s="542"/>
      <c r="T147" s="541"/>
      <c r="U147" s="542"/>
      <c r="V147" s="541"/>
      <c r="W147" s="542"/>
      <c r="X147" s="541"/>
      <c r="Y147" s="542"/>
      <c r="Z147" s="541"/>
      <c r="AA147" s="542"/>
      <c r="AB147" s="541"/>
      <c r="AC147" s="542"/>
      <c r="AD147" s="541"/>
      <c r="AE147" s="542"/>
      <c r="AF147" s="541"/>
      <c r="AG147" s="542"/>
      <c r="AH147" s="541"/>
      <c r="AI147" s="542"/>
      <c r="AJ147" s="541"/>
      <c r="AK147" s="542"/>
      <c r="AL147" s="541"/>
      <c r="AM147" s="543"/>
      <c r="AN147" s="544"/>
      <c r="AO147" s="542"/>
      <c r="AP147" s="205"/>
      <c r="BX147" s="205"/>
    </row>
    <row r="148" spans="1:76" s="204" customFormat="1" ht="13.5" x14ac:dyDescent="0.25">
      <c r="A148" s="2167"/>
      <c r="B148" s="533" t="s">
        <v>221</v>
      </c>
      <c r="C148" s="534"/>
      <c r="D148" s="535"/>
      <c r="E148" s="536"/>
      <c r="F148" s="541"/>
      <c r="G148" s="542"/>
      <c r="H148" s="541"/>
      <c r="I148" s="542"/>
      <c r="J148" s="541"/>
      <c r="K148" s="542"/>
      <c r="L148" s="541"/>
      <c r="M148" s="542"/>
      <c r="N148" s="541"/>
      <c r="O148" s="542"/>
      <c r="P148" s="541"/>
      <c r="Q148" s="542"/>
      <c r="R148" s="541"/>
      <c r="S148" s="542"/>
      <c r="T148" s="541"/>
      <c r="U148" s="542"/>
      <c r="V148" s="541"/>
      <c r="W148" s="542"/>
      <c r="X148" s="541"/>
      <c r="Y148" s="542"/>
      <c r="Z148" s="541"/>
      <c r="AA148" s="542"/>
      <c r="AB148" s="541"/>
      <c r="AC148" s="542"/>
      <c r="AD148" s="541"/>
      <c r="AE148" s="542"/>
      <c r="AF148" s="541"/>
      <c r="AG148" s="542"/>
      <c r="AH148" s="541"/>
      <c r="AI148" s="542"/>
      <c r="AJ148" s="541"/>
      <c r="AK148" s="542"/>
      <c r="AL148" s="541"/>
      <c r="AM148" s="543"/>
      <c r="AN148" s="544"/>
      <c r="AO148" s="542"/>
      <c r="AP148" s="205"/>
      <c r="BX148" s="205"/>
    </row>
    <row r="149" spans="1:76" s="204" customFormat="1" ht="13.5" x14ac:dyDescent="0.25">
      <c r="A149" s="2167"/>
      <c r="B149" s="545" t="s">
        <v>222</v>
      </c>
      <c r="C149" s="534"/>
      <c r="D149" s="535"/>
      <c r="E149" s="536"/>
      <c r="F149" s="541"/>
      <c r="G149" s="542"/>
      <c r="H149" s="541"/>
      <c r="I149" s="542"/>
      <c r="J149" s="541"/>
      <c r="K149" s="542"/>
      <c r="L149" s="541"/>
      <c r="M149" s="542"/>
      <c r="N149" s="541"/>
      <c r="O149" s="542"/>
      <c r="P149" s="541"/>
      <c r="Q149" s="542"/>
      <c r="R149" s="541"/>
      <c r="S149" s="542"/>
      <c r="T149" s="541"/>
      <c r="U149" s="542"/>
      <c r="V149" s="541"/>
      <c r="W149" s="542"/>
      <c r="X149" s="541"/>
      <c r="Y149" s="542"/>
      <c r="Z149" s="541"/>
      <c r="AA149" s="542"/>
      <c r="AB149" s="541"/>
      <c r="AC149" s="542"/>
      <c r="AD149" s="541"/>
      <c r="AE149" s="542"/>
      <c r="AF149" s="541"/>
      <c r="AG149" s="542"/>
      <c r="AH149" s="541"/>
      <c r="AI149" s="542"/>
      <c r="AJ149" s="541"/>
      <c r="AK149" s="542"/>
      <c r="AL149" s="541"/>
      <c r="AM149" s="543"/>
      <c r="AN149" s="544"/>
      <c r="AO149" s="542"/>
      <c r="AP149" s="205"/>
      <c r="BX149" s="205"/>
    </row>
    <row r="150" spans="1:76" s="204" customFormat="1" ht="13.5" x14ac:dyDescent="0.25">
      <c r="A150" s="2167"/>
      <c r="B150" s="533" t="s">
        <v>223</v>
      </c>
      <c r="C150" s="558"/>
      <c r="D150" s="559"/>
      <c r="E150" s="560"/>
      <c r="F150" s="546"/>
      <c r="G150" s="547"/>
      <c r="H150" s="546"/>
      <c r="I150" s="547"/>
      <c r="J150" s="546"/>
      <c r="K150" s="547"/>
      <c r="L150" s="546"/>
      <c r="M150" s="547"/>
      <c r="N150" s="546"/>
      <c r="O150" s="547"/>
      <c r="P150" s="546"/>
      <c r="Q150" s="547"/>
      <c r="R150" s="546"/>
      <c r="S150" s="547"/>
      <c r="T150" s="546"/>
      <c r="U150" s="547"/>
      <c r="V150" s="546"/>
      <c r="W150" s="547"/>
      <c r="X150" s="546"/>
      <c r="Y150" s="547"/>
      <c r="Z150" s="546"/>
      <c r="AA150" s="547"/>
      <c r="AB150" s="546"/>
      <c r="AC150" s="547"/>
      <c r="AD150" s="546"/>
      <c r="AE150" s="547"/>
      <c r="AF150" s="546"/>
      <c r="AG150" s="547"/>
      <c r="AH150" s="546"/>
      <c r="AI150" s="547"/>
      <c r="AJ150" s="546"/>
      <c r="AK150" s="547"/>
      <c r="AL150" s="546"/>
      <c r="AM150" s="548"/>
      <c r="AN150" s="549"/>
      <c r="AO150" s="547"/>
      <c r="AP150" s="205"/>
      <c r="BX150" s="205"/>
    </row>
    <row r="151" spans="1:76" s="204" customFormat="1" ht="21.75" customHeight="1" x14ac:dyDescent="0.25">
      <c r="A151" s="2168"/>
      <c r="B151" s="550" t="s">
        <v>225</v>
      </c>
      <c r="C151" s="551"/>
      <c r="D151" s="552"/>
      <c r="E151" s="553"/>
      <c r="F151" s="554"/>
      <c r="G151" s="555"/>
      <c r="H151" s="554"/>
      <c r="I151" s="555"/>
      <c r="J151" s="554"/>
      <c r="K151" s="555"/>
      <c r="L151" s="554"/>
      <c r="M151" s="555"/>
      <c r="N151" s="554"/>
      <c r="O151" s="555"/>
      <c r="P151" s="554"/>
      <c r="Q151" s="555"/>
      <c r="R151" s="554"/>
      <c r="S151" s="555"/>
      <c r="T151" s="554"/>
      <c r="U151" s="555"/>
      <c r="V151" s="554"/>
      <c r="W151" s="555"/>
      <c r="X151" s="554"/>
      <c r="Y151" s="555"/>
      <c r="Z151" s="554"/>
      <c r="AA151" s="555"/>
      <c r="AB151" s="554"/>
      <c r="AC151" s="555"/>
      <c r="AD151" s="554"/>
      <c r="AE151" s="555"/>
      <c r="AF151" s="554"/>
      <c r="AG151" s="555"/>
      <c r="AH151" s="554"/>
      <c r="AI151" s="555"/>
      <c r="AJ151" s="554"/>
      <c r="AK151" s="555"/>
      <c r="AL151" s="554"/>
      <c r="AM151" s="556"/>
      <c r="AN151" s="557"/>
      <c r="AO151" s="555"/>
      <c r="AP151" s="205"/>
      <c r="BX151" s="205"/>
    </row>
    <row r="152" spans="1:76" s="204" customFormat="1" ht="17.25" customHeight="1" x14ac:dyDescent="0.35">
      <c r="A152" s="238" t="s">
        <v>228</v>
      </c>
      <c r="B152" s="561"/>
      <c r="C152" s="562"/>
      <c r="D152" s="562"/>
      <c r="E152" s="562"/>
      <c r="F152" s="562"/>
      <c r="G152" s="562"/>
      <c r="H152" s="562"/>
      <c r="I152" s="562"/>
      <c r="J152" s="562"/>
      <c r="K152" s="562"/>
      <c r="L152" s="562"/>
      <c r="M152" s="562"/>
      <c r="N152" s="562"/>
      <c r="O152" s="562"/>
      <c r="P152" s="521"/>
    </row>
    <row r="153" spans="1:76" s="204" customFormat="1" ht="24" customHeight="1" x14ac:dyDescent="0.25">
      <c r="A153" s="2166" t="s">
        <v>229</v>
      </c>
      <c r="B153" s="2169" t="s">
        <v>36</v>
      </c>
      <c r="C153" s="2127" t="s">
        <v>80</v>
      </c>
      <c r="D153" s="2171"/>
      <c r="E153" s="2171"/>
      <c r="F153" s="2171"/>
      <c r="G153" s="2171"/>
      <c r="H153" s="2171"/>
      <c r="I153" s="2171"/>
      <c r="J153" s="2171"/>
      <c r="K153" s="2171"/>
      <c r="L153" s="2171"/>
      <c r="M153" s="2171"/>
      <c r="N153" s="2171"/>
      <c r="O153" s="2171"/>
      <c r="P153" s="2171"/>
      <c r="Q153" s="2171"/>
      <c r="R153" s="2171"/>
      <c r="S153" s="2172"/>
      <c r="T153" s="2173" t="s">
        <v>10</v>
      </c>
      <c r="U153" s="2148" t="s">
        <v>11</v>
      </c>
    </row>
    <row r="154" spans="1:76" s="204" customFormat="1" ht="29.25" customHeight="1" x14ac:dyDescent="0.25">
      <c r="A154" s="2168"/>
      <c r="B154" s="2170"/>
      <c r="C154" s="563" t="s">
        <v>96</v>
      </c>
      <c r="D154" s="564" t="s">
        <v>17</v>
      </c>
      <c r="E154" s="564" t="s">
        <v>230</v>
      </c>
      <c r="F154" s="564" t="s">
        <v>19</v>
      </c>
      <c r="G154" s="564" t="s">
        <v>231</v>
      </c>
      <c r="H154" s="564" t="s">
        <v>98</v>
      </c>
      <c r="I154" s="564" t="s">
        <v>232</v>
      </c>
      <c r="J154" s="564" t="s">
        <v>207</v>
      </c>
      <c r="K154" s="564" t="s">
        <v>233</v>
      </c>
      <c r="L154" s="564" t="s">
        <v>209</v>
      </c>
      <c r="M154" s="564" t="s">
        <v>234</v>
      </c>
      <c r="N154" s="564" t="s">
        <v>211</v>
      </c>
      <c r="O154" s="564" t="s">
        <v>212</v>
      </c>
      <c r="P154" s="564" t="s">
        <v>213</v>
      </c>
      <c r="Q154" s="564" t="s">
        <v>214</v>
      </c>
      <c r="R154" s="564" t="s">
        <v>215</v>
      </c>
      <c r="S154" s="565" t="s">
        <v>235</v>
      </c>
      <c r="T154" s="2173"/>
      <c r="U154" s="2148"/>
    </row>
    <row r="155" spans="1:76" ht="21.5" x14ac:dyDescent="0.35">
      <c r="A155" s="566" t="s">
        <v>236</v>
      </c>
      <c r="B155" s="567"/>
      <c r="C155" s="554"/>
      <c r="D155" s="568"/>
      <c r="E155" s="568"/>
      <c r="F155" s="568"/>
      <c r="G155" s="568"/>
      <c r="H155" s="568"/>
      <c r="I155" s="568"/>
      <c r="J155" s="568"/>
      <c r="K155" s="568"/>
      <c r="L155" s="568"/>
      <c r="M155" s="568"/>
      <c r="N155" s="568"/>
      <c r="O155" s="568"/>
      <c r="P155" s="568"/>
      <c r="Q155" s="568"/>
      <c r="R155" s="568"/>
      <c r="S155" s="556"/>
      <c r="T155" s="557"/>
      <c r="U155" s="569"/>
      <c r="V155" s="205"/>
      <c r="W155" s="204"/>
      <c r="X155" s="204"/>
      <c r="Y155" s="204"/>
      <c r="Z155" s="204"/>
      <c r="AA155" s="204"/>
      <c r="AB155" s="204"/>
      <c r="AC155" s="204"/>
      <c r="AD155" s="204"/>
      <c r="AE155" s="204"/>
      <c r="AF155" s="204"/>
      <c r="AG155" s="204"/>
      <c r="AH155" s="204"/>
      <c r="AI155" s="204"/>
      <c r="AJ155" s="204"/>
      <c r="AK155" s="204"/>
      <c r="AL155" s="204"/>
      <c r="AM155" s="204"/>
      <c r="AN155" s="204"/>
      <c r="AO155" s="204"/>
      <c r="AP155" s="204"/>
      <c r="AQ155" s="204"/>
      <c r="AR155" s="204"/>
      <c r="AS155" s="204"/>
    </row>
  </sheetData>
  <mergeCells count="202">
    <mergeCell ref="U153:U154"/>
    <mergeCell ref="A138:A145"/>
    <mergeCell ref="A146:A151"/>
    <mergeCell ref="A153:A154"/>
    <mergeCell ref="B153:B154"/>
    <mergeCell ref="C153:S153"/>
    <mergeCell ref="T153:T154"/>
    <mergeCell ref="AB136:AC136"/>
    <mergeCell ref="AD136:AE136"/>
    <mergeCell ref="D135:D137"/>
    <mergeCell ref="E135:E137"/>
    <mergeCell ref="F135:AM135"/>
    <mergeCell ref="AN135:AN137"/>
    <mergeCell ref="AO135:AO137"/>
    <mergeCell ref="F136:G136"/>
    <mergeCell ref="H136:I136"/>
    <mergeCell ref="J136:K136"/>
    <mergeCell ref="L136:M136"/>
    <mergeCell ref="N136:O136"/>
    <mergeCell ref="A125:A127"/>
    <mergeCell ref="A128:A129"/>
    <mergeCell ref="A130:A133"/>
    <mergeCell ref="A135:A137"/>
    <mergeCell ref="B135:B137"/>
    <mergeCell ref="C135:C137"/>
    <mergeCell ref="AF136:AG136"/>
    <mergeCell ref="AH136:AI136"/>
    <mergeCell ref="AJ136:AK136"/>
    <mergeCell ref="AL136:AM136"/>
    <mergeCell ref="P136:Q136"/>
    <mergeCell ref="R136:S136"/>
    <mergeCell ref="T136:U136"/>
    <mergeCell ref="V136:W136"/>
    <mergeCell ref="X136:Y136"/>
    <mergeCell ref="Z136:AA136"/>
    <mergeCell ref="A123:B124"/>
    <mergeCell ref="C123:C124"/>
    <mergeCell ref="D123:H123"/>
    <mergeCell ref="I123:I124"/>
    <mergeCell ref="J123:J124"/>
    <mergeCell ref="K123:K124"/>
    <mergeCell ref="W117:X117"/>
    <mergeCell ref="Y117:Z117"/>
    <mergeCell ref="AA117:AB117"/>
    <mergeCell ref="AO116:AO118"/>
    <mergeCell ref="AP116:AP118"/>
    <mergeCell ref="AQ116:AQ118"/>
    <mergeCell ref="AR116:AR118"/>
    <mergeCell ref="E117:F117"/>
    <mergeCell ref="G117:H117"/>
    <mergeCell ref="I117:J117"/>
    <mergeCell ref="K117:L117"/>
    <mergeCell ref="M117:N117"/>
    <mergeCell ref="O117:P117"/>
    <mergeCell ref="AI117:AJ117"/>
    <mergeCell ref="AK117:AL117"/>
    <mergeCell ref="AM117:AN117"/>
    <mergeCell ref="AC117:AD117"/>
    <mergeCell ref="AE117:AF117"/>
    <mergeCell ref="AG117:AH117"/>
    <mergeCell ref="A110:A111"/>
    <mergeCell ref="B110:B111"/>
    <mergeCell ref="C110:L110"/>
    <mergeCell ref="M110:M111"/>
    <mergeCell ref="A116:A118"/>
    <mergeCell ref="B116:D117"/>
    <mergeCell ref="E116:AN116"/>
    <mergeCell ref="Q117:R117"/>
    <mergeCell ref="S117:T117"/>
    <mergeCell ref="U117:V117"/>
    <mergeCell ref="G102:H103"/>
    <mergeCell ref="I102:J103"/>
    <mergeCell ref="K102:K104"/>
    <mergeCell ref="L102:N103"/>
    <mergeCell ref="O102:P103"/>
    <mergeCell ref="Q102:R103"/>
    <mergeCell ref="A91:D91"/>
    <mergeCell ref="A97:D97"/>
    <mergeCell ref="A101:F101"/>
    <mergeCell ref="A102:A104"/>
    <mergeCell ref="B102:D103"/>
    <mergeCell ref="E102:F103"/>
    <mergeCell ref="A89:A90"/>
    <mergeCell ref="B89:B90"/>
    <mergeCell ref="C89:C90"/>
    <mergeCell ref="D89:D90"/>
    <mergeCell ref="E89:E90"/>
    <mergeCell ref="F89:F90"/>
    <mergeCell ref="Z82:AA82"/>
    <mergeCell ref="AB82:AC82"/>
    <mergeCell ref="AD82:AE82"/>
    <mergeCell ref="A85:A86"/>
    <mergeCell ref="AK81:AK83"/>
    <mergeCell ref="AL81:AL83"/>
    <mergeCell ref="AM81:AM83"/>
    <mergeCell ref="AN81:AN83"/>
    <mergeCell ref="F82:G82"/>
    <mergeCell ref="H82:I82"/>
    <mergeCell ref="J82:K82"/>
    <mergeCell ref="L82:M82"/>
    <mergeCell ref="N82:O82"/>
    <mergeCell ref="P82:Q82"/>
    <mergeCell ref="A80:G80"/>
    <mergeCell ref="A81:A83"/>
    <mergeCell ref="B81:B83"/>
    <mergeCell ref="C81:E82"/>
    <mergeCell ref="F81:AI81"/>
    <mergeCell ref="AJ81:AJ83"/>
    <mergeCell ref="R82:S82"/>
    <mergeCell ref="T82:U82"/>
    <mergeCell ref="V82:W82"/>
    <mergeCell ref="X82:Y82"/>
    <mergeCell ref="AF82:AG82"/>
    <mergeCell ref="AH82:AI82"/>
    <mergeCell ref="A77:A78"/>
    <mergeCell ref="B77:B78"/>
    <mergeCell ref="C77:S77"/>
    <mergeCell ref="T77:T78"/>
    <mergeCell ref="U77:U78"/>
    <mergeCell ref="P54:P55"/>
    <mergeCell ref="Q54:Q55"/>
    <mergeCell ref="R54:R55"/>
    <mergeCell ref="S54:S55"/>
    <mergeCell ref="T54:T55"/>
    <mergeCell ref="U54:U55"/>
    <mergeCell ref="J54:J55"/>
    <mergeCell ref="K54:K55"/>
    <mergeCell ref="L54:L55"/>
    <mergeCell ref="M54:M55"/>
    <mergeCell ref="N54:N55"/>
    <mergeCell ref="O54:O55"/>
    <mergeCell ref="A53:A55"/>
    <mergeCell ref="B53:D54"/>
    <mergeCell ref="E53:V53"/>
    <mergeCell ref="W53:W55"/>
    <mergeCell ref="X53:X55"/>
    <mergeCell ref="E54:E55"/>
    <mergeCell ref="F54:F55"/>
    <mergeCell ref="G54:G55"/>
    <mergeCell ref="H54:H55"/>
    <mergeCell ref="I54:I55"/>
    <mergeCell ref="AM29:AN29"/>
    <mergeCell ref="A48:A49"/>
    <mergeCell ref="B48:B49"/>
    <mergeCell ref="C48:F48"/>
    <mergeCell ref="G48:J48"/>
    <mergeCell ref="K48:K49"/>
    <mergeCell ref="L48:L49"/>
    <mergeCell ref="M48:M49"/>
    <mergeCell ref="AA29:AB29"/>
    <mergeCell ref="AC29:AD29"/>
    <mergeCell ref="AE29:AF29"/>
    <mergeCell ref="AG29:AH29"/>
    <mergeCell ref="AI29:AJ29"/>
    <mergeCell ref="AK29:AL29"/>
    <mergeCell ref="V54:V55"/>
    <mergeCell ref="AQ28:AQ30"/>
    <mergeCell ref="AR28:AR30"/>
    <mergeCell ref="AS28:AS30"/>
    <mergeCell ref="E29:F29"/>
    <mergeCell ref="G29:H29"/>
    <mergeCell ref="I29:J29"/>
    <mergeCell ref="K29:L29"/>
    <mergeCell ref="M29:N29"/>
    <mergeCell ref="O29:P29"/>
    <mergeCell ref="Q29:R29"/>
    <mergeCell ref="A28:A30"/>
    <mergeCell ref="B28:D29"/>
    <mergeCell ref="E28:AN28"/>
    <mergeCell ref="AO28:AO30"/>
    <mergeCell ref="AP28:AP30"/>
    <mergeCell ref="S29:T29"/>
    <mergeCell ref="U29:V29"/>
    <mergeCell ref="W29:X29"/>
    <mergeCell ref="Y29:Z29"/>
    <mergeCell ref="AQ9:AQ11"/>
    <mergeCell ref="AR9:AR11"/>
    <mergeCell ref="AS9:AS11"/>
    <mergeCell ref="E10:F10"/>
    <mergeCell ref="G10:H10"/>
    <mergeCell ref="I10:J10"/>
    <mergeCell ref="K10:L10"/>
    <mergeCell ref="M10:N10"/>
    <mergeCell ref="O10:P10"/>
    <mergeCell ref="Q10:R10"/>
    <mergeCell ref="AM10:AN10"/>
    <mergeCell ref="AA10:AB10"/>
    <mergeCell ref="AC10:AD10"/>
    <mergeCell ref="AE10:AF10"/>
    <mergeCell ref="AG10:AH10"/>
    <mergeCell ref="AI10:AJ10"/>
    <mergeCell ref="AK10:AL10"/>
    <mergeCell ref="A6:W6"/>
    <mergeCell ref="A9:A11"/>
    <mergeCell ref="B9:D10"/>
    <mergeCell ref="E9:AN9"/>
    <mergeCell ref="AO9:AO11"/>
    <mergeCell ref="AP9:AP11"/>
    <mergeCell ref="S10:T10"/>
    <mergeCell ref="U10:V10"/>
    <mergeCell ref="W10:X10"/>
    <mergeCell ref="Y10:Z10"/>
  </mergeCells>
  <dataValidations count="5">
    <dataValidation type="whole" allowBlank="1" showInputMessage="1" showErrorMessage="1" sqref="C135:E135" xr:uid="{71CE944D-C6C4-4791-B499-B472ED02AE0C}">
      <formula1>0</formula1>
      <formula2>1E+30</formula2>
    </dataValidation>
    <dataValidation type="whole" operator="greaterThanOrEqual" allowBlank="1" showInputMessage="1" showErrorMessage="1" errorTitle="Error" error="Favor Ingrese sólo Números." sqref="E92:F96 E98:F100 AL84:AN87 AR31:AS44 AO13:AR26 AQ119:AR121 K50:M51 W57:X58 W60:X61 C155:U155 B66:B67 D125:K133 F138:AO151 E45:AS45 B105:R107" xr:uid="{BEFACAAE-3510-49CF-902C-F181380D750F}">
      <formula1>0</formula1>
    </dataValidation>
    <dataValidation allowBlank="1" showInputMessage="1" showErrorMessage="1" errorTitle="Error de ingreso" error="Debe ingresar sólo números enteros positivos." sqref="E10:AN26 AQ28:AQ30 A99:D100 A89:D97 A81:B87 F81:F87 G82:AI87 AJ81:AK81 AJ84:AK87 A38:A40 A36 AO9:AP11 E28:E44 G28:AP44 F28 F30:F44" xr:uid="{633C4E76-A09B-49A8-8D83-246180FAF007}"/>
    <dataValidation type="whole" allowBlank="1" showInputMessage="1" showErrorMessage="1" errorTitle="Error de ingreso" error="Debe ingresar sólo números." sqref="AR27" xr:uid="{9323BF0D-7987-4C20-BA40-3AB56385C65C}">
      <formula1>0</formula1>
      <formula2>99999</formula2>
    </dataValidation>
    <dataValidation type="whole" allowBlank="1" showInputMessage="1" showErrorMessage="1" errorTitle="Error" error="Por favor ingrese números enteros" sqref="B13:B24 AS13:AS24" xr:uid="{382CFE45-A83D-4B0A-BA4B-871FA3045593}">
      <formula1>0</formula1>
      <formula2>10000000000</formula2>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593B5-FF76-485B-8A82-F2035538A992}">
  <dimension ref="A3:H86"/>
  <sheetViews>
    <sheetView workbookViewId="0">
      <selection activeCell="E12" sqref="E12"/>
    </sheetView>
  </sheetViews>
  <sheetFormatPr baseColWidth="10" defaultColWidth="11.453125" defaultRowHeight="14.5" x14ac:dyDescent="0.35"/>
  <cols>
    <col min="1" max="1" width="29.1796875" customWidth="1"/>
    <col min="2" max="2" width="46.54296875" customWidth="1"/>
    <col min="3" max="3" width="30.26953125" bestFit="1" customWidth="1"/>
    <col min="4" max="4" width="20.54296875" customWidth="1"/>
  </cols>
  <sheetData>
    <row r="3" spans="1:3" x14ac:dyDescent="0.35">
      <c r="A3" s="4216" t="s">
        <v>2233</v>
      </c>
      <c r="B3" s="4217"/>
      <c r="C3" s="4218"/>
    </row>
    <row r="4" spans="1:3" ht="15" thickBot="1" x14ac:dyDescent="0.4">
      <c r="A4" s="2522"/>
      <c r="B4" s="2522"/>
      <c r="C4" s="2522"/>
    </row>
    <row r="5" spans="1:3" ht="15" thickBot="1" x14ac:dyDescent="0.4">
      <c r="A5" s="4219" t="s">
        <v>156</v>
      </c>
      <c r="B5" s="4220" t="s">
        <v>2234</v>
      </c>
      <c r="C5" s="4220" t="s">
        <v>157</v>
      </c>
    </row>
    <row r="6" spans="1:3" x14ac:dyDescent="0.35">
      <c r="A6" s="4221" t="s">
        <v>2235</v>
      </c>
      <c r="B6" s="4221" t="s">
        <v>2236</v>
      </c>
      <c r="C6" s="4221" t="s">
        <v>2237</v>
      </c>
    </row>
    <row r="7" spans="1:3" x14ac:dyDescent="0.35">
      <c r="A7" s="4222" t="s">
        <v>2238</v>
      </c>
      <c r="B7" s="4222" t="s">
        <v>2239</v>
      </c>
      <c r="C7" s="4222" t="s">
        <v>2240</v>
      </c>
    </row>
    <row r="8" spans="1:3" x14ac:dyDescent="0.35">
      <c r="A8" s="4222" t="s">
        <v>2241</v>
      </c>
      <c r="B8" s="4222" t="s">
        <v>2242</v>
      </c>
      <c r="C8" s="4222" t="s">
        <v>2243</v>
      </c>
    </row>
    <row r="9" spans="1:3" x14ac:dyDescent="0.35">
      <c r="A9" s="4222" t="s">
        <v>2244</v>
      </c>
      <c r="B9" s="4222" t="s">
        <v>2245</v>
      </c>
      <c r="C9" s="4222" t="s">
        <v>2246</v>
      </c>
    </row>
    <row r="10" spans="1:3" x14ac:dyDescent="0.35">
      <c r="A10" s="4222" t="s">
        <v>2247</v>
      </c>
      <c r="B10" s="4222" t="s">
        <v>2248</v>
      </c>
      <c r="C10" s="4221" t="s">
        <v>2249</v>
      </c>
    </row>
    <row r="11" spans="1:3" x14ac:dyDescent="0.35">
      <c r="A11" s="4222" t="s">
        <v>2250</v>
      </c>
      <c r="B11" s="4222" t="s">
        <v>2251</v>
      </c>
      <c r="C11" s="4222" t="s">
        <v>2252</v>
      </c>
    </row>
    <row r="12" spans="1:3" x14ac:dyDescent="0.35">
      <c r="A12" s="4222" t="s">
        <v>2253</v>
      </c>
      <c r="B12" s="4222" t="s">
        <v>2254</v>
      </c>
      <c r="C12" s="4222" t="s">
        <v>2255</v>
      </c>
    </row>
    <row r="13" spans="1:3" x14ac:dyDescent="0.35">
      <c r="A13" s="4221" t="s">
        <v>2256</v>
      </c>
      <c r="B13" s="4222" t="s">
        <v>2248</v>
      </c>
      <c r="C13" s="4223"/>
    </row>
    <row r="14" spans="1:3" x14ac:dyDescent="0.35">
      <c r="A14" s="4222" t="s">
        <v>2257</v>
      </c>
      <c r="B14" s="4221" t="s">
        <v>2258</v>
      </c>
      <c r="C14" s="4223"/>
    </row>
    <row r="15" spans="1:3" x14ac:dyDescent="0.35">
      <c r="A15" s="4222" t="s">
        <v>2259</v>
      </c>
      <c r="B15" s="4222" t="s">
        <v>2260</v>
      </c>
      <c r="C15" s="4223"/>
    </row>
    <row r="16" spans="1:3" x14ac:dyDescent="0.35">
      <c r="A16" s="4222" t="s">
        <v>2261</v>
      </c>
      <c r="B16" s="4222" t="s">
        <v>2262</v>
      </c>
      <c r="C16" s="4223"/>
    </row>
    <row r="17" spans="1:3" x14ac:dyDescent="0.35">
      <c r="A17" s="4222" t="s">
        <v>2263</v>
      </c>
      <c r="B17" s="4222" t="s">
        <v>2264</v>
      </c>
      <c r="C17" s="4223"/>
    </row>
    <row r="18" spans="1:3" x14ac:dyDescent="0.35">
      <c r="A18" s="4222" t="s">
        <v>2265</v>
      </c>
      <c r="B18" s="4222" t="s">
        <v>2266</v>
      </c>
      <c r="C18" s="4223"/>
    </row>
    <row r="19" spans="1:3" x14ac:dyDescent="0.35">
      <c r="A19" s="4221" t="s">
        <v>2267</v>
      </c>
      <c r="B19" s="4222" t="s">
        <v>2268</v>
      </c>
      <c r="C19" s="4223"/>
    </row>
    <row r="20" spans="1:3" x14ac:dyDescent="0.35">
      <c r="A20" s="4222" t="s">
        <v>2269</v>
      </c>
      <c r="B20" s="4222" t="s">
        <v>2270</v>
      </c>
      <c r="C20" s="4223"/>
    </row>
    <row r="21" spans="1:3" x14ac:dyDescent="0.35">
      <c r="A21" s="4221" t="s">
        <v>2271</v>
      </c>
      <c r="B21" s="4222" t="s">
        <v>2272</v>
      </c>
      <c r="C21" s="4223"/>
    </row>
    <row r="22" spans="1:3" x14ac:dyDescent="0.35">
      <c r="A22" s="4222" t="s">
        <v>2273</v>
      </c>
      <c r="B22" s="4222" t="s">
        <v>2274</v>
      </c>
      <c r="C22" s="4223"/>
    </row>
    <row r="23" spans="1:3" x14ac:dyDescent="0.35">
      <c r="A23" s="4222" t="s">
        <v>2275</v>
      </c>
      <c r="B23" s="4222" t="s">
        <v>2276</v>
      </c>
      <c r="C23" s="4223"/>
    </row>
    <row r="24" spans="1:3" x14ac:dyDescent="0.35">
      <c r="A24" s="4222" t="s">
        <v>2277</v>
      </c>
      <c r="B24" s="4222" t="s">
        <v>2278</v>
      </c>
      <c r="C24" s="4224"/>
    </row>
    <row r="25" spans="1:3" x14ac:dyDescent="0.35">
      <c r="A25" s="4222" t="s">
        <v>2279</v>
      </c>
      <c r="B25" s="4222" t="s">
        <v>2280</v>
      </c>
      <c r="C25" s="4224"/>
    </row>
    <row r="26" spans="1:3" x14ac:dyDescent="0.35">
      <c r="A26" s="4222" t="s">
        <v>2281</v>
      </c>
      <c r="B26" s="4222" t="s">
        <v>2282</v>
      </c>
      <c r="C26" s="4224"/>
    </row>
    <row r="27" spans="1:3" x14ac:dyDescent="0.35">
      <c r="A27" s="4222" t="s">
        <v>2283</v>
      </c>
      <c r="B27" s="4222" t="s">
        <v>2284</v>
      </c>
      <c r="C27" s="4224"/>
    </row>
    <row r="28" spans="1:3" x14ac:dyDescent="0.35">
      <c r="A28" s="4222" t="s">
        <v>2285</v>
      </c>
      <c r="B28" s="4222" t="s">
        <v>2286</v>
      </c>
      <c r="C28" s="4224"/>
    </row>
    <row r="29" spans="1:3" x14ac:dyDescent="0.35">
      <c r="A29" s="4222" t="s">
        <v>2287</v>
      </c>
      <c r="B29" s="4222" t="s">
        <v>2288</v>
      </c>
      <c r="C29" s="4224"/>
    </row>
    <row r="30" spans="1:3" x14ac:dyDescent="0.35">
      <c r="A30" s="4222" t="s">
        <v>2289</v>
      </c>
      <c r="B30" s="4222" t="s">
        <v>2290</v>
      </c>
      <c r="C30" s="4224"/>
    </row>
    <row r="31" spans="1:3" x14ac:dyDescent="0.35">
      <c r="A31" s="4222" t="s">
        <v>2291</v>
      </c>
      <c r="B31" s="4222" t="s">
        <v>2292</v>
      </c>
      <c r="C31" s="4224"/>
    </row>
    <row r="32" spans="1:3" x14ac:dyDescent="0.35">
      <c r="A32" s="4222" t="s">
        <v>2293</v>
      </c>
      <c r="B32" s="4222" t="s">
        <v>2294</v>
      </c>
      <c r="C32" s="4224"/>
    </row>
    <row r="33" spans="1:3" x14ac:dyDescent="0.35">
      <c r="A33" s="4222" t="s">
        <v>2295</v>
      </c>
      <c r="B33" s="4222" t="s">
        <v>2296</v>
      </c>
      <c r="C33" s="4224"/>
    </row>
    <row r="34" spans="1:3" x14ac:dyDescent="0.35">
      <c r="A34" s="4222" t="s">
        <v>2297</v>
      </c>
      <c r="B34" s="4222" t="s">
        <v>2298</v>
      </c>
      <c r="C34" s="2522"/>
    </row>
    <row r="35" spans="1:3" x14ac:dyDescent="0.35">
      <c r="A35" s="4222" t="s">
        <v>2299</v>
      </c>
      <c r="B35" s="4222" t="s">
        <v>2300</v>
      </c>
      <c r="C35" s="2522"/>
    </row>
    <row r="36" spans="1:3" x14ac:dyDescent="0.35">
      <c r="A36" s="4222" t="s">
        <v>2301</v>
      </c>
      <c r="B36" s="4222" t="s">
        <v>2302</v>
      </c>
      <c r="C36" s="2522"/>
    </row>
    <row r="37" spans="1:3" x14ac:dyDescent="0.35">
      <c r="A37" s="4222" t="s">
        <v>2303</v>
      </c>
      <c r="B37" s="4222" t="s">
        <v>2304</v>
      </c>
      <c r="C37" s="2522"/>
    </row>
    <row r="38" spans="1:3" x14ac:dyDescent="0.35">
      <c r="A38" s="4222" t="s">
        <v>2305</v>
      </c>
      <c r="B38" s="4222" t="s">
        <v>2306</v>
      </c>
      <c r="C38" s="2522"/>
    </row>
    <row r="39" spans="1:3" x14ac:dyDescent="0.35">
      <c r="A39" s="4222" t="s">
        <v>2307</v>
      </c>
      <c r="B39" s="4222" t="s">
        <v>2308</v>
      </c>
      <c r="C39" s="2522"/>
    </row>
    <row r="40" spans="1:3" x14ac:dyDescent="0.35">
      <c r="A40" s="2522"/>
      <c r="B40" s="4222" t="s">
        <v>2309</v>
      </c>
      <c r="C40" s="2522"/>
    </row>
    <row r="41" spans="1:3" x14ac:dyDescent="0.35">
      <c r="A41" s="2522"/>
      <c r="B41" s="4222" t="s">
        <v>2310</v>
      </c>
      <c r="C41" s="2522"/>
    </row>
    <row r="42" spans="1:3" x14ac:dyDescent="0.35">
      <c r="A42" s="2522"/>
      <c r="B42" s="4222" t="s">
        <v>2311</v>
      </c>
      <c r="C42" s="2522"/>
    </row>
    <row r="43" spans="1:3" x14ac:dyDescent="0.35">
      <c r="A43" s="2522"/>
      <c r="B43" s="4222" t="s">
        <v>2312</v>
      </c>
      <c r="C43" s="2522"/>
    </row>
    <row r="44" spans="1:3" x14ac:dyDescent="0.35">
      <c r="B44" s="4222" t="s">
        <v>2313</v>
      </c>
      <c r="C44" s="2522"/>
    </row>
    <row r="45" spans="1:3" x14ac:dyDescent="0.35">
      <c r="B45" s="4222" t="s">
        <v>2314</v>
      </c>
      <c r="C45" s="2522"/>
    </row>
    <row r="46" spans="1:3" x14ac:dyDescent="0.35">
      <c r="B46" s="4222" t="s">
        <v>2315</v>
      </c>
      <c r="C46" s="2522"/>
    </row>
    <row r="47" spans="1:3" x14ac:dyDescent="0.35">
      <c r="B47" s="4221" t="s">
        <v>2316</v>
      </c>
      <c r="C47" s="2522"/>
    </row>
    <row r="48" spans="1:3" x14ac:dyDescent="0.35">
      <c r="B48" s="4221" t="s">
        <v>2317</v>
      </c>
      <c r="C48" s="2522"/>
    </row>
    <row r="49" spans="1:8" x14ac:dyDescent="0.35">
      <c r="B49" s="4221" t="s">
        <v>2318</v>
      </c>
      <c r="C49" s="2522"/>
    </row>
    <row r="50" spans="1:8" x14ac:dyDescent="0.35">
      <c r="B50" s="4221" t="s">
        <v>2319</v>
      </c>
      <c r="C50" s="2522"/>
    </row>
    <row r="51" spans="1:8" x14ac:dyDescent="0.35">
      <c r="B51" s="4221" t="s">
        <v>2320</v>
      </c>
      <c r="C51" s="2522"/>
    </row>
    <row r="52" spans="1:8" x14ac:dyDescent="0.35">
      <c r="B52" s="4221" t="s">
        <v>2321</v>
      </c>
      <c r="C52" s="2522"/>
    </row>
    <row r="54" spans="1:8" x14ac:dyDescent="0.35">
      <c r="A54" s="4225" t="s">
        <v>2322</v>
      </c>
      <c r="B54" s="4226"/>
      <c r="C54" s="4227"/>
    </row>
    <row r="56" spans="1:8" ht="15" customHeight="1" x14ac:dyDescent="0.35">
      <c r="C56" s="4228"/>
    </row>
    <row r="57" spans="1:8" x14ac:dyDescent="0.35">
      <c r="D57" s="4229"/>
      <c r="E57" s="4230" t="s">
        <v>2323</v>
      </c>
      <c r="F57" s="4230"/>
      <c r="G57" s="4230"/>
      <c r="H57" s="4230"/>
    </row>
    <row r="58" spans="1:8" x14ac:dyDescent="0.35">
      <c r="D58" s="4229"/>
      <c r="E58" s="4230"/>
      <c r="F58" s="4230"/>
      <c r="G58" s="4230"/>
      <c r="H58" s="4230"/>
    </row>
    <row r="59" spans="1:8" x14ac:dyDescent="0.35">
      <c r="D59" s="4229"/>
      <c r="E59" s="4230"/>
      <c r="F59" s="4230"/>
      <c r="G59" s="4230"/>
      <c r="H59" s="4230"/>
    </row>
    <row r="60" spans="1:8" x14ac:dyDescent="0.35">
      <c r="D60" s="4229"/>
      <c r="E60" s="4230"/>
      <c r="F60" s="4230"/>
      <c r="G60" s="4230"/>
      <c r="H60" s="4230"/>
    </row>
    <row r="61" spans="1:8" x14ac:dyDescent="0.35">
      <c r="E61" s="4230"/>
      <c r="F61" s="4230"/>
      <c r="G61" s="4230"/>
      <c r="H61" s="4230"/>
    </row>
    <row r="62" spans="1:8" x14ac:dyDescent="0.35">
      <c r="E62" s="4230"/>
      <c r="F62" s="4230"/>
      <c r="G62" s="4230"/>
      <c r="H62" s="4230"/>
    </row>
    <row r="63" spans="1:8" x14ac:dyDescent="0.35">
      <c r="E63" s="4230"/>
      <c r="F63" s="4230"/>
      <c r="G63" s="4230"/>
      <c r="H63" s="4230"/>
    </row>
    <row r="64" spans="1:8" x14ac:dyDescent="0.35">
      <c r="E64" s="4230"/>
      <c r="F64" s="4230"/>
      <c r="G64" s="4230"/>
      <c r="H64" s="4230"/>
    </row>
    <row r="65" spans="5:8" x14ac:dyDescent="0.35">
      <c r="E65" s="4230"/>
      <c r="F65" s="4230"/>
      <c r="G65" s="4230"/>
      <c r="H65" s="4230"/>
    </row>
    <row r="66" spans="5:8" x14ac:dyDescent="0.35">
      <c r="E66" s="4230"/>
      <c r="F66" s="4230"/>
      <c r="G66" s="4230"/>
      <c r="H66" s="4230"/>
    </row>
    <row r="67" spans="5:8" x14ac:dyDescent="0.35">
      <c r="E67" s="4230"/>
      <c r="F67" s="4230"/>
      <c r="G67" s="4230"/>
      <c r="H67" s="4230"/>
    </row>
    <row r="68" spans="5:8" x14ac:dyDescent="0.35">
      <c r="E68" s="4230"/>
      <c r="F68" s="4230"/>
      <c r="G68" s="4230"/>
      <c r="H68" s="4230"/>
    </row>
    <row r="86" spans="1:2" x14ac:dyDescent="0.35">
      <c r="A86" s="4231" t="s">
        <v>2324</v>
      </c>
      <c r="B86" s="4231"/>
    </row>
  </sheetData>
  <autoFilter ref="A5:H5" xr:uid="{3EA7D813-FC58-44ED-A0C1-69EEE984E8F5}"/>
  <mergeCells count="4">
    <mergeCell ref="A3:C3"/>
    <mergeCell ref="A54:C54"/>
    <mergeCell ref="E57:H68"/>
    <mergeCell ref="A86:B86"/>
  </mergeCells>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62679F-34A4-4FEC-B287-A19289DD1F70}">
  <dimension ref="A1:CK463"/>
  <sheetViews>
    <sheetView topLeftCell="A358" zoomScale="90" zoomScaleNormal="90" workbookViewId="0">
      <selection activeCell="G375" sqref="G375"/>
    </sheetView>
  </sheetViews>
  <sheetFormatPr baseColWidth="10" defaultRowHeight="14.5" x14ac:dyDescent="0.35"/>
  <cols>
    <col min="1" max="1" width="30.6328125" customWidth="1"/>
    <col min="2" max="2" width="32.6328125" customWidth="1"/>
    <col min="3" max="3" width="12.1796875" customWidth="1"/>
    <col min="14" max="14" width="12.7265625" customWidth="1"/>
    <col min="17" max="17" width="11.54296875" customWidth="1"/>
    <col min="18" max="18" width="12.81640625" customWidth="1"/>
    <col min="20" max="20" width="10.81640625" customWidth="1"/>
    <col min="21" max="21" width="12.453125" customWidth="1"/>
    <col min="22" max="22" width="12.26953125" customWidth="1"/>
    <col min="35" max="35" width="10.7265625" customWidth="1"/>
    <col min="36" max="36" width="11.54296875" customWidth="1"/>
    <col min="37" max="37" width="10.453125" customWidth="1"/>
    <col min="46" max="46" width="11.1796875" customWidth="1"/>
    <col min="49" max="50" width="12.54296875" customWidth="1"/>
    <col min="68" max="68" width="11.453125" hidden="1" customWidth="1"/>
    <col min="69" max="76" width="11.453125" style="801" hidden="1" customWidth="1"/>
    <col min="77" max="77" width="11.453125" hidden="1" customWidth="1"/>
    <col min="78" max="80" width="11.453125" style="583" hidden="1" customWidth="1"/>
    <col min="81" max="89" width="11.453125" hidden="1" customWidth="1"/>
  </cols>
  <sheetData>
    <row r="1" spans="1:84" x14ac:dyDescent="0.35">
      <c r="A1" s="570" t="s">
        <v>0</v>
      </c>
      <c r="BQ1"/>
      <c r="BR1"/>
      <c r="BS1"/>
      <c r="BT1"/>
      <c r="BU1"/>
      <c r="BV1"/>
      <c r="BW1"/>
      <c r="BX1"/>
      <c r="BZ1"/>
      <c r="CA1"/>
      <c r="CB1"/>
    </row>
    <row r="2" spans="1:84" x14ac:dyDescent="0.35">
      <c r="A2" s="570" t="str">
        <f>CONCATENATE("COMUNA: ",[1]NOMBRE!B2," - ","( ",[1]NOMBRE!C2,[1]NOMBRE!D2,[1]NOMBRE!E2,[1]NOMBRE!F2,[1]NOMBRE!G2," )")</f>
        <v>COMUNA:  - (  )</v>
      </c>
      <c r="BQ2"/>
      <c r="BR2"/>
      <c r="BS2"/>
      <c r="BT2"/>
      <c r="BU2"/>
      <c r="BV2"/>
      <c r="BW2"/>
      <c r="BX2"/>
      <c r="BZ2"/>
      <c r="CA2"/>
      <c r="CB2"/>
    </row>
    <row r="3" spans="1:84" x14ac:dyDescent="0.35">
      <c r="A3" s="570" t="str">
        <f>CONCATENATE("ESTABLECIMIENTO/ESTRATEGIA: ",[1]NOMBRE!B3," - ","( ",[1]NOMBRE!C3,[1]NOMBRE!D3,[1]NOMBRE!E3,[1]NOMBRE!F3,[1]NOMBRE!G3,[1]NOMBRE!H3," )")</f>
        <v>ESTABLECIMIENTO/ESTRATEGIA:  - (  )</v>
      </c>
      <c r="BQ3"/>
      <c r="BR3"/>
      <c r="BS3"/>
      <c r="BT3"/>
      <c r="BU3"/>
      <c r="BV3"/>
      <c r="BW3"/>
      <c r="BX3"/>
      <c r="BZ3"/>
      <c r="CA3"/>
      <c r="CB3"/>
    </row>
    <row r="4" spans="1:84" x14ac:dyDescent="0.35">
      <c r="A4" s="570" t="str">
        <f>CONCATENATE("MES: ",[1]NOMBRE!B6," - ","( ",[1]NOMBRE!C6,[1]NOMBRE!D6," )")</f>
        <v>MES:  - (  )</v>
      </c>
      <c r="BQ4"/>
      <c r="BR4"/>
      <c r="BS4"/>
      <c r="BT4"/>
      <c r="BU4"/>
      <c r="BV4"/>
      <c r="BW4"/>
      <c r="BX4"/>
      <c r="BZ4"/>
      <c r="CA4"/>
      <c r="CB4"/>
    </row>
    <row r="5" spans="1:84" x14ac:dyDescent="0.35">
      <c r="A5" s="570" t="str">
        <f>CONCATENATE("AÑO: ",[1]NOMBRE!B7)</f>
        <v>AÑO: 2024</v>
      </c>
      <c r="BQ5"/>
      <c r="BR5"/>
      <c r="BS5"/>
      <c r="BT5"/>
      <c r="BU5"/>
      <c r="BV5"/>
      <c r="BW5"/>
      <c r="BX5"/>
      <c r="BZ5"/>
      <c r="CA5"/>
      <c r="CB5"/>
    </row>
    <row r="6" spans="1:84" ht="18" customHeight="1" x14ac:dyDescent="0.35">
      <c r="A6" s="2174" t="s">
        <v>237</v>
      </c>
      <c r="B6" s="2174"/>
      <c r="C6" s="2174"/>
      <c r="D6" s="2174"/>
      <c r="E6" s="2174"/>
      <c r="F6" s="2174"/>
      <c r="G6" s="2174"/>
      <c r="H6" s="2174"/>
      <c r="I6" s="2174"/>
      <c r="J6" s="2174"/>
      <c r="K6" s="2174"/>
      <c r="L6" s="2174"/>
      <c r="M6" s="2174"/>
      <c r="N6" s="2174"/>
      <c r="O6" s="2174"/>
      <c r="P6" s="2174"/>
      <c r="BQ6"/>
      <c r="BR6"/>
      <c r="BS6"/>
      <c r="BT6"/>
      <c r="BU6"/>
      <c r="BV6"/>
      <c r="BW6"/>
      <c r="BX6"/>
      <c r="BZ6"/>
      <c r="CA6"/>
      <c r="CB6"/>
    </row>
    <row r="7" spans="1:84" x14ac:dyDescent="0.35">
      <c r="BQ7"/>
      <c r="BR7"/>
      <c r="BS7"/>
      <c r="BT7"/>
      <c r="BU7"/>
      <c r="BV7"/>
      <c r="BW7"/>
      <c r="BX7"/>
      <c r="BZ7"/>
      <c r="CA7"/>
      <c r="CB7"/>
    </row>
    <row r="8" spans="1:84" ht="18" customHeight="1" x14ac:dyDescent="0.35">
      <c r="A8" s="571" t="s">
        <v>238</v>
      </c>
      <c r="BQ8"/>
      <c r="BR8"/>
      <c r="BS8"/>
      <c r="BT8"/>
      <c r="BU8"/>
      <c r="BV8"/>
      <c r="BW8"/>
      <c r="BX8"/>
      <c r="BZ8"/>
      <c r="CA8"/>
      <c r="CB8"/>
    </row>
    <row r="9" spans="1:84" ht="15" customHeight="1" x14ac:dyDescent="0.35">
      <c r="A9" s="2175" t="s">
        <v>239</v>
      </c>
      <c r="B9" s="2176"/>
      <c r="C9" s="2179" t="s">
        <v>8</v>
      </c>
      <c r="D9" s="2181" t="s">
        <v>80</v>
      </c>
      <c r="E9" s="2182"/>
      <c r="F9" s="2182"/>
      <c r="G9" s="2182"/>
      <c r="H9" s="2182"/>
      <c r="I9" s="2182"/>
      <c r="J9" s="2182"/>
      <c r="K9" s="2182"/>
      <c r="L9" s="2182"/>
      <c r="M9" s="2183"/>
      <c r="N9" s="2184" t="s">
        <v>240</v>
      </c>
      <c r="O9" s="2186" t="s">
        <v>10</v>
      </c>
      <c r="P9" s="2186" t="s">
        <v>11</v>
      </c>
      <c r="Q9" s="2166" t="s">
        <v>241</v>
      </c>
      <c r="R9" s="2166" t="s">
        <v>242</v>
      </c>
      <c r="BQ9"/>
      <c r="BR9"/>
      <c r="BS9"/>
      <c r="BT9"/>
      <c r="BU9"/>
      <c r="BV9"/>
      <c r="BW9"/>
      <c r="BX9"/>
      <c r="BZ9"/>
      <c r="CA9"/>
      <c r="CB9"/>
    </row>
    <row r="10" spans="1:84" ht="27" customHeight="1" x14ac:dyDescent="0.35">
      <c r="A10" s="2177"/>
      <c r="B10" s="2178"/>
      <c r="C10" s="2180"/>
      <c r="D10" s="572" t="s">
        <v>243</v>
      </c>
      <c r="E10" s="573" t="s">
        <v>205</v>
      </c>
      <c r="F10" s="573" t="s">
        <v>206</v>
      </c>
      <c r="G10" s="573" t="s">
        <v>21</v>
      </c>
      <c r="H10" s="573" t="s">
        <v>22</v>
      </c>
      <c r="I10" s="573" t="s">
        <v>23</v>
      </c>
      <c r="J10" s="573" t="s">
        <v>24</v>
      </c>
      <c r="K10" s="573" t="s">
        <v>25</v>
      </c>
      <c r="L10" s="573" t="s">
        <v>26</v>
      </c>
      <c r="M10" s="574" t="s">
        <v>244</v>
      </c>
      <c r="N10" s="2185"/>
      <c r="O10" s="2130"/>
      <c r="P10" s="2130"/>
      <c r="Q10" s="2168"/>
      <c r="R10" s="2168"/>
      <c r="BQ10"/>
      <c r="BR10"/>
      <c r="BS10"/>
      <c r="BT10"/>
      <c r="BU10"/>
      <c r="BV10"/>
      <c r="BW10"/>
      <c r="BX10"/>
      <c r="BZ10"/>
      <c r="CA10"/>
      <c r="CB10"/>
    </row>
    <row r="11" spans="1:84" ht="15" customHeight="1" x14ac:dyDescent="0.35">
      <c r="A11" s="2191" t="s">
        <v>245</v>
      </c>
      <c r="B11" s="2191"/>
      <c r="C11" s="575"/>
      <c r="D11" s="576"/>
      <c r="E11" s="577"/>
      <c r="F11" s="577"/>
      <c r="G11" s="577"/>
      <c r="H11" s="577"/>
      <c r="I11" s="577"/>
      <c r="J11" s="577"/>
      <c r="K11" s="577"/>
      <c r="L11" s="578"/>
      <c r="M11" s="579"/>
      <c r="N11" s="580"/>
      <c r="O11" s="580"/>
      <c r="P11" s="580"/>
      <c r="Q11" s="580"/>
      <c r="R11" s="580"/>
      <c r="S11" t="str">
        <f>BQ11&amp;BR11&amp;BS11&amp;BT11&amp;BU11&amp;BV11&amp;BW11&amp;BX11</f>
        <v/>
      </c>
      <c r="BQ11" s="581" t="str">
        <f>IF(AND(C11&gt;0,N11=""),"  * No olvide digitar la variable Víctima de violencia de género. Digite Cero si no tiene.",IF(N11&gt;C11,"  * La variable Víctima de violencia de género No puede ser mayor al Total.",""))</f>
        <v/>
      </c>
      <c r="BR11" s="581" t="str">
        <f>IF(AND(C11&gt;0,O11=""),"  * No olvide digitar la variable Pueblos Originarios. Digite Cero si no tiene.",IF(O11&gt;C11,"  * La variable Pueblos Originarios de género No puede ser mayor al Total.",""))</f>
        <v/>
      </c>
      <c r="BS11" s="581" t="str">
        <f>IF(AND(C11&gt;0,P11=""),"  * No olvide digitar la variable Migrantes. Digite Cero si no tiene.",IF(P11&gt;C11,"  * La variable Migrantes No puede ser mayor al Total.",""))</f>
        <v/>
      </c>
      <c r="BT11" s="581" t="str">
        <f>IF(AND(C11&gt;0,Q11=""),"  * No olvide digitar la variable Ingresos por traslados. Digite Cero si no tiene.",IF(Q11&gt;C11,"  * La variable Ingresos por traslados No puede ser mayor al Total.",""))</f>
        <v/>
      </c>
      <c r="BU11" s="581" t="str">
        <f>IF(AND(C11&gt;0,R11=""),"  * No olvide digitar la variable Ingresos con control precoz extrasistema. Digite Cero si no tiene.",IF(R11&gt;C11,"  * La variable  Ingresos con control precoz extrasistema No puede ser mayor al Total.",""))</f>
        <v/>
      </c>
      <c r="BV11" s="581"/>
      <c r="BW11" s="581"/>
      <c r="BX11" s="582"/>
      <c r="BZ11"/>
      <c r="CA11"/>
      <c r="CB11" s="583">
        <f>IF(AND(C11&gt;0,N11=""),1,IF(N11&gt;C11,1,0))</f>
        <v>0</v>
      </c>
      <c r="CC11" s="583">
        <f>IF(AND(C11&gt;0,O11=""),1,IF(O11&gt;C11,1,0))</f>
        <v>0</v>
      </c>
      <c r="CD11" s="583">
        <f>IF(AND(C11&gt;0,P11=""),1,IF(P11&gt;C11,1,0))</f>
        <v>0</v>
      </c>
      <c r="CE11" s="583">
        <f>IF(AND(C11&gt;0,Q11=""),1,IF(Q11&gt;C11,1,0))</f>
        <v>0</v>
      </c>
      <c r="CF11" s="583">
        <f>IF(AND(C11&gt;0,R11=""),1,IF(R11&gt;C11,1,0))</f>
        <v>0</v>
      </c>
    </row>
    <row r="12" spans="1:84" ht="15" customHeight="1" x14ac:dyDescent="0.35">
      <c r="A12" s="2192" t="s">
        <v>246</v>
      </c>
      <c r="B12" s="2192"/>
      <c r="C12" s="575"/>
      <c r="D12" s="584"/>
      <c r="E12" s="585"/>
      <c r="F12" s="585"/>
      <c r="G12" s="585"/>
      <c r="H12" s="585"/>
      <c r="I12" s="585"/>
      <c r="J12" s="585"/>
      <c r="K12" s="585"/>
      <c r="L12" s="586"/>
      <c r="M12" s="587"/>
      <c r="N12" s="588"/>
      <c r="O12" s="588"/>
      <c r="P12" s="588"/>
      <c r="Q12" s="588"/>
      <c r="R12" s="588"/>
      <c r="S12" t="str">
        <f t="shared" ref="S12:S14" si="0">BQ12&amp;BR12&amp;BS12&amp;BT12&amp;BU12&amp;BV12&amp;BW12&amp;BX12</f>
        <v/>
      </c>
      <c r="BQ12" s="581" t="str">
        <f t="shared" ref="BQ12:BQ14" si="1">IF(AND(C12&gt;0,N12=""),"  * No olvide digitar la variable Víctima de violencia de género. Digite Cero si no tiene.",IF(N12&gt;C12,"  * La variable Víctima de violencia de género No puede ser mayor al Total.",""))</f>
        <v/>
      </c>
      <c r="BR12" s="581" t="str">
        <f t="shared" ref="BR12:BR14" si="2">IF(AND(C12&gt;0,O12=""),"  * No olvide digitar la variable Pueblos Originarios. Digite Cero si no tiene.",IF(O12&gt;C12,"  * La variable Pueblos Originarios de género No puede ser mayor al Total.",""))</f>
        <v/>
      </c>
      <c r="BS12" s="581" t="str">
        <f t="shared" ref="BS12:BS14" si="3">IF(AND(C12&gt;0,P12=""),"  * No olvide digitar la variable Migrantes. Digite Cero si no tiene.",IF(P12&gt;C12,"  * La variable Migrantes No puede ser mayor al Total.",""))</f>
        <v/>
      </c>
      <c r="BT12" s="581" t="str">
        <f t="shared" ref="BT12:BT14" si="4">IF(AND(C12&gt;0,Q12=""),"  * No olvide digitar la variable Ingresos por traslados. Digite Cero si no tiene.",IF(Q12&gt;C12,"  * La variable Ingresos por traslados No puede ser mayor al Total.",""))</f>
        <v/>
      </c>
      <c r="BU12" s="581" t="str">
        <f t="shared" ref="BU12:BU14" si="5">IF(AND(C12&gt;0,R12=""),"  * No olvide digitar la variable Ingresos con control precoz extrasistema. Digite Cero si no tiene.",IF(R12&gt;C12,"  * La variable  Ingresos con control precoz extrasistema No puede ser mayor al Total.",""))</f>
        <v/>
      </c>
      <c r="BV12" s="581"/>
      <c r="BW12" s="581"/>
      <c r="BX12" s="582"/>
      <c r="BZ12"/>
      <c r="CA12"/>
      <c r="CB12" s="583">
        <f t="shared" ref="CB12:CB14" si="6">IF(AND(C12&gt;0,N12=""),1,IF(N12&gt;C12,1,0))</f>
        <v>0</v>
      </c>
      <c r="CC12" s="583">
        <f t="shared" ref="CC12:CC14" si="7">IF(AND(C12&gt;0,O12=""),1,IF(O12&gt;C12,1,0))</f>
        <v>0</v>
      </c>
      <c r="CD12" s="583">
        <f t="shared" ref="CD12:CD14" si="8">IF(AND(C12&gt;0,P12=""),1,IF(P12&gt;C12,1,0))</f>
        <v>0</v>
      </c>
      <c r="CE12" s="583">
        <f t="shared" ref="CE12:CE14" si="9">IF(AND(C12&gt;0,Q12=""),1,IF(Q12&gt;C12,1,0))</f>
        <v>0</v>
      </c>
      <c r="CF12" s="583">
        <f t="shared" ref="CF12:CF14" si="10">IF(AND(C12&gt;0,R12=""),1,IF(R12&gt;C12,1,0))</f>
        <v>0</v>
      </c>
    </row>
    <row r="13" spans="1:84" ht="15" customHeight="1" x14ac:dyDescent="0.35">
      <c r="A13" s="2193" t="s">
        <v>247</v>
      </c>
      <c r="B13" s="2194"/>
      <c r="C13" s="575"/>
      <c r="D13" s="584"/>
      <c r="E13" s="585"/>
      <c r="F13" s="585"/>
      <c r="G13" s="585"/>
      <c r="H13" s="585"/>
      <c r="I13" s="585"/>
      <c r="J13" s="585"/>
      <c r="K13" s="585"/>
      <c r="L13" s="586"/>
      <c r="M13" s="587"/>
      <c r="N13" s="588"/>
      <c r="O13" s="588"/>
      <c r="P13" s="588"/>
      <c r="Q13" s="588"/>
      <c r="R13" s="588"/>
      <c r="S13" t="str">
        <f t="shared" si="0"/>
        <v/>
      </c>
      <c r="BQ13" s="581" t="str">
        <f t="shared" si="1"/>
        <v/>
      </c>
      <c r="BR13" s="581" t="str">
        <f t="shared" si="2"/>
        <v/>
      </c>
      <c r="BS13" s="581" t="str">
        <f t="shared" si="3"/>
        <v/>
      </c>
      <c r="BT13" s="581" t="str">
        <f t="shared" si="4"/>
        <v/>
      </c>
      <c r="BU13" s="581" t="str">
        <f t="shared" si="5"/>
        <v/>
      </c>
      <c r="BV13" s="581"/>
      <c r="BW13" s="581"/>
      <c r="BX13" s="582"/>
      <c r="BZ13"/>
      <c r="CA13"/>
      <c r="CB13" s="583">
        <f t="shared" si="6"/>
        <v>0</v>
      </c>
      <c r="CC13" s="583">
        <f t="shared" si="7"/>
        <v>0</v>
      </c>
      <c r="CD13" s="583">
        <f t="shared" si="8"/>
        <v>0</v>
      </c>
      <c r="CE13" s="583">
        <f t="shared" si="9"/>
        <v>0</v>
      </c>
      <c r="CF13" s="583">
        <f t="shared" si="10"/>
        <v>0</v>
      </c>
    </row>
    <row r="14" spans="1:84" ht="15" customHeight="1" x14ac:dyDescent="0.35">
      <c r="A14" s="2195" t="s">
        <v>248</v>
      </c>
      <c r="B14" s="2196"/>
      <c r="C14" s="575"/>
      <c r="D14" s="589"/>
      <c r="E14" s="590"/>
      <c r="F14" s="590"/>
      <c r="G14" s="590"/>
      <c r="H14" s="590"/>
      <c r="I14" s="590"/>
      <c r="J14" s="590"/>
      <c r="K14" s="590"/>
      <c r="L14" s="591"/>
      <c r="M14" s="592"/>
      <c r="N14" s="593"/>
      <c r="O14" s="593"/>
      <c r="P14" s="593"/>
      <c r="Q14" s="593"/>
      <c r="R14" s="593"/>
      <c r="S14" t="str">
        <f t="shared" si="0"/>
        <v/>
      </c>
      <c r="BQ14" s="581" t="str">
        <f t="shared" si="1"/>
        <v/>
      </c>
      <c r="BR14" s="581" t="str">
        <f t="shared" si="2"/>
        <v/>
      </c>
      <c r="BS14" s="581" t="str">
        <f t="shared" si="3"/>
        <v/>
      </c>
      <c r="BT14" s="581" t="str">
        <f t="shared" si="4"/>
        <v/>
      </c>
      <c r="BU14" s="581" t="str">
        <f t="shared" si="5"/>
        <v/>
      </c>
      <c r="BV14" s="581"/>
      <c r="BW14" s="581"/>
      <c r="BX14" s="582"/>
      <c r="BZ14"/>
      <c r="CA14"/>
      <c r="CB14" s="583">
        <f t="shared" si="6"/>
        <v>0</v>
      </c>
      <c r="CC14" s="583">
        <f t="shared" si="7"/>
        <v>0</v>
      </c>
      <c r="CD14" s="583">
        <f t="shared" si="8"/>
        <v>0</v>
      </c>
      <c r="CE14" s="583">
        <f t="shared" si="9"/>
        <v>0</v>
      </c>
      <c r="CF14" s="583">
        <f t="shared" si="10"/>
        <v>0</v>
      </c>
    </row>
    <row r="15" spans="1:84" ht="18" customHeight="1" x14ac:dyDescent="0.35">
      <c r="A15" s="594" t="s">
        <v>249</v>
      </c>
      <c r="B15" s="595"/>
      <c r="C15" s="595"/>
      <c r="D15" s="595"/>
      <c r="E15" s="595"/>
      <c r="F15" s="595"/>
      <c r="G15" s="595"/>
      <c r="H15" s="595"/>
      <c r="I15" s="595"/>
      <c r="J15" s="595"/>
      <c r="BQ15"/>
      <c r="BR15"/>
      <c r="BS15"/>
      <c r="BT15"/>
      <c r="BU15"/>
      <c r="BV15"/>
      <c r="BW15"/>
      <c r="BX15"/>
      <c r="BZ15"/>
      <c r="CA15"/>
      <c r="CB15"/>
    </row>
    <row r="16" spans="1:84" ht="15" customHeight="1" x14ac:dyDescent="0.35">
      <c r="A16" s="2175" t="s">
        <v>250</v>
      </c>
      <c r="B16" s="2176"/>
      <c r="C16" s="2187" t="s">
        <v>251</v>
      </c>
      <c r="D16" s="2184" t="s">
        <v>252</v>
      </c>
      <c r="E16" s="2186" t="s">
        <v>10</v>
      </c>
      <c r="F16" s="2186" t="s">
        <v>11</v>
      </c>
      <c r="BQ16"/>
      <c r="BR16"/>
      <c r="BS16"/>
      <c r="BT16"/>
      <c r="BU16"/>
      <c r="BV16"/>
      <c r="BW16"/>
      <c r="BX16"/>
      <c r="BZ16"/>
      <c r="CA16"/>
      <c r="CB16"/>
    </row>
    <row r="17" spans="1:82" ht="18.75" customHeight="1" x14ac:dyDescent="0.35">
      <c r="A17" s="2177"/>
      <c r="B17" s="2178"/>
      <c r="C17" s="2188"/>
      <c r="D17" s="2185"/>
      <c r="E17" s="2130"/>
      <c r="F17" s="2130"/>
      <c r="BQ17"/>
      <c r="BR17"/>
      <c r="BS17"/>
      <c r="BT17"/>
      <c r="BU17"/>
      <c r="BV17"/>
      <c r="BW17"/>
      <c r="BX17"/>
      <c r="BZ17"/>
      <c r="CA17"/>
      <c r="CB17"/>
    </row>
    <row r="18" spans="1:82" ht="15" customHeight="1" x14ac:dyDescent="0.35">
      <c r="A18" s="2189" t="s">
        <v>253</v>
      </c>
      <c r="B18" s="2190"/>
      <c r="C18" s="596"/>
      <c r="D18" s="597"/>
      <c r="E18" s="598"/>
      <c r="F18" s="599"/>
      <c r="G18" t="str">
        <f>BQ18&amp;BR18&amp;BS18</f>
        <v/>
      </c>
      <c r="BQ18" s="581" t="str">
        <f>IF(AND(C18&gt;0,D18=""),"  * No olvide digitar la variable "&amp;$D$16&amp;""&amp;". Digite Cero si no tiene.",IF(D18&gt;C18,"  ** La variable Víctima de violencia de género No puede ser mayor al "&amp;$C$16&amp;""&amp;" .",""))</f>
        <v/>
      </c>
      <c r="BR18" s="581" t="str">
        <f>IF(AND(C18&gt;0,E18=""),"  * No olvide digitar la "&amp;$E$16&amp;""&amp;" . Digite Cero si no tiene.",IF(E18&gt;C18,"  * La variable Pueblos originarios No puede ser mayor al  "&amp;$C$16&amp;""&amp;" .",""))</f>
        <v/>
      </c>
      <c r="BS18" s="581" t="str">
        <f>IF(AND(C18&gt;0,F18=""),"  * No olvide digitar la "&amp;$F$16&amp;""&amp;" . Digite Cero si no tiene.",IF(F18&gt;C18,"  * La variable Migrantes No puede ser mayor al  "&amp;$C$16&amp;""&amp;" .",""))</f>
        <v/>
      </c>
      <c r="BT18"/>
      <c r="BU18"/>
      <c r="BV18"/>
      <c r="BW18"/>
      <c r="BX18"/>
      <c r="BZ18"/>
      <c r="CA18"/>
      <c r="CB18" s="583">
        <f>IF(AND(C18&gt;0,D18=""),1,IF(D18&gt;C18,1,0))</f>
        <v>0</v>
      </c>
      <c r="CC18" s="583">
        <f>IF(AND(C18&gt;0,E18=""),1,IF(E18&gt;C18,1,0))</f>
        <v>0</v>
      </c>
      <c r="CD18" s="583">
        <f>IF(AND(C18&gt;0,F18=""),1,IF(F18&gt;C18,1,0))</f>
        <v>0</v>
      </c>
    </row>
    <row r="19" spans="1:82" ht="15" customHeight="1" x14ac:dyDescent="0.35">
      <c r="A19" s="2199" t="s">
        <v>254</v>
      </c>
      <c r="B19" s="2200"/>
      <c r="C19" s="600"/>
      <c r="D19" s="601"/>
      <c r="E19" s="602"/>
      <c r="F19" s="603"/>
      <c r="G19" t="str">
        <f t="shared" ref="G19:G31" si="11">BQ19&amp;BR19&amp;BS19</f>
        <v/>
      </c>
      <c r="BQ19" s="581" t="str">
        <f t="shared" ref="BQ19:BQ31" si="12">IF(AND(C19&gt;0,D19=""),"  * No olvide digitar la variable "&amp;$D$16&amp;""&amp;". Digite Cero si no tiene.",IF(D19&gt;C19,"  ** La variable Víctima de violencia de género No puede ser mayor al "&amp;$C$16&amp;""&amp;" .",""))</f>
        <v/>
      </c>
      <c r="BR19" s="581" t="str">
        <f t="shared" ref="BR19:BR31" si="13">IF(AND(C19&gt;0,E19=""),"  * No olvide digitar la "&amp;$E$16&amp;""&amp;" . Digite Cero si no tiene.",IF(E19&gt;C19,"  * La variable Pueblos originarios No puede ser mayor al  "&amp;$C$16&amp;""&amp;" .",""))</f>
        <v/>
      </c>
      <c r="BS19" s="581" t="str">
        <f t="shared" ref="BS19:BS31" si="14">IF(AND(C19&gt;0,F19=""),"  * No olvide digitar la "&amp;$F$16&amp;""&amp;" . Digite Cero si no tiene.",IF(F19&gt;C19,"  * La variable Migrantes No puede ser mayor al  "&amp;$C$16&amp;""&amp;" .",""))</f>
        <v/>
      </c>
      <c r="BT19"/>
      <c r="BU19"/>
      <c r="BV19"/>
      <c r="BW19"/>
      <c r="BX19"/>
      <c r="BZ19"/>
      <c r="CA19"/>
      <c r="CB19" s="583">
        <f t="shared" ref="CB19:CB31" si="15">IF(AND(C19&gt;0,D19=""),1,IF(D19&gt;C19,1,0))</f>
        <v>0</v>
      </c>
      <c r="CC19" s="583">
        <f t="shared" ref="CC19:CC31" si="16">IF(AND(C19&gt;0,E19=""),1,IF(E19&gt;C19,1,0))</f>
        <v>0</v>
      </c>
      <c r="CD19" s="583">
        <f t="shared" ref="CD19:CD31" si="17">IF(AND(C19&gt;0,F19=""),1,IF(F19&gt;C19,1,0))</f>
        <v>0</v>
      </c>
    </row>
    <row r="20" spans="1:82" ht="15" customHeight="1" x14ac:dyDescent="0.35">
      <c r="A20" s="2197" t="s">
        <v>255</v>
      </c>
      <c r="B20" s="2198"/>
      <c r="C20" s="604"/>
      <c r="D20" s="587"/>
      <c r="E20" s="605"/>
      <c r="F20" s="606"/>
      <c r="G20" t="str">
        <f t="shared" si="11"/>
        <v/>
      </c>
      <c r="BQ20" s="581" t="str">
        <f t="shared" si="12"/>
        <v/>
      </c>
      <c r="BR20" s="581" t="str">
        <f t="shared" si="13"/>
        <v/>
      </c>
      <c r="BS20" s="581" t="str">
        <f t="shared" si="14"/>
        <v/>
      </c>
      <c r="BT20"/>
      <c r="BU20"/>
      <c r="BV20"/>
      <c r="BW20"/>
      <c r="BX20"/>
      <c r="BZ20"/>
      <c r="CA20"/>
      <c r="CB20" s="583">
        <f t="shared" si="15"/>
        <v>0</v>
      </c>
      <c r="CC20" s="583">
        <f t="shared" si="16"/>
        <v>0</v>
      </c>
      <c r="CD20" s="583">
        <f t="shared" si="17"/>
        <v>0</v>
      </c>
    </row>
    <row r="21" spans="1:82" ht="15" customHeight="1" x14ac:dyDescent="0.35">
      <c r="A21" s="2197" t="s">
        <v>256</v>
      </c>
      <c r="B21" s="2198"/>
      <c r="C21" s="604"/>
      <c r="D21" s="587"/>
      <c r="E21" s="605"/>
      <c r="F21" s="606"/>
      <c r="G21" t="str">
        <f t="shared" si="11"/>
        <v/>
      </c>
      <c r="BQ21" s="581" t="str">
        <f t="shared" si="12"/>
        <v/>
      </c>
      <c r="BR21" s="581" t="str">
        <f t="shared" si="13"/>
        <v/>
      </c>
      <c r="BS21" s="581" t="str">
        <f t="shared" si="14"/>
        <v/>
      </c>
      <c r="BT21"/>
      <c r="BU21"/>
      <c r="BV21"/>
      <c r="BW21"/>
      <c r="BX21"/>
      <c r="BZ21"/>
      <c r="CA21"/>
      <c r="CB21" s="583">
        <f t="shared" si="15"/>
        <v>0</v>
      </c>
      <c r="CC21" s="583">
        <f t="shared" si="16"/>
        <v>0</v>
      </c>
      <c r="CD21" s="583">
        <f t="shared" si="17"/>
        <v>0</v>
      </c>
    </row>
    <row r="22" spans="1:82" ht="15" customHeight="1" x14ac:dyDescent="0.35">
      <c r="A22" s="2197" t="s">
        <v>257</v>
      </c>
      <c r="B22" s="2198"/>
      <c r="C22" s="604"/>
      <c r="D22" s="587"/>
      <c r="E22" s="605"/>
      <c r="F22" s="606"/>
      <c r="G22" t="str">
        <f t="shared" si="11"/>
        <v/>
      </c>
      <c r="BQ22" s="581" t="str">
        <f t="shared" si="12"/>
        <v/>
      </c>
      <c r="BR22" s="581" t="str">
        <f t="shared" si="13"/>
        <v/>
      </c>
      <c r="BS22" s="581" t="str">
        <f t="shared" si="14"/>
        <v/>
      </c>
      <c r="BT22"/>
      <c r="BU22"/>
      <c r="BV22"/>
      <c r="BW22"/>
      <c r="BX22"/>
      <c r="BZ22"/>
      <c r="CA22"/>
      <c r="CB22" s="583">
        <f t="shared" si="15"/>
        <v>0</v>
      </c>
      <c r="CC22" s="583">
        <f t="shared" si="16"/>
        <v>0</v>
      </c>
      <c r="CD22" s="583">
        <f t="shared" si="17"/>
        <v>0</v>
      </c>
    </row>
    <row r="23" spans="1:82" ht="15" customHeight="1" x14ac:dyDescent="0.35">
      <c r="A23" s="2197" t="s">
        <v>258</v>
      </c>
      <c r="B23" s="2198"/>
      <c r="C23" s="604"/>
      <c r="D23" s="587"/>
      <c r="E23" s="605"/>
      <c r="F23" s="606"/>
      <c r="G23" t="str">
        <f t="shared" si="11"/>
        <v/>
      </c>
      <c r="BQ23" s="581" t="str">
        <f t="shared" si="12"/>
        <v/>
      </c>
      <c r="BR23" s="581" t="str">
        <f t="shared" si="13"/>
        <v/>
      </c>
      <c r="BS23" s="581" t="str">
        <f t="shared" si="14"/>
        <v/>
      </c>
      <c r="BT23"/>
      <c r="BU23"/>
      <c r="BV23"/>
      <c r="BW23"/>
      <c r="BX23"/>
      <c r="BZ23"/>
      <c r="CA23"/>
      <c r="CB23" s="583">
        <f t="shared" si="15"/>
        <v>0</v>
      </c>
      <c r="CC23" s="583">
        <f t="shared" si="16"/>
        <v>0</v>
      </c>
      <c r="CD23" s="583">
        <f t="shared" si="17"/>
        <v>0</v>
      </c>
    </row>
    <row r="24" spans="1:82" ht="15" customHeight="1" x14ac:dyDescent="0.35">
      <c r="A24" s="2197" t="s">
        <v>259</v>
      </c>
      <c r="B24" s="2198"/>
      <c r="C24" s="604"/>
      <c r="D24" s="587"/>
      <c r="E24" s="605"/>
      <c r="F24" s="606"/>
      <c r="G24" t="str">
        <f t="shared" si="11"/>
        <v/>
      </c>
      <c r="BQ24" s="581" t="str">
        <f>IF(AND(C24&gt;0,D24=""),"  * No olvide digitar la variable "&amp;$D$16&amp;""&amp;". Digite Cero si no tiene.",IF(D24&gt;C24,"  ** La variable Víctima de violencia de género No puede ser mayor al "&amp;$C$16&amp;""&amp;" .",""))</f>
        <v/>
      </c>
      <c r="BR24" s="581" t="str">
        <f t="shared" si="13"/>
        <v/>
      </c>
      <c r="BS24" s="581" t="str">
        <f t="shared" si="14"/>
        <v/>
      </c>
      <c r="BT24"/>
      <c r="BU24"/>
      <c r="BV24"/>
      <c r="BW24"/>
      <c r="BX24"/>
      <c r="BZ24"/>
      <c r="CA24"/>
      <c r="CB24" s="583">
        <f t="shared" si="15"/>
        <v>0</v>
      </c>
      <c r="CC24" s="583">
        <f t="shared" si="16"/>
        <v>0</v>
      </c>
      <c r="CD24" s="583">
        <f t="shared" si="17"/>
        <v>0</v>
      </c>
    </row>
    <row r="25" spans="1:82" ht="15" customHeight="1" x14ac:dyDescent="0.35">
      <c r="A25" s="2197" t="s">
        <v>260</v>
      </c>
      <c r="B25" s="2198"/>
      <c r="C25" s="604"/>
      <c r="D25" s="587"/>
      <c r="E25" s="605"/>
      <c r="F25" s="606"/>
      <c r="G25" t="str">
        <f t="shared" si="11"/>
        <v/>
      </c>
      <c r="BQ25" s="581" t="str">
        <f t="shared" si="12"/>
        <v/>
      </c>
      <c r="BR25" s="581" t="str">
        <f t="shared" si="13"/>
        <v/>
      </c>
      <c r="BS25" s="581" t="str">
        <f t="shared" si="14"/>
        <v/>
      </c>
      <c r="BT25"/>
      <c r="BU25"/>
      <c r="BV25"/>
      <c r="BW25"/>
      <c r="BX25"/>
      <c r="BZ25"/>
      <c r="CA25"/>
      <c r="CB25" s="583">
        <f t="shared" si="15"/>
        <v>0</v>
      </c>
      <c r="CC25" s="583">
        <f t="shared" si="16"/>
        <v>0</v>
      </c>
      <c r="CD25" s="583">
        <f t="shared" si="17"/>
        <v>0</v>
      </c>
    </row>
    <row r="26" spans="1:82" ht="15" customHeight="1" x14ac:dyDescent="0.35">
      <c r="A26" s="2197" t="s">
        <v>261</v>
      </c>
      <c r="B26" s="2198"/>
      <c r="C26" s="604"/>
      <c r="D26" s="587"/>
      <c r="E26" s="605"/>
      <c r="F26" s="606"/>
      <c r="G26" t="str">
        <f t="shared" si="11"/>
        <v/>
      </c>
      <c r="BQ26" s="581" t="str">
        <f t="shared" si="12"/>
        <v/>
      </c>
      <c r="BR26" s="581" t="str">
        <f t="shared" si="13"/>
        <v/>
      </c>
      <c r="BS26" s="581" t="str">
        <f t="shared" si="14"/>
        <v/>
      </c>
      <c r="BT26"/>
      <c r="BU26"/>
      <c r="BV26"/>
      <c r="BW26"/>
      <c r="BX26"/>
      <c r="BZ26"/>
      <c r="CA26"/>
      <c r="CB26" s="583">
        <f t="shared" si="15"/>
        <v>0</v>
      </c>
      <c r="CC26" s="583">
        <f t="shared" si="16"/>
        <v>0</v>
      </c>
      <c r="CD26" s="583">
        <f t="shared" si="17"/>
        <v>0</v>
      </c>
    </row>
    <row r="27" spans="1:82" ht="15" customHeight="1" x14ac:dyDescent="0.35">
      <c r="A27" s="2197" t="s">
        <v>262</v>
      </c>
      <c r="B27" s="2198"/>
      <c r="C27" s="604"/>
      <c r="D27" s="587"/>
      <c r="E27" s="605"/>
      <c r="F27" s="606"/>
      <c r="G27" t="str">
        <f t="shared" si="11"/>
        <v/>
      </c>
      <c r="BQ27" s="581" t="str">
        <f t="shared" si="12"/>
        <v/>
      </c>
      <c r="BR27" s="581" t="str">
        <f t="shared" si="13"/>
        <v/>
      </c>
      <c r="BS27" s="581" t="str">
        <f t="shared" si="14"/>
        <v/>
      </c>
      <c r="BT27"/>
      <c r="BU27"/>
      <c r="BV27"/>
      <c r="BW27"/>
      <c r="BX27"/>
      <c r="BZ27"/>
      <c r="CA27"/>
      <c r="CB27" s="583">
        <f t="shared" si="15"/>
        <v>0</v>
      </c>
      <c r="CC27" s="583">
        <f t="shared" si="16"/>
        <v>0</v>
      </c>
      <c r="CD27" s="583">
        <f t="shared" si="17"/>
        <v>0</v>
      </c>
    </row>
    <row r="28" spans="1:82" ht="15" customHeight="1" x14ac:dyDescent="0.35">
      <c r="A28" s="2197" t="s">
        <v>263</v>
      </c>
      <c r="B28" s="2198"/>
      <c r="C28" s="607"/>
      <c r="D28" s="608"/>
      <c r="E28" s="609"/>
      <c r="F28" s="610"/>
      <c r="G28" t="str">
        <f t="shared" si="11"/>
        <v/>
      </c>
      <c r="BQ28" s="581" t="str">
        <f t="shared" si="12"/>
        <v/>
      </c>
      <c r="BR28" s="581" t="str">
        <f t="shared" si="13"/>
        <v/>
      </c>
      <c r="BS28" s="581" t="str">
        <f t="shared" si="14"/>
        <v/>
      </c>
      <c r="BT28"/>
      <c r="BU28"/>
      <c r="BV28"/>
      <c r="BW28"/>
      <c r="BX28"/>
      <c r="BZ28"/>
      <c r="CA28"/>
      <c r="CB28" s="583">
        <f t="shared" si="15"/>
        <v>0</v>
      </c>
      <c r="CC28" s="583">
        <f t="shared" si="16"/>
        <v>0</v>
      </c>
      <c r="CD28" s="583">
        <f t="shared" si="17"/>
        <v>0</v>
      </c>
    </row>
    <row r="29" spans="1:82" ht="15" customHeight="1" x14ac:dyDescent="0.35">
      <c r="A29" s="2197" t="s">
        <v>264</v>
      </c>
      <c r="B29" s="2198"/>
      <c r="C29" s="607"/>
      <c r="D29" s="608"/>
      <c r="E29" s="609"/>
      <c r="F29" s="610"/>
      <c r="G29" t="str">
        <f t="shared" si="11"/>
        <v/>
      </c>
      <c r="BQ29" s="581" t="str">
        <f t="shared" si="12"/>
        <v/>
      </c>
      <c r="BR29" s="581" t="str">
        <f t="shared" si="13"/>
        <v/>
      </c>
      <c r="BS29" s="581" t="str">
        <f t="shared" si="14"/>
        <v/>
      </c>
      <c r="BT29"/>
      <c r="BU29"/>
      <c r="BV29"/>
      <c r="BW29"/>
      <c r="BX29"/>
      <c r="BZ29"/>
      <c r="CA29"/>
      <c r="CB29" s="583">
        <f t="shared" si="15"/>
        <v>0</v>
      </c>
      <c r="CC29" s="583">
        <f t="shared" si="16"/>
        <v>0</v>
      </c>
      <c r="CD29" s="583">
        <f t="shared" si="17"/>
        <v>0</v>
      </c>
    </row>
    <row r="30" spans="1:82" ht="15" customHeight="1" x14ac:dyDescent="0.35">
      <c r="A30" s="2197" t="s">
        <v>265</v>
      </c>
      <c r="B30" s="2198"/>
      <c r="C30" s="607"/>
      <c r="D30" s="608"/>
      <c r="E30" s="609"/>
      <c r="F30" s="610"/>
      <c r="G30" t="str">
        <f t="shared" si="11"/>
        <v/>
      </c>
      <c r="BQ30" s="581" t="str">
        <f t="shared" si="12"/>
        <v/>
      </c>
      <c r="BR30" s="581" t="str">
        <f t="shared" si="13"/>
        <v/>
      </c>
      <c r="BS30" s="581" t="str">
        <f t="shared" si="14"/>
        <v/>
      </c>
      <c r="BT30"/>
      <c r="BU30"/>
      <c r="BV30"/>
      <c r="BW30"/>
      <c r="BX30"/>
      <c r="BZ30"/>
      <c r="CA30"/>
      <c r="CB30" s="583">
        <f t="shared" si="15"/>
        <v>0</v>
      </c>
      <c r="CC30" s="583">
        <f t="shared" si="16"/>
        <v>0</v>
      </c>
      <c r="CD30" s="583">
        <f t="shared" si="17"/>
        <v>0</v>
      </c>
    </row>
    <row r="31" spans="1:82" ht="15" customHeight="1" x14ac:dyDescent="0.35">
      <c r="A31" s="2208" t="s">
        <v>266</v>
      </c>
      <c r="B31" s="2209"/>
      <c r="C31" s="611"/>
      <c r="D31" s="592"/>
      <c r="E31" s="612"/>
      <c r="F31" s="613"/>
      <c r="G31" t="str">
        <f t="shared" si="11"/>
        <v/>
      </c>
      <c r="BQ31" s="581" t="str">
        <f t="shared" si="12"/>
        <v/>
      </c>
      <c r="BR31" s="581" t="str">
        <f t="shared" si="13"/>
        <v/>
      </c>
      <c r="BS31" s="581" t="str">
        <f t="shared" si="14"/>
        <v/>
      </c>
      <c r="BT31"/>
      <c r="BU31"/>
      <c r="BV31"/>
      <c r="BW31"/>
      <c r="BX31"/>
      <c r="BZ31"/>
      <c r="CA31"/>
      <c r="CB31" s="583">
        <f t="shared" si="15"/>
        <v>0</v>
      </c>
      <c r="CC31" s="583">
        <f t="shared" si="16"/>
        <v>0</v>
      </c>
      <c r="CD31" s="583">
        <f t="shared" si="17"/>
        <v>0</v>
      </c>
    </row>
    <row r="32" spans="1:82" s="617" customFormat="1" ht="18" customHeight="1" x14ac:dyDescent="0.3">
      <c r="A32" s="594" t="s">
        <v>267</v>
      </c>
      <c r="B32" s="614"/>
      <c r="C32" s="615"/>
      <c r="D32" s="616"/>
      <c r="E32" s="616"/>
      <c r="F32" s="594"/>
      <c r="G32" s="616"/>
      <c r="H32" s="616"/>
      <c r="I32" s="616"/>
      <c r="J32" s="616"/>
      <c r="K32" s="616"/>
      <c r="L32" s="616"/>
      <c r="M32" s="616"/>
      <c r="N32" s="616"/>
      <c r="O32" s="616"/>
      <c r="P32" s="616"/>
      <c r="Q32" s="616"/>
      <c r="R32" s="616"/>
      <c r="S32" s="616"/>
      <c r="T32" s="616"/>
      <c r="U32" s="616"/>
    </row>
    <row r="33" spans="1:84" ht="14.5" customHeight="1" x14ac:dyDescent="0.35">
      <c r="A33" s="2210" t="s">
        <v>268</v>
      </c>
      <c r="B33" s="2211"/>
      <c r="C33" s="2212" t="s">
        <v>8</v>
      </c>
      <c r="D33" s="2181" t="s">
        <v>80</v>
      </c>
      <c r="E33" s="2213"/>
      <c r="F33" s="2213"/>
      <c r="G33" s="2213"/>
      <c r="H33" s="2213"/>
      <c r="I33" s="2213"/>
      <c r="J33" s="2213"/>
      <c r="K33" s="2213"/>
      <c r="L33" s="2213"/>
      <c r="M33" s="2213"/>
      <c r="N33" s="2213"/>
      <c r="O33" s="2213"/>
      <c r="P33" s="2214"/>
      <c r="Q33" s="2215" t="s">
        <v>106</v>
      </c>
      <c r="R33" s="2160" t="s">
        <v>269</v>
      </c>
      <c r="S33" s="2201" t="s">
        <v>10</v>
      </c>
      <c r="T33" s="2201" t="s">
        <v>11</v>
      </c>
      <c r="U33" s="2202" t="s">
        <v>270</v>
      </c>
      <c r="BQ33"/>
      <c r="BR33"/>
      <c r="BS33"/>
      <c r="BT33"/>
      <c r="BU33"/>
      <c r="BV33"/>
      <c r="BW33"/>
      <c r="BX33"/>
      <c r="BZ33"/>
      <c r="CA33"/>
      <c r="CB33"/>
    </row>
    <row r="34" spans="1:84" ht="27.75" customHeight="1" x14ac:dyDescent="0.35">
      <c r="A34" s="2177"/>
      <c r="B34" s="2178"/>
      <c r="C34" s="2180"/>
      <c r="D34" s="572" t="s">
        <v>243</v>
      </c>
      <c r="E34" s="573" t="s">
        <v>205</v>
      </c>
      <c r="F34" s="573" t="s">
        <v>206</v>
      </c>
      <c r="G34" s="573" t="s">
        <v>21</v>
      </c>
      <c r="H34" s="573" t="s">
        <v>22</v>
      </c>
      <c r="I34" s="573" t="s">
        <v>23</v>
      </c>
      <c r="J34" s="573" t="s">
        <v>24</v>
      </c>
      <c r="K34" s="573" t="s">
        <v>25</v>
      </c>
      <c r="L34" s="573" t="s">
        <v>26</v>
      </c>
      <c r="M34" s="573" t="s">
        <v>27</v>
      </c>
      <c r="N34" s="618" t="s">
        <v>28</v>
      </c>
      <c r="O34" s="573" t="s">
        <v>29</v>
      </c>
      <c r="P34" s="574" t="s">
        <v>271</v>
      </c>
      <c r="Q34" s="2168"/>
      <c r="R34" s="2159"/>
      <c r="S34" s="2130"/>
      <c r="T34" s="2130"/>
      <c r="U34" s="2168"/>
      <c r="BQ34"/>
      <c r="BR34"/>
      <c r="BS34"/>
      <c r="BT34"/>
      <c r="BU34"/>
      <c r="BV34"/>
      <c r="BW34"/>
      <c r="BX34"/>
      <c r="BZ34"/>
      <c r="CA34"/>
      <c r="CB34"/>
    </row>
    <row r="35" spans="1:84" ht="15" customHeight="1" x14ac:dyDescent="0.35">
      <c r="A35" s="2203" t="s">
        <v>272</v>
      </c>
      <c r="B35" s="2203"/>
      <c r="C35" s="619"/>
      <c r="D35" s="620">
        <f>SUM(D36:D48)</f>
        <v>0</v>
      </c>
      <c r="E35" s="620">
        <f>SUM(E36:E48)</f>
        <v>0</v>
      </c>
      <c r="F35" s="620">
        <f t="shared" ref="F35:L35" si="18">SUM(F36:F48)</f>
        <v>0</v>
      </c>
      <c r="G35" s="620">
        <f t="shared" si="18"/>
        <v>0</v>
      </c>
      <c r="H35" s="620">
        <f t="shared" si="18"/>
        <v>0</v>
      </c>
      <c r="I35" s="620">
        <f t="shared" si="18"/>
        <v>0</v>
      </c>
      <c r="J35" s="620">
        <f t="shared" si="18"/>
        <v>0</v>
      </c>
      <c r="K35" s="620">
        <f t="shared" si="18"/>
        <v>0</v>
      </c>
      <c r="L35" s="620">
        <f t="shared" si="18"/>
        <v>0</v>
      </c>
      <c r="M35" s="620">
        <f>SUM(M36:M48)</f>
        <v>0</v>
      </c>
      <c r="N35" s="620">
        <f>SUM(N51:N55)</f>
        <v>0</v>
      </c>
      <c r="O35" s="620">
        <f t="shared" ref="O35:P35" si="19">SUM(O51:O55)</f>
        <v>0</v>
      </c>
      <c r="P35" s="621">
        <f t="shared" si="19"/>
        <v>0</v>
      </c>
      <c r="Q35" s="622">
        <f>SUM(Q36:Q48)</f>
        <v>0</v>
      </c>
      <c r="R35" s="622">
        <f t="shared" ref="R35:U35" si="20">SUM(R36:R48)</f>
        <v>0</v>
      </c>
      <c r="S35" s="622">
        <f t="shared" si="20"/>
        <v>0</v>
      </c>
      <c r="T35" s="622">
        <f t="shared" si="20"/>
        <v>0</v>
      </c>
      <c r="U35" s="622">
        <f t="shared" si="20"/>
        <v>0</v>
      </c>
      <c r="BQ35"/>
      <c r="BR35"/>
      <c r="BS35"/>
      <c r="BT35"/>
      <c r="BU35"/>
      <c r="BV35"/>
      <c r="BW35"/>
      <c r="BX35"/>
      <c r="BZ35"/>
      <c r="CA35"/>
      <c r="CB35"/>
    </row>
    <row r="36" spans="1:84" ht="15" customHeight="1" x14ac:dyDescent="0.35">
      <c r="A36" s="2204" t="s">
        <v>273</v>
      </c>
      <c r="B36" s="2205"/>
      <c r="C36" s="623"/>
      <c r="D36" s="576"/>
      <c r="E36" s="577"/>
      <c r="F36" s="577"/>
      <c r="G36" s="577"/>
      <c r="H36" s="577"/>
      <c r="I36" s="577"/>
      <c r="J36" s="577"/>
      <c r="K36" s="577"/>
      <c r="L36" s="577"/>
      <c r="M36" s="577"/>
      <c r="N36" s="624"/>
      <c r="O36" s="625"/>
      <c r="P36" s="626"/>
      <c r="Q36" s="627"/>
      <c r="R36" s="627"/>
      <c r="S36" s="627"/>
      <c r="T36" s="627"/>
      <c r="U36" s="627"/>
      <c r="V36" t="str">
        <f>BQ36&amp;BR36&amp;BS36&amp;BT36&amp;BU36</f>
        <v/>
      </c>
      <c r="BQ36" s="581" t="str">
        <f>IF(AND(C36&gt;0,Q36="")," * No olvide digitar la variable "&amp;$Q$33&amp;""&amp;". Digite Cero si no tiene.",IF(Q36&gt;C36," * La variable "&amp;$Q$33&amp;""&amp;" no  puede ser mayor al Total.",""))</f>
        <v/>
      </c>
      <c r="BR36" s="581" t="str">
        <f>IF(AND(C36&gt;0,R36="")," * No olvide digitar la variable "&amp;$R$33&amp;""&amp;". Digite Cero si no tiene.",IF(R36&gt;C36," * La variable "&amp;$R$33&amp;""&amp;" no  puede ser mayor al Total.",""))</f>
        <v/>
      </c>
      <c r="BS36" s="581" t="str">
        <f>IF(AND($C36&gt;0,S36="")," * No olvide digitar la variable "&amp;$S$33&amp;""&amp;". Digite Cero si no tiene.",IF(S36&gt;C36," * La variable "&amp;$S$33&amp;""&amp;" no  puede ser mayor al Total.",""))</f>
        <v/>
      </c>
      <c r="BT36" s="581" t="str">
        <f>IF(AND($C36&gt;0,T36="")," * No olvide digitar la variable "&amp;$T$33&amp;""&amp;". Digite Cero si no tiene.",IF(T36&gt;$C36," * La variable "&amp;$T$33&amp;""&amp;" no  puede ser mayor al Total.",""))</f>
        <v/>
      </c>
      <c r="BU36" s="581" t="str">
        <f>IF(AND($C36&gt;0,U36="")," * No olvide digitar la variable "&amp;$U$33&amp;""&amp;". Digite Cero si no tiene.",IF(U36&gt;$C36," * La variable "&amp;$U$33&amp;""&amp;" no  puede ser mayor al Total.",""))</f>
        <v/>
      </c>
      <c r="BV36"/>
      <c r="BW36"/>
      <c r="BX36"/>
      <c r="BZ36"/>
      <c r="CA36"/>
      <c r="CB36" s="583">
        <f>IF(AND(C36&gt;0,Q36=""),1,IF(Q36&gt;C36,1,0))</f>
        <v>0</v>
      </c>
      <c r="CC36" s="628">
        <f>IF(AND(C36&gt;0,S36=""),1,IF(S36&gt;C36,1,0))</f>
        <v>0</v>
      </c>
      <c r="CD36" s="583">
        <f>IF(AND(C36&gt;0,T36=""),1,IF(T36&gt;C36,1,0))</f>
        <v>0</v>
      </c>
      <c r="CE36" s="583">
        <f>IF(AND(C36&gt;0,R36=""),1,IF(R36&gt;C36,1,0))</f>
        <v>0</v>
      </c>
      <c r="CF36" s="583">
        <f>IF(AND(C36&gt;0,U36=""),1,IF(U36&gt;C36,1,0))</f>
        <v>0</v>
      </c>
    </row>
    <row r="37" spans="1:84" ht="15" customHeight="1" x14ac:dyDescent="0.35">
      <c r="A37" s="2206" t="s">
        <v>274</v>
      </c>
      <c r="B37" s="2207"/>
      <c r="C37" s="629"/>
      <c r="D37" s="589"/>
      <c r="E37" s="590"/>
      <c r="F37" s="590"/>
      <c r="G37" s="590"/>
      <c r="H37" s="590"/>
      <c r="I37" s="590"/>
      <c r="J37" s="590"/>
      <c r="K37" s="590"/>
      <c r="L37" s="590"/>
      <c r="M37" s="590"/>
      <c r="N37" s="630"/>
      <c r="O37" s="631"/>
      <c r="P37" s="632"/>
      <c r="Q37" s="613"/>
      <c r="R37" s="613"/>
      <c r="S37" s="613"/>
      <c r="T37" s="613"/>
      <c r="U37" s="613"/>
      <c r="V37" t="str">
        <f t="shared" ref="V37:V55" si="21">BQ37&amp;BR37&amp;BS37&amp;BT37&amp;BU37</f>
        <v/>
      </c>
      <c r="BQ37" s="581" t="str">
        <f t="shared" ref="BQ37:BQ55" si="22">IF(AND(C37&gt;0,Q37="")," * No olvide digitar la variable "&amp;$Q$33&amp;""&amp;". Digite Cero si no tiene.",IF(Q37&gt;C37," * La variable "&amp;$Q$33&amp;""&amp;" no  puede ser mayor al Total.",""))</f>
        <v/>
      </c>
      <c r="BR37" s="581" t="str">
        <f t="shared" ref="BR37:BR55" si="23">IF(AND(C37&gt;0,R37="")," * No olvide digitar la variable "&amp;$R$33&amp;""&amp;". Digite Cero si no tiene.",IF(R37&gt;C37," * La variable "&amp;$R$33&amp;""&amp;" no  puede ser mayor al Total.",""))</f>
        <v/>
      </c>
      <c r="BS37" s="581" t="str">
        <f t="shared" ref="BS37:BS55" si="24">IF(AND($C37&gt;0,S37="")," * No olvide digitar la variable "&amp;$S$33&amp;""&amp;". Digite Cero si no tiene.",IF(S37&gt;C37," * La variable "&amp;$S$33&amp;""&amp;" no  puede ser mayor al Total.",""))</f>
        <v/>
      </c>
      <c r="BT37" s="581" t="str">
        <f t="shared" ref="BT37:BT55" si="25">IF(AND($C37&gt;0,T37="")," * No olvide digitar la variable "&amp;$T$33&amp;""&amp;". Digite Cero si no tiene.",IF(T37&gt;$C37," * La variable "&amp;$T$33&amp;""&amp;" no  puede ser mayor al Total.",""))</f>
        <v/>
      </c>
      <c r="BU37" s="581" t="str">
        <f t="shared" ref="BU37:BU55" si="26">IF(AND($C37&gt;0,U37="")," * No olvide digitar la variable "&amp;$U$33&amp;""&amp;". Digite Cero si no tiene.",IF(U37&gt;$C37," * La variable "&amp;$U$33&amp;""&amp;" no  puede ser mayor al Total.",""))</f>
        <v/>
      </c>
      <c r="BV37"/>
      <c r="BW37"/>
      <c r="BX37"/>
      <c r="BZ37"/>
      <c r="CA37"/>
      <c r="CB37" s="583">
        <f t="shared" ref="CB37:CB55" si="27">IF(AND(C37&gt;0,Q37=""),1,IF(Q37&gt;C37,1,0))</f>
        <v>0</v>
      </c>
      <c r="CC37" s="628">
        <f t="shared" ref="CC37:CC55" si="28">IF(AND(C37&gt;0,S37=""),1,IF(S37&gt;C37,1,0))</f>
        <v>0</v>
      </c>
      <c r="CD37" s="583">
        <f t="shared" ref="CD37:CD55" si="29">IF(AND(C37&gt;0,T37=""),1,IF(T37&gt;C37,1,0))</f>
        <v>0</v>
      </c>
      <c r="CE37" s="583">
        <f t="shared" ref="CE37:CE55" si="30">IF(AND(C37&gt;0,R37=""),1,IF(R37&gt;C37,1,0))</f>
        <v>0</v>
      </c>
      <c r="CF37" s="583">
        <f t="shared" ref="CF37:CF55" si="31">IF(AND(C37&gt;0,U37=""),1,IF(U37&gt;C37,1,0))</f>
        <v>0</v>
      </c>
    </row>
    <row r="38" spans="1:84" ht="15" customHeight="1" x14ac:dyDescent="0.35">
      <c r="A38" s="2221" t="s">
        <v>275</v>
      </c>
      <c r="B38" s="633" t="s">
        <v>276</v>
      </c>
      <c r="C38" s="634"/>
      <c r="D38" s="576"/>
      <c r="E38" s="577"/>
      <c r="F38" s="577"/>
      <c r="G38" s="577"/>
      <c r="H38" s="577"/>
      <c r="I38" s="577"/>
      <c r="J38" s="577"/>
      <c r="K38" s="577"/>
      <c r="L38" s="577"/>
      <c r="M38" s="577"/>
      <c r="N38" s="624"/>
      <c r="O38" s="625"/>
      <c r="P38" s="626"/>
      <c r="Q38" s="627"/>
      <c r="R38" s="627"/>
      <c r="S38" s="627"/>
      <c r="T38" s="627"/>
      <c r="U38" s="627"/>
      <c r="V38" t="str">
        <f t="shared" si="21"/>
        <v/>
      </c>
      <c r="BQ38" s="581" t="str">
        <f t="shared" si="22"/>
        <v/>
      </c>
      <c r="BR38" s="581" t="str">
        <f t="shared" si="23"/>
        <v/>
      </c>
      <c r="BS38" s="581" t="str">
        <f t="shared" si="24"/>
        <v/>
      </c>
      <c r="BT38" s="581" t="str">
        <f t="shared" si="25"/>
        <v/>
      </c>
      <c r="BU38" s="581" t="str">
        <f t="shared" si="26"/>
        <v/>
      </c>
      <c r="BV38"/>
      <c r="BW38"/>
      <c r="BX38"/>
      <c r="BZ38"/>
      <c r="CA38"/>
      <c r="CB38" s="583">
        <f t="shared" si="27"/>
        <v>0</v>
      </c>
      <c r="CC38" s="628">
        <f t="shared" si="28"/>
        <v>0</v>
      </c>
      <c r="CD38" s="583">
        <f t="shared" si="29"/>
        <v>0</v>
      </c>
      <c r="CE38" s="583">
        <f t="shared" si="30"/>
        <v>0</v>
      </c>
      <c r="CF38" s="583">
        <f t="shared" si="31"/>
        <v>0</v>
      </c>
    </row>
    <row r="39" spans="1:84" ht="15" customHeight="1" x14ac:dyDescent="0.35">
      <c r="A39" s="2221"/>
      <c r="B39" s="635" t="s">
        <v>277</v>
      </c>
      <c r="C39" s="636"/>
      <c r="D39" s="584"/>
      <c r="E39" s="585"/>
      <c r="F39" s="585"/>
      <c r="G39" s="585"/>
      <c r="H39" s="585"/>
      <c r="I39" s="585"/>
      <c r="J39" s="585"/>
      <c r="K39" s="585"/>
      <c r="L39" s="585"/>
      <c r="M39" s="585"/>
      <c r="N39" s="637"/>
      <c r="O39" s="638"/>
      <c r="P39" s="639"/>
      <c r="Q39" s="606"/>
      <c r="R39" s="606"/>
      <c r="S39" s="606"/>
      <c r="T39" s="606"/>
      <c r="U39" s="606"/>
      <c r="V39" t="str">
        <f t="shared" si="21"/>
        <v/>
      </c>
      <c r="BQ39" s="581" t="str">
        <f t="shared" si="22"/>
        <v/>
      </c>
      <c r="BR39" s="581" t="str">
        <f t="shared" si="23"/>
        <v/>
      </c>
      <c r="BS39" s="581" t="str">
        <f t="shared" si="24"/>
        <v/>
      </c>
      <c r="BT39" s="581" t="str">
        <f t="shared" si="25"/>
        <v/>
      </c>
      <c r="BU39" s="581" t="str">
        <f t="shared" si="26"/>
        <v/>
      </c>
      <c r="BV39"/>
      <c r="BW39"/>
      <c r="BX39"/>
      <c r="BZ39"/>
      <c r="CA39"/>
      <c r="CB39" s="583">
        <f t="shared" si="27"/>
        <v>0</v>
      </c>
      <c r="CC39" s="628">
        <f t="shared" si="28"/>
        <v>0</v>
      </c>
      <c r="CD39" s="583">
        <f t="shared" si="29"/>
        <v>0</v>
      </c>
      <c r="CE39" s="583">
        <f t="shared" si="30"/>
        <v>0</v>
      </c>
      <c r="CF39" s="583">
        <f t="shared" si="31"/>
        <v>0</v>
      </c>
    </row>
    <row r="40" spans="1:84" ht="15" customHeight="1" x14ac:dyDescent="0.35">
      <c r="A40" s="2221"/>
      <c r="B40" s="635" t="s">
        <v>278</v>
      </c>
      <c r="C40" s="636"/>
      <c r="D40" s="584"/>
      <c r="E40" s="585"/>
      <c r="F40" s="585"/>
      <c r="G40" s="585"/>
      <c r="H40" s="585"/>
      <c r="I40" s="585"/>
      <c r="J40" s="585"/>
      <c r="K40" s="585"/>
      <c r="L40" s="585"/>
      <c r="M40" s="585"/>
      <c r="N40" s="637"/>
      <c r="O40" s="638"/>
      <c r="P40" s="639"/>
      <c r="Q40" s="606"/>
      <c r="R40" s="606"/>
      <c r="S40" s="606"/>
      <c r="T40" s="606"/>
      <c r="U40" s="606"/>
      <c r="V40" t="str">
        <f t="shared" si="21"/>
        <v/>
      </c>
      <c r="BQ40" s="581" t="str">
        <f t="shared" si="22"/>
        <v/>
      </c>
      <c r="BR40" s="581" t="str">
        <f t="shared" si="23"/>
        <v/>
      </c>
      <c r="BS40" s="581" t="str">
        <f t="shared" si="24"/>
        <v/>
      </c>
      <c r="BT40" s="581" t="str">
        <f t="shared" si="25"/>
        <v/>
      </c>
      <c r="BU40" s="581" t="str">
        <f t="shared" si="26"/>
        <v/>
      </c>
      <c r="BV40"/>
      <c r="BW40"/>
      <c r="BX40"/>
      <c r="BZ40"/>
      <c r="CA40"/>
      <c r="CB40" s="583">
        <f t="shared" si="27"/>
        <v>0</v>
      </c>
      <c r="CC40" s="628">
        <f t="shared" si="28"/>
        <v>0</v>
      </c>
      <c r="CD40" s="583">
        <f t="shared" si="29"/>
        <v>0</v>
      </c>
      <c r="CE40" s="583">
        <f t="shared" si="30"/>
        <v>0</v>
      </c>
      <c r="CF40" s="583">
        <f t="shared" si="31"/>
        <v>0</v>
      </c>
    </row>
    <row r="41" spans="1:84" ht="15" customHeight="1" x14ac:dyDescent="0.35">
      <c r="A41" s="2221"/>
      <c r="B41" s="635" t="s">
        <v>279</v>
      </c>
      <c r="C41" s="636"/>
      <c r="D41" s="584"/>
      <c r="E41" s="585"/>
      <c r="F41" s="585"/>
      <c r="G41" s="585"/>
      <c r="H41" s="585"/>
      <c r="I41" s="585"/>
      <c r="J41" s="585"/>
      <c r="K41" s="585"/>
      <c r="L41" s="585"/>
      <c r="M41" s="585"/>
      <c r="N41" s="637"/>
      <c r="O41" s="638"/>
      <c r="P41" s="639"/>
      <c r="Q41" s="606"/>
      <c r="R41" s="606"/>
      <c r="S41" s="606"/>
      <c r="T41" s="606"/>
      <c r="U41" s="606"/>
      <c r="V41" t="str">
        <f t="shared" si="21"/>
        <v/>
      </c>
      <c r="BQ41" s="581" t="str">
        <f t="shared" si="22"/>
        <v/>
      </c>
      <c r="BR41" s="581" t="str">
        <f t="shared" si="23"/>
        <v/>
      </c>
      <c r="BS41" s="581" t="str">
        <f t="shared" si="24"/>
        <v/>
      </c>
      <c r="BT41" s="581" t="str">
        <f t="shared" si="25"/>
        <v/>
      </c>
      <c r="BU41" s="581" t="str">
        <f t="shared" si="26"/>
        <v/>
      </c>
      <c r="BV41"/>
      <c r="BW41"/>
      <c r="BX41"/>
      <c r="BZ41"/>
      <c r="CA41"/>
      <c r="CB41" s="583">
        <f t="shared" si="27"/>
        <v>0</v>
      </c>
      <c r="CC41" s="628">
        <f t="shared" si="28"/>
        <v>0</v>
      </c>
      <c r="CD41" s="583">
        <f t="shared" si="29"/>
        <v>0</v>
      </c>
      <c r="CE41" s="583">
        <f t="shared" si="30"/>
        <v>0</v>
      </c>
      <c r="CF41" s="583">
        <f t="shared" si="31"/>
        <v>0</v>
      </c>
    </row>
    <row r="42" spans="1:84" ht="15" customHeight="1" x14ac:dyDescent="0.35">
      <c r="A42" s="2221"/>
      <c r="B42" s="635" t="s">
        <v>280</v>
      </c>
      <c r="C42" s="640"/>
      <c r="D42" s="584"/>
      <c r="E42" s="585"/>
      <c r="F42" s="585"/>
      <c r="G42" s="585"/>
      <c r="H42" s="585"/>
      <c r="I42" s="585"/>
      <c r="J42" s="585"/>
      <c r="K42" s="585"/>
      <c r="L42" s="585"/>
      <c r="M42" s="585"/>
      <c r="N42" s="637"/>
      <c r="O42" s="638"/>
      <c r="P42" s="639"/>
      <c r="Q42" s="606"/>
      <c r="R42" s="606"/>
      <c r="S42" s="606"/>
      <c r="T42" s="606"/>
      <c r="U42" s="606"/>
      <c r="V42" t="str">
        <f t="shared" si="21"/>
        <v/>
      </c>
      <c r="BQ42" s="581" t="str">
        <f t="shared" si="22"/>
        <v/>
      </c>
      <c r="BR42" s="581" t="str">
        <f t="shared" si="23"/>
        <v/>
      </c>
      <c r="BS42" s="581" t="str">
        <f t="shared" si="24"/>
        <v/>
      </c>
      <c r="BT42" s="581" t="str">
        <f t="shared" si="25"/>
        <v/>
      </c>
      <c r="BU42" s="581" t="str">
        <f t="shared" si="26"/>
        <v/>
      </c>
      <c r="BV42"/>
      <c r="BW42"/>
      <c r="BX42"/>
      <c r="BZ42"/>
      <c r="CA42"/>
      <c r="CB42" s="583">
        <f t="shared" si="27"/>
        <v>0</v>
      </c>
      <c r="CC42" s="628">
        <f t="shared" si="28"/>
        <v>0</v>
      </c>
      <c r="CD42" s="583">
        <f t="shared" si="29"/>
        <v>0</v>
      </c>
      <c r="CE42" s="583">
        <f t="shared" si="30"/>
        <v>0</v>
      </c>
      <c r="CF42" s="583">
        <f t="shared" si="31"/>
        <v>0</v>
      </c>
    </row>
    <row r="43" spans="1:84" ht="15" customHeight="1" x14ac:dyDescent="0.35">
      <c r="A43" s="2221"/>
      <c r="B43" s="641" t="s">
        <v>281</v>
      </c>
      <c r="C43" s="642"/>
      <c r="D43" s="643"/>
      <c r="E43" s="644"/>
      <c r="F43" s="644"/>
      <c r="G43" s="644"/>
      <c r="H43" s="644"/>
      <c r="I43" s="644"/>
      <c r="J43" s="644"/>
      <c r="K43" s="644"/>
      <c r="L43" s="644"/>
      <c r="M43" s="644"/>
      <c r="N43" s="645"/>
      <c r="O43" s="646"/>
      <c r="P43" s="647"/>
      <c r="Q43" s="648"/>
      <c r="R43" s="648"/>
      <c r="S43" s="648"/>
      <c r="T43" s="648"/>
      <c r="U43" s="648"/>
      <c r="V43" t="str">
        <f t="shared" si="21"/>
        <v/>
      </c>
      <c r="BQ43" s="581" t="str">
        <f t="shared" si="22"/>
        <v/>
      </c>
      <c r="BR43" s="581" t="str">
        <f t="shared" si="23"/>
        <v/>
      </c>
      <c r="BS43" s="581" t="str">
        <f t="shared" si="24"/>
        <v/>
      </c>
      <c r="BT43" s="581" t="str">
        <f t="shared" si="25"/>
        <v/>
      </c>
      <c r="BU43" s="581" t="str">
        <f t="shared" si="26"/>
        <v/>
      </c>
      <c r="BV43"/>
      <c r="BW43"/>
      <c r="BX43"/>
      <c r="BZ43"/>
      <c r="CA43"/>
      <c r="CB43" s="583">
        <f t="shared" si="27"/>
        <v>0</v>
      </c>
      <c r="CC43" s="628">
        <f t="shared" si="28"/>
        <v>0</v>
      </c>
      <c r="CD43" s="583">
        <f t="shared" si="29"/>
        <v>0</v>
      </c>
      <c r="CE43" s="583">
        <f t="shared" si="30"/>
        <v>0</v>
      </c>
      <c r="CF43" s="583">
        <f t="shared" si="31"/>
        <v>0</v>
      </c>
    </row>
    <row r="44" spans="1:84" ht="15" customHeight="1" x14ac:dyDescent="0.35">
      <c r="A44" s="2221"/>
      <c r="B44" s="649" t="s">
        <v>282</v>
      </c>
      <c r="C44" s="650"/>
      <c r="D44" s="589"/>
      <c r="E44" s="590"/>
      <c r="F44" s="590"/>
      <c r="G44" s="590"/>
      <c r="H44" s="590"/>
      <c r="I44" s="590"/>
      <c r="J44" s="590"/>
      <c r="K44" s="590"/>
      <c r="L44" s="590"/>
      <c r="M44" s="590"/>
      <c r="N44" s="630"/>
      <c r="O44" s="631"/>
      <c r="P44" s="632"/>
      <c r="Q44" s="613"/>
      <c r="R44" s="613"/>
      <c r="S44" s="613"/>
      <c r="T44" s="613"/>
      <c r="U44" s="613"/>
      <c r="V44" t="str">
        <f t="shared" si="21"/>
        <v/>
      </c>
      <c r="BQ44" s="581" t="str">
        <f t="shared" si="22"/>
        <v/>
      </c>
      <c r="BR44" s="581" t="str">
        <f t="shared" si="23"/>
        <v/>
      </c>
      <c r="BS44" s="581" t="str">
        <f t="shared" si="24"/>
        <v/>
      </c>
      <c r="BT44" s="581" t="str">
        <f t="shared" si="25"/>
        <v/>
      </c>
      <c r="BU44" s="581" t="str">
        <f t="shared" si="26"/>
        <v/>
      </c>
      <c r="BV44"/>
      <c r="BW44"/>
      <c r="BX44"/>
      <c r="BZ44"/>
      <c r="CA44"/>
      <c r="CB44" s="583">
        <f t="shared" si="27"/>
        <v>0</v>
      </c>
      <c r="CC44" s="628">
        <f t="shared" si="28"/>
        <v>0</v>
      </c>
      <c r="CD44" s="583">
        <f t="shared" si="29"/>
        <v>0</v>
      </c>
      <c r="CE44" s="583">
        <f t="shared" si="30"/>
        <v>0</v>
      </c>
      <c r="CF44" s="583">
        <f t="shared" si="31"/>
        <v>0</v>
      </c>
    </row>
    <row r="45" spans="1:84" ht="15" customHeight="1" x14ac:dyDescent="0.35">
      <c r="A45" s="2216" t="s">
        <v>283</v>
      </c>
      <c r="B45" s="633" t="s">
        <v>284</v>
      </c>
      <c r="C45" s="651"/>
      <c r="D45" s="576"/>
      <c r="E45" s="577"/>
      <c r="F45" s="577"/>
      <c r="G45" s="577"/>
      <c r="H45" s="577"/>
      <c r="I45" s="577"/>
      <c r="J45" s="577"/>
      <c r="K45" s="577"/>
      <c r="L45" s="577"/>
      <c r="M45" s="577"/>
      <c r="N45" s="624"/>
      <c r="O45" s="625"/>
      <c r="P45" s="626"/>
      <c r="Q45" s="627"/>
      <c r="R45" s="627"/>
      <c r="S45" s="627"/>
      <c r="T45" s="627"/>
      <c r="U45" s="627"/>
      <c r="V45" t="str">
        <f t="shared" si="21"/>
        <v/>
      </c>
      <c r="BQ45" s="581" t="str">
        <f t="shared" si="22"/>
        <v/>
      </c>
      <c r="BR45" s="581" t="str">
        <f t="shared" si="23"/>
        <v/>
      </c>
      <c r="BS45" s="581" t="str">
        <f t="shared" si="24"/>
        <v/>
      </c>
      <c r="BT45" s="581" t="str">
        <f t="shared" si="25"/>
        <v/>
      </c>
      <c r="BU45" s="581" t="str">
        <f t="shared" si="26"/>
        <v/>
      </c>
      <c r="BV45"/>
      <c r="BW45"/>
      <c r="BX45"/>
      <c r="BZ45"/>
      <c r="CA45"/>
      <c r="CB45" s="583">
        <f t="shared" si="27"/>
        <v>0</v>
      </c>
      <c r="CC45" s="628">
        <f t="shared" si="28"/>
        <v>0</v>
      </c>
      <c r="CD45" s="583">
        <f t="shared" si="29"/>
        <v>0</v>
      </c>
      <c r="CE45" s="583">
        <f t="shared" si="30"/>
        <v>0</v>
      </c>
      <c r="CF45" s="583">
        <f t="shared" si="31"/>
        <v>0</v>
      </c>
    </row>
    <row r="46" spans="1:84" ht="15" customHeight="1" x14ac:dyDescent="0.35">
      <c r="A46" s="2217"/>
      <c r="B46" s="652" t="s">
        <v>34</v>
      </c>
      <c r="C46" s="651"/>
      <c r="D46" s="589"/>
      <c r="E46" s="590"/>
      <c r="F46" s="590"/>
      <c r="G46" s="590"/>
      <c r="H46" s="590"/>
      <c r="I46" s="590"/>
      <c r="J46" s="590"/>
      <c r="K46" s="590"/>
      <c r="L46" s="590"/>
      <c r="M46" s="590"/>
      <c r="N46" s="630"/>
      <c r="O46" s="631"/>
      <c r="P46" s="632"/>
      <c r="Q46" s="613"/>
      <c r="R46" s="613"/>
      <c r="S46" s="613"/>
      <c r="T46" s="613"/>
      <c r="U46" s="613"/>
      <c r="V46" t="str">
        <f t="shared" si="21"/>
        <v/>
      </c>
      <c r="BQ46" s="581" t="str">
        <f t="shared" si="22"/>
        <v/>
      </c>
      <c r="BR46" s="581" t="str">
        <f t="shared" si="23"/>
        <v/>
      </c>
      <c r="BS46" s="581" t="str">
        <f t="shared" si="24"/>
        <v/>
      </c>
      <c r="BT46" s="581" t="str">
        <f t="shared" si="25"/>
        <v/>
      </c>
      <c r="BU46" s="581" t="str">
        <f t="shared" si="26"/>
        <v/>
      </c>
      <c r="BV46"/>
      <c r="BW46"/>
      <c r="BX46"/>
      <c r="BZ46"/>
      <c r="CA46"/>
      <c r="CB46" s="583">
        <f t="shared" si="27"/>
        <v>0</v>
      </c>
      <c r="CC46" s="628">
        <f t="shared" si="28"/>
        <v>0</v>
      </c>
      <c r="CD46" s="583">
        <f t="shared" si="29"/>
        <v>0</v>
      </c>
      <c r="CE46" s="583">
        <f t="shared" si="30"/>
        <v>0</v>
      </c>
      <c r="CF46" s="583">
        <f t="shared" si="31"/>
        <v>0</v>
      </c>
    </row>
    <row r="47" spans="1:84" ht="15" customHeight="1" x14ac:dyDescent="0.35">
      <c r="A47" s="2216" t="s">
        <v>285</v>
      </c>
      <c r="B47" s="633" t="s">
        <v>284</v>
      </c>
      <c r="C47" s="653"/>
      <c r="D47" s="576"/>
      <c r="E47" s="577"/>
      <c r="F47" s="577"/>
      <c r="G47" s="577"/>
      <c r="H47" s="577"/>
      <c r="I47" s="577"/>
      <c r="J47" s="577"/>
      <c r="K47" s="577"/>
      <c r="L47" s="577"/>
      <c r="M47" s="577"/>
      <c r="N47" s="624"/>
      <c r="O47" s="625"/>
      <c r="P47" s="626"/>
      <c r="Q47" s="627"/>
      <c r="R47" s="627"/>
      <c r="S47" s="627"/>
      <c r="T47" s="627"/>
      <c r="U47" s="627"/>
      <c r="V47" t="str">
        <f t="shared" si="21"/>
        <v/>
      </c>
      <c r="BQ47" s="581" t="str">
        <f t="shared" si="22"/>
        <v/>
      </c>
      <c r="BR47" s="581" t="str">
        <f t="shared" si="23"/>
        <v/>
      </c>
      <c r="BS47" s="581" t="str">
        <f t="shared" si="24"/>
        <v/>
      </c>
      <c r="BT47" s="581" t="str">
        <f t="shared" si="25"/>
        <v/>
      </c>
      <c r="BU47" s="581" t="str">
        <f t="shared" si="26"/>
        <v/>
      </c>
      <c r="BV47"/>
      <c r="BW47"/>
      <c r="BX47"/>
      <c r="BZ47"/>
      <c r="CA47"/>
      <c r="CB47" s="583">
        <f t="shared" si="27"/>
        <v>0</v>
      </c>
      <c r="CC47" s="628">
        <f t="shared" si="28"/>
        <v>0</v>
      </c>
      <c r="CD47" s="583">
        <f t="shared" si="29"/>
        <v>0</v>
      </c>
      <c r="CE47" s="583">
        <f t="shared" si="30"/>
        <v>0</v>
      </c>
      <c r="CF47" s="583">
        <f t="shared" si="31"/>
        <v>0</v>
      </c>
    </row>
    <row r="48" spans="1:84" ht="15" customHeight="1" thickBot="1" x14ac:dyDescent="0.4">
      <c r="A48" s="2222"/>
      <c r="B48" s="654" t="s">
        <v>34</v>
      </c>
      <c r="C48" s="653"/>
      <c r="D48" s="655"/>
      <c r="E48" s="656"/>
      <c r="F48" s="656"/>
      <c r="G48" s="656"/>
      <c r="H48" s="656"/>
      <c r="I48" s="656"/>
      <c r="J48" s="656"/>
      <c r="K48" s="656"/>
      <c r="L48" s="656"/>
      <c r="M48" s="656"/>
      <c r="N48" s="657"/>
      <c r="O48" s="658"/>
      <c r="P48" s="659"/>
      <c r="Q48" s="660"/>
      <c r="R48" s="660"/>
      <c r="S48" s="660"/>
      <c r="T48" s="660"/>
      <c r="U48" s="660"/>
      <c r="V48" t="str">
        <f t="shared" si="21"/>
        <v/>
      </c>
      <c r="BQ48" s="581" t="str">
        <f t="shared" si="22"/>
        <v/>
      </c>
      <c r="BR48" s="581" t="str">
        <f t="shared" si="23"/>
        <v/>
      </c>
      <c r="BS48" s="581" t="str">
        <f t="shared" si="24"/>
        <v/>
      </c>
      <c r="BT48" s="581" t="str">
        <f t="shared" si="25"/>
        <v/>
      </c>
      <c r="BU48" s="581" t="str">
        <f t="shared" si="26"/>
        <v/>
      </c>
      <c r="BV48"/>
      <c r="BW48"/>
      <c r="BX48"/>
      <c r="BZ48"/>
      <c r="CA48"/>
      <c r="CB48" s="583">
        <f t="shared" si="27"/>
        <v>0</v>
      </c>
      <c r="CC48" s="628">
        <f t="shared" si="28"/>
        <v>0</v>
      </c>
      <c r="CD48" s="583">
        <f t="shared" si="29"/>
        <v>0</v>
      </c>
      <c r="CE48" s="583">
        <f t="shared" si="30"/>
        <v>0</v>
      </c>
      <c r="CF48" s="583">
        <f t="shared" si="31"/>
        <v>0</v>
      </c>
    </row>
    <row r="49" spans="1:84" ht="15" customHeight="1" thickTop="1" x14ac:dyDescent="0.35">
      <c r="A49" s="2223" t="s">
        <v>286</v>
      </c>
      <c r="B49" s="2224"/>
      <c r="C49" s="661"/>
      <c r="D49" s="662"/>
      <c r="E49" s="663"/>
      <c r="F49" s="663"/>
      <c r="G49" s="663"/>
      <c r="H49" s="663"/>
      <c r="I49" s="663"/>
      <c r="J49" s="663"/>
      <c r="K49" s="663"/>
      <c r="L49" s="663"/>
      <c r="M49" s="663"/>
      <c r="N49" s="664"/>
      <c r="O49" s="665"/>
      <c r="P49" s="666"/>
      <c r="Q49" s="603"/>
      <c r="R49" s="603"/>
      <c r="S49" s="603"/>
      <c r="T49" s="603"/>
      <c r="U49" s="603"/>
      <c r="V49" t="str">
        <f t="shared" si="21"/>
        <v/>
      </c>
      <c r="BQ49" s="581" t="str">
        <f t="shared" si="22"/>
        <v/>
      </c>
      <c r="BR49" s="581" t="str">
        <f t="shared" si="23"/>
        <v/>
      </c>
      <c r="BS49" s="581" t="str">
        <f t="shared" si="24"/>
        <v/>
      </c>
      <c r="BT49" s="581" t="str">
        <f t="shared" si="25"/>
        <v/>
      </c>
      <c r="BU49" s="581" t="str">
        <f t="shared" si="26"/>
        <v/>
      </c>
      <c r="BV49"/>
      <c r="BW49"/>
      <c r="BX49"/>
      <c r="BZ49"/>
      <c r="CA49"/>
      <c r="CB49" s="583">
        <f t="shared" si="27"/>
        <v>0</v>
      </c>
      <c r="CC49" s="628">
        <f t="shared" si="28"/>
        <v>0</v>
      </c>
      <c r="CD49" s="583">
        <f t="shared" si="29"/>
        <v>0</v>
      </c>
      <c r="CE49" s="583">
        <f t="shared" si="30"/>
        <v>0</v>
      </c>
      <c r="CF49" s="583">
        <f t="shared" si="31"/>
        <v>0</v>
      </c>
    </row>
    <row r="50" spans="1:84" ht="15" customHeight="1" x14ac:dyDescent="0.35">
      <c r="A50" s="2225" t="s">
        <v>287</v>
      </c>
      <c r="B50" s="2226"/>
      <c r="C50" s="667"/>
      <c r="D50" s="668"/>
      <c r="E50" s="669"/>
      <c r="F50" s="669"/>
      <c r="G50" s="669"/>
      <c r="H50" s="669"/>
      <c r="I50" s="669"/>
      <c r="J50" s="669"/>
      <c r="K50" s="669"/>
      <c r="L50" s="669"/>
      <c r="M50" s="669"/>
      <c r="N50" s="670"/>
      <c r="O50" s="671"/>
      <c r="P50" s="672"/>
      <c r="Q50" s="673"/>
      <c r="R50" s="673"/>
      <c r="S50" s="673"/>
      <c r="T50" s="673"/>
      <c r="U50" s="673"/>
      <c r="V50" t="str">
        <f t="shared" si="21"/>
        <v/>
      </c>
      <c r="BQ50" s="581" t="str">
        <f t="shared" si="22"/>
        <v/>
      </c>
      <c r="BR50" s="581" t="str">
        <f t="shared" si="23"/>
        <v/>
      </c>
      <c r="BS50" s="581" t="str">
        <f t="shared" si="24"/>
        <v/>
      </c>
      <c r="BT50" s="581" t="str">
        <f t="shared" si="25"/>
        <v/>
      </c>
      <c r="BU50" s="581" t="str">
        <f t="shared" si="26"/>
        <v/>
      </c>
      <c r="BV50"/>
      <c r="BW50"/>
      <c r="BX50"/>
      <c r="BZ50"/>
      <c r="CA50"/>
      <c r="CB50" s="583">
        <f t="shared" si="27"/>
        <v>0</v>
      </c>
      <c r="CC50" s="628">
        <f t="shared" si="28"/>
        <v>0</v>
      </c>
      <c r="CD50" s="583">
        <f t="shared" si="29"/>
        <v>0</v>
      </c>
      <c r="CE50" s="583">
        <f t="shared" si="30"/>
        <v>0</v>
      </c>
      <c r="CF50" s="583">
        <f t="shared" si="31"/>
        <v>0</v>
      </c>
    </row>
    <row r="51" spans="1:84" ht="15" customHeight="1" x14ac:dyDescent="0.35">
      <c r="A51" s="2227" t="s">
        <v>288</v>
      </c>
      <c r="B51" s="674" t="s">
        <v>284</v>
      </c>
      <c r="C51" s="675"/>
      <c r="D51" s="576"/>
      <c r="E51" s="577"/>
      <c r="F51" s="577"/>
      <c r="G51" s="577"/>
      <c r="H51" s="577"/>
      <c r="I51" s="577"/>
      <c r="J51" s="577"/>
      <c r="K51" s="577"/>
      <c r="L51" s="577"/>
      <c r="M51" s="577"/>
      <c r="N51" s="676"/>
      <c r="O51" s="577"/>
      <c r="P51" s="579"/>
      <c r="Q51" s="627"/>
      <c r="R51" s="627"/>
      <c r="S51" s="627"/>
      <c r="T51" s="627"/>
      <c r="U51" s="627"/>
      <c r="V51" t="str">
        <f t="shared" si="21"/>
        <v/>
      </c>
      <c r="BQ51" s="581" t="str">
        <f t="shared" si="22"/>
        <v/>
      </c>
      <c r="BR51" s="581" t="str">
        <f t="shared" si="23"/>
        <v/>
      </c>
      <c r="BS51" s="581" t="str">
        <f t="shared" si="24"/>
        <v/>
      </c>
      <c r="BT51" s="581" t="str">
        <f t="shared" si="25"/>
        <v/>
      </c>
      <c r="BU51" s="581" t="str">
        <f t="shared" si="26"/>
        <v/>
      </c>
      <c r="BV51"/>
      <c r="BW51"/>
      <c r="BX51"/>
      <c r="BZ51"/>
      <c r="CA51"/>
      <c r="CB51" s="677">
        <f t="shared" si="27"/>
        <v>0</v>
      </c>
      <c r="CC51" s="628">
        <f t="shared" si="28"/>
        <v>0</v>
      </c>
      <c r="CD51" s="677">
        <f t="shared" si="29"/>
        <v>0</v>
      </c>
      <c r="CE51" s="677">
        <f t="shared" si="30"/>
        <v>0</v>
      </c>
      <c r="CF51" s="677">
        <f t="shared" si="31"/>
        <v>0</v>
      </c>
    </row>
    <row r="52" spans="1:84" ht="15" customHeight="1" x14ac:dyDescent="0.35">
      <c r="A52" s="2228"/>
      <c r="B52" s="678" t="s">
        <v>34</v>
      </c>
      <c r="C52" s="675"/>
      <c r="D52" s="668"/>
      <c r="E52" s="669"/>
      <c r="F52" s="669"/>
      <c r="G52" s="669"/>
      <c r="H52" s="669"/>
      <c r="I52" s="669"/>
      <c r="J52" s="669"/>
      <c r="K52" s="669"/>
      <c r="L52" s="669"/>
      <c r="M52" s="669"/>
      <c r="N52" s="679"/>
      <c r="O52" s="669"/>
      <c r="P52" s="680"/>
      <c r="Q52" s="673"/>
      <c r="R52" s="673"/>
      <c r="S52" s="673"/>
      <c r="T52" s="673"/>
      <c r="U52" s="673"/>
      <c r="V52" t="str">
        <f t="shared" si="21"/>
        <v/>
      </c>
      <c r="BQ52" s="581" t="str">
        <f t="shared" si="22"/>
        <v/>
      </c>
      <c r="BR52" s="581" t="str">
        <f t="shared" si="23"/>
        <v/>
      </c>
      <c r="BS52" s="581" t="str">
        <f t="shared" si="24"/>
        <v/>
      </c>
      <c r="BT52" s="581" t="str">
        <f t="shared" si="25"/>
        <v/>
      </c>
      <c r="BU52" s="581" t="str">
        <f t="shared" si="26"/>
        <v/>
      </c>
      <c r="BV52"/>
      <c r="BW52"/>
      <c r="BX52"/>
      <c r="BZ52"/>
      <c r="CA52"/>
      <c r="CB52" s="677">
        <f t="shared" si="27"/>
        <v>0</v>
      </c>
      <c r="CC52" s="628">
        <f t="shared" si="28"/>
        <v>0</v>
      </c>
      <c r="CD52" s="677">
        <f t="shared" si="29"/>
        <v>0</v>
      </c>
      <c r="CE52" s="677">
        <f t="shared" si="30"/>
        <v>0</v>
      </c>
      <c r="CF52" s="677">
        <f t="shared" si="31"/>
        <v>0</v>
      </c>
    </row>
    <row r="53" spans="1:84" ht="15" customHeight="1" x14ac:dyDescent="0.35">
      <c r="A53" s="2216" t="s">
        <v>289</v>
      </c>
      <c r="B53" s="681" t="s">
        <v>284</v>
      </c>
      <c r="C53" s="675"/>
      <c r="D53" s="576"/>
      <c r="E53" s="577"/>
      <c r="F53" s="577"/>
      <c r="G53" s="577"/>
      <c r="H53" s="577"/>
      <c r="I53" s="577"/>
      <c r="J53" s="577"/>
      <c r="K53" s="577"/>
      <c r="L53" s="577"/>
      <c r="M53" s="577"/>
      <c r="N53" s="676"/>
      <c r="O53" s="577"/>
      <c r="P53" s="579"/>
      <c r="Q53" s="627"/>
      <c r="R53" s="627"/>
      <c r="S53" s="627"/>
      <c r="T53" s="627"/>
      <c r="U53" s="627"/>
      <c r="V53" t="str">
        <f t="shared" si="21"/>
        <v/>
      </c>
      <c r="BQ53" s="581" t="str">
        <f t="shared" si="22"/>
        <v/>
      </c>
      <c r="BR53" s="581" t="str">
        <f t="shared" si="23"/>
        <v/>
      </c>
      <c r="BS53" s="581" t="str">
        <f t="shared" si="24"/>
        <v/>
      </c>
      <c r="BT53" s="581" t="str">
        <f t="shared" si="25"/>
        <v/>
      </c>
      <c r="BU53" s="581" t="str">
        <f t="shared" si="26"/>
        <v/>
      </c>
      <c r="BV53"/>
      <c r="BW53"/>
      <c r="BX53"/>
      <c r="BZ53"/>
      <c r="CA53"/>
      <c r="CB53" s="677">
        <f t="shared" si="27"/>
        <v>0</v>
      </c>
      <c r="CC53" s="628">
        <f t="shared" si="28"/>
        <v>0</v>
      </c>
      <c r="CD53" s="677">
        <f t="shared" si="29"/>
        <v>0</v>
      </c>
      <c r="CE53" s="677">
        <f t="shared" si="30"/>
        <v>0</v>
      </c>
      <c r="CF53" s="677">
        <f t="shared" si="31"/>
        <v>0</v>
      </c>
    </row>
    <row r="54" spans="1:84" ht="15" customHeight="1" x14ac:dyDescent="0.35">
      <c r="A54" s="2217"/>
      <c r="B54" s="682" t="s">
        <v>34</v>
      </c>
      <c r="C54" s="675"/>
      <c r="D54" s="668"/>
      <c r="E54" s="669"/>
      <c r="F54" s="669"/>
      <c r="G54" s="669"/>
      <c r="H54" s="669"/>
      <c r="I54" s="669"/>
      <c r="J54" s="669"/>
      <c r="K54" s="669"/>
      <c r="L54" s="669"/>
      <c r="M54" s="669"/>
      <c r="N54" s="679"/>
      <c r="O54" s="669"/>
      <c r="P54" s="680"/>
      <c r="Q54" s="673"/>
      <c r="R54" s="673"/>
      <c r="S54" s="673"/>
      <c r="T54" s="673"/>
      <c r="U54" s="673"/>
      <c r="V54" t="str">
        <f t="shared" si="21"/>
        <v/>
      </c>
      <c r="BQ54" s="581" t="str">
        <f t="shared" si="22"/>
        <v/>
      </c>
      <c r="BR54" s="581" t="str">
        <f t="shared" si="23"/>
        <v/>
      </c>
      <c r="BS54" s="581" t="str">
        <f t="shared" si="24"/>
        <v/>
      </c>
      <c r="BT54" s="581" t="str">
        <f t="shared" si="25"/>
        <v/>
      </c>
      <c r="BU54" s="581" t="str">
        <f t="shared" si="26"/>
        <v/>
      </c>
      <c r="BV54"/>
      <c r="BW54"/>
      <c r="BX54"/>
      <c r="BZ54"/>
      <c r="CA54"/>
      <c r="CB54" s="677">
        <f t="shared" si="27"/>
        <v>0</v>
      </c>
      <c r="CC54" s="628">
        <f t="shared" si="28"/>
        <v>0</v>
      </c>
      <c r="CD54" s="677">
        <f t="shared" si="29"/>
        <v>0</v>
      </c>
      <c r="CE54" s="677">
        <f t="shared" si="30"/>
        <v>0</v>
      </c>
      <c r="CF54" s="677">
        <f t="shared" si="31"/>
        <v>0</v>
      </c>
    </row>
    <row r="55" spans="1:84" ht="15" customHeight="1" x14ac:dyDescent="0.35">
      <c r="A55" s="2218" t="s">
        <v>290</v>
      </c>
      <c r="B55" s="2219"/>
      <c r="C55" s="683"/>
      <c r="D55" s="668"/>
      <c r="E55" s="669"/>
      <c r="F55" s="669"/>
      <c r="G55" s="669"/>
      <c r="H55" s="669"/>
      <c r="I55" s="669"/>
      <c r="J55" s="669"/>
      <c r="K55" s="669"/>
      <c r="L55" s="669"/>
      <c r="M55" s="669"/>
      <c r="N55" s="679"/>
      <c r="O55" s="669"/>
      <c r="P55" s="680"/>
      <c r="Q55" s="673"/>
      <c r="R55" s="673"/>
      <c r="S55" s="673"/>
      <c r="T55" s="673"/>
      <c r="U55" s="673"/>
      <c r="V55" t="str">
        <f t="shared" si="21"/>
        <v/>
      </c>
      <c r="BQ55" s="581" t="str">
        <f t="shared" si="22"/>
        <v/>
      </c>
      <c r="BR55" s="581" t="str">
        <f t="shared" si="23"/>
        <v/>
      </c>
      <c r="BS55" s="581" t="str">
        <f t="shared" si="24"/>
        <v/>
      </c>
      <c r="BT55" s="581" t="str">
        <f t="shared" si="25"/>
        <v/>
      </c>
      <c r="BU55" s="581" t="str">
        <f t="shared" si="26"/>
        <v/>
      </c>
      <c r="BV55"/>
      <c r="BW55"/>
      <c r="BX55"/>
      <c r="BZ55"/>
      <c r="CA55"/>
      <c r="CB55" s="677">
        <f t="shared" si="27"/>
        <v>0</v>
      </c>
      <c r="CC55" s="628">
        <f t="shared" si="28"/>
        <v>0</v>
      </c>
      <c r="CD55" s="677">
        <f t="shared" si="29"/>
        <v>0</v>
      </c>
      <c r="CE55" s="677">
        <f t="shared" si="30"/>
        <v>0</v>
      </c>
      <c r="CF55" s="677">
        <f t="shared" si="31"/>
        <v>0</v>
      </c>
    </row>
    <row r="56" spans="1:84" s="617" customFormat="1" ht="18" customHeight="1" x14ac:dyDescent="0.3">
      <c r="A56" s="594" t="s">
        <v>291</v>
      </c>
      <c r="B56" s="614"/>
      <c r="C56" s="615"/>
      <c r="D56" s="616"/>
      <c r="E56" s="616"/>
      <c r="F56" s="594"/>
      <c r="G56" s="616"/>
      <c r="H56" s="616"/>
      <c r="I56" s="616"/>
      <c r="J56" s="616"/>
      <c r="K56" s="616"/>
      <c r="L56" s="616"/>
      <c r="M56" s="616"/>
      <c r="N56" s="616"/>
      <c r="O56" s="616"/>
      <c r="P56" s="616"/>
      <c r="Q56" s="616"/>
      <c r="R56" s="616"/>
    </row>
    <row r="57" spans="1:84" ht="14.5" customHeight="1" x14ac:dyDescent="0.35">
      <c r="A57" s="2210" t="s">
        <v>268</v>
      </c>
      <c r="B57" s="2211"/>
      <c r="C57" s="2212" t="s">
        <v>8</v>
      </c>
      <c r="D57" s="2181" t="s">
        <v>80</v>
      </c>
      <c r="E57" s="2213"/>
      <c r="F57" s="2213"/>
      <c r="G57" s="2213"/>
      <c r="H57" s="2213"/>
      <c r="I57" s="2213"/>
      <c r="J57" s="2213"/>
      <c r="K57" s="2213"/>
      <c r="L57" s="2213"/>
      <c r="M57" s="2213"/>
      <c r="N57" s="2213"/>
      <c r="O57" s="2213"/>
      <c r="P57" s="2214"/>
      <c r="Q57" s="2220" t="s">
        <v>10</v>
      </c>
      <c r="R57" s="2220" t="s">
        <v>11</v>
      </c>
      <c r="BQ57"/>
      <c r="BR57"/>
      <c r="BS57"/>
      <c r="BT57"/>
      <c r="BU57"/>
      <c r="BV57"/>
      <c r="BW57"/>
      <c r="BX57"/>
      <c r="BZ57"/>
      <c r="CA57"/>
      <c r="CB57"/>
    </row>
    <row r="58" spans="1:84" ht="20" x14ac:dyDescent="0.35">
      <c r="A58" s="2177"/>
      <c r="B58" s="2178"/>
      <c r="C58" s="2180"/>
      <c r="D58" s="572" t="s">
        <v>243</v>
      </c>
      <c r="E58" s="573" t="s">
        <v>205</v>
      </c>
      <c r="F58" s="573" t="s">
        <v>206</v>
      </c>
      <c r="G58" s="573" t="s">
        <v>21</v>
      </c>
      <c r="H58" s="573" t="s">
        <v>22</v>
      </c>
      <c r="I58" s="573" t="s">
        <v>23</v>
      </c>
      <c r="J58" s="573" t="s">
        <v>24</v>
      </c>
      <c r="K58" s="573" t="s">
        <v>25</v>
      </c>
      <c r="L58" s="573" t="s">
        <v>26</v>
      </c>
      <c r="M58" s="573" t="s">
        <v>27</v>
      </c>
      <c r="N58" s="618" t="s">
        <v>28</v>
      </c>
      <c r="O58" s="573" t="s">
        <v>29</v>
      </c>
      <c r="P58" s="574" t="s">
        <v>271</v>
      </c>
      <c r="Q58" s="2185"/>
      <c r="R58" s="2185"/>
      <c r="BQ58"/>
      <c r="BR58"/>
      <c r="BS58"/>
      <c r="BT58"/>
      <c r="BU58"/>
      <c r="BV58"/>
      <c r="BW58"/>
      <c r="BX58"/>
      <c r="BZ58"/>
      <c r="CA58"/>
      <c r="CB58"/>
    </row>
    <row r="59" spans="1:84" ht="15" customHeight="1" x14ac:dyDescent="0.35">
      <c r="A59" s="2203" t="s">
        <v>272</v>
      </c>
      <c r="B59" s="2203"/>
      <c r="C59" s="684"/>
      <c r="D59" s="620">
        <f>SUM(D60:D72)</f>
        <v>0</v>
      </c>
      <c r="E59" s="620">
        <f t="shared" ref="E59:M59" si="32">SUM(E60:E72)</f>
        <v>0</v>
      </c>
      <c r="F59" s="620">
        <f>SUM(F60:F72)</f>
        <v>0</v>
      </c>
      <c r="G59" s="620">
        <f t="shared" si="32"/>
        <v>0</v>
      </c>
      <c r="H59" s="620">
        <f t="shared" si="32"/>
        <v>0</v>
      </c>
      <c r="I59" s="620">
        <f t="shared" si="32"/>
        <v>0</v>
      </c>
      <c r="J59" s="620">
        <f t="shared" si="32"/>
        <v>0</v>
      </c>
      <c r="K59" s="620">
        <f t="shared" si="32"/>
        <v>0</v>
      </c>
      <c r="L59" s="620">
        <f t="shared" si="32"/>
        <v>0</v>
      </c>
      <c r="M59" s="620">
        <f t="shared" si="32"/>
        <v>0</v>
      </c>
      <c r="N59" s="620">
        <f>SUM(N75:N79)</f>
        <v>0</v>
      </c>
      <c r="O59" s="620">
        <f t="shared" ref="O59:P59" si="33">SUM(O75:O79)</f>
        <v>0</v>
      </c>
      <c r="P59" s="621">
        <f t="shared" si="33"/>
        <v>0</v>
      </c>
      <c r="Q59" s="622">
        <f>SUM(Q60:Q72)</f>
        <v>0</v>
      </c>
      <c r="R59" s="622">
        <f>SUM(R60:R72)</f>
        <v>0</v>
      </c>
      <c r="BQ59"/>
      <c r="BR59"/>
      <c r="BS59"/>
      <c r="BT59"/>
      <c r="BU59"/>
      <c r="BV59"/>
      <c r="BW59"/>
      <c r="BX59"/>
      <c r="BZ59"/>
      <c r="CA59"/>
      <c r="CB59"/>
    </row>
    <row r="60" spans="1:84" ht="15" customHeight="1" x14ac:dyDescent="0.35">
      <c r="A60" s="2204" t="s">
        <v>273</v>
      </c>
      <c r="B60" s="2205"/>
      <c r="C60" s="685"/>
      <c r="D60" s="576"/>
      <c r="E60" s="577"/>
      <c r="F60" s="577"/>
      <c r="G60" s="577"/>
      <c r="H60" s="577"/>
      <c r="I60" s="577"/>
      <c r="J60" s="577"/>
      <c r="K60" s="577"/>
      <c r="L60" s="577"/>
      <c r="M60" s="577"/>
      <c r="N60" s="624"/>
      <c r="O60" s="625"/>
      <c r="P60" s="626"/>
      <c r="Q60" s="627"/>
      <c r="R60" s="627"/>
      <c r="S60" t="str">
        <f>BQ60&amp;BR60</f>
        <v/>
      </c>
      <c r="BQ60" s="581" t="str">
        <f>IF(AND(C60&gt;0,Q60="")," *   No olvide digitar la variable "&amp;$Q$57&amp;""&amp;". Digite Cero si no tiene.",IF(Q60&gt;C60,"  * La variable  "&amp;$Q$57&amp;""&amp;" No puede ser mayor al Total.",""))</f>
        <v/>
      </c>
      <c r="BR60" s="581" t="str">
        <f>IF(AND(C60&gt;0,R60="")," *   No olvide digitar la variable  "&amp;$R$57&amp;""&amp;". Digite Cero si no tiene.",IF(R60&gt;C60,"  * La variable  "&amp;$R$57&amp;""&amp;" No puede ser mayor al Total.",""))</f>
        <v/>
      </c>
      <c r="BS60"/>
      <c r="BT60"/>
      <c r="BU60"/>
      <c r="BV60"/>
      <c r="BW60"/>
      <c r="BX60"/>
      <c r="BZ60"/>
      <c r="CA60"/>
      <c r="CB60" s="583">
        <f>IF(AND(C60&gt;0,Q60=""),1,IF(Q60&gt;C60,1,0))</f>
        <v>0</v>
      </c>
      <c r="CC60" s="583">
        <f>IF(AND(C60&gt;0,R60=""),1,IF(R60&gt;C60,1,0))</f>
        <v>0</v>
      </c>
      <c r="CD60" s="583"/>
    </row>
    <row r="61" spans="1:84" ht="15" customHeight="1" x14ac:dyDescent="0.35">
      <c r="A61" s="2206" t="s">
        <v>274</v>
      </c>
      <c r="B61" s="2207"/>
      <c r="C61" s="686"/>
      <c r="D61" s="589"/>
      <c r="E61" s="590"/>
      <c r="F61" s="590"/>
      <c r="G61" s="590"/>
      <c r="H61" s="590"/>
      <c r="I61" s="590"/>
      <c r="J61" s="590"/>
      <c r="K61" s="590"/>
      <c r="L61" s="590"/>
      <c r="M61" s="590"/>
      <c r="N61" s="630"/>
      <c r="O61" s="631"/>
      <c r="P61" s="632"/>
      <c r="Q61" s="603"/>
      <c r="R61" s="603"/>
      <c r="S61" t="str">
        <f t="shared" ref="S61:S79" si="34">BQ61&amp;BR61</f>
        <v/>
      </c>
      <c r="BQ61" s="581" t="str">
        <f t="shared" ref="BQ61:BQ79" si="35">IF(AND(C61&gt;0,Q61="")," *   No olvide digitar la variable "&amp;$Q$57&amp;""&amp;". Digite Cero si no tiene.",IF(Q61&gt;C61,"  * La variable  "&amp;$Q$57&amp;""&amp;" No puede ser mayor al Total.",""))</f>
        <v/>
      </c>
      <c r="BR61" s="581" t="str">
        <f t="shared" ref="BR61:BR79" si="36">IF(AND(C61&gt;0,R61="")," *   No olvide digitar la variable  "&amp;$R$57&amp;""&amp;". Digite Cero si no tiene.",IF(R61&gt;C61,"  * La variable  "&amp;$R$57&amp;""&amp;" No puede ser mayor al Total.",""))</f>
        <v/>
      </c>
      <c r="BS61"/>
      <c r="BT61"/>
      <c r="BU61"/>
      <c r="BV61"/>
      <c r="BW61"/>
      <c r="BX61"/>
      <c r="BZ61"/>
      <c r="CA61"/>
      <c r="CB61" s="583">
        <f t="shared" ref="CB61:CB79" si="37">IF(AND(C61&gt;0,Q61=""),1,IF(Q61&gt;C61,1,0))</f>
        <v>0</v>
      </c>
      <c r="CC61" s="583">
        <f t="shared" ref="CC61:CC79" si="38">IF(AND(C61&gt;0,R61=""),1,IF(R61&gt;C61,1,0))</f>
        <v>0</v>
      </c>
      <c r="CD61" s="583"/>
    </row>
    <row r="62" spans="1:84" ht="15" customHeight="1" x14ac:dyDescent="0.35">
      <c r="A62" s="2221" t="s">
        <v>275</v>
      </c>
      <c r="B62" s="633" t="s">
        <v>276</v>
      </c>
      <c r="C62" s="687"/>
      <c r="D62" s="576"/>
      <c r="E62" s="577"/>
      <c r="F62" s="577"/>
      <c r="G62" s="577"/>
      <c r="H62" s="577"/>
      <c r="I62" s="577"/>
      <c r="J62" s="577"/>
      <c r="K62" s="577"/>
      <c r="L62" s="577"/>
      <c r="M62" s="577"/>
      <c r="N62" s="624"/>
      <c r="O62" s="625"/>
      <c r="P62" s="626"/>
      <c r="Q62" s="627"/>
      <c r="R62" s="627"/>
      <c r="S62" t="str">
        <f t="shared" si="34"/>
        <v/>
      </c>
      <c r="BQ62" s="581" t="str">
        <f t="shared" si="35"/>
        <v/>
      </c>
      <c r="BR62" s="581" t="str">
        <f t="shared" si="36"/>
        <v/>
      </c>
      <c r="BS62"/>
      <c r="BT62"/>
      <c r="BU62"/>
      <c r="BV62"/>
      <c r="BW62"/>
      <c r="BX62"/>
      <c r="BZ62"/>
      <c r="CA62"/>
      <c r="CB62" s="583">
        <f t="shared" si="37"/>
        <v>0</v>
      </c>
      <c r="CC62" s="583">
        <f t="shared" si="38"/>
        <v>0</v>
      </c>
      <c r="CD62" s="583"/>
    </row>
    <row r="63" spans="1:84" ht="15" customHeight="1" x14ac:dyDescent="0.35">
      <c r="A63" s="2221"/>
      <c r="B63" s="635" t="s">
        <v>277</v>
      </c>
      <c r="C63" s="688"/>
      <c r="D63" s="584"/>
      <c r="E63" s="585"/>
      <c r="F63" s="585"/>
      <c r="G63" s="585"/>
      <c r="H63" s="585"/>
      <c r="I63" s="585"/>
      <c r="J63" s="585"/>
      <c r="K63" s="585"/>
      <c r="L63" s="585"/>
      <c r="M63" s="585"/>
      <c r="N63" s="637"/>
      <c r="O63" s="638"/>
      <c r="P63" s="639"/>
      <c r="Q63" s="606"/>
      <c r="R63" s="606"/>
      <c r="S63" t="str">
        <f t="shared" si="34"/>
        <v/>
      </c>
      <c r="BQ63" s="581" t="str">
        <f>IF(AND(C63&gt;0,Q63="")," *   No olvide digitar la variable "&amp;$Q$57&amp;""&amp;". Digite Cero si no tiene.",IF(Q63&gt;C63,"  * La variable  "&amp;$Q$57&amp;""&amp;" No puede ser mayor al Total.",""))</f>
        <v/>
      </c>
      <c r="BR63" s="581" t="str">
        <f t="shared" si="36"/>
        <v/>
      </c>
      <c r="BS63"/>
      <c r="BT63"/>
      <c r="BU63"/>
      <c r="BV63"/>
      <c r="BW63"/>
      <c r="BX63"/>
      <c r="BZ63"/>
      <c r="CA63"/>
      <c r="CB63" s="583">
        <f t="shared" si="37"/>
        <v>0</v>
      </c>
      <c r="CC63" s="583">
        <f t="shared" si="38"/>
        <v>0</v>
      </c>
      <c r="CD63" s="583"/>
    </row>
    <row r="64" spans="1:84" ht="15" customHeight="1" x14ac:dyDescent="0.35">
      <c r="A64" s="2221"/>
      <c r="B64" s="635" t="s">
        <v>278</v>
      </c>
      <c r="C64" s="688"/>
      <c r="D64" s="584"/>
      <c r="E64" s="585"/>
      <c r="F64" s="585"/>
      <c r="G64" s="585"/>
      <c r="H64" s="585"/>
      <c r="I64" s="585"/>
      <c r="J64" s="585"/>
      <c r="K64" s="585"/>
      <c r="L64" s="585"/>
      <c r="M64" s="585"/>
      <c r="N64" s="637"/>
      <c r="O64" s="638"/>
      <c r="P64" s="639"/>
      <c r="Q64" s="606"/>
      <c r="R64" s="606"/>
      <c r="S64" t="str">
        <f t="shared" si="34"/>
        <v/>
      </c>
      <c r="BQ64" s="581" t="str">
        <f t="shared" si="35"/>
        <v/>
      </c>
      <c r="BR64" s="581" t="str">
        <f t="shared" si="36"/>
        <v/>
      </c>
      <c r="BS64"/>
      <c r="BT64"/>
      <c r="BU64"/>
      <c r="BV64"/>
      <c r="BW64"/>
      <c r="BX64"/>
      <c r="BZ64"/>
      <c r="CA64"/>
      <c r="CB64" s="583">
        <f t="shared" si="37"/>
        <v>0</v>
      </c>
      <c r="CC64" s="583">
        <f t="shared" si="38"/>
        <v>0</v>
      </c>
      <c r="CD64" s="583"/>
    </row>
    <row r="65" spans="1:82" ht="15" customHeight="1" x14ac:dyDescent="0.35">
      <c r="A65" s="2221"/>
      <c r="B65" s="635" t="s">
        <v>279</v>
      </c>
      <c r="C65" s="688"/>
      <c r="D65" s="584"/>
      <c r="E65" s="585"/>
      <c r="F65" s="585"/>
      <c r="G65" s="585"/>
      <c r="H65" s="585"/>
      <c r="I65" s="585"/>
      <c r="J65" s="585"/>
      <c r="K65" s="585"/>
      <c r="L65" s="585"/>
      <c r="M65" s="585"/>
      <c r="N65" s="637"/>
      <c r="O65" s="638"/>
      <c r="P65" s="639"/>
      <c r="Q65" s="606"/>
      <c r="R65" s="606"/>
      <c r="S65" t="str">
        <f t="shared" si="34"/>
        <v/>
      </c>
      <c r="BQ65" s="581" t="str">
        <f t="shared" si="35"/>
        <v/>
      </c>
      <c r="BR65" s="581" t="str">
        <f t="shared" si="36"/>
        <v/>
      </c>
      <c r="BS65"/>
      <c r="BT65"/>
      <c r="BU65"/>
      <c r="BV65"/>
      <c r="BW65"/>
      <c r="BX65"/>
      <c r="BZ65"/>
      <c r="CA65"/>
      <c r="CB65" s="583">
        <f t="shared" si="37"/>
        <v>0</v>
      </c>
      <c r="CC65" s="583">
        <f t="shared" si="38"/>
        <v>0</v>
      </c>
      <c r="CD65" s="583"/>
    </row>
    <row r="66" spans="1:82" ht="15" customHeight="1" x14ac:dyDescent="0.35">
      <c r="A66" s="2221"/>
      <c r="B66" s="635" t="s">
        <v>280</v>
      </c>
      <c r="C66" s="688"/>
      <c r="D66" s="584"/>
      <c r="E66" s="585"/>
      <c r="F66" s="585"/>
      <c r="G66" s="585"/>
      <c r="H66" s="585"/>
      <c r="I66" s="585"/>
      <c r="J66" s="585"/>
      <c r="K66" s="585"/>
      <c r="L66" s="585"/>
      <c r="M66" s="585"/>
      <c r="N66" s="637"/>
      <c r="O66" s="638"/>
      <c r="P66" s="639"/>
      <c r="Q66" s="606"/>
      <c r="R66" s="606"/>
      <c r="S66" t="str">
        <f t="shared" si="34"/>
        <v/>
      </c>
      <c r="BQ66" s="581" t="str">
        <f t="shared" si="35"/>
        <v/>
      </c>
      <c r="BR66" s="581" t="str">
        <f t="shared" si="36"/>
        <v/>
      </c>
      <c r="BS66"/>
      <c r="BT66"/>
      <c r="BU66"/>
      <c r="BV66"/>
      <c r="BW66"/>
      <c r="BX66"/>
      <c r="BZ66"/>
      <c r="CA66"/>
      <c r="CB66" s="583">
        <f t="shared" si="37"/>
        <v>0</v>
      </c>
      <c r="CC66" s="583">
        <f t="shared" si="38"/>
        <v>0</v>
      </c>
      <c r="CD66" s="583"/>
    </row>
    <row r="67" spans="1:82" ht="15" customHeight="1" x14ac:dyDescent="0.35">
      <c r="A67" s="2221"/>
      <c r="B67" s="641" t="s">
        <v>281</v>
      </c>
      <c r="C67" s="689"/>
      <c r="D67" s="643"/>
      <c r="E67" s="644"/>
      <c r="F67" s="644"/>
      <c r="G67" s="644"/>
      <c r="H67" s="644"/>
      <c r="I67" s="644"/>
      <c r="J67" s="644"/>
      <c r="K67" s="644"/>
      <c r="L67" s="644"/>
      <c r="M67" s="644"/>
      <c r="N67" s="645"/>
      <c r="O67" s="646"/>
      <c r="P67" s="647"/>
      <c r="Q67" s="648"/>
      <c r="R67" s="648"/>
      <c r="S67" t="str">
        <f t="shared" si="34"/>
        <v/>
      </c>
      <c r="BQ67" s="581" t="str">
        <f t="shared" si="35"/>
        <v/>
      </c>
      <c r="BR67" s="581" t="str">
        <f t="shared" si="36"/>
        <v/>
      </c>
      <c r="BS67"/>
      <c r="BT67"/>
      <c r="BU67"/>
      <c r="BV67"/>
      <c r="BW67"/>
      <c r="BX67"/>
      <c r="BZ67"/>
      <c r="CA67"/>
      <c r="CB67" s="583">
        <f t="shared" si="37"/>
        <v>0</v>
      </c>
      <c r="CC67" s="583">
        <f t="shared" si="38"/>
        <v>0</v>
      </c>
      <c r="CD67" s="583"/>
    </row>
    <row r="68" spans="1:82" ht="15" customHeight="1" x14ac:dyDescent="0.35">
      <c r="A68" s="2221"/>
      <c r="B68" s="649" t="s">
        <v>282</v>
      </c>
      <c r="C68" s="690"/>
      <c r="D68" s="589"/>
      <c r="E68" s="590"/>
      <c r="F68" s="590"/>
      <c r="G68" s="590"/>
      <c r="H68" s="590"/>
      <c r="I68" s="590"/>
      <c r="J68" s="590"/>
      <c r="K68" s="590"/>
      <c r="L68" s="590"/>
      <c r="M68" s="590"/>
      <c r="N68" s="630"/>
      <c r="O68" s="631"/>
      <c r="P68" s="632"/>
      <c r="Q68" s="613"/>
      <c r="R68" s="613"/>
      <c r="S68" t="str">
        <f t="shared" si="34"/>
        <v/>
      </c>
      <c r="BQ68" s="581" t="str">
        <f t="shared" si="35"/>
        <v/>
      </c>
      <c r="BR68" s="581" t="str">
        <f t="shared" si="36"/>
        <v/>
      </c>
      <c r="BS68"/>
      <c r="BT68"/>
      <c r="BU68"/>
      <c r="BV68"/>
      <c r="BW68"/>
      <c r="BX68"/>
      <c r="BZ68"/>
      <c r="CA68"/>
      <c r="CB68" s="583">
        <f t="shared" si="37"/>
        <v>0</v>
      </c>
      <c r="CC68" s="583">
        <f t="shared" si="38"/>
        <v>0</v>
      </c>
      <c r="CD68" s="583"/>
    </row>
    <row r="69" spans="1:82" ht="15" customHeight="1" x14ac:dyDescent="0.35">
      <c r="A69" s="2216" t="s">
        <v>283</v>
      </c>
      <c r="B69" s="633" t="s">
        <v>284</v>
      </c>
      <c r="C69" s="691"/>
      <c r="D69" s="576"/>
      <c r="E69" s="577"/>
      <c r="F69" s="577"/>
      <c r="G69" s="577"/>
      <c r="H69" s="577"/>
      <c r="I69" s="577"/>
      <c r="J69" s="577"/>
      <c r="K69" s="577"/>
      <c r="L69" s="577"/>
      <c r="M69" s="577"/>
      <c r="N69" s="624"/>
      <c r="O69" s="625"/>
      <c r="P69" s="626"/>
      <c r="Q69" s="627"/>
      <c r="R69" s="627"/>
      <c r="S69" t="str">
        <f t="shared" si="34"/>
        <v/>
      </c>
      <c r="BQ69" s="581" t="str">
        <f t="shared" si="35"/>
        <v/>
      </c>
      <c r="BR69" s="581" t="str">
        <f t="shared" si="36"/>
        <v/>
      </c>
      <c r="BS69"/>
      <c r="BT69"/>
      <c r="BU69"/>
      <c r="BV69"/>
      <c r="BW69"/>
      <c r="BX69"/>
      <c r="BZ69"/>
      <c r="CA69"/>
      <c r="CB69" s="583">
        <f t="shared" si="37"/>
        <v>0</v>
      </c>
      <c r="CC69" s="583">
        <f t="shared" si="38"/>
        <v>0</v>
      </c>
      <c r="CD69" s="583"/>
    </row>
    <row r="70" spans="1:82" ht="15" customHeight="1" x14ac:dyDescent="0.35">
      <c r="A70" s="2217"/>
      <c r="B70" s="652" t="s">
        <v>34</v>
      </c>
      <c r="C70" s="691"/>
      <c r="D70" s="589"/>
      <c r="E70" s="590"/>
      <c r="F70" s="590"/>
      <c r="G70" s="590"/>
      <c r="H70" s="590"/>
      <c r="I70" s="590"/>
      <c r="J70" s="590"/>
      <c r="K70" s="590"/>
      <c r="L70" s="590"/>
      <c r="M70" s="590"/>
      <c r="N70" s="630"/>
      <c r="O70" s="631"/>
      <c r="P70" s="632"/>
      <c r="Q70" s="613"/>
      <c r="R70" s="613"/>
      <c r="S70" t="str">
        <f t="shared" si="34"/>
        <v/>
      </c>
      <c r="BQ70" s="581" t="str">
        <f t="shared" si="35"/>
        <v/>
      </c>
      <c r="BR70" s="581" t="str">
        <f t="shared" si="36"/>
        <v/>
      </c>
      <c r="BS70"/>
      <c r="BT70"/>
      <c r="BU70"/>
      <c r="BV70"/>
      <c r="BW70"/>
      <c r="BX70"/>
      <c r="BZ70"/>
      <c r="CA70"/>
      <c r="CB70" s="583">
        <f t="shared" si="37"/>
        <v>0</v>
      </c>
      <c r="CC70" s="583">
        <f t="shared" si="38"/>
        <v>0</v>
      </c>
      <c r="CD70" s="583"/>
    </row>
    <row r="71" spans="1:82" ht="15" customHeight="1" x14ac:dyDescent="0.35">
      <c r="A71" s="2216" t="s">
        <v>285</v>
      </c>
      <c r="B71" s="633" t="s">
        <v>284</v>
      </c>
      <c r="C71" s="691"/>
      <c r="D71" s="577"/>
      <c r="E71" s="577"/>
      <c r="F71" s="577"/>
      <c r="G71" s="577"/>
      <c r="H71" s="577"/>
      <c r="I71" s="577"/>
      <c r="J71" s="577"/>
      <c r="K71" s="577"/>
      <c r="L71" s="577"/>
      <c r="M71" s="577"/>
      <c r="N71" s="624"/>
      <c r="O71" s="625"/>
      <c r="P71" s="626"/>
      <c r="Q71" s="627"/>
      <c r="R71" s="627"/>
      <c r="S71" t="str">
        <f t="shared" si="34"/>
        <v/>
      </c>
      <c r="BQ71" s="581" t="str">
        <f t="shared" si="35"/>
        <v/>
      </c>
      <c r="BR71" s="581" t="str">
        <f t="shared" si="36"/>
        <v/>
      </c>
      <c r="BS71"/>
      <c r="BT71"/>
      <c r="BU71"/>
      <c r="BV71"/>
      <c r="BW71"/>
      <c r="BX71"/>
      <c r="BZ71"/>
      <c r="CA71"/>
      <c r="CB71" s="583">
        <f t="shared" si="37"/>
        <v>0</v>
      </c>
      <c r="CC71" s="583">
        <f t="shared" si="38"/>
        <v>0</v>
      </c>
      <c r="CD71" s="583"/>
    </row>
    <row r="72" spans="1:82" ht="15" customHeight="1" thickBot="1" x14ac:dyDescent="0.4">
      <c r="A72" s="2222"/>
      <c r="B72" s="654" t="s">
        <v>34</v>
      </c>
      <c r="C72" s="691"/>
      <c r="D72" s="656"/>
      <c r="E72" s="656"/>
      <c r="F72" s="656"/>
      <c r="G72" s="656"/>
      <c r="H72" s="656"/>
      <c r="I72" s="656"/>
      <c r="J72" s="656"/>
      <c r="K72" s="656"/>
      <c r="L72" s="656"/>
      <c r="M72" s="656"/>
      <c r="N72" s="657"/>
      <c r="O72" s="658"/>
      <c r="P72" s="659"/>
      <c r="Q72" s="692"/>
      <c r="R72" s="692"/>
      <c r="S72" t="str">
        <f t="shared" si="34"/>
        <v/>
      </c>
      <c r="BQ72" s="581" t="str">
        <f t="shared" si="35"/>
        <v/>
      </c>
      <c r="BR72" s="581" t="str">
        <f t="shared" si="36"/>
        <v/>
      </c>
      <c r="BS72"/>
      <c r="BT72"/>
      <c r="BU72"/>
      <c r="BV72"/>
      <c r="BW72"/>
      <c r="BX72"/>
      <c r="BZ72"/>
      <c r="CA72"/>
      <c r="CB72" s="583">
        <f t="shared" si="37"/>
        <v>0</v>
      </c>
      <c r="CC72" s="583">
        <f t="shared" si="38"/>
        <v>0</v>
      </c>
      <c r="CD72" s="583"/>
    </row>
    <row r="73" spans="1:82" ht="15" customHeight="1" thickTop="1" x14ac:dyDescent="0.35">
      <c r="A73" s="2223" t="s">
        <v>292</v>
      </c>
      <c r="B73" s="2224"/>
      <c r="C73" s="693"/>
      <c r="D73" s="663"/>
      <c r="E73" s="663"/>
      <c r="F73" s="663"/>
      <c r="G73" s="663"/>
      <c r="H73" s="663"/>
      <c r="I73" s="663"/>
      <c r="J73" s="663"/>
      <c r="K73" s="663"/>
      <c r="L73" s="663"/>
      <c r="M73" s="663"/>
      <c r="N73" s="664"/>
      <c r="O73" s="665"/>
      <c r="P73" s="666"/>
      <c r="Q73" s="603"/>
      <c r="R73" s="603"/>
      <c r="S73" t="str">
        <f t="shared" si="34"/>
        <v/>
      </c>
      <c r="BQ73" s="581" t="str">
        <f t="shared" si="35"/>
        <v/>
      </c>
      <c r="BR73" s="581" t="str">
        <f t="shared" si="36"/>
        <v/>
      </c>
      <c r="BS73"/>
      <c r="BT73"/>
      <c r="BU73"/>
      <c r="BV73"/>
      <c r="BW73"/>
      <c r="BX73"/>
      <c r="BZ73"/>
      <c r="CA73"/>
      <c r="CB73" s="583">
        <f t="shared" si="37"/>
        <v>0</v>
      </c>
      <c r="CC73" s="583">
        <f t="shared" si="38"/>
        <v>0</v>
      </c>
      <c r="CD73" s="583"/>
    </row>
    <row r="74" spans="1:82" ht="15" customHeight="1" x14ac:dyDescent="0.35">
      <c r="A74" s="2225" t="s">
        <v>287</v>
      </c>
      <c r="B74" s="2226"/>
      <c r="C74" s="694"/>
      <c r="D74" s="669"/>
      <c r="E74" s="669"/>
      <c r="F74" s="669"/>
      <c r="G74" s="669"/>
      <c r="H74" s="669"/>
      <c r="I74" s="669"/>
      <c r="J74" s="669"/>
      <c r="K74" s="669"/>
      <c r="L74" s="669"/>
      <c r="M74" s="669"/>
      <c r="N74" s="670"/>
      <c r="O74" s="671"/>
      <c r="P74" s="672"/>
      <c r="Q74" s="613"/>
      <c r="R74" s="613"/>
      <c r="S74" t="str">
        <f t="shared" si="34"/>
        <v/>
      </c>
      <c r="BQ74" s="581" t="str">
        <f t="shared" si="35"/>
        <v/>
      </c>
      <c r="BR74" s="581" t="str">
        <f t="shared" si="36"/>
        <v/>
      </c>
      <c r="BS74"/>
      <c r="BT74"/>
      <c r="BU74"/>
      <c r="BV74"/>
      <c r="BW74"/>
      <c r="BX74"/>
      <c r="BZ74"/>
      <c r="CA74"/>
      <c r="CB74" s="583">
        <f t="shared" si="37"/>
        <v>0</v>
      </c>
      <c r="CC74" s="583">
        <f t="shared" si="38"/>
        <v>0</v>
      </c>
      <c r="CD74" s="583"/>
    </row>
    <row r="75" spans="1:82" ht="15" customHeight="1" x14ac:dyDescent="0.35">
      <c r="A75" s="2227" t="s">
        <v>288</v>
      </c>
      <c r="B75" s="674" t="s">
        <v>284</v>
      </c>
      <c r="C75" s="675"/>
      <c r="D75" s="576"/>
      <c r="E75" s="577"/>
      <c r="F75" s="577"/>
      <c r="G75" s="577"/>
      <c r="H75" s="577"/>
      <c r="I75" s="577"/>
      <c r="J75" s="577"/>
      <c r="K75" s="577"/>
      <c r="L75" s="577"/>
      <c r="M75" s="577"/>
      <c r="N75" s="676"/>
      <c r="O75" s="577"/>
      <c r="P75" s="579"/>
      <c r="Q75" s="627"/>
      <c r="R75" s="627"/>
      <c r="S75" t="str">
        <f t="shared" si="34"/>
        <v/>
      </c>
      <c r="BQ75" s="581" t="str">
        <f t="shared" si="35"/>
        <v/>
      </c>
      <c r="BR75" s="581" t="str">
        <f t="shared" si="36"/>
        <v/>
      </c>
      <c r="BS75"/>
      <c r="BT75"/>
      <c r="BU75"/>
      <c r="BV75"/>
      <c r="BW75"/>
      <c r="BX75"/>
      <c r="BZ75"/>
      <c r="CA75"/>
      <c r="CB75" s="583">
        <f t="shared" si="37"/>
        <v>0</v>
      </c>
      <c r="CC75" s="583">
        <f t="shared" si="38"/>
        <v>0</v>
      </c>
      <c r="CD75" s="583"/>
    </row>
    <row r="76" spans="1:82" ht="15" customHeight="1" x14ac:dyDescent="0.35">
      <c r="A76" s="2228"/>
      <c r="B76" s="678" t="s">
        <v>34</v>
      </c>
      <c r="C76" s="675"/>
      <c r="D76" s="668"/>
      <c r="E76" s="669"/>
      <c r="F76" s="669"/>
      <c r="G76" s="669"/>
      <c r="H76" s="669"/>
      <c r="I76" s="669"/>
      <c r="J76" s="669"/>
      <c r="K76" s="669"/>
      <c r="L76" s="669"/>
      <c r="M76" s="669"/>
      <c r="N76" s="679"/>
      <c r="O76" s="669"/>
      <c r="P76" s="680"/>
      <c r="Q76" s="673"/>
      <c r="R76" s="673"/>
      <c r="S76" t="str">
        <f t="shared" si="34"/>
        <v/>
      </c>
      <c r="BQ76" s="581" t="str">
        <f t="shared" si="35"/>
        <v/>
      </c>
      <c r="BR76" s="581" t="str">
        <f t="shared" si="36"/>
        <v/>
      </c>
      <c r="BS76"/>
      <c r="BT76"/>
      <c r="BU76"/>
      <c r="BV76"/>
      <c r="BW76"/>
      <c r="BX76"/>
      <c r="BZ76"/>
      <c r="CA76"/>
      <c r="CB76" s="583">
        <f t="shared" si="37"/>
        <v>0</v>
      </c>
      <c r="CC76" s="583">
        <f t="shared" si="38"/>
        <v>0</v>
      </c>
      <c r="CD76" s="583"/>
    </row>
    <row r="77" spans="1:82" ht="15" customHeight="1" x14ac:dyDescent="0.35">
      <c r="A77" s="2216" t="s">
        <v>289</v>
      </c>
      <c r="B77" s="681" t="s">
        <v>284</v>
      </c>
      <c r="C77" s="691"/>
      <c r="D77" s="577"/>
      <c r="E77" s="577"/>
      <c r="F77" s="577"/>
      <c r="G77" s="577"/>
      <c r="H77" s="577"/>
      <c r="I77" s="577"/>
      <c r="J77" s="577"/>
      <c r="K77" s="577"/>
      <c r="L77" s="577"/>
      <c r="M77" s="577"/>
      <c r="N77" s="676"/>
      <c r="O77" s="577"/>
      <c r="P77" s="579"/>
      <c r="Q77" s="603"/>
      <c r="R77" s="603"/>
      <c r="S77" t="str">
        <f t="shared" si="34"/>
        <v/>
      </c>
      <c r="BQ77" s="581" t="str">
        <f t="shared" si="35"/>
        <v/>
      </c>
      <c r="BR77" s="581" t="str">
        <f t="shared" si="36"/>
        <v/>
      </c>
      <c r="BS77"/>
      <c r="BT77"/>
      <c r="BU77"/>
      <c r="BV77"/>
      <c r="BW77"/>
      <c r="BX77"/>
      <c r="BZ77"/>
      <c r="CA77"/>
      <c r="CB77" s="583">
        <f t="shared" si="37"/>
        <v>0</v>
      </c>
      <c r="CC77" s="583">
        <f t="shared" si="38"/>
        <v>0</v>
      </c>
      <c r="CD77" s="583"/>
    </row>
    <row r="78" spans="1:82" ht="15" customHeight="1" x14ac:dyDescent="0.35">
      <c r="A78" s="2217"/>
      <c r="B78" s="682" t="s">
        <v>34</v>
      </c>
      <c r="C78" s="691"/>
      <c r="D78" s="669"/>
      <c r="E78" s="669"/>
      <c r="F78" s="669"/>
      <c r="G78" s="669"/>
      <c r="H78" s="669"/>
      <c r="I78" s="669"/>
      <c r="J78" s="669"/>
      <c r="K78" s="669"/>
      <c r="L78" s="669"/>
      <c r="M78" s="669"/>
      <c r="N78" s="679"/>
      <c r="O78" s="669"/>
      <c r="P78" s="680"/>
      <c r="Q78" s="673"/>
      <c r="R78" s="673"/>
      <c r="S78" t="str">
        <f t="shared" si="34"/>
        <v/>
      </c>
      <c r="BQ78" s="581" t="str">
        <f t="shared" si="35"/>
        <v/>
      </c>
      <c r="BR78" s="581" t="str">
        <f t="shared" si="36"/>
        <v/>
      </c>
      <c r="BS78"/>
      <c r="BT78"/>
      <c r="BU78"/>
      <c r="BV78"/>
      <c r="BW78"/>
      <c r="BX78"/>
      <c r="BZ78"/>
      <c r="CA78"/>
      <c r="CB78" s="583">
        <f t="shared" si="37"/>
        <v>0</v>
      </c>
      <c r="CC78" s="583">
        <f t="shared" si="38"/>
        <v>0</v>
      </c>
      <c r="CD78" s="583"/>
    </row>
    <row r="79" spans="1:82" ht="15" customHeight="1" x14ac:dyDescent="0.35">
      <c r="A79" s="2229" t="s">
        <v>290</v>
      </c>
      <c r="B79" s="2230"/>
      <c r="C79" s="695"/>
      <c r="D79" s="668"/>
      <c r="E79" s="669"/>
      <c r="F79" s="669"/>
      <c r="G79" s="669"/>
      <c r="H79" s="669"/>
      <c r="I79" s="669"/>
      <c r="J79" s="669"/>
      <c r="K79" s="669"/>
      <c r="L79" s="669"/>
      <c r="M79" s="669"/>
      <c r="N79" s="679"/>
      <c r="O79" s="669"/>
      <c r="P79" s="680"/>
      <c r="Q79" s="673"/>
      <c r="R79" s="673"/>
      <c r="S79" t="str">
        <f t="shared" si="34"/>
        <v/>
      </c>
      <c r="BQ79" s="581" t="str">
        <f t="shared" si="35"/>
        <v/>
      </c>
      <c r="BR79" s="581" t="str">
        <f t="shared" si="36"/>
        <v/>
      </c>
      <c r="BS79"/>
      <c r="BT79"/>
      <c r="BU79"/>
      <c r="BV79"/>
      <c r="BW79"/>
      <c r="BX79"/>
      <c r="BZ79"/>
      <c r="CA79"/>
      <c r="CB79" s="583">
        <f t="shared" si="37"/>
        <v>0</v>
      </c>
      <c r="CC79" s="583">
        <f t="shared" si="38"/>
        <v>0</v>
      </c>
      <c r="CD79" s="583"/>
    </row>
    <row r="80" spans="1:82" ht="18" customHeight="1" x14ac:dyDescent="0.35">
      <c r="A80" s="594" t="s">
        <v>293</v>
      </c>
      <c r="B80" s="616"/>
      <c r="C80" s="696"/>
      <c r="BQ80"/>
      <c r="BR80"/>
      <c r="BS80"/>
      <c r="BT80"/>
      <c r="BU80"/>
      <c r="BV80"/>
      <c r="BW80"/>
      <c r="BX80"/>
      <c r="BZ80"/>
      <c r="CA80"/>
      <c r="CB80"/>
    </row>
    <row r="81" spans="1:83" x14ac:dyDescent="0.35">
      <c r="A81" s="697" t="s">
        <v>294</v>
      </c>
      <c r="B81" s="697" t="s">
        <v>36</v>
      </c>
      <c r="BQ81"/>
      <c r="BR81"/>
      <c r="BS81"/>
      <c r="BT81"/>
      <c r="BU81"/>
      <c r="BV81"/>
      <c r="BW81"/>
      <c r="BX81"/>
      <c r="BZ81"/>
      <c r="CA81"/>
      <c r="CB81"/>
    </row>
    <row r="82" spans="1:83" x14ac:dyDescent="0.35">
      <c r="A82" s="698" t="s">
        <v>295</v>
      </c>
      <c r="B82" s="699"/>
      <c r="BQ82"/>
      <c r="BR82"/>
      <c r="BS82"/>
      <c r="BT82"/>
      <c r="BU82"/>
      <c r="BV82"/>
      <c r="BW82"/>
      <c r="BX82"/>
      <c r="BZ82"/>
      <c r="CA82"/>
      <c r="CB82"/>
    </row>
    <row r="83" spans="1:83" ht="18" customHeight="1" x14ac:dyDescent="0.35">
      <c r="A83" s="700" t="s">
        <v>296</v>
      </c>
      <c r="B83" s="616"/>
      <c r="C83" s="701"/>
      <c r="D83" s="701"/>
      <c r="E83" s="702"/>
      <c r="BQ83"/>
      <c r="BR83"/>
      <c r="BS83"/>
      <c r="BT83"/>
      <c r="BU83"/>
      <c r="BV83"/>
      <c r="BW83"/>
      <c r="BX83"/>
      <c r="BZ83"/>
      <c r="CA83"/>
      <c r="CB83"/>
    </row>
    <row r="84" spans="1:83" x14ac:dyDescent="0.35">
      <c r="A84" s="703" t="s">
        <v>297</v>
      </c>
      <c r="B84" s="704"/>
      <c r="C84" s="697" t="s">
        <v>36</v>
      </c>
      <c r="D84" s="572" t="s">
        <v>298</v>
      </c>
      <c r="E84" s="705" t="s">
        <v>299</v>
      </c>
      <c r="BQ84"/>
      <c r="BR84"/>
      <c r="BS84"/>
      <c r="BT84"/>
      <c r="BU84"/>
      <c r="BV84"/>
      <c r="BW84"/>
      <c r="BX84"/>
      <c r="BZ84"/>
      <c r="CA84"/>
      <c r="CB84"/>
    </row>
    <row r="85" spans="1:83" ht="15" customHeight="1" x14ac:dyDescent="0.35">
      <c r="A85" s="2231" t="s">
        <v>300</v>
      </c>
      <c r="B85" s="2232"/>
      <c r="C85" s="706"/>
      <c r="D85" s="707"/>
      <c r="E85" s="708"/>
      <c r="BQ85"/>
      <c r="BR85"/>
      <c r="BS85"/>
      <c r="BT85"/>
      <c r="BU85"/>
      <c r="BV85"/>
      <c r="BW85"/>
      <c r="BX85"/>
      <c r="BZ85"/>
      <c r="CA85"/>
      <c r="CB85"/>
    </row>
    <row r="86" spans="1:83" s="617" customFormat="1" ht="18" customHeight="1" x14ac:dyDescent="0.3">
      <c r="A86" s="700" t="s">
        <v>301</v>
      </c>
      <c r="B86" s="701"/>
      <c r="C86" s="701"/>
      <c r="D86" s="701"/>
      <c r="E86" s="701"/>
      <c r="F86" s="701"/>
      <c r="G86" s="701"/>
      <c r="H86" s="701"/>
      <c r="I86" s="701"/>
      <c r="J86" s="701"/>
      <c r="K86" s="701"/>
      <c r="L86" s="701"/>
      <c r="M86" s="701"/>
      <c r="N86" s="701"/>
      <c r="O86" s="701"/>
      <c r="P86" s="701"/>
      <c r="Q86" s="701"/>
      <c r="R86" s="701"/>
      <c r="S86" s="701"/>
      <c r="T86" s="701"/>
      <c r="U86" s="701"/>
      <c r="V86" s="701"/>
      <c r="W86" s="701"/>
      <c r="X86" s="701"/>
      <c r="Y86" s="701"/>
      <c r="Z86" s="701"/>
    </row>
    <row r="87" spans="1:83" s="617" customFormat="1" ht="18" customHeight="1" x14ac:dyDescent="0.3">
      <c r="A87" s="2210" t="s">
        <v>302</v>
      </c>
      <c r="B87" s="2211"/>
      <c r="C87" s="2210" t="s">
        <v>303</v>
      </c>
      <c r="D87" s="2235"/>
      <c r="E87" s="2211"/>
      <c r="F87" s="2237" t="s">
        <v>304</v>
      </c>
      <c r="G87" s="2237"/>
      <c r="H87" s="2237"/>
      <c r="I87" s="2237"/>
      <c r="J87" s="2237"/>
      <c r="K87" s="2237"/>
      <c r="L87" s="2238" t="s">
        <v>305</v>
      </c>
      <c r="M87" s="2238"/>
      <c r="N87" s="2238"/>
      <c r="O87" s="2238"/>
      <c r="P87" s="2238"/>
      <c r="Q87" s="2239"/>
      <c r="R87" s="2237" t="s">
        <v>306</v>
      </c>
      <c r="S87" s="2237"/>
      <c r="T87" s="2237"/>
      <c r="U87" s="2237"/>
      <c r="V87" s="2237"/>
      <c r="W87" s="2240"/>
      <c r="X87" s="2244" t="s">
        <v>307</v>
      </c>
      <c r="Y87" s="2244"/>
      <c r="Z87" s="2244"/>
      <c r="AA87" s="2245"/>
      <c r="AB87" s="2246" t="s">
        <v>308</v>
      </c>
      <c r="AC87" s="2247"/>
      <c r="AD87" s="2250" t="s">
        <v>10</v>
      </c>
      <c r="AE87" s="2250" t="s">
        <v>11</v>
      </c>
    </row>
    <row r="88" spans="1:83" s="617" customFormat="1" ht="18" customHeight="1" x14ac:dyDescent="0.3">
      <c r="A88" s="2177"/>
      <c r="B88" s="2178"/>
      <c r="C88" s="2233"/>
      <c r="D88" s="2236"/>
      <c r="E88" s="2234"/>
      <c r="F88" s="2241" t="s">
        <v>309</v>
      </c>
      <c r="G88" s="2242"/>
      <c r="H88" s="2241" t="s">
        <v>310</v>
      </c>
      <c r="I88" s="2242"/>
      <c r="J88" s="2241" t="s">
        <v>311</v>
      </c>
      <c r="K88" s="2242"/>
      <c r="L88" s="2241" t="s">
        <v>309</v>
      </c>
      <c r="M88" s="2242"/>
      <c r="N88" s="2241" t="s">
        <v>310</v>
      </c>
      <c r="O88" s="2242"/>
      <c r="P88" s="2241" t="s">
        <v>312</v>
      </c>
      <c r="Q88" s="2242"/>
      <c r="R88" s="2241" t="s">
        <v>309</v>
      </c>
      <c r="S88" s="2242"/>
      <c r="T88" s="2241" t="s">
        <v>310</v>
      </c>
      <c r="U88" s="2242"/>
      <c r="V88" s="2241" t="s">
        <v>312</v>
      </c>
      <c r="W88" s="2243"/>
      <c r="X88" s="2251" t="s">
        <v>313</v>
      </c>
      <c r="Y88" s="2251"/>
      <c r="Z88" s="2251"/>
      <c r="AA88" s="2252"/>
      <c r="AB88" s="2248"/>
      <c r="AC88" s="2249"/>
      <c r="AD88" s="2250"/>
      <c r="AE88" s="2250"/>
    </row>
    <row r="89" spans="1:83" s="617" customFormat="1" ht="36.75" customHeight="1" x14ac:dyDescent="0.3">
      <c r="A89" s="2233"/>
      <c r="B89" s="2234"/>
      <c r="C89" s="572" t="s">
        <v>33</v>
      </c>
      <c r="D89" s="709" t="s">
        <v>34</v>
      </c>
      <c r="E89" s="710" t="s">
        <v>35</v>
      </c>
      <c r="F89" s="711" t="s">
        <v>34</v>
      </c>
      <c r="G89" s="712" t="s">
        <v>35</v>
      </c>
      <c r="H89" s="711" t="s">
        <v>34</v>
      </c>
      <c r="I89" s="712" t="s">
        <v>35</v>
      </c>
      <c r="J89" s="711" t="s">
        <v>34</v>
      </c>
      <c r="K89" s="712" t="s">
        <v>35</v>
      </c>
      <c r="L89" s="711" t="s">
        <v>34</v>
      </c>
      <c r="M89" s="712" t="s">
        <v>35</v>
      </c>
      <c r="N89" s="711" t="s">
        <v>34</v>
      </c>
      <c r="O89" s="712" t="s">
        <v>35</v>
      </c>
      <c r="P89" s="711" t="s">
        <v>34</v>
      </c>
      <c r="Q89" s="712" t="s">
        <v>35</v>
      </c>
      <c r="R89" s="711" t="s">
        <v>34</v>
      </c>
      <c r="S89" s="712" t="s">
        <v>35</v>
      </c>
      <c r="T89" s="711" t="s">
        <v>34</v>
      </c>
      <c r="U89" s="713" t="s">
        <v>35</v>
      </c>
      <c r="V89" s="711" t="s">
        <v>34</v>
      </c>
      <c r="W89" s="714" t="s">
        <v>35</v>
      </c>
      <c r="X89" s="421" t="s">
        <v>314</v>
      </c>
      <c r="Y89" s="715" t="s">
        <v>315</v>
      </c>
      <c r="Z89" s="421" t="s">
        <v>172</v>
      </c>
      <c r="AA89" s="716" t="s">
        <v>316</v>
      </c>
      <c r="AB89" s="423" t="s">
        <v>317</v>
      </c>
      <c r="AC89" s="421" t="s">
        <v>318</v>
      </c>
      <c r="AD89" s="2250"/>
      <c r="AE89" s="2250"/>
    </row>
    <row r="90" spans="1:83" s="617" customFormat="1" ht="18" customHeight="1" x14ac:dyDescent="0.35">
      <c r="A90" s="2253" t="s">
        <v>319</v>
      </c>
      <c r="B90" s="2254"/>
      <c r="C90" s="717"/>
      <c r="D90" s="718">
        <f>SUM(F90+H90+J90+L90+N90+P90+R90+T90+V90)</f>
        <v>0</v>
      </c>
      <c r="E90" s="719">
        <f>SUM(G90+I90+K90+M90+O90+Q90+S90+U90+W90)</f>
        <v>0</v>
      </c>
      <c r="F90" s="576"/>
      <c r="G90" s="627"/>
      <c r="H90" s="576"/>
      <c r="I90" s="627"/>
      <c r="J90" s="576"/>
      <c r="K90" s="627"/>
      <c r="L90" s="576"/>
      <c r="M90" s="627"/>
      <c r="N90" s="576"/>
      <c r="O90" s="627"/>
      <c r="P90" s="576"/>
      <c r="Q90" s="627"/>
      <c r="R90" s="576"/>
      <c r="S90" s="627"/>
      <c r="T90" s="576"/>
      <c r="U90" s="720"/>
      <c r="V90" s="576"/>
      <c r="W90" s="721"/>
      <c r="X90" s="676"/>
      <c r="Y90" s="576"/>
      <c r="Z90" s="722"/>
      <c r="AA90" s="722"/>
      <c r="AB90" s="722"/>
      <c r="AC90" s="723"/>
      <c r="AD90" s="576"/>
      <c r="AE90" s="580"/>
      <c r="AF90" t="str">
        <f>BQ90&amp;BR90</f>
        <v/>
      </c>
      <c r="BQ90" s="581" t="str">
        <f>IF(AND(C90&gt;0,AD90=""),"  * No olvide digitar la variable Pueblos originarios. Digite Cero si no tiene.",IF(AD90&gt;C90,"  * La variable Pueblos originarios No puede ser mayor al Total.",""))</f>
        <v/>
      </c>
      <c r="BR90" s="581" t="str">
        <f>IF(AND(C90&gt;0,AE90=""),"  * No olvide digitar la variable Migrantes. Digite Cero si no tiene.",IF(AE90&gt;C90,"  * La variable Migrantes No puede ser mayor al Total.",""))</f>
        <v/>
      </c>
      <c r="BS90" s="724"/>
      <c r="BT90" s="724"/>
      <c r="BU90" s="724"/>
      <c r="BV90" s="724"/>
      <c r="BW90" s="724"/>
      <c r="BX90" s="724"/>
      <c r="CB90" s="724">
        <f>IF(AND(C90&gt;0,AD90=""),1,IF(AD90&gt;C90,1,0))</f>
        <v>0</v>
      </c>
      <c r="CC90" s="724">
        <f>IF(AND(C90&gt;0,AE90=""),1,IF(AE90&gt;C90,1,0))</f>
        <v>0</v>
      </c>
      <c r="CD90" s="724"/>
      <c r="CE90" s="724"/>
    </row>
    <row r="91" spans="1:83" s="617" customFormat="1" ht="18" customHeight="1" x14ac:dyDescent="0.35">
      <c r="A91" s="2197" t="s">
        <v>320</v>
      </c>
      <c r="B91" s="2198"/>
      <c r="C91" s="725"/>
      <c r="D91" s="726">
        <f t="shared" ref="D91:E93" si="39">SUM(F91+H91+J91+L91+N91+P91+R91+T91+V91)</f>
        <v>0</v>
      </c>
      <c r="E91" s="727">
        <f t="shared" si="39"/>
        <v>0</v>
      </c>
      <c r="F91" s="584"/>
      <c r="G91" s="606"/>
      <c r="H91" s="584"/>
      <c r="I91" s="606"/>
      <c r="J91" s="584"/>
      <c r="K91" s="606"/>
      <c r="L91" s="584"/>
      <c r="M91" s="606"/>
      <c r="N91" s="584"/>
      <c r="O91" s="606"/>
      <c r="P91" s="584"/>
      <c r="Q91" s="606"/>
      <c r="R91" s="584"/>
      <c r="S91" s="606"/>
      <c r="T91" s="584"/>
      <c r="U91" s="728"/>
      <c r="V91" s="584"/>
      <c r="W91" s="729"/>
      <c r="X91" s="605"/>
      <c r="Y91" s="584"/>
      <c r="Z91" s="730"/>
      <c r="AA91" s="730"/>
      <c r="AB91" s="730"/>
      <c r="AC91" s="731"/>
      <c r="AD91" s="584"/>
      <c r="AE91" s="588"/>
      <c r="AF91" t="str">
        <f t="shared" ref="AF91:AF93" si="40">BQ91&amp;BR91</f>
        <v/>
      </c>
      <c r="BQ91" s="581" t="str">
        <f t="shared" ref="BQ91:BQ93" si="41">IF(AND(C91&gt;0,AD91=""),"  * No olvide digitar la variable Pueblos originarios. Digite Cero si no tiene.",IF(AD91&gt;C91,"  * La variable Pueblos originarios No puede ser mayor al Total.",""))</f>
        <v/>
      </c>
      <c r="BR91" s="581" t="str">
        <f t="shared" ref="BR91:BR93" si="42">IF(AND(C91&gt;0,AE91=""),"  * No olvide digitar la variable Migrantes. Digite Cero si no tiene.",IF(AE91&gt;C91,"  * La variable Migrantes No puede ser mayor al Total.",""))</f>
        <v/>
      </c>
      <c r="BS91" s="724"/>
      <c r="BT91" s="724"/>
      <c r="BU91" s="724"/>
      <c r="BV91" s="724"/>
      <c r="BW91" s="724"/>
      <c r="BX91" s="724"/>
      <c r="CB91" s="724">
        <f t="shared" ref="CB91:CB93" si="43">IF(AND(C91&gt;0,AD91=""),1,IF(AD91&gt;C91,1,0))</f>
        <v>0</v>
      </c>
      <c r="CC91" s="724">
        <f t="shared" ref="CC91:CC93" si="44">IF(AND(C91&gt;0,AE91=""),1,IF(AE91&gt;C91,1,0))</f>
        <v>0</v>
      </c>
      <c r="CD91" s="724"/>
      <c r="CE91" s="724"/>
    </row>
    <row r="92" spans="1:83" s="617" customFormat="1" ht="18" customHeight="1" x14ac:dyDescent="0.35">
      <c r="A92" s="2197" t="s">
        <v>321</v>
      </c>
      <c r="B92" s="2198"/>
      <c r="C92" s="725"/>
      <c r="D92" s="726">
        <f t="shared" si="39"/>
        <v>0</v>
      </c>
      <c r="E92" s="727">
        <f t="shared" si="39"/>
        <v>0</v>
      </c>
      <c r="F92" s="584"/>
      <c r="G92" s="606"/>
      <c r="H92" s="584"/>
      <c r="I92" s="606"/>
      <c r="J92" s="584"/>
      <c r="K92" s="606"/>
      <c r="L92" s="584"/>
      <c r="M92" s="606"/>
      <c r="N92" s="584"/>
      <c r="O92" s="606"/>
      <c r="P92" s="584"/>
      <c r="Q92" s="606"/>
      <c r="R92" s="584"/>
      <c r="S92" s="606"/>
      <c r="T92" s="584"/>
      <c r="U92" s="728"/>
      <c r="V92" s="584"/>
      <c r="W92" s="729"/>
      <c r="X92" s="605"/>
      <c r="Y92" s="584"/>
      <c r="Z92" s="730"/>
      <c r="AA92" s="730"/>
      <c r="AB92" s="730"/>
      <c r="AC92" s="731"/>
      <c r="AD92" s="584"/>
      <c r="AE92" s="588"/>
      <c r="AF92" t="str">
        <f t="shared" si="40"/>
        <v/>
      </c>
      <c r="BQ92" s="581" t="str">
        <f t="shared" si="41"/>
        <v/>
      </c>
      <c r="BR92" s="581" t="str">
        <f t="shared" si="42"/>
        <v/>
      </c>
      <c r="BS92" s="724"/>
      <c r="BT92" s="724"/>
      <c r="BU92" s="724"/>
      <c r="BV92" s="724"/>
      <c r="BW92" s="724"/>
      <c r="BX92" s="724"/>
      <c r="CB92" s="724">
        <f t="shared" si="43"/>
        <v>0</v>
      </c>
      <c r="CC92" s="724">
        <f t="shared" si="44"/>
        <v>0</v>
      </c>
      <c r="CD92" s="724"/>
      <c r="CE92" s="724"/>
    </row>
    <row r="93" spans="1:83" s="617" customFormat="1" ht="18" customHeight="1" x14ac:dyDescent="0.35">
      <c r="A93" s="2255" t="s">
        <v>322</v>
      </c>
      <c r="B93" s="2256"/>
      <c r="C93" s="717"/>
      <c r="D93" s="732">
        <f t="shared" si="39"/>
        <v>0</v>
      </c>
      <c r="E93" s="733">
        <f t="shared" si="39"/>
        <v>0</v>
      </c>
      <c r="F93" s="589"/>
      <c r="G93" s="613"/>
      <c r="H93" s="589"/>
      <c r="I93" s="613"/>
      <c r="J93" s="589"/>
      <c r="K93" s="613"/>
      <c r="L93" s="589"/>
      <c r="M93" s="613"/>
      <c r="N93" s="589"/>
      <c r="O93" s="613"/>
      <c r="P93" s="589"/>
      <c r="Q93" s="613"/>
      <c r="R93" s="589"/>
      <c r="S93" s="613"/>
      <c r="T93" s="589"/>
      <c r="U93" s="734"/>
      <c r="V93" s="589"/>
      <c r="W93" s="735"/>
      <c r="X93" s="612"/>
      <c r="Y93" s="589"/>
      <c r="Z93" s="736"/>
      <c r="AA93" s="736"/>
      <c r="AB93" s="737"/>
      <c r="AC93" s="737"/>
      <c r="AD93" s="589"/>
      <c r="AE93" s="593"/>
      <c r="AF93" t="str">
        <f t="shared" si="40"/>
        <v/>
      </c>
      <c r="BQ93" s="581" t="str">
        <f t="shared" si="41"/>
        <v/>
      </c>
      <c r="BR93" s="581" t="str">
        <f t="shared" si="42"/>
        <v/>
      </c>
      <c r="BS93" s="724"/>
      <c r="BT93" s="724"/>
      <c r="BU93" s="724"/>
      <c r="BV93" s="724"/>
      <c r="BW93" s="724"/>
      <c r="BX93" s="724"/>
      <c r="CB93" s="724">
        <f t="shared" si="43"/>
        <v>0</v>
      </c>
      <c r="CC93" s="724">
        <f t="shared" si="44"/>
        <v>0</v>
      </c>
      <c r="CD93" s="724"/>
      <c r="CE93" s="724"/>
    </row>
    <row r="94" spans="1:83" s="617" customFormat="1" ht="18" customHeight="1" x14ac:dyDescent="0.3">
      <c r="A94" s="700" t="s">
        <v>323</v>
      </c>
      <c r="B94" s="616"/>
      <c r="C94" s="616"/>
      <c r="D94" s="616"/>
      <c r="E94" s="616"/>
      <c r="F94" s="616"/>
      <c r="G94" s="616"/>
      <c r="H94" s="616"/>
      <c r="I94" s="616"/>
      <c r="J94" s="616"/>
      <c r="K94" s="616"/>
      <c r="L94" s="616"/>
      <c r="M94" s="616"/>
      <c r="N94" s="616"/>
      <c r="O94" s="616"/>
      <c r="P94" s="616"/>
      <c r="Q94" s="616"/>
      <c r="R94" s="616"/>
      <c r="S94" s="616"/>
      <c r="T94" s="616"/>
      <c r="U94" s="616"/>
      <c r="V94" s="616"/>
    </row>
    <row r="95" spans="1:83" s="617" customFormat="1" ht="18" customHeight="1" x14ac:dyDescent="0.3">
      <c r="A95" s="2210" t="s">
        <v>302</v>
      </c>
      <c r="B95" s="2211"/>
      <c r="C95" s="2210" t="s">
        <v>303</v>
      </c>
      <c r="D95" s="2235"/>
      <c r="E95" s="2211"/>
      <c r="F95" s="2241" t="s">
        <v>324</v>
      </c>
      <c r="G95" s="2257"/>
      <c r="H95" s="2257"/>
      <c r="I95" s="2257"/>
      <c r="J95" s="2257"/>
      <c r="K95" s="2242"/>
      <c r="L95" s="2238" t="s">
        <v>305</v>
      </c>
      <c r="M95" s="2238"/>
      <c r="N95" s="2238"/>
      <c r="O95" s="2238"/>
      <c r="P95" s="2238"/>
      <c r="Q95" s="2239"/>
      <c r="R95" s="2237" t="s">
        <v>306</v>
      </c>
      <c r="S95" s="2237"/>
      <c r="T95" s="2237"/>
      <c r="U95" s="2237"/>
      <c r="V95" s="2237"/>
      <c r="W95" s="2240"/>
      <c r="X95" s="2257" t="s">
        <v>325</v>
      </c>
      <c r="Y95" s="2257"/>
      <c r="Z95" s="2257"/>
      <c r="AA95" s="2257"/>
      <c r="AB95" s="2257"/>
      <c r="AC95" s="2242"/>
      <c r="AD95" s="2250" t="s">
        <v>10</v>
      </c>
      <c r="AE95" s="2250" t="s">
        <v>11</v>
      </c>
    </row>
    <row r="96" spans="1:83" s="617" customFormat="1" ht="18" customHeight="1" x14ac:dyDescent="0.3">
      <c r="A96" s="2177"/>
      <c r="B96" s="2178"/>
      <c r="C96" s="2233"/>
      <c r="D96" s="2236"/>
      <c r="E96" s="2234"/>
      <c r="F96" s="2241" t="s">
        <v>309</v>
      </c>
      <c r="G96" s="2242"/>
      <c r="H96" s="2241" t="s">
        <v>310</v>
      </c>
      <c r="I96" s="2242"/>
      <c r="J96" s="2241" t="s">
        <v>312</v>
      </c>
      <c r="K96" s="2242"/>
      <c r="L96" s="2241" t="s">
        <v>309</v>
      </c>
      <c r="M96" s="2242"/>
      <c r="N96" s="2241" t="s">
        <v>310</v>
      </c>
      <c r="O96" s="2242"/>
      <c r="P96" s="2241" t="s">
        <v>311</v>
      </c>
      <c r="Q96" s="2242"/>
      <c r="R96" s="2257" t="s">
        <v>309</v>
      </c>
      <c r="S96" s="2242"/>
      <c r="T96" s="2241" t="s">
        <v>310</v>
      </c>
      <c r="U96" s="2242"/>
      <c r="V96" s="2237" t="s">
        <v>311</v>
      </c>
      <c r="W96" s="2240"/>
      <c r="X96" s="2257" t="s">
        <v>313</v>
      </c>
      <c r="Y96" s="2257"/>
      <c r="Z96" s="2257"/>
      <c r="AA96" s="2242"/>
      <c r="AB96" s="2241" t="s">
        <v>326</v>
      </c>
      <c r="AC96" s="2242"/>
      <c r="AD96" s="2250"/>
      <c r="AE96" s="2250"/>
    </row>
    <row r="97" spans="1:83" s="617" customFormat="1" ht="35.25" customHeight="1" x14ac:dyDescent="0.3">
      <c r="A97" s="2233"/>
      <c r="B97" s="2234"/>
      <c r="C97" s="572" t="s">
        <v>33</v>
      </c>
      <c r="D97" s="709" t="s">
        <v>34</v>
      </c>
      <c r="E97" s="710" t="s">
        <v>35</v>
      </c>
      <c r="F97" s="711" t="s">
        <v>34</v>
      </c>
      <c r="G97" s="712" t="s">
        <v>35</v>
      </c>
      <c r="H97" s="711" t="s">
        <v>34</v>
      </c>
      <c r="I97" s="712" t="s">
        <v>35</v>
      </c>
      <c r="J97" s="711" t="s">
        <v>34</v>
      </c>
      <c r="K97" s="712" t="s">
        <v>35</v>
      </c>
      <c r="L97" s="711" t="s">
        <v>34</v>
      </c>
      <c r="M97" s="712" t="s">
        <v>35</v>
      </c>
      <c r="N97" s="711" t="s">
        <v>34</v>
      </c>
      <c r="O97" s="712" t="s">
        <v>35</v>
      </c>
      <c r="P97" s="711" t="s">
        <v>34</v>
      </c>
      <c r="Q97" s="712" t="s">
        <v>35</v>
      </c>
      <c r="R97" s="738" t="s">
        <v>34</v>
      </c>
      <c r="S97" s="712" t="s">
        <v>35</v>
      </c>
      <c r="T97" s="711" t="s">
        <v>34</v>
      </c>
      <c r="U97" s="712" t="s">
        <v>35</v>
      </c>
      <c r="V97" s="739" t="s">
        <v>34</v>
      </c>
      <c r="W97" s="740" t="s">
        <v>35</v>
      </c>
      <c r="X97" s="741" t="s">
        <v>314</v>
      </c>
      <c r="Y97" s="715" t="s">
        <v>315</v>
      </c>
      <c r="Z97" s="742" t="s">
        <v>172</v>
      </c>
      <c r="AA97" s="743" t="s">
        <v>316</v>
      </c>
      <c r="AB97" s="744" t="s">
        <v>317</v>
      </c>
      <c r="AC97" s="742" t="s">
        <v>318</v>
      </c>
      <c r="AD97" s="2250"/>
      <c r="AE97" s="2250"/>
    </row>
    <row r="98" spans="1:83" s="617" customFormat="1" ht="18" customHeight="1" x14ac:dyDescent="0.35">
      <c r="A98" s="2253" t="s">
        <v>319</v>
      </c>
      <c r="B98" s="2254"/>
      <c r="C98" s="717"/>
      <c r="D98" s="745">
        <f>SUM(F98+H98+J98+L98+N98+P98+R98+T98+V98)</f>
        <v>0</v>
      </c>
      <c r="E98" s="719">
        <f>SUM(G98+I98+K98+M98+O98+Q98+S98+U98+W98)</f>
        <v>0</v>
      </c>
      <c r="F98" s="576"/>
      <c r="G98" s="627"/>
      <c r="H98" s="576"/>
      <c r="I98" s="627"/>
      <c r="J98" s="576"/>
      <c r="K98" s="627"/>
      <c r="L98" s="576"/>
      <c r="M98" s="627"/>
      <c r="N98" s="576"/>
      <c r="O98" s="627"/>
      <c r="P98" s="576"/>
      <c r="Q98" s="627"/>
      <c r="R98" s="676"/>
      <c r="S98" s="627"/>
      <c r="T98" s="576"/>
      <c r="U98" s="627"/>
      <c r="V98" s="576"/>
      <c r="W98" s="721"/>
      <c r="X98" s="676"/>
      <c r="Y98" s="576"/>
      <c r="Z98" s="722"/>
      <c r="AA98" s="722"/>
      <c r="AB98" s="722"/>
      <c r="AC98" s="723"/>
      <c r="AD98" s="576"/>
      <c r="AE98" s="580"/>
      <c r="AF98" t="str">
        <f>BQ98&amp;BR98</f>
        <v/>
      </c>
      <c r="BQ98" s="581" t="str">
        <f>IF(AND(C98&gt;0,AD98="")," * No olvide digitar la variable Pueblos originarios. Digite Cero si no tiene.",IF(AD98&gt;C98,"  * La variable Pueblos originarios No puede ser mayor al Total.",""))</f>
        <v/>
      </c>
      <c r="BR98" s="581" t="str">
        <f>IF(AND(C98&gt;0,AE98="")," * No olvide digitar la variable Migrantes. Digite Cero si no tiene.",IF(AE98&gt;C98,"  * La variable Migrantes No puede ser mayor al Total.",""))</f>
        <v/>
      </c>
      <c r="BS98" s="724"/>
      <c r="BT98" s="724"/>
      <c r="BU98" s="724"/>
      <c r="BV98" s="724"/>
      <c r="BW98" s="724"/>
      <c r="BX98" s="724"/>
      <c r="CB98" s="724">
        <f>IF(AND(C98&gt;0,AD98=""),1,IF(AD98&gt;C98,1,0))</f>
        <v>0</v>
      </c>
      <c r="CC98" s="724">
        <f>IF(AND(C98&gt;0,AE98=""),1,IF(AE98&gt;C98,1,0))</f>
        <v>0</v>
      </c>
      <c r="CD98" s="724"/>
      <c r="CE98" s="724"/>
    </row>
    <row r="99" spans="1:83" s="617" customFormat="1" ht="18" customHeight="1" x14ac:dyDescent="0.35">
      <c r="A99" s="2197" t="s">
        <v>320</v>
      </c>
      <c r="B99" s="2198"/>
      <c r="C99" s="725"/>
      <c r="D99" s="746">
        <f t="shared" ref="D99:E101" si="45">SUM(F99+H99+J99+L99+N99+P99+R99+T99+V99)</f>
        <v>0</v>
      </c>
      <c r="E99" s="727">
        <f t="shared" si="45"/>
        <v>0</v>
      </c>
      <c r="F99" s="584"/>
      <c r="G99" s="606"/>
      <c r="H99" s="584"/>
      <c r="I99" s="606"/>
      <c r="J99" s="584"/>
      <c r="K99" s="606"/>
      <c r="L99" s="584"/>
      <c r="M99" s="606"/>
      <c r="N99" s="584"/>
      <c r="O99" s="606"/>
      <c r="P99" s="584"/>
      <c r="Q99" s="606"/>
      <c r="R99" s="605"/>
      <c r="S99" s="606"/>
      <c r="T99" s="584"/>
      <c r="U99" s="606"/>
      <c r="V99" s="584"/>
      <c r="W99" s="729"/>
      <c r="X99" s="605"/>
      <c r="Y99" s="584"/>
      <c r="Z99" s="730"/>
      <c r="AA99" s="730"/>
      <c r="AB99" s="730"/>
      <c r="AC99" s="731"/>
      <c r="AD99" s="584"/>
      <c r="AE99" s="588"/>
      <c r="AF99" t="str">
        <f t="shared" ref="AF99:AF101" si="46">BQ99&amp;BR99</f>
        <v/>
      </c>
      <c r="BQ99" s="581" t="str">
        <f t="shared" ref="BQ99:BQ101" si="47">IF(AND(C99&gt;0,AD99="")," * No olvide digitar la variable Pueblos originarios. Digite Cero si no tiene.",IF(AD99&gt;C99,"  * La variable Pueblos originarios No puede ser mayor al Total.",""))</f>
        <v/>
      </c>
      <c r="BR99" s="581" t="str">
        <f t="shared" ref="BR99:BR101" si="48">IF(AND(C99&gt;0,AE99="")," * No olvide digitar la variable Migrantes. Digite Cero si no tiene.",IF(AE99&gt;C99,"  * La variable Migrantes No puede ser mayor al Total.",""))</f>
        <v/>
      </c>
      <c r="BS99" s="724"/>
      <c r="BT99" s="724"/>
      <c r="BU99" s="724"/>
      <c r="BV99" s="724"/>
      <c r="BW99" s="724"/>
      <c r="BX99" s="724"/>
      <c r="CB99" s="724">
        <f t="shared" ref="CB99:CB101" si="49">IF(AND(C99&gt;0,AD99=""),1,IF(AD99&gt;C99,1,0))</f>
        <v>0</v>
      </c>
      <c r="CC99" s="724">
        <f t="shared" ref="CC99:CC101" si="50">IF(AND(C99&gt;0,AE99=""),1,IF(AE99&gt;C99,1,0))</f>
        <v>0</v>
      </c>
      <c r="CD99" s="724"/>
      <c r="CE99" s="724"/>
    </row>
    <row r="100" spans="1:83" s="617" customFormat="1" ht="18" customHeight="1" x14ac:dyDescent="0.35">
      <c r="A100" s="2197" t="s">
        <v>321</v>
      </c>
      <c r="B100" s="2198"/>
      <c r="C100" s="725"/>
      <c r="D100" s="746">
        <f t="shared" si="45"/>
        <v>0</v>
      </c>
      <c r="E100" s="727">
        <f t="shared" si="45"/>
        <v>0</v>
      </c>
      <c r="F100" s="584"/>
      <c r="G100" s="606"/>
      <c r="H100" s="584"/>
      <c r="I100" s="606"/>
      <c r="J100" s="584"/>
      <c r="K100" s="606"/>
      <c r="L100" s="584"/>
      <c r="M100" s="606"/>
      <c r="N100" s="584"/>
      <c r="O100" s="606"/>
      <c r="P100" s="584"/>
      <c r="Q100" s="606"/>
      <c r="R100" s="605"/>
      <c r="S100" s="606"/>
      <c r="T100" s="584"/>
      <c r="U100" s="606"/>
      <c r="V100" s="584"/>
      <c r="W100" s="729"/>
      <c r="X100" s="605"/>
      <c r="Y100" s="584"/>
      <c r="Z100" s="730"/>
      <c r="AA100" s="730"/>
      <c r="AB100" s="730"/>
      <c r="AC100" s="731"/>
      <c r="AD100" s="584"/>
      <c r="AE100" s="588"/>
      <c r="AF100" t="str">
        <f t="shared" si="46"/>
        <v/>
      </c>
      <c r="BQ100" s="581" t="str">
        <f t="shared" si="47"/>
        <v/>
      </c>
      <c r="BR100" s="581" t="str">
        <f t="shared" si="48"/>
        <v/>
      </c>
      <c r="BS100" s="724"/>
      <c r="BT100" s="724"/>
      <c r="BU100" s="724"/>
      <c r="BV100" s="724"/>
      <c r="BW100" s="724"/>
      <c r="BX100" s="724"/>
      <c r="CB100" s="724">
        <f t="shared" si="49"/>
        <v>0</v>
      </c>
      <c r="CC100" s="724">
        <f t="shared" si="50"/>
        <v>0</v>
      </c>
      <c r="CD100" s="724"/>
      <c r="CE100" s="724"/>
    </row>
    <row r="101" spans="1:83" s="617" customFormat="1" ht="18" customHeight="1" x14ac:dyDescent="0.35">
      <c r="A101" s="2255" t="s">
        <v>322</v>
      </c>
      <c r="B101" s="2256"/>
      <c r="C101" s="717"/>
      <c r="D101" s="747">
        <f t="shared" si="45"/>
        <v>0</v>
      </c>
      <c r="E101" s="733">
        <f t="shared" si="45"/>
        <v>0</v>
      </c>
      <c r="F101" s="589"/>
      <c r="G101" s="613"/>
      <c r="H101" s="589"/>
      <c r="I101" s="613"/>
      <c r="J101" s="589"/>
      <c r="K101" s="613"/>
      <c r="L101" s="589"/>
      <c r="M101" s="613"/>
      <c r="N101" s="589"/>
      <c r="O101" s="613"/>
      <c r="P101" s="589"/>
      <c r="Q101" s="613"/>
      <c r="R101" s="612"/>
      <c r="S101" s="613"/>
      <c r="T101" s="589"/>
      <c r="U101" s="613"/>
      <c r="V101" s="589"/>
      <c r="W101" s="735"/>
      <c r="X101" s="612"/>
      <c r="Y101" s="589"/>
      <c r="Z101" s="736"/>
      <c r="AA101" s="736"/>
      <c r="AB101" s="737"/>
      <c r="AC101" s="737"/>
      <c r="AD101" s="589"/>
      <c r="AE101" s="593"/>
      <c r="AF101" t="str">
        <f t="shared" si="46"/>
        <v/>
      </c>
      <c r="BQ101" s="581" t="str">
        <f t="shared" si="47"/>
        <v/>
      </c>
      <c r="BR101" s="581" t="str">
        <f t="shared" si="48"/>
        <v/>
      </c>
      <c r="BS101" s="724"/>
      <c r="BT101" s="724"/>
      <c r="BU101" s="724"/>
      <c r="BV101" s="724"/>
      <c r="BW101" s="724"/>
      <c r="BX101" s="724"/>
      <c r="CB101" s="724">
        <f t="shared" si="49"/>
        <v>0</v>
      </c>
      <c r="CC101" s="724">
        <f t="shared" si="50"/>
        <v>0</v>
      </c>
      <c r="CD101" s="724"/>
      <c r="CE101" s="724"/>
    </row>
    <row r="102" spans="1:83" s="617" customFormat="1" ht="18" customHeight="1" x14ac:dyDescent="0.3">
      <c r="A102" s="700" t="s">
        <v>327</v>
      </c>
      <c r="B102" s="748"/>
      <c r="C102" s="616"/>
      <c r="D102" s="616"/>
      <c r="E102" s="616"/>
      <c r="F102" s="616"/>
      <c r="G102" s="616"/>
      <c r="H102" s="616"/>
      <c r="I102" s="616"/>
      <c r="J102" s="616"/>
      <c r="K102" s="616"/>
      <c r="L102" s="616"/>
      <c r="M102" s="616"/>
    </row>
    <row r="103" spans="1:83" x14ac:dyDescent="0.35">
      <c r="A103" s="2210" t="s">
        <v>328</v>
      </c>
      <c r="B103" s="2211"/>
      <c r="C103" s="2210" t="s">
        <v>36</v>
      </c>
      <c r="D103" s="2235"/>
      <c r="E103" s="2211"/>
      <c r="F103" s="2241" t="s">
        <v>9</v>
      </c>
      <c r="G103" s="2257"/>
      <c r="H103" s="2257"/>
      <c r="I103" s="2257"/>
      <c r="J103" s="2257"/>
      <c r="K103" s="2257"/>
      <c r="L103" s="2257"/>
      <c r="M103" s="2242"/>
      <c r="BQ103"/>
      <c r="BR103"/>
      <c r="BS103"/>
      <c r="BT103"/>
      <c r="BU103"/>
      <c r="BV103"/>
      <c r="BW103"/>
      <c r="BX103"/>
      <c r="BZ103"/>
      <c r="CA103"/>
      <c r="CB103"/>
    </row>
    <row r="104" spans="1:83" x14ac:dyDescent="0.35">
      <c r="A104" s="2177"/>
      <c r="B104" s="2178"/>
      <c r="C104" s="2177"/>
      <c r="D104" s="2266"/>
      <c r="E104" s="2178"/>
      <c r="F104" s="2241" t="s">
        <v>329</v>
      </c>
      <c r="G104" s="2242"/>
      <c r="H104" s="2241" t="s">
        <v>330</v>
      </c>
      <c r="I104" s="2242"/>
      <c r="J104" s="2241" t="s">
        <v>331</v>
      </c>
      <c r="K104" s="2242"/>
      <c r="L104" s="2241" t="s">
        <v>205</v>
      </c>
      <c r="M104" s="2242"/>
      <c r="BQ104"/>
      <c r="BR104"/>
      <c r="BS104"/>
      <c r="BT104"/>
      <c r="BU104"/>
      <c r="BV104"/>
      <c r="BW104"/>
      <c r="BX104"/>
      <c r="BZ104"/>
      <c r="CA104"/>
      <c r="CB104"/>
    </row>
    <row r="105" spans="1:83" x14ac:dyDescent="0.35">
      <c r="A105" s="2233"/>
      <c r="B105" s="2234"/>
      <c r="C105" s="749" t="s">
        <v>33</v>
      </c>
      <c r="D105" s="709" t="s">
        <v>34</v>
      </c>
      <c r="E105" s="712" t="s">
        <v>35</v>
      </c>
      <c r="F105" s="572" t="s">
        <v>34</v>
      </c>
      <c r="G105" s="712" t="s">
        <v>35</v>
      </c>
      <c r="H105" s="572" t="s">
        <v>34</v>
      </c>
      <c r="I105" s="712" t="s">
        <v>35</v>
      </c>
      <c r="J105" s="572" t="s">
        <v>34</v>
      </c>
      <c r="K105" s="712" t="s">
        <v>35</v>
      </c>
      <c r="L105" s="572" t="s">
        <v>34</v>
      </c>
      <c r="M105" s="712" t="s">
        <v>35</v>
      </c>
      <c r="BQ105"/>
      <c r="BR105"/>
      <c r="BS105"/>
      <c r="BT105"/>
      <c r="BU105"/>
      <c r="BV105"/>
      <c r="BW105"/>
      <c r="BX105"/>
      <c r="BZ105"/>
      <c r="CA105"/>
      <c r="CB105"/>
    </row>
    <row r="106" spans="1:83" ht="15" customHeight="1" x14ac:dyDescent="0.35">
      <c r="A106" s="2258" t="s">
        <v>332</v>
      </c>
      <c r="B106" s="2259"/>
      <c r="C106" s="750">
        <f>SUM(D106:E106)</f>
        <v>0</v>
      </c>
      <c r="D106" s="751">
        <f t="shared" ref="D106:E109" si="51">+F106+H106+J106+L106</f>
        <v>0</v>
      </c>
      <c r="E106" s="752">
        <f t="shared" si="51"/>
        <v>0</v>
      </c>
      <c r="F106" s="753">
        <f>SUM(F107:F109)</f>
        <v>0</v>
      </c>
      <c r="G106" s="753">
        <f t="shared" ref="G106:M106" si="52">SUM(G107:G109)</f>
        <v>0</v>
      </c>
      <c r="H106" s="753">
        <f t="shared" si="52"/>
        <v>0</v>
      </c>
      <c r="I106" s="753">
        <f t="shared" si="52"/>
        <v>0</v>
      </c>
      <c r="J106" s="753">
        <f t="shared" si="52"/>
        <v>0</v>
      </c>
      <c r="K106" s="753">
        <f t="shared" si="52"/>
        <v>0</v>
      </c>
      <c r="L106" s="753">
        <f t="shared" si="52"/>
        <v>0</v>
      </c>
      <c r="M106" s="620">
        <f t="shared" si="52"/>
        <v>0</v>
      </c>
      <c r="BQ106"/>
      <c r="BR106"/>
      <c r="BS106"/>
      <c r="BT106"/>
      <c r="BU106"/>
      <c r="BV106"/>
      <c r="BW106"/>
      <c r="BX106"/>
      <c r="BZ106"/>
      <c r="CA106"/>
      <c r="CB106"/>
    </row>
    <row r="107" spans="1:83" ht="15" customHeight="1" x14ac:dyDescent="0.35">
      <c r="A107" s="2260" t="s">
        <v>333</v>
      </c>
      <c r="B107" s="2261"/>
      <c r="C107" s="750">
        <f>SUM(D107:E107)</f>
        <v>0</v>
      </c>
      <c r="D107" s="754">
        <f t="shared" si="51"/>
        <v>0</v>
      </c>
      <c r="E107" s="755">
        <f t="shared" si="51"/>
        <v>0</v>
      </c>
      <c r="F107" s="576"/>
      <c r="G107" s="756"/>
      <c r="H107" s="576"/>
      <c r="I107" s="756"/>
      <c r="J107" s="576"/>
      <c r="K107" s="580"/>
      <c r="L107" s="576"/>
      <c r="M107" s="580"/>
      <c r="BQ107"/>
      <c r="BR107"/>
      <c r="BS107"/>
      <c r="BT107"/>
      <c r="BU107"/>
      <c r="BV107"/>
      <c r="BW107"/>
      <c r="BX107"/>
      <c r="BZ107"/>
      <c r="CA107"/>
      <c r="CB107"/>
    </row>
    <row r="108" spans="1:83" ht="15" customHeight="1" x14ac:dyDescent="0.35">
      <c r="A108" s="2262" t="s">
        <v>334</v>
      </c>
      <c r="B108" s="2263"/>
      <c r="C108" s="750">
        <f>SUM(D108:E108)</f>
        <v>0</v>
      </c>
      <c r="D108" s="757">
        <f t="shared" si="51"/>
        <v>0</v>
      </c>
      <c r="E108" s="758">
        <f t="shared" si="51"/>
        <v>0</v>
      </c>
      <c r="F108" s="584"/>
      <c r="G108" s="606"/>
      <c r="H108" s="584"/>
      <c r="I108" s="606"/>
      <c r="J108" s="584"/>
      <c r="K108" s="588"/>
      <c r="L108" s="584"/>
      <c r="M108" s="588"/>
      <c r="BQ108"/>
      <c r="BR108"/>
      <c r="BS108"/>
      <c r="BT108"/>
      <c r="BU108"/>
      <c r="BV108"/>
      <c r="BW108"/>
      <c r="BX108"/>
      <c r="BZ108"/>
      <c r="CA108"/>
      <c r="CB108"/>
    </row>
    <row r="109" spans="1:83" ht="15" customHeight="1" x14ac:dyDescent="0.35">
      <c r="A109" s="2264" t="s">
        <v>335</v>
      </c>
      <c r="B109" s="2265"/>
      <c r="C109" s="750">
        <f>SUM(D109:E109)</f>
        <v>0</v>
      </c>
      <c r="D109" s="759">
        <f t="shared" si="51"/>
        <v>0</v>
      </c>
      <c r="E109" s="760">
        <f t="shared" si="51"/>
        <v>0</v>
      </c>
      <c r="F109" s="589"/>
      <c r="G109" s="613"/>
      <c r="H109" s="589"/>
      <c r="I109" s="613"/>
      <c r="J109" s="589"/>
      <c r="K109" s="593"/>
      <c r="L109" s="589"/>
      <c r="M109" s="593"/>
      <c r="BQ109"/>
      <c r="BR109"/>
      <c r="BS109"/>
      <c r="BT109"/>
      <c r="BU109"/>
      <c r="BV109"/>
      <c r="BW109"/>
      <c r="BX109"/>
      <c r="BZ109"/>
      <c r="CA109"/>
      <c r="CB109"/>
    </row>
    <row r="110" spans="1:83" s="617" customFormat="1" ht="18" customHeight="1" x14ac:dyDescent="0.3">
      <c r="A110" s="761" t="s">
        <v>336</v>
      </c>
      <c r="B110" s="762"/>
      <c r="C110" s="701"/>
      <c r="D110" s="701"/>
      <c r="E110" s="701"/>
      <c r="F110" s="701"/>
      <c r="G110" s="701"/>
      <c r="H110" s="701"/>
      <c r="I110" s="701"/>
      <c r="J110" s="701"/>
      <c r="K110" s="701"/>
      <c r="L110" s="701"/>
      <c r="M110" s="701"/>
      <c r="N110" s="701"/>
      <c r="O110" s="701"/>
      <c r="P110" s="701"/>
      <c r="Q110" s="701"/>
      <c r="R110" s="701"/>
      <c r="S110" s="701"/>
      <c r="T110" s="701"/>
      <c r="U110" s="701"/>
      <c r="V110" s="701"/>
      <c r="W110" s="701"/>
      <c r="X110" s="701"/>
      <c r="Y110" s="701"/>
      <c r="Z110" s="701"/>
      <c r="AA110" s="701"/>
      <c r="AB110" s="701"/>
      <c r="AC110" s="701"/>
      <c r="AD110" s="701"/>
      <c r="AE110" s="701"/>
      <c r="AF110" s="701"/>
      <c r="AG110" s="701"/>
      <c r="AH110" s="701"/>
      <c r="AI110" s="701"/>
    </row>
    <row r="111" spans="1:83" ht="14.5" customHeight="1" x14ac:dyDescent="0.35">
      <c r="A111" s="2210" t="s">
        <v>294</v>
      </c>
      <c r="B111" s="2211"/>
      <c r="C111" s="2210" t="s">
        <v>36</v>
      </c>
      <c r="D111" s="2235"/>
      <c r="E111" s="2211"/>
      <c r="F111" s="2241" t="s">
        <v>9</v>
      </c>
      <c r="G111" s="2257"/>
      <c r="H111" s="2257"/>
      <c r="I111" s="2257"/>
      <c r="J111" s="2257"/>
      <c r="K111" s="2257"/>
      <c r="L111" s="2257"/>
      <c r="M111" s="2257"/>
      <c r="N111" s="2257"/>
      <c r="O111" s="2257"/>
      <c r="P111" s="2257"/>
      <c r="Q111" s="2257"/>
      <c r="R111" s="2257"/>
      <c r="S111" s="2257"/>
      <c r="T111" s="2257"/>
      <c r="U111" s="2257"/>
      <c r="V111" s="2257"/>
      <c r="W111" s="2257"/>
      <c r="X111" s="2257"/>
      <c r="Y111" s="2257"/>
      <c r="Z111" s="2257"/>
      <c r="AA111" s="2257"/>
      <c r="AB111" s="2257"/>
      <c r="AC111" s="2257"/>
      <c r="AD111" s="2257"/>
      <c r="AE111" s="2257"/>
      <c r="AF111" s="2257"/>
      <c r="AG111" s="2243"/>
      <c r="AH111" s="2220" t="s">
        <v>10</v>
      </c>
      <c r="AI111" s="2220" t="s">
        <v>11</v>
      </c>
      <c r="BQ111"/>
      <c r="BR111"/>
      <c r="BS111"/>
      <c r="BT111"/>
      <c r="BU111"/>
      <c r="BV111"/>
      <c r="BW111"/>
      <c r="BX111"/>
      <c r="BZ111"/>
      <c r="CA111"/>
      <c r="CB111"/>
    </row>
    <row r="112" spans="1:83" x14ac:dyDescent="0.35">
      <c r="A112" s="2177"/>
      <c r="B112" s="2178"/>
      <c r="C112" s="2177"/>
      <c r="D112" s="2266"/>
      <c r="E112" s="2178"/>
      <c r="F112" s="2181" t="s">
        <v>205</v>
      </c>
      <c r="G112" s="2268"/>
      <c r="H112" s="2269" t="s">
        <v>206</v>
      </c>
      <c r="I112" s="2269"/>
      <c r="J112" s="2269" t="s">
        <v>21</v>
      </c>
      <c r="K112" s="2269"/>
      <c r="L112" s="2269" t="s">
        <v>22</v>
      </c>
      <c r="M112" s="2269"/>
      <c r="N112" s="2269" t="s">
        <v>23</v>
      </c>
      <c r="O112" s="2269"/>
      <c r="P112" s="2269" t="s">
        <v>24</v>
      </c>
      <c r="Q112" s="2269"/>
      <c r="R112" s="2269" t="s">
        <v>25</v>
      </c>
      <c r="S112" s="2269"/>
      <c r="T112" s="2269" t="s">
        <v>26</v>
      </c>
      <c r="U112" s="2269"/>
      <c r="V112" s="2269" t="s">
        <v>27</v>
      </c>
      <c r="W112" s="2269"/>
      <c r="X112" s="2269" t="s">
        <v>28</v>
      </c>
      <c r="Y112" s="2269"/>
      <c r="Z112" s="2241" t="s">
        <v>29</v>
      </c>
      <c r="AA112" s="2242"/>
      <c r="AB112" s="2241" t="s">
        <v>30</v>
      </c>
      <c r="AC112" s="2242"/>
      <c r="AD112" s="2241" t="s">
        <v>31</v>
      </c>
      <c r="AE112" s="2242"/>
      <c r="AF112" s="2241" t="s">
        <v>32</v>
      </c>
      <c r="AG112" s="2243"/>
      <c r="AH112" s="2267"/>
      <c r="AI112" s="2267"/>
      <c r="BQ112"/>
      <c r="BR112"/>
      <c r="BS112"/>
      <c r="BT112"/>
      <c r="BU112"/>
      <c r="BV112"/>
      <c r="BW112"/>
      <c r="BX112"/>
      <c r="BZ112"/>
      <c r="CA112"/>
      <c r="CB112"/>
    </row>
    <row r="113" spans="1:82" x14ac:dyDescent="0.35">
      <c r="A113" s="2233"/>
      <c r="B113" s="2234"/>
      <c r="C113" s="572" t="s">
        <v>33</v>
      </c>
      <c r="D113" s="709" t="s">
        <v>34</v>
      </c>
      <c r="E113" s="712" t="s">
        <v>35</v>
      </c>
      <c r="F113" s="711" t="s">
        <v>34</v>
      </c>
      <c r="G113" s="763" t="s">
        <v>35</v>
      </c>
      <c r="H113" s="711" t="s">
        <v>34</v>
      </c>
      <c r="I113" s="763" t="s">
        <v>35</v>
      </c>
      <c r="J113" s="711" t="s">
        <v>34</v>
      </c>
      <c r="K113" s="763" t="s">
        <v>35</v>
      </c>
      <c r="L113" s="711" t="s">
        <v>34</v>
      </c>
      <c r="M113" s="763" t="s">
        <v>35</v>
      </c>
      <c r="N113" s="711" t="s">
        <v>34</v>
      </c>
      <c r="O113" s="763" t="s">
        <v>35</v>
      </c>
      <c r="P113" s="711" t="s">
        <v>34</v>
      </c>
      <c r="Q113" s="763" t="s">
        <v>35</v>
      </c>
      <c r="R113" s="711" t="s">
        <v>34</v>
      </c>
      <c r="S113" s="763" t="s">
        <v>35</v>
      </c>
      <c r="T113" s="711" t="s">
        <v>34</v>
      </c>
      <c r="U113" s="763" t="s">
        <v>35</v>
      </c>
      <c r="V113" s="711" t="s">
        <v>34</v>
      </c>
      <c r="W113" s="763" t="s">
        <v>35</v>
      </c>
      <c r="X113" s="711" t="s">
        <v>34</v>
      </c>
      <c r="Y113" s="763" t="s">
        <v>35</v>
      </c>
      <c r="Z113" s="711" t="s">
        <v>34</v>
      </c>
      <c r="AA113" s="763" t="s">
        <v>35</v>
      </c>
      <c r="AB113" s="711" t="s">
        <v>34</v>
      </c>
      <c r="AC113" s="763" t="s">
        <v>35</v>
      </c>
      <c r="AD113" s="711" t="s">
        <v>34</v>
      </c>
      <c r="AE113" s="763" t="s">
        <v>35</v>
      </c>
      <c r="AF113" s="711" t="s">
        <v>34</v>
      </c>
      <c r="AG113" s="764" t="s">
        <v>35</v>
      </c>
      <c r="AH113" s="2185"/>
      <c r="AI113" s="2185"/>
      <c r="BQ113"/>
      <c r="BR113"/>
      <c r="BS113"/>
      <c r="BT113"/>
      <c r="BU113"/>
      <c r="BV113"/>
      <c r="BW113"/>
      <c r="BX113"/>
      <c r="BZ113"/>
      <c r="CA113"/>
      <c r="CB113"/>
    </row>
    <row r="114" spans="1:82" ht="15" customHeight="1" x14ac:dyDescent="0.35">
      <c r="A114" s="2231" t="s">
        <v>337</v>
      </c>
      <c r="B114" s="2232"/>
      <c r="C114" s="706"/>
      <c r="D114" s="765">
        <f>SUM(F114+H114+J114+L114+N114+P114+R114+T114+V114+X114+Z114+AB114+AD114+AF114)</f>
        <v>0</v>
      </c>
      <c r="E114" s="766">
        <f>SUM(+G114+I114+K114+M114+O114+Q114+S114+U114+W114+Y114+AA114+AC114+AE114+AG114)</f>
        <v>0</v>
      </c>
      <c r="F114" s="576"/>
      <c r="G114" s="676"/>
      <c r="H114" s="576"/>
      <c r="I114" s="676"/>
      <c r="J114" s="576"/>
      <c r="K114" s="676"/>
      <c r="L114" s="576"/>
      <c r="M114" s="676"/>
      <c r="N114" s="576"/>
      <c r="O114" s="676"/>
      <c r="P114" s="576"/>
      <c r="Q114" s="676"/>
      <c r="R114" s="576"/>
      <c r="S114" s="676"/>
      <c r="T114" s="576"/>
      <c r="U114" s="676"/>
      <c r="V114" s="576"/>
      <c r="W114" s="676"/>
      <c r="X114" s="576"/>
      <c r="Y114" s="676"/>
      <c r="Z114" s="576"/>
      <c r="AA114" s="676"/>
      <c r="AB114" s="576"/>
      <c r="AC114" s="676"/>
      <c r="AD114" s="576"/>
      <c r="AE114" s="676"/>
      <c r="AF114" s="576"/>
      <c r="AG114" s="579"/>
      <c r="AH114" s="720"/>
      <c r="AI114" s="723"/>
      <c r="AJ114" t="str">
        <f>BQ114&amp;BR114</f>
        <v/>
      </c>
      <c r="BQ114" s="581" t="str">
        <f>IF(AND(C114&gt;0,AH114="")," * No olvide digitar la variable Pueblos originarios. Digite Cero si no tiene.",IF(AH114&gt;C114,"* La variable Pueblos originarios No puede ser mayor al Total.",""))</f>
        <v/>
      </c>
      <c r="BR114" s="581" t="str">
        <f>IF(AND(C114&gt;0,AI114="")," * No olvide digitar la variable Migrantes. Digite Cero si no tiene.",IF(AI114&gt;C114,"* La variable Migrantes No puede ser mayor al Total.",""))</f>
        <v/>
      </c>
      <c r="BS114"/>
      <c r="BT114"/>
      <c r="BU114"/>
      <c r="BV114"/>
      <c r="BW114"/>
      <c r="BX114"/>
      <c r="BZ114"/>
      <c r="CA114"/>
      <c r="CB114" s="583">
        <f>IF(AND(C114&gt;0,AH114=""),1,IF(AH114&gt;C114,1,0))</f>
        <v>0</v>
      </c>
      <c r="CC114" s="583">
        <f>IF(AND(C114&gt;0,AI114=""),1,IF(AI114&gt;C114,1,0))</f>
        <v>0</v>
      </c>
      <c r="CD114" s="583"/>
    </row>
    <row r="115" spans="1:82" ht="15" customHeight="1" x14ac:dyDescent="0.35">
      <c r="A115" s="2216" t="s">
        <v>338</v>
      </c>
      <c r="B115" s="767" t="s">
        <v>339</v>
      </c>
      <c r="C115" s="768"/>
      <c r="D115" s="769">
        <f t="shared" ref="D115:D122" si="53">SUM(F115+H115+J115+L115+N115+P115+R115+T115+V115+X115+Z115+AB115+AD115+AF115)</f>
        <v>0</v>
      </c>
      <c r="E115" s="770">
        <f>SUM(+G115+I115+K115+M115+O115+Q115+S115+U115+W115+Y115+AA115+AC115+AE115+AG115)</f>
        <v>0</v>
      </c>
      <c r="F115" s="576"/>
      <c r="G115" s="756"/>
      <c r="H115" s="576"/>
      <c r="I115" s="756"/>
      <c r="J115" s="576"/>
      <c r="K115" s="756"/>
      <c r="L115" s="576"/>
      <c r="M115" s="756"/>
      <c r="N115" s="576"/>
      <c r="O115" s="756"/>
      <c r="P115" s="576"/>
      <c r="Q115" s="756"/>
      <c r="R115" s="576"/>
      <c r="S115" s="756"/>
      <c r="T115" s="576"/>
      <c r="U115" s="756"/>
      <c r="V115" s="576"/>
      <c r="W115" s="756"/>
      <c r="X115" s="576"/>
      <c r="Y115" s="756"/>
      <c r="Z115" s="576"/>
      <c r="AA115" s="756"/>
      <c r="AB115" s="576"/>
      <c r="AC115" s="756"/>
      <c r="AD115" s="576"/>
      <c r="AE115" s="756"/>
      <c r="AF115" s="576"/>
      <c r="AG115" s="579"/>
      <c r="AH115" s="720"/>
      <c r="AI115" s="723"/>
      <c r="AJ115" t="str">
        <f t="shared" ref="AJ115:AJ122" si="54">BQ115&amp;BR115</f>
        <v/>
      </c>
      <c r="BQ115" s="581" t="str">
        <f t="shared" ref="BQ115:BQ122" si="55">IF(AND(C115&gt;0,AH115="")," * No olvide digitar la variable Pueblos originarios. Digite Cero si no tiene.",IF(AH115&gt;C115,"* La variable Pueblos originarios No puede ser mayor al Total.",""))</f>
        <v/>
      </c>
      <c r="BR115" s="581" t="str">
        <f t="shared" ref="BR115:BR122" si="56">IF(AND(C115&gt;0,AI115="")," * No olvide digitar la variable Migrantes. Digite Cero si no tiene.",IF(AI115&gt;C115,"* La variable Migrantes No puede ser mayor al Total.",""))</f>
        <v/>
      </c>
      <c r="BS115"/>
      <c r="BT115"/>
      <c r="BU115"/>
      <c r="BV115"/>
      <c r="BW115"/>
      <c r="BX115"/>
      <c r="BZ115"/>
      <c r="CA115"/>
      <c r="CB115" s="583">
        <f t="shared" ref="CB115:CB122" si="57">IF(AND(C115&gt;0,AH115=""),1,IF(AH115&gt;C115,1,0))</f>
        <v>0</v>
      </c>
      <c r="CC115" s="583">
        <f t="shared" ref="CC115:CC122" si="58">IF(AND(C115&gt;0,AI115=""),1,IF(AI115&gt;C115,1,0))</f>
        <v>0</v>
      </c>
      <c r="CD115" s="583"/>
    </row>
    <row r="116" spans="1:82" ht="15" customHeight="1" x14ac:dyDescent="0.35">
      <c r="A116" s="2270"/>
      <c r="B116" s="771" t="s">
        <v>340</v>
      </c>
      <c r="C116" s="52"/>
      <c r="D116" s="772">
        <f t="shared" si="53"/>
        <v>0</v>
      </c>
      <c r="E116" s="727">
        <f>SUM(+G116+I116+K116+M116+O116+Q116+S116+U116+W116+Y116+AA116+AC116+AE116+AG116)</f>
        <v>0</v>
      </c>
      <c r="F116" s="584"/>
      <c r="G116" s="606"/>
      <c r="H116" s="584"/>
      <c r="I116" s="606"/>
      <c r="J116" s="584"/>
      <c r="K116" s="606"/>
      <c r="L116" s="584"/>
      <c r="M116" s="606"/>
      <c r="N116" s="584"/>
      <c r="O116" s="606"/>
      <c r="P116" s="584"/>
      <c r="Q116" s="606"/>
      <c r="R116" s="584"/>
      <c r="S116" s="606"/>
      <c r="T116" s="584"/>
      <c r="U116" s="606"/>
      <c r="V116" s="584"/>
      <c r="W116" s="606"/>
      <c r="X116" s="584"/>
      <c r="Y116" s="606"/>
      <c r="Z116" s="584"/>
      <c r="AA116" s="606"/>
      <c r="AB116" s="584"/>
      <c r="AC116" s="606"/>
      <c r="AD116" s="584"/>
      <c r="AE116" s="606"/>
      <c r="AF116" s="584"/>
      <c r="AG116" s="587"/>
      <c r="AH116" s="728"/>
      <c r="AI116" s="731"/>
      <c r="AJ116" t="str">
        <f t="shared" si="54"/>
        <v/>
      </c>
      <c r="BQ116" s="581" t="str">
        <f t="shared" si="55"/>
        <v/>
      </c>
      <c r="BR116" s="581" t="str">
        <f t="shared" si="56"/>
        <v/>
      </c>
      <c r="BS116"/>
      <c r="BT116"/>
      <c r="BU116"/>
      <c r="BV116"/>
      <c r="BW116"/>
      <c r="BX116"/>
      <c r="BZ116"/>
      <c r="CA116"/>
      <c r="CB116" s="583">
        <f t="shared" si="57"/>
        <v>0</v>
      </c>
      <c r="CC116" s="583">
        <f t="shared" si="58"/>
        <v>0</v>
      </c>
      <c r="CD116" s="583"/>
    </row>
    <row r="117" spans="1:82" ht="15" customHeight="1" x14ac:dyDescent="0.35">
      <c r="A117" s="2270"/>
      <c r="B117" s="771" t="s">
        <v>341</v>
      </c>
      <c r="C117" s="52"/>
      <c r="D117" s="772">
        <f t="shared" si="53"/>
        <v>0</v>
      </c>
      <c r="E117" s="727">
        <f t="shared" ref="E117:E122" si="59">SUM(+G117+I117+K117+M117+O117+Q117+S117+U117+W117+Y117+AA117+AC117+AE117+AG117)</f>
        <v>0</v>
      </c>
      <c r="F117" s="584"/>
      <c r="G117" s="606"/>
      <c r="H117" s="584"/>
      <c r="I117" s="606"/>
      <c r="J117" s="584"/>
      <c r="K117" s="606"/>
      <c r="L117" s="584"/>
      <c r="M117" s="606"/>
      <c r="N117" s="584"/>
      <c r="O117" s="606"/>
      <c r="P117" s="584"/>
      <c r="Q117" s="606"/>
      <c r="R117" s="584"/>
      <c r="S117" s="606"/>
      <c r="T117" s="584"/>
      <c r="U117" s="606"/>
      <c r="V117" s="584"/>
      <c r="W117" s="606"/>
      <c r="X117" s="584"/>
      <c r="Y117" s="606"/>
      <c r="Z117" s="584"/>
      <c r="AA117" s="606"/>
      <c r="AB117" s="584"/>
      <c r="AC117" s="606"/>
      <c r="AD117" s="584"/>
      <c r="AE117" s="606"/>
      <c r="AF117" s="584"/>
      <c r="AG117" s="587"/>
      <c r="AH117" s="728"/>
      <c r="AI117" s="731"/>
      <c r="AJ117" t="str">
        <f t="shared" si="54"/>
        <v/>
      </c>
      <c r="BQ117" s="581" t="str">
        <f t="shared" si="55"/>
        <v/>
      </c>
      <c r="BR117" s="581" t="str">
        <f t="shared" si="56"/>
        <v/>
      </c>
      <c r="BS117"/>
      <c r="BT117"/>
      <c r="BU117"/>
      <c r="BV117"/>
      <c r="BW117"/>
      <c r="BX117"/>
      <c r="BZ117"/>
      <c r="CA117"/>
      <c r="CB117" s="583">
        <f t="shared" si="57"/>
        <v>0</v>
      </c>
      <c r="CC117" s="583">
        <f t="shared" si="58"/>
        <v>0</v>
      </c>
      <c r="CD117" s="583"/>
    </row>
    <row r="118" spans="1:82" ht="26.25" customHeight="1" x14ac:dyDescent="0.35">
      <c r="A118" s="2270"/>
      <c r="B118" s="773" t="s">
        <v>342</v>
      </c>
      <c r="C118" s="774"/>
      <c r="D118" s="772">
        <f t="shared" si="53"/>
        <v>0</v>
      </c>
      <c r="E118" s="727">
        <f t="shared" si="59"/>
        <v>0</v>
      </c>
      <c r="F118" s="584"/>
      <c r="G118" s="606"/>
      <c r="H118" s="584"/>
      <c r="I118" s="606"/>
      <c r="J118" s="584"/>
      <c r="K118" s="606"/>
      <c r="L118" s="584"/>
      <c r="M118" s="606"/>
      <c r="N118" s="584"/>
      <c r="O118" s="606"/>
      <c r="P118" s="584"/>
      <c r="Q118" s="606"/>
      <c r="R118" s="584"/>
      <c r="S118" s="606"/>
      <c r="T118" s="584"/>
      <c r="U118" s="606"/>
      <c r="V118" s="584"/>
      <c r="W118" s="606"/>
      <c r="X118" s="584"/>
      <c r="Y118" s="606"/>
      <c r="Z118" s="584"/>
      <c r="AA118" s="606"/>
      <c r="AB118" s="584"/>
      <c r="AC118" s="606"/>
      <c r="AD118" s="584"/>
      <c r="AE118" s="606"/>
      <c r="AF118" s="584"/>
      <c r="AG118" s="587"/>
      <c r="AH118" s="728"/>
      <c r="AI118" s="731"/>
      <c r="AJ118" t="str">
        <f t="shared" si="54"/>
        <v/>
      </c>
      <c r="BQ118" s="581" t="str">
        <f t="shared" si="55"/>
        <v/>
      </c>
      <c r="BR118" s="581" t="str">
        <f t="shared" si="56"/>
        <v/>
      </c>
      <c r="BS118"/>
      <c r="BT118"/>
      <c r="BU118"/>
      <c r="BV118"/>
      <c r="BW118"/>
      <c r="BX118"/>
      <c r="BZ118"/>
      <c r="CA118"/>
      <c r="CB118" s="583">
        <f t="shared" si="57"/>
        <v>0</v>
      </c>
      <c r="CC118" s="583">
        <f t="shared" si="58"/>
        <v>0</v>
      </c>
      <c r="CD118" s="583"/>
    </row>
    <row r="119" spans="1:82" ht="15" customHeight="1" x14ac:dyDescent="0.35">
      <c r="A119" s="2270"/>
      <c r="B119" s="773" t="s">
        <v>343</v>
      </c>
      <c r="C119" s="774"/>
      <c r="D119" s="772">
        <f t="shared" si="53"/>
        <v>0</v>
      </c>
      <c r="E119" s="727">
        <f t="shared" si="59"/>
        <v>0</v>
      </c>
      <c r="F119" s="775"/>
      <c r="G119" s="610"/>
      <c r="H119" s="775"/>
      <c r="I119" s="610"/>
      <c r="J119" s="775"/>
      <c r="K119" s="610"/>
      <c r="L119" s="775"/>
      <c r="M119" s="610"/>
      <c r="N119" s="775"/>
      <c r="O119" s="610"/>
      <c r="P119" s="775"/>
      <c r="Q119" s="610"/>
      <c r="R119" s="775"/>
      <c r="S119" s="610"/>
      <c r="T119" s="775"/>
      <c r="U119" s="610"/>
      <c r="V119" s="775"/>
      <c r="W119" s="610"/>
      <c r="X119" s="775"/>
      <c r="Y119" s="610"/>
      <c r="Z119" s="775"/>
      <c r="AA119" s="610"/>
      <c r="AB119" s="775"/>
      <c r="AC119" s="610"/>
      <c r="AD119" s="775"/>
      <c r="AE119" s="610"/>
      <c r="AF119" s="775"/>
      <c r="AG119" s="608"/>
      <c r="AH119" s="776"/>
      <c r="AI119" s="777"/>
      <c r="AJ119" t="str">
        <f t="shared" si="54"/>
        <v/>
      </c>
      <c r="BQ119" s="581" t="str">
        <f t="shared" si="55"/>
        <v/>
      </c>
      <c r="BR119" s="581" t="str">
        <f t="shared" si="56"/>
        <v/>
      </c>
      <c r="BS119"/>
      <c r="BT119"/>
      <c r="BU119"/>
      <c r="BV119"/>
      <c r="BW119"/>
      <c r="BX119"/>
      <c r="BZ119"/>
      <c r="CA119"/>
      <c r="CB119" s="583">
        <f t="shared" si="57"/>
        <v>0</v>
      </c>
      <c r="CC119" s="583">
        <f t="shared" si="58"/>
        <v>0</v>
      </c>
      <c r="CD119" s="583"/>
    </row>
    <row r="120" spans="1:82" ht="15" customHeight="1" x14ac:dyDescent="0.35">
      <c r="A120" s="2270"/>
      <c r="B120" s="778" t="s">
        <v>344</v>
      </c>
      <c r="C120" s="779"/>
      <c r="D120" s="772">
        <f t="shared" si="53"/>
        <v>0</v>
      </c>
      <c r="E120" s="727">
        <f t="shared" si="59"/>
        <v>0</v>
      </c>
      <c r="F120" s="775"/>
      <c r="G120" s="610"/>
      <c r="H120" s="775"/>
      <c r="I120" s="610"/>
      <c r="J120" s="775"/>
      <c r="K120" s="610"/>
      <c r="L120" s="775"/>
      <c r="M120" s="610"/>
      <c r="N120" s="775"/>
      <c r="O120" s="610"/>
      <c r="P120" s="775"/>
      <c r="Q120" s="610"/>
      <c r="R120" s="775"/>
      <c r="S120" s="610"/>
      <c r="T120" s="775"/>
      <c r="U120" s="610"/>
      <c r="V120" s="775"/>
      <c r="W120" s="610"/>
      <c r="X120" s="775"/>
      <c r="Y120" s="610"/>
      <c r="Z120" s="775"/>
      <c r="AA120" s="610"/>
      <c r="AB120" s="775"/>
      <c r="AC120" s="610"/>
      <c r="AD120" s="775"/>
      <c r="AE120" s="610"/>
      <c r="AF120" s="775"/>
      <c r="AG120" s="608"/>
      <c r="AH120" s="776"/>
      <c r="AI120" s="777"/>
      <c r="AJ120" t="str">
        <f t="shared" si="54"/>
        <v/>
      </c>
      <c r="BQ120" s="581" t="str">
        <f t="shared" si="55"/>
        <v/>
      </c>
      <c r="BR120" s="581" t="str">
        <f t="shared" si="56"/>
        <v/>
      </c>
      <c r="BS120"/>
      <c r="BT120"/>
      <c r="BU120"/>
      <c r="BV120"/>
      <c r="BW120"/>
      <c r="BX120"/>
      <c r="BZ120"/>
      <c r="CA120"/>
      <c r="CB120" s="583">
        <f t="shared" si="57"/>
        <v>0</v>
      </c>
      <c r="CC120" s="583">
        <f t="shared" si="58"/>
        <v>0</v>
      </c>
      <c r="CD120" s="583"/>
    </row>
    <row r="121" spans="1:82" ht="15" customHeight="1" x14ac:dyDescent="0.35">
      <c r="A121" s="2217"/>
      <c r="B121" s="780" t="s">
        <v>345</v>
      </c>
      <c r="C121" s="781"/>
      <c r="D121" s="782">
        <f t="shared" si="53"/>
        <v>0</v>
      </c>
      <c r="E121" s="783">
        <f t="shared" si="59"/>
        <v>0</v>
      </c>
      <c r="F121" s="589"/>
      <c r="G121" s="613"/>
      <c r="H121" s="589"/>
      <c r="I121" s="613"/>
      <c r="J121" s="589"/>
      <c r="K121" s="613"/>
      <c r="L121" s="589"/>
      <c r="M121" s="613"/>
      <c r="N121" s="589"/>
      <c r="O121" s="613"/>
      <c r="P121" s="589"/>
      <c r="Q121" s="613"/>
      <c r="R121" s="589"/>
      <c r="S121" s="613"/>
      <c r="T121" s="589"/>
      <c r="U121" s="613"/>
      <c r="V121" s="589"/>
      <c r="W121" s="613"/>
      <c r="X121" s="589"/>
      <c r="Y121" s="613"/>
      <c r="Z121" s="589"/>
      <c r="AA121" s="613"/>
      <c r="AB121" s="589"/>
      <c r="AC121" s="613"/>
      <c r="AD121" s="589"/>
      <c r="AE121" s="613"/>
      <c r="AF121" s="589"/>
      <c r="AG121" s="592"/>
      <c r="AH121" s="734"/>
      <c r="AI121" s="784"/>
      <c r="AJ121" t="str">
        <f t="shared" si="54"/>
        <v/>
      </c>
      <c r="BQ121" s="581" t="str">
        <f t="shared" si="55"/>
        <v/>
      </c>
      <c r="BR121" s="581" t="str">
        <f t="shared" si="56"/>
        <v/>
      </c>
      <c r="BS121"/>
      <c r="BT121"/>
      <c r="BU121"/>
      <c r="BV121"/>
      <c r="BW121"/>
      <c r="BX121"/>
      <c r="BZ121"/>
      <c r="CA121"/>
      <c r="CB121" s="583">
        <f t="shared" si="57"/>
        <v>0</v>
      </c>
      <c r="CC121" s="583">
        <f t="shared" si="58"/>
        <v>0</v>
      </c>
      <c r="CD121" s="583"/>
    </row>
    <row r="122" spans="1:82" ht="15" customHeight="1" x14ac:dyDescent="0.35">
      <c r="A122" s="2221" t="s">
        <v>346</v>
      </c>
      <c r="B122" s="2221"/>
      <c r="C122" s="785"/>
      <c r="D122" s="765">
        <f t="shared" si="53"/>
        <v>0</v>
      </c>
      <c r="E122" s="766">
        <f t="shared" si="59"/>
        <v>0</v>
      </c>
      <c r="F122" s="707"/>
      <c r="G122" s="708"/>
      <c r="H122" s="707"/>
      <c r="I122" s="708"/>
      <c r="J122" s="707"/>
      <c r="K122" s="708"/>
      <c r="L122" s="707"/>
      <c r="M122" s="708"/>
      <c r="N122" s="707"/>
      <c r="O122" s="708"/>
      <c r="P122" s="707"/>
      <c r="Q122" s="708"/>
      <c r="R122" s="707"/>
      <c r="S122" s="708"/>
      <c r="T122" s="707"/>
      <c r="U122" s="708"/>
      <c r="V122" s="707"/>
      <c r="W122" s="708"/>
      <c r="X122" s="707"/>
      <c r="Y122" s="708"/>
      <c r="Z122" s="707"/>
      <c r="AA122" s="708"/>
      <c r="AB122" s="707"/>
      <c r="AC122" s="708"/>
      <c r="AD122" s="707"/>
      <c r="AE122" s="708"/>
      <c r="AF122" s="707"/>
      <c r="AG122" s="597"/>
      <c r="AH122" s="786"/>
      <c r="AI122" s="787"/>
      <c r="AJ122" t="str">
        <f t="shared" si="54"/>
        <v/>
      </c>
      <c r="BQ122" s="581" t="str">
        <f t="shared" si="55"/>
        <v/>
      </c>
      <c r="BR122" s="581" t="str">
        <f t="shared" si="56"/>
        <v/>
      </c>
      <c r="BS122"/>
      <c r="BT122"/>
      <c r="BU122"/>
      <c r="BV122"/>
      <c r="BW122"/>
      <c r="BX122"/>
      <c r="BZ122"/>
      <c r="CA122"/>
      <c r="CB122" s="583">
        <f t="shared" si="57"/>
        <v>0</v>
      </c>
      <c r="CC122" s="583">
        <f t="shared" si="58"/>
        <v>0</v>
      </c>
      <c r="CD122" s="583"/>
    </row>
    <row r="123" spans="1:82" s="617" customFormat="1" ht="18" customHeight="1" x14ac:dyDescent="0.3">
      <c r="A123" s="700" t="s">
        <v>347</v>
      </c>
      <c r="B123" s="700"/>
      <c r="C123" s="616"/>
      <c r="D123" s="616"/>
      <c r="E123" s="616"/>
      <c r="F123" s="616"/>
      <c r="G123" s="616"/>
      <c r="H123" s="616"/>
      <c r="I123" s="616"/>
      <c r="J123" s="616"/>
      <c r="K123" s="616"/>
      <c r="L123" s="616"/>
      <c r="M123" s="616"/>
      <c r="N123" s="616"/>
      <c r="O123" s="616"/>
      <c r="P123" s="616"/>
      <c r="Q123" s="616"/>
      <c r="R123" s="616"/>
      <c r="S123" s="616"/>
      <c r="T123" s="616"/>
      <c r="U123" s="616"/>
      <c r="V123" s="616"/>
      <c r="W123" s="616"/>
      <c r="X123" s="616"/>
      <c r="Y123" s="616"/>
      <c r="Z123" s="616"/>
      <c r="AA123" s="616"/>
      <c r="AB123" s="616"/>
      <c r="AC123" s="616"/>
      <c r="AD123" s="616"/>
      <c r="AE123" s="616"/>
      <c r="AF123" s="616"/>
      <c r="AG123" s="616"/>
      <c r="AH123" s="616"/>
      <c r="AI123" s="616"/>
      <c r="AJ123" s="616"/>
      <c r="AK123" s="616"/>
      <c r="AL123" s="788"/>
      <c r="AM123" s="788"/>
    </row>
    <row r="124" spans="1:82" ht="14.5" customHeight="1" x14ac:dyDescent="0.35">
      <c r="A124" s="2210" t="s">
        <v>294</v>
      </c>
      <c r="B124" s="2211"/>
      <c r="C124" s="2212" t="s">
        <v>36</v>
      </c>
      <c r="D124" s="2212"/>
      <c r="E124" s="2212"/>
      <c r="F124" s="2241" t="s">
        <v>9</v>
      </c>
      <c r="G124" s="2257"/>
      <c r="H124" s="2257"/>
      <c r="I124" s="2257"/>
      <c r="J124" s="2257"/>
      <c r="K124" s="2257"/>
      <c r="L124" s="2257"/>
      <c r="M124" s="2257"/>
      <c r="N124" s="2257"/>
      <c r="O124" s="2257"/>
      <c r="P124" s="2257"/>
      <c r="Q124" s="2257"/>
      <c r="R124" s="2257"/>
      <c r="S124" s="2257"/>
      <c r="T124" s="2257"/>
      <c r="U124" s="2257"/>
      <c r="V124" s="2257"/>
      <c r="W124" s="2257"/>
      <c r="X124" s="2257"/>
      <c r="Y124" s="2257"/>
      <c r="Z124" s="2257"/>
      <c r="AA124" s="2257"/>
      <c r="AB124" s="2257"/>
      <c r="AC124" s="2257"/>
      <c r="AD124" s="2257"/>
      <c r="AE124" s="2257"/>
      <c r="AF124" s="2257"/>
      <c r="AG124" s="2243"/>
      <c r="AH124" s="2273" t="s">
        <v>348</v>
      </c>
      <c r="AI124" s="2274"/>
      <c r="AJ124" s="2274"/>
      <c r="AK124" s="2275"/>
      <c r="AL124" s="2220" t="s">
        <v>10</v>
      </c>
      <c r="AM124" s="2220" t="s">
        <v>11</v>
      </c>
      <c r="BQ124"/>
      <c r="BR124"/>
      <c r="BS124"/>
      <c r="BT124"/>
      <c r="BU124"/>
      <c r="BV124"/>
      <c r="BW124"/>
      <c r="BX124"/>
      <c r="BZ124"/>
      <c r="CA124"/>
      <c r="CB124"/>
    </row>
    <row r="125" spans="1:82" ht="14.5" customHeight="1" x14ac:dyDescent="0.35">
      <c r="A125" s="2177"/>
      <c r="B125" s="2178"/>
      <c r="C125" s="2271"/>
      <c r="D125" s="2271"/>
      <c r="E125" s="2271"/>
      <c r="F125" s="2272" t="s">
        <v>205</v>
      </c>
      <c r="G125" s="2272"/>
      <c r="H125" s="2272" t="s">
        <v>206</v>
      </c>
      <c r="I125" s="2272"/>
      <c r="J125" s="2272" t="s">
        <v>21</v>
      </c>
      <c r="K125" s="2272"/>
      <c r="L125" s="2272" t="s">
        <v>22</v>
      </c>
      <c r="M125" s="2272"/>
      <c r="N125" s="2272" t="s">
        <v>23</v>
      </c>
      <c r="O125" s="2272"/>
      <c r="P125" s="2272" t="s">
        <v>24</v>
      </c>
      <c r="Q125" s="2272"/>
      <c r="R125" s="2272" t="s">
        <v>25</v>
      </c>
      <c r="S125" s="2272"/>
      <c r="T125" s="2272" t="s">
        <v>26</v>
      </c>
      <c r="U125" s="2272"/>
      <c r="V125" s="2272" t="s">
        <v>27</v>
      </c>
      <c r="W125" s="2272"/>
      <c r="X125" s="2272" t="s">
        <v>28</v>
      </c>
      <c r="Y125" s="2272"/>
      <c r="Z125" s="2281" t="s">
        <v>29</v>
      </c>
      <c r="AA125" s="2282"/>
      <c r="AB125" s="2281" t="s">
        <v>30</v>
      </c>
      <c r="AC125" s="2282"/>
      <c r="AD125" s="2281" t="s">
        <v>31</v>
      </c>
      <c r="AE125" s="2282"/>
      <c r="AF125" s="2281" t="s">
        <v>32</v>
      </c>
      <c r="AG125" s="2283"/>
      <c r="AH125" s="2184" t="s">
        <v>349</v>
      </c>
      <c r="AI125" s="2184" t="s">
        <v>350</v>
      </c>
      <c r="AJ125" s="2184" t="s">
        <v>351</v>
      </c>
      <c r="AK125" s="2276" t="s">
        <v>352</v>
      </c>
      <c r="AL125" s="2267"/>
      <c r="AM125" s="2267"/>
      <c r="BQ125"/>
      <c r="BR125"/>
      <c r="BS125"/>
      <c r="BT125"/>
      <c r="BU125"/>
      <c r="BV125"/>
      <c r="BW125"/>
      <c r="BX125"/>
      <c r="BZ125"/>
      <c r="CA125"/>
      <c r="CB125"/>
    </row>
    <row r="126" spans="1:82" x14ac:dyDescent="0.35">
      <c r="A126" s="2233"/>
      <c r="B126" s="2234"/>
      <c r="C126" s="789" t="s">
        <v>33</v>
      </c>
      <c r="D126" s="790" t="s">
        <v>34</v>
      </c>
      <c r="E126" s="791" t="s">
        <v>35</v>
      </c>
      <c r="F126" s="792" t="s">
        <v>34</v>
      </c>
      <c r="G126" s="793" t="s">
        <v>35</v>
      </c>
      <c r="H126" s="792" t="s">
        <v>34</v>
      </c>
      <c r="I126" s="793" t="s">
        <v>35</v>
      </c>
      <c r="J126" s="792" t="s">
        <v>34</v>
      </c>
      <c r="K126" s="793" t="s">
        <v>35</v>
      </c>
      <c r="L126" s="792" t="s">
        <v>34</v>
      </c>
      <c r="M126" s="793" t="s">
        <v>35</v>
      </c>
      <c r="N126" s="792" t="s">
        <v>34</v>
      </c>
      <c r="O126" s="793" t="s">
        <v>35</v>
      </c>
      <c r="P126" s="792" t="s">
        <v>34</v>
      </c>
      <c r="Q126" s="793" t="s">
        <v>35</v>
      </c>
      <c r="R126" s="792" t="s">
        <v>34</v>
      </c>
      <c r="S126" s="793" t="s">
        <v>35</v>
      </c>
      <c r="T126" s="792" t="s">
        <v>34</v>
      </c>
      <c r="U126" s="793" t="s">
        <v>35</v>
      </c>
      <c r="V126" s="792" t="s">
        <v>34</v>
      </c>
      <c r="W126" s="793" t="s">
        <v>35</v>
      </c>
      <c r="X126" s="792" t="s">
        <v>34</v>
      </c>
      <c r="Y126" s="793" t="s">
        <v>35</v>
      </c>
      <c r="Z126" s="792" t="s">
        <v>34</v>
      </c>
      <c r="AA126" s="793" t="s">
        <v>35</v>
      </c>
      <c r="AB126" s="792" t="s">
        <v>34</v>
      </c>
      <c r="AC126" s="793" t="s">
        <v>35</v>
      </c>
      <c r="AD126" s="792" t="s">
        <v>34</v>
      </c>
      <c r="AE126" s="793" t="s">
        <v>35</v>
      </c>
      <c r="AF126" s="792" t="s">
        <v>34</v>
      </c>
      <c r="AG126" s="794" t="s">
        <v>35</v>
      </c>
      <c r="AH126" s="2185"/>
      <c r="AI126" s="2185"/>
      <c r="AJ126" s="2185"/>
      <c r="AK126" s="2277"/>
      <c r="AL126" s="2185"/>
      <c r="AM126" s="2185"/>
      <c r="BQ126"/>
      <c r="BR126"/>
      <c r="BS126"/>
      <c r="BT126"/>
      <c r="BU126"/>
      <c r="BV126"/>
      <c r="BW126"/>
      <c r="BX126"/>
      <c r="BZ126"/>
      <c r="CA126"/>
      <c r="CB126"/>
    </row>
    <row r="127" spans="1:82" x14ac:dyDescent="0.35">
      <c r="A127" s="2278" t="s">
        <v>353</v>
      </c>
      <c r="B127" s="2279"/>
      <c r="C127" s="795"/>
      <c r="D127" s="796">
        <f>SUM(F127+H127+J127+L127+N127+P127+R127+T127+V127+X127+Z127+AB127+AD127+AF127)</f>
        <v>0</v>
      </c>
      <c r="E127" s="797">
        <f>SUM(G127+I127+K127+M127+O127+Q127+S127+U127+W127+Y127+AA127+AC127+AE127+AG127)</f>
        <v>0</v>
      </c>
      <c r="F127" s="576"/>
      <c r="G127" s="798"/>
      <c r="H127" s="576"/>
      <c r="I127" s="798"/>
      <c r="J127" s="576"/>
      <c r="K127" s="798"/>
      <c r="L127" s="576"/>
      <c r="M127" s="798"/>
      <c r="N127" s="576"/>
      <c r="O127" s="798"/>
      <c r="P127" s="576"/>
      <c r="Q127" s="798"/>
      <c r="R127" s="576"/>
      <c r="S127" s="798"/>
      <c r="T127" s="576"/>
      <c r="U127" s="798"/>
      <c r="V127" s="576"/>
      <c r="W127" s="798"/>
      <c r="X127" s="576"/>
      <c r="Y127" s="798"/>
      <c r="Z127" s="576"/>
      <c r="AA127" s="798"/>
      <c r="AB127" s="576"/>
      <c r="AC127" s="798"/>
      <c r="AD127" s="576"/>
      <c r="AE127" s="798"/>
      <c r="AF127" s="576"/>
      <c r="AG127" s="721"/>
      <c r="AH127" s="799"/>
      <c r="AI127" s="723"/>
      <c r="AJ127" s="723"/>
      <c r="AK127" s="800"/>
      <c r="AL127" s="756"/>
      <c r="AM127" s="723"/>
      <c r="AN127" t="str">
        <f>BQ127&amp;BR127&amp;BS127</f>
        <v/>
      </c>
      <c r="BQ127" s="581" t="str">
        <f>IF(AND(C127&gt;0,AL127=""),"  * No olvide digitar la variable Pueblos originarios. Digite Cero si no tiene.",IF(AL127&gt;C127,"  * La variable Pueblos originarios No puede ser mayor al Total.",""))</f>
        <v/>
      </c>
      <c r="BR127" s="581" t="str">
        <f>IF(AND(C127&gt;0,AM127=""),"  * No olvide digitar la variable Migrantes. Digite Cero si no tiene.",IF(AM127&gt;C127,"  * La variable Migrantes No puede ser mayor al Total.",""))</f>
        <v/>
      </c>
      <c r="BS127" s="801" t="str">
        <f>IF(OR(AH127+AI127+AJ127+AK127&gt;C127,)," ** La suma de Causal de Egresos no deben ser mayor que el total Ambos Sexos","")</f>
        <v/>
      </c>
      <c r="BT127"/>
      <c r="BU127"/>
      <c r="BV127"/>
      <c r="BW127"/>
      <c r="BX127"/>
      <c r="BZ127"/>
      <c r="CA127"/>
      <c r="CB127" s="583">
        <f>IF(AND(C127&gt;0,AL127=""),1,IF(AL127&gt;C127,1,0))</f>
        <v>0</v>
      </c>
      <c r="CC127" s="583">
        <f>IF(AND(C127&gt;0,AM127=""),1,IF(AM127&gt;C127,1,0))</f>
        <v>0</v>
      </c>
      <c r="CD127" s="583">
        <f>IF((AH127+AI127+AJ127+AK127)&gt;C127,1,0)</f>
        <v>0</v>
      </c>
    </row>
    <row r="128" spans="1:82" x14ac:dyDescent="0.35">
      <c r="A128" s="2216" t="s">
        <v>338</v>
      </c>
      <c r="B128" s="767" t="s">
        <v>339</v>
      </c>
      <c r="C128" s="768"/>
      <c r="D128" s="769">
        <f t="shared" ref="D128:E134" si="60">SUM(F128+H128+J128+L128+N128+P128+R128+T128+V128+X128+Z128+AB128+AD128+AF128)</f>
        <v>0</v>
      </c>
      <c r="E128" s="770">
        <f t="shared" si="60"/>
        <v>0</v>
      </c>
      <c r="F128" s="576"/>
      <c r="G128" s="756"/>
      <c r="H128" s="576"/>
      <c r="I128" s="756"/>
      <c r="J128" s="576"/>
      <c r="K128" s="756"/>
      <c r="L128" s="576"/>
      <c r="M128" s="756"/>
      <c r="N128" s="576"/>
      <c r="O128" s="756"/>
      <c r="P128" s="576"/>
      <c r="Q128" s="756"/>
      <c r="R128" s="576"/>
      <c r="S128" s="756"/>
      <c r="T128" s="576"/>
      <c r="U128" s="756"/>
      <c r="V128" s="576"/>
      <c r="W128" s="756"/>
      <c r="X128" s="576"/>
      <c r="Y128" s="756"/>
      <c r="Z128" s="576"/>
      <c r="AA128" s="756"/>
      <c r="AB128" s="576"/>
      <c r="AC128" s="756"/>
      <c r="AD128" s="576"/>
      <c r="AE128" s="756"/>
      <c r="AF128" s="576"/>
      <c r="AG128" s="721"/>
      <c r="AH128" s="799"/>
      <c r="AI128" s="723"/>
      <c r="AJ128" s="723"/>
      <c r="AK128" s="800"/>
      <c r="AL128" s="756"/>
      <c r="AM128" s="723"/>
      <c r="AN128" t="str">
        <f t="shared" ref="AN128:AN134" si="61">BQ128&amp;BR128&amp;BS128</f>
        <v/>
      </c>
      <c r="BQ128" s="581" t="str">
        <f t="shared" ref="BQ128:BQ134" si="62">IF(AND(C128&gt;0,AL128=""),"  * No olvide digitar la variable Pueblos originarios. Digite Cero si no tiene.",IF(AL128&gt;C128,"  * La variable Pueblos originarios No puede ser mayor al Total.",""))</f>
        <v/>
      </c>
      <c r="BR128" s="581" t="str">
        <f t="shared" ref="BR128:BR134" si="63">IF(AND(C128&gt;0,AM128=""),"  * No olvide digitar la variable Migrantes. Digite Cero si no tiene.",IF(AM128&gt;C128,"  * La variable Migrantes No puede ser mayor al Total.",""))</f>
        <v/>
      </c>
      <c r="BS128" s="801" t="str">
        <f t="shared" ref="BS128:BS134" si="64">IF(OR(AH128+AI128+AJ128+AK128&gt;C128,)," ** La suma de Causal de Egresos no deben ser mayor que el total Ambos Sexos","")</f>
        <v/>
      </c>
      <c r="BT128"/>
      <c r="BU128"/>
      <c r="BV128"/>
      <c r="BW128"/>
      <c r="BX128"/>
      <c r="BZ128"/>
      <c r="CA128"/>
      <c r="CB128" s="583">
        <f t="shared" ref="CB128:CB134" si="65">IF(AND(C128&gt;0,AL128=""),1,IF(AL128&gt;C128,1,0))</f>
        <v>0</v>
      </c>
      <c r="CC128" s="583">
        <f t="shared" ref="CC128:CC134" si="66">IF(AND(C128&gt;0,AM128=""),1,IF(AM128&gt;C128,1,0))</f>
        <v>0</v>
      </c>
      <c r="CD128" s="583">
        <f t="shared" ref="CD128:CD134" si="67">IF((AH128+AI128+AJ128+AK128)&gt;C128,1,0)</f>
        <v>0</v>
      </c>
    </row>
    <row r="129" spans="1:82" x14ac:dyDescent="0.35">
      <c r="A129" s="2270"/>
      <c r="B129" s="771" t="s">
        <v>340</v>
      </c>
      <c r="C129" s="52"/>
      <c r="D129" s="772">
        <f t="shared" si="60"/>
        <v>0</v>
      </c>
      <c r="E129" s="727">
        <f t="shared" si="60"/>
        <v>0</v>
      </c>
      <c r="F129" s="584"/>
      <c r="G129" s="606"/>
      <c r="H129" s="584"/>
      <c r="I129" s="606"/>
      <c r="J129" s="584"/>
      <c r="K129" s="606"/>
      <c r="L129" s="584"/>
      <c r="M129" s="606"/>
      <c r="N129" s="584"/>
      <c r="O129" s="606"/>
      <c r="P129" s="584"/>
      <c r="Q129" s="606"/>
      <c r="R129" s="584"/>
      <c r="S129" s="606"/>
      <c r="T129" s="584"/>
      <c r="U129" s="606"/>
      <c r="V129" s="584"/>
      <c r="W129" s="606"/>
      <c r="X129" s="584"/>
      <c r="Y129" s="606"/>
      <c r="Z129" s="584"/>
      <c r="AA129" s="606"/>
      <c r="AB129" s="584"/>
      <c r="AC129" s="606"/>
      <c r="AD129" s="584"/>
      <c r="AE129" s="606"/>
      <c r="AF129" s="584"/>
      <c r="AG129" s="729"/>
      <c r="AH129" s="802"/>
      <c r="AI129" s="731"/>
      <c r="AJ129" s="731"/>
      <c r="AK129" s="803"/>
      <c r="AL129" s="606"/>
      <c r="AM129" s="731"/>
      <c r="AN129" t="str">
        <f t="shared" si="61"/>
        <v/>
      </c>
      <c r="BQ129" s="581" t="str">
        <f t="shared" si="62"/>
        <v/>
      </c>
      <c r="BR129" s="581" t="str">
        <f t="shared" si="63"/>
        <v/>
      </c>
      <c r="BS129" s="801" t="str">
        <f t="shared" si="64"/>
        <v/>
      </c>
      <c r="BT129"/>
      <c r="BU129"/>
      <c r="BV129"/>
      <c r="BW129"/>
      <c r="BX129"/>
      <c r="BZ129"/>
      <c r="CA129"/>
      <c r="CB129" s="583">
        <f t="shared" si="65"/>
        <v>0</v>
      </c>
      <c r="CC129" s="583">
        <f t="shared" si="66"/>
        <v>0</v>
      </c>
      <c r="CD129" s="583">
        <f t="shared" si="67"/>
        <v>0</v>
      </c>
    </row>
    <row r="130" spans="1:82" x14ac:dyDescent="0.35">
      <c r="A130" s="2270"/>
      <c r="B130" s="771" t="s">
        <v>341</v>
      </c>
      <c r="C130" s="52"/>
      <c r="D130" s="772">
        <f t="shared" si="60"/>
        <v>0</v>
      </c>
      <c r="E130" s="727">
        <f t="shared" si="60"/>
        <v>0</v>
      </c>
      <c r="F130" s="584"/>
      <c r="G130" s="606"/>
      <c r="H130" s="584"/>
      <c r="I130" s="606"/>
      <c r="J130" s="584"/>
      <c r="K130" s="606"/>
      <c r="L130" s="584"/>
      <c r="M130" s="606"/>
      <c r="N130" s="584"/>
      <c r="O130" s="606"/>
      <c r="P130" s="584"/>
      <c r="Q130" s="606"/>
      <c r="R130" s="584"/>
      <c r="S130" s="606"/>
      <c r="T130" s="584"/>
      <c r="U130" s="606"/>
      <c r="V130" s="584"/>
      <c r="W130" s="606"/>
      <c r="X130" s="584"/>
      <c r="Y130" s="606"/>
      <c r="Z130" s="584"/>
      <c r="AA130" s="606"/>
      <c r="AB130" s="584"/>
      <c r="AC130" s="606"/>
      <c r="AD130" s="584"/>
      <c r="AE130" s="606"/>
      <c r="AF130" s="584"/>
      <c r="AG130" s="729"/>
      <c r="AH130" s="802"/>
      <c r="AI130" s="731"/>
      <c r="AJ130" s="731"/>
      <c r="AK130" s="803"/>
      <c r="AL130" s="606"/>
      <c r="AM130" s="731"/>
      <c r="AN130" t="str">
        <f t="shared" si="61"/>
        <v/>
      </c>
      <c r="BQ130" s="581" t="str">
        <f t="shared" si="62"/>
        <v/>
      </c>
      <c r="BR130" s="581" t="str">
        <f t="shared" si="63"/>
        <v/>
      </c>
      <c r="BS130" s="801" t="str">
        <f t="shared" si="64"/>
        <v/>
      </c>
      <c r="BT130"/>
      <c r="BU130"/>
      <c r="BV130"/>
      <c r="BW130"/>
      <c r="BX130"/>
      <c r="BZ130"/>
      <c r="CA130"/>
      <c r="CB130" s="583">
        <f t="shared" si="65"/>
        <v>0</v>
      </c>
      <c r="CC130" s="583">
        <f t="shared" si="66"/>
        <v>0</v>
      </c>
      <c r="CD130" s="583">
        <f t="shared" si="67"/>
        <v>0</v>
      </c>
    </row>
    <row r="131" spans="1:82" ht="21.5" x14ac:dyDescent="0.35">
      <c r="A131" s="2270"/>
      <c r="B131" s="773" t="s">
        <v>342</v>
      </c>
      <c r="C131" s="774"/>
      <c r="D131" s="772">
        <f t="shared" si="60"/>
        <v>0</v>
      </c>
      <c r="E131" s="727">
        <f t="shared" si="60"/>
        <v>0</v>
      </c>
      <c r="F131" s="584"/>
      <c r="G131" s="606"/>
      <c r="H131" s="584"/>
      <c r="I131" s="606"/>
      <c r="J131" s="584"/>
      <c r="K131" s="606"/>
      <c r="L131" s="584"/>
      <c r="M131" s="606"/>
      <c r="N131" s="584"/>
      <c r="O131" s="606"/>
      <c r="P131" s="584"/>
      <c r="Q131" s="606"/>
      <c r="R131" s="584"/>
      <c r="S131" s="606"/>
      <c r="T131" s="584"/>
      <c r="U131" s="606"/>
      <c r="V131" s="584"/>
      <c r="W131" s="606"/>
      <c r="X131" s="584"/>
      <c r="Y131" s="606"/>
      <c r="Z131" s="584"/>
      <c r="AA131" s="606"/>
      <c r="AB131" s="584"/>
      <c r="AC131" s="606"/>
      <c r="AD131" s="584"/>
      <c r="AE131" s="606"/>
      <c r="AF131" s="584"/>
      <c r="AG131" s="729"/>
      <c r="AH131" s="802"/>
      <c r="AI131" s="731"/>
      <c r="AJ131" s="731"/>
      <c r="AK131" s="803"/>
      <c r="AL131" s="606"/>
      <c r="AM131" s="731"/>
      <c r="AN131" t="str">
        <f t="shared" si="61"/>
        <v/>
      </c>
      <c r="BQ131" s="581" t="str">
        <f t="shared" si="62"/>
        <v/>
      </c>
      <c r="BR131" s="581" t="str">
        <f t="shared" si="63"/>
        <v/>
      </c>
      <c r="BS131" s="801" t="str">
        <f t="shared" si="64"/>
        <v/>
      </c>
      <c r="BT131"/>
      <c r="BU131"/>
      <c r="BV131"/>
      <c r="BW131"/>
      <c r="BX131"/>
      <c r="BZ131"/>
      <c r="CA131"/>
      <c r="CB131" s="583">
        <f t="shared" si="65"/>
        <v>0</v>
      </c>
      <c r="CC131" s="583">
        <f t="shared" si="66"/>
        <v>0</v>
      </c>
      <c r="CD131" s="583">
        <f t="shared" si="67"/>
        <v>0</v>
      </c>
    </row>
    <row r="132" spans="1:82" x14ac:dyDescent="0.35">
      <c r="A132" s="2270"/>
      <c r="B132" s="773" t="s">
        <v>343</v>
      </c>
      <c r="C132" s="774"/>
      <c r="D132" s="772">
        <f t="shared" si="60"/>
        <v>0</v>
      </c>
      <c r="E132" s="727">
        <f t="shared" si="60"/>
        <v>0</v>
      </c>
      <c r="F132" s="775"/>
      <c r="G132" s="610"/>
      <c r="H132" s="775"/>
      <c r="I132" s="610"/>
      <c r="J132" s="775"/>
      <c r="K132" s="610"/>
      <c r="L132" s="775"/>
      <c r="M132" s="610"/>
      <c r="N132" s="775"/>
      <c r="O132" s="610"/>
      <c r="P132" s="775"/>
      <c r="Q132" s="610"/>
      <c r="R132" s="775"/>
      <c r="S132" s="610"/>
      <c r="T132" s="775"/>
      <c r="U132" s="610"/>
      <c r="V132" s="775"/>
      <c r="W132" s="610"/>
      <c r="X132" s="775"/>
      <c r="Y132" s="610"/>
      <c r="Z132" s="775"/>
      <c r="AA132" s="610"/>
      <c r="AB132" s="775"/>
      <c r="AC132" s="610"/>
      <c r="AD132" s="775"/>
      <c r="AE132" s="610"/>
      <c r="AF132" s="775"/>
      <c r="AG132" s="804"/>
      <c r="AH132" s="805"/>
      <c r="AI132" s="777"/>
      <c r="AJ132" s="777"/>
      <c r="AK132" s="804"/>
      <c r="AL132" s="610"/>
      <c r="AM132" s="777"/>
      <c r="AN132" t="str">
        <f t="shared" si="61"/>
        <v/>
      </c>
      <c r="BQ132" s="581" t="str">
        <f t="shared" si="62"/>
        <v/>
      </c>
      <c r="BR132" s="581" t="str">
        <f t="shared" si="63"/>
        <v/>
      </c>
      <c r="BS132" s="801" t="str">
        <f t="shared" si="64"/>
        <v/>
      </c>
      <c r="BT132"/>
      <c r="BU132"/>
      <c r="BV132"/>
      <c r="BW132"/>
      <c r="BX132"/>
      <c r="BZ132"/>
      <c r="CA132"/>
      <c r="CB132" s="583">
        <f t="shared" si="65"/>
        <v>0</v>
      </c>
      <c r="CC132" s="583">
        <f t="shared" si="66"/>
        <v>0</v>
      </c>
      <c r="CD132" s="583">
        <f t="shared" si="67"/>
        <v>0</v>
      </c>
    </row>
    <row r="133" spans="1:82" x14ac:dyDescent="0.35">
      <c r="A133" s="2270"/>
      <c r="B133" s="778" t="s">
        <v>344</v>
      </c>
      <c r="C133" s="779"/>
      <c r="D133" s="772">
        <f t="shared" si="60"/>
        <v>0</v>
      </c>
      <c r="E133" s="727">
        <f t="shared" si="60"/>
        <v>0</v>
      </c>
      <c r="F133" s="775"/>
      <c r="G133" s="610"/>
      <c r="H133" s="775"/>
      <c r="I133" s="610"/>
      <c r="J133" s="775"/>
      <c r="K133" s="610"/>
      <c r="L133" s="775"/>
      <c r="M133" s="610"/>
      <c r="N133" s="775"/>
      <c r="O133" s="610"/>
      <c r="P133" s="775"/>
      <c r="Q133" s="610"/>
      <c r="R133" s="775"/>
      <c r="S133" s="610"/>
      <c r="T133" s="775"/>
      <c r="U133" s="610"/>
      <c r="V133" s="775"/>
      <c r="W133" s="610"/>
      <c r="X133" s="775"/>
      <c r="Y133" s="610"/>
      <c r="Z133" s="775"/>
      <c r="AA133" s="610"/>
      <c r="AB133" s="775"/>
      <c r="AC133" s="610"/>
      <c r="AD133" s="775"/>
      <c r="AE133" s="610"/>
      <c r="AF133" s="775"/>
      <c r="AG133" s="804"/>
      <c r="AH133" s="805"/>
      <c r="AI133" s="777"/>
      <c r="AJ133" s="777"/>
      <c r="AK133" s="804"/>
      <c r="AL133" s="610"/>
      <c r="AM133" s="777"/>
      <c r="AN133" t="str">
        <f>BQ133&amp;BR133&amp;BS133</f>
        <v/>
      </c>
      <c r="BQ133" s="581" t="str">
        <f t="shared" si="62"/>
        <v/>
      </c>
      <c r="BR133" s="581" t="str">
        <f t="shared" si="63"/>
        <v/>
      </c>
      <c r="BS133" s="801" t="str">
        <f t="shared" si="64"/>
        <v/>
      </c>
      <c r="BT133"/>
      <c r="BU133"/>
      <c r="BV133"/>
      <c r="BW133"/>
      <c r="BX133"/>
      <c r="BZ133"/>
      <c r="CA133"/>
      <c r="CB133" s="583">
        <f t="shared" si="65"/>
        <v>0</v>
      </c>
      <c r="CC133" s="583">
        <f t="shared" si="66"/>
        <v>0</v>
      </c>
      <c r="CD133" s="583">
        <f t="shared" si="67"/>
        <v>0</v>
      </c>
    </row>
    <row r="134" spans="1:82" x14ac:dyDescent="0.35">
      <c r="A134" s="2217"/>
      <c r="B134" s="780" t="s">
        <v>345</v>
      </c>
      <c r="C134" s="781"/>
      <c r="D134" s="806">
        <f t="shared" si="60"/>
        <v>0</v>
      </c>
      <c r="E134" s="733">
        <f t="shared" si="60"/>
        <v>0</v>
      </c>
      <c r="F134" s="589"/>
      <c r="G134" s="613"/>
      <c r="H134" s="589"/>
      <c r="I134" s="613"/>
      <c r="J134" s="589"/>
      <c r="K134" s="613"/>
      <c r="L134" s="589"/>
      <c r="M134" s="613"/>
      <c r="N134" s="589"/>
      <c r="O134" s="613"/>
      <c r="P134" s="589"/>
      <c r="Q134" s="613"/>
      <c r="R134" s="589"/>
      <c r="S134" s="613"/>
      <c r="T134" s="589"/>
      <c r="U134" s="613"/>
      <c r="V134" s="589"/>
      <c r="W134" s="613"/>
      <c r="X134" s="589"/>
      <c r="Y134" s="613"/>
      <c r="Z134" s="589"/>
      <c r="AA134" s="613"/>
      <c r="AB134" s="589"/>
      <c r="AC134" s="613"/>
      <c r="AD134" s="589"/>
      <c r="AE134" s="613"/>
      <c r="AF134" s="589"/>
      <c r="AG134" s="735"/>
      <c r="AH134" s="807"/>
      <c r="AI134" s="784"/>
      <c r="AJ134" s="784"/>
      <c r="AK134" s="735"/>
      <c r="AL134" s="613"/>
      <c r="AM134" s="784"/>
      <c r="AN134" t="str">
        <f t="shared" si="61"/>
        <v/>
      </c>
      <c r="BQ134" s="581" t="str">
        <f t="shared" si="62"/>
        <v/>
      </c>
      <c r="BR134" s="581" t="str">
        <f t="shared" si="63"/>
        <v/>
      </c>
      <c r="BS134" s="801" t="str">
        <f t="shared" si="64"/>
        <v/>
      </c>
      <c r="BT134"/>
      <c r="BU134"/>
      <c r="BV134"/>
      <c r="BW134"/>
      <c r="BX134"/>
      <c r="BZ134"/>
      <c r="CA134"/>
      <c r="CB134" s="583">
        <f t="shared" si="65"/>
        <v>0</v>
      </c>
      <c r="CC134" s="583">
        <f t="shared" si="66"/>
        <v>0</v>
      </c>
      <c r="CD134" s="583">
        <f t="shared" si="67"/>
        <v>0</v>
      </c>
    </row>
    <row r="135" spans="1:82" s="617" customFormat="1" ht="18" customHeight="1" x14ac:dyDescent="0.3">
      <c r="A135" s="700" t="s">
        <v>354</v>
      </c>
      <c r="B135" s="700"/>
      <c r="C135" s="616"/>
      <c r="D135" s="616"/>
      <c r="E135" s="616"/>
      <c r="F135" s="616"/>
      <c r="G135" s="616"/>
      <c r="H135" s="616"/>
      <c r="I135" s="616"/>
      <c r="J135" s="616"/>
      <c r="K135" s="616"/>
      <c r="L135" s="616"/>
      <c r="M135" s="616"/>
      <c r="N135" s="616"/>
      <c r="O135" s="616"/>
      <c r="P135" s="616"/>
      <c r="Q135" s="616"/>
      <c r="R135" s="616"/>
      <c r="S135" s="616"/>
      <c r="T135" s="616"/>
      <c r="U135" s="616"/>
      <c r="V135" s="616"/>
      <c r="W135" s="616"/>
      <c r="X135" s="616"/>
      <c r="Y135" s="616"/>
      <c r="Z135" s="616"/>
      <c r="AA135" s="616"/>
      <c r="AB135" s="616"/>
      <c r="AC135" s="616"/>
      <c r="AD135" s="616"/>
      <c r="AE135" s="616"/>
      <c r="AF135" s="616"/>
      <c r="AG135" s="616"/>
      <c r="AH135" s="616"/>
      <c r="AI135" s="616"/>
      <c r="AJ135" s="616"/>
      <c r="AK135" s="616"/>
      <c r="AL135" s="616"/>
      <c r="AM135" s="616"/>
      <c r="AN135" s="616"/>
      <c r="AO135" s="616"/>
      <c r="AP135" s="616"/>
      <c r="AQ135" s="616"/>
      <c r="AR135" s="616"/>
    </row>
    <row r="136" spans="1:82" ht="15" customHeight="1" x14ac:dyDescent="0.35">
      <c r="A136" s="2210" t="s">
        <v>294</v>
      </c>
      <c r="B136" s="2176"/>
      <c r="C136" s="2210" t="s">
        <v>36</v>
      </c>
      <c r="D136" s="2280"/>
      <c r="E136" s="2176"/>
      <c r="F136" s="2241" t="s">
        <v>9</v>
      </c>
      <c r="G136" s="2257"/>
      <c r="H136" s="2257"/>
      <c r="I136" s="2257"/>
      <c r="J136" s="2257"/>
      <c r="K136" s="2257"/>
      <c r="L136" s="2257"/>
      <c r="M136" s="2257"/>
      <c r="N136" s="2257"/>
      <c r="O136" s="2257"/>
      <c r="P136" s="2257"/>
      <c r="Q136" s="2257"/>
      <c r="R136" s="2257"/>
      <c r="S136" s="2257"/>
      <c r="T136" s="2257"/>
      <c r="U136" s="2257"/>
      <c r="V136" s="2257"/>
      <c r="W136" s="2257"/>
      <c r="X136" s="2257"/>
      <c r="Y136" s="2257"/>
      <c r="Z136" s="2257"/>
      <c r="AA136" s="2257"/>
      <c r="AB136" s="2257"/>
      <c r="AC136" s="2257"/>
      <c r="AD136" s="2257"/>
      <c r="AE136" s="2257"/>
      <c r="AF136" s="2257"/>
      <c r="AG136" s="2257"/>
      <c r="AH136" s="2257"/>
      <c r="AI136" s="2257"/>
      <c r="AJ136" s="2257"/>
      <c r="AK136" s="2257"/>
      <c r="AL136" s="2257"/>
      <c r="AM136" s="2243"/>
      <c r="AN136" s="2284" t="s">
        <v>348</v>
      </c>
      <c r="AO136" s="2285"/>
      <c r="AP136" s="2286"/>
      <c r="AQ136" s="2220" t="s">
        <v>10</v>
      </c>
      <c r="AR136" s="2220" t="s">
        <v>11</v>
      </c>
      <c r="BQ136"/>
      <c r="BR136"/>
      <c r="BS136"/>
      <c r="BT136"/>
      <c r="BU136"/>
      <c r="BV136"/>
      <c r="BW136"/>
      <c r="BX136"/>
      <c r="BZ136"/>
      <c r="CA136"/>
      <c r="CB136"/>
    </row>
    <row r="137" spans="1:82" ht="15" customHeight="1" x14ac:dyDescent="0.35">
      <c r="A137" s="2177"/>
      <c r="B137" s="2178"/>
      <c r="C137" s="2177"/>
      <c r="D137" s="2266"/>
      <c r="E137" s="2178"/>
      <c r="F137" s="2241" t="s">
        <v>329</v>
      </c>
      <c r="G137" s="2242"/>
      <c r="H137" s="2241" t="s">
        <v>330</v>
      </c>
      <c r="I137" s="2242"/>
      <c r="J137" s="2241" t="s">
        <v>355</v>
      </c>
      <c r="K137" s="2242"/>
      <c r="L137" s="2241" t="s">
        <v>205</v>
      </c>
      <c r="M137" s="2242"/>
      <c r="N137" s="2181" t="s">
        <v>206</v>
      </c>
      <c r="O137" s="2268"/>
      <c r="P137" s="2181" t="s">
        <v>21</v>
      </c>
      <c r="Q137" s="2268"/>
      <c r="R137" s="2181" t="s">
        <v>22</v>
      </c>
      <c r="S137" s="2268"/>
      <c r="T137" s="2181" t="s">
        <v>23</v>
      </c>
      <c r="U137" s="2268"/>
      <c r="V137" s="2181" t="s">
        <v>24</v>
      </c>
      <c r="W137" s="2268"/>
      <c r="X137" s="2181" t="s">
        <v>25</v>
      </c>
      <c r="Y137" s="2268"/>
      <c r="Z137" s="2181" t="s">
        <v>26</v>
      </c>
      <c r="AA137" s="2268"/>
      <c r="AB137" s="2181" t="s">
        <v>27</v>
      </c>
      <c r="AC137" s="2268"/>
      <c r="AD137" s="2181" t="s">
        <v>28</v>
      </c>
      <c r="AE137" s="2268"/>
      <c r="AF137" s="2241" t="s">
        <v>29</v>
      </c>
      <c r="AG137" s="2242"/>
      <c r="AH137" s="2241" t="s">
        <v>30</v>
      </c>
      <c r="AI137" s="2242"/>
      <c r="AJ137" s="2241" t="s">
        <v>31</v>
      </c>
      <c r="AK137" s="2242"/>
      <c r="AL137" s="2241" t="s">
        <v>32</v>
      </c>
      <c r="AM137" s="2243"/>
      <c r="AN137" s="2287" t="s">
        <v>356</v>
      </c>
      <c r="AO137" s="2212" t="s">
        <v>357</v>
      </c>
      <c r="AP137" s="2289" t="s">
        <v>351</v>
      </c>
      <c r="AQ137" s="2267"/>
      <c r="AR137" s="2267"/>
      <c r="BQ137"/>
      <c r="BR137"/>
      <c r="BS137"/>
      <c r="BT137"/>
      <c r="BU137"/>
      <c r="BV137"/>
      <c r="BW137"/>
      <c r="BX137"/>
      <c r="BZ137"/>
      <c r="CA137"/>
      <c r="CB137"/>
    </row>
    <row r="138" spans="1:82" ht="15" customHeight="1" x14ac:dyDescent="0.35">
      <c r="A138" s="2233"/>
      <c r="B138" s="2234"/>
      <c r="C138" s="572" t="s">
        <v>33</v>
      </c>
      <c r="D138" s="709" t="s">
        <v>34</v>
      </c>
      <c r="E138" s="712" t="s">
        <v>35</v>
      </c>
      <c r="F138" s="711" t="s">
        <v>34</v>
      </c>
      <c r="G138" s="793" t="s">
        <v>35</v>
      </c>
      <c r="H138" s="711" t="s">
        <v>34</v>
      </c>
      <c r="I138" s="793" t="s">
        <v>35</v>
      </c>
      <c r="J138" s="711" t="s">
        <v>34</v>
      </c>
      <c r="K138" s="793" t="s">
        <v>35</v>
      </c>
      <c r="L138" s="711" t="s">
        <v>34</v>
      </c>
      <c r="M138" s="793" t="s">
        <v>35</v>
      </c>
      <c r="N138" s="711" t="s">
        <v>34</v>
      </c>
      <c r="O138" s="793" t="s">
        <v>35</v>
      </c>
      <c r="P138" s="711" t="s">
        <v>34</v>
      </c>
      <c r="Q138" s="793" t="s">
        <v>35</v>
      </c>
      <c r="R138" s="711" t="s">
        <v>34</v>
      </c>
      <c r="S138" s="793" t="s">
        <v>35</v>
      </c>
      <c r="T138" s="711" t="s">
        <v>34</v>
      </c>
      <c r="U138" s="793" t="s">
        <v>35</v>
      </c>
      <c r="V138" s="711" t="s">
        <v>34</v>
      </c>
      <c r="W138" s="793" t="s">
        <v>35</v>
      </c>
      <c r="X138" s="711" t="s">
        <v>34</v>
      </c>
      <c r="Y138" s="793" t="s">
        <v>35</v>
      </c>
      <c r="Z138" s="711" t="s">
        <v>34</v>
      </c>
      <c r="AA138" s="793" t="s">
        <v>35</v>
      </c>
      <c r="AB138" s="711" t="s">
        <v>34</v>
      </c>
      <c r="AC138" s="793" t="s">
        <v>35</v>
      </c>
      <c r="AD138" s="711" t="s">
        <v>34</v>
      </c>
      <c r="AE138" s="793" t="s">
        <v>35</v>
      </c>
      <c r="AF138" s="711" t="s">
        <v>34</v>
      </c>
      <c r="AG138" s="793" t="s">
        <v>35</v>
      </c>
      <c r="AH138" s="711" t="s">
        <v>34</v>
      </c>
      <c r="AI138" s="793" t="s">
        <v>35</v>
      </c>
      <c r="AJ138" s="711" t="s">
        <v>34</v>
      </c>
      <c r="AK138" s="793" t="s">
        <v>35</v>
      </c>
      <c r="AL138" s="711" t="s">
        <v>34</v>
      </c>
      <c r="AM138" s="794" t="s">
        <v>35</v>
      </c>
      <c r="AN138" s="2288"/>
      <c r="AO138" s="2180"/>
      <c r="AP138" s="2290"/>
      <c r="AQ138" s="2185"/>
      <c r="AR138" s="2185"/>
      <c r="BQ138"/>
      <c r="BR138"/>
      <c r="BS138"/>
      <c r="BT138"/>
      <c r="BU138"/>
      <c r="BV138"/>
      <c r="BW138"/>
      <c r="BX138"/>
      <c r="BZ138"/>
      <c r="CA138"/>
      <c r="CB138"/>
    </row>
    <row r="139" spans="1:82" ht="15" customHeight="1" x14ac:dyDescent="0.35">
      <c r="A139" s="2253" t="s">
        <v>358</v>
      </c>
      <c r="B139" s="2291"/>
      <c r="C139" s="808"/>
      <c r="D139" s="809">
        <f>SUM(F139+H139+J139+L139+N139+P139+R139+T139+V139+X139+Z139+AB139+AD139+AF139+AH139+AJ139+AL139)</f>
        <v>0</v>
      </c>
      <c r="E139" s="810">
        <f>SUM(G139+I139+K139+M139+O139+Q139+S139+U139+W139+Y139+AA139+AC139+AE139+AG139+AI139+AK139+AM139)</f>
        <v>0</v>
      </c>
      <c r="F139" s="576"/>
      <c r="G139" s="756"/>
      <c r="H139" s="576"/>
      <c r="I139" s="756"/>
      <c r="J139" s="576"/>
      <c r="K139" s="756"/>
      <c r="L139" s="576"/>
      <c r="M139" s="756"/>
      <c r="N139" s="576"/>
      <c r="O139" s="756"/>
      <c r="P139" s="576"/>
      <c r="Q139" s="756"/>
      <c r="R139" s="576"/>
      <c r="S139" s="756"/>
      <c r="T139" s="576"/>
      <c r="U139" s="756"/>
      <c r="V139" s="576"/>
      <c r="W139" s="756"/>
      <c r="X139" s="576"/>
      <c r="Y139" s="756"/>
      <c r="Z139" s="576"/>
      <c r="AA139" s="756"/>
      <c r="AB139" s="576"/>
      <c r="AC139" s="756"/>
      <c r="AD139" s="576"/>
      <c r="AE139" s="756"/>
      <c r="AF139" s="576"/>
      <c r="AG139" s="756"/>
      <c r="AH139" s="576"/>
      <c r="AI139" s="756"/>
      <c r="AJ139" s="576"/>
      <c r="AK139" s="756"/>
      <c r="AL139" s="576"/>
      <c r="AM139" s="721"/>
      <c r="AN139" s="811"/>
      <c r="AO139" s="812"/>
      <c r="AP139" s="812"/>
      <c r="AQ139" s="756"/>
      <c r="AR139" s="723"/>
      <c r="AS139" t="str">
        <f>BQ139&amp;BR139</f>
        <v/>
      </c>
      <c r="BQ139" s="581" t="str">
        <f>IF(AND(C139&gt;0,AQ139=""),"  * No olvide digitar la variable Pueblos originarios. Digite Cero si no tiene.",IF(AQ139&gt;C139,"  * La variable Pueblos originarios No puede ser mayor al Total.",""))</f>
        <v/>
      </c>
      <c r="BR139" s="581" t="str">
        <f>IF(AND(C139&gt;0,AR139=""),"  * No olvide digitar la variable Migrantes. Digite Cero si no tiene.",IF(AR139&gt;C139,"  * La variable Migrantes No puede ser mayor al Total.",""))</f>
        <v/>
      </c>
      <c r="BZ139"/>
      <c r="CA139"/>
      <c r="CB139" s="583">
        <f>IF(AND(C139&gt;0,AQ139=""),1,IF(AQ139&gt;C139,1,0))</f>
        <v>0</v>
      </c>
      <c r="CC139" s="583">
        <f>IF(AND(C139&gt;0,AR139=""),1,IF(AR139&gt;C139,1,0))</f>
        <v>0</v>
      </c>
      <c r="CD139" s="583"/>
    </row>
    <row r="140" spans="1:82" ht="15" customHeight="1" x14ac:dyDescent="0.35">
      <c r="A140" s="2208" t="s">
        <v>359</v>
      </c>
      <c r="B140" s="2209"/>
      <c r="C140" s="813"/>
      <c r="D140" s="782">
        <f t="shared" ref="D140:E143" si="68">SUM(F140+H140+J140+L140+N140+P140+R140+T140+V140+X140+Z140+AB140+AD140+AF140+AH140+AJ140+AL140)</f>
        <v>0</v>
      </c>
      <c r="E140" s="814">
        <f>SUM(G140+I140+K140+M140+O140+Q140+S140+U140+W140+Y140+AA140+AC140+AE140+AG140+AI140+AK140+AM140)</f>
        <v>0</v>
      </c>
      <c r="F140" s="775"/>
      <c r="G140" s="610"/>
      <c r="H140" s="775"/>
      <c r="I140" s="610"/>
      <c r="J140" s="775"/>
      <c r="K140" s="610"/>
      <c r="L140" s="775"/>
      <c r="M140" s="610"/>
      <c r="N140" s="775"/>
      <c r="O140" s="610"/>
      <c r="P140" s="775"/>
      <c r="Q140" s="610"/>
      <c r="R140" s="775"/>
      <c r="S140" s="610"/>
      <c r="T140" s="775"/>
      <c r="U140" s="610"/>
      <c r="V140" s="775"/>
      <c r="W140" s="610"/>
      <c r="X140" s="775"/>
      <c r="Y140" s="610"/>
      <c r="Z140" s="775"/>
      <c r="AA140" s="610"/>
      <c r="AB140" s="775"/>
      <c r="AC140" s="610"/>
      <c r="AD140" s="775"/>
      <c r="AE140" s="610"/>
      <c r="AF140" s="775"/>
      <c r="AG140" s="610"/>
      <c r="AH140" s="775"/>
      <c r="AI140" s="610"/>
      <c r="AJ140" s="775"/>
      <c r="AK140" s="610"/>
      <c r="AL140" s="775"/>
      <c r="AM140" s="804"/>
      <c r="AN140" s="811"/>
      <c r="AO140" s="812"/>
      <c r="AP140" s="812"/>
      <c r="AQ140" s="610"/>
      <c r="AR140" s="777"/>
      <c r="AS140" t="str">
        <f t="shared" ref="AS140:AS143" si="69">BQ140&amp;BR140</f>
        <v/>
      </c>
      <c r="BQ140" s="581" t="str">
        <f t="shared" ref="BQ140:BQ143" si="70">IF(AND(C140&gt;0,AQ140=""),"  * No olvide digitar la variable Pueblos originarios. Digite Cero si no tiene.",IF(AQ140&gt;C140,"  * La variable Pueblos originarios No puede ser mayor al Total.",""))</f>
        <v/>
      </c>
      <c r="BR140" s="581" t="str">
        <f t="shared" ref="BR140:BR143" si="71">IF(AND(C140&gt;0,AR140=""),"  * No olvide digitar la variable Migrantes. Digite Cero si no tiene.",IF(AR140&gt;C140,"  * La variable Migrantes No puede ser mayor al Total.",""))</f>
        <v/>
      </c>
      <c r="BZ140"/>
      <c r="CA140"/>
      <c r="CB140" s="583">
        <f t="shared" ref="CB140:CB143" si="72">IF(AND(C140&gt;0,AQ140=""),1,IF(AQ140&gt;C140,1,0))</f>
        <v>0</v>
      </c>
      <c r="CC140" s="583">
        <f t="shared" ref="CC140:CC143" si="73">IF(AND(C140&gt;0,AR140=""),1,IF(AR140&gt;C140,1,0))</f>
        <v>0</v>
      </c>
      <c r="CD140" s="583"/>
    </row>
    <row r="141" spans="1:82" ht="15" customHeight="1" x14ac:dyDescent="0.35">
      <c r="A141" s="2216" t="s">
        <v>360</v>
      </c>
      <c r="B141" s="767" t="s">
        <v>361</v>
      </c>
      <c r="C141" s="815"/>
      <c r="D141" s="809">
        <f t="shared" si="68"/>
        <v>0</v>
      </c>
      <c r="E141" s="810">
        <f t="shared" si="68"/>
        <v>0</v>
      </c>
      <c r="F141" s="576"/>
      <c r="G141" s="756"/>
      <c r="H141" s="576"/>
      <c r="I141" s="756"/>
      <c r="J141" s="576"/>
      <c r="K141" s="756"/>
      <c r="L141" s="576"/>
      <c r="M141" s="756"/>
      <c r="N141" s="576"/>
      <c r="O141" s="756"/>
      <c r="P141" s="576"/>
      <c r="Q141" s="756"/>
      <c r="R141" s="576"/>
      <c r="S141" s="756"/>
      <c r="T141" s="576"/>
      <c r="U141" s="756"/>
      <c r="V141" s="576"/>
      <c r="W141" s="756"/>
      <c r="X141" s="576"/>
      <c r="Y141" s="756"/>
      <c r="Z141" s="576"/>
      <c r="AA141" s="756"/>
      <c r="AB141" s="576"/>
      <c r="AC141" s="756"/>
      <c r="AD141" s="576"/>
      <c r="AE141" s="756"/>
      <c r="AF141" s="576"/>
      <c r="AG141" s="756"/>
      <c r="AH141" s="576"/>
      <c r="AI141" s="756"/>
      <c r="AJ141" s="576"/>
      <c r="AK141" s="756"/>
      <c r="AL141" s="576"/>
      <c r="AM141" s="721"/>
      <c r="AN141" s="811"/>
      <c r="AO141" s="812"/>
      <c r="AP141" s="812"/>
      <c r="AQ141" s="756"/>
      <c r="AR141" s="723"/>
      <c r="AS141" t="str">
        <f t="shared" si="69"/>
        <v/>
      </c>
      <c r="BQ141" s="581" t="str">
        <f t="shared" si="70"/>
        <v/>
      </c>
      <c r="BR141" s="581" t="str">
        <f t="shared" si="71"/>
        <v/>
      </c>
      <c r="BZ141"/>
      <c r="CA141"/>
      <c r="CB141" s="583">
        <f t="shared" si="72"/>
        <v>0</v>
      </c>
      <c r="CC141" s="583">
        <f t="shared" si="73"/>
        <v>0</v>
      </c>
      <c r="CD141" s="583"/>
    </row>
    <row r="142" spans="1:82" ht="15" customHeight="1" x14ac:dyDescent="0.35">
      <c r="A142" s="2217"/>
      <c r="B142" s="780" t="s">
        <v>362</v>
      </c>
      <c r="C142" s="816"/>
      <c r="D142" s="806">
        <f>SUM(F142+H142+J142+L142+N142+P142+R142+T142+V142+X142+Z142+AB142+AD142+AF142+AH142+AJ142+AL142)</f>
        <v>0</v>
      </c>
      <c r="E142" s="817">
        <f t="shared" si="68"/>
        <v>0</v>
      </c>
      <c r="F142" s="589"/>
      <c r="G142" s="613"/>
      <c r="H142" s="589"/>
      <c r="I142" s="613"/>
      <c r="J142" s="589"/>
      <c r="K142" s="613"/>
      <c r="L142" s="589"/>
      <c r="M142" s="613"/>
      <c r="N142" s="589"/>
      <c r="O142" s="613"/>
      <c r="P142" s="589"/>
      <c r="Q142" s="613"/>
      <c r="R142" s="589"/>
      <c r="S142" s="613"/>
      <c r="T142" s="589"/>
      <c r="U142" s="613"/>
      <c r="V142" s="589"/>
      <c r="W142" s="613"/>
      <c r="X142" s="589"/>
      <c r="Y142" s="613"/>
      <c r="Z142" s="589"/>
      <c r="AA142" s="613"/>
      <c r="AB142" s="589"/>
      <c r="AC142" s="613"/>
      <c r="AD142" s="589"/>
      <c r="AE142" s="613"/>
      <c r="AF142" s="589"/>
      <c r="AG142" s="613"/>
      <c r="AH142" s="589"/>
      <c r="AI142" s="613"/>
      <c r="AJ142" s="589"/>
      <c r="AK142" s="613"/>
      <c r="AL142" s="589"/>
      <c r="AM142" s="735"/>
      <c r="AN142" s="811"/>
      <c r="AO142" s="812"/>
      <c r="AP142" s="812"/>
      <c r="AQ142" s="613"/>
      <c r="AR142" s="784"/>
      <c r="AS142" t="str">
        <f t="shared" si="69"/>
        <v/>
      </c>
      <c r="BQ142" s="581" t="str">
        <f t="shared" si="70"/>
        <v/>
      </c>
      <c r="BR142" s="581" t="str">
        <f t="shared" si="71"/>
        <v/>
      </c>
      <c r="BZ142"/>
      <c r="CA142"/>
      <c r="CB142" s="583">
        <f t="shared" si="72"/>
        <v>0</v>
      </c>
      <c r="CC142" s="583">
        <f t="shared" si="73"/>
        <v>0</v>
      </c>
      <c r="CD142" s="583"/>
    </row>
    <row r="143" spans="1:82" ht="15" customHeight="1" x14ac:dyDescent="0.35">
      <c r="A143" s="2297" t="s">
        <v>363</v>
      </c>
      <c r="B143" s="2298"/>
      <c r="C143" s="818"/>
      <c r="D143" s="819">
        <f t="shared" si="68"/>
        <v>0</v>
      </c>
      <c r="E143" s="820">
        <f>SUM(G143+I143+K143+M143+O143+Q143+S143+U143+W143+Y143+AA143+AC143+AE143+AG143+AI143+AK143+AM143)</f>
        <v>0</v>
      </c>
      <c r="F143" s="668"/>
      <c r="G143" s="673"/>
      <c r="H143" s="668"/>
      <c r="I143" s="673"/>
      <c r="J143" s="668"/>
      <c r="K143" s="673"/>
      <c r="L143" s="668"/>
      <c r="M143" s="673"/>
      <c r="N143" s="668"/>
      <c r="O143" s="673"/>
      <c r="P143" s="668"/>
      <c r="Q143" s="673"/>
      <c r="R143" s="668"/>
      <c r="S143" s="673"/>
      <c r="T143" s="668"/>
      <c r="U143" s="673"/>
      <c r="V143" s="668"/>
      <c r="W143" s="673"/>
      <c r="X143" s="668"/>
      <c r="Y143" s="673"/>
      <c r="Z143" s="668"/>
      <c r="AA143" s="673"/>
      <c r="AB143" s="668"/>
      <c r="AC143" s="673"/>
      <c r="AD143" s="668"/>
      <c r="AE143" s="673"/>
      <c r="AF143" s="668"/>
      <c r="AG143" s="673"/>
      <c r="AH143" s="668"/>
      <c r="AI143" s="673"/>
      <c r="AJ143" s="668"/>
      <c r="AK143" s="673"/>
      <c r="AL143" s="668"/>
      <c r="AM143" s="821"/>
      <c r="AN143" s="811"/>
      <c r="AO143" s="812"/>
      <c r="AP143" s="812"/>
      <c r="AQ143" s="673"/>
      <c r="AR143" s="822"/>
      <c r="AS143" t="str">
        <f t="shared" si="69"/>
        <v/>
      </c>
      <c r="BQ143" s="581" t="str">
        <f t="shared" si="70"/>
        <v/>
      </c>
      <c r="BR143" s="581" t="str">
        <f t="shared" si="71"/>
        <v/>
      </c>
      <c r="BZ143"/>
      <c r="CA143"/>
      <c r="CB143" s="583">
        <f t="shared" si="72"/>
        <v>0</v>
      </c>
      <c r="CC143" s="583">
        <f t="shared" si="73"/>
        <v>0</v>
      </c>
      <c r="CD143" s="583"/>
    </row>
    <row r="144" spans="1:82" s="617" customFormat="1" ht="18" customHeight="1" x14ac:dyDescent="0.3">
      <c r="A144" s="823" t="s">
        <v>364</v>
      </c>
      <c r="B144" s="823"/>
      <c r="C144" s="616"/>
      <c r="D144" s="616"/>
      <c r="E144" s="616"/>
      <c r="F144" s="616"/>
      <c r="G144" s="616"/>
      <c r="H144" s="616"/>
      <c r="I144" s="616"/>
      <c r="J144" s="616"/>
      <c r="K144" s="616"/>
      <c r="L144" s="616"/>
      <c r="M144" s="824"/>
      <c r="N144" s="825"/>
      <c r="O144" s="826"/>
    </row>
    <row r="145" spans="1:82" ht="15" customHeight="1" x14ac:dyDescent="0.35">
      <c r="A145" s="2299" t="s">
        <v>239</v>
      </c>
      <c r="B145" s="2176"/>
      <c r="C145" s="2292" t="s">
        <v>36</v>
      </c>
      <c r="D145" s="2300"/>
      <c r="E145" s="2293"/>
      <c r="F145" s="2292" t="s">
        <v>29</v>
      </c>
      <c r="G145" s="2293"/>
      <c r="H145" s="2292" t="s">
        <v>30</v>
      </c>
      <c r="I145" s="2293"/>
      <c r="J145" s="2292" t="s">
        <v>31</v>
      </c>
      <c r="K145" s="2293"/>
      <c r="L145" s="2292" t="s">
        <v>32</v>
      </c>
      <c r="M145" s="2294"/>
      <c r="N145" s="2295" t="s">
        <v>10</v>
      </c>
      <c r="O145" s="2295" t="s">
        <v>11</v>
      </c>
      <c r="BQ145"/>
      <c r="BR145"/>
      <c r="BS145"/>
      <c r="BT145"/>
      <c r="BU145"/>
      <c r="BV145"/>
      <c r="BW145"/>
      <c r="BX145"/>
      <c r="BZ145"/>
      <c r="CA145"/>
      <c r="CB145"/>
    </row>
    <row r="146" spans="1:82" ht="15" customHeight="1" x14ac:dyDescent="0.35">
      <c r="A146" s="2233"/>
      <c r="B146" s="2234"/>
      <c r="C146" s="572" t="s">
        <v>33</v>
      </c>
      <c r="D146" s="709" t="s">
        <v>34</v>
      </c>
      <c r="E146" s="827" t="s">
        <v>35</v>
      </c>
      <c r="F146" s="572" t="s">
        <v>34</v>
      </c>
      <c r="G146" s="827" t="s">
        <v>35</v>
      </c>
      <c r="H146" s="572" t="s">
        <v>34</v>
      </c>
      <c r="I146" s="827" t="s">
        <v>35</v>
      </c>
      <c r="J146" s="572" t="s">
        <v>34</v>
      </c>
      <c r="K146" s="827" t="s">
        <v>35</v>
      </c>
      <c r="L146" s="572" t="s">
        <v>34</v>
      </c>
      <c r="M146" s="828" t="s">
        <v>35</v>
      </c>
      <c r="N146" s="2295"/>
      <c r="O146" s="2295"/>
      <c r="BQ146"/>
      <c r="BR146"/>
      <c r="BS146"/>
      <c r="BT146"/>
      <c r="BU146"/>
      <c r="BV146"/>
      <c r="BW146"/>
      <c r="BX146"/>
      <c r="BZ146"/>
      <c r="CA146"/>
      <c r="CB146"/>
    </row>
    <row r="147" spans="1:82" ht="15" customHeight="1" x14ac:dyDescent="0.35">
      <c r="A147" s="2296" t="s">
        <v>365</v>
      </c>
      <c r="B147" s="767" t="s">
        <v>366</v>
      </c>
      <c r="C147" s="575"/>
      <c r="D147" s="809">
        <f t="shared" ref="D147:E149" si="74">SUM(F147+H147+J147+L147)</f>
        <v>0</v>
      </c>
      <c r="E147" s="810">
        <f t="shared" si="74"/>
        <v>0</v>
      </c>
      <c r="F147" s="662"/>
      <c r="G147" s="603"/>
      <c r="H147" s="662"/>
      <c r="I147" s="603"/>
      <c r="J147" s="662"/>
      <c r="K147" s="603"/>
      <c r="L147" s="662"/>
      <c r="M147" s="829"/>
      <c r="N147" s="830"/>
      <c r="O147" s="603"/>
      <c r="P147" t="str">
        <f>BQ147&amp;BR147</f>
        <v/>
      </c>
      <c r="BQ147" s="581" t="str">
        <f>IF(AND(C147&gt;0,N147=""),"  * No olvide digitar la variable Pueblos originarios. Digite Cero si no tiene.",IF(N147&gt;C147,"  * La variable Pueblos originarios No puede ser mayor al Total.",""))</f>
        <v/>
      </c>
      <c r="BR147" s="581" t="str">
        <f>IF(AND(C147&gt;0,O147=""),"  * No olvide digitar la variable Migrantes. Digite Cero si no tiene.",IF(O147&gt;C147,"  * La variable Pueblos Migrantes No puede ser mayor al Total.",""))</f>
        <v/>
      </c>
      <c r="BZ147"/>
      <c r="CA147"/>
      <c r="CB147" s="583">
        <f>IF(AND(C147&gt;0,N147=""),1,IF(N147&gt;C147,1,0))</f>
        <v>0</v>
      </c>
      <c r="CC147" s="583">
        <f>IF(AND(C147&gt;0,O147=""),1,IF(O147&gt;C147,1,0))</f>
        <v>0</v>
      </c>
      <c r="CD147" s="583"/>
    </row>
    <row r="148" spans="1:82" ht="15" customHeight="1" x14ac:dyDescent="0.35">
      <c r="A148" s="2270"/>
      <c r="B148" s="771" t="s">
        <v>367</v>
      </c>
      <c r="C148" s="831"/>
      <c r="D148" s="772">
        <f t="shared" si="74"/>
        <v>0</v>
      </c>
      <c r="E148" s="832">
        <f t="shared" si="74"/>
        <v>0</v>
      </c>
      <c r="F148" s="662"/>
      <c r="G148" s="603"/>
      <c r="H148" s="662"/>
      <c r="I148" s="603"/>
      <c r="J148" s="662"/>
      <c r="K148" s="603"/>
      <c r="L148" s="662"/>
      <c r="M148" s="829"/>
      <c r="N148" s="830"/>
      <c r="O148" s="603"/>
      <c r="P148" t="str">
        <f t="shared" ref="P148:P149" si="75">BQ148&amp;BR148</f>
        <v/>
      </c>
      <c r="BQ148" s="581" t="str">
        <f t="shared" ref="BQ148:BQ154" si="76">IF(AND(C148&gt;0,N148=""),"  * No olvide digitar la variable Pueblos originarios. Digite Cero si no tiene.",IF(N148&gt;C148,"  * La variable Pueblos originarios No puede ser mayor al Total.",""))</f>
        <v/>
      </c>
      <c r="BR148" s="581" t="str">
        <f t="shared" ref="BR148:BR154" si="77">IF(AND(C148&gt;0,O148=""),"  * No olvide digitar la variable Migrantes. Digite Cero si no tiene.",IF(O148&gt;C148,"  * La variable Pueblos Migrantes No puede ser mayor al Total.",""))</f>
        <v/>
      </c>
      <c r="BZ148"/>
      <c r="CA148"/>
      <c r="CB148" s="583">
        <f t="shared" ref="CB148:CB154" si="78">IF(AND(C148&gt;0,N148=""),1,IF(N148&gt;C148,1,0))</f>
        <v>0</v>
      </c>
      <c r="CC148" s="583">
        <f t="shared" ref="CC148:CC154" si="79">IF(AND(C148&gt;0,O148=""),1,IF(O148&gt;C148,1,0))</f>
        <v>0</v>
      </c>
      <c r="CD148" s="583"/>
    </row>
    <row r="149" spans="1:82" ht="15" customHeight="1" x14ac:dyDescent="0.35">
      <c r="A149" s="2270"/>
      <c r="B149" s="833" t="s">
        <v>368</v>
      </c>
      <c r="C149" s="834"/>
      <c r="D149" s="782">
        <f t="shared" si="74"/>
        <v>0</v>
      </c>
      <c r="E149" s="814">
        <f t="shared" si="74"/>
        <v>0</v>
      </c>
      <c r="F149" s="662"/>
      <c r="G149" s="603"/>
      <c r="H149" s="662"/>
      <c r="I149" s="603"/>
      <c r="J149" s="662"/>
      <c r="K149" s="603"/>
      <c r="L149" s="662"/>
      <c r="M149" s="829"/>
      <c r="N149" s="830"/>
      <c r="O149" s="603"/>
      <c r="P149" t="str">
        <f t="shared" si="75"/>
        <v/>
      </c>
      <c r="BQ149" s="581" t="str">
        <f t="shared" si="76"/>
        <v/>
      </c>
      <c r="BR149" s="581" t="str">
        <f t="shared" si="77"/>
        <v/>
      </c>
      <c r="BZ149"/>
      <c r="CA149"/>
      <c r="CB149" s="583">
        <f t="shared" si="78"/>
        <v>0</v>
      </c>
      <c r="CC149" s="583">
        <f t="shared" si="79"/>
        <v>0</v>
      </c>
      <c r="CD149" s="583"/>
    </row>
    <row r="150" spans="1:82" s="839" customFormat="1" ht="15" customHeight="1" x14ac:dyDescent="0.25">
      <c r="A150" s="2285" t="s">
        <v>369</v>
      </c>
      <c r="B150" s="2285"/>
      <c r="C150" s="835">
        <f>SUM(C147:C149)</f>
        <v>0</v>
      </c>
      <c r="D150" s="765">
        <f>SUM(D147:D149)</f>
        <v>0</v>
      </c>
      <c r="E150" s="836">
        <f>SUM(E147:E149)</f>
        <v>0</v>
      </c>
      <c r="F150" s="753">
        <f>SUM(F147:F149)</f>
        <v>0</v>
      </c>
      <c r="G150" s="836">
        <f t="shared" ref="G150:M150" si="80">SUM(G147:G149)</f>
        <v>0</v>
      </c>
      <c r="H150" s="753">
        <f t="shared" si="80"/>
        <v>0</v>
      </c>
      <c r="I150" s="836">
        <f t="shared" si="80"/>
        <v>0</v>
      </c>
      <c r="J150" s="753">
        <f t="shared" si="80"/>
        <v>0</v>
      </c>
      <c r="K150" s="836">
        <f t="shared" si="80"/>
        <v>0</v>
      </c>
      <c r="L150" s="753">
        <f t="shared" si="80"/>
        <v>0</v>
      </c>
      <c r="M150" s="837">
        <f t="shared" si="80"/>
        <v>0</v>
      </c>
      <c r="N150" s="838">
        <f>SUM(N147:N149)</f>
        <v>0</v>
      </c>
      <c r="O150" s="836">
        <f>SUM(O147:O149)</f>
        <v>0</v>
      </c>
    </row>
    <row r="151" spans="1:82" x14ac:dyDescent="0.35">
      <c r="A151" s="2296" t="s">
        <v>370</v>
      </c>
      <c r="B151" s="840" t="s">
        <v>371</v>
      </c>
      <c r="C151" s="121"/>
      <c r="D151" s="769">
        <f t="shared" ref="D151:E154" si="81">SUM(F151+H151+J151+L151)</f>
        <v>0</v>
      </c>
      <c r="E151" s="841">
        <f t="shared" si="81"/>
        <v>0</v>
      </c>
      <c r="F151" s="662"/>
      <c r="G151" s="603"/>
      <c r="H151" s="662"/>
      <c r="I151" s="603"/>
      <c r="J151" s="662"/>
      <c r="K151" s="603"/>
      <c r="L151" s="662"/>
      <c r="M151" s="829"/>
      <c r="N151" s="830"/>
      <c r="O151" s="603"/>
      <c r="P151" t="str">
        <f>BQ151&amp;BR151</f>
        <v/>
      </c>
      <c r="BQ151" s="581" t="str">
        <f t="shared" si="76"/>
        <v/>
      </c>
      <c r="BR151" s="581" t="str">
        <f t="shared" si="77"/>
        <v/>
      </c>
      <c r="BZ151"/>
      <c r="CA151"/>
      <c r="CB151" s="583">
        <f t="shared" si="78"/>
        <v>0</v>
      </c>
      <c r="CC151" s="583">
        <f t="shared" si="79"/>
        <v>0</v>
      </c>
      <c r="CD151" s="583"/>
    </row>
    <row r="152" spans="1:82" x14ac:dyDescent="0.35">
      <c r="A152" s="2270"/>
      <c r="B152" s="771" t="s">
        <v>372</v>
      </c>
      <c r="C152" s="831"/>
      <c r="D152" s="772">
        <f t="shared" si="81"/>
        <v>0</v>
      </c>
      <c r="E152" s="832">
        <f t="shared" si="81"/>
        <v>0</v>
      </c>
      <c r="F152" s="584"/>
      <c r="G152" s="606"/>
      <c r="H152" s="584"/>
      <c r="I152" s="606"/>
      <c r="J152" s="584"/>
      <c r="K152" s="606"/>
      <c r="L152" s="584"/>
      <c r="M152" s="729"/>
      <c r="N152" s="802"/>
      <c r="O152" s="606"/>
      <c r="P152" t="str">
        <f t="shared" ref="P152:P154" si="82">BQ152&amp;BR152</f>
        <v/>
      </c>
      <c r="BQ152" s="581" t="str">
        <f t="shared" si="76"/>
        <v/>
      </c>
      <c r="BR152" s="581" t="str">
        <f t="shared" si="77"/>
        <v/>
      </c>
      <c r="BZ152"/>
      <c r="CA152"/>
      <c r="CB152" s="583">
        <f t="shared" si="78"/>
        <v>0</v>
      </c>
      <c r="CC152" s="583">
        <f t="shared" si="79"/>
        <v>0</v>
      </c>
      <c r="CD152" s="583"/>
    </row>
    <row r="153" spans="1:82" x14ac:dyDescent="0.35">
      <c r="A153" s="2270"/>
      <c r="B153" s="771" t="s">
        <v>373</v>
      </c>
      <c r="C153" s="831"/>
      <c r="D153" s="772">
        <f t="shared" si="81"/>
        <v>0</v>
      </c>
      <c r="E153" s="832">
        <f t="shared" si="81"/>
        <v>0</v>
      </c>
      <c r="F153" s="584"/>
      <c r="G153" s="606"/>
      <c r="H153" s="584"/>
      <c r="I153" s="606"/>
      <c r="J153" s="584"/>
      <c r="K153" s="606"/>
      <c r="L153" s="584"/>
      <c r="M153" s="729"/>
      <c r="N153" s="802"/>
      <c r="O153" s="606"/>
      <c r="P153" t="str">
        <f t="shared" si="82"/>
        <v/>
      </c>
      <c r="BQ153" s="581" t="str">
        <f t="shared" si="76"/>
        <v/>
      </c>
      <c r="BR153" s="581" t="str">
        <f t="shared" si="77"/>
        <v/>
      </c>
      <c r="BZ153"/>
      <c r="CA153"/>
      <c r="CB153" s="583">
        <f t="shared" si="78"/>
        <v>0</v>
      </c>
      <c r="CC153" s="583">
        <f t="shared" si="79"/>
        <v>0</v>
      </c>
      <c r="CD153" s="583"/>
    </row>
    <row r="154" spans="1:82" x14ac:dyDescent="0.35">
      <c r="A154" s="2217"/>
      <c r="B154" s="842" t="s">
        <v>374</v>
      </c>
      <c r="C154" s="831"/>
      <c r="D154" s="782">
        <f t="shared" si="81"/>
        <v>0</v>
      </c>
      <c r="E154" s="814">
        <f t="shared" si="81"/>
        <v>0</v>
      </c>
      <c r="F154" s="775"/>
      <c r="G154" s="610"/>
      <c r="H154" s="775"/>
      <c r="I154" s="610"/>
      <c r="J154" s="775"/>
      <c r="K154" s="610"/>
      <c r="L154" s="775"/>
      <c r="M154" s="804"/>
      <c r="N154" s="805"/>
      <c r="O154" s="610"/>
      <c r="P154" t="str">
        <f t="shared" si="82"/>
        <v/>
      </c>
      <c r="BQ154" s="581" t="str">
        <f t="shared" si="76"/>
        <v/>
      </c>
      <c r="BR154" s="581" t="str">
        <f t="shared" si="77"/>
        <v/>
      </c>
      <c r="BZ154"/>
      <c r="CA154"/>
      <c r="CB154" s="583">
        <f t="shared" si="78"/>
        <v>0</v>
      </c>
      <c r="CC154" s="583">
        <f t="shared" si="79"/>
        <v>0</v>
      </c>
      <c r="CD154" s="583"/>
    </row>
    <row r="155" spans="1:82" s="839" customFormat="1" ht="15" customHeight="1" x14ac:dyDescent="0.25">
      <c r="A155" s="2305" t="s">
        <v>369</v>
      </c>
      <c r="B155" s="2285"/>
      <c r="C155" s="753">
        <f>SUM(C151:C154)</f>
        <v>0</v>
      </c>
      <c r="D155" s="765">
        <f>SUM(D151:D154)</f>
        <v>0</v>
      </c>
      <c r="E155" s="836">
        <f>SUM(E151:E154)</f>
        <v>0</v>
      </c>
      <c r="F155" s="753">
        <f>SUM(F151:F154)</f>
        <v>0</v>
      </c>
      <c r="G155" s="836">
        <f t="shared" ref="G155:M155" si="83">SUM(G151:G154)</f>
        <v>0</v>
      </c>
      <c r="H155" s="753">
        <f t="shared" si="83"/>
        <v>0</v>
      </c>
      <c r="I155" s="836">
        <f t="shared" si="83"/>
        <v>0</v>
      </c>
      <c r="J155" s="753">
        <f t="shared" si="83"/>
        <v>0</v>
      </c>
      <c r="K155" s="836">
        <f t="shared" si="83"/>
        <v>0</v>
      </c>
      <c r="L155" s="753">
        <f t="shared" si="83"/>
        <v>0</v>
      </c>
      <c r="M155" s="837">
        <f t="shared" si="83"/>
        <v>0</v>
      </c>
      <c r="N155" s="838">
        <f>SUM(N151:N154)</f>
        <v>0</v>
      </c>
      <c r="O155" s="836">
        <f>SUM(O151:O154)</f>
        <v>0</v>
      </c>
    </row>
    <row r="156" spans="1:82" x14ac:dyDescent="0.35">
      <c r="A156" s="2305" t="s">
        <v>375</v>
      </c>
      <c r="B156" s="2305"/>
      <c r="C156" s="843">
        <f>SUM(C150+C155)</f>
        <v>0</v>
      </c>
      <c r="D156" s="819">
        <f>SUM(D150+D155)</f>
        <v>0</v>
      </c>
      <c r="E156" s="820">
        <f>SUM(E150+E155)</f>
        <v>0</v>
      </c>
      <c r="F156" s="843">
        <f>SUM(F150+F155)</f>
        <v>0</v>
      </c>
      <c r="G156" s="820">
        <f>SUM(G150+G155)</f>
        <v>0</v>
      </c>
      <c r="H156" s="843">
        <f t="shared" ref="H156:M156" si="84">SUM(H150+H155)</f>
        <v>0</v>
      </c>
      <c r="I156" s="820">
        <f t="shared" si="84"/>
        <v>0</v>
      </c>
      <c r="J156" s="843">
        <f t="shared" si="84"/>
        <v>0</v>
      </c>
      <c r="K156" s="820">
        <f t="shared" si="84"/>
        <v>0</v>
      </c>
      <c r="L156" s="843">
        <f t="shared" si="84"/>
        <v>0</v>
      </c>
      <c r="M156" s="844">
        <f t="shared" si="84"/>
        <v>0</v>
      </c>
      <c r="N156" s="845">
        <f>SUM(N150+N155)</f>
        <v>0</v>
      </c>
      <c r="O156" s="820">
        <f>SUM(O150+O155)</f>
        <v>0</v>
      </c>
      <c r="BQ156"/>
      <c r="BR156"/>
      <c r="BS156"/>
      <c r="BT156"/>
      <c r="BU156"/>
      <c r="BV156"/>
      <c r="BW156"/>
      <c r="BX156"/>
      <c r="BZ156"/>
      <c r="CA156"/>
      <c r="CB156"/>
    </row>
    <row r="157" spans="1:82" s="617" customFormat="1" ht="18" customHeight="1" x14ac:dyDescent="0.3">
      <c r="A157" s="823" t="s">
        <v>376</v>
      </c>
      <c r="B157" s="823"/>
      <c r="C157" s="616"/>
      <c r="D157" s="616"/>
      <c r="E157" s="616"/>
      <c r="F157" s="616"/>
      <c r="G157" s="616"/>
      <c r="H157" s="616"/>
      <c r="I157" s="616"/>
      <c r="J157" s="616"/>
      <c r="K157" s="616"/>
      <c r="L157" s="616"/>
      <c r="M157" s="616"/>
      <c r="N157" s="616"/>
      <c r="O157" s="616"/>
      <c r="P157" s="616"/>
      <c r="Q157" s="846"/>
      <c r="R157" s="847"/>
    </row>
    <row r="158" spans="1:82" ht="14.5" customHeight="1" x14ac:dyDescent="0.35">
      <c r="A158" s="2299" t="s">
        <v>239</v>
      </c>
      <c r="B158" s="2176"/>
      <c r="C158" s="2292" t="s">
        <v>36</v>
      </c>
      <c r="D158" s="2300"/>
      <c r="E158" s="2293"/>
      <c r="F158" s="2292" t="s">
        <v>29</v>
      </c>
      <c r="G158" s="2293"/>
      <c r="H158" s="2292" t="s">
        <v>30</v>
      </c>
      <c r="I158" s="2293"/>
      <c r="J158" s="2292" t="s">
        <v>31</v>
      </c>
      <c r="K158" s="2293"/>
      <c r="L158" s="2292" t="s">
        <v>32</v>
      </c>
      <c r="M158" s="2294"/>
      <c r="N158" s="2301" t="s">
        <v>348</v>
      </c>
      <c r="O158" s="2302"/>
      <c r="P158" s="2303"/>
      <c r="Q158" s="2304" t="s">
        <v>10</v>
      </c>
      <c r="R158" s="2304" t="s">
        <v>11</v>
      </c>
      <c r="BQ158"/>
      <c r="BR158"/>
      <c r="BS158"/>
      <c r="BT158"/>
      <c r="BU158"/>
      <c r="BV158"/>
      <c r="BW158"/>
      <c r="BX158"/>
      <c r="BZ158"/>
      <c r="CA158"/>
      <c r="CB158"/>
    </row>
    <row r="159" spans="1:82" x14ac:dyDescent="0.35">
      <c r="A159" s="2233"/>
      <c r="B159" s="2234"/>
      <c r="C159" s="572" t="s">
        <v>33</v>
      </c>
      <c r="D159" s="848" t="s">
        <v>34</v>
      </c>
      <c r="E159" s="827" t="s">
        <v>35</v>
      </c>
      <c r="F159" s="572" t="s">
        <v>34</v>
      </c>
      <c r="G159" s="827" t="s">
        <v>35</v>
      </c>
      <c r="H159" s="572" t="s">
        <v>34</v>
      </c>
      <c r="I159" s="827" t="s">
        <v>35</v>
      </c>
      <c r="J159" s="572" t="s">
        <v>34</v>
      </c>
      <c r="K159" s="827" t="s">
        <v>35</v>
      </c>
      <c r="L159" s="572" t="s">
        <v>34</v>
      </c>
      <c r="M159" s="849" t="s">
        <v>35</v>
      </c>
      <c r="N159" s="850" t="s">
        <v>349</v>
      </c>
      <c r="O159" s="848" t="s">
        <v>350</v>
      </c>
      <c r="P159" s="828" t="s">
        <v>351</v>
      </c>
      <c r="Q159" s="2185"/>
      <c r="R159" s="2185"/>
      <c r="BQ159"/>
      <c r="BR159"/>
      <c r="BS159"/>
      <c r="BT159"/>
      <c r="BU159"/>
      <c r="BV159"/>
      <c r="BW159"/>
      <c r="BX159"/>
      <c r="BZ159"/>
      <c r="CA159"/>
      <c r="CB159"/>
    </row>
    <row r="160" spans="1:82" x14ac:dyDescent="0.35">
      <c r="A160" s="2296" t="s">
        <v>365</v>
      </c>
      <c r="B160" s="851" t="s">
        <v>366</v>
      </c>
      <c r="C160" s="852"/>
      <c r="D160" s="853">
        <f t="shared" ref="D160:E162" si="85">SUM(F160+H160+J160+L160)</f>
        <v>0</v>
      </c>
      <c r="E160" s="854">
        <f t="shared" si="85"/>
        <v>0</v>
      </c>
      <c r="F160" s="855"/>
      <c r="G160" s="856"/>
      <c r="H160" s="855"/>
      <c r="I160" s="856"/>
      <c r="J160" s="855"/>
      <c r="K160" s="856"/>
      <c r="L160" s="855"/>
      <c r="M160" s="857"/>
      <c r="N160" s="858"/>
      <c r="O160" s="859"/>
      <c r="P160" s="860"/>
      <c r="Q160" s="856"/>
      <c r="R160" s="856"/>
      <c r="S160" t="str">
        <f>BQ160&amp;BR160&amp;BS160</f>
        <v/>
      </c>
      <c r="BQ160" s="581" t="str">
        <f>IF(AND(C160&gt;0,Q160=""),"   * No olvide digitar la variable Pueblos originarios. Digite Cero si no tiene.",IF(Q160&gt;C160," *  La variable Pueblos originarios No puede ser mayor al Total.",""))</f>
        <v/>
      </c>
      <c r="BR160" s="581" t="str">
        <f>IF(AND(C160&gt;0,R160=""),"   * No olvide digitar la variable Migrantes. Digite Cero si no tiene.",IF(R160&gt;C160," *  La variable Migrantes No puede ser mayor al Total.",""))</f>
        <v/>
      </c>
      <c r="BS160"/>
      <c r="BT160"/>
      <c r="BU160"/>
      <c r="BV160"/>
      <c r="BW160"/>
      <c r="BX160"/>
      <c r="BZ160"/>
      <c r="CA160"/>
      <c r="CB160" s="583">
        <f>IF(AND(C160&gt;0,Q160=""),1,IF(Q160&gt;C160,1,0))</f>
        <v>0</v>
      </c>
      <c r="CC160" s="583">
        <f>IF(AND(C160&gt;0,R160=""),1,IF(R160&gt;C160,1,0))</f>
        <v>0</v>
      </c>
    </row>
    <row r="161" spans="1:82" x14ac:dyDescent="0.35">
      <c r="A161" s="2270"/>
      <c r="B161" s="771" t="s">
        <v>367</v>
      </c>
      <c r="C161" s="831"/>
      <c r="D161" s="861">
        <f t="shared" si="85"/>
        <v>0</v>
      </c>
      <c r="E161" s="862">
        <f t="shared" si="85"/>
        <v>0</v>
      </c>
      <c r="F161" s="584"/>
      <c r="G161" s="606"/>
      <c r="H161" s="584"/>
      <c r="I161" s="606"/>
      <c r="J161" s="584"/>
      <c r="K161" s="606"/>
      <c r="L161" s="584"/>
      <c r="M161" s="728"/>
      <c r="N161" s="863"/>
      <c r="O161" s="585"/>
      <c r="P161" s="729"/>
      <c r="Q161" s="606"/>
      <c r="R161" s="606"/>
      <c r="S161" t="str">
        <f t="shared" ref="S161:S167" si="86">BQ161&amp;BR161&amp;BS161</f>
        <v/>
      </c>
      <c r="BQ161" s="581" t="str">
        <f t="shared" ref="BQ161:BQ167" si="87">IF(AND(C161&gt;0,Q161=""),"   * No olvide digitar la variable Pueblos originarios. Digite Cero si no tiene.",IF(Q161&gt;C161," *  La variable Pueblos originarios No puede ser mayor al Total.",""))</f>
        <v/>
      </c>
      <c r="BR161" s="581" t="str">
        <f t="shared" ref="BR161:BR167" si="88">IF(AND(C161&gt;0,R161=""),"   * No olvide digitar la variable Migrantes. Digite Cero si no tiene.",IF(R161&gt;C161," *  La variable Migrantes No puede ser mayor al Total.",""))</f>
        <v/>
      </c>
      <c r="BS161"/>
      <c r="BT161"/>
      <c r="BU161"/>
      <c r="BV161"/>
      <c r="BW161"/>
      <c r="BX161"/>
      <c r="BZ161"/>
      <c r="CA161"/>
      <c r="CB161" s="583">
        <f t="shared" ref="CB161:CB167" si="89">IF(AND(C161&gt;0,Q161=""),1,IF(Q161&gt;C161,1,0))</f>
        <v>0</v>
      </c>
      <c r="CC161" s="583">
        <f t="shared" ref="CC161:CC167" si="90">IF(AND(C161&gt;0,R161=""),1,IF(R161&gt;C161,1,0))</f>
        <v>0</v>
      </c>
    </row>
    <row r="162" spans="1:82" x14ac:dyDescent="0.35">
      <c r="A162" s="2270"/>
      <c r="B162" s="833" t="s">
        <v>368</v>
      </c>
      <c r="C162" s="834"/>
      <c r="D162" s="864">
        <f t="shared" si="85"/>
        <v>0</v>
      </c>
      <c r="E162" s="865">
        <f t="shared" si="85"/>
        <v>0</v>
      </c>
      <c r="F162" s="775"/>
      <c r="G162" s="610"/>
      <c r="H162" s="775"/>
      <c r="I162" s="610"/>
      <c r="J162" s="775"/>
      <c r="K162" s="610"/>
      <c r="L162" s="775"/>
      <c r="M162" s="776"/>
      <c r="N162" s="866"/>
      <c r="O162" s="867"/>
      <c r="P162" s="804"/>
      <c r="Q162" s="610"/>
      <c r="R162" s="610"/>
      <c r="S162" t="str">
        <f t="shared" si="86"/>
        <v/>
      </c>
      <c r="BQ162" s="581" t="str">
        <f t="shared" si="87"/>
        <v/>
      </c>
      <c r="BR162" s="581" t="str">
        <f t="shared" si="88"/>
        <v/>
      </c>
      <c r="BS162"/>
      <c r="BT162"/>
      <c r="BU162"/>
      <c r="BV162"/>
      <c r="BW162"/>
      <c r="BX162"/>
      <c r="BZ162"/>
      <c r="CA162"/>
      <c r="CB162" s="583">
        <f t="shared" si="89"/>
        <v>0</v>
      </c>
      <c r="CC162" s="583">
        <f t="shared" si="90"/>
        <v>0</v>
      </c>
    </row>
    <row r="163" spans="1:82" ht="15" customHeight="1" x14ac:dyDescent="0.35">
      <c r="A163" s="2285" t="s">
        <v>369</v>
      </c>
      <c r="B163" s="2285"/>
      <c r="C163" s="868">
        <f>SUM(C160:C162)</f>
        <v>0</v>
      </c>
      <c r="D163" s="869">
        <f>SUM(D160:D162)</f>
        <v>0</v>
      </c>
      <c r="E163" s="870">
        <f>SUM(E160:E162)</f>
        <v>0</v>
      </c>
      <c r="F163" s="871">
        <f>SUM(F160:F162)</f>
        <v>0</v>
      </c>
      <c r="G163" s="870">
        <f t="shared" ref="G163:P163" si="91">SUM(G160:G162)</f>
        <v>0</v>
      </c>
      <c r="H163" s="871">
        <f t="shared" si="91"/>
        <v>0</v>
      </c>
      <c r="I163" s="870">
        <f t="shared" si="91"/>
        <v>0</v>
      </c>
      <c r="J163" s="871">
        <f t="shared" si="91"/>
        <v>0</v>
      </c>
      <c r="K163" s="870">
        <f t="shared" si="91"/>
        <v>0</v>
      </c>
      <c r="L163" s="871">
        <f t="shared" si="91"/>
        <v>0</v>
      </c>
      <c r="M163" s="872">
        <f t="shared" si="91"/>
        <v>0</v>
      </c>
      <c r="N163" s="873">
        <f t="shared" si="91"/>
        <v>0</v>
      </c>
      <c r="O163" s="874">
        <f t="shared" si="91"/>
        <v>0</v>
      </c>
      <c r="P163" s="875">
        <f t="shared" si="91"/>
        <v>0</v>
      </c>
      <c r="Q163" s="870">
        <f>SUM(Q160:Q162)</f>
        <v>0</v>
      </c>
      <c r="R163" s="870">
        <f>SUM(R160:R162)</f>
        <v>0</v>
      </c>
      <c r="BQ163"/>
      <c r="BR163"/>
      <c r="BS163"/>
      <c r="BT163"/>
      <c r="BU163"/>
      <c r="BV163"/>
      <c r="BW163"/>
      <c r="BX163"/>
      <c r="BZ163"/>
      <c r="CA163"/>
      <c r="CB163"/>
    </row>
    <row r="164" spans="1:82" x14ac:dyDescent="0.35">
      <c r="A164" s="2296" t="s">
        <v>370</v>
      </c>
      <c r="B164" s="840" t="s">
        <v>371</v>
      </c>
      <c r="C164" s="121"/>
      <c r="D164" s="876">
        <f>SUM(F164+H164+J164+L164)</f>
        <v>0</v>
      </c>
      <c r="E164" s="877">
        <f>SUM(G164+I164+K164+M164)</f>
        <v>0</v>
      </c>
      <c r="F164" s="662"/>
      <c r="G164" s="603"/>
      <c r="H164" s="662"/>
      <c r="I164" s="603"/>
      <c r="J164" s="662"/>
      <c r="K164" s="603"/>
      <c r="L164" s="662"/>
      <c r="M164" s="878"/>
      <c r="N164" s="879"/>
      <c r="O164" s="663"/>
      <c r="P164" s="829"/>
      <c r="Q164" s="603"/>
      <c r="R164" s="603"/>
      <c r="S164" t="str">
        <f t="shared" si="86"/>
        <v/>
      </c>
      <c r="BQ164" s="581" t="str">
        <f t="shared" si="87"/>
        <v/>
      </c>
      <c r="BR164" s="581" t="str">
        <f t="shared" si="88"/>
        <v/>
      </c>
      <c r="BS164"/>
      <c r="BT164"/>
      <c r="BU164"/>
      <c r="BV164"/>
      <c r="BW164"/>
      <c r="BX164"/>
      <c r="BZ164"/>
      <c r="CA164"/>
      <c r="CB164" s="583">
        <f t="shared" si="89"/>
        <v>0</v>
      </c>
      <c r="CC164" s="583">
        <f t="shared" si="90"/>
        <v>0</v>
      </c>
    </row>
    <row r="165" spans="1:82" x14ac:dyDescent="0.35">
      <c r="A165" s="2270"/>
      <c r="B165" s="771" t="s">
        <v>372</v>
      </c>
      <c r="C165" s="831"/>
      <c r="D165" s="861">
        <f t="shared" ref="D165:E167" si="92">SUM(F165+H165+J165+L165)</f>
        <v>0</v>
      </c>
      <c r="E165" s="862">
        <f t="shared" si="92"/>
        <v>0</v>
      </c>
      <c r="F165" s="584"/>
      <c r="G165" s="606"/>
      <c r="H165" s="584"/>
      <c r="I165" s="606"/>
      <c r="J165" s="584"/>
      <c r="K165" s="606"/>
      <c r="L165" s="584"/>
      <c r="M165" s="728"/>
      <c r="N165" s="863"/>
      <c r="O165" s="585"/>
      <c r="P165" s="729"/>
      <c r="Q165" s="606"/>
      <c r="R165" s="606"/>
      <c r="S165" t="str">
        <f t="shared" si="86"/>
        <v/>
      </c>
      <c r="BQ165" s="581" t="str">
        <f t="shared" si="87"/>
        <v/>
      </c>
      <c r="BR165" s="581" t="str">
        <f t="shared" si="88"/>
        <v/>
      </c>
      <c r="BS165"/>
      <c r="BT165"/>
      <c r="BU165"/>
      <c r="BV165"/>
      <c r="BW165"/>
      <c r="BX165"/>
      <c r="BZ165"/>
      <c r="CA165"/>
      <c r="CB165" s="583">
        <f t="shared" si="89"/>
        <v>0</v>
      </c>
      <c r="CC165" s="583">
        <f t="shared" si="90"/>
        <v>0</v>
      </c>
    </row>
    <row r="166" spans="1:82" x14ac:dyDescent="0.35">
      <c r="A166" s="2270"/>
      <c r="B166" s="771" t="s">
        <v>373</v>
      </c>
      <c r="C166" s="831"/>
      <c r="D166" s="861">
        <f t="shared" si="92"/>
        <v>0</v>
      </c>
      <c r="E166" s="862">
        <f t="shared" si="92"/>
        <v>0</v>
      </c>
      <c r="F166" s="584"/>
      <c r="G166" s="606"/>
      <c r="H166" s="584"/>
      <c r="I166" s="606"/>
      <c r="J166" s="584"/>
      <c r="K166" s="606"/>
      <c r="L166" s="584"/>
      <c r="M166" s="728"/>
      <c r="N166" s="863"/>
      <c r="O166" s="585"/>
      <c r="P166" s="729"/>
      <c r="Q166" s="606"/>
      <c r="R166" s="606"/>
      <c r="S166" t="str">
        <f t="shared" si="86"/>
        <v/>
      </c>
      <c r="BQ166" s="581" t="str">
        <f t="shared" si="87"/>
        <v/>
      </c>
      <c r="BR166" s="581" t="str">
        <f t="shared" si="88"/>
        <v/>
      </c>
      <c r="BS166"/>
      <c r="BT166"/>
      <c r="BU166"/>
      <c r="BV166"/>
      <c r="BW166"/>
      <c r="BX166"/>
      <c r="BZ166"/>
      <c r="CA166"/>
      <c r="CB166" s="583">
        <f t="shared" si="89"/>
        <v>0</v>
      </c>
      <c r="CC166" s="583">
        <f t="shared" si="90"/>
        <v>0</v>
      </c>
    </row>
    <row r="167" spans="1:82" x14ac:dyDescent="0.35">
      <c r="A167" s="2217"/>
      <c r="B167" s="842" t="s">
        <v>374</v>
      </c>
      <c r="C167" s="831"/>
      <c r="D167" s="864">
        <f t="shared" si="92"/>
        <v>0</v>
      </c>
      <c r="E167" s="865">
        <f t="shared" si="92"/>
        <v>0</v>
      </c>
      <c r="F167" s="775"/>
      <c r="G167" s="610"/>
      <c r="H167" s="775"/>
      <c r="I167" s="610"/>
      <c r="J167" s="775"/>
      <c r="K167" s="610"/>
      <c r="L167" s="775"/>
      <c r="M167" s="776"/>
      <c r="N167" s="866"/>
      <c r="O167" s="867"/>
      <c r="P167" s="804"/>
      <c r="Q167" s="610"/>
      <c r="R167" s="610"/>
      <c r="S167" t="str">
        <f t="shared" si="86"/>
        <v/>
      </c>
      <c r="BQ167" s="581" t="str">
        <f t="shared" si="87"/>
        <v/>
      </c>
      <c r="BR167" s="581" t="str">
        <f t="shared" si="88"/>
        <v/>
      </c>
      <c r="BS167"/>
      <c r="BT167"/>
      <c r="BU167"/>
      <c r="BV167"/>
      <c r="BW167"/>
      <c r="BX167"/>
      <c r="BZ167"/>
      <c r="CA167"/>
      <c r="CB167" s="583">
        <f t="shared" si="89"/>
        <v>0</v>
      </c>
      <c r="CC167" s="583">
        <f t="shared" si="90"/>
        <v>0</v>
      </c>
    </row>
    <row r="168" spans="1:82" ht="15" customHeight="1" x14ac:dyDescent="0.35">
      <c r="A168" s="2305" t="s">
        <v>369</v>
      </c>
      <c r="B168" s="2285"/>
      <c r="C168" s="871">
        <f>SUM(C164:C167)</f>
        <v>0</v>
      </c>
      <c r="D168" s="874">
        <f>SUM(D164:D167)</f>
        <v>0</v>
      </c>
      <c r="E168" s="870">
        <f>SUM(E164:E167)</f>
        <v>0</v>
      </c>
      <c r="F168" s="871">
        <f>SUM(F164:F167)</f>
        <v>0</v>
      </c>
      <c r="G168" s="870">
        <f t="shared" ref="G168:P168" si="93">SUM(G164:G167)</f>
        <v>0</v>
      </c>
      <c r="H168" s="871">
        <f t="shared" si="93"/>
        <v>0</v>
      </c>
      <c r="I168" s="870">
        <f t="shared" si="93"/>
        <v>0</v>
      </c>
      <c r="J168" s="871">
        <f t="shared" si="93"/>
        <v>0</v>
      </c>
      <c r="K168" s="870">
        <f t="shared" si="93"/>
        <v>0</v>
      </c>
      <c r="L168" s="871">
        <f t="shared" si="93"/>
        <v>0</v>
      </c>
      <c r="M168" s="872">
        <f t="shared" si="93"/>
        <v>0</v>
      </c>
      <c r="N168" s="873">
        <f t="shared" si="93"/>
        <v>0</v>
      </c>
      <c r="O168" s="874">
        <f t="shared" si="93"/>
        <v>0</v>
      </c>
      <c r="P168" s="875">
        <f t="shared" si="93"/>
        <v>0</v>
      </c>
      <c r="Q168" s="870">
        <f>SUM(Q164:Q167)</f>
        <v>0</v>
      </c>
      <c r="R168" s="870">
        <f>SUM(R164:R167)</f>
        <v>0</v>
      </c>
      <c r="BQ168"/>
      <c r="BR168"/>
      <c r="BS168"/>
      <c r="BT168"/>
      <c r="BU168"/>
      <c r="BV168"/>
      <c r="BW168"/>
      <c r="BX168"/>
      <c r="BZ168"/>
      <c r="CA168"/>
      <c r="CB168"/>
    </row>
    <row r="169" spans="1:82" x14ac:dyDescent="0.35">
      <c r="A169" s="2305" t="s">
        <v>375</v>
      </c>
      <c r="B169" s="2305"/>
      <c r="C169" s="880">
        <f>SUM(C163+C168)</f>
        <v>0</v>
      </c>
      <c r="D169" s="881">
        <f t="shared" ref="D169:P169" si="94">SUM(D163+D168)</f>
        <v>0</v>
      </c>
      <c r="E169" s="882">
        <f t="shared" si="94"/>
        <v>0</v>
      </c>
      <c r="F169" s="880">
        <f t="shared" si="94"/>
        <v>0</v>
      </c>
      <c r="G169" s="882">
        <f t="shared" si="94"/>
        <v>0</v>
      </c>
      <c r="H169" s="880">
        <f t="shared" si="94"/>
        <v>0</v>
      </c>
      <c r="I169" s="882">
        <f t="shared" si="94"/>
        <v>0</v>
      </c>
      <c r="J169" s="880">
        <f t="shared" si="94"/>
        <v>0</v>
      </c>
      <c r="K169" s="882">
        <f t="shared" si="94"/>
        <v>0</v>
      </c>
      <c r="L169" s="880">
        <f t="shared" si="94"/>
        <v>0</v>
      </c>
      <c r="M169" s="883">
        <f t="shared" si="94"/>
        <v>0</v>
      </c>
      <c r="N169" s="884">
        <f t="shared" si="94"/>
        <v>0</v>
      </c>
      <c r="O169" s="881">
        <f t="shared" si="94"/>
        <v>0</v>
      </c>
      <c r="P169" s="885">
        <f t="shared" si="94"/>
        <v>0</v>
      </c>
      <c r="Q169" s="882">
        <f>SUM(Q163+Q168)</f>
        <v>0</v>
      </c>
      <c r="R169" s="882">
        <f>SUM(R163+R168)</f>
        <v>0</v>
      </c>
      <c r="BQ169"/>
      <c r="BR169"/>
      <c r="BS169"/>
      <c r="BT169"/>
      <c r="BU169"/>
      <c r="BV169"/>
      <c r="BW169"/>
      <c r="BX169"/>
      <c r="BZ169"/>
      <c r="CA169"/>
      <c r="CB169"/>
    </row>
    <row r="170" spans="1:82" s="617" customFormat="1" ht="18" customHeight="1" x14ac:dyDescent="0.3">
      <c r="A170" s="823" t="s">
        <v>377</v>
      </c>
      <c r="B170" s="823"/>
      <c r="C170" s="616"/>
      <c r="D170" s="616"/>
      <c r="E170" s="616"/>
      <c r="F170" s="616"/>
      <c r="G170" s="616"/>
      <c r="H170" s="616"/>
      <c r="I170" s="616"/>
      <c r="J170" s="616"/>
      <c r="K170" s="616"/>
      <c r="L170" s="616"/>
      <c r="M170" s="616"/>
      <c r="N170" s="616"/>
      <c r="O170" s="616"/>
      <c r="P170" s="616"/>
      <c r="Q170" s="616"/>
    </row>
    <row r="171" spans="1:82" ht="15" customHeight="1" x14ac:dyDescent="0.35">
      <c r="A171" s="2299" t="s">
        <v>239</v>
      </c>
      <c r="B171" s="2176"/>
      <c r="C171" s="2300" t="s">
        <v>36</v>
      </c>
      <c r="D171" s="2300"/>
      <c r="E171" s="2293"/>
      <c r="F171" s="2292" t="s">
        <v>28</v>
      </c>
      <c r="G171" s="2293"/>
      <c r="H171" s="2292" t="s">
        <v>29</v>
      </c>
      <c r="I171" s="2293"/>
      <c r="J171" s="2292" t="s">
        <v>30</v>
      </c>
      <c r="K171" s="2293"/>
      <c r="L171" s="2292" t="s">
        <v>31</v>
      </c>
      <c r="M171" s="2293"/>
      <c r="N171" s="2292" t="s">
        <v>32</v>
      </c>
      <c r="O171" s="2294"/>
      <c r="P171" s="2304" t="s">
        <v>10</v>
      </c>
      <c r="Q171" s="2304" t="s">
        <v>11</v>
      </c>
      <c r="BQ171"/>
      <c r="BR171"/>
      <c r="BS171"/>
      <c r="BT171"/>
      <c r="BU171"/>
      <c r="BV171"/>
      <c r="BW171"/>
      <c r="BX171"/>
      <c r="BZ171"/>
      <c r="CA171"/>
      <c r="CB171"/>
    </row>
    <row r="172" spans="1:82" ht="15" customHeight="1" x14ac:dyDescent="0.35">
      <c r="A172" s="2233"/>
      <c r="B172" s="2234"/>
      <c r="C172" s="572" t="s">
        <v>33</v>
      </c>
      <c r="D172" s="848" t="s">
        <v>34</v>
      </c>
      <c r="E172" s="827" t="s">
        <v>35</v>
      </c>
      <c r="F172" s="572" t="s">
        <v>34</v>
      </c>
      <c r="G172" s="827" t="s">
        <v>35</v>
      </c>
      <c r="H172" s="572" t="s">
        <v>34</v>
      </c>
      <c r="I172" s="827" t="s">
        <v>35</v>
      </c>
      <c r="J172" s="572" t="s">
        <v>34</v>
      </c>
      <c r="K172" s="827" t="s">
        <v>35</v>
      </c>
      <c r="L172" s="572" t="s">
        <v>34</v>
      </c>
      <c r="M172" s="827" t="s">
        <v>35</v>
      </c>
      <c r="N172" s="572" t="s">
        <v>34</v>
      </c>
      <c r="O172" s="886" t="s">
        <v>35</v>
      </c>
      <c r="P172" s="2185"/>
      <c r="Q172" s="2185"/>
      <c r="BQ172"/>
      <c r="BR172"/>
      <c r="BS172"/>
      <c r="BT172"/>
      <c r="BU172"/>
      <c r="BV172"/>
      <c r="BW172"/>
      <c r="BX172"/>
      <c r="BZ172"/>
      <c r="CA172"/>
      <c r="CB172"/>
    </row>
    <row r="173" spans="1:82" ht="15" customHeight="1" x14ac:dyDescent="0.35">
      <c r="A173" s="2296" t="s">
        <v>378</v>
      </c>
      <c r="B173" s="767" t="s">
        <v>366</v>
      </c>
      <c r="C173" s="887"/>
      <c r="D173" s="809">
        <f>SUM(F173+H173+J173+L173+N173)</f>
        <v>0</v>
      </c>
      <c r="E173" s="810">
        <f>SUM(G173+I173+K173+M173+O173)</f>
        <v>0</v>
      </c>
      <c r="F173" s="576"/>
      <c r="G173" s="756"/>
      <c r="H173" s="576"/>
      <c r="I173" s="756"/>
      <c r="J173" s="576"/>
      <c r="K173" s="756"/>
      <c r="L173" s="576"/>
      <c r="M173" s="756"/>
      <c r="N173" s="576"/>
      <c r="O173" s="579"/>
      <c r="P173" s="756"/>
      <c r="Q173" s="756"/>
      <c r="R173" t="str">
        <f>BQ173&amp;BR173</f>
        <v/>
      </c>
      <c r="BQ173" s="581" t="str">
        <f>IF(AND(C173&gt;0,P173=""),"   * No olvide digitar la variable Pueblos originarios. Digite Cero si no tiene.",IF(P173&gt;C173," *  La variable Pueblos originarios No puede ser mayor al Total.",""))</f>
        <v/>
      </c>
      <c r="BR173" s="581" t="str">
        <f>IF(AND(C173&gt;0,Q173=""),"   * No olvide digitar la variable Migrantes. Digite Cero si no tiene.",IF(Q173&gt;C173," *  La variable Migrantes No puede ser mayor al Total.",""))</f>
        <v/>
      </c>
      <c r="BZ173"/>
      <c r="CA173"/>
      <c r="CB173" s="583">
        <f>IF(AND(C173&gt;0,P173=""),1,IF(P173&gt;C173,1,0))</f>
        <v>0</v>
      </c>
      <c r="CC173" s="583">
        <f>IF(AND(C173&gt;0,Q173=""),1,IF(Q173&gt;C173,1,0))</f>
        <v>0</v>
      </c>
      <c r="CD173" s="583"/>
    </row>
    <row r="174" spans="1:82" ht="15" customHeight="1" x14ac:dyDescent="0.35">
      <c r="A174" s="2270"/>
      <c r="B174" s="771" t="s">
        <v>367</v>
      </c>
      <c r="C174" s="887"/>
      <c r="D174" s="772">
        <f>SUM(H174+J174+L174+N174)</f>
        <v>0</v>
      </c>
      <c r="E174" s="832">
        <f>SUM(I174+K174+M174+O174)</f>
        <v>0</v>
      </c>
      <c r="F174" s="888"/>
      <c r="G174" s="889"/>
      <c r="H174" s="662"/>
      <c r="I174" s="603"/>
      <c r="J174" s="662"/>
      <c r="K174" s="603"/>
      <c r="L174" s="662"/>
      <c r="M174" s="603"/>
      <c r="N174" s="662"/>
      <c r="O174" s="601"/>
      <c r="P174" s="603"/>
      <c r="Q174" s="603"/>
      <c r="R174" t="str">
        <f t="shared" ref="R174:R180" si="95">BQ174&amp;BR174</f>
        <v/>
      </c>
      <c r="BQ174" s="581" t="str">
        <f t="shared" ref="BQ174:BQ180" si="96">IF(AND(C174&gt;0,P174=""),"   * No olvide digitar la variable Pueblos originarios. Digite Cero si no tiene.",IF(P174&gt;C174," *  La variable Pueblos originarios No puede ser mayor al Total.",""))</f>
        <v/>
      </c>
      <c r="BR174" s="581" t="str">
        <f t="shared" ref="BR174:BR180" si="97">IF(AND(C174&gt;0,Q174=""),"   * No olvide digitar la variable Migrantes. Digite Cero si no tiene.",IF(Q174&gt;C174," *  La variable Migrantes No puede ser mayor al Total.",""))</f>
        <v/>
      </c>
      <c r="BZ174"/>
      <c r="CA174"/>
      <c r="CB174" s="583">
        <f t="shared" ref="CB174:CB180" si="98">IF(AND(C174&gt;0,P174=""),1,IF(P174&gt;C174,1,0))</f>
        <v>0</v>
      </c>
      <c r="CC174" s="583">
        <f t="shared" ref="CC174:CC180" si="99">IF(AND(C174&gt;0,Q174=""),1,IF(Q174&gt;C174,1,0))</f>
        <v>0</v>
      </c>
      <c r="CD174" s="583"/>
    </row>
    <row r="175" spans="1:82" ht="15" customHeight="1" x14ac:dyDescent="0.35">
      <c r="A175" s="2270"/>
      <c r="B175" s="842" t="s">
        <v>368</v>
      </c>
      <c r="C175" s="887"/>
      <c r="D175" s="806">
        <f>SUM(H175+J175+L175+N175)</f>
        <v>0</v>
      </c>
      <c r="E175" s="817">
        <f>SUM(I175+K175+M175+O175)</f>
        <v>0</v>
      </c>
      <c r="F175" s="890"/>
      <c r="G175" s="891"/>
      <c r="H175" s="589"/>
      <c r="I175" s="613"/>
      <c r="J175" s="589"/>
      <c r="K175" s="613"/>
      <c r="L175" s="589"/>
      <c r="M175" s="613"/>
      <c r="N175" s="589"/>
      <c r="O175" s="592"/>
      <c r="P175" s="613"/>
      <c r="Q175" s="613"/>
      <c r="R175" t="str">
        <f t="shared" si="95"/>
        <v/>
      </c>
      <c r="BQ175" s="581" t="str">
        <f t="shared" si="96"/>
        <v/>
      </c>
      <c r="BR175" s="581" t="str">
        <f t="shared" si="97"/>
        <v/>
      </c>
      <c r="BZ175"/>
      <c r="CA175"/>
      <c r="CB175" s="583">
        <f t="shared" si="98"/>
        <v>0</v>
      </c>
      <c r="CC175" s="583">
        <f t="shared" si="99"/>
        <v>0</v>
      </c>
      <c r="CD175" s="583"/>
    </row>
    <row r="176" spans="1:82" ht="15" customHeight="1" thickBot="1" x14ac:dyDescent="0.4">
      <c r="A176" s="2217"/>
      <c r="B176" s="892" t="s">
        <v>379</v>
      </c>
      <c r="C176" s="893"/>
      <c r="D176" s="819">
        <f>SUM(D173:D175)</f>
        <v>0</v>
      </c>
      <c r="E176" s="820">
        <f>SUM(E173:E175)</f>
        <v>0</v>
      </c>
      <c r="F176" s="843">
        <f>SUM(F173:F175)</f>
        <v>0</v>
      </c>
      <c r="G176" s="820">
        <f t="shared" ref="G176:O176" si="100">SUM(G173:G175)</f>
        <v>0</v>
      </c>
      <c r="H176" s="843">
        <f t="shared" si="100"/>
        <v>0</v>
      </c>
      <c r="I176" s="820">
        <f t="shared" si="100"/>
        <v>0</v>
      </c>
      <c r="J176" s="843">
        <f t="shared" si="100"/>
        <v>0</v>
      </c>
      <c r="K176" s="820">
        <f t="shared" si="100"/>
        <v>0</v>
      </c>
      <c r="L176" s="843">
        <f t="shared" si="100"/>
        <v>0</v>
      </c>
      <c r="M176" s="820">
        <f t="shared" si="100"/>
        <v>0</v>
      </c>
      <c r="N176" s="843">
        <f t="shared" si="100"/>
        <v>0</v>
      </c>
      <c r="O176" s="894">
        <f t="shared" si="100"/>
        <v>0</v>
      </c>
      <c r="P176" s="820">
        <f>SUM(P173:P175)</f>
        <v>0</v>
      </c>
      <c r="Q176" s="820">
        <f>SUM(Q173:Q175)</f>
        <v>0</v>
      </c>
      <c r="BQ176"/>
      <c r="BR176"/>
      <c r="BS176"/>
      <c r="BT176"/>
      <c r="BU176"/>
      <c r="BV176"/>
      <c r="BW176"/>
      <c r="BX176"/>
      <c r="BZ176"/>
      <c r="CA176"/>
      <c r="CB176"/>
    </row>
    <row r="177" spans="1:89" ht="15" customHeight="1" thickTop="1" x14ac:dyDescent="0.35">
      <c r="A177" s="2270" t="s">
        <v>380</v>
      </c>
      <c r="B177" s="840" t="s">
        <v>381</v>
      </c>
      <c r="C177" s="895"/>
      <c r="D177" s="769">
        <f>SUM(F177+H177+J177+L177+N177)</f>
        <v>0</v>
      </c>
      <c r="E177" s="841">
        <f>SUM(G177+I177+K177+M177+O177)</f>
        <v>0</v>
      </c>
      <c r="F177" s="896"/>
      <c r="G177" s="897"/>
      <c r="H177" s="898"/>
      <c r="I177" s="897"/>
      <c r="J177" s="662"/>
      <c r="K177" s="603"/>
      <c r="L177" s="662"/>
      <c r="M177" s="603"/>
      <c r="N177" s="899"/>
      <c r="O177" s="601"/>
      <c r="P177" s="648"/>
      <c r="Q177" s="603"/>
      <c r="R177" t="str">
        <f t="shared" si="95"/>
        <v/>
      </c>
      <c r="BQ177" s="581" t="str">
        <f t="shared" si="96"/>
        <v/>
      </c>
      <c r="BR177" s="581" t="str">
        <f t="shared" si="97"/>
        <v/>
      </c>
      <c r="BZ177"/>
      <c r="CA177"/>
      <c r="CB177" s="583">
        <f t="shared" si="98"/>
        <v>0</v>
      </c>
      <c r="CC177" s="583">
        <f t="shared" si="99"/>
        <v>0</v>
      </c>
      <c r="CD177" s="583"/>
    </row>
    <row r="178" spans="1:89" ht="15" customHeight="1" x14ac:dyDescent="0.35">
      <c r="A178" s="2270"/>
      <c r="B178" s="771" t="s">
        <v>349</v>
      </c>
      <c r="C178" s="887"/>
      <c r="D178" s="876">
        <f t="shared" ref="D178:E180" si="101">SUM(F178+H178+J178+L178+N178)</f>
        <v>0</v>
      </c>
      <c r="E178" s="877">
        <f t="shared" si="101"/>
        <v>0</v>
      </c>
      <c r="F178" s="662"/>
      <c r="G178" s="603"/>
      <c r="H178" s="584"/>
      <c r="I178" s="603"/>
      <c r="J178" s="584"/>
      <c r="K178" s="603"/>
      <c r="L178" s="662"/>
      <c r="M178" s="603"/>
      <c r="N178" s="584"/>
      <c r="O178" s="601"/>
      <c r="P178" s="606"/>
      <c r="Q178" s="603"/>
      <c r="R178" t="str">
        <f t="shared" si="95"/>
        <v/>
      </c>
      <c r="BQ178" s="581" t="str">
        <f t="shared" si="96"/>
        <v/>
      </c>
      <c r="BR178" s="581" t="str">
        <f t="shared" si="97"/>
        <v/>
      </c>
      <c r="BZ178"/>
      <c r="CA178"/>
      <c r="CB178" s="583">
        <f>IF(AND(C178&gt;0,P178=""),1,IF(P178&gt;C178,1,0))</f>
        <v>0</v>
      </c>
      <c r="CC178" s="583">
        <f t="shared" si="99"/>
        <v>0</v>
      </c>
      <c r="CD178" s="583"/>
    </row>
    <row r="179" spans="1:89" ht="15" customHeight="1" x14ac:dyDescent="0.35">
      <c r="A179" s="2270"/>
      <c r="B179" s="771" t="s">
        <v>350</v>
      </c>
      <c r="C179" s="887"/>
      <c r="D179" s="861">
        <f t="shared" si="101"/>
        <v>0</v>
      </c>
      <c r="E179" s="862">
        <f t="shared" si="101"/>
        <v>0</v>
      </c>
      <c r="F179" s="584"/>
      <c r="G179" s="606"/>
      <c r="H179" s="584"/>
      <c r="I179" s="606"/>
      <c r="J179" s="584"/>
      <c r="K179" s="606"/>
      <c r="L179" s="584"/>
      <c r="M179" s="606"/>
      <c r="N179" s="584"/>
      <c r="O179" s="587"/>
      <c r="P179" s="606"/>
      <c r="Q179" s="606"/>
      <c r="R179" t="str">
        <f t="shared" si="95"/>
        <v/>
      </c>
      <c r="BQ179" s="581" t="str">
        <f t="shared" si="96"/>
        <v/>
      </c>
      <c r="BR179" s="581" t="str">
        <f t="shared" si="97"/>
        <v/>
      </c>
      <c r="BZ179"/>
      <c r="CA179"/>
      <c r="CB179" s="583">
        <f t="shared" si="98"/>
        <v>0</v>
      </c>
      <c r="CC179" s="583">
        <f t="shared" si="99"/>
        <v>0</v>
      </c>
      <c r="CD179" s="583"/>
    </row>
    <row r="180" spans="1:89" ht="15" customHeight="1" x14ac:dyDescent="0.35">
      <c r="A180" s="2217"/>
      <c r="B180" s="780" t="s">
        <v>351</v>
      </c>
      <c r="C180" s="887"/>
      <c r="D180" s="900">
        <f t="shared" si="101"/>
        <v>0</v>
      </c>
      <c r="E180" s="901">
        <f t="shared" si="101"/>
        <v>0</v>
      </c>
      <c r="F180" s="589"/>
      <c r="G180" s="613"/>
      <c r="H180" s="589"/>
      <c r="I180" s="613"/>
      <c r="J180" s="589"/>
      <c r="K180" s="613"/>
      <c r="L180" s="589"/>
      <c r="M180" s="613"/>
      <c r="N180" s="589"/>
      <c r="O180" s="592"/>
      <c r="P180" s="613"/>
      <c r="Q180" s="613"/>
      <c r="R180" t="str">
        <f t="shared" si="95"/>
        <v/>
      </c>
      <c r="BQ180" s="581" t="str">
        <f t="shared" si="96"/>
        <v/>
      </c>
      <c r="BR180" s="581" t="str">
        <f t="shared" si="97"/>
        <v/>
      </c>
      <c r="BZ180"/>
      <c r="CA180"/>
      <c r="CB180" s="583">
        <f t="shared" si="98"/>
        <v>0</v>
      </c>
      <c r="CC180" s="583">
        <f t="shared" si="99"/>
        <v>0</v>
      </c>
      <c r="CD180" s="583"/>
    </row>
    <row r="181" spans="1:89" x14ac:dyDescent="0.35">
      <c r="A181" s="902" t="s">
        <v>382</v>
      </c>
      <c r="B181" s="902"/>
      <c r="C181" s="903"/>
      <c r="D181" s="903"/>
      <c r="E181" s="903"/>
      <c r="F181" s="903"/>
      <c r="G181" s="903"/>
      <c r="H181" s="903"/>
      <c r="BQ181"/>
      <c r="BR181"/>
      <c r="BS181"/>
      <c r="BT181"/>
      <c r="BU181"/>
      <c r="BV181"/>
      <c r="BW181"/>
      <c r="BX181"/>
      <c r="BZ181"/>
      <c r="CA181"/>
      <c r="CB181"/>
    </row>
    <row r="182" spans="1:89" x14ac:dyDescent="0.35">
      <c r="A182" s="902" t="s">
        <v>383</v>
      </c>
      <c r="B182" s="902"/>
      <c r="C182" s="903"/>
      <c r="D182" s="903"/>
      <c r="E182" s="903"/>
      <c r="F182" s="903"/>
      <c r="G182" s="903"/>
      <c r="H182" s="903"/>
      <c r="BQ182"/>
      <c r="BR182"/>
      <c r="BS182"/>
      <c r="BT182"/>
      <c r="BU182"/>
      <c r="BV182"/>
      <c r="BW182"/>
      <c r="BX182"/>
      <c r="BZ182"/>
      <c r="CA182"/>
      <c r="CB182"/>
    </row>
    <row r="183" spans="1:89" s="617" customFormat="1" ht="18" customHeight="1" x14ac:dyDescent="0.3">
      <c r="A183" s="823" t="s">
        <v>384</v>
      </c>
      <c r="B183" s="823"/>
      <c r="C183" s="616"/>
      <c r="D183" s="616"/>
      <c r="E183" s="616"/>
      <c r="F183" s="616"/>
      <c r="G183" s="616"/>
      <c r="H183" s="616"/>
      <c r="I183" s="616"/>
      <c r="J183" s="616"/>
      <c r="K183" s="616"/>
      <c r="L183" s="616"/>
      <c r="M183" s="616"/>
      <c r="N183" s="616"/>
      <c r="O183" s="616"/>
      <c r="P183" s="616"/>
      <c r="Q183" s="616"/>
      <c r="R183" s="616"/>
      <c r="S183" s="616"/>
      <c r="T183" s="616"/>
      <c r="U183" s="616"/>
      <c r="V183" s="616"/>
      <c r="W183" s="616"/>
      <c r="X183" s="616"/>
      <c r="Y183" s="616"/>
      <c r="Z183" s="616"/>
      <c r="AA183" s="616"/>
      <c r="AB183" s="616"/>
      <c r="AC183" s="616"/>
      <c r="AD183" s="616"/>
      <c r="AE183" s="616"/>
      <c r="AF183" s="616"/>
      <c r="AG183" s="616"/>
      <c r="AH183" s="616"/>
      <c r="AI183" s="616"/>
      <c r="AJ183" s="616"/>
      <c r="AK183" s="616"/>
      <c r="AL183" s="616"/>
      <c r="AM183" s="616"/>
      <c r="AN183" s="616"/>
      <c r="AO183" s="616"/>
      <c r="AP183" s="616"/>
      <c r="AQ183" s="616"/>
      <c r="AR183" s="616"/>
      <c r="AS183" s="616"/>
      <c r="AT183" s="616"/>
      <c r="AU183" s="904"/>
      <c r="AV183" s="904"/>
      <c r="AW183" s="904"/>
    </row>
    <row r="184" spans="1:89" ht="14.5" customHeight="1" x14ac:dyDescent="0.35">
      <c r="A184" s="2299" t="s">
        <v>385</v>
      </c>
      <c r="B184" s="2176"/>
      <c r="C184" s="2269" t="s">
        <v>36</v>
      </c>
      <c r="D184" s="2269"/>
      <c r="E184" s="2269"/>
      <c r="F184" s="2269" t="s">
        <v>386</v>
      </c>
      <c r="G184" s="2269"/>
      <c r="H184" s="2269" t="s">
        <v>203</v>
      </c>
      <c r="I184" s="2269"/>
      <c r="J184" s="2269" t="s">
        <v>204</v>
      </c>
      <c r="K184" s="2269"/>
      <c r="L184" s="2269" t="s">
        <v>205</v>
      </c>
      <c r="M184" s="2269"/>
      <c r="N184" s="2306" t="s">
        <v>206</v>
      </c>
      <c r="O184" s="2307"/>
      <c r="P184" s="2237" t="s">
        <v>21</v>
      </c>
      <c r="Q184" s="2237"/>
      <c r="R184" s="2237" t="s">
        <v>22</v>
      </c>
      <c r="S184" s="2237"/>
      <c r="T184" s="2237" t="s">
        <v>23</v>
      </c>
      <c r="U184" s="2237"/>
      <c r="V184" s="2237" t="s">
        <v>24</v>
      </c>
      <c r="W184" s="2237"/>
      <c r="X184" s="2237" t="s">
        <v>25</v>
      </c>
      <c r="Y184" s="2237"/>
      <c r="Z184" s="2237" t="s">
        <v>26</v>
      </c>
      <c r="AA184" s="2237"/>
      <c r="AB184" s="2237" t="s">
        <v>27</v>
      </c>
      <c r="AC184" s="2237"/>
      <c r="AD184" s="2237" t="s">
        <v>28</v>
      </c>
      <c r="AE184" s="2237"/>
      <c r="AF184" s="2237" t="s">
        <v>29</v>
      </c>
      <c r="AG184" s="2237"/>
      <c r="AH184" s="2237" t="s">
        <v>30</v>
      </c>
      <c r="AI184" s="2237"/>
      <c r="AJ184" s="2237" t="s">
        <v>31</v>
      </c>
      <c r="AK184" s="2237"/>
      <c r="AL184" s="2237" t="s">
        <v>32</v>
      </c>
      <c r="AM184" s="2292"/>
      <c r="AN184" s="2315" t="s">
        <v>104</v>
      </c>
      <c r="AO184" s="2315" t="s">
        <v>387</v>
      </c>
      <c r="AP184" s="1910" t="s">
        <v>10</v>
      </c>
      <c r="AQ184" s="1911"/>
      <c r="AR184" s="1983" t="s">
        <v>388</v>
      </c>
      <c r="AS184" s="1983" t="s">
        <v>389</v>
      </c>
      <c r="AT184" s="1910" t="s">
        <v>11</v>
      </c>
      <c r="AU184" s="1911"/>
      <c r="AV184" s="1900" t="s">
        <v>390</v>
      </c>
      <c r="AW184" s="1901" t="s">
        <v>391</v>
      </c>
      <c r="BQ184"/>
      <c r="BR184"/>
      <c r="BS184"/>
      <c r="BT184"/>
      <c r="BU184"/>
      <c r="BV184"/>
      <c r="BW184"/>
      <c r="BX184"/>
      <c r="BZ184"/>
      <c r="CA184"/>
      <c r="CB184"/>
    </row>
    <row r="185" spans="1:89" ht="39" customHeight="1" x14ac:dyDescent="0.35">
      <c r="A185" s="2233"/>
      <c r="B185" s="2234"/>
      <c r="C185" s="906" t="s">
        <v>33</v>
      </c>
      <c r="D185" s="907" t="s">
        <v>34</v>
      </c>
      <c r="E185" s="908" t="s">
        <v>35</v>
      </c>
      <c r="F185" s="906" t="s">
        <v>34</v>
      </c>
      <c r="G185" s="908" t="s">
        <v>35</v>
      </c>
      <c r="H185" s="906" t="s">
        <v>34</v>
      </c>
      <c r="I185" s="908" t="s">
        <v>35</v>
      </c>
      <c r="J185" s="906" t="s">
        <v>34</v>
      </c>
      <c r="K185" s="908" t="s">
        <v>35</v>
      </c>
      <c r="L185" s="906" t="s">
        <v>34</v>
      </c>
      <c r="M185" s="908" t="s">
        <v>35</v>
      </c>
      <c r="N185" s="906" t="s">
        <v>34</v>
      </c>
      <c r="O185" s="908" t="s">
        <v>35</v>
      </c>
      <c r="P185" s="906" t="s">
        <v>34</v>
      </c>
      <c r="Q185" s="908" t="s">
        <v>35</v>
      </c>
      <c r="R185" s="906" t="s">
        <v>34</v>
      </c>
      <c r="S185" s="908" t="s">
        <v>35</v>
      </c>
      <c r="T185" s="906" t="s">
        <v>34</v>
      </c>
      <c r="U185" s="908" t="s">
        <v>35</v>
      </c>
      <c r="V185" s="906" t="s">
        <v>34</v>
      </c>
      <c r="W185" s="908" t="s">
        <v>35</v>
      </c>
      <c r="X185" s="906" t="s">
        <v>34</v>
      </c>
      <c r="Y185" s="908" t="s">
        <v>35</v>
      </c>
      <c r="Z185" s="906" t="s">
        <v>34</v>
      </c>
      <c r="AA185" s="908" t="s">
        <v>35</v>
      </c>
      <c r="AB185" s="906" t="s">
        <v>34</v>
      </c>
      <c r="AC185" s="908" t="s">
        <v>35</v>
      </c>
      <c r="AD185" s="906" t="s">
        <v>34</v>
      </c>
      <c r="AE185" s="908" t="s">
        <v>35</v>
      </c>
      <c r="AF185" s="906" t="s">
        <v>34</v>
      </c>
      <c r="AG185" s="908" t="s">
        <v>35</v>
      </c>
      <c r="AH185" s="906" t="s">
        <v>34</v>
      </c>
      <c r="AI185" s="908" t="s">
        <v>35</v>
      </c>
      <c r="AJ185" s="906" t="s">
        <v>34</v>
      </c>
      <c r="AK185" s="908" t="s">
        <v>35</v>
      </c>
      <c r="AL185" s="906" t="s">
        <v>34</v>
      </c>
      <c r="AM185" s="909" t="s">
        <v>35</v>
      </c>
      <c r="AN185" s="2316"/>
      <c r="AO185" s="2316"/>
      <c r="AP185" s="463" t="s">
        <v>34</v>
      </c>
      <c r="AQ185" s="910" t="s">
        <v>35</v>
      </c>
      <c r="AR185" s="2159"/>
      <c r="AS185" s="2159"/>
      <c r="AT185" s="463" t="s">
        <v>34</v>
      </c>
      <c r="AU185" s="910" t="s">
        <v>35</v>
      </c>
      <c r="AV185" s="911" t="s">
        <v>392</v>
      </c>
      <c r="AW185" s="911" t="s">
        <v>393</v>
      </c>
      <c r="BQ185"/>
      <c r="BR185"/>
      <c r="BS185"/>
      <c r="BT185"/>
      <c r="BU185"/>
      <c r="BV185"/>
      <c r="BW185"/>
      <c r="BX185"/>
      <c r="BZ185"/>
      <c r="CA185"/>
      <c r="CB185"/>
    </row>
    <row r="186" spans="1:89" s="617" customFormat="1" ht="18" customHeight="1" x14ac:dyDescent="0.3">
      <c r="A186" s="2309" t="s">
        <v>394</v>
      </c>
      <c r="B186" s="2310"/>
      <c r="C186" s="912">
        <f>SUM(D186+E186)</f>
        <v>0</v>
      </c>
      <c r="D186" s="913">
        <f>SUM(F186+H186+J186+L186+N186+P186+R186+T186+V186+X186+Z186+AB186+AD186+AF186+AH186+AJ186+AL186)</f>
        <v>0</v>
      </c>
      <c r="E186" s="914">
        <f>SUM(G186+I186+K186+M186+O186+Q186+S186+U186+W186+Y186+AA186+AC186+AE186+AG186+AI186+AK186+AM186)</f>
        <v>0</v>
      </c>
      <c r="F186" s="707"/>
      <c r="G186" s="648"/>
      <c r="H186" s="707"/>
      <c r="I186" s="648"/>
      <c r="J186" s="707"/>
      <c r="K186" s="648"/>
      <c r="L186" s="707"/>
      <c r="M186" s="648"/>
      <c r="N186" s="707"/>
      <c r="O186" s="648"/>
      <c r="P186" s="707"/>
      <c r="Q186" s="648"/>
      <c r="R186" s="707"/>
      <c r="S186" s="648"/>
      <c r="T186" s="707"/>
      <c r="U186" s="648"/>
      <c r="V186" s="707"/>
      <c r="W186" s="648"/>
      <c r="X186" s="707"/>
      <c r="Y186" s="648"/>
      <c r="Z186" s="707"/>
      <c r="AA186" s="648"/>
      <c r="AB186" s="707"/>
      <c r="AC186" s="648"/>
      <c r="AD186" s="668"/>
      <c r="AE186" s="648"/>
      <c r="AF186" s="668"/>
      <c r="AG186" s="648"/>
      <c r="AH186" s="668"/>
      <c r="AI186" s="648"/>
      <c r="AJ186" s="668"/>
      <c r="AK186" s="648"/>
      <c r="AL186" s="668"/>
      <c r="AM186" s="898"/>
      <c r="AN186" s="915"/>
      <c r="AO186" s="916"/>
      <c r="AP186" s="668"/>
      <c r="AQ186" s="648"/>
      <c r="AR186" s="917"/>
      <c r="AS186" s="917"/>
      <c r="AT186" s="918"/>
      <c r="AU186" s="919"/>
      <c r="AV186" s="918"/>
      <c r="AW186" s="919"/>
      <c r="AX186" s="617" t="str">
        <f>BQ186&amp;BR186&amp;BS186&amp;BT186&amp;BU186&amp;BV186&amp;BW186&amp;BX186&amp;BY186&amp;BZ186</f>
        <v/>
      </c>
      <c r="BQ186" s="581" t="str">
        <f>IF(AND(E186&gt;0,AN186=""), "* No olvide digitar la variable Gestantes. Digite Cero si no tiene.",IF(AN186&gt;E186,"  * La variable Gestantes No puede ser mayor al Total Mujeres.",""))</f>
        <v/>
      </c>
      <c r="BR186" s="581" t="str">
        <f>IF(AND(E186&gt;0,AO186=""), "* No olvide digitar la variable Madre de hijo menor de 5 años. Digite Cero si no tiene.",IF(AO186&gt;E186,"  * La variable Madre de hijo menor de 5 años No puede ser mayor al Total de Mujeres.",""))</f>
        <v/>
      </c>
      <c r="BS186" s="581" t="str">
        <f>IF(AND(D186&gt;0,OR(AP186="")), "* No olvide digitar la variable Pueblos originarios - Hombres. Digite Cero si no tiene.",IF((AP186)&gt;D186,"  * La variable Pueblos originarios - Hombres No puede ser mayor al Total.",""))</f>
        <v/>
      </c>
      <c r="BT186" s="581" t="str">
        <f>IF(AND(E186&gt;0,OR(AQ186="")), "* No olvide digitar la variable Pueblos originarios - Mujeres. Digite Cero si no tiene.",IF((AQ186)&gt;E186,"  * La variable Pueblos originarios - Mujeres No puede ser mayor al Total.",""))</f>
        <v/>
      </c>
      <c r="BU186" s="581" t="str">
        <f>IF(AND(C186&gt;0,AR186=""), "* No olvide digitar la variable Niños, niñas, adolescentes y jóvenes SENAME. Digite Cero si no tiene.",IF(AR186&gt;C186,"  * La variable Niños, niñas, adolescentes y jóvenes SENAME No puede ser mayor al Total.",""))</f>
        <v/>
      </c>
      <c r="BV186" s="581" t="str">
        <f>IF(AND(C186&gt;0,AS186=""), "* No olvide digitar la variable Niños, niñas, adolescentes y jóvenes Mejor Niñez. Digite Cero si no tiene.",IF(AS186&gt;C186,"  * La variable Niños, niñas, adolescentes y jóvenes Mejor Niñez No puede ser mayor al Total.",""))</f>
        <v/>
      </c>
      <c r="BW186" s="581" t="str">
        <f>IF(AND(D186&gt;0,OR(AT186="")), "* No olvide digitar la variable Migrantes - Hombres. Digite Cero si no tiene.",IF((AT186+AT186)&gt;D186,"  * La variable Migrantes - Hombres No puede ser mayor al Total.",""))</f>
        <v/>
      </c>
      <c r="BX186" s="581" t="str">
        <f>IF(AND(E186&gt;0,OR(AU186="")), "* No olvide digitar la variable Migrantes - Mujeres. Digite Cero si no tiene.",IF((AU186)&gt;E186,"  * La variable Migrantes - Mujeres No puede ser mayor al Total.",""))</f>
        <v/>
      </c>
      <c r="BY186" s="581" t="str">
        <f>IF(AND(D186&gt;0,OR(AW186="")), "* No olvide digitar la variable Trans (Femenino). Digite Cero si no tiene.",IF((AW186)&gt;D186,"  * La variable Trans (Femenino) No puede ser mayor al Total Hombres.",""))</f>
        <v/>
      </c>
      <c r="BZ186" s="581" t="str">
        <f>IF(AND(E186&gt;0,OR(AV186="")), "* No olvide digitar la variable Trans (Masculino). Digite Cero si no tiene.",IF((AV186)&gt;E186,"  * La variable Trans (Masculino) No puede ser mayor al Total Mujeres.",""))</f>
        <v/>
      </c>
      <c r="CB186" s="920">
        <f>IF(AND(E186&gt;0,AN186=""),1,IF(AN186&gt;E186,1,0))</f>
        <v>0</v>
      </c>
      <c r="CC186" s="920">
        <f>IF(AND(E186&gt;0,AO186=""),1,IF(AO186&gt;E186,1,0))</f>
        <v>0</v>
      </c>
      <c r="CD186" s="920">
        <f>IF(AND(D186&gt;0,OR(AP186="")),1,IF((AP186)&gt;D186,1,0))</f>
        <v>0</v>
      </c>
      <c r="CE186" s="920">
        <f>IF(AND(E186&gt;0,OR(AQ186="")),1,IF((AQ186)&gt;E186,1,0))</f>
        <v>0</v>
      </c>
      <c r="CF186" s="920">
        <f>IF(AND(C186&gt;0,AR186=""),1,IF(AR186&gt;C186,1,0))</f>
        <v>0</v>
      </c>
      <c r="CG186" s="920">
        <f>IF(AND(C186&gt;0,AS186=""),1,IF(AS186&gt;C186,1,0))</f>
        <v>0</v>
      </c>
      <c r="CH186" s="920">
        <f>IF(AND(D186&gt;0,OR(AT186="")),1,IF((AT186)&gt;D186,1,0))</f>
        <v>0</v>
      </c>
      <c r="CI186" s="920">
        <f>IF(AND(E186&gt;0,OR(AU186="")),1,IF((AU186)&gt;E186,1,0))</f>
        <v>0</v>
      </c>
      <c r="CJ186" s="920">
        <f>IF(AND(D186&gt;0,OR(AW186="")),1,IF((AW186)&gt;D186,1,0))</f>
        <v>0</v>
      </c>
      <c r="CK186" s="920">
        <f>IF(AND(E186&gt;0,OR(AV186="")),1,IF((AV186)&gt;E186,1,0))</f>
        <v>0</v>
      </c>
    </row>
    <row r="187" spans="1:89" s="617" customFormat="1" ht="18" customHeight="1" x14ac:dyDescent="0.3">
      <c r="A187" s="2311" t="s">
        <v>395</v>
      </c>
      <c r="B187" s="2312"/>
      <c r="C187" s="921"/>
      <c r="D187" s="922"/>
      <c r="E187" s="922"/>
      <c r="F187" s="922"/>
      <c r="G187" s="922"/>
      <c r="H187" s="922"/>
      <c r="I187" s="922"/>
      <c r="J187" s="922"/>
      <c r="K187" s="922"/>
      <c r="L187" s="922"/>
      <c r="M187" s="922"/>
      <c r="N187" s="922"/>
      <c r="O187" s="922"/>
      <c r="P187" s="922"/>
      <c r="Q187" s="922"/>
      <c r="R187" s="922"/>
      <c r="S187" s="922"/>
      <c r="T187" s="922"/>
      <c r="U187" s="922"/>
      <c r="V187" s="922"/>
      <c r="W187" s="922"/>
      <c r="X187" s="922"/>
      <c r="Y187" s="922"/>
      <c r="Z187" s="922"/>
      <c r="AA187" s="922"/>
      <c r="AB187" s="922"/>
      <c r="AC187" s="922"/>
      <c r="AD187" s="922"/>
      <c r="AE187" s="922"/>
      <c r="AF187" s="922"/>
      <c r="AG187" s="922"/>
      <c r="AH187" s="922"/>
      <c r="AI187" s="922"/>
      <c r="AJ187" s="922"/>
      <c r="AK187" s="922"/>
      <c r="AL187" s="922"/>
      <c r="AM187" s="922"/>
      <c r="AN187" s="922"/>
      <c r="AO187" s="922"/>
      <c r="AP187" s="922"/>
      <c r="AQ187" s="922"/>
      <c r="AR187" s="922"/>
      <c r="AS187" s="922"/>
      <c r="AT187" s="922"/>
      <c r="AU187" s="922"/>
      <c r="AV187" s="922"/>
      <c r="AW187" s="923"/>
    </row>
    <row r="188" spans="1:89" x14ac:dyDescent="0.35">
      <c r="A188" s="2296" t="s">
        <v>396</v>
      </c>
      <c r="B188" s="924" t="s">
        <v>397</v>
      </c>
      <c r="C188" s="925"/>
      <c r="D188" s="926">
        <f t="shared" ref="D188:E196" si="102">SUM(F188+H188+J188+L188+N188+P188+R188+T188+V188+X188+Z188+AB188+AD188+AF188+AH188+AJ188+AL188)</f>
        <v>0</v>
      </c>
      <c r="E188" s="924">
        <f t="shared" si="102"/>
        <v>0</v>
      </c>
      <c r="F188" s="576"/>
      <c r="G188" s="756"/>
      <c r="H188" s="576"/>
      <c r="I188" s="756"/>
      <c r="J188" s="576"/>
      <c r="K188" s="756"/>
      <c r="L188" s="576"/>
      <c r="M188" s="756"/>
      <c r="N188" s="576"/>
      <c r="O188" s="756"/>
      <c r="P188" s="576"/>
      <c r="Q188" s="756"/>
      <c r="R188" s="576"/>
      <c r="S188" s="756"/>
      <c r="T188" s="576"/>
      <c r="U188" s="756"/>
      <c r="V188" s="576"/>
      <c r="W188" s="756"/>
      <c r="X188" s="576"/>
      <c r="Y188" s="756"/>
      <c r="Z188" s="576"/>
      <c r="AA188" s="756"/>
      <c r="AB188" s="576"/>
      <c r="AC188" s="756"/>
      <c r="AD188" s="576"/>
      <c r="AE188" s="756"/>
      <c r="AF188" s="576"/>
      <c r="AG188" s="756"/>
      <c r="AH188" s="576"/>
      <c r="AI188" s="756"/>
      <c r="AJ188" s="576"/>
      <c r="AK188" s="756"/>
      <c r="AL188" s="576"/>
      <c r="AM188" s="720"/>
      <c r="AN188" s="799"/>
      <c r="AO188" s="723"/>
      <c r="AP188" s="576"/>
      <c r="AQ188" s="756"/>
      <c r="AR188" s="756"/>
      <c r="AS188" s="756"/>
      <c r="AT188" s="720"/>
      <c r="AU188" s="580"/>
      <c r="AV188" s="720"/>
      <c r="AW188" s="580"/>
      <c r="AX188" s="617" t="str">
        <f t="shared" ref="AX188:AX230" si="103">BQ188&amp;BR188&amp;BS188&amp;BT188&amp;BU188&amp;BV188&amp;BW188&amp;BX188&amp;BY188&amp;BZ188</f>
        <v/>
      </c>
      <c r="BQ188" s="581" t="str">
        <f>IF(AND(E188&gt;0,AN188=""), "* No olvide digitar la variable Gestantes. Digite Cero si no tiene.",IF(AN188&gt;E188,"  * La  variable Gestantes No puede ser mayor al Total Mujeres.",""))</f>
        <v/>
      </c>
      <c r="BR188" s="581" t="str">
        <f>IF(AND(E188&gt;0,AO188=""), "* No olvide digitar la variable Madre de hijo menor de 5 años. Digite Cero si no tiene.",IF(AO188&gt;E188,"  * La variable Madre de hijo menor de 5 años No puede ser mayor al Total Mujeres.",""))</f>
        <v/>
      </c>
      <c r="BS188" s="581" t="str">
        <f>IF(AND(D188&gt;0,OR(AP188="")), "* No olvide digitar la variable Pueblos originarios - Hombres. Digite Cero si no tiene.",IF((AP188)&gt;D188,"  * La variable Pueblos originarios - Hombres No puede ser mayor al Total.",""))</f>
        <v/>
      </c>
      <c r="BT188" s="581" t="str">
        <f t="shared" ref="BT188:BT230" si="104">IF(AND(E188&gt;0,OR(AQ188="")), "* No olvide digitar la variable Pueblos originarios - Mujeres. Digite Cero si no tiene.",IF((AQ188)&gt;E188,"  * La variable Pueblos originarios - Mujeres No puede ser mayor al Total.",""))</f>
        <v/>
      </c>
      <c r="BU188" s="581" t="str">
        <f t="shared" ref="BU188:BU230" si="105">IF(AND(C188&gt;0,AR188=""), "* No olvide digitar la variable Niños, niñas, adolescentes y jóvenes SENAME. Digite Cero si no tiene.",IF(AR188&gt;C188,"  * La variable Niños, niñas, adolescentes y jóvenes SENAME No puede ser mayor al Total.",""))</f>
        <v/>
      </c>
      <c r="BV188" s="581" t="str">
        <f t="shared" ref="BV188:BV230" si="106">IF(AND(C188&gt;0,AS188=""), "* No olvide digitar la variable Niños, niñas, adolescentes y jóvenes Mejor Niñez. Digite Cero si no tiene.",IF(AS188&gt;C188,"  * La variable Niños, niñas, adolescentes y jóvenes Mejor Niñez No puede ser mayor al Total.",""))</f>
        <v/>
      </c>
      <c r="BW188" s="581" t="str">
        <f t="shared" ref="BW188:BW196" si="107">IF(AND(D188&gt;0,OR(AT188="")), "* No olvide digitar la variable Migrantes - Hombres. Digite Cero si no tiene.",IF((AT188+AT188)&gt;D188,"  * La variable Migrantes - Hombres No puede ser mayor al Total.",""))</f>
        <v/>
      </c>
      <c r="BX188" s="581" t="str">
        <f t="shared" ref="BX188:BX230" si="108">IF(AND(E188&gt;0,OR(AU188="")), "* No olvide digitar la variable Migrantes - Mujeres. Digite Cero si no tiene.",IF((AU188)&gt;E188,"  * La variable Migrantes - Mujeres No puede ser mayor al Total.",""))</f>
        <v/>
      </c>
      <c r="BY188" s="581" t="str">
        <f>IF(AND(D188&gt;0,OR(AW188="")), "* No olvide digitar la variable Trans (Femenino). Digite Cero si no tiene.",IF((AW188)&gt;D188,"  * La variable Trans (Femenino) No puede ser mayor al Total Hombres.",""))</f>
        <v/>
      </c>
      <c r="BZ188" s="581" t="str">
        <f t="shared" ref="BZ188:BZ230" si="109">IF(AND(E188&gt;0,OR(AV188="")), "* No olvide digitar la variable Trans (Masculino). Digite Cero si no tiene.",IF((AV188)&gt;E188,"  * La variable Trans (Masculino) No puede ser mayor al Total Mujeres.",""))</f>
        <v/>
      </c>
      <c r="CA188" s="617"/>
      <c r="CB188" s="920">
        <f t="shared" ref="CB188:CB230" si="110">IF(AND(E188&gt;0,AN188=""),1,IF(AN188&gt;E188,1,0))</f>
        <v>0</v>
      </c>
      <c r="CC188" s="920">
        <f t="shared" ref="CC188:CC230" si="111">IF(AND(E188&gt;0,AO188=""),1,IF(AO188&gt;E188,1,0))</f>
        <v>0</v>
      </c>
      <c r="CD188" s="920">
        <f t="shared" ref="CD188:CE230" si="112">IF(AND(D188&gt;0,OR(AP188="")),1,IF((AP188)&gt;D188,1,0))</f>
        <v>0</v>
      </c>
      <c r="CE188" s="920">
        <f t="shared" si="112"/>
        <v>0</v>
      </c>
      <c r="CF188" s="920">
        <f t="shared" ref="CF188:CF230" si="113">IF(AND(C188&gt;0,AR188=""),1,IF(AR188&gt;C188,1,0))</f>
        <v>0</v>
      </c>
      <c r="CG188" s="920">
        <f t="shared" ref="CG188:CG230" si="114">IF(AND(C188&gt;0,AS188=""),1,IF(AS188&gt;C188,1,0))</f>
        <v>0</v>
      </c>
      <c r="CH188" s="920">
        <f t="shared" ref="CH188:CI230" si="115">IF(AND(D188&gt;0,OR(AT188="")),1,IF((AT188)&gt;D188,1,0))</f>
        <v>0</v>
      </c>
      <c r="CI188" s="920">
        <f t="shared" si="115"/>
        <v>0</v>
      </c>
      <c r="CJ188" s="920">
        <f t="shared" ref="CJ188:CJ230" si="116">IF(AND(D188&gt;0,OR(AW188="")),1,IF((AW188)&gt;D188,1,0))</f>
        <v>0</v>
      </c>
      <c r="CK188" s="920">
        <f t="shared" ref="CK188:CK230" si="117">IF(AND(E188&gt;0,OR(AV188="")),1,IF((AV188)&gt;E188,1,0))</f>
        <v>0</v>
      </c>
    </row>
    <row r="189" spans="1:89" x14ac:dyDescent="0.35">
      <c r="A189" s="2217"/>
      <c r="B189" s="927" t="s">
        <v>398</v>
      </c>
      <c r="C189" s="928"/>
      <c r="D189" s="929">
        <f t="shared" si="102"/>
        <v>0</v>
      </c>
      <c r="E189" s="930">
        <f t="shared" si="102"/>
        <v>0</v>
      </c>
      <c r="F189" s="668"/>
      <c r="G189" s="673"/>
      <c r="H189" s="668"/>
      <c r="I189" s="673"/>
      <c r="J189" s="668"/>
      <c r="K189" s="673"/>
      <c r="L189" s="668"/>
      <c r="M189" s="673"/>
      <c r="N189" s="668"/>
      <c r="O189" s="673"/>
      <c r="P189" s="668"/>
      <c r="Q189" s="673"/>
      <c r="R189" s="668"/>
      <c r="S189" s="673"/>
      <c r="T189" s="668"/>
      <c r="U189" s="673"/>
      <c r="V189" s="668"/>
      <c r="W189" s="673"/>
      <c r="X189" s="668"/>
      <c r="Y189" s="673"/>
      <c r="Z189" s="668"/>
      <c r="AA189" s="673"/>
      <c r="AB189" s="668"/>
      <c r="AC189" s="673"/>
      <c r="AD189" s="668"/>
      <c r="AE189" s="673"/>
      <c r="AF189" s="668"/>
      <c r="AG189" s="673"/>
      <c r="AH189" s="668"/>
      <c r="AI189" s="673"/>
      <c r="AJ189" s="668"/>
      <c r="AK189" s="673"/>
      <c r="AL189" s="668"/>
      <c r="AM189" s="931"/>
      <c r="AN189" s="932"/>
      <c r="AO189" s="822"/>
      <c r="AP189" s="668"/>
      <c r="AQ189" s="673"/>
      <c r="AR189" s="673"/>
      <c r="AS189" s="673"/>
      <c r="AT189" s="931"/>
      <c r="AU189" s="933"/>
      <c r="AV189" s="931"/>
      <c r="AW189" s="933"/>
      <c r="AX189" s="617" t="str">
        <f t="shared" si="103"/>
        <v/>
      </c>
      <c r="BQ189" s="581" t="str">
        <f t="shared" ref="BQ189:BQ215" si="118">IF(AND(E189&gt;0,AN189=""), "* No olvide digitar la variable Gestantes. Digite Cero si no tiene.",IF(AN189&gt;E189,"  * La  variable Gestantes No puede ser mayor al Total Mujeres.",""))</f>
        <v/>
      </c>
      <c r="BR189" s="581" t="str">
        <f t="shared" ref="BR189:BR206" si="119">IF(AND(E189&gt;0,AO189=""), "* No olvide digitar la variable Madre de hijo menor de 5 años. Digite Cero si no tiene.",IF(AO189&gt;E189,"  * La variable Madre de hijo menor de 5 años No puede ser mayor al Total Mujeres.",""))</f>
        <v/>
      </c>
      <c r="BS189" s="581" t="str">
        <f t="shared" ref="BS189:BS196" si="120">IF(AND(D189&gt;0,OR(AP189="")), "* No olvide digitar la variable Pueblos originarios - Hombres. Digite Cero si no tiene.",IF((AP189)&gt;D189,"  * La variable Pueblos originarios - Hombres No puede ser mayor al Total.",""))</f>
        <v/>
      </c>
      <c r="BT189" s="581" t="str">
        <f t="shared" si="104"/>
        <v/>
      </c>
      <c r="BU189" s="581" t="str">
        <f t="shared" si="105"/>
        <v/>
      </c>
      <c r="BV189" s="581" t="str">
        <f t="shared" si="106"/>
        <v/>
      </c>
      <c r="BW189" s="581" t="str">
        <f t="shared" si="107"/>
        <v/>
      </c>
      <c r="BX189" s="581" t="str">
        <f t="shared" si="108"/>
        <v/>
      </c>
      <c r="BY189" s="581" t="str">
        <f t="shared" ref="BY189:BY230" si="121">IF(AND(D189&gt;0,OR(AW189="")), "* No olvide digitar la variable Trans (Femenino). Digite Cero si no tiene.",IF((AW189)&gt;D189,"  * La variable Trans (Femenino) No puede ser mayor al Total Hombres.",""))</f>
        <v/>
      </c>
      <c r="BZ189" s="581" t="str">
        <f t="shared" si="109"/>
        <v/>
      </c>
      <c r="CA189" s="617"/>
      <c r="CB189" s="920">
        <f t="shared" si="110"/>
        <v>0</v>
      </c>
      <c r="CC189" s="920">
        <f t="shared" si="111"/>
        <v>0</v>
      </c>
      <c r="CD189" s="920">
        <f t="shared" si="112"/>
        <v>0</v>
      </c>
      <c r="CE189" s="920">
        <f t="shared" si="112"/>
        <v>0</v>
      </c>
      <c r="CF189" s="920">
        <f t="shared" si="113"/>
        <v>0</v>
      </c>
      <c r="CG189" s="920">
        <f t="shared" si="114"/>
        <v>0</v>
      </c>
      <c r="CH189" s="920">
        <f t="shared" si="115"/>
        <v>0</v>
      </c>
      <c r="CI189" s="920">
        <f t="shared" si="115"/>
        <v>0</v>
      </c>
      <c r="CJ189" s="920">
        <f t="shared" si="116"/>
        <v>0</v>
      </c>
      <c r="CK189" s="920">
        <f t="shared" si="117"/>
        <v>0</v>
      </c>
    </row>
    <row r="190" spans="1:89" x14ac:dyDescent="0.35">
      <c r="A190" s="2313" t="s">
        <v>399</v>
      </c>
      <c r="B190" s="2314"/>
      <c r="C190" s="934"/>
      <c r="D190" s="935">
        <f t="shared" si="102"/>
        <v>0</v>
      </c>
      <c r="E190" s="936">
        <f t="shared" si="102"/>
        <v>0</v>
      </c>
      <c r="F190" s="707"/>
      <c r="G190" s="917"/>
      <c r="H190" s="707"/>
      <c r="I190" s="917"/>
      <c r="J190" s="707"/>
      <c r="K190" s="917"/>
      <c r="L190" s="707"/>
      <c r="M190" s="917"/>
      <c r="N190" s="707"/>
      <c r="O190" s="917"/>
      <c r="P190" s="707"/>
      <c r="Q190" s="917"/>
      <c r="R190" s="707"/>
      <c r="S190" s="917"/>
      <c r="T190" s="707"/>
      <c r="U190" s="917"/>
      <c r="V190" s="707"/>
      <c r="W190" s="917"/>
      <c r="X190" s="707"/>
      <c r="Y190" s="917"/>
      <c r="Z190" s="707"/>
      <c r="AA190" s="917"/>
      <c r="AB190" s="707"/>
      <c r="AC190" s="917"/>
      <c r="AD190" s="707"/>
      <c r="AE190" s="917"/>
      <c r="AF190" s="707"/>
      <c r="AG190" s="917"/>
      <c r="AH190" s="707"/>
      <c r="AI190" s="917"/>
      <c r="AJ190" s="707"/>
      <c r="AK190" s="917"/>
      <c r="AL190" s="707"/>
      <c r="AM190" s="918"/>
      <c r="AN190" s="915"/>
      <c r="AO190" s="787"/>
      <c r="AP190" s="707"/>
      <c r="AQ190" s="917"/>
      <c r="AR190" s="917"/>
      <c r="AS190" s="917"/>
      <c r="AT190" s="918"/>
      <c r="AU190" s="919"/>
      <c r="AV190" s="918"/>
      <c r="AW190" s="919"/>
      <c r="AX190" s="617" t="str">
        <f t="shared" si="103"/>
        <v/>
      </c>
      <c r="BQ190" s="581" t="str">
        <f t="shared" si="118"/>
        <v/>
      </c>
      <c r="BR190" s="581" t="str">
        <f t="shared" si="119"/>
        <v/>
      </c>
      <c r="BS190" s="581" t="str">
        <f t="shared" si="120"/>
        <v/>
      </c>
      <c r="BT190" s="581" t="str">
        <f t="shared" si="104"/>
        <v/>
      </c>
      <c r="BU190" s="581" t="str">
        <f t="shared" si="105"/>
        <v/>
      </c>
      <c r="BV190" s="581" t="str">
        <f t="shared" si="106"/>
        <v/>
      </c>
      <c r="BW190" s="581" t="str">
        <f t="shared" si="107"/>
        <v/>
      </c>
      <c r="BX190" s="581" t="str">
        <f t="shared" si="108"/>
        <v/>
      </c>
      <c r="BY190" s="581" t="str">
        <f t="shared" si="121"/>
        <v/>
      </c>
      <c r="BZ190" s="581" t="str">
        <f t="shared" si="109"/>
        <v/>
      </c>
      <c r="CA190" s="617"/>
      <c r="CB190" s="920">
        <f t="shared" si="110"/>
        <v>0</v>
      </c>
      <c r="CC190" s="920">
        <f t="shared" si="111"/>
        <v>0</v>
      </c>
      <c r="CD190" s="920">
        <f t="shared" si="112"/>
        <v>0</v>
      </c>
      <c r="CE190" s="920">
        <f t="shared" si="112"/>
        <v>0</v>
      </c>
      <c r="CF190" s="920">
        <f t="shared" si="113"/>
        <v>0</v>
      </c>
      <c r="CG190" s="920">
        <f t="shared" si="114"/>
        <v>0</v>
      </c>
      <c r="CH190" s="920">
        <f t="shared" si="115"/>
        <v>0</v>
      </c>
      <c r="CI190" s="920">
        <f t="shared" si="115"/>
        <v>0</v>
      </c>
      <c r="CJ190" s="920">
        <f t="shared" si="116"/>
        <v>0</v>
      </c>
      <c r="CK190" s="920">
        <f t="shared" si="117"/>
        <v>0</v>
      </c>
    </row>
    <row r="191" spans="1:89" x14ac:dyDescent="0.35">
      <c r="A191" s="2296" t="s">
        <v>400</v>
      </c>
      <c r="B191" s="924" t="s">
        <v>401</v>
      </c>
      <c r="C191" s="937"/>
      <c r="D191" s="926">
        <f>SUM(H191+J191+L191+N191+P191+R191+T191+V191+X191+Z191+AB191+AD191+AF191+AH191+AJ191+AL191)</f>
        <v>0</v>
      </c>
      <c r="E191" s="924">
        <f>SUM(I191+K191+M191+O191+Q191+S191+U191+W191+Y191+AA191+AC191+AE191+AG191+AI191+AK191+AM191)</f>
        <v>0</v>
      </c>
      <c r="F191" s="938"/>
      <c r="G191" s="939"/>
      <c r="H191" s="576"/>
      <c r="I191" s="756"/>
      <c r="J191" s="576"/>
      <c r="K191" s="756"/>
      <c r="L191" s="576"/>
      <c r="M191" s="756"/>
      <c r="N191" s="576"/>
      <c r="O191" s="756"/>
      <c r="P191" s="576"/>
      <c r="Q191" s="756"/>
      <c r="R191" s="576"/>
      <c r="S191" s="756"/>
      <c r="T191" s="576"/>
      <c r="U191" s="756"/>
      <c r="V191" s="576"/>
      <c r="W191" s="756"/>
      <c r="X191" s="576"/>
      <c r="Y191" s="756"/>
      <c r="Z191" s="576"/>
      <c r="AA191" s="756"/>
      <c r="AB191" s="576"/>
      <c r="AC191" s="756"/>
      <c r="AD191" s="576"/>
      <c r="AE191" s="756"/>
      <c r="AF191" s="576"/>
      <c r="AG191" s="756"/>
      <c r="AH191" s="576"/>
      <c r="AI191" s="756"/>
      <c r="AJ191" s="576"/>
      <c r="AK191" s="756"/>
      <c r="AL191" s="576"/>
      <c r="AM191" s="720"/>
      <c r="AN191" s="799"/>
      <c r="AO191" s="723"/>
      <c r="AP191" s="576"/>
      <c r="AQ191" s="756"/>
      <c r="AR191" s="756"/>
      <c r="AS191" s="756"/>
      <c r="AT191" s="720"/>
      <c r="AU191" s="580"/>
      <c r="AV191" s="720"/>
      <c r="AW191" s="580"/>
      <c r="AX191" s="617" t="str">
        <f t="shared" si="103"/>
        <v/>
      </c>
      <c r="BQ191" s="581" t="str">
        <f t="shared" si="118"/>
        <v/>
      </c>
      <c r="BR191" s="581" t="str">
        <f t="shared" si="119"/>
        <v/>
      </c>
      <c r="BS191" s="581" t="str">
        <f t="shared" si="120"/>
        <v/>
      </c>
      <c r="BT191" s="581" t="str">
        <f t="shared" si="104"/>
        <v/>
      </c>
      <c r="BU191" s="581" t="str">
        <f t="shared" si="105"/>
        <v/>
      </c>
      <c r="BV191" s="581" t="str">
        <f t="shared" si="106"/>
        <v/>
      </c>
      <c r="BW191" s="581" t="str">
        <f t="shared" si="107"/>
        <v/>
      </c>
      <c r="BX191" s="581" t="str">
        <f t="shared" si="108"/>
        <v/>
      </c>
      <c r="BY191" s="581" t="str">
        <f t="shared" si="121"/>
        <v/>
      </c>
      <c r="BZ191" s="581" t="str">
        <f t="shared" si="109"/>
        <v/>
      </c>
      <c r="CA191" s="617"/>
      <c r="CB191" s="920">
        <f t="shared" si="110"/>
        <v>0</v>
      </c>
      <c r="CC191" s="920">
        <f t="shared" si="111"/>
        <v>0</v>
      </c>
      <c r="CD191" s="920">
        <f t="shared" si="112"/>
        <v>0</v>
      </c>
      <c r="CE191" s="920">
        <f t="shared" si="112"/>
        <v>0</v>
      </c>
      <c r="CF191" s="920">
        <f t="shared" si="113"/>
        <v>0</v>
      </c>
      <c r="CG191" s="920">
        <f t="shared" si="114"/>
        <v>0</v>
      </c>
      <c r="CH191" s="920">
        <f t="shared" si="115"/>
        <v>0</v>
      </c>
      <c r="CI191" s="920">
        <f t="shared" si="115"/>
        <v>0</v>
      </c>
      <c r="CJ191" s="920">
        <f t="shared" si="116"/>
        <v>0</v>
      </c>
      <c r="CK191" s="920">
        <f t="shared" si="117"/>
        <v>0</v>
      </c>
    </row>
    <row r="192" spans="1:89" x14ac:dyDescent="0.35">
      <c r="A192" s="2217"/>
      <c r="B192" s="927" t="s">
        <v>402</v>
      </c>
      <c r="C192" s="940"/>
      <c r="D192" s="941">
        <f>SUM(H192+J192+L192+N192+P192+R192+T192+V192+X192+Z192+AB192+AD192+AF192+AH192+AJ192+AL192)</f>
        <v>0</v>
      </c>
      <c r="E192" s="914">
        <f>SUM(I192+K192+M192+O192+Q192+S192+U192+W192+Y192+AA192+AC192+AE192+AG192+AI192+AK192+AM192)</f>
        <v>0</v>
      </c>
      <c r="F192" s="942"/>
      <c r="G192" s="943"/>
      <c r="H192" s="944"/>
      <c r="I192" s="648"/>
      <c r="J192" s="944"/>
      <c r="K192" s="648"/>
      <c r="L192" s="668"/>
      <c r="M192" s="673"/>
      <c r="N192" s="944"/>
      <c r="O192" s="648"/>
      <c r="P192" s="944"/>
      <c r="Q192" s="648"/>
      <c r="R192" s="944"/>
      <c r="S192" s="648"/>
      <c r="T192" s="944"/>
      <c r="U192" s="648"/>
      <c r="V192" s="944"/>
      <c r="W192" s="648"/>
      <c r="X192" s="944"/>
      <c r="Y192" s="648"/>
      <c r="Z192" s="944"/>
      <c r="AA192" s="648"/>
      <c r="AB192" s="944"/>
      <c r="AC192" s="648"/>
      <c r="AD192" s="944"/>
      <c r="AE192" s="648"/>
      <c r="AF192" s="944"/>
      <c r="AG192" s="648"/>
      <c r="AH192" s="944"/>
      <c r="AI192" s="648"/>
      <c r="AJ192" s="944"/>
      <c r="AK192" s="648"/>
      <c r="AL192" s="944"/>
      <c r="AM192" s="898"/>
      <c r="AN192" s="932"/>
      <c r="AO192" s="822"/>
      <c r="AP192" s="668"/>
      <c r="AQ192" s="673"/>
      <c r="AR192" s="673"/>
      <c r="AS192" s="673"/>
      <c r="AT192" s="931"/>
      <c r="AU192" s="933"/>
      <c r="AV192" s="931"/>
      <c r="AW192" s="933"/>
      <c r="AX192" s="617" t="str">
        <f t="shared" si="103"/>
        <v/>
      </c>
      <c r="BQ192" s="581" t="str">
        <f t="shared" si="118"/>
        <v/>
      </c>
      <c r="BR192" s="581" t="str">
        <f t="shared" si="119"/>
        <v/>
      </c>
      <c r="BS192" s="581" t="str">
        <f t="shared" si="120"/>
        <v/>
      </c>
      <c r="BT192" s="581" t="str">
        <f t="shared" si="104"/>
        <v/>
      </c>
      <c r="BU192" s="581" t="str">
        <f t="shared" si="105"/>
        <v/>
      </c>
      <c r="BV192" s="581" t="str">
        <f t="shared" si="106"/>
        <v/>
      </c>
      <c r="BW192" s="581" t="str">
        <f t="shared" si="107"/>
        <v/>
      </c>
      <c r="BX192" s="581" t="str">
        <f t="shared" si="108"/>
        <v/>
      </c>
      <c r="BY192" s="581" t="str">
        <f t="shared" si="121"/>
        <v/>
      </c>
      <c r="BZ192" s="581" t="str">
        <f t="shared" si="109"/>
        <v/>
      </c>
      <c r="CA192" s="617"/>
      <c r="CB192" s="920">
        <f t="shared" si="110"/>
        <v>0</v>
      </c>
      <c r="CC192" s="920">
        <f t="shared" si="111"/>
        <v>0</v>
      </c>
      <c r="CD192" s="920">
        <f t="shared" si="112"/>
        <v>0</v>
      </c>
      <c r="CE192" s="920">
        <f t="shared" si="112"/>
        <v>0</v>
      </c>
      <c r="CF192" s="920">
        <f t="shared" si="113"/>
        <v>0</v>
      </c>
      <c r="CG192" s="920">
        <f t="shared" si="114"/>
        <v>0</v>
      </c>
      <c r="CH192" s="920">
        <f t="shared" si="115"/>
        <v>0</v>
      </c>
      <c r="CI192" s="920">
        <f t="shared" si="115"/>
        <v>0</v>
      </c>
      <c r="CJ192" s="920">
        <f t="shared" si="116"/>
        <v>0</v>
      </c>
      <c r="CK192" s="920">
        <f t="shared" si="117"/>
        <v>0</v>
      </c>
    </row>
    <row r="193" spans="1:89" s="617" customFormat="1" ht="18" customHeight="1" x14ac:dyDescent="0.3">
      <c r="A193" s="945" t="s">
        <v>403</v>
      </c>
      <c r="B193" s="946"/>
      <c r="C193" s="947"/>
      <c r="D193" s="765">
        <f t="shared" si="102"/>
        <v>0</v>
      </c>
      <c r="E193" s="836">
        <f t="shared" si="102"/>
        <v>0</v>
      </c>
      <c r="F193" s="707"/>
      <c r="G193" s="917"/>
      <c r="H193" s="707"/>
      <c r="I193" s="917"/>
      <c r="J193" s="707"/>
      <c r="K193" s="917"/>
      <c r="L193" s="707"/>
      <c r="M193" s="917"/>
      <c r="N193" s="707"/>
      <c r="O193" s="917"/>
      <c r="P193" s="707"/>
      <c r="Q193" s="917"/>
      <c r="R193" s="707"/>
      <c r="S193" s="917"/>
      <c r="T193" s="707"/>
      <c r="U193" s="917"/>
      <c r="V193" s="707"/>
      <c r="W193" s="917"/>
      <c r="X193" s="707"/>
      <c r="Y193" s="917"/>
      <c r="Z193" s="707"/>
      <c r="AA193" s="917"/>
      <c r="AB193" s="707"/>
      <c r="AC193" s="917"/>
      <c r="AD193" s="707"/>
      <c r="AE193" s="917"/>
      <c r="AF193" s="707"/>
      <c r="AG193" s="917"/>
      <c r="AH193" s="707"/>
      <c r="AI193" s="917"/>
      <c r="AJ193" s="707"/>
      <c r="AK193" s="917"/>
      <c r="AL193" s="707"/>
      <c r="AM193" s="918"/>
      <c r="AN193" s="915"/>
      <c r="AO193" s="787"/>
      <c r="AP193" s="668"/>
      <c r="AQ193" s="917"/>
      <c r="AR193" s="917"/>
      <c r="AS193" s="917"/>
      <c r="AT193" s="918"/>
      <c r="AU193" s="919"/>
      <c r="AV193" s="918"/>
      <c r="AW193" s="919"/>
      <c r="AX193" s="617" t="str">
        <f t="shared" si="103"/>
        <v/>
      </c>
      <c r="BQ193" s="581" t="str">
        <f t="shared" si="118"/>
        <v/>
      </c>
      <c r="BR193" s="581" t="str">
        <f t="shared" si="119"/>
        <v/>
      </c>
      <c r="BS193" s="581" t="str">
        <f t="shared" si="120"/>
        <v/>
      </c>
      <c r="BT193" s="581" t="str">
        <f t="shared" si="104"/>
        <v/>
      </c>
      <c r="BU193" s="581" t="str">
        <f t="shared" si="105"/>
        <v/>
      </c>
      <c r="BV193" s="581" t="str">
        <f t="shared" si="106"/>
        <v/>
      </c>
      <c r="BW193" s="581" t="str">
        <f t="shared" si="107"/>
        <v/>
      </c>
      <c r="BX193" s="581" t="str">
        <f t="shared" si="108"/>
        <v/>
      </c>
      <c r="BY193" s="581" t="str">
        <f t="shared" si="121"/>
        <v/>
      </c>
      <c r="BZ193" s="581" t="str">
        <f t="shared" si="109"/>
        <v/>
      </c>
      <c r="CB193" s="920">
        <f t="shared" si="110"/>
        <v>0</v>
      </c>
      <c r="CC193" s="920">
        <f t="shared" si="111"/>
        <v>0</v>
      </c>
      <c r="CD193" s="920">
        <f t="shared" si="112"/>
        <v>0</v>
      </c>
      <c r="CE193" s="920">
        <f t="shared" si="112"/>
        <v>0</v>
      </c>
      <c r="CF193" s="920">
        <f t="shared" si="113"/>
        <v>0</v>
      </c>
      <c r="CG193" s="920">
        <f t="shared" si="114"/>
        <v>0</v>
      </c>
      <c r="CH193" s="920">
        <f t="shared" si="115"/>
        <v>0</v>
      </c>
      <c r="CI193" s="920">
        <f t="shared" si="115"/>
        <v>0</v>
      </c>
      <c r="CJ193" s="920">
        <f t="shared" si="116"/>
        <v>0</v>
      </c>
      <c r="CK193" s="920">
        <f t="shared" si="117"/>
        <v>0</v>
      </c>
    </row>
    <row r="194" spans="1:89" ht="15" customHeight="1" x14ac:dyDescent="0.35">
      <c r="A194" s="2296" t="s">
        <v>404</v>
      </c>
      <c r="B194" s="948" t="s">
        <v>405</v>
      </c>
      <c r="C194" s="949"/>
      <c r="D194" s="950">
        <f t="shared" si="102"/>
        <v>0</v>
      </c>
      <c r="E194" s="948">
        <f t="shared" si="102"/>
        <v>0</v>
      </c>
      <c r="F194" s="662"/>
      <c r="G194" s="603"/>
      <c r="H194" s="662"/>
      <c r="I194" s="603"/>
      <c r="J194" s="662"/>
      <c r="K194" s="603"/>
      <c r="L194" s="662"/>
      <c r="M194" s="603"/>
      <c r="N194" s="662"/>
      <c r="O194" s="603"/>
      <c r="P194" s="662"/>
      <c r="Q194" s="603"/>
      <c r="R194" s="662"/>
      <c r="S194" s="603"/>
      <c r="T194" s="662"/>
      <c r="U194" s="603"/>
      <c r="V194" s="662"/>
      <c r="W194" s="603"/>
      <c r="X194" s="662"/>
      <c r="Y194" s="603"/>
      <c r="Z194" s="662"/>
      <c r="AA194" s="603"/>
      <c r="AB194" s="662"/>
      <c r="AC194" s="603"/>
      <c r="AD194" s="662"/>
      <c r="AE194" s="603"/>
      <c r="AF194" s="662"/>
      <c r="AG194" s="603"/>
      <c r="AH194" s="662"/>
      <c r="AI194" s="603"/>
      <c r="AJ194" s="662"/>
      <c r="AK194" s="603"/>
      <c r="AL194" s="662"/>
      <c r="AM194" s="878"/>
      <c r="AN194" s="830"/>
      <c r="AO194" s="951"/>
      <c r="AP194" s="662"/>
      <c r="AQ194" s="648"/>
      <c r="AR194" s="648"/>
      <c r="AS194" s="648"/>
      <c r="AT194" s="898"/>
      <c r="AU194" s="952"/>
      <c r="AV194" s="898"/>
      <c r="AW194" s="952"/>
      <c r="AX194" s="617" t="str">
        <f t="shared" si="103"/>
        <v/>
      </c>
      <c r="BQ194" s="581" t="str">
        <f t="shared" si="118"/>
        <v/>
      </c>
      <c r="BR194" s="581" t="str">
        <f t="shared" si="119"/>
        <v/>
      </c>
      <c r="BS194" s="581" t="str">
        <f t="shared" si="120"/>
        <v/>
      </c>
      <c r="BT194" s="581" t="str">
        <f t="shared" si="104"/>
        <v/>
      </c>
      <c r="BU194" s="581" t="str">
        <f t="shared" si="105"/>
        <v/>
      </c>
      <c r="BV194" s="581" t="str">
        <f t="shared" si="106"/>
        <v/>
      </c>
      <c r="BW194" s="581" t="str">
        <f t="shared" si="107"/>
        <v/>
      </c>
      <c r="BX194" s="581" t="str">
        <f t="shared" si="108"/>
        <v/>
      </c>
      <c r="BY194" s="581" t="str">
        <f t="shared" si="121"/>
        <v/>
      </c>
      <c r="BZ194" s="581" t="str">
        <f t="shared" si="109"/>
        <v/>
      </c>
      <c r="CA194" s="617"/>
      <c r="CB194" s="920">
        <f t="shared" si="110"/>
        <v>0</v>
      </c>
      <c r="CC194" s="920">
        <f t="shared" si="111"/>
        <v>0</v>
      </c>
      <c r="CD194" s="920">
        <f t="shared" si="112"/>
        <v>0</v>
      </c>
      <c r="CE194" s="920">
        <f t="shared" si="112"/>
        <v>0</v>
      </c>
      <c r="CF194" s="920">
        <f t="shared" si="113"/>
        <v>0</v>
      </c>
      <c r="CG194" s="920">
        <f t="shared" si="114"/>
        <v>0</v>
      </c>
      <c r="CH194" s="920">
        <f t="shared" si="115"/>
        <v>0</v>
      </c>
      <c r="CI194" s="920">
        <f t="shared" si="115"/>
        <v>0</v>
      </c>
      <c r="CJ194" s="920">
        <f t="shared" si="116"/>
        <v>0</v>
      </c>
      <c r="CK194" s="920">
        <f t="shared" si="117"/>
        <v>0</v>
      </c>
    </row>
    <row r="195" spans="1:89" ht="15" customHeight="1" x14ac:dyDescent="0.35">
      <c r="A195" s="2308"/>
      <c r="B195" s="953" t="s">
        <v>406</v>
      </c>
      <c r="C195" s="954"/>
      <c r="D195" s="955">
        <f t="shared" si="102"/>
        <v>0</v>
      </c>
      <c r="E195" s="953">
        <f t="shared" si="102"/>
        <v>0</v>
      </c>
      <c r="F195" s="584"/>
      <c r="G195" s="606"/>
      <c r="H195" s="584"/>
      <c r="I195" s="606"/>
      <c r="J195" s="584"/>
      <c r="K195" s="606"/>
      <c r="L195" s="584"/>
      <c r="M195" s="606"/>
      <c r="N195" s="584"/>
      <c r="O195" s="606"/>
      <c r="P195" s="584"/>
      <c r="Q195" s="606"/>
      <c r="R195" s="584"/>
      <c r="S195" s="606"/>
      <c r="T195" s="584"/>
      <c r="U195" s="606"/>
      <c r="V195" s="584"/>
      <c r="W195" s="606"/>
      <c r="X195" s="584"/>
      <c r="Y195" s="606"/>
      <c r="Z195" s="584"/>
      <c r="AA195" s="606"/>
      <c r="AB195" s="584"/>
      <c r="AC195" s="606"/>
      <c r="AD195" s="584"/>
      <c r="AE195" s="606"/>
      <c r="AF195" s="584"/>
      <c r="AG195" s="606"/>
      <c r="AH195" s="584"/>
      <c r="AI195" s="606"/>
      <c r="AJ195" s="584"/>
      <c r="AK195" s="606"/>
      <c r="AL195" s="584"/>
      <c r="AM195" s="728"/>
      <c r="AN195" s="802"/>
      <c r="AO195" s="731"/>
      <c r="AP195" s="584"/>
      <c r="AQ195" s="610"/>
      <c r="AR195" s="610"/>
      <c r="AS195" s="610"/>
      <c r="AT195" s="776"/>
      <c r="AU195" s="956"/>
      <c r="AV195" s="776"/>
      <c r="AW195" s="956"/>
      <c r="AX195" s="617" t="str">
        <f t="shared" si="103"/>
        <v/>
      </c>
      <c r="BQ195" s="581" t="str">
        <f t="shared" si="118"/>
        <v/>
      </c>
      <c r="BR195" s="581" t="str">
        <f t="shared" si="119"/>
        <v/>
      </c>
      <c r="BS195" s="581" t="str">
        <f t="shared" si="120"/>
        <v/>
      </c>
      <c r="BT195" s="581" t="str">
        <f t="shared" si="104"/>
        <v/>
      </c>
      <c r="BU195" s="581" t="str">
        <f t="shared" si="105"/>
        <v/>
      </c>
      <c r="BV195" s="581" t="str">
        <f t="shared" si="106"/>
        <v/>
      </c>
      <c r="BW195" s="581" t="str">
        <f t="shared" si="107"/>
        <v/>
      </c>
      <c r="BX195" s="581" t="str">
        <f t="shared" si="108"/>
        <v/>
      </c>
      <c r="BY195" s="581" t="str">
        <f t="shared" si="121"/>
        <v/>
      </c>
      <c r="BZ195" s="581" t="str">
        <f t="shared" si="109"/>
        <v/>
      </c>
      <c r="CA195" s="617"/>
      <c r="CB195" s="920">
        <f t="shared" si="110"/>
        <v>0</v>
      </c>
      <c r="CC195" s="920">
        <f t="shared" si="111"/>
        <v>0</v>
      </c>
      <c r="CD195" s="920">
        <f t="shared" si="112"/>
        <v>0</v>
      </c>
      <c r="CE195" s="920">
        <f t="shared" si="112"/>
        <v>0</v>
      </c>
      <c r="CF195" s="920">
        <f t="shared" si="113"/>
        <v>0</v>
      </c>
      <c r="CG195" s="920">
        <f t="shared" si="114"/>
        <v>0</v>
      </c>
      <c r="CH195" s="920">
        <f t="shared" si="115"/>
        <v>0</v>
      </c>
      <c r="CI195" s="920">
        <f t="shared" si="115"/>
        <v>0</v>
      </c>
      <c r="CJ195" s="920">
        <f t="shared" si="116"/>
        <v>0</v>
      </c>
      <c r="CK195" s="920">
        <f t="shared" si="117"/>
        <v>0</v>
      </c>
    </row>
    <row r="196" spans="1:89" ht="15" customHeight="1" x14ac:dyDescent="0.35">
      <c r="A196" s="2308"/>
      <c r="B196" s="953" t="s">
        <v>407</v>
      </c>
      <c r="C196" s="954"/>
      <c r="D196" s="957">
        <f t="shared" si="102"/>
        <v>0</v>
      </c>
      <c r="E196" s="953">
        <f t="shared" si="102"/>
        <v>0</v>
      </c>
      <c r="F196" s="775"/>
      <c r="G196" s="610"/>
      <c r="H196" s="775"/>
      <c r="I196" s="610"/>
      <c r="J196" s="775"/>
      <c r="K196" s="610"/>
      <c r="L196" s="775"/>
      <c r="M196" s="610"/>
      <c r="N196" s="775"/>
      <c r="O196" s="610"/>
      <c r="P196" s="775"/>
      <c r="Q196" s="610"/>
      <c r="R196" s="775"/>
      <c r="S196" s="610"/>
      <c r="T196" s="775"/>
      <c r="U196" s="610"/>
      <c r="V196" s="775"/>
      <c r="W196" s="610"/>
      <c r="X196" s="775"/>
      <c r="Y196" s="610"/>
      <c r="Z196" s="775"/>
      <c r="AA196" s="610"/>
      <c r="AB196" s="775"/>
      <c r="AC196" s="610"/>
      <c r="AD196" s="775"/>
      <c r="AE196" s="610"/>
      <c r="AF196" s="775"/>
      <c r="AG196" s="610"/>
      <c r="AH196" s="775"/>
      <c r="AI196" s="610"/>
      <c r="AJ196" s="775"/>
      <c r="AK196" s="610"/>
      <c r="AL196" s="775"/>
      <c r="AM196" s="776"/>
      <c r="AN196" s="805"/>
      <c r="AO196" s="777"/>
      <c r="AP196" s="775"/>
      <c r="AQ196" s="610"/>
      <c r="AR196" s="610"/>
      <c r="AS196" s="610"/>
      <c r="AT196" s="776"/>
      <c r="AU196" s="956"/>
      <c r="AV196" s="776"/>
      <c r="AW196" s="956"/>
      <c r="AX196" s="617" t="str">
        <f t="shared" si="103"/>
        <v/>
      </c>
      <c r="BQ196" s="581" t="str">
        <f t="shared" si="118"/>
        <v/>
      </c>
      <c r="BR196" s="581" t="str">
        <f t="shared" si="119"/>
        <v/>
      </c>
      <c r="BS196" s="581" t="str">
        <f t="shared" si="120"/>
        <v/>
      </c>
      <c r="BT196" s="581" t="str">
        <f t="shared" si="104"/>
        <v/>
      </c>
      <c r="BU196" s="581" t="str">
        <f t="shared" si="105"/>
        <v/>
      </c>
      <c r="BV196" s="581" t="str">
        <f t="shared" si="106"/>
        <v/>
      </c>
      <c r="BW196" s="581" t="str">
        <f t="shared" si="107"/>
        <v/>
      </c>
      <c r="BX196" s="581" t="str">
        <f t="shared" si="108"/>
        <v/>
      </c>
      <c r="BY196" s="581" t="str">
        <f t="shared" si="121"/>
        <v/>
      </c>
      <c r="BZ196" s="581" t="str">
        <f t="shared" si="109"/>
        <v/>
      </c>
      <c r="CA196" s="617"/>
      <c r="CB196" s="920">
        <f t="shared" si="110"/>
        <v>0</v>
      </c>
      <c r="CC196" s="920">
        <f t="shared" si="111"/>
        <v>0</v>
      </c>
      <c r="CD196" s="920">
        <f t="shared" si="112"/>
        <v>0</v>
      </c>
      <c r="CE196" s="920">
        <f t="shared" si="112"/>
        <v>0</v>
      </c>
      <c r="CF196" s="920">
        <f t="shared" si="113"/>
        <v>0</v>
      </c>
      <c r="CG196" s="920">
        <f t="shared" si="114"/>
        <v>0</v>
      </c>
      <c r="CH196" s="920">
        <f t="shared" si="115"/>
        <v>0</v>
      </c>
      <c r="CI196" s="920">
        <f t="shared" si="115"/>
        <v>0</v>
      </c>
      <c r="CJ196" s="920">
        <f t="shared" si="116"/>
        <v>0</v>
      </c>
      <c r="CK196" s="920">
        <f t="shared" si="117"/>
        <v>0</v>
      </c>
    </row>
    <row r="197" spans="1:89" ht="15" customHeight="1" x14ac:dyDescent="0.35">
      <c r="A197" s="2308"/>
      <c r="B197" s="958" t="s">
        <v>408</v>
      </c>
      <c r="C197" s="959"/>
      <c r="D197" s="960"/>
      <c r="E197" s="953">
        <f>SUM(K197+M197+O197+Q197+S197+U197+W197+Y197+AA197+AC197+AE197+AG197+AI197+AK197+AM197)</f>
        <v>0</v>
      </c>
      <c r="F197" s="888"/>
      <c r="G197" s="889"/>
      <c r="H197" s="888"/>
      <c r="I197" s="889"/>
      <c r="J197" s="888"/>
      <c r="K197" s="606"/>
      <c r="L197" s="888"/>
      <c r="M197" s="606"/>
      <c r="N197" s="888"/>
      <c r="O197" s="606"/>
      <c r="P197" s="888"/>
      <c r="Q197" s="606"/>
      <c r="R197" s="888"/>
      <c r="S197" s="606"/>
      <c r="T197" s="888"/>
      <c r="U197" s="606"/>
      <c r="V197" s="888"/>
      <c r="W197" s="606"/>
      <c r="X197" s="888"/>
      <c r="Y197" s="606"/>
      <c r="Z197" s="888"/>
      <c r="AA197" s="606"/>
      <c r="AB197" s="888"/>
      <c r="AC197" s="606"/>
      <c r="AD197" s="888"/>
      <c r="AE197" s="606"/>
      <c r="AF197" s="888"/>
      <c r="AG197" s="606"/>
      <c r="AH197" s="888"/>
      <c r="AI197" s="606"/>
      <c r="AJ197" s="888"/>
      <c r="AK197" s="606"/>
      <c r="AL197" s="888"/>
      <c r="AM197" s="728"/>
      <c r="AN197" s="802"/>
      <c r="AO197" s="731"/>
      <c r="AP197" s="888"/>
      <c r="AQ197" s="606"/>
      <c r="AR197" s="606"/>
      <c r="AS197" s="606"/>
      <c r="AT197" s="888"/>
      <c r="AU197" s="588"/>
      <c r="AV197" s="728"/>
      <c r="AW197" s="888"/>
      <c r="AX197" s="617" t="str">
        <f t="shared" si="103"/>
        <v/>
      </c>
      <c r="BQ197" s="581" t="str">
        <f t="shared" si="118"/>
        <v/>
      </c>
      <c r="BR197" s="581" t="str">
        <f t="shared" si="119"/>
        <v/>
      </c>
      <c r="BS197" s="582"/>
      <c r="BT197" s="581" t="str">
        <f t="shared" si="104"/>
        <v/>
      </c>
      <c r="BU197" s="581" t="str">
        <f t="shared" si="105"/>
        <v/>
      </c>
      <c r="BV197" s="581" t="str">
        <f t="shared" si="106"/>
        <v/>
      </c>
      <c r="BW197" s="961"/>
      <c r="BX197" s="581" t="str">
        <f t="shared" si="108"/>
        <v/>
      </c>
      <c r="BY197" s="961"/>
      <c r="BZ197" s="581" t="str">
        <f t="shared" si="109"/>
        <v/>
      </c>
      <c r="CA197" s="617"/>
      <c r="CB197" s="920">
        <f t="shared" si="110"/>
        <v>0</v>
      </c>
      <c r="CC197" s="920">
        <f>IF(AND(E197&gt;0,AO197=""),1,IF(AO197&gt;E197,1,0))</f>
        <v>0</v>
      </c>
      <c r="CD197" s="617"/>
      <c r="CE197" s="920">
        <f t="shared" si="112"/>
        <v>0</v>
      </c>
      <c r="CF197" s="920">
        <f t="shared" si="113"/>
        <v>0</v>
      </c>
      <c r="CG197" s="920">
        <f t="shared" si="114"/>
        <v>0</v>
      </c>
      <c r="CH197" s="617"/>
      <c r="CI197" s="920">
        <f t="shared" si="115"/>
        <v>0</v>
      </c>
      <c r="CJ197" s="617"/>
      <c r="CK197" s="920">
        <f t="shared" si="117"/>
        <v>0</v>
      </c>
    </row>
    <row r="198" spans="1:89" ht="15" customHeight="1" x14ac:dyDescent="0.35">
      <c r="A198" s="2308"/>
      <c r="B198" s="953" t="s">
        <v>409</v>
      </c>
      <c r="C198" s="954"/>
      <c r="D198" s="950">
        <f t="shared" ref="D198:E206" si="122">SUM(F198+H198+J198+L198+N198+P198+R198+T198+V198+X198+Z198+AB198+AD198+AF198+AH198+AJ198+AL198)</f>
        <v>0</v>
      </c>
      <c r="E198" s="953">
        <f t="shared" si="122"/>
        <v>0</v>
      </c>
      <c r="F198" s="662"/>
      <c r="G198" s="603"/>
      <c r="H198" s="662"/>
      <c r="I198" s="603"/>
      <c r="J198" s="662"/>
      <c r="K198" s="603"/>
      <c r="L198" s="662"/>
      <c r="M198" s="603"/>
      <c r="N198" s="662"/>
      <c r="O198" s="603"/>
      <c r="P198" s="662"/>
      <c r="Q198" s="603"/>
      <c r="R198" s="662"/>
      <c r="S198" s="603"/>
      <c r="T198" s="662"/>
      <c r="U198" s="603"/>
      <c r="V198" s="662"/>
      <c r="W198" s="603"/>
      <c r="X198" s="662"/>
      <c r="Y198" s="603"/>
      <c r="Z198" s="662"/>
      <c r="AA198" s="603"/>
      <c r="AB198" s="662"/>
      <c r="AC198" s="603"/>
      <c r="AD198" s="662"/>
      <c r="AE198" s="603"/>
      <c r="AF198" s="662"/>
      <c r="AG198" s="603"/>
      <c r="AH198" s="662"/>
      <c r="AI198" s="603"/>
      <c r="AJ198" s="662"/>
      <c r="AK198" s="603"/>
      <c r="AL198" s="662"/>
      <c r="AM198" s="878"/>
      <c r="AN198" s="830"/>
      <c r="AO198" s="951"/>
      <c r="AP198" s="662"/>
      <c r="AQ198" s="603"/>
      <c r="AR198" s="603"/>
      <c r="AS198" s="603"/>
      <c r="AT198" s="878"/>
      <c r="AU198" s="897"/>
      <c r="AV198" s="878"/>
      <c r="AW198" s="897"/>
      <c r="AX198" s="617" t="str">
        <f t="shared" si="103"/>
        <v/>
      </c>
      <c r="BQ198" s="581" t="str">
        <f t="shared" si="118"/>
        <v/>
      </c>
      <c r="BR198" s="581" t="str">
        <f t="shared" si="119"/>
        <v/>
      </c>
      <c r="BS198" s="581" t="str">
        <f t="shared" ref="BS198:BS230" si="123">IF(AND(D198&gt;0,OR(AP198="")), "* No olvide digitar la variable Pueblos originarios - Hombres. Digite Cero si no tiene.",IF((AP198)&gt;D198,"  * La variable Pueblos originarios - Hombres No puede ser mayor al Total.",""))</f>
        <v/>
      </c>
      <c r="BT198" s="581" t="str">
        <f t="shared" si="104"/>
        <v/>
      </c>
      <c r="BU198" s="581" t="str">
        <f t="shared" si="105"/>
        <v/>
      </c>
      <c r="BV198" s="581" t="str">
        <f t="shared" si="106"/>
        <v/>
      </c>
      <c r="BW198" s="581" t="str">
        <f t="shared" ref="BW198:BW230" si="124">IF(AND(D198&gt;0,OR(AT198="")), "* No olvide digitar la variable Migrantes - Hombres. Digite Cero si no tiene.",IF((AT198+AT198)&gt;D198,"  * La variable Migrantes - Hombres No puede ser mayor al Total.",""))</f>
        <v/>
      </c>
      <c r="BX198" s="581" t="str">
        <f t="shared" si="108"/>
        <v/>
      </c>
      <c r="BY198" s="581" t="str">
        <f t="shared" si="121"/>
        <v/>
      </c>
      <c r="BZ198" s="581" t="str">
        <f t="shared" si="109"/>
        <v/>
      </c>
      <c r="CA198" s="617"/>
      <c r="CB198" s="920">
        <f t="shared" si="110"/>
        <v>0</v>
      </c>
      <c r="CC198" s="920">
        <f t="shared" si="111"/>
        <v>0</v>
      </c>
      <c r="CD198" s="920">
        <f t="shared" si="112"/>
        <v>0</v>
      </c>
      <c r="CE198" s="920">
        <f t="shared" si="112"/>
        <v>0</v>
      </c>
      <c r="CF198" s="920">
        <f t="shared" si="113"/>
        <v>0</v>
      </c>
      <c r="CG198" s="920">
        <f t="shared" si="114"/>
        <v>0</v>
      </c>
      <c r="CH198" s="920">
        <f t="shared" si="115"/>
        <v>0</v>
      </c>
      <c r="CI198" s="920">
        <f t="shared" si="115"/>
        <v>0</v>
      </c>
      <c r="CJ198" s="920">
        <f t="shared" si="116"/>
        <v>0</v>
      </c>
      <c r="CK198" s="920">
        <f t="shared" si="117"/>
        <v>0</v>
      </c>
    </row>
    <row r="199" spans="1:89" ht="15" customHeight="1" x14ac:dyDescent="0.35">
      <c r="A199" s="2308"/>
      <c r="B199" s="962" t="s">
        <v>410</v>
      </c>
      <c r="C199" s="963"/>
      <c r="D199" s="955">
        <f t="shared" si="122"/>
        <v>0</v>
      </c>
      <c r="E199" s="953">
        <f t="shared" si="122"/>
        <v>0</v>
      </c>
      <c r="F199" s="584"/>
      <c r="G199" s="606"/>
      <c r="H199" s="584"/>
      <c r="I199" s="606"/>
      <c r="J199" s="584"/>
      <c r="K199" s="606"/>
      <c r="L199" s="584"/>
      <c r="M199" s="606"/>
      <c r="N199" s="584"/>
      <c r="O199" s="606"/>
      <c r="P199" s="584"/>
      <c r="Q199" s="606"/>
      <c r="R199" s="584"/>
      <c r="S199" s="606"/>
      <c r="T199" s="584"/>
      <c r="U199" s="606"/>
      <c r="V199" s="584"/>
      <c r="W199" s="606"/>
      <c r="X199" s="584"/>
      <c r="Y199" s="606"/>
      <c r="Z199" s="584"/>
      <c r="AA199" s="606"/>
      <c r="AB199" s="584"/>
      <c r="AC199" s="606"/>
      <c r="AD199" s="584"/>
      <c r="AE199" s="606"/>
      <c r="AF199" s="584"/>
      <c r="AG199" s="606"/>
      <c r="AH199" s="584"/>
      <c r="AI199" s="606"/>
      <c r="AJ199" s="584"/>
      <c r="AK199" s="606"/>
      <c r="AL199" s="584"/>
      <c r="AM199" s="728"/>
      <c r="AN199" s="802"/>
      <c r="AO199" s="731"/>
      <c r="AP199" s="584"/>
      <c r="AQ199" s="648"/>
      <c r="AR199" s="648"/>
      <c r="AS199" s="648"/>
      <c r="AT199" s="898"/>
      <c r="AU199" s="952"/>
      <c r="AV199" s="898"/>
      <c r="AW199" s="952"/>
      <c r="AX199" s="617" t="str">
        <f t="shared" si="103"/>
        <v/>
      </c>
      <c r="BQ199" s="581" t="str">
        <f t="shared" si="118"/>
        <v/>
      </c>
      <c r="BR199" s="581" t="str">
        <f t="shared" si="119"/>
        <v/>
      </c>
      <c r="BS199" s="581" t="str">
        <f t="shared" si="123"/>
        <v/>
      </c>
      <c r="BT199" s="581" t="str">
        <f t="shared" si="104"/>
        <v/>
      </c>
      <c r="BU199" s="581" t="str">
        <f t="shared" si="105"/>
        <v/>
      </c>
      <c r="BV199" s="581" t="str">
        <f t="shared" si="106"/>
        <v/>
      </c>
      <c r="BW199" s="581" t="str">
        <f t="shared" si="124"/>
        <v/>
      </c>
      <c r="BX199" s="581" t="str">
        <f t="shared" si="108"/>
        <v/>
      </c>
      <c r="BY199" s="581" t="str">
        <f t="shared" si="121"/>
        <v/>
      </c>
      <c r="BZ199" s="581" t="str">
        <f t="shared" si="109"/>
        <v/>
      </c>
      <c r="CA199" s="617"/>
      <c r="CB199" s="920">
        <f t="shared" si="110"/>
        <v>0</v>
      </c>
      <c r="CC199" s="920">
        <f t="shared" si="111"/>
        <v>0</v>
      </c>
      <c r="CD199" s="920">
        <f t="shared" si="112"/>
        <v>0</v>
      </c>
      <c r="CE199" s="920">
        <f t="shared" si="112"/>
        <v>0</v>
      </c>
      <c r="CF199" s="920">
        <f t="shared" si="113"/>
        <v>0</v>
      </c>
      <c r="CG199" s="920">
        <f t="shared" si="114"/>
        <v>0</v>
      </c>
      <c r="CH199" s="920">
        <f t="shared" si="115"/>
        <v>0</v>
      </c>
      <c r="CI199" s="920">
        <f t="shared" si="115"/>
        <v>0</v>
      </c>
      <c r="CJ199" s="920">
        <f t="shared" si="116"/>
        <v>0</v>
      </c>
      <c r="CK199" s="920">
        <f t="shared" si="117"/>
        <v>0</v>
      </c>
    </row>
    <row r="200" spans="1:89" ht="15" customHeight="1" x14ac:dyDescent="0.35">
      <c r="A200" s="2308"/>
      <c r="B200" s="964" t="s">
        <v>411</v>
      </c>
      <c r="C200" s="965"/>
      <c r="D200" s="955">
        <f t="shared" si="122"/>
        <v>0</v>
      </c>
      <c r="E200" s="953">
        <f t="shared" si="122"/>
        <v>0</v>
      </c>
      <c r="F200" s="584"/>
      <c r="G200" s="606"/>
      <c r="H200" s="584"/>
      <c r="I200" s="606"/>
      <c r="J200" s="584"/>
      <c r="K200" s="606"/>
      <c r="L200" s="584"/>
      <c r="M200" s="606"/>
      <c r="N200" s="584"/>
      <c r="O200" s="606"/>
      <c r="P200" s="584"/>
      <c r="Q200" s="606"/>
      <c r="R200" s="584"/>
      <c r="S200" s="606"/>
      <c r="T200" s="584"/>
      <c r="U200" s="606"/>
      <c r="V200" s="584"/>
      <c r="W200" s="606"/>
      <c r="X200" s="584"/>
      <c r="Y200" s="606"/>
      <c r="Z200" s="584"/>
      <c r="AA200" s="606"/>
      <c r="AB200" s="584"/>
      <c r="AC200" s="606"/>
      <c r="AD200" s="584"/>
      <c r="AE200" s="606"/>
      <c r="AF200" s="584"/>
      <c r="AG200" s="606"/>
      <c r="AH200" s="584"/>
      <c r="AI200" s="606"/>
      <c r="AJ200" s="584"/>
      <c r="AK200" s="606"/>
      <c r="AL200" s="584"/>
      <c r="AM200" s="728"/>
      <c r="AN200" s="802"/>
      <c r="AO200" s="731"/>
      <c r="AP200" s="584"/>
      <c r="AQ200" s="610"/>
      <c r="AR200" s="610"/>
      <c r="AS200" s="610"/>
      <c r="AT200" s="776"/>
      <c r="AU200" s="956"/>
      <c r="AV200" s="776"/>
      <c r="AW200" s="956"/>
      <c r="AX200" s="617" t="str">
        <f>BQ200&amp;BR200&amp;BS200&amp;BT200&amp;BU200&amp;BV200&amp;BW200&amp;BX200&amp;BY200&amp;BZ200</f>
        <v/>
      </c>
      <c r="BQ200" s="581" t="str">
        <f t="shared" si="118"/>
        <v/>
      </c>
      <c r="BR200" s="581" t="str">
        <f t="shared" si="119"/>
        <v/>
      </c>
      <c r="BS200" s="581" t="str">
        <f t="shared" si="123"/>
        <v/>
      </c>
      <c r="BT200" s="581" t="str">
        <f t="shared" si="104"/>
        <v/>
      </c>
      <c r="BU200" s="581" t="str">
        <f t="shared" si="105"/>
        <v/>
      </c>
      <c r="BV200" s="581" t="str">
        <f t="shared" si="106"/>
        <v/>
      </c>
      <c r="BW200" s="581" t="str">
        <f t="shared" si="124"/>
        <v/>
      </c>
      <c r="BX200" s="581" t="str">
        <f t="shared" si="108"/>
        <v/>
      </c>
      <c r="BY200" s="581" t="str">
        <f t="shared" si="121"/>
        <v/>
      </c>
      <c r="BZ200" s="581" t="str">
        <f t="shared" si="109"/>
        <v/>
      </c>
      <c r="CA200" s="617"/>
      <c r="CB200" s="920">
        <f t="shared" si="110"/>
        <v>0</v>
      </c>
      <c r="CC200" s="920">
        <f t="shared" si="111"/>
        <v>0</v>
      </c>
      <c r="CD200" s="920">
        <f t="shared" si="112"/>
        <v>0</v>
      </c>
      <c r="CE200" s="920">
        <f t="shared" si="112"/>
        <v>0</v>
      </c>
      <c r="CF200" s="920">
        <f t="shared" si="113"/>
        <v>0</v>
      </c>
      <c r="CG200" s="920">
        <f t="shared" si="114"/>
        <v>0</v>
      </c>
      <c r="CH200" s="920">
        <f t="shared" si="115"/>
        <v>0</v>
      </c>
      <c r="CI200" s="920">
        <f t="shared" si="115"/>
        <v>0</v>
      </c>
      <c r="CJ200" s="920">
        <f t="shared" si="116"/>
        <v>0</v>
      </c>
      <c r="CK200" s="920">
        <f t="shared" si="117"/>
        <v>0</v>
      </c>
    </row>
    <row r="201" spans="1:89" ht="15" customHeight="1" x14ac:dyDescent="0.35">
      <c r="A201" s="2217"/>
      <c r="B201" s="966" t="s">
        <v>412</v>
      </c>
      <c r="C201" s="967"/>
      <c r="D201" s="957">
        <f t="shared" si="122"/>
        <v>0</v>
      </c>
      <c r="E201" s="968">
        <f t="shared" si="122"/>
        <v>0</v>
      </c>
      <c r="F201" s="775"/>
      <c r="G201" s="610"/>
      <c r="H201" s="775"/>
      <c r="I201" s="610"/>
      <c r="J201" s="775"/>
      <c r="K201" s="610"/>
      <c r="L201" s="775"/>
      <c r="M201" s="610"/>
      <c r="N201" s="775"/>
      <c r="O201" s="610"/>
      <c r="P201" s="775"/>
      <c r="Q201" s="610"/>
      <c r="R201" s="775"/>
      <c r="S201" s="610"/>
      <c r="T201" s="775"/>
      <c r="U201" s="610"/>
      <c r="V201" s="775"/>
      <c r="W201" s="610"/>
      <c r="X201" s="775"/>
      <c r="Y201" s="610"/>
      <c r="Z201" s="775"/>
      <c r="AA201" s="610"/>
      <c r="AB201" s="775"/>
      <c r="AC201" s="610"/>
      <c r="AD201" s="775"/>
      <c r="AE201" s="610"/>
      <c r="AF201" s="775"/>
      <c r="AG201" s="610"/>
      <c r="AH201" s="775"/>
      <c r="AI201" s="610"/>
      <c r="AJ201" s="775"/>
      <c r="AK201" s="610"/>
      <c r="AL201" s="775"/>
      <c r="AM201" s="776"/>
      <c r="AN201" s="805"/>
      <c r="AO201" s="777"/>
      <c r="AP201" s="775"/>
      <c r="AQ201" s="613"/>
      <c r="AR201" s="613"/>
      <c r="AS201" s="613"/>
      <c r="AT201" s="734"/>
      <c r="AU201" s="593"/>
      <c r="AV201" s="734"/>
      <c r="AW201" s="593"/>
      <c r="AX201" s="617" t="str">
        <f t="shared" si="103"/>
        <v/>
      </c>
      <c r="BQ201" s="581" t="str">
        <f t="shared" si="118"/>
        <v/>
      </c>
      <c r="BR201" s="581" t="str">
        <f t="shared" si="119"/>
        <v/>
      </c>
      <c r="BS201" s="581" t="str">
        <f t="shared" si="123"/>
        <v/>
      </c>
      <c r="BT201" s="581" t="str">
        <f t="shared" si="104"/>
        <v/>
      </c>
      <c r="BU201" s="581" t="str">
        <f t="shared" si="105"/>
        <v/>
      </c>
      <c r="BV201" s="581" t="str">
        <f t="shared" si="106"/>
        <v/>
      </c>
      <c r="BW201" s="581" t="str">
        <f t="shared" si="124"/>
        <v/>
      </c>
      <c r="BX201" s="581" t="str">
        <f t="shared" si="108"/>
        <v/>
      </c>
      <c r="BY201" s="581" t="str">
        <f t="shared" si="121"/>
        <v/>
      </c>
      <c r="BZ201" s="581" t="str">
        <f t="shared" si="109"/>
        <v/>
      </c>
      <c r="CA201" s="617"/>
      <c r="CB201" s="920">
        <f t="shared" si="110"/>
        <v>0</v>
      </c>
      <c r="CC201" s="920">
        <f t="shared" si="111"/>
        <v>0</v>
      </c>
      <c r="CD201" s="920">
        <f t="shared" si="112"/>
        <v>0</v>
      </c>
      <c r="CE201" s="920">
        <f t="shared" si="112"/>
        <v>0</v>
      </c>
      <c r="CF201" s="920">
        <f t="shared" si="113"/>
        <v>0</v>
      </c>
      <c r="CG201" s="920">
        <f t="shared" si="114"/>
        <v>0</v>
      </c>
      <c r="CH201" s="920">
        <f t="shared" si="115"/>
        <v>0</v>
      </c>
      <c r="CI201" s="920">
        <f t="shared" si="115"/>
        <v>0</v>
      </c>
      <c r="CJ201" s="920">
        <f t="shared" si="116"/>
        <v>0</v>
      </c>
      <c r="CK201" s="920">
        <f t="shared" si="117"/>
        <v>0</v>
      </c>
    </row>
    <row r="202" spans="1:89" ht="15" customHeight="1" x14ac:dyDescent="0.35">
      <c r="A202" s="2296" t="s">
        <v>413</v>
      </c>
      <c r="B202" s="969" t="s">
        <v>414</v>
      </c>
      <c r="C202" s="970"/>
      <c r="D202" s="926">
        <f t="shared" si="122"/>
        <v>0</v>
      </c>
      <c r="E202" s="924">
        <f t="shared" si="122"/>
        <v>0</v>
      </c>
      <c r="F202" s="576"/>
      <c r="G202" s="756"/>
      <c r="H202" s="576"/>
      <c r="I202" s="756"/>
      <c r="J202" s="576"/>
      <c r="K202" s="756"/>
      <c r="L202" s="576"/>
      <c r="M202" s="756"/>
      <c r="N202" s="576"/>
      <c r="O202" s="756"/>
      <c r="P202" s="576"/>
      <c r="Q202" s="756"/>
      <c r="R202" s="576"/>
      <c r="S202" s="756"/>
      <c r="T202" s="576"/>
      <c r="U202" s="756"/>
      <c r="V202" s="576"/>
      <c r="W202" s="756"/>
      <c r="X202" s="576"/>
      <c r="Y202" s="756"/>
      <c r="Z202" s="576"/>
      <c r="AA202" s="756"/>
      <c r="AB202" s="576"/>
      <c r="AC202" s="756"/>
      <c r="AD202" s="576"/>
      <c r="AE202" s="756"/>
      <c r="AF202" s="576"/>
      <c r="AG202" s="756"/>
      <c r="AH202" s="576"/>
      <c r="AI202" s="756"/>
      <c r="AJ202" s="576"/>
      <c r="AK202" s="756"/>
      <c r="AL202" s="576"/>
      <c r="AM202" s="720"/>
      <c r="AN202" s="799"/>
      <c r="AO202" s="723"/>
      <c r="AP202" s="576"/>
      <c r="AQ202" s="971"/>
      <c r="AR202" s="971"/>
      <c r="AS202" s="971"/>
      <c r="AT202" s="972"/>
      <c r="AU202" s="973"/>
      <c r="AV202" s="972"/>
      <c r="AW202" s="973"/>
      <c r="AX202" s="617" t="str">
        <f t="shared" si="103"/>
        <v/>
      </c>
      <c r="BQ202" s="581" t="str">
        <f t="shared" si="118"/>
        <v/>
      </c>
      <c r="BR202" s="581" t="str">
        <f t="shared" si="119"/>
        <v/>
      </c>
      <c r="BS202" s="581" t="str">
        <f t="shared" si="123"/>
        <v/>
      </c>
      <c r="BT202" s="581" t="str">
        <f t="shared" si="104"/>
        <v/>
      </c>
      <c r="BU202" s="581" t="str">
        <f t="shared" si="105"/>
        <v/>
      </c>
      <c r="BV202" s="581" t="str">
        <f t="shared" si="106"/>
        <v/>
      </c>
      <c r="BW202" s="581" t="str">
        <f t="shared" si="124"/>
        <v/>
      </c>
      <c r="BX202" s="581" t="str">
        <f t="shared" si="108"/>
        <v/>
      </c>
      <c r="BY202" s="581" t="str">
        <f t="shared" si="121"/>
        <v/>
      </c>
      <c r="BZ202" s="581" t="str">
        <f t="shared" si="109"/>
        <v/>
      </c>
      <c r="CA202" s="617"/>
      <c r="CB202" s="920">
        <f t="shared" si="110"/>
        <v>0</v>
      </c>
      <c r="CC202" s="920">
        <f t="shared" si="111"/>
        <v>0</v>
      </c>
      <c r="CD202" s="920">
        <f t="shared" si="112"/>
        <v>0</v>
      </c>
      <c r="CE202" s="920">
        <f t="shared" si="112"/>
        <v>0</v>
      </c>
      <c r="CF202" s="920">
        <f t="shared" si="113"/>
        <v>0</v>
      </c>
      <c r="CG202" s="920">
        <f t="shared" si="114"/>
        <v>0</v>
      </c>
      <c r="CH202" s="920">
        <f t="shared" si="115"/>
        <v>0</v>
      </c>
      <c r="CI202" s="920">
        <f t="shared" si="115"/>
        <v>0</v>
      </c>
      <c r="CJ202" s="920">
        <f t="shared" si="116"/>
        <v>0</v>
      </c>
      <c r="CK202" s="920">
        <f t="shared" si="117"/>
        <v>0</v>
      </c>
    </row>
    <row r="203" spans="1:89" ht="15" customHeight="1" x14ac:dyDescent="0.35">
      <c r="A203" s="2308"/>
      <c r="B203" s="953" t="s">
        <v>415</v>
      </c>
      <c r="C203" s="427"/>
      <c r="D203" s="955">
        <f>SUM(F203+H203+J203+L203+N203+P203+R203+T203+V203+X203+Z203+AB203+AD203+AF203+AH203+AJ203+AL203)</f>
        <v>0</v>
      </c>
      <c r="E203" s="953">
        <f t="shared" si="122"/>
        <v>0</v>
      </c>
      <c r="F203" s="584"/>
      <c r="G203" s="606"/>
      <c r="H203" s="584"/>
      <c r="I203" s="606"/>
      <c r="J203" s="584"/>
      <c r="K203" s="606"/>
      <c r="L203" s="584"/>
      <c r="M203" s="606"/>
      <c r="N203" s="584"/>
      <c r="O203" s="606"/>
      <c r="P203" s="584"/>
      <c r="Q203" s="606"/>
      <c r="R203" s="584"/>
      <c r="S203" s="606"/>
      <c r="T203" s="584"/>
      <c r="U203" s="606"/>
      <c r="V203" s="584"/>
      <c r="W203" s="606"/>
      <c r="X203" s="584"/>
      <c r="Y203" s="606"/>
      <c r="Z203" s="584"/>
      <c r="AA203" s="606"/>
      <c r="AB203" s="584"/>
      <c r="AC203" s="606"/>
      <c r="AD203" s="584"/>
      <c r="AE203" s="606"/>
      <c r="AF203" s="584"/>
      <c r="AG203" s="606"/>
      <c r="AH203" s="584"/>
      <c r="AI203" s="606"/>
      <c r="AJ203" s="584"/>
      <c r="AK203" s="606"/>
      <c r="AL203" s="584"/>
      <c r="AM203" s="728"/>
      <c r="AN203" s="802"/>
      <c r="AO203" s="731"/>
      <c r="AP203" s="584"/>
      <c r="AQ203" s="610"/>
      <c r="AR203" s="610"/>
      <c r="AS203" s="610"/>
      <c r="AT203" s="776"/>
      <c r="AU203" s="956"/>
      <c r="AV203" s="776"/>
      <c r="AW203" s="956"/>
      <c r="AX203" s="617" t="str">
        <f t="shared" si="103"/>
        <v/>
      </c>
      <c r="BQ203" s="581" t="str">
        <f t="shared" si="118"/>
        <v/>
      </c>
      <c r="BR203" s="581" t="str">
        <f t="shared" si="119"/>
        <v/>
      </c>
      <c r="BS203" s="581" t="str">
        <f t="shared" si="123"/>
        <v/>
      </c>
      <c r="BT203" s="581" t="str">
        <f t="shared" si="104"/>
        <v/>
      </c>
      <c r="BU203" s="581" t="str">
        <f t="shared" si="105"/>
        <v/>
      </c>
      <c r="BV203" s="581" t="str">
        <f t="shared" si="106"/>
        <v/>
      </c>
      <c r="BW203" s="581" t="str">
        <f t="shared" si="124"/>
        <v/>
      </c>
      <c r="BX203" s="581" t="str">
        <f t="shared" si="108"/>
        <v/>
      </c>
      <c r="BY203" s="581" t="str">
        <f t="shared" si="121"/>
        <v/>
      </c>
      <c r="BZ203" s="581" t="str">
        <f t="shared" si="109"/>
        <v/>
      </c>
      <c r="CA203" s="617"/>
      <c r="CB203" s="920">
        <f t="shared" si="110"/>
        <v>0</v>
      </c>
      <c r="CC203" s="920">
        <f t="shared" si="111"/>
        <v>0</v>
      </c>
      <c r="CD203" s="920">
        <f t="shared" si="112"/>
        <v>0</v>
      </c>
      <c r="CE203" s="920">
        <f t="shared" si="112"/>
        <v>0</v>
      </c>
      <c r="CF203" s="920">
        <f t="shared" si="113"/>
        <v>0</v>
      </c>
      <c r="CG203" s="920">
        <f t="shared" si="114"/>
        <v>0</v>
      </c>
      <c r="CH203" s="920">
        <f t="shared" si="115"/>
        <v>0</v>
      </c>
      <c r="CI203" s="920">
        <f t="shared" si="115"/>
        <v>0</v>
      </c>
      <c r="CJ203" s="920">
        <f t="shared" si="116"/>
        <v>0</v>
      </c>
      <c r="CK203" s="920">
        <f t="shared" si="117"/>
        <v>0</v>
      </c>
    </row>
    <row r="204" spans="1:89" ht="15" customHeight="1" x14ac:dyDescent="0.35">
      <c r="A204" s="2308"/>
      <c r="B204" s="968" t="s">
        <v>416</v>
      </c>
      <c r="C204" s="974"/>
      <c r="D204" s="957">
        <f>SUM(F204+H204+J204+L204+N204+P204+R204+T204+V204+X204+Z204+AB204+AD204+AF204+AH204+AJ204+AL204)</f>
        <v>0</v>
      </c>
      <c r="E204" s="968">
        <f>SUM(G204+I204+K204+M204+O204+Q204+S204+U204+W204+Y204+AA204+AC204+AE204+AG204+AI204+AK204+AM204)</f>
        <v>0</v>
      </c>
      <c r="F204" s="775"/>
      <c r="G204" s="610"/>
      <c r="H204" s="775"/>
      <c r="I204" s="610"/>
      <c r="J204" s="775"/>
      <c r="K204" s="610"/>
      <c r="L204" s="775"/>
      <c r="M204" s="610"/>
      <c r="N204" s="775"/>
      <c r="O204" s="610"/>
      <c r="P204" s="775"/>
      <c r="Q204" s="610"/>
      <c r="R204" s="775"/>
      <c r="S204" s="610"/>
      <c r="T204" s="775"/>
      <c r="U204" s="610"/>
      <c r="V204" s="775"/>
      <c r="W204" s="610"/>
      <c r="X204" s="775"/>
      <c r="Y204" s="610"/>
      <c r="Z204" s="775"/>
      <c r="AA204" s="610"/>
      <c r="AB204" s="775"/>
      <c r="AC204" s="610"/>
      <c r="AD204" s="775"/>
      <c r="AE204" s="610"/>
      <c r="AF204" s="775"/>
      <c r="AG204" s="610"/>
      <c r="AH204" s="775"/>
      <c r="AI204" s="610"/>
      <c r="AJ204" s="775"/>
      <c r="AK204" s="610"/>
      <c r="AL204" s="775"/>
      <c r="AM204" s="776"/>
      <c r="AN204" s="805"/>
      <c r="AO204" s="777"/>
      <c r="AP204" s="775"/>
      <c r="AQ204" s="610"/>
      <c r="AR204" s="610"/>
      <c r="AS204" s="610"/>
      <c r="AT204" s="776"/>
      <c r="AU204" s="956"/>
      <c r="AV204" s="776"/>
      <c r="AW204" s="956"/>
      <c r="AX204" s="617" t="str">
        <f t="shared" si="103"/>
        <v/>
      </c>
      <c r="BQ204" s="581" t="str">
        <f t="shared" si="118"/>
        <v/>
      </c>
      <c r="BR204" s="581" t="str">
        <f t="shared" si="119"/>
        <v/>
      </c>
      <c r="BS204" s="581" t="str">
        <f t="shared" si="123"/>
        <v/>
      </c>
      <c r="BT204" s="581" t="str">
        <f t="shared" si="104"/>
        <v/>
      </c>
      <c r="BU204" s="581" t="str">
        <f t="shared" si="105"/>
        <v/>
      </c>
      <c r="BV204" s="581" t="str">
        <f t="shared" si="106"/>
        <v/>
      </c>
      <c r="BW204" s="581" t="str">
        <f t="shared" si="124"/>
        <v/>
      </c>
      <c r="BX204" s="581" t="str">
        <f t="shared" si="108"/>
        <v/>
      </c>
      <c r="BY204" s="581" t="str">
        <f t="shared" si="121"/>
        <v/>
      </c>
      <c r="BZ204" s="581" t="str">
        <f t="shared" si="109"/>
        <v/>
      </c>
      <c r="CA204" s="617"/>
      <c r="CB204" s="920">
        <f t="shared" si="110"/>
        <v>0</v>
      </c>
      <c r="CC204" s="920">
        <f t="shared" si="111"/>
        <v>0</v>
      </c>
      <c r="CD204" s="920">
        <f t="shared" si="112"/>
        <v>0</v>
      </c>
      <c r="CE204" s="920">
        <f t="shared" si="112"/>
        <v>0</v>
      </c>
      <c r="CF204" s="920">
        <f t="shared" si="113"/>
        <v>0</v>
      </c>
      <c r="CG204" s="920">
        <f t="shared" si="114"/>
        <v>0</v>
      </c>
      <c r="CH204" s="920">
        <f t="shared" si="115"/>
        <v>0</v>
      </c>
      <c r="CI204" s="920">
        <f t="shared" si="115"/>
        <v>0</v>
      </c>
      <c r="CJ204" s="920">
        <f t="shared" si="116"/>
        <v>0</v>
      </c>
      <c r="CK204" s="920">
        <f t="shared" si="117"/>
        <v>0</v>
      </c>
    </row>
    <row r="205" spans="1:89" ht="15" customHeight="1" x14ac:dyDescent="0.35">
      <c r="A205" s="2308"/>
      <c r="B205" s="968" t="s">
        <v>417</v>
      </c>
      <c r="C205" s="974"/>
      <c r="D205" s="957">
        <f>SUM(F205+H205+J205+L205+N205+P205+R205+T205+V205+X205+Z205+AB205+AD205+AF205+AH205+AJ205+AL205)</f>
        <v>0</v>
      </c>
      <c r="E205" s="968">
        <f>SUM(G205+I205+K205+M205+O205+Q205+S205+U205+W205+Y205+AA205+AC205+AE205+AG205+AI205+AK205+AM205)</f>
        <v>0</v>
      </c>
      <c r="F205" s="775"/>
      <c r="G205" s="610"/>
      <c r="H205" s="775"/>
      <c r="I205" s="610"/>
      <c r="J205" s="775"/>
      <c r="K205" s="610"/>
      <c r="L205" s="775"/>
      <c r="M205" s="610"/>
      <c r="N205" s="775"/>
      <c r="O205" s="610"/>
      <c r="P205" s="775"/>
      <c r="Q205" s="610"/>
      <c r="R205" s="775"/>
      <c r="S205" s="610"/>
      <c r="T205" s="775"/>
      <c r="U205" s="610"/>
      <c r="V205" s="775"/>
      <c r="W205" s="610"/>
      <c r="X205" s="775"/>
      <c r="Y205" s="610"/>
      <c r="Z205" s="775"/>
      <c r="AA205" s="610"/>
      <c r="AB205" s="775"/>
      <c r="AC205" s="610"/>
      <c r="AD205" s="775"/>
      <c r="AE205" s="610"/>
      <c r="AF205" s="775"/>
      <c r="AG205" s="610"/>
      <c r="AH205" s="775"/>
      <c r="AI205" s="610"/>
      <c r="AJ205" s="775"/>
      <c r="AK205" s="610"/>
      <c r="AL205" s="775"/>
      <c r="AM205" s="776"/>
      <c r="AN205" s="805"/>
      <c r="AO205" s="777"/>
      <c r="AP205" s="775"/>
      <c r="AQ205" s="610"/>
      <c r="AR205" s="610"/>
      <c r="AS205" s="610"/>
      <c r="AT205" s="776"/>
      <c r="AU205" s="956"/>
      <c r="AV205" s="776"/>
      <c r="AW205" s="956"/>
      <c r="AX205" s="617" t="str">
        <f t="shared" si="103"/>
        <v/>
      </c>
      <c r="BQ205" s="581" t="str">
        <f t="shared" si="118"/>
        <v/>
      </c>
      <c r="BR205" s="581" t="str">
        <f t="shared" si="119"/>
        <v/>
      </c>
      <c r="BS205" s="581" t="str">
        <f t="shared" si="123"/>
        <v/>
      </c>
      <c r="BT205" s="581" t="str">
        <f t="shared" si="104"/>
        <v/>
      </c>
      <c r="BU205" s="581" t="str">
        <f t="shared" si="105"/>
        <v/>
      </c>
      <c r="BV205" s="581" t="str">
        <f t="shared" si="106"/>
        <v/>
      </c>
      <c r="BW205" s="581" t="str">
        <f t="shared" si="124"/>
        <v/>
      </c>
      <c r="BX205" s="581" t="str">
        <f t="shared" si="108"/>
        <v/>
      </c>
      <c r="BY205" s="581" t="str">
        <f t="shared" si="121"/>
        <v/>
      </c>
      <c r="BZ205" s="581" t="str">
        <f t="shared" si="109"/>
        <v/>
      </c>
      <c r="CA205" s="617"/>
      <c r="CB205" s="920">
        <f t="shared" si="110"/>
        <v>0</v>
      </c>
      <c r="CC205" s="920">
        <f t="shared" si="111"/>
        <v>0</v>
      </c>
      <c r="CD205" s="920">
        <f t="shared" si="112"/>
        <v>0</v>
      </c>
      <c r="CE205" s="920">
        <f t="shared" si="112"/>
        <v>0</v>
      </c>
      <c r="CF205" s="920">
        <f t="shared" si="113"/>
        <v>0</v>
      </c>
      <c r="CG205" s="920">
        <f t="shared" si="114"/>
        <v>0</v>
      </c>
      <c r="CH205" s="920">
        <f t="shared" si="115"/>
        <v>0</v>
      </c>
      <c r="CI205" s="920">
        <f t="shared" si="115"/>
        <v>0</v>
      </c>
      <c r="CJ205" s="920">
        <f t="shared" si="116"/>
        <v>0</v>
      </c>
      <c r="CK205" s="920">
        <f t="shared" si="117"/>
        <v>0</v>
      </c>
    </row>
    <row r="206" spans="1:89" ht="15" customHeight="1" x14ac:dyDescent="0.35">
      <c r="A206" s="2217"/>
      <c r="B206" s="927" t="s">
        <v>418</v>
      </c>
      <c r="C206" s="975"/>
      <c r="D206" s="976">
        <f>SUM(F206+H206+J206+L206+N206+P206+R206+T206+V206+X206+Z206+AB206+AD206+AF206+AH206+AJ206+AL206)</f>
        <v>0</v>
      </c>
      <c r="E206" s="927">
        <f t="shared" si="122"/>
        <v>0</v>
      </c>
      <c r="F206" s="589"/>
      <c r="G206" s="613"/>
      <c r="H206" s="589"/>
      <c r="I206" s="613"/>
      <c r="J206" s="589"/>
      <c r="K206" s="613"/>
      <c r="L206" s="589"/>
      <c r="M206" s="613"/>
      <c r="N206" s="589"/>
      <c r="O206" s="613"/>
      <c r="P206" s="589"/>
      <c r="Q206" s="613"/>
      <c r="R206" s="589"/>
      <c r="S206" s="613"/>
      <c r="T206" s="589"/>
      <c r="U206" s="613"/>
      <c r="V206" s="589"/>
      <c r="W206" s="613"/>
      <c r="X206" s="589"/>
      <c r="Y206" s="613"/>
      <c r="Z206" s="589"/>
      <c r="AA206" s="613"/>
      <c r="AB206" s="589"/>
      <c r="AC206" s="613"/>
      <c r="AD206" s="589"/>
      <c r="AE206" s="613"/>
      <c r="AF206" s="589"/>
      <c r="AG206" s="613"/>
      <c r="AH206" s="589"/>
      <c r="AI206" s="613"/>
      <c r="AJ206" s="589"/>
      <c r="AK206" s="613"/>
      <c r="AL206" s="589"/>
      <c r="AM206" s="734"/>
      <c r="AN206" s="807"/>
      <c r="AO206" s="784"/>
      <c r="AP206" s="589"/>
      <c r="AQ206" s="613"/>
      <c r="AR206" s="613"/>
      <c r="AS206" s="613"/>
      <c r="AT206" s="734"/>
      <c r="AU206" s="593"/>
      <c r="AV206" s="734"/>
      <c r="AW206" s="593"/>
      <c r="AX206" s="617" t="str">
        <f t="shared" si="103"/>
        <v/>
      </c>
      <c r="BQ206" s="581" t="str">
        <f t="shared" si="118"/>
        <v/>
      </c>
      <c r="BR206" s="581" t="str">
        <f t="shared" si="119"/>
        <v/>
      </c>
      <c r="BS206" s="581" t="str">
        <f t="shared" si="123"/>
        <v/>
      </c>
      <c r="BT206" s="581" t="str">
        <f t="shared" si="104"/>
        <v/>
      </c>
      <c r="BU206" s="581" t="str">
        <f t="shared" si="105"/>
        <v/>
      </c>
      <c r="BV206" s="581" t="str">
        <f t="shared" si="106"/>
        <v/>
      </c>
      <c r="BW206" s="581" t="str">
        <f t="shared" si="124"/>
        <v/>
      </c>
      <c r="BX206" s="581" t="str">
        <f t="shared" si="108"/>
        <v/>
      </c>
      <c r="BY206" s="581" t="str">
        <f t="shared" si="121"/>
        <v/>
      </c>
      <c r="BZ206" s="581" t="str">
        <f t="shared" si="109"/>
        <v/>
      </c>
      <c r="CA206" s="617"/>
      <c r="CB206" s="920">
        <f t="shared" si="110"/>
        <v>0</v>
      </c>
      <c r="CC206" s="920">
        <f t="shared" si="111"/>
        <v>0</v>
      </c>
      <c r="CD206" s="920">
        <f t="shared" si="112"/>
        <v>0</v>
      </c>
      <c r="CE206" s="920">
        <f t="shared" si="112"/>
        <v>0</v>
      </c>
      <c r="CF206" s="920">
        <f t="shared" si="113"/>
        <v>0</v>
      </c>
      <c r="CG206" s="920">
        <f t="shared" si="114"/>
        <v>0</v>
      </c>
      <c r="CH206" s="920">
        <f t="shared" si="115"/>
        <v>0</v>
      </c>
      <c r="CI206" s="920">
        <f t="shared" si="115"/>
        <v>0</v>
      </c>
      <c r="CJ206" s="920">
        <f t="shared" si="116"/>
        <v>0</v>
      </c>
      <c r="CK206" s="920">
        <f t="shared" si="117"/>
        <v>0</v>
      </c>
    </row>
    <row r="207" spans="1:89" ht="15" customHeight="1" x14ac:dyDescent="0.35">
      <c r="A207" s="2296" t="s">
        <v>419</v>
      </c>
      <c r="B207" s="924" t="s">
        <v>420</v>
      </c>
      <c r="C207" s="977"/>
      <c r="D207" s="926">
        <f>SUM(F207+H207+J207+L207+N207)</f>
        <v>0</v>
      </c>
      <c r="E207" s="924">
        <f t="shared" ref="D207:E210" si="125">SUM(G207+I207+K207+M207+O207)</f>
        <v>0</v>
      </c>
      <c r="F207" s="576"/>
      <c r="G207" s="756"/>
      <c r="H207" s="576"/>
      <c r="I207" s="756"/>
      <c r="J207" s="576"/>
      <c r="K207" s="756"/>
      <c r="L207" s="576"/>
      <c r="M207" s="756"/>
      <c r="N207" s="576"/>
      <c r="O207" s="756"/>
      <c r="P207" s="978"/>
      <c r="Q207" s="979"/>
      <c r="R207" s="979"/>
      <c r="S207" s="979"/>
      <c r="T207" s="979"/>
      <c r="U207" s="979"/>
      <c r="V207" s="979"/>
      <c r="W207" s="979"/>
      <c r="X207" s="979"/>
      <c r="Y207" s="979"/>
      <c r="Z207" s="979"/>
      <c r="AA207" s="979"/>
      <c r="AB207" s="979"/>
      <c r="AC207" s="979"/>
      <c r="AD207" s="979"/>
      <c r="AE207" s="979"/>
      <c r="AF207" s="979"/>
      <c r="AG207" s="979"/>
      <c r="AH207" s="979"/>
      <c r="AI207" s="979"/>
      <c r="AJ207" s="979"/>
      <c r="AK207" s="979"/>
      <c r="AL207" s="979"/>
      <c r="AM207" s="980"/>
      <c r="AN207" s="799"/>
      <c r="AO207" s="981"/>
      <c r="AP207" s="576"/>
      <c r="AQ207" s="971"/>
      <c r="AR207" s="971"/>
      <c r="AS207" s="971"/>
      <c r="AT207" s="972"/>
      <c r="AU207" s="973"/>
      <c r="AV207" s="972"/>
      <c r="AW207" s="973"/>
      <c r="AX207" s="617" t="str">
        <f t="shared" si="103"/>
        <v/>
      </c>
      <c r="BQ207" s="581" t="str">
        <f t="shared" si="118"/>
        <v/>
      </c>
      <c r="BR207" s="582"/>
      <c r="BS207" s="581" t="str">
        <f t="shared" si="123"/>
        <v/>
      </c>
      <c r="BT207" s="581" t="str">
        <f t="shared" si="104"/>
        <v/>
      </c>
      <c r="BU207" s="581" t="str">
        <f t="shared" si="105"/>
        <v/>
      </c>
      <c r="BV207" s="581" t="str">
        <f t="shared" si="106"/>
        <v/>
      </c>
      <c r="BW207" s="581" t="str">
        <f t="shared" si="124"/>
        <v/>
      </c>
      <c r="BX207" s="581" t="str">
        <f t="shared" si="108"/>
        <v/>
      </c>
      <c r="BY207" s="581" t="str">
        <f t="shared" si="121"/>
        <v/>
      </c>
      <c r="BZ207" s="581" t="str">
        <f t="shared" si="109"/>
        <v/>
      </c>
      <c r="CA207" s="617"/>
      <c r="CB207" s="920">
        <f t="shared" si="110"/>
        <v>0</v>
      </c>
      <c r="CC207" s="617"/>
      <c r="CD207" s="920">
        <f t="shared" si="112"/>
        <v>0</v>
      </c>
      <c r="CE207" s="920">
        <f t="shared" si="112"/>
        <v>0</v>
      </c>
      <c r="CF207" s="920">
        <f t="shared" si="113"/>
        <v>0</v>
      </c>
      <c r="CG207" s="920">
        <f t="shared" si="114"/>
        <v>0</v>
      </c>
      <c r="CH207" s="920">
        <f t="shared" si="115"/>
        <v>0</v>
      </c>
      <c r="CI207" s="920">
        <f t="shared" si="115"/>
        <v>0</v>
      </c>
      <c r="CJ207" s="920">
        <f t="shared" si="116"/>
        <v>0</v>
      </c>
      <c r="CK207" s="920">
        <f t="shared" si="117"/>
        <v>0</v>
      </c>
    </row>
    <row r="208" spans="1:89" ht="23.25" customHeight="1" x14ac:dyDescent="0.35">
      <c r="A208" s="2308"/>
      <c r="B208" s="953" t="s">
        <v>421</v>
      </c>
      <c r="C208" s="954"/>
      <c r="D208" s="955">
        <f>SUM(F208+H208+J208+L208+N208)</f>
        <v>0</v>
      </c>
      <c r="E208" s="953">
        <f t="shared" si="125"/>
        <v>0</v>
      </c>
      <c r="F208" s="584"/>
      <c r="G208" s="606"/>
      <c r="H208" s="584"/>
      <c r="I208" s="606"/>
      <c r="J208" s="584"/>
      <c r="K208" s="606"/>
      <c r="L208" s="584"/>
      <c r="M208" s="606"/>
      <c r="N208" s="584"/>
      <c r="O208" s="606"/>
      <c r="P208" s="982"/>
      <c r="Q208" s="983"/>
      <c r="R208" s="983"/>
      <c r="S208" s="983"/>
      <c r="T208" s="983"/>
      <c r="U208" s="983"/>
      <c r="V208" s="983"/>
      <c r="W208" s="983"/>
      <c r="X208" s="983"/>
      <c r="Y208" s="983"/>
      <c r="Z208" s="983"/>
      <c r="AA208" s="983"/>
      <c r="AB208" s="983"/>
      <c r="AC208" s="983"/>
      <c r="AD208" s="983"/>
      <c r="AE208" s="983"/>
      <c r="AF208" s="983"/>
      <c r="AG208" s="983"/>
      <c r="AH208" s="983"/>
      <c r="AI208" s="983"/>
      <c r="AJ208" s="983"/>
      <c r="AK208" s="983"/>
      <c r="AL208" s="983"/>
      <c r="AM208" s="984"/>
      <c r="AN208" s="802"/>
      <c r="AO208" s="985"/>
      <c r="AP208" s="584"/>
      <c r="AQ208" s="610"/>
      <c r="AR208" s="610"/>
      <c r="AS208" s="610"/>
      <c r="AT208" s="776"/>
      <c r="AU208" s="956"/>
      <c r="AV208" s="776"/>
      <c r="AW208" s="956"/>
      <c r="AX208" s="617" t="str">
        <f t="shared" si="103"/>
        <v/>
      </c>
      <c r="BQ208" s="581" t="str">
        <f t="shared" si="118"/>
        <v/>
      </c>
      <c r="BR208" s="582"/>
      <c r="BS208" s="581" t="str">
        <f t="shared" si="123"/>
        <v/>
      </c>
      <c r="BT208" s="581" t="str">
        <f t="shared" si="104"/>
        <v/>
      </c>
      <c r="BU208" s="581" t="str">
        <f t="shared" si="105"/>
        <v/>
      </c>
      <c r="BV208" s="581" t="str">
        <f t="shared" si="106"/>
        <v/>
      </c>
      <c r="BW208" s="581" t="str">
        <f t="shared" si="124"/>
        <v/>
      </c>
      <c r="BX208" s="581" t="str">
        <f t="shared" si="108"/>
        <v/>
      </c>
      <c r="BY208" s="581" t="str">
        <f t="shared" si="121"/>
        <v/>
      </c>
      <c r="BZ208" s="581" t="str">
        <f t="shared" si="109"/>
        <v/>
      </c>
      <c r="CA208" s="617"/>
      <c r="CB208" s="920">
        <f t="shared" si="110"/>
        <v>0</v>
      </c>
      <c r="CC208" s="617"/>
      <c r="CD208" s="920">
        <f t="shared" si="112"/>
        <v>0</v>
      </c>
      <c r="CE208" s="920">
        <f t="shared" si="112"/>
        <v>0</v>
      </c>
      <c r="CF208" s="920">
        <f t="shared" si="113"/>
        <v>0</v>
      </c>
      <c r="CG208" s="920">
        <f t="shared" si="114"/>
        <v>0</v>
      </c>
      <c r="CH208" s="920">
        <f t="shared" si="115"/>
        <v>0</v>
      </c>
      <c r="CI208" s="920">
        <f t="shared" si="115"/>
        <v>0</v>
      </c>
      <c r="CJ208" s="920">
        <f t="shared" si="116"/>
        <v>0</v>
      </c>
      <c r="CK208" s="920">
        <f t="shared" si="117"/>
        <v>0</v>
      </c>
    </row>
    <row r="209" spans="1:89" ht="23.25" customHeight="1" x14ac:dyDescent="0.35">
      <c r="A209" s="2308"/>
      <c r="B209" s="953" t="s">
        <v>422</v>
      </c>
      <c r="C209" s="954"/>
      <c r="D209" s="955">
        <f t="shared" si="125"/>
        <v>0</v>
      </c>
      <c r="E209" s="953">
        <f t="shared" si="125"/>
        <v>0</v>
      </c>
      <c r="F209" s="584"/>
      <c r="G209" s="606"/>
      <c r="H209" s="584"/>
      <c r="I209" s="606"/>
      <c r="J209" s="584"/>
      <c r="K209" s="606"/>
      <c r="L209" s="584"/>
      <c r="M209" s="606"/>
      <c r="N209" s="584"/>
      <c r="O209" s="606"/>
      <c r="P209" s="982"/>
      <c r="Q209" s="983"/>
      <c r="R209" s="983"/>
      <c r="S209" s="983"/>
      <c r="T209" s="983"/>
      <c r="U209" s="983"/>
      <c r="V209" s="983"/>
      <c r="W209" s="983"/>
      <c r="X209" s="983"/>
      <c r="Y209" s="983"/>
      <c r="Z209" s="983"/>
      <c r="AA209" s="983"/>
      <c r="AB209" s="983"/>
      <c r="AC209" s="983"/>
      <c r="AD209" s="983"/>
      <c r="AE209" s="983"/>
      <c r="AF209" s="983"/>
      <c r="AG209" s="983"/>
      <c r="AH209" s="983"/>
      <c r="AI209" s="983"/>
      <c r="AJ209" s="983"/>
      <c r="AK209" s="983"/>
      <c r="AL209" s="983"/>
      <c r="AM209" s="984"/>
      <c r="AN209" s="802"/>
      <c r="AO209" s="985"/>
      <c r="AP209" s="584"/>
      <c r="AQ209" s="610"/>
      <c r="AR209" s="610"/>
      <c r="AS209" s="610"/>
      <c r="AT209" s="776"/>
      <c r="AU209" s="956"/>
      <c r="AV209" s="776"/>
      <c r="AW209" s="956"/>
      <c r="AX209" s="617" t="str">
        <f t="shared" si="103"/>
        <v/>
      </c>
      <c r="BQ209" s="581" t="str">
        <f t="shared" si="118"/>
        <v/>
      </c>
      <c r="BR209" s="582"/>
      <c r="BS209" s="581" t="str">
        <f t="shared" si="123"/>
        <v/>
      </c>
      <c r="BT209" s="581" t="str">
        <f t="shared" si="104"/>
        <v/>
      </c>
      <c r="BU209" s="581" t="str">
        <f t="shared" si="105"/>
        <v/>
      </c>
      <c r="BV209" s="581" t="str">
        <f t="shared" si="106"/>
        <v/>
      </c>
      <c r="BW209" s="581" t="str">
        <f t="shared" si="124"/>
        <v/>
      </c>
      <c r="BX209" s="581" t="str">
        <f t="shared" si="108"/>
        <v/>
      </c>
      <c r="BY209" s="581" t="str">
        <f t="shared" si="121"/>
        <v/>
      </c>
      <c r="BZ209" s="581" t="str">
        <f t="shared" si="109"/>
        <v/>
      </c>
      <c r="CA209" s="617"/>
      <c r="CB209" s="920">
        <f t="shared" si="110"/>
        <v>0</v>
      </c>
      <c r="CC209" s="617"/>
      <c r="CD209" s="920">
        <f t="shared" si="112"/>
        <v>0</v>
      </c>
      <c r="CE209" s="920">
        <f t="shared" si="112"/>
        <v>0</v>
      </c>
      <c r="CF209" s="920">
        <f t="shared" si="113"/>
        <v>0</v>
      </c>
      <c r="CG209" s="920">
        <f t="shared" si="114"/>
        <v>0</v>
      </c>
      <c r="CH209" s="920">
        <f t="shared" si="115"/>
        <v>0</v>
      </c>
      <c r="CI209" s="920">
        <f t="shared" si="115"/>
        <v>0</v>
      </c>
      <c r="CJ209" s="920">
        <f t="shared" si="116"/>
        <v>0</v>
      </c>
      <c r="CK209" s="920">
        <f t="shared" si="117"/>
        <v>0</v>
      </c>
    </row>
    <row r="210" spans="1:89" ht="36" customHeight="1" x14ac:dyDescent="0.35">
      <c r="A210" s="2217"/>
      <c r="B210" s="927" t="s">
        <v>423</v>
      </c>
      <c r="C210" s="986"/>
      <c r="D210" s="976">
        <f t="shared" si="125"/>
        <v>0</v>
      </c>
      <c r="E210" s="927">
        <f t="shared" si="125"/>
        <v>0</v>
      </c>
      <c r="F210" s="589"/>
      <c r="G210" s="613"/>
      <c r="H210" s="589"/>
      <c r="I210" s="613"/>
      <c r="J210" s="589"/>
      <c r="K210" s="613"/>
      <c r="L210" s="589"/>
      <c r="M210" s="613"/>
      <c r="N210" s="589"/>
      <c r="O210" s="613"/>
      <c r="P210" s="987"/>
      <c r="Q210" s="988"/>
      <c r="R210" s="988"/>
      <c r="S210" s="988"/>
      <c r="T210" s="988"/>
      <c r="U210" s="988"/>
      <c r="V210" s="988"/>
      <c r="W210" s="988"/>
      <c r="X210" s="988"/>
      <c r="Y210" s="988"/>
      <c r="Z210" s="988"/>
      <c r="AA210" s="988"/>
      <c r="AB210" s="988"/>
      <c r="AC210" s="988"/>
      <c r="AD210" s="988"/>
      <c r="AE210" s="988"/>
      <c r="AF210" s="988"/>
      <c r="AG210" s="988"/>
      <c r="AH210" s="988"/>
      <c r="AI210" s="988"/>
      <c r="AJ210" s="988"/>
      <c r="AK210" s="988"/>
      <c r="AL210" s="988"/>
      <c r="AM210" s="989"/>
      <c r="AN210" s="807"/>
      <c r="AO210" s="737"/>
      <c r="AP210" s="589"/>
      <c r="AQ210" s="613"/>
      <c r="AR210" s="613"/>
      <c r="AS210" s="613"/>
      <c r="AT210" s="734"/>
      <c r="AU210" s="593"/>
      <c r="AV210" s="734"/>
      <c r="AW210" s="593"/>
      <c r="AX210" s="617" t="str">
        <f t="shared" si="103"/>
        <v/>
      </c>
      <c r="BQ210" s="581" t="str">
        <f t="shared" si="118"/>
        <v/>
      </c>
      <c r="BR210" s="582"/>
      <c r="BS210" s="581" t="str">
        <f t="shared" si="123"/>
        <v/>
      </c>
      <c r="BT210" s="581" t="str">
        <f t="shared" si="104"/>
        <v/>
      </c>
      <c r="BU210" s="581" t="str">
        <f t="shared" si="105"/>
        <v/>
      </c>
      <c r="BV210" s="581" t="str">
        <f t="shared" si="106"/>
        <v/>
      </c>
      <c r="BW210" s="581" t="str">
        <f t="shared" si="124"/>
        <v/>
      </c>
      <c r="BX210" s="581" t="str">
        <f t="shared" si="108"/>
        <v/>
      </c>
      <c r="BY210" s="581" t="str">
        <f t="shared" si="121"/>
        <v/>
      </c>
      <c r="BZ210" s="581" t="str">
        <f t="shared" si="109"/>
        <v/>
      </c>
      <c r="CA210" s="617"/>
      <c r="CB210" s="920">
        <f t="shared" si="110"/>
        <v>0</v>
      </c>
      <c r="CC210" s="617"/>
      <c r="CD210" s="920">
        <f t="shared" si="112"/>
        <v>0</v>
      </c>
      <c r="CE210" s="920">
        <f t="shared" si="112"/>
        <v>0</v>
      </c>
      <c r="CF210" s="920">
        <f t="shared" si="113"/>
        <v>0</v>
      </c>
      <c r="CG210" s="920">
        <f t="shared" si="114"/>
        <v>0</v>
      </c>
      <c r="CH210" s="920">
        <f t="shared" si="115"/>
        <v>0</v>
      </c>
      <c r="CI210" s="920">
        <f t="shared" si="115"/>
        <v>0</v>
      </c>
      <c r="CJ210" s="920">
        <f t="shared" si="116"/>
        <v>0</v>
      </c>
      <c r="CK210" s="920">
        <f t="shared" si="117"/>
        <v>0</v>
      </c>
    </row>
    <row r="211" spans="1:89" ht="15" customHeight="1" x14ac:dyDescent="0.35">
      <c r="A211" s="2296"/>
      <c r="B211" s="990" t="s">
        <v>424</v>
      </c>
      <c r="C211" s="991"/>
      <c r="D211" s="950">
        <f t="shared" ref="D211:E230" si="126">SUM(F211+H211+J211+L211+N211+P211+R211+T211+V211+X211+Z211+AB211+AD211+AF211+AH211+AJ211+AL211)</f>
        <v>0</v>
      </c>
      <c r="E211" s="948">
        <f t="shared" si="126"/>
        <v>0</v>
      </c>
      <c r="F211" s="662"/>
      <c r="G211" s="603"/>
      <c r="H211" s="662"/>
      <c r="I211" s="603"/>
      <c r="J211" s="662"/>
      <c r="K211" s="603"/>
      <c r="L211" s="662"/>
      <c r="M211" s="603"/>
      <c r="N211" s="662"/>
      <c r="O211" s="603"/>
      <c r="P211" s="662"/>
      <c r="Q211" s="603"/>
      <c r="R211" s="662"/>
      <c r="S211" s="603"/>
      <c r="T211" s="662"/>
      <c r="U211" s="603"/>
      <c r="V211" s="662"/>
      <c r="W211" s="603"/>
      <c r="X211" s="662"/>
      <c r="Y211" s="603"/>
      <c r="Z211" s="662"/>
      <c r="AA211" s="603"/>
      <c r="AB211" s="662"/>
      <c r="AC211" s="603"/>
      <c r="AD211" s="662"/>
      <c r="AE211" s="603"/>
      <c r="AF211" s="662"/>
      <c r="AG211" s="603"/>
      <c r="AH211" s="662"/>
      <c r="AI211" s="603"/>
      <c r="AJ211" s="662"/>
      <c r="AK211" s="603"/>
      <c r="AL211" s="662"/>
      <c r="AM211" s="601"/>
      <c r="AN211" s="603"/>
      <c r="AO211" s="723"/>
      <c r="AP211" s="676"/>
      <c r="AQ211" s="603"/>
      <c r="AR211" s="603"/>
      <c r="AS211" s="603"/>
      <c r="AT211" s="878"/>
      <c r="AU211" s="897"/>
      <c r="AV211" s="896"/>
      <c r="AW211" s="897"/>
      <c r="AX211" s="617" t="str">
        <f t="shared" si="103"/>
        <v/>
      </c>
      <c r="BQ211" s="581" t="str">
        <f t="shared" si="118"/>
        <v/>
      </c>
      <c r="BR211" s="581" t="str">
        <f>IF(AND(E211&gt;0,AO211=""), "* No olvide digitar la variable Madre de hijo menor de 5 años. Digite Cero si no tiene.",IF(AO211&gt;E211,"  * La variable Madre de hijo menor de 5 años No puede ser mayor al Total Mujeres.",""))</f>
        <v/>
      </c>
      <c r="BS211" s="581" t="str">
        <f t="shared" si="123"/>
        <v/>
      </c>
      <c r="BT211" s="581" t="str">
        <f t="shared" si="104"/>
        <v/>
      </c>
      <c r="BU211" s="581" t="str">
        <f t="shared" si="105"/>
        <v/>
      </c>
      <c r="BV211" s="581" t="str">
        <f t="shared" si="106"/>
        <v/>
      </c>
      <c r="BW211" s="581" t="str">
        <f t="shared" si="124"/>
        <v/>
      </c>
      <c r="BX211" s="581" t="str">
        <f t="shared" si="108"/>
        <v/>
      </c>
      <c r="BY211" s="581" t="str">
        <f t="shared" si="121"/>
        <v/>
      </c>
      <c r="BZ211" s="581" t="str">
        <f t="shared" si="109"/>
        <v/>
      </c>
      <c r="CA211" s="617"/>
      <c r="CB211" s="920">
        <f t="shared" si="110"/>
        <v>0</v>
      </c>
      <c r="CC211" s="920">
        <f t="shared" si="111"/>
        <v>0</v>
      </c>
      <c r="CD211" s="920">
        <f t="shared" si="112"/>
        <v>0</v>
      </c>
      <c r="CE211" s="920">
        <f t="shared" si="112"/>
        <v>0</v>
      </c>
      <c r="CF211" s="920">
        <f t="shared" si="113"/>
        <v>0</v>
      </c>
      <c r="CG211" s="920">
        <f t="shared" si="114"/>
        <v>0</v>
      </c>
      <c r="CH211" s="920">
        <f t="shared" si="115"/>
        <v>0</v>
      </c>
      <c r="CI211" s="920">
        <f t="shared" si="115"/>
        <v>0</v>
      </c>
      <c r="CJ211" s="920">
        <f t="shared" si="116"/>
        <v>0</v>
      </c>
      <c r="CK211" s="920">
        <f t="shared" si="117"/>
        <v>0</v>
      </c>
    </row>
    <row r="212" spans="1:89" ht="15" customHeight="1" x14ac:dyDescent="0.35">
      <c r="A212" s="2308"/>
      <c r="B212" s="992" t="s">
        <v>425</v>
      </c>
      <c r="C212" s="993"/>
      <c r="D212" s="955">
        <f t="shared" si="126"/>
        <v>0</v>
      </c>
      <c r="E212" s="953">
        <f t="shared" si="126"/>
        <v>0</v>
      </c>
      <c r="F212" s="584"/>
      <c r="G212" s="606"/>
      <c r="H212" s="584"/>
      <c r="I212" s="606"/>
      <c r="J212" s="584"/>
      <c r="K212" s="606"/>
      <c r="L212" s="584"/>
      <c r="M212" s="606"/>
      <c r="N212" s="584"/>
      <c r="O212" s="606"/>
      <c r="P212" s="584"/>
      <c r="Q212" s="606"/>
      <c r="R212" s="584"/>
      <c r="S212" s="606"/>
      <c r="T212" s="584"/>
      <c r="U212" s="606"/>
      <c r="V212" s="584"/>
      <c r="W212" s="606"/>
      <c r="X212" s="584"/>
      <c r="Y212" s="606"/>
      <c r="Z212" s="584"/>
      <c r="AA212" s="606"/>
      <c r="AB212" s="584"/>
      <c r="AC212" s="606"/>
      <c r="AD212" s="584"/>
      <c r="AE212" s="606"/>
      <c r="AF212" s="584"/>
      <c r="AG212" s="606"/>
      <c r="AH212" s="584"/>
      <c r="AI212" s="606"/>
      <c r="AJ212" s="584"/>
      <c r="AK212" s="606"/>
      <c r="AL212" s="584"/>
      <c r="AM212" s="587"/>
      <c r="AN212" s="606"/>
      <c r="AO212" s="731"/>
      <c r="AP212" s="605"/>
      <c r="AQ212" s="606"/>
      <c r="AR212" s="606"/>
      <c r="AS212" s="606"/>
      <c r="AT212" s="728"/>
      <c r="AU212" s="588"/>
      <c r="AV212" s="730"/>
      <c r="AW212" s="588"/>
      <c r="AX212" s="617" t="str">
        <f t="shared" si="103"/>
        <v/>
      </c>
      <c r="BQ212" s="581" t="str">
        <f t="shared" si="118"/>
        <v/>
      </c>
      <c r="BR212" s="581" t="str">
        <f t="shared" ref="BR212:BR215" si="127">IF(AND(E212&gt;0,AO212=""), "* No olvide digitar la variable Madre de hijo menor de 5 años. Digite Cero si no tiene.",IF(AO212&gt;E212,"  * La variable Madre de hijo menor de 5 años No puede ser mayor al Total Mujeres.",""))</f>
        <v/>
      </c>
      <c r="BS212" s="581" t="str">
        <f t="shared" si="123"/>
        <v/>
      </c>
      <c r="BT212" s="581" t="str">
        <f t="shared" si="104"/>
        <v/>
      </c>
      <c r="BU212" s="581" t="str">
        <f t="shared" si="105"/>
        <v/>
      </c>
      <c r="BV212" s="581" t="str">
        <f t="shared" si="106"/>
        <v/>
      </c>
      <c r="BW212" s="581" t="str">
        <f t="shared" si="124"/>
        <v/>
      </c>
      <c r="BX212" s="581" t="str">
        <f t="shared" si="108"/>
        <v/>
      </c>
      <c r="BY212" s="581" t="str">
        <f t="shared" si="121"/>
        <v/>
      </c>
      <c r="BZ212" s="581" t="str">
        <f t="shared" si="109"/>
        <v/>
      </c>
      <c r="CA212" s="617"/>
      <c r="CB212" s="920">
        <f t="shared" si="110"/>
        <v>0</v>
      </c>
      <c r="CC212" s="920">
        <f t="shared" si="111"/>
        <v>0</v>
      </c>
      <c r="CD212" s="920">
        <f t="shared" si="112"/>
        <v>0</v>
      </c>
      <c r="CE212" s="920">
        <f t="shared" si="112"/>
        <v>0</v>
      </c>
      <c r="CF212" s="920">
        <f t="shared" si="113"/>
        <v>0</v>
      </c>
      <c r="CG212" s="920">
        <f t="shared" si="114"/>
        <v>0</v>
      </c>
      <c r="CH212" s="920">
        <f t="shared" si="115"/>
        <v>0</v>
      </c>
      <c r="CI212" s="920">
        <f t="shared" si="115"/>
        <v>0</v>
      </c>
      <c r="CJ212" s="920">
        <f t="shared" si="116"/>
        <v>0</v>
      </c>
      <c r="CK212" s="920">
        <f t="shared" si="117"/>
        <v>0</v>
      </c>
    </row>
    <row r="213" spans="1:89" ht="15" customHeight="1" x14ac:dyDescent="0.35">
      <c r="A213" s="2308"/>
      <c r="B213" s="958" t="s">
        <v>426</v>
      </c>
      <c r="C213" s="994"/>
      <c r="D213" s="955">
        <f t="shared" si="126"/>
        <v>0</v>
      </c>
      <c r="E213" s="953">
        <f t="shared" si="126"/>
        <v>0</v>
      </c>
      <c r="F213" s="584"/>
      <c r="G213" s="606"/>
      <c r="H213" s="584"/>
      <c r="I213" s="606"/>
      <c r="J213" s="584"/>
      <c r="K213" s="606"/>
      <c r="L213" s="584"/>
      <c r="M213" s="606"/>
      <c r="N213" s="584"/>
      <c r="O213" s="606"/>
      <c r="P213" s="584"/>
      <c r="Q213" s="606"/>
      <c r="R213" s="584"/>
      <c r="S213" s="606"/>
      <c r="T213" s="584"/>
      <c r="U213" s="606"/>
      <c r="V213" s="584"/>
      <c r="W213" s="606"/>
      <c r="X213" s="584"/>
      <c r="Y213" s="606"/>
      <c r="Z213" s="584"/>
      <c r="AA213" s="606"/>
      <c r="AB213" s="584"/>
      <c r="AC213" s="606"/>
      <c r="AD213" s="584"/>
      <c r="AE213" s="606"/>
      <c r="AF213" s="584"/>
      <c r="AG213" s="606"/>
      <c r="AH213" s="584"/>
      <c r="AI213" s="606"/>
      <c r="AJ213" s="584"/>
      <c r="AK213" s="606"/>
      <c r="AL213" s="584"/>
      <c r="AM213" s="587"/>
      <c r="AN213" s="606"/>
      <c r="AO213" s="731"/>
      <c r="AP213" s="605"/>
      <c r="AQ213" s="606"/>
      <c r="AR213" s="606"/>
      <c r="AS213" s="606"/>
      <c r="AT213" s="728"/>
      <c r="AU213" s="588"/>
      <c r="AV213" s="730"/>
      <c r="AW213" s="588"/>
      <c r="AX213" s="617" t="str">
        <f t="shared" si="103"/>
        <v/>
      </c>
      <c r="BQ213" s="581" t="str">
        <f t="shared" si="118"/>
        <v/>
      </c>
      <c r="BR213" s="581" t="str">
        <f t="shared" si="127"/>
        <v/>
      </c>
      <c r="BS213" s="581" t="str">
        <f t="shared" si="123"/>
        <v/>
      </c>
      <c r="BT213" s="581" t="str">
        <f t="shared" si="104"/>
        <v/>
      </c>
      <c r="BU213" s="581" t="str">
        <f t="shared" si="105"/>
        <v/>
      </c>
      <c r="BV213" s="581" t="str">
        <f t="shared" si="106"/>
        <v/>
      </c>
      <c r="BW213" s="581" t="str">
        <f t="shared" si="124"/>
        <v/>
      </c>
      <c r="BX213" s="581" t="str">
        <f t="shared" si="108"/>
        <v/>
      </c>
      <c r="BY213" s="581" t="str">
        <f t="shared" si="121"/>
        <v/>
      </c>
      <c r="BZ213" s="581" t="str">
        <f t="shared" si="109"/>
        <v/>
      </c>
      <c r="CA213" s="617"/>
      <c r="CB213" s="920">
        <f t="shared" si="110"/>
        <v>0</v>
      </c>
      <c r="CC213" s="920">
        <f t="shared" si="111"/>
        <v>0</v>
      </c>
      <c r="CD213" s="920">
        <f t="shared" si="112"/>
        <v>0</v>
      </c>
      <c r="CE213" s="920">
        <f t="shared" si="112"/>
        <v>0</v>
      </c>
      <c r="CF213" s="920">
        <f t="shared" si="113"/>
        <v>0</v>
      </c>
      <c r="CG213" s="920">
        <f t="shared" si="114"/>
        <v>0</v>
      </c>
      <c r="CH213" s="920">
        <f t="shared" si="115"/>
        <v>0</v>
      </c>
      <c r="CI213" s="920">
        <f t="shared" si="115"/>
        <v>0</v>
      </c>
      <c r="CJ213" s="920">
        <f t="shared" si="116"/>
        <v>0</v>
      </c>
      <c r="CK213" s="920">
        <f t="shared" si="117"/>
        <v>0</v>
      </c>
    </row>
    <row r="214" spans="1:89" ht="15" customHeight="1" x14ac:dyDescent="0.35">
      <c r="A214" s="2308"/>
      <c r="B214" s="958" t="s">
        <v>427</v>
      </c>
      <c r="C214" s="994"/>
      <c r="D214" s="955">
        <f t="shared" si="126"/>
        <v>0</v>
      </c>
      <c r="E214" s="953">
        <f t="shared" si="126"/>
        <v>0</v>
      </c>
      <c r="F214" s="584"/>
      <c r="G214" s="606"/>
      <c r="H214" s="584"/>
      <c r="I214" s="606"/>
      <c r="J214" s="584"/>
      <c r="K214" s="606"/>
      <c r="L214" s="584"/>
      <c r="M214" s="606"/>
      <c r="N214" s="584"/>
      <c r="O214" s="606"/>
      <c r="P214" s="584"/>
      <c r="Q214" s="606"/>
      <c r="R214" s="584"/>
      <c r="S214" s="606"/>
      <c r="T214" s="584"/>
      <c r="U214" s="606"/>
      <c r="V214" s="584"/>
      <c r="W214" s="606"/>
      <c r="X214" s="584"/>
      <c r="Y214" s="606"/>
      <c r="Z214" s="584"/>
      <c r="AA214" s="606"/>
      <c r="AB214" s="584"/>
      <c r="AC214" s="606"/>
      <c r="AD214" s="584"/>
      <c r="AE214" s="606"/>
      <c r="AF214" s="584"/>
      <c r="AG214" s="606"/>
      <c r="AH214" s="584"/>
      <c r="AI214" s="606"/>
      <c r="AJ214" s="584"/>
      <c r="AK214" s="606"/>
      <c r="AL214" s="584"/>
      <c r="AM214" s="587"/>
      <c r="AN214" s="606"/>
      <c r="AO214" s="731"/>
      <c r="AP214" s="605"/>
      <c r="AQ214" s="606"/>
      <c r="AR214" s="606"/>
      <c r="AS214" s="606"/>
      <c r="AT214" s="728"/>
      <c r="AU214" s="588"/>
      <c r="AV214" s="730"/>
      <c r="AW214" s="588"/>
      <c r="AX214" s="617" t="str">
        <f t="shared" si="103"/>
        <v/>
      </c>
      <c r="BQ214" s="581" t="str">
        <f t="shared" si="118"/>
        <v/>
      </c>
      <c r="BR214" s="581" t="str">
        <f t="shared" si="127"/>
        <v/>
      </c>
      <c r="BS214" s="581" t="str">
        <f t="shared" si="123"/>
        <v/>
      </c>
      <c r="BT214" s="581" t="str">
        <f t="shared" si="104"/>
        <v/>
      </c>
      <c r="BU214" s="581" t="str">
        <f t="shared" si="105"/>
        <v/>
      </c>
      <c r="BV214" s="581" t="str">
        <f t="shared" si="106"/>
        <v/>
      </c>
      <c r="BW214" s="581" t="str">
        <f t="shared" si="124"/>
        <v/>
      </c>
      <c r="BX214" s="581" t="str">
        <f t="shared" si="108"/>
        <v/>
      </c>
      <c r="BY214" s="581" t="str">
        <f t="shared" si="121"/>
        <v/>
      </c>
      <c r="BZ214" s="581" t="str">
        <f t="shared" si="109"/>
        <v/>
      </c>
      <c r="CA214" s="617"/>
      <c r="CB214" s="920">
        <f t="shared" si="110"/>
        <v>0</v>
      </c>
      <c r="CC214" s="920">
        <f t="shared" si="111"/>
        <v>0</v>
      </c>
      <c r="CD214" s="920">
        <f t="shared" si="112"/>
        <v>0</v>
      </c>
      <c r="CE214" s="920">
        <f t="shared" si="112"/>
        <v>0</v>
      </c>
      <c r="CF214" s="920">
        <f t="shared" si="113"/>
        <v>0</v>
      </c>
      <c r="CG214" s="920">
        <f t="shared" si="114"/>
        <v>0</v>
      </c>
      <c r="CH214" s="920">
        <f t="shared" si="115"/>
        <v>0</v>
      </c>
      <c r="CI214" s="920">
        <f t="shared" si="115"/>
        <v>0</v>
      </c>
      <c r="CJ214" s="920">
        <f t="shared" si="116"/>
        <v>0</v>
      </c>
      <c r="CK214" s="920">
        <f t="shared" si="117"/>
        <v>0</v>
      </c>
    </row>
    <row r="215" spans="1:89" ht="15" customHeight="1" x14ac:dyDescent="0.35">
      <c r="A215" s="2217"/>
      <c r="B215" s="995" t="s">
        <v>428</v>
      </c>
      <c r="C215" s="996"/>
      <c r="D215" s="941">
        <f t="shared" si="126"/>
        <v>0</v>
      </c>
      <c r="E215" s="914">
        <f t="shared" si="126"/>
        <v>0</v>
      </c>
      <c r="F215" s="584"/>
      <c r="G215" s="606"/>
      <c r="H215" s="584"/>
      <c r="I215" s="606"/>
      <c r="J215" s="584"/>
      <c r="K215" s="606"/>
      <c r="L215" s="584"/>
      <c r="M215" s="606"/>
      <c r="N215" s="584"/>
      <c r="O215" s="606"/>
      <c r="P215" s="584"/>
      <c r="Q215" s="606"/>
      <c r="R215" s="584"/>
      <c r="S215" s="606"/>
      <c r="T215" s="584"/>
      <c r="U215" s="606"/>
      <c r="V215" s="584"/>
      <c r="W215" s="606"/>
      <c r="X215" s="584"/>
      <c r="Y215" s="606"/>
      <c r="Z215" s="584"/>
      <c r="AA215" s="606"/>
      <c r="AB215" s="584"/>
      <c r="AC215" s="606"/>
      <c r="AD215" s="584"/>
      <c r="AE215" s="606"/>
      <c r="AF215" s="584"/>
      <c r="AG215" s="606"/>
      <c r="AH215" s="584"/>
      <c r="AI215" s="606"/>
      <c r="AJ215" s="584"/>
      <c r="AK215" s="606"/>
      <c r="AL215" s="589"/>
      <c r="AM215" s="592"/>
      <c r="AN215" s="613"/>
      <c r="AO215" s="784"/>
      <c r="AP215" s="612"/>
      <c r="AQ215" s="613"/>
      <c r="AR215" s="613"/>
      <c r="AS215" s="613"/>
      <c r="AT215" s="734"/>
      <c r="AU215" s="593"/>
      <c r="AV215" s="736"/>
      <c r="AW215" s="593"/>
      <c r="AX215" s="617" t="str">
        <f t="shared" si="103"/>
        <v/>
      </c>
      <c r="BQ215" s="581" t="str">
        <f t="shared" si="118"/>
        <v/>
      </c>
      <c r="BR215" s="581" t="str">
        <f t="shared" si="127"/>
        <v/>
      </c>
      <c r="BS215" s="581" t="str">
        <f t="shared" si="123"/>
        <v/>
      </c>
      <c r="BT215" s="581" t="str">
        <f t="shared" si="104"/>
        <v/>
      </c>
      <c r="BU215" s="581" t="str">
        <f t="shared" si="105"/>
        <v/>
      </c>
      <c r="BV215" s="581" t="str">
        <f t="shared" si="106"/>
        <v/>
      </c>
      <c r="BW215" s="581" t="str">
        <f t="shared" si="124"/>
        <v/>
      </c>
      <c r="BX215" s="581" t="str">
        <f t="shared" si="108"/>
        <v/>
      </c>
      <c r="BY215" s="581" t="str">
        <f t="shared" si="121"/>
        <v/>
      </c>
      <c r="BZ215" s="581" t="str">
        <f t="shared" si="109"/>
        <v/>
      </c>
      <c r="CA215" s="617"/>
      <c r="CB215" s="920">
        <f t="shared" si="110"/>
        <v>0</v>
      </c>
      <c r="CC215" s="920">
        <f t="shared" si="111"/>
        <v>0</v>
      </c>
      <c r="CD215" s="920">
        <f t="shared" si="112"/>
        <v>0</v>
      </c>
      <c r="CE215" s="920">
        <f t="shared" si="112"/>
        <v>0</v>
      </c>
      <c r="CF215" s="920">
        <f t="shared" si="113"/>
        <v>0</v>
      </c>
      <c r="CG215" s="920">
        <f t="shared" si="114"/>
        <v>0</v>
      </c>
      <c r="CH215" s="920">
        <f t="shared" si="115"/>
        <v>0</v>
      </c>
      <c r="CI215" s="920">
        <f t="shared" si="115"/>
        <v>0</v>
      </c>
      <c r="CJ215" s="920">
        <f t="shared" si="116"/>
        <v>0</v>
      </c>
      <c r="CK215" s="920">
        <f t="shared" si="117"/>
        <v>0</v>
      </c>
    </row>
    <row r="216" spans="1:89" ht="15" customHeight="1" x14ac:dyDescent="0.35">
      <c r="A216" s="2296" t="s">
        <v>429</v>
      </c>
      <c r="B216" s="969" t="s">
        <v>430</v>
      </c>
      <c r="C216" s="949"/>
      <c r="D216" s="926">
        <f t="shared" si="126"/>
        <v>0</v>
      </c>
      <c r="E216" s="924">
        <f t="shared" si="126"/>
        <v>0</v>
      </c>
      <c r="F216" s="576"/>
      <c r="G216" s="756"/>
      <c r="H216" s="576"/>
      <c r="I216" s="756"/>
      <c r="J216" s="576"/>
      <c r="K216" s="756"/>
      <c r="L216" s="576"/>
      <c r="M216" s="756"/>
      <c r="N216" s="576"/>
      <c r="O216" s="756"/>
      <c r="P216" s="576"/>
      <c r="Q216" s="756"/>
      <c r="R216" s="576"/>
      <c r="S216" s="756"/>
      <c r="T216" s="576"/>
      <c r="U216" s="756"/>
      <c r="V216" s="576"/>
      <c r="W216" s="756"/>
      <c r="X216" s="576"/>
      <c r="Y216" s="756"/>
      <c r="Z216" s="576"/>
      <c r="AA216" s="756"/>
      <c r="AB216" s="576"/>
      <c r="AC216" s="756"/>
      <c r="AD216" s="576"/>
      <c r="AE216" s="756"/>
      <c r="AF216" s="576"/>
      <c r="AG216" s="756"/>
      <c r="AH216" s="576"/>
      <c r="AI216" s="756"/>
      <c r="AJ216" s="576"/>
      <c r="AK216" s="756"/>
      <c r="AL216" s="576"/>
      <c r="AM216" s="579"/>
      <c r="AN216" s="997"/>
      <c r="AO216" s="998"/>
      <c r="AP216" s="676"/>
      <c r="AQ216" s="971"/>
      <c r="AR216" s="971"/>
      <c r="AS216" s="971"/>
      <c r="AT216" s="972"/>
      <c r="AU216" s="973"/>
      <c r="AV216" s="972"/>
      <c r="AW216" s="973"/>
      <c r="AX216" s="617" t="str">
        <f t="shared" si="103"/>
        <v/>
      </c>
      <c r="BQ216" s="582"/>
      <c r="BR216" s="582"/>
      <c r="BS216" s="581" t="str">
        <f t="shared" si="123"/>
        <v/>
      </c>
      <c r="BT216" s="581" t="str">
        <f t="shared" si="104"/>
        <v/>
      </c>
      <c r="BU216" s="581" t="str">
        <f t="shared" si="105"/>
        <v/>
      </c>
      <c r="BV216" s="581" t="str">
        <f t="shared" si="106"/>
        <v/>
      </c>
      <c r="BW216" s="581" t="str">
        <f t="shared" si="124"/>
        <v/>
      </c>
      <c r="BX216" s="581" t="str">
        <f t="shared" si="108"/>
        <v/>
      </c>
      <c r="BY216" s="581" t="str">
        <f t="shared" si="121"/>
        <v/>
      </c>
      <c r="BZ216" s="581" t="str">
        <f t="shared" si="109"/>
        <v/>
      </c>
      <c r="CA216" s="617"/>
      <c r="CB216" s="617"/>
      <c r="CC216" s="617"/>
      <c r="CD216" s="920">
        <f t="shared" si="112"/>
        <v>0</v>
      </c>
      <c r="CE216" s="920">
        <f t="shared" si="112"/>
        <v>0</v>
      </c>
      <c r="CF216" s="920">
        <f t="shared" si="113"/>
        <v>0</v>
      </c>
      <c r="CG216" s="920">
        <f t="shared" si="114"/>
        <v>0</v>
      </c>
      <c r="CH216" s="920">
        <f t="shared" si="115"/>
        <v>0</v>
      </c>
      <c r="CI216" s="920">
        <f t="shared" si="115"/>
        <v>0</v>
      </c>
      <c r="CJ216" s="920">
        <f t="shared" si="116"/>
        <v>0</v>
      </c>
      <c r="CK216" s="920">
        <f t="shared" si="117"/>
        <v>0</v>
      </c>
    </row>
    <row r="217" spans="1:89" ht="15" customHeight="1" x14ac:dyDescent="0.35">
      <c r="A217" s="2308"/>
      <c r="B217" s="958" t="s">
        <v>431</v>
      </c>
      <c r="C217" s="959"/>
      <c r="D217" s="955">
        <f>SUM(F217+H217+J217+L217+N217+P217+R217+T217+V217+X217+Z217+AB217+AD217+AF217+AH217+AJ217+AL217)</f>
        <v>0</v>
      </c>
      <c r="E217" s="953">
        <f t="shared" si="126"/>
        <v>0</v>
      </c>
      <c r="F217" s="584"/>
      <c r="G217" s="606"/>
      <c r="H217" s="584"/>
      <c r="I217" s="606"/>
      <c r="J217" s="584"/>
      <c r="K217" s="606"/>
      <c r="L217" s="584"/>
      <c r="M217" s="606"/>
      <c r="N217" s="584"/>
      <c r="O217" s="606"/>
      <c r="P217" s="584"/>
      <c r="Q217" s="606"/>
      <c r="R217" s="584"/>
      <c r="S217" s="606"/>
      <c r="T217" s="584"/>
      <c r="U217" s="606"/>
      <c r="V217" s="584"/>
      <c r="W217" s="606"/>
      <c r="X217" s="584"/>
      <c r="Y217" s="606"/>
      <c r="Z217" s="584"/>
      <c r="AA217" s="606"/>
      <c r="AB217" s="584"/>
      <c r="AC217" s="606"/>
      <c r="AD217" s="584"/>
      <c r="AE217" s="606"/>
      <c r="AF217" s="584"/>
      <c r="AG217" s="606"/>
      <c r="AH217" s="584"/>
      <c r="AI217" s="606"/>
      <c r="AJ217" s="584"/>
      <c r="AK217" s="606"/>
      <c r="AL217" s="584"/>
      <c r="AM217" s="587"/>
      <c r="AN217" s="999"/>
      <c r="AO217" s="1000"/>
      <c r="AP217" s="584"/>
      <c r="AQ217" s="610"/>
      <c r="AR217" s="610"/>
      <c r="AS217" s="610"/>
      <c r="AT217" s="776"/>
      <c r="AU217" s="956"/>
      <c r="AV217" s="776"/>
      <c r="AW217" s="956"/>
      <c r="AX217" s="617" t="str">
        <f t="shared" si="103"/>
        <v/>
      </c>
      <c r="BQ217" s="582"/>
      <c r="BR217" s="582"/>
      <c r="BS217" s="581" t="str">
        <f t="shared" si="123"/>
        <v/>
      </c>
      <c r="BT217" s="581" t="str">
        <f t="shared" si="104"/>
        <v/>
      </c>
      <c r="BU217" s="581" t="str">
        <f t="shared" si="105"/>
        <v/>
      </c>
      <c r="BV217" s="581" t="str">
        <f t="shared" si="106"/>
        <v/>
      </c>
      <c r="BW217" s="581" t="str">
        <f t="shared" si="124"/>
        <v/>
      </c>
      <c r="BX217" s="581" t="str">
        <f t="shared" si="108"/>
        <v/>
      </c>
      <c r="BY217" s="581" t="str">
        <f t="shared" si="121"/>
        <v/>
      </c>
      <c r="BZ217" s="581" t="str">
        <f t="shared" si="109"/>
        <v/>
      </c>
      <c r="CA217" s="617"/>
      <c r="CB217" s="617"/>
      <c r="CC217" s="617"/>
      <c r="CD217" s="920">
        <f t="shared" si="112"/>
        <v>0</v>
      </c>
      <c r="CE217" s="920">
        <f t="shared" si="112"/>
        <v>0</v>
      </c>
      <c r="CF217" s="920">
        <f t="shared" si="113"/>
        <v>0</v>
      </c>
      <c r="CG217" s="920">
        <f t="shared" si="114"/>
        <v>0</v>
      </c>
      <c r="CH217" s="920">
        <f t="shared" si="115"/>
        <v>0</v>
      </c>
      <c r="CI217" s="920">
        <f t="shared" si="115"/>
        <v>0</v>
      </c>
      <c r="CJ217" s="920">
        <f t="shared" si="116"/>
        <v>0</v>
      </c>
      <c r="CK217" s="920">
        <f t="shared" si="117"/>
        <v>0</v>
      </c>
    </row>
    <row r="218" spans="1:89" ht="15" customHeight="1" x14ac:dyDescent="0.35">
      <c r="A218" s="2217"/>
      <c r="B218" s="1001" t="s">
        <v>432</v>
      </c>
      <c r="C218" s="1002"/>
      <c r="D218" s="976">
        <f t="shared" si="126"/>
        <v>0</v>
      </c>
      <c r="E218" s="927">
        <f t="shared" si="126"/>
        <v>0</v>
      </c>
      <c r="F218" s="589"/>
      <c r="G218" s="613"/>
      <c r="H218" s="589"/>
      <c r="I218" s="613"/>
      <c r="J218" s="589"/>
      <c r="K218" s="613"/>
      <c r="L218" s="589"/>
      <c r="M218" s="613"/>
      <c r="N218" s="589"/>
      <c r="O218" s="613"/>
      <c r="P218" s="589"/>
      <c r="Q218" s="613"/>
      <c r="R218" s="589"/>
      <c r="S218" s="613"/>
      <c r="T218" s="589"/>
      <c r="U218" s="613"/>
      <c r="V218" s="589"/>
      <c r="W218" s="613"/>
      <c r="X218" s="589"/>
      <c r="Y218" s="613"/>
      <c r="Z218" s="589"/>
      <c r="AA218" s="613"/>
      <c r="AB218" s="589"/>
      <c r="AC218" s="613"/>
      <c r="AD218" s="589"/>
      <c r="AE218" s="613"/>
      <c r="AF218" s="589"/>
      <c r="AG218" s="613"/>
      <c r="AH218" s="589"/>
      <c r="AI218" s="613"/>
      <c r="AJ218" s="589"/>
      <c r="AK218" s="613"/>
      <c r="AL218" s="589"/>
      <c r="AM218" s="592"/>
      <c r="AN218" s="1003"/>
      <c r="AO218" s="1004"/>
      <c r="AP218" s="589"/>
      <c r="AQ218" s="613"/>
      <c r="AR218" s="613"/>
      <c r="AS218" s="613"/>
      <c r="AT218" s="734"/>
      <c r="AU218" s="593"/>
      <c r="AV218" s="734"/>
      <c r="AW218" s="593"/>
      <c r="AX218" s="617" t="str">
        <f t="shared" si="103"/>
        <v/>
      </c>
      <c r="BQ218" s="582"/>
      <c r="BR218" s="582"/>
      <c r="BS218" s="581" t="str">
        <f t="shared" si="123"/>
        <v/>
      </c>
      <c r="BT218" s="581" t="str">
        <f t="shared" si="104"/>
        <v/>
      </c>
      <c r="BU218" s="581" t="str">
        <f t="shared" si="105"/>
        <v/>
      </c>
      <c r="BV218" s="581" t="str">
        <f t="shared" si="106"/>
        <v/>
      </c>
      <c r="BW218" s="581" t="str">
        <f t="shared" si="124"/>
        <v/>
      </c>
      <c r="BX218" s="581" t="str">
        <f t="shared" si="108"/>
        <v/>
      </c>
      <c r="BY218" s="581" t="str">
        <f t="shared" si="121"/>
        <v/>
      </c>
      <c r="BZ218" s="581" t="str">
        <f t="shared" si="109"/>
        <v/>
      </c>
      <c r="CA218" s="617"/>
      <c r="CB218" s="617"/>
      <c r="CC218" s="617"/>
      <c r="CD218" s="920">
        <f t="shared" si="112"/>
        <v>0</v>
      </c>
      <c r="CE218" s="920">
        <f t="shared" si="112"/>
        <v>0</v>
      </c>
      <c r="CF218" s="920">
        <f t="shared" si="113"/>
        <v>0</v>
      </c>
      <c r="CG218" s="920">
        <f t="shared" si="114"/>
        <v>0</v>
      </c>
      <c r="CH218" s="920">
        <f t="shared" si="115"/>
        <v>0</v>
      </c>
      <c r="CI218" s="920">
        <f t="shared" si="115"/>
        <v>0</v>
      </c>
      <c r="CJ218" s="920">
        <f t="shared" si="116"/>
        <v>0</v>
      </c>
      <c r="CK218" s="920">
        <f t="shared" si="117"/>
        <v>0</v>
      </c>
    </row>
    <row r="219" spans="1:89" ht="15" customHeight="1" x14ac:dyDescent="0.35">
      <c r="A219" s="2319" t="s">
        <v>433</v>
      </c>
      <c r="B219" s="2320"/>
      <c r="C219" s="1005"/>
      <c r="D219" s="926">
        <f>SUM(F219+H219+J219+L219+N219+P219+R219+T219+V219+X219+Z219+AB219+AD219+AF219+AH219+AJ219+AL219)</f>
        <v>0</v>
      </c>
      <c r="E219" s="924">
        <f>SUM(G219+I219+K219+M219+O219+Q219+S219+U219+W219+Y219+AA219+AC219+AE219+AG219+AI219+AK219+AM219)</f>
        <v>0</v>
      </c>
      <c r="F219" s="576"/>
      <c r="G219" s="756"/>
      <c r="H219" s="576"/>
      <c r="I219" s="756"/>
      <c r="J219" s="576"/>
      <c r="K219" s="756"/>
      <c r="L219" s="576"/>
      <c r="M219" s="756"/>
      <c r="N219" s="576"/>
      <c r="O219" s="756"/>
      <c r="P219" s="576"/>
      <c r="Q219" s="756"/>
      <c r="R219" s="576"/>
      <c r="S219" s="756"/>
      <c r="T219" s="576"/>
      <c r="U219" s="756"/>
      <c r="V219" s="576"/>
      <c r="W219" s="756"/>
      <c r="X219" s="576"/>
      <c r="Y219" s="756"/>
      <c r="Z219" s="576"/>
      <c r="AA219" s="756"/>
      <c r="AB219" s="576"/>
      <c r="AC219" s="756"/>
      <c r="AD219" s="576"/>
      <c r="AE219" s="756"/>
      <c r="AF219" s="576"/>
      <c r="AG219" s="756"/>
      <c r="AH219" s="576"/>
      <c r="AI219" s="756"/>
      <c r="AJ219" s="576"/>
      <c r="AK219" s="756"/>
      <c r="AL219" s="576"/>
      <c r="AM219" s="579"/>
      <c r="AN219" s="802"/>
      <c r="AO219" s="731"/>
      <c r="AP219" s="576"/>
      <c r="AQ219" s="756"/>
      <c r="AR219" s="756"/>
      <c r="AS219" s="756"/>
      <c r="AT219" s="720"/>
      <c r="AU219" s="580"/>
      <c r="AV219" s="720"/>
      <c r="AW219" s="580"/>
      <c r="AX219" s="617" t="str">
        <f t="shared" si="103"/>
        <v/>
      </c>
      <c r="BQ219" s="581" t="str">
        <f t="shared" ref="BQ219:BQ230" si="128">IF(AND(E219&gt;0,AN219=""), "* No olvide digitar la variable Gestantes. Digite Cero si no tiene.",IF(AN219&gt;E219,"  * La  variable Gestantes No puede ser mayor al Total Mujeres.",""))</f>
        <v/>
      </c>
      <c r="BR219" s="581" t="str">
        <f>IF(AND(E219&gt;0,AO219=""), "* No olvide digitar la variable Madre de hijo menor de 5 años. Digite Cero si no tiene.",IF(AO219&gt;E219,"  * La variable Madre de hijo menor de 5 años No puede ser mayor al Total Mujeres.",""))</f>
        <v/>
      </c>
      <c r="BS219" s="581" t="str">
        <f t="shared" si="123"/>
        <v/>
      </c>
      <c r="BT219" s="581" t="str">
        <f t="shared" si="104"/>
        <v/>
      </c>
      <c r="BU219" s="581" t="str">
        <f t="shared" si="105"/>
        <v/>
      </c>
      <c r="BV219" s="581" t="str">
        <f t="shared" si="106"/>
        <v/>
      </c>
      <c r="BW219" s="581" t="str">
        <f t="shared" si="124"/>
        <v/>
      </c>
      <c r="BX219" s="581" t="str">
        <f t="shared" si="108"/>
        <v/>
      </c>
      <c r="BY219" s="581" t="str">
        <f t="shared" si="121"/>
        <v/>
      </c>
      <c r="BZ219" s="581" t="str">
        <f t="shared" si="109"/>
        <v/>
      </c>
      <c r="CA219" s="617"/>
      <c r="CB219" s="920">
        <f t="shared" si="110"/>
        <v>0</v>
      </c>
      <c r="CC219" s="920">
        <f t="shared" si="111"/>
        <v>0</v>
      </c>
      <c r="CD219" s="920">
        <f t="shared" si="112"/>
        <v>0</v>
      </c>
      <c r="CE219" s="920">
        <f t="shared" si="112"/>
        <v>0</v>
      </c>
      <c r="CF219" s="920">
        <f t="shared" si="113"/>
        <v>0</v>
      </c>
      <c r="CG219" s="920">
        <f t="shared" si="114"/>
        <v>0</v>
      </c>
      <c r="CH219" s="920">
        <f t="shared" si="115"/>
        <v>0</v>
      </c>
      <c r="CI219" s="920">
        <f t="shared" si="115"/>
        <v>0</v>
      </c>
      <c r="CJ219" s="920">
        <f t="shared" si="116"/>
        <v>0</v>
      </c>
      <c r="CK219" s="920">
        <f t="shared" si="117"/>
        <v>0</v>
      </c>
    </row>
    <row r="220" spans="1:89" ht="15" customHeight="1" x14ac:dyDescent="0.35">
      <c r="A220" s="2321" t="s">
        <v>434</v>
      </c>
      <c r="B220" s="2322"/>
      <c r="C220" s="994"/>
      <c r="D220" s="950">
        <f>SUM(F220+H220+J220+L220+N220+P220+R220+T220+V220+X220+Z220+AB220+AD220+AF220+AH220+AJ220+AL220)</f>
        <v>0</v>
      </c>
      <c r="E220" s="948">
        <f>SUM(G220+I220+K220+M220+O220+Q220+S220+U220+W220+Y220+AA220+AC220+AE220+AG220+AI220+AK220+AM220)</f>
        <v>0</v>
      </c>
      <c r="F220" s="662"/>
      <c r="G220" s="603"/>
      <c r="H220" s="662"/>
      <c r="I220" s="603"/>
      <c r="J220" s="662"/>
      <c r="K220" s="603"/>
      <c r="L220" s="662"/>
      <c r="M220" s="603"/>
      <c r="N220" s="662"/>
      <c r="O220" s="603"/>
      <c r="P220" s="662"/>
      <c r="Q220" s="603"/>
      <c r="R220" s="662"/>
      <c r="S220" s="603"/>
      <c r="T220" s="662"/>
      <c r="U220" s="603"/>
      <c r="V220" s="662"/>
      <c r="W220" s="603"/>
      <c r="X220" s="662"/>
      <c r="Y220" s="603"/>
      <c r="Z220" s="662"/>
      <c r="AA220" s="603"/>
      <c r="AB220" s="662"/>
      <c r="AC220" s="603"/>
      <c r="AD220" s="662"/>
      <c r="AE220" s="603"/>
      <c r="AF220" s="662"/>
      <c r="AG220" s="603"/>
      <c r="AH220" s="662"/>
      <c r="AI220" s="603"/>
      <c r="AJ220" s="662"/>
      <c r="AK220" s="603"/>
      <c r="AL220" s="662"/>
      <c r="AM220" s="878"/>
      <c r="AN220" s="802"/>
      <c r="AO220" s="731"/>
      <c r="AP220" s="584"/>
      <c r="AQ220" s="606"/>
      <c r="AR220" s="606"/>
      <c r="AS220" s="606"/>
      <c r="AT220" s="728"/>
      <c r="AU220" s="588"/>
      <c r="AV220" s="728"/>
      <c r="AW220" s="588"/>
      <c r="AX220" s="617" t="str">
        <f t="shared" si="103"/>
        <v/>
      </c>
      <c r="BQ220" s="581" t="str">
        <f t="shared" si="128"/>
        <v/>
      </c>
      <c r="BR220" s="581" t="str">
        <f t="shared" ref="BR220:BR230" si="129">IF(AND(E220&gt;0,AO220=""), "* No olvide digitar la variable Madre de hijo menor de 5 años. Digite Cero si no tiene.",IF(AO220&gt;E220,"  * La variable Madre de hijo menor de 5 años No puede ser mayor al Total Mujeres.",""))</f>
        <v/>
      </c>
      <c r="BS220" s="581" t="str">
        <f t="shared" si="123"/>
        <v/>
      </c>
      <c r="BT220" s="581" t="str">
        <f t="shared" si="104"/>
        <v/>
      </c>
      <c r="BU220" s="581" t="str">
        <f t="shared" si="105"/>
        <v/>
      </c>
      <c r="BV220" s="581" t="str">
        <f t="shared" si="106"/>
        <v/>
      </c>
      <c r="BW220" s="581" t="str">
        <f t="shared" si="124"/>
        <v/>
      </c>
      <c r="BX220" s="581" t="str">
        <f t="shared" si="108"/>
        <v/>
      </c>
      <c r="BY220" s="581" t="str">
        <f t="shared" si="121"/>
        <v/>
      </c>
      <c r="BZ220" s="581" t="str">
        <f t="shared" si="109"/>
        <v/>
      </c>
      <c r="CA220" s="617"/>
      <c r="CB220" s="920">
        <f t="shared" si="110"/>
        <v>0</v>
      </c>
      <c r="CC220" s="920">
        <f t="shared" si="111"/>
        <v>0</v>
      </c>
      <c r="CD220" s="920">
        <f t="shared" si="112"/>
        <v>0</v>
      </c>
      <c r="CE220" s="920">
        <f t="shared" si="112"/>
        <v>0</v>
      </c>
      <c r="CF220" s="920">
        <f t="shared" si="113"/>
        <v>0</v>
      </c>
      <c r="CG220" s="920">
        <f t="shared" si="114"/>
        <v>0</v>
      </c>
      <c r="CH220" s="920">
        <f t="shared" si="115"/>
        <v>0</v>
      </c>
      <c r="CI220" s="920">
        <f t="shared" si="115"/>
        <v>0</v>
      </c>
      <c r="CJ220" s="920">
        <f t="shared" si="116"/>
        <v>0</v>
      </c>
      <c r="CK220" s="920">
        <f t="shared" si="117"/>
        <v>0</v>
      </c>
    </row>
    <row r="221" spans="1:89" ht="15" customHeight="1" x14ac:dyDescent="0.35">
      <c r="A221" s="2197" t="s">
        <v>435</v>
      </c>
      <c r="B221" s="2198"/>
      <c r="C221" s="725"/>
      <c r="D221" s="955">
        <f t="shared" si="126"/>
        <v>0</v>
      </c>
      <c r="E221" s="953">
        <f t="shared" si="126"/>
        <v>0</v>
      </c>
      <c r="F221" s="584"/>
      <c r="G221" s="606"/>
      <c r="H221" s="584"/>
      <c r="I221" s="606"/>
      <c r="J221" s="584"/>
      <c r="K221" s="606"/>
      <c r="L221" s="584"/>
      <c r="M221" s="606"/>
      <c r="N221" s="584"/>
      <c r="O221" s="606"/>
      <c r="P221" s="584"/>
      <c r="Q221" s="606"/>
      <c r="R221" s="584"/>
      <c r="S221" s="606"/>
      <c r="T221" s="584"/>
      <c r="U221" s="606"/>
      <c r="V221" s="584"/>
      <c r="W221" s="606"/>
      <c r="X221" s="584"/>
      <c r="Y221" s="606"/>
      <c r="Z221" s="584"/>
      <c r="AA221" s="606"/>
      <c r="AB221" s="584"/>
      <c r="AC221" s="606"/>
      <c r="AD221" s="584"/>
      <c r="AE221" s="606"/>
      <c r="AF221" s="584"/>
      <c r="AG221" s="606"/>
      <c r="AH221" s="584"/>
      <c r="AI221" s="606"/>
      <c r="AJ221" s="584"/>
      <c r="AK221" s="606"/>
      <c r="AL221" s="584"/>
      <c r="AM221" s="728"/>
      <c r="AN221" s="802"/>
      <c r="AO221" s="731"/>
      <c r="AP221" s="584"/>
      <c r="AQ221" s="606"/>
      <c r="AR221" s="606"/>
      <c r="AS221" s="606"/>
      <c r="AT221" s="728"/>
      <c r="AU221" s="588"/>
      <c r="AV221" s="728"/>
      <c r="AW221" s="588"/>
      <c r="AX221" s="617" t="str">
        <f t="shared" si="103"/>
        <v/>
      </c>
      <c r="BQ221" s="581" t="str">
        <f t="shared" si="128"/>
        <v/>
      </c>
      <c r="BR221" s="581" t="str">
        <f t="shared" si="129"/>
        <v/>
      </c>
      <c r="BS221" s="581" t="str">
        <f t="shared" si="123"/>
        <v/>
      </c>
      <c r="BT221" s="581" t="str">
        <f t="shared" si="104"/>
        <v/>
      </c>
      <c r="BU221" s="581" t="str">
        <f t="shared" si="105"/>
        <v/>
      </c>
      <c r="BV221" s="581" t="str">
        <f t="shared" si="106"/>
        <v/>
      </c>
      <c r="BW221" s="581" t="str">
        <f t="shared" si="124"/>
        <v/>
      </c>
      <c r="BX221" s="581" t="str">
        <f t="shared" si="108"/>
        <v/>
      </c>
      <c r="BY221" s="581" t="str">
        <f t="shared" si="121"/>
        <v/>
      </c>
      <c r="BZ221" s="581" t="str">
        <f t="shared" si="109"/>
        <v/>
      </c>
      <c r="CA221" s="617"/>
      <c r="CB221" s="920">
        <f t="shared" si="110"/>
        <v>0</v>
      </c>
      <c r="CC221" s="920">
        <f t="shared" si="111"/>
        <v>0</v>
      </c>
      <c r="CD221" s="920">
        <f t="shared" si="112"/>
        <v>0</v>
      </c>
      <c r="CE221" s="920">
        <f t="shared" si="112"/>
        <v>0</v>
      </c>
      <c r="CF221" s="920">
        <f t="shared" si="113"/>
        <v>0</v>
      </c>
      <c r="CG221" s="920">
        <f t="shared" si="114"/>
        <v>0</v>
      </c>
      <c r="CH221" s="920">
        <f t="shared" si="115"/>
        <v>0</v>
      </c>
      <c r="CI221" s="920">
        <f t="shared" si="115"/>
        <v>0</v>
      </c>
      <c r="CJ221" s="920">
        <f t="shared" si="116"/>
        <v>0</v>
      </c>
      <c r="CK221" s="920">
        <f t="shared" si="117"/>
        <v>0</v>
      </c>
    </row>
    <row r="222" spans="1:89" ht="15" customHeight="1" x14ac:dyDescent="0.35">
      <c r="A222" s="2197" t="s">
        <v>436</v>
      </c>
      <c r="B222" s="2198"/>
      <c r="C222" s="725"/>
      <c r="D222" s="955">
        <f t="shared" si="126"/>
        <v>0</v>
      </c>
      <c r="E222" s="953">
        <f t="shared" si="126"/>
        <v>0</v>
      </c>
      <c r="F222" s="584"/>
      <c r="G222" s="606"/>
      <c r="H222" s="584"/>
      <c r="I222" s="606"/>
      <c r="J222" s="584"/>
      <c r="K222" s="606"/>
      <c r="L222" s="584"/>
      <c r="M222" s="606"/>
      <c r="N222" s="584"/>
      <c r="O222" s="606"/>
      <c r="P222" s="584"/>
      <c r="Q222" s="606"/>
      <c r="R222" s="584"/>
      <c r="S222" s="606"/>
      <c r="T222" s="584"/>
      <c r="U222" s="606"/>
      <c r="V222" s="584"/>
      <c r="W222" s="606"/>
      <c r="X222" s="584"/>
      <c r="Y222" s="606"/>
      <c r="Z222" s="584"/>
      <c r="AA222" s="606"/>
      <c r="AB222" s="584"/>
      <c r="AC222" s="606"/>
      <c r="AD222" s="584"/>
      <c r="AE222" s="606"/>
      <c r="AF222" s="584"/>
      <c r="AG222" s="606"/>
      <c r="AH222" s="584"/>
      <c r="AI222" s="606"/>
      <c r="AJ222" s="584"/>
      <c r="AK222" s="606"/>
      <c r="AL222" s="584"/>
      <c r="AM222" s="728"/>
      <c r="AN222" s="802"/>
      <c r="AO222" s="731"/>
      <c r="AP222" s="584"/>
      <c r="AQ222" s="606"/>
      <c r="AR222" s="606"/>
      <c r="AS222" s="606"/>
      <c r="AT222" s="728"/>
      <c r="AU222" s="588"/>
      <c r="AV222" s="728"/>
      <c r="AW222" s="588"/>
      <c r="AX222" s="617" t="str">
        <f t="shared" si="103"/>
        <v/>
      </c>
      <c r="BQ222" s="581" t="str">
        <f t="shared" si="128"/>
        <v/>
      </c>
      <c r="BR222" s="581" t="str">
        <f t="shared" si="129"/>
        <v/>
      </c>
      <c r="BS222" s="581" t="str">
        <f t="shared" si="123"/>
        <v/>
      </c>
      <c r="BT222" s="581" t="str">
        <f t="shared" si="104"/>
        <v/>
      </c>
      <c r="BU222" s="581" t="str">
        <f t="shared" si="105"/>
        <v/>
      </c>
      <c r="BV222" s="581" t="str">
        <f t="shared" si="106"/>
        <v/>
      </c>
      <c r="BW222" s="581" t="str">
        <f t="shared" si="124"/>
        <v/>
      </c>
      <c r="BX222" s="581" t="str">
        <f t="shared" si="108"/>
        <v/>
      </c>
      <c r="BY222" s="581" t="str">
        <f t="shared" si="121"/>
        <v/>
      </c>
      <c r="BZ222" s="581" t="str">
        <f t="shared" si="109"/>
        <v/>
      </c>
      <c r="CA222" s="617"/>
      <c r="CB222" s="920">
        <f t="shared" si="110"/>
        <v>0</v>
      </c>
      <c r="CC222" s="920">
        <f t="shared" si="111"/>
        <v>0</v>
      </c>
      <c r="CD222" s="920">
        <f t="shared" si="112"/>
        <v>0</v>
      </c>
      <c r="CE222" s="920">
        <f t="shared" si="112"/>
        <v>0</v>
      </c>
      <c r="CF222" s="920">
        <f t="shared" si="113"/>
        <v>0</v>
      </c>
      <c r="CG222" s="920">
        <f t="shared" si="114"/>
        <v>0</v>
      </c>
      <c r="CH222" s="920">
        <f t="shared" si="115"/>
        <v>0</v>
      </c>
      <c r="CI222" s="920">
        <f t="shared" si="115"/>
        <v>0</v>
      </c>
      <c r="CJ222" s="920">
        <f t="shared" si="116"/>
        <v>0</v>
      </c>
      <c r="CK222" s="920">
        <f t="shared" si="117"/>
        <v>0</v>
      </c>
    </row>
    <row r="223" spans="1:89" ht="15" customHeight="1" x14ac:dyDescent="0.35">
      <c r="A223" s="2208" t="s">
        <v>437</v>
      </c>
      <c r="B223" s="2209"/>
      <c r="C223" s="1006"/>
      <c r="D223" s="957">
        <f t="shared" si="126"/>
        <v>0</v>
      </c>
      <c r="E223" s="968">
        <f t="shared" si="126"/>
        <v>0</v>
      </c>
      <c r="F223" s="589"/>
      <c r="G223" s="613"/>
      <c r="H223" s="589"/>
      <c r="I223" s="613"/>
      <c r="J223" s="589"/>
      <c r="K223" s="613"/>
      <c r="L223" s="589"/>
      <c r="M223" s="613"/>
      <c r="N223" s="589"/>
      <c r="O223" s="613"/>
      <c r="P223" s="589"/>
      <c r="Q223" s="613"/>
      <c r="R223" s="589"/>
      <c r="S223" s="613"/>
      <c r="T223" s="589"/>
      <c r="U223" s="613"/>
      <c r="V223" s="589"/>
      <c r="W223" s="613"/>
      <c r="X223" s="589"/>
      <c r="Y223" s="613"/>
      <c r="Z223" s="589"/>
      <c r="AA223" s="613"/>
      <c r="AB223" s="589"/>
      <c r="AC223" s="613"/>
      <c r="AD223" s="589"/>
      <c r="AE223" s="613"/>
      <c r="AF223" s="589"/>
      <c r="AG223" s="613"/>
      <c r="AH223" s="589"/>
      <c r="AI223" s="613"/>
      <c r="AJ223" s="589"/>
      <c r="AK223" s="613"/>
      <c r="AL223" s="589"/>
      <c r="AM223" s="734"/>
      <c r="AN223" s="807"/>
      <c r="AO223" s="784"/>
      <c r="AP223" s="589"/>
      <c r="AQ223" s="613"/>
      <c r="AR223" s="613"/>
      <c r="AS223" s="613"/>
      <c r="AT223" s="734"/>
      <c r="AU223" s="593"/>
      <c r="AV223" s="734"/>
      <c r="AW223" s="593"/>
      <c r="AX223" s="617" t="str">
        <f t="shared" si="103"/>
        <v/>
      </c>
      <c r="BQ223" s="581" t="str">
        <f t="shared" si="128"/>
        <v/>
      </c>
      <c r="BR223" s="581" t="str">
        <f t="shared" si="129"/>
        <v/>
      </c>
      <c r="BS223" s="581" t="str">
        <f t="shared" si="123"/>
        <v/>
      </c>
      <c r="BT223" s="581" t="str">
        <f t="shared" si="104"/>
        <v/>
      </c>
      <c r="BU223" s="581" t="str">
        <f t="shared" si="105"/>
        <v/>
      </c>
      <c r="BV223" s="581" t="str">
        <f t="shared" si="106"/>
        <v/>
      </c>
      <c r="BW223" s="581" t="str">
        <f t="shared" si="124"/>
        <v/>
      </c>
      <c r="BX223" s="581" t="str">
        <f t="shared" si="108"/>
        <v/>
      </c>
      <c r="BY223" s="581" t="str">
        <f t="shared" si="121"/>
        <v/>
      </c>
      <c r="BZ223" s="581" t="str">
        <f t="shared" si="109"/>
        <v/>
      </c>
      <c r="CA223" s="617"/>
      <c r="CB223" s="920">
        <f t="shared" si="110"/>
        <v>0</v>
      </c>
      <c r="CC223" s="920">
        <f t="shared" si="111"/>
        <v>0</v>
      </c>
      <c r="CD223" s="920">
        <f t="shared" si="112"/>
        <v>0</v>
      </c>
      <c r="CE223" s="920">
        <f t="shared" si="112"/>
        <v>0</v>
      </c>
      <c r="CF223" s="920">
        <f t="shared" si="113"/>
        <v>0</v>
      </c>
      <c r="CG223" s="920">
        <f t="shared" si="114"/>
        <v>0</v>
      </c>
      <c r="CH223" s="920">
        <f t="shared" si="115"/>
        <v>0</v>
      </c>
      <c r="CI223" s="920">
        <f t="shared" si="115"/>
        <v>0</v>
      </c>
      <c r="CJ223" s="920">
        <f t="shared" si="116"/>
        <v>0</v>
      </c>
      <c r="CK223" s="920">
        <f t="shared" si="117"/>
        <v>0</v>
      </c>
    </row>
    <row r="224" spans="1:89" ht="15" customHeight="1" x14ac:dyDescent="0.35">
      <c r="A224" s="2296" t="s">
        <v>438</v>
      </c>
      <c r="B224" s="990" t="s">
        <v>439</v>
      </c>
      <c r="C224" s="1007"/>
      <c r="D224" s="926">
        <f t="shared" si="126"/>
        <v>0</v>
      </c>
      <c r="E224" s="1008">
        <f t="shared" si="126"/>
        <v>0</v>
      </c>
      <c r="F224" s="1009"/>
      <c r="G224" s="648"/>
      <c r="H224" s="1009"/>
      <c r="I224" s="648"/>
      <c r="J224" s="1009"/>
      <c r="K224" s="648"/>
      <c r="L224" s="1009"/>
      <c r="M224" s="648"/>
      <c r="N224" s="1009"/>
      <c r="O224" s="648"/>
      <c r="P224" s="1009"/>
      <c r="Q224" s="648"/>
      <c r="R224" s="1009"/>
      <c r="S224" s="648"/>
      <c r="T224" s="1009"/>
      <c r="U224" s="648"/>
      <c r="V224" s="1009"/>
      <c r="W224" s="648"/>
      <c r="X224" s="1009"/>
      <c r="Y224" s="648"/>
      <c r="Z224" s="1009"/>
      <c r="AA224" s="648"/>
      <c r="AB224" s="1009"/>
      <c r="AC224" s="648"/>
      <c r="AD224" s="1009"/>
      <c r="AE224" s="648"/>
      <c r="AF224" s="1009"/>
      <c r="AG224" s="648"/>
      <c r="AH224" s="1009"/>
      <c r="AI224" s="648"/>
      <c r="AJ224" s="1009"/>
      <c r="AK224" s="648"/>
      <c r="AL224" s="1009"/>
      <c r="AM224" s="898"/>
      <c r="AN224" s="1010"/>
      <c r="AO224" s="1011"/>
      <c r="AP224" s="1009"/>
      <c r="AQ224" s="648"/>
      <c r="AR224" s="648"/>
      <c r="AS224" s="648"/>
      <c r="AT224" s="898"/>
      <c r="AU224" s="952"/>
      <c r="AV224" s="898"/>
      <c r="AW224" s="952"/>
      <c r="AX224" s="617" t="str">
        <f t="shared" si="103"/>
        <v/>
      </c>
      <c r="BQ224" s="581" t="str">
        <f t="shared" si="128"/>
        <v/>
      </c>
      <c r="BR224" s="581" t="str">
        <f t="shared" si="129"/>
        <v/>
      </c>
      <c r="BS224" s="581" t="str">
        <f t="shared" si="123"/>
        <v/>
      </c>
      <c r="BT224" s="581" t="str">
        <f t="shared" si="104"/>
        <v/>
      </c>
      <c r="BU224" s="581" t="str">
        <f t="shared" si="105"/>
        <v/>
      </c>
      <c r="BV224" s="581" t="str">
        <f t="shared" si="106"/>
        <v/>
      </c>
      <c r="BW224" s="581" t="str">
        <f t="shared" si="124"/>
        <v/>
      </c>
      <c r="BX224" s="581" t="str">
        <f t="shared" si="108"/>
        <v/>
      </c>
      <c r="BY224" s="581" t="str">
        <f t="shared" si="121"/>
        <v/>
      </c>
      <c r="BZ224" s="581" t="str">
        <f t="shared" si="109"/>
        <v/>
      </c>
      <c r="CA224" s="617"/>
      <c r="CB224" s="920">
        <f t="shared" si="110"/>
        <v>0</v>
      </c>
      <c r="CC224" s="920">
        <f t="shared" si="111"/>
        <v>0</v>
      </c>
      <c r="CD224" s="920">
        <f t="shared" si="112"/>
        <v>0</v>
      </c>
      <c r="CE224" s="920">
        <f t="shared" si="112"/>
        <v>0</v>
      </c>
      <c r="CF224" s="920">
        <f t="shared" si="113"/>
        <v>0</v>
      </c>
      <c r="CG224" s="920">
        <f t="shared" si="114"/>
        <v>0</v>
      </c>
      <c r="CH224" s="920">
        <f t="shared" si="115"/>
        <v>0</v>
      </c>
      <c r="CI224" s="920">
        <f t="shared" si="115"/>
        <v>0</v>
      </c>
      <c r="CJ224" s="920">
        <f t="shared" si="116"/>
        <v>0</v>
      </c>
      <c r="CK224" s="920">
        <f t="shared" si="117"/>
        <v>0</v>
      </c>
    </row>
    <row r="225" spans="1:89" ht="15" customHeight="1" x14ac:dyDescent="0.35">
      <c r="A225" s="2270"/>
      <c r="B225" s="773" t="s">
        <v>440</v>
      </c>
      <c r="C225" s="1012"/>
      <c r="D225" s="955">
        <f t="shared" si="126"/>
        <v>0</v>
      </c>
      <c r="E225" s="1013">
        <f t="shared" si="126"/>
        <v>0</v>
      </c>
      <c r="F225" s="775"/>
      <c r="G225" s="610"/>
      <c r="H225" s="775"/>
      <c r="I225" s="610"/>
      <c r="J225" s="775"/>
      <c r="K225" s="610"/>
      <c r="L225" s="775"/>
      <c r="M225" s="610"/>
      <c r="N225" s="775"/>
      <c r="O225" s="610"/>
      <c r="P225" s="775"/>
      <c r="Q225" s="610"/>
      <c r="R225" s="775"/>
      <c r="S225" s="610"/>
      <c r="T225" s="775"/>
      <c r="U225" s="610"/>
      <c r="V225" s="775"/>
      <c r="W225" s="610"/>
      <c r="X225" s="775"/>
      <c r="Y225" s="610"/>
      <c r="Z225" s="775"/>
      <c r="AA225" s="610"/>
      <c r="AB225" s="775"/>
      <c r="AC225" s="610"/>
      <c r="AD225" s="775"/>
      <c r="AE225" s="610"/>
      <c r="AF225" s="775"/>
      <c r="AG225" s="610"/>
      <c r="AH225" s="775"/>
      <c r="AI225" s="610"/>
      <c r="AJ225" s="775"/>
      <c r="AK225" s="610"/>
      <c r="AL225" s="775"/>
      <c r="AM225" s="776"/>
      <c r="AN225" s="805"/>
      <c r="AO225" s="777"/>
      <c r="AP225" s="775"/>
      <c r="AQ225" s="610"/>
      <c r="AR225" s="610"/>
      <c r="AS225" s="610"/>
      <c r="AT225" s="776"/>
      <c r="AU225" s="956"/>
      <c r="AV225" s="776"/>
      <c r="AW225" s="956"/>
      <c r="AX225" s="617" t="str">
        <f t="shared" si="103"/>
        <v/>
      </c>
      <c r="BQ225" s="581" t="str">
        <f t="shared" si="128"/>
        <v/>
      </c>
      <c r="BR225" s="581" t="str">
        <f t="shared" si="129"/>
        <v/>
      </c>
      <c r="BS225" s="581" t="str">
        <f t="shared" si="123"/>
        <v/>
      </c>
      <c r="BT225" s="581" t="str">
        <f t="shared" si="104"/>
        <v/>
      </c>
      <c r="BU225" s="581" t="str">
        <f t="shared" si="105"/>
        <v/>
      </c>
      <c r="BV225" s="581" t="str">
        <f t="shared" si="106"/>
        <v/>
      </c>
      <c r="BW225" s="581" t="str">
        <f t="shared" si="124"/>
        <v/>
      </c>
      <c r="BX225" s="581" t="str">
        <f t="shared" si="108"/>
        <v/>
      </c>
      <c r="BY225" s="581" t="str">
        <f t="shared" si="121"/>
        <v/>
      </c>
      <c r="BZ225" s="581" t="str">
        <f t="shared" si="109"/>
        <v/>
      </c>
      <c r="CA225" s="617"/>
      <c r="CB225" s="920">
        <f t="shared" si="110"/>
        <v>0</v>
      </c>
      <c r="CC225" s="920">
        <f t="shared" si="111"/>
        <v>0</v>
      </c>
      <c r="CD225" s="920">
        <f t="shared" si="112"/>
        <v>0</v>
      </c>
      <c r="CE225" s="920">
        <f t="shared" si="112"/>
        <v>0</v>
      </c>
      <c r="CF225" s="920">
        <f t="shared" si="113"/>
        <v>0</v>
      </c>
      <c r="CG225" s="920">
        <f t="shared" si="114"/>
        <v>0</v>
      </c>
      <c r="CH225" s="920">
        <f t="shared" si="115"/>
        <v>0</v>
      </c>
      <c r="CI225" s="920">
        <f t="shared" si="115"/>
        <v>0</v>
      </c>
      <c r="CJ225" s="920">
        <f t="shared" si="116"/>
        <v>0</v>
      </c>
      <c r="CK225" s="920">
        <f t="shared" si="117"/>
        <v>0</v>
      </c>
    </row>
    <row r="226" spans="1:89" ht="15" customHeight="1" x14ac:dyDescent="0.35">
      <c r="A226" s="2270"/>
      <c r="B226" s="773" t="s">
        <v>441</v>
      </c>
      <c r="C226" s="1014"/>
      <c r="D226" s="955">
        <f t="shared" si="126"/>
        <v>0</v>
      </c>
      <c r="E226" s="1013">
        <f t="shared" si="126"/>
        <v>0</v>
      </c>
      <c r="F226" s="775"/>
      <c r="G226" s="610"/>
      <c r="H226" s="775"/>
      <c r="I226" s="610"/>
      <c r="J226" s="775"/>
      <c r="K226" s="610"/>
      <c r="L226" s="775"/>
      <c r="M226" s="610"/>
      <c r="N226" s="775"/>
      <c r="O226" s="610"/>
      <c r="P226" s="775"/>
      <c r="Q226" s="610"/>
      <c r="R226" s="775"/>
      <c r="S226" s="610"/>
      <c r="T226" s="775"/>
      <c r="U226" s="610"/>
      <c r="V226" s="775"/>
      <c r="W226" s="610"/>
      <c r="X226" s="775"/>
      <c r="Y226" s="610"/>
      <c r="Z226" s="775"/>
      <c r="AA226" s="610"/>
      <c r="AB226" s="775"/>
      <c r="AC226" s="610"/>
      <c r="AD226" s="775"/>
      <c r="AE226" s="610"/>
      <c r="AF226" s="775"/>
      <c r="AG226" s="610"/>
      <c r="AH226" s="775"/>
      <c r="AI226" s="610"/>
      <c r="AJ226" s="775"/>
      <c r="AK226" s="610"/>
      <c r="AL226" s="775"/>
      <c r="AM226" s="776"/>
      <c r="AN226" s="805"/>
      <c r="AO226" s="777"/>
      <c r="AP226" s="775"/>
      <c r="AQ226" s="610"/>
      <c r="AR226" s="610"/>
      <c r="AS226" s="610"/>
      <c r="AT226" s="776"/>
      <c r="AU226" s="956"/>
      <c r="AV226" s="776"/>
      <c r="AW226" s="956"/>
      <c r="AX226" s="617" t="str">
        <f t="shared" si="103"/>
        <v/>
      </c>
      <c r="BQ226" s="581" t="str">
        <f t="shared" si="128"/>
        <v/>
      </c>
      <c r="BR226" s="581" t="str">
        <f t="shared" si="129"/>
        <v/>
      </c>
      <c r="BS226" s="581" t="str">
        <f t="shared" si="123"/>
        <v/>
      </c>
      <c r="BT226" s="581" t="str">
        <f t="shared" si="104"/>
        <v/>
      </c>
      <c r="BU226" s="581" t="str">
        <f t="shared" si="105"/>
        <v/>
      </c>
      <c r="BV226" s="581" t="str">
        <f t="shared" si="106"/>
        <v/>
      </c>
      <c r="BW226" s="581" t="str">
        <f t="shared" si="124"/>
        <v/>
      </c>
      <c r="BX226" s="581" t="str">
        <f t="shared" si="108"/>
        <v/>
      </c>
      <c r="BY226" s="581" t="str">
        <f t="shared" si="121"/>
        <v/>
      </c>
      <c r="BZ226" s="581" t="str">
        <f t="shared" si="109"/>
        <v/>
      </c>
      <c r="CA226" s="617"/>
      <c r="CB226" s="920">
        <f t="shared" si="110"/>
        <v>0</v>
      </c>
      <c r="CC226" s="920">
        <f t="shared" si="111"/>
        <v>0</v>
      </c>
      <c r="CD226" s="920">
        <f t="shared" si="112"/>
        <v>0</v>
      </c>
      <c r="CE226" s="920">
        <f t="shared" si="112"/>
        <v>0</v>
      </c>
      <c r="CF226" s="920">
        <f t="shared" si="113"/>
        <v>0</v>
      </c>
      <c r="CG226" s="920">
        <f t="shared" si="114"/>
        <v>0</v>
      </c>
      <c r="CH226" s="920">
        <f t="shared" si="115"/>
        <v>0</v>
      </c>
      <c r="CI226" s="920">
        <f t="shared" si="115"/>
        <v>0</v>
      </c>
      <c r="CJ226" s="920">
        <f t="shared" si="116"/>
        <v>0</v>
      </c>
      <c r="CK226" s="920">
        <f t="shared" si="117"/>
        <v>0</v>
      </c>
    </row>
    <row r="227" spans="1:89" ht="15" customHeight="1" x14ac:dyDescent="0.35">
      <c r="A227" s="2270"/>
      <c r="B227" s="773" t="s">
        <v>442</v>
      </c>
      <c r="C227" s="1014"/>
      <c r="D227" s="955">
        <f t="shared" si="126"/>
        <v>0</v>
      </c>
      <c r="E227" s="1013">
        <f t="shared" si="126"/>
        <v>0</v>
      </c>
      <c r="F227" s="775"/>
      <c r="G227" s="610"/>
      <c r="H227" s="775"/>
      <c r="I227" s="610"/>
      <c r="J227" s="775"/>
      <c r="K227" s="610"/>
      <c r="L227" s="775"/>
      <c r="M227" s="610"/>
      <c r="N227" s="775"/>
      <c r="O227" s="610"/>
      <c r="P227" s="775"/>
      <c r="Q227" s="610"/>
      <c r="R227" s="775"/>
      <c r="S227" s="610"/>
      <c r="T227" s="775"/>
      <c r="U227" s="610"/>
      <c r="V227" s="775"/>
      <c r="W227" s="610"/>
      <c r="X227" s="775"/>
      <c r="Y227" s="610"/>
      <c r="Z227" s="775"/>
      <c r="AA227" s="610"/>
      <c r="AB227" s="775"/>
      <c r="AC227" s="610"/>
      <c r="AD227" s="775"/>
      <c r="AE227" s="610"/>
      <c r="AF227" s="775"/>
      <c r="AG227" s="610"/>
      <c r="AH227" s="775"/>
      <c r="AI227" s="610"/>
      <c r="AJ227" s="775"/>
      <c r="AK227" s="610"/>
      <c r="AL227" s="775"/>
      <c r="AM227" s="776"/>
      <c r="AN227" s="805"/>
      <c r="AO227" s="777"/>
      <c r="AP227" s="775"/>
      <c r="AQ227" s="610"/>
      <c r="AR227" s="610"/>
      <c r="AS227" s="610"/>
      <c r="AT227" s="776"/>
      <c r="AU227" s="956"/>
      <c r="AV227" s="776"/>
      <c r="AW227" s="956"/>
      <c r="AX227" s="617" t="str">
        <f t="shared" si="103"/>
        <v/>
      </c>
      <c r="BQ227" s="581" t="str">
        <f t="shared" si="128"/>
        <v/>
      </c>
      <c r="BR227" s="581" t="str">
        <f t="shared" si="129"/>
        <v/>
      </c>
      <c r="BS227" s="581" t="str">
        <f t="shared" si="123"/>
        <v/>
      </c>
      <c r="BT227" s="581" t="str">
        <f t="shared" si="104"/>
        <v/>
      </c>
      <c r="BU227" s="581" t="str">
        <f t="shared" si="105"/>
        <v/>
      </c>
      <c r="BV227" s="581" t="str">
        <f t="shared" si="106"/>
        <v/>
      </c>
      <c r="BW227" s="581" t="str">
        <f t="shared" si="124"/>
        <v/>
      </c>
      <c r="BX227" s="581" t="str">
        <f t="shared" si="108"/>
        <v/>
      </c>
      <c r="BY227" s="581" t="str">
        <f t="shared" si="121"/>
        <v/>
      </c>
      <c r="BZ227" s="581" t="str">
        <f t="shared" si="109"/>
        <v/>
      </c>
      <c r="CA227" s="617"/>
      <c r="CB227" s="920">
        <f t="shared" si="110"/>
        <v>0</v>
      </c>
      <c r="CC227" s="920">
        <f t="shared" si="111"/>
        <v>0</v>
      </c>
      <c r="CD227" s="920">
        <f t="shared" si="112"/>
        <v>0</v>
      </c>
      <c r="CE227" s="920">
        <f t="shared" si="112"/>
        <v>0</v>
      </c>
      <c r="CF227" s="920">
        <f t="shared" si="113"/>
        <v>0</v>
      </c>
      <c r="CG227" s="920">
        <f t="shared" si="114"/>
        <v>0</v>
      </c>
      <c r="CH227" s="920">
        <f t="shared" si="115"/>
        <v>0</v>
      </c>
      <c r="CI227" s="920">
        <f t="shared" si="115"/>
        <v>0</v>
      </c>
      <c r="CJ227" s="920">
        <f t="shared" si="116"/>
        <v>0</v>
      </c>
      <c r="CK227" s="920">
        <f t="shared" si="117"/>
        <v>0</v>
      </c>
    </row>
    <row r="228" spans="1:89" ht="24" customHeight="1" x14ac:dyDescent="0.35">
      <c r="A228" s="2217"/>
      <c r="B228" s="1015" t="s">
        <v>443</v>
      </c>
      <c r="C228" s="1014"/>
      <c r="D228" s="976">
        <f t="shared" si="126"/>
        <v>0</v>
      </c>
      <c r="E228" s="1016">
        <f t="shared" si="126"/>
        <v>0</v>
      </c>
      <c r="F228" s="589"/>
      <c r="G228" s="613"/>
      <c r="H228" s="589"/>
      <c r="I228" s="613"/>
      <c r="J228" s="589"/>
      <c r="K228" s="613"/>
      <c r="L228" s="589"/>
      <c r="M228" s="613"/>
      <c r="N228" s="589"/>
      <c r="O228" s="613"/>
      <c r="P228" s="589"/>
      <c r="Q228" s="613"/>
      <c r="R228" s="589"/>
      <c r="S228" s="613"/>
      <c r="T228" s="589"/>
      <c r="U228" s="613"/>
      <c r="V228" s="589"/>
      <c r="W228" s="613"/>
      <c r="X228" s="589"/>
      <c r="Y228" s="613"/>
      <c r="Z228" s="589"/>
      <c r="AA228" s="613"/>
      <c r="AB228" s="589"/>
      <c r="AC228" s="613"/>
      <c r="AD228" s="589"/>
      <c r="AE228" s="613"/>
      <c r="AF228" s="589"/>
      <c r="AG228" s="613"/>
      <c r="AH228" s="589"/>
      <c r="AI228" s="613"/>
      <c r="AJ228" s="589"/>
      <c r="AK228" s="613"/>
      <c r="AL228" s="589"/>
      <c r="AM228" s="734"/>
      <c r="AN228" s="807"/>
      <c r="AO228" s="784"/>
      <c r="AP228" s="589"/>
      <c r="AQ228" s="613"/>
      <c r="AR228" s="613"/>
      <c r="AS228" s="613"/>
      <c r="AT228" s="734"/>
      <c r="AU228" s="593"/>
      <c r="AV228" s="734"/>
      <c r="AW228" s="593"/>
      <c r="AX228" s="617" t="str">
        <f t="shared" si="103"/>
        <v/>
      </c>
      <c r="BQ228" s="581" t="str">
        <f t="shared" si="128"/>
        <v/>
      </c>
      <c r="BR228" s="581" t="str">
        <f t="shared" si="129"/>
        <v/>
      </c>
      <c r="BS228" s="581" t="str">
        <f t="shared" si="123"/>
        <v/>
      </c>
      <c r="BT228" s="581" t="str">
        <f t="shared" si="104"/>
        <v/>
      </c>
      <c r="BU228" s="581" t="str">
        <f t="shared" si="105"/>
        <v/>
      </c>
      <c r="BV228" s="581" t="str">
        <f t="shared" si="106"/>
        <v/>
      </c>
      <c r="BW228" s="581" t="str">
        <f t="shared" si="124"/>
        <v/>
      </c>
      <c r="BX228" s="581" t="str">
        <f t="shared" si="108"/>
        <v/>
      </c>
      <c r="BY228" s="581" t="str">
        <f t="shared" si="121"/>
        <v/>
      </c>
      <c r="BZ228" s="581" t="str">
        <f t="shared" si="109"/>
        <v/>
      </c>
      <c r="CA228" s="617"/>
      <c r="CB228" s="920">
        <f t="shared" si="110"/>
        <v>0</v>
      </c>
      <c r="CC228" s="920">
        <f t="shared" si="111"/>
        <v>0</v>
      </c>
      <c r="CD228" s="920">
        <f t="shared" si="112"/>
        <v>0</v>
      </c>
      <c r="CE228" s="920">
        <f t="shared" si="112"/>
        <v>0</v>
      </c>
      <c r="CF228" s="920">
        <f t="shared" si="113"/>
        <v>0</v>
      </c>
      <c r="CG228" s="920">
        <f t="shared" si="114"/>
        <v>0</v>
      </c>
      <c r="CH228" s="920">
        <f t="shared" si="115"/>
        <v>0</v>
      </c>
      <c r="CI228" s="920">
        <f t="shared" si="115"/>
        <v>0</v>
      </c>
      <c r="CJ228" s="920">
        <f t="shared" si="116"/>
        <v>0</v>
      </c>
      <c r="CK228" s="920">
        <f t="shared" si="117"/>
        <v>0</v>
      </c>
    </row>
    <row r="229" spans="1:89" ht="15" customHeight="1" x14ac:dyDescent="0.35">
      <c r="A229" s="2317" t="s">
        <v>444</v>
      </c>
      <c r="B229" s="2318"/>
      <c r="C229" s="1017"/>
      <c r="D229" s="941">
        <f t="shared" si="126"/>
        <v>0</v>
      </c>
      <c r="E229" s="914">
        <f t="shared" si="126"/>
        <v>0</v>
      </c>
      <c r="F229" s="1009"/>
      <c r="G229" s="648"/>
      <c r="H229" s="1009"/>
      <c r="I229" s="648"/>
      <c r="J229" s="1009"/>
      <c r="K229" s="648"/>
      <c r="L229" s="1009"/>
      <c r="M229" s="648"/>
      <c r="N229" s="1009"/>
      <c r="O229" s="648"/>
      <c r="P229" s="1009"/>
      <c r="Q229" s="648"/>
      <c r="R229" s="1009"/>
      <c r="S229" s="648"/>
      <c r="T229" s="1009"/>
      <c r="U229" s="648"/>
      <c r="V229" s="1009"/>
      <c r="W229" s="648"/>
      <c r="X229" s="1009"/>
      <c r="Y229" s="648"/>
      <c r="Z229" s="1009"/>
      <c r="AA229" s="648"/>
      <c r="AB229" s="1009"/>
      <c r="AC229" s="648"/>
      <c r="AD229" s="1009"/>
      <c r="AE229" s="648"/>
      <c r="AF229" s="1009"/>
      <c r="AG229" s="648"/>
      <c r="AH229" s="1009"/>
      <c r="AI229" s="648"/>
      <c r="AJ229" s="1009"/>
      <c r="AK229" s="648"/>
      <c r="AL229" s="1009"/>
      <c r="AM229" s="898"/>
      <c r="AN229" s="1010"/>
      <c r="AO229" s="1011"/>
      <c r="AP229" s="1009"/>
      <c r="AQ229" s="648"/>
      <c r="AR229" s="648"/>
      <c r="AS229" s="648"/>
      <c r="AT229" s="898"/>
      <c r="AU229" s="952"/>
      <c r="AV229" s="898"/>
      <c r="AW229" s="952"/>
      <c r="AX229" s="617" t="str">
        <f t="shared" si="103"/>
        <v/>
      </c>
      <c r="BQ229" s="581" t="str">
        <f t="shared" si="128"/>
        <v/>
      </c>
      <c r="BR229" s="581" t="str">
        <f t="shared" si="129"/>
        <v/>
      </c>
      <c r="BS229" s="581" t="str">
        <f t="shared" si="123"/>
        <v/>
      </c>
      <c r="BT229" s="581" t="str">
        <f t="shared" si="104"/>
        <v/>
      </c>
      <c r="BU229" s="581" t="str">
        <f t="shared" si="105"/>
        <v/>
      </c>
      <c r="BV229" s="581" t="str">
        <f t="shared" si="106"/>
        <v/>
      </c>
      <c r="BW229" s="581" t="str">
        <f t="shared" si="124"/>
        <v/>
      </c>
      <c r="BX229" s="581" t="str">
        <f t="shared" si="108"/>
        <v/>
      </c>
      <c r="BY229" s="581" t="str">
        <f t="shared" si="121"/>
        <v/>
      </c>
      <c r="BZ229" s="581" t="str">
        <f t="shared" si="109"/>
        <v/>
      </c>
      <c r="CA229" s="617"/>
      <c r="CB229" s="920">
        <f t="shared" si="110"/>
        <v>0</v>
      </c>
      <c r="CC229" s="920">
        <f t="shared" si="111"/>
        <v>0</v>
      </c>
      <c r="CD229" s="920">
        <f t="shared" si="112"/>
        <v>0</v>
      </c>
      <c r="CE229" s="920">
        <f t="shared" si="112"/>
        <v>0</v>
      </c>
      <c r="CF229" s="920">
        <f t="shared" si="113"/>
        <v>0</v>
      </c>
      <c r="CG229" s="920">
        <f t="shared" si="114"/>
        <v>0</v>
      </c>
      <c r="CH229" s="920">
        <f t="shared" si="115"/>
        <v>0</v>
      </c>
      <c r="CI229" s="920">
        <f t="shared" si="115"/>
        <v>0</v>
      </c>
      <c r="CJ229" s="920">
        <f t="shared" si="116"/>
        <v>0</v>
      </c>
      <c r="CK229" s="920">
        <f t="shared" si="117"/>
        <v>0</v>
      </c>
    </row>
    <row r="230" spans="1:89" ht="15" customHeight="1" x14ac:dyDescent="0.35">
      <c r="A230" s="2195" t="s">
        <v>445</v>
      </c>
      <c r="B230" s="2196"/>
      <c r="C230" s="1006"/>
      <c r="D230" s="976">
        <f t="shared" si="126"/>
        <v>0</v>
      </c>
      <c r="E230" s="927">
        <f t="shared" si="126"/>
        <v>0</v>
      </c>
      <c r="F230" s="589"/>
      <c r="G230" s="613"/>
      <c r="H230" s="589"/>
      <c r="I230" s="613"/>
      <c r="J230" s="589"/>
      <c r="K230" s="613"/>
      <c r="L230" s="589"/>
      <c r="M230" s="613"/>
      <c r="N230" s="589"/>
      <c r="O230" s="613"/>
      <c r="P230" s="589"/>
      <c r="Q230" s="613"/>
      <c r="R230" s="589"/>
      <c r="S230" s="613"/>
      <c r="T230" s="589"/>
      <c r="U230" s="613"/>
      <c r="V230" s="589"/>
      <c r="W230" s="613"/>
      <c r="X230" s="589"/>
      <c r="Y230" s="613"/>
      <c r="Z230" s="589"/>
      <c r="AA230" s="613"/>
      <c r="AB230" s="589"/>
      <c r="AC230" s="613"/>
      <c r="AD230" s="589"/>
      <c r="AE230" s="613"/>
      <c r="AF230" s="589"/>
      <c r="AG230" s="613"/>
      <c r="AH230" s="589"/>
      <c r="AI230" s="613"/>
      <c r="AJ230" s="589"/>
      <c r="AK230" s="613"/>
      <c r="AL230" s="589"/>
      <c r="AM230" s="734"/>
      <c r="AN230" s="1018"/>
      <c r="AO230" s="1019"/>
      <c r="AP230" s="589"/>
      <c r="AQ230" s="613"/>
      <c r="AR230" s="613"/>
      <c r="AS230" s="613"/>
      <c r="AT230" s="734"/>
      <c r="AU230" s="593"/>
      <c r="AV230" s="734"/>
      <c r="AW230" s="593"/>
      <c r="AX230" s="617" t="str">
        <f t="shared" si="103"/>
        <v/>
      </c>
      <c r="BQ230" s="581" t="str">
        <f t="shared" si="128"/>
        <v/>
      </c>
      <c r="BR230" s="581" t="str">
        <f t="shared" si="129"/>
        <v/>
      </c>
      <c r="BS230" s="581" t="str">
        <f t="shared" si="123"/>
        <v/>
      </c>
      <c r="BT230" s="581" t="str">
        <f t="shared" si="104"/>
        <v/>
      </c>
      <c r="BU230" s="581" t="str">
        <f t="shared" si="105"/>
        <v/>
      </c>
      <c r="BV230" s="581" t="str">
        <f t="shared" si="106"/>
        <v/>
      </c>
      <c r="BW230" s="581" t="str">
        <f t="shared" si="124"/>
        <v/>
      </c>
      <c r="BX230" s="581" t="str">
        <f t="shared" si="108"/>
        <v/>
      </c>
      <c r="BY230" s="581" t="str">
        <f t="shared" si="121"/>
        <v/>
      </c>
      <c r="BZ230" s="581" t="str">
        <f t="shared" si="109"/>
        <v/>
      </c>
      <c r="CA230" s="617"/>
      <c r="CB230" s="920">
        <f t="shared" si="110"/>
        <v>0</v>
      </c>
      <c r="CC230" s="920">
        <f t="shared" si="111"/>
        <v>0</v>
      </c>
      <c r="CD230" s="920">
        <f t="shared" si="112"/>
        <v>0</v>
      </c>
      <c r="CE230" s="920">
        <f t="shared" si="112"/>
        <v>0</v>
      </c>
      <c r="CF230" s="920">
        <f t="shared" si="113"/>
        <v>0</v>
      </c>
      <c r="CG230" s="920">
        <f t="shared" si="114"/>
        <v>0</v>
      </c>
      <c r="CH230" s="920">
        <f t="shared" si="115"/>
        <v>0</v>
      </c>
      <c r="CI230" s="920">
        <f t="shared" si="115"/>
        <v>0</v>
      </c>
      <c r="CJ230" s="920">
        <f t="shared" si="116"/>
        <v>0</v>
      </c>
      <c r="CK230" s="920">
        <f t="shared" si="117"/>
        <v>0</v>
      </c>
    </row>
    <row r="231" spans="1:89" s="617" customFormat="1" ht="18" customHeight="1" x14ac:dyDescent="0.3">
      <c r="A231" s="823" t="s">
        <v>446</v>
      </c>
      <c r="B231" s="823"/>
      <c r="C231" s="616"/>
      <c r="D231" s="616"/>
      <c r="E231" s="616"/>
      <c r="F231" s="616"/>
      <c r="G231" s="616"/>
      <c r="H231" s="616"/>
      <c r="I231" s="616"/>
      <c r="J231" s="616"/>
      <c r="K231" s="616"/>
      <c r="L231" s="616"/>
      <c r="M231" s="616"/>
      <c r="N231" s="616"/>
      <c r="O231" s="616"/>
      <c r="P231" s="616"/>
      <c r="Q231" s="616"/>
      <c r="R231" s="616"/>
      <c r="S231" s="616"/>
      <c r="T231" s="616"/>
      <c r="U231" s="616"/>
      <c r="V231" s="616"/>
      <c r="W231" s="616"/>
      <c r="X231" s="616"/>
      <c r="Y231" s="616"/>
      <c r="Z231" s="616"/>
      <c r="AA231" s="616"/>
      <c r="AB231" s="616"/>
      <c r="AC231" s="616"/>
      <c r="AD231" s="616"/>
      <c r="AE231" s="616"/>
      <c r="AF231" s="616"/>
      <c r="AG231" s="616"/>
      <c r="AH231" s="616"/>
      <c r="AI231" s="616"/>
      <c r="AJ231" s="616"/>
      <c r="AK231" s="616"/>
      <c r="AL231" s="616"/>
      <c r="AM231" s="616"/>
      <c r="AN231" s="616"/>
      <c r="AO231" s="616"/>
      <c r="AP231" s="616"/>
      <c r="AQ231" s="616"/>
      <c r="AR231" s="616"/>
      <c r="AS231" s="616"/>
      <c r="AT231" s="616"/>
      <c r="AU231" s="616"/>
      <c r="AV231" s="616"/>
      <c r="AW231" s="616"/>
      <c r="AX231" s="616"/>
    </row>
    <row r="232" spans="1:89" ht="14.5" customHeight="1" x14ac:dyDescent="0.35">
      <c r="A232" s="2299" t="s">
        <v>447</v>
      </c>
      <c r="B232" s="2176"/>
      <c r="C232" s="2269" t="s">
        <v>36</v>
      </c>
      <c r="D232" s="2269"/>
      <c r="E232" s="2269"/>
      <c r="F232" s="2269" t="s">
        <v>386</v>
      </c>
      <c r="G232" s="2269"/>
      <c r="H232" s="2269" t="s">
        <v>203</v>
      </c>
      <c r="I232" s="2269"/>
      <c r="J232" s="2269" t="s">
        <v>204</v>
      </c>
      <c r="K232" s="2269"/>
      <c r="L232" s="2269" t="s">
        <v>205</v>
      </c>
      <c r="M232" s="2269"/>
      <c r="N232" s="2306" t="s">
        <v>206</v>
      </c>
      <c r="O232" s="2307"/>
      <c r="P232" s="2237" t="s">
        <v>21</v>
      </c>
      <c r="Q232" s="2237"/>
      <c r="R232" s="2237" t="s">
        <v>22</v>
      </c>
      <c r="S232" s="2237"/>
      <c r="T232" s="2237" t="s">
        <v>23</v>
      </c>
      <c r="U232" s="2237"/>
      <c r="V232" s="2237" t="s">
        <v>24</v>
      </c>
      <c r="W232" s="2237"/>
      <c r="X232" s="2237" t="s">
        <v>25</v>
      </c>
      <c r="Y232" s="2237"/>
      <c r="Z232" s="2237" t="s">
        <v>26</v>
      </c>
      <c r="AA232" s="2237"/>
      <c r="AB232" s="2237" t="s">
        <v>27</v>
      </c>
      <c r="AC232" s="2237"/>
      <c r="AD232" s="2237" t="s">
        <v>28</v>
      </c>
      <c r="AE232" s="2237"/>
      <c r="AF232" s="2237" t="s">
        <v>29</v>
      </c>
      <c r="AG232" s="2237"/>
      <c r="AH232" s="2237" t="s">
        <v>30</v>
      </c>
      <c r="AI232" s="2237"/>
      <c r="AJ232" s="2237" t="s">
        <v>31</v>
      </c>
      <c r="AK232" s="2237"/>
      <c r="AL232" s="2237" t="s">
        <v>32</v>
      </c>
      <c r="AM232" s="2292"/>
      <c r="AN232" s="2325" t="s">
        <v>448</v>
      </c>
      <c r="AO232" s="2300"/>
      <c r="AP232" s="2294"/>
      <c r="AQ232" s="2315" t="s">
        <v>104</v>
      </c>
      <c r="AR232" s="2315" t="s">
        <v>387</v>
      </c>
      <c r="AS232" s="1910" t="s">
        <v>10</v>
      </c>
      <c r="AT232" s="1911"/>
      <c r="AU232" s="1983" t="s">
        <v>388</v>
      </c>
      <c r="AV232" s="1983" t="s">
        <v>389</v>
      </c>
      <c r="AW232" s="1983" t="s">
        <v>11</v>
      </c>
      <c r="AX232" s="1983" t="s">
        <v>391</v>
      </c>
      <c r="BQ232"/>
      <c r="BR232"/>
      <c r="BS232"/>
      <c r="BT232"/>
      <c r="BU232"/>
      <c r="BV232"/>
      <c r="BW232"/>
      <c r="BX232"/>
      <c r="BZ232"/>
      <c r="CA232"/>
      <c r="CB232"/>
    </row>
    <row r="233" spans="1:89" ht="27" customHeight="1" x14ac:dyDescent="0.35">
      <c r="A233" s="2233"/>
      <c r="B233" s="2234"/>
      <c r="C233" s="572" t="s">
        <v>33</v>
      </c>
      <c r="D233" s="1020" t="s">
        <v>34</v>
      </c>
      <c r="E233" s="908" t="s">
        <v>35</v>
      </c>
      <c r="F233" s="906" t="s">
        <v>34</v>
      </c>
      <c r="G233" s="908" t="s">
        <v>35</v>
      </c>
      <c r="H233" s="906" t="s">
        <v>34</v>
      </c>
      <c r="I233" s="908" t="s">
        <v>35</v>
      </c>
      <c r="J233" s="906" t="s">
        <v>34</v>
      </c>
      <c r="K233" s="908" t="s">
        <v>35</v>
      </c>
      <c r="L233" s="906" t="s">
        <v>34</v>
      </c>
      <c r="M233" s="908" t="s">
        <v>35</v>
      </c>
      <c r="N233" s="906" t="s">
        <v>34</v>
      </c>
      <c r="O233" s="908" t="s">
        <v>35</v>
      </c>
      <c r="P233" s="906" t="s">
        <v>34</v>
      </c>
      <c r="Q233" s="908" t="s">
        <v>35</v>
      </c>
      <c r="R233" s="906" t="s">
        <v>34</v>
      </c>
      <c r="S233" s="908" t="s">
        <v>35</v>
      </c>
      <c r="T233" s="906" t="s">
        <v>34</v>
      </c>
      <c r="U233" s="908" t="s">
        <v>35</v>
      </c>
      <c r="V233" s="906" t="s">
        <v>34</v>
      </c>
      <c r="W233" s="908" t="s">
        <v>35</v>
      </c>
      <c r="X233" s="906" t="s">
        <v>34</v>
      </c>
      <c r="Y233" s="908" t="s">
        <v>35</v>
      </c>
      <c r="Z233" s="906" t="s">
        <v>34</v>
      </c>
      <c r="AA233" s="908" t="s">
        <v>35</v>
      </c>
      <c r="AB233" s="906" t="s">
        <v>34</v>
      </c>
      <c r="AC233" s="908" t="s">
        <v>35</v>
      </c>
      <c r="AD233" s="906" t="s">
        <v>34</v>
      </c>
      <c r="AE233" s="908" t="s">
        <v>35</v>
      </c>
      <c r="AF233" s="906" t="s">
        <v>34</v>
      </c>
      <c r="AG233" s="908" t="s">
        <v>35</v>
      </c>
      <c r="AH233" s="906" t="s">
        <v>34</v>
      </c>
      <c r="AI233" s="908" t="s">
        <v>35</v>
      </c>
      <c r="AJ233" s="906" t="s">
        <v>34</v>
      </c>
      <c r="AK233" s="908" t="s">
        <v>35</v>
      </c>
      <c r="AL233" s="906" t="s">
        <v>34</v>
      </c>
      <c r="AM233" s="909" t="s">
        <v>35</v>
      </c>
      <c r="AN233" s="850" t="s">
        <v>349</v>
      </c>
      <c r="AO233" s="1021" t="s">
        <v>351</v>
      </c>
      <c r="AP233" s="828" t="s">
        <v>449</v>
      </c>
      <c r="AQ233" s="2316"/>
      <c r="AR233" s="2316"/>
      <c r="AS233" s="463" t="s">
        <v>34</v>
      </c>
      <c r="AT233" s="910" t="s">
        <v>35</v>
      </c>
      <c r="AU233" s="2159"/>
      <c r="AV233" s="2159"/>
      <c r="AW233" s="2159"/>
      <c r="AX233" s="2159"/>
      <c r="BQ233"/>
      <c r="BR233"/>
      <c r="BS233"/>
      <c r="BT233"/>
      <c r="BU233"/>
      <c r="BV233"/>
      <c r="BW233"/>
      <c r="BX233"/>
      <c r="BZ233"/>
      <c r="CA233"/>
      <c r="CB233"/>
    </row>
    <row r="234" spans="1:89" s="617" customFormat="1" ht="18" customHeight="1" x14ac:dyDescent="0.35">
      <c r="A234" s="2323" t="s">
        <v>450</v>
      </c>
      <c r="B234" s="2324"/>
      <c r="C234" s="912">
        <f>SUM(D234+E234)</f>
        <v>0</v>
      </c>
      <c r="D234" s="935">
        <f>SUM(F234+H234+J234+L234+N234+P234+R234+T234+V234+X234+Z234+AB234+AD234+AF234+AH234+AJ234+AL234)</f>
        <v>0</v>
      </c>
      <c r="E234" s="914">
        <f>SUM(G234+I234+K234+M234+O234+Q234+S234+U234+W234+Y234+AA234+AC234+AE234+AG234+AI234+AK234+AM234)</f>
        <v>0</v>
      </c>
      <c r="F234" s="707"/>
      <c r="G234" s="917"/>
      <c r="H234" s="707"/>
      <c r="I234" s="917"/>
      <c r="J234" s="707"/>
      <c r="K234" s="917"/>
      <c r="L234" s="707"/>
      <c r="M234" s="917"/>
      <c r="N234" s="707"/>
      <c r="O234" s="917"/>
      <c r="P234" s="707"/>
      <c r="Q234" s="917"/>
      <c r="R234" s="707"/>
      <c r="S234" s="917"/>
      <c r="T234" s="707"/>
      <c r="U234" s="917"/>
      <c r="V234" s="707"/>
      <c r="W234" s="917"/>
      <c r="X234" s="707"/>
      <c r="Y234" s="917"/>
      <c r="Z234" s="707"/>
      <c r="AA234" s="917"/>
      <c r="AB234" s="707"/>
      <c r="AC234" s="917"/>
      <c r="AD234" s="707"/>
      <c r="AE234" s="917"/>
      <c r="AF234" s="707"/>
      <c r="AG234" s="917"/>
      <c r="AH234" s="707"/>
      <c r="AI234" s="917"/>
      <c r="AJ234" s="707"/>
      <c r="AK234" s="917"/>
      <c r="AL234" s="707"/>
      <c r="AM234" s="918"/>
      <c r="AN234" s="1022"/>
      <c r="AO234" s="679"/>
      <c r="AP234" s="735"/>
      <c r="AQ234" s="917"/>
      <c r="AR234" s="787"/>
      <c r="AS234" s="707"/>
      <c r="AT234" s="917"/>
      <c r="AU234" s="917"/>
      <c r="AV234" s="917"/>
      <c r="AW234" s="917"/>
      <c r="AX234" s="917"/>
      <c r="AY234" s="617" t="str">
        <f>BQ234&amp;BR234&amp;BS234&amp;BT234&amp;BU234&amp;BV234&amp;BW234&amp;BX234&amp;BY234</f>
        <v/>
      </c>
      <c r="BQ234" s="582"/>
      <c r="BR234" s="581" t="str">
        <f>IF(AND(E234&gt;0,AQ234=""), "* No olvide digitar la variable Gestantes. Digite Cero si no tiene.",IF(AQ234&gt;E234,"  * La variable Gestantes No puede ser mayor al Total Mujeres.",""))</f>
        <v/>
      </c>
      <c r="BS234" s="581" t="str">
        <f>IF(AND(E234&gt;0,AR234=""), "* No olvide digitar la variable Madre de hijo menor de 5 años. Digite Cero si no tiene.",IF(AR234&gt;E234,"  * La variable Madre de hijo menor de 5 años No puede ser mayor al Total Mujeres.",""))</f>
        <v/>
      </c>
      <c r="BT234" s="581" t="str">
        <f>IF(AND(D234&gt;0,OR(AS234="")), "* No olvide digitar la variable Pueblos originarios Hombres. Digite Cero si no tiene.",IF(AS234&gt;D234,"  * La variable Pueblos originarios Hombres No puede ser mayor al Total Hombres.",""))</f>
        <v/>
      </c>
      <c r="BU234" s="581" t="str">
        <f>IF(AND(E234&gt;0,OR(AT234="")), "* No olvide digitar la variable Pueblos originarios Mujeres. Digite Cero si no tiene.",IF(AT234&gt;E234,"  * La variable Pueblos originarios Mujeres No puede ser mayor al Total Mujeres.",""))</f>
        <v/>
      </c>
      <c r="BV234" s="581" t="str">
        <f>IF(AND(C234&gt;0,AU234=""), "* No olvide digitar la variable Niños, niñas, adolescentes y jóvenes SENAME. Digite Cero si no tiene.",IF(AU234&gt;C234,"  * La variable Niños, niñas, adolescentes y jóvenes SENAME No puede ser mayor al Total.",""))</f>
        <v/>
      </c>
      <c r="BW234" s="581" t="str">
        <f>IF(AND(C234&gt;0,AV234=""), "* No olvide digitar la variable Niños, niñas, adolescentes y jóvenes Mejor Niñez. Digite Cero si no tiene.",IF(AV234&gt;C234,"  * La variable Niños, niñas, adolescentes y jóvenes Mejor Niñez No puede ser mayor al Total.",""))</f>
        <v/>
      </c>
      <c r="BX234" s="581" t="str">
        <f>IF(AND(C234&gt;0,AW234=""), "* No olvide digitar la variable Migrantes. Digite Cero si no tiene.",IF(AW234&gt;C234,"  * La variable Migrantes No puede ser mayor al Total.",""))</f>
        <v/>
      </c>
      <c r="BY234" s="581" t="str">
        <f>IF(AND(C234&gt;0,AX234=""), "* No olvide digitar la variable Trans (Masculino/ Femenino). Digite Cero si no tiene.",IF(AX234&gt;C234,"  * La variable Trans (Masculino/Femenino) No puede ser mayor al Total Ambos Sexos.",""))</f>
        <v/>
      </c>
      <c r="CA234"/>
      <c r="CB234" s="920">
        <f>IF(AND(E234&gt;0,AQ234=""),1,IF(AQ234&gt;E234,1,0))</f>
        <v>0</v>
      </c>
      <c r="CC234" s="920">
        <f>IF(AND(E234&gt;0,AR234=""),1,IF(AR234&gt;E234,1,0))</f>
        <v>0</v>
      </c>
      <c r="CD234" s="920">
        <f>IF(AND(D234&gt;0,OR(AS234="")),1,IF(AS234&gt;D234,1,0))</f>
        <v>0</v>
      </c>
      <c r="CE234" s="920">
        <f>IF(AND(E234&gt;0,OR(AT234="")),1,IF(AT234&gt;E234,1,0))</f>
        <v>0</v>
      </c>
      <c r="CF234" s="920">
        <f>IF(AND(C234&gt;0,AU234=""),1,IF(AU234&gt;C234,1,0))</f>
        <v>0</v>
      </c>
      <c r="CG234" s="920">
        <f>IF(AND(C234&gt;0,AV234=""),1,IF(AV234&gt;C234,1,0))</f>
        <v>0</v>
      </c>
      <c r="CH234" s="920">
        <f>IF(AND(C234&gt;0,AW234=""),1,IF(AW234&gt;C234,1,0))</f>
        <v>0</v>
      </c>
      <c r="CI234" s="920">
        <f>IF(AND(C234&gt;0,AX234=""),1,IF(AX234&gt;C234,1,0))</f>
        <v>0</v>
      </c>
    </row>
    <row r="235" spans="1:89" s="617" customFormat="1" ht="18" customHeight="1" x14ac:dyDescent="0.3">
      <c r="A235" s="2311" t="s">
        <v>395</v>
      </c>
      <c r="B235" s="2312"/>
      <c r="C235" s="1023"/>
      <c r="D235" s="1024"/>
      <c r="E235" s="1024"/>
      <c r="F235" s="1025"/>
      <c r="G235" s="1025"/>
      <c r="H235" s="1025"/>
      <c r="I235" s="1025"/>
      <c r="J235" s="1025"/>
      <c r="K235" s="1025"/>
      <c r="L235" s="1025"/>
      <c r="M235" s="1025"/>
      <c r="N235" s="1025"/>
      <c r="O235" s="1025"/>
      <c r="P235" s="1025"/>
      <c r="Q235" s="1025"/>
      <c r="R235" s="1025"/>
      <c r="S235" s="1025"/>
      <c r="T235" s="1025"/>
      <c r="U235" s="1025"/>
      <c r="V235" s="1025"/>
      <c r="W235" s="1025"/>
      <c r="X235" s="1025"/>
      <c r="Y235" s="1025"/>
      <c r="Z235" s="1025"/>
      <c r="AA235" s="1025"/>
      <c r="AB235" s="1025"/>
      <c r="AC235" s="1025"/>
      <c r="AD235" s="1025"/>
      <c r="AE235" s="1025"/>
      <c r="AF235" s="1025"/>
      <c r="AG235" s="1025"/>
      <c r="AH235" s="1025"/>
      <c r="AI235" s="1025"/>
      <c r="AJ235" s="1025"/>
      <c r="AK235" s="1025"/>
      <c r="AL235" s="1025"/>
      <c r="AM235" s="1026"/>
      <c r="AN235" s="1026"/>
      <c r="AO235" s="1026"/>
      <c r="AP235" s="1027"/>
      <c r="AQ235" s="1026"/>
      <c r="AR235" s="1026"/>
      <c r="AS235" s="1026"/>
      <c r="AT235" s="1026"/>
      <c r="AU235" s="1026"/>
      <c r="AV235" s="1026"/>
      <c r="AW235" s="1026"/>
      <c r="AX235" s="1028"/>
    </row>
    <row r="236" spans="1:89" x14ac:dyDescent="0.35">
      <c r="A236" s="2296" t="s">
        <v>396</v>
      </c>
      <c r="B236" s="924" t="s">
        <v>397</v>
      </c>
      <c r="C236" s="925"/>
      <c r="D236" s="926">
        <f t="shared" ref="D236:E244" si="130">SUM(F236+H236+J236+L236+N236+P236+R236+T236+V236+X236+Z236+AB236+AD236+AF236+AH236+AJ236+AL236)</f>
        <v>0</v>
      </c>
      <c r="E236" s="924">
        <f t="shared" si="130"/>
        <v>0</v>
      </c>
      <c r="F236" s="576"/>
      <c r="G236" s="756"/>
      <c r="H236" s="576"/>
      <c r="I236" s="756"/>
      <c r="J236" s="576"/>
      <c r="K236" s="756"/>
      <c r="L236" s="576"/>
      <c r="M236" s="756"/>
      <c r="N236" s="576"/>
      <c r="O236" s="756"/>
      <c r="P236" s="576"/>
      <c r="Q236" s="756"/>
      <c r="R236" s="576"/>
      <c r="S236" s="756"/>
      <c r="T236" s="576"/>
      <c r="U236" s="756"/>
      <c r="V236" s="576"/>
      <c r="W236" s="756"/>
      <c r="X236" s="576"/>
      <c r="Y236" s="756"/>
      <c r="Z236" s="576"/>
      <c r="AA236" s="756"/>
      <c r="AB236" s="576"/>
      <c r="AC236" s="756"/>
      <c r="AD236" s="576"/>
      <c r="AE236" s="756"/>
      <c r="AF236" s="576"/>
      <c r="AG236" s="756"/>
      <c r="AH236" s="576"/>
      <c r="AI236" s="756"/>
      <c r="AJ236" s="576"/>
      <c r="AK236" s="756"/>
      <c r="AL236" s="576"/>
      <c r="AM236" s="720"/>
      <c r="AN236" s="1029"/>
      <c r="AO236" s="676"/>
      <c r="AP236" s="721"/>
      <c r="AQ236" s="756"/>
      <c r="AR236" s="723"/>
      <c r="AS236" s="576"/>
      <c r="AT236" s="756"/>
      <c r="AU236" s="756"/>
      <c r="AV236" s="756"/>
      <c r="AW236" s="756"/>
      <c r="AX236" s="756"/>
      <c r="AY236" s="617" t="str">
        <f>BQ236&amp;BR236&amp;BS236&amp;BT236&amp;BU236&amp;BV236&amp;BW236&amp;BX236&amp;BY236</f>
        <v/>
      </c>
      <c r="AZ236" s="617"/>
      <c r="BA236" s="617"/>
      <c r="BB236" s="617"/>
      <c r="BC236" s="617"/>
      <c r="BD236" s="617"/>
      <c r="BE236" s="617"/>
      <c r="BF236" s="617"/>
      <c r="BG236" s="617"/>
      <c r="BH236" s="617"/>
      <c r="BI236" s="617"/>
      <c r="BJ236" s="617"/>
      <c r="BK236" s="617"/>
      <c r="BL236" s="617"/>
      <c r="BM236" s="617"/>
      <c r="BN236" s="617"/>
      <c r="BO236" s="617"/>
      <c r="BQ236" s="582"/>
      <c r="BR236" s="581" t="str">
        <f>IF(AND(E236&gt;0,AQ236=""), "* No olvide digitar la variable Gestantes. Digite Cero si no tiene.",IF(AQ236&gt;E236,"  * La variable Gestantes No puede ser mayor al Total.",""))</f>
        <v/>
      </c>
      <c r="BS236" s="581" t="str">
        <f t="shared" ref="BS236:BS278" si="131">IF(AND(E236&gt;0,AR236=""), "* No olvide digitar la variable Madre de hijo menor de 5 años. Digite Cero si no tiene.",IF(AR236&gt;E236,"  * La variable Madre de hijo menor de 5 años No puede ser mayor al Total.",""))</f>
        <v/>
      </c>
      <c r="BT236" s="581" t="str">
        <f t="shared" ref="BT236:BT278" si="132">IF(AND(D236&gt;0,OR(AS236="")), "* No olvide digitar la variable Pueblos originarios Hombres. Digite Cero si no tiene.",IF(AS236&gt;D236,"  * La variable Pueblos originarios Hombres No puede ser mayor al Total Hombres.",""))</f>
        <v/>
      </c>
      <c r="BU236" s="581" t="str">
        <f t="shared" ref="BU236:BU278" si="133">IF(AND(E236&gt;0,OR(AT236="")), "* No olvide digitar la variable Pueblos originarios Mujeres. Digite Cero si no tiene.",IF(AT236&gt;E236,"  * La variable Pueblos originarios Mujeres No puede ser mayor al Total Mujeres.",""))</f>
        <v/>
      </c>
      <c r="BV236" s="581" t="str">
        <f t="shared" ref="BV236:BV278" si="134">IF(AND(C236&gt;0,AU236=""), "* No olvide digitar la variable Niños, niñas, adolescentes y jóvenes SENAME. Digite Cero si no tiene.",IF(AU236&gt;C236,"  * La variable Niños, niñas, adolescentes y jóvenes SENAME No puede ser mayor al Total.",""))</f>
        <v/>
      </c>
      <c r="BW236" s="581" t="str">
        <f t="shared" ref="BW236:BW278" si="135">IF(AND(C236&gt;0,AV236=""), "* No olvide digitar la variable Niños, niñas, adolescentes y jóvenes Mejor Niñez. Digite Cero si no tiene.",IF(AV236&gt;C236,"  * La variable Niños, niñas, adolescentes y jóvenes Mejor Niñez No puede ser mayor al Total.",""))</f>
        <v/>
      </c>
      <c r="BX236" s="581" t="str">
        <f t="shared" ref="BX236:BX278" si="136">IF(AND(C236&gt;0,AW236=""), "* No olvide digitar la variable Migrantes. Digite Cero si no tiene.",IF(AW236&gt;C236,"  * La variable Migrantes No puede ser mayor al Total.",""))</f>
        <v/>
      </c>
      <c r="BY236" s="581" t="str">
        <f t="shared" ref="BY236:BY278" si="137">IF(AND(C236&gt;0,AX236=""), "* No olvide digitar la variable Trans (Masculino/ Femenino). Digite Cero si no tiene.",IF(AX236&gt;C236,"  * La variable Trans (Masculino/Femenino) No puede ser mayor al Total Ambos Sexos.",""))</f>
        <v/>
      </c>
      <c r="BZ236"/>
      <c r="CA236"/>
      <c r="CB236" s="920">
        <f t="shared" ref="CB236:CB278" si="138">IF(AND(E236&gt;0,AQ236=""),1,IF(AQ236&gt;E236,1,0))</f>
        <v>0</v>
      </c>
      <c r="CC236" s="920">
        <f t="shared" ref="CC236:CC278" si="139">IF(AND(E236&gt;0,AR236=""),1,IF(AR236&gt;E236,1,0))</f>
        <v>0</v>
      </c>
      <c r="CD236" s="920">
        <f t="shared" ref="CD236:CE278" si="140">IF(AND(D236&gt;0,OR(AS236="")),1,IF(AS236&gt;D236,1,0))</f>
        <v>0</v>
      </c>
      <c r="CE236" s="920">
        <f t="shared" si="140"/>
        <v>0</v>
      </c>
      <c r="CF236" s="920">
        <f t="shared" ref="CF236:CF278" si="141">IF(AND(C236&gt;0,AU236=""),1,IF(AU236&gt;C236,1,0))</f>
        <v>0</v>
      </c>
      <c r="CG236" s="920">
        <f t="shared" ref="CG236:CG278" si="142">IF(AND(C236&gt;0,AV236=""),1,IF(AV236&gt;C236,1,0))</f>
        <v>0</v>
      </c>
      <c r="CH236" s="920">
        <f t="shared" ref="CH236:CH278" si="143">IF(AND(C236&gt;0,AW236=""),1,IF(AW236&gt;C236,1,0))</f>
        <v>0</v>
      </c>
      <c r="CI236" s="920">
        <f t="shared" ref="CI236:CI278" si="144">IF(AND(C236&gt;0,AX236=""),1,IF(AX236&gt;C236,1,0))</f>
        <v>0</v>
      </c>
    </row>
    <row r="237" spans="1:89" x14ac:dyDescent="0.35">
      <c r="A237" s="2217"/>
      <c r="B237" s="927" t="s">
        <v>398</v>
      </c>
      <c r="C237" s="928"/>
      <c r="D237" s="976">
        <f t="shared" si="130"/>
        <v>0</v>
      </c>
      <c r="E237" s="927">
        <f t="shared" si="130"/>
        <v>0</v>
      </c>
      <c r="F237" s="589"/>
      <c r="G237" s="613"/>
      <c r="H237" s="589"/>
      <c r="I237" s="613"/>
      <c r="J237" s="589"/>
      <c r="K237" s="613"/>
      <c r="L237" s="589"/>
      <c r="M237" s="613"/>
      <c r="N237" s="589"/>
      <c r="O237" s="613"/>
      <c r="P237" s="589"/>
      <c r="Q237" s="613"/>
      <c r="R237" s="589"/>
      <c r="S237" s="613"/>
      <c r="T237" s="589"/>
      <c r="U237" s="613"/>
      <c r="V237" s="589"/>
      <c r="W237" s="613"/>
      <c r="X237" s="589"/>
      <c r="Y237" s="613"/>
      <c r="Z237" s="589"/>
      <c r="AA237" s="613"/>
      <c r="AB237" s="589"/>
      <c r="AC237" s="613"/>
      <c r="AD237" s="589"/>
      <c r="AE237" s="613"/>
      <c r="AF237" s="589"/>
      <c r="AG237" s="613"/>
      <c r="AH237" s="589"/>
      <c r="AI237" s="613"/>
      <c r="AJ237" s="775"/>
      <c r="AK237" s="610"/>
      <c r="AL237" s="589"/>
      <c r="AM237" s="734"/>
      <c r="AN237" s="1030"/>
      <c r="AO237" s="612"/>
      <c r="AP237" s="735"/>
      <c r="AQ237" s="613"/>
      <c r="AR237" s="784"/>
      <c r="AS237" s="589"/>
      <c r="AT237" s="613"/>
      <c r="AU237" s="613"/>
      <c r="AV237" s="613"/>
      <c r="AW237" s="613"/>
      <c r="AX237" s="613"/>
      <c r="AY237" s="617" t="str">
        <f t="shared" ref="AY237:AY278" si="145">BQ237&amp;BR237&amp;BS237&amp;BT237&amp;BU237&amp;BV237&amp;BW237&amp;BX237&amp;BY237</f>
        <v/>
      </c>
      <c r="AZ237" s="617"/>
      <c r="BA237" s="617"/>
      <c r="BB237" s="617"/>
      <c r="BC237" s="617"/>
      <c r="BD237" s="617"/>
      <c r="BE237" s="617"/>
      <c r="BF237" s="617"/>
      <c r="BG237" s="617"/>
      <c r="BH237" s="617"/>
      <c r="BI237" s="617"/>
      <c r="BJ237" s="617"/>
      <c r="BK237" s="617"/>
      <c r="BL237" s="617"/>
      <c r="BM237" s="617"/>
      <c r="BN237" s="617"/>
      <c r="BO237" s="617"/>
      <c r="BQ237" s="582"/>
      <c r="BR237" s="581" t="str">
        <f t="shared" ref="BR237:BR278" si="146">IF(AND(E237&gt;0,AQ237=""), "* No olvide digitar la variable Gestantes. Digite Cero si no tiene.",IF(AQ237&gt;E237,"  * La variable Gestantes No puede ser mayor al Total.",""))</f>
        <v/>
      </c>
      <c r="BS237" s="581" t="str">
        <f t="shared" si="131"/>
        <v/>
      </c>
      <c r="BT237" s="581" t="str">
        <f t="shared" si="132"/>
        <v/>
      </c>
      <c r="BU237" s="581" t="str">
        <f t="shared" si="133"/>
        <v/>
      </c>
      <c r="BV237" s="581" t="str">
        <f t="shared" si="134"/>
        <v/>
      </c>
      <c r="BW237" s="581" t="str">
        <f t="shared" si="135"/>
        <v/>
      </c>
      <c r="BX237" s="581" t="str">
        <f t="shared" si="136"/>
        <v/>
      </c>
      <c r="BY237" s="581" t="str">
        <f t="shared" si="137"/>
        <v/>
      </c>
      <c r="BZ237"/>
      <c r="CA237"/>
      <c r="CB237" s="920">
        <f t="shared" si="138"/>
        <v>0</v>
      </c>
      <c r="CC237" s="920">
        <f t="shared" si="139"/>
        <v>0</v>
      </c>
      <c r="CD237" s="920">
        <f t="shared" si="140"/>
        <v>0</v>
      </c>
      <c r="CE237" s="920">
        <f t="shared" si="140"/>
        <v>0</v>
      </c>
      <c r="CF237" s="920">
        <f t="shared" si="141"/>
        <v>0</v>
      </c>
      <c r="CG237" s="920">
        <f t="shared" si="142"/>
        <v>0</v>
      </c>
      <c r="CH237" s="920">
        <f t="shared" si="143"/>
        <v>0</v>
      </c>
      <c r="CI237" s="920">
        <f t="shared" si="144"/>
        <v>0</v>
      </c>
    </row>
    <row r="238" spans="1:89" x14ac:dyDescent="0.35">
      <c r="A238" s="2313" t="s">
        <v>399</v>
      </c>
      <c r="B238" s="2314"/>
      <c r="C238" s="934"/>
      <c r="D238" s="935">
        <f t="shared" si="130"/>
        <v>0</v>
      </c>
      <c r="E238" s="936">
        <f t="shared" si="130"/>
        <v>0</v>
      </c>
      <c r="F238" s="707"/>
      <c r="G238" s="917"/>
      <c r="H238" s="707"/>
      <c r="I238" s="917"/>
      <c r="J238" s="707"/>
      <c r="K238" s="917"/>
      <c r="L238" s="707"/>
      <c r="M238" s="917"/>
      <c r="N238" s="707"/>
      <c r="O238" s="917"/>
      <c r="P238" s="707"/>
      <c r="Q238" s="917"/>
      <c r="R238" s="707"/>
      <c r="S238" s="917"/>
      <c r="T238" s="707"/>
      <c r="U238" s="917"/>
      <c r="V238" s="707"/>
      <c r="W238" s="917"/>
      <c r="X238" s="707"/>
      <c r="Y238" s="917"/>
      <c r="Z238" s="707"/>
      <c r="AA238" s="917"/>
      <c r="AB238" s="707"/>
      <c r="AC238" s="917"/>
      <c r="AD238" s="707"/>
      <c r="AE238" s="917"/>
      <c r="AF238" s="707"/>
      <c r="AG238" s="917"/>
      <c r="AH238" s="707"/>
      <c r="AI238" s="917"/>
      <c r="AJ238" s="707"/>
      <c r="AK238" s="917"/>
      <c r="AL238" s="707"/>
      <c r="AM238" s="918"/>
      <c r="AN238" s="1031"/>
      <c r="AO238" s="1032"/>
      <c r="AP238" s="1033"/>
      <c r="AQ238" s="917"/>
      <c r="AR238" s="787"/>
      <c r="AS238" s="707"/>
      <c r="AT238" s="917"/>
      <c r="AU238" s="917"/>
      <c r="AV238" s="917"/>
      <c r="AW238" s="917"/>
      <c r="AX238" s="917"/>
      <c r="AY238" s="617" t="str">
        <f t="shared" si="145"/>
        <v/>
      </c>
      <c r="AZ238" s="617"/>
      <c r="BA238" s="617"/>
      <c r="BB238" s="617"/>
      <c r="BC238" s="617"/>
      <c r="BD238" s="617"/>
      <c r="BE238" s="617"/>
      <c r="BF238" s="617"/>
      <c r="BG238" s="617"/>
      <c r="BH238" s="617"/>
      <c r="BI238" s="617"/>
      <c r="BJ238" s="617"/>
      <c r="BK238" s="617"/>
      <c r="BL238" s="617"/>
      <c r="BM238" s="617"/>
      <c r="BN238" s="617"/>
      <c r="BO238" s="617"/>
      <c r="BQ238" s="582"/>
      <c r="BR238" s="581" t="str">
        <f t="shared" si="146"/>
        <v/>
      </c>
      <c r="BS238" s="581" t="str">
        <f t="shared" si="131"/>
        <v/>
      </c>
      <c r="BT238" s="581" t="str">
        <f t="shared" si="132"/>
        <v/>
      </c>
      <c r="BU238" s="581" t="str">
        <f t="shared" si="133"/>
        <v/>
      </c>
      <c r="BV238" s="581" t="str">
        <f t="shared" si="134"/>
        <v/>
      </c>
      <c r="BW238" s="581" t="str">
        <f t="shared" si="135"/>
        <v/>
      </c>
      <c r="BX238" s="581" t="str">
        <f t="shared" si="136"/>
        <v/>
      </c>
      <c r="BY238" s="581" t="str">
        <f t="shared" si="137"/>
        <v/>
      </c>
      <c r="BZ238"/>
      <c r="CA238"/>
      <c r="CB238" s="920">
        <f t="shared" si="138"/>
        <v>0</v>
      </c>
      <c r="CC238" s="920">
        <f t="shared" si="139"/>
        <v>0</v>
      </c>
      <c r="CD238" s="920">
        <f t="shared" si="140"/>
        <v>0</v>
      </c>
      <c r="CE238" s="920">
        <f t="shared" si="140"/>
        <v>0</v>
      </c>
      <c r="CF238" s="920">
        <f t="shared" si="141"/>
        <v>0</v>
      </c>
      <c r="CG238" s="920">
        <f t="shared" si="142"/>
        <v>0</v>
      </c>
      <c r="CH238" s="920">
        <f t="shared" si="143"/>
        <v>0</v>
      </c>
      <c r="CI238" s="920">
        <f t="shared" si="144"/>
        <v>0</v>
      </c>
    </row>
    <row r="239" spans="1:89" x14ac:dyDescent="0.35">
      <c r="A239" s="2296" t="s">
        <v>400</v>
      </c>
      <c r="B239" s="924" t="s">
        <v>401</v>
      </c>
      <c r="C239" s="937"/>
      <c r="D239" s="926">
        <f>SUM(H239+J239+L239+N239+P239+R239+T239+V239+X239+Z239+AB239+AD239+AF239+AH239+AJ239+AL239)</f>
        <v>0</v>
      </c>
      <c r="E239" s="924">
        <f>SUM(I239+K239+M239+O239+Q239+S239+U239+W239+Y239+AA239+AC239+AE239+AG239+AI239+AK239+AM239)</f>
        <v>0</v>
      </c>
      <c r="F239" s="938"/>
      <c r="G239" s="939"/>
      <c r="H239" s="576"/>
      <c r="I239" s="756"/>
      <c r="J239" s="576"/>
      <c r="K239" s="756"/>
      <c r="L239" s="576"/>
      <c r="M239" s="756"/>
      <c r="N239" s="576"/>
      <c r="O239" s="756"/>
      <c r="P239" s="576"/>
      <c r="Q239" s="756"/>
      <c r="R239" s="576"/>
      <c r="S239" s="756"/>
      <c r="T239" s="576"/>
      <c r="U239" s="756"/>
      <c r="V239" s="576"/>
      <c r="W239" s="756"/>
      <c r="X239" s="576"/>
      <c r="Y239" s="756"/>
      <c r="Z239" s="576"/>
      <c r="AA239" s="756"/>
      <c r="AB239" s="576"/>
      <c r="AC239" s="756"/>
      <c r="AD239" s="576"/>
      <c r="AE239" s="756"/>
      <c r="AF239" s="576"/>
      <c r="AG239" s="756"/>
      <c r="AH239" s="576"/>
      <c r="AI239" s="756"/>
      <c r="AJ239" s="576"/>
      <c r="AK239" s="756"/>
      <c r="AL239" s="576"/>
      <c r="AM239" s="720"/>
      <c r="AN239" s="1029"/>
      <c r="AO239" s="676"/>
      <c r="AP239" s="721"/>
      <c r="AQ239" s="756"/>
      <c r="AR239" s="723"/>
      <c r="AS239" s="576"/>
      <c r="AT239" s="756"/>
      <c r="AU239" s="756"/>
      <c r="AV239" s="756"/>
      <c r="AW239" s="756"/>
      <c r="AX239" s="756"/>
      <c r="AY239" s="617" t="str">
        <f t="shared" si="145"/>
        <v/>
      </c>
      <c r="AZ239" s="617"/>
      <c r="BA239" s="617"/>
      <c r="BB239" s="617"/>
      <c r="BC239" s="617"/>
      <c r="BD239" s="617"/>
      <c r="BE239" s="617"/>
      <c r="BF239" s="617"/>
      <c r="BG239" s="617"/>
      <c r="BH239" s="617"/>
      <c r="BI239" s="617"/>
      <c r="BJ239" s="617"/>
      <c r="BK239" s="617"/>
      <c r="BL239" s="617"/>
      <c r="BM239" s="617"/>
      <c r="BN239" s="617"/>
      <c r="BO239" s="617"/>
      <c r="BQ239" s="582"/>
      <c r="BR239" s="581" t="str">
        <f t="shared" si="146"/>
        <v/>
      </c>
      <c r="BS239" s="581" t="str">
        <f t="shared" si="131"/>
        <v/>
      </c>
      <c r="BT239" s="581" t="str">
        <f t="shared" si="132"/>
        <v/>
      </c>
      <c r="BU239" s="581" t="str">
        <f t="shared" si="133"/>
        <v/>
      </c>
      <c r="BV239" s="581" t="str">
        <f t="shared" si="134"/>
        <v/>
      </c>
      <c r="BW239" s="581" t="str">
        <f t="shared" si="135"/>
        <v/>
      </c>
      <c r="BX239" s="581" t="str">
        <f t="shared" si="136"/>
        <v/>
      </c>
      <c r="BY239" s="581" t="str">
        <f t="shared" si="137"/>
        <v/>
      </c>
      <c r="BZ239"/>
      <c r="CA239"/>
      <c r="CB239" s="920">
        <f t="shared" si="138"/>
        <v>0</v>
      </c>
      <c r="CC239" s="920">
        <f t="shared" si="139"/>
        <v>0</v>
      </c>
      <c r="CD239" s="920">
        <f t="shared" si="140"/>
        <v>0</v>
      </c>
      <c r="CE239" s="920">
        <f t="shared" si="140"/>
        <v>0</v>
      </c>
      <c r="CF239" s="920">
        <f t="shared" si="141"/>
        <v>0</v>
      </c>
      <c r="CG239" s="920">
        <f t="shared" si="142"/>
        <v>0</v>
      </c>
      <c r="CH239" s="920">
        <f t="shared" si="143"/>
        <v>0</v>
      </c>
      <c r="CI239" s="920">
        <f t="shared" si="144"/>
        <v>0</v>
      </c>
    </row>
    <row r="240" spans="1:89" x14ac:dyDescent="0.35">
      <c r="A240" s="2217"/>
      <c r="B240" s="927" t="s">
        <v>402</v>
      </c>
      <c r="C240" s="940"/>
      <c r="D240" s="941">
        <f>SUM(H240+J240+L240+N240+P240+R240+T240+V240+X240+Z240+AB240+AD240+AF240+AH240+AJ240+AL240)</f>
        <v>0</v>
      </c>
      <c r="E240" s="914">
        <f>SUM(I240+K240+M240+O240+Q240+S240+U240+W240+Y240+AA240+AC240+AE240+AG240+AI240+AK240+AM240)</f>
        <v>0</v>
      </c>
      <c r="F240" s="942"/>
      <c r="G240" s="943"/>
      <c r="H240" s="944"/>
      <c r="I240" s="648"/>
      <c r="J240" s="944"/>
      <c r="K240" s="648"/>
      <c r="L240" s="944"/>
      <c r="M240" s="648"/>
      <c r="N240" s="944"/>
      <c r="O240" s="648"/>
      <c r="P240" s="944"/>
      <c r="Q240" s="648"/>
      <c r="R240" s="944"/>
      <c r="S240" s="648"/>
      <c r="T240" s="944"/>
      <c r="U240" s="648"/>
      <c r="V240" s="944"/>
      <c r="W240" s="648"/>
      <c r="X240" s="944"/>
      <c r="Y240" s="648"/>
      <c r="Z240" s="944"/>
      <c r="AA240" s="648"/>
      <c r="AB240" s="944"/>
      <c r="AC240" s="648"/>
      <c r="AD240" s="944"/>
      <c r="AE240" s="648"/>
      <c r="AF240" s="944"/>
      <c r="AG240" s="648"/>
      <c r="AH240" s="944"/>
      <c r="AI240" s="648"/>
      <c r="AJ240" s="668"/>
      <c r="AK240" s="673"/>
      <c r="AL240" s="944"/>
      <c r="AM240" s="898"/>
      <c r="AN240" s="1034"/>
      <c r="AO240" s="1035"/>
      <c r="AP240" s="821"/>
      <c r="AQ240" s="648"/>
      <c r="AR240" s="916"/>
      <c r="AS240" s="944"/>
      <c r="AT240" s="648"/>
      <c r="AU240" s="648"/>
      <c r="AV240" s="648"/>
      <c r="AW240" s="648"/>
      <c r="AX240" s="648"/>
      <c r="AY240" s="617" t="str">
        <f t="shared" si="145"/>
        <v/>
      </c>
      <c r="AZ240" s="617"/>
      <c r="BA240" s="617"/>
      <c r="BB240" s="617"/>
      <c r="BC240" s="617"/>
      <c r="BD240" s="617"/>
      <c r="BE240" s="617"/>
      <c r="BF240" s="617"/>
      <c r="BG240" s="617"/>
      <c r="BH240" s="617"/>
      <c r="BI240" s="617"/>
      <c r="BJ240" s="617"/>
      <c r="BK240" s="617"/>
      <c r="BL240" s="617"/>
      <c r="BM240" s="617"/>
      <c r="BN240" s="617"/>
      <c r="BO240" s="617"/>
      <c r="BQ240" s="582"/>
      <c r="BR240" s="581" t="str">
        <f t="shared" si="146"/>
        <v/>
      </c>
      <c r="BS240" s="581" t="str">
        <f t="shared" si="131"/>
        <v/>
      </c>
      <c r="BT240" s="581" t="str">
        <f t="shared" si="132"/>
        <v/>
      </c>
      <c r="BU240" s="581" t="str">
        <f t="shared" si="133"/>
        <v/>
      </c>
      <c r="BV240" s="581" t="str">
        <f t="shared" si="134"/>
        <v/>
      </c>
      <c r="BW240" s="581" t="str">
        <f t="shared" si="135"/>
        <v/>
      </c>
      <c r="BX240" s="581" t="str">
        <f t="shared" si="136"/>
        <v/>
      </c>
      <c r="BY240" s="581" t="str">
        <f t="shared" si="137"/>
        <v/>
      </c>
      <c r="BZ240"/>
      <c r="CA240"/>
      <c r="CB240" s="920">
        <f t="shared" si="138"/>
        <v>0</v>
      </c>
      <c r="CC240" s="920">
        <f t="shared" si="139"/>
        <v>0</v>
      </c>
      <c r="CD240" s="920">
        <f t="shared" si="140"/>
        <v>0</v>
      </c>
      <c r="CE240" s="920">
        <f t="shared" si="140"/>
        <v>0</v>
      </c>
      <c r="CF240" s="920">
        <f t="shared" si="141"/>
        <v>0</v>
      </c>
      <c r="CG240" s="920">
        <f t="shared" si="142"/>
        <v>0</v>
      </c>
      <c r="CH240" s="920">
        <f t="shared" si="143"/>
        <v>0</v>
      </c>
      <c r="CI240" s="920">
        <f t="shared" si="144"/>
        <v>0</v>
      </c>
    </row>
    <row r="241" spans="1:87" s="617" customFormat="1" ht="18" customHeight="1" x14ac:dyDescent="0.35">
      <c r="A241" s="945" t="s">
        <v>403</v>
      </c>
      <c r="B241" s="946"/>
      <c r="C241" s="947"/>
      <c r="D241" s="765">
        <f t="shared" si="130"/>
        <v>0</v>
      </c>
      <c r="E241" s="836">
        <f t="shared" si="130"/>
        <v>0</v>
      </c>
      <c r="F241" s="1036"/>
      <c r="G241" s="1037"/>
      <c r="H241" s="1036"/>
      <c r="I241" s="1037"/>
      <c r="J241" s="1036"/>
      <c r="K241" s="1037"/>
      <c r="L241" s="1036"/>
      <c r="M241" s="1037"/>
      <c r="N241" s="1036"/>
      <c r="O241" s="1037"/>
      <c r="P241" s="1036"/>
      <c r="Q241" s="1037"/>
      <c r="R241" s="1036"/>
      <c r="S241" s="1037"/>
      <c r="T241" s="1036"/>
      <c r="U241" s="1037"/>
      <c r="V241" s="1036"/>
      <c r="W241" s="1037"/>
      <c r="X241" s="1036"/>
      <c r="Y241" s="1037"/>
      <c r="Z241" s="1036"/>
      <c r="AA241" s="1037"/>
      <c r="AB241" s="1036"/>
      <c r="AC241" s="1037"/>
      <c r="AD241" s="1036"/>
      <c r="AE241" s="1037"/>
      <c r="AF241" s="1036"/>
      <c r="AG241" s="1037"/>
      <c r="AH241" s="1036"/>
      <c r="AI241" s="1037"/>
      <c r="AJ241" s="1036"/>
      <c r="AK241" s="1037"/>
      <c r="AL241" s="1036"/>
      <c r="AM241" s="1038"/>
      <c r="AN241" s="1039"/>
      <c r="AO241" s="1040"/>
      <c r="AP241" s="1041"/>
      <c r="AQ241" s="1037"/>
      <c r="AR241" s="1042"/>
      <c r="AS241" s="1036"/>
      <c r="AT241" s="1037"/>
      <c r="AU241" s="1037"/>
      <c r="AV241" s="1037"/>
      <c r="AW241" s="1037"/>
      <c r="AX241" s="1037"/>
      <c r="AY241" s="617" t="str">
        <f t="shared" si="145"/>
        <v/>
      </c>
      <c r="BQ241" s="582"/>
      <c r="BR241" s="581" t="str">
        <f t="shared" si="146"/>
        <v/>
      </c>
      <c r="BS241" s="581" t="str">
        <f t="shared" si="131"/>
        <v/>
      </c>
      <c r="BT241" s="581" t="str">
        <f t="shared" si="132"/>
        <v/>
      </c>
      <c r="BU241" s="581" t="str">
        <f t="shared" si="133"/>
        <v/>
      </c>
      <c r="BV241" s="581" t="str">
        <f t="shared" si="134"/>
        <v/>
      </c>
      <c r="BW241" s="581" t="str">
        <f t="shared" si="135"/>
        <v/>
      </c>
      <c r="BX241" s="581" t="str">
        <f t="shared" si="136"/>
        <v/>
      </c>
      <c r="BY241" s="581" t="str">
        <f t="shared" si="137"/>
        <v/>
      </c>
      <c r="CA241"/>
      <c r="CB241" s="920">
        <f t="shared" si="138"/>
        <v>0</v>
      </c>
      <c r="CC241" s="920">
        <f t="shared" si="139"/>
        <v>0</v>
      </c>
      <c r="CD241" s="920">
        <f t="shared" si="140"/>
        <v>0</v>
      </c>
      <c r="CE241" s="920">
        <f t="shared" si="140"/>
        <v>0</v>
      </c>
      <c r="CF241" s="920">
        <f t="shared" si="141"/>
        <v>0</v>
      </c>
      <c r="CG241" s="920">
        <f t="shared" si="142"/>
        <v>0</v>
      </c>
      <c r="CH241" s="920">
        <f t="shared" si="143"/>
        <v>0</v>
      </c>
      <c r="CI241" s="920">
        <f t="shared" si="144"/>
        <v>0</v>
      </c>
    </row>
    <row r="242" spans="1:87" ht="15" customHeight="1" x14ac:dyDescent="0.35">
      <c r="A242" s="2296" t="s">
        <v>404</v>
      </c>
      <c r="B242" s="948" t="s">
        <v>405</v>
      </c>
      <c r="C242" s="949"/>
      <c r="D242" s="950">
        <f t="shared" si="130"/>
        <v>0</v>
      </c>
      <c r="E242" s="948">
        <f t="shared" si="130"/>
        <v>0</v>
      </c>
      <c r="F242" s="662"/>
      <c r="G242" s="603"/>
      <c r="H242" s="662"/>
      <c r="I242" s="603"/>
      <c r="J242" s="662"/>
      <c r="K242" s="603"/>
      <c r="L242" s="662"/>
      <c r="M242" s="603"/>
      <c r="N242" s="662"/>
      <c r="O242" s="603"/>
      <c r="P242" s="662"/>
      <c r="Q242" s="603"/>
      <c r="R242" s="662"/>
      <c r="S242" s="603"/>
      <c r="T242" s="662"/>
      <c r="U242" s="603"/>
      <c r="V242" s="662"/>
      <c r="W242" s="603"/>
      <c r="X242" s="662"/>
      <c r="Y242" s="603"/>
      <c r="Z242" s="662"/>
      <c r="AA242" s="603"/>
      <c r="AB242" s="662"/>
      <c r="AC242" s="603"/>
      <c r="AD242" s="662"/>
      <c r="AE242" s="603"/>
      <c r="AF242" s="662"/>
      <c r="AG242" s="603"/>
      <c r="AH242" s="662"/>
      <c r="AI242" s="603"/>
      <c r="AJ242" s="662"/>
      <c r="AK242" s="603"/>
      <c r="AL242" s="662"/>
      <c r="AM242" s="878"/>
      <c r="AN242" s="879"/>
      <c r="AO242" s="602"/>
      <c r="AP242" s="829"/>
      <c r="AQ242" s="603"/>
      <c r="AR242" s="951"/>
      <c r="AS242" s="662"/>
      <c r="AT242" s="603"/>
      <c r="AU242" s="603"/>
      <c r="AV242" s="603"/>
      <c r="AW242" s="603"/>
      <c r="AX242" s="603"/>
      <c r="AY242" s="617" t="str">
        <f t="shared" si="145"/>
        <v/>
      </c>
      <c r="AZ242" s="617"/>
      <c r="BA242" s="617"/>
      <c r="BB242" s="617"/>
      <c r="BC242" s="617"/>
      <c r="BD242" s="617"/>
      <c r="BE242" s="617"/>
      <c r="BF242" s="617"/>
      <c r="BG242" s="617"/>
      <c r="BH242" s="617"/>
      <c r="BI242" s="617"/>
      <c r="BJ242" s="617"/>
      <c r="BK242" s="617"/>
      <c r="BL242" s="617"/>
      <c r="BM242" s="617"/>
      <c r="BN242" s="617"/>
      <c r="BO242" s="617"/>
      <c r="BQ242" s="582"/>
      <c r="BR242" s="581" t="str">
        <f t="shared" si="146"/>
        <v/>
      </c>
      <c r="BS242" s="581" t="str">
        <f t="shared" si="131"/>
        <v/>
      </c>
      <c r="BT242" s="581" t="str">
        <f t="shared" si="132"/>
        <v/>
      </c>
      <c r="BU242" s="581" t="str">
        <f t="shared" si="133"/>
        <v/>
      </c>
      <c r="BV242" s="581" t="str">
        <f t="shared" si="134"/>
        <v/>
      </c>
      <c r="BW242" s="581" t="str">
        <f t="shared" si="135"/>
        <v/>
      </c>
      <c r="BX242" s="581" t="str">
        <f t="shared" si="136"/>
        <v/>
      </c>
      <c r="BY242" s="581" t="str">
        <f t="shared" si="137"/>
        <v/>
      </c>
      <c r="BZ242"/>
      <c r="CA242"/>
      <c r="CB242" s="920">
        <f t="shared" si="138"/>
        <v>0</v>
      </c>
      <c r="CC242" s="920">
        <f t="shared" si="139"/>
        <v>0</v>
      </c>
      <c r="CD242" s="920">
        <f t="shared" si="140"/>
        <v>0</v>
      </c>
      <c r="CE242" s="920">
        <f t="shared" si="140"/>
        <v>0</v>
      </c>
      <c r="CF242" s="920">
        <f t="shared" si="141"/>
        <v>0</v>
      </c>
      <c r="CG242" s="920">
        <f t="shared" si="142"/>
        <v>0</v>
      </c>
      <c r="CH242" s="920">
        <f t="shared" si="143"/>
        <v>0</v>
      </c>
      <c r="CI242" s="920">
        <f t="shared" si="144"/>
        <v>0</v>
      </c>
    </row>
    <row r="243" spans="1:87" x14ac:dyDescent="0.35">
      <c r="A243" s="2308"/>
      <c r="B243" s="953" t="s">
        <v>406</v>
      </c>
      <c r="C243" s="954"/>
      <c r="D243" s="955">
        <f t="shared" si="130"/>
        <v>0</v>
      </c>
      <c r="E243" s="953">
        <f t="shared" si="130"/>
        <v>0</v>
      </c>
      <c r="F243" s="584"/>
      <c r="G243" s="606"/>
      <c r="H243" s="584"/>
      <c r="I243" s="606"/>
      <c r="J243" s="584"/>
      <c r="K243" s="606"/>
      <c r="L243" s="584"/>
      <c r="M243" s="606"/>
      <c r="N243" s="584"/>
      <c r="O243" s="606"/>
      <c r="P243" s="584"/>
      <c r="Q243" s="606"/>
      <c r="R243" s="584"/>
      <c r="S243" s="606"/>
      <c r="T243" s="584"/>
      <c r="U243" s="606"/>
      <c r="V243" s="584"/>
      <c r="W243" s="606"/>
      <c r="X243" s="584"/>
      <c r="Y243" s="606"/>
      <c r="Z243" s="584"/>
      <c r="AA243" s="606"/>
      <c r="AB243" s="584"/>
      <c r="AC243" s="606"/>
      <c r="AD243" s="584"/>
      <c r="AE243" s="606"/>
      <c r="AF243" s="584"/>
      <c r="AG243" s="606"/>
      <c r="AH243" s="584"/>
      <c r="AI243" s="606"/>
      <c r="AJ243" s="584"/>
      <c r="AK243" s="606"/>
      <c r="AL243" s="584"/>
      <c r="AM243" s="728"/>
      <c r="AN243" s="879"/>
      <c r="AO243" s="602"/>
      <c r="AP243" s="829"/>
      <c r="AQ243" s="606"/>
      <c r="AR243" s="731"/>
      <c r="AS243" s="584"/>
      <c r="AT243" s="606"/>
      <c r="AU243" s="606"/>
      <c r="AV243" s="606"/>
      <c r="AW243" s="606"/>
      <c r="AX243" s="606"/>
      <c r="AY243" s="617" t="str">
        <f t="shared" si="145"/>
        <v/>
      </c>
      <c r="AZ243" s="617"/>
      <c r="BA243" s="617"/>
      <c r="BB243" s="617"/>
      <c r="BC243" s="617"/>
      <c r="BD243" s="617"/>
      <c r="BE243" s="617"/>
      <c r="BF243" s="617"/>
      <c r="BG243" s="617"/>
      <c r="BH243" s="617"/>
      <c r="BI243" s="617"/>
      <c r="BJ243" s="617"/>
      <c r="BK243" s="617"/>
      <c r="BL243" s="617"/>
      <c r="BM243" s="617"/>
      <c r="BN243" s="617"/>
      <c r="BO243" s="617"/>
      <c r="BQ243" s="582"/>
      <c r="BR243" s="581" t="str">
        <f t="shared" si="146"/>
        <v/>
      </c>
      <c r="BS243" s="581" t="str">
        <f t="shared" si="131"/>
        <v/>
      </c>
      <c r="BT243" s="581" t="str">
        <f t="shared" si="132"/>
        <v/>
      </c>
      <c r="BU243" s="581" t="str">
        <f t="shared" si="133"/>
        <v/>
      </c>
      <c r="BV243" s="581" t="str">
        <f t="shared" si="134"/>
        <v/>
      </c>
      <c r="BW243" s="581" t="str">
        <f t="shared" si="135"/>
        <v/>
      </c>
      <c r="BX243" s="581" t="str">
        <f t="shared" si="136"/>
        <v/>
      </c>
      <c r="BY243" s="581" t="str">
        <f t="shared" si="137"/>
        <v/>
      </c>
      <c r="BZ243"/>
      <c r="CA243"/>
      <c r="CB243" s="920">
        <f t="shared" si="138"/>
        <v>0</v>
      </c>
      <c r="CC243" s="920">
        <f t="shared" si="139"/>
        <v>0</v>
      </c>
      <c r="CD243" s="920">
        <f t="shared" si="140"/>
        <v>0</v>
      </c>
      <c r="CE243" s="920">
        <f t="shared" si="140"/>
        <v>0</v>
      </c>
      <c r="CF243" s="920">
        <f t="shared" si="141"/>
        <v>0</v>
      </c>
      <c r="CG243" s="920">
        <f t="shared" si="142"/>
        <v>0</v>
      </c>
      <c r="CH243" s="920">
        <f t="shared" si="143"/>
        <v>0</v>
      </c>
      <c r="CI243" s="920">
        <f t="shared" si="144"/>
        <v>0</v>
      </c>
    </row>
    <row r="244" spans="1:87" x14ac:dyDescent="0.35">
      <c r="A244" s="2308"/>
      <c r="B244" s="953" t="s">
        <v>407</v>
      </c>
      <c r="C244" s="954"/>
      <c r="D244" s="955">
        <f t="shared" si="130"/>
        <v>0</v>
      </c>
      <c r="E244" s="953">
        <f>SUM(G244+I244+K244+M244+O244+Q244+S244+U244+W244+Y244+AA244+AC244+AE244+AG244+AI244+AK244+AM244)</f>
        <v>0</v>
      </c>
      <c r="F244" s="584"/>
      <c r="G244" s="606"/>
      <c r="H244" s="584"/>
      <c r="I244" s="606"/>
      <c r="J244" s="584"/>
      <c r="K244" s="606"/>
      <c r="L244" s="584"/>
      <c r="M244" s="606"/>
      <c r="N244" s="584"/>
      <c r="O244" s="606"/>
      <c r="P244" s="584"/>
      <c r="Q244" s="606"/>
      <c r="R244" s="584"/>
      <c r="S244" s="606"/>
      <c r="T244" s="584"/>
      <c r="U244" s="606"/>
      <c r="V244" s="584"/>
      <c r="W244" s="606"/>
      <c r="X244" s="584"/>
      <c r="Y244" s="606"/>
      <c r="Z244" s="584"/>
      <c r="AA244" s="606"/>
      <c r="AB244" s="584"/>
      <c r="AC244" s="606"/>
      <c r="AD244" s="584"/>
      <c r="AE244" s="606"/>
      <c r="AF244" s="584"/>
      <c r="AG244" s="606"/>
      <c r="AH244" s="584"/>
      <c r="AI244" s="606"/>
      <c r="AJ244" s="584"/>
      <c r="AK244" s="606"/>
      <c r="AL244" s="584"/>
      <c r="AM244" s="728"/>
      <c r="AN244" s="879"/>
      <c r="AO244" s="602"/>
      <c r="AP244" s="829"/>
      <c r="AQ244" s="606"/>
      <c r="AR244" s="731"/>
      <c r="AS244" s="584"/>
      <c r="AT244" s="606"/>
      <c r="AU244" s="606"/>
      <c r="AV244" s="606"/>
      <c r="AW244" s="606"/>
      <c r="AX244" s="606"/>
      <c r="AY244" s="617" t="str">
        <f t="shared" si="145"/>
        <v/>
      </c>
      <c r="AZ244" s="617"/>
      <c r="BA244" s="617"/>
      <c r="BB244" s="617"/>
      <c r="BC244" s="617"/>
      <c r="BD244" s="617"/>
      <c r="BE244" s="617"/>
      <c r="BF244" s="617"/>
      <c r="BG244" s="617"/>
      <c r="BH244" s="617"/>
      <c r="BI244" s="617"/>
      <c r="BJ244" s="617"/>
      <c r="BK244" s="617"/>
      <c r="BL244" s="617"/>
      <c r="BM244" s="617"/>
      <c r="BN244" s="617"/>
      <c r="BO244" s="617"/>
      <c r="BQ244" s="582"/>
      <c r="BR244" s="581" t="str">
        <f t="shared" si="146"/>
        <v/>
      </c>
      <c r="BS244" s="581" t="str">
        <f t="shared" si="131"/>
        <v/>
      </c>
      <c r="BT244" s="581" t="str">
        <f t="shared" si="132"/>
        <v/>
      </c>
      <c r="BU244" s="581" t="str">
        <f t="shared" si="133"/>
        <v/>
      </c>
      <c r="BV244" s="581" t="str">
        <f t="shared" si="134"/>
        <v/>
      </c>
      <c r="BW244" s="581" t="str">
        <f t="shared" si="135"/>
        <v/>
      </c>
      <c r="BX244" s="581" t="str">
        <f t="shared" si="136"/>
        <v/>
      </c>
      <c r="BY244" s="581" t="str">
        <f>IF(AND(C244&gt;0,AX244=""), "* No olvide digitar la variable Trans (Masculino/ Femenino). Digite Cero si no tiene.",IF(AX244&gt;C244,"  * La variable Trans (Masculino/Femenino) No puede ser mayor al Total Ambos Sexos.",""))</f>
        <v/>
      </c>
      <c r="BZ244"/>
      <c r="CA244"/>
      <c r="CB244" s="920">
        <f t="shared" si="138"/>
        <v>0</v>
      </c>
      <c r="CC244" s="920">
        <f t="shared" si="139"/>
        <v>0</v>
      </c>
      <c r="CD244" s="920">
        <f t="shared" si="140"/>
        <v>0</v>
      </c>
      <c r="CE244" s="920">
        <f t="shared" si="140"/>
        <v>0</v>
      </c>
      <c r="CF244" s="920">
        <f t="shared" si="141"/>
        <v>0</v>
      </c>
      <c r="CG244" s="920">
        <f t="shared" si="142"/>
        <v>0</v>
      </c>
      <c r="CH244" s="920">
        <f t="shared" si="143"/>
        <v>0</v>
      </c>
      <c r="CI244" s="920">
        <f t="shared" si="144"/>
        <v>0</v>
      </c>
    </row>
    <row r="245" spans="1:87" x14ac:dyDescent="0.35">
      <c r="A245" s="2308"/>
      <c r="B245" s="958" t="s">
        <v>408</v>
      </c>
      <c r="C245" s="959"/>
      <c r="D245" s="1043"/>
      <c r="E245" s="953">
        <f>SUM(K245+M245+O245+Q245+S245+U245+W245+Y245+AA245+AC245+AE245+AG245+AI245+AK245+AM245)</f>
        <v>0</v>
      </c>
      <c r="F245" s="888"/>
      <c r="G245" s="889"/>
      <c r="H245" s="888"/>
      <c r="I245" s="889"/>
      <c r="J245" s="888"/>
      <c r="K245" s="606"/>
      <c r="L245" s="888"/>
      <c r="M245" s="606"/>
      <c r="N245" s="888"/>
      <c r="O245" s="606"/>
      <c r="P245" s="888"/>
      <c r="Q245" s="606"/>
      <c r="R245" s="888"/>
      <c r="S245" s="606"/>
      <c r="T245" s="888"/>
      <c r="U245" s="606"/>
      <c r="V245" s="888"/>
      <c r="W245" s="606"/>
      <c r="X245" s="888"/>
      <c r="Y245" s="606"/>
      <c r="Z245" s="888"/>
      <c r="AA245" s="606"/>
      <c r="AB245" s="888"/>
      <c r="AC245" s="606"/>
      <c r="AD245" s="888"/>
      <c r="AE245" s="606"/>
      <c r="AF245" s="888"/>
      <c r="AG245" s="606"/>
      <c r="AH245" s="888"/>
      <c r="AI245" s="606"/>
      <c r="AJ245" s="888"/>
      <c r="AK245" s="606"/>
      <c r="AL245" s="888"/>
      <c r="AM245" s="728"/>
      <c r="AN245" s="879"/>
      <c r="AO245" s="602"/>
      <c r="AP245" s="829"/>
      <c r="AQ245" s="606"/>
      <c r="AR245" s="731"/>
      <c r="AS245" s="1044"/>
      <c r="AT245" s="606"/>
      <c r="AU245" s="606"/>
      <c r="AV245" s="606"/>
      <c r="AW245" s="606"/>
      <c r="AX245" s="606"/>
      <c r="AY245" s="617" t="str">
        <f t="shared" si="145"/>
        <v/>
      </c>
      <c r="AZ245" s="617"/>
      <c r="BA245" s="617"/>
      <c r="BB245" s="617"/>
      <c r="BC245" s="617"/>
      <c r="BD245" s="617"/>
      <c r="BE245" s="617"/>
      <c r="BF245" s="617"/>
      <c r="BG245" s="617"/>
      <c r="BH245" s="617"/>
      <c r="BI245" s="617"/>
      <c r="BJ245" s="617"/>
      <c r="BK245" s="617"/>
      <c r="BL245" s="617"/>
      <c r="BM245" s="617"/>
      <c r="BN245" s="617"/>
      <c r="BO245" s="617"/>
      <c r="BQ245" s="582"/>
      <c r="BR245" s="581" t="str">
        <f t="shared" si="146"/>
        <v/>
      </c>
      <c r="BS245" s="581" t="str">
        <f t="shared" si="131"/>
        <v/>
      </c>
      <c r="BT245" s="961"/>
      <c r="BU245" s="581" t="str">
        <f t="shared" si="133"/>
        <v/>
      </c>
      <c r="BV245" s="581" t="str">
        <f t="shared" si="134"/>
        <v/>
      </c>
      <c r="BW245" s="581" t="str">
        <f t="shared" si="135"/>
        <v/>
      </c>
      <c r="BX245" s="581" t="str">
        <f t="shared" si="136"/>
        <v/>
      </c>
      <c r="BY245" s="581" t="str">
        <f t="shared" si="137"/>
        <v/>
      </c>
      <c r="BZ245"/>
      <c r="CA245"/>
      <c r="CB245" s="920">
        <f t="shared" si="138"/>
        <v>0</v>
      </c>
      <c r="CC245" s="920">
        <f t="shared" si="139"/>
        <v>0</v>
      </c>
      <c r="CD245" s="920">
        <f t="shared" si="140"/>
        <v>0</v>
      </c>
      <c r="CE245" s="920">
        <f t="shared" si="140"/>
        <v>0</v>
      </c>
      <c r="CF245" s="920">
        <f t="shared" si="141"/>
        <v>0</v>
      </c>
      <c r="CG245" s="920">
        <f t="shared" si="142"/>
        <v>0</v>
      </c>
      <c r="CH245" s="920">
        <f t="shared" si="143"/>
        <v>0</v>
      </c>
      <c r="CI245" s="920">
        <f t="shared" si="144"/>
        <v>0</v>
      </c>
    </row>
    <row r="246" spans="1:87" x14ac:dyDescent="0.35">
      <c r="A246" s="2308"/>
      <c r="B246" s="953" t="s">
        <v>409</v>
      </c>
      <c r="C246" s="954"/>
      <c r="D246" s="955">
        <f t="shared" ref="D246:E254" si="147">SUM(F246+H246+J246+L246+N246+P246+R246+T246+V246+X246+Z246+AB246+AD246+AF246+AH246+AJ246+AL246)</f>
        <v>0</v>
      </c>
      <c r="E246" s="953">
        <f t="shared" si="147"/>
        <v>0</v>
      </c>
      <c r="F246" s="584"/>
      <c r="G246" s="606"/>
      <c r="H246" s="584"/>
      <c r="I246" s="606"/>
      <c r="J246" s="584"/>
      <c r="K246" s="606"/>
      <c r="L246" s="584"/>
      <c r="M246" s="606"/>
      <c r="N246" s="584"/>
      <c r="O246" s="606"/>
      <c r="P246" s="584"/>
      <c r="Q246" s="606"/>
      <c r="R246" s="584"/>
      <c r="S246" s="606"/>
      <c r="T246" s="584"/>
      <c r="U246" s="606"/>
      <c r="V246" s="584"/>
      <c r="W246" s="606"/>
      <c r="X246" s="584"/>
      <c r="Y246" s="606"/>
      <c r="Z246" s="584"/>
      <c r="AA246" s="606"/>
      <c r="AB246" s="584"/>
      <c r="AC246" s="606"/>
      <c r="AD246" s="584"/>
      <c r="AE246" s="606"/>
      <c r="AF246" s="584"/>
      <c r="AG246" s="606"/>
      <c r="AH246" s="584"/>
      <c r="AI246" s="606"/>
      <c r="AJ246" s="584"/>
      <c r="AK246" s="606"/>
      <c r="AL246" s="584"/>
      <c r="AM246" s="728"/>
      <c r="AN246" s="879"/>
      <c r="AO246" s="602"/>
      <c r="AP246" s="829"/>
      <c r="AQ246" s="606"/>
      <c r="AR246" s="731"/>
      <c r="AS246" s="584"/>
      <c r="AT246" s="606"/>
      <c r="AU246" s="606"/>
      <c r="AV246" s="606"/>
      <c r="AW246" s="606"/>
      <c r="AX246" s="606"/>
      <c r="AY246" s="617" t="str">
        <f t="shared" si="145"/>
        <v/>
      </c>
      <c r="AZ246" s="617"/>
      <c r="BA246" s="617"/>
      <c r="BB246" s="617"/>
      <c r="BC246" s="617"/>
      <c r="BD246" s="617"/>
      <c r="BE246" s="617"/>
      <c r="BF246" s="617"/>
      <c r="BG246" s="617"/>
      <c r="BH246" s="617"/>
      <c r="BI246" s="617"/>
      <c r="BJ246" s="617"/>
      <c r="BK246" s="617"/>
      <c r="BL246" s="617"/>
      <c r="BM246" s="617"/>
      <c r="BN246" s="617"/>
      <c r="BO246" s="617"/>
      <c r="BQ246" s="582"/>
      <c r="BR246" s="581" t="str">
        <f t="shared" si="146"/>
        <v/>
      </c>
      <c r="BS246" s="581" t="str">
        <f t="shared" si="131"/>
        <v/>
      </c>
      <c r="BT246" s="581" t="str">
        <f t="shared" si="132"/>
        <v/>
      </c>
      <c r="BU246" s="581" t="str">
        <f t="shared" si="133"/>
        <v/>
      </c>
      <c r="BV246" s="581" t="str">
        <f t="shared" si="134"/>
        <v/>
      </c>
      <c r="BW246" s="581" t="str">
        <f t="shared" si="135"/>
        <v/>
      </c>
      <c r="BX246" s="581" t="str">
        <f t="shared" si="136"/>
        <v/>
      </c>
      <c r="BY246" s="581" t="str">
        <f t="shared" si="137"/>
        <v/>
      </c>
      <c r="BZ246"/>
      <c r="CA246"/>
      <c r="CB246" s="920">
        <f t="shared" si="138"/>
        <v>0</v>
      </c>
      <c r="CC246" s="920">
        <f t="shared" si="139"/>
        <v>0</v>
      </c>
      <c r="CD246" s="920">
        <f t="shared" si="140"/>
        <v>0</v>
      </c>
      <c r="CE246" s="920">
        <f t="shared" si="140"/>
        <v>0</v>
      </c>
      <c r="CF246" s="920">
        <f t="shared" si="141"/>
        <v>0</v>
      </c>
      <c r="CG246" s="920">
        <f t="shared" si="142"/>
        <v>0</v>
      </c>
      <c r="CH246" s="920">
        <f t="shared" si="143"/>
        <v>0</v>
      </c>
      <c r="CI246" s="920">
        <f t="shared" si="144"/>
        <v>0</v>
      </c>
    </row>
    <row r="247" spans="1:87" x14ac:dyDescent="0.35">
      <c r="A247" s="2308"/>
      <c r="B247" s="962" t="s">
        <v>410</v>
      </c>
      <c r="C247" s="963"/>
      <c r="D247" s="955">
        <f t="shared" si="147"/>
        <v>0</v>
      </c>
      <c r="E247" s="953">
        <f t="shared" si="147"/>
        <v>0</v>
      </c>
      <c r="F247" s="584"/>
      <c r="G247" s="606"/>
      <c r="H247" s="584"/>
      <c r="I247" s="606"/>
      <c r="J247" s="584"/>
      <c r="K247" s="606"/>
      <c r="L247" s="584"/>
      <c r="M247" s="606"/>
      <c r="N247" s="584"/>
      <c r="O247" s="606"/>
      <c r="P247" s="584"/>
      <c r="Q247" s="606"/>
      <c r="R247" s="584"/>
      <c r="S247" s="606"/>
      <c r="T247" s="584"/>
      <c r="U247" s="606"/>
      <c r="V247" s="584"/>
      <c r="W247" s="606"/>
      <c r="X247" s="584"/>
      <c r="Y247" s="606"/>
      <c r="Z247" s="584"/>
      <c r="AA247" s="606"/>
      <c r="AB247" s="584"/>
      <c r="AC247" s="606"/>
      <c r="AD247" s="584"/>
      <c r="AE247" s="606"/>
      <c r="AF247" s="584"/>
      <c r="AG247" s="606"/>
      <c r="AH247" s="584"/>
      <c r="AI247" s="606"/>
      <c r="AJ247" s="584"/>
      <c r="AK247" s="606"/>
      <c r="AL247" s="584"/>
      <c r="AM247" s="728"/>
      <c r="AN247" s="879"/>
      <c r="AO247" s="602"/>
      <c r="AP247" s="829"/>
      <c r="AQ247" s="606"/>
      <c r="AR247" s="731"/>
      <c r="AS247" s="584"/>
      <c r="AT247" s="606"/>
      <c r="AU247" s="606"/>
      <c r="AV247" s="606"/>
      <c r="AW247" s="606"/>
      <c r="AX247" s="606"/>
      <c r="AY247" s="617" t="str">
        <f t="shared" si="145"/>
        <v/>
      </c>
      <c r="AZ247" s="617"/>
      <c r="BA247" s="617"/>
      <c r="BB247" s="617"/>
      <c r="BC247" s="617"/>
      <c r="BD247" s="617"/>
      <c r="BE247" s="617"/>
      <c r="BF247" s="617"/>
      <c r="BG247" s="617"/>
      <c r="BH247" s="617"/>
      <c r="BI247" s="617"/>
      <c r="BJ247" s="617"/>
      <c r="BK247" s="617"/>
      <c r="BL247" s="617"/>
      <c r="BM247" s="617"/>
      <c r="BN247" s="617"/>
      <c r="BO247" s="617"/>
      <c r="BQ247" s="582"/>
      <c r="BR247" s="581" t="str">
        <f t="shared" si="146"/>
        <v/>
      </c>
      <c r="BS247" s="581" t="str">
        <f t="shared" si="131"/>
        <v/>
      </c>
      <c r="BT247" s="581" t="str">
        <f t="shared" si="132"/>
        <v/>
      </c>
      <c r="BU247" s="581" t="str">
        <f t="shared" si="133"/>
        <v/>
      </c>
      <c r="BV247" s="581" t="str">
        <f t="shared" si="134"/>
        <v/>
      </c>
      <c r="BW247" s="581" t="str">
        <f t="shared" si="135"/>
        <v/>
      </c>
      <c r="BX247" s="581" t="str">
        <f t="shared" si="136"/>
        <v/>
      </c>
      <c r="BY247" s="581" t="str">
        <f t="shared" si="137"/>
        <v/>
      </c>
      <c r="BZ247"/>
      <c r="CA247"/>
      <c r="CB247" s="920">
        <f t="shared" si="138"/>
        <v>0</v>
      </c>
      <c r="CC247" s="920">
        <f t="shared" si="139"/>
        <v>0</v>
      </c>
      <c r="CD247" s="920">
        <f t="shared" si="140"/>
        <v>0</v>
      </c>
      <c r="CE247" s="920">
        <f t="shared" si="140"/>
        <v>0</v>
      </c>
      <c r="CF247" s="920">
        <f t="shared" si="141"/>
        <v>0</v>
      </c>
      <c r="CG247" s="920">
        <f t="shared" si="142"/>
        <v>0</v>
      </c>
      <c r="CH247" s="920">
        <f t="shared" si="143"/>
        <v>0</v>
      </c>
      <c r="CI247" s="920">
        <f t="shared" si="144"/>
        <v>0</v>
      </c>
    </row>
    <row r="248" spans="1:87" x14ac:dyDescent="0.35">
      <c r="A248" s="2308"/>
      <c r="B248" s="964" t="s">
        <v>451</v>
      </c>
      <c r="C248" s="965"/>
      <c r="D248" s="955">
        <f t="shared" si="147"/>
        <v>0</v>
      </c>
      <c r="E248" s="953">
        <f t="shared" si="147"/>
        <v>0</v>
      </c>
      <c r="F248" s="584"/>
      <c r="G248" s="606"/>
      <c r="H248" s="584"/>
      <c r="I248" s="606"/>
      <c r="J248" s="584"/>
      <c r="K248" s="606"/>
      <c r="L248" s="584"/>
      <c r="M248" s="606"/>
      <c r="N248" s="584"/>
      <c r="O248" s="606"/>
      <c r="P248" s="584"/>
      <c r="Q248" s="606"/>
      <c r="R248" s="584"/>
      <c r="S248" s="606"/>
      <c r="T248" s="584"/>
      <c r="U248" s="606"/>
      <c r="V248" s="584"/>
      <c r="W248" s="606"/>
      <c r="X248" s="584"/>
      <c r="Y248" s="606"/>
      <c r="Z248" s="584"/>
      <c r="AA248" s="606"/>
      <c r="AB248" s="584"/>
      <c r="AC248" s="606"/>
      <c r="AD248" s="584"/>
      <c r="AE248" s="606"/>
      <c r="AF248" s="584"/>
      <c r="AG248" s="606"/>
      <c r="AH248" s="584"/>
      <c r="AI248" s="606"/>
      <c r="AJ248" s="584"/>
      <c r="AK248" s="606"/>
      <c r="AL248" s="584"/>
      <c r="AM248" s="728"/>
      <c r="AN248" s="879"/>
      <c r="AO248" s="602"/>
      <c r="AP248" s="829"/>
      <c r="AQ248" s="606"/>
      <c r="AR248" s="731"/>
      <c r="AS248" s="584"/>
      <c r="AT248" s="606"/>
      <c r="AU248" s="606"/>
      <c r="AV248" s="606"/>
      <c r="AW248" s="606"/>
      <c r="AX248" s="606"/>
      <c r="AY248" s="617" t="str">
        <f t="shared" si="145"/>
        <v/>
      </c>
      <c r="AZ248" s="617"/>
      <c r="BA248" s="617"/>
      <c r="BB248" s="617"/>
      <c r="BC248" s="617"/>
      <c r="BD248" s="617"/>
      <c r="BE248" s="617"/>
      <c r="BF248" s="617"/>
      <c r="BG248" s="617"/>
      <c r="BH248" s="617"/>
      <c r="BI248" s="617"/>
      <c r="BJ248" s="617"/>
      <c r="BK248" s="617"/>
      <c r="BL248" s="617"/>
      <c r="BM248" s="617"/>
      <c r="BN248" s="617"/>
      <c r="BO248" s="617"/>
      <c r="BQ248" s="582"/>
      <c r="BR248" s="581" t="str">
        <f t="shared" si="146"/>
        <v/>
      </c>
      <c r="BS248" s="581" t="str">
        <f t="shared" si="131"/>
        <v/>
      </c>
      <c r="BT248" s="581" t="str">
        <f t="shared" si="132"/>
        <v/>
      </c>
      <c r="BU248" s="581" t="str">
        <f t="shared" si="133"/>
        <v/>
      </c>
      <c r="BV248" s="581" t="str">
        <f t="shared" si="134"/>
        <v/>
      </c>
      <c r="BW248" s="581" t="str">
        <f t="shared" si="135"/>
        <v/>
      </c>
      <c r="BX248" s="581" t="str">
        <f t="shared" si="136"/>
        <v/>
      </c>
      <c r="BY248" s="581" t="str">
        <f t="shared" si="137"/>
        <v/>
      </c>
      <c r="BZ248"/>
      <c r="CA248"/>
      <c r="CB248" s="920">
        <f t="shared" si="138"/>
        <v>0</v>
      </c>
      <c r="CC248" s="920">
        <f t="shared" si="139"/>
        <v>0</v>
      </c>
      <c r="CD248" s="920">
        <f t="shared" si="140"/>
        <v>0</v>
      </c>
      <c r="CE248" s="920">
        <f t="shared" si="140"/>
        <v>0</v>
      </c>
      <c r="CF248" s="920">
        <f t="shared" si="141"/>
        <v>0</v>
      </c>
      <c r="CG248" s="920">
        <f t="shared" si="142"/>
        <v>0</v>
      </c>
      <c r="CH248" s="920">
        <f t="shared" si="143"/>
        <v>0</v>
      </c>
      <c r="CI248" s="920">
        <f t="shared" si="144"/>
        <v>0</v>
      </c>
    </row>
    <row r="249" spans="1:87" x14ac:dyDescent="0.35">
      <c r="A249" s="2217"/>
      <c r="B249" s="966" t="s">
        <v>412</v>
      </c>
      <c r="C249" s="967"/>
      <c r="D249" s="957">
        <f t="shared" si="147"/>
        <v>0</v>
      </c>
      <c r="E249" s="968">
        <f t="shared" si="147"/>
        <v>0</v>
      </c>
      <c r="F249" s="775"/>
      <c r="G249" s="610"/>
      <c r="H249" s="775"/>
      <c r="I249" s="610"/>
      <c r="J249" s="775"/>
      <c r="K249" s="610"/>
      <c r="L249" s="775"/>
      <c r="M249" s="610"/>
      <c r="N249" s="775"/>
      <c r="O249" s="610"/>
      <c r="P249" s="775"/>
      <c r="Q249" s="610"/>
      <c r="R249" s="775"/>
      <c r="S249" s="610"/>
      <c r="T249" s="775"/>
      <c r="U249" s="610"/>
      <c r="V249" s="775"/>
      <c r="W249" s="610"/>
      <c r="X249" s="775"/>
      <c r="Y249" s="610"/>
      <c r="Z249" s="775"/>
      <c r="AA249" s="610"/>
      <c r="AB249" s="775"/>
      <c r="AC249" s="610"/>
      <c r="AD249" s="775"/>
      <c r="AE249" s="610"/>
      <c r="AF249" s="775"/>
      <c r="AG249" s="610"/>
      <c r="AH249" s="775"/>
      <c r="AI249" s="610"/>
      <c r="AJ249" s="775"/>
      <c r="AK249" s="610"/>
      <c r="AL249" s="775"/>
      <c r="AM249" s="776"/>
      <c r="AN249" s="1030"/>
      <c r="AO249" s="612"/>
      <c r="AP249" s="735"/>
      <c r="AQ249" s="610"/>
      <c r="AR249" s="777"/>
      <c r="AS249" s="775"/>
      <c r="AT249" s="610"/>
      <c r="AU249" s="610"/>
      <c r="AV249" s="610"/>
      <c r="AW249" s="610"/>
      <c r="AX249" s="610"/>
      <c r="AY249" s="617" t="str">
        <f t="shared" si="145"/>
        <v/>
      </c>
      <c r="AZ249" s="617"/>
      <c r="BA249" s="617"/>
      <c r="BB249" s="617"/>
      <c r="BC249" s="617"/>
      <c r="BD249" s="617"/>
      <c r="BE249" s="617"/>
      <c r="BF249" s="617"/>
      <c r="BG249" s="617"/>
      <c r="BH249" s="617"/>
      <c r="BI249" s="617"/>
      <c r="BJ249" s="617"/>
      <c r="BK249" s="617"/>
      <c r="BL249" s="617"/>
      <c r="BM249" s="617"/>
      <c r="BN249" s="617"/>
      <c r="BO249" s="617"/>
      <c r="BQ249" s="582"/>
      <c r="BR249" s="581" t="str">
        <f t="shared" si="146"/>
        <v/>
      </c>
      <c r="BS249" s="581" t="str">
        <f t="shared" si="131"/>
        <v/>
      </c>
      <c r="BT249" s="581" t="str">
        <f t="shared" si="132"/>
        <v/>
      </c>
      <c r="BU249" s="581" t="str">
        <f t="shared" si="133"/>
        <v/>
      </c>
      <c r="BV249" s="581" t="str">
        <f t="shared" si="134"/>
        <v/>
      </c>
      <c r="BW249" s="581" t="str">
        <f t="shared" si="135"/>
        <v/>
      </c>
      <c r="BX249" s="581" t="str">
        <f t="shared" si="136"/>
        <v/>
      </c>
      <c r="BY249" s="581" t="str">
        <f t="shared" si="137"/>
        <v/>
      </c>
      <c r="BZ249"/>
      <c r="CA249"/>
      <c r="CB249" s="920">
        <f t="shared" si="138"/>
        <v>0</v>
      </c>
      <c r="CC249" s="920">
        <f t="shared" si="139"/>
        <v>0</v>
      </c>
      <c r="CD249" s="920">
        <f t="shared" si="140"/>
        <v>0</v>
      </c>
      <c r="CE249" s="920">
        <f t="shared" si="140"/>
        <v>0</v>
      </c>
      <c r="CF249" s="920">
        <f t="shared" si="141"/>
        <v>0</v>
      </c>
      <c r="CG249" s="920">
        <f t="shared" si="142"/>
        <v>0</v>
      </c>
      <c r="CH249" s="920">
        <f t="shared" si="143"/>
        <v>0</v>
      </c>
      <c r="CI249" s="920">
        <f t="shared" si="144"/>
        <v>0</v>
      </c>
    </row>
    <row r="250" spans="1:87" ht="15" customHeight="1" x14ac:dyDescent="0.35">
      <c r="A250" s="2296" t="s">
        <v>413</v>
      </c>
      <c r="B250" s="969" t="s">
        <v>414</v>
      </c>
      <c r="C250" s="970"/>
      <c r="D250" s="926">
        <f t="shared" si="147"/>
        <v>0</v>
      </c>
      <c r="E250" s="924">
        <f t="shared" si="147"/>
        <v>0</v>
      </c>
      <c r="F250" s="576"/>
      <c r="G250" s="756"/>
      <c r="H250" s="576"/>
      <c r="I250" s="756"/>
      <c r="J250" s="576"/>
      <c r="K250" s="756"/>
      <c r="L250" s="576"/>
      <c r="M250" s="756"/>
      <c r="N250" s="576"/>
      <c r="O250" s="756"/>
      <c r="P250" s="576"/>
      <c r="Q250" s="756"/>
      <c r="R250" s="576"/>
      <c r="S250" s="756"/>
      <c r="T250" s="576"/>
      <c r="U250" s="756"/>
      <c r="V250" s="576"/>
      <c r="W250" s="756"/>
      <c r="X250" s="576"/>
      <c r="Y250" s="756"/>
      <c r="Z250" s="576"/>
      <c r="AA250" s="756"/>
      <c r="AB250" s="576"/>
      <c r="AC250" s="756"/>
      <c r="AD250" s="576"/>
      <c r="AE250" s="756"/>
      <c r="AF250" s="576"/>
      <c r="AG250" s="756"/>
      <c r="AH250" s="576"/>
      <c r="AI250" s="756"/>
      <c r="AJ250" s="1045"/>
      <c r="AK250" s="971"/>
      <c r="AL250" s="576"/>
      <c r="AM250" s="720"/>
      <c r="AN250" s="879"/>
      <c r="AO250" s="602"/>
      <c r="AP250" s="829"/>
      <c r="AQ250" s="756"/>
      <c r="AR250" s="723"/>
      <c r="AS250" s="576"/>
      <c r="AT250" s="756"/>
      <c r="AU250" s="756"/>
      <c r="AV250" s="756"/>
      <c r="AW250" s="756"/>
      <c r="AX250" s="756"/>
      <c r="AY250" s="617" t="str">
        <f>BQ250&amp;BR250&amp;BS250&amp;BT250&amp;BU250&amp;BV250&amp;BW250&amp;BX250&amp;BY250</f>
        <v/>
      </c>
      <c r="AZ250" s="617"/>
      <c r="BA250" s="617"/>
      <c r="BB250" s="617"/>
      <c r="BC250" s="617"/>
      <c r="BD250" s="617"/>
      <c r="BE250" s="617"/>
      <c r="BF250" s="617"/>
      <c r="BG250" s="617"/>
      <c r="BH250" s="617"/>
      <c r="BI250" s="617"/>
      <c r="BJ250" s="617"/>
      <c r="BK250" s="617"/>
      <c r="BL250" s="617"/>
      <c r="BM250" s="617"/>
      <c r="BN250" s="617"/>
      <c r="BO250" s="617"/>
      <c r="BQ250" s="582"/>
      <c r="BR250" s="581" t="str">
        <f t="shared" si="146"/>
        <v/>
      </c>
      <c r="BS250" s="581" t="str">
        <f t="shared" si="131"/>
        <v/>
      </c>
      <c r="BT250" s="581" t="str">
        <f t="shared" si="132"/>
        <v/>
      </c>
      <c r="BU250" s="581" t="str">
        <f t="shared" si="133"/>
        <v/>
      </c>
      <c r="BV250" s="581" t="str">
        <f t="shared" si="134"/>
        <v/>
      </c>
      <c r="BW250" s="581" t="str">
        <f t="shared" si="135"/>
        <v/>
      </c>
      <c r="BX250" s="581" t="str">
        <f t="shared" si="136"/>
        <v/>
      </c>
      <c r="BY250" s="581" t="str">
        <f t="shared" si="137"/>
        <v/>
      </c>
      <c r="BZ250"/>
      <c r="CA250"/>
      <c r="CB250" s="920">
        <f t="shared" si="138"/>
        <v>0</v>
      </c>
      <c r="CC250" s="920">
        <f t="shared" si="139"/>
        <v>0</v>
      </c>
      <c r="CD250" s="920">
        <f t="shared" si="140"/>
        <v>0</v>
      </c>
      <c r="CE250" s="920">
        <f t="shared" si="140"/>
        <v>0</v>
      </c>
      <c r="CF250" s="920">
        <f t="shared" si="141"/>
        <v>0</v>
      </c>
      <c r="CG250" s="920">
        <f t="shared" si="142"/>
        <v>0</v>
      </c>
      <c r="CH250" s="920">
        <f t="shared" si="143"/>
        <v>0</v>
      </c>
      <c r="CI250" s="920">
        <f t="shared" si="144"/>
        <v>0</v>
      </c>
    </row>
    <row r="251" spans="1:87" x14ac:dyDescent="0.35">
      <c r="A251" s="2308"/>
      <c r="B251" s="953" t="s">
        <v>415</v>
      </c>
      <c r="C251" s="427"/>
      <c r="D251" s="955">
        <f t="shared" si="147"/>
        <v>0</v>
      </c>
      <c r="E251" s="953">
        <f>SUM(G251+I251+K251+M251+O251+Q251+S251+U251+W251+Y251+AA251+AC251+AE251+AG251+AI251+AK251+AM251)</f>
        <v>0</v>
      </c>
      <c r="F251" s="584"/>
      <c r="G251" s="606"/>
      <c r="H251" s="584"/>
      <c r="I251" s="606"/>
      <c r="J251" s="584"/>
      <c r="K251" s="606"/>
      <c r="L251" s="584"/>
      <c r="M251" s="606"/>
      <c r="N251" s="584"/>
      <c r="O251" s="606"/>
      <c r="P251" s="584"/>
      <c r="Q251" s="606"/>
      <c r="R251" s="584"/>
      <c r="S251" s="606"/>
      <c r="T251" s="584"/>
      <c r="U251" s="606"/>
      <c r="V251" s="584"/>
      <c r="W251" s="606"/>
      <c r="X251" s="584"/>
      <c r="Y251" s="606"/>
      <c r="Z251" s="584"/>
      <c r="AA251" s="606"/>
      <c r="AB251" s="584"/>
      <c r="AC251" s="606"/>
      <c r="AD251" s="584"/>
      <c r="AE251" s="606"/>
      <c r="AF251" s="584"/>
      <c r="AG251" s="606"/>
      <c r="AH251" s="584"/>
      <c r="AI251" s="606"/>
      <c r="AJ251" s="775"/>
      <c r="AK251" s="610"/>
      <c r="AL251" s="584"/>
      <c r="AM251" s="728"/>
      <c r="AN251" s="879"/>
      <c r="AO251" s="602"/>
      <c r="AP251" s="829"/>
      <c r="AQ251" s="606"/>
      <c r="AR251" s="731"/>
      <c r="AS251" s="584"/>
      <c r="AT251" s="606"/>
      <c r="AU251" s="606"/>
      <c r="AV251" s="606"/>
      <c r="AW251" s="606"/>
      <c r="AX251" s="606"/>
      <c r="AY251" s="617" t="str">
        <f t="shared" si="145"/>
        <v/>
      </c>
      <c r="AZ251" s="617"/>
      <c r="BA251" s="617"/>
      <c r="BB251" s="617"/>
      <c r="BC251" s="617"/>
      <c r="BD251" s="617"/>
      <c r="BE251" s="617"/>
      <c r="BF251" s="617"/>
      <c r="BG251" s="617"/>
      <c r="BH251" s="617"/>
      <c r="BI251" s="617"/>
      <c r="BJ251" s="617"/>
      <c r="BK251" s="617"/>
      <c r="BL251" s="617"/>
      <c r="BM251" s="617"/>
      <c r="BN251" s="617"/>
      <c r="BO251" s="617"/>
      <c r="BQ251" s="582"/>
      <c r="BR251" s="581" t="str">
        <f t="shared" si="146"/>
        <v/>
      </c>
      <c r="BS251" s="581" t="str">
        <f t="shared" si="131"/>
        <v/>
      </c>
      <c r="BT251" s="581" t="str">
        <f t="shared" si="132"/>
        <v/>
      </c>
      <c r="BU251" s="581" t="str">
        <f t="shared" si="133"/>
        <v/>
      </c>
      <c r="BV251" s="581" t="str">
        <f t="shared" si="134"/>
        <v/>
      </c>
      <c r="BW251" s="581" t="str">
        <f t="shared" si="135"/>
        <v/>
      </c>
      <c r="BX251" s="581" t="str">
        <f t="shared" si="136"/>
        <v/>
      </c>
      <c r="BY251" s="581" t="str">
        <f t="shared" si="137"/>
        <v/>
      </c>
      <c r="BZ251"/>
      <c r="CA251"/>
      <c r="CB251" s="920">
        <f t="shared" si="138"/>
        <v>0</v>
      </c>
      <c r="CC251" s="920">
        <f t="shared" si="139"/>
        <v>0</v>
      </c>
      <c r="CD251" s="920">
        <f t="shared" si="140"/>
        <v>0</v>
      </c>
      <c r="CE251" s="920">
        <f t="shared" si="140"/>
        <v>0</v>
      </c>
      <c r="CF251" s="920">
        <f t="shared" si="141"/>
        <v>0</v>
      </c>
      <c r="CG251" s="920">
        <f t="shared" si="142"/>
        <v>0</v>
      </c>
      <c r="CH251" s="920">
        <f t="shared" si="143"/>
        <v>0</v>
      </c>
      <c r="CI251" s="920">
        <f t="shared" si="144"/>
        <v>0</v>
      </c>
    </row>
    <row r="252" spans="1:87" x14ac:dyDescent="0.35">
      <c r="A252" s="2308"/>
      <c r="B252" s="968" t="s">
        <v>416</v>
      </c>
      <c r="C252" s="974"/>
      <c r="D252" s="957">
        <f>SUM(F252+H252+J252+L252+N252+P252+R252+T252+V252+X252+Z252+AB252+AD252+AF252+AH252+AJ252+AL252)</f>
        <v>0</v>
      </c>
      <c r="E252" s="968">
        <f>SUM(G252+I252+K252+M252+O252+Q252+S252+U252+W252+Y252+AA252+AC252+AE252+AG252+AI252+AK252+AM252)</f>
        <v>0</v>
      </c>
      <c r="F252" s="775"/>
      <c r="G252" s="610"/>
      <c r="H252" s="775"/>
      <c r="I252" s="610"/>
      <c r="J252" s="775"/>
      <c r="K252" s="610"/>
      <c r="L252" s="775"/>
      <c r="M252" s="610"/>
      <c r="N252" s="775"/>
      <c r="O252" s="610"/>
      <c r="P252" s="775"/>
      <c r="Q252" s="610"/>
      <c r="R252" s="775"/>
      <c r="S252" s="610"/>
      <c r="T252" s="775"/>
      <c r="U252" s="610"/>
      <c r="V252" s="775"/>
      <c r="W252" s="610"/>
      <c r="X252" s="775"/>
      <c r="Y252" s="610"/>
      <c r="Z252" s="775"/>
      <c r="AA252" s="610"/>
      <c r="AB252" s="775"/>
      <c r="AC252" s="610"/>
      <c r="AD252" s="775"/>
      <c r="AE252" s="610"/>
      <c r="AF252" s="775"/>
      <c r="AG252" s="610"/>
      <c r="AH252" s="775"/>
      <c r="AI252" s="610"/>
      <c r="AJ252" s="775"/>
      <c r="AK252" s="610"/>
      <c r="AL252" s="775"/>
      <c r="AM252" s="776"/>
      <c r="AN252" s="863"/>
      <c r="AO252" s="605"/>
      <c r="AP252" s="729"/>
      <c r="AQ252" s="610"/>
      <c r="AR252" s="777"/>
      <c r="AS252" s="775"/>
      <c r="AT252" s="610"/>
      <c r="AU252" s="610"/>
      <c r="AV252" s="610"/>
      <c r="AW252" s="610"/>
      <c r="AX252" s="610"/>
      <c r="AY252" s="617" t="str">
        <f t="shared" si="145"/>
        <v/>
      </c>
      <c r="AZ252" s="617"/>
      <c r="BA252" s="617"/>
      <c r="BB252" s="617"/>
      <c r="BC252" s="617"/>
      <c r="BD252" s="617"/>
      <c r="BE252" s="617"/>
      <c r="BF252" s="617"/>
      <c r="BG252" s="617"/>
      <c r="BH252" s="617"/>
      <c r="BI252" s="617"/>
      <c r="BJ252" s="617"/>
      <c r="BK252" s="617"/>
      <c r="BL252" s="617"/>
      <c r="BM252" s="617"/>
      <c r="BN252" s="617"/>
      <c r="BO252" s="617"/>
      <c r="BQ252" s="582"/>
      <c r="BR252" s="581" t="str">
        <f t="shared" si="146"/>
        <v/>
      </c>
      <c r="BS252" s="581" t="str">
        <f t="shared" si="131"/>
        <v/>
      </c>
      <c r="BT252" s="581" t="str">
        <f t="shared" si="132"/>
        <v/>
      </c>
      <c r="BU252" s="581" t="str">
        <f t="shared" si="133"/>
        <v/>
      </c>
      <c r="BV252" s="581" t="str">
        <f t="shared" si="134"/>
        <v/>
      </c>
      <c r="BW252" s="581" t="str">
        <f t="shared" si="135"/>
        <v/>
      </c>
      <c r="BX252" s="581" t="str">
        <f t="shared" si="136"/>
        <v/>
      </c>
      <c r="BY252" s="581" t="str">
        <f t="shared" si="137"/>
        <v/>
      </c>
      <c r="BZ252"/>
      <c r="CA252"/>
      <c r="CB252" s="920">
        <f t="shared" si="138"/>
        <v>0</v>
      </c>
      <c r="CC252" s="920">
        <f t="shared" si="139"/>
        <v>0</v>
      </c>
      <c r="CD252" s="920">
        <f t="shared" si="140"/>
        <v>0</v>
      </c>
      <c r="CE252" s="920">
        <f t="shared" si="140"/>
        <v>0</v>
      </c>
      <c r="CF252" s="920">
        <f t="shared" si="141"/>
        <v>0</v>
      </c>
      <c r="CG252" s="920">
        <f t="shared" si="142"/>
        <v>0</v>
      </c>
      <c r="CH252" s="920">
        <f t="shared" si="143"/>
        <v>0</v>
      </c>
      <c r="CI252" s="920">
        <f t="shared" si="144"/>
        <v>0</v>
      </c>
    </row>
    <row r="253" spans="1:87" x14ac:dyDescent="0.35">
      <c r="A253" s="2308"/>
      <c r="B253" s="968" t="s">
        <v>417</v>
      </c>
      <c r="C253" s="974"/>
      <c r="D253" s="957">
        <f>SUM(F253+H253+J253+L253+N253+P253+R253+T253+V253+X253+Z253+AB253+AD253+AF253+AH253+AJ253+AL253)</f>
        <v>0</v>
      </c>
      <c r="E253" s="968">
        <f>SUM(G253+I253+K253+M253+O253+Q253+S253+U253+W253+Y253+AA253+AC253+AE253+AG253+AI253+AK253+AM253)</f>
        <v>0</v>
      </c>
      <c r="F253" s="775"/>
      <c r="G253" s="610"/>
      <c r="H253" s="775"/>
      <c r="I253" s="610"/>
      <c r="J253" s="775"/>
      <c r="K253" s="610"/>
      <c r="L253" s="775"/>
      <c r="M253" s="610"/>
      <c r="N253" s="775"/>
      <c r="O253" s="610"/>
      <c r="P253" s="775"/>
      <c r="Q253" s="610"/>
      <c r="R253" s="775"/>
      <c r="S253" s="610"/>
      <c r="T253" s="775"/>
      <c r="U253" s="610"/>
      <c r="V253" s="775"/>
      <c r="W253" s="610"/>
      <c r="X253" s="775"/>
      <c r="Y253" s="610"/>
      <c r="Z253" s="775"/>
      <c r="AA253" s="610"/>
      <c r="AB253" s="775"/>
      <c r="AC253" s="610"/>
      <c r="AD253" s="775"/>
      <c r="AE253" s="610"/>
      <c r="AF253" s="775"/>
      <c r="AG253" s="610"/>
      <c r="AH253" s="775"/>
      <c r="AI253" s="610"/>
      <c r="AJ253" s="775"/>
      <c r="AK253" s="610"/>
      <c r="AL253" s="775"/>
      <c r="AM253" s="776"/>
      <c r="AN253" s="1034"/>
      <c r="AO253" s="1035"/>
      <c r="AP253" s="1046"/>
      <c r="AQ253" s="610"/>
      <c r="AR253" s="777"/>
      <c r="AS253" s="775"/>
      <c r="AT253" s="610"/>
      <c r="AU253" s="610"/>
      <c r="AV253" s="610"/>
      <c r="AW253" s="610"/>
      <c r="AX253" s="610"/>
      <c r="AY253" s="617" t="str">
        <f t="shared" si="145"/>
        <v/>
      </c>
      <c r="AZ253" s="617"/>
      <c r="BA253" s="617"/>
      <c r="BB253" s="617"/>
      <c r="BC253" s="617"/>
      <c r="BD253" s="617"/>
      <c r="BE253" s="617"/>
      <c r="BF253" s="617"/>
      <c r="BG253" s="617"/>
      <c r="BH253" s="617"/>
      <c r="BI253" s="617"/>
      <c r="BJ253" s="617"/>
      <c r="BK253" s="617"/>
      <c r="BL253" s="617"/>
      <c r="BM253" s="617"/>
      <c r="BN253" s="617"/>
      <c r="BO253" s="617"/>
      <c r="BQ253" s="582"/>
      <c r="BR253" s="581" t="str">
        <f t="shared" si="146"/>
        <v/>
      </c>
      <c r="BS253" s="581" t="str">
        <f t="shared" si="131"/>
        <v/>
      </c>
      <c r="BT253" s="581" t="str">
        <f t="shared" si="132"/>
        <v/>
      </c>
      <c r="BU253" s="581" t="str">
        <f t="shared" si="133"/>
        <v/>
      </c>
      <c r="BV253" s="581" t="str">
        <f t="shared" si="134"/>
        <v/>
      </c>
      <c r="BW253" s="581" t="str">
        <f t="shared" si="135"/>
        <v/>
      </c>
      <c r="BX253" s="581" t="str">
        <f t="shared" si="136"/>
        <v/>
      </c>
      <c r="BY253" s="581" t="str">
        <f t="shared" si="137"/>
        <v/>
      </c>
      <c r="BZ253"/>
      <c r="CA253"/>
      <c r="CB253" s="920">
        <f t="shared" si="138"/>
        <v>0</v>
      </c>
      <c r="CC253" s="920">
        <f t="shared" si="139"/>
        <v>0</v>
      </c>
      <c r="CD253" s="920">
        <f t="shared" si="140"/>
        <v>0</v>
      </c>
      <c r="CE253" s="920">
        <f t="shared" si="140"/>
        <v>0</v>
      </c>
      <c r="CF253" s="920">
        <f t="shared" si="141"/>
        <v>0</v>
      </c>
      <c r="CG253" s="920">
        <f t="shared" si="142"/>
        <v>0</v>
      </c>
      <c r="CH253" s="920">
        <f t="shared" si="143"/>
        <v>0</v>
      </c>
      <c r="CI253" s="920">
        <f t="shared" si="144"/>
        <v>0</v>
      </c>
    </row>
    <row r="254" spans="1:87" x14ac:dyDescent="0.35">
      <c r="A254" s="2217"/>
      <c r="B254" s="927" t="s">
        <v>418</v>
      </c>
      <c r="C254" s="975"/>
      <c r="D254" s="976">
        <f t="shared" si="147"/>
        <v>0</v>
      </c>
      <c r="E254" s="927">
        <f t="shared" si="147"/>
        <v>0</v>
      </c>
      <c r="F254" s="589"/>
      <c r="G254" s="613"/>
      <c r="H254" s="589"/>
      <c r="I254" s="613"/>
      <c r="J254" s="589"/>
      <c r="K254" s="613"/>
      <c r="L254" s="589"/>
      <c r="M254" s="613"/>
      <c r="N254" s="589"/>
      <c r="O254" s="613"/>
      <c r="P254" s="589"/>
      <c r="Q254" s="613"/>
      <c r="R254" s="589"/>
      <c r="S254" s="613"/>
      <c r="T254" s="589"/>
      <c r="U254" s="613"/>
      <c r="V254" s="589"/>
      <c r="W254" s="613"/>
      <c r="X254" s="589"/>
      <c r="Y254" s="613"/>
      <c r="Z254" s="589"/>
      <c r="AA254" s="613"/>
      <c r="AB254" s="589"/>
      <c r="AC254" s="613"/>
      <c r="AD254" s="589"/>
      <c r="AE254" s="613"/>
      <c r="AF254" s="589"/>
      <c r="AG254" s="613"/>
      <c r="AH254" s="589"/>
      <c r="AI254" s="613"/>
      <c r="AJ254" s="589"/>
      <c r="AK254" s="613"/>
      <c r="AL254" s="589"/>
      <c r="AM254" s="734"/>
      <c r="AN254" s="1030"/>
      <c r="AO254" s="612"/>
      <c r="AP254" s="735"/>
      <c r="AQ254" s="613"/>
      <c r="AR254" s="784"/>
      <c r="AS254" s="589"/>
      <c r="AT254" s="613"/>
      <c r="AU254" s="613"/>
      <c r="AV254" s="613"/>
      <c r="AW254" s="613"/>
      <c r="AX254" s="613"/>
      <c r="AY254" s="617" t="str">
        <f t="shared" si="145"/>
        <v/>
      </c>
      <c r="AZ254" s="617"/>
      <c r="BA254" s="617"/>
      <c r="BB254" s="617"/>
      <c r="BC254" s="617"/>
      <c r="BD254" s="617"/>
      <c r="BE254" s="617"/>
      <c r="BF254" s="617"/>
      <c r="BG254" s="617"/>
      <c r="BH254" s="617"/>
      <c r="BI254" s="617"/>
      <c r="BJ254" s="617"/>
      <c r="BK254" s="617"/>
      <c r="BL254" s="617"/>
      <c r="BM254" s="617"/>
      <c r="BN254" s="617"/>
      <c r="BO254" s="617"/>
      <c r="BQ254" s="582"/>
      <c r="BR254" s="581" t="str">
        <f t="shared" si="146"/>
        <v/>
      </c>
      <c r="BS254" s="581" t="str">
        <f t="shared" si="131"/>
        <v/>
      </c>
      <c r="BT254" s="581" t="str">
        <f t="shared" si="132"/>
        <v/>
      </c>
      <c r="BU254" s="581" t="str">
        <f t="shared" si="133"/>
        <v/>
      </c>
      <c r="BV254" s="581" t="str">
        <f t="shared" si="134"/>
        <v/>
      </c>
      <c r="BW254" s="581" t="str">
        <f t="shared" si="135"/>
        <v/>
      </c>
      <c r="BX254" s="581" t="str">
        <f t="shared" si="136"/>
        <v/>
      </c>
      <c r="BY254" s="581" t="str">
        <f t="shared" si="137"/>
        <v/>
      </c>
      <c r="BZ254"/>
      <c r="CA254"/>
      <c r="CB254" s="920">
        <f t="shared" si="138"/>
        <v>0</v>
      </c>
      <c r="CC254" s="920">
        <f t="shared" si="139"/>
        <v>0</v>
      </c>
      <c r="CD254" s="920">
        <f t="shared" si="140"/>
        <v>0</v>
      </c>
      <c r="CE254" s="920">
        <f t="shared" si="140"/>
        <v>0</v>
      </c>
      <c r="CF254" s="920">
        <f t="shared" si="141"/>
        <v>0</v>
      </c>
      <c r="CG254" s="920">
        <f t="shared" si="142"/>
        <v>0</v>
      </c>
      <c r="CH254" s="920">
        <f t="shared" si="143"/>
        <v>0</v>
      </c>
      <c r="CI254" s="920">
        <f t="shared" si="144"/>
        <v>0</v>
      </c>
    </row>
    <row r="255" spans="1:87" ht="15" customHeight="1" x14ac:dyDescent="0.35">
      <c r="A255" s="2296" t="s">
        <v>452</v>
      </c>
      <c r="B255" s="924" t="s">
        <v>420</v>
      </c>
      <c r="C255" s="977"/>
      <c r="D255" s="926">
        <f>SUM(F255+H255+J255+L255+N255)</f>
        <v>0</v>
      </c>
      <c r="E255" s="924">
        <f>SUM(G255+I255+K255+M255+O255)</f>
        <v>0</v>
      </c>
      <c r="F255" s="576"/>
      <c r="G255" s="756"/>
      <c r="H255" s="576"/>
      <c r="I255" s="756"/>
      <c r="J255" s="576"/>
      <c r="K255" s="756"/>
      <c r="L255" s="576"/>
      <c r="M255" s="756"/>
      <c r="N255" s="576"/>
      <c r="O255" s="756"/>
      <c r="P255" s="978"/>
      <c r="Q255" s="979"/>
      <c r="R255" s="979"/>
      <c r="S255" s="979"/>
      <c r="T255" s="979"/>
      <c r="U255" s="979"/>
      <c r="V255" s="979"/>
      <c r="W255" s="979"/>
      <c r="X255" s="979"/>
      <c r="Y255" s="979"/>
      <c r="Z255" s="979"/>
      <c r="AA255" s="979"/>
      <c r="AB255" s="979"/>
      <c r="AC255" s="979"/>
      <c r="AD255" s="979"/>
      <c r="AE255" s="979"/>
      <c r="AF255" s="979"/>
      <c r="AG255" s="979"/>
      <c r="AH255" s="979"/>
      <c r="AI255" s="979"/>
      <c r="AJ255" s="979"/>
      <c r="AK255" s="979"/>
      <c r="AL255" s="979"/>
      <c r="AM255" s="980"/>
      <c r="AN255" s="1029"/>
      <c r="AO255" s="676"/>
      <c r="AP255" s="721"/>
      <c r="AQ255" s="756"/>
      <c r="AR255" s="981"/>
      <c r="AS255" s="576"/>
      <c r="AT255" s="756"/>
      <c r="AU255" s="756"/>
      <c r="AV255" s="756"/>
      <c r="AW255" s="756"/>
      <c r="AX255" s="756"/>
      <c r="AY255" s="617" t="str">
        <f t="shared" si="145"/>
        <v/>
      </c>
      <c r="AZ255" s="617"/>
      <c r="BA255" s="617"/>
      <c r="BB255" s="617"/>
      <c r="BC255" s="617"/>
      <c r="BD255" s="617"/>
      <c r="BE255" s="617"/>
      <c r="BF255" s="617"/>
      <c r="BG255" s="617"/>
      <c r="BH255" s="617"/>
      <c r="BI255" s="617"/>
      <c r="BJ255" s="617"/>
      <c r="BK255" s="617"/>
      <c r="BL255" s="617"/>
      <c r="BM255" s="617"/>
      <c r="BN255" s="617"/>
      <c r="BO255" s="617"/>
      <c r="BQ255" s="582"/>
      <c r="BR255" s="581" t="str">
        <f>IF(AND(E255&gt;0,AQ255=""), "* No olvide digitar la variable Gestantes. Digite Cero si no tiene.",IF(AQ255&gt;E255,"  * La variable Gestantes No puede ser mayor al Total.",""))</f>
        <v/>
      </c>
      <c r="BS255" s="961"/>
      <c r="BT255" s="581" t="str">
        <f t="shared" si="132"/>
        <v/>
      </c>
      <c r="BU255" s="581" t="str">
        <f t="shared" si="133"/>
        <v/>
      </c>
      <c r="BV255" s="581" t="str">
        <f t="shared" si="134"/>
        <v/>
      </c>
      <c r="BW255" s="581" t="str">
        <f t="shared" si="135"/>
        <v/>
      </c>
      <c r="BX255" s="581" t="str">
        <f t="shared" si="136"/>
        <v/>
      </c>
      <c r="BY255" s="581" t="str">
        <f t="shared" si="137"/>
        <v/>
      </c>
      <c r="BZ255"/>
      <c r="CA255"/>
      <c r="CB255" s="920">
        <f t="shared" si="138"/>
        <v>0</v>
      </c>
      <c r="CC255" s="724"/>
      <c r="CD255" s="920">
        <f t="shared" si="140"/>
        <v>0</v>
      </c>
      <c r="CE255" s="920">
        <f t="shared" si="140"/>
        <v>0</v>
      </c>
      <c r="CF255" s="920">
        <f t="shared" si="141"/>
        <v>0</v>
      </c>
      <c r="CG255" s="920">
        <f t="shared" si="142"/>
        <v>0</v>
      </c>
      <c r="CH255" s="920">
        <f t="shared" si="143"/>
        <v>0</v>
      </c>
      <c r="CI255" s="920">
        <f t="shared" si="144"/>
        <v>0</v>
      </c>
    </row>
    <row r="256" spans="1:87" ht="21.5" x14ac:dyDescent="0.35">
      <c r="A256" s="2308"/>
      <c r="B256" s="953" t="s">
        <v>421</v>
      </c>
      <c r="C256" s="954"/>
      <c r="D256" s="955">
        <f t="shared" ref="D256:E258" si="148">SUM(F256+H256+J256+L256+N256)</f>
        <v>0</v>
      </c>
      <c r="E256" s="953">
        <f t="shared" si="148"/>
        <v>0</v>
      </c>
      <c r="F256" s="584"/>
      <c r="G256" s="606"/>
      <c r="H256" s="584"/>
      <c r="I256" s="606"/>
      <c r="J256" s="584"/>
      <c r="K256" s="606"/>
      <c r="L256" s="584"/>
      <c r="M256" s="606"/>
      <c r="N256" s="584"/>
      <c r="O256" s="606"/>
      <c r="P256" s="982"/>
      <c r="Q256" s="983"/>
      <c r="R256" s="983"/>
      <c r="S256" s="983"/>
      <c r="T256" s="983"/>
      <c r="U256" s="983"/>
      <c r="V256" s="983"/>
      <c r="W256" s="983"/>
      <c r="X256" s="983"/>
      <c r="Y256" s="983"/>
      <c r="Z256" s="983"/>
      <c r="AA256" s="983"/>
      <c r="AB256" s="983"/>
      <c r="AC256" s="983"/>
      <c r="AD256" s="983"/>
      <c r="AE256" s="983"/>
      <c r="AF256" s="983"/>
      <c r="AG256" s="983"/>
      <c r="AH256" s="983"/>
      <c r="AI256" s="983"/>
      <c r="AJ256" s="983"/>
      <c r="AK256" s="983"/>
      <c r="AL256" s="983"/>
      <c r="AM256" s="984"/>
      <c r="AN256" s="879"/>
      <c r="AO256" s="602"/>
      <c r="AP256" s="829"/>
      <c r="AQ256" s="606"/>
      <c r="AR256" s="985"/>
      <c r="AS256" s="584"/>
      <c r="AT256" s="606"/>
      <c r="AU256" s="606"/>
      <c r="AV256" s="606"/>
      <c r="AW256" s="606"/>
      <c r="AX256" s="606"/>
      <c r="AY256" s="617" t="str">
        <f t="shared" si="145"/>
        <v/>
      </c>
      <c r="AZ256" s="617"/>
      <c r="BA256" s="617"/>
      <c r="BB256" s="617"/>
      <c r="BC256" s="617"/>
      <c r="BD256" s="617"/>
      <c r="BE256" s="617"/>
      <c r="BF256" s="617"/>
      <c r="BG256" s="617"/>
      <c r="BH256" s="617"/>
      <c r="BI256" s="617"/>
      <c r="BJ256" s="617"/>
      <c r="BK256" s="617"/>
      <c r="BL256" s="617"/>
      <c r="BM256" s="617"/>
      <c r="BN256" s="617"/>
      <c r="BO256" s="617"/>
      <c r="BQ256" s="582"/>
      <c r="BR256" s="581" t="str">
        <f t="shared" si="146"/>
        <v/>
      </c>
      <c r="BS256" s="961"/>
      <c r="BT256" s="581" t="str">
        <f t="shared" si="132"/>
        <v/>
      </c>
      <c r="BU256" s="581" t="str">
        <f t="shared" si="133"/>
        <v/>
      </c>
      <c r="BV256" s="581" t="str">
        <f t="shared" si="134"/>
        <v/>
      </c>
      <c r="BW256" s="581" t="str">
        <f t="shared" si="135"/>
        <v/>
      </c>
      <c r="BX256" s="581" t="str">
        <f t="shared" si="136"/>
        <v/>
      </c>
      <c r="BY256" s="581" t="str">
        <f t="shared" si="137"/>
        <v/>
      </c>
      <c r="BZ256"/>
      <c r="CA256"/>
      <c r="CB256" s="920">
        <f t="shared" si="138"/>
        <v>0</v>
      </c>
      <c r="CC256" s="724"/>
      <c r="CD256" s="920">
        <f t="shared" si="140"/>
        <v>0</v>
      </c>
      <c r="CE256" s="920">
        <f t="shared" si="140"/>
        <v>0</v>
      </c>
      <c r="CF256" s="920">
        <f t="shared" si="141"/>
        <v>0</v>
      </c>
      <c r="CG256" s="920">
        <f t="shared" si="142"/>
        <v>0</v>
      </c>
      <c r="CH256" s="920">
        <f t="shared" si="143"/>
        <v>0</v>
      </c>
      <c r="CI256" s="920">
        <f t="shared" si="144"/>
        <v>0</v>
      </c>
    </row>
    <row r="257" spans="1:87" ht="21.5" x14ac:dyDescent="0.35">
      <c r="A257" s="2308"/>
      <c r="B257" s="953" t="s">
        <v>422</v>
      </c>
      <c r="C257" s="954"/>
      <c r="D257" s="955">
        <f t="shared" si="148"/>
        <v>0</v>
      </c>
      <c r="E257" s="953">
        <f t="shared" si="148"/>
        <v>0</v>
      </c>
      <c r="F257" s="584"/>
      <c r="G257" s="606"/>
      <c r="H257" s="584"/>
      <c r="I257" s="606"/>
      <c r="J257" s="584"/>
      <c r="K257" s="606"/>
      <c r="L257" s="584"/>
      <c r="M257" s="606"/>
      <c r="N257" s="584"/>
      <c r="O257" s="606"/>
      <c r="P257" s="982"/>
      <c r="Q257" s="983"/>
      <c r="R257" s="983"/>
      <c r="S257" s="983"/>
      <c r="T257" s="983"/>
      <c r="U257" s="983"/>
      <c r="V257" s="983"/>
      <c r="W257" s="983"/>
      <c r="X257" s="983"/>
      <c r="Y257" s="983"/>
      <c r="Z257" s="983"/>
      <c r="AA257" s="983"/>
      <c r="AB257" s="983"/>
      <c r="AC257" s="983"/>
      <c r="AD257" s="983"/>
      <c r="AE257" s="983"/>
      <c r="AF257" s="983"/>
      <c r="AG257" s="983"/>
      <c r="AH257" s="983"/>
      <c r="AI257" s="983"/>
      <c r="AJ257" s="983"/>
      <c r="AK257" s="983"/>
      <c r="AL257" s="983"/>
      <c r="AM257" s="984"/>
      <c r="AN257" s="879"/>
      <c r="AO257" s="602"/>
      <c r="AP257" s="829"/>
      <c r="AQ257" s="606"/>
      <c r="AR257" s="985"/>
      <c r="AS257" s="584"/>
      <c r="AT257" s="606"/>
      <c r="AU257" s="606"/>
      <c r="AV257" s="606"/>
      <c r="AW257" s="606"/>
      <c r="AX257" s="606"/>
      <c r="AY257" s="617" t="str">
        <f t="shared" si="145"/>
        <v/>
      </c>
      <c r="AZ257" s="617"/>
      <c r="BA257" s="617"/>
      <c r="BB257" s="617"/>
      <c r="BC257" s="617"/>
      <c r="BD257" s="617"/>
      <c r="BE257" s="617"/>
      <c r="BF257" s="617"/>
      <c r="BG257" s="617"/>
      <c r="BH257" s="617"/>
      <c r="BI257" s="617"/>
      <c r="BJ257" s="617"/>
      <c r="BK257" s="617"/>
      <c r="BL257" s="617"/>
      <c r="BM257" s="617"/>
      <c r="BN257" s="617"/>
      <c r="BO257" s="617"/>
      <c r="BQ257" s="582"/>
      <c r="BR257" s="581" t="str">
        <f t="shared" si="146"/>
        <v/>
      </c>
      <c r="BS257" s="961"/>
      <c r="BT257" s="581" t="str">
        <f t="shared" si="132"/>
        <v/>
      </c>
      <c r="BU257" s="581" t="str">
        <f t="shared" si="133"/>
        <v/>
      </c>
      <c r="BV257" s="581" t="str">
        <f t="shared" si="134"/>
        <v/>
      </c>
      <c r="BW257" s="581" t="str">
        <f t="shared" si="135"/>
        <v/>
      </c>
      <c r="BX257" s="581" t="str">
        <f t="shared" si="136"/>
        <v/>
      </c>
      <c r="BY257" s="581" t="str">
        <f t="shared" si="137"/>
        <v/>
      </c>
      <c r="BZ257"/>
      <c r="CA257"/>
      <c r="CB257" s="920">
        <f t="shared" si="138"/>
        <v>0</v>
      </c>
      <c r="CC257" s="724"/>
      <c r="CD257" s="920">
        <f t="shared" si="140"/>
        <v>0</v>
      </c>
      <c r="CE257" s="920">
        <f t="shared" si="140"/>
        <v>0</v>
      </c>
      <c r="CF257" s="920">
        <f t="shared" si="141"/>
        <v>0</v>
      </c>
      <c r="CG257" s="920">
        <f t="shared" si="142"/>
        <v>0</v>
      </c>
      <c r="CH257" s="920">
        <f t="shared" si="143"/>
        <v>0</v>
      </c>
      <c r="CI257" s="920">
        <f t="shared" si="144"/>
        <v>0</v>
      </c>
    </row>
    <row r="258" spans="1:87" ht="31.5" x14ac:dyDescent="0.35">
      <c r="A258" s="2217"/>
      <c r="B258" s="927" t="s">
        <v>423</v>
      </c>
      <c r="C258" s="986"/>
      <c r="D258" s="976">
        <f t="shared" si="148"/>
        <v>0</v>
      </c>
      <c r="E258" s="927">
        <f t="shared" si="148"/>
        <v>0</v>
      </c>
      <c r="F258" s="589"/>
      <c r="G258" s="613"/>
      <c r="H258" s="589"/>
      <c r="I258" s="613"/>
      <c r="J258" s="589"/>
      <c r="K258" s="613"/>
      <c r="L258" s="589"/>
      <c r="M258" s="613"/>
      <c r="N258" s="589"/>
      <c r="O258" s="613"/>
      <c r="P258" s="987"/>
      <c r="Q258" s="988"/>
      <c r="R258" s="988"/>
      <c r="S258" s="988"/>
      <c r="T258" s="988"/>
      <c r="U258" s="988"/>
      <c r="V258" s="988"/>
      <c r="W258" s="988"/>
      <c r="X258" s="988"/>
      <c r="Y258" s="988"/>
      <c r="Z258" s="988"/>
      <c r="AA258" s="988"/>
      <c r="AB258" s="988"/>
      <c r="AC258" s="988"/>
      <c r="AD258" s="988"/>
      <c r="AE258" s="988"/>
      <c r="AF258" s="988"/>
      <c r="AG258" s="988"/>
      <c r="AH258" s="988"/>
      <c r="AI258" s="988"/>
      <c r="AJ258" s="988"/>
      <c r="AK258" s="988"/>
      <c r="AL258" s="988"/>
      <c r="AM258" s="989"/>
      <c r="AN258" s="879"/>
      <c r="AO258" s="602"/>
      <c r="AP258" s="592"/>
      <c r="AQ258" s="612"/>
      <c r="AR258" s="737"/>
      <c r="AS258" s="589"/>
      <c r="AT258" s="613"/>
      <c r="AU258" s="613"/>
      <c r="AV258" s="613"/>
      <c r="AW258" s="613"/>
      <c r="AX258" s="613"/>
      <c r="AY258" s="617" t="str">
        <f t="shared" si="145"/>
        <v/>
      </c>
      <c r="AZ258" s="617"/>
      <c r="BA258" s="617"/>
      <c r="BB258" s="617"/>
      <c r="BC258" s="617"/>
      <c r="BD258" s="617"/>
      <c r="BE258" s="617"/>
      <c r="BF258" s="617"/>
      <c r="BG258" s="617"/>
      <c r="BH258" s="617"/>
      <c r="BI258" s="617"/>
      <c r="BJ258" s="617"/>
      <c r="BK258" s="617"/>
      <c r="BL258" s="617"/>
      <c r="BM258" s="617"/>
      <c r="BN258" s="617"/>
      <c r="BO258" s="617"/>
      <c r="BQ258" s="582"/>
      <c r="BR258" s="581" t="str">
        <f t="shared" si="146"/>
        <v/>
      </c>
      <c r="BS258" s="961"/>
      <c r="BT258" s="581" t="str">
        <f t="shared" si="132"/>
        <v/>
      </c>
      <c r="BU258" s="581" t="str">
        <f t="shared" si="133"/>
        <v/>
      </c>
      <c r="BV258" s="581" t="str">
        <f t="shared" si="134"/>
        <v/>
      </c>
      <c r="BW258" s="581" t="str">
        <f t="shared" si="135"/>
        <v/>
      </c>
      <c r="BX258" s="581" t="str">
        <f t="shared" si="136"/>
        <v/>
      </c>
      <c r="BY258" s="581" t="str">
        <f t="shared" si="137"/>
        <v/>
      </c>
      <c r="BZ258"/>
      <c r="CA258"/>
      <c r="CB258" s="920">
        <f t="shared" si="138"/>
        <v>0</v>
      </c>
      <c r="CC258" s="724"/>
      <c r="CD258" s="920">
        <f t="shared" si="140"/>
        <v>0</v>
      </c>
      <c r="CE258" s="920">
        <f t="shared" si="140"/>
        <v>0</v>
      </c>
      <c r="CF258" s="920">
        <f t="shared" si="141"/>
        <v>0</v>
      </c>
      <c r="CG258" s="920">
        <f t="shared" si="142"/>
        <v>0</v>
      </c>
      <c r="CH258" s="920">
        <f t="shared" si="143"/>
        <v>0</v>
      </c>
      <c r="CI258" s="920">
        <f t="shared" si="144"/>
        <v>0</v>
      </c>
    </row>
    <row r="259" spans="1:87" x14ac:dyDescent="0.35">
      <c r="A259" s="2296" t="s">
        <v>453</v>
      </c>
      <c r="B259" s="990" t="s">
        <v>424</v>
      </c>
      <c r="C259" s="991"/>
      <c r="D259" s="950">
        <f t="shared" ref="D259:E277" si="149">SUM(F259+H259+J259+L259+N259+P259+R259+T259+V259+X259+Z259+AB259+AD259+AF259+AH259+AJ259+AL259)</f>
        <v>0</v>
      </c>
      <c r="E259" s="948">
        <f>SUM(G259+I259+K259+M259+O259+Q259+S259+U259+W259+Y259+AA259+AC259+AE259+AG259+AI259+AK259+AM259)</f>
        <v>0</v>
      </c>
      <c r="F259" s="662"/>
      <c r="G259" s="603"/>
      <c r="H259" s="662"/>
      <c r="I259" s="603"/>
      <c r="J259" s="662"/>
      <c r="K259" s="603"/>
      <c r="L259" s="662"/>
      <c r="M259" s="603"/>
      <c r="N259" s="662"/>
      <c r="O259" s="603"/>
      <c r="P259" s="662"/>
      <c r="Q259" s="603"/>
      <c r="R259" s="662"/>
      <c r="S259" s="603"/>
      <c r="T259" s="662"/>
      <c r="U259" s="603"/>
      <c r="V259" s="662"/>
      <c r="W259" s="603"/>
      <c r="X259" s="662"/>
      <c r="Y259" s="603"/>
      <c r="Z259" s="662"/>
      <c r="AA259" s="603"/>
      <c r="AB259" s="662"/>
      <c r="AC259" s="603"/>
      <c r="AD259" s="662"/>
      <c r="AE259" s="603"/>
      <c r="AF259" s="662"/>
      <c r="AG259" s="603"/>
      <c r="AH259" s="662"/>
      <c r="AI259" s="603"/>
      <c r="AJ259" s="662"/>
      <c r="AK259" s="603"/>
      <c r="AL259" s="662"/>
      <c r="AM259" s="579"/>
      <c r="AN259" s="676"/>
      <c r="AO259" s="577"/>
      <c r="AP259" s="579"/>
      <c r="AQ259" s="603"/>
      <c r="AR259" s="603"/>
      <c r="AS259" s="576"/>
      <c r="AT259" s="606"/>
      <c r="AU259" s="606"/>
      <c r="AV259" s="606"/>
      <c r="AW259" s="606"/>
      <c r="AX259" s="606"/>
      <c r="AY259" s="617" t="str">
        <f t="shared" si="145"/>
        <v/>
      </c>
      <c r="AZ259" s="617"/>
      <c r="BA259" s="617"/>
      <c r="BB259" s="617"/>
      <c r="BC259" s="617"/>
      <c r="BD259" s="617"/>
      <c r="BE259" s="617"/>
      <c r="BF259" s="617"/>
      <c r="BG259" s="617"/>
      <c r="BH259" s="617"/>
      <c r="BI259" s="617"/>
      <c r="BJ259" s="617"/>
      <c r="BK259" s="617"/>
      <c r="BL259" s="617"/>
      <c r="BM259" s="617"/>
      <c r="BN259" s="617"/>
      <c r="BO259" s="617"/>
      <c r="BQ259" s="582"/>
      <c r="BR259" s="581" t="str">
        <f t="shared" si="146"/>
        <v/>
      </c>
      <c r="BS259" s="581" t="str">
        <f t="shared" si="131"/>
        <v/>
      </c>
      <c r="BT259" s="581" t="str">
        <f t="shared" si="132"/>
        <v/>
      </c>
      <c r="BU259" s="581" t="str">
        <f t="shared" si="133"/>
        <v/>
      </c>
      <c r="BV259" s="581" t="str">
        <f t="shared" si="134"/>
        <v/>
      </c>
      <c r="BW259" s="581" t="str">
        <f t="shared" si="135"/>
        <v/>
      </c>
      <c r="BX259" s="581" t="str">
        <f t="shared" si="136"/>
        <v/>
      </c>
      <c r="BY259" s="581" t="str">
        <f t="shared" si="137"/>
        <v/>
      </c>
      <c r="BZ259"/>
      <c r="CA259"/>
      <c r="CB259" s="920">
        <f t="shared" si="138"/>
        <v>0</v>
      </c>
      <c r="CC259" s="920">
        <f t="shared" si="139"/>
        <v>0</v>
      </c>
      <c r="CD259" s="920">
        <f t="shared" si="140"/>
        <v>0</v>
      </c>
      <c r="CE259" s="920">
        <f t="shared" si="140"/>
        <v>0</v>
      </c>
      <c r="CF259" s="920">
        <f t="shared" si="141"/>
        <v>0</v>
      </c>
      <c r="CG259" s="920">
        <f t="shared" si="142"/>
        <v>0</v>
      </c>
      <c r="CH259" s="920">
        <f t="shared" si="143"/>
        <v>0</v>
      </c>
      <c r="CI259" s="920">
        <f t="shared" si="144"/>
        <v>0</v>
      </c>
    </row>
    <row r="260" spans="1:87" x14ac:dyDescent="0.35">
      <c r="A260" s="2308"/>
      <c r="B260" s="992" t="s">
        <v>425</v>
      </c>
      <c r="C260" s="993"/>
      <c r="D260" s="955">
        <f t="shared" si="149"/>
        <v>0</v>
      </c>
      <c r="E260" s="953">
        <f t="shared" si="149"/>
        <v>0</v>
      </c>
      <c r="F260" s="584"/>
      <c r="G260" s="606"/>
      <c r="H260" s="584"/>
      <c r="I260" s="606"/>
      <c r="J260" s="584"/>
      <c r="K260" s="606"/>
      <c r="L260" s="584"/>
      <c r="M260" s="606"/>
      <c r="N260" s="584"/>
      <c r="O260" s="606"/>
      <c r="P260" s="584"/>
      <c r="Q260" s="606"/>
      <c r="R260" s="584"/>
      <c r="S260" s="606"/>
      <c r="T260" s="584"/>
      <c r="U260" s="606"/>
      <c r="V260" s="584"/>
      <c r="W260" s="606"/>
      <c r="X260" s="584"/>
      <c r="Y260" s="606"/>
      <c r="Z260" s="584"/>
      <c r="AA260" s="606"/>
      <c r="AB260" s="584"/>
      <c r="AC260" s="606"/>
      <c r="AD260" s="584"/>
      <c r="AE260" s="606"/>
      <c r="AF260" s="584"/>
      <c r="AG260" s="606"/>
      <c r="AH260" s="584"/>
      <c r="AI260" s="606"/>
      <c r="AJ260" s="584"/>
      <c r="AK260" s="606"/>
      <c r="AL260" s="584"/>
      <c r="AM260" s="587"/>
      <c r="AN260" s="605"/>
      <c r="AO260" s="585"/>
      <c r="AP260" s="587"/>
      <c r="AQ260" s="606"/>
      <c r="AR260" s="606"/>
      <c r="AS260" s="584"/>
      <c r="AT260" s="606"/>
      <c r="AU260" s="606"/>
      <c r="AV260" s="606"/>
      <c r="AW260" s="606"/>
      <c r="AX260" s="606"/>
      <c r="AY260" s="617" t="str">
        <f t="shared" si="145"/>
        <v/>
      </c>
      <c r="AZ260" s="617"/>
      <c r="BA260" s="617"/>
      <c r="BB260" s="617"/>
      <c r="BC260" s="617"/>
      <c r="BD260" s="617"/>
      <c r="BE260" s="617"/>
      <c r="BF260" s="617"/>
      <c r="BG260" s="617"/>
      <c r="BH260" s="617"/>
      <c r="BI260" s="617"/>
      <c r="BJ260" s="617"/>
      <c r="BK260" s="617"/>
      <c r="BL260" s="617"/>
      <c r="BM260" s="617"/>
      <c r="BN260" s="617"/>
      <c r="BO260" s="617"/>
      <c r="BQ260" s="582"/>
      <c r="BR260" s="581" t="str">
        <f t="shared" si="146"/>
        <v/>
      </c>
      <c r="BS260" s="581" t="str">
        <f t="shared" si="131"/>
        <v/>
      </c>
      <c r="BT260" s="581" t="str">
        <f t="shared" si="132"/>
        <v/>
      </c>
      <c r="BU260" s="581" t="str">
        <f t="shared" si="133"/>
        <v/>
      </c>
      <c r="BV260" s="581" t="str">
        <f t="shared" si="134"/>
        <v/>
      </c>
      <c r="BW260" s="581" t="str">
        <f t="shared" si="135"/>
        <v/>
      </c>
      <c r="BX260" s="581" t="str">
        <f t="shared" si="136"/>
        <v/>
      </c>
      <c r="BY260" s="581" t="str">
        <f t="shared" si="137"/>
        <v/>
      </c>
      <c r="BZ260"/>
      <c r="CA260"/>
      <c r="CB260" s="920">
        <f t="shared" si="138"/>
        <v>0</v>
      </c>
      <c r="CC260" s="920">
        <f t="shared" si="139"/>
        <v>0</v>
      </c>
      <c r="CD260" s="920">
        <f t="shared" si="140"/>
        <v>0</v>
      </c>
      <c r="CE260" s="920">
        <f t="shared" si="140"/>
        <v>0</v>
      </c>
      <c r="CF260" s="920">
        <f t="shared" si="141"/>
        <v>0</v>
      </c>
      <c r="CG260" s="920">
        <f t="shared" si="142"/>
        <v>0</v>
      </c>
      <c r="CH260" s="920">
        <f t="shared" si="143"/>
        <v>0</v>
      </c>
      <c r="CI260" s="920">
        <f t="shared" si="144"/>
        <v>0</v>
      </c>
    </row>
    <row r="261" spans="1:87" x14ac:dyDescent="0.35">
      <c r="A261" s="2308"/>
      <c r="B261" s="958" t="s">
        <v>426</v>
      </c>
      <c r="C261" s="994"/>
      <c r="D261" s="955">
        <f t="shared" si="149"/>
        <v>0</v>
      </c>
      <c r="E261" s="953">
        <f t="shared" si="149"/>
        <v>0</v>
      </c>
      <c r="F261" s="584"/>
      <c r="G261" s="606"/>
      <c r="H261" s="584"/>
      <c r="I261" s="606"/>
      <c r="J261" s="584"/>
      <c r="K261" s="606"/>
      <c r="L261" s="584"/>
      <c r="M261" s="606"/>
      <c r="N261" s="584"/>
      <c r="O261" s="606"/>
      <c r="P261" s="584"/>
      <c r="Q261" s="606"/>
      <c r="R261" s="584"/>
      <c r="S261" s="606"/>
      <c r="T261" s="584"/>
      <c r="U261" s="606"/>
      <c r="V261" s="584"/>
      <c r="W261" s="606"/>
      <c r="X261" s="584"/>
      <c r="Y261" s="606"/>
      <c r="Z261" s="584"/>
      <c r="AA261" s="606"/>
      <c r="AB261" s="584"/>
      <c r="AC261" s="606"/>
      <c r="AD261" s="584"/>
      <c r="AE261" s="606"/>
      <c r="AF261" s="584"/>
      <c r="AG261" s="606"/>
      <c r="AH261" s="584"/>
      <c r="AI261" s="606"/>
      <c r="AJ261" s="584"/>
      <c r="AK261" s="606"/>
      <c r="AL261" s="584"/>
      <c r="AM261" s="587"/>
      <c r="AN261" s="605"/>
      <c r="AO261" s="585"/>
      <c r="AP261" s="587"/>
      <c r="AQ261" s="606"/>
      <c r="AR261" s="606"/>
      <c r="AS261" s="584"/>
      <c r="AT261" s="606"/>
      <c r="AU261" s="606"/>
      <c r="AV261" s="606"/>
      <c r="AW261" s="606"/>
      <c r="AX261" s="606"/>
      <c r="AY261" s="617" t="str">
        <f t="shared" si="145"/>
        <v/>
      </c>
      <c r="AZ261" s="617"/>
      <c r="BA261" s="617"/>
      <c r="BB261" s="617"/>
      <c r="BC261" s="617"/>
      <c r="BD261" s="617"/>
      <c r="BE261" s="617"/>
      <c r="BF261" s="617"/>
      <c r="BG261" s="617"/>
      <c r="BH261" s="617"/>
      <c r="BI261" s="617"/>
      <c r="BJ261" s="617"/>
      <c r="BK261" s="617"/>
      <c r="BL261" s="617"/>
      <c r="BM261" s="617"/>
      <c r="BN261" s="617"/>
      <c r="BO261" s="617"/>
      <c r="BQ261" s="582"/>
      <c r="BR261" s="581" t="str">
        <f t="shared" si="146"/>
        <v/>
      </c>
      <c r="BS261" s="581" t="str">
        <f t="shared" si="131"/>
        <v/>
      </c>
      <c r="BT261" s="581" t="str">
        <f t="shared" si="132"/>
        <v/>
      </c>
      <c r="BU261" s="581" t="str">
        <f t="shared" si="133"/>
        <v/>
      </c>
      <c r="BV261" s="581" t="str">
        <f t="shared" si="134"/>
        <v/>
      </c>
      <c r="BW261" s="581" t="str">
        <f t="shared" si="135"/>
        <v/>
      </c>
      <c r="BX261" s="581" t="str">
        <f t="shared" si="136"/>
        <v/>
      </c>
      <c r="BY261" s="581" t="str">
        <f t="shared" si="137"/>
        <v/>
      </c>
      <c r="BZ261"/>
      <c r="CA261"/>
      <c r="CB261" s="920">
        <f t="shared" si="138"/>
        <v>0</v>
      </c>
      <c r="CC261" s="920">
        <f t="shared" si="139"/>
        <v>0</v>
      </c>
      <c r="CD261" s="920">
        <f t="shared" si="140"/>
        <v>0</v>
      </c>
      <c r="CE261" s="920">
        <f t="shared" si="140"/>
        <v>0</v>
      </c>
      <c r="CF261" s="920">
        <f t="shared" si="141"/>
        <v>0</v>
      </c>
      <c r="CG261" s="920">
        <f t="shared" si="142"/>
        <v>0</v>
      </c>
      <c r="CH261" s="920">
        <f t="shared" si="143"/>
        <v>0</v>
      </c>
      <c r="CI261" s="920">
        <f t="shared" si="144"/>
        <v>0</v>
      </c>
    </row>
    <row r="262" spans="1:87" x14ac:dyDescent="0.35">
      <c r="A262" s="2308"/>
      <c r="B262" s="958" t="s">
        <v>427</v>
      </c>
      <c r="C262" s="994"/>
      <c r="D262" s="950">
        <f t="shared" si="149"/>
        <v>0</v>
      </c>
      <c r="E262" s="948">
        <f t="shared" si="149"/>
        <v>0</v>
      </c>
      <c r="F262" s="584"/>
      <c r="G262" s="606"/>
      <c r="H262" s="584"/>
      <c r="I262" s="606"/>
      <c r="J262" s="584"/>
      <c r="K262" s="606"/>
      <c r="L262" s="584"/>
      <c r="M262" s="606"/>
      <c r="N262" s="584"/>
      <c r="O262" s="606"/>
      <c r="P262" s="584"/>
      <c r="Q262" s="606"/>
      <c r="R262" s="584"/>
      <c r="S262" s="606"/>
      <c r="T262" s="584"/>
      <c r="U262" s="606"/>
      <c r="V262" s="584"/>
      <c r="W262" s="606"/>
      <c r="X262" s="584"/>
      <c r="Y262" s="606"/>
      <c r="Z262" s="584"/>
      <c r="AA262" s="606"/>
      <c r="AB262" s="584"/>
      <c r="AC262" s="606"/>
      <c r="AD262" s="584"/>
      <c r="AE262" s="606"/>
      <c r="AF262" s="584"/>
      <c r="AG262" s="606"/>
      <c r="AH262" s="584"/>
      <c r="AI262" s="606"/>
      <c r="AJ262" s="584"/>
      <c r="AK262" s="606"/>
      <c r="AL262" s="584"/>
      <c r="AM262" s="587"/>
      <c r="AN262" s="605"/>
      <c r="AO262" s="585"/>
      <c r="AP262" s="587"/>
      <c r="AQ262" s="606"/>
      <c r="AR262" s="606"/>
      <c r="AS262" s="584"/>
      <c r="AT262" s="606"/>
      <c r="AU262" s="606"/>
      <c r="AV262" s="606"/>
      <c r="AW262" s="606"/>
      <c r="AX262" s="606"/>
      <c r="AY262" s="617" t="str">
        <f t="shared" si="145"/>
        <v/>
      </c>
      <c r="AZ262" s="617"/>
      <c r="BA262" s="617"/>
      <c r="BB262" s="617"/>
      <c r="BC262" s="617"/>
      <c r="BD262" s="617"/>
      <c r="BE262" s="617"/>
      <c r="BF262" s="617"/>
      <c r="BG262" s="617"/>
      <c r="BH262" s="617"/>
      <c r="BI262" s="617"/>
      <c r="BJ262" s="617"/>
      <c r="BK262" s="617"/>
      <c r="BL262" s="617"/>
      <c r="BM262" s="617"/>
      <c r="BN262" s="617"/>
      <c r="BO262" s="617"/>
      <c r="BQ262" s="582"/>
      <c r="BR262" s="581" t="str">
        <f t="shared" si="146"/>
        <v/>
      </c>
      <c r="BS262" s="581" t="str">
        <f t="shared" si="131"/>
        <v/>
      </c>
      <c r="BT262" s="581" t="str">
        <f t="shared" si="132"/>
        <v/>
      </c>
      <c r="BU262" s="581" t="str">
        <f t="shared" si="133"/>
        <v/>
      </c>
      <c r="BV262" s="581" t="str">
        <f t="shared" si="134"/>
        <v/>
      </c>
      <c r="BW262" s="581" t="str">
        <f t="shared" si="135"/>
        <v/>
      </c>
      <c r="BX262" s="581" t="str">
        <f t="shared" si="136"/>
        <v/>
      </c>
      <c r="BY262" s="581" t="str">
        <f t="shared" si="137"/>
        <v/>
      </c>
      <c r="BZ262"/>
      <c r="CA262"/>
      <c r="CB262" s="920">
        <f t="shared" si="138"/>
        <v>0</v>
      </c>
      <c r="CC262" s="920">
        <f t="shared" si="139"/>
        <v>0</v>
      </c>
      <c r="CD262" s="920">
        <f t="shared" si="140"/>
        <v>0</v>
      </c>
      <c r="CE262" s="920">
        <f t="shared" si="140"/>
        <v>0</v>
      </c>
      <c r="CF262" s="920">
        <f t="shared" si="141"/>
        <v>0</v>
      </c>
      <c r="CG262" s="920">
        <f t="shared" si="142"/>
        <v>0</v>
      </c>
      <c r="CH262" s="920">
        <f t="shared" si="143"/>
        <v>0</v>
      </c>
      <c r="CI262" s="920">
        <f t="shared" si="144"/>
        <v>0</v>
      </c>
    </row>
    <row r="263" spans="1:87" x14ac:dyDescent="0.35">
      <c r="A263" s="2217"/>
      <c r="B263" s="995" t="s">
        <v>428</v>
      </c>
      <c r="C263" s="996"/>
      <c r="D263" s="941">
        <f t="shared" si="149"/>
        <v>0</v>
      </c>
      <c r="E263" s="914">
        <f t="shared" si="149"/>
        <v>0</v>
      </c>
      <c r="F263" s="584"/>
      <c r="G263" s="606"/>
      <c r="H263" s="584"/>
      <c r="I263" s="606"/>
      <c r="J263" s="584"/>
      <c r="K263" s="606"/>
      <c r="L263" s="584"/>
      <c r="M263" s="606"/>
      <c r="N263" s="584"/>
      <c r="O263" s="606"/>
      <c r="P263" s="584"/>
      <c r="Q263" s="606"/>
      <c r="R263" s="584"/>
      <c r="S263" s="606"/>
      <c r="T263" s="584"/>
      <c r="U263" s="606"/>
      <c r="V263" s="584"/>
      <c r="W263" s="606"/>
      <c r="X263" s="584"/>
      <c r="Y263" s="606"/>
      <c r="Z263" s="584"/>
      <c r="AA263" s="606"/>
      <c r="AB263" s="584"/>
      <c r="AC263" s="606"/>
      <c r="AD263" s="584"/>
      <c r="AE263" s="606"/>
      <c r="AF263" s="584"/>
      <c r="AG263" s="606"/>
      <c r="AH263" s="584"/>
      <c r="AI263" s="606"/>
      <c r="AJ263" s="584"/>
      <c r="AK263" s="606"/>
      <c r="AL263" s="589"/>
      <c r="AM263" s="592"/>
      <c r="AN263" s="612"/>
      <c r="AO263" s="590"/>
      <c r="AP263" s="592"/>
      <c r="AQ263" s="613"/>
      <c r="AR263" s="613"/>
      <c r="AS263" s="584"/>
      <c r="AT263" s="606"/>
      <c r="AU263" s="606"/>
      <c r="AV263" s="606"/>
      <c r="AW263" s="606"/>
      <c r="AX263" s="606"/>
      <c r="AY263" s="617" t="str">
        <f t="shared" si="145"/>
        <v/>
      </c>
      <c r="AZ263" s="617"/>
      <c r="BA263" s="617"/>
      <c r="BB263" s="617"/>
      <c r="BC263" s="617"/>
      <c r="BD263" s="617"/>
      <c r="BE263" s="617"/>
      <c r="BF263" s="617"/>
      <c r="BG263" s="617"/>
      <c r="BH263" s="617"/>
      <c r="BI263" s="617"/>
      <c r="BJ263" s="617"/>
      <c r="BK263" s="617"/>
      <c r="BL263" s="617"/>
      <c r="BM263" s="617"/>
      <c r="BN263" s="617"/>
      <c r="BO263" s="617"/>
      <c r="BQ263" s="582"/>
      <c r="BR263" s="581" t="str">
        <f t="shared" si="146"/>
        <v/>
      </c>
      <c r="BS263" s="581" t="str">
        <f t="shared" si="131"/>
        <v/>
      </c>
      <c r="BT263" s="581" t="str">
        <f t="shared" si="132"/>
        <v/>
      </c>
      <c r="BU263" s="581" t="str">
        <f t="shared" si="133"/>
        <v/>
      </c>
      <c r="BV263" s="581" t="str">
        <f t="shared" si="134"/>
        <v/>
      </c>
      <c r="BW263" s="581" t="str">
        <f t="shared" si="135"/>
        <v/>
      </c>
      <c r="BX263" s="581" t="str">
        <f t="shared" si="136"/>
        <v/>
      </c>
      <c r="BY263" s="581" t="str">
        <f t="shared" si="137"/>
        <v/>
      </c>
      <c r="BZ263"/>
      <c r="CA263"/>
      <c r="CB263" s="920">
        <f t="shared" si="138"/>
        <v>0</v>
      </c>
      <c r="CC263" s="920">
        <f t="shared" si="139"/>
        <v>0</v>
      </c>
      <c r="CD263" s="920">
        <f t="shared" si="140"/>
        <v>0</v>
      </c>
      <c r="CE263" s="920">
        <f t="shared" si="140"/>
        <v>0</v>
      </c>
      <c r="CF263" s="920">
        <f t="shared" si="141"/>
        <v>0</v>
      </c>
      <c r="CG263" s="920">
        <f t="shared" si="142"/>
        <v>0</v>
      </c>
      <c r="CH263" s="920">
        <f t="shared" si="143"/>
        <v>0</v>
      </c>
      <c r="CI263" s="920">
        <f t="shared" si="144"/>
        <v>0</v>
      </c>
    </row>
    <row r="264" spans="1:87" ht="15" customHeight="1" x14ac:dyDescent="0.35">
      <c r="A264" s="2296" t="s">
        <v>429</v>
      </c>
      <c r="B264" s="969" t="s">
        <v>430</v>
      </c>
      <c r="C264" s="949"/>
      <c r="D264" s="926">
        <f t="shared" si="149"/>
        <v>0</v>
      </c>
      <c r="E264" s="924">
        <f t="shared" si="149"/>
        <v>0</v>
      </c>
      <c r="F264" s="576"/>
      <c r="G264" s="756"/>
      <c r="H264" s="576"/>
      <c r="I264" s="756"/>
      <c r="J264" s="576"/>
      <c r="K264" s="756"/>
      <c r="L264" s="576"/>
      <c r="M264" s="756"/>
      <c r="N264" s="576"/>
      <c r="O264" s="756"/>
      <c r="P264" s="576"/>
      <c r="Q264" s="756"/>
      <c r="R264" s="576"/>
      <c r="S264" s="756"/>
      <c r="T264" s="576"/>
      <c r="U264" s="756"/>
      <c r="V264" s="576"/>
      <c r="W264" s="756"/>
      <c r="X264" s="576"/>
      <c r="Y264" s="756"/>
      <c r="Z264" s="576"/>
      <c r="AA264" s="756"/>
      <c r="AB264" s="576"/>
      <c r="AC264" s="756"/>
      <c r="AD264" s="576"/>
      <c r="AE264" s="756"/>
      <c r="AF264" s="576"/>
      <c r="AG264" s="756"/>
      <c r="AH264" s="576"/>
      <c r="AI264" s="756"/>
      <c r="AJ264" s="576"/>
      <c r="AK264" s="756"/>
      <c r="AL264" s="576"/>
      <c r="AM264" s="720"/>
      <c r="AN264" s="879"/>
      <c r="AO264" s="602"/>
      <c r="AP264" s="829"/>
      <c r="AQ264" s="979"/>
      <c r="AR264" s="998"/>
      <c r="AS264" s="576"/>
      <c r="AT264" s="756"/>
      <c r="AU264" s="756"/>
      <c r="AV264" s="756"/>
      <c r="AW264" s="756"/>
      <c r="AX264" s="756"/>
      <c r="AY264" s="617" t="str">
        <f t="shared" si="145"/>
        <v/>
      </c>
      <c r="AZ264" s="617"/>
      <c r="BA264" s="617"/>
      <c r="BB264" s="617"/>
      <c r="BC264" s="617"/>
      <c r="BD264" s="617"/>
      <c r="BE264" s="617"/>
      <c r="BF264" s="617"/>
      <c r="BG264" s="617"/>
      <c r="BH264" s="617"/>
      <c r="BI264" s="617"/>
      <c r="BJ264" s="617"/>
      <c r="BK264" s="617"/>
      <c r="BL264" s="617"/>
      <c r="BM264" s="617"/>
      <c r="BN264" s="617"/>
      <c r="BO264" s="617"/>
      <c r="BQ264" s="582"/>
      <c r="BR264" s="961"/>
      <c r="BS264" s="961"/>
      <c r="BT264" s="581" t="str">
        <f t="shared" si="132"/>
        <v/>
      </c>
      <c r="BU264" s="581" t="str">
        <f t="shared" si="133"/>
        <v/>
      </c>
      <c r="BV264" s="581" t="str">
        <f t="shared" si="134"/>
        <v/>
      </c>
      <c r="BW264" s="581" t="str">
        <f t="shared" si="135"/>
        <v/>
      </c>
      <c r="BX264" s="581" t="str">
        <f t="shared" si="136"/>
        <v/>
      </c>
      <c r="BY264" s="581" t="str">
        <f t="shared" si="137"/>
        <v/>
      </c>
      <c r="BZ264"/>
      <c r="CA264"/>
      <c r="CB264" s="724"/>
      <c r="CC264" s="724"/>
      <c r="CD264" s="920">
        <f t="shared" si="140"/>
        <v>0</v>
      </c>
      <c r="CE264" s="920">
        <f t="shared" si="140"/>
        <v>0</v>
      </c>
      <c r="CF264" s="920">
        <f t="shared" si="141"/>
        <v>0</v>
      </c>
      <c r="CG264" s="920">
        <f t="shared" si="142"/>
        <v>0</v>
      </c>
      <c r="CH264" s="920">
        <f t="shared" si="143"/>
        <v>0</v>
      </c>
      <c r="CI264" s="920">
        <f t="shared" si="144"/>
        <v>0</v>
      </c>
    </row>
    <row r="265" spans="1:87" x14ac:dyDescent="0.35">
      <c r="A265" s="2308"/>
      <c r="B265" s="958" t="s">
        <v>431</v>
      </c>
      <c r="C265" s="959"/>
      <c r="D265" s="950">
        <f t="shared" si="149"/>
        <v>0</v>
      </c>
      <c r="E265" s="948">
        <f t="shared" si="149"/>
        <v>0</v>
      </c>
      <c r="F265" s="662"/>
      <c r="G265" s="603"/>
      <c r="H265" s="662"/>
      <c r="I265" s="603"/>
      <c r="J265" s="662"/>
      <c r="K265" s="603"/>
      <c r="L265" s="662"/>
      <c r="M265" s="603"/>
      <c r="N265" s="662"/>
      <c r="O265" s="603"/>
      <c r="P265" s="662"/>
      <c r="Q265" s="603"/>
      <c r="R265" s="662"/>
      <c r="S265" s="603"/>
      <c r="T265" s="662"/>
      <c r="U265" s="603"/>
      <c r="V265" s="662"/>
      <c r="W265" s="603"/>
      <c r="X265" s="662"/>
      <c r="Y265" s="603"/>
      <c r="Z265" s="662"/>
      <c r="AA265" s="603"/>
      <c r="AB265" s="662"/>
      <c r="AC265" s="603"/>
      <c r="AD265" s="662"/>
      <c r="AE265" s="603"/>
      <c r="AF265" s="662"/>
      <c r="AG265" s="603"/>
      <c r="AH265" s="662"/>
      <c r="AI265" s="603"/>
      <c r="AJ265" s="662"/>
      <c r="AK265" s="603"/>
      <c r="AL265" s="662"/>
      <c r="AM265" s="878"/>
      <c r="AN265" s="879"/>
      <c r="AO265" s="602"/>
      <c r="AP265" s="829"/>
      <c r="AQ265" s="983"/>
      <c r="AR265" s="1000"/>
      <c r="AS265" s="662"/>
      <c r="AT265" s="603"/>
      <c r="AU265" s="603"/>
      <c r="AV265" s="603"/>
      <c r="AW265" s="603"/>
      <c r="AX265" s="603"/>
      <c r="AY265" s="617" t="str">
        <f t="shared" si="145"/>
        <v/>
      </c>
      <c r="AZ265" s="617"/>
      <c r="BA265" s="617"/>
      <c r="BB265" s="617"/>
      <c r="BC265" s="617"/>
      <c r="BD265" s="617"/>
      <c r="BE265" s="617"/>
      <c r="BF265" s="617"/>
      <c r="BG265" s="617"/>
      <c r="BH265" s="617"/>
      <c r="BI265" s="617"/>
      <c r="BJ265" s="617"/>
      <c r="BK265" s="617"/>
      <c r="BL265" s="617"/>
      <c r="BM265" s="617"/>
      <c r="BN265" s="617"/>
      <c r="BO265" s="617"/>
      <c r="BQ265" s="582"/>
      <c r="BR265" s="961"/>
      <c r="BS265" s="961"/>
      <c r="BT265" s="581" t="str">
        <f t="shared" si="132"/>
        <v/>
      </c>
      <c r="BU265" s="581" t="str">
        <f t="shared" si="133"/>
        <v/>
      </c>
      <c r="BV265" s="581" t="str">
        <f t="shared" si="134"/>
        <v/>
      </c>
      <c r="BW265" s="581" t="str">
        <f t="shared" si="135"/>
        <v/>
      </c>
      <c r="BX265" s="581" t="str">
        <f t="shared" si="136"/>
        <v/>
      </c>
      <c r="BY265" s="581" t="str">
        <f t="shared" si="137"/>
        <v/>
      </c>
      <c r="BZ265"/>
      <c r="CA265"/>
      <c r="CB265" s="724"/>
      <c r="CC265" s="724"/>
      <c r="CD265" s="920">
        <f t="shared" si="140"/>
        <v>0</v>
      </c>
      <c r="CE265" s="920">
        <f t="shared" si="140"/>
        <v>0</v>
      </c>
      <c r="CF265" s="920">
        <f t="shared" si="141"/>
        <v>0</v>
      </c>
      <c r="CG265" s="920">
        <f t="shared" si="142"/>
        <v>0</v>
      </c>
      <c r="CH265" s="920">
        <f t="shared" si="143"/>
        <v>0</v>
      </c>
      <c r="CI265" s="920">
        <f t="shared" si="144"/>
        <v>0</v>
      </c>
    </row>
    <row r="266" spans="1:87" x14ac:dyDescent="0.35">
      <c r="A266" s="2217"/>
      <c r="B266" s="1001" t="s">
        <v>432</v>
      </c>
      <c r="C266" s="1002"/>
      <c r="D266" s="929">
        <f t="shared" si="149"/>
        <v>0</v>
      </c>
      <c r="E266" s="930">
        <f t="shared" si="149"/>
        <v>0</v>
      </c>
      <c r="F266" s="668"/>
      <c r="G266" s="673"/>
      <c r="H266" s="668"/>
      <c r="I266" s="673"/>
      <c r="J266" s="668"/>
      <c r="K266" s="673"/>
      <c r="L266" s="668"/>
      <c r="M266" s="673"/>
      <c r="N266" s="668"/>
      <c r="O266" s="673"/>
      <c r="P266" s="668"/>
      <c r="Q266" s="673"/>
      <c r="R266" s="668"/>
      <c r="S266" s="673"/>
      <c r="T266" s="668"/>
      <c r="U266" s="673"/>
      <c r="V266" s="668"/>
      <c r="W266" s="673"/>
      <c r="X266" s="668"/>
      <c r="Y266" s="673"/>
      <c r="Z266" s="668"/>
      <c r="AA266" s="673"/>
      <c r="AB266" s="668"/>
      <c r="AC266" s="673"/>
      <c r="AD266" s="668"/>
      <c r="AE266" s="673"/>
      <c r="AF266" s="668"/>
      <c r="AG266" s="673"/>
      <c r="AH266" s="668"/>
      <c r="AI266" s="673"/>
      <c r="AJ266" s="668"/>
      <c r="AK266" s="673"/>
      <c r="AL266" s="668"/>
      <c r="AM266" s="931"/>
      <c r="AN266" s="1022"/>
      <c r="AO266" s="679"/>
      <c r="AP266" s="821"/>
      <c r="AQ266" s="988"/>
      <c r="AR266" s="1004"/>
      <c r="AS266" s="668"/>
      <c r="AT266" s="673"/>
      <c r="AU266" s="673"/>
      <c r="AV266" s="673"/>
      <c r="AW266" s="673"/>
      <c r="AX266" s="673"/>
      <c r="AY266" s="617" t="str">
        <f t="shared" si="145"/>
        <v/>
      </c>
      <c r="AZ266" s="617"/>
      <c r="BA266" s="617"/>
      <c r="BB266" s="617"/>
      <c r="BC266" s="617"/>
      <c r="BD266" s="617"/>
      <c r="BE266" s="617"/>
      <c r="BF266" s="617"/>
      <c r="BG266" s="617"/>
      <c r="BH266" s="617"/>
      <c r="BI266" s="617"/>
      <c r="BJ266" s="617"/>
      <c r="BK266" s="617"/>
      <c r="BL266" s="617"/>
      <c r="BM266" s="617"/>
      <c r="BN266" s="617"/>
      <c r="BO266" s="617"/>
      <c r="BQ266" s="582"/>
      <c r="BR266" s="961"/>
      <c r="BS266" s="961"/>
      <c r="BT266" s="581" t="str">
        <f t="shared" si="132"/>
        <v/>
      </c>
      <c r="BU266" s="581" t="str">
        <f t="shared" si="133"/>
        <v/>
      </c>
      <c r="BV266" s="581" t="str">
        <f t="shared" si="134"/>
        <v/>
      </c>
      <c r="BW266" s="581" t="str">
        <f t="shared" si="135"/>
        <v/>
      </c>
      <c r="BX266" s="581" t="str">
        <f t="shared" si="136"/>
        <v/>
      </c>
      <c r="BY266" s="581" t="str">
        <f t="shared" si="137"/>
        <v/>
      </c>
      <c r="BZ266"/>
      <c r="CA266"/>
      <c r="CB266" s="724"/>
      <c r="CC266" s="724"/>
      <c r="CD266" s="920">
        <f t="shared" si="140"/>
        <v>0</v>
      </c>
      <c r="CE266" s="920">
        <f t="shared" si="140"/>
        <v>0</v>
      </c>
      <c r="CF266" s="920">
        <f t="shared" si="141"/>
        <v>0</v>
      </c>
      <c r="CG266" s="920">
        <f t="shared" si="142"/>
        <v>0</v>
      </c>
      <c r="CH266" s="920">
        <f t="shared" si="143"/>
        <v>0</v>
      </c>
      <c r="CI266" s="920">
        <f t="shared" si="144"/>
        <v>0</v>
      </c>
    </row>
    <row r="267" spans="1:87" x14ac:dyDescent="0.35">
      <c r="A267" s="2319" t="s">
        <v>433</v>
      </c>
      <c r="B267" s="2320"/>
      <c r="C267" s="1005"/>
      <c r="D267" s="926">
        <f>SUM(F267+H267+J267+L267+N267+P267+R267+T267+V267+X267+Z267+AB267+AD267+AF267+AH267+AJ267+AL267)</f>
        <v>0</v>
      </c>
      <c r="E267" s="924">
        <f>SUM(G267+I267+K267+M267+O267+Q267+S267+U267+W267+Y267+AA267+AC267+AE267+AG267+AI267+AK267+AM267)</f>
        <v>0</v>
      </c>
      <c r="F267" s="576"/>
      <c r="G267" s="756"/>
      <c r="H267" s="576"/>
      <c r="I267" s="756"/>
      <c r="J267" s="576"/>
      <c r="K267" s="756"/>
      <c r="L267" s="576"/>
      <c r="M267" s="756"/>
      <c r="N267" s="576"/>
      <c r="O267" s="756"/>
      <c r="P267" s="576"/>
      <c r="Q267" s="756"/>
      <c r="R267" s="576"/>
      <c r="S267" s="756"/>
      <c r="T267" s="576"/>
      <c r="U267" s="756"/>
      <c r="V267" s="576"/>
      <c r="W267" s="756"/>
      <c r="X267" s="576"/>
      <c r="Y267" s="756"/>
      <c r="Z267" s="576"/>
      <c r="AA267" s="756"/>
      <c r="AB267" s="576"/>
      <c r="AC267" s="756"/>
      <c r="AD267" s="576"/>
      <c r="AE267" s="756"/>
      <c r="AF267" s="576"/>
      <c r="AG267" s="756"/>
      <c r="AH267" s="576"/>
      <c r="AI267" s="756"/>
      <c r="AJ267" s="576"/>
      <c r="AK267" s="756"/>
      <c r="AL267" s="576"/>
      <c r="AM267" s="720"/>
      <c r="AN267" s="1029"/>
      <c r="AO267" s="676"/>
      <c r="AP267" s="721"/>
      <c r="AQ267" s="756"/>
      <c r="AR267" s="756"/>
      <c r="AS267" s="576"/>
      <c r="AT267" s="756"/>
      <c r="AU267" s="756"/>
      <c r="AV267" s="756"/>
      <c r="AW267" s="756"/>
      <c r="AX267" s="756"/>
      <c r="AY267" s="617" t="str">
        <f t="shared" si="145"/>
        <v/>
      </c>
      <c r="AZ267" s="617"/>
      <c r="BA267" s="617"/>
      <c r="BB267" s="617"/>
      <c r="BC267" s="617"/>
      <c r="BD267" s="617"/>
      <c r="BE267" s="617"/>
      <c r="BF267" s="617"/>
      <c r="BG267" s="617"/>
      <c r="BH267" s="617"/>
      <c r="BI267" s="617"/>
      <c r="BJ267" s="617"/>
      <c r="BK267" s="617"/>
      <c r="BL267" s="617"/>
      <c r="BM267" s="617"/>
      <c r="BN267" s="617"/>
      <c r="BO267" s="617"/>
      <c r="BQ267" s="582"/>
      <c r="BR267" s="581" t="str">
        <f t="shared" si="146"/>
        <v/>
      </c>
      <c r="BS267" s="581" t="str">
        <f t="shared" si="131"/>
        <v/>
      </c>
      <c r="BT267" s="581" t="str">
        <f t="shared" si="132"/>
        <v/>
      </c>
      <c r="BU267" s="581" t="str">
        <f t="shared" si="133"/>
        <v/>
      </c>
      <c r="BV267" s="581" t="str">
        <f t="shared" si="134"/>
        <v/>
      </c>
      <c r="BW267" s="581" t="str">
        <f t="shared" si="135"/>
        <v/>
      </c>
      <c r="BX267" s="581" t="str">
        <f t="shared" si="136"/>
        <v/>
      </c>
      <c r="BY267" s="581" t="str">
        <f t="shared" si="137"/>
        <v/>
      </c>
      <c r="BZ267"/>
      <c r="CA267"/>
      <c r="CB267" s="920">
        <f t="shared" si="138"/>
        <v>0</v>
      </c>
      <c r="CC267" s="920">
        <f t="shared" si="139"/>
        <v>0</v>
      </c>
      <c r="CD267" s="920">
        <f t="shared" si="140"/>
        <v>0</v>
      </c>
      <c r="CE267" s="920">
        <f t="shared" si="140"/>
        <v>0</v>
      </c>
      <c r="CF267" s="920">
        <f t="shared" si="141"/>
        <v>0</v>
      </c>
      <c r="CG267" s="920">
        <f t="shared" si="142"/>
        <v>0</v>
      </c>
      <c r="CH267" s="920">
        <f t="shared" si="143"/>
        <v>0</v>
      </c>
      <c r="CI267" s="920">
        <f t="shared" si="144"/>
        <v>0</v>
      </c>
    </row>
    <row r="268" spans="1:87" x14ac:dyDescent="0.35">
      <c r="A268" s="2321" t="s">
        <v>434</v>
      </c>
      <c r="B268" s="2322"/>
      <c r="C268" s="994"/>
      <c r="D268" s="955">
        <f>SUM(F268+H268+J268+L268+N268+P268+R268+T268+V268+X268+Z268+AB268+AD268+AF268+AH268+AJ268+AL268)</f>
        <v>0</v>
      </c>
      <c r="E268" s="953">
        <f>SUM(G268+I268+K268+M268+O268+Q268+S268+U268+W268+Y268+AA268+AC268+AE268+AG268+AI268+AK268+AM268)</f>
        <v>0</v>
      </c>
      <c r="F268" s="662"/>
      <c r="G268" s="603"/>
      <c r="H268" s="662"/>
      <c r="I268" s="603"/>
      <c r="J268" s="662"/>
      <c r="K268" s="603"/>
      <c r="L268" s="662"/>
      <c r="M268" s="603"/>
      <c r="N268" s="662"/>
      <c r="O268" s="603"/>
      <c r="P268" s="662"/>
      <c r="Q268" s="603"/>
      <c r="R268" s="662"/>
      <c r="S268" s="603"/>
      <c r="T268" s="662"/>
      <c r="U268" s="603"/>
      <c r="V268" s="662"/>
      <c r="W268" s="603"/>
      <c r="X268" s="662"/>
      <c r="Y268" s="603"/>
      <c r="Z268" s="662"/>
      <c r="AA268" s="603"/>
      <c r="AB268" s="662"/>
      <c r="AC268" s="603"/>
      <c r="AD268" s="662"/>
      <c r="AE268" s="603"/>
      <c r="AF268" s="662"/>
      <c r="AG268" s="603"/>
      <c r="AH268" s="662"/>
      <c r="AI268" s="603"/>
      <c r="AJ268" s="662"/>
      <c r="AK268" s="603"/>
      <c r="AL268" s="662"/>
      <c r="AM268" s="878"/>
      <c r="AN268" s="879"/>
      <c r="AO268" s="602"/>
      <c r="AP268" s="829"/>
      <c r="AQ268" s="603"/>
      <c r="AR268" s="603"/>
      <c r="AS268" s="662"/>
      <c r="AT268" s="603"/>
      <c r="AU268" s="603"/>
      <c r="AV268" s="603"/>
      <c r="AW268" s="603"/>
      <c r="AX268" s="603"/>
      <c r="AY268" s="617" t="str">
        <f t="shared" si="145"/>
        <v/>
      </c>
      <c r="AZ268" s="617"/>
      <c r="BA268" s="617"/>
      <c r="BB268" s="617"/>
      <c r="BC268" s="617"/>
      <c r="BD268" s="617"/>
      <c r="BE268" s="617"/>
      <c r="BF268" s="617"/>
      <c r="BG268" s="617"/>
      <c r="BH268" s="617"/>
      <c r="BI268" s="617"/>
      <c r="BJ268" s="617"/>
      <c r="BK268" s="617"/>
      <c r="BL268" s="617"/>
      <c r="BM268" s="617"/>
      <c r="BN268" s="617"/>
      <c r="BO268" s="617"/>
      <c r="BQ268" s="582"/>
      <c r="BR268" s="581" t="str">
        <f t="shared" si="146"/>
        <v/>
      </c>
      <c r="BS268" s="581" t="str">
        <f t="shared" si="131"/>
        <v/>
      </c>
      <c r="BT268" s="581" t="str">
        <f t="shared" si="132"/>
        <v/>
      </c>
      <c r="BU268" s="581" t="str">
        <f t="shared" si="133"/>
        <v/>
      </c>
      <c r="BV268" s="581" t="str">
        <f t="shared" si="134"/>
        <v/>
      </c>
      <c r="BW268" s="581" t="str">
        <f t="shared" si="135"/>
        <v/>
      </c>
      <c r="BX268" s="581" t="str">
        <f t="shared" si="136"/>
        <v/>
      </c>
      <c r="BY268" s="581" t="str">
        <f t="shared" si="137"/>
        <v/>
      </c>
      <c r="BZ268"/>
      <c r="CA268"/>
      <c r="CB268" s="920">
        <f t="shared" si="138"/>
        <v>0</v>
      </c>
      <c r="CC268" s="920">
        <f t="shared" si="139"/>
        <v>0</v>
      </c>
      <c r="CD268" s="920">
        <f t="shared" si="140"/>
        <v>0</v>
      </c>
      <c r="CE268" s="920">
        <f t="shared" si="140"/>
        <v>0</v>
      </c>
      <c r="CF268" s="920">
        <f t="shared" si="141"/>
        <v>0</v>
      </c>
      <c r="CG268" s="920">
        <f t="shared" si="142"/>
        <v>0</v>
      </c>
      <c r="CH268" s="920">
        <f t="shared" si="143"/>
        <v>0</v>
      </c>
      <c r="CI268" s="920">
        <f t="shared" si="144"/>
        <v>0</v>
      </c>
    </row>
    <row r="269" spans="1:87" ht="15" customHeight="1" x14ac:dyDescent="0.35">
      <c r="A269" s="2197" t="s">
        <v>435</v>
      </c>
      <c r="B269" s="2198"/>
      <c r="C269" s="725"/>
      <c r="D269" s="955">
        <f t="shared" si="149"/>
        <v>0</v>
      </c>
      <c r="E269" s="953">
        <f t="shared" si="149"/>
        <v>0</v>
      </c>
      <c r="F269" s="584"/>
      <c r="G269" s="606"/>
      <c r="H269" s="584"/>
      <c r="I269" s="606"/>
      <c r="J269" s="584"/>
      <c r="K269" s="606"/>
      <c r="L269" s="584"/>
      <c r="M269" s="606"/>
      <c r="N269" s="584"/>
      <c r="O269" s="606"/>
      <c r="P269" s="584"/>
      <c r="Q269" s="606"/>
      <c r="R269" s="584"/>
      <c r="S269" s="606"/>
      <c r="T269" s="584"/>
      <c r="U269" s="606"/>
      <c r="V269" s="584"/>
      <c r="W269" s="606"/>
      <c r="X269" s="584"/>
      <c r="Y269" s="606"/>
      <c r="Z269" s="584"/>
      <c r="AA269" s="606"/>
      <c r="AB269" s="584"/>
      <c r="AC269" s="606"/>
      <c r="AD269" s="584"/>
      <c r="AE269" s="606"/>
      <c r="AF269" s="584"/>
      <c r="AG269" s="606"/>
      <c r="AH269" s="584"/>
      <c r="AI269" s="606"/>
      <c r="AJ269" s="584"/>
      <c r="AK269" s="606"/>
      <c r="AL269" s="584"/>
      <c r="AM269" s="728"/>
      <c r="AN269" s="879"/>
      <c r="AO269" s="602"/>
      <c r="AP269" s="829"/>
      <c r="AQ269" s="606"/>
      <c r="AR269" s="731"/>
      <c r="AS269" s="584"/>
      <c r="AT269" s="606"/>
      <c r="AU269" s="606"/>
      <c r="AV269" s="606"/>
      <c r="AW269" s="606"/>
      <c r="AX269" s="606"/>
      <c r="AY269" s="617" t="str">
        <f t="shared" si="145"/>
        <v/>
      </c>
      <c r="AZ269" s="617"/>
      <c r="BA269" s="617"/>
      <c r="BB269" s="617"/>
      <c r="BC269" s="617"/>
      <c r="BD269" s="617"/>
      <c r="BE269" s="617"/>
      <c r="BF269" s="617"/>
      <c r="BG269" s="617"/>
      <c r="BH269" s="617"/>
      <c r="BI269" s="617"/>
      <c r="BJ269" s="617"/>
      <c r="BK269" s="617"/>
      <c r="BL269" s="617"/>
      <c r="BM269" s="617"/>
      <c r="BN269" s="617"/>
      <c r="BO269" s="617"/>
      <c r="BQ269" s="582"/>
      <c r="BR269" s="581" t="str">
        <f t="shared" si="146"/>
        <v/>
      </c>
      <c r="BS269" s="581" t="str">
        <f t="shared" si="131"/>
        <v/>
      </c>
      <c r="BT269" s="581" t="str">
        <f t="shared" si="132"/>
        <v/>
      </c>
      <c r="BU269" s="581" t="str">
        <f t="shared" si="133"/>
        <v/>
      </c>
      <c r="BV269" s="581" t="str">
        <f t="shared" si="134"/>
        <v/>
      </c>
      <c r="BW269" s="581" t="str">
        <f t="shared" si="135"/>
        <v/>
      </c>
      <c r="BX269" s="581" t="str">
        <f t="shared" si="136"/>
        <v/>
      </c>
      <c r="BY269" s="581" t="str">
        <f t="shared" si="137"/>
        <v/>
      </c>
      <c r="BZ269"/>
      <c r="CA269"/>
      <c r="CB269" s="920">
        <f t="shared" si="138"/>
        <v>0</v>
      </c>
      <c r="CC269" s="920">
        <f t="shared" si="139"/>
        <v>0</v>
      </c>
      <c r="CD269" s="920">
        <f t="shared" si="140"/>
        <v>0</v>
      </c>
      <c r="CE269" s="920">
        <f t="shared" si="140"/>
        <v>0</v>
      </c>
      <c r="CF269" s="920">
        <f t="shared" si="141"/>
        <v>0</v>
      </c>
      <c r="CG269" s="920">
        <f t="shared" si="142"/>
        <v>0</v>
      </c>
      <c r="CH269" s="920">
        <f t="shared" si="143"/>
        <v>0</v>
      </c>
      <c r="CI269" s="920">
        <f t="shared" si="144"/>
        <v>0</v>
      </c>
    </row>
    <row r="270" spans="1:87" x14ac:dyDescent="0.35">
      <c r="A270" s="2197" t="s">
        <v>436</v>
      </c>
      <c r="B270" s="2198"/>
      <c r="C270" s="725"/>
      <c r="D270" s="955">
        <f t="shared" si="149"/>
        <v>0</v>
      </c>
      <c r="E270" s="953">
        <f t="shared" si="149"/>
        <v>0</v>
      </c>
      <c r="F270" s="584"/>
      <c r="G270" s="606"/>
      <c r="H270" s="584"/>
      <c r="I270" s="606"/>
      <c r="J270" s="584"/>
      <c r="K270" s="606"/>
      <c r="L270" s="584"/>
      <c r="M270" s="606"/>
      <c r="N270" s="584"/>
      <c r="O270" s="606"/>
      <c r="P270" s="584"/>
      <c r="Q270" s="606"/>
      <c r="R270" s="584"/>
      <c r="S270" s="606"/>
      <c r="T270" s="584"/>
      <c r="U270" s="606"/>
      <c r="V270" s="584"/>
      <c r="W270" s="606"/>
      <c r="X270" s="584"/>
      <c r="Y270" s="606"/>
      <c r="Z270" s="584"/>
      <c r="AA270" s="606"/>
      <c r="AB270" s="584"/>
      <c r="AC270" s="606"/>
      <c r="AD270" s="584"/>
      <c r="AE270" s="606"/>
      <c r="AF270" s="584"/>
      <c r="AG270" s="606"/>
      <c r="AH270" s="584"/>
      <c r="AI270" s="606"/>
      <c r="AJ270" s="584"/>
      <c r="AK270" s="606"/>
      <c r="AL270" s="584"/>
      <c r="AM270" s="728"/>
      <c r="AN270" s="879"/>
      <c r="AO270" s="602"/>
      <c r="AP270" s="829"/>
      <c r="AQ270" s="606"/>
      <c r="AR270" s="731"/>
      <c r="AS270" s="584"/>
      <c r="AT270" s="606"/>
      <c r="AU270" s="606"/>
      <c r="AV270" s="606"/>
      <c r="AW270" s="606"/>
      <c r="AX270" s="606"/>
      <c r="AY270" s="617" t="str">
        <f t="shared" si="145"/>
        <v/>
      </c>
      <c r="AZ270" s="617"/>
      <c r="BA270" s="617"/>
      <c r="BB270" s="617"/>
      <c r="BC270" s="617"/>
      <c r="BD270" s="617"/>
      <c r="BE270" s="617"/>
      <c r="BF270" s="617"/>
      <c r="BG270" s="617"/>
      <c r="BH270" s="617"/>
      <c r="BI270" s="617"/>
      <c r="BJ270" s="617"/>
      <c r="BK270" s="617"/>
      <c r="BL270" s="617"/>
      <c r="BM270" s="617"/>
      <c r="BN270" s="617"/>
      <c r="BO270" s="617"/>
      <c r="BQ270" s="582"/>
      <c r="BR270" s="581" t="str">
        <f t="shared" si="146"/>
        <v/>
      </c>
      <c r="BS270" s="581" t="str">
        <f t="shared" si="131"/>
        <v/>
      </c>
      <c r="BT270" s="581" t="str">
        <f t="shared" si="132"/>
        <v/>
      </c>
      <c r="BU270" s="581" t="str">
        <f t="shared" si="133"/>
        <v/>
      </c>
      <c r="BV270" s="581" t="str">
        <f t="shared" si="134"/>
        <v/>
      </c>
      <c r="BW270" s="581" t="str">
        <f t="shared" si="135"/>
        <v/>
      </c>
      <c r="BX270" s="581" t="str">
        <f t="shared" si="136"/>
        <v/>
      </c>
      <c r="BY270" s="581" t="str">
        <f t="shared" si="137"/>
        <v/>
      </c>
      <c r="BZ270"/>
      <c r="CA270"/>
      <c r="CB270" s="920">
        <f t="shared" si="138"/>
        <v>0</v>
      </c>
      <c r="CC270" s="920">
        <f t="shared" si="139"/>
        <v>0</v>
      </c>
      <c r="CD270" s="920">
        <f t="shared" si="140"/>
        <v>0</v>
      </c>
      <c r="CE270" s="920">
        <f t="shared" si="140"/>
        <v>0</v>
      </c>
      <c r="CF270" s="920">
        <f t="shared" si="141"/>
        <v>0</v>
      </c>
      <c r="CG270" s="920">
        <f t="shared" si="142"/>
        <v>0</v>
      </c>
      <c r="CH270" s="920">
        <f t="shared" si="143"/>
        <v>0</v>
      </c>
      <c r="CI270" s="920">
        <f t="shared" si="144"/>
        <v>0</v>
      </c>
    </row>
    <row r="271" spans="1:87" x14ac:dyDescent="0.35">
      <c r="A271" s="2208" t="s">
        <v>437</v>
      </c>
      <c r="B271" s="2209"/>
      <c r="C271" s="1006"/>
      <c r="D271" s="976">
        <f t="shared" si="149"/>
        <v>0</v>
      </c>
      <c r="E271" s="927">
        <f t="shared" si="149"/>
        <v>0</v>
      </c>
      <c r="F271" s="584"/>
      <c r="G271" s="606"/>
      <c r="H271" s="584"/>
      <c r="I271" s="606"/>
      <c r="J271" s="584"/>
      <c r="K271" s="606"/>
      <c r="L271" s="584"/>
      <c r="M271" s="606"/>
      <c r="N271" s="584"/>
      <c r="O271" s="606"/>
      <c r="P271" s="584"/>
      <c r="Q271" s="606"/>
      <c r="R271" s="584"/>
      <c r="S271" s="606"/>
      <c r="T271" s="584"/>
      <c r="U271" s="606"/>
      <c r="V271" s="584"/>
      <c r="W271" s="606"/>
      <c r="X271" s="584"/>
      <c r="Y271" s="606"/>
      <c r="Z271" s="584"/>
      <c r="AA271" s="606"/>
      <c r="AB271" s="584"/>
      <c r="AC271" s="606"/>
      <c r="AD271" s="584"/>
      <c r="AE271" s="606"/>
      <c r="AF271" s="584"/>
      <c r="AG271" s="606"/>
      <c r="AH271" s="584"/>
      <c r="AI271" s="606"/>
      <c r="AJ271" s="584"/>
      <c r="AK271" s="606"/>
      <c r="AL271" s="584"/>
      <c r="AM271" s="728"/>
      <c r="AN271" s="879"/>
      <c r="AO271" s="602"/>
      <c r="AP271" s="829"/>
      <c r="AQ271" s="606"/>
      <c r="AR271" s="731"/>
      <c r="AS271" s="584"/>
      <c r="AT271" s="606"/>
      <c r="AU271" s="606"/>
      <c r="AV271" s="606"/>
      <c r="AW271" s="606"/>
      <c r="AX271" s="606"/>
      <c r="AY271" s="617" t="str">
        <f t="shared" si="145"/>
        <v/>
      </c>
      <c r="AZ271" s="617"/>
      <c r="BA271" s="617"/>
      <c r="BB271" s="617"/>
      <c r="BC271" s="617"/>
      <c r="BD271" s="617"/>
      <c r="BE271" s="617"/>
      <c r="BF271" s="617"/>
      <c r="BG271" s="617"/>
      <c r="BH271" s="617"/>
      <c r="BI271" s="617"/>
      <c r="BJ271" s="617"/>
      <c r="BK271" s="617"/>
      <c r="BL271" s="617"/>
      <c r="BM271" s="617"/>
      <c r="BN271" s="617"/>
      <c r="BO271" s="617"/>
      <c r="BQ271" s="582"/>
      <c r="BR271" s="581" t="str">
        <f t="shared" si="146"/>
        <v/>
      </c>
      <c r="BS271" s="581" t="str">
        <f t="shared" si="131"/>
        <v/>
      </c>
      <c r="BT271" s="581" t="str">
        <f t="shared" si="132"/>
        <v/>
      </c>
      <c r="BU271" s="581" t="str">
        <f t="shared" si="133"/>
        <v/>
      </c>
      <c r="BV271" s="581" t="str">
        <f t="shared" si="134"/>
        <v/>
      </c>
      <c r="BW271" s="581" t="str">
        <f t="shared" si="135"/>
        <v/>
      </c>
      <c r="BX271" s="581" t="str">
        <f t="shared" si="136"/>
        <v/>
      </c>
      <c r="BY271" s="581" t="str">
        <f t="shared" si="137"/>
        <v/>
      </c>
      <c r="BZ271"/>
      <c r="CA271"/>
      <c r="CB271" s="920">
        <f t="shared" si="138"/>
        <v>0</v>
      </c>
      <c r="CC271" s="920">
        <f t="shared" si="139"/>
        <v>0</v>
      </c>
      <c r="CD271" s="920">
        <f t="shared" si="140"/>
        <v>0</v>
      </c>
      <c r="CE271" s="920">
        <f t="shared" si="140"/>
        <v>0</v>
      </c>
      <c r="CF271" s="920">
        <f t="shared" si="141"/>
        <v>0</v>
      </c>
      <c r="CG271" s="920">
        <f t="shared" si="142"/>
        <v>0</v>
      </c>
      <c r="CH271" s="920">
        <f t="shared" si="143"/>
        <v>0</v>
      </c>
      <c r="CI271" s="920">
        <f t="shared" si="144"/>
        <v>0</v>
      </c>
    </row>
    <row r="272" spans="1:87" ht="15" customHeight="1" x14ac:dyDescent="0.35">
      <c r="A272" s="2296" t="s">
        <v>438</v>
      </c>
      <c r="B272" s="990" t="s">
        <v>439</v>
      </c>
      <c r="C272" s="1007"/>
      <c r="D272" s="950">
        <f t="shared" si="149"/>
        <v>0</v>
      </c>
      <c r="E272" s="948">
        <f t="shared" si="149"/>
        <v>0</v>
      </c>
      <c r="F272" s="775"/>
      <c r="G272" s="610"/>
      <c r="H272" s="775"/>
      <c r="I272" s="610"/>
      <c r="J272" s="775"/>
      <c r="K272" s="610"/>
      <c r="L272" s="775"/>
      <c r="M272" s="610"/>
      <c r="N272" s="775"/>
      <c r="O272" s="610"/>
      <c r="P272" s="775"/>
      <c r="Q272" s="610"/>
      <c r="R272" s="775"/>
      <c r="S272" s="610"/>
      <c r="T272" s="775"/>
      <c r="U272" s="610"/>
      <c r="V272" s="775"/>
      <c r="W272" s="610"/>
      <c r="X272" s="775"/>
      <c r="Y272" s="610"/>
      <c r="Z272" s="775"/>
      <c r="AA272" s="610"/>
      <c r="AB272" s="775"/>
      <c r="AC272" s="610"/>
      <c r="AD272" s="775"/>
      <c r="AE272" s="610"/>
      <c r="AF272" s="775"/>
      <c r="AG272" s="610"/>
      <c r="AH272" s="775"/>
      <c r="AI272" s="610"/>
      <c r="AJ272" s="775"/>
      <c r="AK272" s="610"/>
      <c r="AL272" s="775"/>
      <c r="AM272" s="776"/>
      <c r="AN272" s="879"/>
      <c r="AO272" s="602"/>
      <c r="AP272" s="829"/>
      <c r="AQ272" s="610"/>
      <c r="AR272" s="777"/>
      <c r="AS272" s="775"/>
      <c r="AT272" s="610"/>
      <c r="AU272" s="610"/>
      <c r="AV272" s="610"/>
      <c r="AW272" s="610"/>
      <c r="AX272" s="610"/>
      <c r="AY272" s="617" t="str">
        <f t="shared" si="145"/>
        <v/>
      </c>
      <c r="AZ272" s="617"/>
      <c r="BA272" s="617"/>
      <c r="BB272" s="617"/>
      <c r="BC272" s="617"/>
      <c r="BD272" s="617"/>
      <c r="BE272" s="617"/>
      <c r="BF272" s="617"/>
      <c r="BG272" s="617"/>
      <c r="BH272" s="617"/>
      <c r="BI272" s="617"/>
      <c r="BJ272" s="617"/>
      <c r="BK272" s="617"/>
      <c r="BL272" s="617"/>
      <c r="BM272" s="617"/>
      <c r="BN272" s="617"/>
      <c r="BO272" s="617"/>
      <c r="BQ272" s="582"/>
      <c r="BR272" s="581" t="str">
        <f t="shared" si="146"/>
        <v/>
      </c>
      <c r="BS272" s="581" t="str">
        <f t="shared" si="131"/>
        <v/>
      </c>
      <c r="BT272" s="581" t="str">
        <f t="shared" si="132"/>
        <v/>
      </c>
      <c r="BU272" s="581" t="str">
        <f t="shared" si="133"/>
        <v/>
      </c>
      <c r="BV272" s="581" t="str">
        <f t="shared" si="134"/>
        <v/>
      </c>
      <c r="BW272" s="581" t="str">
        <f t="shared" si="135"/>
        <v/>
      </c>
      <c r="BX272" s="581" t="str">
        <f t="shared" si="136"/>
        <v/>
      </c>
      <c r="BY272" s="581" t="str">
        <f t="shared" si="137"/>
        <v/>
      </c>
      <c r="BZ272"/>
      <c r="CA272"/>
      <c r="CB272" s="920">
        <f t="shared" si="138"/>
        <v>0</v>
      </c>
      <c r="CC272" s="920">
        <f t="shared" si="139"/>
        <v>0</v>
      </c>
      <c r="CD272" s="920">
        <f t="shared" si="140"/>
        <v>0</v>
      </c>
      <c r="CE272" s="920">
        <f t="shared" si="140"/>
        <v>0</v>
      </c>
      <c r="CF272" s="920">
        <f t="shared" si="141"/>
        <v>0</v>
      </c>
      <c r="CG272" s="920">
        <f t="shared" si="142"/>
        <v>0</v>
      </c>
      <c r="CH272" s="920">
        <f t="shared" si="143"/>
        <v>0</v>
      </c>
      <c r="CI272" s="920">
        <f t="shared" si="144"/>
        <v>0</v>
      </c>
    </row>
    <row r="273" spans="1:87" x14ac:dyDescent="0.35">
      <c r="A273" s="2308"/>
      <c r="B273" s="773" t="s">
        <v>440</v>
      </c>
      <c r="C273" s="1012"/>
      <c r="D273" s="955">
        <f t="shared" si="149"/>
        <v>0</v>
      </c>
      <c r="E273" s="953">
        <f t="shared" si="149"/>
        <v>0</v>
      </c>
      <c r="F273" s="775"/>
      <c r="G273" s="610"/>
      <c r="H273" s="775"/>
      <c r="I273" s="610"/>
      <c r="J273" s="775"/>
      <c r="K273" s="610"/>
      <c r="L273" s="775"/>
      <c r="M273" s="610"/>
      <c r="N273" s="775"/>
      <c r="O273" s="610"/>
      <c r="P273" s="775"/>
      <c r="Q273" s="610"/>
      <c r="R273" s="775"/>
      <c r="S273" s="610"/>
      <c r="T273" s="775"/>
      <c r="U273" s="610"/>
      <c r="V273" s="775"/>
      <c r="W273" s="610"/>
      <c r="X273" s="775"/>
      <c r="Y273" s="610"/>
      <c r="Z273" s="775"/>
      <c r="AA273" s="610"/>
      <c r="AB273" s="775"/>
      <c r="AC273" s="610"/>
      <c r="AD273" s="775"/>
      <c r="AE273" s="610"/>
      <c r="AF273" s="775"/>
      <c r="AG273" s="610"/>
      <c r="AH273" s="775"/>
      <c r="AI273" s="610"/>
      <c r="AJ273" s="775"/>
      <c r="AK273" s="610"/>
      <c r="AL273" s="775"/>
      <c r="AM273" s="776"/>
      <c r="AN273" s="879"/>
      <c r="AO273" s="602"/>
      <c r="AP273" s="829"/>
      <c r="AQ273" s="610"/>
      <c r="AR273" s="777"/>
      <c r="AS273" s="775"/>
      <c r="AT273" s="610"/>
      <c r="AU273" s="610"/>
      <c r="AV273" s="610"/>
      <c r="AW273" s="610"/>
      <c r="AX273" s="610"/>
      <c r="AY273" s="617" t="str">
        <f t="shared" si="145"/>
        <v/>
      </c>
      <c r="AZ273" s="617"/>
      <c r="BA273" s="617"/>
      <c r="BB273" s="617"/>
      <c r="BC273" s="617"/>
      <c r="BD273" s="617"/>
      <c r="BE273" s="617"/>
      <c r="BF273" s="617"/>
      <c r="BG273" s="617"/>
      <c r="BH273" s="617"/>
      <c r="BI273" s="617"/>
      <c r="BJ273" s="617"/>
      <c r="BK273" s="617"/>
      <c r="BL273" s="617"/>
      <c r="BM273" s="617"/>
      <c r="BN273" s="617"/>
      <c r="BO273" s="617"/>
      <c r="BQ273" s="582"/>
      <c r="BR273" s="581" t="str">
        <f t="shared" si="146"/>
        <v/>
      </c>
      <c r="BS273" s="581" t="str">
        <f t="shared" si="131"/>
        <v/>
      </c>
      <c r="BT273" s="581" t="str">
        <f t="shared" si="132"/>
        <v/>
      </c>
      <c r="BU273" s="581" t="str">
        <f t="shared" si="133"/>
        <v/>
      </c>
      <c r="BV273" s="581" t="str">
        <f t="shared" si="134"/>
        <v/>
      </c>
      <c r="BW273" s="581" t="str">
        <f t="shared" si="135"/>
        <v/>
      </c>
      <c r="BX273" s="581" t="str">
        <f t="shared" si="136"/>
        <v/>
      </c>
      <c r="BY273" s="581" t="str">
        <f t="shared" si="137"/>
        <v/>
      </c>
      <c r="BZ273"/>
      <c r="CA273"/>
      <c r="CB273" s="920">
        <f t="shared" si="138"/>
        <v>0</v>
      </c>
      <c r="CC273" s="920">
        <f t="shared" si="139"/>
        <v>0</v>
      </c>
      <c r="CD273" s="920">
        <f t="shared" si="140"/>
        <v>0</v>
      </c>
      <c r="CE273" s="920">
        <f t="shared" si="140"/>
        <v>0</v>
      </c>
      <c r="CF273" s="920">
        <f t="shared" si="141"/>
        <v>0</v>
      </c>
      <c r="CG273" s="920">
        <f t="shared" si="142"/>
        <v>0</v>
      </c>
      <c r="CH273" s="920">
        <f t="shared" si="143"/>
        <v>0</v>
      </c>
      <c r="CI273" s="920">
        <f t="shared" si="144"/>
        <v>0</v>
      </c>
    </row>
    <row r="274" spans="1:87" x14ac:dyDescent="0.35">
      <c r="A274" s="2308"/>
      <c r="B274" s="773" t="s">
        <v>441</v>
      </c>
      <c r="C274" s="1014"/>
      <c r="D274" s="955">
        <f t="shared" si="149"/>
        <v>0</v>
      </c>
      <c r="E274" s="953">
        <f t="shared" si="149"/>
        <v>0</v>
      </c>
      <c r="F274" s="775"/>
      <c r="G274" s="610"/>
      <c r="H274" s="775"/>
      <c r="I274" s="610"/>
      <c r="J274" s="775"/>
      <c r="K274" s="610"/>
      <c r="L274" s="775"/>
      <c r="M274" s="610"/>
      <c r="N274" s="775"/>
      <c r="O274" s="610"/>
      <c r="P274" s="775"/>
      <c r="Q274" s="610"/>
      <c r="R274" s="775"/>
      <c r="S274" s="610"/>
      <c r="T274" s="775"/>
      <c r="U274" s="610"/>
      <c r="V274" s="775"/>
      <c r="W274" s="610"/>
      <c r="X274" s="775"/>
      <c r="Y274" s="610"/>
      <c r="Z274" s="775"/>
      <c r="AA274" s="610"/>
      <c r="AB274" s="775"/>
      <c r="AC274" s="610"/>
      <c r="AD274" s="775"/>
      <c r="AE274" s="610"/>
      <c r="AF274" s="775"/>
      <c r="AG274" s="610"/>
      <c r="AH274" s="775"/>
      <c r="AI274" s="610"/>
      <c r="AJ274" s="775"/>
      <c r="AK274" s="610"/>
      <c r="AL274" s="775"/>
      <c r="AM274" s="776"/>
      <c r="AN274" s="879"/>
      <c r="AO274" s="602"/>
      <c r="AP274" s="829"/>
      <c r="AQ274" s="610"/>
      <c r="AR274" s="777"/>
      <c r="AS274" s="775"/>
      <c r="AT274" s="610"/>
      <c r="AU274" s="610"/>
      <c r="AV274" s="610"/>
      <c r="AW274" s="610"/>
      <c r="AX274" s="610"/>
      <c r="AY274" s="617" t="str">
        <f t="shared" si="145"/>
        <v/>
      </c>
      <c r="AZ274" s="617"/>
      <c r="BA274" s="617"/>
      <c r="BB274" s="617"/>
      <c r="BC274" s="617"/>
      <c r="BD274" s="617"/>
      <c r="BE274" s="617"/>
      <c r="BF274" s="617"/>
      <c r="BG274" s="617"/>
      <c r="BH274" s="617"/>
      <c r="BI274" s="617"/>
      <c r="BJ274" s="617"/>
      <c r="BK274" s="617"/>
      <c r="BL274" s="617"/>
      <c r="BM274" s="617"/>
      <c r="BN274" s="617"/>
      <c r="BO274" s="617"/>
      <c r="BQ274" s="582"/>
      <c r="BR274" s="581" t="str">
        <f t="shared" si="146"/>
        <v/>
      </c>
      <c r="BS274" s="581" t="str">
        <f t="shared" si="131"/>
        <v/>
      </c>
      <c r="BT274" s="581" t="str">
        <f t="shared" si="132"/>
        <v/>
      </c>
      <c r="BU274" s="581" t="str">
        <f t="shared" si="133"/>
        <v/>
      </c>
      <c r="BV274" s="581" t="str">
        <f t="shared" si="134"/>
        <v/>
      </c>
      <c r="BW274" s="581" t="str">
        <f t="shared" si="135"/>
        <v/>
      </c>
      <c r="BX274" s="581" t="str">
        <f t="shared" si="136"/>
        <v/>
      </c>
      <c r="BY274" s="581" t="str">
        <f t="shared" si="137"/>
        <v/>
      </c>
      <c r="BZ274"/>
      <c r="CA274"/>
      <c r="CB274" s="920">
        <f t="shared" si="138"/>
        <v>0</v>
      </c>
      <c r="CC274" s="920">
        <f t="shared" si="139"/>
        <v>0</v>
      </c>
      <c r="CD274" s="920">
        <f t="shared" si="140"/>
        <v>0</v>
      </c>
      <c r="CE274" s="920">
        <f t="shared" si="140"/>
        <v>0</v>
      </c>
      <c r="CF274" s="920">
        <f t="shared" si="141"/>
        <v>0</v>
      </c>
      <c r="CG274" s="920">
        <f t="shared" si="142"/>
        <v>0</v>
      </c>
      <c r="CH274" s="920">
        <f t="shared" si="143"/>
        <v>0</v>
      </c>
      <c r="CI274" s="920">
        <f t="shared" si="144"/>
        <v>0</v>
      </c>
    </row>
    <row r="275" spans="1:87" x14ac:dyDescent="0.35">
      <c r="A275" s="2308"/>
      <c r="B275" s="773" t="s">
        <v>442</v>
      </c>
      <c r="C275" s="1014"/>
      <c r="D275" s="955">
        <f t="shared" si="149"/>
        <v>0</v>
      </c>
      <c r="E275" s="953">
        <f t="shared" si="149"/>
        <v>0</v>
      </c>
      <c r="F275" s="775"/>
      <c r="G275" s="610"/>
      <c r="H275" s="775"/>
      <c r="I275" s="610"/>
      <c r="J275" s="775"/>
      <c r="K275" s="610"/>
      <c r="L275" s="775"/>
      <c r="M275" s="610"/>
      <c r="N275" s="775"/>
      <c r="O275" s="610"/>
      <c r="P275" s="775"/>
      <c r="Q275" s="610"/>
      <c r="R275" s="775"/>
      <c r="S275" s="610"/>
      <c r="T275" s="775"/>
      <c r="U275" s="610"/>
      <c r="V275" s="775"/>
      <c r="W275" s="610"/>
      <c r="X275" s="775"/>
      <c r="Y275" s="610"/>
      <c r="Z275" s="775"/>
      <c r="AA275" s="610"/>
      <c r="AB275" s="775"/>
      <c r="AC275" s="610"/>
      <c r="AD275" s="775"/>
      <c r="AE275" s="610"/>
      <c r="AF275" s="775"/>
      <c r="AG275" s="610"/>
      <c r="AH275" s="775"/>
      <c r="AI275" s="610"/>
      <c r="AJ275" s="775"/>
      <c r="AK275" s="610"/>
      <c r="AL275" s="775"/>
      <c r="AM275" s="776"/>
      <c r="AN275" s="879"/>
      <c r="AO275" s="602"/>
      <c r="AP275" s="829"/>
      <c r="AQ275" s="610"/>
      <c r="AR275" s="777"/>
      <c r="AS275" s="775"/>
      <c r="AT275" s="610"/>
      <c r="AU275" s="610"/>
      <c r="AV275" s="610"/>
      <c r="AW275" s="610"/>
      <c r="AX275" s="610"/>
      <c r="AY275" s="617" t="str">
        <f t="shared" si="145"/>
        <v/>
      </c>
      <c r="AZ275" s="617"/>
      <c r="BA275" s="617"/>
      <c r="BB275" s="617"/>
      <c r="BC275" s="617"/>
      <c r="BD275" s="617"/>
      <c r="BE275" s="617"/>
      <c r="BF275" s="617"/>
      <c r="BG275" s="617"/>
      <c r="BH275" s="617"/>
      <c r="BI275" s="617"/>
      <c r="BJ275" s="617"/>
      <c r="BK275" s="617"/>
      <c r="BL275" s="617"/>
      <c r="BM275" s="617"/>
      <c r="BN275" s="617"/>
      <c r="BO275" s="617"/>
      <c r="BQ275" s="582"/>
      <c r="BR275" s="581" t="str">
        <f t="shared" si="146"/>
        <v/>
      </c>
      <c r="BS275" s="581" t="str">
        <f t="shared" si="131"/>
        <v/>
      </c>
      <c r="BT275" s="581" t="str">
        <f t="shared" si="132"/>
        <v/>
      </c>
      <c r="BU275" s="581" t="str">
        <f t="shared" si="133"/>
        <v/>
      </c>
      <c r="BV275" s="581" t="str">
        <f t="shared" si="134"/>
        <v/>
      </c>
      <c r="BW275" s="581" t="str">
        <f t="shared" si="135"/>
        <v/>
      </c>
      <c r="BX275" s="581" t="str">
        <f t="shared" si="136"/>
        <v/>
      </c>
      <c r="BY275" s="581" t="str">
        <f t="shared" si="137"/>
        <v/>
      </c>
      <c r="BZ275"/>
      <c r="CA275"/>
      <c r="CB275" s="920">
        <f t="shared" si="138"/>
        <v>0</v>
      </c>
      <c r="CC275" s="920">
        <f t="shared" si="139"/>
        <v>0</v>
      </c>
      <c r="CD275" s="920">
        <f t="shared" si="140"/>
        <v>0</v>
      </c>
      <c r="CE275" s="920">
        <f t="shared" si="140"/>
        <v>0</v>
      </c>
      <c r="CF275" s="920">
        <f t="shared" si="141"/>
        <v>0</v>
      </c>
      <c r="CG275" s="920">
        <f t="shared" si="142"/>
        <v>0</v>
      </c>
      <c r="CH275" s="920">
        <f t="shared" si="143"/>
        <v>0</v>
      </c>
      <c r="CI275" s="920">
        <f t="shared" si="144"/>
        <v>0</v>
      </c>
    </row>
    <row r="276" spans="1:87" ht="22.5" customHeight="1" x14ac:dyDescent="0.35">
      <c r="A276" s="2217"/>
      <c r="B276" s="1015" t="s">
        <v>443</v>
      </c>
      <c r="C276" s="1014"/>
      <c r="D276" s="976">
        <f t="shared" si="149"/>
        <v>0</v>
      </c>
      <c r="E276" s="927">
        <f t="shared" si="149"/>
        <v>0</v>
      </c>
      <c r="F276" s="589"/>
      <c r="G276" s="613"/>
      <c r="H276" s="589"/>
      <c r="I276" s="613"/>
      <c r="J276" s="589"/>
      <c r="K276" s="613"/>
      <c r="L276" s="589"/>
      <c r="M276" s="613"/>
      <c r="N276" s="589"/>
      <c r="O276" s="613"/>
      <c r="P276" s="589"/>
      <c r="Q276" s="613"/>
      <c r="R276" s="589"/>
      <c r="S276" s="613"/>
      <c r="T276" s="589"/>
      <c r="U276" s="613"/>
      <c r="V276" s="589"/>
      <c r="W276" s="613"/>
      <c r="X276" s="589"/>
      <c r="Y276" s="613"/>
      <c r="Z276" s="589"/>
      <c r="AA276" s="613"/>
      <c r="AB276" s="589"/>
      <c r="AC276" s="613"/>
      <c r="AD276" s="589"/>
      <c r="AE276" s="613"/>
      <c r="AF276" s="589"/>
      <c r="AG276" s="613"/>
      <c r="AH276" s="589"/>
      <c r="AI276" s="613"/>
      <c r="AJ276" s="589"/>
      <c r="AK276" s="613"/>
      <c r="AL276" s="589"/>
      <c r="AM276" s="734"/>
      <c r="AN276" s="1030"/>
      <c r="AO276" s="612"/>
      <c r="AP276" s="735"/>
      <c r="AQ276" s="613"/>
      <c r="AR276" s="784"/>
      <c r="AS276" s="589"/>
      <c r="AT276" s="613"/>
      <c r="AU276" s="613"/>
      <c r="AV276" s="613"/>
      <c r="AW276" s="613"/>
      <c r="AX276" s="613"/>
      <c r="AY276" s="617" t="str">
        <f t="shared" si="145"/>
        <v/>
      </c>
      <c r="AZ276" s="617"/>
      <c r="BA276" s="617"/>
      <c r="BB276" s="617"/>
      <c r="BC276" s="617"/>
      <c r="BD276" s="617"/>
      <c r="BE276" s="617"/>
      <c r="BF276" s="617"/>
      <c r="BG276" s="617"/>
      <c r="BH276" s="617"/>
      <c r="BI276" s="617"/>
      <c r="BJ276" s="617"/>
      <c r="BK276" s="617"/>
      <c r="BL276" s="617"/>
      <c r="BM276" s="617"/>
      <c r="BN276" s="617"/>
      <c r="BO276" s="617"/>
      <c r="BQ276" s="582"/>
      <c r="BR276" s="581" t="str">
        <f t="shared" si="146"/>
        <v/>
      </c>
      <c r="BS276" s="581" t="str">
        <f t="shared" si="131"/>
        <v/>
      </c>
      <c r="BT276" s="581" t="str">
        <f t="shared" si="132"/>
        <v/>
      </c>
      <c r="BU276" s="581" t="str">
        <f t="shared" si="133"/>
        <v/>
      </c>
      <c r="BV276" s="581" t="str">
        <f t="shared" si="134"/>
        <v/>
      </c>
      <c r="BW276" s="581" t="str">
        <f t="shared" si="135"/>
        <v/>
      </c>
      <c r="BX276" s="581" t="str">
        <f t="shared" si="136"/>
        <v/>
      </c>
      <c r="BY276" s="581" t="str">
        <f t="shared" si="137"/>
        <v/>
      </c>
      <c r="BZ276"/>
      <c r="CA276"/>
      <c r="CB276" s="920">
        <f t="shared" si="138"/>
        <v>0</v>
      </c>
      <c r="CC276" s="920">
        <f t="shared" si="139"/>
        <v>0</v>
      </c>
      <c r="CD276" s="920">
        <f t="shared" si="140"/>
        <v>0</v>
      </c>
      <c r="CE276" s="920">
        <f t="shared" si="140"/>
        <v>0</v>
      </c>
      <c r="CF276" s="920">
        <f t="shared" si="141"/>
        <v>0</v>
      </c>
      <c r="CG276" s="920">
        <f t="shared" si="142"/>
        <v>0</v>
      </c>
      <c r="CH276" s="920">
        <f t="shared" si="143"/>
        <v>0</v>
      </c>
      <c r="CI276" s="920">
        <f t="shared" si="144"/>
        <v>0</v>
      </c>
    </row>
    <row r="277" spans="1:87" x14ac:dyDescent="0.35">
      <c r="A277" s="2317" t="s">
        <v>444</v>
      </c>
      <c r="B277" s="2318"/>
      <c r="C277" s="1017"/>
      <c r="D277" s="941">
        <f t="shared" si="149"/>
        <v>0</v>
      </c>
      <c r="E277" s="914">
        <f t="shared" si="149"/>
        <v>0</v>
      </c>
      <c r="F277" s="944"/>
      <c r="G277" s="648"/>
      <c r="H277" s="944"/>
      <c r="I277" s="648"/>
      <c r="J277" s="944"/>
      <c r="K277" s="648"/>
      <c r="L277" s="944"/>
      <c r="M277" s="648"/>
      <c r="N277" s="944"/>
      <c r="O277" s="648"/>
      <c r="P277" s="944"/>
      <c r="Q277" s="648"/>
      <c r="R277" s="944"/>
      <c r="S277" s="648"/>
      <c r="T277" s="944"/>
      <c r="U277" s="648"/>
      <c r="V277" s="944"/>
      <c r="W277" s="648"/>
      <c r="X277" s="944"/>
      <c r="Y277" s="648"/>
      <c r="Z277" s="944"/>
      <c r="AA277" s="648"/>
      <c r="AB277" s="944"/>
      <c r="AC277" s="648"/>
      <c r="AD277" s="944"/>
      <c r="AE277" s="648"/>
      <c r="AF277" s="944"/>
      <c r="AG277" s="648"/>
      <c r="AH277" s="944"/>
      <c r="AI277" s="648"/>
      <c r="AJ277" s="944"/>
      <c r="AK277" s="648"/>
      <c r="AL277" s="944"/>
      <c r="AM277" s="898"/>
      <c r="AN277" s="879"/>
      <c r="AO277" s="602"/>
      <c r="AP277" s="829"/>
      <c r="AQ277" s="648"/>
      <c r="AR277" s="916"/>
      <c r="AS277" s="944"/>
      <c r="AT277" s="648"/>
      <c r="AU277" s="648"/>
      <c r="AV277" s="648"/>
      <c r="AW277" s="648"/>
      <c r="AX277" s="648"/>
      <c r="AY277" s="617" t="str">
        <f t="shared" si="145"/>
        <v/>
      </c>
      <c r="AZ277" s="617"/>
      <c r="BA277" s="617"/>
      <c r="BB277" s="617"/>
      <c r="BC277" s="617"/>
      <c r="BD277" s="617"/>
      <c r="BE277" s="617"/>
      <c r="BF277" s="617"/>
      <c r="BG277" s="617"/>
      <c r="BH277" s="617"/>
      <c r="BI277" s="617"/>
      <c r="BJ277" s="617"/>
      <c r="BK277" s="617"/>
      <c r="BL277" s="617"/>
      <c r="BM277" s="617"/>
      <c r="BN277" s="617"/>
      <c r="BO277" s="617"/>
      <c r="BQ277" s="582"/>
      <c r="BR277" s="581" t="str">
        <f t="shared" si="146"/>
        <v/>
      </c>
      <c r="BS277" s="581" t="str">
        <f t="shared" si="131"/>
        <v/>
      </c>
      <c r="BT277" s="581" t="str">
        <f t="shared" si="132"/>
        <v/>
      </c>
      <c r="BU277" s="581" t="str">
        <f t="shared" si="133"/>
        <v/>
      </c>
      <c r="BV277" s="581" t="str">
        <f t="shared" si="134"/>
        <v/>
      </c>
      <c r="BW277" s="581" t="str">
        <f t="shared" si="135"/>
        <v/>
      </c>
      <c r="BX277" s="581" t="str">
        <f t="shared" si="136"/>
        <v/>
      </c>
      <c r="BY277" s="581" t="str">
        <f t="shared" si="137"/>
        <v/>
      </c>
      <c r="BZ277"/>
      <c r="CA277"/>
      <c r="CB277" s="920">
        <f t="shared" si="138"/>
        <v>0</v>
      </c>
      <c r="CC277" s="920">
        <f t="shared" si="139"/>
        <v>0</v>
      </c>
      <c r="CD277" s="920">
        <f t="shared" si="140"/>
        <v>0</v>
      </c>
      <c r="CE277" s="920">
        <f t="shared" si="140"/>
        <v>0</v>
      </c>
      <c r="CF277" s="920">
        <f t="shared" si="141"/>
        <v>0</v>
      </c>
      <c r="CG277" s="920">
        <f t="shared" si="142"/>
        <v>0</v>
      </c>
      <c r="CH277" s="920">
        <f t="shared" si="143"/>
        <v>0</v>
      </c>
      <c r="CI277" s="920">
        <f t="shared" si="144"/>
        <v>0</v>
      </c>
    </row>
    <row r="278" spans="1:87" x14ac:dyDescent="0.35">
      <c r="A278" s="2195" t="s">
        <v>445</v>
      </c>
      <c r="B278" s="2196"/>
      <c r="C278" s="1006"/>
      <c r="D278" s="976">
        <f>SUM(F278+H278+J278+L278+N278+P278+R278+T278+V278+X278+Z278+AB278+AD278+AF278+AH278+AJ278+AL278)</f>
        <v>0</v>
      </c>
      <c r="E278" s="927">
        <f t="shared" ref="E278" si="150">SUM(G278+I278+K278+M278+O278+Q278+S278+U278+W278+Y278+AA278+AC278+AE278+AG278+AI278+AK278+AM278)</f>
        <v>0</v>
      </c>
      <c r="F278" s="589"/>
      <c r="G278" s="613"/>
      <c r="H278" s="589"/>
      <c r="I278" s="613"/>
      <c r="J278" s="589"/>
      <c r="K278" s="613"/>
      <c r="L278" s="589"/>
      <c r="M278" s="613"/>
      <c r="N278" s="589"/>
      <c r="O278" s="613"/>
      <c r="P278" s="589"/>
      <c r="Q278" s="613"/>
      <c r="R278" s="589"/>
      <c r="S278" s="613"/>
      <c r="T278" s="589"/>
      <c r="U278" s="613"/>
      <c r="V278" s="589"/>
      <c r="W278" s="613"/>
      <c r="X278" s="589"/>
      <c r="Y278" s="613"/>
      <c r="Z278" s="589"/>
      <c r="AA278" s="613"/>
      <c r="AB278" s="589"/>
      <c r="AC278" s="613"/>
      <c r="AD278" s="589"/>
      <c r="AE278" s="613"/>
      <c r="AF278" s="589"/>
      <c r="AG278" s="613"/>
      <c r="AH278" s="589"/>
      <c r="AI278" s="613"/>
      <c r="AJ278" s="589"/>
      <c r="AK278" s="613"/>
      <c r="AL278" s="589"/>
      <c r="AM278" s="734"/>
      <c r="AN278" s="1022"/>
      <c r="AO278" s="679"/>
      <c r="AP278" s="821"/>
      <c r="AQ278" s="1047"/>
      <c r="AR278" s="1019"/>
      <c r="AS278" s="589"/>
      <c r="AT278" s="613"/>
      <c r="AU278" s="613"/>
      <c r="AV278" s="613"/>
      <c r="AW278" s="613"/>
      <c r="AX278" s="613"/>
      <c r="AY278" s="617" t="str">
        <f t="shared" si="145"/>
        <v/>
      </c>
      <c r="AZ278" s="617"/>
      <c r="BA278" s="617"/>
      <c r="BB278" s="617"/>
      <c r="BC278" s="617"/>
      <c r="BD278" s="617"/>
      <c r="BE278" s="617"/>
      <c r="BF278" s="617"/>
      <c r="BG278" s="617"/>
      <c r="BH278" s="617"/>
      <c r="BI278" s="617"/>
      <c r="BJ278" s="617"/>
      <c r="BK278" s="617"/>
      <c r="BL278" s="617"/>
      <c r="BM278" s="617"/>
      <c r="BN278" s="617"/>
      <c r="BO278" s="617"/>
      <c r="BQ278" s="582"/>
      <c r="BR278" s="581" t="str">
        <f t="shared" si="146"/>
        <v/>
      </c>
      <c r="BS278" s="581" t="str">
        <f t="shared" si="131"/>
        <v/>
      </c>
      <c r="BT278" s="581" t="str">
        <f t="shared" si="132"/>
        <v/>
      </c>
      <c r="BU278" s="581" t="str">
        <f t="shared" si="133"/>
        <v/>
      </c>
      <c r="BV278" s="581" t="str">
        <f t="shared" si="134"/>
        <v/>
      </c>
      <c r="BW278" s="581" t="str">
        <f t="shared" si="135"/>
        <v/>
      </c>
      <c r="BX278" s="581" t="str">
        <f t="shared" si="136"/>
        <v/>
      </c>
      <c r="BY278" s="581" t="str">
        <f t="shared" si="137"/>
        <v/>
      </c>
      <c r="BZ278"/>
      <c r="CA278"/>
      <c r="CB278" s="920">
        <f t="shared" si="138"/>
        <v>0</v>
      </c>
      <c r="CC278" s="920">
        <f t="shared" si="139"/>
        <v>0</v>
      </c>
      <c r="CD278" s="920">
        <f t="shared" si="140"/>
        <v>0</v>
      </c>
      <c r="CE278" s="920">
        <f t="shared" si="140"/>
        <v>0</v>
      </c>
      <c r="CF278" s="920">
        <f t="shared" si="141"/>
        <v>0</v>
      </c>
      <c r="CG278" s="920">
        <f t="shared" si="142"/>
        <v>0</v>
      </c>
      <c r="CH278" s="920">
        <f t="shared" si="143"/>
        <v>0</v>
      </c>
      <c r="CI278" s="920">
        <f t="shared" si="144"/>
        <v>0</v>
      </c>
    </row>
    <row r="279" spans="1:87" s="617" customFormat="1" ht="18" customHeight="1" x14ac:dyDescent="0.3">
      <c r="A279" s="594" t="s">
        <v>454</v>
      </c>
      <c r="B279" s="616"/>
      <c r="C279" s="616"/>
      <c r="D279" s="616"/>
      <c r="E279" s="616"/>
      <c r="F279" s="616"/>
      <c r="G279" s="616"/>
      <c r="H279" s="616"/>
      <c r="I279" s="616"/>
      <c r="J279" s="616"/>
      <c r="K279" s="616"/>
      <c r="L279" s="616"/>
      <c r="M279" s="616"/>
      <c r="N279" s="616"/>
      <c r="O279" s="616"/>
      <c r="P279" s="616"/>
      <c r="Q279" s="616"/>
      <c r="R279" s="616"/>
      <c r="S279" s="616"/>
      <c r="T279" s="616"/>
      <c r="U279" s="616"/>
      <c r="V279" s="616"/>
      <c r="W279" s="616"/>
      <c r="X279" s="616"/>
      <c r="Y279" s="616"/>
      <c r="Z279" s="616"/>
      <c r="AA279" s="616"/>
      <c r="AB279" s="616"/>
      <c r="AC279" s="616"/>
      <c r="AD279" s="616"/>
      <c r="AE279" s="616"/>
      <c r="AF279" s="616"/>
      <c r="AG279" s="616"/>
      <c r="AH279" s="616"/>
      <c r="AI279" s="616"/>
      <c r="AJ279" s="616"/>
      <c r="AK279" s="616"/>
      <c r="AL279" s="616"/>
      <c r="AM279" s="616"/>
      <c r="AN279" s="616"/>
      <c r="AO279" s="616"/>
    </row>
    <row r="280" spans="1:87" x14ac:dyDescent="0.35">
      <c r="A280" s="2326" t="s">
        <v>455</v>
      </c>
      <c r="B280" s="2329" t="s">
        <v>456</v>
      </c>
      <c r="C280" s="2299" t="s">
        <v>8</v>
      </c>
      <c r="D280" s="2280"/>
      <c r="E280" s="2176"/>
      <c r="F280" s="2332" t="s">
        <v>9</v>
      </c>
      <c r="G280" s="2333"/>
      <c r="H280" s="2333"/>
      <c r="I280" s="2333"/>
      <c r="J280" s="2333"/>
      <c r="K280" s="2333"/>
      <c r="L280" s="2333"/>
      <c r="M280" s="2333"/>
      <c r="N280" s="2333"/>
      <c r="O280" s="2333"/>
      <c r="P280" s="2333"/>
      <c r="Q280" s="2333"/>
      <c r="R280" s="2333"/>
      <c r="S280" s="2333"/>
      <c r="T280" s="2333"/>
      <c r="U280" s="2333"/>
      <c r="V280" s="2333"/>
      <c r="W280" s="2333"/>
      <c r="X280" s="2333"/>
      <c r="Y280" s="2333"/>
      <c r="Z280" s="2333"/>
      <c r="AA280" s="2333"/>
      <c r="AB280" s="2333"/>
      <c r="AC280" s="2333"/>
      <c r="AD280" s="2333"/>
      <c r="AE280" s="2333"/>
      <c r="AF280" s="2333"/>
      <c r="AG280" s="2333"/>
      <c r="AH280" s="2333"/>
      <c r="AI280" s="2333"/>
      <c r="AJ280" s="2333"/>
      <c r="AK280" s="2334"/>
      <c r="AL280" s="2176" t="s">
        <v>10</v>
      </c>
      <c r="AM280" s="2176" t="s">
        <v>11</v>
      </c>
      <c r="AN280" s="2176" t="s">
        <v>388</v>
      </c>
      <c r="AO280" s="2176" t="s">
        <v>13</v>
      </c>
      <c r="BQ280"/>
      <c r="BR280"/>
      <c r="BS280"/>
      <c r="BT280"/>
      <c r="BU280"/>
      <c r="BV280"/>
      <c r="BW280"/>
      <c r="BX280"/>
      <c r="BZ280"/>
      <c r="CA280"/>
      <c r="CB280"/>
    </row>
    <row r="281" spans="1:87" x14ac:dyDescent="0.35">
      <c r="A281" s="2327"/>
      <c r="B281" s="2330"/>
      <c r="C281" s="2233"/>
      <c r="D281" s="2236"/>
      <c r="E281" s="2234"/>
      <c r="F281" s="2269" t="s">
        <v>203</v>
      </c>
      <c r="G281" s="2269"/>
      <c r="H281" s="2269" t="s">
        <v>204</v>
      </c>
      <c r="I281" s="2269"/>
      <c r="J281" s="2269" t="s">
        <v>205</v>
      </c>
      <c r="K281" s="2269"/>
      <c r="L281" s="2306" t="s">
        <v>206</v>
      </c>
      <c r="M281" s="2307"/>
      <c r="N281" s="2237" t="s">
        <v>21</v>
      </c>
      <c r="O281" s="2237"/>
      <c r="P281" s="2237" t="s">
        <v>22</v>
      </c>
      <c r="Q281" s="2237"/>
      <c r="R281" s="2237" t="s">
        <v>23</v>
      </c>
      <c r="S281" s="2237"/>
      <c r="T281" s="2237" t="s">
        <v>24</v>
      </c>
      <c r="U281" s="2237"/>
      <c r="V281" s="2237" t="s">
        <v>25</v>
      </c>
      <c r="W281" s="2237"/>
      <c r="X281" s="2237" t="s">
        <v>26</v>
      </c>
      <c r="Y281" s="2237"/>
      <c r="Z281" s="2237" t="s">
        <v>27</v>
      </c>
      <c r="AA281" s="2237"/>
      <c r="AB281" s="2237" t="s">
        <v>28</v>
      </c>
      <c r="AC281" s="2237"/>
      <c r="AD281" s="2237" t="s">
        <v>29</v>
      </c>
      <c r="AE281" s="2237"/>
      <c r="AF281" s="2237" t="s">
        <v>30</v>
      </c>
      <c r="AG281" s="2237"/>
      <c r="AH281" s="2237" t="s">
        <v>31</v>
      </c>
      <c r="AI281" s="2237"/>
      <c r="AJ281" s="2237" t="s">
        <v>32</v>
      </c>
      <c r="AK281" s="2240"/>
      <c r="AL281" s="2178"/>
      <c r="AM281" s="2178"/>
      <c r="AN281" s="2178"/>
      <c r="AO281" s="2178"/>
      <c r="BQ281"/>
      <c r="BR281"/>
      <c r="BS281"/>
      <c r="BT281"/>
      <c r="BU281"/>
      <c r="BV281"/>
      <c r="BW281"/>
      <c r="BX281"/>
      <c r="BZ281"/>
      <c r="CA281"/>
      <c r="CB281"/>
    </row>
    <row r="282" spans="1:87" ht="26.25" customHeight="1" x14ac:dyDescent="0.35">
      <c r="A282" s="2328"/>
      <c r="B282" s="2331"/>
      <c r="C282" s="1048" t="s">
        <v>33</v>
      </c>
      <c r="D282" s="1049" t="s">
        <v>34</v>
      </c>
      <c r="E282" s="1050" t="s">
        <v>35</v>
      </c>
      <c r="F282" s="1051" t="s">
        <v>34</v>
      </c>
      <c r="G282" s="1052" t="s">
        <v>35</v>
      </c>
      <c r="H282" s="1051" t="s">
        <v>34</v>
      </c>
      <c r="I282" s="1052" t="s">
        <v>35</v>
      </c>
      <c r="J282" s="1051" t="s">
        <v>34</v>
      </c>
      <c r="K282" s="1052" t="s">
        <v>35</v>
      </c>
      <c r="L282" s="1051" t="s">
        <v>34</v>
      </c>
      <c r="M282" s="1052" t="s">
        <v>35</v>
      </c>
      <c r="N282" s="1051" t="s">
        <v>34</v>
      </c>
      <c r="O282" s="1052" t="s">
        <v>35</v>
      </c>
      <c r="P282" s="1051" t="s">
        <v>34</v>
      </c>
      <c r="Q282" s="1052" t="s">
        <v>35</v>
      </c>
      <c r="R282" s="1051" t="s">
        <v>34</v>
      </c>
      <c r="S282" s="1052" t="s">
        <v>35</v>
      </c>
      <c r="T282" s="1053" t="s">
        <v>34</v>
      </c>
      <c r="U282" s="1053" t="s">
        <v>35</v>
      </c>
      <c r="V282" s="1054" t="s">
        <v>34</v>
      </c>
      <c r="W282" s="1052" t="s">
        <v>35</v>
      </c>
      <c r="X282" s="1051" t="s">
        <v>34</v>
      </c>
      <c r="Y282" s="1052" t="s">
        <v>35</v>
      </c>
      <c r="Z282" s="1051" t="s">
        <v>34</v>
      </c>
      <c r="AA282" s="1052" t="s">
        <v>35</v>
      </c>
      <c r="AB282" s="1051" t="s">
        <v>34</v>
      </c>
      <c r="AC282" s="1052" t="s">
        <v>35</v>
      </c>
      <c r="AD282" s="1051" t="s">
        <v>34</v>
      </c>
      <c r="AE282" s="1052" t="s">
        <v>35</v>
      </c>
      <c r="AF282" s="1051" t="s">
        <v>34</v>
      </c>
      <c r="AG282" s="1052" t="s">
        <v>35</v>
      </c>
      <c r="AH282" s="1051" t="s">
        <v>34</v>
      </c>
      <c r="AI282" s="1052" t="s">
        <v>35</v>
      </c>
      <c r="AJ282" s="1051" t="s">
        <v>34</v>
      </c>
      <c r="AK282" s="1055" t="s">
        <v>35</v>
      </c>
      <c r="AL282" s="2234"/>
      <c r="AM282" s="2234"/>
      <c r="AN282" s="2234"/>
      <c r="AO282" s="2234"/>
      <c r="BQ282"/>
      <c r="BR282"/>
      <c r="BS282"/>
      <c r="BT282"/>
      <c r="BU282"/>
      <c r="BV282"/>
      <c r="BW282"/>
      <c r="BX282"/>
      <c r="BZ282"/>
      <c r="CA282"/>
      <c r="CB282"/>
    </row>
    <row r="283" spans="1:87" ht="15" customHeight="1" x14ac:dyDescent="0.35">
      <c r="A283" s="2335" t="s">
        <v>457</v>
      </c>
      <c r="B283" s="1056" t="s">
        <v>295</v>
      </c>
      <c r="C283" s="1057"/>
      <c r="D283" s="1058">
        <f>SUM(F283+H283+J283+L283+N283+P283+R283+T283+V283+X283+Z283+AB283+AD283+AF283+AH283+AJ283)</f>
        <v>0</v>
      </c>
      <c r="E283" s="1059">
        <f>SUM(G283+I283+K283+M283+O283+Q283+S283+U283+W283+Y283+AA283+AC283+AE283+AG283+AI283+AK283)</f>
        <v>0</v>
      </c>
      <c r="F283" s="576"/>
      <c r="G283" s="756"/>
      <c r="H283" s="576"/>
      <c r="I283" s="756"/>
      <c r="J283" s="576"/>
      <c r="K283" s="756"/>
      <c r="L283" s="576"/>
      <c r="M283" s="756"/>
      <c r="N283" s="576"/>
      <c r="O283" s="756"/>
      <c r="P283" s="576"/>
      <c r="Q283" s="756"/>
      <c r="R283" s="576"/>
      <c r="S283" s="756"/>
      <c r="T283" s="576"/>
      <c r="U283" s="756"/>
      <c r="V283" s="576"/>
      <c r="W283" s="756"/>
      <c r="X283" s="576"/>
      <c r="Y283" s="756"/>
      <c r="Z283" s="576"/>
      <c r="AA283" s="756"/>
      <c r="AB283" s="576"/>
      <c r="AC283" s="756"/>
      <c r="AD283" s="576"/>
      <c r="AE283" s="756"/>
      <c r="AF283" s="576"/>
      <c r="AG283" s="756"/>
      <c r="AH283" s="576"/>
      <c r="AI283" s="756"/>
      <c r="AJ283" s="576"/>
      <c r="AK283" s="721"/>
      <c r="AL283" s="756"/>
      <c r="AM283" s="756"/>
      <c r="AN283" s="756"/>
      <c r="AO283" s="756"/>
      <c r="AP283" t="str">
        <f>BQ283&amp;BR283&amp;BS283&amp;BT283</f>
        <v/>
      </c>
      <c r="BQ283" s="581" t="str">
        <f>IF(AND(C283&gt;0,AL283=""),"  * No olvide digitar la variable Pueblos originarios. Digite Cero si no tiene.",IF(AL283&gt;C283,"  * La variable Pueblos originarios No puede ser mayor al Total.",""))</f>
        <v/>
      </c>
      <c r="BR283" s="581" t="str">
        <f>IF(AND(C283&gt;0,AM283=""),"  * No olvide digitar la variable Migrantes. Digite Cero si no tiene.",IF(AM283&gt;C283,"  * La variable Migrantes No puede ser mayor al Total.",""))</f>
        <v/>
      </c>
      <c r="BS283" s="581" t="str">
        <f>IF(AND(C283&gt;0,AN283=""),"  * No olvide digitar la variable Niños, Niñas, adolescentes y Jóvenes SENAME. Digite Cero si no tiene.",IF(AN283&gt;C283,"  * La variable Niños, Niñas, adolescentes y Jóvenes SENAME No puede ser mayor al Total.",""))</f>
        <v/>
      </c>
      <c r="BT283" s="581" t="str">
        <f>IF(AND(C283&gt;0,AO283=""),"  * No olvide digitar la variable Niños, Niñas, adolescentes y Jóvenes Mejor niñez. Digite Cero si no tiene.",IF(AO283&gt;C283,"  * La variable Niños, Niñas, adolescentes y Jóvenes Mejor Niñez No puede ser mayor al Total.",""))</f>
        <v/>
      </c>
      <c r="BU283"/>
      <c r="BV283"/>
      <c r="BW283"/>
      <c r="BX283"/>
      <c r="BZ283"/>
      <c r="CA283"/>
      <c r="CB283" s="583">
        <f>IF(AND(C283&gt;0,AL283=""),1,IF(AL283&gt;C283,1,0))</f>
        <v>0</v>
      </c>
      <c r="CC283" s="583">
        <f>IF(AND(C283&gt;0,AM283=""),1,IF(AM283&gt;C283,1,0))</f>
        <v>0</v>
      </c>
      <c r="CD283" s="583">
        <f>IF(AND(C283&gt;0,AN283=""),1,IF(AN283&gt;C283,1,0))</f>
        <v>0</v>
      </c>
      <c r="CE283" s="583">
        <f>IF(AND(C283&gt;0,AO283=""),1,IF(AO283&gt;C283,1,0))</f>
        <v>0</v>
      </c>
    </row>
    <row r="284" spans="1:87" x14ac:dyDescent="0.35">
      <c r="A284" s="2336"/>
      <c r="B284" s="1060" t="s">
        <v>307</v>
      </c>
      <c r="C284" s="1061"/>
      <c r="D284" s="1062">
        <f t="shared" ref="D284:E286" si="151">SUM(F284+H284+J284+L284+N284+P284+R284+T284+V284+X284+Z284+AB284+AD284+AF284+AH284+AJ284)</f>
        <v>0</v>
      </c>
      <c r="E284" s="901">
        <f>SUM(G284+I284+K284+M284+O284+Q284+S284+U284+W284+Y284+AA284+AC284+AE284+AG284+AI284+AK284)</f>
        <v>0</v>
      </c>
      <c r="F284" s="589"/>
      <c r="G284" s="613"/>
      <c r="H284" s="589"/>
      <c r="I284" s="613"/>
      <c r="J284" s="589"/>
      <c r="K284" s="613"/>
      <c r="L284" s="589"/>
      <c r="M284" s="613"/>
      <c r="N284" s="589"/>
      <c r="O284" s="613"/>
      <c r="P284" s="589"/>
      <c r="Q284" s="613"/>
      <c r="R284" s="589"/>
      <c r="S284" s="613"/>
      <c r="T284" s="589"/>
      <c r="U284" s="613"/>
      <c r="V284" s="589"/>
      <c r="W284" s="613"/>
      <c r="X284" s="589"/>
      <c r="Y284" s="613"/>
      <c r="Z284" s="589"/>
      <c r="AA284" s="613"/>
      <c r="AB284" s="589"/>
      <c r="AC284" s="613"/>
      <c r="AD284" s="589"/>
      <c r="AE284" s="613"/>
      <c r="AF284" s="589"/>
      <c r="AG284" s="613"/>
      <c r="AH284" s="589"/>
      <c r="AI284" s="613"/>
      <c r="AJ284" s="589"/>
      <c r="AK284" s="735"/>
      <c r="AL284" s="613"/>
      <c r="AM284" s="613"/>
      <c r="AN284" s="613"/>
      <c r="AO284" s="613"/>
      <c r="AP284" t="str">
        <f t="shared" ref="AP284:AP286" si="152">BQ284&amp;BR284&amp;BS284&amp;BT284</f>
        <v/>
      </c>
      <c r="BQ284" s="581" t="str">
        <f t="shared" ref="BQ284:BQ286" si="153">IF(AND(C284&gt;0,AL284=""),"  * No olvide digitar la variable Pueblos originarios. Digite Cero si no tiene.",IF(AL284&gt;C284,"  * La variable Pueblos originarios No puede ser mayor al Total.",""))</f>
        <v/>
      </c>
      <c r="BR284" s="581" t="str">
        <f t="shared" ref="BR284:BR286" si="154">IF(AND(C284&gt;0,AM284=""),"  * No olvide digitar la variable Migrantes. Digite Cero si no tiene.",IF(AM284&gt;C284,"  * La variable Migrantes No puede ser mayor al Total.",""))</f>
        <v/>
      </c>
      <c r="BS284" s="581" t="str">
        <f t="shared" ref="BS284:BS286" si="155">IF(AND(C284&gt;0,AN284=""),"  * No olvide digitar la variable Niños, Niñas, adolescentes y Jóvenes SENAME. Digite Cero si no tiene.",IF(AN284&gt;C284,"  * La variable Niños, Niñas, adolescentes y Jóvenes SENAME No puede ser mayor al Total.",""))</f>
        <v/>
      </c>
      <c r="BT284" s="581" t="str">
        <f t="shared" ref="BT284:BT286" si="156">IF(AND(C284&gt;0,AO284=""),"  * No olvide digitar la variable Niños, Niñas, adolescentes y Jóvenes Mejor niñez. Digite Cero si no tiene.",IF(AO284&gt;C284,"  * La variable Niños, Niñas, adolescentes y Jóvenes Mejor Niñez No puede ser mayor al Total.",""))</f>
        <v/>
      </c>
      <c r="BU284"/>
      <c r="BV284"/>
      <c r="BW284"/>
      <c r="BX284"/>
      <c r="BZ284"/>
      <c r="CA284"/>
      <c r="CB284" s="583">
        <f t="shared" ref="CB284:CB286" si="157">IF(AND(C284&gt;0,AL284=""),1,IF(AL284&gt;C284,1,0))</f>
        <v>0</v>
      </c>
      <c r="CC284" s="583">
        <f t="shared" ref="CC284:CC286" si="158">IF(AND(C284&gt;0,AM284=""),1,IF(AM284&gt;C284,1,0))</f>
        <v>0</v>
      </c>
      <c r="CD284" s="583">
        <f t="shared" ref="CD284:CD286" si="159">IF(AND(C284&gt;0,AN284=""),1,IF(AN284&gt;C284,1,0))</f>
        <v>0</v>
      </c>
      <c r="CE284" s="583">
        <f t="shared" ref="CE284:CE286" si="160">IF(AND(C284&gt;0,AO284=""),1,IF(AO284&gt;C284,1,0))</f>
        <v>0</v>
      </c>
    </row>
    <row r="285" spans="1:87" x14ac:dyDescent="0.35">
      <c r="A285" s="2335" t="s">
        <v>458</v>
      </c>
      <c r="B285" s="1056" t="s">
        <v>295</v>
      </c>
      <c r="C285" s="1063"/>
      <c r="D285" s="1064">
        <f t="shared" si="151"/>
        <v>0</v>
      </c>
      <c r="E285" s="877">
        <f t="shared" si="151"/>
        <v>0</v>
      </c>
      <c r="F285" s="662"/>
      <c r="G285" s="603"/>
      <c r="H285" s="662"/>
      <c r="I285" s="603"/>
      <c r="J285" s="662"/>
      <c r="K285" s="603"/>
      <c r="L285" s="662"/>
      <c r="M285" s="603"/>
      <c r="N285" s="662"/>
      <c r="O285" s="603"/>
      <c r="P285" s="662"/>
      <c r="Q285" s="603"/>
      <c r="R285" s="662"/>
      <c r="S285" s="603"/>
      <c r="T285" s="662"/>
      <c r="U285" s="603"/>
      <c r="V285" s="662"/>
      <c r="W285" s="603"/>
      <c r="X285" s="662"/>
      <c r="Y285" s="603"/>
      <c r="Z285" s="662"/>
      <c r="AA285" s="603"/>
      <c r="AB285" s="662"/>
      <c r="AC285" s="603"/>
      <c r="AD285" s="662"/>
      <c r="AE285" s="603"/>
      <c r="AF285" s="662"/>
      <c r="AG285" s="603"/>
      <c r="AH285" s="662"/>
      <c r="AI285" s="603"/>
      <c r="AJ285" s="662"/>
      <c r="AK285" s="829"/>
      <c r="AL285" s="603"/>
      <c r="AM285" s="603"/>
      <c r="AN285" s="603"/>
      <c r="AO285" s="603"/>
      <c r="AP285" t="str">
        <f t="shared" si="152"/>
        <v/>
      </c>
      <c r="BQ285" s="581" t="str">
        <f t="shared" si="153"/>
        <v/>
      </c>
      <c r="BR285" s="581" t="str">
        <f t="shared" si="154"/>
        <v/>
      </c>
      <c r="BS285" s="581" t="str">
        <f t="shared" si="155"/>
        <v/>
      </c>
      <c r="BT285" s="581" t="str">
        <f t="shared" si="156"/>
        <v/>
      </c>
      <c r="BU285"/>
      <c r="BV285"/>
      <c r="BW285"/>
      <c r="BX285"/>
      <c r="BZ285"/>
      <c r="CA285"/>
      <c r="CB285" s="583">
        <f t="shared" si="157"/>
        <v>0</v>
      </c>
      <c r="CC285" s="583">
        <f t="shared" si="158"/>
        <v>0</v>
      </c>
      <c r="CD285" s="583">
        <f t="shared" si="159"/>
        <v>0</v>
      </c>
      <c r="CE285" s="583">
        <f t="shared" si="160"/>
        <v>0</v>
      </c>
    </row>
    <row r="286" spans="1:87" x14ac:dyDescent="0.35">
      <c r="A286" s="2336"/>
      <c r="B286" s="1060" t="s">
        <v>307</v>
      </c>
      <c r="C286" s="1061"/>
      <c r="D286" s="1062">
        <f t="shared" si="151"/>
        <v>0</v>
      </c>
      <c r="E286" s="901">
        <f t="shared" si="151"/>
        <v>0</v>
      </c>
      <c r="F286" s="589"/>
      <c r="G286" s="613"/>
      <c r="H286" s="589"/>
      <c r="I286" s="613"/>
      <c r="J286" s="589"/>
      <c r="K286" s="613"/>
      <c r="L286" s="589"/>
      <c r="M286" s="613"/>
      <c r="N286" s="589"/>
      <c r="O286" s="613"/>
      <c r="P286" s="589"/>
      <c r="Q286" s="613"/>
      <c r="R286" s="589"/>
      <c r="S286" s="613"/>
      <c r="T286" s="589"/>
      <c r="U286" s="613"/>
      <c r="V286" s="589"/>
      <c r="W286" s="613"/>
      <c r="X286" s="589"/>
      <c r="Y286" s="613"/>
      <c r="Z286" s="589"/>
      <c r="AA286" s="613"/>
      <c r="AB286" s="589"/>
      <c r="AC286" s="613"/>
      <c r="AD286" s="589"/>
      <c r="AE286" s="613"/>
      <c r="AF286" s="589"/>
      <c r="AG286" s="613"/>
      <c r="AH286" s="589"/>
      <c r="AI286" s="613"/>
      <c r="AJ286" s="589"/>
      <c r="AK286" s="735"/>
      <c r="AL286" s="613"/>
      <c r="AM286" s="613"/>
      <c r="AN286" s="613"/>
      <c r="AO286" s="613"/>
      <c r="AP286" t="str">
        <f t="shared" si="152"/>
        <v/>
      </c>
      <c r="BQ286" s="581" t="str">
        <f t="shared" si="153"/>
        <v/>
      </c>
      <c r="BR286" s="581" t="str">
        <f t="shared" si="154"/>
        <v/>
      </c>
      <c r="BS286" s="581" t="str">
        <f t="shared" si="155"/>
        <v/>
      </c>
      <c r="BT286" s="581" t="str">
        <f t="shared" si="156"/>
        <v/>
      </c>
      <c r="BU286"/>
      <c r="BV286"/>
      <c r="BW286"/>
      <c r="BX286"/>
      <c r="BZ286"/>
      <c r="CA286"/>
      <c r="CB286" s="583">
        <f t="shared" si="157"/>
        <v>0</v>
      </c>
      <c r="CC286" s="583">
        <f t="shared" si="158"/>
        <v>0</v>
      </c>
      <c r="CD286" s="583">
        <f t="shared" si="159"/>
        <v>0</v>
      </c>
      <c r="CE286" s="583">
        <f t="shared" si="160"/>
        <v>0</v>
      </c>
    </row>
    <row r="287" spans="1:87" s="617" customFormat="1" ht="18" customHeight="1" x14ac:dyDescent="0.3">
      <c r="A287" s="594" t="s">
        <v>459</v>
      </c>
      <c r="B287" s="823"/>
      <c r="C287" s="616"/>
      <c r="D287" s="616"/>
      <c r="E287" s="616"/>
      <c r="F287" s="616"/>
      <c r="G287" s="616"/>
      <c r="H287" s="616"/>
      <c r="I287" s="616"/>
      <c r="J287" s="616"/>
      <c r="K287" s="616"/>
      <c r="L287" s="616"/>
      <c r="M287" s="616"/>
      <c r="N287" s="616"/>
      <c r="O287" s="616"/>
      <c r="P287" s="616"/>
      <c r="Q287" s="616"/>
      <c r="R287" s="616"/>
      <c r="S287" s="616"/>
      <c r="T287" s="616"/>
      <c r="U287" s="616"/>
      <c r="V287" s="616"/>
      <c r="W287" s="616"/>
      <c r="X287" s="616"/>
      <c r="Y287" s="616"/>
      <c r="Z287" s="616"/>
      <c r="AA287" s="616"/>
      <c r="AB287" s="616"/>
      <c r="AC287" s="616"/>
      <c r="AD287" s="616"/>
      <c r="AE287" s="616"/>
      <c r="AF287" s="616"/>
      <c r="AG287" s="616"/>
      <c r="AH287" s="616"/>
      <c r="AI287" s="616"/>
      <c r="AJ287" s="616"/>
      <c r="AK287" s="616"/>
      <c r="AL287" s="616"/>
      <c r="AM287" s="616"/>
      <c r="AN287" s="616"/>
      <c r="AO287" s="616"/>
      <c r="AP287" s="616"/>
      <c r="AQ287" s="616"/>
      <c r="AR287" s="616"/>
      <c r="AS287" s="616"/>
      <c r="AT287" s="616"/>
      <c r="AU287" s="616"/>
      <c r="AV287" s="1065"/>
    </row>
    <row r="288" spans="1:87" ht="14.5" customHeight="1" x14ac:dyDescent="0.35">
      <c r="A288" s="2299" t="s">
        <v>460</v>
      </c>
      <c r="B288" s="2176"/>
      <c r="C288" s="2269" t="s">
        <v>461</v>
      </c>
      <c r="D288" s="2269"/>
      <c r="E288" s="2269"/>
      <c r="F288" s="2306" t="s">
        <v>9</v>
      </c>
      <c r="G288" s="2337"/>
      <c r="H288" s="2337"/>
      <c r="I288" s="2337"/>
      <c r="J288" s="2337"/>
      <c r="K288" s="2337"/>
      <c r="L288" s="2337"/>
      <c r="M288" s="2337"/>
      <c r="N288" s="2337"/>
      <c r="O288" s="2337"/>
      <c r="P288" s="2337"/>
      <c r="Q288" s="2337"/>
      <c r="R288" s="2337"/>
      <c r="S288" s="2337"/>
      <c r="T288" s="2337"/>
      <c r="U288" s="2337"/>
      <c r="V288" s="2337"/>
      <c r="W288" s="2337"/>
      <c r="X288" s="2337"/>
      <c r="Y288" s="2337"/>
      <c r="Z288" s="2337"/>
      <c r="AA288" s="2337"/>
      <c r="AB288" s="2337"/>
      <c r="AC288" s="2337"/>
      <c r="AD288" s="2337"/>
      <c r="AE288" s="2337"/>
      <c r="AF288" s="2337"/>
      <c r="AG288" s="2337"/>
      <c r="AH288" s="2337"/>
      <c r="AI288" s="2337"/>
      <c r="AJ288" s="2337"/>
      <c r="AK288" s="2337"/>
      <c r="AL288" s="2337"/>
      <c r="AM288" s="2338"/>
      <c r="AN288" s="2300" t="s">
        <v>448</v>
      </c>
      <c r="AO288" s="2300"/>
      <c r="AP288" s="2293"/>
      <c r="AQ288" s="2295" t="s">
        <v>462</v>
      </c>
      <c r="AR288" s="2295"/>
      <c r="AS288" s="1904" t="s">
        <v>10</v>
      </c>
      <c r="AT288" s="1904" t="s">
        <v>11</v>
      </c>
      <c r="AU288" s="1983" t="s">
        <v>388</v>
      </c>
      <c r="AV288" s="2342" t="s">
        <v>13</v>
      </c>
      <c r="BQ288"/>
      <c r="BR288"/>
      <c r="BS288"/>
      <c r="BT288"/>
      <c r="BU288"/>
      <c r="BV288"/>
      <c r="BW288"/>
      <c r="BX288"/>
      <c r="BZ288"/>
      <c r="CA288"/>
      <c r="CB288"/>
    </row>
    <row r="289" spans="1:86" x14ac:dyDescent="0.35">
      <c r="A289" s="2177"/>
      <c r="B289" s="2178"/>
      <c r="C289" s="2269"/>
      <c r="D289" s="2269"/>
      <c r="E289" s="2269"/>
      <c r="F289" s="2269" t="s">
        <v>386</v>
      </c>
      <c r="G289" s="2269"/>
      <c r="H289" s="2269" t="s">
        <v>203</v>
      </c>
      <c r="I289" s="2269"/>
      <c r="J289" s="2269" t="s">
        <v>204</v>
      </c>
      <c r="K289" s="2269"/>
      <c r="L289" s="2269" t="s">
        <v>205</v>
      </c>
      <c r="M289" s="2269"/>
      <c r="N289" s="2306" t="s">
        <v>206</v>
      </c>
      <c r="O289" s="2307"/>
      <c r="P289" s="2237" t="s">
        <v>21</v>
      </c>
      <c r="Q289" s="2237"/>
      <c r="R289" s="2237" t="s">
        <v>22</v>
      </c>
      <c r="S289" s="2237"/>
      <c r="T289" s="2237" t="s">
        <v>23</v>
      </c>
      <c r="U289" s="2237"/>
      <c r="V289" s="2237" t="s">
        <v>24</v>
      </c>
      <c r="W289" s="2237"/>
      <c r="X289" s="2237" t="s">
        <v>25</v>
      </c>
      <c r="Y289" s="2237"/>
      <c r="Z289" s="2237" t="s">
        <v>26</v>
      </c>
      <c r="AA289" s="2237"/>
      <c r="AB289" s="2237" t="s">
        <v>27</v>
      </c>
      <c r="AC289" s="2237"/>
      <c r="AD289" s="2237" t="s">
        <v>28</v>
      </c>
      <c r="AE289" s="2237"/>
      <c r="AF289" s="2237" t="s">
        <v>29</v>
      </c>
      <c r="AG289" s="2237"/>
      <c r="AH289" s="2237" t="s">
        <v>30</v>
      </c>
      <c r="AI289" s="2237"/>
      <c r="AJ289" s="2237" t="s">
        <v>31</v>
      </c>
      <c r="AK289" s="2237"/>
      <c r="AL289" s="2237" t="s">
        <v>32</v>
      </c>
      <c r="AM289" s="2343"/>
      <c r="AN289" s="2344" t="s">
        <v>463</v>
      </c>
      <c r="AO289" s="2344" t="s">
        <v>464</v>
      </c>
      <c r="AP289" s="2176" t="s">
        <v>465</v>
      </c>
      <c r="AQ289" s="2339"/>
      <c r="AR289" s="2339"/>
      <c r="AS289" s="2340"/>
      <c r="AT289" s="2340"/>
      <c r="AU289" s="2341"/>
      <c r="AV289" s="1925"/>
      <c r="BQ289"/>
      <c r="BR289"/>
      <c r="BS289"/>
      <c r="BT289"/>
      <c r="BU289"/>
      <c r="BV289"/>
      <c r="BW289"/>
      <c r="BX289"/>
      <c r="BZ289"/>
      <c r="CA289"/>
      <c r="CB289"/>
    </row>
    <row r="290" spans="1:86" ht="21.75" customHeight="1" x14ac:dyDescent="0.35">
      <c r="A290" s="2233"/>
      <c r="B290" s="2234"/>
      <c r="C290" s="1066" t="s">
        <v>33</v>
      </c>
      <c r="D290" s="1067" t="s">
        <v>34</v>
      </c>
      <c r="E290" s="1068" t="s">
        <v>35</v>
      </c>
      <c r="F290" s="1066" t="s">
        <v>216</v>
      </c>
      <c r="G290" s="1069" t="s">
        <v>35</v>
      </c>
      <c r="H290" s="1066" t="s">
        <v>216</v>
      </c>
      <c r="I290" s="1069" t="s">
        <v>35</v>
      </c>
      <c r="J290" s="1066" t="s">
        <v>216</v>
      </c>
      <c r="K290" s="1069" t="s">
        <v>35</v>
      </c>
      <c r="L290" s="1066" t="s">
        <v>216</v>
      </c>
      <c r="M290" s="1069" t="s">
        <v>35</v>
      </c>
      <c r="N290" s="1066" t="s">
        <v>216</v>
      </c>
      <c r="O290" s="1069" t="s">
        <v>35</v>
      </c>
      <c r="P290" s="1066" t="s">
        <v>216</v>
      </c>
      <c r="Q290" s="1069" t="s">
        <v>35</v>
      </c>
      <c r="R290" s="1066" t="s">
        <v>216</v>
      </c>
      <c r="S290" s="1069" t="s">
        <v>35</v>
      </c>
      <c r="T290" s="1066" t="s">
        <v>216</v>
      </c>
      <c r="U290" s="1069" t="s">
        <v>35</v>
      </c>
      <c r="V290" s="1066" t="s">
        <v>216</v>
      </c>
      <c r="W290" s="1069" t="s">
        <v>35</v>
      </c>
      <c r="X290" s="1066" t="s">
        <v>216</v>
      </c>
      <c r="Y290" s="1069" t="s">
        <v>35</v>
      </c>
      <c r="Z290" s="1066" t="s">
        <v>216</v>
      </c>
      <c r="AA290" s="1069" t="s">
        <v>35</v>
      </c>
      <c r="AB290" s="1066" t="s">
        <v>216</v>
      </c>
      <c r="AC290" s="1069" t="s">
        <v>35</v>
      </c>
      <c r="AD290" s="1066" t="s">
        <v>216</v>
      </c>
      <c r="AE290" s="1069" t="s">
        <v>35</v>
      </c>
      <c r="AF290" s="1066" t="s">
        <v>216</v>
      </c>
      <c r="AG290" s="1069" t="s">
        <v>35</v>
      </c>
      <c r="AH290" s="1066" t="s">
        <v>216</v>
      </c>
      <c r="AI290" s="1069" t="s">
        <v>35</v>
      </c>
      <c r="AJ290" s="1066" t="s">
        <v>216</v>
      </c>
      <c r="AK290" s="1069" t="s">
        <v>35</v>
      </c>
      <c r="AL290" s="1066" t="s">
        <v>216</v>
      </c>
      <c r="AM290" s="1070" t="s">
        <v>35</v>
      </c>
      <c r="AN290" s="2345"/>
      <c r="AO290" s="2345"/>
      <c r="AP290" s="2234"/>
      <c r="AQ290" s="911" t="s">
        <v>392</v>
      </c>
      <c r="AR290" s="911" t="s">
        <v>393</v>
      </c>
      <c r="AS290" s="2130"/>
      <c r="AT290" s="2130"/>
      <c r="AU290" s="2159"/>
      <c r="AV290" s="2134"/>
      <c r="BQ290"/>
      <c r="BR290"/>
      <c r="BS290"/>
      <c r="BT290"/>
      <c r="BU290"/>
      <c r="BV290"/>
      <c r="BW290"/>
      <c r="BX290"/>
      <c r="BZ290"/>
      <c r="CA290"/>
      <c r="CB290"/>
    </row>
    <row r="291" spans="1:86" s="617" customFormat="1" ht="18" customHeight="1" x14ac:dyDescent="0.3">
      <c r="A291" s="2292" t="s">
        <v>466</v>
      </c>
      <c r="B291" s="2293"/>
      <c r="C291" s="1071">
        <f>SUM(D291+E291)</f>
        <v>0</v>
      </c>
      <c r="D291" s="1072">
        <f>SUM(F291+H291+J291+L291+N291+P291+R291+T291+V291+X291+Z291+AB291+AD291+AF291+AH291+AJ291+AL291)</f>
        <v>0</v>
      </c>
      <c r="E291" s="936">
        <f>SUM(G291+I291+K291+M291+O291+Q291+S291+U291+W291+Y291+AA291+AC291+AE291+AG291+AI291+AK291+AM291)</f>
        <v>0</v>
      </c>
      <c r="F291" s="1071">
        <f>SUM(F301:F309)</f>
        <v>0</v>
      </c>
      <c r="G291" s="1073">
        <f>SUM(G301:G309)</f>
        <v>0</v>
      </c>
      <c r="H291" s="1071">
        <f>SUM(H301:H309)</f>
        <v>0</v>
      </c>
      <c r="I291" s="1073">
        <f>SUM(I301:I309)</f>
        <v>0</v>
      </c>
      <c r="J291" s="1071">
        <f>SUM(J301:J309)</f>
        <v>0</v>
      </c>
      <c r="K291" s="1073">
        <f>SUM(K292:K309)</f>
        <v>0</v>
      </c>
      <c r="L291" s="1071">
        <f>SUM(L301:L309)</f>
        <v>0</v>
      </c>
      <c r="M291" s="1073">
        <f>SUM(M292:M309)</f>
        <v>0</v>
      </c>
      <c r="N291" s="1071">
        <f>SUM(N301:N309)</f>
        <v>0</v>
      </c>
      <c r="O291" s="1073">
        <f>SUM(O292:O309)</f>
        <v>0</v>
      </c>
      <c r="P291" s="1071">
        <f>SUM(P301:P309)</f>
        <v>0</v>
      </c>
      <c r="Q291" s="1073">
        <f>SUM(Q292:Q309)</f>
        <v>0</v>
      </c>
      <c r="R291" s="1071">
        <f>SUM(R301:R309)</f>
        <v>0</v>
      </c>
      <c r="S291" s="1073">
        <f>SUM(S292:S309)</f>
        <v>0</v>
      </c>
      <c r="T291" s="1071">
        <f>SUM(T301:T309)</f>
        <v>0</v>
      </c>
      <c r="U291" s="1073">
        <f>SUM(U292:U309)</f>
        <v>0</v>
      </c>
      <c r="V291" s="1071">
        <f>SUM(V301:V309)</f>
        <v>0</v>
      </c>
      <c r="W291" s="1073">
        <f>SUM(W292:W309)</f>
        <v>0</v>
      </c>
      <c r="X291" s="1071">
        <f>SUM(X301:X309)</f>
        <v>0</v>
      </c>
      <c r="Y291" s="1073">
        <f>SUM(Y292:Y309)</f>
        <v>0</v>
      </c>
      <c r="Z291" s="1071">
        <f>SUM(Z301:Z309)</f>
        <v>0</v>
      </c>
      <c r="AA291" s="1073">
        <f>SUM(AA292:AA309)</f>
        <v>0</v>
      </c>
      <c r="AB291" s="1071">
        <f t="shared" ref="AB291:AM291" si="161">SUM(AB301:AB309)</f>
        <v>0</v>
      </c>
      <c r="AC291" s="1073">
        <f>SUM(AC292:AC309)</f>
        <v>0</v>
      </c>
      <c r="AD291" s="1071">
        <f t="shared" si="161"/>
        <v>0</v>
      </c>
      <c r="AE291" s="1073">
        <f t="shared" si="161"/>
        <v>0</v>
      </c>
      <c r="AF291" s="1071">
        <f t="shared" si="161"/>
        <v>0</v>
      </c>
      <c r="AG291" s="1073">
        <f t="shared" si="161"/>
        <v>0</v>
      </c>
      <c r="AH291" s="1071">
        <f t="shared" si="161"/>
        <v>0</v>
      </c>
      <c r="AI291" s="1073">
        <f t="shared" si="161"/>
        <v>0</v>
      </c>
      <c r="AJ291" s="1071">
        <f t="shared" si="161"/>
        <v>0</v>
      </c>
      <c r="AK291" s="1073">
        <f t="shared" si="161"/>
        <v>0</v>
      </c>
      <c r="AL291" s="1071">
        <f>SUM(AL301:AL309)</f>
        <v>0</v>
      </c>
      <c r="AM291" s="1074">
        <f t="shared" si="161"/>
        <v>0</v>
      </c>
      <c r="AN291" s="1075">
        <f t="shared" ref="AN291:AU291" si="162">SUM(AN292:AN309)</f>
        <v>0</v>
      </c>
      <c r="AO291" s="1075">
        <f t="shared" si="162"/>
        <v>0</v>
      </c>
      <c r="AP291" s="1076">
        <f t="shared" si="162"/>
        <v>0</v>
      </c>
      <c r="AQ291" s="1071">
        <f t="shared" si="162"/>
        <v>0</v>
      </c>
      <c r="AR291" s="1076">
        <f t="shared" si="162"/>
        <v>0</v>
      </c>
      <c r="AS291" s="1077">
        <f t="shared" si="162"/>
        <v>0</v>
      </c>
      <c r="AT291" s="1077">
        <f t="shared" si="162"/>
        <v>0</v>
      </c>
      <c r="AU291" s="936">
        <f t="shared" si="162"/>
        <v>0</v>
      </c>
      <c r="AV291" s="936">
        <f>SUM(AV292:AV309)</f>
        <v>0</v>
      </c>
    </row>
    <row r="292" spans="1:86" ht="15" customHeight="1" x14ac:dyDescent="0.35">
      <c r="A292" s="2346" t="s">
        <v>104</v>
      </c>
      <c r="B292" s="840" t="s">
        <v>467</v>
      </c>
      <c r="C292" s="1078"/>
      <c r="D292" s="1079"/>
      <c r="E292" s="948">
        <f t="shared" ref="E292:E300" si="163">SUM(K292+M292+O292+Q292+S292+U292+W292+Y292+AA292+AC292)</f>
        <v>0</v>
      </c>
      <c r="F292" s="982"/>
      <c r="G292" s="983"/>
      <c r="H292" s="983"/>
      <c r="I292" s="983"/>
      <c r="J292" s="1080"/>
      <c r="K292" s="603"/>
      <c r="L292" s="1081"/>
      <c r="M292" s="603"/>
      <c r="N292" s="1081"/>
      <c r="O292" s="603"/>
      <c r="P292" s="1081"/>
      <c r="Q292" s="603"/>
      <c r="R292" s="1081"/>
      <c r="S292" s="603"/>
      <c r="T292" s="1081"/>
      <c r="U292" s="603"/>
      <c r="V292" s="1081"/>
      <c r="W292" s="603"/>
      <c r="X292" s="1081"/>
      <c r="Y292" s="603"/>
      <c r="Z292" s="1081"/>
      <c r="AA292" s="603"/>
      <c r="AB292" s="1081"/>
      <c r="AC292" s="603"/>
      <c r="AD292" s="982"/>
      <c r="AE292" s="983"/>
      <c r="AF292" s="983"/>
      <c r="AG292" s="983"/>
      <c r="AH292" s="983"/>
      <c r="AI292" s="983"/>
      <c r="AJ292" s="983"/>
      <c r="AK292" s="983"/>
      <c r="AL292" s="983"/>
      <c r="AM292" s="984"/>
      <c r="AN292" s="602"/>
      <c r="AO292" s="602"/>
      <c r="AP292" s="603"/>
      <c r="AQ292" s="662"/>
      <c r="AR292" s="983"/>
      <c r="AS292" s="951"/>
      <c r="AT292" s="951"/>
      <c r="AU292" s="603"/>
      <c r="AV292" s="603"/>
      <c r="AW292" t="str">
        <f>BQ292&amp;BR292&amp;BS292&amp;BT292&amp;BU292&amp;BV292&amp;BW292</f>
        <v/>
      </c>
      <c r="BQ292" s="581" t="str">
        <f>IF((AO292+AP292)&gt;AN292," * Los Egresos Por Alta + Egresos Por Abandono no pueden ser mayor que el Total de Egresos.","")</f>
        <v/>
      </c>
      <c r="BR292" s="801" t="str">
        <f>IF(AND(E292&gt;0,OR(AQ292=""))," * No olvide digitar la variable Trans (Masculino). Digite Cero si no tiene.",IF(AQ292&gt;E292,"  * La variable Trans (Masculino) No puede ser mayor al Total Mujeres.",""))</f>
        <v/>
      </c>
      <c r="BS292" s="583"/>
      <c r="BT292" s="801" t="str">
        <f>IF(AND(C292&gt;0,AS292=""), " * No olvide digitar la variable Pueblos originarios. Digite Cero si no tiene.",IF(AS292&gt;C292,"  * La variable Pueblos originarios No puede ser mayor al Total.",""))</f>
        <v/>
      </c>
      <c r="BU292" s="801" t="str">
        <f>IF(AND(C292&gt;0,AT292=""), " * No olvide digitar la variable Migrantes. Digite Cero si no tiene.",IF(AT292&gt;C292,"  * La variable Migrantes No puede ser mayor al Total.",""))</f>
        <v/>
      </c>
      <c r="BV292" s="801" t="str">
        <f>IF(AND(C292&gt;0,AU292=""), " * No olvide digitar la variable Niños, Niñas, adolescentes y jóvenes SENAME. Digite Cero si no tiene.",IF(AU292&gt;C292,"  * La variable Niños, Niñas, adolescentes y jóvenes SENAME No puede ser mayor al Total.",""))</f>
        <v/>
      </c>
      <c r="BW292" s="801" t="str">
        <f>IF(AND(C292&gt;0,AV292=""), " * No olvide digitar la variable Niños, Niñas, adolescentes y jóvenes Mejor Niñez. Digite Cero si no tiene.",IF(AV292&gt;C292,"  * La variable Niños, Niñas, adolescentes y jóvenes Mejor Niñez No puede ser mayor al Total.",""))</f>
        <v/>
      </c>
      <c r="BX292"/>
      <c r="BZ292"/>
      <c r="CA292"/>
      <c r="CB292" s="583">
        <f>IF((AO292+AP292)&gt;AN292,1,0)</f>
        <v>0</v>
      </c>
      <c r="CC292" s="583">
        <f>IF(AND(E292&gt;0,OR(AQ292="")),1,IF(AQ292&gt;E292,1,0))</f>
        <v>0</v>
      </c>
      <c r="CD292" s="801"/>
      <c r="CE292" s="583">
        <f>IF(AND(C292&gt;0,AS292=""),1,IF(AS292&gt;C292,1,0))</f>
        <v>0</v>
      </c>
      <c r="CF292" s="583">
        <f>IF(AND(C292&gt;0,AT292=""),1,IF(AT292&gt;C292,1,0))</f>
        <v>0</v>
      </c>
      <c r="CG292" s="583">
        <f>IF(AND(C292&gt;0,AU292=""),1,IF(AU292&gt;C292,1,0))</f>
        <v>0</v>
      </c>
      <c r="CH292" s="583">
        <f>IF(AND(C292&gt;0,AV292=""),1,IF(AV292&gt;C292,1,0))</f>
        <v>0</v>
      </c>
    </row>
    <row r="293" spans="1:86" ht="15" customHeight="1" x14ac:dyDescent="0.35">
      <c r="A293" s="2346"/>
      <c r="B293" s="1082" t="s">
        <v>468</v>
      </c>
      <c r="C293" s="24"/>
      <c r="D293" s="1079"/>
      <c r="E293" s="953">
        <f t="shared" si="163"/>
        <v>0</v>
      </c>
      <c r="F293" s="982"/>
      <c r="G293" s="983"/>
      <c r="H293" s="983"/>
      <c r="I293" s="983"/>
      <c r="J293" s="1080"/>
      <c r="K293" s="603"/>
      <c r="L293" s="1081"/>
      <c r="M293" s="603"/>
      <c r="N293" s="1081"/>
      <c r="O293" s="603"/>
      <c r="P293" s="1081"/>
      <c r="Q293" s="603"/>
      <c r="R293" s="1081"/>
      <c r="S293" s="603"/>
      <c r="T293" s="1081"/>
      <c r="U293" s="603"/>
      <c r="V293" s="1081"/>
      <c r="W293" s="603"/>
      <c r="X293" s="1081"/>
      <c r="Y293" s="603"/>
      <c r="Z293" s="1081"/>
      <c r="AA293" s="603"/>
      <c r="AB293" s="1081"/>
      <c r="AC293" s="603"/>
      <c r="AD293" s="982"/>
      <c r="AE293" s="983"/>
      <c r="AF293" s="983"/>
      <c r="AG293" s="983"/>
      <c r="AH293" s="983"/>
      <c r="AI293" s="983"/>
      <c r="AJ293" s="983"/>
      <c r="AK293" s="983"/>
      <c r="AL293" s="983"/>
      <c r="AM293" s="984"/>
      <c r="AN293" s="602"/>
      <c r="AO293" s="602"/>
      <c r="AP293" s="603"/>
      <c r="AQ293" s="662"/>
      <c r="AR293" s="983"/>
      <c r="AS293" s="951"/>
      <c r="AT293" s="951"/>
      <c r="AU293" s="603"/>
      <c r="AV293" s="603"/>
      <c r="AW293" t="str">
        <f t="shared" ref="AW293:AW309" si="164">BQ293&amp;BR293&amp;BS293&amp;BT293&amp;BU293&amp;BV293&amp;BW293</f>
        <v/>
      </c>
      <c r="BQ293" s="581" t="str">
        <f t="shared" ref="BQ293:BQ309" si="165">IF((AO293+AP293)&gt;AN293," * Los Egresos Por Alta + Egresos Por Abandono no pueden ser mayor que el Total de Egresos.","")</f>
        <v/>
      </c>
      <c r="BR293" s="801" t="str">
        <f t="shared" ref="BR293:BR309" si="166">IF(AND(E293&gt;0,OR(AQ293=""))," * No olvide digitar la variable Trans (Masculino). Digite Cero si no tiene.",IF(AQ293&gt;E293,"  * La variable Trans (Masculino) No puede ser mayor al Total Mujeres.",""))</f>
        <v/>
      </c>
      <c r="BS293" s="583"/>
      <c r="BT293" s="801" t="str">
        <f t="shared" ref="BT293:BT309" si="167">IF(AND(C293&gt;0,AS293=""), " * No olvide digitar la variable Pueblos originarios. Digite Cero si no tiene.",IF(AS293&gt;C293,"  * La variable Pueblos originarios No puede ser mayor al Total.",""))</f>
        <v/>
      </c>
      <c r="BU293" s="801" t="str">
        <f t="shared" ref="BU293:BU309" si="168">IF(AND(C293&gt;0,AT293=""), " * No olvide digitar la variable Migrantes. Digite Cero si no tiene.",IF(AT293&gt;C293,"  * La variable Migrantes No puede ser mayor al Total.",""))</f>
        <v/>
      </c>
      <c r="BV293" s="801" t="str">
        <f t="shared" ref="BV293:BV309" si="169">IF(AND(C293&gt;0,AU293=""), " * No olvide digitar la variable Niños, Niñas, adolescentes y jóvenes SENAME. Digite Cero si no tiene.",IF(AU293&gt;C293,"  * La variable Niños, Niñas, adolescentes y jóvenes SENAME No puede ser mayor al Total.",""))</f>
        <v/>
      </c>
      <c r="BW293" s="801" t="str">
        <f t="shared" ref="BW293:BW309" si="170">IF(AND(C293&gt;0,AV293=""), " * No olvide digitar la variable Niños, Niñas, adolescentes y jóvenes Mejor Niñez. Digite Cero si no tiene.",IF(AV293&gt;C293,"  * La variable Niños, Niñas, adolescentes y jóvenes Mejor Niñez No puede ser mayor al Total.",""))</f>
        <v/>
      </c>
      <c r="BX293"/>
      <c r="BZ293"/>
      <c r="CA293"/>
      <c r="CB293" s="583">
        <f t="shared" ref="CB293:CB309" si="171">IF((AO293+AP293)&gt;AN293,1,0)</f>
        <v>0</v>
      </c>
      <c r="CC293" s="583">
        <f t="shared" ref="CC293:CC309" si="172">IF(AND(E293&gt;0,OR(AQ293="")),1,IF(AQ293&gt;E293,1,0))</f>
        <v>0</v>
      </c>
      <c r="CD293" s="801"/>
      <c r="CE293" s="583">
        <f t="shared" ref="CE293:CE309" si="173">IF(AND(C293&gt;0,AS293=""),1,IF(AS293&gt;C293,1,0))</f>
        <v>0</v>
      </c>
      <c r="CF293" s="583">
        <f t="shared" ref="CF293:CF309" si="174">IF(AND(C293&gt;0,AT293=""),1,IF(AT293&gt;C293,1,0))</f>
        <v>0</v>
      </c>
      <c r="CG293" s="583">
        <f t="shared" ref="CG293:CG309" si="175">IF(AND(C293&gt;0,AU293=""),1,IF(AU293&gt;C293,1,0))</f>
        <v>0</v>
      </c>
      <c r="CH293" s="583">
        <f t="shared" ref="CH293:CH309" si="176">IF(AND(C293&gt;0,AV293=""),1,IF(AV293&gt;C293,1,0))</f>
        <v>0</v>
      </c>
    </row>
    <row r="294" spans="1:86" ht="15" customHeight="1" x14ac:dyDescent="0.35">
      <c r="A294" s="2346"/>
      <c r="B294" s="1083" t="s">
        <v>469</v>
      </c>
      <c r="C294" s="34"/>
      <c r="D294" s="1079"/>
      <c r="E294" s="953">
        <f t="shared" si="163"/>
        <v>0</v>
      </c>
      <c r="F294" s="982"/>
      <c r="G294" s="983"/>
      <c r="H294" s="983"/>
      <c r="I294" s="983"/>
      <c r="J294" s="1080"/>
      <c r="K294" s="606"/>
      <c r="L294" s="1081"/>
      <c r="M294" s="606"/>
      <c r="N294" s="1081"/>
      <c r="O294" s="606"/>
      <c r="P294" s="1081"/>
      <c r="Q294" s="606"/>
      <c r="R294" s="1081"/>
      <c r="S294" s="606"/>
      <c r="T294" s="1081"/>
      <c r="U294" s="606"/>
      <c r="V294" s="1081"/>
      <c r="W294" s="606"/>
      <c r="X294" s="1081"/>
      <c r="Y294" s="606"/>
      <c r="Z294" s="1081"/>
      <c r="AA294" s="606"/>
      <c r="AB294" s="1081"/>
      <c r="AC294" s="606"/>
      <c r="AD294" s="982"/>
      <c r="AE294" s="983"/>
      <c r="AF294" s="983"/>
      <c r="AG294" s="983"/>
      <c r="AH294" s="983"/>
      <c r="AI294" s="983"/>
      <c r="AJ294" s="983"/>
      <c r="AK294" s="983"/>
      <c r="AL294" s="983"/>
      <c r="AM294" s="984"/>
      <c r="AN294" s="605"/>
      <c r="AO294" s="605"/>
      <c r="AP294" s="606"/>
      <c r="AQ294" s="584"/>
      <c r="AR294" s="983"/>
      <c r="AS294" s="731"/>
      <c r="AT294" s="731"/>
      <c r="AU294" s="606"/>
      <c r="AV294" s="606"/>
      <c r="AW294" t="str">
        <f t="shared" si="164"/>
        <v/>
      </c>
      <c r="BQ294" s="581" t="str">
        <f t="shared" si="165"/>
        <v/>
      </c>
      <c r="BR294" s="801" t="str">
        <f t="shared" si="166"/>
        <v/>
      </c>
      <c r="BS294" s="583"/>
      <c r="BT294" s="801" t="str">
        <f t="shared" si="167"/>
        <v/>
      </c>
      <c r="BU294" s="801" t="str">
        <f t="shared" si="168"/>
        <v/>
      </c>
      <c r="BV294" s="801" t="str">
        <f t="shared" si="169"/>
        <v/>
      </c>
      <c r="BW294" s="801" t="str">
        <f t="shared" si="170"/>
        <v/>
      </c>
      <c r="BX294"/>
      <c r="BZ294"/>
      <c r="CA294"/>
      <c r="CB294" s="583">
        <f t="shared" si="171"/>
        <v>0</v>
      </c>
      <c r="CC294" s="583">
        <f t="shared" si="172"/>
        <v>0</v>
      </c>
      <c r="CD294" s="801"/>
      <c r="CE294" s="583">
        <f t="shared" si="173"/>
        <v>0</v>
      </c>
      <c r="CF294" s="583">
        <f t="shared" si="174"/>
        <v>0</v>
      </c>
      <c r="CG294" s="583">
        <f t="shared" si="175"/>
        <v>0</v>
      </c>
      <c r="CH294" s="583">
        <f t="shared" si="176"/>
        <v>0</v>
      </c>
    </row>
    <row r="295" spans="1:86" ht="15" customHeight="1" x14ac:dyDescent="0.35">
      <c r="A295" s="2346"/>
      <c r="B295" s="1083" t="s">
        <v>470</v>
      </c>
      <c r="C295" s="34"/>
      <c r="D295" s="1079"/>
      <c r="E295" s="953">
        <f t="shared" si="163"/>
        <v>0</v>
      </c>
      <c r="F295" s="982"/>
      <c r="G295" s="983"/>
      <c r="H295" s="983"/>
      <c r="I295" s="983"/>
      <c r="J295" s="1080"/>
      <c r="K295" s="606"/>
      <c r="L295" s="1081"/>
      <c r="M295" s="606"/>
      <c r="N295" s="1081"/>
      <c r="O295" s="606"/>
      <c r="P295" s="1081"/>
      <c r="Q295" s="606"/>
      <c r="R295" s="1081"/>
      <c r="S295" s="606"/>
      <c r="T295" s="1081"/>
      <c r="U295" s="606"/>
      <c r="V295" s="1081"/>
      <c r="W295" s="606"/>
      <c r="X295" s="1081"/>
      <c r="Y295" s="606"/>
      <c r="Z295" s="1081"/>
      <c r="AA295" s="606"/>
      <c r="AB295" s="1081"/>
      <c r="AC295" s="606"/>
      <c r="AD295" s="982"/>
      <c r="AE295" s="983"/>
      <c r="AF295" s="983"/>
      <c r="AG295" s="983"/>
      <c r="AH295" s="983"/>
      <c r="AI295" s="983"/>
      <c r="AJ295" s="983"/>
      <c r="AK295" s="983"/>
      <c r="AL295" s="983"/>
      <c r="AM295" s="984"/>
      <c r="AN295" s="605"/>
      <c r="AO295" s="605"/>
      <c r="AP295" s="606"/>
      <c r="AQ295" s="584"/>
      <c r="AR295" s="983"/>
      <c r="AS295" s="731"/>
      <c r="AT295" s="731"/>
      <c r="AU295" s="606"/>
      <c r="AV295" s="606"/>
      <c r="AW295" t="str">
        <f t="shared" si="164"/>
        <v/>
      </c>
      <c r="BQ295" s="581" t="str">
        <f t="shared" si="165"/>
        <v/>
      </c>
      <c r="BR295" s="801" t="str">
        <f t="shared" si="166"/>
        <v/>
      </c>
      <c r="BS295" s="583"/>
      <c r="BT295" s="801" t="str">
        <f t="shared" si="167"/>
        <v/>
      </c>
      <c r="BU295" s="801" t="str">
        <f t="shared" si="168"/>
        <v/>
      </c>
      <c r="BV295" s="801" t="str">
        <f t="shared" si="169"/>
        <v/>
      </c>
      <c r="BW295" s="801" t="str">
        <f t="shared" si="170"/>
        <v/>
      </c>
      <c r="BX295"/>
      <c r="BZ295"/>
      <c r="CA295"/>
      <c r="CB295" s="583">
        <f t="shared" si="171"/>
        <v>0</v>
      </c>
      <c r="CC295" s="583">
        <f t="shared" si="172"/>
        <v>0</v>
      </c>
      <c r="CD295" s="801"/>
      <c r="CE295" s="583">
        <f t="shared" si="173"/>
        <v>0</v>
      </c>
      <c r="CF295" s="583">
        <f t="shared" si="174"/>
        <v>0</v>
      </c>
      <c r="CG295" s="583">
        <f t="shared" si="175"/>
        <v>0</v>
      </c>
      <c r="CH295" s="583">
        <f t="shared" si="176"/>
        <v>0</v>
      </c>
    </row>
    <row r="296" spans="1:86" ht="15" customHeight="1" x14ac:dyDescent="0.35">
      <c r="A296" s="2346"/>
      <c r="B296" s="1083" t="s">
        <v>471</v>
      </c>
      <c r="C296" s="34"/>
      <c r="D296" s="1079"/>
      <c r="E296" s="953">
        <f t="shared" si="163"/>
        <v>0</v>
      </c>
      <c r="F296" s="982"/>
      <c r="G296" s="983"/>
      <c r="H296" s="983"/>
      <c r="I296" s="983"/>
      <c r="J296" s="1080"/>
      <c r="K296" s="606"/>
      <c r="L296" s="1081"/>
      <c r="M296" s="606"/>
      <c r="N296" s="1081"/>
      <c r="O296" s="606"/>
      <c r="P296" s="1081"/>
      <c r="Q296" s="606"/>
      <c r="R296" s="1081"/>
      <c r="S296" s="606"/>
      <c r="T296" s="1081"/>
      <c r="U296" s="606"/>
      <c r="V296" s="1081"/>
      <c r="W296" s="606"/>
      <c r="X296" s="1081"/>
      <c r="Y296" s="606"/>
      <c r="Z296" s="1081"/>
      <c r="AA296" s="606"/>
      <c r="AB296" s="1081"/>
      <c r="AC296" s="606"/>
      <c r="AD296" s="982"/>
      <c r="AE296" s="983"/>
      <c r="AF296" s="983"/>
      <c r="AG296" s="983"/>
      <c r="AH296" s="983"/>
      <c r="AI296" s="983"/>
      <c r="AJ296" s="983"/>
      <c r="AK296" s="983"/>
      <c r="AL296" s="983"/>
      <c r="AM296" s="984"/>
      <c r="AN296" s="605"/>
      <c r="AO296" s="605"/>
      <c r="AP296" s="606"/>
      <c r="AQ296" s="584"/>
      <c r="AR296" s="983"/>
      <c r="AS296" s="731"/>
      <c r="AT296" s="731"/>
      <c r="AU296" s="606"/>
      <c r="AV296" s="606"/>
      <c r="AW296" t="str">
        <f t="shared" si="164"/>
        <v/>
      </c>
      <c r="BQ296" s="581" t="str">
        <f t="shared" si="165"/>
        <v/>
      </c>
      <c r="BR296" s="801" t="str">
        <f t="shared" si="166"/>
        <v/>
      </c>
      <c r="BS296" s="583"/>
      <c r="BT296" s="801" t="str">
        <f t="shared" si="167"/>
        <v/>
      </c>
      <c r="BU296" s="801" t="str">
        <f t="shared" si="168"/>
        <v/>
      </c>
      <c r="BV296" s="801" t="str">
        <f t="shared" si="169"/>
        <v/>
      </c>
      <c r="BW296" s="801" t="str">
        <f t="shared" si="170"/>
        <v/>
      </c>
      <c r="BX296"/>
      <c r="BZ296"/>
      <c r="CA296"/>
      <c r="CB296" s="583">
        <f t="shared" si="171"/>
        <v>0</v>
      </c>
      <c r="CC296" s="583">
        <f t="shared" si="172"/>
        <v>0</v>
      </c>
      <c r="CD296" s="801"/>
      <c r="CE296" s="583">
        <f t="shared" si="173"/>
        <v>0</v>
      </c>
      <c r="CF296" s="583">
        <f t="shared" si="174"/>
        <v>0</v>
      </c>
      <c r="CG296" s="583">
        <f t="shared" si="175"/>
        <v>0</v>
      </c>
      <c r="CH296" s="583">
        <f t="shared" si="176"/>
        <v>0</v>
      </c>
    </row>
    <row r="297" spans="1:86" ht="15" customHeight="1" x14ac:dyDescent="0.35">
      <c r="A297" s="2346"/>
      <c r="B297" s="1083" t="s">
        <v>472</v>
      </c>
      <c r="C297" s="34"/>
      <c r="D297" s="1079"/>
      <c r="E297" s="953">
        <f t="shared" si="163"/>
        <v>0</v>
      </c>
      <c r="F297" s="982"/>
      <c r="G297" s="983"/>
      <c r="H297" s="983"/>
      <c r="I297" s="983"/>
      <c r="J297" s="1080"/>
      <c r="K297" s="606"/>
      <c r="L297" s="1081"/>
      <c r="M297" s="606"/>
      <c r="N297" s="1081"/>
      <c r="O297" s="606"/>
      <c r="P297" s="1081"/>
      <c r="Q297" s="606"/>
      <c r="R297" s="1081"/>
      <c r="S297" s="606"/>
      <c r="T297" s="1081"/>
      <c r="U297" s="606"/>
      <c r="V297" s="1081"/>
      <c r="W297" s="606"/>
      <c r="X297" s="1081"/>
      <c r="Y297" s="606"/>
      <c r="Z297" s="1081"/>
      <c r="AA297" s="606"/>
      <c r="AB297" s="1081"/>
      <c r="AC297" s="606"/>
      <c r="AD297" s="982"/>
      <c r="AE297" s="983"/>
      <c r="AF297" s="983"/>
      <c r="AG297" s="983"/>
      <c r="AH297" s="983"/>
      <c r="AI297" s="983"/>
      <c r="AJ297" s="983"/>
      <c r="AK297" s="983"/>
      <c r="AL297" s="983"/>
      <c r="AM297" s="984"/>
      <c r="AN297" s="605"/>
      <c r="AO297" s="605"/>
      <c r="AP297" s="606"/>
      <c r="AQ297" s="584"/>
      <c r="AR297" s="983"/>
      <c r="AS297" s="731"/>
      <c r="AT297" s="731"/>
      <c r="AU297" s="606"/>
      <c r="AV297" s="606"/>
      <c r="AW297" t="str">
        <f t="shared" si="164"/>
        <v/>
      </c>
      <c r="BQ297" s="581" t="str">
        <f t="shared" si="165"/>
        <v/>
      </c>
      <c r="BR297" s="801" t="str">
        <f t="shared" si="166"/>
        <v/>
      </c>
      <c r="BS297" s="583"/>
      <c r="BT297" s="801" t="str">
        <f t="shared" si="167"/>
        <v/>
      </c>
      <c r="BU297" s="801" t="str">
        <f t="shared" si="168"/>
        <v/>
      </c>
      <c r="BV297" s="801" t="str">
        <f t="shared" si="169"/>
        <v/>
      </c>
      <c r="BW297" s="801" t="str">
        <f t="shared" si="170"/>
        <v/>
      </c>
      <c r="BX297"/>
      <c r="BZ297"/>
      <c r="CA297"/>
      <c r="CB297" s="583">
        <f t="shared" si="171"/>
        <v>0</v>
      </c>
      <c r="CC297" s="583">
        <f t="shared" si="172"/>
        <v>0</v>
      </c>
      <c r="CD297" s="801"/>
      <c r="CE297" s="583">
        <f t="shared" si="173"/>
        <v>0</v>
      </c>
      <c r="CF297" s="583">
        <f t="shared" si="174"/>
        <v>0</v>
      </c>
      <c r="CG297" s="583">
        <f t="shared" si="175"/>
        <v>0</v>
      </c>
      <c r="CH297" s="583">
        <f t="shared" si="176"/>
        <v>0</v>
      </c>
    </row>
    <row r="298" spans="1:86" ht="15" customHeight="1" x14ac:dyDescent="0.35">
      <c r="A298" s="2346"/>
      <c r="B298" s="1083" t="s">
        <v>473</v>
      </c>
      <c r="C298" s="34"/>
      <c r="D298" s="1079"/>
      <c r="E298" s="953">
        <f t="shared" si="163"/>
        <v>0</v>
      </c>
      <c r="F298" s="982"/>
      <c r="G298" s="983"/>
      <c r="H298" s="983"/>
      <c r="I298" s="983"/>
      <c r="J298" s="1080"/>
      <c r="K298" s="606"/>
      <c r="L298" s="1081"/>
      <c r="M298" s="606"/>
      <c r="N298" s="1081"/>
      <c r="O298" s="606"/>
      <c r="P298" s="1081"/>
      <c r="Q298" s="606"/>
      <c r="R298" s="1081"/>
      <c r="S298" s="606"/>
      <c r="T298" s="1081"/>
      <c r="U298" s="606"/>
      <c r="V298" s="1081"/>
      <c r="W298" s="606"/>
      <c r="X298" s="1081"/>
      <c r="Y298" s="606"/>
      <c r="Z298" s="1081"/>
      <c r="AA298" s="606"/>
      <c r="AB298" s="1081"/>
      <c r="AC298" s="606"/>
      <c r="AD298" s="982"/>
      <c r="AE298" s="983"/>
      <c r="AF298" s="983"/>
      <c r="AG298" s="983"/>
      <c r="AH298" s="983"/>
      <c r="AI298" s="983"/>
      <c r="AJ298" s="983"/>
      <c r="AK298" s="983"/>
      <c r="AL298" s="983"/>
      <c r="AM298" s="984"/>
      <c r="AN298" s="605"/>
      <c r="AO298" s="605"/>
      <c r="AP298" s="606"/>
      <c r="AQ298" s="584"/>
      <c r="AR298" s="983"/>
      <c r="AS298" s="731"/>
      <c r="AT298" s="731"/>
      <c r="AU298" s="606"/>
      <c r="AV298" s="606"/>
      <c r="AW298" t="str">
        <f t="shared" si="164"/>
        <v/>
      </c>
      <c r="BQ298" s="581" t="str">
        <f t="shared" si="165"/>
        <v/>
      </c>
      <c r="BR298" s="801" t="str">
        <f t="shared" si="166"/>
        <v/>
      </c>
      <c r="BS298" s="583"/>
      <c r="BT298" s="801" t="str">
        <f t="shared" si="167"/>
        <v/>
      </c>
      <c r="BU298" s="801" t="str">
        <f t="shared" si="168"/>
        <v/>
      </c>
      <c r="BV298" s="801" t="str">
        <f t="shared" si="169"/>
        <v/>
      </c>
      <c r="BW298" s="801" t="str">
        <f t="shared" si="170"/>
        <v/>
      </c>
      <c r="BX298"/>
      <c r="BZ298"/>
      <c r="CA298"/>
      <c r="CB298" s="583">
        <f t="shared" si="171"/>
        <v>0</v>
      </c>
      <c r="CC298" s="583">
        <f t="shared" si="172"/>
        <v>0</v>
      </c>
      <c r="CD298" s="801"/>
      <c r="CE298" s="583">
        <f t="shared" si="173"/>
        <v>0</v>
      </c>
      <c r="CF298" s="583">
        <f t="shared" si="174"/>
        <v>0</v>
      </c>
      <c r="CG298" s="583">
        <f t="shared" si="175"/>
        <v>0</v>
      </c>
      <c r="CH298" s="583">
        <f t="shared" si="176"/>
        <v>0</v>
      </c>
    </row>
    <row r="299" spans="1:86" ht="15" customHeight="1" x14ac:dyDescent="0.35">
      <c r="A299" s="2346"/>
      <c r="B299" s="1083" t="s">
        <v>474</v>
      </c>
      <c r="C299" s="34"/>
      <c r="D299" s="1079"/>
      <c r="E299" s="953">
        <f t="shared" si="163"/>
        <v>0</v>
      </c>
      <c r="F299" s="982"/>
      <c r="G299" s="983"/>
      <c r="H299" s="983"/>
      <c r="I299" s="983"/>
      <c r="J299" s="1080"/>
      <c r="K299" s="606"/>
      <c r="L299" s="1081"/>
      <c r="M299" s="606"/>
      <c r="N299" s="1081"/>
      <c r="O299" s="606"/>
      <c r="P299" s="1081"/>
      <c r="Q299" s="606"/>
      <c r="R299" s="1081"/>
      <c r="S299" s="606"/>
      <c r="T299" s="1081"/>
      <c r="U299" s="606"/>
      <c r="V299" s="1081"/>
      <c r="W299" s="606"/>
      <c r="X299" s="1081"/>
      <c r="Y299" s="606"/>
      <c r="Z299" s="1081"/>
      <c r="AA299" s="606"/>
      <c r="AB299" s="1081"/>
      <c r="AC299" s="606"/>
      <c r="AD299" s="982"/>
      <c r="AE299" s="983"/>
      <c r="AF299" s="983"/>
      <c r="AG299" s="983"/>
      <c r="AH299" s="983"/>
      <c r="AI299" s="983"/>
      <c r="AJ299" s="983"/>
      <c r="AK299" s="983"/>
      <c r="AL299" s="983"/>
      <c r="AM299" s="984"/>
      <c r="AN299" s="605"/>
      <c r="AO299" s="605"/>
      <c r="AP299" s="606"/>
      <c r="AQ299" s="584"/>
      <c r="AR299" s="983"/>
      <c r="AS299" s="731"/>
      <c r="AT299" s="731"/>
      <c r="AU299" s="606"/>
      <c r="AV299" s="606"/>
      <c r="AW299" t="str">
        <f t="shared" si="164"/>
        <v/>
      </c>
      <c r="BQ299" s="581" t="str">
        <f t="shared" si="165"/>
        <v/>
      </c>
      <c r="BR299" s="801" t="str">
        <f t="shared" si="166"/>
        <v/>
      </c>
      <c r="BS299" s="583"/>
      <c r="BT299" s="801" t="str">
        <f t="shared" si="167"/>
        <v/>
      </c>
      <c r="BU299" s="801" t="str">
        <f t="shared" si="168"/>
        <v/>
      </c>
      <c r="BV299" s="801" t="str">
        <f t="shared" si="169"/>
        <v/>
      </c>
      <c r="BW299" s="801" t="str">
        <f t="shared" si="170"/>
        <v/>
      </c>
      <c r="BX299"/>
      <c r="BZ299"/>
      <c r="CA299"/>
      <c r="CB299" s="583">
        <f t="shared" si="171"/>
        <v>0</v>
      </c>
      <c r="CC299" s="583">
        <f t="shared" si="172"/>
        <v>0</v>
      </c>
      <c r="CD299" s="801"/>
      <c r="CE299" s="583">
        <f t="shared" si="173"/>
        <v>0</v>
      </c>
      <c r="CF299" s="583">
        <f t="shared" si="174"/>
        <v>0</v>
      </c>
      <c r="CG299" s="583">
        <f t="shared" si="175"/>
        <v>0</v>
      </c>
      <c r="CH299" s="583">
        <f t="shared" si="176"/>
        <v>0</v>
      </c>
    </row>
    <row r="300" spans="1:86" ht="15" customHeight="1" x14ac:dyDescent="0.35">
      <c r="A300" s="2347"/>
      <c r="B300" s="1084" t="s">
        <v>475</v>
      </c>
      <c r="C300" s="1085"/>
      <c r="D300" s="1086"/>
      <c r="E300" s="927">
        <f t="shared" si="163"/>
        <v>0</v>
      </c>
      <c r="F300" s="987"/>
      <c r="G300" s="988"/>
      <c r="H300" s="988"/>
      <c r="I300" s="988"/>
      <c r="J300" s="1087"/>
      <c r="K300" s="613"/>
      <c r="L300" s="1088"/>
      <c r="M300" s="613"/>
      <c r="N300" s="1088"/>
      <c r="O300" s="613"/>
      <c r="P300" s="1088"/>
      <c r="Q300" s="613"/>
      <c r="R300" s="1088"/>
      <c r="S300" s="613"/>
      <c r="T300" s="1088"/>
      <c r="U300" s="613"/>
      <c r="V300" s="1088"/>
      <c r="W300" s="613"/>
      <c r="X300" s="1088"/>
      <c r="Y300" s="613"/>
      <c r="Z300" s="1088"/>
      <c r="AA300" s="613"/>
      <c r="AB300" s="1088"/>
      <c r="AC300" s="613"/>
      <c r="AD300" s="987"/>
      <c r="AE300" s="988"/>
      <c r="AF300" s="988"/>
      <c r="AG300" s="988"/>
      <c r="AH300" s="988"/>
      <c r="AI300" s="988"/>
      <c r="AJ300" s="988"/>
      <c r="AK300" s="988"/>
      <c r="AL300" s="988"/>
      <c r="AM300" s="989"/>
      <c r="AN300" s="612"/>
      <c r="AO300" s="612"/>
      <c r="AP300" s="613"/>
      <c r="AQ300" s="589"/>
      <c r="AR300" s="988"/>
      <c r="AS300" s="784"/>
      <c r="AT300" s="784"/>
      <c r="AU300" s="613"/>
      <c r="AV300" s="613"/>
      <c r="AW300" t="str">
        <f t="shared" si="164"/>
        <v/>
      </c>
      <c r="BQ300" s="581" t="str">
        <f t="shared" si="165"/>
        <v/>
      </c>
      <c r="BR300" s="801" t="str">
        <f t="shared" si="166"/>
        <v/>
      </c>
      <c r="BS300" s="583"/>
      <c r="BT300" s="801" t="str">
        <f t="shared" si="167"/>
        <v/>
      </c>
      <c r="BU300" s="801" t="str">
        <f t="shared" si="168"/>
        <v/>
      </c>
      <c r="BV300" s="801" t="str">
        <f t="shared" si="169"/>
        <v/>
      </c>
      <c r="BW300" s="801" t="str">
        <f t="shared" si="170"/>
        <v/>
      </c>
      <c r="BX300"/>
      <c r="BZ300"/>
      <c r="CA300"/>
      <c r="CB300" s="583">
        <f t="shared" si="171"/>
        <v>0</v>
      </c>
      <c r="CC300" s="583">
        <f t="shared" si="172"/>
        <v>0</v>
      </c>
      <c r="CD300" s="801"/>
      <c r="CE300" s="583">
        <f t="shared" si="173"/>
        <v>0</v>
      </c>
      <c r="CF300" s="583">
        <f t="shared" si="174"/>
        <v>0</v>
      </c>
      <c r="CG300" s="583">
        <f t="shared" si="175"/>
        <v>0</v>
      </c>
      <c r="CH300" s="583">
        <f t="shared" si="176"/>
        <v>0</v>
      </c>
    </row>
    <row r="301" spans="1:86" ht="15" customHeight="1" x14ac:dyDescent="0.35">
      <c r="A301" s="2348" t="s">
        <v>476</v>
      </c>
      <c r="B301" s="767" t="s">
        <v>467</v>
      </c>
      <c r="C301" s="1078"/>
      <c r="D301" s="950">
        <f>SUM(F301+H301+J301+L301+N301+P301+R301+T301+V301+X301+Z301+AB301+AD301+AF301+AH301+AJ301+AL301)</f>
        <v>0</v>
      </c>
      <c r="E301" s="948">
        <f>SUM(G301+I301+K301+M301+O301+Q301+S301+U301+W301+Y301+AA301+AC301+AE301+AG301+AI301+AK301+AM301)</f>
        <v>0</v>
      </c>
      <c r="F301" s="1089"/>
      <c r="G301" s="1090"/>
      <c r="H301" s="1091"/>
      <c r="I301" s="1090"/>
      <c r="J301" s="1091"/>
      <c r="K301" s="897"/>
      <c r="L301" s="1092"/>
      <c r="M301" s="1090"/>
      <c r="N301" s="1091"/>
      <c r="O301" s="1093"/>
      <c r="P301" s="1089"/>
      <c r="Q301" s="1090"/>
      <c r="R301" s="1091"/>
      <c r="S301" s="1093"/>
      <c r="T301" s="1089"/>
      <c r="U301" s="1090"/>
      <c r="V301" s="1091"/>
      <c r="W301" s="1093"/>
      <c r="X301" s="1089"/>
      <c r="Y301" s="1090"/>
      <c r="Z301" s="1091"/>
      <c r="AA301" s="1093"/>
      <c r="AB301" s="1089"/>
      <c r="AC301" s="1090"/>
      <c r="AD301" s="1091"/>
      <c r="AE301" s="1093"/>
      <c r="AF301" s="1089"/>
      <c r="AG301" s="1090"/>
      <c r="AH301" s="1091"/>
      <c r="AI301" s="1093"/>
      <c r="AJ301" s="1089"/>
      <c r="AK301" s="1090"/>
      <c r="AL301" s="1091"/>
      <c r="AM301" s="1094"/>
      <c r="AN301" s="1095"/>
      <c r="AO301" s="602"/>
      <c r="AP301" s="603"/>
      <c r="AQ301" s="662"/>
      <c r="AR301" s="603"/>
      <c r="AS301" s="951"/>
      <c r="AT301" s="951"/>
      <c r="AU301" s="603"/>
      <c r="AV301" s="603"/>
      <c r="AW301" t="str">
        <f t="shared" si="164"/>
        <v/>
      </c>
      <c r="BQ301" s="581" t="str">
        <f t="shared" si="165"/>
        <v/>
      </c>
      <c r="BR301" s="801" t="str">
        <f>IF(AND(E301&gt;0,OR(AQ301=""))," * No olvide digitar la variable Trans (Masculino). Digite Cero si no tiene.",IF(AQ301&gt;E301,"  * La variable Trans (Masculino) No puede ser mayor al Total Mujeres.",""))</f>
        <v/>
      </c>
      <c r="BS301" s="801" t="str">
        <f>IF(AND(D301&gt;0,OR(AR301=""))," * No olvide digitar la variable Trans (Femenino). Digite Cero si no tiene.",IF(AR301&gt;D301,"  * La variable Trans (Femenino) No puede ser mayor al Total Hombres.",""))</f>
        <v/>
      </c>
      <c r="BT301" s="801" t="str">
        <f t="shared" si="167"/>
        <v/>
      </c>
      <c r="BU301" s="801" t="str">
        <f t="shared" si="168"/>
        <v/>
      </c>
      <c r="BV301" s="801" t="str">
        <f t="shared" si="169"/>
        <v/>
      </c>
      <c r="BW301" s="801" t="str">
        <f t="shared" si="170"/>
        <v/>
      </c>
      <c r="BX301"/>
      <c r="BZ301"/>
      <c r="CA301"/>
      <c r="CB301" s="583">
        <f t="shared" si="171"/>
        <v>0</v>
      </c>
      <c r="CC301" s="583">
        <f t="shared" si="172"/>
        <v>0</v>
      </c>
      <c r="CD301" s="583">
        <f>IF(AND(D301&gt;0,OR(AR301="")),1,IF(AR301&gt;D301,1,0))</f>
        <v>0</v>
      </c>
      <c r="CE301" s="583">
        <f t="shared" si="173"/>
        <v>0</v>
      </c>
      <c r="CF301" s="583">
        <f t="shared" si="174"/>
        <v>0</v>
      </c>
      <c r="CG301" s="583">
        <f t="shared" si="175"/>
        <v>0</v>
      </c>
      <c r="CH301" s="583">
        <f t="shared" si="176"/>
        <v>0</v>
      </c>
    </row>
    <row r="302" spans="1:86" ht="15" customHeight="1" x14ac:dyDescent="0.35">
      <c r="A302" s="2346"/>
      <c r="B302" s="1082" t="s">
        <v>468</v>
      </c>
      <c r="C302" s="24"/>
      <c r="D302" s="769">
        <f t="shared" ref="D302:E309" si="177">SUM(F302+H302+J302+L302+N302+P302+R302+T302+V302+X302+Z302+AB302+AD302+AF302+AH302+AJ302+AL302)</f>
        <v>0</v>
      </c>
      <c r="E302" s="948">
        <f t="shared" si="177"/>
        <v>0</v>
      </c>
      <c r="F302" s="662"/>
      <c r="G302" s="897"/>
      <c r="H302" s="662"/>
      <c r="I302" s="897"/>
      <c r="J302" s="662"/>
      <c r="K302" s="897"/>
      <c r="L302" s="662"/>
      <c r="M302" s="897"/>
      <c r="N302" s="602"/>
      <c r="O302" s="1096"/>
      <c r="P302" s="662"/>
      <c r="Q302" s="897"/>
      <c r="R302" s="602"/>
      <c r="S302" s="1096"/>
      <c r="T302" s="662"/>
      <c r="U302" s="897"/>
      <c r="V302" s="602"/>
      <c r="W302" s="1096"/>
      <c r="X302" s="662"/>
      <c r="Y302" s="897"/>
      <c r="Z302" s="602"/>
      <c r="AA302" s="1096"/>
      <c r="AB302" s="662"/>
      <c r="AC302" s="897"/>
      <c r="AD302" s="602"/>
      <c r="AE302" s="1096"/>
      <c r="AF302" s="662"/>
      <c r="AG302" s="897"/>
      <c r="AH302" s="602"/>
      <c r="AI302" s="1096"/>
      <c r="AJ302" s="662"/>
      <c r="AK302" s="897"/>
      <c r="AL302" s="602"/>
      <c r="AM302" s="601"/>
      <c r="AN302" s="602"/>
      <c r="AO302" s="602"/>
      <c r="AP302" s="603"/>
      <c r="AQ302" s="662"/>
      <c r="AR302" s="603"/>
      <c r="AS302" s="951"/>
      <c r="AT302" s="951"/>
      <c r="AU302" s="603"/>
      <c r="AV302" s="603"/>
      <c r="AW302" t="str">
        <f t="shared" si="164"/>
        <v/>
      </c>
      <c r="BQ302" s="581" t="str">
        <f t="shared" si="165"/>
        <v/>
      </c>
      <c r="BR302" s="801" t="str">
        <f t="shared" si="166"/>
        <v/>
      </c>
      <c r="BS302" s="801" t="str">
        <f t="shared" ref="BS302:BS309" si="178">IF(AND(D302&gt;0,OR(AR302=""))," * No olvide digitar la variable Trans (Femenino). Digite Cero si no tiene.",IF(AR302&gt;D302,"  * La variable Trans (Femenino) No puede ser mayor al Total Hombres.",""))</f>
        <v/>
      </c>
      <c r="BT302" s="801" t="str">
        <f t="shared" si="167"/>
        <v/>
      </c>
      <c r="BU302" s="801" t="str">
        <f t="shared" si="168"/>
        <v/>
      </c>
      <c r="BV302" s="801" t="str">
        <f t="shared" si="169"/>
        <v/>
      </c>
      <c r="BW302" s="801" t="str">
        <f t="shared" si="170"/>
        <v/>
      </c>
      <c r="BX302"/>
      <c r="BZ302"/>
      <c r="CA302"/>
      <c r="CB302" s="583">
        <f t="shared" si="171"/>
        <v>0</v>
      </c>
      <c r="CC302" s="583">
        <f t="shared" si="172"/>
        <v>0</v>
      </c>
      <c r="CD302" s="583">
        <f t="shared" ref="CD302:CD308" si="179">IF(AND(D302&gt;0,OR(AR302="")),1,IF(AR302&gt;D302,1,0))</f>
        <v>0</v>
      </c>
      <c r="CE302" s="583">
        <f t="shared" si="173"/>
        <v>0</v>
      </c>
      <c r="CF302" s="583">
        <f t="shared" si="174"/>
        <v>0</v>
      </c>
      <c r="CG302" s="583">
        <f t="shared" si="175"/>
        <v>0</v>
      </c>
      <c r="CH302" s="583">
        <f t="shared" si="176"/>
        <v>0</v>
      </c>
    </row>
    <row r="303" spans="1:86" ht="15" customHeight="1" x14ac:dyDescent="0.35">
      <c r="A303" s="2346"/>
      <c r="B303" s="1083" t="s">
        <v>469</v>
      </c>
      <c r="C303" s="34"/>
      <c r="D303" s="772">
        <f t="shared" si="177"/>
        <v>0</v>
      </c>
      <c r="E303" s="953">
        <f t="shared" si="177"/>
        <v>0</v>
      </c>
      <c r="F303" s="584"/>
      <c r="G303" s="588"/>
      <c r="H303" s="584"/>
      <c r="I303" s="588"/>
      <c r="J303" s="584"/>
      <c r="K303" s="588"/>
      <c r="L303" s="584"/>
      <c r="M303" s="588"/>
      <c r="N303" s="584"/>
      <c r="O303" s="586"/>
      <c r="P303" s="584"/>
      <c r="Q303" s="588"/>
      <c r="R303" s="605"/>
      <c r="S303" s="586"/>
      <c r="T303" s="584"/>
      <c r="U303" s="588"/>
      <c r="V303" s="605"/>
      <c r="W303" s="586"/>
      <c r="X303" s="584"/>
      <c r="Y303" s="588"/>
      <c r="Z303" s="605"/>
      <c r="AA303" s="586"/>
      <c r="AB303" s="584"/>
      <c r="AC303" s="588"/>
      <c r="AD303" s="605"/>
      <c r="AE303" s="586"/>
      <c r="AF303" s="584"/>
      <c r="AG303" s="588"/>
      <c r="AH303" s="605"/>
      <c r="AI303" s="586"/>
      <c r="AJ303" s="584"/>
      <c r="AK303" s="588"/>
      <c r="AL303" s="605"/>
      <c r="AM303" s="587"/>
      <c r="AN303" s="605"/>
      <c r="AO303" s="605"/>
      <c r="AP303" s="606"/>
      <c r="AQ303" s="584"/>
      <c r="AR303" s="606"/>
      <c r="AS303" s="731"/>
      <c r="AT303" s="731"/>
      <c r="AU303" s="606"/>
      <c r="AV303" s="606"/>
      <c r="AW303" t="str">
        <f t="shared" si="164"/>
        <v/>
      </c>
      <c r="BQ303" s="581" t="str">
        <f t="shared" si="165"/>
        <v/>
      </c>
      <c r="BR303" s="801" t="str">
        <f t="shared" si="166"/>
        <v/>
      </c>
      <c r="BS303" s="801" t="str">
        <f t="shared" si="178"/>
        <v/>
      </c>
      <c r="BT303" s="801" t="str">
        <f t="shared" si="167"/>
        <v/>
      </c>
      <c r="BU303" s="801" t="str">
        <f t="shared" si="168"/>
        <v/>
      </c>
      <c r="BV303" s="801" t="str">
        <f t="shared" si="169"/>
        <v/>
      </c>
      <c r="BW303" s="801" t="str">
        <f t="shared" si="170"/>
        <v/>
      </c>
      <c r="BX303"/>
      <c r="BZ303"/>
      <c r="CA303"/>
      <c r="CB303" s="583">
        <f t="shared" si="171"/>
        <v>0</v>
      </c>
      <c r="CC303" s="583">
        <f t="shared" si="172"/>
        <v>0</v>
      </c>
      <c r="CD303" s="583">
        <f t="shared" si="179"/>
        <v>0</v>
      </c>
      <c r="CE303" s="583">
        <f t="shared" si="173"/>
        <v>0</v>
      </c>
      <c r="CF303" s="583">
        <f t="shared" si="174"/>
        <v>0</v>
      </c>
      <c r="CG303" s="583">
        <f t="shared" si="175"/>
        <v>0</v>
      </c>
      <c r="CH303" s="583">
        <f t="shared" si="176"/>
        <v>0</v>
      </c>
    </row>
    <row r="304" spans="1:86" ht="15" customHeight="1" x14ac:dyDescent="0.35">
      <c r="A304" s="2346"/>
      <c r="B304" s="1083" t="s">
        <v>470</v>
      </c>
      <c r="C304" s="34"/>
      <c r="D304" s="772">
        <f t="shared" si="177"/>
        <v>0</v>
      </c>
      <c r="E304" s="953">
        <f t="shared" si="177"/>
        <v>0</v>
      </c>
      <c r="F304" s="584"/>
      <c r="G304" s="588"/>
      <c r="H304" s="584"/>
      <c r="I304" s="588"/>
      <c r="J304" s="584"/>
      <c r="K304" s="588"/>
      <c r="L304" s="584"/>
      <c r="M304" s="588"/>
      <c r="N304" s="584"/>
      <c r="O304" s="586"/>
      <c r="P304" s="584"/>
      <c r="Q304" s="588"/>
      <c r="R304" s="605"/>
      <c r="S304" s="586"/>
      <c r="T304" s="584"/>
      <c r="U304" s="588"/>
      <c r="V304" s="605"/>
      <c r="W304" s="586"/>
      <c r="X304" s="584"/>
      <c r="Y304" s="588"/>
      <c r="Z304" s="605"/>
      <c r="AA304" s="586"/>
      <c r="AB304" s="584"/>
      <c r="AC304" s="588"/>
      <c r="AD304" s="605"/>
      <c r="AE304" s="586"/>
      <c r="AF304" s="584"/>
      <c r="AG304" s="588"/>
      <c r="AH304" s="605"/>
      <c r="AI304" s="586"/>
      <c r="AJ304" s="584"/>
      <c r="AK304" s="588"/>
      <c r="AL304" s="605"/>
      <c r="AM304" s="587"/>
      <c r="AN304" s="605"/>
      <c r="AO304" s="605"/>
      <c r="AP304" s="606"/>
      <c r="AQ304" s="584"/>
      <c r="AR304" s="606"/>
      <c r="AS304" s="731"/>
      <c r="AT304" s="731"/>
      <c r="AU304" s="606"/>
      <c r="AV304" s="606"/>
      <c r="AW304" t="str">
        <f t="shared" si="164"/>
        <v/>
      </c>
      <c r="BQ304" s="581" t="str">
        <f t="shared" si="165"/>
        <v/>
      </c>
      <c r="BR304" s="801" t="str">
        <f t="shared" si="166"/>
        <v/>
      </c>
      <c r="BS304" s="801" t="str">
        <f t="shared" si="178"/>
        <v/>
      </c>
      <c r="BT304" s="801" t="str">
        <f t="shared" si="167"/>
        <v/>
      </c>
      <c r="BU304" s="801" t="str">
        <f t="shared" si="168"/>
        <v/>
      </c>
      <c r="BV304" s="801" t="str">
        <f t="shared" si="169"/>
        <v/>
      </c>
      <c r="BW304" s="801" t="str">
        <f t="shared" si="170"/>
        <v/>
      </c>
      <c r="BX304"/>
      <c r="BZ304"/>
      <c r="CA304"/>
      <c r="CB304" s="583">
        <f t="shared" si="171"/>
        <v>0</v>
      </c>
      <c r="CC304" s="583">
        <f t="shared" si="172"/>
        <v>0</v>
      </c>
      <c r="CD304" s="583">
        <f t="shared" si="179"/>
        <v>0</v>
      </c>
      <c r="CE304" s="583">
        <f t="shared" si="173"/>
        <v>0</v>
      </c>
      <c r="CF304" s="583">
        <f t="shared" si="174"/>
        <v>0</v>
      </c>
      <c r="CG304" s="583">
        <f t="shared" si="175"/>
        <v>0</v>
      </c>
      <c r="CH304" s="583">
        <f t="shared" si="176"/>
        <v>0</v>
      </c>
    </row>
    <row r="305" spans="1:86" ht="15" customHeight="1" x14ac:dyDescent="0.35">
      <c r="A305" s="2346"/>
      <c r="B305" s="1083" t="s">
        <v>471</v>
      </c>
      <c r="C305" s="34"/>
      <c r="D305" s="772">
        <f t="shared" si="177"/>
        <v>0</v>
      </c>
      <c r="E305" s="953">
        <f t="shared" si="177"/>
        <v>0</v>
      </c>
      <c r="F305" s="584"/>
      <c r="G305" s="588"/>
      <c r="H305" s="584"/>
      <c r="I305" s="588"/>
      <c r="J305" s="584"/>
      <c r="K305" s="588"/>
      <c r="L305" s="584"/>
      <c r="M305" s="588"/>
      <c r="N305" s="584"/>
      <c r="O305" s="586"/>
      <c r="P305" s="584"/>
      <c r="Q305" s="588"/>
      <c r="R305" s="605"/>
      <c r="S305" s="586"/>
      <c r="T305" s="584"/>
      <c r="U305" s="588"/>
      <c r="V305" s="605"/>
      <c r="W305" s="586"/>
      <c r="X305" s="584"/>
      <c r="Y305" s="588"/>
      <c r="Z305" s="605"/>
      <c r="AA305" s="586"/>
      <c r="AB305" s="584"/>
      <c r="AC305" s="588"/>
      <c r="AD305" s="605"/>
      <c r="AE305" s="586"/>
      <c r="AF305" s="584"/>
      <c r="AG305" s="588"/>
      <c r="AH305" s="605"/>
      <c r="AI305" s="586"/>
      <c r="AJ305" s="584"/>
      <c r="AK305" s="588"/>
      <c r="AL305" s="605"/>
      <c r="AM305" s="587"/>
      <c r="AN305" s="605"/>
      <c r="AO305" s="605"/>
      <c r="AP305" s="606"/>
      <c r="AQ305" s="584"/>
      <c r="AR305" s="606"/>
      <c r="AS305" s="731"/>
      <c r="AT305" s="731"/>
      <c r="AU305" s="606"/>
      <c r="AV305" s="606"/>
      <c r="AW305" t="str">
        <f t="shared" si="164"/>
        <v/>
      </c>
      <c r="BQ305" s="581" t="str">
        <f t="shared" si="165"/>
        <v/>
      </c>
      <c r="BR305" s="801" t="str">
        <f t="shared" si="166"/>
        <v/>
      </c>
      <c r="BS305" s="801" t="str">
        <f t="shared" si="178"/>
        <v/>
      </c>
      <c r="BT305" s="801" t="str">
        <f t="shared" si="167"/>
        <v/>
      </c>
      <c r="BU305" s="801" t="str">
        <f t="shared" si="168"/>
        <v/>
      </c>
      <c r="BV305" s="801" t="str">
        <f t="shared" si="169"/>
        <v/>
      </c>
      <c r="BW305" s="801" t="str">
        <f t="shared" si="170"/>
        <v/>
      </c>
      <c r="BX305"/>
      <c r="BZ305"/>
      <c r="CA305"/>
      <c r="CB305" s="583">
        <f t="shared" si="171"/>
        <v>0</v>
      </c>
      <c r="CC305" s="583">
        <f t="shared" si="172"/>
        <v>0</v>
      </c>
      <c r="CD305" s="583">
        <f t="shared" si="179"/>
        <v>0</v>
      </c>
      <c r="CE305" s="583">
        <f t="shared" si="173"/>
        <v>0</v>
      </c>
      <c r="CF305" s="583">
        <f t="shared" si="174"/>
        <v>0</v>
      </c>
      <c r="CG305" s="583">
        <f t="shared" si="175"/>
        <v>0</v>
      </c>
      <c r="CH305" s="583">
        <f t="shared" si="176"/>
        <v>0</v>
      </c>
    </row>
    <row r="306" spans="1:86" ht="15" customHeight="1" x14ac:dyDescent="0.35">
      <c r="A306" s="2346"/>
      <c r="B306" s="1083" t="s">
        <v>472</v>
      </c>
      <c r="C306" s="34"/>
      <c r="D306" s="772">
        <f t="shared" si="177"/>
        <v>0</v>
      </c>
      <c r="E306" s="953">
        <f t="shared" si="177"/>
        <v>0</v>
      </c>
      <c r="F306" s="584"/>
      <c r="G306" s="588"/>
      <c r="H306" s="584"/>
      <c r="I306" s="588"/>
      <c r="J306" s="584"/>
      <c r="K306" s="588"/>
      <c r="L306" s="584"/>
      <c r="M306" s="588"/>
      <c r="N306" s="584"/>
      <c r="O306" s="586"/>
      <c r="P306" s="584"/>
      <c r="Q306" s="588"/>
      <c r="R306" s="605"/>
      <c r="S306" s="586"/>
      <c r="T306" s="584"/>
      <c r="U306" s="588"/>
      <c r="V306" s="605"/>
      <c r="W306" s="586"/>
      <c r="X306" s="584"/>
      <c r="Y306" s="588"/>
      <c r="Z306" s="605"/>
      <c r="AA306" s="586"/>
      <c r="AB306" s="584"/>
      <c r="AC306" s="588"/>
      <c r="AD306" s="605"/>
      <c r="AE306" s="586"/>
      <c r="AF306" s="584"/>
      <c r="AG306" s="588"/>
      <c r="AH306" s="605"/>
      <c r="AI306" s="586"/>
      <c r="AJ306" s="584"/>
      <c r="AK306" s="588"/>
      <c r="AL306" s="605"/>
      <c r="AM306" s="587"/>
      <c r="AN306" s="605"/>
      <c r="AO306" s="605"/>
      <c r="AP306" s="606"/>
      <c r="AQ306" s="584"/>
      <c r="AR306" s="606"/>
      <c r="AS306" s="731"/>
      <c r="AT306" s="731"/>
      <c r="AU306" s="606"/>
      <c r="AV306" s="606"/>
      <c r="AW306" t="str">
        <f>BQ306&amp;BR306&amp;BS306&amp;BT306&amp;BU306&amp;BV306&amp;BW306</f>
        <v/>
      </c>
      <c r="BQ306" s="581" t="str">
        <f t="shared" si="165"/>
        <v/>
      </c>
      <c r="BR306" s="801" t="str">
        <f t="shared" si="166"/>
        <v/>
      </c>
      <c r="BS306" s="801" t="str">
        <f t="shared" si="178"/>
        <v/>
      </c>
      <c r="BT306" s="801" t="str">
        <f t="shared" si="167"/>
        <v/>
      </c>
      <c r="BU306" s="801" t="str">
        <f t="shared" si="168"/>
        <v/>
      </c>
      <c r="BV306" s="801" t="str">
        <f t="shared" si="169"/>
        <v/>
      </c>
      <c r="BW306" s="801" t="str">
        <f t="shared" si="170"/>
        <v/>
      </c>
      <c r="BX306"/>
      <c r="BZ306"/>
      <c r="CA306"/>
      <c r="CB306" s="583">
        <f t="shared" si="171"/>
        <v>0</v>
      </c>
      <c r="CC306" s="583">
        <f t="shared" si="172"/>
        <v>0</v>
      </c>
      <c r="CD306" s="583">
        <f t="shared" si="179"/>
        <v>0</v>
      </c>
      <c r="CE306" s="583">
        <f t="shared" si="173"/>
        <v>0</v>
      </c>
      <c r="CF306" s="583">
        <f t="shared" si="174"/>
        <v>0</v>
      </c>
      <c r="CG306" s="583">
        <f t="shared" si="175"/>
        <v>0</v>
      </c>
      <c r="CH306" s="583">
        <f t="shared" si="176"/>
        <v>0</v>
      </c>
    </row>
    <row r="307" spans="1:86" ht="15" customHeight="1" x14ac:dyDescent="0.35">
      <c r="A307" s="2346"/>
      <c r="B307" s="1083" t="s">
        <v>473</v>
      </c>
      <c r="C307" s="34"/>
      <c r="D307" s="772">
        <f t="shared" si="177"/>
        <v>0</v>
      </c>
      <c r="E307" s="953">
        <f t="shared" si="177"/>
        <v>0</v>
      </c>
      <c r="F307" s="584"/>
      <c r="G307" s="588"/>
      <c r="H307" s="584"/>
      <c r="I307" s="588"/>
      <c r="J307" s="584"/>
      <c r="K307" s="588"/>
      <c r="L307" s="584"/>
      <c r="M307" s="588"/>
      <c r="N307" s="584"/>
      <c r="O307" s="586"/>
      <c r="P307" s="584"/>
      <c r="Q307" s="588"/>
      <c r="R307" s="605"/>
      <c r="S307" s="586"/>
      <c r="T307" s="584"/>
      <c r="U307" s="588"/>
      <c r="V307" s="605"/>
      <c r="W307" s="586"/>
      <c r="X307" s="584"/>
      <c r="Y307" s="588"/>
      <c r="Z307" s="605"/>
      <c r="AA307" s="586"/>
      <c r="AB307" s="584"/>
      <c r="AC307" s="588"/>
      <c r="AD307" s="605"/>
      <c r="AE307" s="586"/>
      <c r="AF307" s="584"/>
      <c r="AG307" s="588"/>
      <c r="AH307" s="605"/>
      <c r="AI307" s="586"/>
      <c r="AJ307" s="584"/>
      <c r="AK307" s="588"/>
      <c r="AL307" s="605"/>
      <c r="AM307" s="587"/>
      <c r="AN307" s="605"/>
      <c r="AO307" s="605"/>
      <c r="AP307" s="606"/>
      <c r="AQ307" s="584"/>
      <c r="AR307" s="606"/>
      <c r="AS307" s="731"/>
      <c r="AT307" s="731"/>
      <c r="AU307" s="606"/>
      <c r="AV307" s="606"/>
      <c r="AW307" t="str">
        <f t="shared" si="164"/>
        <v/>
      </c>
      <c r="BQ307" s="581" t="str">
        <f t="shared" si="165"/>
        <v/>
      </c>
      <c r="BR307" s="801" t="str">
        <f t="shared" si="166"/>
        <v/>
      </c>
      <c r="BS307" s="801" t="str">
        <f t="shared" si="178"/>
        <v/>
      </c>
      <c r="BT307" s="801" t="str">
        <f t="shared" si="167"/>
        <v/>
      </c>
      <c r="BU307" s="801" t="str">
        <f t="shared" si="168"/>
        <v/>
      </c>
      <c r="BV307" s="801" t="str">
        <f t="shared" si="169"/>
        <v/>
      </c>
      <c r="BW307" s="801" t="str">
        <f t="shared" si="170"/>
        <v/>
      </c>
      <c r="BX307"/>
      <c r="BZ307"/>
      <c r="CA307"/>
      <c r="CB307" s="583">
        <f t="shared" si="171"/>
        <v>0</v>
      </c>
      <c r="CC307" s="583">
        <f t="shared" si="172"/>
        <v>0</v>
      </c>
      <c r="CD307" s="583">
        <f t="shared" si="179"/>
        <v>0</v>
      </c>
      <c r="CE307" s="583">
        <f t="shared" si="173"/>
        <v>0</v>
      </c>
      <c r="CF307" s="583">
        <f t="shared" si="174"/>
        <v>0</v>
      </c>
      <c r="CG307" s="583">
        <f t="shared" si="175"/>
        <v>0</v>
      </c>
      <c r="CH307" s="583">
        <f t="shared" si="176"/>
        <v>0</v>
      </c>
    </row>
    <row r="308" spans="1:86" ht="15" customHeight="1" x14ac:dyDescent="0.35">
      <c r="A308" s="2346"/>
      <c r="B308" s="1083" t="s">
        <v>474</v>
      </c>
      <c r="C308" s="34"/>
      <c r="D308" s="772">
        <f t="shared" si="177"/>
        <v>0</v>
      </c>
      <c r="E308" s="953">
        <f t="shared" si="177"/>
        <v>0</v>
      </c>
      <c r="F308" s="584"/>
      <c r="G308" s="588"/>
      <c r="H308" s="584"/>
      <c r="I308" s="588"/>
      <c r="J308" s="584"/>
      <c r="K308" s="588"/>
      <c r="L308" s="584"/>
      <c r="M308" s="588"/>
      <c r="N308" s="584"/>
      <c r="O308" s="586"/>
      <c r="P308" s="584"/>
      <c r="Q308" s="588"/>
      <c r="R308" s="605"/>
      <c r="S308" s="586"/>
      <c r="T308" s="584"/>
      <c r="U308" s="588"/>
      <c r="V308" s="605"/>
      <c r="W308" s="586"/>
      <c r="X308" s="584"/>
      <c r="Y308" s="588"/>
      <c r="Z308" s="605"/>
      <c r="AA308" s="586"/>
      <c r="AB308" s="584"/>
      <c r="AC308" s="588"/>
      <c r="AD308" s="605"/>
      <c r="AE308" s="586"/>
      <c r="AF308" s="584"/>
      <c r="AG308" s="588"/>
      <c r="AH308" s="605"/>
      <c r="AI308" s="586"/>
      <c r="AJ308" s="584"/>
      <c r="AK308" s="588"/>
      <c r="AL308" s="605"/>
      <c r="AM308" s="587"/>
      <c r="AN308" s="605"/>
      <c r="AO308" s="605"/>
      <c r="AP308" s="606"/>
      <c r="AQ308" s="584"/>
      <c r="AR308" s="606"/>
      <c r="AS308" s="731"/>
      <c r="AT308" s="731"/>
      <c r="AU308" s="606"/>
      <c r="AV308" s="606"/>
      <c r="AW308" t="str">
        <f t="shared" si="164"/>
        <v/>
      </c>
      <c r="BQ308" s="581" t="str">
        <f t="shared" si="165"/>
        <v/>
      </c>
      <c r="BR308" s="801" t="str">
        <f t="shared" si="166"/>
        <v/>
      </c>
      <c r="BS308" s="801" t="str">
        <f t="shared" si="178"/>
        <v/>
      </c>
      <c r="BT308" s="801" t="str">
        <f t="shared" si="167"/>
        <v/>
      </c>
      <c r="BU308" s="801" t="str">
        <f t="shared" si="168"/>
        <v/>
      </c>
      <c r="BV308" s="801" t="str">
        <f t="shared" si="169"/>
        <v/>
      </c>
      <c r="BW308" s="801" t="str">
        <f t="shared" si="170"/>
        <v/>
      </c>
      <c r="BX308"/>
      <c r="BZ308"/>
      <c r="CA308"/>
      <c r="CB308" s="583">
        <f t="shared" si="171"/>
        <v>0</v>
      </c>
      <c r="CC308" s="583">
        <f t="shared" si="172"/>
        <v>0</v>
      </c>
      <c r="CD308" s="583">
        <f t="shared" si="179"/>
        <v>0</v>
      </c>
      <c r="CE308" s="583">
        <f t="shared" si="173"/>
        <v>0</v>
      </c>
      <c r="CF308" s="583">
        <f t="shared" si="174"/>
        <v>0</v>
      </c>
      <c r="CG308" s="583">
        <f t="shared" si="175"/>
        <v>0</v>
      </c>
      <c r="CH308" s="583">
        <f t="shared" si="176"/>
        <v>0</v>
      </c>
    </row>
    <row r="309" spans="1:86" ht="15" customHeight="1" x14ac:dyDescent="0.35">
      <c r="A309" s="2347"/>
      <c r="B309" s="1084" t="s">
        <v>475</v>
      </c>
      <c r="C309" s="1085"/>
      <c r="D309" s="806">
        <f t="shared" si="177"/>
        <v>0</v>
      </c>
      <c r="E309" s="927">
        <f t="shared" si="177"/>
        <v>0</v>
      </c>
      <c r="F309" s="589"/>
      <c r="G309" s="593"/>
      <c r="H309" s="589"/>
      <c r="I309" s="593"/>
      <c r="J309" s="589"/>
      <c r="K309" s="593"/>
      <c r="L309" s="589"/>
      <c r="M309" s="593"/>
      <c r="N309" s="589"/>
      <c r="O309" s="591"/>
      <c r="P309" s="589"/>
      <c r="Q309" s="593"/>
      <c r="R309" s="612"/>
      <c r="S309" s="591"/>
      <c r="T309" s="589"/>
      <c r="U309" s="593"/>
      <c r="V309" s="612"/>
      <c r="W309" s="591"/>
      <c r="X309" s="589"/>
      <c r="Y309" s="593"/>
      <c r="Z309" s="612"/>
      <c r="AA309" s="591"/>
      <c r="AB309" s="589"/>
      <c r="AC309" s="593"/>
      <c r="AD309" s="612"/>
      <c r="AE309" s="591"/>
      <c r="AF309" s="589"/>
      <c r="AG309" s="593"/>
      <c r="AH309" s="612"/>
      <c r="AI309" s="591"/>
      <c r="AJ309" s="589"/>
      <c r="AK309" s="593"/>
      <c r="AL309" s="612"/>
      <c r="AM309" s="592"/>
      <c r="AN309" s="612"/>
      <c r="AO309" s="612"/>
      <c r="AP309" s="613"/>
      <c r="AQ309" s="589"/>
      <c r="AR309" s="613"/>
      <c r="AS309" s="784"/>
      <c r="AT309" s="613"/>
      <c r="AU309" s="613"/>
      <c r="AV309" s="613"/>
      <c r="AW309" t="str">
        <f t="shared" si="164"/>
        <v/>
      </c>
      <c r="BQ309" s="581" t="str">
        <f t="shared" si="165"/>
        <v/>
      </c>
      <c r="BR309" s="801" t="str">
        <f t="shared" si="166"/>
        <v/>
      </c>
      <c r="BS309" s="801" t="str">
        <f t="shared" si="178"/>
        <v/>
      </c>
      <c r="BT309" s="801" t="str">
        <f t="shared" si="167"/>
        <v/>
      </c>
      <c r="BU309" s="801" t="str">
        <f t="shared" si="168"/>
        <v/>
      </c>
      <c r="BV309" s="801" t="str">
        <f t="shared" si="169"/>
        <v/>
      </c>
      <c r="BW309" s="801" t="str">
        <f t="shared" si="170"/>
        <v/>
      </c>
      <c r="BX309"/>
      <c r="BZ309"/>
      <c r="CA309"/>
      <c r="CB309" s="583">
        <f t="shared" si="171"/>
        <v>0</v>
      </c>
      <c r="CC309" s="583">
        <f t="shared" si="172"/>
        <v>0</v>
      </c>
      <c r="CD309" s="583">
        <f>IF(AND(D309&gt;0,OR(AR309="")),1,IF(AR309&gt;D309,1,0))</f>
        <v>0</v>
      </c>
      <c r="CE309" s="583">
        <f t="shared" si="173"/>
        <v>0</v>
      </c>
      <c r="CF309" s="583">
        <f t="shared" si="174"/>
        <v>0</v>
      </c>
      <c r="CG309" s="583">
        <f t="shared" si="175"/>
        <v>0</v>
      </c>
      <c r="CH309" s="583">
        <f t="shared" si="176"/>
        <v>0</v>
      </c>
    </row>
    <row r="310" spans="1:86" s="617" customFormat="1" ht="18" customHeight="1" x14ac:dyDescent="0.3">
      <c r="A310" s="594" t="s">
        <v>477</v>
      </c>
      <c r="B310" s="748"/>
      <c r="C310" s="616"/>
      <c r="D310" s="616"/>
      <c r="E310" s="616"/>
      <c r="F310" s="616"/>
      <c r="G310" s="616"/>
      <c r="H310" s="616"/>
      <c r="I310" s="616"/>
      <c r="J310" s="616"/>
      <c r="K310" s="616"/>
      <c r="L310" s="616"/>
      <c r="M310" s="616"/>
      <c r="N310" s="616"/>
      <c r="O310" s="616"/>
      <c r="P310" s="616"/>
      <c r="Q310" s="616"/>
      <c r="R310" s="616"/>
      <c r="S310" s="616"/>
      <c r="T310" s="616"/>
      <c r="U310" s="616"/>
      <c r="V310" s="616"/>
      <c r="W310" s="616"/>
      <c r="X310" s="616"/>
      <c r="Y310" s="616"/>
      <c r="Z310" s="616"/>
      <c r="AA310" s="616"/>
      <c r="AB310" s="616"/>
      <c r="AC310" s="616"/>
      <c r="AD310" s="616"/>
      <c r="AE310" s="616"/>
      <c r="AF310" s="616"/>
      <c r="AG310" s="616"/>
      <c r="AH310" s="616"/>
      <c r="AI310" s="616"/>
      <c r="AJ310" s="616"/>
      <c r="AK310" s="616"/>
      <c r="AL310" s="616"/>
      <c r="AM310" s="616"/>
      <c r="AN310" s="616"/>
      <c r="AO310" s="616"/>
      <c r="AP310" s="616"/>
      <c r="AQ310" s="616"/>
      <c r="AR310" s="616"/>
      <c r="AS310" s="616"/>
      <c r="AT310" s="616"/>
      <c r="AU310" s="616"/>
      <c r="AV310" s="616"/>
      <c r="AW310" s="1097"/>
    </row>
    <row r="311" spans="1:86" x14ac:dyDescent="0.35">
      <c r="A311" s="2349" t="s">
        <v>294</v>
      </c>
      <c r="B311" s="2342"/>
      <c r="C311" s="2351" t="s">
        <v>461</v>
      </c>
      <c r="D311" s="2352"/>
      <c r="E311" s="2353"/>
      <c r="F311" s="2306" t="s">
        <v>9</v>
      </c>
      <c r="G311" s="2337"/>
      <c r="H311" s="2337"/>
      <c r="I311" s="2337"/>
      <c r="J311" s="2337"/>
      <c r="K311" s="2337"/>
      <c r="L311" s="2337"/>
      <c r="M311" s="2337"/>
      <c r="N311" s="2337"/>
      <c r="O311" s="2337"/>
      <c r="P311" s="2337"/>
      <c r="Q311" s="2337"/>
      <c r="R311" s="2337"/>
      <c r="S311" s="2337"/>
      <c r="T311" s="2337"/>
      <c r="U311" s="2337"/>
      <c r="V311" s="2337"/>
      <c r="W311" s="2337"/>
      <c r="X311" s="2337"/>
      <c r="Y311" s="2337"/>
      <c r="Z311" s="2337"/>
      <c r="AA311" s="2337"/>
      <c r="AB311" s="2337"/>
      <c r="AC311" s="2337"/>
      <c r="AD311" s="2337"/>
      <c r="AE311" s="2337"/>
      <c r="AF311" s="2337"/>
      <c r="AG311" s="2337"/>
      <c r="AH311" s="2337"/>
      <c r="AI311" s="2337"/>
      <c r="AJ311" s="2337"/>
      <c r="AK311" s="2337"/>
      <c r="AL311" s="2337"/>
      <c r="AM311" s="2337"/>
      <c r="AN311" s="2337"/>
      <c r="AO311" s="2337"/>
      <c r="AP311" s="2337"/>
      <c r="AQ311" s="2338"/>
      <c r="AR311" s="2280" t="s">
        <v>462</v>
      </c>
      <c r="AS311" s="2176"/>
      <c r="AT311" s="2357" t="s">
        <v>10</v>
      </c>
      <c r="AU311" s="2357" t="s">
        <v>11</v>
      </c>
      <c r="AV311" s="2357" t="s">
        <v>478</v>
      </c>
      <c r="AW311" s="2357" t="s">
        <v>13</v>
      </c>
      <c r="BQ311"/>
      <c r="BR311"/>
      <c r="BS311"/>
      <c r="BT311"/>
      <c r="BU311"/>
      <c r="BV311"/>
      <c r="BW311"/>
      <c r="BX311"/>
      <c r="BZ311"/>
      <c r="CA311"/>
      <c r="CB311"/>
    </row>
    <row r="312" spans="1:86" x14ac:dyDescent="0.35">
      <c r="A312" s="1923"/>
      <c r="B312" s="1925"/>
      <c r="C312" s="2354"/>
      <c r="D312" s="2355"/>
      <c r="E312" s="2356"/>
      <c r="F312" s="2292" t="s">
        <v>479</v>
      </c>
      <c r="G312" s="2300"/>
      <c r="H312" s="2292" t="s">
        <v>480</v>
      </c>
      <c r="I312" s="2300"/>
      <c r="J312" s="2292" t="s">
        <v>481</v>
      </c>
      <c r="K312" s="2300"/>
      <c r="L312" s="2292" t="s">
        <v>482</v>
      </c>
      <c r="M312" s="2300"/>
      <c r="N312" s="2292" t="s">
        <v>203</v>
      </c>
      <c r="O312" s="2300"/>
      <c r="P312" s="2292" t="s">
        <v>204</v>
      </c>
      <c r="Q312" s="2300"/>
      <c r="R312" s="2292" t="s">
        <v>205</v>
      </c>
      <c r="S312" s="2300"/>
      <c r="T312" s="2292" t="s">
        <v>206</v>
      </c>
      <c r="U312" s="2300"/>
      <c r="V312" s="2292" t="s">
        <v>21</v>
      </c>
      <c r="W312" s="2293"/>
      <c r="X312" s="2292" t="s">
        <v>22</v>
      </c>
      <c r="Y312" s="2293"/>
      <c r="Z312" s="2292" t="s">
        <v>23</v>
      </c>
      <c r="AA312" s="2293"/>
      <c r="AB312" s="2292" t="s">
        <v>24</v>
      </c>
      <c r="AC312" s="2293"/>
      <c r="AD312" s="2292" t="s">
        <v>25</v>
      </c>
      <c r="AE312" s="2293"/>
      <c r="AF312" s="2292" t="s">
        <v>26</v>
      </c>
      <c r="AG312" s="2293"/>
      <c r="AH312" s="2292" t="s">
        <v>27</v>
      </c>
      <c r="AI312" s="2293"/>
      <c r="AJ312" s="2292" t="s">
        <v>28</v>
      </c>
      <c r="AK312" s="2293"/>
      <c r="AL312" s="2292" t="s">
        <v>29</v>
      </c>
      <c r="AM312" s="2293"/>
      <c r="AN312" s="2292" t="s">
        <v>30</v>
      </c>
      <c r="AO312" s="2293"/>
      <c r="AP312" s="2292" t="s">
        <v>483</v>
      </c>
      <c r="AQ312" s="2294"/>
      <c r="AR312" s="2236"/>
      <c r="AS312" s="2234"/>
      <c r="AT312" s="2358"/>
      <c r="AU312" s="2358"/>
      <c r="AV312" s="2358"/>
      <c r="AW312" s="2358"/>
      <c r="BQ312"/>
      <c r="BR312"/>
      <c r="BS312"/>
      <c r="BT312"/>
      <c r="BU312"/>
      <c r="BV312"/>
      <c r="BW312"/>
      <c r="BX312"/>
      <c r="BZ312"/>
      <c r="CA312"/>
      <c r="CB312"/>
    </row>
    <row r="313" spans="1:86" ht="25.5" customHeight="1" x14ac:dyDescent="0.35">
      <c r="A313" s="2350"/>
      <c r="B313" s="2134"/>
      <c r="C313" s="1098" t="s">
        <v>33</v>
      </c>
      <c r="D313" s="1099" t="s">
        <v>34</v>
      </c>
      <c r="E313" s="1100" t="s">
        <v>35</v>
      </c>
      <c r="F313" s="1098" t="s">
        <v>216</v>
      </c>
      <c r="G313" s="1101" t="s">
        <v>35</v>
      </c>
      <c r="H313" s="1098" t="s">
        <v>216</v>
      </c>
      <c r="I313" s="1101" t="s">
        <v>35</v>
      </c>
      <c r="J313" s="1098" t="s">
        <v>216</v>
      </c>
      <c r="K313" s="1101" t="s">
        <v>35</v>
      </c>
      <c r="L313" s="1098" t="s">
        <v>216</v>
      </c>
      <c r="M313" s="1101" t="s">
        <v>35</v>
      </c>
      <c r="N313" s="1098" t="s">
        <v>216</v>
      </c>
      <c r="O313" s="1101" t="s">
        <v>35</v>
      </c>
      <c r="P313" s="1098" t="s">
        <v>216</v>
      </c>
      <c r="Q313" s="1101" t="s">
        <v>35</v>
      </c>
      <c r="R313" s="1098" t="s">
        <v>216</v>
      </c>
      <c r="S313" s="1101" t="s">
        <v>35</v>
      </c>
      <c r="T313" s="1098" t="s">
        <v>216</v>
      </c>
      <c r="U313" s="1101" t="s">
        <v>35</v>
      </c>
      <c r="V313" s="1098" t="s">
        <v>216</v>
      </c>
      <c r="W313" s="1101" t="s">
        <v>35</v>
      </c>
      <c r="X313" s="1098" t="s">
        <v>216</v>
      </c>
      <c r="Y313" s="1101" t="s">
        <v>35</v>
      </c>
      <c r="Z313" s="1098" t="s">
        <v>216</v>
      </c>
      <c r="AA313" s="1101" t="s">
        <v>35</v>
      </c>
      <c r="AB313" s="1098" t="s">
        <v>216</v>
      </c>
      <c r="AC313" s="1101" t="s">
        <v>35</v>
      </c>
      <c r="AD313" s="1098" t="s">
        <v>216</v>
      </c>
      <c r="AE313" s="1101" t="s">
        <v>35</v>
      </c>
      <c r="AF313" s="1098" t="s">
        <v>216</v>
      </c>
      <c r="AG313" s="1101" t="s">
        <v>35</v>
      </c>
      <c r="AH313" s="1098" t="s">
        <v>216</v>
      </c>
      <c r="AI313" s="1101" t="s">
        <v>35</v>
      </c>
      <c r="AJ313" s="1098" t="s">
        <v>216</v>
      </c>
      <c r="AK313" s="1101" t="s">
        <v>35</v>
      </c>
      <c r="AL313" s="1098" t="s">
        <v>216</v>
      </c>
      <c r="AM313" s="1101" t="s">
        <v>35</v>
      </c>
      <c r="AN313" s="1098" t="s">
        <v>216</v>
      </c>
      <c r="AO313" s="1101" t="s">
        <v>35</v>
      </c>
      <c r="AP313" s="1098" t="s">
        <v>216</v>
      </c>
      <c r="AQ313" s="1102" t="s">
        <v>35</v>
      </c>
      <c r="AR313" s="1103" t="s">
        <v>392</v>
      </c>
      <c r="AS313" s="1101" t="s">
        <v>393</v>
      </c>
      <c r="AT313" s="2180"/>
      <c r="AU313" s="2180"/>
      <c r="AV313" s="2180"/>
      <c r="AW313" s="2180"/>
      <c r="BQ313"/>
      <c r="BR313"/>
      <c r="BS313"/>
      <c r="BT313"/>
      <c r="BU313"/>
      <c r="BV313"/>
      <c r="BW313"/>
      <c r="BX313"/>
      <c r="BZ313"/>
      <c r="CA313"/>
      <c r="CB313"/>
    </row>
    <row r="314" spans="1:86" x14ac:dyDescent="0.35">
      <c r="A314" s="2296" t="s">
        <v>484</v>
      </c>
      <c r="B314" s="1104" t="s">
        <v>104</v>
      </c>
      <c r="C314" s="1105">
        <f>SUM(E314)</f>
        <v>0</v>
      </c>
      <c r="D314" s="625"/>
      <c r="E314" s="1106">
        <f>+Q314+S314+U314+W314+Y314+AA314+AC314+AE314+AG314+AI314</f>
        <v>0</v>
      </c>
      <c r="F314" s="1107"/>
      <c r="G314" s="1108"/>
      <c r="H314" s="1108"/>
      <c r="I314" s="1108"/>
      <c r="J314" s="1108"/>
      <c r="K314" s="1108"/>
      <c r="L314" s="1108"/>
      <c r="M314" s="1108"/>
      <c r="N314" s="1108"/>
      <c r="O314" s="1108"/>
      <c r="P314" s="1109"/>
      <c r="Q314" s="1095"/>
      <c r="R314" s="1110"/>
      <c r="S314" s="1095"/>
      <c r="T314" s="1110"/>
      <c r="U314" s="1095"/>
      <c r="V314" s="1110"/>
      <c r="W314" s="1095"/>
      <c r="X314" s="1110"/>
      <c r="Y314" s="1095"/>
      <c r="Z314" s="1110"/>
      <c r="AA314" s="1095"/>
      <c r="AB314" s="1110"/>
      <c r="AC314" s="1095"/>
      <c r="AD314" s="1110"/>
      <c r="AE314" s="1095"/>
      <c r="AF314" s="1110"/>
      <c r="AG314" s="1095"/>
      <c r="AH314" s="1110"/>
      <c r="AI314" s="1095"/>
      <c r="AJ314" s="1110"/>
      <c r="AK314" s="1109"/>
      <c r="AL314" s="1110"/>
      <c r="AM314" s="1109"/>
      <c r="AN314" s="1110"/>
      <c r="AO314" s="1109"/>
      <c r="AP314" s="1110"/>
      <c r="AQ314" s="1111"/>
      <c r="AR314" s="1095"/>
      <c r="AS314" s="1108"/>
      <c r="AT314" s="1112"/>
      <c r="AU314" s="1113"/>
      <c r="AV314" s="1112"/>
      <c r="AW314" s="1113"/>
      <c r="AX314" t="str">
        <f>BQ314&amp;BR314&amp;BS314&amp;BT314&amp;BU314&amp;BV314</f>
        <v/>
      </c>
      <c r="BQ314" s="581" t="str">
        <f>IF(AND(E314&gt;0,OR(AR314="")),"* No olvide digitar la variable Trans (masculino). Digite Cero si no tiene.",IF(AR314&gt;E314," * La variable Trans (masculino) No puede ser mayor al Total.",""))</f>
        <v/>
      </c>
      <c r="BR314" s="582"/>
      <c r="BS314" s="581" t="str">
        <f>IF(AND(C314&gt;0,AT314="")," * No olvide digitar la variable Pueblos originarios. Digite Cero si no tiene.",IF(AT314&gt;C314," * La variable Pueblos originarios No puede ser mayor al Total.",""))</f>
        <v/>
      </c>
      <c r="BT314" s="581" t="str">
        <f>IF(AND(C314&gt;0,AU314="")," * No olvide digitar la variable Migrantes. Digite Cero si no tiene.",IF(AU314&gt;C314," * La variable Migrantes No puede ser mayor al Total.",""))</f>
        <v/>
      </c>
      <c r="BU314" s="581" t="str">
        <f>IF(AND(C314&gt;0,AV314="")," * No olvide digitar la variable Niños, niñas adolescentes y Jóvenes SENAME. Digite Cero si no tiene.",IF(AV314&gt;C314," * La variable Niños, niñas adolescentes y Jóvenes SENAME No puede ser mayor al Total.",""))</f>
        <v/>
      </c>
      <c r="BV314" s="581" t="str">
        <f>IF(AND(C314&gt;0,AW314="")," * No olvide digitar la variable Niños, niñas adolescentes y Jóvenes Mejor Niñez. Digite Cero si no tiene.",IF(AW314&gt;C314," * La variable Niños, niñas adolescentes y Jóvenes Mejor Niñez No puede ser mayor al Total.",""))</f>
        <v/>
      </c>
      <c r="BW314"/>
      <c r="BX314"/>
      <c r="BZ314"/>
      <c r="CA314"/>
      <c r="CB314" s="583">
        <f>IF(AND(E314&gt;0,OR(AR314="")),1,IF(AR314&gt;E314,1,0))</f>
        <v>0</v>
      </c>
      <c r="CD314" s="583">
        <f>IF(AND(C314&gt;0,AT314=""),1,IF(AT314&gt;C314,1,0))</f>
        <v>0</v>
      </c>
      <c r="CE314" s="583">
        <f>IF(AND(C314&gt;0,AU314=""),1,IF(AU314&gt;C314,1,0))</f>
        <v>0</v>
      </c>
      <c r="CF314" s="583">
        <f>IF(AND(C314&gt;0,AV314=""),1,IF(AV314&gt;C314,1,0))</f>
        <v>0</v>
      </c>
      <c r="CG314" s="583">
        <f>IF(AND(C314&gt;0,AW314=""),1,IF(AW314&gt;C314,1,0))</f>
        <v>0</v>
      </c>
    </row>
    <row r="315" spans="1:86" x14ac:dyDescent="0.35">
      <c r="A315" s="2217"/>
      <c r="B315" s="930" t="s">
        <v>476</v>
      </c>
      <c r="C315" s="1114">
        <f t="shared" ref="C315:C324" si="180">SUM(D315+E315)</f>
        <v>0</v>
      </c>
      <c r="D315" s="782">
        <f t="shared" ref="D315:E318" si="181">SUM(F315+H315+J315+L315+N315+P315+R315+T315+V315+X315+Z315+AB315+AD315+AF315+AH315+AJ315+AL315+AN315+AP315)</f>
        <v>0</v>
      </c>
      <c r="E315" s="814">
        <f t="shared" si="181"/>
        <v>0</v>
      </c>
      <c r="F315" s="1009"/>
      <c r="G315" s="1035"/>
      <c r="H315" s="1009"/>
      <c r="I315" s="1035"/>
      <c r="J315" s="1009"/>
      <c r="K315" s="648"/>
      <c r="L315" s="1009"/>
      <c r="M315" s="898"/>
      <c r="N315" s="1009"/>
      <c r="O315" s="648"/>
      <c r="P315" s="1009"/>
      <c r="Q315" s="1035"/>
      <c r="R315" s="1009"/>
      <c r="S315" s="1035"/>
      <c r="T315" s="1009"/>
      <c r="U315" s="1035"/>
      <c r="V315" s="1009"/>
      <c r="W315" s="1035"/>
      <c r="X315" s="1009"/>
      <c r="Y315" s="1035"/>
      <c r="Z315" s="1009"/>
      <c r="AA315" s="1035"/>
      <c r="AB315" s="1009"/>
      <c r="AC315" s="1035"/>
      <c r="AD315" s="1009"/>
      <c r="AE315" s="1035"/>
      <c r="AF315" s="1009"/>
      <c r="AG315" s="1035"/>
      <c r="AH315" s="1009"/>
      <c r="AI315" s="1035"/>
      <c r="AJ315" s="1009"/>
      <c r="AK315" s="1035"/>
      <c r="AL315" s="1009"/>
      <c r="AM315" s="1035"/>
      <c r="AN315" s="1009"/>
      <c r="AO315" s="1035"/>
      <c r="AP315" s="1009"/>
      <c r="AQ315" s="1046"/>
      <c r="AR315" s="1035"/>
      <c r="AS315" s="648"/>
      <c r="AT315" s="1011"/>
      <c r="AU315" s="648"/>
      <c r="AV315" s="1011"/>
      <c r="AW315" s="648"/>
      <c r="AX315" t="str">
        <f t="shared" ref="AX315:AX324" si="182">BQ315&amp;BR315&amp;BS315&amp;BT315&amp;BU315&amp;BV315</f>
        <v/>
      </c>
      <c r="BQ315" s="581" t="str">
        <f t="shared" ref="BQ315:BQ324" si="183">IF(AND(E315&gt;0,OR(AR315="")),"* No olvide digitar la variable Trans (masculino). Digite Cero si no tiene.",IF(AR315&gt;E315," * La variable Trans (masculino) No puede ser mayor al Total.",""))</f>
        <v/>
      </c>
      <c r="BR315" s="581" t="str">
        <f>IF(AND(D315&gt;0,OR(AS315="")),"* No olvide digitar la variable Trans (Femenino). Digite Cero si no tiene.",IF(AS315&gt;D315," * La variable Trans (Femenino) No puede ser mayor al Total Hombres.",""))</f>
        <v/>
      </c>
      <c r="BS315" s="581" t="str">
        <f t="shared" ref="BS315:BS324" si="184">IF(AND(C315&gt;0,AT315="")," * No olvide digitar la variable Pueblos originarios. Digite Cero si no tiene.",IF(AT315&gt;C315," * La variable Pueblos originarios No puede ser mayor al Total.",""))</f>
        <v/>
      </c>
      <c r="BT315" s="581" t="str">
        <f t="shared" ref="BT315:BT324" si="185">IF(AND(C315&gt;0,AU315="")," * No olvide digitar la variable Migrantes. Digite Cero si no tiene.",IF(AU315&gt;C315," * La variable Migrantes No puede ser mayor al Total.",""))</f>
        <v/>
      </c>
      <c r="BU315" s="581" t="str">
        <f t="shared" ref="BU315:BU324" si="186">IF(AND(C315&gt;0,AV315="")," * No olvide digitar la variable Niños, niñas adolescentes y Jóvenes SENAME. Digite Cero si no tiene.",IF(AV315&gt;C315," * La variable Niños, niñas adolescentes y Jóvenes SENAME No puede ser mayor al Total.",""))</f>
        <v/>
      </c>
      <c r="BV315" s="581" t="str">
        <f t="shared" ref="BV315:BV324" si="187">IF(AND(C315&gt;0,AW315="")," * No olvide digitar la variable Niños, niñas adolescentes y Jóvenes Mejor Niñez. Digite Cero si no tiene.",IF(AW315&gt;C315," * La variable Niños, niñas adolescentes y Jóvenes Mejor Niñez No puede ser mayor al Total.",""))</f>
        <v/>
      </c>
      <c r="BW315"/>
      <c r="BX315"/>
      <c r="BZ315"/>
      <c r="CA315"/>
      <c r="CB315" s="583">
        <f>IF(AND(E315&gt;0,OR(AR315="")),1,IF(AR315&gt;E315,1,0))</f>
        <v>0</v>
      </c>
      <c r="CC315" s="583">
        <f>IF(AND(D315&gt;0,OR(AS315="")),1,IF(AS315&gt;D315,1,0))</f>
        <v>0</v>
      </c>
      <c r="CD315" s="583">
        <f t="shared" ref="CD315:CD324" si="188">IF(AND(C315&gt;0,AT315=""),1,IF(AT315&gt;C315,1,0))</f>
        <v>0</v>
      </c>
      <c r="CE315" s="583">
        <f t="shared" ref="CE315:CE324" si="189">IF(AND(C315&gt;0,AU315=""),1,IF(AU315&gt;C315,1,0))</f>
        <v>0</v>
      </c>
      <c r="CF315" s="583">
        <f t="shared" ref="CF315:CF324" si="190">IF(AND(C315&gt;0,AV315=""),1,IF(AV315&gt;C315,1,0))</f>
        <v>0</v>
      </c>
      <c r="CG315" s="583">
        <f t="shared" ref="CG315:CG324" si="191">IF(AND(C315&gt;0,AW315=""),1,IF(AW315&gt;C315,1,0))</f>
        <v>0</v>
      </c>
    </row>
    <row r="316" spans="1:86" x14ac:dyDescent="0.35">
      <c r="A316" s="2359" t="s">
        <v>485</v>
      </c>
      <c r="B316" s="2360"/>
      <c r="C316" s="1115">
        <f t="shared" si="180"/>
        <v>0</v>
      </c>
      <c r="D316" s="1116">
        <f t="shared" si="181"/>
        <v>0</v>
      </c>
      <c r="E316" s="836">
        <f t="shared" si="181"/>
        <v>0</v>
      </c>
      <c r="F316" s="1117"/>
      <c r="G316" s="1032"/>
      <c r="H316" s="1117"/>
      <c r="I316" s="1032"/>
      <c r="J316" s="1117"/>
      <c r="K316" s="917"/>
      <c r="L316" s="1117"/>
      <c r="M316" s="918"/>
      <c r="N316" s="1117"/>
      <c r="O316" s="917"/>
      <c r="P316" s="1117"/>
      <c r="Q316" s="1032"/>
      <c r="R316" s="1117"/>
      <c r="S316" s="1032"/>
      <c r="T316" s="1117"/>
      <c r="U316" s="1032"/>
      <c r="V316" s="1117"/>
      <c r="W316" s="1032"/>
      <c r="X316" s="1117"/>
      <c r="Y316" s="1032"/>
      <c r="Z316" s="1117"/>
      <c r="AA316" s="1032"/>
      <c r="AB316" s="1117"/>
      <c r="AC316" s="1032"/>
      <c r="AD316" s="1117"/>
      <c r="AE316" s="1032"/>
      <c r="AF316" s="1117"/>
      <c r="AG316" s="1032"/>
      <c r="AH316" s="1117"/>
      <c r="AI316" s="1032"/>
      <c r="AJ316" s="1117"/>
      <c r="AK316" s="1032"/>
      <c r="AL316" s="1117"/>
      <c r="AM316" s="1032"/>
      <c r="AN316" s="1117"/>
      <c r="AO316" s="1032"/>
      <c r="AP316" s="1117"/>
      <c r="AQ316" s="1033"/>
      <c r="AR316" s="1032"/>
      <c r="AS316" s="917"/>
      <c r="AT316" s="1118"/>
      <c r="AU316" s="917"/>
      <c r="AV316" s="1118"/>
      <c r="AW316" s="917"/>
      <c r="AX316" t="str">
        <f t="shared" si="182"/>
        <v/>
      </c>
      <c r="BQ316" s="581" t="str">
        <f t="shared" si="183"/>
        <v/>
      </c>
      <c r="BR316" s="581" t="str">
        <f t="shared" ref="BR316:BR324" si="192">IF(AND(D316&gt;0,OR(AS316="")),"* No olvide digitar la variable Trans (Femenino). Digite Cero si no tiene.",IF(AS316&gt;D316," * La variable Trans (Femenino) No puede ser mayor al Total Hombres.",""))</f>
        <v/>
      </c>
      <c r="BS316" s="581" t="str">
        <f t="shared" si="184"/>
        <v/>
      </c>
      <c r="BT316" s="581" t="str">
        <f t="shared" si="185"/>
        <v/>
      </c>
      <c r="BU316" s="581" t="str">
        <f t="shared" si="186"/>
        <v/>
      </c>
      <c r="BV316" s="581" t="str">
        <f t="shared" si="187"/>
        <v/>
      </c>
      <c r="BW316"/>
      <c r="BX316"/>
      <c r="BZ316"/>
      <c r="CA316"/>
      <c r="CB316" s="583">
        <f t="shared" ref="CB316:CB324" si="193">IF(AND(E316&gt;0,OR(AR316="")),1,IF(AR316&gt;E316,1,0))</f>
        <v>0</v>
      </c>
      <c r="CC316" s="583">
        <f t="shared" ref="CC316:CC324" si="194">IF(AND(D316&gt;0,OR(AS316="")),1,IF(AS316&gt;D316,1,0))</f>
        <v>0</v>
      </c>
      <c r="CD316" s="583">
        <f t="shared" si="188"/>
        <v>0</v>
      </c>
      <c r="CE316" s="583">
        <f t="shared" si="189"/>
        <v>0</v>
      </c>
      <c r="CF316" s="583">
        <f t="shared" si="190"/>
        <v>0</v>
      </c>
      <c r="CG316" s="583">
        <f t="shared" si="191"/>
        <v>0</v>
      </c>
    </row>
    <row r="317" spans="1:86" x14ac:dyDescent="0.35">
      <c r="A317" s="2361" t="s">
        <v>486</v>
      </c>
      <c r="B317" s="2361"/>
      <c r="C317" s="1115">
        <f t="shared" si="180"/>
        <v>0</v>
      </c>
      <c r="D317" s="1116">
        <f t="shared" si="181"/>
        <v>0</v>
      </c>
      <c r="E317" s="836">
        <f t="shared" si="181"/>
        <v>0</v>
      </c>
      <c r="F317" s="1117"/>
      <c r="G317" s="1032"/>
      <c r="H317" s="1117"/>
      <c r="I317" s="1032"/>
      <c r="J317" s="1117"/>
      <c r="K317" s="917"/>
      <c r="L317" s="1117"/>
      <c r="M317" s="918"/>
      <c r="N317" s="1117"/>
      <c r="O317" s="917"/>
      <c r="P317" s="1117"/>
      <c r="Q317" s="1032"/>
      <c r="R317" s="1117"/>
      <c r="S317" s="1032"/>
      <c r="T317" s="1117"/>
      <c r="U317" s="1032"/>
      <c r="V317" s="1117"/>
      <c r="W317" s="1032"/>
      <c r="X317" s="1117"/>
      <c r="Y317" s="1032"/>
      <c r="Z317" s="1117"/>
      <c r="AA317" s="1032"/>
      <c r="AB317" s="1117"/>
      <c r="AC317" s="1032"/>
      <c r="AD317" s="1117"/>
      <c r="AE317" s="1032"/>
      <c r="AF317" s="1117"/>
      <c r="AG317" s="1032"/>
      <c r="AH317" s="1117"/>
      <c r="AI317" s="1032"/>
      <c r="AJ317" s="1117"/>
      <c r="AK317" s="1032"/>
      <c r="AL317" s="1117"/>
      <c r="AM317" s="1032"/>
      <c r="AN317" s="1117"/>
      <c r="AO317" s="1032"/>
      <c r="AP317" s="1117"/>
      <c r="AQ317" s="1033"/>
      <c r="AR317" s="1032"/>
      <c r="AS317" s="917"/>
      <c r="AT317" s="1118"/>
      <c r="AU317" s="917"/>
      <c r="AV317" s="1118"/>
      <c r="AW317" s="917"/>
      <c r="AX317" t="str">
        <f t="shared" si="182"/>
        <v/>
      </c>
      <c r="BQ317" s="581" t="str">
        <f t="shared" si="183"/>
        <v/>
      </c>
      <c r="BR317" s="581" t="str">
        <f t="shared" si="192"/>
        <v/>
      </c>
      <c r="BS317" s="581" t="str">
        <f t="shared" si="184"/>
        <v/>
      </c>
      <c r="BT317" s="581" t="str">
        <f t="shared" si="185"/>
        <v/>
      </c>
      <c r="BU317" s="581" t="str">
        <f t="shared" si="186"/>
        <v/>
      </c>
      <c r="BV317" s="581" t="str">
        <f t="shared" si="187"/>
        <v/>
      </c>
      <c r="BW317"/>
      <c r="BX317"/>
      <c r="BZ317"/>
      <c r="CA317"/>
      <c r="CB317" s="583">
        <f t="shared" si="193"/>
        <v>0</v>
      </c>
      <c r="CC317" s="583">
        <f t="shared" si="194"/>
        <v>0</v>
      </c>
      <c r="CD317" s="583">
        <f t="shared" si="188"/>
        <v>0</v>
      </c>
      <c r="CE317" s="583">
        <f t="shared" si="189"/>
        <v>0</v>
      </c>
      <c r="CF317" s="583">
        <f t="shared" si="190"/>
        <v>0</v>
      </c>
      <c r="CG317" s="583">
        <f t="shared" si="191"/>
        <v>0</v>
      </c>
    </row>
    <row r="318" spans="1:86" x14ac:dyDescent="0.35">
      <c r="A318" s="2317" t="s">
        <v>487</v>
      </c>
      <c r="B318" s="2318"/>
      <c r="C318" s="1105">
        <f t="shared" si="180"/>
        <v>0</v>
      </c>
      <c r="D318" s="769">
        <f t="shared" si="181"/>
        <v>0</v>
      </c>
      <c r="E318" s="841">
        <f t="shared" si="181"/>
        <v>0</v>
      </c>
      <c r="F318" s="662"/>
      <c r="G318" s="602"/>
      <c r="H318" s="662"/>
      <c r="I318" s="602"/>
      <c r="J318" s="662"/>
      <c r="K318" s="603"/>
      <c r="L318" s="662"/>
      <c r="M318" s="878"/>
      <c r="N318" s="662"/>
      <c r="O318" s="603"/>
      <c r="P318" s="662"/>
      <c r="Q318" s="602"/>
      <c r="R318" s="662"/>
      <c r="S318" s="602"/>
      <c r="T318" s="662"/>
      <c r="U318" s="602"/>
      <c r="V318" s="662"/>
      <c r="W318" s="602"/>
      <c r="X318" s="662"/>
      <c r="Y318" s="602"/>
      <c r="Z318" s="662"/>
      <c r="AA318" s="602"/>
      <c r="AB318" s="662"/>
      <c r="AC318" s="602"/>
      <c r="AD318" s="662"/>
      <c r="AE318" s="602"/>
      <c r="AF318" s="662"/>
      <c r="AG318" s="602"/>
      <c r="AH318" s="662"/>
      <c r="AI318" s="602"/>
      <c r="AJ318" s="662"/>
      <c r="AK318" s="602"/>
      <c r="AL318" s="662"/>
      <c r="AM318" s="602"/>
      <c r="AN318" s="662"/>
      <c r="AO318" s="602"/>
      <c r="AP318" s="662"/>
      <c r="AQ318" s="829"/>
      <c r="AR318" s="602"/>
      <c r="AS318" s="603"/>
      <c r="AT318" s="951"/>
      <c r="AU318" s="603"/>
      <c r="AV318" s="951"/>
      <c r="AW318" s="603"/>
      <c r="AX318" t="str">
        <f>BQ318&amp;BR318&amp;BS318&amp;BT318&amp;BU318&amp;BV318</f>
        <v/>
      </c>
      <c r="BQ318" s="581" t="str">
        <f t="shared" si="183"/>
        <v/>
      </c>
      <c r="BR318" s="581" t="str">
        <f t="shared" si="192"/>
        <v/>
      </c>
      <c r="BS318" s="581" t="str">
        <f t="shared" si="184"/>
        <v/>
      </c>
      <c r="BT318" s="581" t="str">
        <f t="shared" si="185"/>
        <v/>
      </c>
      <c r="BU318" s="581" t="str">
        <f t="shared" si="186"/>
        <v/>
      </c>
      <c r="BV318" s="581" t="str">
        <f t="shared" si="187"/>
        <v/>
      </c>
      <c r="BW318"/>
      <c r="BX318"/>
      <c r="BZ318"/>
      <c r="CA318"/>
      <c r="CB318" s="583">
        <f t="shared" si="193"/>
        <v>0</v>
      </c>
      <c r="CC318" s="583">
        <f t="shared" si="194"/>
        <v>0</v>
      </c>
      <c r="CD318" s="583">
        <f t="shared" si="188"/>
        <v>0</v>
      </c>
      <c r="CE318" s="583">
        <f t="shared" si="189"/>
        <v>0</v>
      </c>
      <c r="CF318" s="583">
        <f t="shared" si="190"/>
        <v>0</v>
      </c>
      <c r="CG318" s="583">
        <f t="shared" si="191"/>
        <v>0</v>
      </c>
    </row>
    <row r="319" spans="1:86" x14ac:dyDescent="0.35">
      <c r="A319" s="2195" t="s">
        <v>488</v>
      </c>
      <c r="B319" s="2196"/>
      <c r="C319" s="732">
        <f t="shared" si="180"/>
        <v>0</v>
      </c>
      <c r="D319" s="806">
        <f>SUM(F319+H319+J319+L319)</f>
        <v>0</v>
      </c>
      <c r="E319" s="817">
        <f>SUM(G319+I319+K319+M319)</f>
        <v>0</v>
      </c>
      <c r="F319" s="589"/>
      <c r="G319" s="612"/>
      <c r="H319" s="589"/>
      <c r="I319" s="612"/>
      <c r="J319" s="589"/>
      <c r="K319" s="613"/>
      <c r="L319" s="589"/>
      <c r="M319" s="734"/>
      <c r="N319" s="1119"/>
      <c r="O319" s="1120"/>
      <c r="P319" s="1120"/>
      <c r="Q319" s="1120"/>
      <c r="R319" s="1120"/>
      <c r="S319" s="1120"/>
      <c r="T319" s="1120"/>
      <c r="U319" s="1120"/>
      <c r="V319" s="1120"/>
      <c r="W319" s="1120"/>
      <c r="X319" s="1120"/>
      <c r="Y319" s="1120"/>
      <c r="Z319" s="1120"/>
      <c r="AA319" s="1120"/>
      <c r="AB319" s="1120"/>
      <c r="AC319" s="1120"/>
      <c r="AD319" s="1120"/>
      <c r="AE319" s="1120"/>
      <c r="AF319" s="1120"/>
      <c r="AG319" s="1120"/>
      <c r="AH319" s="1120"/>
      <c r="AI319" s="1120"/>
      <c r="AJ319" s="1120"/>
      <c r="AK319" s="1120"/>
      <c r="AL319" s="1120"/>
      <c r="AM319" s="1120"/>
      <c r="AN319" s="1120"/>
      <c r="AO319" s="1120"/>
      <c r="AP319" s="1120"/>
      <c r="AQ319" s="1120"/>
      <c r="AR319" s="1121"/>
      <c r="AS319" s="891"/>
      <c r="AT319" s="784"/>
      <c r="AU319" s="613"/>
      <c r="AV319" s="784"/>
      <c r="AW319" s="613"/>
      <c r="AX319" t="str">
        <f t="shared" si="182"/>
        <v/>
      </c>
      <c r="BQ319" s="582"/>
      <c r="BR319" s="961"/>
      <c r="BS319" s="581" t="str">
        <f t="shared" si="184"/>
        <v/>
      </c>
      <c r="BT319" s="581" t="str">
        <f t="shared" si="185"/>
        <v/>
      </c>
      <c r="BU319" s="581" t="str">
        <f t="shared" si="186"/>
        <v/>
      </c>
      <c r="BV319" s="581" t="str">
        <f t="shared" si="187"/>
        <v/>
      </c>
      <c r="BW319"/>
      <c r="BX319"/>
      <c r="BZ319"/>
      <c r="CA319"/>
      <c r="CB319"/>
      <c r="CC319" s="583">
        <f t="shared" si="194"/>
        <v>0</v>
      </c>
      <c r="CD319" s="583">
        <f t="shared" si="188"/>
        <v>0</v>
      </c>
      <c r="CE319" s="583">
        <f t="shared" si="189"/>
        <v>0</v>
      </c>
      <c r="CF319" s="583">
        <f t="shared" si="190"/>
        <v>0</v>
      </c>
      <c r="CG319" s="583">
        <f t="shared" si="191"/>
        <v>0</v>
      </c>
    </row>
    <row r="320" spans="1:86" x14ac:dyDescent="0.35">
      <c r="A320" s="2270" t="s">
        <v>489</v>
      </c>
      <c r="B320" s="992" t="s">
        <v>490</v>
      </c>
      <c r="C320" s="1105">
        <f t="shared" si="180"/>
        <v>0</v>
      </c>
      <c r="D320" s="769">
        <f t="shared" ref="D320:E324" si="195">SUM(F320+H320+J320+L320+N320+P320+R320+T320+V320+X320+Z320+AB320+AD320+AF320+AH320+AJ320+AL320+AN320+AP320)</f>
        <v>0</v>
      </c>
      <c r="E320" s="841">
        <f t="shared" si="195"/>
        <v>0</v>
      </c>
      <c r="F320" s="662"/>
      <c r="G320" s="602"/>
      <c r="H320" s="662"/>
      <c r="I320" s="602"/>
      <c r="J320" s="662"/>
      <c r="K320" s="603"/>
      <c r="L320" s="662"/>
      <c r="M320" s="878"/>
      <c r="N320" s="662"/>
      <c r="O320" s="603"/>
      <c r="P320" s="662"/>
      <c r="Q320" s="602"/>
      <c r="R320" s="662"/>
      <c r="S320" s="602"/>
      <c r="T320" s="662"/>
      <c r="U320" s="602"/>
      <c r="V320" s="662"/>
      <c r="W320" s="602"/>
      <c r="X320" s="662"/>
      <c r="Y320" s="602"/>
      <c r="Z320" s="662"/>
      <c r="AA320" s="602"/>
      <c r="AB320" s="662"/>
      <c r="AC320" s="602"/>
      <c r="AD320" s="662"/>
      <c r="AE320" s="602"/>
      <c r="AF320" s="662"/>
      <c r="AG320" s="602"/>
      <c r="AH320" s="662"/>
      <c r="AI320" s="602"/>
      <c r="AJ320" s="662"/>
      <c r="AK320" s="602"/>
      <c r="AL320" s="662"/>
      <c r="AM320" s="602"/>
      <c r="AN320" s="662"/>
      <c r="AO320" s="602"/>
      <c r="AP320" s="662"/>
      <c r="AQ320" s="829"/>
      <c r="AR320" s="602"/>
      <c r="AS320" s="603"/>
      <c r="AT320" s="951"/>
      <c r="AU320" s="603"/>
      <c r="AV320" s="951"/>
      <c r="AW320" s="603"/>
      <c r="AX320" t="str">
        <f t="shared" si="182"/>
        <v/>
      </c>
      <c r="BQ320" s="581" t="str">
        <f t="shared" si="183"/>
        <v/>
      </c>
      <c r="BR320" s="581" t="str">
        <f t="shared" si="192"/>
        <v/>
      </c>
      <c r="BS320" s="581" t="str">
        <f t="shared" si="184"/>
        <v/>
      </c>
      <c r="BT320" s="581" t="str">
        <f t="shared" si="185"/>
        <v/>
      </c>
      <c r="BU320" s="581" t="str">
        <f t="shared" si="186"/>
        <v/>
      </c>
      <c r="BV320" s="581" t="str">
        <f t="shared" si="187"/>
        <v/>
      </c>
      <c r="BW320"/>
      <c r="BX320"/>
      <c r="BZ320"/>
      <c r="CA320"/>
      <c r="CB320" s="583">
        <f t="shared" si="193"/>
        <v>0</v>
      </c>
      <c r="CC320" s="583">
        <f t="shared" si="194"/>
        <v>0</v>
      </c>
      <c r="CD320" s="583">
        <f t="shared" si="188"/>
        <v>0</v>
      </c>
      <c r="CE320" s="583">
        <f t="shared" si="189"/>
        <v>0</v>
      </c>
      <c r="CF320" s="583">
        <f t="shared" si="190"/>
        <v>0</v>
      </c>
      <c r="CG320" s="583">
        <f t="shared" si="191"/>
        <v>0</v>
      </c>
    </row>
    <row r="321" spans="1:85" x14ac:dyDescent="0.35">
      <c r="A321" s="2270"/>
      <c r="B321" s="1122" t="s">
        <v>491</v>
      </c>
      <c r="C321" s="1105">
        <f t="shared" si="180"/>
        <v>0</v>
      </c>
      <c r="D321" s="769">
        <f t="shared" si="195"/>
        <v>0</v>
      </c>
      <c r="E321" s="841">
        <f t="shared" si="195"/>
        <v>0</v>
      </c>
      <c r="F321" s="584"/>
      <c r="G321" s="605"/>
      <c r="H321" s="584"/>
      <c r="I321" s="605"/>
      <c r="J321" s="584"/>
      <c r="K321" s="606"/>
      <c r="L321" s="584"/>
      <c r="M321" s="728"/>
      <c r="N321" s="584"/>
      <c r="O321" s="606"/>
      <c r="P321" s="584"/>
      <c r="Q321" s="605"/>
      <c r="R321" s="584"/>
      <c r="S321" s="605"/>
      <c r="T321" s="584"/>
      <c r="U321" s="605"/>
      <c r="V321" s="584"/>
      <c r="W321" s="605"/>
      <c r="X321" s="584"/>
      <c r="Y321" s="605"/>
      <c r="Z321" s="584"/>
      <c r="AA321" s="605"/>
      <c r="AB321" s="584"/>
      <c r="AC321" s="605"/>
      <c r="AD321" s="584"/>
      <c r="AE321" s="605"/>
      <c r="AF321" s="584"/>
      <c r="AG321" s="605"/>
      <c r="AH321" s="584"/>
      <c r="AI321" s="605"/>
      <c r="AJ321" s="584"/>
      <c r="AK321" s="605"/>
      <c r="AL321" s="584"/>
      <c r="AM321" s="605"/>
      <c r="AN321" s="584"/>
      <c r="AO321" s="605"/>
      <c r="AP321" s="584"/>
      <c r="AQ321" s="729"/>
      <c r="AR321" s="605"/>
      <c r="AS321" s="606"/>
      <c r="AT321" s="731"/>
      <c r="AU321" s="606"/>
      <c r="AV321" s="731"/>
      <c r="AW321" s="606"/>
      <c r="AX321" t="str">
        <f t="shared" si="182"/>
        <v/>
      </c>
      <c r="BQ321" s="581" t="str">
        <f t="shared" si="183"/>
        <v/>
      </c>
      <c r="BR321" s="581" t="str">
        <f t="shared" si="192"/>
        <v/>
      </c>
      <c r="BS321" s="581" t="str">
        <f t="shared" si="184"/>
        <v/>
      </c>
      <c r="BT321" s="581" t="str">
        <f t="shared" si="185"/>
        <v/>
      </c>
      <c r="BU321" s="581" t="str">
        <f t="shared" si="186"/>
        <v/>
      </c>
      <c r="BV321" s="581" t="str">
        <f t="shared" si="187"/>
        <v/>
      </c>
      <c r="BW321"/>
      <c r="BX321"/>
      <c r="BZ321"/>
      <c r="CA321"/>
      <c r="CB321" s="583">
        <f t="shared" si="193"/>
        <v>0</v>
      </c>
      <c r="CC321" s="583">
        <f t="shared" si="194"/>
        <v>0</v>
      </c>
      <c r="CD321" s="583">
        <f t="shared" si="188"/>
        <v>0</v>
      </c>
      <c r="CE321" s="583">
        <f t="shared" si="189"/>
        <v>0</v>
      </c>
      <c r="CF321" s="583">
        <f t="shared" si="190"/>
        <v>0</v>
      </c>
      <c r="CG321" s="583">
        <f t="shared" si="191"/>
        <v>0</v>
      </c>
    </row>
    <row r="322" spans="1:85" x14ac:dyDescent="0.35">
      <c r="A322" s="2270"/>
      <c r="B322" s="1122" t="s">
        <v>492</v>
      </c>
      <c r="C322" s="1105">
        <f t="shared" si="180"/>
        <v>0</v>
      </c>
      <c r="D322" s="769">
        <f t="shared" si="195"/>
        <v>0</v>
      </c>
      <c r="E322" s="841">
        <f t="shared" si="195"/>
        <v>0</v>
      </c>
      <c r="F322" s="584"/>
      <c r="G322" s="605"/>
      <c r="H322" s="584"/>
      <c r="I322" s="605"/>
      <c r="J322" s="584"/>
      <c r="K322" s="606"/>
      <c r="L322" s="584"/>
      <c r="M322" s="728"/>
      <c r="N322" s="584"/>
      <c r="O322" s="606"/>
      <c r="P322" s="584"/>
      <c r="Q322" s="605"/>
      <c r="R322" s="584"/>
      <c r="S322" s="605"/>
      <c r="T322" s="584"/>
      <c r="U322" s="605"/>
      <c r="V322" s="584"/>
      <c r="W322" s="605"/>
      <c r="X322" s="584"/>
      <c r="Y322" s="605"/>
      <c r="Z322" s="584"/>
      <c r="AA322" s="605"/>
      <c r="AB322" s="584"/>
      <c r="AC322" s="605"/>
      <c r="AD322" s="584"/>
      <c r="AE322" s="605"/>
      <c r="AF322" s="584"/>
      <c r="AG322" s="605"/>
      <c r="AH322" s="584"/>
      <c r="AI322" s="605"/>
      <c r="AJ322" s="584"/>
      <c r="AK322" s="605"/>
      <c r="AL322" s="584"/>
      <c r="AM322" s="605"/>
      <c r="AN322" s="584"/>
      <c r="AO322" s="605"/>
      <c r="AP322" s="584"/>
      <c r="AQ322" s="729"/>
      <c r="AR322" s="605"/>
      <c r="AS322" s="606"/>
      <c r="AT322" s="731"/>
      <c r="AU322" s="606"/>
      <c r="AV322" s="731"/>
      <c r="AW322" s="606"/>
      <c r="AX322" t="str">
        <f t="shared" si="182"/>
        <v/>
      </c>
      <c r="BQ322" s="581" t="str">
        <f t="shared" si="183"/>
        <v/>
      </c>
      <c r="BR322" s="581" t="str">
        <f t="shared" si="192"/>
        <v/>
      </c>
      <c r="BS322" s="581" t="str">
        <f t="shared" si="184"/>
        <v/>
      </c>
      <c r="BT322" s="581" t="str">
        <f t="shared" si="185"/>
        <v/>
      </c>
      <c r="BU322" s="581" t="str">
        <f t="shared" si="186"/>
        <v/>
      </c>
      <c r="BV322" s="581" t="str">
        <f t="shared" si="187"/>
        <v/>
      </c>
      <c r="BW322"/>
      <c r="BX322"/>
      <c r="BZ322"/>
      <c r="CA322"/>
      <c r="CB322" s="583">
        <f t="shared" si="193"/>
        <v>0</v>
      </c>
      <c r="CC322" s="583">
        <f t="shared" si="194"/>
        <v>0</v>
      </c>
      <c r="CD322" s="583">
        <f t="shared" si="188"/>
        <v>0</v>
      </c>
      <c r="CE322" s="583">
        <f t="shared" si="189"/>
        <v>0</v>
      </c>
      <c r="CF322" s="583">
        <f t="shared" si="190"/>
        <v>0</v>
      </c>
      <c r="CG322" s="583">
        <f t="shared" si="191"/>
        <v>0</v>
      </c>
    </row>
    <row r="323" spans="1:85" x14ac:dyDescent="0.35">
      <c r="A323" s="2270"/>
      <c r="B323" s="773" t="s">
        <v>241</v>
      </c>
      <c r="C323" s="1105">
        <f t="shared" si="180"/>
        <v>0</v>
      </c>
      <c r="D323" s="769">
        <f t="shared" si="195"/>
        <v>0</v>
      </c>
      <c r="E323" s="841">
        <f t="shared" si="195"/>
        <v>0</v>
      </c>
      <c r="F323" s="584"/>
      <c r="G323" s="605"/>
      <c r="H323" s="584"/>
      <c r="I323" s="605"/>
      <c r="J323" s="584"/>
      <c r="K323" s="606"/>
      <c r="L323" s="584"/>
      <c r="M323" s="728"/>
      <c r="N323" s="584"/>
      <c r="O323" s="606"/>
      <c r="P323" s="584"/>
      <c r="Q323" s="605"/>
      <c r="R323" s="584"/>
      <c r="S323" s="605"/>
      <c r="T323" s="584"/>
      <c r="U323" s="605"/>
      <c r="V323" s="584"/>
      <c r="W323" s="605"/>
      <c r="X323" s="584"/>
      <c r="Y323" s="605"/>
      <c r="Z323" s="584"/>
      <c r="AA323" s="605"/>
      <c r="AB323" s="584"/>
      <c r="AC323" s="605"/>
      <c r="AD323" s="584"/>
      <c r="AE323" s="605"/>
      <c r="AF323" s="584"/>
      <c r="AG323" s="605"/>
      <c r="AH323" s="584"/>
      <c r="AI323" s="605"/>
      <c r="AJ323" s="584"/>
      <c r="AK323" s="605"/>
      <c r="AL323" s="584"/>
      <c r="AM323" s="605"/>
      <c r="AN323" s="584"/>
      <c r="AO323" s="605"/>
      <c r="AP323" s="584"/>
      <c r="AQ323" s="729"/>
      <c r="AR323" s="605"/>
      <c r="AS323" s="606"/>
      <c r="AT323" s="731"/>
      <c r="AU323" s="606"/>
      <c r="AV323" s="731"/>
      <c r="AW323" s="606"/>
      <c r="AX323" t="str">
        <f t="shared" si="182"/>
        <v/>
      </c>
      <c r="BQ323" s="581" t="str">
        <f t="shared" si="183"/>
        <v/>
      </c>
      <c r="BR323" s="581" t="str">
        <f t="shared" si="192"/>
        <v/>
      </c>
      <c r="BS323" s="581" t="str">
        <f t="shared" si="184"/>
        <v/>
      </c>
      <c r="BT323" s="581" t="str">
        <f t="shared" si="185"/>
        <v/>
      </c>
      <c r="BU323" s="581" t="str">
        <f t="shared" si="186"/>
        <v/>
      </c>
      <c r="BV323" s="581" t="str">
        <f t="shared" si="187"/>
        <v/>
      </c>
      <c r="BW323"/>
      <c r="BX323"/>
      <c r="BZ323"/>
      <c r="CA323"/>
      <c r="CB323" s="583">
        <f t="shared" si="193"/>
        <v>0</v>
      </c>
      <c r="CC323" s="583">
        <f t="shared" si="194"/>
        <v>0</v>
      </c>
      <c r="CD323" s="583">
        <f t="shared" si="188"/>
        <v>0</v>
      </c>
      <c r="CE323" s="583">
        <f t="shared" si="189"/>
        <v>0</v>
      </c>
      <c r="CF323" s="583">
        <f t="shared" si="190"/>
        <v>0</v>
      </c>
      <c r="CG323" s="583">
        <f t="shared" si="191"/>
        <v>0</v>
      </c>
    </row>
    <row r="324" spans="1:85" x14ac:dyDescent="0.35">
      <c r="A324" s="2217"/>
      <c r="B324" s="1123" t="s">
        <v>493</v>
      </c>
      <c r="C324" s="732">
        <f t="shared" si="180"/>
        <v>0</v>
      </c>
      <c r="D324" s="806">
        <f t="shared" si="195"/>
        <v>0</v>
      </c>
      <c r="E324" s="817">
        <f t="shared" si="195"/>
        <v>0</v>
      </c>
      <c r="F324" s="668"/>
      <c r="G324" s="679"/>
      <c r="H324" s="668"/>
      <c r="I324" s="679"/>
      <c r="J324" s="668"/>
      <c r="K324" s="673"/>
      <c r="L324" s="668"/>
      <c r="M324" s="931"/>
      <c r="N324" s="668"/>
      <c r="O324" s="673"/>
      <c r="P324" s="668"/>
      <c r="Q324" s="679"/>
      <c r="R324" s="668"/>
      <c r="S324" s="679"/>
      <c r="T324" s="668"/>
      <c r="U324" s="679"/>
      <c r="V324" s="668"/>
      <c r="W324" s="679"/>
      <c r="X324" s="668"/>
      <c r="Y324" s="679"/>
      <c r="Z324" s="668"/>
      <c r="AA324" s="679"/>
      <c r="AB324" s="668"/>
      <c r="AC324" s="679"/>
      <c r="AD324" s="668"/>
      <c r="AE324" s="679"/>
      <c r="AF324" s="668"/>
      <c r="AG324" s="679"/>
      <c r="AH324" s="668"/>
      <c r="AI324" s="679"/>
      <c r="AJ324" s="668"/>
      <c r="AK324" s="679"/>
      <c r="AL324" s="668"/>
      <c r="AM324" s="679"/>
      <c r="AN324" s="668"/>
      <c r="AO324" s="679"/>
      <c r="AP324" s="668"/>
      <c r="AQ324" s="821"/>
      <c r="AR324" s="679"/>
      <c r="AS324" s="673"/>
      <c r="AT324" s="822"/>
      <c r="AU324" s="673"/>
      <c r="AV324" s="822"/>
      <c r="AW324" s="673"/>
      <c r="AX324" t="str">
        <f t="shared" si="182"/>
        <v/>
      </c>
      <c r="BQ324" s="581" t="str">
        <f t="shared" si="183"/>
        <v/>
      </c>
      <c r="BR324" s="581" t="str">
        <f t="shared" si="192"/>
        <v/>
      </c>
      <c r="BS324" s="581" t="str">
        <f t="shared" si="184"/>
        <v/>
      </c>
      <c r="BT324" s="581" t="str">
        <f t="shared" si="185"/>
        <v/>
      </c>
      <c r="BU324" s="581" t="str">
        <f t="shared" si="186"/>
        <v/>
      </c>
      <c r="BV324" s="581" t="str">
        <f t="shared" si="187"/>
        <v/>
      </c>
      <c r="BW324"/>
      <c r="BX324"/>
      <c r="BZ324"/>
      <c r="CA324"/>
      <c r="CB324" s="583">
        <f t="shared" si="193"/>
        <v>0</v>
      </c>
      <c r="CC324" s="583">
        <f t="shared" si="194"/>
        <v>0</v>
      </c>
      <c r="CD324" s="583">
        <f t="shared" si="188"/>
        <v>0</v>
      </c>
      <c r="CE324" s="583">
        <f t="shared" si="189"/>
        <v>0</v>
      </c>
      <c r="CF324" s="583">
        <f t="shared" si="190"/>
        <v>0</v>
      </c>
      <c r="CG324" s="583">
        <f t="shared" si="191"/>
        <v>0</v>
      </c>
    </row>
    <row r="325" spans="1:85" s="617" customFormat="1" ht="18" customHeight="1" x14ac:dyDescent="0.3">
      <c r="A325" s="594" t="s">
        <v>494</v>
      </c>
      <c r="B325" s="748"/>
      <c r="C325" s="616"/>
      <c r="D325" s="616"/>
      <c r="E325" s="616"/>
      <c r="F325" s="616"/>
      <c r="G325" s="616"/>
      <c r="H325" s="616"/>
      <c r="I325" s="616"/>
      <c r="J325" s="616"/>
      <c r="K325" s="616"/>
      <c r="L325" s="616"/>
      <c r="M325" s="616"/>
      <c r="N325" s="616"/>
      <c r="O325" s="616"/>
      <c r="P325" s="616"/>
      <c r="Q325" s="616"/>
      <c r="R325" s="616"/>
      <c r="S325" s="616"/>
      <c r="T325" s="616"/>
      <c r="U325" s="616"/>
      <c r="V325" s="616"/>
      <c r="W325" s="616"/>
      <c r="X325" s="616"/>
      <c r="Y325" s="616"/>
      <c r="Z325" s="616"/>
      <c r="AA325" s="616"/>
      <c r="AB325" s="616"/>
      <c r="AC325" s="616"/>
      <c r="AD325" s="616"/>
      <c r="AE325" s="616"/>
      <c r="AF325" s="616"/>
      <c r="AG325" s="616"/>
      <c r="AH325" s="616"/>
      <c r="AI325" s="616"/>
      <c r="AJ325" s="616"/>
      <c r="AK325" s="616"/>
    </row>
    <row r="326" spans="1:85" x14ac:dyDescent="0.35">
      <c r="A326" s="2362" t="s">
        <v>294</v>
      </c>
      <c r="B326" s="2363"/>
      <c r="C326" s="2365" t="s">
        <v>461</v>
      </c>
      <c r="D326" s="2365"/>
      <c r="E326" s="2365"/>
      <c r="F326" s="2306" t="s">
        <v>9</v>
      </c>
      <c r="G326" s="2337"/>
      <c r="H326" s="2337"/>
      <c r="I326" s="2337"/>
      <c r="J326" s="2337"/>
      <c r="K326" s="2337"/>
      <c r="L326" s="2337"/>
      <c r="M326" s="2337"/>
      <c r="N326" s="2337"/>
      <c r="O326" s="2337"/>
      <c r="P326" s="2337"/>
      <c r="Q326" s="2337"/>
      <c r="R326" s="2337"/>
      <c r="S326" s="2337"/>
      <c r="T326" s="2337"/>
      <c r="U326" s="2337"/>
      <c r="V326" s="2337"/>
      <c r="W326" s="2337"/>
      <c r="X326" s="2337"/>
      <c r="Y326" s="2337"/>
      <c r="Z326" s="2337"/>
      <c r="AA326" s="2337"/>
      <c r="AB326" s="2337"/>
      <c r="AC326" s="2337"/>
      <c r="AD326" s="2337"/>
      <c r="AE326" s="2337"/>
      <c r="AF326" s="2337"/>
      <c r="AG326" s="2338"/>
      <c r="AH326" s="2280" t="s">
        <v>462</v>
      </c>
      <c r="AI326" s="2176"/>
      <c r="AJ326" s="2369" t="s">
        <v>10</v>
      </c>
      <c r="AK326" s="2176" t="s">
        <v>11</v>
      </c>
      <c r="BQ326"/>
      <c r="BR326"/>
      <c r="BS326"/>
      <c r="BT326"/>
      <c r="BU326"/>
      <c r="BV326"/>
      <c r="BW326"/>
      <c r="BX326"/>
      <c r="BZ326"/>
      <c r="CA326"/>
      <c r="CB326"/>
    </row>
    <row r="327" spans="1:85" x14ac:dyDescent="0.35">
      <c r="A327" s="2364"/>
      <c r="B327" s="2118"/>
      <c r="C327" s="2365"/>
      <c r="D327" s="2365"/>
      <c r="E327" s="2365"/>
      <c r="F327" s="2365" t="s">
        <v>205</v>
      </c>
      <c r="G327" s="2365"/>
      <c r="H327" s="2306" t="s">
        <v>206</v>
      </c>
      <c r="I327" s="2307"/>
      <c r="J327" s="2366" t="s">
        <v>21</v>
      </c>
      <c r="K327" s="2366"/>
      <c r="L327" s="2366" t="s">
        <v>22</v>
      </c>
      <c r="M327" s="2366"/>
      <c r="N327" s="2366" t="s">
        <v>23</v>
      </c>
      <c r="O327" s="2366"/>
      <c r="P327" s="2366" t="s">
        <v>24</v>
      </c>
      <c r="Q327" s="2366"/>
      <c r="R327" s="2366" t="s">
        <v>25</v>
      </c>
      <c r="S327" s="2366"/>
      <c r="T327" s="2366" t="s">
        <v>26</v>
      </c>
      <c r="U327" s="2366"/>
      <c r="V327" s="2366" t="s">
        <v>27</v>
      </c>
      <c r="W327" s="2366"/>
      <c r="X327" s="2366" t="s">
        <v>28</v>
      </c>
      <c r="Y327" s="2366"/>
      <c r="Z327" s="2366" t="s">
        <v>29</v>
      </c>
      <c r="AA327" s="2366"/>
      <c r="AB327" s="2366" t="s">
        <v>30</v>
      </c>
      <c r="AC327" s="2366"/>
      <c r="AD327" s="2366" t="s">
        <v>31</v>
      </c>
      <c r="AE327" s="2366"/>
      <c r="AF327" s="2366" t="s">
        <v>32</v>
      </c>
      <c r="AG327" s="2367"/>
      <c r="AH327" s="2236"/>
      <c r="AI327" s="2234"/>
      <c r="AJ327" s="2370"/>
      <c r="AK327" s="2178"/>
      <c r="BQ327"/>
      <c r="BR327"/>
      <c r="BS327"/>
      <c r="BT327"/>
      <c r="BU327"/>
      <c r="BV327"/>
      <c r="BW327"/>
      <c r="BX327"/>
      <c r="BZ327"/>
      <c r="CA327"/>
      <c r="CB327"/>
    </row>
    <row r="328" spans="1:85" x14ac:dyDescent="0.35">
      <c r="A328" s="2119"/>
      <c r="B328" s="2121"/>
      <c r="C328" s="1098" t="s">
        <v>33</v>
      </c>
      <c r="D328" s="1124" t="s">
        <v>34</v>
      </c>
      <c r="E328" s="1068" t="s">
        <v>35</v>
      </c>
      <c r="F328" s="1098" t="s">
        <v>216</v>
      </c>
      <c r="G328" s="1101" t="s">
        <v>35</v>
      </c>
      <c r="H328" s="1098" t="s">
        <v>216</v>
      </c>
      <c r="I328" s="1101" t="s">
        <v>35</v>
      </c>
      <c r="J328" s="1098" t="s">
        <v>216</v>
      </c>
      <c r="K328" s="1101" t="s">
        <v>35</v>
      </c>
      <c r="L328" s="1098" t="s">
        <v>216</v>
      </c>
      <c r="M328" s="1101" t="s">
        <v>35</v>
      </c>
      <c r="N328" s="1098" t="s">
        <v>216</v>
      </c>
      <c r="O328" s="1101" t="s">
        <v>35</v>
      </c>
      <c r="P328" s="1098" t="s">
        <v>216</v>
      </c>
      <c r="Q328" s="1101" t="s">
        <v>35</v>
      </c>
      <c r="R328" s="1098" t="s">
        <v>216</v>
      </c>
      <c r="S328" s="1101" t="s">
        <v>35</v>
      </c>
      <c r="T328" s="1098" t="s">
        <v>216</v>
      </c>
      <c r="U328" s="1101" t="s">
        <v>35</v>
      </c>
      <c r="V328" s="1098" t="s">
        <v>216</v>
      </c>
      <c r="W328" s="1101" t="s">
        <v>35</v>
      </c>
      <c r="X328" s="1098" t="s">
        <v>216</v>
      </c>
      <c r="Y328" s="1101" t="s">
        <v>35</v>
      </c>
      <c r="Z328" s="1098" t="s">
        <v>216</v>
      </c>
      <c r="AA328" s="1101" t="s">
        <v>35</v>
      </c>
      <c r="AB328" s="1098" t="s">
        <v>216</v>
      </c>
      <c r="AC328" s="1101" t="s">
        <v>35</v>
      </c>
      <c r="AD328" s="1098" t="s">
        <v>216</v>
      </c>
      <c r="AE328" s="1101" t="s">
        <v>35</v>
      </c>
      <c r="AF328" s="1098" t="s">
        <v>216</v>
      </c>
      <c r="AG328" s="1102" t="s">
        <v>35</v>
      </c>
      <c r="AH328" s="1021" t="s">
        <v>392</v>
      </c>
      <c r="AI328" s="710" t="s">
        <v>393</v>
      </c>
      <c r="AJ328" s="2371"/>
      <c r="AK328" s="2234"/>
      <c r="BQ328"/>
      <c r="BR328"/>
      <c r="BS328"/>
      <c r="BT328"/>
      <c r="BU328"/>
      <c r="BV328"/>
      <c r="BW328"/>
      <c r="BX328"/>
      <c r="BZ328"/>
      <c r="CA328"/>
      <c r="CB328"/>
    </row>
    <row r="329" spans="1:85" x14ac:dyDescent="0.35">
      <c r="A329" s="2368" t="s">
        <v>484</v>
      </c>
      <c r="B329" s="2368"/>
      <c r="C329" s="1115">
        <f>SUM(D329+E329)</f>
        <v>0</v>
      </c>
      <c r="D329" s="1116">
        <f t="shared" ref="D329:E331" si="196">SUM(F329+H329+J329+L329+N329+P329+R329+T329+V329+X329+Z329+AB329+AD329+AF329)</f>
        <v>0</v>
      </c>
      <c r="E329" s="936">
        <f t="shared" si="196"/>
        <v>0</v>
      </c>
      <c r="F329" s="1117"/>
      <c r="G329" s="1032"/>
      <c r="H329" s="1117"/>
      <c r="I329" s="1032"/>
      <c r="J329" s="1117"/>
      <c r="K329" s="1032"/>
      <c r="L329" s="1117"/>
      <c r="M329" s="1032"/>
      <c r="N329" s="1117"/>
      <c r="O329" s="1032"/>
      <c r="P329" s="1117"/>
      <c r="Q329" s="1032"/>
      <c r="R329" s="1117"/>
      <c r="S329" s="1032"/>
      <c r="T329" s="1117"/>
      <c r="U329" s="1032"/>
      <c r="V329" s="1117"/>
      <c r="W329" s="1032"/>
      <c r="X329" s="1117"/>
      <c r="Y329" s="1032"/>
      <c r="Z329" s="1117"/>
      <c r="AA329" s="1032"/>
      <c r="AB329" s="1117"/>
      <c r="AC329" s="1032"/>
      <c r="AD329" s="1117"/>
      <c r="AE329" s="1032"/>
      <c r="AF329" s="1117"/>
      <c r="AG329" s="1033"/>
      <c r="AH329" s="1032"/>
      <c r="AI329" s="917"/>
      <c r="AJ329" s="1117"/>
      <c r="AK329" s="917"/>
      <c r="AL329" t="str">
        <f>BQ329&amp;BR329&amp;BS329&amp;BT329</f>
        <v/>
      </c>
      <c r="BQ329" s="581" t="str">
        <f>IF(AND(E329&gt;0,OR(AH329=""))," * No olvide digitar la variable Trans (Masculino). Digite Cero si no tiene.",IF((AH329)&gt;E329,"*  La variable Trans (Masculino) No puede ser mayor al Total Mujeres.",""))</f>
        <v/>
      </c>
      <c r="BR329" s="581" t="str">
        <f>IF(AND(D329&gt;0,OR(AI329=""))," * No olvide digitar la variable Trans (Femenino). Digite Cero si no tiene.",IF((AI329)&gt;D329,"*  La variable Trans (Femenino) No puede ser mayor al Total Hombres.",""))</f>
        <v/>
      </c>
      <c r="BS329" s="581" t="str">
        <f>IF(AND(C329&gt;0,AJ329="")," * No olvide digitar la variable Pueblos originarios. Digite Cero si no tiene.",IF(AJ329&gt;C329," * La variable Pueblos originarios No puede ser mayor al Total.",""))</f>
        <v/>
      </c>
      <c r="BT329" s="581" t="str">
        <f>IF(AND(C329&gt;0,AK329="")," * No olvide digitar la variable Migrantes. Digite Cero si no tiene.",IF(AK329&gt;C329," * La variable Migrantes No puede ser mayor al Total.",""))</f>
        <v/>
      </c>
      <c r="BU329"/>
      <c r="BV329"/>
      <c r="BW329"/>
      <c r="BX329"/>
      <c r="BZ329"/>
      <c r="CA329"/>
      <c r="CB329" s="583">
        <f>IF(AND(E329&gt;0,OR(AH329="")),1,IF((AH329)&gt;E329,1,0))</f>
        <v>0</v>
      </c>
      <c r="CC329" s="583">
        <f>IF(AND(D329&gt;0,OR(AI329="")),1,IF((AI329)&gt;D329,1,0))</f>
        <v>0</v>
      </c>
      <c r="CD329" s="583">
        <f>IF(AND(C329&gt;0,AJ329=""),1,IF(AJ329&gt;C329,1,0))</f>
        <v>0</v>
      </c>
      <c r="CE329" s="583">
        <f>IF(AND(C329&gt;0,AK329=""),1,IF(AK329&gt;C329,1,0))</f>
        <v>0</v>
      </c>
    </row>
    <row r="330" spans="1:85" x14ac:dyDescent="0.35">
      <c r="A330" s="2368" t="s">
        <v>486</v>
      </c>
      <c r="B330" s="2368"/>
      <c r="C330" s="1115">
        <f>SUM(D330+E330)</f>
        <v>0</v>
      </c>
      <c r="D330" s="1116">
        <f t="shared" si="196"/>
        <v>0</v>
      </c>
      <c r="E330" s="936">
        <f t="shared" si="196"/>
        <v>0</v>
      </c>
      <c r="F330" s="1117"/>
      <c r="G330" s="1032"/>
      <c r="H330" s="1117"/>
      <c r="I330" s="1032"/>
      <c r="J330" s="1117"/>
      <c r="K330" s="1032"/>
      <c r="L330" s="1117"/>
      <c r="M330" s="1032"/>
      <c r="N330" s="1117"/>
      <c r="O330" s="1032"/>
      <c r="P330" s="1117"/>
      <c r="Q330" s="1032"/>
      <c r="R330" s="1117"/>
      <c r="S330" s="1032"/>
      <c r="T330" s="1117"/>
      <c r="U330" s="1032"/>
      <c r="V330" s="1117"/>
      <c r="W330" s="1032"/>
      <c r="X330" s="1117"/>
      <c r="Y330" s="1032"/>
      <c r="Z330" s="1117"/>
      <c r="AA330" s="1032"/>
      <c r="AB330" s="1117"/>
      <c r="AC330" s="1032"/>
      <c r="AD330" s="1117"/>
      <c r="AE330" s="1032"/>
      <c r="AF330" s="1117"/>
      <c r="AG330" s="1033"/>
      <c r="AH330" s="1032"/>
      <c r="AI330" s="917"/>
      <c r="AJ330" s="1117"/>
      <c r="AK330" s="917"/>
      <c r="AL330" t="str">
        <f t="shared" ref="AL330:AL331" si="197">BQ330&amp;BR330&amp;BS330&amp;BT330</f>
        <v/>
      </c>
      <c r="BQ330" s="581" t="str">
        <f t="shared" ref="BQ330:BQ331" si="198">IF(AND(E330&gt;0,OR(AH330=""))," * No olvide digitar la variable Trans (Masculino). Digite Cero si no tiene.",IF((AH330)&gt;E330,"*  La variable Trans (Masculino) No puede ser mayor al Total Mujeres.",""))</f>
        <v/>
      </c>
      <c r="BR330" s="581" t="str">
        <f t="shared" ref="BR330:BR331" si="199">IF(AND(D330&gt;0,OR(AI330=""))," * No olvide digitar la variable Trans (Femenino). Digite Cero si no tiene.",IF((AI330)&gt;D330,"*  La variable Trans (Femenino) No puede ser mayor al Total Hombres.",""))</f>
        <v/>
      </c>
      <c r="BS330" s="581" t="str">
        <f t="shared" ref="BS330:BS331" si="200">IF(AND(C330&gt;0,AJ330="")," * No olvide digitar la variable Pueblos originarios. Digite Cero si no tiene.",IF(AJ330&gt;C330," * La variable Pueblos originarios No puede ser mayor al Total.",""))</f>
        <v/>
      </c>
      <c r="BT330" s="581" t="str">
        <f t="shared" ref="BT330:BT331" si="201">IF(AND(C330&gt;0,AK330="")," * No olvide digitar la variable Migrantes. Digite Cero si no tiene.",IF(AK330&gt;C330," * La variable Migrantes No puede ser mayor al Total.",""))</f>
        <v/>
      </c>
      <c r="BU330"/>
      <c r="BV330"/>
      <c r="BW330"/>
      <c r="BX330"/>
      <c r="BZ330"/>
      <c r="CA330"/>
      <c r="CB330" s="583">
        <f t="shared" ref="CB330:CB331" si="202">IF(AND(E330&gt;0,OR(AH330="")),1,IF((AH330)&gt;E330,1,0))</f>
        <v>0</v>
      </c>
      <c r="CC330" s="583">
        <f t="shared" ref="CC330:CC331" si="203">IF(AND(D330&gt;0,OR(AI330="")),1,IF((AI330)&gt;D330,1,0))</f>
        <v>0</v>
      </c>
      <c r="CD330" s="583">
        <f t="shared" ref="CD330:CD331" si="204">IF(AND(C330&gt;0,AJ330=""),1,IF(AJ330&gt;C330,1,0))</f>
        <v>0</v>
      </c>
      <c r="CE330" s="583">
        <f t="shared" ref="CE330:CE331" si="205">IF(AND(C330&gt;0,AK330=""),1,IF(AK330&gt;C330,1,0))</f>
        <v>0</v>
      </c>
    </row>
    <row r="331" spans="1:85" x14ac:dyDescent="0.35">
      <c r="A331" s="2368" t="s">
        <v>495</v>
      </c>
      <c r="B331" s="2368"/>
      <c r="C331" s="1115">
        <f>SUM(D331+E331)</f>
        <v>0</v>
      </c>
      <c r="D331" s="1116">
        <f t="shared" si="196"/>
        <v>0</v>
      </c>
      <c r="E331" s="936">
        <f t="shared" si="196"/>
        <v>0</v>
      </c>
      <c r="F331" s="1117"/>
      <c r="G331" s="1032"/>
      <c r="H331" s="1117"/>
      <c r="I331" s="1032"/>
      <c r="J331" s="1117"/>
      <c r="K331" s="1032"/>
      <c r="L331" s="1117"/>
      <c r="M331" s="1032"/>
      <c r="N331" s="1117"/>
      <c r="O331" s="1032"/>
      <c r="P331" s="1117"/>
      <c r="Q331" s="1032"/>
      <c r="R331" s="1117"/>
      <c r="S331" s="1032"/>
      <c r="T331" s="1117"/>
      <c r="U331" s="1032"/>
      <c r="V331" s="1117"/>
      <c r="W331" s="1032"/>
      <c r="X331" s="1117"/>
      <c r="Y331" s="1032"/>
      <c r="Z331" s="1117"/>
      <c r="AA331" s="1032"/>
      <c r="AB331" s="1117"/>
      <c r="AC331" s="1032"/>
      <c r="AD331" s="1117"/>
      <c r="AE331" s="1032"/>
      <c r="AF331" s="1117"/>
      <c r="AG331" s="1033"/>
      <c r="AH331" s="1032"/>
      <c r="AI331" s="917"/>
      <c r="AJ331" s="1117"/>
      <c r="AK331" s="917"/>
      <c r="AL331" t="str">
        <f t="shared" si="197"/>
        <v/>
      </c>
      <c r="BQ331" s="581" t="str">
        <f t="shared" si="198"/>
        <v/>
      </c>
      <c r="BR331" s="581" t="str">
        <f t="shared" si="199"/>
        <v/>
      </c>
      <c r="BS331" s="581" t="str">
        <f t="shared" si="200"/>
        <v/>
      </c>
      <c r="BT331" s="581" t="str">
        <f t="shared" si="201"/>
        <v/>
      </c>
      <c r="BU331"/>
      <c r="BV331"/>
      <c r="BW331"/>
      <c r="BX331"/>
      <c r="BZ331"/>
      <c r="CA331"/>
      <c r="CB331" s="583">
        <f t="shared" si="202"/>
        <v>0</v>
      </c>
      <c r="CC331" s="583">
        <f t="shared" si="203"/>
        <v>0</v>
      </c>
      <c r="CD331" s="583">
        <f t="shared" si="204"/>
        <v>0</v>
      </c>
      <c r="CE331" s="583">
        <f t="shared" si="205"/>
        <v>0</v>
      </c>
    </row>
    <row r="332" spans="1:85" s="617" customFormat="1" ht="18" customHeight="1" x14ac:dyDescent="0.3">
      <c r="A332" s="1125" t="s">
        <v>496</v>
      </c>
      <c r="B332" s="1126"/>
      <c r="C332" s="1126"/>
      <c r="D332" s="1126"/>
      <c r="E332" s="1126"/>
      <c r="F332" s="1126"/>
      <c r="G332" s="1126"/>
      <c r="H332" s="1126"/>
      <c r="I332" s="1126"/>
      <c r="J332" s="1126"/>
      <c r="K332" s="1126"/>
      <c r="L332" s="1126"/>
      <c r="M332" s="1126"/>
      <c r="N332" s="1126"/>
      <c r="O332" s="616"/>
      <c r="P332" s="616"/>
      <c r="Q332" s="616"/>
      <c r="R332" s="616"/>
    </row>
    <row r="333" spans="1:85" ht="14.5" customHeight="1" x14ac:dyDescent="0.35">
      <c r="A333" s="2357" t="s">
        <v>497</v>
      </c>
      <c r="B333" s="2372" t="s">
        <v>498</v>
      </c>
      <c r="C333" s="2373"/>
      <c r="D333" s="2374"/>
      <c r="E333" s="2375" t="s">
        <v>9</v>
      </c>
      <c r="F333" s="2376"/>
      <c r="G333" s="2376"/>
      <c r="H333" s="2376"/>
      <c r="I333" s="2376"/>
      <c r="J333" s="2376"/>
      <c r="K333" s="2376"/>
      <c r="L333" s="2376"/>
      <c r="M333" s="2376"/>
      <c r="N333" s="1127"/>
      <c r="O333" s="2304" t="s">
        <v>10</v>
      </c>
      <c r="P333" s="2304" t="s">
        <v>11</v>
      </c>
      <c r="Q333" s="2377" t="s">
        <v>462</v>
      </c>
      <c r="R333" s="2378"/>
      <c r="BQ333"/>
      <c r="BR333"/>
      <c r="BS333"/>
      <c r="BT333"/>
      <c r="BU333"/>
      <c r="BV333"/>
      <c r="BW333"/>
      <c r="BX333"/>
      <c r="BZ333"/>
      <c r="CA333"/>
      <c r="CB333"/>
    </row>
    <row r="334" spans="1:85" x14ac:dyDescent="0.35">
      <c r="A334" s="2358"/>
      <c r="B334" s="2233"/>
      <c r="C334" s="2236"/>
      <c r="D334" s="2234"/>
      <c r="E334" s="2292" t="s">
        <v>386</v>
      </c>
      <c r="F334" s="2293"/>
      <c r="G334" s="2292" t="s">
        <v>203</v>
      </c>
      <c r="H334" s="2293"/>
      <c r="I334" s="2292" t="s">
        <v>204</v>
      </c>
      <c r="J334" s="2293"/>
      <c r="K334" s="2292" t="s">
        <v>205</v>
      </c>
      <c r="L334" s="2293"/>
      <c r="M334" s="2292" t="s">
        <v>206</v>
      </c>
      <c r="N334" s="2294"/>
      <c r="O334" s="2267"/>
      <c r="P334" s="2267"/>
      <c r="Q334" s="2379"/>
      <c r="R334" s="2380"/>
      <c r="BQ334"/>
      <c r="BR334"/>
      <c r="BS334"/>
      <c r="BT334"/>
      <c r="BU334"/>
      <c r="BV334"/>
      <c r="BW334"/>
      <c r="BX334"/>
      <c r="BZ334"/>
      <c r="CA334"/>
      <c r="CB334"/>
    </row>
    <row r="335" spans="1:85" x14ac:dyDescent="0.35">
      <c r="A335" s="2180"/>
      <c r="B335" s="1128" t="s">
        <v>33</v>
      </c>
      <c r="C335" s="1129" t="s">
        <v>34</v>
      </c>
      <c r="D335" s="710" t="s">
        <v>35</v>
      </c>
      <c r="E335" s="1098" t="s">
        <v>34</v>
      </c>
      <c r="F335" s="827" t="s">
        <v>35</v>
      </c>
      <c r="G335" s="1098" t="s">
        <v>34</v>
      </c>
      <c r="H335" s="827" t="s">
        <v>35</v>
      </c>
      <c r="I335" s="1098" t="s">
        <v>34</v>
      </c>
      <c r="J335" s="827" t="s">
        <v>35</v>
      </c>
      <c r="K335" s="1098" t="s">
        <v>34</v>
      </c>
      <c r="L335" s="827" t="s">
        <v>35</v>
      </c>
      <c r="M335" s="1098" t="s">
        <v>34</v>
      </c>
      <c r="N335" s="828" t="s">
        <v>35</v>
      </c>
      <c r="O335" s="2185"/>
      <c r="P335" s="2185"/>
      <c r="Q335" s="1130" t="s">
        <v>392</v>
      </c>
      <c r="R335" s="1130" t="s">
        <v>393</v>
      </c>
      <c r="BQ335"/>
      <c r="BR335"/>
      <c r="BS335"/>
      <c r="BT335"/>
      <c r="BU335"/>
      <c r="BV335"/>
      <c r="BW335"/>
      <c r="BX335"/>
      <c r="BZ335"/>
      <c r="CA335"/>
      <c r="CB335"/>
    </row>
    <row r="336" spans="1:85" x14ac:dyDescent="0.35">
      <c r="A336" s="990" t="s">
        <v>295</v>
      </c>
      <c r="B336" s="1131"/>
      <c r="C336" s="1132">
        <f>SUM(E336+G336+I336+K336+M336)</f>
        <v>0</v>
      </c>
      <c r="D336" s="1133">
        <f>SUM(F336+H336+J336+L336+N336)</f>
        <v>0</v>
      </c>
      <c r="E336" s="576"/>
      <c r="F336" s="1113"/>
      <c r="G336" s="576"/>
      <c r="H336" s="1113"/>
      <c r="I336" s="576"/>
      <c r="J336" s="580"/>
      <c r="K336" s="576"/>
      <c r="L336" s="580"/>
      <c r="M336" s="1134"/>
      <c r="N336" s="579"/>
      <c r="O336" s="1113"/>
      <c r="P336" s="1113"/>
      <c r="Q336" s="1113"/>
      <c r="R336" s="1113"/>
      <c r="S336" t="str">
        <f>BQ336&amp;BR336&amp;BS336&amp;BT336</f>
        <v/>
      </c>
      <c r="BQ336" s="581" t="str">
        <f>IF(AND(B336&gt;0,O336="")," * No olvide digitar la variable Pueblos originarios. Digite Cero si no tiene.",IF(O336&gt;B336," * La variable Pueblos originarios No puede ser mayor al Total.",""))</f>
        <v/>
      </c>
      <c r="BR336" s="581" t="str">
        <f>IF(AND(B336&gt;0,P336="")," * No olvide digitar la variable Migrantes. Digite Cero si no tiene.",IF(P336&gt;B336," * La variable Migrantes No puede ser mayor al Total.",""))</f>
        <v/>
      </c>
      <c r="BS336" s="801" t="str">
        <f>IF(AND(D336&gt;0,OR(Q336=""))," * No olvide digitar la variable Trans (Masculino). Digite Cero si no tiene.",IF((Q336)&gt;D336," * La variable Trans Masculino No puede ser mayor al Total Mujeres.",""))</f>
        <v/>
      </c>
      <c r="BT336" s="801" t="str">
        <f>IF(AND(C336&gt;0,OR(R336=""))," * No olvide digitar la variable Trans (Femenino). Digite Cero si no tiene.",IF((R336)&gt;C336," * La variable Trans Femenino No puede ser mayor al Total Hombres.",""))</f>
        <v/>
      </c>
      <c r="BZ336"/>
      <c r="CA336"/>
      <c r="CB336" s="583">
        <f>IF(AND(B336&gt;0,O336=""),1,IF(O336&gt;B336,1,0))</f>
        <v>0</v>
      </c>
      <c r="CC336" s="583">
        <f>IF(AND(B336&gt;0,P336=""),1,IF(P336&gt;B336,1,0))</f>
        <v>0</v>
      </c>
      <c r="CD336" s="583">
        <f>IF(AND(D336&gt;0,OR(Q336="")),1,IF((Q336)&gt;D336,1,0))</f>
        <v>0</v>
      </c>
      <c r="CE336" s="583">
        <f>IF(AND(C336&gt;0,OR(R336="")),1,IF((R336)&gt;C336,1,0))</f>
        <v>0</v>
      </c>
    </row>
    <row r="337" spans="1:83" x14ac:dyDescent="0.35">
      <c r="A337" s="1123" t="s">
        <v>307</v>
      </c>
      <c r="B337" s="1131"/>
      <c r="C337" s="1135">
        <f>SUM(E337+G337+I337+K337+M337)</f>
        <v>0</v>
      </c>
      <c r="D337" s="882">
        <f>SUM(F337+H337+J337+L337+N337)</f>
        <v>0</v>
      </c>
      <c r="E337" s="668"/>
      <c r="F337" s="673"/>
      <c r="G337" s="668"/>
      <c r="H337" s="933"/>
      <c r="I337" s="668"/>
      <c r="J337" s="673"/>
      <c r="K337" s="668"/>
      <c r="L337" s="673"/>
      <c r="M337" s="931"/>
      <c r="N337" s="680"/>
      <c r="O337" s="673"/>
      <c r="P337" s="673"/>
      <c r="Q337" s="673"/>
      <c r="R337" s="673"/>
      <c r="S337" t="str">
        <f>BQ337&amp;BR337&amp;BS337&amp;BT337</f>
        <v/>
      </c>
      <c r="BQ337" s="581" t="str">
        <f>IF(AND(B337&gt;0,O337="")," * No olvide digitar la variable Pueblos originarios. Digite Cero si no tiene.",IF(O337&gt;B337," * La variable Pueblos originarios No puede ser mayor al Total.",""))</f>
        <v/>
      </c>
      <c r="BR337" s="581" t="str">
        <f>IF(AND(B337&gt;0,P337="")," * No olvide digitar la variable Migrantes. Digite Cero si no tiene.",IF(P337&gt;B337," * La variable Migrantes No puede ser mayor al Total.",""))</f>
        <v/>
      </c>
      <c r="BS337" s="801" t="str">
        <f>IF(AND(D337&gt;0,OR(Q337=""))," * No olvide digitar la variable Trans (Masculino). Digite Cero si no tiene.",IF((Q337)&gt;D337," * La variable Trans Masculino No puede ser mayor al Total Mujeres.",""))</f>
        <v/>
      </c>
      <c r="BT337" s="801" t="str">
        <f>IF(AND(C337&gt;0,OR(R337=""))," * No olvide digitar la variable Trans (Femenino). Digite Cero si no tiene.",IF((R337)&gt;C337," * La variable Trans Femenino No puede ser mayor al Total Hombres.",""))</f>
        <v/>
      </c>
      <c r="BZ337"/>
      <c r="CA337"/>
      <c r="CB337" s="583">
        <f>IF(AND(B337&gt;0,O337=""),1,IF(O337&gt;B337,1,0))</f>
        <v>0</v>
      </c>
      <c r="CC337" s="583">
        <f>IF(AND(B337&gt;0,P337=""),1,IF(P337&gt;B337,1,0))</f>
        <v>0</v>
      </c>
      <c r="CD337" s="583">
        <f>IF(AND(D337&gt;0,OR(Q337="")),1,IF((Q337)&gt;D337,1,0))</f>
        <v>0</v>
      </c>
      <c r="CE337" s="583">
        <f>IF(AND(C337&gt;0,OR(R337="")),1,IF((R337)&gt;C337,1,0))</f>
        <v>0</v>
      </c>
    </row>
    <row r="338" spans="1:83" s="617" customFormat="1" ht="18" customHeight="1" x14ac:dyDescent="0.3">
      <c r="A338" s="594" t="s">
        <v>499</v>
      </c>
      <c r="B338" s="616"/>
      <c r="C338" s="616"/>
      <c r="D338" s="616"/>
      <c r="E338" s="616"/>
      <c r="F338" s="616"/>
      <c r="G338" s="616"/>
      <c r="H338" s="616"/>
      <c r="I338" s="616"/>
      <c r="J338" s="616"/>
      <c r="K338" s="616"/>
      <c r="L338" s="616"/>
      <c r="M338" s="616"/>
      <c r="N338" s="616"/>
      <c r="O338" s="616"/>
      <c r="P338" s="616"/>
      <c r="Q338" s="616"/>
      <c r="R338" s="616"/>
      <c r="S338" s="616"/>
      <c r="T338" s="616"/>
      <c r="U338" s="616"/>
      <c r="V338" s="616"/>
      <c r="W338" s="616"/>
      <c r="X338" s="616"/>
      <c r="Y338" s="616"/>
      <c r="Z338" s="616"/>
      <c r="AA338" s="616"/>
      <c r="AB338" s="616"/>
      <c r="AC338" s="616"/>
      <c r="AD338" s="616"/>
      <c r="AE338" s="616"/>
      <c r="AF338" s="616"/>
      <c r="AG338" s="616"/>
      <c r="AH338" s="616"/>
      <c r="AI338" s="616"/>
      <c r="AJ338" s="616"/>
      <c r="AK338" s="616"/>
      <c r="AL338" s="616"/>
      <c r="AM338" s="616"/>
    </row>
    <row r="339" spans="1:83" ht="14.5" customHeight="1" x14ac:dyDescent="0.35">
      <c r="A339" s="2357" t="s">
        <v>497</v>
      </c>
      <c r="B339" s="2357" t="s">
        <v>500</v>
      </c>
      <c r="C339" s="2366" t="s">
        <v>498</v>
      </c>
      <c r="D339" s="2366"/>
      <c r="E339" s="2366"/>
      <c r="F339" s="2292" t="s">
        <v>9</v>
      </c>
      <c r="G339" s="2300"/>
      <c r="H339" s="2300"/>
      <c r="I339" s="2300"/>
      <c r="J339" s="2300"/>
      <c r="K339" s="2300"/>
      <c r="L339" s="2300"/>
      <c r="M339" s="2300"/>
      <c r="N339" s="2300"/>
      <c r="O339" s="2300"/>
      <c r="P339" s="2300"/>
      <c r="Q339" s="2300"/>
      <c r="R339" s="2300"/>
      <c r="S339" s="2300"/>
      <c r="T339" s="2300"/>
      <c r="U339" s="2300"/>
      <c r="V339" s="2300"/>
      <c r="W339" s="2300"/>
      <c r="X339" s="2300"/>
      <c r="Y339" s="2300"/>
      <c r="Z339" s="2300"/>
      <c r="AA339" s="2300"/>
      <c r="AB339" s="2300"/>
      <c r="AC339" s="2300"/>
      <c r="AD339" s="2300"/>
      <c r="AE339" s="2300"/>
      <c r="AF339" s="2300"/>
      <c r="AG339" s="2294"/>
      <c r="AH339" s="2304" t="s">
        <v>10</v>
      </c>
      <c r="AI339" s="2304" t="s">
        <v>11</v>
      </c>
      <c r="AJ339" s="1910" t="s">
        <v>501</v>
      </c>
      <c r="AK339" s="1926"/>
      <c r="AL339" s="1911"/>
      <c r="AM339" s="1983" t="s">
        <v>502</v>
      </c>
      <c r="BQ339"/>
      <c r="BR339"/>
      <c r="BS339"/>
      <c r="BT339"/>
      <c r="BU339"/>
      <c r="BV339"/>
      <c r="BW339"/>
      <c r="BX339"/>
      <c r="BZ339"/>
      <c r="CA339"/>
      <c r="CB339"/>
    </row>
    <row r="340" spans="1:83" ht="14.5" customHeight="1" x14ac:dyDescent="0.35">
      <c r="A340" s="2358"/>
      <c r="B340" s="2358"/>
      <c r="C340" s="2366"/>
      <c r="D340" s="2366"/>
      <c r="E340" s="2366"/>
      <c r="F340" s="2292" t="s">
        <v>205</v>
      </c>
      <c r="G340" s="2293"/>
      <c r="H340" s="2292" t="s">
        <v>206</v>
      </c>
      <c r="I340" s="2293"/>
      <c r="J340" s="2292" t="s">
        <v>21</v>
      </c>
      <c r="K340" s="2293"/>
      <c r="L340" s="2292" t="s">
        <v>22</v>
      </c>
      <c r="M340" s="2293"/>
      <c r="N340" s="2292" t="s">
        <v>23</v>
      </c>
      <c r="O340" s="2293"/>
      <c r="P340" s="2292" t="s">
        <v>24</v>
      </c>
      <c r="Q340" s="2293"/>
      <c r="R340" s="2292" t="s">
        <v>25</v>
      </c>
      <c r="S340" s="2293"/>
      <c r="T340" s="2292" t="s">
        <v>26</v>
      </c>
      <c r="U340" s="2293"/>
      <c r="V340" s="2292" t="s">
        <v>27</v>
      </c>
      <c r="W340" s="2293"/>
      <c r="X340" s="2292" t="s">
        <v>28</v>
      </c>
      <c r="Y340" s="2293"/>
      <c r="Z340" s="2292" t="s">
        <v>29</v>
      </c>
      <c r="AA340" s="2293"/>
      <c r="AB340" s="2292" t="s">
        <v>30</v>
      </c>
      <c r="AC340" s="2293"/>
      <c r="AD340" s="2292" t="s">
        <v>31</v>
      </c>
      <c r="AE340" s="2293"/>
      <c r="AF340" s="2292" t="s">
        <v>32</v>
      </c>
      <c r="AG340" s="2294"/>
      <c r="AH340" s="2267"/>
      <c r="AI340" s="2267"/>
      <c r="AJ340" s="2381" t="s">
        <v>503</v>
      </c>
      <c r="AK340" s="2383" t="s">
        <v>163</v>
      </c>
      <c r="AL340" s="2385" t="s">
        <v>504</v>
      </c>
      <c r="AM340" s="2341"/>
      <c r="BQ340"/>
      <c r="BR340"/>
      <c r="BS340"/>
      <c r="BT340"/>
      <c r="BU340"/>
      <c r="BV340"/>
      <c r="BW340"/>
      <c r="BX340"/>
      <c r="BZ340"/>
      <c r="CA340"/>
      <c r="CB340"/>
    </row>
    <row r="341" spans="1:83" ht="27" customHeight="1" x14ac:dyDescent="0.35">
      <c r="A341" s="2180"/>
      <c r="B341" s="2180"/>
      <c r="C341" s="1139" t="s">
        <v>33</v>
      </c>
      <c r="D341" s="1140" t="s">
        <v>34</v>
      </c>
      <c r="E341" s="827" t="s">
        <v>35</v>
      </c>
      <c r="F341" s="1098" t="s">
        <v>34</v>
      </c>
      <c r="G341" s="827" t="s">
        <v>35</v>
      </c>
      <c r="H341" s="1098" t="s">
        <v>34</v>
      </c>
      <c r="I341" s="827" t="s">
        <v>35</v>
      </c>
      <c r="J341" s="1098" t="s">
        <v>216</v>
      </c>
      <c r="K341" s="827" t="s">
        <v>35</v>
      </c>
      <c r="L341" s="1098" t="s">
        <v>216</v>
      </c>
      <c r="M341" s="827" t="s">
        <v>35</v>
      </c>
      <c r="N341" s="1098" t="s">
        <v>216</v>
      </c>
      <c r="O341" s="827" t="s">
        <v>35</v>
      </c>
      <c r="P341" s="1098" t="s">
        <v>216</v>
      </c>
      <c r="Q341" s="827" t="s">
        <v>35</v>
      </c>
      <c r="R341" s="1098" t="s">
        <v>216</v>
      </c>
      <c r="S341" s="827" t="s">
        <v>35</v>
      </c>
      <c r="T341" s="1098" t="s">
        <v>216</v>
      </c>
      <c r="U341" s="827" t="s">
        <v>35</v>
      </c>
      <c r="V341" s="1098" t="s">
        <v>216</v>
      </c>
      <c r="W341" s="827" t="s">
        <v>35</v>
      </c>
      <c r="X341" s="1098" t="s">
        <v>216</v>
      </c>
      <c r="Y341" s="827" t="s">
        <v>35</v>
      </c>
      <c r="Z341" s="1098" t="s">
        <v>216</v>
      </c>
      <c r="AA341" s="827" t="s">
        <v>35</v>
      </c>
      <c r="AB341" s="1098" t="s">
        <v>216</v>
      </c>
      <c r="AC341" s="827" t="s">
        <v>35</v>
      </c>
      <c r="AD341" s="1098" t="s">
        <v>216</v>
      </c>
      <c r="AE341" s="827" t="s">
        <v>35</v>
      </c>
      <c r="AF341" s="1098" t="s">
        <v>216</v>
      </c>
      <c r="AG341" s="828" t="s">
        <v>35</v>
      </c>
      <c r="AH341" s="2185"/>
      <c r="AI341" s="2185"/>
      <c r="AJ341" s="2382"/>
      <c r="AK341" s="2384"/>
      <c r="AL341" s="2386"/>
      <c r="AM341" s="2159"/>
      <c r="BQ341"/>
      <c r="BR341"/>
      <c r="BS341"/>
      <c r="BT341"/>
      <c r="BU341"/>
      <c r="BV341"/>
      <c r="BW341"/>
      <c r="BX341"/>
      <c r="BZ341"/>
      <c r="CA341"/>
      <c r="CB341"/>
    </row>
    <row r="342" spans="1:83" x14ac:dyDescent="0.35">
      <c r="A342" s="2296" t="s">
        <v>505</v>
      </c>
      <c r="B342" s="767" t="s">
        <v>506</v>
      </c>
      <c r="C342" s="525"/>
      <c r="D342" s="1141">
        <f>SUM(F342+H342+J342+L342+N342+P342+R342+T342+V342+X342+Z342+AB342+AD342+AF342)</f>
        <v>0</v>
      </c>
      <c r="E342" s="1141">
        <f>SUM(G342+I342+K342+M342+O342+Q342+S342+U342+W342+Y342+AA342+AC342+AE342+AG342)</f>
        <v>0</v>
      </c>
      <c r="F342" s="576"/>
      <c r="G342" s="1113"/>
      <c r="H342" s="576"/>
      <c r="I342" s="1113"/>
      <c r="J342" s="576"/>
      <c r="K342" s="1113"/>
      <c r="L342" s="576"/>
      <c r="M342" s="1113"/>
      <c r="N342" s="576"/>
      <c r="O342" s="1113"/>
      <c r="P342" s="576"/>
      <c r="Q342" s="1113"/>
      <c r="R342" s="576"/>
      <c r="S342" s="1113"/>
      <c r="T342" s="576"/>
      <c r="U342" s="1113"/>
      <c r="V342" s="576"/>
      <c r="W342" s="1113"/>
      <c r="X342" s="576"/>
      <c r="Y342" s="1113"/>
      <c r="Z342" s="576"/>
      <c r="AA342" s="1113"/>
      <c r="AB342" s="576"/>
      <c r="AC342" s="1113"/>
      <c r="AD342" s="576"/>
      <c r="AE342" s="1113"/>
      <c r="AF342" s="576"/>
      <c r="AG342" s="1142"/>
      <c r="AH342" s="577"/>
      <c r="AI342" s="580"/>
      <c r="AJ342" s="1095"/>
      <c r="AK342" s="577"/>
      <c r="AL342" s="580"/>
      <c r="AM342" s="1143"/>
      <c r="AN342" t="str">
        <f>BQ342&amp;BR342</f>
        <v/>
      </c>
      <c r="BQ342" s="581" t="str">
        <f>IF(AND(C342&gt;0,AH342="")," * No olvide digitar la variable Pueblos originarios. Digite Cero si no tiene.",IF(AH342&gt;C342," * La variable Pueblos originarios No puede ser mayor al Total.",""))</f>
        <v/>
      </c>
      <c r="BR342" s="581" t="str">
        <f>IF(AND(C342&gt;0,AI342="")," * No olvide digitar la variable Migrantes. Digite Cero si no tiene.",IF(AI342&gt;C342," * La variable Migrantes No puede ser mayor al Total.",""))</f>
        <v/>
      </c>
      <c r="BZ342"/>
      <c r="CA342"/>
      <c r="CB342" s="583">
        <f>IF(AND(C342&gt;0,AH342=""),1,IF(AH342&gt;C342,1,0))</f>
        <v>0</v>
      </c>
      <c r="CC342" s="583">
        <f>IF(AND(C342&gt;0,AI342=""),1,IF(AI342&gt;C342,1,0))</f>
        <v>0</v>
      </c>
      <c r="CD342" s="583"/>
    </row>
    <row r="343" spans="1:83" x14ac:dyDescent="0.35">
      <c r="A343" s="2270"/>
      <c r="B343" s="840" t="s">
        <v>507</v>
      </c>
      <c r="C343" s="1144"/>
      <c r="D343" s="1145">
        <f t="shared" ref="D343:E351" si="206">SUM(F343+H343+J343+L343+N343+P343+R343+T343+V343+X343+Z343+AB343+AD343+AF343)</f>
        <v>0</v>
      </c>
      <c r="E343" s="1145">
        <f t="shared" si="206"/>
        <v>0</v>
      </c>
      <c r="F343" s="584"/>
      <c r="G343" s="606"/>
      <c r="H343" s="584"/>
      <c r="I343" s="606"/>
      <c r="J343" s="584"/>
      <c r="K343" s="606"/>
      <c r="L343" s="584"/>
      <c r="M343" s="606"/>
      <c r="N343" s="584"/>
      <c r="O343" s="606"/>
      <c r="P343" s="584"/>
      <c r="Q343" s="606"/>
      <c r="R343" s="584"/>
      <c r="S343" s="606"/>
      <c r="T343" s="584"/>
      <c r="U343" s="606"/>
      <c r="V343" s="584"/>
      <c r="W343" s="606"/>
      <c r="X343" s="584"/>
      <c r="Y343" s="606"/>
      <c r="Z343" s="584"/>
      <c r="AA343" s="606"/>
      <c r="AB343" s="584"/>
      <c r="AC343" s="606"/>
      <c r="AD343" s="584"/>
      <c r="AE343" s="606"/>
      <c r="AF343" s="584"/>
      <c r="AG343" s="729"/>
      <c r="AH343" s="585"/>
      <c r="AI343" s="588"/>
      <c r="AJ343" s="605"/>
      <c r="AK343" s="585"/>
      <c r="AL343" s="588"/>
      <c r="AM343" s="1146"/>
      <c r="AN343" t="str">
        <f t="shared" ref="AN343:AN351" si="207">BQ343&amp;BR343</f>
        <v/>
      </c>
      <c r="BQ343" s="581" t="str">
        <f t="shared" ref="BQ343:BQ351" si="208">IF(AND(C343&gt;0,AH343="")," * No olvide digitar la variable Pueblos originarios. Digite Cero si no tiene.",IF(AH343&gt;C343," * La variable Pueblos originarios No puede ser mayor al Total.",""))</f>
        <v/>
      </c>
      <c r="BR343" s="581" t="str">
        <f t="shared" ref="BR343:BR351" si="209">IF(AND(C343&gt;0,AI343="")," * No olvide digitar la variable Migrantes. Digite Cero si no tiene.",IF(AI343&gt;C343," * La variable Migrantes No puede ser mayor al Total.",""))</f>
        <v/>
      </c>
      <c r="BZ343"/>
      <c r="CA343"/>
      <c r="CB343" s="583">
        <f t="shared" ref="CB343:CB351" si="210">IF(AND(C343&gt;0,AH343=""),1,IF(AH343&gt;C343,1,0))</f>
        <v>0</v>
      </c>
      <c r="CC343" s="583">
        <f t="shared" ref="CC343:CC351" si="211">IF(AND(C343&gt;0,AI343=""),1,IF(AI343&gt;C343,1,0))</f>
        <v>0</v>
      </c>
      <c r="CD343" s="583"/>
    </row>
    <row r="344" spans="1:83" x14ac:dyDescent="0.35">
      <c r="A344" s="2217"/>
      <c r="B344" s="1147" t="s">
        <v>508</v>
      </c>
      <c r="C344" s="1148"/>
      <c r="D344" s="1149">
        <f t="shared" si="206"/>
        <v>0</v>
      </c>
      <c r="E344" s="1149">
        <f t="shared" si="206"/>
        <v>0</v>
      </c>
      <c r="F344" s="589"/>
      <c r="G344" s="613"/>
      <c r="H344" s="589"/>
      <c r="I344" s="613"/>
      <c r="J344" s="589"/>
      <c r="K344" s="613"/>
      <c r="L344" s="589"/>
      <c r="M344" s="613"/>
      <c r="N344" s="589"/>
      <c r="O344" s="613"/>
      <c r="P344" s="589"/>
      <c r="Q344" s="613"/>
      <c r="R344" s="589"/>
      <c r="S344" s="613"/>
      <c r="T344" s="589"/>
      <c r="U344" s="613"/>
      <c r="V344" s="589"/>
      <c r="W344" s="613"/>
      <c r="X344" s="589"/>
      <c r="Y344" s="613"/>
      <c r="Z344" s="589"/>
      <c r="AA344" s="613"/>
      <c r="AB344" s="589"/>
      <c r="AC344" s="613"/>
      <c r="AD344" s="589"/>
      <c r="AE344" s="613"/>
      <c r="AF344" s="589"/>
      <c r="AG344" s="735"/>
      <c r="AH344" s="590"/>
      <c r="AI344" s="593"/>
      <c r="AJ344" s="612"/>
      <c r="AK344" s="590"/>
      <c r="AL344" s="593"/>
      <c r="AM344" s="1150"/>
      <c r="AN344" t="str">
        <f t="shared" si="207"/>
        <v/>
      </c>
      <c r="BQ344" s="581" t="str">
        <f t="shared" si="208"/>
        <v/>
      </c>
      <c r="BR344" s="581" t="str">
        <f t="shared" si="209"/>
        <v/>
      </c>
      <c r="BZ344"/>
      <c r="CA344"/>
      <c r="CB344" s="583">
        <f t="shared" si="210"/>
        <v>0</v>
      </c>
      <c r="CC344" s="583">
        <f t="shared" si="211"/>
        <v>0</v>
      </c>
      <c r="CD344" s="583"/>
    </row>
    <row r="345" spans="1:83" x14ac:dyDescent="0.35">
      <c r="A345" s="2296" t="s">
        <v>509</v>
      </c>
      <c r="B345" s="767" t="s">
        <v>506</v>
      </c>
      <c r="C345" s="525"/>
      <c r="D345" s="1141">
        <f t="shared" si="206"/>
        <v>0</v>
      </c>
      <c r="E345" s="1141">
        <f t="shared" si="206"/>
        <v>0</v>
      </c>
      <c r="F345" s="662"/>
      <c r="G345" s="603"/>
      <c r="H345" s="662"/>
      <c r="I345" s="603"/>
      <c r="J345" s="662"/>
      <c r="K345" s="603"/>
      <c r="L345" s="662"/>
      <c r="M345" s="603"/>
      <c r="N345" s="662"/>
      <c r="O345" s="603"/>
      <c r="P345" s="662"/>
      <c r="Q345" s="603"/>
      <c r="R345" s="662"/>
      <c r="S345" s="603"/>
      <c r="T345" s="662"/>
      <c r="U345" s="603"/>
      <c r="V345" s="662"/>
      <c r="W345" s="603"/>
      <c r="X345" s="662"/>
      <c r="Y345" s="603"/>
      <c r="Z345" s="662"/>
      <c r="AA345" s="603"/>
      <c r="AB345" s="662"/>
      <c r="AC345" s="603"/>
      <c r="AD345" s="662"/>
      <c r="AE345" s="603"/>
      <c r="AF345" s="662"/>
      <c r="AG345" s="829"/>
      <c r="AH345" s="663"/>
      <c r="AI345" s="897"/>
      <c r="AJ345" s="602"/>
      <c r="AK345" s="663"/>
      <c r="AL345" s="897"/>
      <c r="AM345" s="1151"/>
      <c r="AN345" t="str">
        <f t="shared" si="207"/>
        <v/>
      </c>
      <c r="BQ345" s="581" t="str">
        <f t="shared" si="208"/>
        <v/>
      </c>
      <c r="BR345" s="581" t="str">
        <f t="shared" si="209"/>
        <v/>
      </c>
      <c r="BZ345"/>
      <c r="CA345"/>
      <c r="CB345" s="583">
        <f t="shared" si="210"/>
        <v>0</v>
      </c>
      <c r="CC345" s="583">
        <f t="shared" si="211"/>
        <v>0</v>
      </c>
      <c r="CD345" s="583"/>
    </row>
    <row r="346" spans="1:83" x14ac:dyDescent="0.35">
      <c r="A346" s="2270"/>
      <c r="B346" s="840" t="s">
        <v>507</v>
      </c>
      <c r="C346" s="533"/>
      <c r="D346" s="1145">
        <f t="shared" si="206"/>
        <v>0</v>
      </c>
      <c r="E346" s="1145">
        <f t="shared" si="206"/>
        <v>0</v>
      </c>
      <c r="F346" s="584"/>
      <c r="G346" s="606"/>
      <c r="H346" s="584"/>
      <c r="I346" s="606"/>
      <c r="J346" s="584"/>
      <c r="K346" s="606"/>
      <c r="L346" s="584"/>
      <c r="M346" s="606"/>
      <c r="N346" s="584"/>
      <c r="O346" s="606"/>
      <c r="P346" s="584"/>
      <c r="Q346" s="606"/>
      <c r="R346" s="584"/>
      <c r="S346" s="606"/>
      <c r="T346" s="584"/>
      <c r="U346" s="606"/>
      <c r="V346" s="584"/>
      <c r="W346" s="606"/>
      <c r="X346" s="584"/>
      <c r="Y346" s="606"/>
      <c r="Z346" s="584"/>
      <c r="AA346" s="606"/>
      <c r="AB346" s="584"/>
      <c r="AC346" s="606"/>
      <c r="AD346" s="584"/>
      <c r="AE346" s="606"/>
      <c r="AF346" s="584"/>
      <c r="AG346" s="729"/>
      <c r="AH346" s="585"/>
      <c r="AI346" s="588"/>
      <c r="AJ346" s="605"/>
      <c r="AK346" s="585"/>
      <c r="AL346" s="588"/>
      <c r="AM346" s="1146"/>
      <c r="AN346" t="str">
        <f t="shared" si="207"/>
        <v/>
      </c>
      <c r="BQ346" s="581" t="str">
        <f t="shared" si="208"/>
        <v/>
      </c>
      <c r="BR346" s="581" t="str">
        <f t="shared" si="209"/>
        <v/>
      </c>
      <c r="BZ346"/>
      <c r="CA346"/>
      <c r="CB346" s="583">
        <f t="shared" si="210"/>
        <v>0</v>
      </c>
      <c r="CC346" s="583">
        <f t="shared" si="211"/>
        <v>0</v>
      </c>
      <c r="CD346" s="583"/>
    </row>
    <row r="347" spans="1:83" x14ac:dyDescent="0.35">
      <c r="A347" s="2217"/>
      <c r="B347" s="1147" t="s">
        <v>508</v>
      </c>
      <c r="C347" s="1148"/>
      <c r="D347" s="1152">
        <f t="shared" si="206"/>
        <v>0</v>
      </c>
      <c r="E347" s="1152">
        <f t="shared" si="206"/>
        <v>0</v>
      </c>
      <c r="F347" s="668"/>
      <c r="G347" s="673"/>
      <c r="H347" s="668"/>
      <c r="I347" s="673"/>
      <c r="J347" s="668"/>
      <c r="K347" s="673"/>
      <c r="L347" s="668"/>
      <c r="M347" s="673"/>
      <c r="N347" s="668"/>
      <c r="O347" s="673"/>
      <c r="P347" s="668"/>
      <c r="Q347" s="673"/>
      <c r="R347" s="668"/>
      <c r="S347" s="673"/>
      <c r="T347" s="668"/>
      <c r="U347" s="673"/>
      <c r="V347" s="668"/>
      <c r="W347" s="673"/>
      <c r="X347" s="668"/>
      <c r="Y347" s="673"/>
      <c r="Z347" s="668"/>
      <c r="AA347" s="673"/>
      <c r="AB347" s="668"/>
      <c r="AC347" s="673"/>
      <c r="AD347" s="668"/>
      <c r="AE347" s="673"/>
      <c r="AF347" s="668"/>
      <c r="AG347" s="821"/>
      <c r="AH347" s="590"/>
      <c r="AI347" s="593"/>
      <c r="AJ347" s="612"/>
      <c r="AK347" s="590"/>
      <c r="AL347" s="593"/>
      <c r="AM347" s="1150"/>
      <c r="AN347" t="str">
        <f t="shared" si="207"/>
        <v/>
      </c>
      <c r="BQ347" s="581" t="str">
        <f t="shared" si="208"/>
        <v/>
      </c>
      <c r="BR347" s="581" t="str">
        <f t="shared" si="209"/>
        <v/>
      </c>
      <c r="BZ347"/>
      <c r="CA347"/>
      <c r="CB347" s="583">
        <f t="shared" si="210"/>
        <v>0</v>
      </c>
      <c r="CC347" s="583">
        <f t="shared" si="211"/>
        <v>0</v>
      </c>
      <c r="CD347" s="583"/>
    </row>
    <row r="348" spans="1:83" x14ac:dyDescent="0.35">
      <c r="A348" s="2387" t="s">
        <v>510</v>
      </c>
      <c r="B348" s="767" t="s">
        <v>511</v>
      </c>
      <c r="C348" s="1153"/>
      <c r="D348" s="1154">
        <f t="shared" si="206"/>
        <v>0</v>
      </c>
      <c r="E348" s="1154">
        <f t="shared" si="206"/>
        <v>0</v>
      </c>
      <c r="F348" s="662"/>
      <c r="G348" s="603"/>
      <c r="H348" s="662"/>
      <c r="I348" s="603"/>
      <c r="J348" s="662"/>
      <c r="K348" s="603"/>
      <c r="L348" s="662"/>
      <c r="M348" s="603"/>
      <c r="N348" s="662"/>
      <c r="O348" s="603"/>
      <c r="P348" s="662"/>
      <c r="Q348" s="603"/>
      <c r="R348" s="662"/>
      <c r="S348" s="603"/>
      <c r="T348" s="662"/>
      <c r="U348" s="603"/>
      <c r="V348" s="662"/>
      <c r="W348" s="603"/>
      <c r="X348" s="662"/>
      <c r="Y348" s="603"/>
      <c r="Z348" s="662"/>
      <c r="AA348" s="603"/>
      <c r="AB348" s="662"/>
      <c r="AC348" s="603"/>
      <c r="AD348" s="662"/>
      <c r="AE348" s="603"/>
      <c r="AF348" s="662"/>
      <c r="AG348" s="829"/>
      <c r="AH348" s="663"/>
      <c r="AI348" s="897"/>
      <c r="AJ348" s="602"/>
      <c r="AK348" s="663"/>
      <c r="AL348" s="897"/>
      <c r="AM348" s="1151"/>
      <c r="AN348" t="str">
        <f t="shared" si="207"/>
        <v/>
      </c>
      <c r="BQ348" s="581" t="str">
        <f t="shared" si="208"/>
        <v/>
      </c>
      <c r="BR348" s="581" t="str">
        <f t="shared" si="209"/>
        <v/>
      </c>
      <c r="BZ348"/>
      <c r="CA348"/>
      <c r="CB348" s="583">
        <f t="shared" si="210"/>
        <v>0</v>
      </c>
      <c r="CC348" s="583">
        <f t="shared" si="211"/>
        <v>0</v>
      </c>
      <c r="CD348" s="583"/>
    </row>
    <row r="349" spans="1:83" x14ac:dyDescent="0.35">
      <c r="A349" s="2388"/>
      <c r="B349" s="771" t="s">
        <v>512</v>
      </c>
      <c r="C349" s="1155"/>
      <c r="D349" s="1145">
        <f t="shared" si="206"/>
        <v>0</v>
      </c>
      <c r="E349" s="1145">
        <f t="shared" si="206"/>
        <v>0</v>
      </c>
      <c r="F349" s="584"/>
      <c r="G349" s="606"/>
      <c r="H349" s="584"/>
      <c r="I349" s="606"/>
      <c r="J349" s="584"/>
      <c r="K349" s="606"/>
      <c r="L349" s="584"/>
      <c r="M349" s="606"/>
      <c r="N349" s="584"/>
      <c r="O349" s="606"/>
      <c r="P349" s="584"/>
      <c r="Q349" s="606"/>
      <c r="R349" s="584"/>
      <c r="S349" s="606"/>
      <c r="T349" s="584"/>
      <c r="U349" s="606"/>
      <c r="V349" s="584"/>
      <c r="W349" s="606"/>
      <c r="X349" s="584"/>
      <c r="Y349" s="606"/>
      <c r="Z349" s="584"/>
      <c r="AA349" s="606"/>
      <c r="AB349" s="584"/>
      <c r="AC349" s="606"/>
      <c r="AD349" s="584"/>
      <c r="AE349" s="606"/>
      <c r="AF349" s="584"/>
      <c r="AG349" s="729"/>
      <c r="AH349" s="585"/>
      <c r="AI349" s="588"/>
      <c r="AJ349" s="605"/>
      <c r="AK349" s="585"/>
      <c r="AL349" s="588"/>
      <c r="AM349" s="1146"/>
      <c r="AN349" t="str">
        <f t="shared" si="207"/>
        <v/>
      </c>
      <c r="BQ349" s="581" t="str">
        <f t="shared" si="208"/>
        <v/>
      </c>
      <c r="BR349" s="581" t="str">
        <f t="shared" si="209"/>
        <v/>
      </c>
      <c r="BZ349"/>
      <c r="CA349"/>
      <c r="CB349" s="583">
        <f t="shared" si="210"/>
        <v>0</v>
      </c>
      <c r="CC349" s="583">
        <f t="shared" si="211"/>
        <v>0</v>
      </c>
      <c r="CD349" s="583"/>
    </row>
    <row r="350" spans="1:83" x14ac:dyDescent="0.35">
      <c r="A350" s="2388"/>
      <c r="B350" s="771" t="s">
        <v>513</v>
      </c>
      <c r="C350" s="1155"/>
      <c r="D350" s="1145">
        <f t="shared" si="206"/>
        <v>0</v>
      </c>
      <c r="E350" s="1145">
        <f t="shared" si="206"/>
        <v>0</v>
      </c>
      <c r="F350" s="584"/>
      <c r="G350" s="606"/>
      <c r="H350" s="584"/>
      <c r="I350" s="606"/>
      <c r="J350" s="584"/>
      <c r="K350" s="606"/>
      <c r="L350" s="584"/>
      <c r="M350" s="606"/>
      <c r="N350" s="584"/>
      <c r="O350" s="606"/>
      <c r="P350" s="584"/>
      <c r="Q350" s="606"/>
      <c r="R350" s="584"/>
      <c r="S350" s="606"/>
      <c r="T350" s="584"/>
      <c r="U350" s="606"/>
      <c r="V350" s="584"/>
      <c r="W350" s="606"/>
      <c r="X350" s="584"/>
      <c r="Y350" s="606"/>
      <c r="Z350" s="584"/>
      <c r="AA350" s="606"/>
      <c r="AB350" s="584"/>
      <c r="AC350" s="606"/>
      <c r="AD350" s="584"/>
      <c r="AE350" s="606"/>
      <c r="AF350" s="584"/>
      <c r="AG350" s="729"/>
      <c r="AH350" s="585"/>
      <c r="AI350" s="588"/>
      <c r="AJ350" s="605"/>
      <c r="AK350" s="585"/>
      <c r="AL350" s="588"/>
      <c r="AM350" s="1146"/>
      <c r="AN350" t="str">
        <f t="shared" si="207"/>
        <v/>
      </c>
      <c r="BQ350" s="581" t="str">
        <f t="shared" si="208"/>
        <v/>
      </c>
      <c r="BR350" s="581" t="str">
        <f t="shared" si="209"/>
        <v/>
      </c>
      <c r="BZ350"/>
      <c r="CA350"/>
      <c r="CB350" s="583">
        <f t="shared" si="210"/>
        <v>0</v>
      </c>
      <c r="CC350" s="583">
        <f t="shared" si="211"/>
        <v>0</v>
      </c>
      <c r="CD350" s="583"/>
    </row>
    <row r="351" spans="1:83" x14ac:dyDescent="0.35">
      <c r="A351" s="2389"/>
      <c r="B351" s="1147" t="s">
        <v>514</v>
      </c>
      <c r="C351" s="1156"/>
      <c r="D351" s="1152">
        <f t="shared" si="206"/>
        <v>0</v>
      </c>
      <c r="E351" s="1152">
        <f t="shared" si="206"/>
        <v>0</v>
      </c>
      <c r="F351" s="668"/>
      <c r="G351" s="673"/>
      <c r="H351" s="668"/>
      <c r="I351" s="673"/>
      <c r="J351" s="668"/>
      <c r="K351" s="673"/>
      <c r="L351" s="668"/>
      <c r="M351" s="673"/>
      <c r="N351" s="668"/>
      <c r="O351" s="673"/>
      <c r="P351" s="668"/>
      <c r="Q351" s="673"/>
      <c r="R351" s="668"/>
      <c r="S351" s="673"/>
      <c r="T351" s="668"/>
      <c r="U351" s="673"/>
      <c r="V351" s="668"/>
      <c r="W351" s="673"/>
      <c r="X351" s="668"/>
      <c r="Y351" s="673"/>
      <c r="Z351" s="668"/>
      <c r="AA351" s="673"/>
      <c r="AB351" s="668"/>
      <c r="AC351" s="673"/>
      <c r="AD351" s="668"/>
      <c r="AE351" s="673"/>
      <c r="AF351" s="668"/>
      <c r="AG351" s="821"/>
      <c r="AH351" s="669"/>
      <c r="AI351" s="933"/>
      <c r="AJ351" s="679"/>
      <c r="AK351" s="669"/>
      <c r="AL351" s="933"/>
      <c r="AM351" s="1157"/>
      <c r="AN351" t="str">
        <f t="shared" si="207"/>
        <v/>
      </c>
      <c r="BQ351" s="581" t="str">
        <f t="shared" si="208"/>
        <v/>
      </c>
      <c r="BR351" s="581" t="str">
        <f t="shared" si="209"/>
        <v/>
      </c>
      <c r="BZ351"/>
      <c r="CA351"/>
      <c r="CB351" s="583">
        <f t="shared" si="210"/>
        <v>0</v>
      </c>
      <c r="CC351" s="583">
        <f t="shared" si="211"/>
        <v>0</v>
      </c>
      <c r="CD351" s="583"/>
    </row>
    <row r="352" spans="1:83" s="1158" customFormat="1" ht="18" customHeight="1" x14ac:dyDescent="0.3">
      <c r="A352" s="571" t="s">
        <v>515</v>
      </c>
    </row>
    <row r="353" spans="1:82" s="617" customFormat="1" ht="18" customHeight="1" x14ac:dyDescent="0.3">
      <c r="A353" s="594" t="s">
        <v>516</v>
      </c>
      <c r="C353" s="616"/>
      <c r="D353" s="616"/>
      <c r="E353" s="616"/>
      <c r="F353" s="616"/>
      <c r="G353" s="616"/>
      <c r="H353" s="616"/>
      <c r="I353" s="616"/>
      <c r="J353" s="616"/>
      <c r="K353" s="616"/>
      <c r="L353" s="616"/>
      <c r="M353" s="616"/>
      <c r="N353" s="616"/>
      <c r="O353" s="616"/>
      <c r="P353" s="616"/>
      <c r="Q353" s="616"/>
      <c r="R353" s="616"/>
      <c r="S353" s="616"/>
      <c r="T353" s="616"/>
      <c r="U353" s="616"/>
      <c r="V353" s="616"/>
      <c r="W353" s="616"/>
      <c r="X353" s="616"/>
      <c r="Y353" s="616"/>
      <c r="Z353" s="616"/>
      <c r="AA353" s="616"/>
      <c r="AB353" s="616"/>
      <c r="AC353" s="616"/>
      <c r="AD353" s="616"/>
      <c r="AE353" s="616"/>
      <c r="AF353" s="616"/>
      <c r="AG353" s="616"/>
      <c r="AH353" s="616"/>
      <c r="AI353" s="616"/>
      <c r="AJ353" s="616"/>
      <c r="AK353" s="616"/>
      <c r="AL353" s="616"/>
      <c r="AM353" s="616"/>
      <c r="AN353" s="616"/>
      <c r="AO353" s="616"/>
    </row>
    <row r="354" spans="1:82" ht="15" customHeight="1" x14ac:dyDescent="0.35">
      <c r="A354" s="2390" t="s">
        <v>497</v>
      </c>
      <c r="B354" s="2390" t="s">
        <v>53</v>
      </c>
      <c r="C354" s="2299" t="s">
        <v>498</v>
      </c>
      <c r="D354" s="2280"/>
      <c r="E354" s="2176"/>
      <c r="F354" s="2393" t="s">
        <v>9</v>
      </c>
      <c r="G354" s="2394"/>
      <c r="H354" s="2394"/>
      <c r="I354" s="2394"/>
      <c r="J354" s="2394"/>
      <c r="K354" s="2394"/>
      <c r="L354" s="2394"/>
      <c r="M354" s="2394"/>
      <c r="N354" s="2394"/>
      <c r="O354" s="2394"/>
      <c r="P354" s="2394"/>
      <c r="Q354" s="2394"/>
      <c r="R354" s="2394"/>
      <c r="S354" s="2394"/>
      <c r="T354" s="2394"/>
      <c r="U354" s="2394"/>
      <c r="V354" s="2394"/>
      <c r="W354" s="2394"/>
      <c r="X354" s="2394"/>
      <c r="Y354" s="2394"/>
      <c r="Z354" s="2394"/>
      <c r="AA354" s="2394"/>
      <c r="AB354" s="2394"/>
      <c r="AC354" s="2394"/>
      <c r="AD354" s="2394"/>
      <c r="AE354" s="2394"/>
      <c r="AF354" s="2394"/>
      <c r="AG354" s="2394"/>
      <c r="AH354" s="2394"/>
      <c r="AI354" s="2394"/>
      <c r="AJ354" s="2394"/>
      <c r="AK354" s="2394"/>
      <c r="AL354" s="2394"/>
      <c r="AM354" s="2395"/>
      <c r="AN354" s="2176" t="s">
        <v>517</v>
      </c>
      <c r="AO354" s="2357" t="s">
        <v>10</v>
      </c>
      <c r="BQ354"/>
      <c r="BR354"/>
      <c r="BS354"/>
      <c r="BT354"/>
      <c r="BU354"/>
      <c r="BV354"/>
      <c r="BW354"/>
      <c r="BX354"/>
      <c r="BZ354"/>
      <c r="CA354"/>
      <c r="CB354"/>
    </row>
    <row r="355" spans="1:82" ht="15" customHeight="1" x14ac:dyDescent="0.35">
      <c r="A355" s="2391"/>
      <c r="B355" s="2391"/>
      <c r="C355" s="2233"/>
      <c r="D355" s="2236"/>
      <c r="E355" s="2234"/>
      <c r="F355" s="2292" t="s">
        <v>386</v>
      </c>
      <c r="G355" s="2293"/>
      <c r="H355" s="2292" t="s">
        <v>203</v>
      </c>
      <c r="I355" s="2293"/>
      <c r="J355" s="2292" t="s">
        <v>204</v>
      </c>
      <c r="K355" s="2293"/>
      <c r="L355" s="2292" t="s">
        <v>205</v>
      </c>
      <c r="M355" s="2293"/>
      <c r="N355" s="2292" t="s">
        <v>206</v>
      </c>
      <c r="O355" s="2293"/>
      <c r="P355" s="2300" t="s">
        <v>21</v>
      </c>
      <c r="Q355" s="2293"/>
      <c r="R355" s="2292" t="s">
        <v>22</v>
      </c>
      <c r="S355" s="2293"/>
      <c r="T355" s="2292" t="s">
        <v>23</v>
      </c>
      <c r="U355" s="2293"/>
      <c r="V355" s="2292" t="s">
        <v>24</v>
      </c>
      <c r="W355" s="2293"/>
      <c r="X355" s="2292" t="s">
        <v>25</v>
      </c>
      <c r="Y355" s="2293"/>
      <c r="Z355" s="2292" t="s">
        <v>26</v>
      </c>
      <c r="AA355" s="2293"/>
      <c r="AB355" s="2292" t="s">
        <v>27</v>
      </c>
      <c r="AC355" s="2293"/>
      <c r="AD355" s="2292" t="s">
        <v>28</v>
      </c>
      <c r="AE355" s="2293"/>
      <c r="AF355" s="2292" t="s">
        <v>29</v>
      </c>
      <c r="AG355" s="2293"/>
      <c r="AH355" s="2292" t="s">
        <v>30</v>
      </c>
      <c r="AI355" s="2293"/>
      <c r="AJ355" s="2292" t="s">
        <v>31</v>
      </c>
      <c r="AK355" s="2293"/>
      <c r="AL355" s="2292" t="s">
        <v>32</v>
      </c>
      <c r="AM355" s="2294"/>
      <c r="AN355" s="2178"/>
      <c r="AO355" s="2358"/>
      <c r="BQ355"/>
      <c r="BR355"/>
      <c r="BS355"/>
      <c r="BT355"/>
      <c r="BU355"/>
      <c r="BV355"/>
      <c r="BW355"/>
      <c r="BX355"/>
      <c r="BZ355"/>
      <c r="CA355"/>
      <c r="CB355"/>
    </row>
    <row r="356" spans="1:82" ht="33.75" customHeight="1" x14ac:dyDescent="0.35">
      <c r="A356" s="2392"/>
      <c r="B356" s="2392"/>
      <c r="C356" s="1159" t="s">
        <v>33</v>
      </c>
      <c r="D356" s="1099" t="s">
        <v>34</v>
      </c>
      <c r="E356" s="1050" t="s">
        <v>35</v>
      </c>
      <c r="F356" s="1098" t="s">
        <v>34</v>
      </c>
      <c r="G356" s="1050" t="s">
        <v>35</v>
      </c>
      <c r="H356" s="1098" t="s">
        <v>34</v>
      </c>
      <c r="I356" s="1050" t="s">
        <v>35</v>
      </c>
      <c r="J356" s="1098" t="s">
        <v>34</v>
      </c>
      <c r="K356" s="1050" t="s">
        <v>35</v>
      </c>
      <c r="L356" s="1098" t="s">
        <v>34</v>
      </c>
      <c r="M356" s="1050" t="s">
        <v>35</v>
      </c>
      <c r="N356" s="1098" t="s">
        <v>34</v>
      </c>
      <c r="O356" s="1050" t="s">
        <v>35</v>
      </c>
      <c r="P356" s="1098" t="s">
        <v>34</v>
      </c>
      <c r="Q356" s="1050" t="s">
        <v>35</v>
      </c>
      <c r="R356" s="1098" t="s">
        <v>34</v>
      </c>
      <c r="S356" s="1050" t="s">
        <v>35</v>
      </c>
      <c r="T356" s="1098" t="s">
        <v>34</v>
      </c>
      <c r="U356" s="1050" t="s">
        <v>35</v>
      </c>
      <c r="V356" s="1098" t="s">
        <v>34</v>
      </c>
      <c r="W356" s="1050" t="s">
        <v>35</v>
      </c>
      <c r="X356" s="1098" t="s">
        <v>34</v>
      </c>
      <c r="Y356" s="1050" t="s">
        <v>35</v>
      </c>
      <c r="Z356" s="1098" t="s">
        <v>34</v>
      </c>
      <c r="AA356" s="1050" t="s">
        <v>35</v>
      </c>
      <c r="AB356" s="1098" t="s">
        <v>34</v>
      </c>
      <c r="AC356" s="1050" t="s">
        <v>35</v>
      </c>
      <c r="AD356" s="1098" t="s">
        <v>34</v>
      </c>
      <c r="AE356" s="1050" t="s">
        <v>35</v>
      </c>
      <c r="AF356" s="1098" t="s">
        <v>34</v>
      </c>
      <c r="AG356" s="1050" t="s">
        <v>35</v>
      </c>
      <c r="AH356" s="1098" t="s">
        <v>34</v>
      </c>
      <c r="AI356" s="1050" t="s">
        <v>35</v>
      </c>
      <c r="AJ356" s="1098" t="s">
        <v>34</v>
      </c>
      <c r="AK356" s="1050" t="s">
        <v>35</v>
      </c>
      <c r="AL356" s="1098" t="s">
        <v>34</v>
      </c>
      <c r="AM356" s="1160" t="s">
        <v>35</v>
      </c>
      <c r="AN356" s="2234"/>
      <c r="AO356" s="2180"/>
      <c r="BQ356"/>
      <c r="BR356"/>
      <c r="BS356"/>
      <c r="BT356"/>
      <c r="BU356"/>
      <c r="BV356"/>
      <c r="BW356"/>
      <c r="BX356"/>
      <c r="BZ356"/>
      <c r="CA356"/>
      <c r="CB356"/>
    </row>
    <row r="357" spans="1:82" ht="15" customHeight="1" x14ac:dyDescent="0.35">
      <c r="A357" s="2396" t="s">
        <v>518</v>
      </c>
      <c r="B357" s="1161" t="s">
        <v>519</v>
      </c>
      <c r="C357" s="1162">
        <f>SUM(D357,E357)</f>
        <v>0</v>
      </c>
      <c r="D357" s="1163">
        <f t="shared" ref="D357:E360" si="212">SUM(F357,H357,J357,L357,N357,P357,R357,T357,V357,X357,Z357,AB357,AD357,AF357,AH357,AJ357,AL357)</f>
        <v>0</v>
      </c>
      <c r="E357" s="1164">
        <f t="shared" si="212"/>
        <v>0</v>
      </c>
      <c r="F357" s="576"/>
      <c r="G357" s="580"/>
      <c r="H357" s="576"/>
      <c r="I357" s="580"/>
      <c r="J357" s="576"/>
      <c r="K357" s="580"/>
      <c r="L357" s="576"/>
      <c r="M357" s="580"/>
      <c r="N357" s="576"/>
      <c r="O357" s="580"/>
      <c r="P357" s="576"/>
      <c r="Q357" s="580"/>
      <c r="R357" s="576"/>
      <c r="S357" s="580"/>
      <c r="T357" s="576"/>
      <c r="U357" s="580"/>
      <c r="V357" s="576"/>
      <c r="W357" s="580"/>
      <c r="X357" s="576"/>
      <c r="Y357" s="580"/>
      <c r="Z357" s="576"/>
      <c r="AA357" s="580"/>
      <c r="AB357" s="576"/>
      <c r="AC357" s="580"/>
      <c r="AD357" s="576"/>
      <c r="AE357" s="580"/>
      <c r="AF357" s="576"/>
      <c r="AG357" s="580"/>
      <c r="AH357" s="576"/>
      <c r="AI357" s="580"/>
      <c r="AJ357" s="576"/>
      <c r="AK357" s="580"/>
      <c r="AL357" s="576"/>
      <c r="AM357" s="579"/>
      <c r="AN357" s="1113"/>
      <c r="AO357" s="723"/>
      <c r="AP357" t="str">
        <f>BQ357&amp;BR357</f>
        <v/>
      </c>
      <c r="BQ357" s="581" t="str">
        <f>IF(AND(C357&gt;0,AN357="")," * No olvide digitar la variable Niños, niñas, adolescentes y jóvenes SENAME. Digite Cero si no tiene.",IF(AN357&gt;C357," * La variable Niños, niñas, adolescentes y jóvenes SENAME No puede ser mayor al Total.",""))</f>
        <v/>
      </c>
      <c r="BR357" s="581" t="str">
        <f>IF(AND(C357&gt;0,AO357="")," * No olvide digitar la variable Pueblos originarios. Digite Cero si no tiene.",IF(AO357&gt;C357," * La variable Pueblos originarios No puede ser mayor al Total.",""))</f>
        <v/>
      </c>
      <c r="BZ357"/>
      <c r="CA357"/>
      <c r="CB357" s="583">
        <f>IF(AND(C357&gt;0,AN357=""),1,IF(AN357&gt;C357,1,0))</f>
        <v>0</v>
      </c>
      <c r="CC357" s="583">
        <f>IF(AND(C357&gt;0,AO357=""),1,IF(AO357&gt;C357,1,0))</f>
        <v>0</v>
      </c>
      <c r="CD357" s="583"/>
    </row>
    <row r="358" spans="1:82" ht="15" customHeight="1" x14ac:dyDescent="0.35">
      <c r="A358" s="2397"/>
      <c r="B358" s="1165" t="s">
        <v>520</v>
      </c>
      <c r="C358" s="1166">
        <f>SUM(D358,E358)</f>
        <v>0</v>
      </c>
      <c r="D358" s="1167">
        <f t="shared" si="212"/>
        <v>0</v>
      </c>
      <c r="E358" s="1168">
        <f t="shared" si="212"/>
        <v>0</v>
      </c>
      <c r="F358" s="662"/>
      <c r="G358" s="897"/>
      <c r="H358" s="662"/>
      <c r="I358" s="897"/>
      <c r="J358" s="662"/>
      <c r="K358" s="897"/>
      <c r="L358" s="662"/>
      <c r="M358" s="897"/>
      <c r="N358" s="662"/>
      <c r="O358" s="897"/>
      <c r="P358" s="662"/>
      <c r="Q358" s="897"/>
      <c r="R358" s="662"/>
      <c r="S358" s="897"/>
      <c r="T358" s="662"/>
      <c r="U358" s="897"/>
      <c r="V358" s="662"/>
      <c r="W358" s="897"/>
      <c r="X358" s="662"/>
      <c r="Y358" s="897"/>
      <c r="Z358" s="662"/>
      <c r="AA358" s="897"/>
      <c r="AB358" s="662"/>
      <c r="AC358" s="897"/>
      <c r="AD358" s="662"/>
      <c r="AE358" s="897"/>
      <c r="AF358" s="662"/>
      <c r="AG358" s="897"/>
      <c r="AH358" s="662"/>
      <c r="AI358" s="897"/>
      <c r="AJ358" s="662"/>
      <c r="AK358" s="897"/>
      <c r="AL358" s="662"/>
      <c r="AM358" s="601"/>
      <c r="AN358" s="603"/>
      <c r="AO358" s="951"/>
      <c r="AP358" t="str">
        <f t="shared" ref="AP358:AP359" si="213">BQ358&amp;BR358</f>
        <v/>
      </c>
      <c r="BQ358" s="581" t="str">
        <f t="shared" ref="BQ358:BQ359" si="214">IF(AND(C358&gt;0,AN358="")," * No olvide digitar la variable Niños, niñas, adolescentes y jóvenes SENAME. Digite Cero si no tiene.",IF(AN358&gt;C358," * La variable Niños, niñas, adolescentes y jóvenes SENAME No puede ser mayor al Total.",""))</f>
        <v/>
      </c>
      <c r="BR358" s="581" t="str">
        <f t="shared" ref="BR358:BR359" si="215">IF(AND(C358&gt;0,AO358="")," * No olvide digitar la variable Pueblos originarios. Digite Cero si no tiene.",IF(AO358&gt;C358," * La variable Pueblos originarios No puede ser mayor al Total.",""))</f>
        <v/>
      </c>
      <c r="BZ358"/>
      <c r="CA358"/>
      <c r="CB358" s="583">
        <f t="shared" ref="CB358:CB359" si="216">IF(AND(C358&gt;0,AN358=""),1,IF(AN358&gt;C358,1,0))</f>
        <v>0</v>
      </c>
      <c r="CC358" s="583">
        <f t="shared" ref="CC358:CC359" si="217">IF(AND(C358&gt;0,AO358=""),1,IF(AO358&gt;C358,1,0))</f>
        <v>0</v>
      </c>
      <c r="CD358" s="583"/>
    </row>
    <row r="359" spans="1:82" ht="15" customHeight="1" x14ac:dyDescent="0.35">
      <c r="A359" s="2398"/>
      <c r="B359" s="1169" t="s">
        <v>521</v>
      </c>
      <c r="C359" s="1170">
        <f>SUM(D359,E359)</f>
        <v>0</v>
      </c>
      <c r="D359" s="1171">
        <f t="shared" si="212"/>
        <v>0</v>
      </c>
      <c r="E359" s="1172">
        <f t="shared" si="212"/>
        <v>0</v>
      </c>
      <c r="F359" s="584"/>
      <c r="G359" s="588"/>
      <c r="H359" s="584"/>
      <c r="I359" s="588"/>
      <c r="J359" s="584"/>
      <c r="K359" s="588"/>
      <c r="L359" s="584"/>
      <c r="M359" s="588"/>
      <c r="N359" s="584"/>
      <c r="O359" s="588"/>
      <c r="P359" s="584"/>
      <c r="Q359" s="588"/>
      <c r="R359" s="584"/>
      <c r="S359" s="588"/>
      <c r="T359" s="584"/>
      <c r="U359" s="588"/>
      <c r="V359" s="584"/>
      <c r="W359" s="588"/>
      <c r="X359" s="584"/>
      <c r="Y359" s="588"/>
      <c r="Z359" s="584"/>
      <c r="AA359" s="588"/>
      <c r="AB359" s="584"/>
      <c r="AC359" s="588"/>
      <c r="AD359" s="584"/>
      <c r="AE359" s="588"/>
      <c r="AF359" s="584"/>
      <c r="AG359" s="588"/>
      <c r="AH359" s="584"/>
      <c r="AI359" s="588"/>
      <c r="AJ359" s="584"/>
      <c r="AK359" s="588"/>
      <c r="AL359" s="584"/>
      <c r="AM359" s="587"/>
      <c r="AN359" s="606"/>
      <c r="AO359" s="731"/>
      <c r="AP359" t="str">
        <f t="shared" si="213"/>
        <v/>
      </c>
      <c r="BQ359" s="581" t="str">
        <f t="shared" si="214"/>
        <v/>
      </c>
      <c r="BR359" s="581" t="str">
        <f t="shared" si="215"/>
        <v/>
      </c>
      <c r="BZ359"/>
      <c r="CA359"/>
      <c r="CB359" s="583">
        <f t="shared" si="216"/>
        <v>0</v>
      </c>
      <c r="CC359" s="583">
        <f t="shared" si="217"/>
        <v>0</v>
      </c>
      <c r="CD359" s="583"/>
    </row>
    <row r="360" spans="1:82" ht="15" customHeight="1" x14ac:dyDescent="0.35">
      <c r="A360" s="2399" t="s">
        <v>36</v>
      </c>
      <c r="B360" s="2400"/>
      <c r="C360" s="1173">
        <f>SUM(D360,E360)</f>
        <v>0</v>
      </c>
      <c r="D360" s="1174">
        <f t="shared" si="212"/>
        <v>0</v>
      </c>
      <c r="E360" s="870">
        <f t="shared" si="212"/>
        <v>0</v>
      </c>
      <c r="F360" s="1115">
        <f t="shared" ref="F360:AO360" si="218">SUM(F357:F359)</f>
        <v>0</v>
      </c>
      <c r="G360" s="836">
        <f t="shared" si="218"/>
        <v>0</v>
      </c>
      <c r="H360" s="1115">
        <f t="shared" si="218"/>
        <v>0</v>
      </c>
      <c r="I360" s="836">
        <f t="shared" si="218"/>
        <v>0</v>
      </c>
      <c r="J360" s="1115">
        <f t="shared" si="218"/>
        <v>0</v>
      </c>
      <c r="K360" s="1175">
        <f t="shared" si="218"/>
        <v>0</v>
      </c>
      <c r="L360" s="1115">
        <f t="shared" si="218"/>
        <v>0</v>
      </c>
      <c r="M360" s="1175">
        <f t="shared" si="218"/>
        <v>0</v>
      </c>
      <c r="N360" s="1115">
        <f t="shared" si="218"/>
        <v>0</v>
      </c>
      <c r="O360" s="1175">
        <f t="shared" si="218"/>
        <v>0</v>
      </c>
      <c r="P360" s="1115">
        <f t="shared" si="218"/>
        <v>0</v>
      </c>
      <c r="Q360" s="1175">
        <f t="shared" si="218"/>
        <v>0</v>
      </c>
      <c r="R360" s="1115">
        <f t="shared" si="218"/>
        <v>0</v>
      </c>
      <c r="S360" s="1175">
        <f t="shared" si="218"/>
        <v>0</v>
      </c>
      <c r="T360" s="1115">
        <f t="shared" si="218"/>
        <v>0</v>
      </c>
      <c r="U360" s="1175">
        <f t="shared" si="218"/>
        <v>0</v>
      </c>
      <c r="V360" s="1115">
        <f t="shared" si="218"/>
        <v>0</v>
      </c>
      <c r="W360" s="1175">
        <f t="shared" si="218"/>
        <v>0</v>
      </c>
      <c r="X360" s="1115">
        <f t="shared" si="218"/>
        <v>0</v>
      </c>
      <c r="Y360" s="1175">
        <f t="shared" si="218"/>
        <v>0</v>
      </c>
      <c r="Z360" s="1115">
        <f t="shared" si="218"/>
        <v>0</v>
      </c>
      <c r="AA360" s="1175">
        <f t="shared" si="218"/>
        <v>0</v>
      </c>
      <c r="AB360" s="1115">
        <f t="shared" si="218"/>
        <v>0</v>
      </c>
      <c r="AC360" s="1175">
        <f t="shared" si="218"/>
        <v>0</v>
      </c>
      <c r="AD360" s="1115">
        <f t="shared" si="218"/>
        <v>0</v>
      </c>
      <c r="AE360" s="1175">
        <f t="shared" si="218"/>
        <v>0</v>
      </c>
      <c r="AF360" s="1115">
        <f t="shared" si="218"/>
        <v>0</v>
      </c>
      <c r="AG360" s="1175">
        <f t="shared" si="218"/>
        <v>0</v>
      </c>
      <c r="AH360" s="1115">
        <f t="shared" si="218"/>
        <v>0</v>
      </c>
      <c r="AI360" s="1175">
        <f t="shared" si="218"/>
        <v>0</v>
      </c>
      <c r="AJ360" s="1115">
        <f t="shared" si="218"/>
        <v>0</v>
      </c>
      <c r="AK360" s="1175">
        <f t="shared" si="218"/>
        <v>0</v>
      </c>
      <c r="AL360" s="1176">
        <f t="shared" si="218"/>
        <v>0</v>
      </c>
      <c r="AM360" s="1177">
        <f t="shared" si="218"/>
        <v>0</v>
      </c>
      <c r="AN360" s="836">
        <f t="shared" si="218"/>
        <v>0</v>
      </c>
      <c r="AO360" s="1178">
        <f t="shared" si="218"/>
        <v>0</v>
      </c>
      <c r="BQ360"/>
      <c r="BR360"/>
      <c r="BS360"/>
      <c r="BT360"/>
      <c r="BU360"/>
      <c r="BV360"/>
      <c r="BW360"/>
      <c r="BX360"/>
      <c r="BZ360"/>
      <c r="CA360"/>
      <c r="CB360"/>
    </row>
    <row r="361" spans="1:82" s="617" customFormat="1" ht="18" customHeight="1" x14ac:dyDescent="0.3">
      <c r="A361" s="594" t="s">
        <v>522</v>
      </c>
      <c r="C361" s="616"/>
      <c r="D361" s="616"/>
      <c r="E361" s="616"/>
      <c r="F361" s="616"/>
      <c r="G361" s="616"/>
      <c r="H361" s="616"/>
      <c r="I361" s="616"/>
      <c r="J361" s="616"/>
      <c r="K361" s="616"/>
      <c r="L361" s="616"/>
      <c r="M361" s="616"/>
      <c r="N361" s="616"/>
      <c r="O361" s="616"/>
      <c r="P361" s="616"/>
    </row>
    <row r="362" spans="1:82" ht="15" customHeight="1" x14ac:dyDescent="0.35">
      <c r="A362" s="2366" t="s">
        <v>523</v>
      </c>
      <c r="B362" s="2366" t="s">
        <v>524</v>
      </c>
      <c r="C362" s="2366" t="s">
        <v>525</v>
      </c>
      <c r="D362" s="2366"/>
      <c r="E362" s="2366"/>
      <c r="F362" s="2366"/>
      <c r="G362" s="2366"/>
      <c r="H362" s="2366"/>
      <c r="I362" s="2366"/>
      <c r="J362" s="2366"/>
      <c r="K362" s="2365" t="s">
        <v>526</v>
      </c>
      <c r="L362" s="2365"/>
      <c r="M362" s="2365"/>
      <c r="N362" s="2365"/>
      <c r="O362" s="2365"/>
      <c r="P362" s="2366" t="s">
        <v>527</v>
      </c>
      <c r="BQ362"/>
      <c r="BR362"/>
      <c r="BS362"/>
      <c r="BT362"/>
      <c r="BU362"/>
      <c r="BV362"/>
      <c r="BW362"/>
      <c r="BX362"/>
      <c r="BZ362"/>
      <c r="CA362"/>
      <c r="CB362"/>
    </row>
    <row r="363" spans="1:82" x14ac:dyDescent="0.35">
      <c r="A363" s="2366"/>
      <c r="B363" s="2366"/>
      <c r="C363" s="2366" t="s">
        <v>528</v>
      </c>
      <c r="D363" s="2366" t="s">
        <v>529</v>
      </c>
      <c r="E363" s="2366" t="s">
        <v>530</v>
      </c>
      <c r="F363" s="2366" t="s">
        <v>531</v>
      </c>
      <c r="G363" s="2366" t="s">
        <v>532</v>
      </c>
      <c r="H363" s="2366"/>
      <c r="I363" s="2366"/>
      <c r="J363" s="2366"/>
      <c r="K363" s="2366" t="s">
        <v>533</v>
      </c>
      <c r="L363" s="2366" t="s">
        <v>534</v>
      </c>
      <c r="M363" s="2366" t="s">
        <v>535</v>
      </c>
      <c r="N363" s="2366" t="s">
        <v>536</v>
      </c>
      <c r="O363" s="2366" t="s">
        <v>537</v>
      </c>
      <c r="P363" s="2366"/>
      <c r="BQ363"/>
      <c r="BR363"/>
      <c r="BS363"/>
      <c r="BT363"/>
      <c r="BU363"/>
      <c r="BV363"/>
      <c r="BW363"/>
      <c r="BX363"/>
      <c r="BZ363"/>
      <c r="CA363"/>
      <c r="CB363"/>
    </row>
    <row r="364" spans="1:82" ht="39.75" customHeight="1" x14ac:dyDescent="0.35">
      <c r="A364" s="2366"/>
      <c r="B364" s="2366"/>
      <c r="C364" s="2366"/>
      <c r="D364" s="2366"/>
      <c r="E364" s="2366"/>
      <c r="F364" s="2366"/>
      <c r="G364" s="1179" t="s">
        <v>534</v>
      </c>
      <c r="H364" s="1179" t="s">
        <v>537</v>
      </c>
      <c r="I364" s="1179" t="s">
        <v>538</v>
      </c>
      <c r="J364" s="1179" t="s">
        <v>172</v>
      </c>
      <c r="K364" s="2366"/>
      <c r="L364" s="2366"/>
      <c r="M364" s="2366"/>
      <c r="N364" s="2366"/>
      <c r="O364" s="2366"/>
      <c r="P364" s="2366"/>
      <c r="BQ364"/>
      <c r="BR364"/>
      <c r="BS364"/>
      <c r="BT364"/>
      <c r="BU364"/>
      <c r="BV364"/>
      <c r="BW364"/>
      <c r="BX364"/>
      <c r="BZ364"/>
      <c r="CA364"/>
      <c r="CB364"/>
    </row>
    <row r="365" spans="1:82" ht="15" customHeight="1" x14ac:dyDescent="0.35">
      <c r="A365" s="1161" t="s">
        <v>539</v>
      </c>
      <c r="B365" s="1180">
        <f>SUM(D365:O365)</f>
        <v>0</v>
      </c>
      <c r="C365" s="1181"/>
      <c r="D365" s="723"/>
      <c r="E365" s="723"/>
      <c r="F365" s="723"/>
      <c r="G365" s="723"/>
      <c r="H365" s="723"/>
      <c r="I365" s="723"/>
      <c r="J365" s="723"/>
      <c r="K365" s="723"/>
      <c r="L365" s="723"/>
      <c r="M365" s="723"/>
      <c r="N365" s="723"/>
      <c r="O365" s="723"/>
      <c r="P365" s="1182"/>
      <c r="BQ365"/>
      <c r="BR365"/>
      <c r="BS365"/>
      <c r="BT365"/>
      <c r="BU365"/>
      <c r="BV365"/>
      <c r="BW365"/>
      <c r="BX365"/>
      <c r="BZ365"/>
      <c r="CA365"/>
      <c r="CB365"/>
    </row>
    <row r="366" spans="1:82" ht="15" customHeight="1" x14ac:dyDescent="0.35">
      <c r="A366" s="1169" t="s">
        <v>540</v>
      </c>
      <c r="B366" s="1183">
        <f>SUM(C366:O366)</f>
        <v>0</v>
      </c>
      <c r="C366" s="731"/>
      <c r="D366" s="731"/>
      <c r="E366" s="731"/>
      <c r="F366" s="731"/>
      <c r="G366" s="731"/>
      <c r="H366" s="731"/>
      <c r="I366" s="731"/>
      <c r="J366" s="731"/>
      <c r="K366" s="731"/>
      <c r="L366" s="731"/>
      <c r="M366" s="731"/>
      <c r="N366" s="731"/>
      <c r="O366" s="731"/>
      <c r="P366" s="1184"/>
      <c r="BQ366"/>
      <c r="BR366"/>
      <c r="BS366"/>
      <c r="BT366"/>
      <c r="BU366"/>
      <c r="BV366"/>
      <c r="BW366"/>
      <c r="BX366"/>
      <c r="BZ366"/>
      <c r="CA366"/>
      <c r="CB366"/>
    </row>
    <row r="367" spans="1:82" ht="15" customHeight="1" x14ac:dyDescent="0.35">
      <c r="A367" s="1169" t="s">
        <v>541</v>
      </c>
      <c r="B367" s="1183">
        <f>SUM(C367:O367)</f>
        <v>0</v>
      </c>
      <c r="C367" s="731"/>
      <c r="D367" s="606"/>
      <c r="E367" s="731"/>
      <c r="F367" s="731"/>
      <c r="G367" s="731"/>
      <c r="H367" s="731"/>
      <c r="I367" s="731"/>
      <c r="J367" s="731"/>
      <c r="K367" s="731"/>
      <c r="L367" s="731"/>
      <c r="M367" s="731"/>
      <c r="N367" s="731"/>
      <c r="O367" s="731"/>
      <c r="P367" s="1184"/>
      <c r="BQ367"/>
      <c r="BR367"/>
      <c r="BS367"/>
      <c r="BT367"/>
      <c r="BU367"/>
      <c r="BV367"/>
      <c r="BW367"/>
      <c r="BX367"/>
      <c r="BZ367"/>
      <c r="CA367"/>
      <c r="CB367"/>
    </row>
    <row r="368" spans="1:82" ht="20" x14ac:dyDescent="0.35">
      <c r="A368" s="1169" t="s">
        <v>542</v>
      </c>
      <c r="B368" s="1183"/>
      <c r="C368" s="1185"/>
      <c r="D368" s="1186"/>
      <c r="E368" s="1187"/>
      <c r="F368" s="1187"/>
      <c r="G368" s="1187"/>
      <c r="H368" s="1187"/>
      <c r="I368" s="1187"/>
      <c r="J368" s="1187"/>
      <c r="K368" s="1187"/>
      <c r="L368" s="1187"/>
      <c r="M368" s="1187"/>
      <c r="N368" s="1187"/>
      <c r="O368" s="1187"/>
      <c r="P368" s="1188"/>
      <c r="BQ368"/>
      <c r="BR368"/>
      <c r="BS368"/>
      <c r="BT368"/>
      <c r="BU368"/>
      <c r="BV368"/>
      <c r="BW368"/>
      <c r="BX368"/>
      <c r="BZ368"/>
      <c r="CA368"/>
      <c r="CB368"/>
    </row>
    <row r="369" spans="1:80" ht="15" customHeight="1" x14ac:dyDescent="0.35">
      <c r="A369" s="1169" t="s">
        <v>543</v>
      </c>
      <c r="B369" s="1183"/>
      <c r="C369" s="1189"/>
      <c r="D369" s="1190"/>
      <c r="E369" s="1190"/>
      <c r="F369" s="1190"/>
      <c r="G369" s="1190"/>
      <c r="H369" s="1190"/>
      <c r="I369" s="1190"/>
      <c r="J369" s="1190"/>
      <c r="K369" s="1190"/>
      <c r="L369" s="1190"/>
      <c r="M369" s="1190"/>
      <c r="N369" s="1190"/>
      <c r="O369" s="1191"/>
      <c r="P369" s="1192"/>
      <c r="BQ369"/>
      <c r="BR369"/>
      <c r="BS369"/>
      <c r="BT369"/>
      <c r="BU369"/>
      <c r="BV369"/>
      <c r="BW369"/>
      <c r="BX369"/>
      <c r="BZ369"/>
      <c r="CA369"/>
      <c r="CB369"/>
    </row>
    <row r="370" spans="1:80" ht="15" customHeight="1" x14ac:dyDescent="0.35">
      <c r="A370" s="1193" t="s">
        <v>36</v>
      </c>
      <c r="B370" s="1178">
        <f>SUM(B365:B369)</f>
        <v>0</v>
      </c>
      <c r="C370" s="1178">
        <f>SUM(C366:C367)</f>
        <v>0</v>
      </c>
      <c r="D370" s="1178">
        <f>SUM(D365:D367)</f>
        <v>0</v>
      </c>
      <c r="E370" s="1178">
        <f t="shared" ref="E370:N370" si="219">SUM(E365:E367)</f>
        <v>0</v>
      </c>
      <c r="F370" s="1178">
        <f t="shared" si="219"/>
        <v>0</v>
      </c>
      <c r="G370" s="1178">
        <f t="shared" si="219"/>
        <v>0</v>
      </c>
      <c r="H370" s="1178">
        <f t="shared" si="219"/>
        <v>0</v>
      </c>
      <c r="I370" s="1178">
        <f t="shared" si="219"/>
        <v>0</v>
      </c>
      <c r="J370" s="1178">
        <f t="shared" si="219"/>
        <v>0</v>
      </c>
      <c r="K370" s="1178">
        <f t="shared" si="219"/>
        <v>0</v>
      </c>
      <c r="L370" s="1178">
        <f t="shared" si="219"/>
        <v>0</v>
      </c>
      <c r="M370" s="1178">
        <f t="shared" si="219"/>
        <v>0</v>
      </c>
      <c r="N370" s="1178">
        <f t="shared" si="219"/>
        <v>0</v>
      </c>
      <c r="O370" s="1178">
        <f>SUM(O365:O367)</f>
        <v>0</v>
      </c>
      <c r="P370" s="1178"/>
      <c r="BQ370"/>
      <c r="BR370"/>
      <c r="BS370"/>
      <c r="BT370"/>
      <c r="BU370"/>
      <c r="BV370"/>
      <c r="BW370"/>
      <c r="BX370"/>
      <c r="BZ370"/>
      <c r="CA370"/>
      <c r="CB370"/>
    </row>
    <row r="371" spans="1:80" x14ac:dyDescent="0.35">
      <c r="BQ371"/>
      <c r="BR371"/>
      <c r="BS371"/>
      <c r="BT371"/>
      <c r="BU371"/>
      <c r="BV371"/>
      <c r="BW371"/>
      <c r="BX371"/>
      <c r="BZ371"/>
      <c r="CA371"/>
      <c r="CB371"/>
    </row>
    <row r="372" spans="1:80" x14ac:dyDescent="0.35">
      <c r="BQ372"/>
      <c r="BR372"/>
      <c r="BS372"/>
      <c r="BT372"/>
      <c r="BU372"/>
      <c r="BV372"/>
      <c r="BW372"/>
      <c r="BX372"/>
      <c r="BZ372"/>
      <c r="CA372"/>
      <c r="CB372"/>
    </row>
    <row r="373" spans="1:80" x14ac:dyDescent="0.35">
      <c r="BQ373"/>
      <c r="BR373"/>
      <c r="BS373"/>
      <c r="BT373"/>
      <c r="BU373"/>
      <c r="BV373"/>
      <c r="BW373"/>
      <c r="BX373"/>
      <c r="BZ373"/>
      <c r="CA373"/>
      <c r="CB373"/>
    </row>
    <row r="374" spans="1:80" x14ac:dyDescent="0.35">
      <c r="BQ374"/>
      <c r="BR374"/>
      <c r="BS374"/>
      <c r="BT374"/>
      <c r="BU374"/>
      <c r="BV374"/>
      <c r="BW374"/>
      <c r="BX374"/>
      <c r="BZ374"/>
      <c r="CA374"/>
      <c r="CB374"/>
    </row>
    <row r="375" spans="1:80" x14ac:dyDescent="0.35">
      <c r="BQ375"/>
      <c r="BR375"/>
      <c r="BS375"/>
      <c r="BT375"/>
      <c r="BU375"/>
      <c r="BV375"/>
      <c r="BW375"/>
      <c r="BX375"/>
      <c r="BZ375"/>
      <c r="CA375"/>
      <c r="CB375"/>
    </row>
    <row r="376" spans="1:80" x14ac:dyDescent="0.35">
      <c r="BQ376"/>
      <c r="BR376"/>
      <c r="BS376"/>
      <c r="BT376"/>
      <c r="BU376"/>
      <c r="BV376"/>
      <c r="BW376"/>
      <c r="BX376"/>
      <c r="BZ376"/>
      <c r="CA376"/>
      <c r="CB376"/>
    </row>
    <row r="377" spans="1:80" x14ac:dyDescent="0.35">
      <c r="BQ377"/>
      <c r="BR377"/>
      <c r="BS377"/>
      <c r="BT377"/>
      <c r="BU377"/>
      <c r="BV377"/>
      <c r="BW377"/>
      <c r="BX377"/>
      <c r="BZ377"/>
      <c r="CA377"/>
      <c r="CB377"/>
    </row>
    <row r="378" spans="1:80" x14ac:dyDescent="0.35">
      <c r="BQ378"/>
      <c r="BR378"/>
      <c r="BS378"/>
      <c r="BT378"/>
      <c r="BU378"/>
      <c r="BV378"/>
      <c r="BW378"/>
      <c r="BX378"/>
      <c r="BZ378"/>
      <c r="CA378"/>
      <c r="CB378"/>
    </row>
    <row r="379" spans="1:80" x14ac:dyDescent="0.35">
      <c r="BQ379"/>
      <c r="BR379"/>
      <c r="BS379"/>
      <c r="BT379"/>
      <c r="BU379"/>
      <c r="BV379"/>
      <c r="BW379"/>
      <c r="BX379"/>
      <c r="BZ379"/>
      <c r="CA379"/>
      <c r="CB379"/>
    </row>
    <row r="380" spans="1:80" x14ac:dyDescent="0.35">
      <c r="BQ380"/>
      <c r="BR380"/>
      <c r="BS380"/>
      <c r="BT380"/>
      <c r="BU380"/>
      <c r="BV380"/>
      <c r="BW380"/>
      <c r="BX380"/>
      <c r="BZ380"/>
      <c r="CA380"/>
      <c r="CB380"/>
    </row>
    <row r="381" spans="1:80" x14ac:dyDescent="0.35">
      <c r="BQ381"/>
      <c r="BR381"/>
      <c r="BS381"/>
      <c r="BT381"/>
      <c r="BU381"/>
      <c r="BV381"/>
      <c r="BW381"/>
      <c r="BX381"/>
      <c r="BZ381"/>
      <c r="CA381"/>
      <c r="CB381"/>
    </row>
    <row r="382" spans="1:80" x14ac:dyDescent="0.35">
      <c r="BQ382"/>
      <c r="BR382"/>
      <c r="BS382"/>
      <c r="BT382"/>
      <c r="BU382"/>
      <c r="BV382"/>
      <c r="BW382"/>
      <c r="BX382"/>
      <c r="BZ382"/>
      <c r="CA382"/>
      <c r="CB382"/>
    </row>
    <row r="383" spans="1:80" x14ac:dyDescent="0.35">
      <c r="BQ383"/>
      <c r="BR383"/>
      <c r="BS383"/>
      <c r="BT383"/>
      <c r="BU383"/>
      <c r="BV383"/>
      <c r="BW383"/>
      <c r="BX383"/>
      <c r="BZ383"/>
      <c r="CA383"/>
      <c r="CB383"/>
    </row>
    <row r="384" spans="1:80" x14ac:dyDescent="0.35">
      <c r="BQ384"/>
      <c r="BR384"/>
      <c r="BS384"/>
      <c r="BT384"/>
      <c r="BU384"/>
      <c r="BV384"/>
      <c r="BW384"/>
      <c r="BX384"/>
      <c r="BZ384"/>
      <c r="CA384"/>
      <c r="CB384"/>
    </row>
    <row r="385" spans="1:80" x14ac:dyDescent="0.35">
      <c r="BQ385"/>
      <c r="BR385"/>
      <c r="BS385"/>
      <c r="BT385"/>
      <c r="BU385"/>
      <c r="BV385"/>
      <c r="BW385"/>
      <c r="BX385"/>
      <c r="BZ385"/>
      <c r="CA385"/>
      <c r="CB385"/>
    </row>
    <row r="386" spans="1:80" x14ac:dyDescent="0.35">
      <c r="BQ386"/>
      <c r="BR386"/>
      <c r="BS386"/>
      <c r="BT386"/>
      <c r="BU386"/>
      <c r="BV386"/>
      <c r="BW386"/>
      <c r="BX386"/>
      <c r="BZ386"/>
      <c r="CA386"/>
      <c r="CB386"/>
    </row>
    <row r="387" spans="1:80" x14ac:dyDescent="0.35">
      <c r="BQ387"/>
      <c r="BR387"/>
      <c r="BS387"/>
      <c r="BT387"/>
      <c r="BU387"/>
      <c r="BV387"/>
      <c r="BW387"/>
      <c r="BX387"/>
      <c r="BZ387"/>
      <c r="CA387"/>
      <c r="CB387"/>
    </row>
    <row r="388" spans="1:80" x14ac:dyDescent="0.35">
      <c r="BQ388"/>
      <c r="BR388"/>
      <c r="BS388"/>
      <c r="BT388"/>
      <c r="BU388"/>
      <c r="BV388"/>
      <c r="BW388"/>
      <c r="BX388"/>
      <c r="BZ388"/>
      <c r="CA388"/>
      <c r="CB388"/>
    </row>
    <row r="389" spans="1:80" x14ac:dyDescent="0.35">
      <c r="BQ389"/>
      <c r="BR389"/>
      <c r="BS389"/>
      <c r="BT389"/>
      <c r="BU389"/>
      <c r="BV389"/>
      <c r="BW389"/>
      <c r="BX389"/>
      <c r="BZ389"/>
      <c r="CA389"/>
      <c r="CB389"/>
    </row>
    <row r="390" spans="1:80" x14ac:dyDescent="0.35">
      <c r="BQ390"/>
      <c r="BR390"/>
      <c r="BS390"/>
      <c r="BT390"/>
      <c r="BU390"/>
      <c r="BV390"/>
      <c r="BW390"/>
      <c r="BX390"/>
      <c r="BZ390"/>
      <c r="CA390"/>
      <c r="CB390"/>
    </row>
    <row r="391" spans="1:80" x14ac:dyDescent="0.35">
      <c r="BQ391"/>
      <c r="BR391"/>
      <c r="BS391"/>
      <c r="BT391"/>
      <c r="BU391"/>
      <c r="BV391"/>
      <c r="BW391"/>
      <c r="BX391"/>
      <c r="BZ391"/>
      <c r="CA391"/>
      <c r="CB391"/>
    </row>
    <row r="392" spans="1:80" x14ac:dyDescent="0.35">
      <c r="BQ392"/>
      <c r="BR392"/>
      <c r="BS392"/>
      <c r="BT392"/>
      <c r="BU392"/>
      <c r="BV392"/>
      <c r="BW392"/>
      <c r="BX392"/>
      <c r="BZ392"/>
      <c r="CA392"/>
      <c r="CB392"/>
    </row>
    <row r="393" spans="1:80" x14ac:dyDescent="0.35">
      <c r="BQ393"/>
      <c r="BR393"/>
      <c r="BS393"/>
      <c r="BT393"/>
      <c r="BU393"/>
      <c r="BV393"/>
      <c r="BW393"/>
      <c r="BX393"/>
      <c r="BZ393"/>
      <c r="CA393"/>
      <c r="CB393"/>
    </row>
    <row r="394" spans="1:80" x14ac:dyDescent="0.35">
      <c r="BQ394"/>
      <c r="BR394"/>
      <c r="BS394"/>
      <c r="BT394"/>
      <c r="BU394"/>
      <c r="BV394"/>
      <c r="BW394"/>
      <c r="BX394"/>
      <c r="BZ394"/>
      <c r="CA394"/>
      <c r="CB394"/>
    </row>
    <row r="395" spans="1:80" x14ac:dyDescent="0.35">
      <c r="BQ395"/>
      <c r="BR395"/>
      <c r="BS395"/>
      <c r="BT395"/>
      <c r="BU395"/>
      <c r="BV395"/>
      <c r="BW395"/>
      <c r="BX395"/>
      <c r="BZ395"/>
      <c r="CA395"/>
      <c r="CB395"/>
    </row>
    <row r="396" spans="1:80" x14ac:dyDescent="0.35">
      <c r="BQ396"/>
      <c r="BR396"/>
      <c r="BS396"/>
      <c r="BT396"/>
      <c r="BU396"/>
      <c r="BV396"/>
      <c r="BW396"/>
      <c r="BX396"/>
      <c r="BZ396"/>
      <c r="CA396"/>
      <c r="CB396"/>
    </row>
    <row r="397" spans="1:80" x14ac:dyDescent="0.35">
      <c r="BQ397"/>
      <c r="BR397"/>
      <c r="BS397"/>
      <c r="BT397"/>
      <c r="BU397"/>
      <c r="BV397"/>
      <c r="BW397"/>
      <c r="BX397"/>
      <c r="BZ397"/>
      <c r="CA397"/>
      <c r="CB397"/>
    </row>
    <row r="398" spans="1:80" ht="19.5" customHeight="1" x14ac:dyDescent="0.35">
      <c r="BQ398"/>
      <c r="BR398"/>
      <c r="BS398"/>
      <c r="BT398"/>
      <c r="BU398"/>
      <c r="BV398"/>
      <c r="BW398"/>
      <c r="BX398"/>
      <c r="BZ398"/>
      <c r="CA398"/>
      <c r="CB398"/>
    </row>
    <row r="399" spans="1:80" x14ac:dyDescent="0.35">
      <c r="BQ399"/>
      <c r="BR399"/>
      <c r="BS399"/>
      <c r="BT399"/>
      <c r="BU399"/>
      <c r="BV399"/>
      <c r="BW399"/>
      <c r="BX399"/>
      <c r="BZ399"/>
      <c r="CA399"/>
      <c r="CB399"/>
    </row>
    <row r="400" spans="1:80" hidden="1" x14ac:dyDescent="0.35">
      <c r="A400" s="1194">
        <f>SUM(C11:C14,C18:F31,C35:C55,C59:C79,B82,C85,C90:C93,C98:C101,C98:C101,C106:C109,C114:C122,C127:C134,C139:C143,C147:C156,C160:C169,C173:C180,C186,C188:C230,C234,C236:C278,C283:C286,C291:C309,C314:C324,C329:C331,B336:B337,C342:C351,C357:C360,B365:B370)</f>
        <v>0</v>
      </c>
      <c r="B400" s="1195">
        <f>SUM(CB11:CK359)</f>
        <v>0</v>
      </c>
      <c r="BQ400"/>
      <c r="BR400"/>
      <c r="BS400"/>
      <c r="BT400"/>
      <c r="BU400"/>
      <c r="BV400"/>
      <c r="BW400"/>
      <c r="BX400"/>
      <c r="BZ400"/>
      <c r="CA400"/>
      <c r="CB400"/>
    </row>
    <row r="401" customFormat="1" x14ac:dyDescent="0.35"/>
    <row r="402" customFormat="1" x14ac:dyDescent="0.35"/>
    <row r="403" customFormat="1" x14ac:dyDescent="0.35"/>
    <row r="404" customFormat="1" x14ac:dyDescent="0.35"/>
    <row r="405" customFormat="1" x14ac:dyDescent="0.35"/>
    <row r="406" customFormat="1" x14ac:dyDescent="0.35"/>
    <row r="407" customFormat="1" x14ac:dyDescent="0.35"/>
    <row r="408" customFormat="1" x14ac:dyDescent="0.35"/>
    <row r="409" customFormat="1" x14ac:dyDescent="0.35"/>
    <row r="410" customFormat="1" x14ac:dyDescent="0.35"/>
    <row r="411" customFormat="1" x14ac:dyDescent="0.35"/>
    <row r="412" customFormat="1" x14ac:dyDescent="0.35"/>
    <row r="413" customFormat="1" x14ac:dyDescent="0.35"/>
    <row r="414" customFormat="1" x14ac:dyDescent="0.35"/>
    <row r="415" customFormat="1" x14ac:dyDescent="0.35"/>
    <row r="416" customFormat="1" x14ac:dyDescent="0.35"/>
    <row r="417" customFormat="1" x14ac:dyDescent="0.35"/>
    <row r="418" customFormat="1" x14ac:dyDescent="0.35"/>
    <row r="419" customFormat="1" x14ac:dyDescent="0.35"/>
    <row r="420" customFormat="1" x14ac:dyDescent="0.35"/>
    <row r="421" customFormat="1" x14ac:dyDescent="0.35"/>
    <row r="422" customFormat="1" x14ac:dyDescent="0.35"/>
    <row r="423" customFormat="1" x14ac:dyDescent="0.35"/>
    <row r="424" customFormat="1" x14ac:dyDescent="0.35"/>
    <row r="425" customFormat="1" x14ac:dyDescent="0.35"/>
    <row r="426" customFormat="1" x14ac:dyDescent="0.35"/>
    <row r="427" customFormat="1" x14ac:dyDescent="0.35"/>
    <row r="428" customFormat="1" x14ac:dyDescent="0.35"/>
    <row r="429" customFormat="1" x14ac:dyDescent="0.35"/>
    <row r="430" customFormat="1" x14ac:dyDescent="0.35"/>
    <row r="431" customFormat="1" x14ac:dyDescent="0.35"/>
    <row r="432" customFormat="1" x14ac:dyDescent="0.35"/>
    <row r="433" customFormat="1" x14ac:dyDescent="0.35"/>
    <row r="434" customFormat="1" x14ac:dyDescent="0.35"/>
    <row r="435" customFormat="1" x14ac:dyDescent="0.35"/>
    <row r="436" customFormat="1" x14ac:dyDescent="0.35"/>
    <row r="437" customFormat="1" x14ac:dyDescent="0.35"/>
    <row r="438" customFormat="1" x14ac:dyDescent="0.35"/>
    <row r="439" customFormat="1" x14ac:dyDescent="0.35"/>
    <row r="440" customFormat="1" x14ac:dyDescent="0.35"/>
    <row r="441" customFormat="1" x14ac:dyDescent="0.35"/>
    <row r="442" customFormat="1" x14ac:dyDescent="0.35"/>
    <row r="443" customFormat="1" x14ac:dyDescent="0.35"/>
    <row r="444" customFormat="1" x14ac:dyDescent="0.35"/>
    <row r="445" customFormat="1" x14ac:dyDescent="0.35"/>
    <row r="446" customFormat="1" x14ac:dyDescent="0.35"/>
    <row r="447" customFormat="1" x14ac:dyDescent="0.35"/>
    <row r="448" customFormat="1" x14ac:dyDescent="0.35"/>
    <row r="449" customFormat="1" x14ac:dyDescent="0.35"/>
    <row r="450" customFormat="1" x14ac:dyDescent="0.35"/>
    <row r="451" customFormat="1" x14ac:dyDescent="0.35"/>
    <row r="452" customFormat="1" x14ac:dyDescent="0.35"/>
    <row r="453" customFormat="1" x14ac:dyDescent="0.35"/>
    <row r="454" customFormat="1" x14ac:dyDescent="0.35"/>
    <row r="455" customFormat="1" x14ac:dyDescent="0.35"/>
    <row r="456" customFormat="1" x14ac:dyDescent="0.35"/>
    <row r="457" customFormat="1" x14ac:dyDescent="0.35"/>
    <row r="458" customFormat="1" x14ac:dyDescent="0.35"/>
    <row r="459" customFormat="1" x14ac:dyDescent="0.35"/>
    <row r="460" customFormat="1" x14ac:dyDescent="0.35"/>
    <row r="461" customFormat="1" x14ac:dyDescent="0.35"/>
    <row r="462" customFormat="1" x14ac:dyDescent="0.35"/>
    <row r="463" customFormat="1" x14ac:dyDescent="0.35"/>
  </sheetData>
  <protectedRanges>
    <protectedRange sqref="F357:AO359" name="Rango1_2_3"/>
  </protectedRanges>
  <mergeCells count="523">
    <mergeCell ref="A357:A359"/>
    <mergeCell ref="A360:B360"/>
    <mergeCell ref="T355:U355"/>
    <mergeCell ref="V355:W355"/>
    <mergeCell ref="X355:Y355"/>
    <mergeCell ref="Z355:AA355"/>
    <mergeCell ref="AB355:AC355"/>
    <mergeCell ref="AD355:AE355"/>
    <mergeCell ref="P362:P364"/>
    <mergeCell ref="C363:C364"/>
    <mergeCell ref="D363:D364"/>
    <mergeCell ref="E363:E364"/>
    <mergeCell ref="F363:F364"/>
    <mergeCell ref="G363:J363"/>
    <mergeCell ref="K363:K364"/>
    <mergeCell ref="L363:L364"/>
    <mergeCell ref="M363:M364"/>
    <mergeCell ref="N363:N364"/>
    <mergeCell ref="O363:O364"/>
    <mergeCell ref="A362:A364"/>
    <mergeCell ref="B362:B364"/>
    <mergeCell ref="C362:J362"/>
    <mergeCell ref="K362:O362"/>
    <mergeCell ref="AN354:AN356"/>
    <mergeCell ref="AO354:AO356"/>
    <mergeCell ref="F355:G355"/>
    <mergeCell ref="H355:I355"/>
    <mergeCell ref="J355:K355"/>
    <mergeCell ref="L355:M355"/>
    <mergeCell ref="N355:O355"/>
    <mergeCell ref="P355:Q355"/>
    <mergeCell ref="R355:S355"/>
    <mergeCell ref="AL355:AM355"/>
    <mergeCell ref="AF355:AG355"/>
    <mergeCell ref="AH355:AI355"/>
    <mergeCell ref="AJ355:AK355"/>
    <mergeCell ref="A342:A344"/>
    <mergeCell ref="A345:A347"/>
    <mergeCell ref="A348:A351"/>
    <mergeCell ref="A354:A356"/>
    <mergeCell ref="B354:B356"/>
    <mergeCell ref="C354:E355"/>
    <mergeCell ref="AB340:AC340"/>
    <mergeCell ref="AD340:AE340"/>
    <mergeCell ref="AF340:AG340"/>
    <mergeCell ref="F354:AM354"/>
    <mergeCell ref="AJ340:AJ341"/>
    <mergeCell ref="AK340:AK341"/>
    <mergeCell ref="AL340:AL341"/>
    <mergeCell ref="AI339:AI341"/>
    <mergeCell ref="AJ339:AL339"/>
    <mergeCell ref="AM339:AM341"/>
    <mergeCell ref="F340:G340"/>
    <mergeCell ref="H340:I340"/>
    <mergeCell ref="J340:K340"/>
    <mergeCell ref="L340:M340"/>
    <mergeCell ref="N340:O340"/>
    <mergeCell ref="P340:Q340"/>
    <mergeCell ref="R340:S340"/>
    <mergeCell ref="M334:N334"/>
    <mergeCell ref="A339:A341"/>
    <mergeCell ref="B339:B341"/>
    <mergeCell ref="C339:E340"/>
    <mergeCell ref="F339:AG339"/>
    <mergeCell ref="AH339:AH341"/>
    <mergeCell ref="T340:U340"/>
    <mergeCell ref="V340:W340"/>
    <mergeCell ref="X340:Y340"/>
    <mergeCell ref="Z340:AA340"/>
    <mergeCell ref="A333:A335"/>
    <mergeCell ref="B333:D334"/>
    <mergeCell ref="E333:M333"/>
    <mergeCell ref="O333:O335"/>
    <mergeCell ref="P333:P335"/>
    <mergeCell ref="Q333:R334"/>
    <mergeCell ref="E334:F334"/>
    <mergeCell ref="G334:H334"/>
    <mergeCell ref="I334:J334"/>
    <mergeCell ref="K334:L334"/>
    <mergeCell ref="A329:B329"/>
    <mergeCell ref="A330:B330"/>
    <mergeCell ref="A331:B331"/>
    <mergeCell ref="AH326:AI327"/>
    <mergeCell ref="AJ326:AJ328"/>
    <mergeCell ref="AK326:AK328"/>
    <mergeCell ref="F327:G327"/>
    <mergeCell ref="H327:I327"/>
    <mergeCell ref="J327:K327"/>
    <mergeCell ref="L327:M327"/>
    <mergeCell ref="N327:O327"/>
    <mergeCell ref="P327:Q327"/>
    <mergeCell ref="R327:S327"/>
    <mergeCell ref="A318:B318"/>
    <mergeCell ref="A319:B319"/>
    <mergeCell ref="A320:A324"/>
    <mergeCell ref="A326:B328"/>
    <mergeCell ref="C326:E327"/>
    <mergeCell ref="F326:AG326"/>
    <mergeCell ref="T327:U327"/>
    <mergeCell ref="V327:W327"/>
    <mergeCell ref="X327:Y327"/>
    <mergeCell ref="Z327:AA327"/>
    <mergeCell ref="AB327:AC327"/>
    <mergeCell ref="AD327:AE327"/>
    <mergeCell ref="AF327:AG327"/>
    <mergeCell ref="A314:A315"/>
    <mergeCell ref="A316:B316"/>
    <mergeCell ref="A317:B317"/>
    <mergeCell ref="Z312:AA312"/>
    <mergeCell ref="AB312:AC312"/>
    <mergeCell ref="AD312:AE312"/>
    <mergeCell ref="AF312:AG312"/>
    <mergeCell ref="AH312:AI312"/>
    <mergeCell ref="AJ312:AK312"/>
    <mergeCell ref="AU311:AU313"/>
    <mergeCell ref="AV311:AV313"/>
    <mergeCell ref="AW311:AW313"/>
    <mergeCell ref="F312:G312"/>
    <mergeCell ref="H312:I312"/>
    <mergeCell ref="J312:K312"/>
    <mergeCell ref="L312:M312"/>
    <mergeCell ref="N312:O312"/>
    <mergeCell ref="P312:Q312"/>
    <mergeCell ref="AL312:AM312"/>
    <mergeCell ref="AN312:AO312"/>
    <mergeCell ref="AP312:AQ312"/>
    <mergeCell ref="A311:B313"/>
    <mergeCell ref="C311:E312"/>
    <mergeCell ref="F311:AQ311"/>
    <mergeCell ref="AR311:AS312"/>
    <mergeCell ref="R312:S312"/>
    <mergeCell ref="T312:U312"/>
    <mergeCell ref="V312:W312"/>
    <mergeCell ref="X312:Y312"/>
    <mergeCell ref="AT311:AT313"/>
    <mergeCell ref="A291:B291"/>
    <mergeCell ref="X289:Y289"/>
    <mergeCell ref="Z289:AA289"/>
    <mergeCell ref="AB289:AC289"/>
    <mergeCell ref="AD289:AE289"/>
    <mergeCell ref="AF289:AG289"/>
    <mergeCell ref="AH289:AI289"/>
    <mergeCell ref="A292:A300"/>
    <mergeCell ref="A301:A309"/>
    <mergeCell ref="AQ288:AR289"/>
    <mergeCell ref="AS288:AS290"/>
    <mergeCell ref="AT288:AT290"/>
    <mergeCell ref="AU288:AU290"/>
    <mergeCell ref="AV288:AV290"/>
    <mergeCell ref="F289:G289"/>
    <mergeCell ref="H289:I289"/>
    <mergeCell ref="J289:K289"/>
    <mergeCell ref="L289:M289"/>
    <mergeCell ref="N289:O289"/>
    <mergeCell ref="AJ289:AK289"/>
    <mergeCell ref="AL289:AM289"/>
    <mergeCell ref="AN289:AN290"/>
    <mergeCell ref="AO289:AO290"/>
    <mergeCell ref="AP289:AP290"/>
    <mergeCell ref="A283:A284"/>
    <mergeCell ref="A285:A286"/>
    <mergeCell ref="A288:B290"/>
    <mergeCell ref="C288:E289"/>
    <mergeCell ref="F288:AM288"/>
    <mergeCell ref="AN288:AP288"/>
    <mergeCell ref="P289:Q289"/>
    <mergeCell ref="R289:S289"/>
    <mergeCell ref="T289:U289"/>
    <mergeCell ref="V289:W289"/>
    <mergeCell ref="C280:E281"/>
    <mergeCell ref="F280:AK280"/>
    <mergeCell ref="AL280:AL282"/>
    <mergeCell ref="AM280:AM282"/>
    <mergeCell ref="AN280:AN282"/>
    <mergeCell ref="AO280:AO282"/>
    <mergeCell ref="F281:G281"/>
    <mergeCell ref="H281:I281"/>
    <mergeCell ref="J281:K281"/>
    <mergeCell ref="L281:M281"/>
    <mergeCell ref="Z281:AA281"/>
    <mergeCell ref="AB281:AC281"/>
    <mergeCell ref="AD281:AE281"/>
    <mergeCell ref="AF281:AG281"/>
    <mergeCell ref="AH281:AI281"/>
    <mergeCell ref="AJ281:AK281"/>
    <mergeCell ref="N281:O281"/>
    <mergeCell ref="P281:Q281"/>
    <mergeCell ref="R281:S281"/>
    <mergeCell ref="T281:U281"/>
    <mergeCell ref="V281:W281"/>
    <mergeCell ref="X281:Y281"/>
    <mergeCell ref="A270:B270"/>
    <mergeCell ref="A271:B271"/>
    <mergeCell ref="A272:A276"/>
    <mergeCell ref="A277:B277"/>
    <mergeCell ref="A278:B278"/>
    <mergeCell ref="A280:A282"/>
    <mergeCell ref="B280:B282"/>
    <mergeCell ref="A255:A258"/>
    <mergeCell ref="A259:A263"/>
    <mergeCell ref="A264:A266"/>
    <mergeCell ref="A267:B267"/>
    <mergeCell ref="A268:B268"/>
    <mergeCell ref="A269:B269"/>
    <mergeCell ref="A235:B235"/>
    <mergeCell ref="A236:A237"/>
    <mergeCell ref="A238:B238"/>
    <mergeCell ref="A239:A240"/>
    <mergeCell ref="A242:A249"/>
    <mergeCell ref="A250:A254"/>
    <mergeCell ref="AS232:AT232"/>
    <mergeCell ref="AU232:AU233"/>
    <mergeCell ref="AV232:AV233"/>
    <mergeCell ref="AW232:AW233"/>
    <mergeCell ref="AX232:AX233"/>
    <mergeCell ref="A234:B234"/>
    <mergeCell ref="AH232:AI232"/>
    <mergeCell ref="AJ232:AK232"/>
    <mergeCell ref="AL232:AM232"/>
    <mergeCell ref="AN232:AP232"/>
    <mergeCell ref="AQ232:AQ233"/>
    <mergeCell ref="AR232:AR233"/>
    <mergeCell ref="V232:W232"/>
    <mergeCell ref="X232:Y232"/>
    <mergeCell ref="Z232:AA232"/>
    <mergeCell ref="AB232:AC232"/>
    <mergeCell ref="AD232:AE232"/>
    <mergeCell ref="AF232:AG232"/>
    <mergeCell ref="J232:K232"/>
    <mergeCell ref="L232:M232"/>
    <mergeCell ref="N232:O232"/>
    <mergeCell ref="P232:Q232"/>
    <mergeCell ref="R232:S232"/>
    <mergeCell ref="T232:U232"/>
    <mergeCell ref="A229:B229"/>
    <mergeCell ref="A230:B230"/>
    <mergeCell ref="A232:B233"/>
    <mergeCell ref="C232:E232"/>
    <mergeCell ref="F232:G232"/>
    <mergeCell ref="H232:I232"/>
    <mergeCell ref="A219:B219"/>
    <mergeCell ref="A220:B220"/>
    <mergeCell ref="A221:B221"/>
    <mergeCell ref="A222:B222"/>
    <mergeCell ref="A223:B223"/>
    <mergeCell ref="A224:A228"/>
    <mergeCell ref="A191:A192"/>
    <mergeCell ref="A194:A201"/>
    <mergeCell ref="A202:A206"/>
    <mergeCell ref="A207:A210"/>
    <mergeCell ref="A211:A215"/>
    <mergeCell ref="A216:A218"/>
    <mergeCell ref="AT184:AU184"/>
    <mergeCell ref="AV184:AW184"/>
    <mergeCell ref="A186:B186"/>
    <mergeCell ref="A187:B187"/>
    <mergeCell ref="A188:A189"/>
    <mergeCell ref="A190:B190"/>
    <mergeCell ref="AL184:AM184"/>
    <mergeCell ref="AN184:AN185"/>
    <mergeCell ref="AO184:AO185"/>
    <mergeCell ref="AP184:AQ184"/>
    <mergeCell ref="AR184:AR185"/>
    <mergeCell ref="AS184:AS185"/>
    <mergeCell ref="Z184:AA184"/>
    <mergeCell ref="AB184:AC184"/>
    <mergeCell ref="AD184:AE184"/>
    <mergeCell ref="AF184:AG184"/>
    <mergeCell ref="AH184:AI184"/>
    <mergeCell ref="AJ184:AK184"/>
    <mergeCell ref="P184:Q184"/>
    <mergeCell ref="R184:S184"/>
    <mergeCell ref="T184:U184"/>
    <mergeCell ref="V184:W184"/>
    <mergeCell ref="X184:Y184"/>
    <mergeCell ref="P171:P172"/>
    <mergeCell ref="Q171:Q172"/>
    <mergeCell ref="A173:A176"/>
    <mergeCell ref="A177:A180"/>
    <mergeCell ref="A184:B185"/>
    <mergeCell ref="C184:E184"/>
    <mergeCell ref="F184:G184"/>
    <mergeCell ref="H184:I184"/>
    <mergeCell ref="J184:K184"/>
    <mergeCell ref="L184:M184"/>
    <mergeCell ref="C171:E171"/>
    <mergeCell ref="F171:G171"/>
    <mergeCell ref="H171:I171"/>
    <mergeCell ref="J171:K171"/>
    <mergeCell ref="L171:M171"/>
    <mergeCell ref="N171:O171"/>
    <mergeCell ref="A163:B163"/>
    <mergeCell ref="A164:A167"/>
    <mergeCell ref="A168:B168"/>
    <mergeCell ref="A169:B169"/>
    <mergeCell ref="A171:B172"/>
    <mergeCell ref="H158:I158"/>
    <mergeCell ref="J158:K158"/>
    <mergeCell ref="L158:M158"/>
    <mergeCell ref="N184:O184"/>
    <mergeCell ref="Q158:Q159"/>
    <mergeCell ref="R158:R159"/>
    <mergeCell ref="A151:A154"/>
    <mergeCell ref="A155:B155"/>
    <mergeCell ref="A156:B156"/>
    <mergeCell ref="A158:B159"/>
    <mergeCell ref="C158:E158"/>
    <mergeCell ref="F158:G158"/>
    <mergeCell ref="A160:A162"/>
    <mergeCell ref="A147:A149"/>
    <mergeCell ref="A150:B150"/>
    <mergeCell ref="A141:A142"/>
    <mergeCell ref="A143:B143"/>
    <mergeCell ref="A145:B146"/>
    <mergeCell ref="C145:E145"/>
    <mergeCell ref="F145:G145"/>
    <mergeCell ref="H145:I145"/>
    <mergeCell ref="N158:P158"/>
    <mergeCell ref="A139:B139"/>
    <mergeCell ref="A140:B140"/>
    <mergeCell ref="Z137:AA137"/>
    <mergeCell ref="AB137:AC137"/>
    <mergeCell ref="AD137:AE137"/>
    <mergeCell ref="AF137:AG137"/>
    <mergeCell ref="AH137:AI137"/>
    <mergeCell ref="AJ137:AK137"/>
    <mergeCell ref="J145:K145"/>
    <mergeCell ref="L145:M145"/>
    <mergeCell ref="N145:N146"/>
    <mergeCell ref="O145:O146"/>
    <mergeCell ref="AN136:AP136"/>
    <mergeCell ref="AQ136:AQ138"/>
    <mergeCell ref="AR136:AR138"/>
    <mergeCell ref="F137:G137"/>
    <mergeCell ref="H137:I137"/>
    <mergeCell ref="J137:K137"/>
    <mergeCell ref="L137:M137"/>
    <mergeCell ref="N137:O137"/>
    <mergeCell ref="P137:Q137"/>
    <mergeCell ref="R137:S137"/>
    <mergeCell ref="AL137:AM137"/>
    <mergeCell ref="AN137:AN138"/>
    <mergeCell ref="AO137:AO138"/>
    <mergeCell ref="AP137:AP138"/>
    <mergeCell ref="A127:B127"/>
    <mergeCell ref="A128:A134"/>
    <mergeCell ref="A136:B138"/>
    <mergeCell ref="C136:E137"/>
    <mergeCell ref="F136:AM136"/>
    <mergeCell ref="T137:U137"/>
    <mergeCell ref="V137:W137"/>
    <mergeCell ref="X137:Y137"/>
    <mergeCell ref="Z125:AA125"/>
    <mergeCell ref="AB125:AC125"/>
    <mergeCell ref="AD125:AE125"/>
    <mergeCell ref="AF125:AG125"/>
    <mergeCell ref="AH125:AH126"/>
    <mergeCell ref="AI125:AI126"/>
    <mergeCell ref="AH124:AK124"/>
    <mergeCell ref="AL124:AL126"/>
    <mergeCell ref="AM124:AM126"/>
    <mergeCell ref="F125:G125"/>
    <mergeCell ref="H125:I125"/>
    <mergeCell ref="J125:K125"/>
    <mergeCell ref="L125:M125"/>
    <mergeCell ref="N125:O125"/>
    <mergeCell ref="P125:Q125"/>
    <mergeCell ref="R125:S125"/>
    <mergeCell ref="AJ125:AJ126"/>
    <mergeCell ref="AK125:AK126"/>
    <mergeCell ref="A114:B114"/>
    <mergeCell ref="A115:A121"/>
    <mergeCell ref="A122:B122"/>
    <mergeCell ref="A124:B126"/>
    <mergeCell ref="C124:E125"/>
    <mergeCell ref="F124:AG124"/>
    <mergeCell ref="T125:U125"/>
    <mergeCell ref="V125:W125"/>
    <mergeCell ref="X125:Y125"/>
    <mergeCell ref="F111:AG111"/>
    <mergeCell ref="AH111:AH113"/>
    <mergeCell ref="AI111:AI113"/>
    <mergeCell ref="F112:G112"/>
    <mergeCell ref="H112:I112"/>
    <mergeCell ref="J112:K112"/>
    <mergeCell ref="L112:M112"/>
    <mergeCell ref="N112:O112"/>
    <mergeCell ref="P112:Q112"/>
    <mergeCell ref="R112:S112"/>
    <mergeCell ref="AF112:AG112"/>
    <mergeCell ref="T112:U112"/>
    <mergeCell ref="V112:W112"/>
    <mergeCell ref="X112:Y112"/>
    <mergeCell ref="Z112:AA112"/>
    <mergeCell ref="AB112:AC112"/>
    <mergeCell ref="AD112:AE112"/>
    <mergeCell ref="A106:B106"/>
    <mergeCell ref="A107:B107"/>
    <mergeCell ref="A108:B108"/>
    <mergeCell ref="A109:B109"/>
    <mergeCell ref="A111:B113"/>
    <mergeCell ref="C111:E112"/>
    <mergeCell ref="A100:B100"/>
    <mergeCell ref="A101:B101"/>
    <mergeCell ref="A103:B105"/>
    <mergeCell ref="C103:E104"/>
    <mergeCell ref="F103:M103"/>
    <mergeCell ref="F104:G104"/>
    <mergeCell ref="H104:I104"/>
    <mergeCell ref="J104:K104"/>
    <mergeCell ref="L104:M104"/>
    <mergeCell ref="T96:U96"/>
    <mergeCell ref="V96:W96"/>
    <mergeCell ref="X96:AA96"/>
    <mergeCell ref="AB96:AC96"/>
    <mergeCell ref="A98:B98"/>
    <mergeCell ref="A99:B99"/>
    <mergeCell ref="X95:AC95"/>
    <mergeCell ref="AD95:AD97"/>
    <mergeCell ref="AE95:AE97"/>
    <mergeCell ref="F96:G96"/>
    <mergeCell ref="H96:I96"/>
    <mergeCell ref="J96:K96"/>
    <mergeCell ref="L96:M96"/>
    <mergeCell ref="N96:O96"/>
    <mergeCell ref="P96:Q96"/>
    <mergeCell ref="R96:S96"/>
    <mergeCell ref="A90:B90"/>
    <mergeCell ref="A91:B91"/>
    <mergeCell ref="A92:B92"/>
    <mergeCell ref="A93:B93"/>
    <mergeCell ref="A95:B97"/>
    <mergeCell ref="C95:E96"/>
    <mergeCell ref="F95:K95"/>
    <mergeCell ref="L95:Q95"/>
    <mergeCell ref="R95:W95"/>
    <mergeCell ref="X87:AA87"/>
    <mergeCell ref="AB87:AC88"/>
    <mergeCell ref="AD87:AD89"/>
    <mergeCell ref="AE87:AE89"/>
    <mergeCell ref="F88:G88"/>
    <mergeCell ref="H88:I88"/>
    <mergeCell ref="J88:K88"/>
    <mergeCell ref="L88:M88"/>
    <mergeCell ref="N88:O88"/>
    <mergeCell ref="P88:Q88"/>
    <mergeCell ref="X88:AA88"/>
    <mergeCell ref="A85:B85"/>
    <mergeCell ref="A87:B89"/>
    <mergeCell ref="C87:E88"/>
    <mergeCell ref="F87:K87"/>
    <mergeCell ref="L87:Q87"/>
    <mergeCell ref="R87:W87"/>
    <mergeCell ref="R88:S88"/>
    <mergeCell ref="T88:U88"/>
    <mergeCell ref="V88:W88"/>
    <mergeCell ref="A71:A72"/>
    <mergeCell ref="A73:B73"/>
    <mergeCell ref="A74:B74"/>
    <mergeCell ref="A75:A76"/>
    <mergeCell ref="A77:A78"/>
    <mergeCell ref="A79:B79"/>
    <mergeCell ref="R57:R58"/>
    <mergeCell ref="A59:B59"/>
    <mergeCell ref="A60:B60"/>
    <mergeCell ref="A61:B61"/>
    <mergeCell ref="A62:A68"/>
    <mergeCell ref="A69:A70"/>
    <mergeCell ref="A53:A54"/>
    <mergeCell ref="A55:B55"/>
    <mergeCell ref="A57:B58"/>
    <mergeCell ref="C57:C58"/>
    <mergeCell ref="D57:P57"/>
    <mergeCell ref="Q57:Q58"/>
    <mergeCell ref="A38:A44"/>
    <mergeCell ref="A45:A46"/>
    <mergeCell ref="A47:A48"/>
    <mergeCell ref="A49:B49"/>
    <mergeCell ref="A50:B50"/>
    <mergeCell ref="A51:A52"/>
    <mergeCell ref="S33:S34"/>
    <mergeCell ref="T33:T34"/>
    <mergeCell ref="U33:U34"/>
    <mergeCell ref="A35:B35"/>
    <mergeCell ref="A36:B36"/>
    <mergeCell ref="A37:B37"/>
    <mergeCell ref="A31:B31"/>
    <mergeCell ref="A33:B34"/>
    <mergeCell ref="C33:C34"/>
    <mergeCell ref="D33:P33"/>
    <mergeCell ref="Q33:Q34"/>
    <mergeCell ref="R33:R34"/>
    <mergeCell ref="A27:B27"/>
    <mergeCell ref="A28:B28"/>
    <mergeCell ref="A29:B29"/>
    <mergeCell ref="A30:B30"/>
    <mergeCell ref="A19:B19"/>
    <mergeCell ref="A20:B20"/>
    <mergeCell ref="A21:B21"/>
    <mergeCell ref="A22:B22"/>
    <mergeCell ref="A23:B23"/>
    <mergeCell ref="A24:B24"/>
    <mergeCell ref="A18:B18"/>
    <mergeCell ref="Q9:Q10"/>
    <mergeCell ref="R9:R10"/>
    <mergeCell ref="A11:B11"/>
    <mergeCell ref="A12:B12"/>
    <mergeCell ref="A13:B13"/>
    <mergeCell ref="A14:B14"/>
    <mergeCell ref="A25:B25"/>
    <mergeCell ref="A26:B26"/>
    <mergeCell ref="A6:P6"/>
    <mergeCell ref="A9:B10"/>
    <mergeCell ref="C9:C10"/>
    <mergeCell ref="D9:M9"/>
    <mergeCell ref="N9:N10"/>
    <mergeCell ref="O9:O10"/>
    <mergeCell ref="P9:P10"/>
    <mergeCell ref="A16:B17"/>
    <mergeCell ref="C16:C17"/>
    <mergeCell ref="D16:D17"/>
    <mergeCell ref="E16:E17"/>
    <mergeCell ref="F16:F17"/>
  </mergeCells>
  <dataValidations count="3">
    <dataValidation type="whole" operator="greaterThanOrEqual" allowBlank="1" showInputMessage="1" showErrorMessage="1" errorTitle="Error" error="Favor Ingrese sólo Números." sqref="AM342:AM347" xr:uid="{5057F878-B65A-4C36-975C-9D9895426685}">
      <formula1>0</formula1>
    </dataValidation>
    <dataValidation type="whole" allowBlank="1" showInputMessage="1" showErrorMessage="1" sqref="C354:E360 C362:C363 AN354:AO356 F356:AM356 F360:AO360 G363:G364 H364:J364 D363:F363 L363:O364 K362:K363 P362" xr:uid="{E1085A79-D8D9-4224-AD7F-5107674B387F}">
      <formula1>0</formula1>
      <formula2>1E+30</formula2>
    </dataValidation>
    <dataValidation type="whole" operator="greaterThanOrEqual" allowBlank="1" showInputMessage="1" showErrorMessage="1" sqref="D11:R14 F177:Q180 D36:U55 D60:R79 D18:F31 D85:E85 F106:M109 F114:AI122 F90:AE93 F127:AM134 F147:O149 F160:R162 F164:R167 F151:O154 F173:Q175 F186:AW230 F234:AX278 F283:AO286 F292:AV309 F314:AW324 F329:AK331 E336:R337 AQ139:AR143 F357:AO359 C365:P369 F98:AE101 F139:AM143 F342:AL351" xr:uid="{3C4607B1-3FC2-46CA-8497-5B805B1FDDB9}">
      <formula1>0</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6A1DF2-9AD2-4D7C-B7E3-87C15425BBA5}">
  <dimension ref="A1:AV169"/>
  <sheetViews>
    <sheetView topLeftCell="A154" zoomScaleNormal="100" workbookViewId="0">
      <selection activeCell="D175" sqref="D175"/>
    </sheetView>
  </sheetViews>
  <sheetFormatPr baseColWidth="10" defaultColWidth="11.453125" defaultRowHeight="14.5" x14ac:dyDescent="0.35"/>
  <cols>
    <col min="1" max="1" width="26.81640625" style="1473" customWidth="1"/>
    <col min="2" max="2" width="32.26953125" style="1473" customWidth="1"/>
    <col min="3" max="3" width="16.26953125" style="1473" customWidth="1"/>
    <col min="4" max="4" width="18.453125" style="1473" customWidth="1"/>
    <col min="5" max="5" width="16.453125" style="1473" customWidth="1"/>
    <col min="6" max="6" width="13.26953125" style="1473" customWidth="1"/>
    <col min="7" max="7" width="13.453125" style="1473" customWidth="1"/>
    <col min="8" max="8" width="14.1796875" style="1473" customWidth="1"/>
    <col min="9" max="9" width="15.7265625" style="1473" customWidth="1"/>
    <col min="10" max="10" width="15.1796875" style="1473" customWidth="1"/>
    <col min="11" max="11" width="15.26953125" style="1473" customWidth="1"/>
    <col min="12" max="12" width="14.54296875" style="1473" customWidth="1"/>
    <col min="13" max="13" width="14.26953125" style="1473" customWidth="1"/>
    <col min="14" max="38" width="11.453125" style="1473"/>
    <col min="39" max="39" width="14.54296875" style="1473" customWidth="1"/>
    <col min="40" max="16384" width="11.453125" style="1473"/>
  </cols>
  <sheetData>
    <row r="1" spans="1:48" x14ac:dyDescent="0.35">
      <c r="A1" s="1" t="s">
        <v>0</v>
      </c>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3"/>
      <c r="AF1" s="203"/>
      <c r="AG1" s="203"/>
      <c r="AH1" s="203"/>
      <c r="AI1" s="203"/>
      <c r="AJ1" s="203"/>
      <c r="AK1" s="203"/>
      <c r="AL1" s="203"/>
      <c r="AM1" s="203"/>
      <c r="AN1" s="203"/>
      <c r="AO1" s="203"/>
      <c r="AP1" s="203"/>
      <c r="AQ1" s="203"/>
      <c r="AR1" s="203"/>
      <c r="AS1" s="203"/>
      <c r="AT1" s="203"/>
      <c r="AU1" s="203"/>
      <c r="AV1" s="203"/>
    </row>
    <row r="2" spans="1:48" x14ac:dyDescent="0.35">
      <c r="A2" s="1" t="s">
        <v>1</v>
      </c>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3"/>
      <c r="AF2" s="203"/>
      <c r="AG2" s="203"/>
      <c r="AH2" s="203"/>
      <c r="AI2" s="203"/>
      <c r="AJ2" s="203"/>
      <c r="AK2" s="203"/>
      <c r="AL2" s="203"/>
      <c r="AM2" s="203"/>
      <c r="AN2" s="203"/>
      <c r="AO2" s="203"/>
      <c r="AP2" s="203"/>
      <c r="AQ2" s="203"/>
      <c r="AR2" s="203"/>
      <c r="AS2" s="203"/>
      <c r="AT2" s="203"/>
      <c r="AU2" s="203"/>
      <c r="AV2" s="203"/>
    </row>
    <row r="3" spans="1:48" x14ac:dyDescent="0.35">
      <c r="A3" s="1" t="s">
        <v>2</v>
      </c>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row>
    <row r="4" spans="1:48" x14ac:dyDescent="0.35">
      <c r="A4" s="1" t="s">
        <v>3</v>
      </c>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3"/>
      <c r="AF4" s="203"/>
      <c r="AG4" s="203"/>
      <c r="AH4" s="203"/>
      <c r="AI4" s="203"/>
      <c r="AJ4" s="203"/>
      <c r="AK4" s="203"/>
      <c r="AL4" s="203"/>
      <c r="AM4" s="203"/>
      <c r="AN4" s="203"/>
      <c r="AO4" s="203"/>
      <c r="AP4" s="203"/>
      <c r="AQ4" s="203"/>
      <c r="AR4" s="203"/>
      <c r="AS4" s="203"/>
      <c r="AT4" s="203"/>
      <c r="AU4" s="203"/>
      <c r="AV4" s="203"/>
    </row>
    <row r="5" spans="1:48" x14ac:dyDescent="0.35">
      <c r="A5" s="1" t="s">
        <v>4</v>
      </c>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3"/>
      <c r="AF5" s="203"/>
      <c r="AG5" s="203"/>
      <c r="AH5" s="203"/>
      <c r="AI5" s="203"/>
      <c r="AJ5" s="203"/>
      <c r="AK5" s="203"/>
      <c r="AL5" s="203"/>
      <c r="AM5" s="203"/>
      <c r="AN5" s="203"/>
      <c r="AO5" s="203"/>
      <c r="AP5" s="203"/>
      <c r="AQ5" s="203"/>
      <c r="AR5" s="203"/>
      <c r="AS5" s="203"/>
      <c r="AT5" s="203"/>
      <c r="AU5" s="203"/>
      <c r="AV5" s="203"/>
    </row>
    <row r="6" spans="1:48" ht="15" x14ac:dyDescent="0.35">
      <c r="A6" s="1985" t="s">
        <v>627</v>
      </c>
      <c r="B6" s="1985"/>
      <c r="C6" s="1985"/>
      <c r="D6" s="1985"/>
      <c r="E6" s="1985"/>
      <c r="F6" s="1985"/>
      <c r="G6" s="1985"/>
      <c r="H6" s="1985"/>
      <c r="I6" s="1985"/>
      <c r="J6" s="1985"/>
      <c r="K6" s="1985"/>
      <c r="L6" s="1985"/>
      <c r="M6" s="1985"/>
      <c r="N6" s="1985"/>
      <c r="O6" s="1985"/>
      <c r="P6" s="1985"/>
      <c r="Q6" s="1985"/>
      <c r="R6" s="1985"/>
      <c r="S6" s="1985"/>
      <c r="T6" s="1985"/>
      <c r="U6" s="1985"/>
      <c r="V6" s="1985"/>
      <c r="W6" s="1985"/>
      <c r="X6" s="220"/>
      <c r="Y6" s="220"/>
      <c r="Z6" s="220"/>
      <c r="AA6" s="220"/>
      <c r="AB6" s="220"/>
      <c r="AC6" s="220"/>
      <c r="AD6" s="220"/>
      <c r="AE6" s="220"/>
      <c r="AF6" s="220"/>
      <c r="AG6" s="220"/>
      <c r="AH6" s="220"/>
      <c r="AI6" s="220"/>
      <c r="AJ6" s="220"/>
      <c r="AK6" s="220"/>
      <c r="AL6" s="220"/>
      <c r="AM6" s="220"/>
      <c r="AN6" s="220"/>
      <c r="AO6" s="220"/>
      <c r="AP6" s="220"/>
      <c r="AQ6" s="220"/>
      <c r="AR6" s="203"/>
      <c r="AS6" s="203"/>
      <c r="AT6" s="203"/>
      <c r="AU6" s="203"/>
      <c r="AV6" s="203"/>
    </row>
    <row r="7" spans="1:48" ht="15" x14ac:dyDescent="0.35">
      <c r="A7" s="1474"/>
      <c r="B7" s="1474"/>
      <c r="C7" s="1474"/>
      <c r="D7" s="1474"/>
      <c r="E7" s="1474"/>
      <c r="F7" s="1474"/>
      <c r="G7" s="1474"/>
      <c r="H7" s="1474"/>
      <c r="I7" s="1474"/>
      <c r="J7" s="1474"/>
      <c r="K7" s="1474"/>
      <c r="L7" s="1474"/>
      <c r="M7" s="1474"/>
      <c r="N7" s="1474"/>
      <c r="O7" s="1474"/>
      <c r="P7" s="1474"/>
      <c r="Q7" s="1474"/>
      <c r="R7" s="1474"/>
      <c r="S7" s="1474"/>
      <c r="T7" s="1474"/>
      <c r="U7" s="1474"/>
      <c r="V7" s="1474"/>
      <c r="W7" s="1474"/>
      <c r="X7" s="220"/>
      <c r="Y7" s="220"/>
      <c r="Z7" s="220"/>
      <c r="AA7" s="220"/>
      <c r="AB7" s="220"/>
      <c r="AC7" s="220"/>
      <c r="AD7" s="220"/>
      <c r="AE7" s="220"/>
      <c r="AF7" s="220"/>
      <c r="AG7" s="220"/>
      <c r="AH7" s="220"/>
      <c r="AI7" s="220"/>
      <c r="AJ7" s="220"/>
      <c r="AK7" s="220"/>
      <c r="AL7" s="220"/>
      <c r="AM7" s="220"/>
      <c r="AN7" s="220"/>
      <c r="AO7" s="220"/>
      <c r="AP7" s="220"/>
      <c r="AQ7" s="220"/>
      <c r="AR7" s="203"/>
      <c r="AS7" s="203"/>
      <c r="AT7" s="203"/>
      <c r="AU7" s="203"/>
      <c r="AV7" s="203"/>
    </row>
    <row r="8" spans="1:48" ht="15.5" x14ac:dyDescent="0.35">
      <c r="A8" s="1475" t="s">
        <v>628</v>
      </c>
      <c r="B8" s="1213"/>
      <c r="C8" s="1213"/>
      <c r="D8" s="1213"/>
      <c r="E8" s="1213"/>
      <c r="F8" s="1213"/>
      <c r="G8" s="1213"/>
      <c r="H8" s="1213"/>
      <c r="I8" s="1213"/>
      <c r="J8" s="1213"/>
      <c r="K8" s="1476"/>
      <c r="L8" s="1213"/>
      <c r="M8" s="570"/>
      <c r="N8" s="570"/>
      <c r="O8" s="220"/>
      <c r="P8" s="220"/>
      <c r="Q8" s="220"/>
      <c r="R8" s="220"/>
      <c r="S8" s="220"/>
      <c r="T8" s="220"/>
      <c r="U8" s="220"/>
      <c r="V8" s="1477"/>
      <c r="W8" s="220"/>
      <c r="X8" s="220"/>
      <c r="Y8" s="220"/>
      <c r="Z8" s="220"/>
      <c r="AA8" s="220"/>
      <c r="AB8" s="220"/>
      <c r="AC8" s="220"/>
      <c r="AD8" s="220"/>
      <c r="AE8" s="220"/>
      <c r="AF8" s="220"/>
      <c r="AG8" s="220"/>
      <c r="AH8" s="220"/>
      <c r="AI8" s="220"/>
      <c r="AJ8" s="220"/>
      <c r="AK8" s="220"/>
      <c r="AL8" s="220"/>
      <c r="AM8" s="220"/>
      <c r="AN8" s="220"/>
      <c r="AO8" s="220"/>
      <c r="AP8" s="209"/>
      <c r="AQ8" s="209"/>
      <c r="AR8" s="204"/>
      <c r="AS8" s="204"/>
      <c r="AT8" s="204"/>
      <c r="AU8" s="204"/>
      <c r="AV8" s="204"/>
    </row>
    <row r="9" spans="1:48" ht="15" customHeight="1" x14ac:dyDescent="0.35">
      <c r="A9" s="1983" t="s">
        <v>497</v>
      </c>
      <c r="B9" s="1983" t="s">
        <v>53</v>
      </c>
      <c r="C9" s="2349" t="s">
        <v>498</v>
      </c>
      <c r="D9" s="1921"/>
      <c r="E9" s="1922"/>
      <c r="F9" s="1945" t="s">
        <v>629</v>
      </c>
      <c r="G9" s="1926"/>
      <c r="H9" s="1926"/>
      <c r="I9" s="1926"/>
      <c r="J9" s="1926"/>
      <c r="K9" s="1926"/>
      <c r="L9" s="1926"/>
      <c r="M9" s="1926"/>
      <c r="N9" s="1926"/>
      <c r="O9" s="1926"/>
      <c r="P9" s="1926"/>
      <c r="Q9" s="1926"/>
      <c r="R9" s="1926"/>
      <c r="S9" s="1926"/>
      <c r="T9" s="1926"/>
      <c r="U9" s="1926"/>
      <c r="V9" s="1926"/>
      <c r="W9" s="1926"/>
      <c r="X9" s="1926"/>
      <c r="Y9" s="1926"/>
      <c r="Z9" s="1926"/>
      <c r="AA9" s="1926"/>
      <c r="AB9" s="1926"/>
      <c r="AC9" s="1926"/>
      <c r="AD9" s="1926"/>
      <c r="AE9" s="1926"/>
      <c r="AF9" s="1926"/>
      <c r="AG9" s="1926"/>
      <c r="AH9" s="1926"/>
      <c r="AI9" s="1926"/>
      <c r="AJ9" s="1926"/>
      <c r="AK9" s="1926"/>
      <c r="AL9" s="1926"/>
      <c r="AM9" s="1927"/>
      <c r="AN9" s="1912" t="s">
        <v>178</v>
      </c>
      <c r="AO9" s="2457" t="s">
        <v>478</v>
      </c>
      <c r="AP9" s="2457" t="s">
        <v>13</v>
      </c>
      <c r="AQ9" s="1922" t="s">
        <v>10</v>
      </c>
      <c r="AR9" s="1922" t="s">
        <v>11</v>
      </c>
      <c r="AS9" s="1922" t="s">
        <v>630</v>
      </c>
      <c r="AT9" s="2457" t="s">
        <v>631</v>
      </c>
      <c r="AU9" s="2520" t="s">
        <v>632</v>
      </c>
      <c r="AV9" s="2521"/>
    </row>
    <row r="10" spans="1:48" x14ac:dyDescent="0.35">
      <c r="A10" s="2409"/>
      <c r="B10" s="2409"/>
      <c r="C10" s="1943"/>
      <c r="D10" s="2456"/>
      <c r="E10" s="1944"/>
      <c r="F10" s="1945" t="s">
        <v>633</v>
      </c>
      <c r="G10" s="1911"/>
      <c r="H10" s="1945" t="s">
        <v>634</v>
      </c>
      <c r="I10" s="1911"/>
      <c r="J10" s="1945" t="s">
        <v>635</v>
      </c>
      <c r="K10" s="1911"/>
      <c r="L10" s="1945" t="s">
        <v>636</v>
      </c>
      <c r="M10" s="1911"/>
      <c r="N10" s="1945" t="s">
        <v>637</v>
      </c>
      <c r="O10" s="1911"/>
      <c r="P10" s="2479" t="s">
        <v>638</v>
      </c>
      <c r="Q10" s="1901"/>
      <c r="R10" s="2479" t="s">
        <v>639</v>
      </c>
      <c r="S10" s="1901"/>
      <c r="T10" s="2479" t="s">
        <v>640</v>
      </c>
      <c r="U10" s="1901"/>
      <c r="V10" s="2479" t="s">
        <v>641</v>
      </c>
      <c r="W10" s="1901"/>
      <c r="X10" s="2479" t="s">
        <v>642</v>
      </c>
      <c r="Y10" s="1901"/>
      <c r="Z10" s="2479" t="s">
        <v>643</v>
      </c>
      <c r="AA10" s="1901"/>
      <c r="AB10" s="2479" t="s">
        <v>644</v>
      </c>
      <c r="AC10" s="1901"/>
      <c r="AD10" s="2479" t="s">
        <v>645</v>
      </c>
      <c r="AE10" s="1901"/>
      <c r="AF10" s="2479" t="s">
        <v>646</v>
      </c>
      <c r="AG10" s="1901"/>
      <c r="AH10" s="2479" t="s">
        <v>647</v>
      </c>
      <c r="AI10" s="1901"/>
      <c r="AJ10" s="2479" t="s">
        <v>648</v>
      </c>
      <c r="AK10" s="1901"/>
      <c r="AL10" s="2479" t="s">
        <v>649</v>
      </c>
      <c r="AM10" s="1903"/>
      <c r="AN10" s="1908"/>
      <c r="AO10" s="2458"/>
      <c r="AP10" s="2458"/>
      <c r="AQ10" s="1925"/>
      <c r="AR10" s="1925"/>
      <c r="AS10" s="1925"/>
      <c r="AT10" s="2458"/>
      <c r="AU10" s="2519" t="s">
        <v>392</v>
      </c>
      <c r="AV10" s="2519" t="s">
        <v>393</v>
      </c>
    </row>
    <row r="11" spans="1:48" ht="31.5" customHeight="1" x14ac:dyDescent="0.35">
      <c r="A11" s="2503"/>
      <c r="B11" s="2503"/>
      <c r="C11" s="1137" t="s">
        <v>33</v>
      </c>
      <c r="D11" s="1138" t="s">
        <v>34</v>
      </c>
      <c r="E11" s="12" t="s">
        <v>35</v>
      </c>
      <c r="F11" s="1400" t="s">
        <v>34</v>
      </c>
      <c r="G11" s="12" t="s">
        <v>35</v>
      </c>
      <c r="H11" s="1400" t="s">
        <v>34</v>
      </c>
      <c r="I11" s="12" t="s">
        <v>35</v>
      </c>
      <c r="J11" s="1400" t="s">
        <v>34</v>
      </c>
      <c r="K11" s="12" t="s">
        <v>35</v>
      </c>
      <c r="L11" s="1400" t="s">
        <v>34</v>
      </c>
      <c r="M11" s="12" t="s">
        <v>35</v>
      </c>
      <c r="N11" s="1400" t="s">
        <v>34</v>
      </c>
      <c r="O11" s="12" t="s">
        <v>35</v>
      </c>
      <c r="P11" s="1400" t="s">
        <v>34</v>
      </c>
      <c r="Q11" s="12" t="s">
        <v>35</v>
      </c>
      <c r="R11" s="1400" t="s">
        <v>34</v>
      </c>
      <c r="S11" s="12" t="s">
        <v>35</v>
      </c>
      <c r="T11" s="1400" t="s">
        <v>34</v>
      </c>
      <c r="U11" s="12" t="s">
        <v>35</v>
      </c>
      <c r="V11" s="1400" t="s">
        <v>34</v>
      </c>
      <c r="W11" s="12" t="s">
        <v>35</v>
      </c>
      <c r="X11" s="1400" t="s">
        <v>34</v>
      </c>
      <c r="Y11" s="12" t="s">
        <v>35</v>
      </c>
      <c r="Z11" s="1400" t="s">
        <v>34</v>
      </c>
      <c r="AA11" s="12" t="s">
        <v>35</v>
      </c>
      <c r="AB11" s="1400" t="s">
        <v>34</v>
      </c>
      <c r="AC11" s="12" t="s">
        <v>35</v>
      </c>
      <c r="AD11" s="1400" t="s">
        <v>34</v>
      </c>
      <c r="AE11" s="12" t="s">
        <v>35</v>
      </c>
      <c r="AF11" s="1400" t="s">
        <v>34</v>
      </c>
      <c r="AG11" s="12" t="s">
        <v>35</v>
      </c>
      <c r="AH11" s="1400" t="s">
        <v>34</v>
      </c>
      <c r="AI11" s="12" t="s">
        <v>35</v>
      </c>
      <c r="AJ11" s="1400" t="s">
        <v>34</v>
      </c>
      <c r="AK11" s="12" t="s">
        <v>35</v>
      </c>
      <c r="AL11" s="1400" t="s">
        <v>34</v>
      </c>
      <c r="AM11" s="1478" t="s">
        <v>35</v>
      </c>
      <c r="AN11" s="1909"/>
      <c r="AO11" s="2459"/>
      <c r="AP11" s="2459"/>
      <c r="AQ11" s="1944"/>
      <c r="AR11" s="1944"/>
      <c r="AS11" s="1944"/>
      <c r="AT11" s="2459"/>
      <c r="AU11" s="2519"/>
      <c r="AV11" s="2519"/>
    </row>
    <row r="12" spans="1:48" x14ac:dyDescent="0.35">
      <c r="A12" s="1983" t="s">
        <v>650</v>
      </c>
      <c r="B12" s="1479" t="s">
        <v>76</v>
      </c>
      <c r="C12" s="1480">
        <f t="shared" ref="C12:C26" si="0">SUM(D12+E12)</f>
        <v>0</v>
      </c>
      <c r="D12" s="1481">
        <f t="shared" ref="D12:E26" si="1">SUM(F12+H12+J12+L12+N12+P12+R12+T12+V12+X12+Z12+AB12+AD12+AF12+AH12+AJ12+AL12)</f>
        <v>0</v>
      </c>
      <c r="E12" s="1482">
        <f t="shared" si="1"/>
        <v>0</v>
      </c>
      <c r="F12" s="1359"/>
      <c r="G12" s="1362"/>
      <c r="H12" s="1359"/>
      <c r="I12" s="1362"/>
      <c r="J12" s="1359"/>
      <c r="K12" s="1360"/>
      <c r="L12" s="1359"/>
      <c r="M12" s="1360"/>
      <c r="N12" s="1359"/>
      <c r="O12" s="1360"/>
      <c r="P12" s="1359"/>
      <c r="Q12" s="1360"/>
      <c r="R12" s="1359"/>
      <c r="S12" s="1360"/>
      <c r="T12" s="1359"/>
      <c r="U12" s="1360"/>
      <c r="V12" s="1359"/>
      <c r="W12" s="1360"/>
      <c r="X12" s="1359"/>
      <c r="Y12" s="1360"/>
      <c r="Z12" s="1359"/>
      <c r="AA12" s="1360"/>
      <c r="AB12" s="1359"/>
      <c r="AC12" s="1360"/>
      <c r="AD12" s="1359"/>
      <c r="AE12" s="1360"/>
      <c r="AF12" s="1359"/>
      <c r="AG12" s="1360"/>
      <c r="AH12" s="1359"/>
      <c r="AI12" s="1360"/>
      <c r="AJ12" s="1359"/>
      <c r="AK12" s="1360"/>
      <c r="AL12" s="1483"/>
      <c r="AM12" s="1361"/>
      <c r="AN12" s="1362"/>
      <c r="AO12" s="1362"/>
      <c r="AP12" s="1362"/>
      <c r="AQ12" s="1362"/>
      <c r="AR12" s="1362"/>
      <c r="AS12" s="1362"/>
      <c r="AT12" s="1362"/>
      <c r="AU12" s="1362"/>
      <c r="AV12" s="1362"/>
    </row>
    <row r="13" spans="1:48" x14ac:dyDescent="0.35">
      <c r="A13" s="2409"/>
      <c r="B13" s="994" t="s">
        <v>66</v>
      </c>
      <c r="C13" s="1484">
        <f t="shared" si="0"/>
        <v>0</v>
      </c>
      <c r="D13" s="1485">
        <f t="shared" si="1"/>
        <v>0</v>
      </c>
      <c r="E13" s="1486">
        <f t="shared" si="1"/>
        <v>0</v>
      </c>
      <c r="F13" s="35"/>
      <c r="G13" s="36"/>
      <c r="H13" s="35"/>
      <c r="I13" s="36"/>
      <c r="J13" s="35"/>
      <c r="K13" s="37"/>
      <c r="L13" s="35"/>
      <c r="M13" s="37"/>
      <c r="N13" s="35"/>
      <c r="O13" s="37"/>
      <c r="P13" s="35"/>
      <c r="Q13" s="37"/>
      <c r="R13" s="35"/>
      <c r="S13" s="37"/>
      <c r="T13" s="35"/>
      <c r="U13" s="37"/>
      <c r="V13" s="35"/>
      <c r="W13" s="37"/>
      <c r="X13" s="35"/>
      <c r="Y13" s="37"/>
      <c r="Z13" s="35"/>
      <c r="AA13" s="37"/>
      <c r="AB13" s="35"/>
      <c r="AC13" s="37"/>
      <c r="AD13" s="35"/>
      <c r="AE13" s="37"/>
      <c r="AF13" s="35"/>
      <c r="AG13" s="37"/>
      <c r="AH13" s="35"/>
      <c r="AI13" s="37"/>
      <c r="AJ13" s="35"/>
      <c r="AK13" s="37"/>
      <c r="AL13" s="44"/>
      <c r="AM13" s="1306"/>
      <c r="AN13" s="36"/>
      <c r="AO13" s="36"/>
      <c r="AP13" s="36"/>
      <c r="AQ13" s="36"/>
      <c r="AR13" s="36"/>
      <c r="AS13" s="36"/>
      <c r="AT13" s="36"/>
      <c r="AU13" s="36"/>
      <c r="AV13" s="36"/>
    </row>
    <row r="14" spans="1:48" x14ac:dyDescent="0.35">
      <c r="A14" s="2409"/>
      <c r="B14" s="994" t="s">
        <v>200</v>
      </c>
      <c r="C14" s="1484">
        <f t="shared" si="0"/>
        <v>0</v>
      </c>
      <c r="D14" s="1485">
        <f t="shared" si="1"/>
        <v>0</v>
      </c>
      <c r="E14" s="1486">
        <f t="shared" si="1"/>
        <v>0</v>
      </c>
      <c r="F14" s="35"/>
      <c r="G14" s="36"/>
      <c r="H14" s="35"/>
      <c r="I14" s="36"/>
      <c r="J14" s="35"/>
      <c r="K14" s="37"/>
      <c r="L14" s="35"/>
      <c r="M14" s="37"/>
      <c r="N14" s="35"/>
      <c r="O14" s="37"/>
      <c r="P14" s="35"/>
      <c r="Q14" s="37"/>
      <c r="R14" s="35"/>
      <c r="S14" s="37"/>
      <c r="T14" s="35"/>
      <c r="U14" s="37"/>
      <c r="V14" s="35"/>
      <c r="W14" s="37"/>
      <c r="X14" s="35"/>
      <c r="Y14" s="37"/>
      <c r="Z14" s="35"/>
      <c r="AA14" s="37"/>
      <c r="AB14" s="35"/>
      <c r="AC14" s="37"/>
      <c r="AD14" s="35"/>
      <c r="AE14" s="37"/>
      <c r="AF14" s="35"/>
      <c r="AG14" s="37"/>
      <c r="AH14" s="35"/>
      <c r="AI14" s="37"/>
      <c r="AJ14" s="35"/>
      <c r="AK14" s="37"/>
      <c r="AL14" s="44"/>
      <c r="AM14" s="1306"/>
      <c r="AN14" s="36"/>
      <c r="AO14" s="36"/>
      <c r="AP14" s="36"/>
      <c r="AQ14" s="36"/>
      <c r="AR14" s="36"/>
      <c r="AS14" s="36"/>
      <c r="AT14" s="36"/>
      <c r="AU14" s="36"/>
      <c r="AV14" s="36"/>
    </row>
    <row r="15" spans="1:48" x14ac:dyDescent="0.35">
      <c r="A15" s="2409"/>
      <c r="B15" s="994" t="s">
        <v>651</v>
      </c>
      <c r="C15" s="1484">
        <f t="shared" si="0"/>
        <v>0</v>
      </c>
      <c r="D15" s="1485">
        <f t="shared" si="1"/>
        <v>0</v>
      </c>
      <c r="E15" s="1486">
        <f t="shared" si="1"/>
        <v>0</v>
      </c>
      <c r="F15" s="35"/>
      <c r="G15" s="36"/>
      <c r="H15" s="35"/>
      <c r="I15" s="36"/>
      <c r="J15" s="35"/>
      <c r="K15" s="37"/>
      <c r="L15" s="35"/>
      <c r="M15" s="37"/>
      <c r="N15" s="35"/>
      <c r="O15" s="37"/>
      <c r="P15" s="35"/>
      <c r="Q15" s="37"/>
      <c r="R15" s="35"/>
      <c r="S15" s="37"/>
      <c r="T15" s="35"/>
      <c r="U15" s="37"/>
      <c r="V15" s="35"/>
      <c r="W15" s="37"/>
      <c r="X15" s="35"/>
      <c r="Y15" s="37"/>
      <c r="Z15" s="35"/>
      <c r="AA15" s="37"/>
      <c r="AB15" s="35"/>
      <c r="AC15" s="37"/>
      <c r="AD15" s="35"/>
      <c r="AE15" s="37"/>
      <c r="AF15" s="35"/>
      <c r="AG15" s="37"/>
      <c r="AH15" s="35"/>
      <c r="AI15" s="37"/>
      <c r="AJ15" s="35"/>
      <c r="AK15" s="37"/>
      <c r="AL15" s="44"/>
      <c r="AM15" s="1306"/>
      <c r="AN15" s="36"/>
      <c r="AO15" s="36"/>
      <c r="AP15" s="36"/>
      <c r="AQ15" s="36"/>
      <c r="AR15" s="36"/>
      <c r="AS15" s="36"/>
      <c r="AT15" s="36"/>
      <c r="AU15" s="36"/>
      <c r="AV15" s="36"/>
    </row>
    <row r="16" spans="1:48" x14ac:dyDescent="0.35">
      <c r="A16" s="2409"/>
      <c r="B16" s="994" t="s">
        <v>87</v>
      </c>
      <c r="C16" s="1484">
        <f t="shared" si="0"/>
        <v>0</v>
      </c>
      <c r="D16" s="1485">
        <f t="shared" si="1"/>
        <v>0</v>
      </c>
      <c r="E16" s="1486">
        <f t="shared" si="1"/>
        <v>0</v>
      </c>
      <c r="F16" s="35"/>
      <c r="G16" s="36"/>
      <c r="H16" s="35"/>
      <c r="I16" s="36"/>
      <c r="J16" s="35"/>
      <c r="K16" s="37"/>
      <c r="L16" s="35"/>
      <c r="M16" s="37"/>
      <c r="N16" s="35"/>
      <c r="O16" s="37"/>
      <c r="P16" s="35"/>
      <c r="Q16" s="37"/>
      <c r="R16" s="35"/>
      <c r="S16" s="37"/>
      <c r="T16" s="35"/>
      <c r="U16" s="37"/>
      <c r="V16" s="35"/>
      <c r="W16" s="37"/>
      <c r="X16" s="35"/>
      <c r="Y16" s="37"/>
      <c r="Z16" s="35"/>
      <c r="AA16" s="37"/>
      <c r="AB16" s="35"/>
      <c r="AC16" s="37"/>
      <c r="AD16" s="35"/>
      <c r="AE16" s="37"/>
      <c r="AF16" s="35"/>
      <c r="AG16" s="37"/>
      <c r="AH16" s="35"/>
      <c r="AI16" s="37"/>
      <c r="AJ16" s="35"/>
      <c r="AK16" s="37"/>
      <c r="AL16" s="44"/>
      <c r="AM16" s="1306"/>
      <c r="AN16" s="36"/>
      <c r="AO16" s="36"/>
      <c r="AP16" s="36"/>
      <c r="AQ16" s="36"/>
      <c r="AR16" s="36"/>
      <c r="AS16" s="36"/>
      <c r="AT16" s="36"/>
      <c r="AU16" s="36"/>
      <c r="AV16" s="36"/>
    </row>
    <row r="17" spans="1:48" ht="36.75" customHeight="1" x14ac:dyDescent="0.35">
      <c r="A17" s="2409"/>
      <c r="B17" s="994" t="s">
        <v>652</v>
      </c>
      <c r="C17" s="1484">
        <f t="shared" si="0"/>
        <v>0</v>
      </c>
      <c r="D17" s="1485">
        <f t="shared" si="1"/>
        <v>0</v>
      </c>
      <c r="E17" s="1486">
        <f t="shared" si="1"/>
        <v>0</v>
      </c>
      <c r="F17" s="35"/>
      <c r="G17" s="36"/>
      <c r="H17" s="35"/>
      <c r="I17" s="36"/>
      <c r="J17" s="35"/>
      <c r="K17" s="37"/>
      <c r="L17" s="35"/>
      <c r="M17" s="37"/>
      <c r="N17" s="35"/>
      <c r="O17" s="37"/>
      <c r="P17" s="35"/>
      <c r="Q17" s="37"/>
      <c r="R17" s="35"/>
      <c r="S17" s="37"/>
      <c r="T17" s="35"/>
      <c r="U17" s="37"/>
      <c r="V17" s="35"/>
      <c r="W17" s="37"/>
      <c r="X17" s="35"/>
      <c r="Y17" s="37"/>
      <c r="Z17" s="35"/>
      <c r="AA17" s="37"/>
      <c r="AB17" s="35"/>
      <c r="AC17" s="37"/>
      <c r="AD17" s="35"/>
      <c r="AE17" s="37"/>
      <c r="AF17" s="35"/>
      <c r="AG17" s="37"/>
      <c r="AH17" s="35"/>
      <c r="AI17" s="37"/>
      <c r="AJ17" s="35"/>
      <c r="AK17" s="37"/>
      <c r="AL17" s="44"/>
      <c r="AM17" s="1306"/>
      <c r="AN17" s="36"/>
      <c r="AO17" s="36"/>
      <c r="AP17" s="36"/>
      <c r="AQ17" s="36"/>
      <c r="AR17" s="36"/>
      <c r="AS17" s="36"/>
      <c r="AT17" s="36"/>
      <c r="AU17" s="36"/>
      <c r="AV17" s="36"/>
    </row>
    <row r="18" spans="1:48" x14ac:dyDescent="0.35">
      <c r="A18" s="2409"/>
      <c r="B18" s="994" t="s">
        <v>68</v>
      </c>
      <c r="C18" s="1487">
        <f t="shared" si="0"/>
        <v>0</v>
      </c>
      <c r="D18" s="1488">
        <f t="shared" si="1"/>
        <v>0</v>
      </c>
      <c r="E18" s="1489">
        <f t="shared" si="1"/>
        <v>0</v>
      </c>
      <c r="F18" s="67"/>
      <c r="G18" s="70"/>
      <c r="H18" s="67"/>
      <c r="I18" s="70"/>
      <c r="J18" s="67"/>
      <c r="K18" s="61"/>
      <c r="L18" s="67"/>
      <c r="M18" s="61"/>
      <c r="N18" s="67"/>
      <c r="O18" s="61"/>
      <c r="P18" s="67"/>
      <c r="Q18" s="61"/>
      <c r="R18" s="67"/>
      <c r="S18" s="61"/>
      <c r="T18" s="67"/>
      <c r="U18" s="61"/>
      <c r="V18" s="67"/>
      <c r="W18" s="61"/>
      <c r="X18" s="67"/>
      <c r="Y18" s="61"/>
      <c r="Z18" s="67"/>
      <c r="AA18" s="61"/>
      <c r="AB18" s="67"/>
      <c r="AC18" s="61"/>
      <c r="AD18" s="67"/>
      <c r="AE18" s="61"/>
      <c r="AF18" s="67"/>
      <c r="AG18" s="61"/>
      <c r="AH18" s="67"/>
      <c r="AI18" s="61"/>
      <c r="AJ18" s="67"/>
      <c r="AK18" s="61"/>
      <c r="AL18" s="71"/>
      <c r="AM18" s="1490"/>
      <c r="AN18" s="70"/>
      <c r="AO18" s="70"/>
      <c r="AP18" s="70"/>
      <c r="AQ18" s="70"/>
      <c r="AR18" s="70"/>
      <c r="AS18" s="70"/>
      <c r="AT18" s="70"/>
      <c r="AU18" s="70"/>
      <c r="AV18" s="70"/>
    </row>
    <row r="19" spans="1:48" ht="27" customHeight="1" x14ac:dyDescent="0.35">
      <c r="A19" s="2409"/>
      <c r="B19" s="994" t="s">
        <v>653</v>
      </c>
      <c r="C19" s="1487">
        <f t="shared" si="0"/>
        <v>0</v>
      </c>
      <c r="D19" s="1488">
        <f t="shared" si="1"/>
        <v>0</v>
      </c>
      <c r="E19" s="1489">
        <f t="shared" si="1"/>
        <v>0</v>
      </c>
      <c r="F19" s="67"/>
      <c r="G19" s="70"/>
      <c r="H19" s="67"/>
      <c r="I19" s="70"/>
      <c r="J19" s="67"/>
      <c r="K19" s="61"/>
      <c r="L19" s="67"/>
      <c r="M19" s="61"/>
      <c r="N19" s="67"/>
      <c r="O19" s="61"/>
      <c r="P19" s="67"/>
      <c r="Q19" s="61"/>
      <c r="R19" s="67"/>
      <c r="S19" s="61"/>
      <c r="T19" s="67"/>
      <c r="U19" s="61"/>
      <c r="V19" s="67"/>
      <c r="W19" s="61"/>
      <c r="X19" s="67"/>
      <c r="Y19" s="61"/>
      <c r="Z19" s="67"/>
      <c r="AA19" s="61"/>
      <c r="AB19" s="67"/>
      <c r="AC19" s="61"/>
      <c r="AD19" s="67"/>
      <c r="AE19" s="61"/>
      <c r="AF19" s="67"/>
      <c r="AG19" s="61"/>
      <c r="AH19" s="67"/>
      <c r="AI19" s="61"/>
      <c r="AJ19" s="67"/>
      <c r="AK19" s="61"/>
      <c r="AL19" s="71"/>
      <c r="AM19" s="1490"/>
      <c r="AN19" s="70"/>
      <c r="AO19" s="70"/>
      <c r="AP19" s="70"/>
      <c r="AQ19" s="70"/>
      <c r="AR19" s="70"/>
      <c r="AS19" s="70"/>
      <c r="AT19" s="70"/>
      <c r="AU19" s="70"/>
      <c r="AV19" s="70"/>
    </row>
    <row r="20" spans="1:48" x14ac:dyDescent="0.35">
      <c r="A20" s="2409"/>
      <c r="B20" s="994" t="s">
        <v>91</v>
      </c>
      <c r="C20" s="1487">
        <f t="shared" si="0"/>
        <v>0</v>
      </c>
      <c r="D20" s="1488">
        <f t="shared" si="1"/>
        <v>0</v>
      </c>
      <c r="E20" s="1489">
        <f t="shared" si="1"/>
        <v>0</v>
      </c>
      <c r="F20" s="67"/>
      <c r="G20" s="70"/>
      <c r="H20" s="67"/>
      <c r="I20" s="70"/>
      <c r="J20" s="67"/>
      <c r="K20" s="61"/>
      <c r="L20" s="67"/>
      <c r="M20" s="61"/>
      <c r="N20" s="67"/>
      <c r="O20" s="61"/>
      <c r="P20" s="67"/>
      <c r="Q20" s="61"/>
      <c r="R20" s="67"/>
      <c r="S20" s="61"/>
      <c r="T20" s="67"/>
      <c r="U20" s="61"/>
      <c r="V20" s="67"/>
      <c r="W20" s="61"/>
      <c r="X20" s="67"/>
      <c r="Y20" s="61"/>
      <c r="Z20" s="67"/>
      <c r="AA20" s="61"/>
      <c r="AB20" s="67"/>
      <c r="AC20" s="61"/>
      <c r="AD20" s="67"/>
      <c r="AE20" s="61"/>
      <c r="AF20" s="67"/>
      <c r="AG20" s="61"/>
      <c r="AH20" s="67"/>
      <c r="AI20" s="61"/>
      <c r="AJ20" s="67"/>
      <c r="AK20" s="61"/>
      <c r="AL20" s="71"/>
      <c r="AM20" s="1490"/>
      <c r="AN20" s="70"/>
      <c r="AO20" s="70"/>
      <c r="AP20" s="70"/>
      <c r="AQ20" s="70"/>
      <c r="AR20" s="70"/>
      <c r="AS20" s="70"/>
      <c r="AT20" s="70"/>
      <c r="AU20" s="70"/>
      <c r="AV20" s="70"/>
    </row>
    <row r="21" spans="1:48" ht="20" x14ac:dyDescent="0.35">
      <c r="A21" s="2409"/>
      <c r="B21" s="994" t="s">
        <v>654</v>
      </c>
      <c r="C21" s="1487">
        <f t="shared" si="0"/>
        <v>0</v>
      </c>
      <c r="D21" s="1491">
        <f t="shared" si="1"/>
        <v>0</v>
      </c>
      <c r="E21" s="1489">
        <f t="shared" si="1"/>
        <v>0</v>
      </c>
      <c r="F21" s="67"/>
      <c r="G21" s="70"/>
      <c r="H21" s="67"/>
      <c r="I21" s="70"/>
      <c r="J21" s="67"/>
      <c r="K21" s="61"/>
      <c r="L21" s="67"/>
      <c r="M21" s="61"/>
      <c r="N21" s="67"/>
      <c r="O21" s="61"/>
      <c r="P21" s="67"/>
      <c r="Q21" s="61"/>
      <c r="R21" s="67"/>
      <c r="S21" s="61"/>
      <c r="T21" s="67"/>
      <c r="U21" s="61"/>
      <c r="V21" s="67"/>
      <c r="W21" s="61"/>
      <c r="X21" s="67"/>
      <c r="Y21" s="61"/>
      <c r="Z21" s="67"/>
      <c r="AA21" s="61"/>
      <c r="AB21" s="67"/>
      <c r="AC21" s="61"/>
      <c r="AD21" s="67"/>
      <c r="AE21" s="61"/>
      <c r="AF21" s="67"/>
      <c r="AG21" s="61"/>
      <c r="AH21" s="67"/>
      <c r="AI21" s="61"/>
      <c r="AJ21" s="67"/>
      <c r="AK21" s="61"/>
      <c r="AL21" s="71"/>
      <c r="AM21" s="1490"/>
      <c r="AN21" s="70"/>
      <c r="AO21" s="70"/>
      <c r="AP21" s="70"/>
      <c r="AQ21" s="70"/>
      <c r="AR21" s="70"/>
      <c r="AS21" s="70"/>
      <c r="AT21" s="70"/>
      <c r="AU21" s="70"/>
      <c r="AV21" s="70"/>
    </row>
    <row r="22" spans="1:48" x14ac:dyDescent="0.35">
      <c r="A22" s="2503"/>
      <c r="B22" s="1492" t="s">
        <v>36</v>
      </c>
      <c r="C22" s="1493">
        <f t="shared" si="0"/>
        <v>0</v>
      </c>
      <c r="D22" s="1494">
        <f t="shared" si="1"/>
        <v>0</v>
      </c>
      <c r="E22" s="1495">
        <f t="shared" si="1"/>
        <v>0</v>
      </c>
      <c r="F22" s="1496">
        <f t="shared" ref="F22:AT22" si="2">SUM(F12:F21)</f>
        <v>0</v>
      </c>
      <c r="G22" s="1497">
        <f t="shared" si="2"/>
        <v>0</v>
      </c>
      <c r="H22" s="1496">
        <f t="shared" si="2"/>
        <v>0</v>
      </c>
      <c r="I22" s="1497">
        <f t="shared" si="2"/>
        <v>0</v>
      </c>
      <c r="J22" s="1496">
        <f t="shared" si="2"/>
        <v>0</v>
      </c>
      <c r="K22" s="1498">
        <f t="shared" si="2"/>
        <v>0</v>
      </c>
      <c r="L22" s="1496">
        <f t="shared" si="2"/>
        <v>0</v>
      </c>
      <c r="M22" s="1498">
        <f t="shared" si="2"/>
        <v>0</v>
      </c>
      <c r="N22" s="1496">
        <f t="shared" si="2"/>
        <v>0</v>
      </c>
      <c r="O22" s="1498">
        <f t="shared" si="2"/>
        <v>0</v>
      </c>
      <c r="P22" s="1496">
        <f t="shared" si="2"/>
        <v>0</v>
      </c>
      <c r="Q22" s="1498">
        <f t="shared" si="2"/>
        <v>0</v>
      </c>
      <c r="R22" s="1496">
        <f t="shared" si="2"/>
        <v>0</v>
      </c>
      <c r="S22" s="1498">
        <f t="shared" si="2"/>
        <v>0</v>
      </c>
      <c r="T22" s="1496">
        <f t="shared" si="2"/>
        <v>0</v>
      </c>
      <c r="U22" s="1498">
        <f t="shared" si="2"/>
        <v>0</v>
      </c>
      <c r="V22" s="1496">
        <f t="shared" si="2"/>
        <v>0</v>
      </c>
      <c r="W22" s="1498">
        <f t="shared" si="2"/>
        <v>0</v>
      </c>
      <c r="X22" s="1496">
        <f t="shared" si="2"/>
        <v>0</v>
      </c>
      <c r="Y22" s="1498">
        <f t="shared" si="2"/>
        <v>0</v>
      </c>
      <c r="Z22" s="1496">
        <f t="shared" si="2"/>
        <v>0</v>
      </c>
      <c r="AA22" s="1498">
        <f t="shared" si="2"/>
        <v>0</v>
      </c>
      <c r="AB22" s="1496">
        <f t="shared" si="2"/>
        <v>0</v>
      </c>
      <c r="AC22" s="1498">
        <f t="shared" si="2"/>
        <v>0</v>
      </c>
      <c r="AD22" s="1496">
        <f t="shared" si="2"/>
        <v>0</v>
      </c>
      <c r="AE22" s="1498">
        <f t="shared" si="2"/>
        <v>0</v>
      </c>
      <c r="AF22" s="1496">
        <f t="shared" si="2"/>
        <v>0</v>
      </c>
      <c r="AG22" s="1498">
        <f t="shared" si="2"/>
        <v>0</v>
      </c>
      <c r="AH22" s="1496">
        <f t="shared" si="2"/>
        <v>0</v>
      </c>
      <c r="AI22" s="1498">
        <f t="shared" si="2"/>
        <v>0</v>
      </c>
      <c r="AJ22" s="1496">
        <f t="shared" si="2"/>
        <v>0</v>
      </c>
      <c r="AK22" s="1498">
        <f t="shared" si="2"/>
        <v>0</v>
      </c>
      <c r="AL22" s="1499">
        <f t="shared" si="2"/>
        <v>0</v>
      </c>
      <c r="AM22" s="1411">
        <f t="shared" si="2"/>
        <v>0</v>
      </c>
      <c r="AN22" s="1497">
        <f t="shared" si="2"/>
        <v>0</v>
      </c>
      <c r="AO22" s="1497">
        <f t="shared" si="2"/>
        <v>0</v>
      </c>
      <c r="AP22" s="1497">
        <f t="shared" si="2"/>
        <v>0</v>
      </c>
      <c r="AQ22" s="1497">
        <f t="shared" si="2"/>
        <v>0</v>
      </c>
      <c r="AR22" s="1497">
        <f t="shared" si="2"/>
        <v>0</v>
      </c>
      <c r="AS22" s="1497">
        <f t="shared" si="2"/>
        <v>0</v>
      </c>
      <c r="AT22" s="1497">
        <f t="shared" si="2"/>
        <v>0</v>
      </c>
      <c r="AU22" s="1497">
        <f>SUM(AU12:AU21)</f>
        <v>0</v>
      </c>
      <c r="AV22" s="1497">
        <f>SUM(AV12:AV21)</f>
        <v>0</v>
      </c>
    </row>
    <row r="23" spans="1:48" ht="15" customHeight="1" x14ac:dyDescent="0.35">
      <c r="A23" s="2517" t="s">
        <v>655</v>
      </c>
      <c r="B23" s="2518"/>
      <c r="C23" s="1500">
        <f t="shared" si="0"/>
        <v>0</v>
      </c>
      <c r="D23" s="1501">
        <f t="shared" si="1"/>
        <v>0</v>
      </c>
      <c r="E23" s="1495">
        <f t="shared" si="1"/>
        <v>0</v>
      </c>
      <c r="F23" s="1502"/>
      <c r="G23" s="1503"/>
      <c r="H23" s="1502"/>
      <c r="I23" s="1503"/>
      <c r="J23" s="1502"/>
      <c r="K23" s="1504"/>
      <c r="L23" s="1502"/>
      <c r="M23" s="1504"/>
      <c r="N23" s="1502"/>
      <c r="O23" s="1504"/>
      <c r="P23" s="1502"/>
      <c r="Q23" s="1504"/>
      <c r="R23" s="1502"/>
      <c r="S23" s="1504"/>
      <c r="T23" s="1502"/>
      <c r="U23" s="1504"/>
      <c r="V23" s="1502"/>
      <c r="W23" s="1504"/>
      <c r="X23" s="1502"/>
      <c r="Y23" s="1504"/>
      <c r="Z23" s="1502"/>
      <c r="AA23" s="1504"/>
      <c r="AB23" s="1502"/>
      <c r="AC23" s="1504"/>
      <c r="AD23" s="1502"/>
      <c r="AE23" s="1504"/>
      <c r="AF23" s="1502"/>
      <c r="AG23" s="1504"/>
      <c r="AH23" s="1502"/>
      <c r="AI23" s="1504"/>
      <c r="AJ23" s="1502"/>
      <c r="AK23" s="1504"/>
      <c r="AL23" s="1505"/>
      <c r="AM23" s="1506"/>
      <c r="AN23" s="1503"/>
      <c r="AO23" s="1503"/>
      <c r="AP23" s="1503"/>
      <c r="AQ23" s="1503"/>
      <c r="AR23" s="1503"/>
      <c r="AS23" s="1503"/>
      <c r="AT23" s="1503"/>
      <c r="AU23" s="1503"/>
      <c r="AV23" s="1503"/>
    </row>
    <row r="24" spans="1:48" x14ac:dyDescent="0.35">
      <c r="A24" s="1417" t="s">
        <v>656</v>
      </c>
      <c r="B24" s="1507" t="s">
        <v>66</v>
      </c>
      <c r="C24" s="1508">
        <f t="shared" si="0"/>
        <v>0</v>
      </c>
      <c r="D24" s="1509">
        <f t="shared" si="1"/>
        <v>0</v>
      </c>
      <c r="E24" s="1510">
        <f t="shared" si="1"/>
        <v>0</v>
      </c>
      <c r="F24" s="1511"/>
      <c r="G24" s="1512"/>
      <c r="H24" s="1511"/>
      <c r="I24" s="1512"/>
      <c r="J24" s="1511"/>
      <c r="K24" s="1513"/>
      <c r="L24" s="1511"/>
      <c r="M24" s="1513"/>
      <c r="N24" s="1511"/>
      <c r="O24" s="1513"/>
      <c r="P24" s="1511"/>
      <c r="Q24" s="1513"/>
      <c r="R24" s="1511"/>
      <c r="S24" s="1513"/>
      <c r="T24" s="1511"/>
      <c r="U24" s="1513"/>
      <c r="V24" s="1511"/>
      <c r="W24" s="1513"/>
      <c r="X24" s="1511"/>
      <c r="Y24" s="1513"/>
      <c r="Z24" s="1511"/>
      <c r="AA24" s="1513"/>
      <c r="AB24" s="1511"/>
      <c r="AC24" s="1513"/>
      <c r="AD24" s="1511"/>
      <c r="AE24" s="1513"/>
      <c r="AF24" s="1511"/>
      <c r="AG24" s="1513"/>
      <c r="AH24" s="1511"/>
      <c r="AI24" s="1513"/>
      <c r="AJ24" s="1511"/>
      <c r="AK24" s="1513"/>
      <c r="AL24" s="1514"/>
      <c r="AM24" s="1515"/>
      <c r="AN24" s="1512"/>
      <c r="AO24" s="1512"/>
      <c r="AP24" s="1512"/>
      <c r="AQ24" s="1512"/>
      <c r="AR24" s="1512"/>
      <c r="AS24" s="1512"/>
      <c r="AT24" s="1512"/>
      <c r="AU24" s="1512"/>
      <c r="AV24" s="1512"/>
    </row>
    <row r="25" spans="1:48" x14ac:dyDescent="0.35">
      <c r="A25" s="1983" t="s">
        <v>657</v>
      </c>
      <c r="B25" s="1516" t="s">
        <v>66</v>
      </c>
      <c r="C25" s="1480">
        <f t="shared" si="0"/>
        <v>0</v>
      </c>
      <c r="D25" s="1481">
        <f t="shared" si="1"/>
        <v>0</v>
      </c>
      <c r="E25" s="1482">
        <f t="shared" si="1"/>
        <v>0</v>
      </c>
      <c r="F25" s="1359"/>
      <c r="G25" s="1362"/>
      <c r="H25" s="1359"/>
      <c r="I25" s="1362"/>
      <c r="J25" s="1359"/>
      <c r="K25" s="1360"/>
      <c r="L25" s="1359"/>
      <c r="M25" s="1360"/>
      <c r="N25" s="1359"/>
      <c r="O25" s="1360"/>
      <c r="P25" s="1359"/>
      <c r="Q25" s="1360"/>
      <c r="R25" s="1359"/>
      <c r="S25" s="1360"/>
      <c r="T25" s="1359"/>
      <c r="U25" s="1360"/>
      <c r="V25" s="1359"/>
      <c r="W25" s="1360"/>
      <c r="X25" s="1359"/>
      <c r="Y25" s="1360"/>
      <c r="Z25" s="1359"/>
      <c r="AA25" s="1360"/>
      <c r="AB25" s="1359"/>
      <c r="AC25" s="1360"/>
      <c r="AD25" s="1359"/>
      <c r="AE25" s="1360"/>
      <c r="AF25" s="1359"/>
      <c r="AG25" s="1360"/>
      <c r="AH25" s="1359"/>
      <c r="AI25" s="1360"/>
      <c r="AJ25" s="1359"/>
      <c r="AK25" s="1360"/>
      <c r="AL25" s="1483"/>
      <c r="AM25" s="1361"/>
      <c r="AN25" s="1362"/>
      <c r="AO25" s="1362"/>
      <c r="AP25" s="1362"/>
      <c r="AQ25" s="1362"/>
      <c r="AR25" s="1362"/>
      <c r="AS25" s="1362"/>
      <c r="AT25" s="1362"/>
      <c r="AU25" s="1362"/>
      <c r="AV25" s="1362"/>
    </row>
    <row r="26" spans="1:48" x14ac:dyDescent="0.35">
      <c r="A26" s="2503"/>
      <c r="B26" s="1517" t="s">
        <v>658</v>
      </c>
      <c r="C26" s="1518">
        <f t="shared" si="0"/>
        <v>0</v>
      </c>
      <c r="D26" s="1519">
        <f t="shared" si="1"/>
        <v>0</v>
      </c>
      <c r="E26" s="1520">
        <f t="shared" si="1"/>
        <v>0</v>
      </c>
      <c r="F26" s="84"/>
      <c r="G26" s="1471"/>
      <c r="H26" s="84"/>
      <c r="I26" s="83"/>
      <c r="J26" s="84"/>
      <c r="K26" s="83"/>
      <c r="L26" s="84"/>
      <c r="M26" s="83"/>
      <c r="N26" s="84"/>
      <c r="O26" s="85"/>
      <c r="P26" s="84"/>
      <c r="Q26" s="1471"/>
      <c r="R26" s="1521"/>
      <c r="S26" s="83"/>
      <c r="T26" s="84"/>
      <c r="U26" s="83"/>
      <c r="V26" s="84"/>
      <c r="W26" s="83"/>
      <c r="X26" s="84"/>
      <c r="Y26" s="1471"/>
      <c r="Z26" s="84"/>
      <c r="AA26" s="1471"/>
      <c r="AB26" s="84"/>
      <c r="AC26" s="83"/>
      <c r="AD26" s="84"/>
      <c r="AE26" s="1471"/>
      <c r="AF26" s="84"/>
      <c r="AG26" s="1471"/>
      <c r="AH26" s="84"/>
      <c r="AI26" s="83"/>
      <c r="AJ26" s="84"/>
      <c r="AK26" s="83"/>
      <c r="AL26" s="87"/>
      <c r="AM26" s="1351"/>
      <c r="AN26" s="85"/>
      <c r="AO26" s="85"/>
      <c r="AP26" s="85"/>
      <c r="AQ26" s="85"/>
      <c r="AR26" s="85"/>
      <c r="AS26" s="85"/>
      <c r="AT26" s="85"/>
      <c r="AU26" s="85"/>
      <c r="AV26" s="85"/>
    </row>
    <row r="27" spans="1:48" ht="15.5" x14ac:dyDescent="0.35">
      <c r="A27" s="140" t="s">
        <v>659</v>
      </c>
      <c r="B27" s="1213"/>
      <c r="C27" s="1522"/>
      <c r="D27" s="1213"/>
      <c r="E27" s="1213"/>
      <c r="F27" s="1213"/>
      <c r="G27" s="1213"/>
      <c r="H27" s="1213"/>
      <c r="I27" s="1213"/>
      <c r="J27" s="1213"/>
      <c r="K27" s="1213"/>
      <c r="L27" s="1213"/>
      <c r="M27" s="570"/>
      <c r="N27" s="570"/>
      <c r="O27" s="220"/>
      <c r="P27" s="220"/>
      <c r="Q27" s="220"/>
      <c r="R27" s="220"/>
      <c r="S27" s="220"/>
      <c r="T27" s="220"/>
      <c r="U27" s="220"/>
      <c r="V27" s="1477"/>
      <c r="W27" s="220"/>
      <c r="X27" s="220"/>
      <c r="Y27" s="220"/>
      <c r="Z27" s="220"/>
      <c r="AA27" s="220"/>
      <c r="AB27" s="220"/>
      <c r="AC27" s="220"/>
      <c r="AD27" s="220"/>
      <c r="AE27" s="220"/>
      <c r="AF27" s="220"/>
      <c r="AG27" s="220"/>
      <c r="AH27" s="220"/>
      <c r="AI27" s="220"/>
      <c r="AJ27" s="220"/>
      <c r="AK27" s="220"/>
      <c r="AL27" s="220"/>
      <c r="AM27" s="220"/>
      <c r="AN27" s="220"/>
      <c r="AO27" s="220"/>
      <c r="AP27" s="209"/>
      <c r="AQ27" s="209"/>
      <c r="AR27" s="204"/>
      <c r="AS27" s="204"/>
      <c r="AT27" s="204"/>
      <c r="AU27" s="204"/>
      <c r="AV27" s="204"/>
    </row>
    <row r="28" spans="1:48" ht="33.75" customHeight="1" x14ac:dyDescent="0.35">
      <c r="A28" s="1983" t="s">
        <v>497</v>
      </c>
      <c r="B28" s="1983" t="s">
        <v>660</v>
      </c>
      <c r="C28" s="1945" t="s">
        <v>661</v>
      </c>
      <c r="D28" s="1911"/>
      <c r="E28" s="1945" t="s">
        <v>662</v>
      </c>
      <c r="F28" s="1926"/>
      <c r="G28" s="1911"/>
      <c r="H28" s="1945" t="s">
        <v>633</v>
      </c>
      <c r="I28" s="1911"/>
      <c r="J28" s="1945" t="s">
        <v>634</v>
      </c>
      <c r="K28" s="1911"/>
      <c r="L28" s="1945" t="s">
        <v>635</v>
      </c>
      <c r="M28" s="1911"/>
      <c r="N28" s="1945" t="s">
        <v>636</v>
      </c>
      <c r="O28" s="1911"/>
      <c r="P28" s="1945" t="s">
        <v>637</v>
      </c>
      <c r="Q28" s="1911"/>
      <c r="R28" s="2479" t="s">
        <v>638</v>
      </c>
      <c r="S28" s="1901"/>
      <c r="T28" s="1902" t="s">
        <v>639</v>
      </c>
      <c r="U28" s="1902"/>
      <c r="V28" s="2479" t="s">
        <v>640</v>
      </c>
      <c r="W28" s="1901"/>
      <c r="X28" s="2479" t="s">
        <v>641</v>
      </c>
      <c r="Y28" s="1901"/>
      <c r="Z28" s="2479" t="s">
        <v>642</v>
      </c>
      <c r="AA28" s="1901"/>
      <c r="AB28" s="2479" t="s">
        <v>643</v>
      </c>
      <c r="AC28" s="1901"/>
      <c r="AD28" s="2479" t="s">
        <v>644</v>
      </c>
      <c r="AE28" s="1901"/>
      <c r="AF28" s="2479" t="s">
        <v>645</v>
      </c>
      <c r="AG28" s="1901"/>
      <c r="AH28" s="2479" t="s">
        <v>646</v>
      </c>
      <c r="AI28" s="1901"/>
      <c r="AJ28" s="2479" t="s">
        <v>647</v>
      </c>
      <c r="AK28" s="1901"/>
      <c r="AL28" s="2479" t="s">
        <v>648</v>
      </c>
      <c r="AM28" s="1901"/>
      <c r="AN28" s="2515" t="s">
        <v>649</v>
      </c>
      <c r="AO28" s="2516"/>
      <c r="AP28" s="1907" t="s">
        <v>10</v>
      </c>
      <c r="AQ28" s="1912" t="s">
        <v>11</v>
      </c>
      <c r="AR28" s="1912" t="s">
        <v>478</v>
      </c>
      <c r="AS28" s="1912" t="s">
        <v>13</v>
      </c>
      <c r="AT28" s="2513" t="s">
        <v>663</v>
      </c>
      <c r="AU28" s="2513" t="s">
        <v>664</v>
      </c>
      <c r="AV28" s="204"/>
    </row>
    <row r="29" spans="1:48" ht="50" x14ac:dyDescent="0.35">
      <c r="A29" s="2503"/>
      <c r="B29" s="2503"/>
      <c r="C29" s="1523" t="s">
        <v>665</v>
      </c>
      <c r="D29" s="1523" t="s">
        <v>666</v>
      </c>
      <c r="E29" s="1400" t="s">
        <v>33</v>
      </c>
      <c r="F29" s="1524" t="s">
        <v>34</v>
      </c>
      <c r="G29" s="905" t="s">
        <v>35</v>
      </c>
      <c r="H29" s="1400" t="s">
        <v>34</v>
      </c>
      <c r="I29" s="905" t="s">
        <v>35</v>
      </c>
      <c r="J29" s="1400" t="s">
        <v>34</v>
      </c>
      <c r="K29" s="905" t="s">
        <v>35</v>
      </c>
      <c r="L29" s="1400" t="s">
        <v>34</v>
      </c>
      <c r="M29" s="905" t="s">
        <v>35</v>
      </c>
      <c r="N29" s="1400" t="s">
        <v>34</v>
      </c>
      <c r="O29" s="905" t="s">
        <v>35</v>
      </c>
      <c r="P29" s="1400" t="s">
        <v>34</v>
      </c>
      <c r="Q29" s="905" t="s">
        <v>35</v>
      </c>
      <c r="R29" s="1400" t="s">
        <v>34</v>
      </c>
      <c r="S29" s="905" t="s">
        <v>35</v>
      </c>
      <c r="T29" s="1400" t="s">
        <v>34</v>
      </c>
      <c r="U29" s="1136" t="s">
        <v>35</v>
      </c>
      <c r="V29" s="1400" t="s">
        <v>34</v>
      </c>
      <c r="W29" s="905" t="s">
        <v>35</v>
      </c>
      <c r="X29" s="1400" t="s">
        <v>34</v>
      </c>
      <c r="Y29" s="905" t="s">
        <v>35</v>
      </c>
      <c r="Z29" s="1400" t="s">
        <v>34</v>
      </c>
      <c r="AA29" s="905" t="s">
        <v>35</v>
      </c>
      <c r="AB29" s="1400" t="s">
        <v>34</v>
      </c>
      <c r="AC29" s="905" t="s">
        <v>35</v>
      </c>
      <c r="AD29" s="1400" t="s">
        <v>34</v>
      </c>
      <c r="AE29" s="905" t="s">
        <v>35</v>
      </c>
      <c r="AF29" s="1400" t="s">
        <v>34</v>
      </c>
      <c r="AG29" s="905" t="s">
        <v>35</v>
      </c>
      <c r="AH29" s="1400" t="s">
        <v>34</v>
      </c>
      <c r="AI29" s="905" t="s">
        <v>35</v>
      </c>
      <c r="AJ29" s="1400" t="s">
        <v>34</v>
      </c>
      <c r="AK29" s="905" t="s">
        <v>35</v>
      </c>
      <c r="AL29" s="1400" t="s">
        <v>34</v>
      </c>
      <c r="AM29" s="905" t="s">
        <v>35</v>
      </c>
      <c r="AN29" s="1525" t="s">
        <v>34</v>
      </c>
      <c r="AO29" s="1526" t="s">
        <v>35</v>
      </c>
      <c r="AP29" s="1914"/>
      <c r="AQ29" s="1909"/>
      <c r="AR29" s="1909"/>
      <c r="AS29" s="1909"/>
      <c r="AT29" s="2514"/>
      <c r="AU29" s="2514"/>
      <c r="AV29" s="1527"/>
    </row>
    <row r="30" spans="1:48" ht="20" x14ac:dyDescent="0.35">
      <c r="A30" s="1528" t="s">
        <v>667</v>
      </c>
      <c r="B30" s="1529">
        <f>SUM(C30:D30)</f>
        <v>0</v>
      </c>
      <c r="C30" s="1530"/>
      <c r="D30" s="1531"/>
      <c r="E30" s="1532">
        <f>SUM(F30+G30)</f>
        <v>0</v>
      </c>
      <c r="F30" s="1533">
        <f>SUM(H30+J30+L30+N30+P30+R30+T30+V30+X30+Z30+AB30+AD30+AF30+AH30+AJ30+AL30+AN30)</f>
        <v>0</v>
      </c>
      <c r="G30" s="1534">
        <f>SUM(I30+K30+M30+O30+Q30+S30+U30+W30+Y30+AA30+AC30+AE30+AG30+AI30+AK30+AM30+AO30)</f>
        <v>0</v>
      </c>
      <c r="H30" s="1535"/>
      <c r="I30" s="1530"/>
      <c r="J30" s="1535"/>
      <c r="K30" s="1536"/>
      <c r="L30" s="1535"/>
      <c r="M30" s="1536"/>
      <c r="N30" s="1535"/>
      <c r="O30" s="1536"/>
      <c r="P30" s="1535"/>
      <c r="Q30" s="1530"/>
      <c r="R30" s="1535"/>
      <c r="S30" s="1530"/>
      <c r="T30" s="1537"/>
      <c r="U30" s="1536"/>
      <c r="V30" s="1535"/>
      <c r="W30" s="1536"/>
      <c r="X30" s="1535"/>
      <c r="Y30" s="1536"/>
      <c r="Z30" s="1535"/>
      <c r="AA30" s="1530"/>
      <c r="AB30" s="1535"/>
      <c r="AC30" s="1530"/>
      <c r="AD30" s="1535"/>
      <c r="AE30" s="1536"/>
      <c r="AF30" s="1535"/>
      <c r="AG30" s="1530"/>
      <c r="AH30" s="1535"/>
      <c r="AI30" s="1530"/>
      <c r="AJ30" s="1535"/>
      <c r="AK30" s="1536"/>
      <c r="AL30" s="1535"/>
      <c r="AM30" s="1536"/>
      <c r="AN30" s="1538"/>
      <c r="AO30" s="1539"/>
      <c r="AP30" s="1531"/>
      <c r="AQ30" s="1530"/>
      <c r="AR30" s="1530"/>
      <c r="AS30" s="1530"/>
      <c r="AT30" s="1530"/>
      <c r="AU30" s="1530"/>
      <c r="AV30" s="1540"/>
    </row>
    <row r="31" spans="1:48" ht="20" x14ac:dyDescent="0.35">
      <c r="A31" s="1541" t="s">
        <v>668</v>
      </c>
      <c r="B31" s="1542">
        <f>SUM(C31:D31)</f>
        <v>0</v>
      </c>
      <c r="C31" s="85"/>
      <c r="D31" s="195"/>
      <c r="E31" s="1543">
        <f>SUM(F31+G31)</f>
        <v>0</v>
      </c>
      <c r="F31" s="1544">
        <f>SUM(H31+J31+L31+N31+P31+R31+T31+V31+X31+Z31+AB31+AD31+AF31+AH31+AJ31+AL31+AN31)</f>
        <v>0</v>
      </c>
      <c r="G31" s="1407">
        <f>SUM(I31+K31+M31+O31+Q31+S31+U31+W31+Y31+AA31+AC31+AE31+AG31+AI31+AK31+AM31+AO31)</f>
        <v>0</v>
      </c>
      <c r="H31" s="84"/>
      <c r="I31" s="85"/>
      <c r="J31" s="84"/>
      <c r="K31" s="83"/>
      <c r="L31" s="84"/>
      <c r="M31" s="83"/>
      <c r="N31" s="84"/>
      <c r="O31" s="83"/>
      <c r="P31" s="84"/>
      <c r="Q31" s="85"/>
      <c r="R31" s="84"/>
      <c r="S31" s="85"/>
      <c r="T31" s="87"/>
      <c r="U31" s="83"/>
      <c r="V31" s="84"/>
      <c r="W31" s="83"/>
      <c r="X31" s="84"/>
      <c r="Y31" s="83"/>
      <c r="Z31" s="84"/>
      <c r="AA31" s="85"/>
      <c r="AB31" s="84"/>
      <c r="AC31" s="85"/>
      <c r="AD31" s="84"/>
      <c r="AE31" s="83"/>
      <c r="AF31" s="84"/>
      <c r="AG31" s="85"/>
      <c r="AH31" s="84"/>
      <c r="AI31" s="85"/>
      <c r="AJ31" s="84"/>
      <c r="AK31" s="83"/>
      <c r="AL31" s="84"/>
      <c r="AM31" s="83"/>
      <c r="AN31" s="1545"/>
      <c r="AO31" s="1546"/>
      <c r="AP31" s="195"/>
      <c r="AQ31" s="85"/>
      <c r="AR31" s="85"/>
      <c r="AS31" s="85"/>
      <c r="AT31" s="85"/>
      <c r="AU31" s="85"/>
      <c r="AV31" s="1540"/>
    </row>
    <row r="32" spans="1:48" ht="25.5" customHeight="1" x14ac:dyDescent="0.35">
      <c r="A32" s="1547" t="s">
        <v>36</v>
      </c>
      <c r="B32" s="1548">
        <f t="shared" ref="B32:AO32" si="3">SUM(B30:B31)</f>
        <v>0</v>
      </c>
      <c r="C32" s="1549">
        <f t="shared" si="3"/>
        <v>0</v>
      </c>
      <c r="D32" s="1548">
        <f t="shared" si="3"/>
        <v>0</v>
      </c>
      <c r="E32" s="1550">
        <f t="shared" si="3"/>
        <v>0</v>
      </c>
      <c r="F32" s="1550">
        <f t="shared" si="3"/>
        <v>0</v>
      </c>
      <c r="G32" s="1550">
        <f t="shared" si="3"/>
        <v>0</v>
      </c>
      <c r="H32" s="1551">
        <f t="shared" si="3"/>
        <v>0</v>
      </c>
      <c r="I32" s="1552">
        <f t="shared" si="3"/>
        <v>0</v>
      </c>
      <c r="J32" s="1551">
        <f t="shared" si="3"/>
        <v>0</v>
      </c>
      <c r="K32" s="1552">
        <f t="shared" si="3"/>
        <v>0</v>
      </c>
      <c r="L32" s="1551">
        <f t="shared" si="3"/>
        <v>0</v>
      </c>
      <c r="M32" s="1552">
        <f t="shared" si="3"/>
        <v>0</v>
      </c>
      <c r="N32" s="1551">
        <f t="shared" si="3"/>
        <v>0</v>
      </c>
      <c r="O32" s="1552">
        <f t="shared" si="3"/>
        <v>0</v>
      </c>
      <c r="P32" s="1551">
        <f t="shared" si="3"/>
        <v>0</v>
      </c>
      <c r="Q32" s="1552">
        <f t="shared" si="3"/>
        <v>0</v>
      </c>
      <c r="R32" s="1551">
        <f t="shared" si="3"/>
        <v>0</v>
      </c>
      <c r="S32" s="1552">
        <f t="shared" si="3"/>
        <v>0</v>
      </c>
      <c r="T32" s="1551">
        <f t="shared" si="3"/>
        <v>0</v>
      </c>
      <c r="U32" s="1552">
        <f t="shared" si="3"/>
        <v>0</v>
      </c>
      <c r="V32" s="1551">
        <f t="shared" si="3"/>
        <v>0</v>
      </c>
      <c r="W32" s="1552">
        <f t="shared" si="3"/>
        <v>0</v>
      </c>
      <c r="X32" s="1551">
        <f t="shared" si="3"/>
        <v>0</v>
      </c>
      <c r="Y32" s="1552">
        <f t="shared" si="3"/>
        <v>0</v>
      </c>
      <c r="Z32" s="1551">
        <f t="shared" si="3"/>
        <v>0</v>
      </c>
      <c r="AA32" s="1552">
        <f t="shared" si="3"/>
        <v>0</v>
      </c>
      <c r="AB32" s="1551">
        <f t="shared" si="3"/>
        <v>0</v>
      </c>
      <c r="AC32" s="1552">
        <f t="shared" si="3"/>
        <v>0</v>
      </c>
      <c r="AD32" s="1551">
        <f t="shared" si="3"/>
        <v>0</v>
      </c>
      <c r="AE32" s="1552">
        <f t="shared" si="3"/>
        <v>0</v>
      </c>
      <c r="AF32" s="1551">
        <f t="shared" si="3"/>
        <v>0</v>
      </c>
      <c r="AG32" s="1552">
        <f t="shared" si="3"/>
        <v>0</v>
      </c>
      <c r="AH32" s="1551">
        <f t="shared" si="3"/>
        <v>0</v>
      </c>
      <c r="AI32" s="1552">
        <f t="shared" si="3"/>
        <v>0</v>
      </c>
      <c r="AJ32" s="1551">
        <f t="shared" si="3"/>
        <v>0</v>
      </c>
      <c r="AK32" s="1552">
        <f t="shared" si="3"/>
        <v>0</v>
      </c>
      <c r="AL32" s="1551">
        <f t="shared" si="3"/>
        <v>0</v>
      </c>
      <c r="AM32" s="1552">
        <f t="shared" si="3"/>
        <v>0</v>
      </c>
      <c r="AN32" s="1551">
        <f t="shared" si="3"/>
        <v>0</v>
      </c>
      <c r="AO32" s="1553">
        <f t="shared" si="3"/>
        <v>0</v>
      </c>
      <c r="AP32" s="1554">
        <f t="shared" ref="AP32:AU32" si="4">SUM(AP30:AP31)</f>
        <v>0</v>
      </c>
      <c r="AQ32" s="1553">
        <f t="shared" si="4"/>
        <v>0</v>
      </c>
      <c r="AR32" s="1553">
        <f t="shared" si="4"/>
        <v>0</v>
      </c>
      <c r="AS32" s="1553">
        <f t="shared" si="4"/>
        <v>0</v>
      </c>
      <c r="AT32" s="1553">
        <f t="shared" si="4"/>
        <v>0</v>
      </c>
      <c r="AU32" s="1553">
        <f t="shared" si="4"/>
        <v>0</v>
      </c>
      <c r="AV32" s="1540"/>
    </row>
    <row r="33" spans="1:48" ht="15.5" x14ac:dyDescent="0.35">
      <c r="A33" s="140" t="s">
        <v>669</v>
      </c>
      <c r="B33" s="1213"/>
      <c r="C33" s="1522"/>
      <c r="D33" s="1213"/>
      <c r="E33" s="1213"/>
      <c r="F33" s="1213"/>
      <c r="G33" s="1213"/>
      <c r="H33" s="1213"/>
      <c r="I33" s="1213"/>
      <c r="J33" s="1213"/>
      <c r="K33" s="1213"/>
      <c r="L33" s="1213"/>
      <c r="M33" s="570"/>
      <c r="N33" s="220"/>
      <c r="O33" s="220"/>
      <c r="P33" s="220"/>
      <c r="Q33" s="220"/>
      <c r="R33" s="220"/>
      <c r="S33" s="220"/>
      <c r="T33" s="220"/>
      <c r="U33" s="220"/>
      <c r="V33" s="220"/>
      <c r="W33" s="220"/>
      <c r="X33" s="220"/>
      <c r="Y33" s="220"/>
      <c r="Z33" s="220"/>
      <c r="AA33" s="220"/>
      <c r="AB33" s="220"/>
      <c r="AC33" s="220"/>
      <c r="AD33" s="220"/>
      <c r="AE33" s="220"/>
      <c r="AF33" s="220"/>
      <c r="AG33" s="220"/>
      <c r="AH33" s="220"/>
      <c r="AI33" s="220"/>
      <c r="AJ33" s="220"/>
      <c r="AK33" s="220"/>
      <c r="AL33" s="220"/>
      <c r="AM33" s="220"/>
      <c r="AN33" s="220"/>
      <c r="AO33" s="220"/>
      <c r="AP33" s="1555"/>
      <c r="AQ33" s="1555"/>
      <c r="AR33" s="220"/>
      <c r="AS33" s="220"/>
      <c r="AT33" s="220"/>
      <c r="AU33" s="220"/>
      <c r="AV33" s="204"/>
    </row>
    <row r="34" spans="1:48" ht="39" customHeight="1" x14ac:dyDescent="0.35">
      <c r="A34" s="2502" t="s">
        <v>497</v>
      </c>
      <c r="B34" s="2502" t="s">
        <v>670</v>
      </c>
      <c r="C34" s="2506" t="s">
        <v>671</v>
      </c>
      <c r="D34" s="2507"/>
      <c r="E34" s="2506" t="s">
        <v>662</v>
      </c>
      <c r="F34" s="2508"/>
      <c r="G34" s="2507"/>
      <c r="H34" s="2509" t="s">
        <v>672</v>
      </c>
      <c r="I34" s="2510"/>
      <c r="J34" s="2510"/>
      <c r="K34" s="2510"/>
      <c r="L34" s="2510"/>
      <c r="M34" s="2511"/>
      <c r="N34" s="220"/>
      <c r="O34" s="220"/>
      <c r="P34" s="220"/>
      <c r="Q34" s="220"/>
      <c r="R34" s="220"/>
      <c r="S34" s="220"/>
      <c r="T34" s="220"/>
      <c r="U34" s="220"/>
      <c r="V34" s="220"/>
      <c r="W34" s="220"/>
      <c r="X34" s="220"/>
      <c r="Y34" s="220"/>
      <c r="Z34" s="220"/>
      <c r="AA34" s="220"/>
      <c r="AB34" s="220"/>
      <c r="AC34" s="220"/>
      <c r="AD34" s="220"/>
      <c r="AE34" s="220"/>
      <c r="AF34" s="220"/>
      <c r="AG34" s="220"/>
      <c r="AH34" s="220"/>
      <c r="AI34" s="220"/>
      <c r="AJ34" s="220"/>
      <c r="AK34" s="220"/>
      <c r="AL34" s="220"/>
      <c r="AM34" s="220"/>
      <c r="AN34" s="220"/>
      <c r="AO34" s="220"/>
      <c r="AP34" s="220"/>
      <c r="AQ34" s="220"/>
      <c r="AR34" s="220"/>
      <c r="AS34" s="220"/>
      <c r="AT34" s="220"/>
      <c r="AU34" s="220"/>
      <c r="AV34" s="204"/>
    </row>
    <row r="35" spans="1:48" ht="50" x14ac:dyDescent="0.35">
      <c r="A35" s="2503"/>
      <c r="B35" s="2503"/>
      <c r="C35" s="1523" t="s">
        <v>665</v>
      </c>
      <c r="D35" s="1523" t="s">
        <v>666</v>
      </c>
      <c r="E35" s="1556" t="s">
        <v>33</v>
      </c>
      <c r="F35" s="1557" t="s">
        <v>34</v>
      </c>
      <c r="G35" s="1558" t="s">
        <v>35</v>
      </c>
      <c r="H35" s="1559" t="s">
        <v>673</v>
      </c>
      <c r="I35" s="1560" t="s">
        <v>674</v>
      </c>
      <c r="J35" s="1560" t="s">
        <v>675</v>
      </c>
      <c r="K35" s="1560" t="s">
        <v>676</v>
      </c>
      <c r="L35" s="1560" t="s">
        <v>677</v>
      </c>
      <c r="M35" s="1561" t="s">
        <v>678</v>
      </c>
      <c r="N35" s="220"/>
      <c r="O35" s="220"/>
      <c r="P35" s="220"/>
      <c r="Q35" s="220"/>
      <c r="R35" s="220"/>
      <c r="S35" s="220"/>
      <c r="T35" s="220"/>
      <c r="U35" s="220"/>
      <c r="V35" s="220"/>
      <c r="W35" s="220"/>
      <c r="X35" s="220"/>
      <c r="Y35" s="220"/>
      <c r="Z35" s="220"/>
      <c r="AA35" s="220"/>
      <c r="AB35" s="220"/>
      <c r="AC35" s="220"/>
      <c r="AD35" s="220"/>
      <c r="AE35" s="220"/>
      <c r="AF35" s="220"/>
      <c r="AG35" s="220"/>
      <c r="AH35" s="220"/>
      <c r="AI35" s="220"/>
      <c r="AJ35" s="220"/>
      <c r="AK35" s="220"/>
      <c r="AL35" s="220"/>
      <c r="AM35" s="220"/>
      <c r="AN35" s="220"/>
      <c r="AO35" s="220"/>
      <c r="AP35" s="220"/>
      <c r="AQ35" s="220"/>
      <c r="AR35" s="220"/>
      <c r="AS35" s="220"/>
      <c r="AT35" s="220"/>
      <c r="AU35" s="220"/>
      <c r="AV35" s="204"/>
    </row>
    <row r="36" spans="1:48" ht="20" x14ac:dyDescent="0.35">
      <c r="A36" s="1528" t="s">
        <v>667</v>
      </c>
      <c r="B36" s="1529">
        <f>SUM(C36:D36)</f>
        <v>0</v>
      </c>
      <c r="C36" s="1530"/>
      <c r="D36" s="1530"/>
      <c r="E36" s="1562">
        <f>SUM(F36:G36)</f>
        <v>0</v>
      </c>
      <c r="F36" s="1563"/>
      <c r="G36" s="1530"/>
      <c r="H36" s="1535"/>
      <c r="I36" s="1564"/>
      <c r="J36" s="1564"/>
      <c r="K36" s="1564"/>
      <c r="L36" s="1564"/>
      <c r="M36" s="1536"/>
      <c r="N36" s="220"/>
      <c r="O36" s="220"/>
      <c r="P36" s="220"/>
      <c r="Q36" s="220"/>
      <c r="R36" s="220"/>
      <c r="S36" s="220"/>
      <c r="T36" s="220"/>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c r="AT36" s="220"/>
      <c r="AU36" s="220"/>
      <c r="AV36" s="204"/>
    </row>
    <row r="37" spans="1:48" ht="20" x14ac:dyDescent="0.35">
      <c r="A37" s="1457" t="s">
        <v>668</v>
      </c>
      <c r="B37" s="1565">
        <f>SUM(C37:D37)</f>
        <v>0</v>
      </c>
      <c r="C37" s="1471"/>
      <c r="D37" s="1471"/>
      <c r="E37" s="1566">
        <f>SUM(F37:G37)</f>
        <v>0</v>
      </c>
      <c r="F37" s="1462"/>
      <c r="G37" s="1471"/>
      <c r="H37" s="1460"/>
      <c r="I37" s="1260"/>
      <c r="J37" s="1260"/>
      <c r="K37" s="1260"/>
      <c r="L37" s="1260"/>
      <c r="M37" s="1461"/>
      <c r="N37" s="220"/>
      <c r="O37" s="220"/>
      <c r="P37" s="220"/>
      <c r="Q37" s="220"/>
      <c r="R37" s="220"/>
      <c r="S37" s="220"/>
      <c r="T37" s="220"/>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c r="AT37" s="220"/>
      <c r="AU37" s="220"/>
      <c r="AV37" s="204"/>
    </row>
    <row r="38" spans="1:48" ht="30" customHeight="1" x14ac:dyDescent="0.35">
      <c r="A38" s="1547" t="s">
        <v>36</v>
      </c>
      <c r="B38" s="1548">
        <f t="shared" ref="B38:M38" si="5">SUM(B36:B37)</f>
        <v>0</v>
      </c>
      <c r="C38" s="1551">
        <f t="shared" si="5"/>
        <v>0</v>
      </c>
      <c r="D38" s="1554">
        <f t="shared" si="5"/>
        <v>0</v>
      </c>
      <c r="E38" s="1567">
        <f t="shared" si="5"/>
        <v>0</v>
      </c>
      <c r="F38" s="1552">
        <f t="shared" si="5"/>
        <v>0</v>
      </c>
      <c r="G38" s="1552">
        <f t="shared" si="5"/>
        <v>0</v>
      </c>
      <c r="H38" s="1551">
        <f t="shared" si="5"/>
        <v>0</v>
      </c>
      <c r="I38" s="1568">
        <f t="shared" si="5"/>
        <v>0</v>
      </c>
      <c r="J38" s="1568">
        <f t="shared" si="5"/>
        <v>0</v>
      </c>
      <c r="K38" s="1568">
        <f t="shared" si="5"/>
        <v>0</v>
      </c>
      <c r="L38" s="1568">
        <f t="shared" si="5"/>
        <v>0</v>
      </c>
      <c r="M38" s="1569">
        <f t="shared" si="5"/>
        <v>0</v>
      </c>
      <c r="N38" s="220"/>
      <c r="O38" s="220"/>
      <c r="P38" s="220"/>
      <c r="Q38" s="220"/>
      <c r="R38" s="220"/>
      <c r="S38" s="220"/>
      <c r="T38" s="220"/>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c r="AT38" s="220"/>
      <c r="AU38" s="220"/>
      <c r="AV38" s="204"/>
    </row>
    <row r="39" spans="1:48" ht="15.5" x14ac:dyDescent="0.35">
      <c r="A39" s="1570" t="s">
        <v>679</v>
      </c>
      <c r="B39" s="1213"/>
      <c r="C39" s="1213"/>
      <c r="D39" s="1215"/>
      <c r="E39" s="1215"/>
      <c r="F39" s="1215"/>
      <c r="G39" s="1215"/>
      <c r="H39" s="1215"/>
      <c r="I39" s="1215"/>
      <c r="J39" s="1215"/>
      <c r="K39" s="1215"/>
      <c r="L39" s="1571"/>
      <c r="M39" s="220"/>
      <c r="N39" s="220"/>
      <c r="O39" s="220"/>
      <c r="P39" s="220"/>
      <c r="Q39" s="220"/>
      <c r="R39" s="220"/>
      <c r="S39" s="220"/>
      <c r="T39" s="220"/>
      <c r="U39" s="220"/>
      <c r="V39" s="1477"/>
      <c r="W39" s="220"/>
      <c r="X39" s="220"/>
      <c r="Y39" s="220"/>
      <c r="Z39" s="220"/>
      <c r="AA39" s="220"/>
      <c r="AB39" s="220"/>
      <c r="AC39" s="220"/>
      <c r="AD39" s="220"/>
      <c r="AE39" s="220"/>
      <c r="AF39" s="220"/>
      <c r="AG39" s="220"/>
      <c r="AH39" s="220"/>
      <c r="AI39" s="220"/>
      <c r="AJ39" s="220"/>
      <c r="AK39" s="220"/>
      <c r="AL39" s="220"/>
      <c r="AM39" s="220"/>
      <c r="AN39" s="220"/>
      <c r="AO39" s="220"/>
      <c r="AP39" s="209"/>
      <c r="AQ39" s="209"/>
      <c r="AR39" s="204"/>
      <c r="AS39" s="204"/>
      <c r="AT39" s="204"/>
      <c r="AU39" s="204"/>
      <c r="AV39" s="204"/>
    </row>
    <row r="40" spans="1:48" x14ac:dyDescent="0.35">
      <c r="A40" s="2512" t="s">
        <v>497</v>
      </c>
      <c r="B40" s="2502" t="s">
        <v>53</v>
      </c>
      <c r="C40" s="2502" t="s">
        <v>498</v>
      </c>
      <c r="D40" s="1211"/>
      <c r="E40" s="1211"/>
      <c r="F40" s="1211"/>
      <c r="G40" s="1211"/>
      <c r="H40" s="1211"/>
      <c r="I40" s="1211"/>
      <c r="J40" s="1211"/>
      <c r="K40" s="1211"/>
      <c r="L40" s="1572"/>
      <c r="M40" s="1573"/>
      <c r="N40" s="220"/>
      <c r="O40" s="220"/>
      <c r="P40" s="220"/>
      <c r="Q40" s="220"/>
      <c r="R40" s="220"/>
      <c r="S40" s="220"/>
      <c r="T40" s="220"/>
      <c r="U40" s="220"/>
      <c r="V40" s="1477"/>
      <c r="W40" s="220"/>
      <c r="X40" s="1574"/>
      <c r="Y40" s="1575"/>
      <c r="Z40" s="1575"/>
      <c r="AA40" s="1575"/>
      <c r="AB40" s="1575"/>
      <c r="AC40" s="1575"/>
      <c r="AD40" s="220"/>
      <c r="AE40" s="220"/>
      <c r="AF40" s="220"/>
      <c r="AG40" s="220"/>
      <c r="AH40" s="220"/>
      <c r="AI40" s="220"/>
      <c r="AJ40" s="220"/>
      <c r="AK40" s="220"/>
      <c r="AL40" s="220"/>
      <c r="AM40" s="220"/>
      <c r="AN40" s="220"/>
      <c r="AO40" s="220"/>
      <c r="AP40" s="209"/>
      <c r="AQ40" s="209"/>
      <c r="AR40" s="204"/>
      <c r="AS40" s="204"/>
      <c r="AT40" s="204"/>
      <c r="AU40" s="204"/>
      <c r="AV40" s="204"/>
    </row>
    <row r="41" spans="1:48" x14ac:dyDescent="0.35">
      <c r="A41" s="1919"/>
      <c r="B41" s="2503"/>
      <c r="C41" s="2503"/>
      <c r="D41" s="1576"/>
      <c r="E41" s="1211"/>
      <c r="F41" s="1211"/>
      <c r="G41" s="1211"/>
      <c r="H41" s="1211"/>
      <c r="I41" s="1211"/>
      <c r="J41" s="1211"/>
      <c r="K41" s="1211"/>
      <c r="L41" s="1572"/>
      <c r="M41" s="1573"/>
      <c r="N41" s="220"/>
      <c r="O41" s="220"/>
      <c r="P41" s="220"/>
      <c r="Q41" s="220"/>
      <c r="R41" s="220"/>
      <c r="S41" s="220"/>
      <c r="T41" s="220"/>
      <c r="U41" s="220"/>
      <c r="V41" s="1477"/>
      <c r="W41" s="220"/>
      <c r="X41" s="1574"/>
      <c r="Y41" s="1575"/>
      <c r="Z41" s="1575"/>
      <c r="AA41" s="1575"/>
      <c r="AB41" s="1575"/>
      <c r="AC41" s="1575"/>
      <c r="AD41" s="220"/>
      <c r="AE41" s="220"/>
      <c r="AF41" s="220"/>
      <c r="AG41" s="220"/>
      <c r="AH41" s="220"/>
      <c r="AI41" s="220"/>
      <c r="AJ41" s="220"/>
      <c r="AK41" s="220"/>
      <c r="AL41" s="220"/>
      <c r="AM41" s="220"/>
      <c r="AN41" s="220"/>
      <c r="AO41" s="220"/>
      <c r="AP41" s="220"/>
      <c r="AQ41" s="220"/>
      <c r="AR41" s="203"/>
      <c r="AS41" s="203"/>
      <c r="AT41" s="203"/>
      <c r="AU41" s="203"/>
      <c r="AV41" s="203"/>
    </row>
    <row r="42" spans="1:48" x14ac:dyDescent="0.35">
      <c r="A42" s="2502" t="s">
        <v>680</v>
      </c>
      <c r="B42" s="1507" t="s">
        <v>658</v>
      </c>
      <c r="C42" s="1577"/>
      <c r="D42" s="1576"/>
      <c r="E42" s="1211"/>
      <c r="F42" s="1211"/>
      <c r="G42" s="1211"/>
      <c r="H42" s="220"/>
      <c r="I42" s="1211"/>
      <c r="J42" s="1211"/>
      <c r="K42" s="220"/>
      <c r="L42" s="1572"/>
      <c r="M42" s="1573"/>
      <c r="N42" s="220"/>
      <c r="O42" s="220"/>
      <c r="P42" s="220"/>
      <c r="Q42" s="220"/>
      <c r="R42" s="220"/>
      <c r="S42" s="220"/>
      <c r="T42" s="220"/>
      <c r="U42" s="220"/>
      <c r="V42" s="1477"/>
      <c r="W42" s="220"/>
      <c r="X42" s="1574"/>
      <c r="Y42" s="1575"/>
      <c r="Z42" s="1575"/>
      <c r="AA42" s="1575"/>
      <c r="AB42" s="1575"/>
      <c r="AC42" s="1575"/>
      <c r="AD42" s="220"/>
      <c r="AE42" s="220"/>
      <c r="AF42" s="220"/>
      <c r="AG42" s="220"/>
      <c r="AH42" s="220"/>
      <c r="AI42" s="220"/>
      <c r="AJ42" s="220"/>
      <c r="AK42" s="220"/>
      <c r="AL42" s="220"/>
      <c r="AM42" s="220"/>
      <c r="AN42" s="220"/>
      <c r="AO42" s="220"/>
      <c r="AP42" s="220"/>
      <c r="AQ42" s="220"/>
      <c r="AR42" s="203"/>
      <c r="AS42" s="203"/>
      <c r="AT42" s="203"/>
      <c r="AU42" s="203"/>
      <c r="AV42" s="203"/>
    </row>
    <row r="43" spans="1:48" x14ac:dyDescent="0.35">
      <c r="A43" s="2503"/>
      <c r="B43" s="1578" t="s">
        <v>66</v>
      </c>
      <c r="C43" s="324"/>
      <c r="D43" s="1576"/>
      <c r="E43" s="1211"/>
      <c r="F43" s="1211"/>
      <c r="G43" s="1211"/>
      <c r="H43" s="1211"/>
      <c r="I43" s="1211"/>
      <c r="J43" s="1211"/>
      <c r="K43" s="1211"/>
      <c r="L43" s="1572"/>
      <c r="M43" s="1573"/>
      <c r="N43" s="220"/>
      <c r="O43" s="220"/>
      <c r="P43" s="220"/>
      <c r="Q43" s="220"/>
      <c r="R43" s="220"/>
      <c r="S43" s="220"/>
      <c r="T43" s="220"/>
      <c r="U43" s="220"/>
      <c r="V43" s="1477"/>
      <c r="W43" s="220"/>
      <c r="X43" s="1574"/>
      <c r="Y43" s="1575"/>
      <c r="Z43" s="1575"/>
      <c r="AA43" s="1575"/>
      <c r="AB43" s="1575"/>
      <c r="AC43" s="1575"/>
      <c r="AD43" s="220"/>
      <c r="AE43" s="220"/>
      <c r="AF43" s="220"/>
      <c r="AG43" s="220"/>
      <c r="AH43" s="220"/>
      <c r="AI43" s="220"/>
      <c r="AJ43" s="220"/>
      <c r="AK43" s="220"/>
      <c r="AL43" s="220"/>
      <c r="AM43" s="220"/>
      <c r="AN43" s="220"/>
      <c r="AO43" s="220"/>
      <c r="AP43" s="220"/>
      <c r="AQ43" s="220"/>
      <c r="AR43" s="203"/>
      <c r="AS43" s="203"/>
      <c r="AT43" s="203"/>
      <c r="AU43" s="203"/>
      <c r="AV43" s="203"/>
    </row>
    <row r="44" spans="1:48" x14ac:dyDescent="0.35">
      <c r="A44" s="2502" t="s">
        <v>681</v>
      </c>
      <c r="B44" s="1507" t="s">
        <v>658</v>
      </c>
      <c r="C44" s="1577"/>
      <c r="D44" s="1576"/>
      <c r="E44" s="1211"/>
      <c r="F44" s="1211"/>
      <c r="G44" s="1211"/>
      <c r="H44" s="1211"/>
      <c r="I44" s="1211"/>
      <c r="J44" s="1211"/>
      <c r="K44" s="1211"/>
      <c r="L44" s="1572"/>
      <c r="M44" s="1573"/>
      <c r="N44" s="220"/>
      <c r="O44" s="220"/>
      <c r="P44" s="220"/>
      <c r="Q44" s="220"/>
      <c r="R44" s="220"/>
      <c r="S44" s="220"/>
      <c r="T44" s="220"/>
      <c r="U44" s="220"/>
      <c r="V44" s="1477"/>
      <c r="W44" s="220"/>
      <c r="X44" s="1574"/>
      <c r="Y44" s="1575"/>
      <c r="Z44" s="1575"/>
      <c r="AA44" s="1575"/>
      <c r="AB44" s="1575"/>
      <c r="AC44" s="1575"/>
      <c r="AD44" s="220"/>
      <c r="AE44" s="220"/>
      <c r="AF44" s="220"/>
      <c r="AG44" s="220"/>
      <c r="AH44" s="220"/>
      <c r="AI44" s="220"/>
      <c r="AJ44" s="220"/>
      <c r="AK44" s="220"/>
      <c r="AL44" s="220"/>
      <c r="AM44" s="220"/>
      <c r="AN44" s="220"/>
      <c r="AO44" s="220"/>
      <c r="AP44" s="220"/>
      <c r="AQ44" s="220"/>
      <c r="AR44" s="203"/>
      <c r="AS44" s="203"/>
      <c r="AT44" s="203"/>
      <c r="AU44" s="203"/>
      <c r="AV44" s="203"/>
    </row>
    <row r="45" spans="1:48" x14ac:dyDescent="0.35">
      <c r="A45" s="2503"/>
      <c r="B45" s="1579" t="s">
        <v>66</v>
      </c>
      <c r="C45" s="195"/>
      <c r="D45" s="1580"/>
      <c r="E45" s="1211"/>
      <c r="F45" s="1211"/>
      <c r="G45" s="1211"/>
      <c r="H45" s="1211"/>
      <c r="I45" s="1211"/>
      <c r="J45" s="1211"/>
      <c r="K45" s="1211"/>
      <c r="L45" s="1572"/>
      <c r="M45" s="1573"/>
      <c r="N45" s="220"/>
      <c r="O45" s="220"/>
      <c r="P45" s="220"/>
      <c r="Q45" s="220"/>
      <c r="R45" s="220"/>
      <c r="S45" s="220"/>
      <c r="T45" s="220"/>
      <c r="U45" s="220"/>
      <c r="V45" s="1477"/>
      <c r="W45" s="220"/>
      <c r="X45" s="1574"/>
      <c r="Y45" s="1575"/>
      <c r="Z45" s="1575"/>
      <c r="AA45" s="1575"/>
      <c r="AB45" s="1575"/>
      <c r="AC45" s="1575"/>
      <c r="AD45" s="220"/>
      <c r="AE45" s="220"/>
      <c r="AF45" s="220"/>
      <c r="AG45" s="220"/>
      <c r="AH45" s="220"/>
      <c r="AI45" s="220"/>
      <c r="AJ45" s="220"/>
      <c r="AK45" s="220"/>
      <c r="AL45" s="220"/>
      <c r="AM45" s="220"/>
      <c r="AN45" s="220"/>
      <c r="AO45" s="220"/>
      <c r="AP45" s="220"/>
      <c r="AQ45" s="220"/>
      <c r="AR45" s="203"/>
      <c r="AS45" s="203"/>
      <c r="AT45" s="203"/>
      <c r="AU45" s="203"/>
      <c r="AV45" s="203"/>
    </row>
    <row r="46" spans="1:48" ht="15.5" x14ac:dyDescent="0.35">
      <c r="A46" s="140" t="s">
        <v>682</v>
      </c>
      <c r="B46" s="1581"/>
      <c r="C46" s="1581"/>
      <c r="D46" s="1582"/>
      <c r="E46" s="1582"/>
      <c r="F46" s="1582"/>
      <c r="G46" s="1582"/>
      <c r="H46" s="1582"/>
      <c r="I46" s="1582"/>
      <c r="J46" s="1582"/>
      <c r="K46" s="1582"/>
      <c r="L46" s="1583"/>
      <c r="M46" s="1584"/>
      <c r="N46" s="1585"/>
      <c r="O46" s="1586"/>
      <c r="P46" s="1586"/>
      <c r="Q46" s="1586"/>
      <c r="R46" s="1586"/>
      <c r="S46" s="1586"/>
      <c r="T46" s="1586"/>
      <c r="U46" s="1586"/>
      <c r="V46" s="1587"/>
      <c r="W46" s="1586"/>
      <c r="X46" s="1586"/>
      <c r="Y46" s="1586"/>
      <c r="Z46" s="1586"/>
      <c r="AA46" s="1586"/>
      <c r="AB46" s="1586"/>
      <c r="AC46" s="1586"/>
      <c r="AD46" s="1586"/>
      <c r="AE46" s="1586"/>
      <c r="AF46" s="1586"/>
      <c r="AG46" s="1586"/>
      <c r="AH46" s="1586"/>
      <c r="AI46" s="1586"/>
      <c r="AJ46" s="1586"/>
      <c r="AK46" s="1586"/>
      <c r="AL46" s="1586"/>
      <c r="AM46" s="1586"/>
      <c r="AN46" s="338"/>
      <c r="AO46" s="1588"/>
      <c r="AP46" s="1588"/>
      <c r="AQ46" s="1588"/>
      <c r="AR46" s="204"/>
      <c r="AS46" s="204"/>
      <c r="AT46" s="204"/>
      <c r="AU46" s="204"/>
      <c r="AV46" s="204"/>
    </row>
    <row r="47" spans="1:48" x14ac:dyDescent="0.35">
      <c r="A47" s="2480" t="s">
        <v>683</v>
      </c>
      <c r="B47" s="2481"/>
      <c r="C47" s="2504" t="s">
        <v>498</v>
      </c>
      <c r="D47" s="2486"/>
      <c r="E47" s="2487"/>
      <c r="F47" s="1945" t="s">
        <v>684</v>
      </c>
      <c r="G47" s="1926"/>
      <c r="H47" s="1926"/>
      <c r="I47" s="1926"/>
      <c r="J47" s="1926"/>
      <c r="K47" s="1926"/>
      <c r="L47" s="1926"/>
      <c r="M47" s="1926"/>
      <c r="N47" s="1926"/>
      <c r="O47" s="1926"/>
      <c r="P47" s="1926"/>
      <c r="Q47" s="1926"/>
      <c r="R47" s="1926"/>
      <c r="S47" s="1926"/>
      <c r="T47" s="1926"/>
      <c r="U47" s="1926"/>
      <c r="V47" s="1926"/>
      <c r="W47" s="1926"/>
      <c r="X47" s="1926"/>
      <c r="Y47" s="1926"/>
      <c r="Z47" s="1926"/>
      <c r="AA47" s="1926"/>
      <c r="AB47" s="1926"/>
      <c r="AC47" s="1926"/>
      <c r="AD47" s="1926"/>
      <c r="AE47" s="1926"/>
      <c r="AF47" s="1926"/>
      <c r="AG47" s="1926"/>
      <c r="AH47" s="1926"/>
      <c r="AI47" s="1926"/>
      <c r="AJ47" s="1926"/>
      <c r="AK47" s="1926"/>
      <c r="AL47" s="1926"/>
      <c r="AM47" s="1927"/>
      <c r="AN47" s="1912" t="s">
        <v>178</v>
      </c>
      <c r="AO47" s="2457" t="s">
        <v>10</v>
      </c>
      <c r="AP47" s="2457" t="s">
        <v>11</v>
      </c>
      <c r="AQ47" s="204"/>
      <c r="AR47" s="204"/>
      <c r="AS47" s="204"/>
      <c r="AT47" s="204"/>
      <c r="AU47" s="204"/>
      <c r="AV47" s="204"/>
    </row>
    <row r="48" spans="1:48" x14ac:dyDescent="0.35">
      <c r="A48" s="2482"/>
      <c r="B48" s="2483"/>
      <c r="C48" s="2505"/>
      <c r="D48" s="2488"/>
      <c r="E48" s="2461"/>
      <c r="F48" s="1945" t="s">
        <v>633</v>
      </c>
      <c r="G48" s="1911"/>
      <c r="H48" s="1926" t="s">
        <v>634</v>
      </c>
      <c r="I48" s="1911"/>
      <c r="J48" s="2499" t="s">
        <v>635</v>
      </c>
      <c r="K48" s="2500"/>
      <c r="L48" s="1945" t="s">
        <v>636</v>
      </c>
      <c r="M48" s="1911"/>
      <c r="N48" s="1945" t="s">
        <v>637</v>
      </c>
      <c r="O48" s="1911"/>
      <c r="P48" s="2479" t="s">
        <v>638</v>
      </c>
      <c r="Q48" s="1901"/>
      <c r="R48" s="2479" t="s">
        <v>639</v>
      </c>
      <c r="S48" s="1901"/>
      <c r="T48" s="2479" t="s">
        <v>640</v>
      </c>
      <c r="U48" s="1901"/>
      <c r="V48" s="2479" t="s">
        <v>641</v>
      </c>
      <c r="W48" s="1901"/>
      <c r="X48" s="2479" t="s">
        <v>642</v>
      </c>
      <c r="Y48" s="1901"/>
      <c r="Z48" s="2479" t="s">
        <v>643</v>
      </c>
      <c r="AA48" s="1901"/>
      <c r="AB48" s="2479" t="s">
        <v>644</v>
      </c>
      <c r="AC48" s="1901"/>
      <c r="AD48" s="2479" t="s">
        <v>645</v>
      </c>
      <c r="AE48" s="1901"/>
      <c r="AF48" s="2479" t="s">
        <v>646</v>
      </c>
      <c r="AG48" s="1901"/>
      <c r="AH48" s="2479" t="s">
        <v>647</v>
      </c>
      <c r="AI48" s="1901"/>
      <c r="AJ48" s="2479" t="s">
        <v>648</v>
      </c>
      <c r="AK48" s="1901"/>
      <c r="AL48" s="1902" t="s">
        <v>649</v>
      </c>
      <c r="AM48" s="1903"/>
      <c r="AN48" s="1908"/>
      <c r="AO48" s="2458"/>
      <c r="AP48" s="2458"/>
      <c r="AQ48" s="204"/>
      <c r="AR48" s="204"/>
      <c r="AS48" s="204"/>
      <c r="AT48" s="204"/>
      <c r="AU48" s="204"/>
      <c r="AV48" s="204"/>
    </row>
    <row r="49" spans="1:48" x14ac:dyDescent="0.35">
      <c r="A49" s="2484"/>
      <c r="B49" s="2485"/>
      <c r="C49" s="1589" t="s">
        <v>33</v>
      </c>
      <c r="D49" s="1590" t="s">
        <v>34</v>
      </c>
      <c r="E49" s="1591" t="s">
        <v>35</v>
      </c>
      <c r="F49" s="1592" t="s">
        <v>34</v>
      </c>
      <c r="G49" s="905" t="s">
        <v>35</v>
      </c>
      <c r="H49" s="1592" t="s">
        <v>34</v>
      </c>
      <c r="I49" s="905" t="s">
        <v>35</v>
      </c>
      <c r="J49" s="1592" t="s">
        <v>34</v>
      </c>
      <c r="K49" s="905" t="s">
        <v>35</v>
      </c>
      <c r="L49" s="1592" t="s">
        <v>34</v>
      </c>
      <c r="M49" s="905" t="s">
        <v>35</v>
      </c>
      <c r="N49" s="1592" t="s">
        <v>34</v>
      </c>
      <c r="O49" s="905" t="s">
        <v>35</v>
      </c>
      <c r="P49" s="1592" t="s">
        <v>34</v>
      </c>
      <c r="Q49" s="905" t="s">
        <v>35</v>
      </c>
      <c r="R49" s="1592" t="s">
        <v>34</v>
      </c>
      <c r="S49" s="905" t="s">
        <v>35</v>
      </c>
      <c r="T49" s="1592" t="s">
        <v>34</v>
      </c>
      <c r="U49" s="905" t="s">
        <v>35</v>
      </c>
      <c r="V49" s="1592" t="s">
        <v>34</v>
      </c>
      <c r="W49" s="905" t="s">
        <v>35</v>
      </c>
      <c r="X49" s="1592" t="s">
        <v>34</v>
      </c>
      <c r="Y49" s="905" t="s">
        <v>35</v>
      </c>
      <c r="Z49" s="1592" t="s">
        <v>34</v>
      </c>
      <c r="AA49" s="905" t="s">
        <v>35</v>
      </c>
      <c r="AB49" s="1592" t="s">
        <v>34</v>
      </c>
      <c r="AC49" s="905" t="s">
        <v>35</v>
      </c>
      <c r="AD49" s="1592" t="s">
        <v>34</v>
      </c>
      <c r="AE49" s="905" t="s">
        <v>35</v>
      </c>
      <c r="AF49" s="1592" t="s">
        <v>34</v>
      </c>
      <c r="AG49" s="905" t="s">
        <v>35</v>
      </c>
      <c r="AH49" s="1592" t="s">
        <v>34</v>
      </c>
      <c r="AI49" s="905" t="s">
        <v>35</v>
      </c>
      <c r="AJ49" s="1592" t="s">
        <v>34</v>
      </c>
      <c r="AK49" s="905" t="s">
        <v>35</v>
      </c>
      <c r="AL49" s="1397" t="s">
        <v>34</v>
      </c>
      <c r="AM49" s="1448" t="s">
        <v>35</v>
      </c>
      <c r="AN49" s="1909"/>
      <c r="AO49" s="2459"/>
      <c r="AP49" s="2459"/>
      <c r="AQ49" s="204"/>
      <c r="AR49" s="204"/>
      <c r="AS49" s="204"/>
      <c r="AT49" s="204"/>
      <c r="AU49" s="204"/>
      <c r="AV49" s="204"/>
    </row>
    <row r="50" spans="1:48" ht="20" x14ac:dyDescent="0.35">
      <c r="A50" s="1593" t="s">
        <v>685</v>
      </c>
      <c r="B50" s="1594" t="s">
        <v>686</v>
      </c>
      <c r="C50" s="1595">
        <f>SUM(D50+E50)</f>
        <v>0</v>
      </c>
      <c r="D50" s="1596">
        <f>SUM(F50+H50+J50+L50+N50+P50+R50+T50+V50+X50+Z50+AB50+AD50+AF50+AH50+AJ50+AL50)</f>
        <v>0</v>
      </c>
      <c r="E50" s="1597">
        <f>SUM(G50+I50+K50+M50+O50+Q50+S50+U50+W50+Y50+AA50+AC50+AE50+AG50+AI50+AK50+AM50)</f>
        <v>0</v>
      </c>
      <c r="F50" s="1598"/>
      <c r="G50" s="1599"/>
      <c r="H50" s="1600"/>
      <c r="I50" s="1601"/>
      <c r="J50" s="1600"/>
      <c r="K50" s="1601"/>
      <c r="L50" s="1600"/>
      <c r="M50" s="1601"/>
      <c r="N50" s="1600"/>
      <c r="O50" s="1601"/>
      <c r="P50" s="1602"/>
      <c r="Q50" s="1601"/>
      <c r="R50" s="1602"/>
      <c r="S50" s="1601"/>
      <c r="T50" s="1602"/>
      <c r="U50" s="1601"/>
      <c r="V50" s="1602"/>
      <c r="W50" s="1601"/>
      <c r="X50" s="1602"/>
      <c r="Y50" s="1601"/>
      <c r="Z50" s="1602"/>
      <c r="AA50" s="1601"/>
      <c r="AB50" s="1602"/>
      <c r="AC50" s="1601"/>
      <c r="AD50" s="1602"/>
      <c r="AE50" s="1601"/>
      <c r="AF50" s="1602"/>
      <c r="AG50" s="1601"/>
      <c r="AH50" s="1602"/>
      <c r="AI50" s="1601"/>
      <c r="AJ50" s="1602"/>
      <c r="AK50" s="1601"/>
      <c r="AL50" s="1603"/>
      <c r="AM50" s="1604"/>
      <c r="AN50" s="1605"/>
      <c r="AO50" s="1605"/>
      <c r="AP50" s="1605"/>
      <c r="AQ50" s="1606"/>
      <c r="AR50" s="1606"/>
      <c r="AS50" s="1606"/>
      <c r="AT50" s="1606"/>
      <c r="AU50" s="1606"/>
      <c r="AV50" s="1606"/>
    </row>
    <row r="51" spans="1:48" ht="20" x14ac:dyDescent="0.35">
      <c r="A51" s="1607" t="s">
        <v>687</v>
      </c>
      <c r="B51" s="1608" t="s">
        <v>686</v>
      </c>
      <c r="C51" s="1609">
        <f>SUM(D51+E51)</f>
        <v>0</v>
      </c>
      <c r="D51" s="1519">
        <f>SUM(F51+H51+J51+L51+N51+P51+R51+T51+V51+X51+Z51+AB51+AD51+AF51+AH51+AJ51+AL51)</f>
        <v>0</v>
      </c>
      <c r="E51" s="1610">
        <f>SUM(G51+I51+K51+M51+O51+Q51+S51+U51+W51+Y51+AA51+AC51+AE51+AG51+AI51+AK51+AM51)</f>
        <v>0</v>
      </c>
      <c r="F51" s="1611"/>
      <c r="G51" s="1612"/>
      <c r="H51" s="1460"/>
      <c r="I51" s="1461"/>
      <c r="J51" s="1460"/>
      <c r="K51" s="1461"/>
      <c r="L51" s="1460"/>
      <c r="M51" s="1461"/>
      <c r="N51" s="1460"/>
      <c r="O51" s="1461"/>
      <c r="P51" s="1521"/>
      <c r="Q51" s="1461"/>
      <c r="R51" s="1521"/>
      <c r="S51" s="1461"/>
      <c r="T51" s="1521"/>
      <c r="U51" s="1461"/>
      <c r="V51" s="1521"/>
      <c r="W51" s="1461"/>
      <c r="X51" s="1521"/>
      <c r="Y51" s="1461"/>
      <c r="Z51" s="1521"/>
      <c r="AA51" s="1461"/>
      <c r="AB51" s="1521"/>
      <c r="AC51" s="1461"/>
      <c r="AD51" s="1521"/>
      <c r="AE51" s="1461"/>
      <c r="AF51" s="1521"/>
      <c r="AG51" s="1461"/>
      <c r="AH51" s="1521"/>
      <c r="AI51" s="1461"/>
      <c r="AJ51" s="1521"/>
      <c r="AK51" s="1461"/>
      <c r="AL51" s="1613"/>
      <c r="AM51" s="1614"/>
      <c r="AN51" s="1615"/>
      <c r="AO51" s="1615"/>
      <c r="AP51" s="1615"/>
      <c r="AQ51" s="1606"/>
      <c r="AR51" s="1606"/>
      <c r="AS51" s="1606"/>
      <c r="AT51" s="1606"/>
      <c r="AU51" s="1606"/>
      <c r="AV51" s="1606"/>
    </row>
    <row r="52" spans="1:48" x14ac:dyDescent="0.35">
      <c r="A52" s="2501" t="s">
        <v>688</v>
      </c>
      <c r="B52" s="2501"/>
      <c r="C52" s="2501"/>
      <c r="D52" s="2501"/>
      <c r="E52" s="2501"/>
      <c r="F52" s="2501"/>
      <c r="G52" s="2501"/>
      <c r="H52" s="2501"/>
      <c r="I52" s="2501"/>
      <c r="J52" s="2501"/>
      <c r="K52" s="2501"/>
      <c r="L52" s="2501"/>
      <c r="M52" s="2501"/>
      <c r="N52" s="1616"/>
      <c r="O52" s="338"/>
      <c r="P52" s="338"/>
      <c r="Q52" s="338"/>
      <c r="R52" s="338"/>
      <c r="S52" s="338"/>
      <c r="T52" s="338"/>
      <c r="U52" s="338"/>
      <c r="V52" s="1617"/>
      <c r="W52" s="338"/>
      <c r="X52" s="338"/>
      <c r="Y52" s="338"/>
      <c r="Z52" s="338"/>
      <c r="AA52" s="338"/>
      <c r="AB52" s="338"/>
      <c r="AC52" s="338"/>
      <c r="AD52" s="338"/>
      <c r="AE52" s="338"/>
      <c r="AF52" s="338"/>
      <c r="AG52" s="338"/>
      <c r="AH52" s="338"/>
      <c r="AI52" s="338"/>
      <c r="AJ52" s="338"/>
      <c r="AK52" s="338"/>
      <c r="AL52" s="338"/>
      <c r="AM52" s="338"/>
      <c r="AN52" s="338"/>
      <c r="AO52" s="1618"/>
      <c r="AP52" s="1588"/>
      <c r="AQ52" s="1588"/>
      <c r="AR52" s="204"/>
      <c r="AS52" s="204"/>
      <c r="AT52" s="204"/>
      <c r="AU52" s="204"/>
      <c r="AV52" s="204"/>
    </row>
    <row r="53" spans="1:48" ht="15" customHeight="1" x14ac:dyDescent="0.35">
      <c r="A53" s="2480" t="s">
        <v>497</v>
      </c>
      <c r="B53" s="2481"/>
      <c r="C53" s="2486" t="s">
        <v>498</v>
      </c>
      <c r="D53" s="2486"/>
      <c r="E53" s="2487"/>
      <c r="F53" s="2489" t="s">
        <v>684</v>
      </c>
      <c r="G53" s="2490"/>
      <c r="H53" s="2490"/>
      <c r="I53" s="2490"/>
      <c r="J53" s="2490"/>
      <c r="K53" s="2490"/>
      <c r="L53" s="2490"/>
      <c r="M53" s="2490"/>
      <c r="N53" s="2490"/>
      <c r="O53" s="2490"/>
      <c r="P53" s="2490"/>
      <c r="Q53" s="2490"/>
      <c r="R53" s="2490"/>
      <c r="S53" s="2490"/>
      <c r="T53" s="2490"/>
      <c r="U53" s="2490"/>
      <c r="V53" s="2490"/>
      <c r="W53" s="2490"/>
      <c r="X53" s="2490"/>
      <c r="Y53" s="2490"/>
      <c r="Z53" s="2490"/>
      <c r="AA53" s="2490"/>
      <c r="AB53" s="2490"/>
      <c r="AC53" s="2490"/>
      <c r="AD53" s="2490"/>
      <c r="AE53" s="2490"/>
      <c r="AF53" s="2490"/>
      <c r="AG53" s="2490"/>
      <c r="AH53" s="2490"/>
      <c r="AI53" s="2490"/>
      <c r="AJ53" s="2490"/>
      <c r="AK53" s="2490"/>
      <c r="AL53" s="2490"/>
      <c r="AM53" s="2491"/>
      <c r="AN53" s="2492" t="s">
        <v>10</v>
      </c>
      <c r="AO53" s="2495" t="s">
        <v>11</v>
      </c>
      <c r="AP53" s="1619"/>
      <c r="AQ53" s="1619"/>
      <c r="AR53" s="204"/>
      <c r="AS53" s="204"/>
      <c r="AT53" s="204"/>
      <c r="AU53" s="204"/>
      <c r="AV53" s="204"/>
    </row>
    <row r="54" spans="1:48" x14ac:dyDescent="0.35">
      <c r="A54" s="2482"/>
      <c r="B54" s="2483"/>
      <c r="C54" s="2488"/>
      <c r="D54" s="2488"/>
      <c r="E54" s="2461"/>
      <c r="F54" s="2498" t="s">
        <v>633</v>
      </c>
      <c r="G54" s="2498"/>
      <c r="H54" s="1945" t="s">
        <v>634</v>
      </c>
      <c r="I54" s="1911"/>
      <c r="J54" s="2499" t="s">
        <v>635</v>
      </c>
      <c r="K54" s="2500"/>
      <c r="L54" s="1945" t="s">
        <v>636</v>
      </c>
      <c r="M54" s="1911"/>
      <c r="N54" s="1945" t="s">
        <v>637</v>
      </c>
      <c r="O54" s="1911"/>
      <c r="P54" s="2479" t="s">
        <v>638</v>
      </c>
      <c r="Q54" s="1901"/>
      <c r="R54" s="2479" t="s">
        <v>639</v>
      </c>
      <c r="S54" s="1901"/>
      <c r="T54" s="2479" t="s">
        <v>640</v>
      </c>
      <c r="U54" s="1901"/>
      <c r="V54" s="2479" t="s">
        <v>641</v>
      </c>
      <c r="W54" s="1901"/>
      <c r="X54" s="2479" t="s">
        <v>642</v>
      </c>
      <c r="Y54" s="1901"/>
      <c r="Z54" s="2479" t="s">
        <v>643</v>
      </c>
      <c r="AA54" s="1901"/>
      <c r="AB54" s="2479" t="s">
        <v>644</v>
      </c>
      <c r="AC54" s="1901"/>
      <c r="AD54" s="2479" t="s">
        <v>645</v>
      </c>
      <c r="AE54" s="1901"/>
      <c r="AF54" s="2479" t="s">
        <v>646</v>
      </c>
      <c r="AG54" s="1901"/>
      <c r="AH54" s="2479" t="s">
        <v>647</v>
      </c>
      <c r="AI54" s="1901"/>
      <c r="AJ54" s="2479" t="s">
        <v>648</v>
      </c>
      <c r="AK54" s="1901"/>
      <c r="AL54" s="2479" t="s">
        <v>649</v>
      </c>
      <c r="AM54" s="1903"/>
      <c r="AN54" s="2493"/>
      <c r="AO54" s="2496"/>
      <c r="AP54" s="1620"/>
      <c r="AQ54" s="1620"/>
      <c r="AR54" s="204"/>
      <c r="AS54" s="204"/>
      <c r="AT54" s="204"/>
      <c r="AU54" s="204"/>
      <c r="AV54" s="204"/>
    </row>
    <row r="55" spans="1:48" x14ac:dyDescent="0.35">
      <c r="A55" s="2484"/>
      <c r="B55" s="2485"/>
      <c r="C55" s="1621" t="s">
        <v>33</v>
      </c>
      <c r="D55" s="1622" t="s">
        <v>34</v>
      </c>
      <c r="E55" s="1623" t="s">
        <v>35</v>
      </c>
      <c r="F55" s="1624" t="s">
        <v>34</v>
      </c>
      <c r="G55" s="1625" t="s">
        <v>35</v>
      </c>
      <c r="H55" s="1624" t="s">
        <v>34</v>
      </c>
      <c r="I55" s="1625" t="s">
        <v>35</v>
      </c>
      <c r="J55" s="1624" t="s">
        <v>34</v>
      </c>
      <c r="K55" s="1625" t="s">
        <v>35</v>
      </c>
      <c r="L55" s="1624" t="s">
        <v>34</v>
      </c>
      <c r="M55" s="1625" t="s">
        <v>35</v>
      </c>
      <c r="N55" s="1624" t="s">
        <v>34</v>
      </c>
      <c r="O55" s="1625" t="s">
        <v>35</v>
      </c>
      <c r="P55" s="1624" t="s">
        <v>34</v>
      </c>
      <c r="Q55" s="1625" t="s">
        <v>35</v>
      </c>
      <c r="R55" s="1624" t="s">
        <v>34</v>
      </c>
      <c r="S55" s="1625" t="s">
        <v>35</v>
      </c>
      <c r="T55" s="1624" t="s">
        <v>34</v>
      </c>
      <c r="U55" s="1625" t="s">
        <v>35</v>
      </c>
      <c r="V55" s="1624" t="s">
        <v>34</v>
      </c>
      <c r="W55" s="1625" t="s">
        <v>35</v>
      </c>
      <c r="X55" s="1624" t="s">
        <v>34</v>
      </c>
      <c r="Y55" s="1625" t="s">
        <v>35</v>
      </c>
      <c r="Z55" s="1624" t="s">
        <v>34</v>
      </c>
      <c r="AA55" s="1625" t="s">
        <v>35</v>
      </c>
      <c r="AB55" s="1624" t="s">
        <v>34</v>
      </c>
      <c r="AC55" s="1625" t="s">
        <v>35</v>
      </c>
      <c r="AD55" s="1624" t="s">
        <v>34</v>
      </c>
      <c r="AE55" s="1625" t="s">
        <v>35</v>
      </c>
      <c r="AF55" s="1624" t="s">
        <v>34</v>
      </c>
      <c r="AG55" s="1625" t="s">
        <v>35</v>
      </c>
      <c r="AH55" s="1624" t="s">
        <v>34</v>
      </c>
      <c r="AI55" s="1625" t="s">
        <v>35</v>
      </c>
      <c r="AJ55" s="1624" t="s">
        <v>34</v>
      </c>
      <c r="AK55" s="1625" t="s">
        <v>35</v>
      </c>
      <c r="AL55" s="1626" t="s">
        <v>34</v>
      </c>
      <c r="AM55" s="1627" t="s">
        <v>35</v>
      </c>
      <c r="AN55" s="2494"/>
      <c r="AO55" s="2497"/>
      <c r="AP55" s="1606"/>
      <c r="AQ55" s="1620"/>
      <c r="AR55" s="204"/>
      <c r="AS55" s="204"/>
      <c r="AT55" s="204"/>
      <c r="AU55" s="204"/>
      <c r="AV55" s="204"/>
    </row>
    <row r="56" spans="1:48" x14ac:dyDescent="0.35">
      <c r="A56" s="2473" t="s">
        <v>689</v>
      </c>
      <c r="B56" s="1628" t="s">
        <v>76</v>
      </c>
      <c r="C56" s="1629">
        <f t="shared" ref="C56:C77" si="6">SUM(D56+E56)</f>
        <v>0</v>
      </c>
      <c r="D56" s="1630">
        <f t="shared" ref="D56:E61" si="7">SUM(H56+J56+L56+N56+P56+R56+T56+V56+X56+Z56+AB56+AD56+AF56+AH56+AJ56+AL56)</f>
        <v>0</v>
      </c>
      <c r="E56" s="1631">
        <f t="shared" si="7"/>
        <v>0</v>
      </c>
      <c r="F56" s="1632"/>
      <c r="G56" s="1633"/>
      <c r="H56" s="1535"/>
      <c r="I56" s="1530"/>
      <c r="J56" s="1535"/>
      <c r="K56" s="1536"/>
      <c r="L56" s="1535"/>
      <c r="M56" s="1536"/>
      <c r="N56" s="1535"/>
      <c r="O56" s="1536"/>
      <c r="P56" s="1537"/>
      <c r="Q56" s="1536"/>
      <c r="R56" s="1537"/>
      <c r="S56" s="1536"/>
      <c r="T56" s="1537"/>
      <c r="U56" s="1536"/>
      <c r="V56" s="1537"/>
      <c r="W56" s="1536"/>
      <c r="X56" s="1537"/>
      <c r="Y56" s="1536"/>
      <c r="Z56" s="1537"/>
      <c r="AA56" s="1536"/>
      <c r="AB56" s="1537"/>
      <c r="AC56" s="1536"/>
      <c r="AD56" s="1537"/>
      <c r="AE56" s="1536"/>
      <c r="AF56" s="1537"/>
      <c r="AG56" s="1536"/>
      <c r="AH56" s="1537"/>
      <c r="AI56" s="1536"/>
      <c r="AJ56" s="1537"/>
      <c r="AK56" s="1536"/>
      <c r="AL56" s="1537"/>
      <c r="AM56" s="1634"/>
      <c r="AN56" s="1635"/>
      <c r="AO56" s="1636"/>
      <c r="AP56" s="1606"/>
      <c r="AQ56" s="1606"/>
      <c r="AR56" s="1606"/>
      <c r="AS56" s="1606"/>
      <c r="AT56" s="1606"/>
      <c r="AU56" s="1606"/>
      <c r="AV56" s="1606"/>
    </row>
    <row r="57" spans="1:48" x14ac:dyDescent="0.35">
      <c r="A57" s="2478"/>
      <c r="B57" s="1637" t="s">
        <v>658</v>
      </c>
      <c r="C57" s="1484">
        <f t="shared" si="6"/>
        <v>0</v>
      </c>
      <c r="D57" s="1485">
        <f t="shared" si="7"/>
        <v>0</v>
      </c>
      <c r="E57" s="1486">
        <f t="shared" si="7"/>
        <v>0</v>
      </c>
      <c r="F57" s="38"/>
      <c r="G57" s="53"/>
      <c r="H57" s="35"/>
      <c r="I57" s="36"/>
      <c r="J57" s="35"/>
      <c r="K57" s="37"/>
      <c r="L57" s="35"/>
      <c r="M57" s="37"/>
      <c r="N57" s="35"/>
      <c r="O57" s="37"/>
      <c r="P57" s="44"/>
      <c r="Q57" s="37"/>
      <c r="R57" s="44"/>
      <c r="S57" s="37"/>
      <c r="T57" s="44"/>
      <c r="U57" s="37"/>
      <c r="V57" s="44"/>
      <c r="W57" s="37"/>
      <c r="X57" s="44"/>
      <c r="Y57" s="37"/>
      <c r="Z57" s="44"/>
      <c r="AA57" s="37"/>
      <c r="AB57" s="44"/>
      <c r="AC57" s="37"/>
      <c r="AD57" s="44"/>
      <c r="AE57" s="37"/>
      <c r="AF57" s="44"/>
      <c r="AG57" s="37"/>
      <c r="AH57" s="44"/>
      <c r="AI57" s="37"/>
      <c r="AJ57" s="44"/>
      <c r="AK57" s="37"/>
      <c r="AL57" s="44"/>
      <c r="AM57" s="1306"/>
      <c r="AN57" s="41"/>
      <c r="AO57" s="40"/>
      <c r="AP57" s="1606"/>
      <c r="AQ57" s="1606"/>
      <c r="AR57" s="1606"/>
      <c r="AS57" s="1606"/>
      <c r="AT57" s="1606"/>
      <c r="AU57" s="1606"/>
      <c r="AV57" s="1606"/>
    </row>
    <row r="58" spans="1:48" x14ac:dyDescent="0.35">
      <c r="A58" s="2478"/>
      <c r="B58" s="1637" t="s">
        <v>66</v>
      </c>
      <c r="C58" s="1484">
        <f t="shared" si="6"/>
        <v>0</v>
      </c>
      <c r="D58" s="1485">
        <f t="shared" si="7"/>
        <v>0</v>
      </c>
      <c r="E58" s="1486">
        <f t="shared" si="7"/>
        <v>0</v>
      </c>
      <c r="F58" s="38"/>
      <c r="G58" s="53"/>
      <c r="H58" s="35"/>
      <c r="I58" s="36"/>
      <c r="J58" s="35"/>
      <c r="K58" s="37"/>
      <c r="L58" s="35"/>
      <c r="M58" s="37"/>
      <c r="N58" s="35"/>
      <c r="O58" s="37"/>
      <c r="P58" s="44"/>
      <c r="Q58" s="37"/>
      <c r="R58" s="44"/>
      <c r="S58" s="37"/>
      <c r="T58" s="44"/>
      <c r="U58" s="37"/>
      <c r="V58" s="44"/>
      <c r="W58" s="37"/>
      <c r="X58" s="44"/>
      <c r="Y58" s="37"/>
      <c r="Z58" s="44"/>
      <c r="AA58" s="37"/>
      <c r="AB58" s="44"/>
      <c r="AC58" s="37"/>
      <c r="AD58" s="44"/>
      <c r="AE58" s="37"/>
      <c r="AF58" s="44"/>
      <c r="AG58" s="37"/>
      <c r="AH58" s="44"/>
      <c r="AI58" s="37"/>
      <c r="AJ58" s="44"/>
      <c r="AK58" s="37"/>
      <c r="AL58" s="44"/>
      <c r="AM58" s="1306"/>
      <c r="AN58" s="41"/>
      <c r="AO58" s="40"/>
      <c r="AP58" s="1606"/>
      <c r="AQ58" s="1606"/>
      <c r="AR58" s="1606"/>
      <c r="AS58" s="1606"/>
      <c r="AT58" s="1606"/>
      <c r="AU58" s="1606"/>
      <c r="AV58" s="1606"/>
    </row>
    <row r="59" spans="1:48" x14ac:dyDescent="0.35">
      <c r="A59" s="2478"/>
      <c r="B59" s="1637" t="s">
        <v>88</v>
      </c>
      <c r="C59" s="1484">
        <f t="shared" si="6"/>
        <v>0</v>
      </c>
      <c r="D59" s="1485">
        <f t="shared" si="7"/>
        <v>0</v>
      </c>
      <c r="E59" s="1486">
        <f t="shared" si="7"/>
        <v>0</v>
      </c>
      <c r="F59" s="38"/>
      <c r="G59" s="53"/>
      <c r="H59" s="35"/>
      <c r="I59" s="36"/>
      <c r="J59" s="35"/>
      <c r="K59" s="37"/>
      <c r="L59" s="35"/>
      <c r="M59" s="37"/>
      <c r="N59" s="35"/>
      <c r="O59" s="37"/>
      <c r="P59" s="44"/>
      <c r="Q59" s="37"/>
      <c r="R59" s="44"/>
      <c r="S59" s="37"/>
      <c r="T59" s="44"/>
      <c r="U59" s="37"/>
      <c r="V59" s="44"/>
      <c r="W59" s="37"/>
      <c r="X59" s="44"/>
      <c r="Y59" s="37"/>
      <c r="Z59" s="44"/>
      <c r="AA59" s="37"/>
      <c r="AB59" s="44"/>
      <c r="AC59" s="37"/>
      <c r="AD59" s="44"/>
      <c r="AE59" s="37"/>
      <c r="AF59" s="44"/>
      <c r="AG59" s="37"/>
      <c r="AH59" s="44"/>
      <c r="AI59" s="37"/>
      <c r="AJ59" s="44"/>
      <c r="AK59" s="37"/>
      <c r="AL59" s="44"/>
      <c r="AM59" s="1306"/>
      <c r="AN59" s="41"/>
      <c r="AO59" s="40"/>
      <c r="AP59" s="1606"/>
      <c r="AQ59" s="1606"/>
      <c r="AR59" s="1606"/>
      <c r="AS59" s="1606"/>
      <c r="AT59" s="1606"/>
      <c r="AU59" s="1606"/>
      <c r="AV59" s="1606"/>
    </row>
    <row r="60" spans="1:48" x14ac:dyDescent="0.35">
      <c r="A60" s="2478"/>
      <c r="B60" s="1637" t="s">
        <v>87</v>
      </c>
      <c r="C60" s="1484">
        <f t="shared" si="6"/>
        <v>0</v>
      </c>
      <c r="D60" s="1485">
        <f t="shared" si="7"/>
        <v>0</v>
      </c>
      <c r="E60" s="1486">
        <f t="shared" si="7"/>
        <v>0</v>
      </c>
      <c r="F60" s="38"/>
      <c r="G60" s="53"/>
      <c r="H60" s="35"/>
      <c r="I60" s="36"/>
      <c r="J60" s="35"/>
      <c r="K60" s="37"/>
      <c r="L60" s="35"/>
      <c r="M60" s="37"/>
      <c r="N60" s="35"/>
      <c r="O60" s="37"/>
      <c r="P60" s="44"/>
      <c r="Q60" s="37"/>
      <c r="R60" s="44"/>
      <c r="S60" s="37"/>
      <c r="T60" s="44"/>
      <c r="U60" s="37"/>
      <c r="V60" s="44"/>
      <c r="W60" s="37"/>
      <c r="X60" s="44"/>
      <c r="Y60" s="37"/>
      <c r="Z60" s="44"/>
      <c r="AA60" s="37"/>
      <c r="AB60" s="44"/>
      <c r="AC60" s="37"/>
      <c r="AD60" s="44"/>
      <c r="AE60" s="37"/>
      <c r="AF60" s="44"/>
      <c r="AG60" s="37"/>
      <c r="AH60" s="44"/>
      <c r="AI60" s="37"/>
      <c r="AJ60" s="44"/>
      <c r="AK60" s="37"/>
      <c r="AL60" s="44"/>
      <c r="AM60" s="1306"/>
      <c r="AN60" s="41"/>
      <c r="AO60" s="40"/>
      <c r="AP60" s="1606"/>
      <c r="AQ60" s="1606"/>
      <c r="AR60" s="1606"/>
      <c r="AS60" s="1606"/>
      <c r="AT60" s="1606"/>
      <c r="AU60" s="1606"/>
      <c r="AV60" s="1606"/>
    </row>
    <row r="61" spans="1:48" x14ac:dyDescent="0.35">
      <c r="A61" s="2463"/>
      <c r="B61" s="1638" t="s">
        <v>82</v>
      </c>
      <c r="C61" s="1639">
        <f t="shared" si="6"/>
        <v>0</v>
      </c>
      <c r="D61" s="1491">
        <f t="shared" si="7"/>
        <v>0</v>
      </c>
      <c r="E61" s="1640">
        <f t="shared" si="7"/>
        <v>0</v>
      </c>
      <c r="F61" s="1241"/>
      <c r="G61" s="1247"/>
      <c r="H61" s="84"/>
      <c r="I61" s="85"/>
      <c r="J61" s="84"/>
      <c r="K61" s="83"/>
      <c r="L61" s="84"/>
      <c r="M61" s="83"/>
      <c r="N61" s="84"/>
      <c r="O61" s="83"/>
      <c r="P61" s="87"/>
      <c r="Q61" s="83"/>
      <c r="R61" s="87"/>
      <c r="S61" s="83"/>
      <c r="T61" s="87"/>
      <c r="U61" s="83"/>
      <c r="V61" s="87"/>
      <c r="W61" s="83"/>
      <c r="X61" s="87"/>
      <c r="Y61" s="83"/>
      <c r="Z61" s="87"/>
      <c r="AA61" s="83"/>
      <c r="AB61" s="87"/>
      <c r="AC61" s="83"/>
      <c r="AD61" s="87"/>
      <c r="AE61" s="83"/>
      <c r="AF61" s="87"/>
      <c r="AG61" s="83"/>
      <c r="AH61" s="87"/>
      <c r="AI61" s="83"/>
      <c r="AJ61" s="87"/>
      <c r="AK61" s="83"/>
      <c r="AL61" s="87"/>
      <c r="AM61" s="1351"/>
      <c r="AN61" s="89"/>
      <c r="AO61" s="88"/>
      <c r="AP61" s="1606"/>
      <c r="AQ61" s="1606"/>
      <c r="AR61" s="1606"/>
      <c r="AS61" s="1606"/>
      <c r="AT61" s="1606"/>
      <c r="AU61" s="1606"/>
      <c r="AV61" s="1606"/>
    </row>
    <row r="62" spans="1:48" x14ac:dyDescent="0.35">
      <c r="A62" s="2473" t="s">
        <v>690</v>
      </c>
      <c r="B62" s="1628" t="s">
        <v>66</v>
      </c>
      <c r="C62" s="1629">
        <f t="shared" si="6"/>
        <v>0</v>
      </c>
      <c r="D62" s="1630">
        <f t="shared" ref="D62:E67" si="8">SUM(J62+L62+N62)</f>
        <v>0</v>
      </c>
      <c r="E62" s="1631">
        <f t="shared" si="8"/>
        <v>0</v>
      </c>
      <c r="F62" s="1632"/>
      <c r="G62" s="1633"/>
      <c r="H62" s="1632"/>
      <c r="I62" s="1633"/>
      <c r="J62" s="1535"/>
      <c r="K62" s="1536"/>
      <c r="L62" s="1535"/>
      <c r="M62" s="1536"/>
      <c r="N62" s="1535"/>
      <c r="O62" s="1536"/>
      <c r="P62" s="1641"/>
      <c r="Q62" s="1642"/>
      <c r="R62" s="1641"/>
      <c r="S62" s="1642"/>
      <c r="T62" s="1641"/>
      <c r="U62" s="1642"/>
      <c r="V62" s="1641"/>
      <c r="W62" s="1642"/>
      <c r="X62" s="1641"/>
      <c r="Y62" s="1642"/>
      <c r="Z62" s="1641"/>
      <c r="AA62" s="1642"/>
      <c r="AB62" s="1641"/>
      <c r="AC62" s="1642"/>
      <c r="AD62" s="1641"/>
      <c r="AE62" s="1642"/>
      <c r="AF62" s="1641"/>
      <c r="AG62" s="1642"/>
      <c r="AH62" s="1641"/>
      <c r="AI62" s="1642"/>
      <c r="AJ62" s="1632"/>
      <c r="AK62" s="1642"/>
      <c r="AL62" s="1641"/>
      <c r="AM62" s="1643"/>
      <c r="AN62" s="1635"/>
      <c r="AO62" s="1636"/>
      <c r="AP62" s="1606"/>
      <c r="AQ62" s="1606"/>
      <c r="AR62" s="1606"/>
      <c r="AS62" s="1606"/>
      <c r="AT62" s="1606"/>
      <c r="AU62" s="1606"/>
      <c r="AV62" s="1606"/>
    </row>
    <row r="63" spans="1:48" ht="23.25" customHeight="1" x14ac:dyDescent="0.35">
      <c r="A63" s="2463"/>
      <c r="B63" s="1637" t="s">
        <v>87</v>
      </c>
      <c r="C63" s="1639">
        <f t="shared" si="6"/>
        <v>0</v>
      </c>
      <c r="D63" s="1491">
        <f t="shared" si="8"/>
        <v>0</v>
      </c>
      <c r="E63" s="1640">
        <f t="shared" si="8"/>
        <v>0</v>
      </c>
      <c r="F63" s="1241"/>
      <c r="G63" s="1247"/>
      <c r="H63" s="1241"/>
      <c r="I63" s="1247"/>
      <c r="J63" s="84"/>
      <c r="K63" s="83"/>
      <c r="L63" s="84"/>
      <c r="M63" s="83"/>
      <c r="N63" s="84"/>
      <c r="O63" s="83"/>
      <c r="P63" s="1390"/>
      <c r="Q63" s="1245"/>
      <c r="R63" s="1390"/>
      <c r="S63" s="1245"/>
      <c r="T63" s="1390"/>
      <c r="U63" s="1245"/>
      <c r="V63" s="1390"/>
      <c r="W63" s="1245"/>
      <c r="X63" s="1390"/>
      <c r="Y63" s="1245"/>
      <c r="Z63" s="1390"/>
      <c r="AA63" s="1245"/>
      <c r="AB63" s="1390"/>
      <c r="AC63" s="1245"/>
      <c r="AD63" s="1390"/>
      <c r="AE63" s="1245"/>
      <c r="AF63" s="1390"/>
      <c r="AG63" s="1245"/>
      <c r="AH63" s="1390"/>
      <c r="AI63" s="1245"/>
      <c r="AJ63" s="1241"/>
      <c r="AK63" s="1245"/>
      <c r="AL63" s="1390"/>
      <c r="AM63" s="1391"/>
      <c r="AN63" s="89"/>
      <c r="AO63" s="88"/>
      <c r="AP63" s="1606"/>
      <c r="AQ63" s="1606"/>
      <c r="AR63" s="1606"/>
      <c r="AS63" s="1606"/>
      <c r="AT63" s="1606"/>
      <c r="AU63" s="1606"/>
      <c r="AV63" s="1606"/>
    </row>
    <row r="64" spans="1:48" x14ac:dyDescent="0.35">
      <c r="A64" s="2473" t="s">
        <v>691</v>
      </c>
      <c r="B64" s="1628" t="s">
        <v>76</v>
      </c>
      <c r="C64" s="1629">
        <f t="shared" si="6"/>
        <v>0</v>
      </c>
      <c r="D64" s="1630">
        <f t="shared" si="8"/>
        <v>0</v>
      </c>
      <c r="E64" s="1631">
        <f t="shared" si="8"/>
        <v>0</v>
      </c>
      <c r="F64" s="1632"/>
      <c r="G64" s="1633"/>
      <c r="H64" s="1632"/>
      <c r="I64" s="1633"/>
      <c r="J64" s="1535"/>
      <c r="K64" s="1536"/>
      <c r="L64" s="1535"/>
      <c r="M64" s="1536"/>
      <c r="N64" s="1535"/>
      <c r="O64" s="1536"/>
      <c r="P64" s="1641"/>
      <c r="Q64" s="1642"/>
      <c r="R64" s="1641"/>
      <c r="S64" s="1642"/>
      <c r="T64" s="1641"/>
      <c r="U64" s="1642"/>
      <c r="V64" s="1641"/>
      <c r="W64" s="1642"/>
      <c r="X64" s="1641"/>
      <c r="Y64" s="1642"/>
      <c r="Z64" s="1641"/>
      <c r="AA64" s="1642"/>
      <c r="AB64" s="1641"/>
      <c r="AC64" s="1642"/>
      <c r="AD64" s="1641"/>
      <c r="AE64" s="1642"/>
      <c r="AF64" s="1641"/>
      <c r="AG64" s="1642"/>
      <c r="AH64" s="1641"/>
      <c r="AI64" s="1642"/>
      <c r="AJ64" s="1632"/>
      <c r="AK64" s="1642"/>
      <c r="AL64" s="1641"/>
      <c r="AM64" s="1643"/>
      <c r="AN64" s="1635"/>
      <c r="AO64" s="1636"/>
      <c r="AP64" s="1606"/>
      <c r="AQ64" s="1606"/>
      <c r="AR64" s="1606"/>
      <c r="AS64" s="1606"/>
      <c r="AT64" s="1606"/>
      <c r="AU64" s="1606"/>
      <c r="AV64" s="1606"/>
    </row>
    <row r="65" spans="1:48" x14ac:dyDescent="0.35">
      <c r="A65" s="2478"/>
      <c r="B65" s="1637" t="s">
        <v>658</v>
      </c>
      <c r="C65" s="1484">
        <f t="shared" si="6"/>
        <v>0</v>
      </c>
      <c r="D65" s="1485">
        <f t="shared" si="8"/>
        <v>0</v>
      </c>
      <c r="E65" s="1486">
        <f t="shared" si="8"/>
        <v>0</v>
      </c>
      <c r="F65" s="38"/>
      <c r="G65" s="53"/>
      <c r="H65" s="38"/>
      <c r="I65" s="53"/>
      <c r="J65" s="35"/>
      <c r="K65" s="37"/>
      <c r="L65" s="35"/>
      <c r="M65" s="37"/>
      <c r="N65" s="35"/>
      <c r="O65" s="37"/>
      <c r="P65" s="1385"/>
      <c r="Q65" s="39"/>
      <c r="R65" s="1385"/>
      <c r="S65" s="39"/>
      <c r="T65" s="1385"/>
      <c r="U65" s="39"/>
      <c r="V65" s="1385"/>
      <c r="W65" s="39"/>
      <c r="X65" s="1385"/>
      <c r="Y65" s="39"/>
      <c r="Z65" s="1385"/>
      <c r="AA65" s="39"/>
      <c r="AB65" s="1385"/>
      <c r="AC65" s="39"/>
      <c r="AD65" s="1385"/>
      <c r="AE65" s="39"/>
      <c r="AF65" s="1385"/>
      <c r="AG65" s="39"/>
      <c r="AH65" s="1385"/>
      <c r="AI65" s="39"/>
      <c r="AJ65" s="38"/>
      <c r="AK65" s="39"/>
      <c r="AL65" s="1385"/>
      <c r="AM65" s="1386"/>
      <c r="AN65" s="41"/>
      <c r="AO65" s="40"/>
      <c r="AP65" s="1606"/>
      <c r="AQ65" s="1606"/>
      <c r="AR65" s="1606"/>
      <c r="AS65" s="1606"/>
      <c r="AT65" s="1606"/>
      <c r="AU65" s="1606"/>
      <c r="AV65" s="1606"/>
    </row>
    <row r="66" spans="1:48" x14ac:dyDescent="0.35">
      <c r="A66" s="2478"/>
      <c r="B66" s="1637" t="s">
        <v>66</v>
      </c>
      <c r="C66" s="1484">
        <f t="shared" si="6"/>
        <v>0</v>
      </c>
      <c r="D66" s="1485">
        <f t="shared" si="8"/>
        <v>0</v>
      </c>
      <c r="E66" s="1486">
        <f t="shared" si="8"/>
        <v>0</v>
      </c>
      <c r="F66" s="38"/>
      <c r="G66" s="53"/>
      <c r="H66" s="38"/>
      <c r="I66" s="53"/>
      <c r="J66" s="35"/>
      <c r="K66" s="37"/>
      <c r="L66" s="35"/>
      <c r="M66" s="37"/>
      <c r="N66" s="35"/>
      <c r="O66" s="37"/>
      <c r="P66" s="1385"/>
      <c r="Q66" s="39"/>
      <c r="R66" s="1385"/>
      <c r="S66" s="39"/>
      <c r="T66" s="1385"/>
      <c r="U66" s="39"/>
      <c r="V66" s="1385"/>
      <c r="W66" s="39"/>
      <c r="X66" s="1385"/>
      <c r="Y66" s="39"/>
      <c r="Z66" s="1385"/>
      <c r="AA66" s="39"/>
      <c r="AB66" s="1385"/>
      <c r="AC66" s="39"/>
      <c r="AD66" s="1385"/>
      <c r="AE66" s="39"/>
      <c r="AF66" s="1385"/>
      <c r="AG66" s="39"/>
      <c r="AH66" s="1385"/>
      <c r="AI66" s="39"/>
      <c r="AJ66" s="38"/>
      <c r="AK66" s="39"/>
      <c r="AL66" s="1385"/>
      <c r="AM66" s="1386"/>
      <c r="AN66" s="41"/>
      <c r="AO66" s="40"/>
      <c r="AP66" s="1606"/>
      <c r="AQ66" s="1606"/>
      <c r="AR66" s="1606"/>
      <c r="AS66" s="1606"/>
      <c r="AT66" s="1606"/>
      <c r="AU66" s="1606"/>
      <c r="AV66" s="1606"/>
    </row>
    <row r="67" spans="1:48" x14ac:dyDescent="0.35">
      <c r="A67" s="2463"/>
      <c r="B67" s="1637" t="s">
        <v>87</v>
      </c>
      <c r="C67" s="1639">
        <f t="shared" si="6"/>
        <v>0</v>
      </c>
      <c r="D67" s="1491">
        <f t="shared" si="8"/>
        <v>0</v>
      </c>
      <c r="E67" s="1640">
        <f t="shared" si="8"/>
        <v>0</v>
      </c>
      <c r="F67" s="1241"/>
      <c r="G67" s="1247"/>
      <c r="H67" s="1241"/>
      <c r="I67" s="1247"/>
      <c r="J67" s="84"/>
      <c r="K67" s="83"/>
      <c r="L67" s="84"/>
      <c r="M67" s="83"/>
      <c r="N67" s="84"/>
      <c r="O67" s="83"/>
      <c r="P67" s="1390"/>
      <c r="Q67" s="1245"/>
      <c r="R67" s="1390"/>
      <c r="S67" s="1245"/>
      <c r="T67" s="1390"/>
      <c r="U67" s="1245"/>
      <c r="V67" s="1390"/>
      <c r="W67" s="1245"/>
      <c r="X67" s="1390"/>
      <c r="Y67" s="1245"/>
      <c r="Z67" s="1390"/>
      <c r="AA67" s="1245"/>
      <c r="AB67" s="1390"/>
      <c r="AC67" s="1245"/>
      <c r="AD67" s="1390"/>
      <c r="AE67" s="1245"/>
      <c r="AF67" s="1390"/>
      <c r="AG67" s="1245"/>
      <c r="AH67" s="1390"/>
      <c r="AI67" s="1245"/>
      <c r="AJ67" s="1241"/>
      <c r="AK67" s="1245"/>
      <c r="AL67" s="1390"/>
      <c r="AM67" s="1391"/>
      <c r="AN67" s="89"/>
      <c r="AO67" s="88"/>
      <c r="AP67" s="1606"/>
      <c r="AQ67" s="1606"/>
      <c r="AR67" s="1606"/>
      <c r="AS67" s="1606"/>
      <c r="AT67" s="1606"/>
      <c r="AU67" s="1606"/>
      <c r="AV67" s="1606"/>
    </row>
    <row r="68" spans="1:48" x14ac:dyDescent="0.35">
      <c r="A68" s="2473" t="s">
        <v>692</v>
      </c>
      <c r="B68" s="1628" t="s">
        <v>76</v>
      </c>
      <c r="C68" s="1629">
        <f t="shared" si="6"/>
        <v>0</v>
      </c>
      <c r="D68" s="1630">
        <f t="shared" ref="D68:E77" si="9">SUM(J68+L68+N68+P68+R68+T68+V68+X68+Z68+AB68+AD68+AF68+AH68+AJ68+AL68)</f>
        <v>0</v>
      </c>
      <c r="E68" s="1631">
        <f t="shared" si="9"/>
        <v>0</v>
      </c>
      <c r="F68" s="1632"/>
      <c r="G68" s="1633"/>
      <c r="H68" s="1632"/>
      <c r="I68" s="1642"/>
      <c r="J68" s="1535"/>
      <c r="K68" s="1536"/>
      <c r="L68" s="1535"/>
      <c r="M68" s="1536"/>
      <c r="N68" s="1535"/>
      <c r="O68" s="1536"/>
      <c r="P68" s="1535"/>
      <c r="Q68" s="1536"/>
      <c r="R68" s="1535"/>
      <c r="S68" s="1536"/>
      <c r="T68" s="1535"/>
      <c r="U68" s="1536"/>
      <c r="V68" s="1535"/>
      <c r="W68" s="1536"/>
      <c r="X68" s="1535"/>
      <c r="Y68" s="1536"/>
      <c r="Z68" s="1535"/>
      <c r="AA68" s="1536"/>
      <c r="AB68" s="1535"/>
      <c r="AC68" s="1536"/>
      <c r="AD68" s="1535"/>
      <c r="AE68" s="1536"/>
      <c r="AF68" s="1535"/>
      <c r="AG68" s="1536"/>
      <c r="AH68" s="1535"/>
      <c r="AI68" s="1536"/>
      <c r="AJ68" s="1535"/>
      <c r="AK68" s="1536"/>
      <c r="AL68" s="1535"/>
      <c r="AM68" s="1634"/>
      <c r="AN68" s="1635"/>
      <c r="AO68" s="1636"/>
      <c r="AP68" s="1606"/>
      <c r="AQ68" s="1606"/>
      <c r="AR68" s="1606"/>
      <c r="AS68" s="1606"/>
      <c r="AT68" s="1606"/>
      <c r="AU68" s="1606"/>
      <c r="AV68" s="1606"/>
    </row>
    <row r="69" spans="1:48" x14ac:dyDescent="0.35">
      <c r="A69" s="2463"/>
      <c r="B69" s="1637" t="s">
        <v>658</v>
      </c>
      <c r="C69" s="1487">
        <f t="shared" si="6"/>
        <v>0</v>
      </c>
      <c r="D69" s="1488">
        <f t="shared" si="9"/>
        <v>0</v>
      </c>
      <c r="E69" s="1640">
        <f t="shared" si="9"/>
        <v>0</v>
      </c>
      <c r="F69" s="1241"/>
      <c r="G69" s="1247"/>
      <c r="H69" s="1241"/>
      <c r="I69" s="1245"/>
      <c r="J69" s="84"/>
      <c r="K69" s="83"/>
      <c r="L69" s="84"/>
      <c r="M69" s="83"/>
      <c r="N69" s="84"/>
      <c r="O69" s="83"/>
      <c r="P69" s="84"/>
      <c r="Q69" s="83"/>
      <c r="R69" s="84"/>
      <c r="S69" s="83"/>
      <c r="T69" s="84"/>
      <c r="U69" s="83"/>
      <c r="V69" s="84"/>
      <c r="W69" s="83"/>
      <c r="X69" s="84"/>
      <c r="Y69" s="83"/>
      <c r="Z69" s="84"/>
      <c r="AA69" s="83"/>
      <c r="AB69" s="84"/>
      <c r="AC69" s="83"/>
      <c r="AD69" s="84"/>
      <c r="AE69" s="83"/>
      <c r="AF69" s="84"/>
      <c r="AG69" s="83"/>
      <c r="AH69" s="84"/>
      <c r="AI69" s="83"/>
      <c r="AJ69" s="84"/>
      <c r="AK69" s="83"/>
      <c r="AL69" s="84"/>
      <c r="AM69" s="1351"/>
      <c r="AN69" s="89"/>
      <c r="AO69" s="88"/>
      <c r="AP69" s="1606"/>
      <c r="AQ69" s="1606"/>
      <c r="AR69" s="1606"/>
      <c r="AS69" s="1606"/>
      <c r="AT69" s="1606"/>
      <c r="AU69" s="1606"/>
      <c r="AV69" s="1606"/>
    </row>
    <row r="70" spans="1:48" x14ac:dyDescent="0.35">
      <c r="A70" s="2473" t="s">
        <v>693</v>
      </c>
      <c r="B70" s="1628" t="s">
        <v>76</v>
      </c>
      <c r="C70" s="1629">
        <f t="shared" si="6"/>
        <v>0</v>
      </c>
      <c r="D70" s="1481">
        <f t="shared" si="9"/>
        <v>0</v>
      </c>
      <c r="E70" s="1631">
        <f t="shared" si="9"/>
        <v>0</v>
      </c>
      <c r="F70" s="1632"/>
      <c r="G70" s="1633"/>
      <c r="H70" s="1632"/>
      <c r="I70" s="1633"/>
      <c r="J70" s="1535"/>
      <c r="K70" s="1360"/>
      <c r="L70" s="1535"/>
      <c r="M70" s="1360"/>
      <c r="N70" s="1535"/>
      <c r="O70" s="1360"/>
      <c r="P70" s="1535"/>
      <c r="Q70" s="1360"/>
      <c r="R70" s="1535"/>
      <c r="S70" s="1360"/>
      <c r="T70" s="1535"/>
      <c r="U70" s="1360"/>
      <c r="V70" s="1535"/>
      <c r="W70" s="1360"/>
      <c r="X70" s="1535"/>
      <c r="Y70" s="1360"/>
      <c r="Z70" s="1535"/>
      <c r="AA70" s="1360"/>
      <c r="AB70" s="1535"/>
      <c r="AC70" s="1360"/>
      <c r="AD70" s="1535"/>
      <c r="AE70" s="1360"/>
      <c r="AF70" s="1535"/>
      <c r="AG70" s="1360"/>
      <c r="AH70" s="1535"/>
      <c r="AI70" s="1360"/>
      <c r="AJ70" s="1535"/>
      <c r="AK70" s="1360"/>
      <c r="AL70" s="1535"/>
      <c r="AM70" s="1361"/>
      <c r="AN70" s="1635"/>
      <c r="AO70" s="1636"/>
      <c r="AP70" s="1606"/>
      <c r="AQ70" s="1606"/>
      <c r="AR70" s="1606"/>
      <c r="AS70" s="1606"/>
      <c r="AT70" s="1606"/>
      <c r="AU70" s="1606"/>
      <c r="AV70" s="1606"/>
    </row>
    <row r="71" spans="1:48" x14ac:dyDescent="0.35">
      <c r="A71" s="2463"/>
      <c r="B71" s="1637" t="s">
        <v>658</v>
      </c>
      <c r="C71" s="1639">
        <f t="shared" si="6"/>
        <v>0</v>
      </c>
      <c r="D71" s="1491">
        <f t="shared" si="9"/>
        <v>0</v>
      </c>
      <c r="E71" s="1640">
        <f t="shared" si="9"/>
        <v>0</v>
      </c>
      <c r="F71" s="1241"/>
      <c r="G71" s="1247"/>
      <c r="H71" s="1241"/>
      <c r="I71" s="1247"/>
      <c r="J71" s="84"/>
      <c r="K71" s="83"/>
      <c r="L71" s="84"/>
      <c r="M71" s="83"/>
      <c r="N71" s="84"/>
      <c r="O71" s="83"/>
      <c r="P71" s="84"/>
      <c r="Q71" s="83"/>
      <c r="R71" s="84"/>
      <c r="S71" s="83"/>
      <c r="T71" s="84"/>
      <c r="U71" s="83"/>
      <c r="V71" s="84"/>
      <c r="W71" s="83"/>
      <c r="X71" s="84"/>
      <c r="Y71" s="83"/>
      <c r="Z71" s="84"/>
      <c r="AA71" s="83"/>
      <c r="AB71" s="84"/>
      <c r="AC71" s="83"/>
      <c r="AD71" s="84"/>
      <c r="AE71" s="83"/>
      <c r="AF71" s="84"/>
      <c r="AG71" s="83"/>
      <c r="AH71" s="84"/>
      <c r="AI71" s="83"/>
      <c r="AJ71" s="84"/>
      <c r="AK71" s="83"/>
      <c r="AL71" s="84"/>
      <c r="AM71" s="1351"/>
      <c r="AN71" s="89"/>
      <c r="AO71" s="88"/>
      <c r="AP71" s="1606"/>
      <c r="AQ71" s="1606"/>
      <c r="AR71" s="1606"/>
      <c r="AS71" s="1606"/>
      <c r="AT71" s="1606"/>
      <c r="AU71" s="1606"/>
      <c r="AV71" s="1606"/>
    </row>
    <row r="72" spans="1:48" x14ac:dyDescent="0.35">
      <c r="A72" s="2473" t="s">
        <v>694</v>
      </c>
      <c r="B72" s="1628" t="s">
        <v>76</v>
      </c>
      <c r="C72" s="1629">
        <f t="shared" si="6"/>
        <v>0</v>
      </c>
      <c r="D72" s="1481">
        <f t="shared" si="9"/>
        <v>0</v>
      </c>
      <c r="E72" s="1631">
        <f t="shared" si="9"/>
        <v>0</v>
      </c>
      <c r="F72" s="1632"/>
      <c r="G72" s="1633"/>
      <c r="H72" s="1632"/>
      <c r="I72" s="1633"/>
      <c r="J72" s="1535"/>
      <c r="K72" s="1360"/>
      <c r="L72" s="1535"/>
      <c r="M72" s="1360"/>
      <c r="N72" s="1535"/>
      <c r="O72" s="1360"/>
      <c r="P72" s="1535"/>
      <c r="Q72" s="1360"/>
      <c r="R72" s="1535"/>
      <c r="S72" s="1360"/>
      <c r="T72" s="1535"/>
      <c r="U72" s="1360"/>
      <c r="V72" s="1535"/>
      <c r="W72" s="1360"/>
      <c r="X72" s="1535"/>
      <c r="Y72" s="1360"/>
      <c r="Z72" s="1535"/>
      <c r="AA72" s="1360"/>
      <c r="AB72" s="1535"/>
      <c r="AC72" s="1360"/>
      <c r="AD72" s="1535"/>
      <c r="AE72" s="1360"/>
      <c r="AF72" s="1535"/>
      <c r="AG72" s="1360"/>
      <c r="AH72" s="1535"/>
      <c r="AI72" s="1360"/>
      <c r="AJ72" s="1535"/>
      <c r="AK72" s="1360"/>
      <c r="AL72" s="1535"/>
      <c r="AM72" s="1361"/>
      <c r="AN72" s="1635"/>
      <c r="AO72" s="1636"/>
      <c r="AP72" s="1606"/>
      <c r="AQ72" s="1606"/>
      <c r="AR72" s="1606"/>
      <c r="AS72" s="1606"/>
      <c r="AT72" s="1606"/>
      <c r="AU72" s="1606"/>
      <c r="AV72" s="1606"/>
    </row>
    <row r="73" spans="1:48" x14ac:dyDescent="0.35">
      <c r="A73" s="2478"/>
      <c r="B73" s="1637" t="s">
        <v>658</v>
      </c>
      <c r="C73" s="1484">
        <f t="shared" si="6"/>
        <v>0</v>
      </c>
      <c r="D73" s="1485">
        <f t="shared" si="9"/>
        <v>0</v>
      </c>
      <c r="E73" s="1486">
        <f t="shared" si="9"/>
        <v>0</v>
      </c>
      <c r="F73" s="38"/>
      <c r="G73" s="53"/>
      <c r="H73" s="38"/>
      <c r="I73" s="53"/>
      <c r="J73" s="35"/>
      <c r="K73" s="37"/>
      <c r="L73" s="35"/>
      <c r="M73" s="37"/>
      <c r="N73" s="35"/>
      <c r="O73" s="37"/>
      <c r="P73" s="35"/>
      <c r="Q73" s="37"/>
      <c r="R73" s="35"/>
      <c r="S73" s="37"/>
      <c r="T73" s="35"/>
      <c r="U73" s="37"/>
      <c r="V73" s="35"/>
      <c r="W73" s="37"/>
      <c r="X73" s="35"/>
      <c r="Y73" s="37"/>
      <c r="Z73" s="35"/>
      <c r="AA73" s="37"/>
      <c r="AB73" s="35"/>
      <c r="AC73" s="37"/>
      <c r="AD73" s="35"/>
      <c r="AE73" s="37"/>
      <c r="AF73" s="35"/>
      <c r="AG73" s="37"/>
      <c r="AH73" s="35"/>
      <c r="AI73" s="37"/>
      <c r="AJ73" s="35"/>
      <c r="AK73" s="37"/>
      <c r="AL73" s="35"/>
      <c r="AM73" s="1306"/>
      <c r="AN73" s="41"/>
      <c r="AO73" s="40"/>
      <c r="AP73" s="1606"/>
      <c r="AQ73" s="1606"/>
      <c r="AR73" s="1606"/>
      <c r="AS73" s="1606"/>
      <c r="AT73" s="1606"/>
      <c r="AU73" s="1606"/>
      <c r="AV73" s="1606"/>
    </row>
    <row r="74" spans="1:48" x14ac:dyDescent="0.35">
      <c r="A74" s="2478"/>
      <c r="B74" s="1637" t="s">
        <v>66</v>
      </c>
      <c r="C74" s="1484">
        <f t="shared" si="6"/>
        <v>0</v>
      </c>
      <c r="D74" s="1485">
        <f t="shared" si="9"/>
        <v>0</v>
      </c>
      <c r="E74" s="1486">
        <f t="shared" si="9"/>
        <v>0</v>
      </c>
      <c r="F74" s="38"/>
      <c r="G74" s="53"/>
      <c r="H74" s="38"/>
      <c r="I74" s="53"/>
      <c r="J74" s="35"/>
      <c r="K74" s="37"/>
      <c r="L74" s="35"/>
      <c r="M74" s="37"/>
      <c r="N74" s="35"/>
      <c r="O74" s="37"/>
      <c r="P74" s="35"/>
      <c r="Q74" s="37"/>
      <c r="R74" s="35"/>
      <c r="S74" s="37"/>
      <c r="T74" s="35"/>
      <c r="U74" s="37"/>
      <c r="V74" s="35"/>
      <c r="W74" s="37"/>
      <c r="X74" s="35"/>
      <c r="Y74" s="37"/>
      <c r="Z74" s="35"/>
      <c r="AA74" s="37"/>
      <c r="AB74" s="35"/>
      <c r="AC74" s="37"/>
      <c r="AD74" s="35"/>
      <c r="AE74" s="37"/>
      <c r="AF74" s="35"/>
      <c r="AG74" s="37"/>
      <c r="AH74" s="35"/>
      <c r="AI74" s="37"/>
      <c r="AJ74" s="35"/>
      <c r="AK74" s="37"/>
      <c r="AL74" s="35"/>
      <c r="AM74" s="1306"/>
      <c r="AN74" s="41"/>
      <c r="AO74" s="40"/>
      <c r="AP74" s="1606"/>
      <c r="AQ74" s="1606"/>
      <c r="AR74" s="1606"/>
      <c r="AS74" s="1606"/>
      <c r="AT74" s="1606"/>
      <c r="AU74" s="1606"/>
      <c r="AV74" s="1606"/>
    </row>
    <row r="75" spans="1:48" x14ac:dyDescent="0.35">
      <c r="A75" s="2478"/>
      <c r="B75" s="1637" t="s">
        <v>88</v>
      </c>
      <c r="C75" s="1484">
        <f t="shared" si="6"/>
        <v>0</v>
      </c>
      <c r="D75" s="1485">
        <f t="shared" si="9"/>
        <v>0</v>
      </c>
      <c r="E75" s="1486">
        <f t="shared" si="9"/>
        <v>0</v>
      </c>
      <c r="F75" s="38"/>
      <c r="G75" s="53"/>
      <c r="H75" s="38"/>
      <c r="I75" s="53"/>
      <c r="J75" s="35"/>
      <c r="K75" s="37"/>
      <c r="L75" s="35"/>
      <c r="M75" s="37"/>
      <c r="N75" s="35"/>
      <c r="O75" s="37"/>
      <c r="P75" s="35"/>
      <c r="Q75" s="37"/>
      <c r="R75" s="35"/>
      <c r="S75" s="37"/>
      <c r="T75" s="35"/>
      <c r="U75" s="37"/>
      <c r="V75" s="35"/>
      <c r="W75" s="37"/>
      <c r="X75" s="35"/>
      <c r="Y75" s="37"/>
      <c r="Z75" s="35"/>
      <c r="AA75" s="37"/>
      <c r="AB75" s="35"/>
      <c r="AC75" s="37"/>
      <c r="AD75" s="35"/>
      <c r="AE75" s="37"/>
      <c r="AF75" s="35"/>
      <c r="AG75" s="37"/>
      <c r="AH75" s="35"/>
      <c r="AI75" s="37"/>
      <c r="AJ75" s="35"/>
      <c r="AK75" s="37"/>
      <c r="AL75" s="35"/>
      <c r="AM75" s="1306"/>
      <c r="AN75" s="41"/>
      <c r="AO75" s="40"/>
      <c r="AP75" s="1606"/>
      <c r="AQ75" s="1606"/>
      <c r="AR75" s="1606"/>
      <c r="AS75" s="1606"/>
      <c r="AT75" s="1606"/>
      <c r="AU75" s="1606"/>
      <c r="AV75" s="1606"/>
    </row>
    <row r="76" spans="1:48" x14ac:dyDescent="0.35">
      <c r="A76" s="2478"/>
      <c r="B76" s="1637" t="s">
        <v>87</v>
      </c>
      <c r="C76" s="1484">
        <f t="shared" si="6"/>
        <v>0</v>
      </c>
      <c r="D76" s="1485">
        <f t="shared" si="9"/>
        <v>0</v>
      </c>
      <c r="E76" s="1486">
        <f t="shared" si="9"/>
        <v>0</v>
      </c>
      <c r="F76" s="38"/>
      <c r="G76" s="53"/>
      <c r="H76" s="38"/>
      <c r="I76" s="53"/>
      <c r="J76" s="35"/>
      <c r="K76" s="37"/>
      <c r="L76" s="35"/>
      <c r="M76" s="37"/>
      <c r="N76" s="35"/>
      <c r="O76" s="37"/>
      <c r="P76" s="35"/>
      <c r="Q76" s="37"/>
      <c r="R76" s="35"/>
      <c r="S76" s="37"/>
      <c r="T76" s="35"/>
      <c r="U76" s="37"/>
      <c r="V76" s="35"/>
      <c r="W76" s="37"/>
      <c r="X76" s="35"/>
      <c r="Y76" s="37"/>
      <c r="Z76" s="35"/>
      <c r="AA76" s="37"/>
      <c r="AB76" s="35"/>
      <c r="AC76" s="37"/>
      <c r="AD76" s="35"/>
      <c r="AE76" s="37"/>
      <c r="AF76" s="35"/>
      <c r="AG76" s="37"/>
      <c r="AH76" s="35"/>
      <c r="AI76" s="37"/>
      <c r="AJ76" s="35"/>
      <c r="AK76" s="37"/>
      <c r="AL76" s="35"/>
      <c r="AM76" s="1306"/>
      <c r="AN76" s="41"/>
      <c r="AO76" s="40"/>
      <c r="AP76" s="1606"/>
      <c r="AQ76" s="1606"/>
      <c r="AR76" s="1606"/>
      <c r="AS76" s="1606"/>
      <c r="AT76" s="1606"/>
      <c r="AU76" s="1606"/>
      <c r="AV76" s="1606"/>
    </row>
    <row r="77" spans="1:48" x14ac:dyDescent="0.35">
      <c r="A77" s="2463"/>
      <c r="B77" s="1638" t="s">
        <v>82</v>
      </c>
      <c r="C77" s="1639">
        <f t="shared" si="6"/>
        <v>0</v>
      </c>
      <c r="D77" s="1491">
        <f t="shared" si="9"/>
        <v>0</v>
      </c>
      <c r="E77" s="1640">
        <f t="shared" si="9"/>
        <v>0</v>
      </c>
      <c r="F77" s="1241"/>
      <c r="G77" s="1247"/>
      <c r="H77" s="1241"/>
      <c r="I77" s="1247"/>
      <c r="J77" s="84"/>
      <c r="K77" s="83"/>
      <c r="L77" s="84"/>
      <c r="M77" s="83"/>
      <c r="N77" s="84"/>
      <c r="O77" s="83"/>
      <c r="P77" s="84"/>
      <c r="Q77" s="83"/>
      <c r="R77" s="84"/>
      <c r="S77" s="83"/>
      <c r="T77" s="84"/>
      <c r="U77" s="83"/>
      <c r="V77" s="84"/>
      <c r="W77" s="83"/>
      <c r="X77" s="84"/>
      <c r="Y77" s="83"/>
      <c r="Z77" s="84"/>
      <c r="AA77" s="83"/>
      <c r="AB77" s="84"/>
      <c r="AC77" s="83"/>
      <c r="AD77" s="84"/>
      <c r="AE77" s="83"/>
      <c r="AF77" s="84"/>
      <c r="AG77" s="83"/>
      <c r="AH77" s="84"/>
      <c r="AI77" s="83"/>
      <c r="AJ77" s="84"/>
      <c r="AK77" s="83"/>
      <c r="AL77" s="84"/>
      <c r="AM77" s="1351"/>
      <c r="AN77" s="89"/>
      <c r="AO77" s="88"/>
      <c r="AP77" s="96"/>
      <c r="AQ77" s="1606"/>
      <c r="AR77" s="1606"/>
      <c r="AS77" s="1606"/>
      <c r="AT77" s="1606"/>
      <c r="AU77" s="1606"/>
      <c r="AV77" s="1606"/>
    </row>
    <row r="78" spans="1:48" ht="15.5" x14ac:dyDescent="0.35">
      <c r="A78" s="1644" t="s">
        <v>695</v>
      </c>
      <c r="B78" s="1645"/>
      <c r="C78" s="1645"/>
      <c r="D78" s="1646"/>
      <c r="E78" s="1646"/>
      <c r="F78" s="1646"/>
      <c r="G78" s="1647"/>
      <c r="H78" s="1647"/>
      <c r="I78" s="1647"/>
      <c r="J78" s="1647"/>
      <c r="K78" s="1648"/>
      <c r="L78" s="1648"/>
      <c r="M78" s="338"/>
      <c r="N78" s="1617"/>
      <c r="O78" s="338"/>
      <c r="P78" s="338"/>
      <c r="Q78" s="338"/>
      <c r="R78" s="338"/>
      <c r="S78" s="338"/>
      <c r="T78" s="338"/>
      <c r="U78" s="338"/>
      <c r="V78" s="1617"/>
      <c r="W78" s="338"/>
      <c r="X78" s="338"/>
      <c r="Y78" s="338"/>
      <c r="Z78" s="338"/>
      <c r="AA78" s="338"/>
      <c r="AB78" s="338"/>
      <c r="AC78" s="338"/>
      <c r="AD78" s="338"/>
      <c r="AE78" s="338"/>
      <c r="AF78" s="338"/>
      <c r="AG78" s="338"/>
      <c r="AH78" s="338"/>
      <c r="AI78" s="338"/>
      <c r="AJ78" s="338"/>
      <c r="AK78" s="338"/>
      <c r="AL78" s="338"/>
      <c r="AM78" s="338"/>
      <c r="AN78" s="338"/>
      <c r="AO78" s="1588"/>
      <c r="AP78" s="1588"/>
      <c r="AQ78" s="1588"/>
      <c r="AR78" s="204"/>
      <c r="AS78" s="204"/>
      <c r="AT78" s="204"/>
      <c r="AU78" s="204"/>
      <c r="AV78" s="204"/>
    </row>
    <row r="79" spans="1:48" ht="34.5" customHeight="1" x14ac:dyDescent="0.35">
      <c r="A79" s="2473" t="s">
        <v>696</v>
      </c>
      <c r="B79" s="2473"/>
      <c r="C79" s="2474" t="s">
        <v>697</v>
      </c>
      <c r="D79" s="2474"/>
      <c r="E79" s="2474" t="s">
        <v>698</v>
      </c>
      <c r="F79" s="2475"/>
      <c r="G79" s="2476" t="s">
        <v>699</v>
      </c>
      <c r="H79" s="2474"/>
      <c r="I79" s="2476" t="s">
        <v>700</v>
      </c>
      <c r="J79" s="2474"/>
      <c r="K79" s="1649"/>
      <c r="L79" s="338"/>
      <c r="M79" s="338"/>
      <c r="N79" s="338"/>
      <c r="O79" s="338"/>
      <c r="P79" s="338"/>
      <c r="Q79" s="338"/>
      <c r="R79" s="338"/>
      <c r="S79" s="338"/>
      <c r="T79" s="338"/>
      <c r="U79" s="338"/>
      <c r="V79" s="338"/>
      <c r="W79" s="338"/>
      <c r="X79" s="1650"/>
      <c r="Y79" s="1651"/>
      <c r="Z79" s="1651"/>
      <c r="AA79" s="1651"/>
      <c r="AB79" s="1651"/>
      <c r="AC79" s="1651"/>
      <c r="AD79" s="338"/>
      <c r="AE79" s="338"/>
      <c r="AF79" s="338"/>
      <c r="AG79" s="338"/>
      <c r="AH79" s="338"/>
      <c r="AI79" s="338"/>
      <c r="AJ79" s="338"/>
      <c r="AK79" s="338"/>
      <c r="AL79" s="338"/>
      <c r="AM79" s="338"/>
      <c r="AN79" s="338"/>
      <c r="AO79" s="1588"/>
      <c r="AP79" s="1588"/>
      <c r="AQ79" s="1588"/>
      <c r="AR79" s="204"/>
      <c r="AS79" s="204"/>
      <c r="AT79" s="204"/>
      <c r="AU79" s="204"/>
      <c r="AV79" s="204"/>
    </row>
    <row r="80" spans="1:48" ht="24.75" customHeight="1" x14ac:dyDescent="0.35">
      <c r="A80" s="2463"/>
      <c r="B80" s="2463"/>
      <c r="C80" s="1652" t="s">
        <v>701</v>
      </c>
      <c r="D80" s="1653" t="s">
        <v>702</v>
      </c>
      <c r="E80" s="1652" t="s">
        <v>701</v>
      </c>
      <c r="F80" s="1654" t="s">
        <v>702</v>
      </c>
      <c r="G80" s="1655" t="s">
        <v>701</v>
      </c>
      <c r="H80" s="1653" t="s">
        <v>702</v>
      </c>
      <c r="I80" s="1655" t="s">
        <v>701</v>
      </c>
      <c r="J80" s="1653" t="s">
        <v>702</v>
      </c>
      <c r="K80" s="1649"/>
      <c r="L80" s="338"/>
      <c r="M80" s="338"/>
      <c r="N80" s="338"/>
      <c r="O80" s="338"/>
      <c r="P80" s="338"/>
      <c r="Q80" s="338"/>
      <c r="R80" s="338"/>
      <c r="S80" s="338"/>
      <c r="T80" s="338"/>
      <c r="U80" s="338"/>
      <c r="V80" s="338"/>
      <c r="W80" s="338"/>
      <c r="X80" s="1650"/>
      <c r="Y80" s="1651"/>
      <c r="Z80" s="1651"/>
      <c r="AA80" s="1651"/>
      <c r="AB80" s="1651"/>
      <c r="AC80" s="1651"/>
      <c r="AD80" s="338"/>
      <c r="AE80" s="338"/>
      <c r="AF80" s="338"/>
      <c r="AG80" s="338"/>
      <c r="AH80" s="338"/>
      <c r="AI80" s="338"/>
      <c r="AJ80" s="338"/>
      <c r="AK80" s="338"/>
      <c r="AL80" s="338"/>
      <c r="AM80" s="338"/>
      <c r="AN80" s="338"/>
      <c r="AO80" s="1588"/>
      <c r="AP80" s="1588"/>
      <c r="AQ80" s="1588"/>
      <c r="AR80" s="204"/>
      <c r="AS80" s="204"/>
      <c r="AT80" s="204"/>
      <c r="AU80" s="204"/>
      <c r="AV80" s="204"/>
    </row>
    <row r="81" spans="1:48" ht="20.25" customHeight="1" x14ac:dyDescent="0.35">
      <c r="A81" s="2477" t="s">
        <v>703</v>
      </c>
      <c r="B81" s="2477"/>
      <c r="C81" s="1656"/>
      <c r="D81" s="1657"/>
      <c r="E81" s="1656"/>
      <c r="F81" s="1658"/>
      <c r="G81" s="1659"/>
      <c r="H81" s="1657"/>
      <c r="I81" s="1659"/>
      <c r="J81" s="1657"/>
      <c r="K81" s="1649"/>
      <c r="L81" s="338"/>
      <c r="M81" s="338"/>
      <c r="N81" s="338"/>
      <c r="O81" s="338"/>
      <c r="P81" s="338"/>
      <c r="Q81" s="338"/>
      <c r="R81" s="338"/>
      <c r="S81" s="338"/>
      <c r="T81" s="338"/>
      <c r="U81" s="338"/>
      <c r="V81" s="338"/>
      <c r="W81" s="338"/>
      <c r="X81" s="1650"/>
      <c r="Y81" s="1651"/>
      <c r="Z81" s="1651"/>
      <c r="AA81" s="1651"/>
      <c r="AB81" s="1651"/>
      <c r="AC81" s="1651"/>
      <c r="AD81" s="338"/>
      <c r="AE81" s="338"/>
      <c r="AF81" s="338"/>
      <c r="AG81" s="338"/>
      <c r="AH81" s="338"/>
      <c r="AI81" s="338"/>
      <c r="AJ81" s="338"/>
      <c r="AK81" s="338"/>
      <c r="AL81" s="338"/>
      <c r="AM81" s="338"/>
      <c r="AN81" s="338"/>
      <c r="AO81" s="1588"/>
      <c r="AP81" s="1588"/>
      <c r="AQ81" s="1588"/>
      <c r="AR81" s="204"/>
      <c r="AS81" s="204"/>
      <c r="AT81" s="204"/>
      <c r="AU81" s="204"/>
      <c r="AV81" s="204"/>
    </row>
    <row r="82" spans="1:48" ht="20.25" customHeight="1" x14ac:dyDescent="0.35">
      <c r="A82" s="2468" t="s">
        <v>704</v>
      </c>
      <c r="B82" s="2468"/>
      <c r="C82" s="1660"/>
      <c r="D82" s="1661"/>
      <c r="E82" s="1660"/>
      <c r="F82" s="1662"/>
      <c r="G82" s="1663"/>
      <c r="H82" s="1661"/>
      <c r="I82" s="1663"/>
      <c r="J82" s="1661"/>
      <c r="K82" s="1649"/>
      <c r="L82" s="338"/>
      <c r="M82" s="338"/>
      <c r="N82" s="338"/>
      <c r="O82" s="338"/>
      <c r="P82" s="338"/>
      <c r="Q82" s="338"/>
      <c r="R82" s="338"/>
      <c r="S82" s="338"/>
      <c r="T82" s="338"/>
      <c r="U82" s="338"/>
      <c r="V82" s="338"/>
      <c r="W82" s="338"/>
      <c r="X82" s="1650"/>
      <c r="Y82" s="1651"/>
      <c r="Z82" s="1651"/>
      <c r="AA82" s="1651"/>
      <c r="AB82" s="1651"/>
      <c r="AC82" s="1651"/>
      <c r="AD82" s="338"/>
      <c r="AE82" s="338"/>
      <c r="AF82" s="338"/>
      <c r="AG82" s="338"/>
      <c r="AH82" s="338"/>
      <c r="AI82" s="338"/>
      <c r="AJ82" s="338"/>
      <c r="AK82" s="338"/>
      <c r="AL82" s="338"/>
      <c r="AM82" s="338"/>
      <c r="AN82" s="338"/>
      <c r="AO82" s="1588"/>
      <c r="AP82" s="1588"/>
      <c r="AQ82" s="1588"/>
      <c r="AR82" s="204"/>
      <c r="AS82" s="204"/>
      <c r="AT82" s="204"/>
      <c r="AU82" s="204"/>
      <c r="AV82" s="204"/>
    </row>
    <row r="83" spans="1:48" ht="21" customHeight="1" x14ac:dyDescent="0.35">
      <c r="A83" s="2468" t="s">
        <v>705</v>
      </c>
      <c r="B83" s="2468"/>
      <c r="C83" s="1660"/>
      <c r="D83" s="1661"/>
      <c r="E83" s="1660"/>
      <c r="F83" s="1662"/>
      <c r="G83" s="1663"/>
      <c r="H83" s="1661"/>
      <c r="I83" s="1663"/>
      <c r="J83" s="1661"/>
      <c r="K83" s="1649"/>
      <c r="L83" s="338"/>
      <c r="M83" s="338"/>
      <c r="N83" s="338"/>
      <c r="O83" s="338"/>
      <c r="P83" s="338"/>
      <c r="Q83" s="338"/>
      <c r="R83" s="338"/>
      <c r="S83" s="338"/>
      <c r="T83" s="338"/>
      <c r="U83" s="338"/>
      <c r="V83" s="338"/>
      <c r="W83" s="338"/>
      <c r="X83" s="1650"/>
      <c r="Y83" s="1651"/>
      <c r="Z83" s="1651"/>
      <c r="AA83" s="1651"/>
      <c r="AB83" s="1651"/>
      <c r="AC83" s="1651"/>
      <c r="AD83" s="338"/>
      <c r="AE83" s="338"/>
      <c r="AF83" s="338"/>
      <c r="AG83" s="338"/>
      <c r="AH83" s="338"/>
      <c r="AI83" s="338"/>
      <c r="AJ83" s="338"/>
      <c r="AK83" s="338"/>
      <c r="AL83" s="338"/>
      <c r="AM83" s="338"/>
      <c r="AN83" s="338"/>
      <c r="AO83" s="1588"/>
      <c r="AP83" s="1588"/>
      <c r="AQ83" s="1588"/>
      <c r="AR83" s="204"/>
      <c r="AS83" s="204"/>
      <c r="AT83" s="204"/>
      <c r="AU83" s="204"/>
      <c r="AV83" s="204"/>
    </row>
    <row r="84" spans="1:48" ht="24" customHeight="1" x14ac:dyDescent="0.35">
      <c r="A84" s="2469" t="s">
        <v>706</v>
      </c>
      <c r="B84" s="2469"/>
      <c r="C84" s="84"/>
      <c r="D84" s="1245"/>
      <c r="E84" s="84"/>
      <c r="F84" s="1391"/>
      <c r="G84" s="1430"/>
      <c r="H84" s="1245"/>
      <c r="I84" s="1430"/>
      <c r="J84" s="1245"/>
      <c r="K84" s="1649"/>
      <c r="L84" s="338"/>
      <c r="M84" s="338"/>
      <c r="N84" s="338"/>
      <c r="O84" s="338"/>
      <c r="P84" s="338"/>
      <c r="Q84" s="338"/>
      <c r="R84" s="338"/>
      <c r="S84" s="338"/>
      <c r="T84" s="338"/>
      <c r="U84" s="338"/>
      <c r="V84" s="338"/>
      <c r="W84" s="338"/>
      <c r="X84" s="1664"/>
      <c r="Y84" s="1665"/>
      <c r="Z84" s="1665"/>
      <c r="AA84" s="1665"/>
      <c r="AB84" s="1665"/>
      <c r="AC84" s="1665"/>
      <c r="AD84" s="338"/>
      <c r="AE84" s="338"/>
      <c r="AF84" s="338"/>
      <c r="AG84" s="338"/>
      <c r="AH84" s="338"/>
      <c r="AI84" s="338"/>
      <c r="AJ84" s="338"/>
      <c r="AK84" s="338"/>
      <c r="AL84" s="338"/>
      <c r="AM84" s="338"/>
      <c r="AN84" s="338"/>
      <c r="AO84" s="1588"/>
      <c r="AP84" s="1588"/>
      <c r="AQ84" s="1588"/>
      <c r="AR84" s="204"/>
      <c r="AS84" s="204"/>
      <c r="AT84" s="204"/>
      <c r="AU84" s="204"/>
      <c r="AV84" s="204"/>
    </row>
    <row r="85" spans="1:48" x14ac:dyDescent="0.35">
      <c r="A85" s="140" t="s">
        <v>707</v>
      </c>
      <c r="B85" s="1666"/>
      <c r="C85" s="1666"/>
      <c r="D85" s="1666"/>
      <c r="E85" s="1667"/>
      <c r="F85" s="1667"/>
      <c r="G85" s="1667"/>
      <c r="H85" s="1667"/>
      <c r="I85" s="1667"/>
      <c r="J85" s="1667"/>
      <c r="K85" s="1668"/>
      <c r="L85" s="1667"/>
      <c r="M85" s="1616"/>
      <c r="N85" s="1616"/>
      <c r="O85" s="338"/>
      <c r="P85" s="338"/>
      <c r="Q85" s="338"/>
      <c r="R85" s="338"/>
      <c r="S85" s="338"/>
      <c r="T85" s="338"/>
      <c r="U85" s="338"/>
      <c r="V85" s="1664"/>
      <c r="W85" s="1669"/>
      <c r="X85" s="1670"/>
      <c r="Y85" s="1670"/>
      <c r="Z85" s="1670"/>
      <c r="AA85" s="1670"/>
      <c r="AB85" s="1670"/>
      <c r="AC85" s="1670"/>
      <c r="AD85" s="338"/>
      <c r="AE85" s="338"/>
      <c r="AF85" s="338"/>
      <c r="AG85" s="338"/>
      <c r="AH85" s="1670"/>
      <c r="AI85" s="1670"/>
      <c r="AJ85" s="1670"/>
      <c r="AK85" s="1670"/>
      <c r="AL85" s="338"/>
      <c r="AM85" s="338"/>
      <c r="AN85" s="338"/>
      <c r="AO85" s="338"/>
      <c r="AP85" s="338"/>
      <c r="AQ85" s="338"/>
      <c r="AR85" s="203"/>
      <c r="AS85" s="203"/>
      <c r="AT85" s="203"/>
      <c r="AU85" s="203"/>
      <c r="AV85" s="203"/>
    </row>
    <row r="86" spans="1:48" ht="15.5" x14ac:dyDescent="0.35">
      <c r="A86" s="2470" t="s">
        <v>708</v>
      </c>
      <c r="B86" s="2470" t="s">
        <v>709</v>
      </c>
      <c r="C86" s="2471" t="s">
        <v>710</v>
      </c>
      <c r="D86" s="2460" t="s">
        <v>711</v>
      </c>
      <c r="E86" s="1671"/>
      <c r="F86" s="1672"/>
      <c r="G86" s="1673"/>
      <c r="H86" s="1673"/>
      <c r="I86" s="338"/>
      <c r="J86" s="338"/>
      <c r="K86" s="338"/>
      <c r="L86" s="338"/>
      <c r="M86" s="338"/>
      <c r="N86" s="338"/>
      <c r="O86" s="338"/>
      <c r="P86" s="338"/>
      <c r="Q86" s="1617"/>
      <c r="R86" s="338"/>
      <c r="S86" s="338"/>
      <c r="T86" s="338"/>
      <c r="U86" s="245"/>
      <c r="V86" s="1674"/>
      <c r="W86" s="1674"/>
      <c r="X86" s="1675"/>
      <c r="Y86" s="1675"/>
      <c r="Z86" s="1676"/>
      <c r="AA86" s="1676"/>
      <c r="AB86" s="1676"/>
      <c r="AC86" s="338"/>
      <c r="AD86" s="338"/>
      <c r="AE86" s="338"/>
      <c r="AF86" s="338"/>
      <c r="AG86" s="245"/>
      <c r="AH86" s="1674"/>
      <c r="AI86" s="1674"/>
      <c r="AJ86" s="1674"/>
      <c r="AK86" s="1677"/>
      <c r="AL86" s="203"/>
      <c r="AM86" s="203"/>
      <c r="AN86" s="203"/>
      <c r="AO86" s="203"/>
      <c r="AP86" s="203"/>
      <c r="AQ86" s="203"/>
      <c r="AR86" s="203"/>
      <c r="AS86" s="203"/>
      <c r="AT86" s="203"/>
      <c r="AU86" s="203"/>
      <c r="AV86" s="203"/>
    </row>
    <row r="87" spans="1:48" ht="30" customHeight="1" x14ac:dyDescent="0.35">
      <c r="A87" s="2463"/>
      <c r="B87" s="2463"/>
      <c r="C87" s="2472"/>
      <c r="D87" s="2461"/>
      <c r="E87" s="220"/>
      <c r="F87" s="338"/>
      <c r="G87" s="338"/>
      <c r="H87" s="1678"/>
      <c r="I87" s="1648"/>
      <c r="J87" s="1648"/>
      <c r="K87" s="338"/>
      <c r="L87" s="338"/>
      <c r="M87" s="338"/>
      <c r="N87" s="338"/>
      <c r="O87" s="338"/>
      <c r="P87" s="338"/>
      <c r="Q87" s="338"/>
      <c r="R87" s="338"/>
      <c r="S87" s="1617"/>
      <c r="T87" s="338"/>
      <c r="U87" s="338"/>
      <c r="V87" s="1670"/>
      <c r="W87" s="1674"/>
      <c r="X87" s="1674"/>
      <c r="Y87" s="1674"/>
      <c r="Z87" s="1674"/>
      <c r="AA87" s="1674"/>
      <c r="AB87" s="1670"/>
      <c r="AC87" s="338"/>
      <c r="AD87" s="338"/>
      <c r="AE87" s="338"/>
      <c r="AF87" s="338"/>
      <c r="AG87" s="338"/>
      <c r="AH87" s="1670"/>
      <c r="AI87" s="1674"/>
      <c r="AJ87" s="1674"/>
      <c r="AK87" s="1677"/>
      <c r="AL87" s="203"/>
      <c r="AM87" s="203"/>
      <c r="AN87" s="203"/>
      <c r="AO87" s="203"/>
      <c r="AP87" s="203"/>
      <c r="AQ87" s="203"/>
      <c r="AR87" s="203"/>
      <c r="AS87" s="203"/>
      <c r="AT87" s="203"/>
      <c r="AU87" s="203"/>
      <c r="AV87" s="203"/>
    </row>
    <row r="88" spans="1:48" ht="27" customHeight="1" x14ac:dyDescent="0.35">
      <c r="A88" s="1679" t="s">
        <v>712</v>
      </c>
      <c r="B88" s="1680"/>
      <c r="C88" s="1681"/>
      <c r="D88" s="1682"/>
      <c r="E88" s="220"/>
      <c r="F88" s="338"/>
      <c r="G88" s="338"/>
      <c r="H88" s="1678"/>
      <c r="I88" s="1648"/>
      <c r="J88" s="1648"/>
      <c r="K88" s="338"/>
      <c r="L88" s="338"/>
      <c r="M88" s="338"/>
      <c r="N88" s="338"/>
      <c r="O88" s="338"/>
      <c r="P88" s="338"/>
      <c r="Q88" s="338"/>
      <c r="R88" s="338"/>
      <c r="S88" s="1617"/>
      <c r="T88" s="338"/>
      <c r="U88" s="338"/>
      <c r="V88" s="1670"/>
      <c r="W88" s="1674"/>
      <c r="X88" s="1674"/>
      <c r="Y88" s="1674"/>
      <c r="Z88" s="1674"/>
      <c r="AA88" s="1674"/>
      <c r="AB88" s="1670"/>
      <c r="AC88" s="338"/>
      <c r="AD88" s="338"/>
      <c r="AE88" s="338"/>
      <c r="AF88" s="338"/>
      <c r="AG88" s="338"/>
      <c r="AH88" s="1670"/>
      <c r="AI88" s="1674"/>
      <c r="AJ88" s="1674"/>
      <c r="AK88" s="1677"/>
      <c r="AL88" s="203"/>
      <c r="AM88" s="203"/>
      <c r="AN88" s="203"/>
      <c r="AO88" s="203"/>
      <c r="AP88" s="203"/>
      <c r="AQ88" s="203"/>
      <c r="AR88" s="203"/>
      <c r="AS88" s="203"/>
      <c r="AT88" s="203"/>
      <c r="AU88" s="203"/>
      <c r="AV88" s="203"/>
    </row>
    <row r="89" spans="1:48" ht="61.5" customHeight="1" x14ac:dyDescent="0.35">
      <c r="A89" s="1683" t="s">
        <v>713</v>
      </c>
      <c r="B89" s="1684"/>
      <c r="C89" s="1685"/>
      <c r="D89" s="1686"/>
      <c r="E89" s="220"/>
      <c r="F89" s="338"/>
      <c r="G89" s="338"/>
      <c r="H89" s="1678"/>
      <c r="I89" s="1648"/>
      <c r="J89" s="1648"/>
      <c r="K89" s="338"/>
      <c r="L89" s="338"/>
      <c r="M89" s="338"/>
      <c r="N89" s="338"/>
      <c r="O89" s="338"/>
      <c r="P89" s="338"/>
      <c r="Q89" s="338"/>
      <c r="R89" s="338"/>
      <c r="S89" s="1617"/>
      <c r="T89" s="338"/>
      <c r="U89" s="338"/>
      <c r="V89" s="1687"/>
      <c r="W89" s="1688"/>
      <c r="X89" s="1688"/>
      <c r="Y89" s="1688"/>
      <c r="Z89" s="1688"/>
      <c r="AA89" s="1688"/>
      <c r="AB89" s="1687"/>
      <c r="AC89" s="338"/>
      <c r="AD89" s="338"/>
      <c r="AE89" s="338"/>
      <c r="AF89" s="338"/>
      <c r="AG89" s="338"/>
      <c r="AH89" s="1687"/>
      <c r="AI89" s="1688"/>
      <c r="AJ89" s="1688"/>
      <c r="AK89" s="1689"/>
      <c r="AL89" s="203"/>
      <c r="AM89" s="203"/>
      <c r="AN89" s="203"/>
      <c r="AO89" s="203"/>
      <c r="AP89" s="203"/>
      <c r="AQ89" s="203"/>
      <c r="AR89" s="203"/>
      <c r="AS89" s="203"/>
      <c r="AT89" s="203"/>
      <c r="AU89" s="203"/>
      <c r="AV89" s="203"/>
    </row>
    <row r="90" spans="1:48" ht="33.75" customHeight="1" x14ac:dyDescent="0.35">
      <c r="A90" s="1683" t="s">
        <v>714</v>
      </c>
      <c r="B90" s="1684"/>
      <c r="C90" s="1685"/>
      <c r="D90" s="1686"/>
      <c r="E90" s="220"/>
      <c r="F90" s="338"/>
      <c r="G90" s="338"/>
      <c r="H90" s="1678"/>
      <c r="I90" s="1648"/>
      <c r="J90" s="1648"/>
      <c r="K90" s="338"/>
      <c r="L90" s="338"/>
      <c r="M90" s="338"/>
      <c r="N90" s="338"/>
      <c r="O90" s="338"/>
      <c r="P90" s="338"/>
      <c r="Q90" s="338"/>
      <c r="R90" s="338"/>
      <c r="S90" s="1617"/>
      <c r="T90" s="338"/>
      <c r="U90" s="338"/>
      <c r="V90" s="1687"/>
      <c r="W90" s="1688"/>
      <c r="X90" s="1688"/>
      <c r="Y90" s="1688"/>
      <c r="Z90" s="1688"/>
      <c r="AA90" s="1688"/>
      <c r="AB90" s="1687"/>
      <c r="AC90" s="338"/>
      <c r="AD90" s="338"/>
      <c r="AE90" s="338"/>
      <c r="AF90" s="338"/>
      <c r="AG90" s="338"/>
      <c r="AH90" s="1687"/>
      <c r="AI90" s="1688"/>
      <c r="AJ90" s="1688"/>
      <c r="AK90" s="1689"/>
      <c r="AL90" s="203"/>
      <c r="AM90" s="203"/>
      <c r="AN90" s="203"/>
      <c r="AO90" s="203"/>
      <c r="AP90" s="203"/>
      <c r="AQ90" s="203"/>
      <c r="AR90" s="203"/>
      <c r="AS90" s="203"/>
      <c r="AT90" s="203"/>
      <c r="AU90" s="203"/>
      <c r="AV90" s="203"/>
    </row>
    <row r="91" spans="1:48" ht="56.25" customHeight="1" x14ac:dyDescent="0.35">
      <c r="A91" s="1690" t="s">
        <v>715</v>
      </c>
      <c r="B91" s="1684"/>
      <c r="C91" s="1685"/>
      <c r="D91" s="1686"/>
      <c r="E91" s="220"/>
      <c r="F91" s="338"/>
      <c r="G91" s="338"/>
      <c r="H91" s="1678"/>
      <c r="I91" s="1648"/>
      <c r="J91" s="1648"/>
      <c r="K91" s="338"/>
      <c r="L91" s="338"/>
      <c r="M91" s="338"/>
      <c r="N91" s="338"/>
      <c r="O91" s="338"/>
      <c r="P91" s="338"/>
      <c r="Q91" s="338"/>
      <c r="R91" s="338"/>
      <c r="S91" s="1617"/>
      <c r="T91" s="338"/>
      <c r="U91" s="338"/>
      <c r="V91" s="1687"/>
      <c r="W91" s="1688"/>
      <c r="X91" s="1688"/>
      <c r="Y91" s="1688"/>
      <c r="Z91" s="1688"/>
      <c r="AA91" s="1688"/>
      <c r="AB91" s="1687"/>
      <c r="AC91" s="338"/>
      <c r="AD91" s="338"/>
      <c r="AE91" s="338"/>
      <c r="AF91" s="338"/>
      <c r="AG91" s="338"/>
      <c r="AH91" s="1687"/>
      <c r="AI91" s="1688"/>
      <c r="AJ91" s="1688"/>
      <c r="AK91" s="1689"/>
      <c r="AL91" s="203"/>
      <c r="AM91" s="203"/>
      <c r="AN91" s="203"/>
      <c r="AO91" s="203"/>
      <c r="AP91" s="203"/>
      <c r="AQ91" s="203"/>
      <c r="AR91" s="203"/>
      <c r="AS91" s="203"/>
      <c r="AT91" s="203"/>
      <c r="AU91" s="203"/>
      <c r="AV91" s="203"/>
    </row>
    <row r="92" spans="1:48" ht="57.75" customHeight="1" x14ac:dyDescent="0.35">
      <c r="A92" s="1691" t="s">
        <v>716</v>
      </c>
      <c r="B92" s="1684"/>
      <c r="C92" s="1685"/>
      <c r="D92" s="1686"/>
      <c r="E92" s="220"/>
      <c r="F92" s="338"/>
      <c r="G92" s="338"/>
      <c r="H92" s="1678"/>
      <c r="I92" s="1648"/>
      <c r="J92" s="1648"/>
      <c r="K92" s="338"/>
      <c r="L92" s="338"/>
      <c r="M92" s="338"/>
      <c r="N92" s="338"/>
      <c r="O92" s="338"/>
      <c r="P92" s="338"/>
      <c r="Q92" s="338"/>
      <c r="R92" s="338"/>
      <c r="S92" s="1617"/>
      <c r="T92" s="338"/>
      <c r="U92" s="338"/>
      <c r="V92" s="1687"/>
      <c r="W92" s="1688"/>
      <c r="X92" s="1688"/>
      <c r="Y92" s="1688"/>
      <c r="Z92" s="1688"/>
      <c r="AA92" s="1688"/>
      <c r="AB92" s="1687"/>
      <c r="AC92" s="338"/>
      <c r="AD92" s="338"/>
      <c r="AE92" s="338"/>
      <c r="AF92" s="338"/>
      <c r="AG92" s="338"/>
      <c r="AH92" s="1687"/>
      <c r="AI92" s="1688"/>
      <c r="AJ92" s="1688"/>
      <c r="AK92" s="1689"/>
      <c r="AL92" s="203"/>
      <c r="AM92" s="203"/>
      <c r="AN92" s="203"/>
      <c r="AO92" s="203"/>
      <c r="AP92" s="203"/>
      <c r="AQ92" s="203"/>
      <c r="AR92" s="203"/>
      <c r="AS92" s="203"/>
      <c r="AT92" s="203"/>
      <c r="AU92" s="203"/>
      <c r="AV92" s="203"/>
    </row>
    <row r="93" spans="1:48" ht="62.25" customHeight="1" x14ac:dyDescent="0.35">
      <c r="A93" s="1691" t="s">
        <v>717</v>
      </c>
      <c r="B93" s="1692"/>
      <c r="C93" s="1685"/>
      <c r="D93" s="1686"/>
      <c r="E93" s="220"/>
      <c r="F93" s="338"/>
      <c r="G93" s="338"/>
      <c r="H93" s="1678"/>
      <c r="I93" s="1648"/>
      <c r="J93" s="1648"/>
      <c r="K93" s="338"/>
      <c r="L93" s="338"/>
      <c r="M93" s="338"/>
      <c r="N93" s="338"/>
      <c r="O93" s="338"/>
      <c r="P93" s="338"/>
      <c r="Q93" s="338"/>
      <c r="R93" s="338"/>
      <c r="S93" s="1617"/>
      <c r="T93" s="338"/>
      <c r="U93" s="338"/>
      <c r="V93" s="1687"/>
      <c r="W93" s="1688"/>
      <c r="X93" s="1688"/>
      <c r="Y93" s="1688"/>
      <c r="Z93" s="1688"/>
      <c r="AA93" s="1688"/>
      <c r="AB93" s="1687"/>
      <c r="AC93" s="338"/>
      <c r="AD93" s="338"/>
      <c r="AE93" s="338"/>
      <c r="AF93" s="338"/>
      <c r="AG93" s="338"/>
      <c r="AH93" s="1687"/>
      <c r="AI93" s="1688"/>
      <c r="AJ93" s="1693"/>
      <c r="AK93" s="1694"/>
      <c r="AL93" s="203"/>
      <c r="AM93" s="203"/>
      <c r="AN93" s="203"/>
      <c r="AO93" s="203"/>
      <c r="AP93" s="203"/>
      <c r="AQ93" s="203"/>
      <c r="AR93" s="203"/>
      <c r="AS93" s="203"/>
      <c r="AT93" s="203"/>
      <c r="AU93" s="203"/>
      <c r="AV93" s="203"/>
    </row>
    <row r="94" spans="1:48" ht="63" customHeight="1" x14ac:dyDescent="0.35">
      <c r="A94" s="1695" t="s">
        <v>718</v>
      </c>
      <c r="B94" s="1696"/>
      <c r="C94" s="1697"/>
      <c r="D94" s="1698"/>
      <c r="E94" s="220"/>
      <c r="F94" s="338"/>
      <c r="G94" s="338"/>
      <c r="H94" s="1678"/>
      <c r="I94" s="1648"/>
      <c r="J94" s="1648"/>
      <c r="K94" s="338"/>
      <c r="L94" s="338"/>
      <c r="M94" s="338"/>
      <c r="N94" s="338"/>
      <c r="O94" s="338"/>
      <c r="P94" s="338"/>
      <c r="Q94" s="338"/>
      <c r="R94" s="338"/>
      <c r="S94" s="1617"/>
      <c r="T94" s="338"/>
      <c r="U94" s="338"/>
      <c r="V94" s="1687"/>
      <c r="W94" s="1688"/>
      <c r="X94" s="1688"/>
      <c r="Y94" s="1688"/>
      <c r="Z94" s="1688"/>
      <c r="AA94" s="1688"/>
      <c r="AB94" s="1687"/>
      <c r="AC94" s="338"/>
      <c r="AD94" s="338"/>
      <c r="AE94" s="338"/>
      <c r="AF94" s="338"/>
      <c r="AG94" s="338"/>
      <c r="AH94" s="1687"/>
      <c r="AI94" s="1699"/>
      <c r="AJ94" s="1688"/>
      <c r="AK94" s="1689"/>
      <c r="AL94" s="1689"/>
      <c r="AM94" s="1689"/>
      <c r="AN94" s="1689"/>
      <c r="AO94" s="1689"/>
      <c r="AP94" s="1689"/>
      <c r="AQ94" s="1689"/>
      <c r="AR94" s="1689"/>
      <c r="AS94" s="203"/>
      <c r="AT94" s="1689"/>
      <c r="AU94" s="203"/>
      <c r="AV94" s="203"/>
    </row>
    <row r="95" spans="1:48" ht="15.5" x14ac:dyDescent="0.35">
      <c r="A95" s="1700" t="s">
        <v>719</v>
      </c>
      <c r="B95" s="1648"/>
      <c r="C95" s="1648"/>
      <c r="D95" s="1648"/>
      <c r="E95" s="1215"/>
      <c r="F95" s="1648"/>
      <c r="G95" s="1648"/>
      <c r="H95" s="338"/>
      <c r="I95" s="338"/>
      <c r="J95" s="338"/>
      <c r="K95" s="1678"/>
      <c r="L95" s="338"/>
      <c r="M95" s="338"/>
      <c r="N95" s="338"/>
      <c r="O95" s="338"/>
      <c r="P95" s="338"/>
      <c r="Q95" s="338"/>
      <c r="R95" s="338"/>
      <c r="S95" s="338"/>
      <c r="T95" s="338"/>
      <c r="U95" s="338"/>
      <c r="V95" s="1701"/>
      <c r="W95" s="1687"/>
      <c r="X95" s="1687"/>
      <c r="Y95" s="1687"/>
      <c r="Z95" s="1687"/>
      <c r="AA95" s="1687"/>
      <c r="AB95" s="1687"/>
      <c r="AC95" s="338"/>
      <c r="AD95" s="338"/>
      <c r="AE95" s="338"/>
      <c r="AF95" s="338"/>
      <c r="AG95" s="338"/>
      <c r="AH95" s="338"/>
      <c r="AI95" s="338"/>
      <c r="AJ95" s="1687"/>
      <c r="AK95" s="1687"/>
      <c r="AL95" s="1687"/>
      <c r="AM95" s="1687"/>
      <c r="AN95" s="1687"/>
      <c r="AO95" s="1687"/>
      <c r="AP95" s="1687"/>
      <c r="AQ95" s="1687"/>
      <c r="AR95" s="1689"/>
      <c r="AS95" s="203"/>
      <c r="AT95" s="1689"/>
      <c r="AU95" s="203"/>
      <c r="AV95" s="203"/>
    </row>
    <row r="96" spans="1:48" ht="22.5" customHeight="1" x14ac:dyDescent="0.35">
      <c r="A96" s="2462" t="s">
        <v>720</v>
      </c>
      <c r="B96" s="2464" t="s">
        <v>721</v>
      </c>
      <c r="C96" s="2464" t="s">
        <v>722</v>
      </c>
      <c r="D96" s="2462" t="s">
        <v>723</v>
      </c>
      <c r="E96" s="2466" t="s">
        <v>724</v>
      </c>
      <c r="F96" s="2467"/>
      <c r="H96" s="338"/>
      <c r="I96" s="338"/>
      <c r="J96" s="1678"/>
      <c r="K96" s="1702"/>
      <c r="L96" s="1648"/>
      <c r="M96" s="338"/>
      <c r="N96" s="338"/>
      <c r="O96" s="338"/>
      <c r="P96" s="338"/>
      <c r="Q96" s="338"/>
      <c r="R96" s="338"/>
      <c r="S96" s="338"/>
      <c r="T96" s="338"/>
      <c r="U96" s="1617"/>
      <c r="V96" s="1687"/>
      <c r="W96" s="1687"/>
      <c r="X96" s="1687"/>
      <c r="Y96" s="1703"/>
      <c r="Z96" s="1703"/>
      <c r="AA96" s="1703"/>
      <c r="AB96" s="1703"/>
      <c r="AC96" s="1704"/>
      <c r="AD96" s="1687"/>
      <c r="AE96" s="338"/>
      <c r="AF96" s="338"/>
      <c r="AG96" s="338"/>
      <c r="AH96" s="338"/>
      <c r="AI96" s="338"/>
      <c r="AJ96" s="1687"/>
      <c r="AK96" s="1703"/>
      <c r="AL96" s="1703"/>
      <c r="AM96" s="1703"/>
      <c r="AN96" s="1703"/>
      <c r="AO96" s="1703"/>
      <c r="AP96" s="1703"/>
      <c r="AQ96" s="1703"/>
      <c r="AR96" s="1689"/>
      <c r="AS96" s="203"/>
      <c r="AT96" s="1689"/>
      <c r="AU96" s="203"/>
      <c r="AV96" s="203"/>
    </row>
    <row r="97" spans="1:48" ht="15.5" x14ac:dyDescent="0.35">
      <c r="A97" s="2463"/>
      <c r="B97" s="2465"/>
      <c r="C97" s="2465"/>
      <c r="D97" s="2463"/>
      <c r="E97" s="1652" t="s">
        <v>725</v>
      </c>
      <c r="F97" s="1705" t="s">
        <v>726</v>
      </c>
      <c r="H97" s="338"/>
      <c r="I97" s="338"/>
      <c r="J97" s="1678"/>
      <c r="K97" s="1702"/>
      <c r="L97" s="1648"/>
      <c r="M97" s="338"/>
      <c r="N97" s="338"/>
      <c r="O97" s="338"/>
      <c r="P97" s="338"/>
      <c r="Q97" s="338"/>
      <c r="R97" s="338"/>
      <c r="S97" s="338"/>
      <c r="T97" s="338"/>
      <c r="U97" s="1617"/>
      <c r="V97" s="1687"/>
      <c r="W97" s="1687"/>
      <c r="X97" s="1687"/>
      <c r="Y97" s="1703"/>
      <c r="Z97" s="1703"/>
      <c r="AA97" s="1703"/>
      <c r="AB97" s="1703"/>
      <c r="AC97" s="1706"/>
      <c r="AD97" s="1687"/>
      <c r="AE97" s="338"/>
      <c r="AF97" s="338"/>
      <c r="AG97" s="338"/>
      <c r="AH97" s="338"/>
      <c r="AI97" s="338"/>
      <c r="AJ97" s="1687"/>
      <c r="AK97" s="1703"/>
      <c r="AL97" s="1703"/>
      <c r="AM97" s="1703"/>
      <c r="AN97" s="1703"/>
      <c r="AO97" s="1703"/>
      <c r="AP97" s="1703"/>
      <c r="AQ97" s="1703"/>
      <c r="AR97" s="1689"/>
      <c r="AS97" s="203"/>
      <c r="AT97" s="1689"/>
      <c r="AU97" s="203"/>
      <c r="AV97" s="203"/>
    </row>
    <row r="98" spans="1:48" ht="15.5" x14ac:dyDescent="0.35">
      <c r="A98" s="1707" t="s">
        <v>727</v>
      </c>
      <c r="B98" s="1708"/>
      <c r="C98" s="1342"/>
      <c r="D98" s="1708"/>
      <c r="E98" s="1342"/>
      <c r="F98" s="1344"/>
      <c r="H98" s="338"/>
      <c r="I98" s="338"/>
      <c r="J98" s="1678"/>
      <c r="K98" s="1709"/>
      <c r="L98" s="1648"/>
      <c r="M98" s="338"/>
      <c r="N98" s="338"/>
      <c r="O98" s="338"/>
      <c r="P98" s="338"/>
      <c r="Q98" s="338"/>
      <c r="R98" s="338"/>
      <c r="S98" s="338"/>
      <c r="T98" s="338"/>
      <c r="U98" s="1617"/>
      <c r="V98" s="1687"/>
      <c r="W98" s="1687"/>
      <c r="X98" s="1687"/>
      <c r="Y98" s="1703"/>
      <c r="Z98" s="1703"/>
      <c r="AA98" s="1703"/>
      <c r="AB98" s="1703"/>
      <c r="AC98" s="1706"/>
      <c r="AD98" s="1687"/>
      <c r="AE98" s="338"/>
      <c r="AF98" s="338"/>
      <c r="AG98" s="338"/>
      <c r="AH98" s="338"/>
      <c r="AI98" s="338"/>
      <c r="AJ98" s="1687"/>
      <c r="AK98" s="1703"/>
      <c r="AL98" s="1703"/>
      <c r="AM98" s="1703"/>
      <c r="AN98" s="1703"/>
      <c r="AO98" s="1703"/>
      <c r="AP98" s="1703"/>
      <c r="AQ98" s="1703"/>
      <c r="AR98" s="1689"/>
      <c r="AS98" s="203"/>
      <c r="AT98" s="1689"/>
      <c r="AU98" s="203"/>
      <c r="AV98" s="203"/>
    </row>
    <row r="99" spans="1:48" ht="15.5" x14ac:dyDescent="0.35">
      <c r="A99" s="1637" t="s">
        <v>728</v>
      </c>
      <c r="B99" s="324"/>
      <c r="C99" s="35"/>
      <c r="D99" s="324"/>
      <c r="E99" s="35"/>
      <c r="F99" s="36"/>
      <c r="H99" s="338"/>
      <c r="I99" s="338"/>
      <c r="J99" s="1678"/>
      <c r="K99" s="1709"/>
      <c r="L99" s="1648"/>
      <c r="M99" s="338"/>
      <c r="N99" s="338"/>
      <c r="O99" s="338"/>
      <c r="P99" s="338"/>
      <c r="Q99" s="338"/>
      <c r="R99" s="338"/>
      <c r="S99" s="338"/>
      <c r="T99" s="338"/>
      <c r="U99" s="1617"/>
      <c r="V99" s="1687"/>
      <c r="W99" s="1687"/>
      <c r="X99" s="1687"/>
      <c r="Y99" s="1703"/>
      <c r="Z99" s="1703"/>
      <c r="AA99" s="1703"/>
      <c r="AB99" s="1703"/>
      <c r="AC99" s="1706"/>
      <c r="AD99" s="1687"/>
      <c r="AE99" s="338"/>
      <c r="AF99" s="338"/>
      <c r="AG99" s="338"/>
      <c r="AH99" s="338"/>
      <c r="AI99" s="338"/>
      <c r="AJ99" s="1687"/>
      <c r="AK99" s="1703"/>
      <c r="AL99" s="1703"/>
      <c r="AM99" s="1703"/>
      <c r="AN99" s="1703"/>
      <c r="AO99" s="1703"/>
      <c r="AP99" s="1703"/>
      <c r="AQ99" s="1703"/>
      <c r="AR99" s="1689"/>
      <c r="AS99" s="203"/>
      <c r="AT99" s="1689"/>
      <c r="AU99" s="203"/>
      <c r="AV99" s="203"/>
    </row>
    <row r="100" spans="1:48" ht="15.5" x14ac:dyDescent="0.35">
      <c r="A100" s="1637" t="s">
        <v>729</v>
      </c>
      <c r="B100" s="324"/>
      <c r="C100" s="35"/>
      <c r="D100" s="324"/>
      <c r="E100" s="35"/>
      <c r="F100" s="36"/>
      <c r="H100" s="338"/>
      <c r="I100" s="338"/>
      <c r="J100" s="338"/>
      <c r="K100" s="1710"/>
      <c r="L100" s="1648"/>
      <c r="M100" s="338"/>
      <c r="N100" s="338"/>
      <c r="O100" s="338"/>
      <c r="P100" s="338"/>
      <c r="Q100" s="338"/>
      <c r="R100" s="338"/>
      <c r="S100" s="338"/>
      <c r="T100" s="338"/>
      <c r="U100" s="1617"/>
      <c r="V100" s="1687"/>
      <c r="W100" s="1687"/>
      <c r="X100" s="1687"/>
      <c r="Y100" s="1703"/>
      <c r="Z100" s="1703"/>
      <c r="AA100" s="1703"/>
      <c r="AB100" s="1703"/>
      <c r="AC100" s="1706"/>
      <c r="AD100" s="1687"/>
      <c r="AE100" s="338"/>
      <c r="AF100" s="338"/>
      <c r="AG100" s="338"/>
      <c r="AH100" s="338"/>
      <c r="AI100" s="338"/>
      <c r="AJ100" s="1687"/>
      <c r="AK100" s="1703"/>
      <c r="AL100" s="1703"/>
      <c r="AM100" s="1703"/>
      <c r="AN100" s="1703"/>
      <c r="AO100" s="1703"/>
      <c r="AP100" s="1703"/>
      <c r="AQ100" s="1703"/>
      <c r="AR100" s="1689"/>
      <c r="AS100" s="203"/>
      <c r="AT100" s="1689"/>
      <c r="AU100" s="203"/>
      <c r="AV100" s="203"/>
    </row>
    <row r="101" spans="1:48" ht="15.5" x14ac:dyDescent="0.35">
      <c r="A101" s="1637" t="s">
        <v>730</v>
      </c>
      <c r="B101" s="324"/>
      <c r="C101" s="35"/>
      <c r="D101" s="324"/>
      <c r="E101" s="35"/>
      <c r="F101" s="36"/>
      <c r="H101" s="338"/>
      <c r="I101" s="338"/>
      <c r="J101" s="338"/>
      <c r="K101" s="1710"/>
      <c r="L101" s="1648"/>
      <c r="M101" s="338"/>
      <c r="N101" s="338"/>
      <c r="O101" s="338"/>
      <c r="P101" s="338"/>
      <c r="Q101" s="338"/>
      <c r="R101" s="338"/>
      <c r="S101" s="338"/>
      <c r="T101" s="338"/>
      <c r="U101" s="1617"/>
      <c r="V101" s="1687"/>
      <c r="W101" s="1687"/>
      <c r="X101" s="1687"/>
      <c r="Y101" s="1703"/>
      <c r="Z101" s="1703"/>
      <c r="AA101" s="1703"/>
      <c r="AB101" s="1703"/>
      <c r="AC101" s="1706"/>
      <c r="AD101" s="1687"/>
      <c r="AE101" s="338"/>
      <c r="AF101" s="338"/>
      <c r="AG101" s="338"/>
      <c r="AH101" s="338"/>
      <c r="AI101" s="338"/>
      <c r="AJ101" s="1687"/>
      <c r="AK101" s="1703"/>
      <c r="AL101" s="1703"/>
      <c r="AM101" s="1703"/>
      <c r="AN101" s="1703"/>
      <c r="AO101" s="1703"/>
      <c r="AP101" s="1703"/>
      <c r="AQ101" s="1703"/>
      <c r="AR101" s="1689"/>
      <c r="AS101" s="203"/>
      <c r="AT101" s="1689"/>
      <c r="AU101" s="203"/>
      <c r="AV101" s="203"/>
    </row>
    <row r="102" spans="1:48" ht="15.5" x14ac:dyDescent="0.35">
      <c r="A102" s="1637" t="s">
        <v>731</v>
      </c>
      <c r="B102" s="324"/>
      <c r="C102" s="35"/>
      <c r="D102" s="324"/>
      <c r="E102" s="35"/>
      <c r="F102" s="36"/>
      <c r="H102" s="338"/>
      <c r="I102" s="338"/>
      <c r="J102" s="338"/>
      <c r="K102" s="1710"/>
      <c r="L102" s="1648"/>
      <c r="M102" s="338"/>
      <c r="N102" s="338"/>
      <c r="O102" s="338"/>
      <c r="P102" s="338"/>
      <c r="Q102" s="338"/>
      <c r="R102" s="338"/>
      <c r="S102" s="338"/>
      <c r="T102" s="338"/>
      <c r="U102" s="1617"/>
      <c r="V102" s="1687"/>
      <c r="W102" s="1687"/>
      <c r="X102" s="1687"/>
      <c r="Y102" s="1703"/>
      <c r="Z102" s="1703"/>
      <c r="AA102" s="1703"/>
      <c r="AB102" s="1703"/>
      <c r="AC102" s="1706"/>
      <c r="AD102" s="1687"/>
      <c r="AE102" s="338"/>
      <c r="AF102" s="338"/>
      <c r="AG102" s="338"/>
      <c r="AH102" s="338"/>
      <c r="AI102" s="338"/>
      <c r="AJ102" s="1687"/>
      <c r="AK102" s="1703"/>
      <c r="AL102" s="1703"/>
      <c r="AM102" s="1703"/>
      <c r="AN102" s="1703"/>
      <c r="AO102" s="1703"/>
      <c r="AP102" s="1703"/>
      <c r="AQ102" s="1703"/>
      <c r="AR102" s="1689"/>
      <c r="AS102" s="203"/>
      <c r="AT102" s="1689"/>
      <c r="AU102" s="203"/>
      <c r="AV102" s="203"/>
    </row>
    <row r="103" spans="1:48" ht="15.5" x14ac:dyDescent="0.35">
      <c r="A103" s="1711" t="s">
        <v>36</v>
      </c>
      <c r="B103" s="1712">
        <f>SUM(B98:B102)</f>
        <v>0</v>
      </c>
      <c r="C103" s="1713">
        <f>SUM(C98:C102)</f>
        <v>0</v>
      </c>
      <c r="D103" s="1714">
        <f>SUM(D98:D102)</f>
        <v>0</v>
      </c>
      <c r="E103" s="1713">
        <f>SUM(E98:E102)</f>
        <v>0</v>
      </c>
      <c r="F103" s="1714">
        <f>SUM(F98:F102)</f>
        <v>0</v>
      </c>
      <c r="H103" s="338"/>
      <c r="I103" s="338"/>
      <c r="J103" s="338"/>
      <c r="K103" s="1710"/>
      <c r="L103" s="1648"/>
      <c r="M103" s="338"/>
      <c r="N103" s="338"/>
      <c r="O103" s="338"/>
      <c r="P103" s="338"/>
      <c r="Q103" s="338"/>
      <c r="R103" s="338"/>
      <c r="S103" s="338"/>
      <c r="T103" s="338"/>
      <c r="U103" s="1617"/>
      <c r="V103" s="1715"/>
      <c r="W103" s="1715"/>
      <c r="X103" s="1715"/>
      <c r="Y103" s="1716"/>
      <c r="Z103" s="1716"/>
      <c r="AA103" s="1716"/>
      <c r="AB103" s="1716"/>
      <c r="AC103" s="1717"/>
      <c r="AD103" s="1715"/>
      <c r="AE103" s="338"/>
      <c r="AF103" s="338"/>
      <c r="AG103" s="338"/>
      <c r="AH103" s="338"/>
      <c r="AI103" s="338"/>
      <c r="AJ103" s="1715"/>
      <c r="AK103" s="1716"/>
      <c r="AL103" s="1716"/>
      <c r="AM103" s="1716"/>
      <c r="AN103" s="1716"/>
      <c r="AO103" s="1716"/>
      <c r="AP103" s="1716"/>
      <c r="AQ103" s="1716"/>
      <c r="AR103" s="1718"/>
      <c r="AS103" s="203"/>
      <c r="AT103" s="1718"/>
      <c r="AU103" s="203"/>
      <c r="AV103" s="203"/>
    </row>
    <row r="104" spans="1:48" x14ac:dyDescent="0.35">
      <c r="A104" s="1719" t="s">
        <v>732</v>
      </c>
      <c r="B104" s="245"/>
      <c r="C104" s="245"/>
      <c r="D104" s="245"/>
      <c r="E104" s="1720"/>
      <c r="F104" s="1720"/>
      <c r="G104" s="1721"/>
      <c r="H104" s="1721"/>
      <c r="I104" s="1721"/>
      <c r="J104" s="1721"/>
      <c r="K104" s="1722"/>
      <c r="L104" s="1586"/>
      <c r="M104" s="1586"/>
      <c r="N104" s="338"/>
      <c r="O104" s="338"/>
      <c r="P104" s="338"/>
      <c r="Q104" s="338"/>
      <c r="R104" s="338"/>
      <c r="S104" s="338"/>
      <c r="T104" s="338"/>
      <c r="U104" s="1723"/>
      <c r="V104" s="1715"/>
      <c r="W104" s="1715"/>
      <c r="X104" s="1715"/>
      <c r="Y104" s="1715"/>
      <c r="Z104" s="1715"/>
      <c r="AA104" s="1715"/>
      <c r="AB104" s="1724"/>
      <c r="AC104" s="1715"/>
      <c r="AD104" s="338"/>
      <c r="AE104" s="338"/>
      <c r="AF104" s="338"/>
      <c r="AG104" s="338"/>
      <c r="AH104" s="338"/>
      <c r="AI104" s="1715"/>
      <c r="AJ104" s="1715"/>
      <c r="AK104" s="1715"/>
      <c r="AL104" s="1715"/>
      <c r="AM104" s="1715"/>
      <c r="AN104" s="1715"/>
      <c r="AO104" s="1715"/>
      <c r="AP104" s="1718"/>
      <c r="AQ104" s="1718"/>
      <c r="AR104" s="203"/>
      <c r="AS104" s="203"/>
      <c r="AT104" s="203"/>
      <c r="AU104" s="203"/>
      <c r="AV104" s="203"/>
    </row>
    <row r="105" spans="1:48" x14ac:dyDescent="0.35">
      <c r="A105" s="2455" t="s">
        <v>497</v>
      </c>
      <c r="B105" s="2349" t="s">
        <v>498</v>
      </c>
      <c r="C105" s="1921"/>
      <c r="D105" s="1922"/>
      <c r="E105" s="1943" t="s">
        <v>629</v>
      </c>
      <c r="F105" s="2456"/>
      <c r="G105" s="2456"/>
      <c r="H105" s="2456"/>
      <c r="I105" s="2456"/>
      <c r="J105" s="2456"/>
      <c r="K105" s="2456"/>
      <c r="L105" s="2456"/>
      <c r="M105" s="2456"/>
      <c r="N105" s="1725"/>
      <c r="O105" s="2457" t="s">
        <v>10</v>
      </c>
      <c r="P105" s="2457" t="s">
        <v>11</v>
      </c>
      <c r="Q105" s="338"/>
      <c r="R105" s="338"/>
      <c r="S105" s="338"/>
      <c r="T105" s="338"/>
      <c r="U105" s="338"/>
      <c r="V105" s="1617"/>
      <c r="W105" s="338"/>
      <c r="X105" s="338"/>
      <c r="Y105" s="338"/>
      <c r="Z105" s="338"/>
      <c r="AA105" s="338"/>
      <c r="AB105" s="338"/>
      <c r="AC105" s="338"/>
      <c r="AD105" s="338"/>
      <c r="AE105" s="338"/>
      <c r="AF105" s="338"/>
      <c r="AG105" s="338"/>
      <c r="AH105" s="338"/>
      <c r="AI105" s="338"/>
      <c r="AJ105" s="1726"/>
      <c r="AK105" s="1726"/>
      <c r="AL105" s="1726"/>
      <c r="AM105" s="1726"/>
      <c r="AN105" s="1726"/>
      <c r="AO105" s="1726"/>
      <c r="AP105" s="1726"/>
      <c r="AQ105" s="1726"/>
      <c r="AR105" s="1727"/>
      <c r="AS105" s="203"/>
      <c r="AT105" s="1727"/>
      <c r="AU105" s="203"/>
      <c r="AV105" s="203"/>
    </row>
    <row r="106" spans="1:48" x14ac:dyDescent="0.35">
      <c r="A106" s="1918"/>
      <c r="B106" s="1943"/>
      <c r="C106" s="2456"/>
      <c r="D106" s="1944"/>
      <c r="E106" s="1986" t="s">
        <v>633</v>
      </c>
      <c r="F106" s="1987"/>
      <c r="G106" s="1986" t="s">
        <v>634</v>
      </c>
      <c r="H106" s="1987"/>
      <c r="I106" s="1986" t="s">
        <v>635</v>
      </c>
      <c r="J106" s="1987"/>
      <c r="K106" s="1986" t="s">
        <v>636</v>
      </c>
      <c r="L106" s="1987"/>
      <c r="M106" s="1986" t="s">
        <v>637</v>
      </c>
      <c r="N106" s="1987"/>
      <c r="O106" s="2458"/>
      <c r="P106" s="2458"/>
      <c r="Q106" s="338"/>
      <c r="R106" s="338"/>
      <c r="S106" s="338"/>
      <c r="T106" s="338"/>
      <c r="U106" s="338"/>
      <c r="V106" s="338"/>
      <c r="W106" s="1617"/>
      <c r="X106" s="338"/>
      <c r="Y106" s="338"/>
      <c r="Z106" s="338"/>
      <c r="AA106" s="338"/>
      <c r="AB106" s="338"/>
      <c r="AC106" s="338"/>
      <c r="AD106" s="338"/>
      <c r="AE106" s="338"/>
      <c r="AF106" s="338"/>
      <c r="AG106" s="338"/>
      <c r="AH106" s="338"/>
      <c r="AI106" s="338"/>
      <c r="AJ106" s="1726"/>
      <c r="AK106" s="1726"/>
      <c r="AL106" s="1726"/>
      <c r="AM106" s="1726"/>
      <c r="AN106" s="1726"/>
      <c r="AO106" s="1726"/>
      <c r="AP106" s="1726"/>
      <c r="AQ106" s="1726"/>
      <c r="AR106" s="1727"/>
      <c r="AS106" s="203"/>
      <c r="AT106" s="1727"/>
      <c r="AU106" s="203"/>
      <c r="AV106" s="203"/>
    </row>
    <row r="107" spans="1:48" ht="21.75" customHeight="1" x14ac:dyDescent="0.35">
      <c r="A107" s="1919"/>
      <c r="B107" s="1728" t="s">
        <v>33</v>
      </c>
      <c r="C107" s="1729" t="s">
        <v>34</v>
      </c>
      <c r="D107" s="1730" t="s">
        <v>35</v>
      </c>
      <c r="E107" s="1731" t="s">
        <v>34</v>
      </c>
      <c r="F107" s="1732" t="s">
        <v>35</v>
      </c>
      <c r="G107" s="1731" t="s">
        <v>34</v>
      </c>
      <c r="H107" s="1732" t="s">
        <v>35</v>
      </c>
      <c r="I107" s="1731" t="s">
        <v>34</v>
      </c>
      <c r="J107" s="1732" t="s">
        <v>35</v>
      </c>
      <c r="K107" s="1731" t="s">
        <v>34</v>
      </c>
      <c r="L107" s="1732" t="s">
        <v>35</v>
      </c>
      <c r="M107" s="1731" t="s">
        <v>34</v>
      </c>
      <c r="N107" s="1732" t="s">
        <v>35</v>
      </c>
      <c r="O107" s="2459"/>
      <c r="P107" s="2459"/>
      <c r="Q107" s="1710"/>
      <c r="R107" s="338"/>
      <c r="S107" s="338"/>
      <c r="T107" s="338"/>
      <c r="U107" s="338"/>
      <c r="V107" s="338"/>
      <c r="W107" s="338"/>
      <c r="X107" s="338"/>
      <c r="Y107" s="338"/>
      <c r="Z107" s="338"/>
      <c r="AA107" s="1617"/>
      <c r="AB107" s="338"/>
      <c r="AC107" s="338"/>
      <c r="AD107" s="338"/>
      <c r="AE107" s="338"/>
      <c r="AF107" s="338"/>
      <c r="AG107" s="338"/>
      <c r="AH107" s="338"/>
      <c r="AI107" s="338"/>
      <c r="AJ107" s="338"/>
      <c r="AK107" s="338"/>
      <c r="AL107" s="338"/>
      <c r="AM107" s="338"/>
      <c r="AN107" s="338"/>
      <c r="AO107" s="338"/>
      <c r="AP107" s="338"/>
      <c r="AQ107" s="338"/>
      <c r="AR107" s="203"/>
      <c r="AS107" s="203"/>
      <c r="AT107" s="203"/>
      <c r="AU107" s="203"/>
      <c r="AV107" s="203"/>
    </row>
    <row r="108" spans="1:48" ht="48" customHeight="1" x14ac:dyDescent="0.35">
      <c r="A108" s="1733" t="s">
        <v>733</v>
      </c>
      <c r="B108" s="1734">
        <f>SUM(C108:D108)</f>
        <v>0</v>
      </c>
      <c r="C108" s="1735">
        <f t="shared" ref="C108:D110" si="10">SUM(E108+G108+I108+K108+M108)</f>
        <v>0</v>
      </c>
      <c r="D108" s="1736">
        <f t="shared" si="10"/>
        <v>0</v>
      </c>
      <c r="E108" s="1737"/>
      <c r="F108" s="1738"/>
      <c r="G108" s="1737"/>
      <c r="H108" s="1738"/>
      <c r="I108" s="1737"/>
      <c r="J108" s="1739"/>
      <c r="K108" s="1737"/>
      <c r="L108" s="1739"/>
      <c r="M108" s="1740"/>
      <c r="N108" s="1739"/>
      <c r="O108" s="1738"/>
      <c r="P108" s="1738"/>
      <c r="Q108" s="1710"/>
      <c r="R108" s="338"/>
      <c r="S108" s="338"/>
      <c r="T108" s="338"/>
      <c r="U108" s="338"/>
      <c r="V108" s="338"/>
      <c r="W108" s="338"/>
      <c r="X108" s="338"/>
      <c r="Y108" s="338"/>
      <c r="Z108" s="338"/>
      <c r="AA108" s="1617"/>
      <c r="AB108" s="338"/>
      <c r="AC108" s="338"/>
      <c r="AD108" s="338"/>
      <c r="AE108" s="338"/>
      <c r="AF108" s="338"/>
      <c r="AG108" s="338"/>
      <c r="AH108" s="338"/>
      <c r="AI108" s="338"/>
      <c r="AJ108" s="338"/>
      <c r="AK108" s="338"/>
      <c r="AL108" s="338"/>
      <c r="AM108" s="338"/>
      <c r="AN108" s="338"/>
      <c r="AO108" s="338"/>
      <c r="AP108" s="338"/>
      <c r="AQ108" s="338"/>
      <c r="AR108" s="203"/>
      <c r="AS108" s="203"/>
      <c r="AT108" s="203"/>
      <c r="AU108" s="203"/>
      <c r="AV108" s="203"/>
    </row>
    <row r="109" spans="1:48" ht="55.5" customHeight="1" x14ac:dyDescent="0.35">
      <c r="A109" s="1741" t="s">
        <v>734</v>
      </c>
      <c r="B109" s="1742">
        <f>SUM(C109:D109)</f>
        <v>0</v>
      </c>
      <c r="C109" s="1743">
        <f t="shared" si="10"/>
        <v>0</v>
      </c>
      <c r="D109" s="1610">
        <f t="shared" si="10"/>
        <v>0</v>
      </c>
      <c r="E109" s="1744"/>
      <c r="F109" s="1745"/>
      <c r="G109" s="1744"/>
      <c r="H109" s="1746"/>
      <c r="I109" s="1744"/>
      <c r="J109" s="1745"/>
      <c r="K109" s="1744"/>
      <c r="L109" s="1745"/>
      <c r="M109" s="1747"/>
      <c r="N109" s="1746"/>
      <c r="O109" s="1686"/>
      <c r="P109" s="1686"/>
      <c r="Q109" s="1710"/>
      <c r="R109" s="338"/>
      <c r="S109" s="338"/>
      <c r="T109" s="338"/>
      <c r="U109" s="338"/>
      <c r="V109" s="338"/>
      <c r="W109" s="338"/>
      <c r="X109" s="338"/>
      <c r="Y109" s="338"/>
      <c r="Z109" s="338"/>
      <c r="AA109" s="1617"/>
      <c r="AB109" s="338"/>
      <c r="AC109" s="338"/>
      <c r="AD109" s="338"/>
      <c r="AE109" s="338"/>
      <c r="AF109" s="338"/>
      <c r="AG109" s="338"/>
      <c r="AH109" s="338"/>
      <c r="AI109" s="338"/>
      <c r="AJ109" s="338"/>
      <c r="AK109" s="338"/>
      <c r="AL109" s="338"/>
      <c r="AM109" s="338"/>
      <c r="AN109" s="338"/>
      <c r="AO109" s="338"/>
      <c r="AP109" s="338"/>
      <c r="AQ109" s="338"/>
      <c r="AR109" s="203"/>
      <c r="AS109" s="203"/>
      <c r="AT109" s="203"/>
      <c r="AU109" s="203"/>
      <c r="AV109" s="203"/>
    </row>
    <row r="110" spans="1:48" ht="55.5" customHeight="1" x14ac:dyDescent="0.35">
      <c r="A110" s="1457" t="s">
        <v>735</v>
      </c>
      <c r="B110" s="1742">
        <f>SUM(C110:D110)</f>
        <v>0</v>
      </c>
      <c r="C110" s="1743">
        <f t="shared" si="10"/>
        <v>0</v>
      </c>
      <c r="D110" s="1610">
        <f t="shared" si="10"/>
        <v>0</v>
      </c>
      <c r="E110" s="1744"/>
      <c r="F110" s="1745"/>
      <c r="G110" s="1744"/>
      <c r="H110" s="1746"/>
      <c r="I110" s="1744"/>
      <c r="J110" s="1745"/>
      <c r="K110" s="1744"/>
      <c r="L110" s="1745"/>
      <c r="M110" s="1747"/>
      <c r="N110" s="1746"/>
      <c r="O110" s="1745"/>
      <c r="P110" s="1745"/>
      <c r="Q110" s="1710"/>
      <c r="R110" s="338"/>
      <c r="S110" s="338"/>
      <c r="T110" s="338"/>
      <c r="U110" s="338"/>
      <c r="V110" s="338"/>
      <c r="W110" s="338"/>
      <c r="X110" s="338"/>
      <c r="Y110" s="338"/>
      <c r="Z110" s="338"/>
      <c r="AA110" s="1617"/>
      <c r="AB110" s="338"/>
      <c r="AC110" s="338"/>
      <c r="AD110" s="338"/>
      <c r="AE110" s="338"/>
      <c r="AF110" s="338"/>
      <c r="AG110" s="338"/>
      <c r="AH110" s="338"/>
      <c r="AI110" s="338"/>
      <c r="AJ110" s="338"/>
      <c r="AK110" s="338"/>
      <c r="AL110" s="338"/>
      <c r="AM110" s="338"/>
      <c r="AN110" s="338"/>
      <c r="AO110" s="338"/>
      <c r="AP110" s="338"/>
      <c r="AQ110" s="338"/>
      <c r="AR110" s="203"/>
      <c r="AS110" s="203"/>
      <c r="AT110" s="203"/>
      <c r="AU110" s="203"/>
      <c r="AV110" s="203"/>
    </row>
    <row r="111" spans="1:48" ht="18.75" customHeight="1" x14ac:dyDescent="0.35">
      <c r="A111" s="1475" t="s">
        <v>736</v>
      </c>
      <c r="B111" s="1748"/>
      <c r="C111" s="1748"/>
      <c r="D111" s="1749"/>
      <c r="E111" s="1748"/>
      <c r="F111" s="245"/>
      <c r="G111" s="245"/>
      <c r="H111" s="245"/>
      <c r="I111" s="245"/>
      <c r="J111" s="245"/>
      <c r="K111" s="245"/>
      <c r="L111" s="245"/>
      <c r="M111" s="245"/>
      <c r="N111" s="245"/>
      <c r="O111" s="245"/>
      <c r="P111" s="245"/>
      <c r="Q111" s="245"/>
      <c r="R111" s="245"/>
      <c r="S111" s="245"/>
      <c r="T111" s="245"/>
      <c r="U111" s="245"/>
      <c r="V111" s="245"/>
      <c r="W111" s="245"/>
      <c r="X111" s="245"/>
      <c r="Y111" s="245"/>
      <c r="Z111" s="245"/>
      <c r="AA111" s="245"/>
      <c r="AB111" s="245"/>
      <c r="AC111" s="245"/>
      <c r="AD111" s="245"/>
      <c r="AE111" s="245"/>
      <c r="AF111" s="245"/>
      <c r="AG111" s="245"/>
      <c r="AH111" s="245"/>
      <c r="AI111" s="245"/>
      <c r="AJ111" s="245"/>
      <c r="AK111" s="245"/>
      <c r="AL111" s="245"/>
      <c r="AM111" s="245"/>
      <c r="AN111" s="245"/>
      <c r="AO111" s="245"/>
      <c r="AP111" s="245"/>
      <c r="AQ111" s="245"/>
      <c r="AR111" s="245"/>
      <c r="AS111" s="245"/>
      <c r="AT111" s="245"/>
      <c r="AU111" s="245"/>
      <c r="AV111" s="245"/>
    </row>
    <row r="112" spans="1:48" ht="15" customHeight="1" x14ac:dyDescent="0.35">
      <c r="A112" s="2451" t="s">
        <v>737</v>
      </c>
      <c r="B112" s="1994" t="s">
        <v>738</v>
      </c>
      <c r="C112" s="1995"/>
      <c r="D112" s="2427"/>
      <c r="E112" s="2453" t="s">
        <v>739</v>
      </c>
      <c r="F112" s="521"/>
      <c r="G112" s="204"/>
      <c r="H112" s="204"/>
      <c r="I112" s="204"/>
      <c r="J112" s="204"/>
      <c r="K112" s="204"/>
      <c r="L112" s="204"/>
      <c r="M112" s="203"/>
      <c r="N112" s="203"/>
      <c r="O112" s="203"/>
      <c r="P112" s="203"/>
      <c r="Q112" s="203"/>
      <c r="R112" s="203"/>
      <c r="S112" s="203"/>
      <c r="T112" s="203"/>
      <c r="U112" s="203"/>
      <c r="V112" s="203"/>
      <c r="W112" s="203"/>
      <c r="X112" s="203"/>
      <c r="Y112" s="203"/>
      <c r="Z112" s="203"/>
      <c r="AA112" s="203"/>
      <c r="AB112" s="203"/>
      <c r="AC112" s="203"/>
      <c r="AD112" s="203"/>
      <c r="AE112" s="203"/>
      <c r="AF112" s="203"/>
      <c r="AG112" s="203"/>
      <c r="AH112" s="203"/>
      <c r="AI112" s="203"/>
      <c r="AJ112" s="203"/>
      <c r="AK112" s="203"/>
      <c r="AL112" s="203"/>
      <c r="AM112" s="203"/>
      <c r="AN112" s="203"/>
      <c r="AO112" s="203"/>
      <c r="AP112" s="203"/>
      <c r="AQ112" s="203"/>
      <c r="AR112" s="203"/>
      <c r="AS112" s="203"/>
      <c r="AT112" s="203"/>
      <c r="AU112" s="203"/>
      <c r="AV112" s="203"/>
    </row>
    <row r="113" spans="1:48" ht="21" customHeight="1" x14ac:dyDescent="0.35">
      <c r="A113" s="2452"/>
      <c r="B113" s="1283" t="s">
        <v>740</v>
      </c>
      <c r="C113" s="1283" t="s">
        <v>741</v>
      </c>
      <c r="D113" s="1750" t="s">
        <v>742</v>
      </c>
      <c r="E113" s="2454"/>
      <c r="F113" s="204"/>
      <c r="G113" s="204"/>
      <c r="H113" s="204"/>
      <c r="I113" s="204"/>
      <c r="J113" s="204"/>
      <c r="K113" s="204"/>
      <c r="L113" s="204"/>
      <c r="M113" s="203"/>
      <c r="N113" s="203"/>
      <c r="O113" s="203"/>
      <c r="P113" s="203"/>
      <c r="Q113" s="203"/>
      <c r="R113" s="203"/>
      <c r="S113" s="203"/>
      <c r="T113" s="203"/>
      <c r="U113" s="203"/>
      <c r="V113" s="203"/>
      <c r="W113" s="203"/>
      <c r="X113" s="203"/>
      <c r="Y113" s="203"/>
      <c r="Z113" s="203"/>
      <c r="AA113" s="203"/>
      <c r="AB113" s="203"/>
      <c r="AC113" s="203"/>
      <c r="AD113" s="203"/>
      <c r="AE113" s="203"/>
      <c r="AF113" s="203"/>
      <c r="AG113" s="203"/>
      <c r="AH113" s="203"/>
      <c r="AI113" s="203"/>
      <c r="AJ113" s="203"/>
      <c r="AK113" s="203"/>
      <c r="AL113" s="203"/>
      <c r="AM113" s="203"/>
      <c r="AN113" s="203"/>
      <c r="AO113" s="203"/>
      <c r="AP113" s="203"/>
      <c r="AQ113" s="203"/>
      <c r="AR113" s="203"/>
      <c r="AS113" s="203"/>
      <c r="AT113" s="203"/>
      <c r="AU113" s="203"/>
      <c r="AV113" s="203"/>
    </row>
    <row r="114" spans="1:48" ht="27.75" customHeight="1" x14ac:dyDescent="0.35">
      <c r="A114" s="1751" t="s">
        <v>36</v>
      </c>
      <c r="B114" s="1752"/>
      <c r="C114" s="1752"/>
      <c r="D114" s="1753"/>
      <c r="E114" s="1754"/>
      <c r="F114" s="203"/>
      <c r="G114" s="204"/>
      <c r="H114" s="204"/>
      <c r="I114" s="204"/>
      <c r="J114" s="204"/>
      <c r="K114" s="204"/>
      <c r="L114" s="204"/>
      <c r="M114" s="203"/>
      <c r="N114" s="203"/>
      <c r="O114" s="203"/>
      <c r="P114" s="203"/>
      <c r="Q114" s="203"/>
      <c r="R114" s="203"/>
      <c r="S114" s="203"/>
      <c r="T114" s="203"/>
      <c r="U114" s="203"/>
      <c r="V114" s="203"/>
      <c r="W114" s="203"/>
      <c r="X114" s="203"/>
      <c r="Y114" s="203"/>
      <c r="Z114" s="203"/>
      <c r="AA114" s="203"/>
      <c r="AB114" s="203"/>
      <c r="AC114" s="203"/>
      <c r="AD114" s="203"/>
      <c r="AE114" s="203"/>
      <c r="AF114" s="203"/>
      <c r="AG114" s="203"/>
      <c r="AH114" s="203"/>
      <c r="AI114" s="203"/>
      <c r="AJ114" s="203"/>
      <c r="AK114" s="203"/>
      <c r="AL114" s="203"/>
      <c r="AM114" s="203"/>
      <c r="AN114" s="203"/>
      <c r="AO114" s="203"/>
      <c r="AP114" s="203"/>
      <c r="AQ114" s="203"/>
      <c r="AR114" s="203"/>
      <c r="AS114" s="203"/>
      <c r="AT114" s="203"/>
      <c r="AU114" s="203"/>
      <c r="AV114" s="203"/>
    </row>
    <row r="115" spans="1:48" ht="15.5" x14ac:dyDescent="0.35">
      <c r="A115" s="1755" t="s">
        <v>743</v>
      </c>
      <c r="B115" s="1749"/>
      <c r="C115" s="1749"/>
      <c r="D115" s="1749"/>
      <c r="E115" s="245"/>
      <c r="G115" s="245"/>
      <c r="H115" s="1756"/>
      <c r="I115" s="1756"/>
      <c r="J115" s="1757"/>
      <c r="K115" s="245"/>
      <c r="L115" s="245"/>
      <c r="M115" s="245"/>
      <c r="N115" s="245"/>
      <c r="O115" s="245"/>
      <c r="P115" s="245"/>
      <c r="Q115" s="245"/>
      <c r="R115" s="245"/>
      <c r="S115" s="245"/>
      <c r="T115" s="245"/>
      <c r="U115" s="245"/>
      <c r="V115" s="245"/>
      <c r="W115" s="245"/>
      <c r="X115" s="245"/>
      <c r="Y115" s="245"/>
      <c r="Z115" s="245"/>
      <c r="AA115" s="245"/>
      <c r="AB115" s="245"/>
      <c r="AC115" s="245"/>
      <c r="AD115" s="245"/>
      <c r="AE115" s="245"/>
      <c r="AF115" s="245"/>
      <c r="AG115" s="245"/>
      <c r="AH115" s="245"/>
      <c r="AI115" s="245"/>
      <c r="AJ115" s="245"/>
      <c r="AK115" s="245"/>
      <c r="AL115" s="245"/>
      <c r="AM115" s="245"/>
      <c r="AN115" s="245"/>
      <c r="AO115" s="245"/>
      <c r="AP115" s="245"/>
      <c r="AQ115" s="245"/>
      <c r="AR115" s="245"/>
      <c r="AS115" s="245"/>
      <c r="AT115" s="245"/>
      <c r="AU115" s="245"/>
      <c r="AV115" s="245"/>
    </row>
    <row r="116" spans="1:48" x14ac:dyDescent="0.35">
      <c r="A116" s="2437" t="s">
        <v>497</v>
      </c>
      <c r="B116" s="2423" t="s">
        <v>498</v>
      </c>
      <c r="C116" s="2424"/>
      <c r="D116" s="2415"/>
      <c r="E116" s="1986"/>
      <c r="F116" s="2449"/>
      <c r="G116" s="2449"/>
      <c r="H116" s="2449"/>
      <c r="I116" s="2449"/>
      <c r="J116" s="1987"/>
      <c r="K116" s="203"/>
      <c r="L116" s="203"/>
      <c r="M116" s="203"/>
      <c r="N116" s="203"/>
      <c r="O116" s="203"/>
      <c r="P116" s="203"/>
      <c r="Q116" s="203"/>
      <c r="R116" s="203"/>
      <c r="S116" s="203"/>
      <c r="T116" s="203"/>
      <c r="U116" s="203"/>
      <c r="V116" s="203"/>
      <c r="W116" s="203"/>
      <c r="X116" s="203"/>
      <c r="Y116" s="203"/>
      <c r="Z116" s="203"/>
      <c r="AA116" s="203"/>
      <c r="AB116" s="203"/>
      <c r="AC116" s="203"/>
      <c r="AD116" s="203"/>
      <c r="AE116" s="203"/>
      <c r="AF116" s="203"/>
      <c r="AG116" s="203"/>
      <c r="AH116" s="203"/>
      <c r="AI116" s="203"/>
      <c r="AJ116" s="203"/>
      <c r="AK116" s="203"/>
      <c r="AL116" s="203"/>
      <c r="AM116" s="203"/>
      <c r="AN116" s="203"/>
      <c r="AO116" s="203"/>
      <c r="AP116" s="203"/>
      <c r="AQ116" s="203"/>
      <c r="AR116" s="203"/>
      <c r="AS116" s="203"/>
      <c r="AT116" s="203"/>
      <c r="AU116" s="203"/>
      <c r="AV116" s="203"/>
    </row>
    <row r="117" spans="1:48" ht="23.25" customHeight="1" x14ac:dyDescent="0.35">
      <c r="A117" s="1918"/>
      <c r="B117" s="2425"/>
      <c r="C117" s="2426"/>
      <c r="D117" s="2416"/>
      <c r="E117" s="1986" t="s">
        <v>744</v>
      </c>
      <c r="F117" s="1987"/>
      <c r="G117" s="1986" t="s">
        <v>745</v>
      </c>
      <c r="H117" s="1987"/>
      <c r="I117" s="1986" t="s">
        <v>746</v>
      </c>
      <c r="J117" s="1987"/>
      <c r="K117" s="203"/>
      <c r="L117" s="203"/>
      <c r="M117" s="203"/>
      <c r="N117" s="203"/>
      <c r="O117" s="203"/>
      <c r="P117" s="203"/>
      <c r="Q117" s="203"/>
      <c r="R117" s="203"/>
      <c r="S117" s="203"/>
      <c r="T117" s="203"/>
      <c r="U117" s="203"/>
      <c r="V117" s="203"/>
      <c r="W117" s="203"/>
      <c r="X117" s="203"/>
      <c r="Y117" s="203"/>
      <c r="Z117" s="203"/>
      <c r="AA117" s="203"/>
      <c r="AB117" s="203"/>
      <c r="AC117" s="203"/>
      <c r="AD117" s="203"/>
      <c r="AE117" s="203"/>
      <c r="AF117" s="203"/>
      <c r="AG117" s="203"/>
      <c r="AH117" s="203"/>
      <c r="AI117" s="203"/>
      <c r="AJ117" s="203"/>
      <c r="AK117" s="203"/>
      <c r="AL117" s="203"/>
      <c r="AM117" s="203"/>
      <c r="AN117" s="203"/>
      <c r="AO117" s="203"/>
      <c r="AP117" s="203"/>
      <c r="AQ117" s="203"/>
      <c r="AR117" s="203"/>
      <c r="AS117" s="203"/>
      <c r="AT117" s="203"/>
      <c r="AU117" s="203"/>
      <c r="AV117" s="203"/>
    </row>
    <row r="118" spans="1:48" ht="24" customHeight="1" x14ac:dyDescent="0.35">
      <c r="A118" s="2438"/>
      <c r="B118" s="1728" t="s">
        <v>33</v>
      </c>
      <c r="C118" s="1761" t="s">
        <v>34</v>
      </c>
      <c r="D118" s="1762" t="s">
        <v>35</v>
      </c>
      <c r="E118" s="1731" t="s">
        <v>34</v>
      </c>
      <c r="F118" s="1763" t="s">
        <v>35</v>
      </c>
      <c r="G118" s="1731" t="s">
        <v>34</v>
      </c>
      <c r="H118" s="1763" t="s">
        <v>35</v>
      </c>
      <c r="I118" s="1731" t="s">
        <v>34</v>
      </c>
      <c r="J118" s="1763" t="s">
        <v>35</v>
      </c>
      <c r="K118" s="203"/>
      <c r="L118" s="203"/>
      <c r="M118" s="203"/>
      <c r="N118" s="203"/>
      <c r="O118" s="203"/>
      <c r="P118" s="203"/>
      <c r="Q118" s="203"/>
      <c r="R118" s="203"/>
      <c r="S118" s="203"/>
      <c r="T118" s="203"/>
      <c r="U118" s="203"/>
      <c r="V118" s="203"/>
      <c r="W118" s="203"/>
      <c r="X118" s="203"/>
      <c r="Y118" s="203"/>
      <c r="Z118" s="203"/>
      <c r="AA118" s="203"/>
      <c r="AB118" s="203"/>
      <c r="AC118" s="203"/>
      <c r="AD118" s="203"/>
      <c r="AE118" s="203"/>
      <c r="AF118" s="203"/>
      <c r="AG118" s="203"/>
      <c r="AH118" s="203"/>
      <c r="AI118" s="203"/>
      <c r="AJ118" s="203"/>
      <c r="AK118" s="203"/>
      <c r="AL118" s="203"/>
      <c r="AM118" s="203"/>
      <c r="AN118" s="203"/>
      <c r="AO118" s="203"/>
      <c r="AP118" s="203"/>
      <c r="AQ118" s="203"/>
      <c r="AR118" s="203"/>
      <c r="AS118" s="203"/>
      <c r="AT118" s="203"/>
      <c r="AU118" s="203"/>
      <c r="AV118" s="203"/>
    </row>
    <row r="119" spans="1:48" ht="60" customHeight="1" x14ac:dyDescent="0.35">
      <c r="A119" s="1733" t="s">
        <v>747</v>
      </c>
      <c r="B119" s="1734">
        <f>SUM(C119:D119)</f>
        <v>0</v>
      </c>
      <c r="C119" s="1735">
        <f t="shared" ref="C119:D121" si="11">+E119+G119+I119</f>
        <v>0</v>
      </c>
      <c r="D119" s="1736">
        <f t="shared" si="11"/>
        <v>0</v>
      </c>
      <c r="E119" s="1737"/>
      <c r="F119" s="1738"/>
      <c r="G119" s="1737"/>
      <c r="H119" s="1738"/>
      <c r="I119" s="1737"/>
      <c r="J119" s="1739"/>
      <c r="K119" s="203"/>
      <c r="L119" s="203"/>
      <c r="M119" s="203"/>
      <c r="N119" s="203"/>
      <c r="O119" s="203"/>
      <c r="P119" s="203"/>
      <c r="Q119" s="203"/>
      <c r="R119" s="203"/>
      <c r="S119" s="203"/>
      <c r="T119" s="203"/>
      <c r="U119" s="203"/>
      <c r="V119" s="203"/>
      <c r="W119" s="203"/>
      <c r="X119" s="203"/>
      <c r="Y119" s="203"/>
      <c r="Z119" s="203"/>
      <c r="AA119" s="203"/>
      <c r="AB119" s="203"/>
      <c r="AC119" s="203"/>
      <c r="AD119" s="203"/>
      <c r="AE119" s="203"/>
      <c r="AF119" s="203"/>
      <c r="AG119" s="203"/>
      <c r="AH119" s="203"/>
      <c r="AI119" s="203"/>
      <c r="AJ119" s="203"/>
      <c r="AK119" s="203"/>
      <c r="AL119" s="203"/>
      <c r="AM119" s="203"/>
      <c r="AN119" s="203"/>
      <c r="AO119" s="203"/>
      <c r="AP119" s="203"/>
      <c r="AQ119" s="203"/>
      <c r="AR119" s="203"/>
      <c r="AS119" s="203"/>
      <c r="AT119" s="203"/>
      <c r="AU119" s="203"/>
      <c r="AV119" s="203"/>
    </row>
    <row r="120" spans="1:48" ht="60" customHeight="1" x14ac:dyDescent="0.35">
      <c r="A120" s="1764" t="s">
        <v>748</v>
      </c>
      <c r="B120" s="1765">
        <f>SUM(C120:D120)</f>
        <v>0</v>
      </c>
      <c r="C120" s="1766">
        <f t="shared" si="11"/>
        <v>0</v>
      </c>
      <c r="D120" s="1767">
        <f t="shared" si="11"/>
        <v>0</v>
      </c>
      <c r="E120" s="287"/>
      <c r="F120" s="288"/>
      <c r="G120" s="287"/>
      <c r="H120" s="288"/>
      <c r="I120" s="287"/>
      <c r="J120" s="290"/>
      <c r="K120" s="203"/>
      <c r="L120" s="203"/>
      <c r="M120" s="203"/>
      <c r="N120" s="203"/>
      <c r="O120" s="203"/>
      <c r="P120" s="203"/>
      <c r="Q120" s="203"/>
      <c r="R120" s="203"/>
      <c r="S120" s="203"/>
      <c r="T120" s="203"/>
      <c r="U120" s="203"/>
      <c r="V120" s="203"/>
      <c r="W120" s="203"/>
      <c r="X120" s="203"/>
      <c r="Y120" s="203"/>
      <c r="Z120" s="203"/>
      <c r="AA120" s="203"/>
      <c r="AB120" s="203"/>
      <c r="AC120" s="203"/>
      <c r="AD120" s="203"/>
      <c r="AE120" s="203"/>
      <c r="AF120" s="203"/>
      <c r="AG120" s="203"/>
      <c r="AH120" s="203"/>
      <c r="AI120" s="203"/>
      <c r="AJ120" s="203"/>
      <c r="AK120" s="203"/>
      <c r="AL120" s="203"/>
      <c r="AM120" s="203"/>
      <c r="AN120" s="203"/>
      <c r="AO120" s="203"/>
      <c r="AP120" s="203"/>
      <c r="AQ120" s="203"/>
      <c r="AR120" s="203"/>
      <c r="AS120" s="203"/>
      <c r="AT120" s="203"/>
      <c r="AU120" s="203"/>
      <c r="AV120" s="203"/>
    </row>
    <row r="121" spans="1:48" ht="61.5" customHeight="1" x14ac:dyDescent="0.35">
      <c r="A121" s="1768" t="s">
        <v>749</v>
      </c>
      <c r="B121" s="1769">
        <f>SUM(C121:D121)</f>
        <v>0</v>
      </c>
      <c r="C121" s="1770">
        <f t="shared" si="11"/>
        <v>0</v>
      </c>
      <c r="D121" s="1771">
        <f t="shared" si="11"/>
        <v>0</v>
      </c>
      <c r="E121" s="1772"/>
      <c r="F121" s="1773"/>
      <c r="G121" s="1772"/>
      <c r="H121" s="1774"/>
      <c r="I121" s="1772"/>
      <c r="J121" s="1773"/>
      <c r="K121" s="203"/>
      <c r="L121" s="203"/>
      <c r="M121" s="203"/>
      <c r="N121" s="203"/>
      <c r="O121" s="203"/>
      <c r="P121" s="203"/>
      <c r="Q121" s="203"/>
      <c r="R121" s="203"/>
      <c r="S121" s="203"/>
      <c r="T121" s="203"/>
      <c r="U121" s="203"/>
      <c r="V121" s="203"/>
      <c r="W121" s="203"/>
      <c r="X121" s="203"/>
      <c r="Y121" s="203"/>
      <c r="Z121" s="203"/>
      <c r="AA121" s="203"/>
      <c r="AB121" s="203"/>
      <c r="AC121" s="203"/>
      <c r="AD121" s="203"/>
      <c r="AE121" s="203"/>
      <c r="AF121" s="203"/>
      <c r="AG121" s="203"/>
      <c r="AH121" s="203"/>
      <c r="AI121" s="203"/>
      <c r="AJ121" s="203"/>
      <c r="AK121" s="203"/>
      <c r="AL121" s="203"/>
      <c r="AM121" s="203"/>
      <c r="AN121" s="203"/>
      <c r="AO121" s="203"/>
      <c r="AP121" s="203"/>
      <c r="AQ121" s="203"/>
      <c r="AR121" s="203"/>
      <c r="AS121" s="203"/>
      <c r="AT121" s="203"/>
      <c r="AU121" s="203"/>
      <c r="AV121" s="203"/>
    </row>
    <row r="122" spans="1:48" ht="15.5" x14ac:dyDescent="0.35">
      <c r="A122" s="1775" t="s">
        <v>750</v>
      </c>
      <c r="B122" s="1776"/>
      <c r="C122" s="1777"/>
      <c r="D122" s="1777"/>
      <c r="E122" s="1749"/>
      <c r="F122" s="1778"/>
      <c r="H122" s="1779"/>
      <c r="I122" s="1780"/>
      <c r="J122" s="1780"/>
      <c r="K122" s="245"/>
      <c r="L122" s="245"/>
      <c r="M122" s="245"/>
      <c r="N122" s="245"/>
      <c r="O122" s="245"/>
      <c r="P122" s="245"/>
      <c r="Q122" s="245"/>
      <c r="R122" s="245"/>
      <c r="S122" s="245"/>
      <c r="T122" s="245"/>
      <c r="U122" s="245"/>
      <c r="V122" s="245"/>
      <c r="W122" s="245"/>
      <c r="X122" s="245"/>
      <c r="Y122" s="245"/>
      <c r="Z122" s="245"/>
      <c r="AA122" s="245"/>
      <c r="AB122" s="245"/>
      <c r="AC122" s="245"/>
      <c r="AD122" s="245"/>
      <c r="AE122" s="245"/>
      <c r="AF122" s="245"/>
      <c r="AG122" s="245"/>
      <c r="AH122" s="245"/>
      <c r="AI122" s="245"/>
      <c r="AJ122" s="245"/>
      <c r="AK122" s="245"/>
      <c r="AL122" s="245"/>
      <c r="AM122" s="245"/>
      <c r="AN122" s="245"/>
      <c r="AO122" s="245"/>
      <c r="AP122" s="245"/>
      <c r="AQ122" s="245"/>
      <c r="AR122" s="245"/>
      <c r="AS122" s="245"/>
      <c r="AT122" s="245"/>
      <c r="AU122" s="245"/>
      <c r="AV122" s="245"/>
    </row>
    <row r="123" spans="1:48" ht="27.75" customHeight="1" x14ac:dyDescent="0.35">
      <c r="A123" s="2415" t="s">
        <v>497</v>
      </c>
      <c r="B123" s="2437" t="s">
        <v>36</v>
      </c>
      <c r="C123" s="2423" t="s">
        <v>751</v>
      </c>
      <c r="D123" s="2415"/>
      <c r="E123" s="2423" t="s">
        <v>752</v>
      </c>
      <c r="F123" s="2415"/>
      <c r="G123" s="1986" t="s">
        <v>753</v>
      </c>
      <c r="H123" s="2449"/>
      <c r="I123" s="1987"/>
      <c r="J123" s="203"/>
      <c r="K123" s="203"/>
      <c r="L123" s="203"/>
      <c r="M123" s="203"/>
      <c r="N123" s="203"/>
      <c r="O123" s="203"/>
      <c r="P123" s="203"/>
      <c r="Q123" s="203"/>
      <c r="R123" s="203"/>
      <c r="S123" s="203"/>
      <c r="T123" s="203"/>
      <c r="U123" s="203"/>
      <c r="V123" s="203"/>
      <c r="W123" s="203"/>
      <c r="X123" s="203"/>
      <c r="Y123" s="203"/>
      <c r="Z123" s="203"/>
      <c r="AA123" s="203"/>
      <c r="AB123" s="203"/>
      <c r="AC123" s="203"/>
      <c r="AD123" s="203"/>
      <c r="AE123" s="203"/>
      <c r="AF123" s="203"/>
      <c r="AG123" s="203"/>
      <c r="AH123" s="203"/>
      <c r="AI123" s="203"/>
      <c r="AJ123" s="203"/>
      <c r="AK123" s="203"/>
      <c r="AL123" s="203"/>
      <c r="AM123" s="203"/>
      <c r="AN123" s="203"/>
      <c r="AO123" s="203"/>
      <c r="AP123" s="203"/>
      <c r="AQ123" s="203"/>
      <c r="AR123" s="203"/>
      <c r="AS123" s="203"/>
      <c r="AT123" s="203"/>
      <c r="AU123" s="203"/>
      <c r="AV123" s="203"/>
    </row>
    <row r="124" spans="1:48" ht="30" x14ac:dyDescent="0.35">
      <c r="A124" s="2416"/>
      <c r="B124" s="2438"/>
      <c r="C124" s="1731" t="s">
        <v>34</v>
      </c>
      <c r="D124" s="1331" t="s">
        <v>35</v>
      </c>
      <c r="E124" s="1781" t="s">
        <v>754</v>
      </c>
      <c r="F124" s="1763" t="s">
        <v>755</v>
      </c>
      <c r="G124" s="1781" t="s">
        <v>756</v>
      </c>
      <c r="H124" s="1782" t="s">
        <v>757</v>
      </c>
      <c r="I124" s="1763" t="s">
        <v>758</v>
      </c>
      <c r="J124" s="203"/>
      <c r="K124" s="203"/>
      <c r="L124" s="203"/>
      <c r="M124" s="203"/>
      <c r="N124" s="203"/>
      <c r="O124" s="203"/>
      <c r="P124" s="203"/>
      <c r="Q124" s="203"/>
      <c r="R124" s="203"/>
      <c r="S124" s="203"/>
      <c r="T124" s="203"/>
      <c r="U124" s="203"/>
      <c r="V124" s="203"/>
      <c r="W124" s="203"/>
      <c r="X124" s="203"/>
      <c r="Y124" s="203"/>
      <c r="Z124" s="203"/>
      <c r="AA124" s="203"/>
      <c r="AB124" s="203"/>
      <c r="AC124" s="203"/>
      <c r="AD124" s="203"/>
      <c r="AE124" s="203"/>
      <c r="AF124" s="203"/>
      <c r="AG124" s="203"/>
      <c r="AH124" s="203"/>
      <c r="AI124" s="203"/>
      <c r="AJ124" s="203"/>
      <c r="AK124" s="203"/>
      <c r="AL124" s="203"/>
      <c r="AM124" s="203"/>
      <c r="AN124" s="203"/>
      <c r="AO124" s="203"/>
      <c r="AP124" s="203"/>
      <c r="AQ124" s="203"/>
      <c r="AR124" s="203"/>
      <c r="AS124" s="203"/>
      <c r="AT124" s="203"/>
      <c r="AU124" s="203"/>
      <c r="AV124" s="203"/>
    </row>
    <row r="125" spans="1:48" ht="20" x14ac:dyDescent="0.35">
      <c r="A125" s="1783" t="s">
        <v>759</v>
      </c>
      <c r="B125" s="1784">
        <f>SUM(C125:D125)</f>
        <v>0</v>
      </c>
      <c r="C125" s="1785"/>
      <c r="D125" s="1786"/>
      <c r="E125" s="1785"/>
      <c r="F125" s="1787"/>
      <c r="G125" s="1785"/>
      <c r="H125" s="1785"/>
      <c r="I125" s="1787"/>
      <c r="J125" s="203"/>
      <c r="K125" s="203"/>
      <c r="L125" s="203"/>
      <c r="M125" s="203"/>
      <c r="N125" s="203"/>
      <c r="O125" s="203"/>
      <c r="P125" s="203"/>
      <c r="Q125" s="203"/>
      <c r="R125" s="203"/>
      <c r="S125" s="203"/>
      <c r="T125" s="203"/>
      <c r="U125" s="203"/>
      <c r="V125" s="203"/>
      <c r="W125" s="203"/>
      <c r="X125" s="203"/>
      <c r="Y125" s="203"/>
      <c r="Z125" s="203"/>
      <c r="AA125" s="203"/>
      <c r="AB125" s="203"/>
      <c r="AC125" s="203"/>
      <c r="AD125" s="203"/>
      <c r="AE125" s="203"/>
      <c r="AF125" s="203"/>
      <c r="AG125" s="203"/>
      <c r="AH125" s="203"/>
      <c r="AI125" s="203"/>
      <c r="AJ125" s="203"/>
      <c r="AK125" s="203"/>
      <c r="AL125" s="203"/>
      <c r="AM125" s="203"/>
      <c r="AN125" s="203"/>
      <c r="AO125" s="203"/>
      <c r="AP125" s="203"/>
      <c r="AQ125" s="203"/>
      <c r="AR125" s="203"/>
      <c r="AS125" s="203"/>
      <c r="AT125" s="203"/>
      <c r="AU125" s="203"/>
      <c r="AV125" s="203"/>
    </row>
    <row r="126" spans="1:48" x14ac:dyDescent="0.35">
      <c r="A126" s="140" t="s">
        <v>760</v>
      </c>
      <c r="B126" s="1748"/>
      <c r="C126" s="1748"/>
      <c r="D126" s="1748"/>
      <c r="E126" s="221"/>
      <c r="G126" s="245"/>
      <c r="H126" s="245"/>
      <c r="I126" s="245"/>
      <c r="J126" s="245"/>
      <c r="K126" s="245"/>
      <c r="L126" s="245"/>
      <c r="M126" s="245"/>
      <c r="N126" s="245"/>
      <c r="O126" s="245"/>
      <c r="P126" s="245"/>
      <c r="Q126" s="245"/>
      <c r="R126" s="245"/>
      <c r="S126" s="245"/>
      <c r="T126" s="245"/>
      <c r="U126" s="245"/>
      <c r="V126" s="245"/>
      <c r="W126" s="245"/>
      <c r="X126" s="245"/>
      <c r="Y126" s="245"/>
      <c r="Z126" s="245"/>
      <c r="AA126" s="245"/>
      <c r="AB126" s="245"/>
      <c r="AC126" s="245"/>
      <c r="AD126" s="245"/>
      <c r="AE126" s="245"/>
      <c r="AF126" s="245"/>
      <c r="AG126" s="245"/>
      <c r="AH126" s="245"/>
      <c r="AI126" s="245"/>
      <c r="AJ126" s="245"/>
      <c r="AK126" s="245"/>
      <c r="AL126" s="245"/>
      <c r="AM126" s="245"/>
      <c r="AN126" s="245"/>
      <c r="AO126" s="245"/>
      <c r="AP126" s="245"/>
      <c r="AQ126" s="245"/>
      <c r="AR126" s="245"/>
      <c r="AS126" s="245"/>
      <c r="AT126" s="245"/>
      <c r="AU126" s="245"/>
      <c r="AV126" s="245"/>
    </row>
    <row r="127" spans="1:48" ht="15" customHeight="1" x14ac:dyDescent="0.35">
      <c r="A127" s="2437" t="s">
        <v>497</v>
      </c>
      <c r="B127" s="2437" t="s">
        <v>53</v>
      </c>
      <c r="C127" s="2423" t="s">
        <v>498</v>
      </c>
      <c r="D127" s="2424"/>
      <c r="E127" s="2415"/>
      <c r="F127" s="1986" t="s">
        <v>629</v>
      </c>
      <c r="G127" s="2449"/>
      <c r="H127" s="2449"/>
      <c r="I127" s="2449"/>
      <c r="J127" s="2449"/>
      <c r="K127" s="2449"/>
      <c r="L127" s="2449"/>
      <c r="M127" s="2449"/>
      <c r="N127" s="2449"/>
      <c r="O127" s="2449"/>
      <c r="P127" s="2449"/>
      <c r="Q127" s="2449"/>
      <c r="R127" s="2449"/>
      <c r="S127" s="2449"/>
      <c r="T127" s="2449"/>
      <c r="U127" s="2449"/>
      <c r="V127" s="2449"/>
      <c r="W127" s="2449"/>
      <c r="X127" s="2449"/>
      <c r="Y127" s="2449"/>
      <c r="Z127" s="2449"/>
      <c r="AA127" s="2449"/>
      <c r="AB127" s="2449"/>
      <c r="AC127" s="2449"/>
      <c r="AD127" s="2449"/>
      <c r="AE127" s="2449"/>
      <c r="AF127" s="2449"/>
      <c r="AG127" s="2449"/>
      <c r="AH127" s="2449"/>
      <c r="AI127" s="2449"/>
      <c r="AJ127" s="2449"/>
      <c r="AK127" s="2449"/>
      <c r="AL127" s="2449"/>
      <c r="AM127" s="2450"/>
      <c r="AN127" s="2439" t="s">
        <v>178</v>
      </c>
      <c r="AO127" s="2441" t="s">
        <v>517</v>
      </c>
      <c r="AP127" s="2444" t="s">
        <v>13</v>
      </c>
      <c r="AQ127" s="2447" t="s">
        <v>10</v>
      </c>
      <c r="AR127" s="2439" t="s">
        <v>11</v>
      </c>
      <c r="AS127" s="203"/>
      <c r="AT127" s="1924"/>
      <c r="AU127" s="245"/>
      <c r="AV127" s="203"/>
    </row>
    <row r="128" spans="1:48" x14ac:dyDescent="0.35">
      <c r="A128" s="1918"/>
      <c r="B128" s="1918"/>
      <c r="C128" s="2425"/>
      <c r="D128" s="2426"/>
      <c r="E128" s="2416"/>
      <c r="F128" s="1986" t="s">
        <v>633</v>
      </c>
      <c r="G128" s="1987"/>
      <c r="H128" s="1986" t="s">
        <v>634</v>
      </c>
      <c r="I128" s="1987"/>
      <c r="J128" s="1986" t="s">
        <v>635</v>
      </c>
      <c r="K128" s="1987"/>
      <c r="L128" s="1986" t="s">
        <v>636</v>
      </c>
      <c r="M128" s="1987"/>
      <c r="N128" s="1986" t="s">
        <v>637</v>
      </c>
      <c r="O128" s="1987"/>
      <c r="P128" s="1994" t="s">
        <v>638</v>
      </c>
      <c r="Q128" s="1996"/>
      <c r="R128" s="1994" t="s">
        <v>639</v>
      </c>
      <c r="S128" s="1996"/>
      <c r="T128" s="1994" t="s">
        <v>640</v>
      </c>
      <c r="U128" s="1996"/>
      <c r="V128" s="1994" t="s">
        <v>641</v>
      </c>
      <c r="W128" s="1996"/>
      <c r="X128" s="1994" t="s">
        <v>642</v>
      </c>
      <c r="Y128" s="1996"/>
      <c r="Z128" s="1994" t="s">
        <v>643</v>
      </c>
      <c r="AA128" s="1996"/>
      <c r="AB128" s="1994" t="s">
        <v>644</v>
      </c>
      <c r="AC128" s="1996"/>
      <c r="AD128" s="1994" t="s">
        <v>645</v>
      </c>
      <c r="AE128" s="1996"/>
      <c r="AF128" s="1994" t="s">
        <v>646</v>
      </c>
      <c r="AG128" s="1996"/>
      <c r="AH128" s="1994" t="s">
        <v>647</v>
      </c>
      <c r="AI128" s="1996"/>
      <c r="AJ128" s="1994" t="s">
        <v>648</v>
      </c>
      <c r="AK128" s="1996"/>
      <c r="AL128" s="1994" t="s">
        <v>649</v>
      </c>
      <c r="AM128" s="2427"/>
      <c r="AN128" s="1908"/>
      <c r="AO128" s="2442"/>
      <c r="AP128" s="2445"/>
      <c r="AQ128" s="1959"/>
      <c r="AR128" s="1908"/>
      <c r="AS128" s="203"/>
      <c r="AT128" s="1924"/>
      <c r="AU128" s="245"/>
      <c r="AV128" s="203"/>
    </row>
    <row r="129" spans="1:48" ht="51.75" customHeight="1" x14ac:dyDescent="0.35">
      <c r="A129" s="2438"/>
      <c r="B129" s="2438"/>
      <c r="C129" s="1790" t="s">
        <v>33</v>
      </c>
      <c r="D129" s="1791" t="s">
        <v>34</v>
      </c>
      <c r="E129" s="12" t="s">
        <v>35</v>
      </c>
      <c r="F129" s="1731" t="s">
        <v>34</v>
      </c>
      <c r="G129" s="12" t="s">
        <v>35</v>
      </c>
      <c r="H129" s="1731" t="s">
        <v>34</v>
      </c>
      <c r="I129" s="12" t="s">
        <v>35</v>
      </c>
      <c r="J129" s="1731" t="s">
        <v>34</v>
      </c>
      <c r="K129" s="12" t="s">
        <v>35</v>
      </c>
      <c r="L129" s="1731" t="s">
        <v>34</v>
      </c>
      <c r="M129" s="12" t="s">
        <v>35</v>
      </c>
      <c r="N129" s="1731" t="s">
        <v>34</v>
      </c>
      <c r="O129" s="12" t="s">
        <v>35</v>
      </c>
      <c r="P129" s="1731" t="s">
        <v>34</v>
      </c>
      <c r="Q129" s="12" t="s">
        <v>35</v>
      </c>
      <c r="R129" s="1731" t="s">
        <v>34</v>
      </c>
      <c r="S129" s="12" t="s">
        <v>35</v>
      </c>
      <c r="T129" s="1731" t="s">
        <v>34</v>
      </c>
      <c r="U129" s="12" t="s">
        <v>35</v>
      </c>
      <c r="V129" s="1731" t="s">
        <v>34</v>
      </c>
      <c r="W129" s="12" t="s">
        <v>35</v>
      </c>
      <c r="X129" s="1731" t="s">
        <v>34</v>
      </c>
      <c r="Y129" s="12" t="s">
        <v>35</v>
      </c>
      <c r="Z129" s="1731" t="s">
        <v>34</v>
      </c>
      <c r="AA129" s="12" t="s">
        <v>35</v>
      </c>
      <c r="AB129" s="1731" t="s">
        <v>34</v>
      </c>
      <c r="AC129" s="12" t="s">
        <v>35</v>
      </c>
      <c r="AD129" s="1731" t="s">
        <v>34</v>
      </c>
      <c r="AE129" s="12" t="s">
        <v>35</v>
      </c>
      <c r="AF129" s="1731" t="s">
        <v>34</v>
      </c>
      <c r="AG129" s="12" t="s">
        <v>35</v>
      </c>
      <c r="AH129" s="1731" t="s">
        <v>34</v>
      </c>
      <c r="AI129" s="12" t="s">
        <v>35</v>
      </c>
      <c r="AJ129" s="1731" t="s">
        <v>34</v>
      </c>
      <c r="AK129" s="12" t="s">
        <v>35</v>
      </c>
      <c r="AL129" s="1731" t="s">
        <v>34</v>
      </c>
      <c r="AM129" s="1478" t="s">
        <v>35</v>
      </c>
      <c r="AN129" s="2440"/>
      <c r="AO129" s="2443"/>
      <c r="AP129" s="2446"/>
      <c r="AQ129" s="2448"/>
      <c r="AR129" s="2440"/>
      <c r="AS129" s="203"/>
      <c r="AT129" s="1924"/>
      <c r="AU129" s="245"/>
      <c r="AV129" s="203"/>
    </row>
    <row r="130" spans="1:48" x14ac:dyDescent="0.35">
      <c r="A130" s="2428" t="s">
        <v>761</v>
      </c>
      <c r="B130" s="1793" t="s">
        <v>762</v>
      </c>
      <c r="C130" s="1794">
        <f>SUM(D130+E130)</f>
        <v>0</v>
      </c>
      <c r="D130" s="1795">
        <f t="shared" ref="D130:E133" si="12">SUM(F130+H130+J130+L130+N130+P130+R130+T130+V130+X130+Z130+AB130+AD130+AF130+AH130+AJ130+AL130)</f>
        <v>0</v>
      </c>
      <c r="E130" s="1796">
        <f t="shared" si="12"/>
        <v>0</v>
      </c>
      <c r="F130" s="1342"/>
      <c r="G130" s="29"/>
      <c r="H130" s="1342"/>
      <c r="I130" s="29"/>
      <c r="J130" s="1342"/>
      <c r="K130" s="29"/>
      <c r="L130" s="1342"/>
      <c r="M130" s="29"/>
      <c r="N130" s="1342"/>
      <c r="O130" s="29"/>
      <c r="P130" s="1342"/>
      <c r="Q130" s="29"/>
      <c r="R130" s="1342"/>
      <c r="S130" s="29"/>
      <c r="T130" s="1342"/>
      <c r="U130" s="29"/>
      <c r="V130" s="1342"/>
      <c r="W130" s="29"/>
      <c r="X130" s="1342"/>
      <c r="Y130" s="29"/>
      <c r="Z130" s="1342"/>
      <c r="AA130" s="29"/>
      <c r="AB130" s="1342"/>
      <c r="AC130" s="29"/>
      <c r="AD130" s="1342"/>
      <c r="AE130" s="29"/>
      <c r="AF130" s="1342"/>
      <c r="AG130" s="29"/>
      <c r="AH130" s="1342"/>
      <c r="AI130" s="29"/>
      <c r="AJ130" s="1342"/>
      <c r="AK130" s="29"/>
      <c r="AL130" s="1342"/>
      <c r="AM130" s="1343"/>
      <c r="AN130" s="1344"/>
      <c r="AO130" s="1344"/>
      <c r="AP130" s="1344"/>
      <c r="AQ130" s="1708"/>
      <c r="AR130" s="1344"/>
      <c r="AS130" s="1797"/>
      <c r="AT130" s="260"/>
      <c r="AU130" s="1798"/>
      <c r="AV130" s="203"/>
    </row>
    <row r="131" spans="1:48" ht="32.25" customHeight="1" x14ac:dyDescent="0.35">
      <c r="A131" s="1905"/>
      <c r="B131" s="1799" t="s">
        <v>763</v>
      </c>
      <c r="C131" s="1800">
        <f>SUM(D131+E131)</f>
        <v>0</v>
      </c>
      <c r="D131" s="1801">
        <f t="shared" si="12"/>
        <v>0</v>
      </c>
      <c r="E131" s="1802">
        <f t="shared" si="12"/>
        <v>0</v>
      </c>
      <c r="F131" s="35"/>
      <c r="G131" s="37"/>
      <c r="H131" s="35"/>
      <c r="I131" s="37"/>
      <c r="J131" s="35"/>
      <c r="K131" s="37"/>
      <c r="L131" s="35"/>
      <c r="M131" s="37"/>
      <c r="N131" s="35"/>
      <c r="O131" s="37"/>
      <c r="P131" s="35"/>
      <c r="Q131" s="37"/>
      <c r="R131" s="35"/>
      <c r="S131" s="37"/>
      <c r="T131" s="35"/>
      <c r="U131" s="37"/>
      <c r="V131" s="35"/>
      <c r="W131" s="37"/>
      <c r="X131" s="35"/>
      <c r="Y131" s="37"/>
      <c r="Z131" s="35"/>
      <c r="AA131" s="37"/>
      <c r="AB131" s="35"/>
      <c r="AC131" s="37"/>
      <c r="AD131" s="35"/>
      <c r="AE131" s="37"/>
      <c r="AF131" s="35"/>
      <c r="AG131" s="37"/>
      <c r="AH131" s="35"/>
      <c r="AI131" s="37"/>
      <c r="AJ131" s="35"/>
      <c r="AK131" s="37"/>
      <c r="AL131" s="35"/>
      <c r="AM131" s="1306"/>
      <c r="AN131" s="36"/>
      <c r="AO131" s="36"/>
      <c r="AP131" s="36"/>
      <c r="AQ131" s="324"/>
      <c r="AR131" s="36"/>
      <c r="AS131" s="1797"/>
      <c r="AT131" s="260"/>
      <c r="AU131" s="1798"/>
      <c r="AV131" s="203"/>
    </row>
    <row r="132" spans="1:48" x14ac:dyDescent="0.35">
      <c r="A132" s="1905"/>
      <c r="B132" s="1799" t="s">
        <v>764</v>
      </c>
      <c r="C132" s="1800">
        <f>SUM(D132+E132)</f>
        <v>0</v>
      </c>
      <c r="D132" s="1801">
        <f t="shared" si="12"/>
        <v>0</v>
      </c>
      <c r="E132" s="1802">
        <f t="shared" si="12"/>
        <v>0</v>
      </c>
      <c r="F132" s="84"/>
      <c r="G132" s="83"/>
      <c r="H132" s="84"/>
      <c r="I132" s="83"/>
      <c r="J132" s="84"/>
      <c r="K132" s="83"/>
      <c r="L132" s="84"/>
      <c r="M132" s="83"/>
      <c r="N132" s="84"/>
      <c r="O132" s="83"/>
      <c r="P132" s="84"/>
      <c r="Q132" s="83"/>
      <c r="R132" s="84"/>
      <c r="S132" s="83"/>
      <c r="T132" s="84"/>
      <c r="U132" s="83"/>
      <c r="V132" s="84"/>
      <c r="W132" s="83"/>
      <c r="X132" s="84"/>
      <c r="Y132" s="83"/>
      <c r="Z132" s="84"/>
      <c r="AA132" s="83"/>
      <c r="AB132" s="84"/>
      <c r="AC132" s="83"/>
      <c r="AD132" s="84"/>
      <c r="AE132" s="83"/>
      <c r="AF132" s="84"/>
      <c r="AG132" s="83"/>
      <c r="AH132" s="84"/>
      <c r="AI132" s="83"/>
      <c r="AJ132" s="84"/>
      <c r="AK132" s="83"/>
      <c r="AL132" s="84"/>
      <c r="AM132" s="1351"/>
      <c r="AN132" s="85"/>
      <c r="AO132" s="85"/>
      <c r="AP132" s="85"/>
      <c r="AQ132" s="195"/>
      <c r="AR132" s="85"/>
      <c r="AS132" s="1797"/>
      <c r="AT132" s="260"/>
      <c r="AU132" s="1798"/>
      <c r="AV132" s="203"/>
    </row>
    <row r="133" spans="1:48" x14ac:dyDescent="0.35">
      <c r="A133" s="2429"/>
      <c r="B133" s="1803" t="s">
        <v>36</v>
      </c>
      <c r="C133" s="1804">
        <f>SUM(D133+E133)</f>
        <v>0</v>
      </c>
      <c r="D133" s="1805">
        <f t="shared" si="12"/>
        <v>0</v>
      </c>
      <c r="E133" s="1806">
        <f t="shared" si="12"/>
        <v>0</v>
      </c>
      <c r="F133" s="1807">
        <f t="shared" ref="F133:AR133" si="13">SUM(F130:F132)</f>
        <v>0</v>
      </c>
      <c r="G133" s="1808">
        <f t="shared" si="13"/>
        <v>0</v>
      </c>
      <c r="H133" s="1807">
        <f t="shared" si="13"/>
        <v>0</v>
      </c>
      <c r="I133" s="1808">
        <f t="shared" si="13"/>
        <v>0</v>
      </c>
      <c r="J133" s="1807">
        <f t="shared" si="13"/>
        <v>0</v>
      </c>
      <c r="K133" s="1809">
        <f t="shared" si="13"/>
        <v>0</v>
      </c>
      <c r="L133" s="1807">
        <f t="shared" si="13"/>
        <v>0</v>
      </c>
      <c r="M133" s="1809">
        <f t="shared" si="13"/>
        <v>0</v>
      </c>
      <c r="N133" s="1807">
        <f t="shared" si="13"/>
        <v>0</v>
      </c>
      <c r="O133" s="1809">
        <f t="shared" si="13"/>
        <v>0</v>
      </c>
      <c r="P133" s="1807">
        <f t="shared" si="13"/>
        <v>0</v>
      </c>
      <c r="Q133" s="1809">
        <f t="shared" si="13"/>
        <v>0</v>
      </c>
      <c r="R133" s="1807">
        <f t="shared" si="13"/>
        <v>0</v>
      </c>
      <c r="S133" s="1809">
        <f t="shared" si="13"/>
        <v>0</v>
      </c>
      <c r="T133" s="1807">
        <f t="shared" si="13"/>
        <v>0</v>
      </c>
      <c r="U133" s="1809">
        <f t="shared" si="13"/>
        <v>0</v>
      </c>
      <c r="V133" s="1807">
        <f t="shared" si="13"/>
        <v>0</v>
      </c>
      <c r="W133" s="1809">
        <f t="shared" si="13"/>
        <v>0</v>
      </c>
      <c r="X133" s="1807">
        <f t="shared" si="13"/>
        <v>0</v>
      </c>
      <c r="Y133" s="1809">
        <f t="shared" si="13"/>
        <v>0</v>
      </c>
      <c r="Z133" s="1807">
        <f t="shared" si="13"/>
        <v>0</v>
      </c>
      <c r="AA133" s="1809">
        <f t="shared" si="13"/>
        <v>0</v>
      </c>
      <c r="AB133" s="1807">
        <f t="shared" si="13"/>
        <v>0</v>
      </c>
      <c r="AC133" s="1809">
        <f t="shared" si="13"/>
        <v>0</v>
      </c>
      <c r="AD133" s="1807">
        <f t="shared" si="13"/>
        <v>0</v>
      </c>
      <c r="AE133" s="1809">
        <f t="shared" si="13"/>
        <v>0</v>
      </c>
      <c r="AF133" s="1807">
        <f t="shared" si="13"/>
        <v>0</v>
      </c>
      <c r="AG133" s="1809">
        <f t="shared" si="13"/>
        <v>0</v>
      </c>
      <c r="AH133" s="1807">
        <f t="shared" si="13"/>
        <v>0</v>
      </c>
      <c r="AI133" s="1809">
        <f t="shared" si="13"/>
        <v>0</v>
      </c>
      <c r="AJ133" s="1807">
        <f t="shared" si="13"/>
        <v>0</v>
      </c>
      <c r="AK133" s="1809">
        <f t="shared" si="13"/>
        <v>0</v>
      </c>
      <c r="AL133" s="1810">
        <f t="shared" si="13"/>
        <v>0</v>
      </c>
      <c r="AM133" s="1811">
        <f t="shared" si="13"/>
        <v>0</v>
      </c>
      <c r="AN133" s="1808">
        <f t="shared" si="13"/>
        <v>0</v>
      </c>
      <c r="AO133" s="1808">
        <f t="shared" si="13"/>
        <v>0</v>
      </c>
      <c r="AP133" s="1808">
        <f>SUM(AP130:AP132)</f>
        <v>0</v>
      </c>
      <c r="AQ133" s="1812">
        <f t="shared" si="13"/>
        <v>0</v>
      </c>
      <c r="AR133" s="1808">
        <f t="shared" si="13"/>
        <v>0</v>
      </c>
      <c r="AS133" s="203"/>
      <c r="AT133" s="221"/>
      <c r="AU133" s="245"/>
      <c r="AV133" s="203"/>
    </row>
    <row r="134" spans="1:48" x14ac:dyDescent="0.35">
      <c r="A134" s="1813" t="s">
        <v>765</v>
      </c>
      <c r="B134" s="1814"/>
      <c r="C134" s="1814"/>
      <c r="D134" s="1814"/>
      <c r="E134" s="1814"/>
      <c r="F134" s="1814"/>
      <c r="G134" s="1814"/>
      <c r="H134" s="1815"/>
      <c r="I134" s="1816"/>
    </row>
    <row r="135" spans="1:48" x14ac:dyDescent="0.35">
      <c r="A135" s="2430" t="s">
        <v>766</v>
      </c>
      <c r="B135" s="1994" t="s">
        <v>767</v>
      </c>
      <c r="C135" s="1995"/>
      <c r="D135" s="1995"/>
      <c r="E135" s="1995"/>
      <c r="F135" s="1996"/>
      <c r="G135" s="1817"/>
      <c r="H135" s="2433" t="s">
        <v>768</v>
      </c>
      <c r="I135" s="2434"/>
    </row>
    <row r="136" spans="1:48" ht="15" customHeight="1" x14ac:dyDescent="0.35">
      <c r="A136" s="2431"/>
      <c r="B136" s="2437" t="s">
        <v>36</v>
      </c>
      <c r="C136" s="1994" t="s">
        <v>769</v>
      </c>
      <c r="D136" s="1995"/>
      <c r="E136" s="1995"/>
      <c r="F136" s="1996"/>
      <c r="G136" s="2412" t="s">
        <v>770</v>
      </c>
      <c r="H136" s="2435"/>
      <c r="I136" s="2436"/>
    </row>
    <row r="137" spans="1:48" ht="25.5" customHeight="1" x14ac:dyDescent="0.35">
      <c r="A137" s="2432"/>
      <c r="B137" s="2438"/>
      <c r="C137" s="1790" t="s">
        <v>771</v>
      </c>
      <c r="D137" s="1818" t="s">
        <v>589</v>
      </c>
      <c r="E137" s="1791" t="s">
        <v>772</v>
      </c>
      <c r="F137" s="1819" t="s">
        <v>773</v>
      </c>
      <c r="G137" s="2413"/>
      <c r="H137" s="1763" t="s">
        <v>774</v>
      </c>
      <c r="I137" s="1820" t="s">
        <v>775</v>
      </c>
    </row>
    <row r="138" spans="1:48" x14ac:dyDescent="0.35">
      <c r="A138" s="1300" t="s">
        <v>16</v>
      </c>
      <c r="B138" s="509">
        <f>SUM(C138:F138)+H138</f>
        <v>0</v>
      </c>
      <c r="C138" s="1342"/>
      <c r="D138" s="29"/>
      <c r="E138" s="1342"/>
      <c r="F138" s="29"/>
      <c r="G138" s="1738"/>
      <c r="H138" s="1342"/>
      <c r="I138" s="29"/>
    </row>
    <row r="139" spans="1:48" x14ac:dyDescent="0.35">
      <c r="A139" s="1300" t="s">
        <v>17</v>
      </c>
      <c r="B139" s="509">
        <f t="shared" ref="B139:B145" si="14">SUM(C139:F139)+H139</f>
        <v>0</v>
      </c>
      <c r="C139" s="35"/>
      <c r="D139" s="37"/>
      <c r="E139" s="35"/>
      <c r="F139" s="37"/>
      <c r="G139" s="1686"/>
      <c r="H139" s="35"/>
      <c r="I139" s="37"/>
    </row>
    <row r="140" spans="1:48" x14ac:dyDescent="0.35">
      <c r="A140" s="1821" t="s">
        <v>18</v>
      </c>
      <c r="B140" s="509">
        <f t="shared" si="14"/>
        <v>0</v>
      </c>
      <c r="C140" s="35"/>
      <c r="D140" s="37"/>
      <c r="E140" s="35"/>
      <c r="F140" s="37"/>
      <c r="G140" s="1686"/>
      <c r="H140" s="35"/>
      <c r="I140" s="37"/>
    </row>
    <row r="141" spans="1:48" x14ac:dyDescent="0.35">
      <c r="A141" s="1821" t="s">
        <v>19</v>
      </c>
      <c r="B141" s="509">
        <f t="shared" si="14"/>
        <v>0</v>
      </c>
      <c r="C141" s="35"/>
      <c r="D141" s="37"/>
      <c r="E141" s="35"/>
      <c r="F141" s="37"/>
      <c r="G141" s="1686"/>
      <c r="H141" s="35"/>
      <c r="I141" s="37"/>
    </row>
    <row r="142" spans="1:48" x14ac:dyDescent="0.35">
      <c r="A142" s="1300" t="s">
        <v>20</v>
      </c>
      <c r="B142" s="509">
        <f t="shared" si="14"/>
        <v>0</v>
      </c>
      <c r="C142" s="35"/>
      <c r="D142" s="37"/>
      <c r="E142" s="35"/>
      <c r="F142" s="37"/>
      <c r="G142" s="1686"/>
      <c r="H142" s="35"/>
      <c r="I142" s="37"/>
    </row>
    <row r="143" spans="1:48" x14ac:dyDescent="0.35">
      <c r="A143" s="1300" t="s">
        <v>776</v>
      </c>
      <c r="B143" s="509">
        <f t="shared" si="14"/>
        <v>0</v>
      </c>
      <c r="C143" s="35"/>
      <c r="D143" s="37"/>
      <c r="E143" s="35"/>
      <c r="F143" s="37"/>
      <c r="G143" s="1686"/>
      <c r="H143" s="35"/>
      <c r="I143" s="37"/>
    </row>
    <row r="144" spans="1:48" x14ac:dyDescent="0.35">
      <c r="A144" s="533" t="s">
        <v>777</v>
      </c>
      <c r="B144" s="1822">
        <f t="shared" si="14"/>
        <v>0</v>
      </c>
      <c r="C144" s="35"/>
      <c r="D144" s="37"/>
      <c r="E144" s="35"/>
      <c r="F144" s="37"/>
      <c r="G144" s="1686"/>
      <c r="H144" s="35"/>
      <c r="I144" s="37"/>
    </row>
    <row r="145" spans="1:24" x14ac:dyDescent="0.35">
      <c r="A145" s="1823" t="s">
        <v>778</v>
      </c>
      <c r="B145" s="516">
        <f t="shared" si="14"/>
        <v>0</v>
      </c>
      <c r="C145" s="84"/>
      <c r="D145" s="83"/>
      <c r="E145" s="84"/>
      <c r="F145" s="83"/>
      <c r="G145" s="84"/>
      <c r="H145" s="84"/>
      <c r="I145" s="83"/>
    </row>
    <row r="146" spans="1:24" x14ac:dyDescent="0.35">
      <c r="A146" s="1824" t="s">
        <v>779</v>
      </c>
      <c r="B146" s="1825"/>
      <c r="C146" s="1825"/>
      <c r="D146" s="1825"/>
      <c r="E146" s="1825"/>
      <c r="F146" s="1825"/>
      <c r="G146" s="1825"/>
      <c r="H146" s="1825"/>
      <c r="I146" s="1825"/>
    </row>
    <row r="147" spans="1:24" x14ac:dyDescent="0.35">
      <c r="A147" s="1826" t="s">
        <v>780</v>
      </c>
      <c r="B147" s="1827"/>
      <c r="C147" s="1827"/>
      <c r="D147" s="1825"/>
      <c r="E147" s="1825"/>
      <c r="F147" s="1825"/>
      <c r="G147" s="1825"/>
      <c r="H147" s="1825"/>
      <c r="I147" s="1825"/>
    </row>
    <row r="148" spans="1:24" ht="20" x14ac:dyDescent="0.35">
      <c r="A148" s="1828" t="s">
        <v>781</v>
      </c>
      <c r="B148" s="1829" t="s">
        <v>782</v>
      </c>
      <c r="C148" s="1829" t="s">
        <v>783</v>
      </c>
      <c r="D148" s="1825"/>
      <c r="E148" s="1825"/>
      <c r="F148" s="1825"/>
      <c r="G148" s="1825"/>
      <c r="H148" s="1825"/>
      <c r="I148" s="1825"/>
    </row>
    <row r="149" spans="1:24" ht="30" x14ac:dyDescent="0.35">
      <c r="A149" s="1830" t="s">
        <v>784</v>
      </c>
      <c r="B149" s="1342"/>
      <c r="C149" s="29"/>
      <c r="D149" s="1825"/>
      <c r="E149" s="1825"/>
      <c r="F149" s="1825"/>
      <c r="G149" s="1825"/>
      <c r="H149" s="1825"/>
      <c r="I149" s="1825"/>
    </row>
    <row r="150" spans="1:24" ht="20" x14ac:dyDescent="0.35">
      <c r="A150" s="1831" t="s">
        <v>785</v>
      </c>
      <c r="B150" s="84"/>
      <c r="C150" s="83"/>
      <c r="E150" s="1825"/>
      <c r="F150" s="1825"/>
      <c r="G150" s="1825"/>
      <c r="H150" s="1825"/>
      <c r="I150" s="1825"/>
    </row>
    <row r="151" spans="1:24" x14ac:dyDescent="0.35">
      <c r="A151" s="2419" t="s">
        <v>786</v>
      </c>
      <c r="B151" s="2419"/>
      <c r="C151" s="2419"/>
      <c r="D151" s="2419"/>
      <c r="E151" s="2419"/>
      <c r="F151" s="1832"/>
      <c r="G151" s="1832"/>
      <c r="H151" s="1832"/>
      <c r="I151" s="1832"/>
      <c r="J151" s="1832"/>
      <c r="K151" s="1832"/>
      <c r="L151" s="1832"/>
      <c r="M151" s="1832"/>
      <c r="N151" s="1832"/>
      <c r="O151" s="1832"/>
      <c r="P151" s="1833"/>
      <c r="Q151" s="1833"/>
      <c r="R151" s="1832"/>
      <c r="S151" s="1832"/>
      <c r="T151" s="1832"/>
      <c r="U151" s="1832"/>
      <c r="V151" s="1832"/>
      <c r="W151" s="1832"/>
      <c r="X151" s="1832"/>
    </row>
    <row r="152" spans="1:24" x14ac:dyDescent="0.35">
      <c r="A152" s="2420" t="s">
        <v>497</v>
      </c>
      <c r="B152" s="2420" t="s">
        <v>53</v>
      </c>
      <c r="C152" s="2423" t="s">
        <v>787</v>
      </c>
      <c r="D152" s="2424"/>
      <c r="E152" s="2415"/>
      <c r="F152" s="2410" t="s">
        <v>9</v>
      </c>
      <c r="G152" s="2410"/>
      <c r="H152" s="2410"/>
      <c r="I152" s="2410"/>
      <c r="J152" s="2410"/>
      <c r="K152" s="2410"/>
      <c r="L152" s="2410"/>
      <c r="M152" s="2411"/>
      <c r="N152" s="1992" t="s">
        <v>788</v>
      </c>
      <c r="O152" s="1992" t="s">
        <v>789</v>
      </c>
      <c r="P152" s="1992" t="s">
        <v>790</v>
      </c>
      <c r="Q152" s="2412" t="s">
        <v>791</v>
      </c>
      <c r="R152" s="2415" t="s">
        <v>178</v>
      </c>
      <c r="S152" s="2417" t="s">
        <v>13</v>
      </c>
      <c r="T152" s="1992" t="s">
        <v>517</v>
      </c>
      <c r="U152" s="1992" t="s">
        <v>10</v>
      </c>
      <c r="V152" s="1992" t="s">
        <v>11</v>
      </c>
      <c r="W152" s="1986" t="s">
        <v>462</v>
      </c>
      <c r="X152" s="1987"/>
    </row>
    <row r="153" spans="1:24" x14ac:dyDescent="0.35">
      <c r="A153" s="2421"/>
      <c r="B153" s="2421"/>
      <c r="C153" s="2425"/>
      <c r="D153" s="2426"/>
      <c r="E153" s="2416"/>
      <c r="F153" s="2410" t="s">
        <v>792</v>
      </c>
      <c r="G153" s="2410"/>
      <c r="H153" s="2410" t="s">
        <v>793</v>
      </c>
      <c r="I153" s="2410"/>
      <c r="J153" s="2410" t="s">
        <v>794</v>
      </c>
      <c r="K153" s="2410"/>
      <c r="L153" s="2410" t="s">
        <v>795</v>
      </c>
      <c r="M153" s="2411"/>
      <c r="N153" s="2409"/>
      <c r="O153" s="2409"/>
      <c r="P153" s="2409"/>
      <c r="Q153" s="2413"/>
      <c r="R153" s="1925"/>
      <c r="S153" s="2178"/>
      <c r="T153" s="2409"/>
      <c r="U153" s="2409"/>
      <c r="V153" s="2409"/>
      <c r="W153" s="1992" t="s">
        <v>392</v>
      </c>
      <c r="X153" s="1992" t="s">
        <v>393</v>
      </c>
    </row>
    <row r="154" spans="1:24" x14ac:dyDescent="0.35">
      <c r="A154" s="2422"/>
      <c r="B154" s="2422"/>
      <c r="C154" s="1790" t="s">
        <v>33</v>
      </c>
      <c r="D154" s="1791" t="s">
        <v>34</v>
      </c>
      <c r="E154" s="12" t="s">
        <v>35</v>
      </c>
      <c r="F154" s="1731" t="s">
        <v>34</v>
      </c>
      <c r="G154" s="1763" t="s">
        <v>35</v>
      </c>
      <c r="H154" s="1731" t="s">
        <v>34</v>
      </c>
      <c r="I154" s="1763" t="s">
        <v>35</v>
      </c>
      <c r="J154" s="1731" t="s">
        <v>34</v>
      </c>
      <c r="K154" s="1763" t="s">
        <v>35</v>
      </c>
      <c r="L154" s="1731" t="s">
        <v>34</v>
      </c>
      <c r="M154" s="1835" t="s">
        <v>35</v>
      </c>
      <c r="N154" s="1993"/>
      <c r="O154" s="1993"/>
      <c r="P154" s="1993"/>
      <c r="Q154" s="2414"/>
      <c r="R154" s="2416"/>
      <c r="S154" s="2418"/>
      <c r="T154" s="1993"/>
      <c r="U154" s="1993"/>
      <c r="V154" s="1993"/>
      <c r="W154" s="1993"/>
      <c r="X154" s="1993"/>
    </row>
    <row r="155" spans="1:24" x14ac:dyDescent="0.35">
      <c r="A155" s="2403" t="s">
        <v>796</v>
      </c>
      <c r="B155" s="1836" t="s">
        <v>557</v>
      </c>
      <c r="C155" s="1837">
        <f>SUM(D155:E155)</f>
        <v>0</v>
      </c>
      <c r="D155" s="1481">
        <f>SUM(F155+H155+J155+L155)</f>
        <v>0</v>
      </c>
      <c r="E155" s="1838">
        <f>SUM(G155+I155+K155+M155)</f>
        <v>0</v>
      </c>
      <c r="F155" s="1342"/>
      <c r="G155" s="1839"/>
      <c r="H155" s="1342"/>
      <c r="I155" s="1839"/>
      <c r="J155" s="1342"/>
      <c r="K155" s="1839"/>
      <c r="L155" s="1342"/>
      <c r="M155" s="1840"/>
      <c r="N155" s="1344"/>
      <c r="O155" s="1344"/>
      <c r="P155" s="1344"/>
      <c r="Q155" s="1841"/>
      <c r="R155" s="1344"/>
      <c r="S155" s="1344"/>
      <c r="T155" s="1344"/>
      <c r="U155" s="1344"/>
      <c r="V155" s="1344"/>
      <c r="W155" s="1344"/>
      <c r="X155" s="1344"/>
    </row>
    <row r="156" spans="1:24" x14ac:dyDescent="0.35">
      <c r="A156" s="2403"/>
      <c r="B156" s="1842" t="s">
        <v>504</v>
      </c>
      <c r="C156" s="1484">
        <f t="shared" ref="C156:C157" si="15">SUM(D156:E156)</f>
        <v>0</v>
      </c>
      <c r="D156" s="1485">
        <f>SUM(F156+H156+J156+L156)</f>
        <v>0</v>
      </c>
      <c r="E156" s="1843">
        <f t="shared" ref="E156:E157" si="16">SUM(G156+I156+K156+M156)</f>
        <v>0</v>
      </c>
      <c r="F156" s="35"/>
      <c r="G156" s="117"/>
      <c r="H156" s="35"/>
      <c r="I156" s="117"/>
      <c r="J156" s="35"/>
      <c r="K156" s="117"/>
      <c r="L156" s="35"/>
      <c r="M156" s="1844"/>
      <c r="N156" s="36"/>
      <c r="O156" s="36"/>
      <c r="P156" s="36"/>
      <c r="Q156" s="1845"/>
      <c r="R156" s="36"/>
      <c r="S156" s="36"/>
      <c r="T156" s="36"/>
      <c r="U156" s="36"/>
      <c r="V156" s="36"/>
      <c r="W156" s="36"/>
      <c r="X156" s="36"/>
    </row>
    <row r="157" spans="1:24" x14ac:dyDescent="0.35">
      <c r="A157" s="2403"/>
      <c r="B157" s="1842" t="s">
        <v>589</v>
      </c>
      <c r="C157" s="1639">
        <f t="shared" si="15"/>
        <v>0</v>
      </c>
      <c r="D157" s="1491">
        <f>SUM(F157+H157+J157+L157)</f>
        <v>0</v>
      </c>
      <c r="E157" s="1846">
        <f t="shared" si="16"/>
        <v>0</v>
      </c>
      <c r="F157" s="35"/>
      <c r="G157" s="117"/>
      <c r="H157" s="35"/>
      <c r="I157" s="117"/>
      <c r="J157" s="35"/>
      <c r="K157" s="117"/>
      <c r="L157" s="35"/>
      <c r="M157" s="1844"/>
      <c r="N157" s="36"/>
      <c r="O157" s="36"/>
      <c r="P157" s="36"/>
      <c r="Q157" s="1845"/>
      <c r="R157" s="36"/>
      <c r="S157" s="36"/>
      <c r="T157" s="36"/>
      <c r="U157" s="36"/>
      <c r="V157" s="36"/>
      <c r="W157" s="36"/>
      <c r="X157" s="36"/>
    </row>
    <row r="158" spans="1:24" x14ac:dyDescent="0.35">
      <c r="A158" s="1847"/>
      <c r="B158" s="1848" t="s">
        <v>36</v>
      </c>
      <c r="C158" s="1849">
        <f>SUM(C155:C157)</f>
        <v>0</v>
      </c>
      <c r="D158" s="1850">
        <f t="shared" ref="D158:Q158" si="17">SUM(D155:D157)</f>
        <v>0</v>
      </c>
      <c r="E158" s="1851">
        <f t="shared" si="17"/>
        <v>0</v>
      </c>
      <c r="F158" s="1852">
        <f t="shared" si="17"/>
        <v>0</v>
      </c>
      <c r="G158" s="1853">
        <f t="shared" si="17"/>
        <v>0</v>
      </c>
      <c r="H158" s="1852">
        <f t="shared" si="17"/>
        <v>0</v>
      </c>
      <c r="I158" s="1853">
        <f t="shared" si="17"/>
        <v>0</v>
      </c>
      <c r="J158" s="1852">
        <f t="shared" si="17"/>
        <v>0</v>
      </c>
      <c r="K158" s="1853">
        <f t="shared" si="17"/>
        <v>0</v>
      </c>
      <c r="L158" s="1852">
        <f t="shared" si="17"/>
        <v>0</v>
      </c>
      <c r="M158" s="1854">
        <f t="shared" si="17"/>
        <v>0</v>
      </c>
      <c r="N158" s="1855">
        <f t="shared" si="17"/>
        <v>0</v>
      </c>
      <c r="O158" s="1855">
        <f t="shared" si="17"/>
        <v>0</v>
      </c>
      <c r="P158" s="1855">
        <f t="shared" si="17"/>
        <v>0</v>
      </c>
      <c r="Q158" s="1856">
        <f t="shared" si="17"/>
        <v>0</v>
      </c>
      <c r="R158" s="1855">
        <f>SUM(R155:R157)</f>
        <v>0</v>
      </c>
      <c r="S158" s="1855">
        <f t="shared" ref="S158:X158" si="18">SUM(S155:S157)</f>
        <v>0</v>
      </c>
      <c r="T158" s="1855">
        <f t="shared" si="18"/>
        <v>0</v>
      </c>
      <c r="U158" s="1855">
        <f t="shared" si="18"/>
        <v>0</v>
      </c>
      <c r="V158" s="1855">
        <f t="shared" si="18"/>
        <v>0</v>
      </c>
      <c r="W158" s="1855">
        <f t="shared" si="18"/>
        <v>0</v>
      </c>
      <c r="X158" s="1855">
        <f t="shared" si="18"/>
        <v>0</v>
      </c>
    </row>
    <row r="159" spans="1:24" x14ac:dyDescent="0.35">
      <c r="A159" s="2403" t="s">
        <v>797</v>
      </c>
      <c r="B159" s="1836" t="s">
        <v>557</v>
      </c>
      <c r="C159" s="1857">
        <f>SUM(D159:E159)</f>
        <v>0</v>
      </c>
      <c r="D159" s="1858">
        <f>SUM(F159+H159+J159+L159)</f>
        <v>0</v>
      </c>
      <c r="E159" s="1859">
        <f>SUM(G159+I159+K159+M159)</f>
        <v>0</v>
      </c>
      <c r="F159" s="1342"/>
      <c r="G159" s="1839"/>
      <c r="H159" s="1342"/>
      <c r="I159" s="1839"/>
      <c r="J159" s="1342"/>
      <c r="K159" s="1839"/>
      <c r="L159" s="1342"/>
      <c r="M159" s="1840"/>
      <c r="N159" s="36"/>
      <c r="O159" s="36"/>
      <c r="P159" s="36"/>
      <c r="Q159" s="1845"/>
      <c r="R159" s="36"/>
      <c r="S159" s="36"/>
      <c r="T159" s="36"/>
      <c r="U159" s="36"/>
      <c r="V159" s="36"/>
      <c r="W159" s="36"/>
      <c r="X159" s="36"/>
    </row>
    <row r="160" spans="1:24" x14ac:dyDescent="0.35">
      <c r="A160" s="2403"/>
      <c r="B160" s="1842" t="s">
        <v>504</v>
      </c>
      <c r="C160" s="1484">
        <f t="shared" ref="C160" si="19">SUM(D160:E160)</f>
        <v>0</v>
      </c>
      <c r="D160" s="1485">
        <f>SUM(F160+H160+J160+L160)</f>
        <v>0</v>
      </c>
      <c r="E160" s="1843">
        <f t="shared" ref="E160:E162" si="20">SUM(G160+I160+K160+M160)</f>
        <v>0</v>
      </c>
      <c r="F160" s="35"/>
      <c r="G160" s="117"/>
      <c r="H160" s="35"/>
      <c r="I160" s="117"/>
      <c r="J160" s="35"/>
      <c r="K160" s="117"/>
      <c r="L160" s="35"/>
      <c r="M160" s="1844"/>
      <c r="N160" s="36"/>
      <c r="O160" s="36"/>
      <c r="P160" s="36"/>
      <c r="Q160" s="1845"/>
      <c r="R160" s="36"/>
      <c r="S160" s="36"/>
      <c r="T160" s="36"/>
      <c r="U160" s="36"/>
      <c r="V160" s="36"/>
      <c r="W160" s="36"/>
      <c r="X160" s="36"/>
    </row>
    <row r="161" spans="1:24" x14ac:dyDescent="0.35">
      <c r="A161" s="2403"/>
      <c r="B161" s="1842" t="s">
        <v>589</v>
      </c>
      <c r="C161" s="1639">
        <f>SUM(D161:E161)</f>
        <v>0</v>
      </c>
      <c r="D161" s="1491">
        <f>SUM(F161+H161+J161+L161)</f>
        <v>0</v>
      </c>
      <c r="E161" s="1846">
        <f t="shared" si="20"/>
        <v>0</v>
      </c>
      <c r="F161" s="35"/>
      <c r="G161" s="117"/>
      <c r="H161" s="35"/>
      <c r="I161" s="117"/>
      <c r="J161" s="35"/>
      <c r="K161" s="117"/>
      <c r="L161" s="35"/>
      <c r="M161" s="1844"/>
      <c r="N161" s="36"/>
      <c r="O161" s="36"/>
      <c r="P161" s="36"/>
      <c r="Q161" s="1845"/>
      <c r="R161" s="36"/>
      <c r="S161" s="36"/>
      <c r="T161" s="36"/>
      <c r="U161" s="36"/>
      <c r="V161" s="36"/>
      <c r="W161" s="36"/>
      <c r="X161" s="36"/>
    </row>
    <row r="162" spans="1:24" x14ac:dyDescent="0.35">
      <c r="A162" s="1860"/>
      <c r="B162" s="1861" t="s">
        <v>36</v>
      </c>
      <c r="C162" s="1639">
        <f>SUM(D162:E162)</f>
        <v>0</v>
      </c>
      <c r="D162" s="1491">
        <f>SUM(F162+H162+J162+L162)</f>
        <v>0</v>
      </c>
      <c r="E162" s="1846">
        <f t="shared" si="20"/>
        <v>0</v>
      </c>
      <c r="F162" s="1852">
        <f t="shared" ref="F162:Q162" si="21">SUM(F159:F161)</f>
        <v>0</v>
      </c>
      <c r="G162" s="1853">
        <f t="shared" si="21"/>
        <v>0</v>
      </c>
      <c r="H162" s="1852">
        <f t="shared" si="21"/>
        <v>0</v>
      </c>
      <c r="I162" s="1853">
        <f t="shared" si="21"/>
        <v>0</v>
      </c>
      <c r="J162" s="1852">
        <f t="shared" si="21"/>
        <v>0</v>
      </c>
      <c r="K162" s="1853">
        <f t="shared" si="21"/>
        <v>0</v>
      </c>
      <c r="L162" s="1852">
        <f t="shared" si="21"/>
        <v>0</v>
      </c>
      <c r="M162" s="1854">
        <f t="shared" si="21"/>
        <v>0</v>
      </c>
      <c r="N162" s="1855">
        <f t="shared" si="21"/>
        <v>0</v>
      </c>
      <c r="O162" s="1855">
        <f t="shared" si="21"/>
        <v>0</v>
      </c>
      <c r="P162" s="1855">
        <f t="shared" si="21"/>
        <v>0</v>
      </c>
      <c r="Q162" s="1856">
        <f t="shared" si="21"/>
        <v>0</v>
      </c>
      <c r="R162" s="1855">
        <f>SUM(R159:R161)</f>
        <v>0</v>
      </c>
      <c r="S162" s="1855">
        <f t="shared" ref="S162:X162" si="22">SUM(S159:S161)</f>
        <v>0</v>
      </c>
      <c r="T162" s="1855">
        <f t="shared" si="22"/>
        <v>0</v>
      </c>
      <c r="U162" s="1855">
        <f t="shared" si="22"/>
        <v>0</v>
      </c>
      <c r="V162" s="1855">
        <f t="shared" si="22"/>
        <v>0</v>
      </c>
      <c r="W162" s="1855">
        <f t="shared" si="22"/>
        <v>0</v>
      </c>
      <c r="X162" s="1855">
        <f t="shared" si="22"/>
        <v>0</v>
      </c>
    </row>
    <row r="163" spans="1:24" x14ac:dyDescent="0.35">
      <c r="A163" s="2404" t="s">
        <v>798</v>
      </c>
      <c r="B163" s="2404"/>
      <c r="C163" s="1639">
        <f>SUM(D163:E163)</f>
        <v>0</v>
      </c>
      <c r="D163" s="1491">
        <f>SUM(F163+H163+J163+L163)</f>
        <v>0</v>
      </c>
      <c r="E163" s="1846">
        <f>SUM(G163+I163+K163+M163)</f>
        <v>0</v>
      </c>
      <c r="F163" s="1862"/>
      <c r="G163" s="1863"/>
      <c r="H163" s="1862"/>
      <c r="I163" s="1863"/>
      <c r="J163" s="1862"/>
      <c r="K163" s="1863"/>
      <c r="L163" s="1862"/>
      <c r="M163" s="1864"/>
      <c r="N163" s="1863"/>
      <c r="O163" s="1863"/>
      <c r="P163" s="1863"/>
      <c r="Q163" s="1865"/>
      <c r="R163" s="1863"/>
      <c r="S163" s="1863"/>
      <c r="T163" s="1863"/>
      <c r="U163" s="1863"/>
      <c r="V163" s="1863"/>
      <c r="W163" s="1863"/>
      <c r="X163" s="1863"/>
    </row>
    <row r="164" spans="1:24" x14ac:dyDescent="0.35">
      <c r="A164" s="1866" t="s">
        <v>799</v>
      </c>
      <c r="B164" s="1867"/>
      <c r="C164" s="1867"/>
      <c r="D164" s="1867"/>
      <c r="E164"/>
      <c r="F164"/>
      <c r="G164"/>
      <c r="H164"/>
      <c r="I164"/>
      <c r="J164"/>
      <c r="K164"/>
      <c r="L164"/>
      <c r="M164"/>
      <c r="N164"/>
      <c r="O164"/>
      <c r="P164"/>
      <c r="Q164"/>
      <c r="R164"/>
      <c r="S164"/>
      <c r="T164"/>
      <c r="U164"/>
      <c r="V164"/>
      <c r="W164"/>
      <c r="X164"/>
    </row>
    <row r="165" spans="1:24" x14ac:dyDescent="0.35">
      <c r="A165" s="2405" t="s">
        <v>708</v>
      </c>
      <c r="B165" s="1992" t="s">
        <v>709</v>
      </c>
      <c r="C165" s="2407" t="s">
        <v>800</v>
      </c>
      <c r="D165" s="2401" t="s">
        <v>801</v>
      </c>
      <c r="E165"/>
      <c r="F165"/>
      <c r="G165"/>
      <c r="H165"/>
      <c r="I165"/>
      <c r="J165"/>
      <c r="K165"/>
      <c r="L165"/>
      <c r="M165"/>
      <c r="N165"/>
      <c r="O165"/>
      <c r="P165"/>
      <c r="Q165"/>
      <c r="R165"/>
      <c r="S165"/>
      <c r="T165"/>
      <c r="U165"/>
      <c r="V165"/>
      <c r="W165"/>
      <c r="X165"/>
    </row>
    <row r="166" spans="1:24" x14ac:dyDescent="0.35">
      <c r="A166" s="2406"/>
      <c r="B166" s="1993"/>
      <c r="C166" s="2408"/>
      <c r="D166" s="2402"/>
      <c r="E166"/>
      <c r="F166"/>
      <c r="G166"/>
      <c r="H166"/>
      <c r="I166"/>
      <c r="J166"/>
      <c r="K166"/>
      <c r="L166"/>
      <c r="M166"/>
      <c r="N166"/>
      <c r="O166"/>
      <c r="P166"/>
      <c r="Q166"/>
      <c r="R166"/>
      <c r="S166"/>
      <c r="T166"/>
      <c r="U166"/>
      <c r="V166"/>
      <c r="W166"/>
      <c r="X166"/>
    </row>
    <row r="167" spans="1:24" x14ac:dyDescent="0.35">
      <c r="A167" s="1869" t="s">
        <v>802</v>
      </c>
      <c r="B167" s="1870"/>
      <c r="C167" s="1737"/>
      <c r="D167" s="1738"/>
      <c r="E167"/>
      <c r="F167"/>
      <c r="G167"/>
      <c r="H167"/>
      <c r="I167"/>
      <c r="J167"/>
      <c r="K167"/>
      <c r="L167"/>
      <c r="M167"/>
      <c r="N167"/>
      <c r="O167"/>
      <c r="P167"/>
      <c r="Q167"/>
      <c r="R167"/>
      <c r="S167"/>
      <c r="T167"/>
      <c r="U167"/>
      <c r="V167"/>
      <c r="W167"/>
      <c r="X167"/>
    </row>
    <row r="168" spans="1:24" x14ac:dyDescent="0.35">
      <c r="A168" s="1871" t="s">
        <v>803</v>
      </c>
      <c r="B168" s="1684"/>
      <c r="C168" s="1685"/>
      <c r="D168" s="1686"/>
      <c r="E168"/>
      <c r="F168"/>
      <c r="G168"/>
      <c r="H168"/>
      <c r="I168"/>
      <c r="J168"/>
      <c r="K168"/>
      <c r="L168"/>
      <c r="M168"/>
      <c r="N168"/>
      <c r="O168"/>
      <c r="P168"/>
      <c r="Q168"/>
      <c r="R168"/>
      <c r="S168"/>
      <c r="T168"/>
      <c r="U168"/>
      <c r="V168"/>
      <c r="W168"/>
      <c r="X168"/>
    </row>
    <row r="169" spans="1:24" x14ac:dyDescent="0.35">
      <c r="A169" s="1872" t="s">
        <v>804</v>
      </c>
      <c r="B169" s="1873"/>
      <c r="C169" s="1697"/>
      <c r="D169" s="1698"/>
      <c r="E169"/>
      <c r="F169"/>
      <c r="G169"/>
      <c r="H169"/>
      <c r="I169"/>
      <c r="J169"/>
      <c r="K169"/>
      <c r="L169"/>
      <c r="M169"/>
      <c r="N169"/>
      <c r="O169"/>
      <c r="P169"/>
      <c r="Q169"/>
      <c r="R169"/>
      <c r="S169"/>
      <c r="T169"/>
      <c r="U169"/>
      <c r="V169"/>
      <c r="W169"/>
      <c r="X169"/>
    </row>
  </sheetData>
  <mergeCells count="228">
    <mergeCell ref="A6:W6"/>
    <mergeCell ref="A9:A11"/>
    <mergeCell ref="B9:B11"/>
    <mergeCell ref="C9:E10"/>
    <mergeCell ref="F9:AM9"/>
    <mergeCell ref="AN9:AN11"/>
    <mergeCell ref="X10:Y10"/>
    <mergeCell ref="Z10:AA10"/>
    <mergeCell ref="AB10:AC10"/>
    <mergeCell ref="AD10:AE10"/>
    <mergeCell ref="AL10:AM10"/>
    <mergeCell ref="AU10:AU11"/>
    <mergeCell ref="AV10:AV11"/>
    <mergeCell ref="AU9:AV9"/>
    <mergeCell ref="F10:G10"/>
    <mergeCell ref="H10:I10"/>
    <mergeCell ref="J10:K10"/>
    <mergeCell ref="L10:M10"/>
    <mergeCell ref="N10:O10"/>
    <mergeCell ref="P10:Q10"/>
    <mergeCell ref="R10:S10"/>
    <mergeCell ref="T10:U10"/>
    <mergeCell ref="V10:W10"/>
    <mergeCell ref="AO9:AO11"/>
    <mergeCell ref="AP9:AP11"/>
    <mergeCell ref="AQ9:AQ11"/>
    <mergeCell ref="AR9:AR11"/>
    <mergeCell ref="AS9:AS11"/>
    <mergeCell ref="AT9:AT11"/>
    <mergeCell ref="A12:A22"/>
    <mergeCell ref="A23:B23"/>
    <mergeCell ref="A25:A26"/>
    <mergeCell ref="A28:A29"/>
    <mergeCell ref="B28:B29"/>
    <mergeCell ref="C28:D28"/>
    <mergeCell ref="AF10:AG10"/>
    <mergeCell ref="AH10:AI10"/>
    <mergeCell ref="AJ10:AK10"/>
    <mergeCell ref="AQ28:AQ29"/>
    <mergeCell ref="AR28:AR29"/>
    <mergeCell ref="AS28:AS29"/>
    <mergeCell ref="AT28:AT29"/>
    <mergeCell ref="AU28:AU29"/>
    <mergeCell ref="AD28:AE28"/>
    <mergeCell ref="AF28:AG28"/>
    <mergeCell ref="AH28:AI28"/>
    <mergeCell ref="AJ28:AK28"/>
    <mergeCell ref="AL28:AM28"/>
    <mergeCell ref="AN28:AO28"/>
    <mergeCell ref="A34:A35"/>
    <mergeCell ref="B34:B35"/>
    <mergeCell ref="C34:D34"/>
    <mergeCell ref="E34:G34"/>
    <mergeCell ref="H34:M34"/>
    <mergeCell ref="A40:A41"/>
    <mergeCell ref="B40:B41"/>
    <mergeCell ref="C40:C41"/>
    <mergeCell ref="AP28:AP29"/>
    <mergeCell ref="R28:S28"/>
    <mergeCell ref="T28:U28"/>
    <mergeCell ref="V28:W28"/>
    <mergeCell ref="X28:Y28"/>
    <mergeCell ref="Z28:AA28"/>
    <mergeCell ref="AB28:AC28"/>
    <mergeCell ref="E28:G28"/>
    <mergeCell ref="H28:I28"/>
    <mergeCell ref="J28:K28"/>
    <mergeCell ref="L28:M28"/>
    <mergeCell ref="N28:O28"/>
    <mergeCell ref="P28:Q28"/>
    <mergeCell ref="A42:A43"/>
    <mergeCell ref="A44:A45"/>
    <mergeCell ref="A47:B49"/>
    <mergeCell ref="C47:E48"/>
    <mergeCell ref="F47:AM47"/>
    <mergeCell ref="AN47:AN49"/>
    <mergeCell ref="V48:W48"/>
    <mergeCell ref="X48:Y48"/>
    <mergeCell ref="Z48:AA48"/>
    <mergeCell ref="AB48:AC48"/>
    <mergeCell ref="AD48:AE48"/>
    <mergeCell ref="AF48:AG48"/>
    <mergeCell ref="AH48:AI48"/>
    <mergeCell ref="AJ48:AK48"/>
    <mergeCell ref="AL48:AM48"/>
    <mergeCell ref="A52:M52"/>
    <mergeCell ref="AO47:AO49"/>
    <mergeCell ref="AP47:AP49"/>
    <mergeCell ref="F48:G48"/>
    <mergeCell ref="H48:I48"/>
    <mergeCell ref="J48:K48"/>
    <mergeCell ref="L48:M48"/>
    <mergeCell ref="N48:O48"/>
    <mergeCell ref="P48:Q48"/>
    <mergeCell ref="R48:S48"/>
    <mergeCell ref="T48:U48"/>
    <mergeCell ref="A53:B55"/>
    <mergeCell ref="C53:E54"/>
    <mergeCell ref="F53:AM53"/>
    <mergeCell ref="AN53:AN55"/>
    <mergeCell ref="AO53:AO55"/>
    <mergeCell ref="F54:G54"/>
    <mergeCell ref="H54:I54"/>
    <mergeCell ref="J54:K54"/>
    <mergeCell ref="L54:M54"/>
    <mergeCell ref="N54:O54"/>
    <mergeCell ref="AB54:AC54"/>
    <mergeCell ref="AD54:AE54"/>
    <mergeCell ref="AF54:AG54"/>
    <mergeCell ref="AH54:AI54"/>
    <mergeCell ref="AJ54:AK54"/>
    <mergeCell ref="AL54:AM54"/>
    <mergeCell ref="P54:Q54"/>
    <mergeCell ref="R54:S54"/>
    <mergeCell ref="T54:U54"/>
    <mergeCell ref="V54:W54"/>
    <mergeCell ref="X54:Y54"/>
    <mergeCell ref="Z54:AA54"/>
    <mergeCell ref="A79:B80"/>
    <mergeCell ref="C79:D79"/>
    <mergeCell ref="E79:F79"/>
    <mergeCell ref="G79:H79"/>
    <mergeCell ref="I79:J79"/>
    <mergeCell ref="A81:B81"/>
    <mergeCell ref="A56:A61"/>
    <mergeCell ref="A62:A63"/>
    <mergeCell ref="A64:A67"/>
    <mergeCell ref="A68:A69"/>
    <mergeCell ref="A70:A71"/>
    <mergeCell ref="A72:A77"/>
    <mergeCell ref="D86:D87"/>
    <mergeCell ref="A96:A97"/>
    <mergeCell ref="B96:B97"/>
    <mergeCell ref="C96:C97"/>
    <mergeCell ref="D96:D97"/>
    <mergeCell ref="E96:F96"/>
    <mergeCell ref="A82:B82"/>
    <mergeCell ref="A83:B83"/>
    <mergeCell ref="A84:B84"/>
    <mergeCell ref="A86:A87"/>
    <mergeCell ref="B86:B87"/>
    <mergeCell ref="C86:C87"/>
    <mergeCell ref="A105:A107"/>
    <mergeCell ref="B105:D106"/>
    <mergeCell ref="E105:M105"/>
    <mergeCell ref="O105:O107"/>
    <mergeCell ref="P105:P107"/>
    <mergeCell ref="E106:F106"/>
    <mergeCell ref="G106:H106"/>
    <mergeCell ref="I106:J106"/>
    <mergeCell ref="K106:L106"/>
    <mergeCell ref="M106:N106"/>
    <mergeCell ref="A112:A113"/>
    <mergeCell ref="B112:D112"/>
    <mergeCell ref="E112:E113"/>
    <mergeCell ref="A116:A118"/>
    <mergeCell ref="B116:D117"/>
    <mergeCell ref="E116:J116"/>
    <mergeCell ref="E117:F117"/>
    <mergeCell ref="G117:H117"/>
    <mergeCell ref="I117:J117"/>
    <mergeCell ref="AN127:AN129"/>
    <mergeCell ref="AO127:AO129"/>
    <mergeCell ref="AP127:AP129"/>
    <mergeCell ref="AQ127:AQ129"/>
    <mergeCell ref="AR127:AR129"/>
    <mergeCell ref="AT127:AT129"/>
    <mergeCell ref="A123:A124"/>
    <mergeCell ref="B123:B124"/>
    <mergeCell ref="C123:D123"/>
    <mergeCell ref="E123:F123"/>
    <mergeCell ref="G123:I123"/>
    <mergeCell ref="A127:A129"/>
    <mergeCell ref="B127:B129"/>
    <mergeCell ref="C127:E128"/>
    <mergeCell ref="F127:AM127"/>
    <mergeCell ref="F128:G128"/>
    <mergeCell ref="AL128:AM128"/>
    <mergeCell ref="A130:A133"/>
    <mergeCell ref="A135:A137"/>
    <mergeCell ref="B135:F135"/>
    <mergeCell ref="H135:I136"/>
    <mergeCell ref="B136:B137"/>
    <mergeCell ref="C136:F136"/>
    <mergeCell ref="T128:U128"/>
    <mergeCell ref="V128:W128"/>
    <mergeCell ref="X128:Y128"/>
    <mergeCell ref="Z128:AA128"/>
    <mergeCell ref="AB128:AC128"/>
    <mergeCell ref="AD128:AE128"/>
    <mergeCell ref="H128:I128"/>
    <mergeCell ref="J128:K128"/>
    <mergeCell ref="L128:M128"/>
    <mergeCell ref="N128:O128"/>
    <mergeCell ref="P128:Q128"/>
    <mergeCell ref="R128:S128"/>
    <mergeCell ref="G136:G137"/>
    <mergeCell ref="A151:E151"/>
    <mergeCell ref="A152:A154"/>
    <mergeCell ref="B152:B154"/>
    <mergeCell ref="C152:E153"/>
    <mergeCell ref="F152:M152"/>
    <mergeCell ref="AF128:AG128"/>
    <mergeCell ref="AH128:AI128"/>
    <mergeCell ref="AJ128:AK128"/>
    <mergeCell ref="V152:V154"/>
    <mergeCell ref="W152:X152"/>
    <mergeCell ref="F153:G153"/>
    <mergeCell ref="H153:I153"/>
    <mergeCell ref="J153:K153"/>
    <mergeCell ref="L153:M153"/>
    <mergeCell ref="W153:W154"/>
    <mergeCell ref="X153:X154"/>
    <mergeCell ref="N152:N154"/>
    <mergeCell ref="O152:O154"/>
    <mergeCell ref="P152:P154"/>
    <mergeCell ref="Q152:Q154"/>
    <mergeCell ref="R152:R154"/>
    <mergeCell ref="S152:S154"/>
    <mergeCell ref="D165:D166"/>
    <mergeCell ref="A155:A157"/>
    <mergeCell ref="A159:A161"/>
    <mergeCell ref="A163:B163"/>
    <mergeCell ref="A165:A166"/>
    <mergeCell ref="B165:B166"/>
    <mergeCell ref="C165:C166"/>
    <mergeCell ref="T152:T154"/>
    <mergeCell ref="U152:U154"/>
  </mergeCells>
  <dataValidations count="2">
    <dataValidation type="whole" operator="greaterThanOrEqual" allowBlank="1" showInputMessage="1" showErrorMessage="1" sqref="F155:X157 F159:X161 F163:X163 B167:D169" xr:uid="{31CA8092-28D9-4486-9D67-EA8CE69456D2}">
      <formula1>0</formula1>
    </dataValidation>
    <dataValidation type="whole" allowBlank="1" showInputMessage="1" showErrorMessage="1" sqref="E34:E37 H36:M37 B30:D31 AO12:AO26 B27:D27 E27:AO31 AO130:AO133 B36:D37 A34:A36 A33:M33 F35:G37 A39:M95 F97:F103 H96:M103 A96:E103 AN56:AN108 A104:M110 N109:AN110 A111:AN111 A112:E112 G112:AN112 A113:AN114 A115:E115 G115:AN115 A116:AN121 A122:F122 H122:AN122 G126:AN126 A123:AN125 A127:AN133 A126:E126 N33:AM108 AO33:AO126 AN33:AN53 C138:I145 B149:C150 AO1:AO8 B1:AN26 A6:A30 AP1:AS133 AV1:AV133 AT1:AU27 AT30:AU133 F151:X151 S152" xr:uid="{604CF4B4-2D09-4BAA-B501-5921783F229B}">
      <formula1>0</formula1>
      <formula2>1E+30</formula2>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5DE620-4D60-4CBC-AB41-17A0EB3C6800}">
  <dimension ref="B3:C401"/>
  <sheetViews>
    <sheetView topLeftCell="A182" workbookViewId="0">
      <selection activeCell="D11" sqref="D11"/>
    </sheetView>
  </sheetViews>
  <sheetFormatPr baseColWidth="10" defaultColWidth="11.453125" defaultRowHeight="14.5" x14ac:dyDescent="0.35"/>
  <cols>
    <col min="2" max="2" width="11.81640625" bestFit="1" customWidth="1"/>
    <col min="3" max="3" width="144.1796875" bestFit="1" customWidth="1"/>
  </cols>
  <sheetData>
    <row r="3" spans="2:3" x14ac:dyDescent="0.35">
      <c r="B3" s="2522"/>
      <c r="C3" s="2522"/>
    </row>
    <row r="4" spans="2:3" x14ac:dyDescent="0.35">
      <c r="B4" s="2523" t="s">
        <v>838</v>
      </c>
      <c r="C4" s="2523" t="s">
        <v>839</v>
      </c>
    </row>
    <row r="5" spans="2:3" x14ac:dyDescent="0.35">
      <c r="B5" s="2524" t="s">
        <v>840</v>
      </c>
      <c r="C5" s="2524" t="s">
        <v>841</v>
      </c>
    </row>
    <row r="6" spans="2:3" x14ac:dyDescent="0.35">
      <c r="B6" s="2524" t="s">
        <v>842</v>
      </c>
      <c r="C6" s="2524" t="s">
        <v>843</v>
      </c>
    </row>
    <row r="7" spans="2:3" x14ac:dyDescent="0.35">
      <c r="B7" s="2524" t="s">
        <v>844</v>
      </c>
      <c r="C7" s="2524" t="s">
        <v>845</v>
      </c>
    </row>
    <row r="8" spans="2:3" x14ac:dyDescent="0.35">
      <c r="B8" s="2524" t="s">
        <v>846</v>
      </c>
      <c r="C8" s="2524" t="s">
        <v>847</v>
      </c>
    </row>
    <row r="9" spans="2:3" x14ac:dyDescent="0.35">
      <c r="B9" s="2524" t="s">
        <v>848</v>
      </c>
      <c r="C9" s="2524" t="s">
        <v>849</v>
      </c>
    </row>
    <row r="10" spans="2:3" x14ac:dyDescent="0.35">
      <c r="B10" s="2524" t="s">
        <v>850</v>
      </c>
      <c r="C10" s="2524" t="s">
        <v>851</v>
      </c>
    </row>
    <row r="11" spans="2:3" x14ac:dyDescent="0.35">
      <c r="B11" s="2524" t="s">
        <v>852</v>
      </c>
      <c r="C11" s="2524" t="s">
        <v>853</v>
      </c>
    </row>
    <row r="12" spans="2:3" x14ac:dyDescent="0.35">
      <c r="B12" s="2524" t="s">
        <v>854</v>
      </c>
      <c r="C12" s="2524" t="s">
        <v>855</v>
      </c>
    </row>
    <row r="13" spans="2:3" x14ac:dyDescent="0.35">
      <c r="B13" s="2525" t="s">
        <v>856</v>
      </c>
      <c r="C13" s="2525" t="s">
        <v>857</v>
      </c>
    </row>
    <row r="14" spans="2:3" x14ac:dyDescent="0.35">
      <c r="B14" s="2524" t="s">
        <v>858</v>
      </c>
      <c r="C14" s="2524" t="s">
        <v>859</v>
      </c>
    </row>
    <row r="15" spans="2:3" x14ac:dyDescent="0.35">
      <c r="B15" s="2524" t="s">
        <v>860</v>
      </c>
      <c r="C15" s="2524" t="s">
        <v>861</v>
      </c>
    </row>
    <row r="16" spans="2:3" x14ac:dyDescent="0.35">
      <c r="B16" s="2524" t="s">
        <v>862</v>
      </c>
      <c r="C16" s="2524" t="s">
        <v>863</v>
      </c>
    </row>
    <row r="17" spans="2:3" x14ac:dyDescent="0.35">
      <c r="B17" s="2524" t="s">
        <v>864</v>
      </c>
      <c r="C17" s="2524" t="s">
        <v>865</v>
      </c>
    </row>
    <row r="18" spans="2:3" x14ac:dyDescent="0.35">
      <c r="B18" s="2526" t="s">
        <v>866</v>
      </c>
      <c r="C18" s="2526" t="s">
        <v>867</v>
      </c>
    </row>
    <row r="19" spans="2:3" x14ac:dyDescent="0.35">
      <c r="B19" s="2526" t="s">
        <v>868</v>
      </c>
      <c r="C19" s="2526" t="s">
        <v>869</v>
      </c>
    </row>
    <row r="20" spans="2:3" x14ac:dyDescent="0.35">
      <c r="B20" s="2526" t="s">
        <v>870</v>
      </c>
      <c r="C20" s="2526" t="s">
        <v>871</v>
      </c>
    </row>
    <row r="21" spans="2:3" x14ac:dyDescent="0.35">
      <c r="B21" s="2526" t="s">
        <v>872</v>
      </c>
      <c r="C21" s="2526" t="s">
        <v>873</v>
      </c>
    </row>
    <row r="22" spans="2:3" x14ac:dyDescent="0.35">
      <c r="B22" s="2526" t="s">
        <v>874</v>
      </c>
      <c r="C22" s="2526" t="s">
        <v>875</v>
      </c>
    </row>
    <row r="23" spans="2:3" x14ac:dyDescent="0.35">
      <c r="B23" s="2526" t="s">
        <v>876</v>
      </c>
      <c r="C23" s="2526" t="s">
        <v>877</v>
      </c>
    </row>
    <row r="24" spans="2:3" x14ac:dyDescent="0.35">
      <c r="B24" s="2526" t="s">
        <v>878</v>
      </c>
      <c r="C24" s="2526" t="s">
        <v>879</v>
      </c>
    </row>
    <row r="25" spans="2:3" x14ac:dyDescent="0.35">
      <c r="B25" s="2526" t="s">
        <v>880</v>
      </c>
      <c r="C25" s="2526" t="s">
        <v>881</v>
      </c>
    </row>
    <row r="26" spans="2:3" x14ac:dyDescent="0.35">
      <c r="B26" s="2526" t="s">
        <v>882</v>
      </c>
      <c r="C26" s="2526" t="s">
        <v>883</v>
      </c>
    </row>
    <row r="27" spans="2:3" x14ac:dyDescent="0.35">
      <c r="B27" s="2526" t="s">
        <v>884</v>
      </c>
      <c r="C27" s="2526" t="s">
        <v>885</v>
      </c>
    </row>
    <row r="28" spans="2:3" x14ac:dyDescent="0.35">
      <c r="B28" s="2526" t="s">
        <v>886</v>
      </c>
      <c r="C28" s="2526" t="s">
        <v>887</v>
      </c>
    </row>
    <row r="29" spans="2:3" x14ac:dyDescent="0.35">
      <c r="B29" s="2526" t="s">
        <v>888</v>
      </c>
      <c r="C29" s="2526" t="s">
        <v>889</v>
      </c>
    </row>
    <row r="30" spans="2:3" x14ac:dyDescent="0.35">
      <c r="B30" s="2526" t="s">
        <v>890</v>
      </c>
      <c r="C30" s="2526" t="s">
        <v>891</v>
      </c>
    </row>
    <row r="31" spans="2:3" x14ac:dyDescent="0.35">
      <c r="B31" s="2526" t="s">
        <v>892</v>
      </c>
      <c r="C31" s="2526" t="s">
        <v>893</v>
      </c>
    </row>
    <row r="32" spans="2:3" x14ac:dyDescent="0.35">
      <c r="B32" s="2526" t="s">
        <v>894</v>
      </c>
      <c r="C32" s="2526" t="s">
        <v>895</v>
      </c>
    </row>
    <row r="33" spans="2:3" x14ac:dyDescent="0.35">
      <c r="B33" s="2526" t="s">
        <v>896</v>
      </c>
      <c r="C33" s="2526" t="s">
        <v>897</v>
      </c>
    </row>
    <row r="34" spans="2:3" x14ac:dyDescent="0.35">
      <c r="B34" s="2526" t="s">
        <v>898</v>
      </c>
      <c r="C34" s="2526" t="s">
        <v>899</v>
      </c>
    </row>
    <row r="35" spans="2:3" x14ac:dyDescent="0.35">
      <c r="B35" s="2526" t="s">
        <v>900</v>
      </c>
      <c r="C35" s="2526" t="s">
        <v>901</v>
      </c>
    </row>
    <row r="36" spans="2:3" x14ac:dyDescent="0.35">
      <c r="B36" s="2526" t="s">
        <v>902</v>
      </c>
      <c r="C36" s="2526" t="s">
        <v>903</v>
      </c>
    </row>
    <row r="37" spans="2:3" x14ac:dyDescent="0.35">
      <c r="B37" s="2526" t="s">
        <v>904</v>
      </c>
      <c r="C37" s="2526" t="s">
        <v>905</v>
      </c>
    </row>
    <row r="38" spans="2:3" x14ac:dyDescent="0.35">
      <c r="B38" s="2526" t="s">
        <v>906</v>
      </c>
      <c r="C38" s="2526" t="s">
        <v>907</v>
      </c>
    </row>
    <row r="39" spans="2:3" x14ac:dyDescent="0.35">
      <c r="B39" s="2526" t="s">
        <v>908</v>
      </c>
      <c r="C39" s="2526" t="s">
        <v>909</v>
      </c>
    </row>
    <row r="40" spans="2:3" x14ac:dyDescent="0.35">
      <c r="B40" s="2526" t="s">
        <v>910</v>
      </c>
      <c r="C40" s="2526" t="s">
        <v>911</v>
      </c>
    </row>
    <row r="41" spans="2:3" x14ac:dyDescent="0.35">
      <c r="B41" s="2526" t="s">
        <v>912</v>
      </c>
      <c r="C41" s="2526" t="s">
        <v>913</v>
      </c>
    </row>
    <row r="42" spans="2:3" x14ac:dyDescent="0.35">
      <c r="B42" s="2526" t="s">
        <v>914</v>
      </c>
      <c r="C42" s="2526" t="s">
        <v>915</v>
      </c>
    </row>
    <row r="43" spans="2:3" x14ac:dyDescent="0.35">
      <c r="B43" s="2526" t="s">
        <v>916</v>
      </c>
      <c r="C43" s="2526" t="s">
        <v>917</v>
      </c>
    </row>
    <row r="44" spans="2:3" x14ac:dyDescent="0.35">
      <c r="B44" s="2526" t="s">
        <v>918</v>
      </c>
      <c r="C44" s="2526" t="s">
        <v>919</v>
      </c>
    </row>
    <row r="45" spans="2:3" x14ac:dyDescent="0.35">
      <c r="B45" s="2526" t="s">
        <v>920</v>
      </c>
      <c r="C45" s="2526" t="s">
        <v>921</v>
      </c>
    </row>
    <row r="46" spans="2:3" x14ac:dyDescent="0.35">
      <c r="B46" s="2526" t="s">
        <v>922</v>
      </c>
      <c r="C46" s="2526" t="s">
        <v>923</v>
      </c>
    </row>
    <row r="47" spans="2:3" x14ac:dyDescent="0.35">
      <c r="B47" s="2526" t="s">
        <v>924</v>
      </c>
      <c r="C47" s="2526" t="s">
        <v>925</v>
      </c>
    </row>
    <row r="48" spans="2:3" x14ac:dyDescent="0.35">
      <c r="B48" s="2526" t="s">
        <v>926</v>
      </c>
      <c r="C48" s="2526" t="s">
        <v>927</v>
      </c>
    </row>
    <row r="49" spans="2:3" x14ac:dyDescent="0.35">
      <c r="B49" s="2526" t="s">
        <v>928</v>
      </c>
      <c r="C49" s="2526" t="s">
        <v>929</v>
      </c>
    </row>
    <row r="50" spans="2:3" x14ac:dyDescent="0.35">
      <c r="B50" s="2526" t="s">
        <v>930</v>
      </c>
      <c r="C50" s="2526" t="s">
        <v>931</v>
      </c>
    </row>
    <row r="51" spans="2:3" x14ac:dyDescent="0.35">
      <c r="B51" s="2526" t="s">
        <v>932</v>
      </c>
      <c r="C51" s="2526" t="s">
        <v>933</v>
      </c>
    </row>
    <row r="52" spans="2:3" x14ac:dyDescent="0.35">
      <c r="B52" s="2526" t="s">
        <v>934</v>
      </c>
      <c r="C52" s="2526" t="s">
        <v>935</v>
      </c>
    </row>
    <row r="53" spans="2:3" x14ac:dyDescent="0.35">
      <c r="B53" s="2526" t="s">
        <v>936</v>
      </c>
      <c r="C53" s="2526" t="s">
        <v>937</v>
      </c>
    </row>
    <row r="54" spans="2:3" x14ac:dyDescent="0.35">
      <c r="B54" s="2526" t="s">
        <v>938</v>
      </c>
      <c r="C54" s="2526" t="s">
        <v>939</v>
      </c>
    </row>
    <row r="55" spans="2:3" x14ac:dyDescent="0.35">
      <c r="B55" s="2526" t="s">
        <v>940</v>
      </c>
      <c r="C55" s="2526" t="s">
        <v>941</v>
      </c>
    </row>
    <row r="56" spans="2:3" x14ac:dyDescent="0.35">
      <c r="B56" s="2526" t="s">
        <v>942</v>
      </c>
      <c r="C56" s="2526" t="s">
        <v>943</v>
      </c>
    </row>
    <row r="57" spans="2:3" x14ac:dyDescent="0.35">
      <c r="B57" s="2526" t="s">
        <v>944</v>
      </c>
      <c r="C57" s="2526" t="s">
        <v>945</v>
      </c>
    </row>
    <row r="58" spans="2:3" x14ac:dyDescent="0.35">
      <c r="B58" s="2526" t="s">
        <v>946</v>
      </c>
      <c r="C58" s="2526" t="s">
        <v>947</v>
      </c>
    </row>
    <row r="59" spans="2:3" x14ac:dyDescent="0.35">
      <c r="B59" s="2526" t="s">
        <v>948</v>
      </c>
      <c r="C59" s="2526" t="s">
        <v>949</v>
      </c>
    </row>
    <row r="60" spans="2:3" x14ac:dyDescent="0.35">
      <c r="B60" s="2526" t="s">
        <v>950</v>
      </c>
      <c r="C60" s="2526" t="s">
        <v>951</v>
      </c>
    </row>
    <row r="61" spans="2:3" x14ac:dyDescent="0.35">
      <c r="B61" s="2526" t="s">
        <v>952</v>
      </c>
      <c r="C61" s="2526" t="s">
        <v>953</v>
      </c>
    </row>
    <row r="62" spans="2:3" x14ac:dyDescent="0.35">
      <c r="B62" s="2526" t="s">
        <v>954</v>
      </c>
      <c r="C62" s="2526" t="s">
        <v>955</v>
      </c>
    </row>
    <row r="63" spans="2:3" x14ac:dyDescent="0.35">
      <c r="B63" s="2526" t="s">
        <v>956</v>
      </c>
      <c r="C63" s="2526" t="s">
        <v>957</v>
      </c>
    </row>
    <row r="64" spans="2:3" x14ac:dyDescent="0.35">
      <c r="B64" s="2526" t="s">
        <v>958</v>
      </c>
      <c r="C64" s="2526" t="s">
        <v>959</v>
      </c>
    </row>
    <row r="65" spans="2:3" x14ac:dyDescent="0.35">
      <c r="B65" s="2526" t="s">
        <v>960</v>
      </c>
      <c r="C65" s="2526" t="s">
        <v>961</v>
      </c>
    </row>
    <row r="66" spans="2:3" x14ac:dyDescent="0.35">
      <c r="B66" s="2526" t="s">
        <v>962</v>
      </c>
      <c r="C66" s="2526" t="s">
        <v>963</v>
      </c>
    </row>
    <row r="67" spans="2:3" x14ac:dyDescent="0.35">
      <c r="B67" s="2526" t="s">
        <v>964</v>
      </c>
      <c r="C67" s="2526" t="s">
        <v>965</v>
      </c>
    </row>
    <row r="68" spans="2:3" x14ac:dyDescent="0.35">
      <c r="B68" s="2526" t="s">
        <v>966</v>
      </c>
      <c r="C68" s="2526" t="s">
        <v>967</v>
      </c>
    </row>
    <row r="69" spans="2:3" x14ac:dyDescent="0.35">
      <c r="B69" s="2526" t="s">
        <v>968</v>
      </c>
      <c r="C69" s="2526" t="s">
        <v>969</v>
      </c>
    </row>
    <row r="70" spans="2:3" x14ac:dyDescent="0.35">
      <c r="B70" s="2526" t="s">
        <v>970</v>
      </c>
      <c r="C70" s="2526" t="s">
        <v>971</v>
      </c>
    </row>
    <row r="71" spans="2:3" x14ac:dyDescent="0.35">
      <c r="B71" s="2526" t="s">
        <v>972</v>
      </c>
      <c r="C71" s="2526" t="s">
        <v>973</v>
      </c>
    </row>
    <row r="72" spans="2:3" x14ac:dyDescent="0.35">
      <c r="B72" s="2526" t="s">
        <v>974</v>
      </c>
      <c r="C72" s="2526" t="s">
        <v>975</v>
      </c>
    </row>
    <row r="73" spans="2:3" x14ac:dyDescent="0.35">
      <c r="B73" s="2526" t="s">
        <v>976</v>
      </c>
      <c r="C73" s="2526" t="s">
        <v>977</v>
      </c>
    </row>
    <row r="74" spans="2:3" x14ac:dyDescent="0.35">
      <c r="B74" s="2526" t="s">
        <v>978</v>
      </c>
      <c r="C74" s="2526" t="s">
        <v>979</v>
      </c>
    </row>
    <row r="75" spans="2:3" x14ac:dyDescent="0.35">
      <c r="B75" s="2526" t="s">
        <v>980</v>
      </c>
      <c r="C75" s="2526" t="s">
        <v>981</v>
      </c>
    </row>
    <row r="76" spans="2:3" x14ac:dyDescent="0.35">
      <c r="B76" s="2526" t="s">
        <v>982</v>
      </c>
      <c r="C76" s="2526" t="s">
        <v>983</v>
      </c>
    </row>
    <row r="77" spans="2:3" x14ac:dyDescent="0.35">
      <c r="B77" s="2526" t="s">
        <v>984</v>
      </c>
      <c r="C77" s="2526" t="s">
        <v>985</v>
      </c>
    </row>
    <row r="78" spans="2:3" x14ac:dyDescent="0.35">
      <c r="B78" s="2526" t="s">
        <v>986</v>
      </c>
      <c r="C78" s="2526" t="s">
        <v>987</v>
      </c>
    </row>
    <row r="79" spans="2:3" x14ac:dyDescent="0.35">
      <c r="B79" s="2526" t="s">
        <v>988</v>
      </c>
      <c r="C79" s="2526" t="s">
        <v>989</v>
      </c>
    </row>
    <row r="80" spans="2:3" x14ac:dyDescent="0.35">
      <c r="B80" s="2526" t="s">
        <v>990</v>
      </c>
      <c r="C80" s="2526" t="s">
        <v>991</v>
      </c>
    </row>
    <row r="81" spans="2:3" x14ac:dyDescent="0.35">
      <c r="B81" s="2526" t="s">
        <v>992</v>
      </c>
      <c r="C81" s="2526" t="s">
        <v>993</v>
      </c>
    </row>
    <row r="82" spans="2:3" x14ac:dyDescent="0.35">
      <c r="B82" s="2526" t="s">
        <v>994</v>
      </c>
      <c r="C82" s="2526" t="s">
        <v>995</v>
      </c>
    </row>
    <row r="83" spans="2:3" x14ac:dyDescent="0.35">
      <c r="B83" s="2526" t="s">
        <v>996</v>
      </c>
      <c r="C83" s="2526" t="s">
        <v>997</v>
      </c>
    </row>
    <row r="84" spans="2:3" x14ac:dyDescent="0.35">
      <c r="B84" s="2526" t="s">
        <v>998</v>
      </c>
      <c r="C84" s="2526" t="s">
        <v>999</v>
      </c>
    </row>
    <row r="85" spans="2:3" x14ac:dyDescent="0.35">
      <c r="B85" s="2526" t="s">
        <v>1000</v>
      </c>
      <c r="C85" s="2526" t="s">
        <v>1001</v>
      </c>
    </row>
    <row r="86" spans="2:3" x14ac:dyDescent="0.35">
      <c r="B86" s="2526" t="s">
        <v>1002</v>
      </c>
      <c r="C86" s="2526" t="s">
        <v>1003</v>
      </c>
    </row>
    <row r="87" spans="2:3" x14ac:dyDescent="0.35">
      <c r="B87" s="2526" t="s">
        <v>1004</v>
      </c>
      <c r="C87" s="2526" t="s">
        <v>1005</v>
      </c>
    </row>
    <row r="88" spans="2:3" x14ac:dyDescent="0.35">
      <c r="B88" s="2526" t="s">
        <v>1006</v>
      </c>
      <c r="C88" s="2526" t="s">
        <v>1007</v>
      </c>
    </row>
    <row r="89" spans="2:3" x14ac:dyDescent="0.35">
      <c r="B89" s="2526" t="s">
        <v>1008</v>
      </c>
      <c r="C89" s="2526" t="s">
        <v>1009</v>
      </c>
    </row>
    <row r="90" spans="2:3" x14ac:dyDescent="0.35">
      <c r="B90" s="2526" t="s">
        <v>1010</v>
      </c>
      <c r="C90" s="2526" t="s">
        <v>1011</v>
      </c>
    </row>
    <row r="91" spans="2:3" x14ac:dyDescent="0.35">
      <c r="B91" s="2526" t="s">
        <v>1012</v>
      </c>
      <c r="C91" s="2526" t="s">
        <v>1013</v>
      </c>
    </row>
    <row r="92" spans="2:3" x14ac:dyDescent="0.35">
      <c r="B92" s="2526" t="s">
        <v>1014</v>
      </c>
      <c r="C92" s="2526" t="s">
        <v>1013</v>
      </c>
    </row>
    <row r="93" spans="2:3" x14ac:dyDescent="0.35">
      <c r="B93" s="2526" t="s">
        <v>1015</v>
      </c>
      <c r="C93" s="2526" t="s">
        <v>1016</v>
      </c>
    </row>
    <row r="94" spans="2:3" x14ac:dyDescent="0.35">
      <c r="B94" s="2526" t="s">
        <v>1017</v>
      </c>
      <c r="C94" s="2526" t="s">
        <v>1018</v>
      </c>
    </row>
    <row r="95" spans="2:3" x14ac:dyDescent="0.35">
      <c r="B95" s="2526" t="s">
        <v>1019</v>
      </c>
      <c r="C95" s="2526" t="s">
        <v>1020</v>
      </c>
    </row>
    <row r="96" spans="2:3" x14ac:dyDescent="0.35">
      <c r="B96" s="2526" t="s">
        <v>1021</v>
      </c>
      <c r="C96" s="2526" t="s">
        <v>1022</v>
      </c>
    </row>
    <row r="97" spans="2:3" x14ac:dyDescent="0.35">
      <c r="B97" s="2526" t="s">
        <v>1023</v>
      </c>
      <c r="C97" s="2526" t="s">
        <v>1024</v>
      </c>
    </row>
    <row r="98" spans="2:3" x14ac:dyDescent="0.35">
      <c r="B98" s="2526" t="s">
        <v>1025</v>
      </c>
      <c r="C98" s="2526" t="s">
        <v>1026</v>
      </c>
    </row>
    <row r="99" spans="2:3" x14ac:dyDescent="0.35">
      <c r="B99" s="2526" t="s">
        <v>1027</v>
      </c>
      <c r="C99" s="2526" t="s">
        <v>1028</v>
      </c>
    </row>
    <row r="100" spans="2:3" x14ac:dyDescent="0.35">
      <c r="B100" s="2526" t="s">
        <v>1029</v>
      </c>
      <c r="C100" s="2526" t="s">
        <v>1030</v>
      </c>
    </row>
    <row r="101" spans="2:3" x14ac:dyDescent="0.35">
      <c r="B101" s="2526" t="s">
        <v>1031</v>
      </c>
      <c r="C101" s="2526" t="s">
        <v>1032</v>
      </c>
    </row>
    <row r="102" spans="2:3" x14ac:dyDescent="0.35">
      <c r="B102" s="2526" t="s">
        <v>1033</v>
      </c>
      <c r="C102" s="2526" t="s">
        <v>1034</v>
      </c>
    </row>
    <row r="103" spans="2:3" x14ac:dyDescent="0.35">
      <c r="B103" s="2526" t="s">
        <v>1035</v>
      </c>
      <c r="C103" s="2526" t="s">
        <v>1036</v>
      </c>
    </row>
    <row r="104" spans="2:3" x14ac:dyDescent="0.35">
      <c r="B104" s="2526" t="s">
        <v>1037</v>
      </c>
      <c r="C104" s="2526" t="s">
        <v>1038</v>
      </c>
    </row>
    <row r="105" spans="2:3" x14ac:dyDescent="0.35">
      <c r="B105" s="2526" t="s">
        <v>1039</v>
      </c>
      <c r="C105" s="2526" t="s">
        <v>1040</v>
      </c>
    </row>
    <row r="106" spans="2:3" x14ac:dyDescent="0.35">
      <c r="B106" s="2526" t="s">
        <v>1041</v>
      </c>
      <c r="C106" s="2526" t="s">
        <v>1042</v>
      </c>
    </row>
    <row r="107" spans="2:3" x14ac:dyDescent="0.35">
      <c r="B107" s="2526" t="s">
        <v>1043</v>
      </c>
      <c r="C107" s="2526" t="s">
        <v>1044</v>
      </c>
    </row>
    <row r="108" spans="2:3" x14ac:dyDescent="0.35">
      <c r="B108" s="2526" t="s">
        <v>1045</v>
      </c>
      <c r="C108" s="2526" t="s">
        <v>1046</v>
      </c>
    </row>
    <row r="109" spans="2:3" x14ac:dyDescent="0.35">
      <c r="B109" s="2526" t="s">
        <v>1047</v>
      </c>
      <c r="C109" s="2526" t="s">
        <v>1048</v>
      </c>
    </row>
    <row r="110" spans="2:3" x14ac:dyDescent="0.35">
      <c r="B110" s="2526" t="s">
        <v>1049</v>
      </c>
      <c r="C110" s="2526" t="s">
        <v>1050</v>
      </c>
    </row>
    <row r="111" spans="2:3" x14ac:dyDescent="0.35">
      <c r="B111" s="2526" t="s">
        <v>1051</v>
      </c>
      <c r="C111" s="2526" t="s">
        <v>1052</v>
      </c>
    </row>
    <row r="112" spans="2:3" x14ac:dyDescent="0.35">
      <c r="B112" s="2526" t="s">
        <v>1053</v>
      </c>
      <c r="C112" s="2526" t="s">
        <v>1054</v>
      </c>
    </row>
    <row r="113" spans="2:3" x14ac:dyDescent="0.35">
      <c r="B113" s="2526" t="s">
        <v>1055</v>
      </c>
      <c r="C113" s="2526" t="s">
        <v>1056</v>
      </c>
    </row>
    <row r="114" spans="2:3" x14ac:dyDescent="0.35">
      <c r="B114" s="2526" t="s">
        <v>1057</v>
      </c>
      <c r="C114" s="2526" t="s">
        <v>1058</v>
      </c>
    </row>
    <row r="115" spans="2:3" x14ac:dyDescent="0.35">
      <c r="B115" s="2526" t="s">
        <v>1059</v>
      </c>
      <c r="C115" s="2526" t="s">
        <v>1060</v>
      </c>
    </row>
    <row r="116" spans="2:3" x14ac:dyDescent="0.35">
      <c r="B116" s="2526" t="s">
        <v>1061</v>
      </c>
      <c r="C116" s="2526" t="s">
        <v>1062</v>
      </c>
    </row>
    <row r="117" spans="2:3" x14ac:dyDescent="0.35">
      <c r="B117" s="2526" t="s">
        <v>1063</v>
      </c>
      <c r="C117" s="2526" t="s">
        <v>1064</v>
      </c>
    </row>
    <row r="118" spans="2:3" x14ac:dyDescent="0.35">
      <c r="B118" s="2526" t="s">
        <v>1065</v>
      </c>
      <c r="C118" s="2526" t="s">
        <v>1066</v>
      </c>
    </row>
    <row r="119" spans="2:3" x14ac:dyDescent="0.35">
      <c r="B119" s="2526" t="s">
        <v>1067</v>
      </c>
      <c r="C119" s="2526" t="s">
        <v>1068</v>
      </c>
    </row>
    <row r="120" spans="2:3" x14ac:dyDescent="0.35">
      <c r="B120" s="2526" t="s">
        <v>1069</v>
      </c>
      <c r="C120" s="2526" t="s">
        <v>1070</v>
      </c>
    </row>
    <row r="121" spans="2:3" x14ac:dyDescent="0.35">
      <c r="B121" s="2526" t="s">
        <v>1071</v>
      </c>
      <c r="C121" s="2526" t="s">
        <v>1072</v>
      </c>
    </row>
    <row r="122" spans="2:3" x14ac:dyDescent="0.35">
      <c r="B122" s="2526" t="s">
        <v>1073</v>
      </c>
      <c r="C122" s="2526" t="s">
        <v>1074</v>
      </c>
    </row>
    <row r="123" spans="2:3" x14ac:dyDescent="0.35">
      <c r="B123" s="2526" t="s">
        <v>1075</v>
      </c>
      <c r="C123" s="2526" t="s">
        <v>1076</v>
      </c>
    </row>
    <row r="124" spans="2:3" x14ac:dyDescent="0.35">
      <c r="B124" s="2526" t="s">
        <v>1077</v>
      </c>
      <c r="C124" s="2526" t="s">
        <v>1078</v>
      </c>
    </row>
    <row r="125" spans="2:3" x14ac:dyDescent="0.35">
      <c r="B125" s="2526" t="s">
        <v>1079</v>
      </c>
      <c r="C125" s="2526" t="s">
        <v>1080</v>
      </c>
    </row>
    <row r="126" spans="2:3" x14ac:dyDescent="0.35">
      <c r="B126" s="2526" t="s">
        <v>1081</v>
      </c>
      <c r="C126" s="2526" t="s">
        <v>1082</v>
      </c>
    </row>
    <row r="127" spans="2:3" x14ac:dyDescent="0.35">
      <c r="B127" s="2526" t="s">
        <v>1083</v>
      </c>
      <c r="C127" s="2526" t="s">
        <v>1084</v>
      </c>
    </row>
    <row r="128" spans="2:3" x14ac:dyDescent="0.35">
      <c r="B128" s="2526" t="s">
        <v>1085</v>
      </c>
      <c r="C128" s="2526" t="s">
        <v>1086</v>
      </c>
    </row>
    <row r="129" spans="2:3" x14ac:dyDescent="0.35">
      <c r="B129" s="2526" t="s">
        <v>1087</v>
      </c>
      <c r="C129" s="2526" t="s">
        <v>1088</v>
      </c>
    </row>
    <row r="130" spans="2:3" x14ac:dyDescent="0.35">
      <c r="B130" s="2526" t="s">
        <v>1089</v>
      </c>
      <c r="C130" s="2526" t="s">
        <v>1090</v>
      </c>
    </row>
    <row r="131" spans="2:3" x14ac:dyDescent="0.35">
      <c r="B131" s="2526" t="s">
        <v>1091</v>
      </c>
      <c r="C131" s="2526" t="s">
        <v>1092</v>
      </c>
    </row>
    <row r="132" spans="2:3" x14ac:dyDescent="0.35">
      <c r="B132" s="2526" t="s">
        <v>1093</v>
      </c>
      <c r="C132" s="2526" t="s">
        <v>1094</v>
      </c>
    </row>
    <row r="133" spans="2:3" x14ac:dyDescent="0.35">
      <c r="B133" s="2526" t="s">
        <v>1095</v>
      </c>
      <c r="C133" s="2526" t="s">
        <v>1096</v>
      </c>
    </row>
    <row r="134" spans="2:3" x14ac:dyDescent="0.35">
      <c r="B134" s="2526" t="s">
        <v>1097</v>
      </c>
      <c r="C134" s="2526" t="s">
        <v>1098</v>
      </c>
    </row>
    <row r="135" spans="2:3" x14ac:dyDescent="0.35">
      <c r="B135" s="2526" t="s">
        <v>1099</v>
      </c>
      <c r="C135" s="2526" t="s">
        <v>1100</v>
      </c>
    </row>
    <row r="136" spans="2:3" x14ac:dyDescent="0.35">
      <c r="B136" s="2526" t="s">
        <v>1101</v>
      </c>
      <c r="C136" s="2526" t="s">
        <v>1102</v>
      </c>
    </row>
    <row r="137" spans="2:3" x14ac:dyDescent="0.35">
      <c r="B137" s="2526" t="s">
        <v>1103</v>
      </c>
      <c r="C137" s="2526" t="s">
        <v>1104</v>
      </c>
    </row>
    <row r="138" spans="2:3" x14ac:dyDescent="0.35">
      <c r="B138" s="2526" t="s">
        <v>1105</v>
      </c>
      <c r="C138" s="2526" t="s">
        <v>1106</v>
      </c>
    </row>
    <row r="139" spans="2:3" x14ac:dyDescent="0.35">
      <c r="B139" s="2526" t="s">
        <v>1107</v>
      </c>
      <c r="C139" s="2526" t="s">
        <v>1108</v>
      </c>
    </row>
    <row r="140" spans="2:3" x14ac:dyDescent="0.35">
      <c r="B140" s="2526" t="s">
        <v>1109</v>
      </c>
      <c r="C140" s="2526" t="s">
        <v>1110</v>
      </c>
    </row>
    <row r="141" spans="2:3" x14ac:dyDescent="0.35">
      <c r="B141" s="2526" t="s">
        <v>1111</v>
      </c>
      <c r="C141" s="2526" t="s">
        <v>1112</v>
      </c>
    </row>
    <row r="142" spans="2:3" x14ac:dyDescent="0.35">
      <c r="B142" s="2526" t="s">
        <v>1113</v>
      </c>
      <c r="C142" s="2526" t="s">
        <v>1114</v>
      </c>
    </row>
    <row r="143" spans="2:3" x14ac:dyDescent="0.35">
      <c r="B143" s="2526" t="s">
        <v>1115</v>
      </c>
      <c r="C143" s="2526" t="s">
        <v>1116</v>
      </c>
    </row>
    <row r="144" spans="2:3" x14ac:dyDescent="0.35">
      <c r="B144" s="2526" t="s">
        <v>1117</v>
      </c>
      <c r="C144" s="2526" t="s">
        <v>1118</v>
      </c>
    </row>
    <row r="145" spans="2:3" x14ac:dyDescent="0.35">
      <c r="B145" s="2526" t="s">
        <v>1119</v>
      </c>
      <c r="C145" s="2526" t="s">
        <v>1120</v>
      </c>
    </row>
    <row r="146" spans="2:3" x14ac:dyDescent="0.35">
      <c r="B146" s="2526" t="s">
        <v>1121</v>
      </c>
      <c r="C146" s="2526" t="s">
        <v>1122</v>
      </c>
    </row>
    <row r="147" spans="2:3" x14ac:dyDescent="0.35">
      <c r="B147" s="2526" t="s">
        <v>1123</v>
      </c>
      <c r="C147" s="2526" t="s">
        <v>1124</v>
      </c>
    </row>
    <row r="148" spans="2:3" x14ac:dyDescent="0.35">
      <c r="B148" s="2526" t="s">
        <v>1125</v>
      </c>
      <c r="C148" s="2526" t="s">
        <v>1126</v>
      </c>
    </row>
    <row r="149" spans="2:3" x14ac:dyDescent="0.35">
      <c r="B149" s="2526" t="s">
        <v>1127</v>
      </c>
      <c r="C149" s="2526" t="s">
        <v>1128</v>
      </c>
    </row>
    <row r="150" spans="2:3" x14ac:dyDescent="0.35">
      <c r="B150" s="2526" t="s">
        <v>1129</v>
      </c>
      <c r="C150" s="2526" t="s">
        <v>1130</v>
      </c>
    </row>
    <row r="151" spans="2:3" x14ac:dyDescent="0.35">
      <c r="B151" s="2526" t="s">
        <v>1131</v>
      </c>
      <c r="C151" s="2526" t="s">
        <v>1132</v>
      </c>
    </row>
    <row r="152" spans="2:3" x14ac:dyDescent="0.35">
      <c r="B152" s="2526" t="s">
        <v>1133</v>
      </c>
      <c r="C152" s="2526" t="s">
        <v>1134</v>
      </c>
    </row>
    <row r="153" spans="2:3" x14ac:dyDescent="0.35">
      <c r="B153" s="2527" t="s">
        <v>1135</v>
      </c>
      <c r="C153" s="2527" t="s">
        <v>1136</v>
      </c>
    </row>
    <row r="154" spans="2:3" x14ac:dyDescent="0.35">
      <c r="B154" s="2524" t="s">
        <v>1137</v>
      </c>
      <c r="C154" s="2524" t="s">
        <v>1138</v>
      </c>
    </row>
    <row r="155" spans="2:3" x14ac:dyDescent="0.35">
      <c r="B155" s="2524" t="s">
        <v>1139</v>
      </c>
      <c r="C155" s="2524" t="s">
        <v>1140</v>
      </c>
    </row>
    <row r="156" spans="2:3" x14ac:dyDescent="0.35">
      <c r="B156" s="2524" t="s">
        <v>1141</v>
      </c>
      <c r="C156" s="2524" t="s">
        <v>1142</v>
      </c>
    </row>
    <row r="157" spans="2:3" x14ac:dyDescent="0.35">
      <c r="B157" s="2524" t="s">
        <v>1143</v>
      </c>
      <c r="C157" s="2524" t="s">
        <v>1144</v>
      </c>
    </row>
    <row r="158" spans="2:3" x14ac:dyDescent="0.35">
      <c r="B158" s="2524" t="s">
        <v>1145</v>
      </c>
      <c r="C158" s="2524" t="s">
        <v>1146</v>
      </c>
    </row>
    <row r="159" spans="2:3" x14ac:dyDescent="0.35">
      <c r="B159" s="2524" t="s">
        <v>1147</v>
      </c>
      <c r="C159" s="2524" t="s">
        <v>1148</v>
      </c>
    </row>
    <row r="160" spans="2:3" x14ac:dyDescent="0.35">
      <c r="B160" s="2524" t="s">
        <v>1149</v>
      </c>
      <c r="C160" s="2524" t="s">
        <v>1150</v>
      </c>
    </row>
    <row r="161" spans="2:3" x14ac:dyDescent="0.35">
      <c r="B161" s="2524" t="s">
        <v>1151</v>
      </c>
      <c r="C161" s="2524" t="s">
        <v>1152</v>
      </c>
    </row>
    <row r="162" spans="2:3" x14ac:dyDescent="0.35">
      <c r="B162" s="2524" t="s">
        <v>1153</v>
      </c>
      <c r="C162" s="2524" t="s">
        <v>1154</v>
      </c>
    </row>
    <row r="163" spans="2:3" x14ac:dyDescent="0.35">
      <c r="B163" s="2524" t="s">
        <v>1155</v>
      </c>
      <c r="C163" s="2524" t="s">
        <v>1156</v>
      </c>
    </row>
    <row r="164" spans="2:3" x14ac:dyDescent="0.35">
      <c r="B164" s="2524" t="s">
        <v>1157</v>
      </c>
      <c r="C164" s="2524" t="s">
        <v>1158</v>
      </c>
    </row>
    <row r="165" spans="2:3" x14ac:dyDescent="0.35">
      <c r="B165" s="2524" t="s">
        <v>1159</v>
      </c>
      <c r="C165" s="2524" t="s">
        <v>1160</v>
      </c>
    </row>
    <row r="166" spans="2:3" x14ac:dyDescent="0.35">
      <c r="B166" s="2524" t="s">
        <v>1161</v>
      </c>
      <c r="C166" s="2524" t="s">
        <v>1162</v>
      </c>
    </row>
    <row r="167" spans="2:3" x14ac:dyDescent="0.35">
      <c r="B167" s="2524" t="s">
        <v>1163</v>
      </c>
      <c r="C167" s="2524" t="s">
        <v>1164</v>
      </c>
    </row>
    <row r="168" spans="2:3" x14ac:dyDescent="0.35">
      <c r="B168" s="2524" t="s">
        <v>1165</v>
      </c>
      <c r="C168" s="2524" t="s">
        <v>1166</v>
      </c>
    </row>
    <row r="169" spans="2:3" x14ac:dyDescent="0.35">
      <c r="B169" s="2524" t="s">
        <v>1167</v>
      </c>
      <c r="C169" s="2524" t="s">
        <v>1168</v>
      </c>
    </row>
    <row r="170" spans="2:3" x14ac:dyDescent="0.35">
      <c r="B170" s="2524" t="s">
        <v>1169</v>
      </c>
      <c r="C170" s="2524" t="s">
        <v>1170</v>
      </c>
    </row>
    <row r="171" spans="2:3" x14ac:dyDescent="0.35">
      <c r="B171" s="2524" t="s">
        <v>1171</v>
      </c>
      <c r="C171" s="2524" t="s">
        <v>1172</v>
      </c>
    </row>
    <row r="172" spans="2:3" x14ac:dyDescent="0.35">
      <c r="B172" s="2524" t="s">
        <v>1173</v>
      </c>
      <c r="C172" s="2524" t="s">
        <v>1174</v>
      </c>
    </row>
    <row r="173" spans="2:3" x14ac:dyDescent="0.35">
      <c r="B173" s="2524" t="s">
        <v>1175</v>
      </c>
      <c r="C173" s="2524" t="s">
        <v>1176</v>
      </c>
    </row>
    <row r="174" spans="2:3" x14ac:dyDescent="0.35">
      <c r="B174" s="2524" t="s">
        <v>1177</v>
      </c>
      <c r="C174" s="2524" t="s">
        <v>1178</v>
      </c>
    </row>
    <row r="175" spans="2:3" x14ac:dyDescent="0.35">
      <c r="B175" s="2524" t="s">
        <v>1179</v>
      </c>
      <c r="C175" s="2524" t="s">
        <v>1180</v>
      </c>
    </row>
    <row r="176" spans="2:3" x14ac:dyDescent="0.35">
      <c r="B176" s="2524" t="s">
        <v>1181</v>
      </c>
      <c r="C176" s="2524" t="s">
        <v>1182</v>
      </c>
    </row>
    <row r="177" spans="2:3" x14ac:dyDescent="0.35">
      <c r="B177" s="2524" t="s">
        <v>1183</v>
      </c>
      <c r="C177" s="2524" t="s">
        <v>1184</v>
      </c>
    </row>
    <row r="178" spans="2:3" x14ac:dyDescent="0.35">
      <c r="B178" s="2524" t="s">
        <v>1185</v>
      </c>
      <c r="C178" s="2524" t="s">
        <v>1186</v>
      </c>
    </row>
    <row r="179" spans="2:3" x14ac:dyDescent="0.35">
      <c r="B179" s="2524" t="s">
        <v>1187</v>
      </c>
      <c r="C179" s="2524" t="s">
        <v>1188</v>
      </c>
    </row>
    <row r="180" spans="2:3" x14ac:dyDescent="0.35">
      <c r="B180" s="2524" t="s">
        <v>1189</v>
      </c>
      <c r="C180" s="2524" t="s">
        <v>1190</v>
      </c>
    </row>
    <row r="181" spans="2:3" x14ac:dyDescent="0.35">
      <c r="B181" s="2524" t="s">
        <v>1191</v>
      </c>
      <c r="C181" s="2524" t="s">
        <v>1192</v>
      </c>
    </row>
    <row r="182" spans="2:3" x14ac:dyDescent="0.35">
      <c r="B182" s="2524" t="s">
        <v>1193</v>
      </c>
      <c r="C182" s="2524" t="s">
        <v>1194</v>
      </c>
    </row>
    <row r="183" spans="2:3" x14ac:dyDescent="0.35">
      <c r="B183" s="2524" t="s">
        <v>1195</v>
      </c>
      <c r="C183" s="2524" t="s">
        <v>1196</v>
      </c>
    </row>
    <row r="184" spans="2:3" x14ac:dyDescent="0.35">
      <c r="B184" s="2524" t="s">
        <v>1197</v>
      </c>
      <c r="C184" s="2524" t="s">
        <v>1198</v>
      </c>
    </row>
    <row r="185" spans="2:3" x14ac:dyDescent="0.35">
      <c r="B185" s="2524" t="s">
        <v>1199</v>
      </c>
      <c r="C185" s="2524" t="s">
        <v>1200</v>
      </c>
    </row>
    <row r="186" spans="2:3" x14ac:dyDescent="0.35">
      <c r="B186" s="2524" t="s">
        <v>1201</v>
      </c>
      <c r="C186" s="2524" t="s">
        <v>1202</v>
      </c>
    </row>
    <row r="187" spans="2:3" x14ac:dyDescent="0.35">
      <c r="B187" s="2524" t="s">
        <v>1203</v>
      </c>
      <c r="C187" s="2524" t="s">
        <v>1204</v>
      </c>
    </row>
    <row r="188" spans="2:3" x14ac:dyDescent="0.35">
      <c r="B188" s="2524" t="s">
        <v>1205</v>
      </c>
      <c r="C188" s="2524" t="s">
        <v>1206</v>
      </c>
    </row>
    <row r="189" spans="2:3" x14ac:dyDescent="0.35">
      <c r="B189" s="2524" t="s">
        <v>1207</v>
      </c>
      <c r="C189" s="2524" t="s">
        <v>1208</v>
      </c>
    </row>
    <row r="190" spans="2:3" x14ac:dyDescent="0.35">
      <c r="B190" s="2524" t="s">
        <v>1209</v>
      </c>
      <c r="C190" s="2524" t="s">
        <v>1210</v>
      </c>
    </row>
    <row r="191" spans="2:3" x14ac:dyDescent="0.35">
      <c r="B191" s="2524" t="s">
        <v>1211</v>
      </c>
      <c r="C191" s="2524" t="s">
        <v>1212</v>
      </c>
    </row>
    <row r="192" spans="2:3" x14ac:dyDescent="0.35">
      <c r="B192" s="2524" t="s">
        <v>1213</v>
      </c>
      <c r="C192" s="2524" t="s">
        <v>1214</v>
      </c>
    </row>
    <row r="193" spans="2:3" x14ac:dyDescent="0.35">
      <c r="B193" s="2524" t="s">
        <v>1215</v>
      </c>
      <c r="C193" s="2524" t="s">
        <v>1216</v>
      </c>
    </row>
    <row r="194" spans="2:3" x14ac:dyDescent="0.35">
      <c r="B194" s="2524" t="s">
        <v>1217</v>
      </c>
      <c r="C194" s="2524" t="s">
        <v>1218</v>
      </c>
    </row>
    <row r="195" spans="2:3" x14ac:dyDescent="0.35">
      <c r="B195" s="2524" t="s">
        <v>1219</v>
      </c>
      <c r="C195" s="2524" t="s">
        <v>1220</v>
      </c>
    </row>
    <row r="196" spans="2:3" x14ac:dyDescent="0.35">
      <c r="B196" s="2524" t="s">
        <v>1221</v>
      </c>
      <c r="C196" s="2524" t="s">
        <v>1222</v>
      </c>
    </row>
    <row r="197" spans="2:3" x14ac:dyDescent="0.35">
      <c r="B197" s="2524" t="s">
        <v>1223</v>
      </c>
      <c r="C197" s="2524" t="s">
        <v>1224</v>
      </c>
    </row>
    <row r="198" spans="2:3" x14ac:dyDescent="0.35">
      <c r="B198" s="2524" t="s">
        <v>1225</v>
      </c>
      <c r="C198" s="2524" t="s">
        <v>1226</v>
      </c>
    </row>
    <row r="199" spans="2:3" x14ac:dyDescent="0.35">
      <c r="B199" s="2524" t="s">
        <v>1227</v>
      </c>
      <c r="C199" s="2524" t="s">
        <v>1228</v>
      </c>
    </row>
    <row r="200" spans="2:3" x14ac:dyDescent="0.35">
      <c r="B200" s="2524" t="s">
        <v>1229</v>
      </c>
      <c r="C200" s="2524" t="s">
        <v>1230</v>
      </c>
    </row>
    <row r="201" spans="2:3" x14ac:dyDescent="0.35">
      <c r="B201" s="2524" t="s">
        <v>1231</v>
      </c>
      <c r="C201" s="2524" t="s">
        <v>1232</v>
      </c>
    </row>
    <row r="202" spans="2:3" x14ac:dyDescent="0.35">
      <c r="B202" s="2524" t="s">
        <v>1233</v>
      </c>
      <c r="C202" s="2524" t="s">
        <v>1234</v>
      </c>
    </row>
    <row r="203" spans="2:3" x14ac:dyDescent="0.35">
      <c r="B203" s="2524" t="s">
        <v>1235</v>
      </c>
      <c r="C203" s="2524" t="s">
        <v>1236</v>
      </c>
    </row>
    <row r="204" spans="2:3" x14ac:dyDescent="0.35">
      <c r="B204" s="2524" t="s">
        <v>1237</v>
      </c>
      <c r="C204" s="2524" t="s">
        <v>1238</v>
      </c>
    </row>
    <row r="205" spans="2:3" x14ac:dyDescent="0.35">
      <c r="B205" s="2524" t="s">
        <v>1239</v>
      </c>
      <c r="C205" s="2524" t="s">
        <v>1240</v>
      </c>
    </row>
    <row r="206" spans="2:3" x14ac:dyDescent="0.35">
      <c r="B206" s="2524" t="s">
        <v>1241</v>
      </c>
      <c r="C206" s="2524" t="s">
        <v>1242</v>
      </c>
    </row>
    <row r="207" spans="2:3" x14ac:dyDescent="0.35">
      <c r="B207" s="2524" t="s">
        <v>1243</v>
      </c>
      <c r="C207" s="2524" t="s">
        <v>1244</v>
      </c>
    </row>
    <row r="208" spans="2:3" x14ac:dyDescent="0.35">
      <c r="B208" s="2524" t="s">
        <v>1245</v>
      </c>
      <c r="C208" s="2524" t="s">
        <v>1246</v>
      </c>
    </row>
    <row r="209" spans="2:3" x14ac:dyDescent="0.35">
      <c r="B209" s="2524" t="s">
        <v>1247</v>
      </c>
      <c r="C209" s="2524" t="s">
        <v>1248</v>
      </c>
    </row>
    <row r="210" spans="2:3" x14ac:dyDescent="0.35">
      <c r="B210" s="2524" t="s">
        <v>1249</v>
      </c>
      <c r="C210" s="2524" t="s">
        <v>1250</v>
      </c>
    </row>
    <row r="211" spans="2:3" x14ac:dyDescent="0.35">
      <c r="B211" s="2524" t="s">
        <v>1251</v>
      </c>
      <c r="C211" s="2524" t="s">
        <v>1252</v>
      </c>
    </row>
    <row r="212" spans="2:3" x14ac:dyDescent="0.35">
      <c r="B212" s="2524" t="s">
        <v>1253</v>
      </c>
      <c r="C212" s="2524" t="s">
        <v>1254</v>
      </c>
    </row>
    <row r="213" spans="2:3" x14ac:dyDescent="0.35">
      <c r="B213" s="2524" t="s">
        <v>1255</v>
      </c>
      <c r="C213" s="2524" t="s">
        <v>1256</v>
      </c>
    </row>
    <row r="214" spans="2:3" x14ac:dyDescent="0.35">
      <c r="B214" s="2524" t="s">
        <v>1257</v>
      </c>
      <c r="C214" s="2524" t="s">
        <v>1258</v>
      </c>
    </row>
    <row r="215" spans="2:3" x14ac:dyDescent="0.35">
      <c r="B215" s="2524" t="s">
        <v>1259</v>
      </c>
      <c r="C215" s="2524" t="s">
        <v>1260</v>
      </c>
    </row>
    <row r="216" spans="2:3" x14ac:dyDescent="0.35">
      <c r="B216" s="2524" t="s">
        <v>1261</v>
      </c>
      <c r="C216" s="2524" t="s">
        <v>1262</v>
      </c>
    </row>
    <row r="217" spans="2:3" x14ac:dyDescent="0.35">
      <c r="B217" s="2524" t="s">
        <v>1263</v>
      </c>
      <c r="C217" s="2524" t="s">
        <v>1264</v>
      </c>
    </row>
    <row r="218" spans="2:3" x14ac:dyDescent="0.35">
      <c r="B218" s="2524" t="s">
        <v>1265</v>
      </c>
      <c r="C218" s="2524" t="s">
        <v>1266</v>
      </c>
    </row>
    <row r="219" spans="2:3" x14ac:dyDescent="0.35">
      <c r="B219" s="2524" t="s">
        <v>1267</v>
      </c>
      <c r="C219" s="2524" t="s">
        <v>1268</v>
      </c>
    </row>
    <row r="220" spans="2:3" x14ac:dyDescent="0.35">
      <c r="B220" s="2524" t="s">
        <v>1269</v>
      </c>
      <c r="C220" s="2524" t="s">
        <v>1270</v>
      </c>
    </row>
    <row r="221" spans="2:3" x14ac:dyDescent="0.35">
      <c r="B221" s="2524" t="s">
        <v>1271</v>
      </c>
      <c r="C221" s="2524" t="s">
        <v>1272</v>
      </c>
    </row>
    <row r="222" spans="2:3" x14ac:dyDescent="0.35">
      <c r="B222" s="2524" t="s">
        <v>1273</v>
      </c>
      <c r="C222" s="2524" t="s">
        <v>1274</v>
      </c>
    </row>
    <row r="223" spans="2:3" x14ac:dyDescent="0.35">
      <c r="B223" s="2524" t="s">
        <v>1275</v>
      </c>
      <c r="C223" s="2524" t="s">
        <v>1276</v>
      </c>
    </row>
    <row r="224" spans="2:3" x14ac:dyDescent="0.35">
      <c r="B224" s="2524" t="s">
        <v>1277</v>
      </c>
      <c r="C224" s="2524" t="s">
        <v>1278</v>
      </c>
    </row>
    <row r="225" spans="2:3" x14ac:dyDescent="0.35">
      <c r="B225" s="2524" t="s">
        <v>1279</v>
      </c>
      <c r="C225" s="2524" t="s">
        <v>1280</v>
      </c>
    </row>
    <row r="226" spans="2:3" x14ac:dyDescent="0.35">
      <c r="B226" s="2524" t="s">
        <v>1281</v>
      </c>
      <c r="C226" s="2524" t="s">
        <v>1282</v>
      </c>
    </row>
    <row r="227" spans="2:3" x14ac:dyDescent="0.35">
      <c r="B227" s="2524" t="s">
        <v>1283</v>
      </c>
      <c r="C227" s="2524" t="s">
        <v>1284</v>
      </c>
    </row>
    <row r="228" spans="2:3" x14ac:dyDescent="0.35">
      <c r="B228" s="2524" t="s">
        <v>1285</v>
      </c>
      <c r="C228" s="2524" t="s">
        <v>1286</v>
      </c>
    </row>
    <row r="229" spans="2:3" x14ac:dyDescent="0.35">
      <c r="B229" s="2524" t="s">
        <v>1287</v>
      </c>
      <c r="C229" s="2524" t="s">
        <v>1288</v>
      </c>
    </row>
    <row r="230" spans="2:3" x14ac:dyDescent="0.35">
      <c r="B230" s="2524" t="s">
        <v>1289</v>
      </c>
      <c r="C230" s="2524" t="s">
        <v>1290</v>
      </c>
    </row>
    <row r="231" spans="2:3" x14ac:dyDescent="0.35">
      <c r="B231" s="2524" t="s">
        <v>1291</v>
      </c>
      <c r="C231" s="2524" t="s">
        <v>1292</v>
      </c>
    </row>
    <row r="232" spans="2:3" x14ac:dyDescent="0.35">
      <c r="B232" s="2524" t="s">
        <v>1293</v>
      </c>
      <c r="C232" s="2524" t="s">
        <v>1294</v>
      </c>
    </row>
    <row r="233" spans="2:3" x14ac:dyDescent="0.35">
      <c r="B233" s="2524" t="s">
        <v>1295</v>
      </c>
      <c r="C233" s="2524" t="s">
        <v>1296</v>
      </c>
    </row>
    <row r="234" spans="2:3" x14ac:dyDescent="0.35">
      <c r="B234" s="2524" t="s">
        <v>1297</v>
      </c>
      <c r="C234" s="2524" t="s">
        <v>1298</v>
      </c>
    </row>
    <row r="235" spans="2:3" x14ac:dyDescent="0.35">
      <c r="B235" s="2524" t="s">
        <v>1299</v>
      </c>
      <c r="C235" s="2524" t="s">
        <v>1300</v>
      </c>
    </row>
    <row r="236" spans="2:3" x14ac:dyDescent="0.35">
      <c r="B236" s="2524" t="s">
        <v>1301</v>
      </c>
      <c r="C236" s="2524" t="s">
        <v>1302</v>
      </c>
    </row>
    <row r="237" spans="2:3" x14ac:dyDescent="0.35">
      <c r="B237" s="2524" t="s">
        <v>1303</v>
      </c>
      <c r="C237" s="2524" t="s">
        <v>1304</v>
      </c>
    </row>
    <row r="238" spans="2:3" x14ac:dyDescent="0.35">
      <c r="B238" s="2524" t="s">
        <v>1305</v>
      </c>
      <c r="C238" s="2524" t="s">
        <v>1306</v>
      </c>
    </row>
    <row r="239" spans="2:3" x14ac:dyDescent="0.35">
      <c r="B239" s="2524" t="s">
        <v>1307</v>
      </c>
      <c r="C239" s="2524" t="s">
        <v>1308</v>
      </c>
    </row>
    <row r="240" spans="2:3" x14ac:dyDescent="0.35">
      <c r="B240" s="2524" t="s">
        <v>1309</v>
      </c>
      <c r="C240" s="2524" t="s">
        <v>1310</v>
      </c>
    </row>
    <row r="241" spans="2:3" x14ac:dyDescent="0.35">
      <c r="B241" s="2524" t="s">
        <v>1311</v>
      </c>
      <c r="C241" s="2524" t="s">
        <v>1312</v>
      </c>
    </row>
    <row r="242" spans="2:3" x14ac:dyDescent="0.35">
      <c r="B242" s="2524" t="s">
        <v>1313</v>
      </c>
      <c r="C242" s="2524" t="s">
        <v>1314</v>
      </c>
    </row>
    <row r="243" spans="2:3" x14ac:dyDescent="0.35">
      <c r="B243" s="2524" t="s">
        <v>1315</v>
      </c>
      <c r="C243" s="2524" t="s">
        <v>1316</v>
      </c>
    </row>
    <row r="244" spans="2:3" x14ac:dyDescent="0.35">
      <c r="B244" s="2524" t="s">
        <v>1317</v>
      </c>
      <c r="C244" s="2524" t="s">
        <v>1318</v>
      </c>
    </row>
    <row r="245" spans="2:3" x14ac:dyDescent="0.35">
      <c r="B245" s="2524" t="s">
        <v>1319</v>
      </c>
      <c r="C245" s="2524" t="s">
        <v>1320</v>
      </c>
    </row>
    <row r="246" spans="2:3" x14ac:dyDescent="0.35">
      <c r="B246" s="2524" t="s">
        <v>1321</v>
      </c>
      <c r="C246" s="2524" t="s">
        <v>1322</v>
      </c>
    </row>
    <row r="247" spans="2:3" x14ac:dyDescent="0.35">
      <c r="B247" s="2524" t="s">
        <v>1323</v>
      </c>
      <c r="C247" s="2524" t="s">
        <v>1324</v>
      </c>
    </row>
    <row r="248" spans="2:3" x14ac:dyDescent="0.35">
      <c r="B248" s="2524" t="s">
        <v>1325</v>
      </c>
      <c r="C248" s="2524" t="s">
        <v>1326</v>
      </c>
    </row>
    <row r="249" spans="2:3" x14ac:dyDescent="0.35">
      <c r="B249" s="2524" t="s">
        <v>1327</v>
      </c>
      <c r="C249" s="2524" t="s">
        <v>1328</v>
      </c>
    </row>
    <row r="250" spans="2:3" x14ac:dyDescent="0.35">
      <c r="B250" s="2524" t="s">
        <v>1329</v>
      </c>
      <c r="C250" s="2524" t="s">
        <v>1330</v>
      </c>
    </row>
    <row r="251" spans="2:3" x14ac:dyDescent="0.35">
      <c r="B251" s="2524" t="s">
        <v>1331</v>
      </c>
      <c r="C251" s="2524" t="s">
        <v>1332</v>
      </c>
    </row>
    <row r="252" spans="2:3" x14ac:dyDescent="0.35">
      <c r="B252" s="2524" t="s">
        <v>1333</v>
      </c>
      <c r="C252" s="2524" t="s">
        <v>1334</v>
      </c>
    </row>
    <row r="253" spans="2:3" x14ac:dyDescent="0.35">
      <c r="B253" s="2524" t="s">
        <v>1335</v>
      </c>
      <c r="C253" s="2524" t="s">
        <v>1336</v>
      </c>
    </row>
    <row r="254" spans="2:3" x14ac:dyDescent="0.35">
      <c r="B254" s="2524" t="s">
        <v>1337</v>
      </c>
      <c r="C254" s="2524" t="s">
        <v>1338</v>
      </c>
    </row>
    <row r="255" spans="2:3" x14ac:dyDescent="0.35">
      <c r="B255" s="2524" t="s">
        <v>1339</v>
      </c>
      <c r="C255" s="2524" t="s">
        <v>1340</v>
      </c>
    </row>
    <row r="256" spans="2:3" x14ac:dyDescent="0.35">
      <c r="B256" s="2524" t="s">
        <v>1341</v>
      </c>
      <c r="C256" s="2524" t="s">
        <v>1342</v>
      </c>
    </row>
    <row r="257" spans="2:3" x14ac:dyDescent="0.35">
      <c r="B257" s="2524" t="s">
        <v>1343</v>
      </c>
      <c r="C257" s="2524" t="s">
        <v>1344</v>
      </c>
    </row>
    <row r="258" spans="2:3" x14ac:dyDescent="0.35">
      <c r="B258" s="2524" t="s">
        <v>1345</v>
      </c>
      <c r="C258" s="2524" t="s">
        <v>1346</v>
      </c>
    </row>
    <row r="259" spans="2:3" x14ac:dyDescent="0.35">
      <c r="B259" s="2524" t="s">
        <v>1347</v>
      </c>
      <c r="C259" s="2524" t="s">
        <v>1348</v>
      </c>
    </row>
    <row r="260" spans="2:3" x14ac:dyDescent="0.35">
      <c r="B260" s="2524" t="s">
        <v>1349</v>
      </c>
      <c r="C260" s="2524" t="s">
        <v>1350</v>
      </c>
    </row>
    <row r="261" spans="2:3" x14ac:dyDescent="0.35">
      <c r="B261" s="2524" t="s">
        <v>1351</v>
      </c>
      <c r="C261" s="2524" t="s">
        <v>1352</v>
      </c>
    </row>
    <row r="262" spans="2:3" x14ac:dyDescent="0.35">
      <c r="B262" s="2524" t="s">
        <v>1353</v>
      </c>
      <c r="C262" s="2524" t="s">
        <v>1354</v>
      </c>
    </row>
    <row r="263" spans="2:3" x14ac:dyDescent="0.35">
      <c r="B263" s="2524" t="s">
        <v>1355</v>
      </c>
      <c r="C263" s="2524" t="s">
        <v>1356</v>
      </c>
    </row>
    <row r="264" spans="2:3" x14ac:dyDescent="0.35">
      <c r="B264" s="2524" t="s">
        <v>1357</v>
      </c>
      <c r="C264" s="2524" t="s">
        <v>1358</v>
      </c>
    </row>
    <row r="265" spans="2:3" x14ac:dyDescent="0.35">
      <c r="B265" s="2524" t="s">
        <v>1359</v>
      </c>
      <c r="C265" s="2524" t="s">
        <v>1360</v>
      </c>
    </row>
    <row r="266" spans="2:3" x14ac:dyDescent="0.35">
      <c r="B266" s="2524" t="s">
        <v>1361</v>
      </c>
      <c r="C266" s="2524" t="s">
        <v>1362</v>
      </c>
    </row>
    <row r="267" spans="2:3" x14ac:dyDescent="0.35">
      <c r="B267" s="2524" t="s">
        <v>1363</v>
      </c>
      <c r="C267" s="2524" t="s">
        <v>1364</v>
      </c>
    </row>
    <row r="268" spans="2:3" x14ac:dyDescent="0.35">
      <c r="B268" s="2524" t="s">
        <v>1365</v>
      </c>
      <c r="C268" s="2524" t="s">
        <v>1366</v>
      </c>
    </row>
    <row r="269" spans="2:3" x14ac:dyDescent="0.35">
      <c r="B269" s="2524" t="s">
        <v>1367</v>
      </c>
      <c r="C269" s="2524" t="s">
        <v>1368</v>
      </c>
    </row>
    <row r="270" spans="2:3" x14ac:dyDescent="0.35">
      <c r="B270" s="2524" t="s">
        <v>1369</v>
      </c>
      <c r="C270" s="2524" t="s">
        <v>1370</v>
      </c>
    </row>
    <row r="271" spans="2:3" x14ac:dyDescent="0.35">
      <c r="B271" s="2524" t="s">
        <v>1371</v>
      </c>
      <c r="C271" s="2524" t="s">
        <v>1372</v>
      </c>
    </row>
    <row r="272" spans="2:3" x14ac:dyDescent="0.35">
      <c r="B272" s="2524" t="s">
        <v>1373</v>
      </c>
      <c r="C272" s="2524" t="s">
        <v>1374</v>
      </c>
    </row>
    <row r="273" spans="2:3" x14ac:dyDescent="0.35">
      <c r="B273" s="2524" t="s">
        <v>1375</v>
      </c>
      <c r="C273" s="2524" t="s">
        <v>1376</v>
      </c>
    </row>
    <row r="274" spans="2:3" x14ac:dyDescent="0.35">
      <c r="B274" s="2524" t="s">
        <v>1377</v>
      </c>
      <c r="C274" s="2524" t="s">
        <v>1378</v>
      </c>
    </row>
    <row r="275" spans="2:3" x14ac:dyDescent="0.35">
      <c r="B275" s="2524" t="s">
        <v>1379</v>
      </c>
      <c r="C275" s="2524" t="s">
        <v>1380</v>
      </c>
    </row>
    <row r="276" spans="2:3" x14ac:dyDescent="0.35">
      <c r="B276" s="2524" t="s">
        <v>1381</v>
      </c>
      <c r="C276" s="2524" t="s">
        <v>1382</v>
      </c>
    </row>
    <row r="277" spans="2:3" x14ac:dyDescent="0.35">
      <c r="B277" s="2524" t="s">
        <v>1383</v>
      </c>
      <c r="C277" s="2524" t="s">
        <v>1384</v>
      </c>
    </row>
    <row r="278" spans="2:3" x14ac:dyDescent="0.35">
      <c r="B278" s="2524" t="s">
        <v>1385</v>
      </c>
      <c r="C278" s="2524" t="s">
        <v>1386</v>
      </c>
    </row>
    <row r="279" spans="2:3" x14ac:dyDescent="0.35">
      <c r="B279" s="2524" t="s">
        <v>1387</v>
      </c>
      <c r="C279" s="2524" t="s">
        <v>1388</v>
      </c>
    </row>
    <row r="280" spans="2:3" x14ac:dyDescent="0.35">
      <c r="B280" s="2524" t="s">
        <v>1389</v>
      </c>
      <c r="C280" s="2524" t="s">
        <v>1390</v>
      </c>
    </row>
    <row r="281" spans="2:3" x14ac:dyDescent="0.35">
      <c r="B281" s="2524" t="s">
        <v>1391</v>
      </c>
      <c r="C281" s="2524" t="s">
        <v>1392</v>
      </c>
    </row>
    <row r="282" spans="2:3" x14ac:dyDescent="0.35">
      <c r="B282" s="2524" t="s">
        <v>1393</v>
      </c>
      <c r="C282" s="2524" t="s">
        <v>1394</v>
      </c>
    </row>
    <row r="283" spans="2:3" x14ac:dyDescent="0.35">
      <c r="B283" s="2524" t="s">
        <v>1395</v>
      </c>
      <c r="C283" s="2524" t="s">
        <v>1396</v>
      </c>
    </row>
    <row r="284" spans="2:3" x14ac:dyDescent="0.35">
      <c r="B284" s="2524" t="s">
        <v>1397</v>
      </c>
      <c r="C284" s="2524" t="s">
        <v>1398</v>
      </c>
    </row>
    <row r="285" spans="2:3" x14ac:dyDescent="0.35">
      <c r="B285" s="2524" t="s">
        <v>1399</v>
      </c>
      <c r="C285" s="2524" t="s">
        <v>1400</v>
      </c>
    </row>
    <row r="286" spans="2:3" x14ac:dyDescent="0.35">
      <c r="B286" s="2524" t="s">
        <v>1401</v>
      </c>
      <c r="C286" s="2524" t="s">
        <v>1402</v>
      </c>
    </row>
    <row r="287" spans="2:3" x14ac:dyDescent="0.35">
      <c r="B287" s="2524" t="s">
        <v>1403</v>
      </c>
      <c r="C287" s="2524" t="s">
        <v>1404</v>
      </c>
    </row>
    <row r="288" spans="2:3" x14ac:dyDescent="0.35">
      <c r="B288" s="2524" t="s">
        <v>1405</v>
      </c>
      <c r="C288" s="2524" t="s">
        <v>1406</v>
      </c>
    </row>
    <row r="289" spans="2:3" x14ac:dyDescent="0.35">
      <c r="B289" s="2524" t="s">
        <v>1407</v>
      </c>
      <c r="C289" s="2524" t="s">
        <v>1408</v>
      </c>
    </row>
    <row r="290" spans="2:3" x14ac:dyDescent="0.35">
      <c r="B290" s="2524" t="s">
        <v>1409</v>
      </c>
      <c r="C290" s="2524" t="s">
        <v>1410</v>
      </c>
    </row>
    <row r="291" spans="2:3" x14ac:dyDescent="0.35">
      <c r="B291" s="2524" t="s">
        <v>1411</v>
      </c>
      <c r="C291" s="2524" t="s">
        <v>1412</v>
      </c>
    </row>
    <row r="292" spans="2:3" x14ac:dyDescent="0.35">
      <c r="B292" s="2524" t="s">
        <v>1413</v>
      </c>
      <c r="C292" s="2524" t="s">
        <v>1414</v>
      </c>
    </row>
    <row r="293" spans="2:3" x14ac:dyDescent="0.35">
      <c r="B293" s="2524" t="s">
        <v>1415</v>
      </c>
      <c r="C293" s="2524" t="s">
        <v>1416</v>
      </c>
    </row>
    <row r="294" spans="2:3" x14ac:dyDescent="0.35">
      <c r="B294" s="2524" t="s">
        <v>1417</v>
      </c>
      <c r="C294" s="2524" t="s">
        <v>1418</v>
      </c>
    </row>
    <row r="295" spans="2:3" x14ac:dyDescent="0.35">
      <c r="B295" s="2524" t="s">
        <v>1419</v>
      </c>
      <c r="C295" s="2524" t="s">
        <v>1420</v>
      </c>
    </row>
    <row r="296" spans="2:3" x14ac:dyDescent="0.35">
      <c r="B296" s="2524" t="s">
        <v>1421</v>
      </c>
      <c r="C296" s="2524" t="s">
        <v>1422</v>
      </c>
    </row>
    <row r="297" spans="2:3" x14ac:dyDescent="0.35">
      <c r="B297" s="2524" t="s">
        <v>1423</v>
      </c>
      <c r="C297" s="2524" t="s">
        <v>1424</v>
      </c>
    </row>
    <row r="298" spans="2:3" x14ac:dyDescent="0.35">
      <c r="B298" s="2524" t="s">
        <v>1425</v>
      </c>
      <c r="C298" s="2524" t="s">
        <v>1426</v>
      </c>
    </row>
    <row r="299" spans="2:3" x14ac:dyDescent="0.35">
      <c r="B299" s="2524" t="s">
        <v>1427</v>
      </c>
      <c r="C299" s="2524" t="s">
        <v>1428</v>
      </c>
    </row>
    <row r="300" spans="2:3" x14ac:dyDescent="0.35">
      <c r="B300" s="2524" t="s">
        <v>1429</v>
      </c>
      <c r="C300" s="2524" t="s">
        <v>1430</v>
      </c>
    </row>
    <row r="301" spans="2:3" x14ac:dyDescent="0.35">
      <c r="B301" s="2524" t="s">
        <v>1431</v>
      </c>
      <c r="C301" s="2524" t="s">
        <v>1432</v>
      </c>
    </row>
    <row r="302" spans="2:3" x14ac:dyDescent="0.35">
      <c r="B302" s="2524" t="s">
        <v>1433</v>
      </c>
      <c r="C302" s="2524" t="s">
        <v>1434</v>
      </c>
    </row>
    <row r="303" spans="2:3" x14ac:dyDescent="0.35">
      <c r="B303" s="2524" t="s">
        <v>1435</v>
      </c>
      <c r="C303" s="2524" t="s">
        <v>1436</v>
      </c>
    </row>
    <row r="304" spans="2:3" x14ac:dyDescent="0.35">
      <c r="B304" s="2524" t="s">
        <v>1437</v>
      </c>
      <c r="C304" s="2524" t="s">
        <v>1438</v>
      </c>
    </row>
    <row r="305" spans="2:3" x14ac:dyDescent="0.35">
      <c r="B305" s="2524" t="s">
        <v>1439</v>
      </c>
      <c r="C305" s="2524" t="s">
        <v>1440</v>
      </c>
    </row>
    <row r="306" spans="2:3" x14ac:dyDescent="0.35">
      <c r="B306" s="2524" t="s">
        <v>1441</v>
      </c>
      <c r="C306" s="2524" t="s">
        <v>1442</v>
      </c>
    </row>
    <row r="307" spans="2:3" x14ac:dyDescent="0.35">
      <c r="B307" s="2524" t="s">
        <v>1443</v>
      </c>
      <c r="C307" s="2524" t="s">
        <v>1444</v>
      </c>
    </row>
    <row r="308" spans="2:3" x14ac:dyDescent="0.35">
      <c r="B308" s="2524" t="s">
        <v>1445</v>
      </c>
      <c r="C308" s="2524" t="s">
        <v>1446</v>
      </c>
    </row>
    <row r="309" spans="2:3" x14ac:dyDescent="0.35">
      <c r="B309" s="2524" t="s">
        <v>1447</v>
      </c>
      <c r="C309" s="2524" t="s">
        <v>1448</v>
      </c>
    </row>
    <row r="310" spans="2:3" x14ac:dyDescent="0.35">
      <c r="B310" s="2524" t="s">
        <v>1449</v>
      </c>
      <c r="C310" s="2524" t="s">
        <v>1450</v>
      </c>
    </row>
    <row r="311" spans="2:3" x14ac:dyDescent="0.35">
      <c r="B311" s="2524" t="s">
        <v>1451</v>
      </c>
      <c r="C311" s="2524" t="s">
        <v>1452</v>
      </c>
    </row>
    <row r="312" spans="2:3" x14ac:dyDescent="0.35">
      <c r="B312" s="2524" t="s">
        <v>1453</v>
      </c>
      <c r="C312" s="2524" t="s">
        <v>1454</v>
      </c>
    </row>
    <row r="313" spans="2:3" x14ac:dyDescent="0.35">
      <c r="B313" s="2524" t="s">
        <v>1455</v>
      </c>
      <c r="C313" s="2524" t="s">
        <v>1456</v>
      </c>
    </row>
    <row r="314" spans="2:3" x14ac:dyDescent="0.35">
      <c r="B314" s="2524" t="s">
        <v>1457</v>
      </c>
      <c r="C314" s="2525" t="s">
        <v>1458</v>
      </c>
    </row>
    <row r="315" spans="2:3" x14ac:dyDescent="0.35">
      <c r="B315" s="2524" t="s">
        <v>1459</v>
      </c>
      <c r="C315" s="2524" t="s">
        <v>1460</v>
      </c>
    </row>
    <row r="316" spans="2:3" x14ac:dyDescent="0.35">
      <c r="B316" s="2524" t="s">
        <v>1461</v>
      </c>
      <c r="C316" s="2524" t="s">
        <v>1462</v>
      </c>
    </row>
    <row r="317" spans="2:3" x14ac:dyDescent="0.35">
      <c r="B317" s="2524" t="s">
        <v>1463</v>
      </c>
      <c r="C317" s="2524" t="s">
        <v>1464</v>
      </c>
    </row>
    <row r="318" spans="2:3" x14ac:dyDescent="0.35">
      <c r="B318" s="2524" t="s">
        <v>1465</v>
      </c>
      <c r="C318" s="2524" t="s">
        <v>1466</v>
      </c>
    </row>
    <row r="319" spans="2:3" x14ac:dyDescent="0.35">
      <c r="B319" s="2524" t="s">
        <v>1467</v>
      </c>
      <c r="C319" s="2524" t="s">
        <v>1468</v>
      </c>
    </row>
    <row r="320" spans="2:3" x14ac:dyDescent="0.35">
      <c r="B320" s="2524" t="s">
        <v>1469</v>
      </c>
      <c r="C320" s="2524" t="s">
        <v>1470</v>
      </c>
    </row>
    <row r="321" spans="2:3" x14ac:dyDescent="0.35">
      <c r="B321" s="2524" t="s">
        <v>1471</v>
      </c>
      <c r="C321" s="2524" t="s">
        <v>1472</v>
      </c>
    </row>
    <row r="322" spans="2:3" x14ac:dyDescent="0.35">
      <c r="B322" s="2524" t="s">
        <v>1473</v>
      </c>
      <c r="C322" s="2524" t="s">
        <v>1474</v>
      </c>
    </row>
    <row r="323" spans="2:3" x14ac:dyDescent="0.35">
      <c r="B323" s="2524" t="s">
        <v>1475</v>
      </c>
      <c r="C323" s="2524" t="s">
        <v>1476</v>
      </c>
    </row>
    <row r="324" spans="2:3" x14ac:dyDescent="0.35">
      <c r="B324" s="2524" t="s">
        <v>1477</v>
      </c>
      <c r="C324" s="2524" t="s">
        <v>1478</v>
      </c>
    </row>
    <row r="325" spans="2:3" x14ac:dyDescent="0.35">
      <c r="B325" s="2524" t="s">
        <v>1479</v>
      </c>
      <c r="C325" s="2524" t="s">
        <v>1480</v>
      </c>
    </row>
    <row r="326" spans="2:3" x14ac:dyDescent="0.35">
      <c r="B326" s="2524" t="s">
        <v>1481</v>
      </c>
      <c r="C326" s="2524" t="s">
        <v>1482</v>
      </c>
    </row>
    <row r="327" spans="2:3" x14ac:dyDescent="0.35">
      <c r="B327" s="2524" t="s">
        <v>1483</v>
      </c>
      <c r="C327" s="2524" t="s">
        <v>1484</v>
      </c>
    </row>
    <row r="328" spans="2:3" x14ac:dyDescent="0.35">
      <c r="B328" s="2524" t="s">
        <v>1485</v>
      </c>
      <c r="C328" s="2524" t="s">
        <v>1486</v>
      </c>
    </row>
    <row r="329" spans="2:3" x14ac:dyDescent="0.35">
      <c r="B329" s="2524" t="s">
        <v>1487</v>
      </c>
      <c r="C329" s="2524" t="s">
        <v>1488</v>
      </c>
    </row>
    <row r="330" spans="2:3" x14ac:dyDescent="0.35">
      <c r="B330" s="2524" t="s">
        <v>1489</v>
      </c>
      <c r="C330" s="2524" t="s">
        <v>1490</v>
      </c>
    </row>
    <row r="331" spans="2:3" x14ac:dyDescent="0.35">
      <c r="B331" s="2524" t="s">
        <v>1491</v>
      </c>
      <c r="C331" s="2524" t="s">
        <v>1492</v>
      </c>
    </row>
    <row r="332" spans="2:3" x14ac:dyDescent="0.35">
      <c r="B332" s="2524" t="s">
        <v>1493</v>
      </c>
      <c r="C332" s="2524" t="s">
        <v>1494</v>
      </c>
    </row>
    <row r="333" spans="2:3" x14ac:dyDescent="0.35">
      <c r="B333" s="2524" t="s">
        <v>1495</v>
      </c>
      <c r="C333" s="2524" t="s">
        <v>1496</v>
      </c>
    </row>
    <row r="334" spans="2:3" x14ac:dyDescent="0.35">
      <c r="B334" s="2524" t="s">
        <v>1497</v>
      </c>
      <c r="C334" s="2524" t="s">
        <v>1498</v>
      </c>
    </row>
    <row r="335" spans="2:3" x14ac:dyDescent="0.35">
      <c r="B335" s="2524" t="s">
        <v>1499</v>
      </c>
      <c r="C335" s="2524" t="s">
        <v>1500</v>
      </c>
    </row>
    <row r="336" spans="2:3" x14ac:dyDescent="0.35">
      <c r="B336" s="2524" t="s">
        <v>1501</v>
      </c>
      <c r="C336" s="2524" t="s">
        <v>1502</v>
      </c>
    </row>
    <row r="337" spans="2:3" x14ac:dyDescent="0.35">
      <c r="B337" s="2524" t="s">
        <v>1503</v>
      </c>
      <c r="C337" s="2524" t="s">
        <v>1504</v>
      </c>
    </row>
    <row r="338" spans="2:3" x14ac:dyDescent="0.35">
      <c r="B338" s="2524" t="s">
        <v>1505</v>
      </c>
      <c r="C338" s="2524" t="s">
        <v>1506</v>
      </c>
    </row>
    <row r="339" spans="2:3" x14ac:dyDescent="0.35">
      <c r="B339" s="2524" t="s">
        <v>1507</v>
      </c>
      <c r="C339" s="2524" t="s">
        <v>1508</v>
      </c>
    </row>
    <row r="340" spans="2:3" x14ac:dyDescent="0.35">
      <c r="B340" s="2524" t="s">
        <v>1509</v>
      </c>
      <c r="C340" s="2524" t="s">
        <v>1510</v>
      </c>
    </row>
    <row r="341" spans="2:3" x14ac:dyDescent="0.35">
      <c r="B341" s="2524" t="s">
        <v>1511</v>
      </c>
      <c r="C341" s="2524" t="s">
        <v>1512</v>
      </c>
    </row>
    <row r="342" spans="2:3" x14ac:dyDescent="0.35">
      <c r="B342" s="2524" t="s">
        <v>1513</v>
      </c>
      <c r="C342" s="2524" t="s">
        <v>1514</v>
      </c>
    </row>
    <row r="343" spans="2:3" x14ac:dyDescent="0.35">
      <c r="B343" s="2524" t="s">
        <v>1515</v>
      </c>
      <c r="C343" s="2524" t="s">
        <v>1516</v>
      </c>
    </row>
    <row r="344" spans="2:3" x14ac:dyDescent="0.35">
      <c r="B344" s="2524" t="s">
        <v>1517</v>
      </c>
      <c r="C344" s="2524" t="s">
        <v>1518</v>
      </c>
    </row>
    <row r="345" spans="2:3" x14ac:dyDescent="0.35">
      <c r="B345" s="2524" t="s">
        <v>1519</v>
      </c>
      <c r="C345" s="2524" t="s">
        <v>1520</v>
      </c>
    </row>
    <row r="346" spans="2:3" x14ac:dyDescent="0.35">
      <c r="B346" s="2524" t="s">
        <v>1521</v>
      </c>
      <c r="C346" s="2524" t="s">
        <v>1522</v>
      </c>
    </row>
    <row r="347" spans="2:3" x14ac:dyDescent="0.35">
      <c r="B347" s="2524" t="s">
        <v>1523</v>
      </c>
      <c r="C347" s="2524" t="s">
        <v>1524</v>
      </c>
    </row>
    <row r="348" spans="2:3" x14ac:dyDescent="0.35">
      <c r="B348" s="2524" t="s">
        <v>1525</v>
      </c>
      <c r="C348" s="2524" t="s">
        <v>1526</v>
      </c>
    </row>
    <row r="349" spans="2:3" x14ac:dyDescent="0.35">
      <c r="B349" s="2524" t="s">
        <v>1527</v>
      </c>
      <c r="C349" s="2524" t="s">
        <v>1528</v>
      </c>
    </row>
    <row r="350" spans="2:3" x14ac:dyDescent="0.35">
      <c r="B350" s="2524" t="s">
        <v>1529</v>
      </c>
      <c r="C350" s="2524" t="s">
        <v>1530</v>
      </c>
    </row>
    <row r="351" spans="2:3" x14ac:dyDescent="0.35">
      <c r="B351" s="2524" t="s">
        <v>1531</v>
      </c>
      <c r="C351" s="2524" t="s">
        <v>1532</v>
      </c>
    </row>
    <row r="352" spans="2:3" x14ac:dyDescent="0.35">
      <c r="B352" s="2524" t="s">
        <v>1533</v>
      </c>
      <c r="C352" s="2524" t="s">
        <v>1534</v>
      </c>
    </row>
    <row r="353" spans="2:3" x14ac:dyDescent="0.35">
      <c r="B353" s="2524" t="s">
        <v>1535</v>
      </c>
      <c r="C353" s="2524" t="s">
        <v>1536</v>
      </c>
    </row>
    <row r="354" spans="2:3" x14ac:dyDescent="0.35">
      <c r="B354" s="2524" t="s">
        <v>1537</v>
      </c>
      <c r="C354" s="2524" t="s">
        <v>1538</v>
      </c>
    </row>
    <row r="355" spans="2:3" x14ac:dyDescent="0.35">
      <c r="B355" s="2524" t="s">
        <v>1539</v>
      </c>
      <c r="C355" s="2524" t="s">
        <v>441</v>
      </c>
    </row>
    <row r="356" spans="2:3" x14ac:dyDescent="0.35">
      <c r="B356" s="2524" t="s">
        <v>1540</v>
      </c>
      <c r="C356" s="2524" t="s">
        <v>1541</v>
      </c>
    </row>
    <row r="357" spans="2:3" x14ac:dyDescent="0.35">
      <c r="B357" s="2524" t="s">
        <v>1542</v>
      </c>
      <c r="C357" s="2524" t="s">
        <v>1543</v>
      </c>
    </row>
    <row r="358" spans="2:3" x14ac:dyDescent="0.35">
      <c r="B358" s="2524" t="s">
        <v>1544</v>
      </c>
      <c r="C358" s="2524" t="s">
        <v>1545</v>
      </c>
    </row>
    <row r="359" spans="2:3" x14ac:dyDescent="0.35">
      <c r="B359" s="2524" t="s">
        <v>1546</v>
      </c>
      <c r="C359" s="2524" t="s">
        <v>1547</v>
      </c>
    </row>
    <row r="360" spans="2:3" x14ac:dyDescent="0.35">
      <c r="B360" s="2524" t="s">
        <v>1548</v>
      </c>
      <c r="C360" s="2524" t="s">
        <v>1549</v>
      </c>
    </row>
    <row r="361" spans="2:3" x14ac:dyDescent="0.35">
      <c r="B361" s="2524" t="s">
        <v>1550</v>
      </c>
      <c r="C361" s="2524" t="s">
        <v>1551</v>
      </c>
    </row>
    <row r="362" spans="2:3" x14ac:dyDescent="0.35">
      <c r="B362" s="2524" t="s">
        <v>1552</v>
      </c>
      <c r="C362" s="2524" t="s">
        <v>1553</v>
      </c>
    </row>
    <row r="363" spans="2:3" x14ac:dyDescent="0.35">
      <c r="B363" s="2524" t="s">
        <v>1554</v>
      </c>
      <c r="C363" s="2524" t="s">
        <v>1555</v>
      </c>
    </row>
    <row r="364" spans="2:3" x14ac:dyDescent="0.35">
      <c r="B364" s="2524" t="s">
        <v>1556</v>
      </c>
      <c r="C364" s="2524" t="s">
        <v>1557</v>
      </c>
    </row>
    <row r="365" spans="2:3" x14ac:dyDescent="0.35">
      <c r="B365" s="2524" t="s">
        <v>1558</v>
      </c>
      <c r="C365" s="2524" t="s">
        <v>1559</v>
      </c>
    </row>
    <row r="366" spans="2:3" x14ac:dyDescent="0.35">
      <c r="B366" s="2524" t="s">
        <v>1560</v>
      </c>
      <c r="C366" s="2524" t="s">
        <v>1561</v>
      </c>
    </row>
    <row r="367" spans="2:3" x14ac:dyDescent="0.35">
      <c r="B367" s="2524" t="s">
        <v>1562</v>
      </c>
      <c r="C367" s="2524" t="s">
        <v>1563</v>
      </c>
    </row>
    <row r="368" spans="2:3" x14ac:dyDescent="0.35">
      <c r="B368" s="2524" t="s">
        <v>1564</v>
      </c>
      <c r="C368" s="2524" t="s">
        <v>1565</v>
      </c>
    </row>
    <row r="369" spans="2:3" x14ac:dyDescent="0.35">
      <c r="B369" s="2524" t="s">
        <v>1566</v>
      </c>
      <c r="C369" s="2524" t="s">
        <v>1567</v>
      </c>
    </row>
    <row r="370" spans="2:3" x14ac:dyDescent="0.35">
      <c r="B370" s="2524" t="s">
        <v>1568</v>
      </c>
      <c r="C370" s="2524" t="s">
        <v>1569</v>
      </c>
    </row>
    <row r="371" spans="2:3" x14ac:dyDescent="0.35">
      <c r="B371" s="2524" t="s">
        <v>1570</v>
      </c>
      <c r="C371" s="2524" t="s">
        <v>1571</v>
      </c>
    </row>
    <row r="372" spans="2:3" x14ac:dyDescent="0.35">
      <c r="B372" s="2524" t="s">
        <v>1572</v>
      </c>
      <c r="C372" s="2524" t="s">
        <v>1573</v>
      </c>
    </row>
    <row r="373" spans="2:3" x14ac:dyDescent="0.35">
      <c r="B373" s="2524" t="s">
        <v>1574</v>
      </c>
      <c r="C373" s="2524" t="s">
        <v>1575</v>
      </c>
    </row>
    <row r="374" spans="2:3" x14ac:dyDescent="0.35">
      <c r="B374" s="2524" t="s">
        <v>1576</v>
      </c>
      <c r="C374" s="2524" t="s">
        <v>1577</v>
      </c>
    </row>
    <row r="375" spans="2:3" x14ac:dyDescent="0.35">
      <c r="B375" s="2524" t="s">
        <v>1578</v>
      </c>
      <c r="C375" s="2524" t="s">
        <v>1579</v>
      </c>
    </row>
    <row r="376" spans="2:3" x14ac:dyDescent="0.35">
      <c r="B376" s="2524" t="s">
        <v>1580</v>
      </c>
      <c r="C376" s="2524" t="s">
        <v>1581</v>
      </c>
    </row>
    <row r="377" spans="2:3" x14ac:dyDescent="0.35">
      <c r="B377" s="2524" t="s">
        <v>1582</v>
      </c>
      <c r="C377" s="2524" t="s">
        <v>1583</v>
      </c>
    </row>
    <row r="378" spans="2:3" x14ac:dyDescent="0.35">
      <c r="B378" s="2524" t="s">
        <v>1584</v>
      </c>
      <c r="C378" s="2524" t="s">
        <v>1585</v>
      </c>
    </row>
    <row r="379" spans="2:3" x14ac:dyDescent="0.35">
      <c r="B379" s="2524" t="s">
        <v>1586</v>
      </c>
      <c r="C379" s="2524" t="s">
        <v>1587</v>
      </c>
    </row>
    <row r="380" spans="2:3" x14ac:dyDescent="0.35">
      <c r="B380" s="2524" t="s">
        <v>1588</v>
      </c>
      <c r="C380" s="2524" t="s">
        <v>1589</v>
      </c>
    </row>
    <row r="381" spans="2:3" x14ac:dyDescent="0.35">
      <c r="B381" s="2524" t="s">
        <v>1590</v>
      </c>
      <c r="C381" s="2524" t="s">
        <v>1591</v>
      </c>
    </row>
    <row r="382" spans="2:3" x14ac:dyDescent="0.35">
      <c r="B382" s="2524" t="s">
        <v>1592</v>
      </c>
      <c r="C382" s="2524" t="s">
        <v>1593</v>
      </c>
    </row>
    <row r="383" spans="2:3" x14ac:dyDescent="0.35">
      <c r="B383" s="2524" t="s">
        <v>1594</v>
      </c>
      <c r="C383" s="2524" t="s">
        <v>1595</v>
      </c>
    </row>
    <row r="384" spans="2:3" x14ac:dyDescent="0.35">
      <c r="B384" s="2524" t="s">
        <v>1596</v>
      </c>
      <c r="C384" s="2524" t="s">
        <v>1597</v>
      </c>
    </row>
    <row r="385" spans="2:3" x14ac:dyDescent="0.35">
      <c r="B385" s="2524" t="s">
        <v>1598</v>
      </c>
      <c r="C385" s="2524" t="s">
        <v>1599</v>
      </c>
    </row>
    <row r="386" spans="2:3" x14ac:dyDescent="0.35">
      <c r="B386" s="2524" t="s">
        <v>1600</v>
      </c>
      <c r="C386" s="2524" t="s">
        <v>1601</v>
      </c>
    </row>
    <row r="387" spans="2:3" x14ac:dyDescent="0.35">
      <c r="B387" s="2524" t="s">
        <v>1602</v>
      </c>
      <c r="C387" s="2524" t="s">
        <v>1603</v>
      </c>
    </row>
    <row r="388" spans="2:3" x14ac:dyDescent="0.35">
      <c r="B388" s="2524" t="s">
        <v>1604</v>
      </c>
      <c r="C388" s="2524" t="s">
        <v>1605</v>
      </c>
    </row>
    <row r="389" spans="2:3" x14ac:dyDescent="0.35">
      <c r="B389" s="2524" t="s">
        <v>1606</v>
      </c>
      <c r="C389" s="2524" t="s">
        <v>1607</v>
      </c>
    </row>
    <row r="390" spans="2:3" x14ac:dyDescent="0.35">
      <c r="B390" s="2524" t="s">
        <v>1608</v>
      </c>
      <c r="C390" s="2524" t="s">
        <v>1609</v>
      </c>
    </row>
    <row r="391" spans="2:3" x14ac:dyDescent="0.35">
      <c r="B391" s="2524" t="s">
        <v>1610</v>
      </c>
      <c r="C391" s="2524" t="s">
        <v>1611</v>
      </c>
    </row>
    <row r="392" spans="2:3" x14ac:dyDescent="0.35">
      <c r="B392" s="2524" t="s">
        <v>1612</v>
      </c>
      <c r="C392" s="2524" t="s">
        <v>1613</v>
      </c>
    </row>
    <row r="393" spans="2:3" x14ac:dyDescent="0.35">
      <c r="B393" s="2524" t="s">
        <v>1614</v>
      </c>
      <c r="C393" s="2524" t="s">
        <v>1615</v>
      </c>
    </row>
    <row r="394" spans="2:3" x14ac:dyDescent="0.35">
      <c r="B394" s="2524" t="s">
        <v>1616</v>
      </c>
      <c r="C394" s="2524" t="s">
        <v>1617</v>
      </c>
    </row>
    <row r="395" spans="2:3" x14ac:dyDescent="0.35">
      <c r="B395" s="2524" t="s">
        <v>1618</v>
      </c>
      <c r="C395" s="2524" t="s">
        <v>1619</v>
      </c>
    </row>
    <row r="396" spans="2:3" x14ac:dyDescent="0.35">
      <c r="B396" s="2524" t="s">
        <v>1620</v>
      </c>
      <c r="C396" s="2524" t="s">
        <v>1621</v>
      </c>
    </row>
    <row r="397" spans="2:3" x14ac:dyDescent="0.35">
      <c r="B397" s="2524" t="s">
        <v>1622</v>
      </c>
      <c r="C397" s="2524" t="s">
        <v>1623</v>
      </c>
    </row>
    <row r="398" spans="2:3" x14ac:dyDescent="0.35">
      <c r="B398" s="2524" t="s">
        <v>1624</v>
      </c>
      <c r="C398" s="2524" t="s">
        <v>1625</v>
      </c>
    </row>
    <row r="399" spans="2:3" x14ac:dyDescent="0.35">
      <c r="B399" s="2524" t="s">
        <v>1626</v>
      </c>
      <c r="C399" s="2524" t="s">
        <v>1627</v>
      </c>
    </row>
    <row r="400" spans="2:3" x14ac:dyDescent="0.35">
      <c r="B400" s="2524" t="s">
        <v>1628</v>
      </c>
      <c r="C400" s="2524" t="s">
        <v>1629</v>
      </c>
    </row>
    <row r="401" spans="2:3" x14ac:dyDescent="0.35">
      <c r="B401" s="2524" t="s">
        <v>1630</v>
      </c>
      <c r="C401" s="2524" t="s">
        <v>1631</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E1CBA-32D5-4FDD-B7F9-824689CD6152}">
  <dimension ref="A1:AW187"/>
  <sheetViews>
    <sheetView zoomScale="90" zoomScaleNormal="90" workbookViewId="0">
      <selection activeCell="AO183" sqref="AO183"/>
    </sheetView>
  </sheetViews>
  <sheetFormatPr baseColWidth="10" defaultColWidth="10.81640625" defaultRowHeight="14.5" x14ac:dyDescent="0.35"/>
  <cols>
    <col min="1" max="1" width="81.1796875" customWidth="1"/>
    <col min="2" max="2" width="16.453125" customWidth="1"/>
    <col min="4" max="4" width="12.81640625" customWidth="1"/>
    <col min="19" max="19" width="14.453125" customWidth="1"/>
    <col min="20" max="20" width="12.81640625" customWidth="1"/>
    <col min="25" max="25" width="21.1796875" customWidth="1"/>
    <col min="29" max="29" width="15" customWidth="1"/>
  </cols>
  <sheetData>
    <row r="1" spans="1:49" x14ac:dyDescent="0.35">
      <c r="A1" s="1" t="s">
        <v>0</v>
      </c>
      <c r="B1" s="203"/>
      <c r="C1" s="203"/>
      <c r="D1" s="203"/>
      <c r="E1" s="203"/>
      <c r="F1" s="203"/>
      <c r="G1" s="203"/>
      <c r="H1" s="203"/>
      <c r="I1" s="203"/>
      <c r="J1" s="203"/>
      <c r="K1" s="203"/>
      <c r="L1" s="203"/>
      <c r="M1" s="203"/>
      <c r="N1" s="203"/>
      <c r="O1" s="203"/>
      <c r="P1" s="203"/>
      <c r="Q1" s="203"/>
      <c r="R1" s="203"/>
      <c r="S1" s="203"/>
      <c r="T1" s="203"/>
      <c r="U1" s="203"/>
      <c r="V1" s="203"/>
      <c r="W1" s="203"/>
      <c r="X1" s="203"/>
      <c r="Y1" s="203"/>
      <c r="Z1" s="203"/>
      <c r="AA1" s="203"/>
      <c r="AB1" s="203"/>
      <c r="AC1" s="203"/>
      <c r="AD1" s="203"/>
      <c r="AE1" s="204"/>
      <c r="AF1" s="204"/>
      <c r="AG1" s="204"/>
      <c r="AH1" s="204"/>
      <c r="AI1" s="204"/>
      <c r="AJ1" s="203"/>
      <c r="AK1" s="203"/>
      <c r="AL1" s="204"/>
      <c r="AM1" s="203"/>
      <c r="AN1" s="203"/>
      <c r="AO1" s="204"/>
      <c r="AP1" s="203"/>
      <c r="AQ1" s="203"/>
      <c r="AR1" s="204"/>
      <c r="AS1" s="204"/>
      <c r="AT1" s="203"/>
      <c r="AU1" s="203"/>
      <c r="AV1" s="203"/>
      <c r="AW1" s="203"/>
    </row>
    <row r="2" spans="1:49" x14ac:dyDescent="0.35">
      <c r="A2" s="1" t="s">
        <v>1</v>
      </c>
      <c r="B2" s="203"/>
      <c r="C2" s="203"/>
      <c r="D2" s="203"/>
      <c r="E2" s="203"/>
      <c r="F2" s="203"/>
      <c r="G2" s="203"/>
      <c r="H2" s="203"/>
      <c r="I2" s="203"/>
      <c r="J2" s="203"/>
      <c r="K2" s="203"/>
      <c r="L2" s="203"/>
      <c r="M2" s="203"/>
      <c r="N2" s="203"/>
      <c r="O2" s="203"/>
      <c r="P2" s="203"/>
      <c r="Q2" s="203"/>
      <c r="R2" s="203"/>
      <c r="S2" s="203"/>
      <c r="T2" s="203"/>
      <c r="U2" s="203"/>
      <c r="V2" s="203"/>
      <c r="W2" s="203"/>
      <c r="X2" s="203"/>
      <c r="Y2" s="203"/>
      <c r="Z2" s="203"/>
      <c r="AA2" s="203"/>
      <c r="AB2" s="203"/>
      <c r="AC2" s="203"/>
      <c r="AD2" s="203"/>
      <c r="AE2" s="204"/>
      <c r="AF2" s="204"/>
      <c r="AG2" s="204"/>
      <c r="AH2" s="204"/>
      <c r="AI2" s="204"/>
      <c r="AJ2" s="203"/>
      <c r="AK2" s="203"/>
      <c r="AL2" s="204"/>
      <c r="AM2" s="203"/>
      <c r="AN2" s="203"/>
      <c r="AO2" s="204"/>
      <c r="AP2" s="203"/>
      <c r="AQ2" s="203"/>
      <c r="AR2" s="204"/>
      <c r="AS2" s="204"/>
      <c r="AT2" s="203"/>
      <c r="AU2" s="203"/>
      <c r="AV2" s="203"/>
      <c r="AW2" s="203"/>
    </row>
    <row r="3" spans="1:49" x14ac:dyDescent="0.35">
      <c r="A3" s="1" t="s">
        <v>2</v>
      </c>
      <c r="B3" s="203" t="s">
        <v>52</v>
      </c>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4"/>
      <c r="AF3" s="204"/>
      <c r="AG3" s="204"/>
      <c r="AH3" s="204"/>
      <c r="AI3" s="204"/>
      <c r="AJ3" s="203"/>
      <c r="AK3" s="203"/>
      <c r="AL3" s="204"/>
      <c r="AM3" s="203"/>
      <c r="AN3" s="203"/>
      <c r="AO3" s="204"/>
      <c r="AP3" s="203"/>
      <c r="AQ3" s="203"/>
      <c r="AR3" s="204"/>
      <c r="AS3" s="204"/>
      <c r="AT3" s="203"/>
      <c r="AU3" s="203"/>
      <c r="AV3" s="203"/>
      <c r="AW3" s="203"/>
    </row>
    <row r="4" spans="1:49" x14ac:dyDescent="0.35">
      <c r="A4" s="1" t="s">
        <v>3</v>
      </c>
      <c r="B4" s="203"/>
      <c r="C4" s="203"/>
      <c r="D4" s="203"/>
      <c r="E4" s="203"/>
      <c r="F4" s="203"/>
      <c r="G4" s="203"/>
      <c r="H4" s="203"/>
      <c r="I4" s="203"/>
      <c r="J4" s="203"/>
      <c r="K4" s="203"/>
      <c r="L4" s="203"/>
      <c r="M4" s="203"/>
      <c r="N4" s="203"/>
      <c r="O4" s="203"/>
      <c r="P4" s="203"/>
      <c r="Q4" s="203"/>
      <c r="R4" s="203"/>
      <c r="S4" s="203"/>
      <c r="T4" s="203"/>
      <c r="U4" s="203"/>
      <c r="V4" s="203"/>
      <c r="W4" s="203"/>
      <c r="X4" s="203"/>
      <c r="Y4" s="203"/>
      <c r="Z4" s="203"/>
      <c r="AA4" s="203"/>
      <c r="AB4" s="203"/>
      <c r="AC4" s="203"/>
      <c r="AD4" s="203"/>
      <c r="AE4" s="204"/>
      <c r="AF4" s="204"/>
      <c r="AG4" s="204"/>
      <c r="AH4" s="204"/>
      <c r="AI4" s="204"/>
      <c r="AJ4" s="203"/>
      <c r="AK4" s="203"/>
      <c r="AL4" s="204"/>
      <c r="AM4" s="203"/>
      <c r="AN4" s="203"/>
      <c r="AO4" s="204"/>
      <c r="AP4" s="203"/>
      <c r="AQ4" s="203"/>
      <c r="AR4" s="204"/>
      <c r="AS4" s="204"/>
      <c r="AT4" s="203"/>
      <c r="AU4" s="203"/>
      <c r="AV4" s="203"/>
      <c r="AW4" s="203"/>
    </row>
    <row r="5" spans="1:49" x14ac:dyDescent="0.35">
      <c r="A5" s="1" t="s">
        <v>4</v>
      </c>
      <c r="B5" s="203"/>
      <c r="C5" s="203"/>
      <c r="D5" s="203"/>
      <c r="E5" s="203"/>
      <c r="F5" s="203"/>
      <c r="G5" s="203"/>
      <c r="H5" s="203"/>
      <c r="I5" s="203"/>
      <c r="J5" s="203"/>
      <c r="K5" s="203"/>
      <c r="L5" s="203"/>
      <c r="M5" s="203"/>
      <c r="N5" s="203"/>
      <c r="O5" s="203"/>
      <c r="P5" s="203"/>
      <c r="Q5" s="203"/>
      <c r="R5" s="203"/>
      <c r="S5" s="203"/>
      <c r="T5" s="203"/>
      <c r="U5" s="203"/>
      <c r="V5" s="203"/>
      <c r="W5" s="203"/>
      <c r="X5" s="203"/>
      <c r="Y5" s="203"/>
      <c r="Z5" s="203"/>
      <c r="AA5" s="203"/>
      <c r="AB5" s="203"/>
      <c r="AC5" s="203"/>
      <c r="AD5" s="203"/>
      <c r="AE5" s="204"/>
      <c r="AF5" s="204"/>
      <c r="AG5" s="204"/>
      <c r="AH5" s="204"/>
      <c r="AI5" s="204"/>
      <c r="AJ5" s="203"/>
      <c r="AK5" s="203"/>
      <c r="AL5" s="204"/>
      <c r="AM5" s="203"/>
      <c r="AN5" s="2528"/>
      <c r="AO5" s="2529"/>
      <c r="AP5" s="2529"/>
      <c r="AQ5" s="203"/>
      <c r="AR5" s="204"/>
      <c r="AS5" s="204"/>
      <c r="AT5" s="203"/>
      <c r="AU5" s="203"/>
      <c r="AV5" s="203"/>
      <c r="AW5" s="203"/>
    </row>
    <row r="6" spans="1:49" ht="15.5" x14ac:dyDescent="0.35">
      <c r="A6" s="2530" t="s">
        <v>1632</v>
      </c>
      <c r="B6" s="2530"/>
      <c r="C6" s="2530"/>
      <c r="D6" s="2530"/>
      <c r="E6" s="2530"/>
      <c r="F6" s="2530"/>
      <c r="G6" s="2530"/>
      <c r="H6" s="2530"/>
      <c r="I6" s="2530"/>
      <c r="J6" s="2531"/>
      <c r="K6" s="2531"/>
      <c r="L6" s="2531"/>
      <c r="M6" s="2531"/>
      <c r="N6" s="2531"/>
      <c r="O6" s="2531"/>
      <c r="P6" s="2531"/>
      <c r="Q6" s="2531"/>
      <c r="R6" s="2531"/>
      <c r="S6" s="2531"/>
      <c r="T6" s="2531"/>
      <c r="U6" s="2531"/>
      <c r="V6" s="2531"/>
      <c r="W6" s="2531"/>
      <c r="X6" s="2531"/>
      <c r="Y6" s="2531"/>
      <c r="Z6" s="2531"/>
      <c r="AA6" s="2531"/>
      <c r="AB6" s="2531"/>
      <c r="AC6" s="2531"/>
      <c r="AD6" s="2531"/>
      <c r="AE6" s="209"/>
      <c r="AF6" s="209"/>
      <c r="AG6" s="209"/>
      <c r="AH6" s="2532"/>
      <c r="AI6" s="209"/>
      <c r="AJ6" s="220"/>
      <c r="AK6" s="220"/>
      <c r="AL6" s="2533"/>
      <c r="AM6" s="203"/>
      <c r="AN6" s="2528"/>
      <c r="AO6" s="2529"/>
      <c r="AP6" s="2529"/>
      <c r="AQ6" s="203"/>
      <c r="AR6" s="204"/>
      <c r="AS6" s="204"/>
      <c r="AT6" s="203"/>
      <c r="AU6" s="203"/>
      <c r="AV6" s="203"/>
      <c r="AW6" s="203"/>
    </row>
    <row r="7" spans="1:49" x14ac:dyDescent="0.35">
      <c r="A7" s="238" t="s">
        <v>1633</v>
      </c>
      <c r="B7" s="207"/>
      <c r="C7" s="2534"/>
      <c r="D7" s="2534"/>
      <c r="E7" s="2534"/>
      <c r="F7" s="2534"/>
      <c r="G7" s="2534"/>
      <c r="H7" s="2534"/>
      <c r="I7" s="2534"/>
      <c r="J7" s="2534"/>
      <c r="K7" s="2534"/>
      <c r="L7" s="2534"/>
      <c r="M7" s="2534"/>
      <c r="N7" s="2534"/>
      <c r="O7" s="2534"/>
      <c r="P7" s="2534"/>
      <c r="Q7" s="2534"/>
      <c r="R7" s="2534"/>
      <c r="S7" s="2534"/>
      <c r="T7" s="2534"/>
      <c r="U7" s="2534"/>
      <c r="V7" s="2534"/>
      <c r="W7" s="2534"/>
      <c r="X7" s="2534"/>
      <c r="Y7" s="2534"/>
      <c r="Z7" s="2534"/>
      <c r="AA7" s="2534"/>
      <c r="AB7" s="2534"/>
      <c r="AC7" s="2534"/>
      <c r="AD7" s="2535"/>
      <c r="AE7" s="204"/>
      <c r="AF7" s="204"/>
      <c r="AG7" s="204"/>
      <c r="AH7" s="204"/>
      <c r="AI7" s="209"/>
      <c r="AJ7" s="220"/>
      <c r="AK7" s="220"/>
      <c r="AL7" s="2533"/>
      <c r="AM7" s="203"/>
      <c r="AN7" s="2536"/>
      <c r="AO7" s="2537"/>
      <c r="AP7" s="2537"/>
      <c r="AQ7" s="2538"/>
      <c r="AR7" s="2539"/>
      <c r="AS7" s="2539"/>
      <c r="AT7" s="203"/>
      <c r="AU7" s="203"/>
      <c r="AV7" s="203"/>
      <c r="AW7" s="203"/>
    </row>
    <row r="8" spans="1:49" x14ac:dyDescent="0.35">
      <c r="A8" s="2423" t="s">
        <v>1634</v>
      </c>
      <c r="B8" s="2540" t="s">
        <v>1635</v>
      </c>
      <c r="C8" s="2541"/>
      <c r="D8" s="2541"/>
      <c r="E8" s="2541"/>
      <c r="F8" s="2541"/>
      <c r="G8" s="2541"/>
      <c r="H8" s="2541"/>
      <c r="I8" s="2541"/>
      <c r="J8" s="2541"/>
      <c r="K8" s="2541"/>
      <c r="L8" s="2541"/>
      <c r="M8" s="2541"/>
      <c r="N8" s="2541"/>
      <c r="O8" s="2541"/>
      <c r="P8" s="2541"/>
      <c r="Q8" s="2541"/>
      <c r="R8" s="2541"/>
      <c r="S8" s="2541"/>
      <c r="T8" s="2541"/>
      <c r="U8" s="2541"/>
      <c r="V8" s="2542"/>
      <c r="W8" s="2423" t="s">
        <v>1636</v>
      </c>
      <c r="X8" s="2424"/>
      <c r="Y8" s="2424"/>
      <c r="Z8" s="2424"/>
      <c r="AA8" s="2424"/>
      <c r="AB8" s="2424"/>
      <c r="AC8" s="2424"/>
      <c r="AD8" s="2415"/>
      <c r="AE8" s="2543" t="s">
        <v>1637</v>
      </c>
      <c r="AF8" s="2543"/>
      <c r="AW8" s="204"/>
    </row>
    <row r="9" spans="1:49" ht="26.25" customHeight="1" x14ac:dyDescent="0.35">
      <c r="A9" s="2544"/>
      <c r="B9" s="2545" t="s">
        <v>498</v>
      </c>
      <c r="C9" s="2423" t="s">
        <v>684</v>
      </c>
      <c r="D9" s="2424"/>
      <c r="E9" s="2424"/>
      <c r="F9" s="2424"/>
      <c r="G9" s="2424"/>
      <c r="H9" s="2424"/>
      <c r="I9" s="2424"/>
      <c r="J9" s="2424"/>
      <c r="K9" s="2424"/>
      <c r="L9" s="2424"/>
      <c r="M9" s="2424"/>
      <c r="N9" s="2424"/>
      <c r="O9" s="2424"/>
      <c r="P9" s="2424"/>
      <c r="Q9" s="2424"/>
      <c r="R9" s="2424"/>
      <c r="S9" s="2415"/>
      <c r="T9" s="2545" t="s">
        <v>1638</v>
      </c>
      <c r="U9" s="2546" t="s">
        <v>1639</v>
      </c>
      <c r="V9" s="2547"/>
      <c r="W9" s="2548" t="s">
        <v>1640</v>
      </c>
      <c r="X9" s="2548"/>
      <c r="Y9" s="2548"/>
      <c r="Z9" s="2547"/>
      <c r="AA9" s="2546" t="s">
        <v>1641</v>
      </c>
      <c r="AB9" s="2548"/>
      <c r="AC9" s="2548"/>
      <c r="AD9" s="2547"/>
      <c r="AE9" s="2543"/>
      <c r="AF9" s="2543"/>
      <c r="AW9" s="204"/>
    </row>
    <row r="10" spans="1:49" ht="76.5" customHeight="1" x14ac:dyDescent="0.35">
      <c r="A10" s="2549"/>
      <c r="B10" s="2550"/>
      <c r="C10" s="2551" t="s">
        <v>386</v>
      </c>
      <c r="D10" s="2552" t="s">
        <v>203</v>
      </c>
      <c r="E10" s="1782" t="s">
        <v>204</v>
      </c>
      <c r="F10" s="1782" t="s">
        <v>205</v>
      </c>
      <c r="G10" s="1782" t="s">
        <v>206</v>
      </c>
      <c r="H10" s="2553" t="s">
        <v>21</v>
      </c>
      <c r="I10" s="2553" t="s">
        <v>22</v>
      </c>
      <c r="J10" s="2553" t="s">
        <v>23</v>
      </c>
      <c r="K10" s="2553" t="s">
        <v>24</v>
      </c>
      <c r="L10" s="2553" t="s">
        <v>25</v>
      </c>
      <c r="M10" s="2553" t="s">
        <v>26</v>
      </c>
      <c r="N10" s="2553" t="s">
        <v>27</v>
      </c>
      <c r="O10" s="2553" t="s">
        <v>28</v>
      </c>
      <c r="P10" s="2553" t="s">
        <v>29</v>
      </c>
      <c r="Q10" s="2553" t="s">
        <v>1642</v>
      </c>
      <c r="R10" s="2553" t="s">
        <v>31</v>
      </c>
      <c r="S10" s="1879" t="s">
        <v>100</v>
      </c>
      <c r="T10" s="2550"/>
      <c r="U10" s="2554" t="s">
        <v>34</v>
      </c>
      <c r="V10" s="2555" t="s">
        <v>35</v>
      </c>
      <c r="W10" s="2556" t="s">
        <v>36</v>
      </c>
      <c r="X10" s="2557" t="s">
        <v>1643</v>
      </c>
      <c r="Y10" s="1782" t="s">
        <v>1644</v>
      </c>
      <c r="Z10" s="2555" t="s">
        <v>1645</v>
      </c>
      <c r="AA10" s="2557" t="s">
        <v>36</v>
      </c>
      <c r="AB10" s="2557" t="s">
        <v>1643</v>
      </c>
      <c r="AC10" s="1782" t="s">
        <v>1644</v>
      </c>
      <c r="AD10" s="2555" t="s">
        <v>1645</v>
      </c>
      <c r="AE10" s="2558" t="s">
        <v>1646</v>
      </c>
      <c r="AF10" s="2559" t="s">
        <v>1647</v>
      </c>
      <c r="AW10" s="204"/>
    </row>
    <row r="11" spans="1:49" x14ac:dyDescent="0.35">
      <c r="A11" s="501" t="s">
        <v>1648</v>
      </c>
      <c r="B11" s="127">
        <f>SUM(C11:S11)</f>
        <v>0</v>
      </c>
      <c r="C11" s="1342"/>
      <c r="D11" s="110"/>
      <c r="E11" s="110"/>
      <c r="F11" s="110"/>
      <c r="G11" s="2560"/>
      <c r="H11" s="2560"/>
      <c r="I11" s="2560"/>
      <c r="J11" s="2560"/>
      <c r="K11" s="2560"/>
      <c r="L11" s="2560"/>
      <c r="M11" s="2560"/>
      <c r="N11" s="2560"/>
      <c r="O11" s="2560"/>
      <c r="P11" s="2560"/>
      <c r="Q11" s="2560"/>
      <c r="R11" s="2560"/>
      <c r="S11" s="2561"/>
      <c r="T11" s="1344"/>
      <c r="U11" s="35"/>
      <c r="V11" s="37"/>
      <c r="W11" s="509">
        <f t="shared" ref="W11:W70" si="0">SUM(X11+Y11+Z11)</f>
        <v>0</v>
      </c>
      <c r="X11" s="35"/>
      <c r="Y11" s="118"/>
      <c r="Z11" s="37"/>
      <c r="AA11" s="509">
        <f t="shared" ref="AA11:AA70" si="1">SUM(AB11+AC11+AD11)</f>
        <v>0</v>
      </c>
      <c r="AB11" s="35"/>
      <c r="AC11" s="118"/>
      <c r="AD11" s="37"/>
      <c r="AE11" s="44"/>
      <c r="AF11" s="29"/>
      <c r="AW11" s="2562" t="str">
        <f>BY11&amp;BZ11&amp;CA11&amp;CB11&amp;CC11</f>
        <v/>
      </c>
    </row>
    <row r="12" spans="1:49" x14ac:dyDescent="0.35">
      <c r="A12" s="509" t="s">
        <v>1649</v>
      </c>
      <c r="B12" s="127">
        <f>SUM(C12:S12)</f>
        <v>0</v>
      </c>
      <c r="C12" s="35"/>
      <c r="D12" s="118"/>
      <c r="E12" s="118"/>
      <c r="F12" s="118"/>
      <c r="G12" s="118"/>
      <c r="H12" s="118"/>
      <c r="I12" s="118"/>
      <c r="J12" s="118"/>
      <c r="K12" s="118"/>
      <c r="L12" s="118"/>
      <c r="M12" s="118"/>
      <c r="N12" s="118"/>
      <c r="O12" s="118"/>
      <c r="P12" s="118"/>
      <c r="Q12" s="118"/>
      <c r="R12" s="118"/>
      <c r="S12" s="37"/>
      <c r="T12" s="36"/>
      <c r="U12" s="35"/>
      <c r="V12" s="37"/>
      <c r="W12" s="509">
        <f t="shared" si="0"/>
        <v>0</v>
      </c>
      <c r="X12" s="35"/>
      <c r="Y12" s="118"/>
      <c r="Z12" s="37"/>
      <c r="AA12" s="509">
        <f t="shared" si="1"/>
        <v>0</v>
      </c>
      <c r="AB12" s="35"/>
      <c r="AC12" s="117"/>
      <c r="AD12" s="37"/>
      <c r="AE12" s="44"/>
      <c r="AF12" s="37"/>
      <c r="AW12" s="2562" t="str">
        <f t="shared" ref="AW12:AW70" si="2">BY12&amp;BZ12&amp;CA12&amp;CB12&amp;CC12</f>
        <v/>
      </c>
    </row>
    <row r="13" spans="1:49" x14ac:dyDescent="0.35">
      <c r="A13" s="509" t="s">
        <v>1650</v>
      </c>
      <c r="B13" s="127">
        <f>SUM(C13:S13)</f>
        <v>0</v>
      </c>
      <c r="C13" s="35"/>
      <c r="D13" s="1305"/>
      <c r="E13" s="1305"/>
      <c r="F13" s="1305"/>
      <c r="G13" s="1305"/>
      <c r="H13" s="1305"/>
      <c r="I13" s="1305"/>
      <c r="J13" s="1305"/>
      <c r="K13" s="1305"/>
      <c r="L13" s="1305"/>
      <c r="M13" s="1305"/>
      <c r="N13" s="1305"/>
      <c r="O13" s="1305"/>
      <c r="P13" s="1305"/>
      <c r="Q13" s="1305"/>
      <c r="R13" s="1305"/>
      <c r="S13" s="39"/>
      <c r="T13" s="36"/>
      <c r="U13" s="35"/>
      <c r="V13" s="37"/>
      <c r="W13" s="509">
        <f t="shared" si="0"/>
        <v>0</v>
      </c>
      <c r="X13" s="35"/>
      <c r="Y13" s="118"/>
      <c r="Z13" s="37"/>
      <c r="AA13" s="509">
        <f t="shared" si="1"/>
        <v>0</v>
      </c>
      <c r="AB13" s="35"/>
      <c r="AC13" s="117"/>
      <c r="AD13" s="37"/>
      <c r="AE13" s="44"/>
      <c r="AF13" s="37"/>
      <c r="AW13" s="2562" t="str">
        <f t="shared" si="2"/>
        <v/>
      </c>
    </row>
    <row r="14" spans="1:49" x14ac:dyDescent="0.35">
      <c r="A14" s="509" t="s">
        <v>1651</v>
      </c>
      <c r="B14" s="127">
        <f>SUM(C14:S14)</f>
        <v>0</v>
      </c>
      <c r="C14" s="35"/>
      <c r="D14" s="118"/>
      <c r="E14" s="118"/>
      <c r="F14" s="118"/>
      <c r="G14" s="118"/>
      <c r="H14" s="118"/>
      <c r="I14" s="118"/>
      <c r="J14" s="118"/>
      <c r="K14" s="118"/>
      <c r="L14" s="118"/>
      <c r="M14" s="118"/>
      <c r="N14" s="118"/>
      <c r="O14" s="118"/>
      <c r="P14" s="118"/>
      <c r="Q14" s="118"/>
      <c r="R14" s="118"/>
      <c r="S14" s="37"/>
      <c r="T14" s="36"/>
      <c r="U14" s="35"/>
      <c r="V14" s="37"/>
      <c r="W14" s="509">
        <f t="shared" si="0"/>
        <v>0</v>
      </c>
      <c r="X14" s="35"/>
      <c r="Y14" s="118"/>
      <c r="Z14" s="37"/>
      <c r="AA14" s="509">
        <f t="shared" si="1"/>
        <v>0</v>
      </c>
      <c r="AB14" s="35"/>
      <c r="AC14" s="117"/>
      <c r="AD14" s="37"/>
      <c r="AE14" s="44"/>
      <c r="AF14" s="37"/>
      <c r="AW14" s="2562" t="str">
        <f t="shared" si="2"/>
        <v/>
      </c>
    </row>
    <row r="15" spans="1:49" x14ac:dyDescent="0.35">
      <c r="A15" s="509" t="s">
        <v>1652</v>
      </c>
      <c r="B15" s="127">
        <f t="shared" ref="B15:B34" si="3">SUM(C15:S15)</f>
        <v>0</v>
      </c>
      <c r="C15" s="35"/>
      <c r="D15" s="118"/>
      <c r="E15" s="118"/>
      <c r="F15" s="118"/>
      <c r="G15" s="118"/>
      <c r="H15" s="118"/>
      <c r="I15" s="118"/>
      <c r="J15" s="118"/>
      <c r="K15" s="118"/>
      <c r="L15" s="118"/>
      <c r="M15" s="118"/>
      <c r="N15" s="118"/>
      <c r="O15" s="118"/>
      <c r="P15" s="118"/>
      <c r="Q15" s="118"/>
      <c r="R15" s="118"/>
      <c r="S15" s="37"/>
      <c r="T15" s="36"/>
      <c r="U15" s="35"/>
      <c r="V15" s="37"/>
      <c r="W15" s="509">
        <f t="shared" si="0"/>
        <v>0</v>
      </c>
      <c r="X15" s="35"/>
      <c r="Y15" s="118"/>
      <c r="Z15" s="37"/>
      <c r="AA15" s="509">
        <f t="shared" si="1"/>
        <v>0</v>
      </c>
      <c r="AB15" s="35"/>
      <c r="AC15" s="118"/>
      <c r="AD15" s="37"/>
      <c r="AE15" s="44"/>
      <c r="AF15" s="37"/>
      <c r="AW15" s="2562" t="str">
        <f t="shared" si="2"/>
        <v/>
      </c>
    </row>
    <row r="16" spans="1:49" x14ac:dyDescent="0.35">
      <c r="A16" s="509" t="s">
        <v>1653</v>
      </c>
      <c r="B16" s="127">
        <f t="shared" si="3"/>
        <v>0</v>
      </c>
      <c r="C16" s="35"/>
      <c r="D16" s="118"/>
      <c r="E16" s="118"/>
      <c r="F16" s="118"/>
      <c r="G16" s="118"/>
      <c r="H16" s="118"/>
      <c r="I16" s="118"/>
      <c r="J16" s="118"/>
      <c r="K16" s="118"/>
      <c r="L16" s="118"/>
      <c r="M16" s="118"/>
      <c r="N16" s="118"/>
      <c r="O16" s="118"/>
      <c r="P16" s="118"/>
      <c r="Q16" s="118"/>
      <c r="R16" s="118"/>
      <c r="S16" s="37"/>
      <c r="T16" s="36"/>
      <c r="U16" s="35"/>
      <c r="V16" s="37"/>
      <c r="W16" s="509">
        <f t="shared" si="0"/>
        <v>0</v>
      </c>
      <c r="X16" s="35"/>
      <c r="Y16" s="118"/>
      <c r="Z16" s="37"/>
      <c r="AA16" s="509">
        <f t="shared" si="1"/>
        <v>0</v>
      </c>
      <c r="AB16" s="35"/>
      <c r="AC16" s="118"/>
      <c r="AD16" s="37"/>
      <c r="AE16" s="44"/>
      <c r="AF16" s="37"/>
      <c r="AW16" s="2562" t="str">
        <f t="shared" si="2"/>
        <v/>
      </c>
    </row>
    <row r="17" spans="1:49" x14ac:dyDescent="0.35">
      <c r="A17" s="509" t="s">
        <v>1654</v>
      </c>
      <c r="B17" s="127">
        <f t="shared" si="3"/>
        <v>0</v>
      </c>
      <c r="C17" s="35"/>
      <c r="D17" s="118"/>
      <c r="E17" s="118"/>
      <c r="F17" s="118"/>
      <c r="G17" s="118"/>
      <c r="H17" s="118"/>
      <c r="I17" s="118"/>
      <c r="J17" s="118"/>
      <c r="K17" s="118"/>
      <c r="L17" s="118"/>
      <c r="M17" s="118"/>
      <c r="N17" s="118"/>
      <c r="O17" s="118"/>
      <c r="P17" s="118"/>
      <c r="Q17" s="118"/>
      <c r="R17" s="118"/>
      <c r="S17" s="37"/>
      <c r="T17" s="36"/>
      <c r="U17" s="35"/>
      <c r="V17" s="37"/>
      <c r="W17" s="509">
        <f t="shared" si="0"/>
        <v>0</v>
      </c>
      <c r="X17" s="35"/>
      <c r="Y17" s="118"/>
      <c r="Z17" s="37"/>
      <c r="AA17" s="509">
        <f t="shared" si="1"/>
        <v>0</v>
      </c>
      <c r="AB17" s="35"/>
      <c r="AC17" s="118"/>
      <c r="AD17" s="37"/>
      <c r="AE17" s="44"/>
      <c r="AF17" s="37"/>
      <c r="AW17" s="2562" t="str">
        <f t="shared" si="2"/>
        <v/>
      </c>
    </row>
    <row r="18" spans="1:49" x14ac:dyDescent="0.35">
      <c r="A18" s="509" t="s">
        <v>1655</v>
      </c>
      <c r="B18" s="127">
        <f t="shared" si="3"/>
        <v>0</v>
      </c>
      <c r="C18" s="35"/>
      <c r="D18" s="118"/>
      <c r="E18" s="118"/>
      <c r="F18" s="118"/>
      <c r="G18" s="118"/>
      <c r="H18" s="118"/>
      <c r="I18" s="118"/>
      <c r="J18" s="118"/>
      <c r="K18" s="118"/>
      <c r="L18" s="118"/>
      <c r="M18" s="118"/>
      <c r="N18" s="118"/>
      <c r="O18" s="118"/>
      <c r="P18" s="118"/>
      <c r="Q18" s="118"/>
      <c r="R18" s="118"/>
      <c r="S18" s="37"/>
      <c r="T18" s="36"/>
      <c r="U18" s="35"/>
      <c r="V18" s="37"/>
      <c r="W18" s="509">
        <f t="shared" si="0"/>
        <v>0</v>
      </c>
      <c r="X18" s="35"/>
      <c r="Y18" s="118"/>
      <c r="Z18" s="37"/>
      <c r="AA18" s="509">
        <f t="shared" si="1"/>
        <v>0</v>
      </c>
      <c r="AB18" s="35"/>
      <c r="AC18" s="118"/>
      <c r="AD18" s="37"/>
      <c r="AE18" s="44"/>
      <c r="AF18" s="37"/>
      <c r="AW18" s="2562" t="str">
        <f t="shared" si="2"/>
        <v/>
      </c>
    </row>
    <row r="19" spans="1:49" x14ac:dyDescent="0.35">
      <c r="A19" s="509" t="s">
        <v>1656</v>
      </c>
      <c r="B19" s="127">
        <f t="shared" si="3"/>
        <v>0</v>
      </c>
      <c r="C19" s="35"/>
      <c r="D19" s="118"/>
      <c r="E19" s="118"/>
      <c r="F19" s="118"/>
      <c r="G19" s="118"/>
      <c r="H19" s="118"/>
      <c r="I19" s="118"/>
      <c r="J19" s="118"/>
      <c r="K19" s="118"/>
      <c r="L19" s="118"/>
      <c r="M19" s="118"/>
      <c r="N19" s="118"/>
      <c r="O19" s="118"/>
      <c r="P19" s="118"/>
      <c r="Q19" s="118"/>
      <c r="R19" s="118"/>
      <c r="S19" s="37"/>
      <c r="T19" s="36"/>
      <c r="U19" s="35"/>
      <c r="V19" s="37"/>
      <c r="W19" s="509">
        <f t="shared" si="0"/>
        <v>0</v>
      </c>
      <c r="X19" s="35"/>
      <c r="Y19" s="118"/>
      <c r="Z19" s="37"/>
      <c r="AA19" s="509">
        <f t="shared" si="1"/>
        <v>0</v>
      </c>
      <c r="AB19" s="35"/>
      <c r="AC19" s="118"/>
      <c r="AD19" s="37"/>
      <c r="AE19" s="44"/>
      <c r="AF19" s="37"/>
      <c r="AW19" s="2562" t="str">
        <f t="shared" si="2"/>
        <v/>
      </c>
    </row>
    <row r="20" spans="1:49" x14ac:dyDescent="0.35">
      <c r="A20" s="509" t="s">
        <v>1657</v>
      </c>
      <c r="B20" s="127">
        <f t="shared" si="3"/>
        <v>0</v>
      </c>
      <c r="C20" s="35"/>
      <c r="D20" s="118"/>
      <c r="E20" s="118"/>
      <c r="F20" s="118"/>
      <c r="G20" s="118"/>
      <c r="H20" s="118"/>
      <c r="I20" s="118"/>
      <c r="J20" s="118"/>
      <c r="K20" s="118"/>
      <c r="L20" s="118"/>
      <c r="M20" s="118"/>
      <c r="N20" s="118"/>
      <c r="O20" s="118"/>
      <c r="P20" s="118"/>
      <c r="Q20" s="118"/>
      <c r="R20" s="118"/>
      <c r="S20" s="37"/>
      <c r="T20" s="36"/>
      <c r="U20" s="35"/>
      <c r="V20" s="37"/>
      <c r="W20" s="509">
        <f t="shared" si="0"/>
        <v>0</v>
      </c>
      <c r="X20" s="35"/>
      <c r="Y20" s="118"/>
      <c r="Z20" s="37"/>
      <c r="AA20" s="509">
        <f t="shared" si="1"/>
        <v>0</v>
      </c>
      <c r="AB20" s="35"/>
      <c r="AC20" s="118"/>
      <c r="AD20" s="37"/>
      <c r="AE20" s="44"/>
      <c r="AF20" s="37"/>
      <c r="AW20" s="2562" t="str">
        <f t="shared" si="2"/>
        <v/>
      </c>
    </row>
    <row r="21" spans="1:49" x14ac:dyDescent="0.35">
      <c r="A21" s="509" t="s">
        <v>1658</v>
      </c>
      <c r="B21" s="127">
        <f t="shared" si="3"/>
        <v>0</v>
      </c>
      <c r="C21" s="35"/>
      <c r="D21" s="118"/>
      <c r="E21" s="118"/>
      <c r="F21" s="118"/>
      <c r="G21" s="118"/>
      <c r="H21" s="118"/>
      <c r="I21" s="118"/>
      <c r="J21" s="118"/>
      <c r="K21" s="118"/>
      <c r="L21" s="118"/>
      <c r="M21" s="118"/>
      <c r="N21" s="118"/>
      <c r="O21" s="118"/>
      <c r="P21" s="118"/>
      <c r="Q21" s="118"/>
      <c r="R21" s="118"/>
      <c r="S21" s="37"/>
      <c r="T21" s="36"/>
      <c r="U21" s="35"/>
      <c r="V21" s="37"/>
      <c r="W21" s="509">
        <f t="shared" si="0"/>
        <v>0</v>
      </c>
      <c r="X21" s="35"/>
      <c r="Y21" s="118"/>
      <c r="Z21" s="37"/>
      <c r="AA21" s="509">
        <f t="shared" si="1"/>
        <v>0</v>
      </c>
      <c r="AB21" s="35"/>
      <c r="AC21" s="118"/>
      <c r="AD21" s="37"/>
      <c r="AE21" s="44"/>
      <c r="AF21" s="37"/>
      <c r="AW21" s="2562" t="str">
        <f t="shared" si="2"/>
        <v/>
      </c>
    </row>
    <row r="22" spans="1:49" x14ac:dyDescent="0.35">
      <c r="A22" s="509" t="s">
        <v>1659</v>
      </c>
      <c r="B22" s="127">
        <f t="shared" si="3"/>
        <v>0</v>
      </c>
      <c r="C22" s="35"/>
      <c r="D22" s="118"/>
      <c r="E22" s="118"/>
      <c r="F22" s="118"/>
      <c r="G22" s="118"/>
      <c r="H22" s="118"/>
      <c r="I22" s="118"/>
      <c r="J22" s="118"/>
      <c r="K22" s="118"/>
      <c r="L22" s="118"/>
      <c r="M22" s="118"/>
      <c r="N22" s="118"/>
      <c r="O22" s="118"/>
      <c r="P22" s="118"/>
      <c r="Q22" s="118"/>
      <c r="R22" s="118"/>
      <c r="S22" s="37"/>
      <c r="T22" s="36"/>
      <c r="U22" s="35"/>
      <c r="V22" s="37"/>
      <c r="W22" s="509">
        <f t="shared" si="0"/>
        <v>0</v>
      </c>
      <c r="X22" s="35"/>
      <c r="Y22" s="118"/>
      <c r="Z22" s="37"/>
      <c r="AA22" s="509">
        <f t="shared" si="1"/>
        <v>0</v>
      </c>
      <c r="AB22" s="35"/>
      <c r="AC22" s="118"/>
      <c r="AD22" s="37"/>
      <c r="AE22" s="44"/>
      <c r="AF22" s="37"/>
      <c r="AW22" s="2562" t="str">
        <f t="shared" si="2"/>
        <v/>
      </c>
    </row>
    <row r="23" spans="1:49" x14ac:dyDescent="0.35">
      <c r="A23" s="509" t="s">
        <v>1660</v>
      </c>
      <c r="B23" s="127">
        <f t="shared" si="3"/>
        <v>0</v>
      </c>
      <c r="C23" s="35"/>
      <c r="D23" s="118"/>
      <c r="E23" s="118"/>
      <c r="F23" s="118"/>
      <c r="G23" s="118"/>
      <c r="H23" s="118"/>
      <c r="I23" s="118"/>
      <c r="J23" s="118"/>
      <c r="K23" s="118"/>
      <c r="L23" s="118"/>
      <c r="M23" s="118"/>
      <c r="N23" s="118"/>
      <c r="O23" s="118"/>
      <c r="P23" s="118"/>
      <c r="Q23" s="118"/>
      <c r="R23" s="118"/>
      <c r="S23" s="37"/>
      <c r="T23" s="36"/>
      <c r="U23" s="35"/>
      <c r="V23" s="37"/>
      <c r="W23" s="509">
        <f t="shared" si="0"/>
        <v>0</v>
      </c>
      <c r="X23" s="35"/>
      <c r="Y23" s="118"/>
      <c r="Z23" s="37"/>
      <c r="AA23" s="509">
        <f t="shared" si="1"/>
        <v>0</v>
      </c>
      <c r="AB23" s="35"/>
      <c r="AC23" s="118"/>
      <c r="AD23" s="37"/>
      <c r="AE23" s="44"/>
      <c r="AF23" s="37"/>
      <c r="AW23" s="2562" t="str">
        <f t="shared" si="2"/>
        <v/>
      </c>
    </row>
    <row r="24" spans="1:49" x14ac:dyDescent="0.35">
      <c r="A24" s="509" t="s">
        <v>1661</v>
      </c>
      <c r="B24" s="127">
        <f t="shared" si="3"/>
        <v>0</v>
      </c>
      <c r="C24" s="35"/>
      <c r="D24" s="118"/>
      <c r="E24" s="118"/>
      <c r="F24" s="118"/>
      <c r="G24" s="118"/>
      <c r="H24" s="118"/>
      <c r="I24" s="118"/>
      <c r="J24" s="118"/>
      <c r="K24" s="118"/>
      <c r="L24" s="118"/>
      <c r="M24" s="118"/>
      <c r="N24" s="118"/>
      <c r="O24" s="118"/>
      <c r="P24" s="118"/>
      <c r="Q24" s="118"/>
      <c r="R24" s="118"/>
      <c r="S24" s="37"/>
      <c r="T24" s="36"/>
      <c r="U24" s="35"/>
      <c r="V24" s="37"/>
      <c r="W24" s="509">
        <f t="shared" si="0"/>
        <v>0</v>
      </c>
      <c r="X24" s="35"/>
      <c r="Y24" s="118"/>
      <c r="Z24" s="37"/>
      <c r="AA24" s="509">
        <f t="shared" si="1"/>
        <v>0</v>
      </c>
      <c r="AB24" s="35"/>
      <c r="AC24" s="118"/>
      <c r="AD24" s="37"/>
      <c r="AE24" s="44"/>
      <c r="AF24" s="37"/>
      <c r="AW24" s="2562" t="str">
        <f t="shared" si="2"/>
        <v/>
      </c>
    </row>
    <row r="25" spans="1:49" x14ac:dyDescent="0.35">
      <c r="A25" s="509" t="s">
        <v>1662</v>
      </c>
      <c r="B25" s="127">
        <f t="shared" si="3"/>
        <v>0</v>
      </c>
      <c r="C25" s="35"/>
      <c r="D25" s="118"/>
      <c r="E25" s="118"/>
      <c r="F25" s="118"/>
      <c r="G25" s="118"/>
      <c r="H25" s="118"/>
      <c r="I25" s="118"/>
      <c r="J25" s="118"/>
      <c r="K25" s="118"/>
      <c r="L25" s="118"/>
      <c r="M25" s="118"/>
      <c r="N25" s="118"/>
      <c r="O25" s="118"/>
      <c r="P25" s="118"/>
      <c r="Q25" s="118"/>
      <c r="R25" s="118"/>
      <c r="S25" s="37"/>
      <c r="T25" s="36"/>
      <c r="U25" s="35"/>
      <c r="V25" s="37"/>
      <c r="W25" s="509">
        <f>SUM(X25+Y25+Z25)</f>
        <v>0</v>
      </c>
      <c r="X25" s="35"/>
      <c r="Y25" s="118"/>
      <c r="Z25" s="37"/>
      <c r="AA25" s="509">
        <f t="shared" si="1"/>
        <v>0</v>
      </c>
      <c r="AB25" s="35"/>
      <c r="AC25" s="118"/>
      <c r="AD25" s="37"/>
      <c r="AE25" s="44"/>
      <c r="AF25" s="37"/>
      <c r="AW25" s="2562" t="str">
        <f t="shared" si="2"/>
        <v/>
      </c>
    </row>
    <row r="26" spans="1:49" x14ac:dyDescent="0.35">
      <c r="A26" s="509" t="s">
        <v>1663</v>
      </c>
      <c r="B26" s="127">
        <f t="shared" si="3"/>
        <v>0</v>
      </c>
      <c r="C26" s="35"/>
      <c r="D26" s="118"/>
      <c r="E26" s="118"/>
      <c r="F26" s="118"/>
      <c r="G26" s="118"/>
      <c r="H26" s="118"/>
      <c r="I26" s="118"/>
      <c r="J26" s="118"/>
      <c r="K26" s="118"/>
      <c r="L26" s="118"/>
      <c r="M26" s="118"/>
      <c r="N26" s="118"/>
      <c r="O26" s="118"/>
      <c r="P26" s="118"/>
      <c r="Q26" s="118"/>
      <c r="R26" s="118"/>
      <c r="S26" s="37"/>
      <c r="T26" s="36"/>
      <c r="U26" s="35"/>
      <c r="V26" s="37"/>
      <c r="W26" s="509">
        <f t="shared" si="0"/>
        <v>0</v>
      </c>
      <c r="X26" s="35"/>
      <c r="Y26" s="118"/>
      <c r="Z26" s="37"/>
      <c r="AA26" s="509">
        <f t="shared" si="1"/>
        <v>0</v>
      </c>
      <c r="AB26" s="35"/>
      <c r="AC26" s="118"/>
      <c r="AD26" s="37"/>
      <c r="AE26" s="44"/>
      <c r="AF26" s="37"/>
      <c r="AW26" s="2562" t="str">
        <f t="shared" si="2"/>
        <v/>
      </c>
    </row>
    <row r="27" spans="1:49" x14ac:dyDescent="0.35">
      <c r="A27" s="509" t="s">
        <v>1664</v>
      </c>
      <c r="B27" s="127">
        <f t="shared" si="3"/>
        <v>0</v>
      </c>
      <c r="C27" s="35"/>
      <c r="D27" s="118"/>
      <c r="E27" s="118"/>
      <c r="F27" s="118"/>
      <c r="G27" s="118"/>
      <c r="H27" s="118"/>
      <c r="I27" s="118"/>
      <c r="J27" s="118"/>
      <c r="K27" s="118"/>
      <c r="L27" s="118"/>
      <c r="M27" s="118"/>
      <c r="N27" s="118"/>
      <c r="O27" s="118"/>
      <c r="P27" s="118"/>
      <c r="Q27" s="118"/>
      <c r="R27" s="118"/>
      <c r="S27" s="37"/>
      <c r="T27" s="36"/>
      <c r="U27" s="35"/>
      <c r="V27" s="37"/>
      <c r="W27" s="509">
        <f t="shared" si="0"/>
        <v>0</v>
      </c>
      <c r="X27" s="35"/>
      <c r="Y27" s="118"/>
      <c r="Z27" s="37"/>
      <c r="AA27" s="509">
        <f t="shared" si="1"/>
        <v>0</v>
      </c>
      <c r="AB27" s="35"/>
      <c r="AC27" s="118"/>
      <c r="AD27" s="37"/>
      <c r="AE27" s="44"/>
      <c r="AF27" s="37"/>
      <c r="AW27" s="2562" t="str">
        <f t="shared" si="2"/>
        <v/>
      </c>
    </row>
    <row r="28" spans="1:49" x14ac:dyDescent="0.35">
      <c r="A28" s="509" t="s">
        <v>1665</v>
      </c>
      <c r="B28" s="127">
        <f t="shared" si="3"/>
        <v>0</v>
      </c>
      <c r="C28" s="35"/>
      <c r="D28" s="118"/>
      <c r="E28" s="118"/>
      <c r="F28" s="118"/>
      <c r="G28" s="118"/>
      <c r="H28" s="118"/>
      <c r="I28" s="118"/>
      <c r="J28" s="118"/>
      <c r="K28" s="118"/>
      <c r="L28" s="118"/>
      <c r="M28" s="118"/>
      <c r="N28" s="118"/>
      <c r="O28" s="118"/>
      <c r="P28" s="118"/>
      <c r="Q28" s="118"/>
      <c r="R28" s="118"/>
      <c r="S28" s="37"/>
      <c r="T28" s="36"/>
      <c r="U28" s="35"/>
      <c r="V28" s="37"/>
      <c r="W28" s="509">
        <f t="shared" si="0"/>
        <v>0</v>
      </c>
      <c r="X28" s="35"/>
      <c r="Y28" s="118"/>
      <c r="Z28" s="37"/>
      <c r="AA28" s="509">
        <f t="shared" si="1"/>
        <v>0</v>
      </c>
      <c r="AB28" s="35"/>
      <c r="AC28" s="118"/>
      <c r="AD28" s="37"/>
      <c r="AE28" s="44"/>
      <c r="AF28" s="37"/>
      <c r="AW28" s="2562" t="str">
        <f t="shared" si="2"/>
        <v/>
      </c>
    </row>
    <row r="29" spans="1:49" x14ac:dyDescent="0.35">
      <c r="A29" s="509" t="s">
        <v>1666</v>
      </c>
      <c r="B29" s="127">
        <f t="shared" si="3"/>
        <v>0</v>
      </c>
      <c r="C29" s="35"/>
      <c r="D29" s="118"/>
      <c r="E29" s="118"/>
      <c r="F29" s="118"/>
      <c r="G29" s="118"/>
      <c r="H29" s="118"/>
      <c r="I29" s="118"/>
      <c r="J29" s="118"/>
      <c r="K29" s="118"/>
      <c r="L29" s="118"/>
      <c r="M29" s="118"/>
      <c r="N29" s="118"/>
      <c r="O29" s="118"/>
      <c r="P29" s="118"/>
      <c r="Q29" s="118"/>
      <c r="R29" s="118"/>
      <c r="S29" s="37"/>
      <c r="T29" s="36"/>
      <c r="U29" s="35"/>
      <c r="V29" s="37"/>
      <c r="W29" s="509">
        <f t="shared" si="0"/>
        <v>0</v>
      </c>
      <c r="X29" s="35"/>
      <c r="Y29" s="118"/>
      <c r="Z29" s="37"/>
      <c r="AA29" s="509">
        <f t="shared" si="1"/>
        <v>0</v>
      </c>
      <c r="AB29" s="35"/>
      <c r="AC29" s="118"/>
      <c r="AD29" s="37"/>
      <c r="AE29" s="44"/>
      <c r="AF29" s="37"/>
      <c r="AW29" s="2562" t="str">
        <f t="shared" si="2"/>
        <v/>
      </c>
    </row>
    <row r="30" spans="1:49" x14ac:dyDescent="0.35">
      <c r="A30" s="509" t="s">
        <v>1667</v>
      </c>
      <c r="B30" s="127">
        <f t="shared" si="3"/>
        <v>0</v>
      </c>
      <c r="C30" s="35"/>
      <c r="D30" s="118"/>
      <c r="E30" s="118"/>
      <c r="F30" s="118"/>
      <c r="G30" s="118"/>
      <c r="H30" s="118"/>
      <c r="I30" s="118"/>
      <c r="J30" s="118"/>
      <c r="K30" s="118"/>
      <c r="L30" s="118"/>
      <c r="M30" s="118"/>
      <c r="N30" s="118"/>
      <c r="O30" s="118"/>
      <c r="P30" s="118"/>
      <c r="Q30" s="118"/>
      <c r="R30" s="118"/>
      <c r="S30" s="37"/>
      <c r="T30" s="36"/>
      <c r="U30" s="35"/>
      <c r="V30" s="37"/>
      <c r="W30" s="509">
        <f t="shared" si="0"/>
        <v>0</v>
      </c>
      <c r="X30" s="35"/>
      <c r="Y30" s="118"/>
      <c r="Z30" s="37"/>
      <c r="AA30" s="509">
        <f t="shared" si="1"/>
        <v>0</v>
      </c>
      <c r="AB30" s="35"/>
      <c r="AC30" s="118"/>
      <c r="AD30" s="37"/>
      <c r="AE30" s="44"/>
      <c r="AF30" s="37"/>
      <c r="AW30" s="2562" t="str">
        <f t="shared" si="2"/>
        <v/>
      </c>
    </row>
    <row r="31" spans="1:49" x14ac:dyDescent="0.35">
      <c r="A31" s="509" t="s">
        <v>1668</v>
      </c>
      <c r="B31" s="127">
        <f t="shared" si="3"/>
        <v>0</v>
      </c>
      <c r="C31" s="35"/>
      <c r="D31" s="118"/>
      <c r="E31" s="118"/>
      <c r="F31" s="118"/>
      <c r="G31" s="118"/>
      <c r="H31" s="118"/>
      <c r="I31" s="118"/>
      <c r="J31" s="118"/>
      <c r="K31" s="118"/>
      <c r="L31" s="118"/>
      <c r="M31" s="118"/>
      <c r="N31" s="118"/>
      <c r="O31" s="118"/>
      <c r="P31" s="118"/>
      <c r="Q31" s="118"/>
      <c r="R31" s="118"/>
      <c r="S31" s="37"/>
      <c r="T31" s="36"/>
      <c r="U31" s="35"/>
      <c r="V31" s="37"/>
      <c r="W31" s="509">
        <f t="shared" si="0"/>
        <v>0</v>
      </c>
      <c r="X31" s="35"/>
      <c r="Y31" s="118"/>
      <c r="Z31" s="37"/>
      <c r="AA31" s="509">
        <f t="shared" si="1"/>
        <v>0</v>
      </c>
      <c r="AB31" s="35"/>
      <c r="AC31" s="118"/>
      <c r="AD31" s="37"/>
      <c r="AE31" s="44"/>
      <c r="AF31" s="37"/>
      <c r="AW31" s="2562" t="str">
        <f t="shared" si="2"/>
        <v/>
      </c>
    </row>
    <row r="32" spans="1:49" x14ac:dyDescent="0.35">
      <c r="A32" s="509" t="s">
        <v>1669</v>
      </c>
      <c r="B32" s="127">
        <f t="shared" si="3"/>
        <v>0</v>
      </c>
      <c r="C32" s="35"/>
      <c r="D32" s="118"/>
      <c r="E32" s="118"/>
      <c r="F32" s="118"/>
      <c r="G32" s="118"/>
      <c r="H32" s="118"/>
      <c r="I32" s="118"/>
      <c r="J32" s="118"/>
      <c r="K32" s="118"/>
      <c r="L32" s="118"/>
      <c r="M32" s="118"/>
      <c r="N32" s="118"/>
      <c r="O32" s="118"/>
      <c r="P32" s="118"/>
      <c r="Q32" s="118"/>
      <c r="R32" s="118"/>
      <c r="S32" s="37"/>
      <c r="T32" s="36"/>
      <c r="U32" s="35"/>
      <c r="V32" s="37"/>
      <c r="W32" s="509">
        <f t="shared" si="0"/>
        <v>0</v>
      </c>
      <c r="X32" s="35"/>
      <c r="Y32" s="118"/>
      <c r="Z32" s="37"/>
      <c r="AA32" s="509">
        <f t="shared" si="1"/>
        <v>0</v>
      </c>
      <c r="AB32" s="35"/>
      <c r="AC32" s="118"/>
      <c r="AD32" s="37"/>
      <c r="AE32" s="44"/>
      <c r="AF32" s="37"/>
      <c r="AW32" s="2562" t="str">
        <f t="shared" si="2"/>
        <v/>
      </c>
    </row>
    <row r="33" spans="1:49" x14ac:dyDescent="0.35">
      <c r="A33" s="509" t="s">
        <v>1670</v>
      </c>
      <c r="B33" s="127">
        <f t="shared" si="3"/>
        <v>0</v>
      </c>
      <c r="C33" s="35"/>
      <c r="D33" s="118"/>
      <c r="E33" s="118"/>
      <c r="F33" s="118"/>
      <c r="G33" s="118"/>
      <c r="H33" s="118"/>
      <c r="I33" s="118"/>
      <c r="J33" s="118"/>
      <c r="K33" s="118"/>
      <c r="L33" s="118"/>
      <c r="M33" s="118"/>
      <c r="N33" s="118"/>
      <c r="O33" s="118"/>
      <c r="P33" s="118"/>
      <c r="Q33" s="118"/>
      <c r="R33" s="118"/>
      <c r="S33" s="37"/>
      <c r="T33" s="36"/>
      <c r="U33" s="35"/>
      <c r="V33" s="37"/>
      <c r="W33" s="509">
        <f t="shared" si="0"/>
        <v>0</v>
      </c>
      <c r="X33" s="35"/>
      <c r="Y33" s="118"/>
      <c r="Z33" s="37"/>
      <c r="AA33" s="509">
        <f t="shared" si="1"/>
        <v>0</v>
      </c>
      <c r="AB33" s="35"/>
      <c r="AC33" s="118"/>
      <c r="AD33" s="37"/>
      <c r="AE33" s="44"/>
      <c r="AF33" s="37"/>
      <c r="AW33" s="2562" t="str">
        <f t="shared" si="2"/>
        <v/>
      </c>
    </row>
    <row r="34" spans="1:49" x14ac:dyDescent="0.35">
      <c r="A34" s="509" t="s">
        <v>1671</v>
      </c>
      <c r="B34" s="127">
        <f t="shared" si="3"/>
        <v>0</v>
      </c>
      <c r="C34" s="35"/>
      <c r="D34" s="118"/>
      <c r="E34" s="118"/>
      <c r="F34" s="118"/>
      <c r="G34" s="118"/>
      <c r="H34" s="118"/>
      <c r="I34" s="118"/>
      <c r="J34" s="118"/>
      <c r="K34" s="118"/>
      <c r="L34" s="118"/>
      <c r="M34" s="118"/>
      <c r="N34" s="118"/>
      <c r="O34" s="118"/>
      <c r="P34" s="118"/>
      <c r="Q34" s="118"/>
      <c r="R34" s="118"/>
      <c r="S34" s="37"/>
      <c r="T34" s="36"/>
      <c r="U34" s="35"/>
      <c r="V34" s="37"/>
      <c r="W34" s="509">
        <f t="shared" si="0"/>
        <v>0</v>
      </c>
      <c r="X34" s="35"/>
      <c r="Y34" s="118"/>
      <c r="Z34" s="37"/>
      <c r="AA34" s="509">
        <f t="shared" si="1"/>
        <v>0</v>
      </c>
      <c r="AB34" s="35"/>
      <c r="AC34" s="118"/>
      <c r="AD34" s="37"/>
      <c r="AE34" s="44"/>
      <c r="AF34" s="37"/>
      <c r="AW34" s="2562" t="str">
        <f t="shared" si="2"/>
        <v/>
      </c>
    </row>
    <row r="35" spans="1:49" x14ac:dyDescent="0.35">
      <c r="A35" s="509" t="s">
        <v>1672</v>
      </c>
      <c r="B35" s="127">
        <f>SUM(O35+P35+Q35+R35+S35)</f>
        <v>0</v>
      </c>
      <c r="C35" s="38"/>
      <c r="D35" s="1305"/>
      <c r="E35" s="1305"/>
      <c r="F35" s="1305"/>
      <c r="G35" s="1305"/>
      <c r="H35" s="1305"/>
      <c r="I35" s="1305"/>
      <c r="J35" s="1305"/>
      <c r="K35" s="1305"/>
      <c r="L35" s="1305"/>
      <c r="M35" s="1305"/>
      <c r="N35" s="1305"/>
      <c r="O35" s="118"/>
      <c r="P35" s="118"/>
      <c r="Q35" s="118"/>
      <c r="R35" s="118"/>
      <c r="S35" s="37"/>
      <c r="T35" s="36"/>
      <c r="U35" s="35"/>
      <c r="V35" s="37"/>
      <c r="W35" s="509">
        <f t="shared" si="0"/>
        <v>0</v>
      </c>
      <c r="X35" s="38"/>
      <c r="Y35" s="1305"/>
      <c r="Z35" s="39"/>
      <c r="AA35" s="509">
        <f t="shared" si="1"/>
        <v>0</v>
      </c>
      <c r="AB35" s="35"/>
      <c r="AC35" s="118"/>
      <c r="AD35" s="37"/>
      <c r="AE35" s="44"/>
      <c r="AF35" s="37"/>
      <c r="AW35" s="2562" t="str">
        <f t="shared" si="2"/>
        <v/>
      </c>
    </row>
    <row r="36" spans="1:49" x14ac:dyDescent="0.35">
      <c r="A36" s="509" t="s">
        <v>1673</v>
      </c>
      <c r="B36" s="127">
        <f t="shared" ref="B36:B70" si="4">SUM(C36:S36)</f>
        <v>0</v>
      </c>
      <c r="C36" s="35"/>
      <c r="D36" s="118"/>
      <c r="E36" s="118"/>
      <c r="F36" s="2563"/>
      <c r="G36" s="2563"/>
      <c r="H36" s="2563"/>
      <c r="I36" s="2563"/>
      <c r="J36" s="2563"/>
      <c r="K36" s="2563"/>
      <c r="L36" s="118"/>
      <c r="M36" s="118"/>
      <c r="N36" s="118"/>
      <c r="O36" s="118"/>
      <c r="P36" s="118"/>
      <c r="Q36" s="118"/>
      <c r="R36" s="118"/>
      <c r="S36" s="37"/>
      <c r="T36" s="36"/>
      <c r="U36" s="35"/>
      <c r="V36" s="37"/>
      <c r="W36" s="509">
        <f t="shared" si="0"/>
        <v>0</v>
      </c>
      <c r="X36" s="35"/>
      <c r="Y36" s="118"/>
      <c r="Z36" s="37"/>
      <c r="AA36" s="509">
        <f t="shared" si="1"/>
        <v>0</v>
      </c>
      <c r="AB36" s="35"/>
      <c r="AC36" s="118"/>
      <c r="AD36" s="37"/>
      <c r="AE36" s="44"/>
      <c r="AF36" s="37"/>
      <c r="AW36" s="2562" t="str">
        <f t="shared" si="2"/>
        <v/>
      </c>
    </row>
    <row r="37" spans="1:49" x14ac:dyDescent="0.35">
      <c r="A37" s="509" t="s">
        <v>1674</v>
      </c>
      <c r="B37" s="127">
        <f t="shared" si="4"/>
        <v>0</v>
      </c>
      <c r="C37" s="2564"/>
      <c r="D37" s="2563"/>
      <c r="E37" s="2563"/>
      <c r="F37" s="2563"/>
      <c r="G37" s="118"/>
      <c r="H37" s="118"/>
      <c r="I37" s="118"/>
      <c r="J37" s="118"/>
      <c r="K37" s="118"/>
      <c r="L37" s="118"/>
      <c r="M37" s="118"/>
      <c r="N37" s="118"/>
      <c r="O37" s="118"/>
      <c r="P37" s="118"/>
      <c r="Q37" s="118"/>
      <c r="R37" s="118"/>
      <c r="S37" s="37"/>
      <c r="T37" s="36"/>
      <c r="U37" s="35"/>
      <c r="V37" s="37"/>
      <c r="W37" s="509">
        <f t="shared" si="0"/>
        <v>0</v>
      </c>
      <c r="X37" s="35"/>
      <c r="Y37" s="118"/>
      <c r="Z37" s="37"/>
      <c r="AA37" s="509">
        <f t="shared" si="1"/>
        <v>0</v>
      </c>
      <c r="AB37" s="35"/>
      <c r="AC37" s="118"/>
      <c r="AD37" s="37"/>
      <c r="AE37" s="44"/>
      <c r="AF37" s="37"/>
      <c r="AW37" s="2562" t="str">
        <f t="shared" si="2"/>
        <v/>
      </c>
    </row>
    <row r="38" spans="1:49" x14ac:dyDescent="0.35">
      <c r="A38" s="509" t="s">
        <v>1675</v>
      </c>
      <c r="B38" s="127">
        <f t="shared" si="4"/>
        <v>0</v>
      </c>
      <c r="C38" s="2564"/>
      <c r="D38" s="2563"/>
      <c r="E38" s="2563"/>
      <c r="F38" s="2563"/>
      <c r="G38" s="2563"/>
      <c r="H38" s="2563"/>
      <c r="I38" s="2563"/>
      <c r="J38" s="2563"/>
      <c r="K38" s="2563"/>
      <c r="L38" s="118"/>
      <c r="M38" s="118"/>
      <c r="N38" s="118"/>
      <c r="O38" s="118"/>
      <c r="P38" s="118"/>
      <c r="Q38" s="118"/>
      <c r="R38" s="118"/>
      <c r="S38" s="37"/>
      <c r="T38" s="36"/>
      <c r="U38" s="35"/>
      <c r="V38" s="37"/>
      <c r="W38" s="509">
        <f t="shared" si="0"/>
        <v>0</v>
      </c>
      <c r="X38" s="35"/>
      <c r="Y38" s="118"/>
      <c r="Z38" s="37"/>
      <c r="AA38" s="509">
        <f t="shared" si="1"/>
        <v>0</v>
      </c>
      <c r="AB38" s="35"/>
      <c r="AC38" s="118"/>
      <c r="AD38" s="37"/>
      <c r="AE38" s="44"/>
      <c r="AF38" s="37"/>
      <c r="AW38" s="2562" t="str">
        <f t="shared" si="2"/>
        <v/>
      </c>
    </row>
    <row r="39" spans="1:49" x14ac:dyDescent="0.35">
      <c r="A39" s="509" t="s">
        <v>1676</v>
      </c>
      <c r="B39" s="127">
        <f t="shared" si="4"/>
        <v>0</v>
      </c>
      <c r="C39" s="2564"/>
      <c r="D39" s="2563"/>
      <c r="E39" s="2563"/>
      <c r="F39" s="118"/>
      <c r="G39" s="118"/>
      <c r="H39" s="118"/>
      <c r="I39" s="118"/>
      <c r="J39" s="118"/>
      <c r="K39" s="118"/>
      <c r="L39" s="118"/>
      <c r="M39" s="118"/>
      <c r="N39" s="118"/>
      <c r="O39" s="118"/>
      <c r="P39" s="118"/>
      <c r="Q39" s="118"/>
      <c r="R39" s="118"/>
      <c r="S39" s="37"/>
      <c r="T39" s="36"/>
      <c r="U39" s="35"/>
      <c r="V39" s="37"/>
      <c r="W39" s="509">
        <f t="shared" si="0"/>
        <v>0</v>
      </c>
      <c r="X39" s="35"/>
      <c r="Y39" s="118"/>
      <c r="Z39" s="37"/>
      <c r="AA39" s="509">
        <f t="shared" si="1"/>
        <v>0</v>
      </c>
      <c r="AB39" s="35"/>
      <c r="AC39" s="118"/>
      <c r="AD39" s="37"/>
      <c r="AE39" s="44"/>
      <c r="AF39" s="37"/>
      <c r="AW39" s="2562" t="str">
        <f t="shared" si="2"/>
        <v/>
      </c>
    </row>
    <row r="40" spans="1:49" x14ac:dyDescent="0.35">
      <c r="A40" s="509" t="s">
        <v>1677</v>
      </c>
      <c r="B40" s="127">
        <f t="shared" si="4"/>
        <v>0</v>
      </c>
      <c r="C40" s="2564"/>
      <c r="D40" s="2563"/>
      <c r="E40" s="2563"/>
      <c r="F40" s="118"/>
      <c r="G40" s="118"/>
      <c r="H40" s="118"/>
      <c r="I40" s="118"/>
      <c r="J40" s="118"/>
      <c r="K40" s="118"/>
      <c r="L40" s="118"/>
      <c r="M40" s="118"/>
      <c r="N40" s="118"/>
      <c r="O40" s="118"/>
      <c r="P40" s="118"/>
      <c r="Q40" s="118"/>
      <c r="R40" s="118"/>
      <c r="S40" s="37"/>
      <c r="T40" s="36"/>
      <c r="U40" s="35"/>
      <c r="V40" s="37"/>
      <c r="W40" s="509">
        <f t="shared" si="0"/>
        <v>0</v>
      </c>
      <c r="X40" s="35"/>
      <c r="Y40" s="118"/>
      <c r="Z40" s="37"/>
      <c r="AA40" s="509">
        <f t="shared" si="1"/>
        <v>0</v>
      </c>
      <c r="AB40" s="35"/>
      <c r="AC40" s="118"/>
      <c r="AD40" s="37"/>
      <c r="AE40" s="44"/>
      <c r="AF40" s="37"/>
      <c r="AW40" s="2562" t="str">
        <f t="shared" si="2"/>
        <v/>
      </c>
    </row>
    <row r="41" spans="1:49" x14ac:dyDescent="0.35">
      <c r="A41" s="509" t="s">
        <v>1678</v>
      </c>
      <c r="B41" s="127">
        <f t="shared" si="4"/>
        <v>0</v>
      </c>
      <c r="C41" s="2564"/>
      <c r="D41" s="2563"/>
      <c r="E41" s="2563"/>
      <c r="F41" s="118"/>
      <c r="G41" s="118"/>
      <c r="H41" s="118"/>
      <c r="I41" s="118"/>
      <c r="J41" s="118"/>
      <c r="K41" s="118"/>
      <c r="L41" s="118"/>
      <c r="M41" s="118"/>
      <c r="N41" s="118"/>
      <c r="O41" s="118"/>
      <c r="P41" s="118"/>
      <c r="Q41" s="118"/>
      <c r="R41" s="118"/>
      <c r="S41" s="37"/>
      <c r="T41" s="36"/>
      <c r="U41" s="35"/>
      <c r="V41" s="37"/>
      <c r="W41" s="509">
        <f t="shared" si="0"/>
        <v>0</v>
      </c>
      <c r="X41" s="35"/>
      <c r="Y41" s="118"/>
      <c r="Z41" s="37"/>
      <c r="AA41" s="509">
        <f t="shared" si="1"/>
        <v>0</v>
      </c>
      <c r="AB41" s="35"/>
      <c r="AC41" s="118"/>
      <c r="AD41" s="37"/>
      <c r="AE41" s="44"/>
      <c r="AF41" s="37"/>
      <c r="AW41" s="2562" t="str">
        <f t="shared" si="2"/>
        <v/>
      </c>
    </row>
    <row r="42" spans="1:49" x14ac:dyDescent="0.35">
      <c r="A42" s="509" t="s">
        <v>1679</v>
      </c>
      <c r="B42" s="127">
        <f t="shared" si="4"/>
        <v>0</v>
      </c>
      <c r="C42" s="2565"/>
      <c r="D42" s="2566"/>
      <c r="E42" s="2566"/>
      <c r="F42" s="2566"/>
      <c r="G42" s="2566"/>
      <c r="H42" s="2566"/>
      <c r="I42" s="2566"/>
      <c r="J42" s="2566"/>
      <c r="K42" s="2566"/>
      <c r="L42" s="2566"/>
      <c r="M42" s="2566"/>
      <c r="N42" s="2566"/>
      <c r="O42" s="2566"/>
      <c r="P42" s="2566"/>
      <c r="Q42" s="2566"/>
      <c r="R42" s="2566"/>
      <c r="S42" s="2567"/>
      <c r="T42" s="2568"/>
      <c r="U42" s="2565"/>
      <c r="V42" s="2567"/>
      <c r="W42" s="509">
        <f t="shared" si="0"/>
        <v>0</v>
      </c>
      <c r="X42" s="2565"/>
      <c r="Y42" s="2566"/>
      <c r="Z42" s="2567"/>
      <c r="AA42" s="509">
        <f t="shared" si="1"/>
        <v>0</v>
      </c>
      <c r="AB42" s="2565"/>
      <c r="AC42" s="2566"/>
      <c r="AD42" s="2567"/>
      <c r="AE42" s="2569"/>
      <c r="AF42" s="2567"/>
      <c r="AW42" s="2570" t="str">
        <f t="shared" si="2"/>
        <v/>
      </c>
    </row>
    <row r="43" spans="1:49" x14ac:dyDescent="0.35">
      <c r="A43" s="509" t="s">
        <v>1680</v>
      </c>
      <c r="B43" s="127">
        <f t="shared" si="4"/>
        <v>0</v>
      </c>
      <c r="C43" s="35"/>
      <c r="D43" s="118"/>
      <c r="E43" s="118"/>
      <c r="F43" s="118"/>
      <c r="G43" s="118"/>
      <c r="H43" s="118"/>
      <c r="I43" s="118"/>
      <c r="J43" s="118"/>
      <c r="K43" s="118"/>
      <c r="L43" s="118"/>
      <c r="M43" s="118"/>
      <c r="N43" s="118"/>
      <c r="O43" s="118"/>
      <c r="P43" s="118"/>
      <c r="Q43" s="118"/>
      <c r="R43" s="118"/>
      <c r="S43" s="37"/>
      <c r="T43" s="36"/>
      <c r="U43" s="35"/>
      <c r="V43" s="37"/>
      <c r="W43" s="509">
        <f t="shared" si="0"/>
        <v>0</v>
      </c>
      <c r="X43" s="35"/>
      <c r="Y43" s="118"/>
      <c r="Z43" s="37"/>
      <c r="AA43" s="509">
        <f t="shared" si="1"/>
        <v>0</v>
      </c>
      <c r="AB43" s="35"/>
      <c r="AC43" s="118"/>
      <c r="AD43" s="37"/>
      <c r="AE43" s="44"/>
      <c r="AF43" s="37"/>
      <c r="AW43" s="2562" t="str">
        <f t="shared" si="2"/>
        <v/>
      </c>
    </row>
    <row r="44" spans="1:49" x14ac:dyDescent="0.35">
      <c r="A44" s="509" t="s">
        <v>1681</v>
      </c>
      <c r="B44" s="127">
        <f t="shared" si="4"/>
        <v>0</v>
      </c>
      <c r="C44" s="35"/>
      <c r="D44" s="118"/>
      <c r="E44" s="118"/>
      <c r="F44" s="118"/>
      <c r="G44" s="118"/>
      <c r="H44" s="118"/>
      <c r="I44" s="118"/>
      <c r="J44" s="118"/>
      <c r="K44" s="118"/>
      <c r="L44" s="118"/>
      <c r="M44" s="118"/>
      <c r="N44" s="118"/>
      <c r="O44" s="118"/>
      <c r="P44" s="118"/>
      <c r="Q44" s="118"/>
      <c r="R44" s="118"/>
      <c r="S44" s="37"/>
      <c r="T44" s="36"/>
      <c r="U44" s="35"/>
      <c r="V44" s="37"/>
      <c r="W44" s="509">
        <f t="shared" si="0"/>
        <v>0</v>
      </c>
      <c r="X44" s="35"/>
      <c r="Y44" s="118"/>
      <c r="Z44" s="37"/>
      <c r="AA44" s="509">
        <f t="shared" si="1"/>
        <v>0</v>
      </c>
      <c r="AB44" s="35"/>
      <c r="AC44" s="118"/>
      <c r="AD44" s="37"/>
      <c r="AE44" s="44"/>
      <c r="AF44" s="37"/>
      <c r="AW44" s="2562" t="str">
        <f t="shared" si="2"/>
        <v/>
      </c>
    </row>
    <row r="45" spans="1:49" x14ac:dyDescent="0.35">
      <c r="A45" s="2571" t="s">
        <v>1682</v>
      </c>
      <c r="B45" s="127">
        <f t="shared" si="4"/>
        <v>0</v>
      </c>
      <c r="C45" s="2564"/>
      <c r="D45" s="2563"/>
      <c r="E45" s="2563"/>
      <c r="F45" s="2563"/>
      <c r="G45" s="118"/>
      <c r="H45" s="118"/>
      <c r="I45" s="118"/>
      <c r="J45" s="118"/>
      <c r="K45" s="118"/>
      <c r="L45" s="118"/>
      <c r="M45" s="118"/>
      <c r="N45" s="118"/>
      <c r="O45" s="118"/>
      <c r="P45" s="118"/>
      <c r="Q45" s="118"/>
      <c r="R45" s="118"/>
      <c r="S45" s="37"/>
      <c r="T45" s="36"/>
      <c r="U45" s="35"/>
      <c r="V45" s="37"/>
      <c r="W45" s="509">
        <f t="shared" si="0"/>
        <v>0</v>
      </c>
      <c r="X45" s="35"/>
      <c r="Y45" s="118"/>
      <c r="Z45" s="37"/>
      <c r="AA45" s="509">
        <f t="shared" si="1"/>
        <v>0</v>
      </c>
      <c r="AB45" s="35"/>
      <c r="AC45" s="118"/>
      <c r="AD45" s="37"/>
      <c r="AE45" s="44"/>
      <c r="AF45" s="37"/>
      <c r="AW45" s="2562" t="str">
        <f t="shared" si="2"/>
        <v/>
      </c>
    </row>
    <row r="46" spans="1:49" x14ac:dyDescent="0.35">
      <c r="A46" s="2572" t="s">
        <v>1683</v>
      </c>
      <c r="B46" s="127">
        <f t="shared" si="4"/>
        <v>0</v>
      </c>
      <c r="C46" s="2564"/>
      <c r="D46" s="2563"/>
      <c r="E46" s="2563"/>
      <c r="F46" s="2563"/>
      <c r="G46" s="118"/>
      <c r="H46" s="118"/>
      <c r="I46" s="118"/>
      <c r="J46" s="118"/>
      <c r="K46" s="118"/>
      <c r="L46" s="118"/>
      <c r="M46" s="118"/>
      <c r="N46" s="118"/>
      <c r="O46" s="118"/>
      <c r="P46" s="118"/>
      <c r="Q46" s="118"/>
      <c r="R46" s="118"/>
      <c r="S46" s="37"/>
      <c r="T46" s="36"/>
      <c r="U46" s="35"/>
      <c r="V46" s="37"/>
      <c r="W46" s="509">
        <f t="shared" si="0"/>
        <v>0</v>
      </c>
      <c r="X46" s="35"/>
      <c r="Y46" s="118"/>
      <c r="Z46" s="37"/>
      <c r="AA46" s="509">
        <f t="shared" si="1"/>
        <v>0</v>
      </c>
      <c r="AB46" s="35"/>
      <c r="AC46" s="118"/>
      <c r="AD46" s="37"/>
      <c r="AE46" s="44"/>
      <c r="AF46" s="37"/>
      <c r="AW46" s="2562" t="str">
        <f t="shared" si="2"/>
        <v/>
      </c>
    </row>
    <row r="47" spans="1:49" x14ac:dyDescent="0.35">
      <c r="A47" s="509" t="s">
        <v>1684</v>
      </c>
      <c r="B47" s="127">
        <f t="shared" si="4"/>
        <v>0</v>
      </c>
      <c r="C47" s="2564"/>
      <c r="D47" s="2563"/>
      <c r="E47" s="2563"/>
      <c r="F47" s="2563"/>
      <c r="G47" s="2563"/>
      <c r="H47" s="2563"/>
      <c r="I47" s="2563"/>
      <c r="J47" s="2563"/>
      <c r="K47" s="2563"/>
      <c r="L47" s="118"/>
      <c r="M47" s="118"/>
      <c r="N47" s="118"/>
      <c r="O47" s="118"/>
      <c r="P47" s="118"/>
      <c r="Q47" s="118"/>
      <c r="R47" s="118"/>
      <c r="S47" s="37"/>
      <c r="T47" s="36"/>
      <c r="U47" s="35"/>
      <c r="V47" s="37"/>
      <c r="W47" s="509">
        <f t="shared" si="0"/>
        <v>0</v>
      </c>
      <c r="X47" s="35"/>
      <c r="Y47" s="118"/>
      <c r="Z47" s="37"/>
      <c r="AA47" s="509">
        <f t="shared" si="1"/>
        <v>0</v>
      </c>
      <c r="AB47" s="35"/>
      <c r="AC47" s="118"/>
      <c r="AD47" s="37"/>
      <c r="AE47" s="44"/>
      <c r="AF47" s="37"/>
      <c r="AW47" s="2562" t="str">
        <f t="shared" si="2"/>
        <v/>
      </c>
    </row>
    <row r="48" spans="1:49" x14ac:dyDescent="0.35">
      <c r="A48" s="509" t="s">
        <v>1685</v>
      </c>
      <c r="B48" s="127">
        <f t="shared" si="4"/>
        <v>0</v>
      </c>
      <c r="C48" s="2564"/>
      <c r="D48" s="2563"/>
      <c r="E48" s="2563"/>
      <c r="F48" s="2563"/>
      <c r="G48" s="118"/>
      <c r="H48" s="118"/>
      <c r="I48" s="118"/>
      <c r="J48" s="118"/>
      <c r="K48" s="118"/>
      <c r="L48" s="118"/>
      <c r="M48" s="118"/>
      <c r="N48" s="118"/>
      <c r="O48" s="118"/>
      <c r="P48" s="118"/>
      <c r="Q48" s="118"/>
      <c r="R48" s="118"/>
      <c r="S48" s="37"/>
      <c r="T48" s="327"/>
      <c r="U48" s="55"/>
      <c r="V48" s="1881"/>
      <c r="W48" s="509">
        <f t="shared" si="0"/>
        <v>0</v>
      </c>
      <c r="X48" s="55"/>
      <c r="Y48" s="1227"/>
      <c r="Z48" s="1881"/>
      <c r="AA48" s="509">
        <f t="shared" si="1"/>
        <v>0</v>
      </c>
      <c r="AB48" s="35"/>
      <c r="AC48" s="118"/>
      <c r="AD48" s="37"/>
      <c r="AE48" s="44"/>
      <c r="AF48" s="37"/>
      <c r="AW48" s="2562" t="str">
        <f t="shared" si="2"/>
        <v/>
      </c>
    </row>
    <row r="49" spans="1:49" x14ac:dyDescent="0.35">
      <c r="A49" s="2573" t="s">
        <v>1686</v>
      </c>
      <c r="B49" s="127">
        <f t="shared" si="4"/>
        <v>0</v>
      </c>
      <c r="C49" s="35"/>
      <c r="D49" s="118"/>
      <c r="E49" s="118"/>
      <c r="F49" s="118"/>
      <c r="G49" s="118"/>
      <c r="H49" s="118"/>
      <c r="I49" s="118"/>
      <c r="J49" s="118"/>
      <c r="K49" s="118"/>
      <c r="L49" s="118"/>
      <c r="M49" s="118"/>
      <c r="N49" s="118"/>
      <c r="O49" s="118"/>
      <c r="P49" s="118"/>
      <c r="Q49" s="118"/>
      <c r="R49" s="118"/>
      <c r="S49" s="37"/>
      <c r="T49" s="36"/>
      <c r="U49" s="35"/>
      <c r="V49" s="37"/>
      <c r="W49" s="509">
        <f t="shared" si="0"/>
        <v>0</v>
      </c>
      <c r="X49" s="35"/>
      <c r="Y49" s="118"/>
      <c r="Z49" s="37"/>
      <c r="AA49" s="509">
        <f t="shared" si="1"/>
        <v>0</v>
      </c>
      <c r="AB49" s="35"/>
      <c r="AC49" s="118"/>
      <c r="AD49" s="37"/>
      <c r="AE49" s="44"/>
      <c r="AF49" s="37"/>
      <c r="AW49" s="2562" t="str">
        <f t="shared" si="2"/>
        <v/>
      </c>
    </row>
    <row r="50" spans="1:49" x14ac:dyDescent="0.35">
      <c r="A50" s="509" t="s">
        <v>1687</v>
      </c>
      <c r="B50" s="127">
        <f t="shared" si="4"/>
        <v>0</v>
      </c>
      <c r="C50" s="35"/>
      <c r="D50" s="118"/>
      <c r="E50" s="118"/>
      <c r="F50" s="118"/>
      <c r="G50" s="118"/>
      <c r="H50" s="118"/>
      <c r="I50" s="118"/>
      <c r="J50" s="118"/>
      <c r="K50" s="118"/>
      <c r="L50" s="118"/>
      <c r="M50" s="118"/>
      <c r="N50" s="118"/>
      <c r="O50" s="118"/>
      <c r="P50" s="118"/>
      <c r="Q50" s="118"/>
      <c r="R50" s="118"/>
      <c r="S50" s="37"/>
      <c r="T50" s="36"/>
      <c r="U50" s="35"/>
      <c r="V50" s="37"/>
      <c r="W50" s="509">
        <f t="shared" si="0"/>
        <v>0</v>
      </c>
      <c r="X50" s="35"/>
      <c r="Y50" s="118"/>
      <c r="Z50" s="37"/>
      <c r="AA50" s="509">
        <f t="shared" si="1"/>
        <v>0</v>
      </c>
      <c r="AB50" s="35"/>
      <c r="AC50" s="118"/>
      <c r="AD50" s="37"/>
      <c r="AE50" s="44"/>
      <c r="AF50" s="37"/>
      <c r="AW50" s="2562" t="str">
        <f t="shared" si="2"/>
        <v/>
      </c>
    </row>
    <row r="51" spans="1:49" x14ac:dyDescent="0.35">
      <c r="A51" s="509" t="s">
        <v>1688</v>
      </c>
      <c r="B51" s="127">
        <f t="shared" si="4"/>
        <v>0</v>
      </c>
      <c r="C51" s="35"/>
      <c r="D51" s="118"/>
      <c r="E51" s="118"/>
      <c r="F51" s="118"/>
      <c r="G51" s="118"/>
      <c r="H51" s="118"/>
      <c r="I51" s="118"/>
      <c r="J51" s="118"/>
      <c r="K51" s="118"/>
      <c r="L51" s="118"/>
      <c r="M51" s="118"/>
      <c r="N51" s="118"/>
      <c r="O51" s="118"/>
      <c r="P51" s="118"/>
      <c r="Q51" s="118"/>
      <c r="R51" s="118"/>
      <c r="S51" s="37"/>
      <c r="T51" s="36"/>
      <c r="U51" s="35"/>
      <c r="V51" s="37"/>
      <c r="W51" s="509">
        <f t="shared" si="0"/>
        <v>0</v>
      </c>
      <c r="X51" s="35"/>
      <c r="Y51" s="118"/>
      <c r="Z51" s="37"/>
      <c r="AA51" s="509">
        <f t="shared" si="1"/>
        <v>0</v>
      </c>
      <c r="AB51" s="35"/>
      <c r="AC51" s="118"/>
      <c r="AD51" s="37"/>
      <c r="AE51" s="44"/>
      <c r="AF51" s="37"/>
      <c r="AW51" s="2562" t="str">
        <f t="shared" si="2"/>
        <v/>
      </c>
    </row>
    <row r="52" spans="1:49" x14ac:dyDescent="0.35">
      <c r="A52" s="509" t="s">
        <v>1689</v>
      </c>
      <c r="B52" s="127">
        <f t="shared" si="4"/>
        <v>0</v>
      </c>
      <c r="C52" s="35"/>
      <c r="D52" s="118"/>
      <c r="E52" s="118"/>
      <c r="F52" s="118"/>
      <c r="G52" s="118"/>
      <c r="H52" s="118"/>
      <c r="I52" s="118"/>
      <c r="J52" s="118"/>
      <c r="K52" s="118"/>
      <c r="L52" s="118"/>
      <c r="M52" s="118"/>
      <c r="N52" s="118"/>
      <c r="O52" s="118"/>
      <c r="P52" s="118"/>
      <c r="Q52" s="118"/>
      <c r="R52" s="118"/>
      <c r="S52" s="37"/>
      <c r="T52" s="36"/>
      <c r="U52" s="35"/>
      <c r="V52" s="37"/>
      <c r="W52" s="509">
        <f t="shared" si="0"/>
        <v>0</v>
      </c>
      <c r="X52" s="35"/>
      <c r="Y52" s="118"/>
      <c r="Z52" s="37"/>
      <c r="AA52" s="509">
        <f t="shared" si="1"/>
        <v>0</v>
      </c>
      <c r="AB52" s="35"/>
      <c r="AC52" s="118"/>
      <c r="AD52" s="37"/>
      <c r="AE52" s="44"/>
      <c r="AF52" s="37"/>
      <c r="AW52" s="2562" t="str">
        <f t="shared" si="2"/>
        <v/>
      </c>
    </row>
    <row r="53" spans="1:49" x14ac:dyDescent="0.35">
      <c r="A53" s="509" t="s">
        <v>1690</v>
      </c>
      <c r="B53" s="127">
        <f t="shared" si="4"/>
        <v>0</v>
      </c>
      <c r="C53" s="35"/>
      <c r="D53" s="118"/>
      <c r="E53" s="118"/>
      <c r="F53" s="118"/>
      <c r="G53" s="118"/>
      <c r="H53" s="118"/>
      <c r="I53" s="118"/>
      <c r="J53" s="118"/>
      <c r="K53" s="118"/>
      <c r="L53" s="118"/>
      <c r="M53" s="118"/>
      <c r="N53" s="118"/>
      <c r="O53" s="118"/>
      <c r="P53" s="118"/>
      <c r="Q53" s="118"/>
      <c r="R53" s="118"/>
      <c r="S53" s="37"/>
      <c r="T53" s="36"/>
      <c r="U53" s="35"/>
      <c r="V53" s="37"/>
      <c r="W53" s="509">
        <f t="shared" si="0"/>
        <v>0</v>
      </c>
      <c r="X53" s="35"/>
      <c r="Y53" s="118"/>
      <c r="Z53" s="37"/>
      <c r="AA53" s="509">
        <f t="shared" si="1"/>
        <v>0</v>
      </c>
      <c r="AB53" s="35"/>
      <c r="AC53" s="118"/>
      <c r="AD53" s="37"/>
      <c r="AE53" s="44"/>
      <c r="AF53" s="37"/>
      <c r="AW53" s="2562" t="str">
        <f t="shared" si="2"/>
        <v/>
      </c>
    </row>
    <row r="54" spans="1:49" x14ac:dyDescent="0.35">
      <c r="A54" s="501" t="s">
        <v>1691</v>
      </c>
      <c r="B54" s="127">
        <f t="shared" si="4"/>
        <v>0</v>
      </c>
      <c r="C54" s="35"/>
      <c r="D54" s="118"/>
      <c r="E54" s="118"/>
      <c r="F54" s="118"/>
      <c r="G54" s="118"/>
      <c r="H54" s="118"/>
      <c r="I54" s="118"/>
      <c r="J54" s="118"/>
      <c r="K54" s="118"/>
      <c r="L54" s="118"/>
      <c r="M54" s="118"/>
      <c r="N54" s="118"/>
      <c r="O54" s="118"/>
      <c r="P54" s="118"/>
      <c r="Q54" s="118"/>
      <c r="R54" s="118"/>
      <c r="S54" s="37"/>
      <c r="T54" s="36"/>
      <c r="U54" s="35"/>
      <c r="V54" s="37"/>
      <c r="W54" s="509">
        <f t="shared" si="0"/>
        <v>0</v>
      </c>
      <c r="X54" s="35"/>
      <c r="Y54" s="118"/>
      <c r="Z54" s="37"/>
      <c r="AA54" s="509">
        <f t="shared" si="1"/>
        <v>0</v>
      </c>
      <c r="AB54" s="35"/>
      <c r="AC54" s="118"/>
      <c r="AD54" s="37"/>
      <c r="AE54" s="44"/>
      <c r="AF54" s="37"/>
      <c r="AW54" s="2562" t="str">
        <f t="shared" si="2"/>
        <v/>
      </c>
    </row>
    <row r="55" spans="1:49" x14ac:dyDescent="0.35">
      <c r="A55" s="2572" t="s">
        <v>1692</v>
      </c>
      <c r="B55" s="127">
        <f t="shared" si="4"/>
        <v>0</v>
      </c>
      <c r="C55" s="35"/>
      <c r="D55" s="118"/>
      <c r="E55" s="118"/>
      <c r="F55" s="118"/>
      <c r="G55" s="118"/>
      <c r="H55" s="118"/>
      <c r="I55" s="118"/>
      <c r="J55" s="118"/>
      <c r="K55" s="118"/>
      <c r="L55" s="118"/>
      <c r="M55" s="118"/>
      <c r="N55" s="118"/>
      <c r="O55" s="118"/>
      <c r="P55" s="118"/>
      <c r="Q55" s="118"/>
      <c r="R55" s="118"/>
      <c r="S55" s="37"/>
      <c r="T55" s="36"/>
      <c r="U55" s="35"/>
      <c r="V55" s="37"/>
      <c r="W55" s="509">
        <f t="shared" si="0"/>
        <v>0</v>
      </c>
      <c r="X55" s="35"/>
      <c r="Y55" s="118"/>
      <c r="Z55" s="37"/>
      <c r="AA55" s="509">
        <f t="shared" si="1"/>
        <v>0</v>
      </c>
      <c r="AB55" s="35"/>
      <c r="AC55" s="118"/>
      <c r="AD55" s="37"/>
      <c r="AE55" s="44"/>
      <c r="AF55" s="37"/>
      <c r="AW55" s="2562" t="str">
        <f t="shared" si="2"/>
        <v/>
      </c>
    </row>
    <row r="56" spans="1:49" x14ac:dyDescent="0.35">
      <c r="A56" s="2572" t="s">
        <v>1693</v>
      </c>
      <c r="B56" s="127">
        <f t="shared" si="4"/>
        <v>0</v>
      </c>
      <c r="C56" s="35"/>
      <c r="D56" s="118"/>
      <c r="E56" s="118"/>
      <c r="F56" s="118"/>
      <c r="G56" s="118"/>
      <c r="H56" s="118"/>
      <c r="I56" s="118"/>
      <c r="J56" s="118"/>
      <c r="K56" s="118"/>
      <c r="L56" s="118"/>
      <c r="M56" s="118"/>
      <c r="N56" s="118"/>
      <c r="O56" s="118"/>
      <c r="P56" s="118"/>
      <c r="Q56" s="118"/>
      <c r="R56" s="118"/>
      <c r="S56" s="37"/>
      <c r="T56" s="36"/>
      <c r="U56" s="35"/>
      <c r="V56" s="37"/>
      <c r="W56" s="509">
        <f t="shared" si="0"/>
        <v>0</v>
      </c>
      <c r="X56" s="35"/>
      <c r="Y56" s="118"/>
      <c r="Z56" s="37"/>
      <c r="AA56" s="509">
        <f t="shared" si="1"/>
        <v>0</v>
      </c>
      <c r="AB56" s="35"/>
      <c r="AC56" s="118"/>
      <c r="AD56" s="37"/>
      <c r="AE56" s="44"/>
      <c r="AF56" s="37"/>
      <c r="AW56" s="2562" t="str">
        <f t="shared" si="2"/>
        <v/>
      </c>
    </row>
    <row r="57" spans="1:49" x14ac:dyDescent="0.35">
      <c r="A57" s="2572" t="s">
        <v>1694</v>
      </c>
      <c r="B57" s="127">
        <f t="shared" si="4"/>
        <v>0</v>
      </c>
      <c r="C57" s="35"/>
      <c r="D57" s="118"/>
      <c r="E57" s="118"/>
      <c r="F57" s="118"/>
      <c r="G57" s="118"/>
      <c r="H57" s="118"/>
      <c r="I57" s="118"/>
      <c r="J57" s="118"/>
      <c r="K57" s="118"/>
      <c r="L57" s="118"/>
      <c r="M57" s="118"/>
      <c r="N57" s="118"/>
      <c r="O57" s="118"/>
      <c r="P57" s="118"/>
      <c r="Q57" s="118"/>
      <c r="R57" s="118"/>
      <c r="S57" s="37"/>
      <c r="T57" s="36"/>
      <c r="U57" s="35"/>
      <c r="V57" s="37"/>
      <c r="W57" s="509">
        <f t="shared" si="0"/>
        <v>0</v>
      </c>
      <c r="X57" s="35"/>
      <c r="Y57" s="118"/>
      <c r="Z57" s="37"/>
      <c r="AA57" s="509">
        <f t="shared" si="1"/>
        <v>0</v>
      </c>
      <c r="AB57" s="35"/>
      <c r="AC57" s="118"/>
      <c r="AD57" s="37"/>
      <c r="AE57" s="44"/>
      <c r="AF57" s="37"/>
      <c r="AW57" s="2562" t="str">
        <f t="shared" si="2"/>
        <v/>
      </c>
    </row>
    <row r="58" spans="1:49" x14ac:dyDescent="0.35">
      <c r="A58" s="509" t="s">
        <v>1695</v>
      </c>
      <c r="B58" s="127">
        <f t="shared" si="4"/>
        <v>0</v>
      </c>
      <c r="C58" s="35"/>
      <c r="D58" s="118"/>
      <c r="E58" s="118"/>
      <c r="F58" s="118"/>
      <c r="G58" s="118"/>
      <c r="H58" s="118"/>
      <c r="I58" s="118"/>
      <c r="J58" s="118"/>
      <c r="K58" s="118"/>
      <c r="L58" s="118"/>
      <c r="M58" s="118"/>
      <c r="N58" s="118"/>
      <c r="O58" s="118"/>
      <c r="P58" s="118"/>
      <c r="Q58" s="118"/>
      <c r="R58" s="118"/>
      <c r="S58" s="37"/>
      <c r="T58" s="36"/>
      <c r="U58" s="35"/>
      <c r="V58" s="37"/>
      <c r="W58" s="509">
        <f t="shared" si="0"/>
        <v>0</v>
      </c>
      <c r="X58" s="35"/>
      <c r="Y58" s="118"/>
      <c r="Z58" s="37"/>
      <c r="AA58" s="509">
        <f t="shared" si="1"/>
        <v>0</v>
      </c>
      <c r="AB58" s="35"/>
      <c r="AC58" s="118"/>
      <c r="AD58" s="37"/>
      <c r="AE58" s="44"/>
      <c r="AF58" s="37"/>
      <c r="AW58" s="2562" t="str">
        <f t="shared" si="2"/>
        <v/>
      </c>
    </row>
    <row r="59" spans="1:49" x14ac:dyDescent="0.35">
      <c r="A59" s="509" t="s">
        <v>1696</v>
      </c>
      <c r="B59" s="127">
        <f t="shared" si="4"/>
        <v>0</v>
      </c>
      <c r="C59" s="35"/>
      <c r="D59" s="118"/>
      <c r="E59" s="118"/>
      <c r="F59" s="118"/>
      <c r="G59" s="118"/>
      <c r="H59" s="118"/>
      <c r="I59" s="118"/>
      <c r="J59" s="118"/>
      <c r="K59" s="118"/>
      <c r="L59" s="118"/>
      <c r="M59" s="118"/>
      <c r="N59" s="118"/>
      <c r="O59" s="118"/>
      <c r="P59" s="118"/>
      <c r="Q59" s="118"/>
      <c r="R59" s="118"/>
      <c r="S59" s="37"/>
      <c r="T59" s="36"/>
      <c r="U59" s="35"/>
      <c r="V59" s="37"/>
      <c r="W59" s="509">
        <f t="shared" si="0"/>
        <v>0</v>
      </c>
      <c r="X59" s="35"/>
      <c r="Y59" s="118"/>
      <c r="Z59" s="37"/>
      <c r="AA59" s="509">
        <f t="shared" si="1"/>
        <v>0</v>
      </c>
      <c r="AB59" s="35"/>
      <c r="AC59" s="118"/>
      <c r="AD59" s="37"/>
      <c r="AE59" s="44"/>
      <c r="AF59" s="37"/>
      <c r="AW59" s="2562" t="str">
        <f t="shared" si="2"/>
        <v/>
      </c>
    </row>
    <row r="60" spans="1:49" x14ac:dyDescent="0.35">
      <c r="A60" s="509" t="s">
        <v>1697</v>
      </c>
      <c r="B60" s="127">
        <f t="shared" si="4"/>
        <v>0</v>
      </c>
      <c r="C60" s="35"/>
      <c r="D60" s="118"/>
      <c r="E60" s="118"/>
      <c r="F60" s="118"/>
      <c r="G60" s="118"/>
      <c r="H60" s="118"/>
      <c r="I60" s="118"/>
      <c r="J60" s="118"/>
      <c r="K60" s="118"/>
      <c r="L60" s="118"/>
      <c r="M60" s="118"/>
      <c r="N60" s="118"/>
      <c r="O60" s="118"/>
      <c r="P60" s="118"/>
      <c r="Q60" s="118"/>
      <c r="R60" s="118"/>
      <c r="S60" s="37"/>
      <c r="T60" s="36"/>
      <c r="U60" s="35"/>
      <c r="V60" s="37"/>
      <c r="W60" s="509">
        <f t="shared" si="0"/>
        <v>0</v>
      </c>
      <c r="X60" s="35"/>
      <c r="Y60" s="118"/>
      <c r="Z60" s="37"/>
      <c r="AA60" s="509">
        <f t="shared" si="1"/>
        <v>0</v>
      </c>
      <c r="AB60" s="35"/>
      <c r="AC60" s="118"/>
      <c r="AD60" s="37"/>
      <c r="AE60" s="44"/>
      <c r="AF60" s="37"/>
      <c r="AW60" s="2562" t="str">
        <f t="shared" si="2"/>
        <v/>
      </c>
    </row>
    <row r="61" spans="1:49" x14ac:dyDescent="0.35">
      <c r="A61" s="509" t="s">
        <v>1698</v>
      </c>
      <c r="B61" s="127">
        <f t="shared" si="4"/>
        <v>0</v>
      </c>
      <c r="C61" s="35"/>
      <c r="D61" s="118"/>
      <c r="E61" s="118"/>
      <c r="F61" s="118"/>
      <c r="G61" s="118"/>
      <c r="H61" s="118"/>
      <c r="I61" s="118"/>
      <c r="J61" s="118"/>
      <c r="K61" s="118"/>
      <c r="L61" s="118"/>
      <c r="M61" s="118"/>
      <c r="N61" s="118"/>
      <c r="O61" s="118"/>
      <c r="P61" s="118"/>
      <c r="Q61" s="118"/>
      <c r="R61" s="118"/>
      <c r="S61" s="37"/>
      <c r="T61" s="36"/>
      <c r="U61" s="35"/>
      <c r="V61" s="37"/>
      <c r="W61" s="509">
        <f t="shared" si="0"/>
        <v>0</v>
      </c>
      <c r="X61" s="35"/>
      <c r="Y61" s="118"/>
      <c r="Z61" s="37"/>
      <c r="AA61" s="509">
        <f t="shared" si="1"/>
        <v>0</v>
      </c>
      <c r="AB61" s="35"/>
      <c r="AC61" s="118"/>
      <c r="AD61" s="37"/>
      <c r="AE61" s="44"/>
      <c r="AF61" s="37"/>
      <c r="AW61" s="2562" t="str">
        <f t="shared" si="2"/>
        <v/>
      </c>
    </row>
    <row r="62" spans="1:49" x14ac:dyDescent="0.35">
      <c r="A62" s="509" t="s">
        <v>1699</v>
      </c>
      <c r="B62" s="127">
        <f t="shared" si="4"/>
        <v>0</v>
      </c>
      <c r="C62" s="35"/>
      <c r="D62" s="118"/>
      <c r="E62" s="118"/>
      <c r="F62" s="118"/>
      <c r="G62" s="118"/>
      <c r="H62" s="118"/>
      <c r="I62" s="118"/>
      <c r="J62" s="118"/>
      <c r="K62" s="118"/>
      <c r="L62" s="118"/>
      <c r="M62" s="118"/>
      <c r="N62" s="118"/>
      <c r="O62" s="118"/>
      <c r="P62" s="118"/>
      <c r="Q62" s="118"/>
      <c r="R62" s="118"/>
      <c r="S62" s="37"/>
      <c r="T62" s="36"/>
      <c r="U62" s="35"/>
      <c r="V62" s="37"/>
      <c r="W62" s="509">
        <f t="shared" si="0"/>
        <v>0</v>
      </c>
      <c r="X62" s="35"/>
      <c r="Y62" s="118"/>
      <c r="Z62" s="37"/>
      <c r="AA62" s="509">
        <f t="shared" si="1"/>
        <v>0</v>
      </c>
      <c r="AB62" s="35"/>
      <c r="AC62" s="118"/>
      <c r="AD62" s="37"/>
      <c r="AE62" s="44"/>
      <c r="AF62" s="37"/>
      <c r="AW62" s="2562" t="str">
        <f t="shared" si="2"/>
        <v/>
      </c>
    </row>
    <row r="63" spans="1:49" x14ac:dyDescent="0.35">
      <c r="A63" s="509" t="s">
        <v>1700</v>
      </c>
      <c r="B63" s="127">
        <f t="shared" si="4"/>
        <v>0</v>
      </c>
      <c r="C63" s="35"/>
      <c r="D63" s="118"/>
      <c r="E63" s="118"/>
      <c r="F63" s="118"/>
      <c r="G63" s="118"/>
      <c r="H63" s="118"/>
      <c r="I63" s="118"/>
      <c r="J63" s="118"/>
      <c r="K63" s="118"/>
      <c r="L63" s="118"/>
      <c r="M63" s="118"/>
      <c r="N63" s="118"/>
      <c r="O63" s="118"/>
      <c r="P63" s="118"/>
      <c r="Q63" s="118"/>
      <c r="R63" s="118"/>
      <c r="S63" s="37"/>
      <c r="T63" s="36"/>
      <c r="U63" s="35"/>
      <c r="V63" s="37"/>
      <c r="W63" s="509">
        <f t="shared" si="0"/>
        <v>0</v>
      </c>
      <c r="X63" s="35"/>
      <c r="Y63" s="118"/>
      <c r="Z63" s="37"/>
      <c r="AA63" s="509">
        <f t="shared" si="1"/>
        <v>0</v>
      </c>
      <c r="AB63" s="35"/>
      <c r="AC63" s="118"/>
      <c r="AD63" s="37"/>
      <c r="AE63" s="44"/>
      <c r="AF63" s="37"/>
      <c r="AW63" s="2562" t="str">
        <f t="shared" si="2"/>
        <v/>
      </c>
    </row>
    <row r="64" spans="1:49" x14ac:dyDescent="0.35">
      <c r="A64" s="2573" t="s">
        <v>1701</v>
      </c>
      <c r="B64" s="127">
        <f t="shared" si="4"/>
        <v>0</v>
      </c>
      <c r="C64" s="35"/>
      <c r="D64" s="118"/>
      <c r="E64" s="118"/>
      <c r="F64" s="118"/>
      <c r="G64" s="118"/>
      <c r="H64" s="118"/>
      <c r="I64" s="118"/>
      <c r="J64" s="118"/>
      <c r="K64" s="118"/>
      <c r="L64" s="118"/>
      <c r="M64" s="118"/>
      <c r="N64" s="118"/>
      <c r="O64" s="118"/>
      <c r="P64" s="118"/>
      <c r="Q64" s="118"/>
      <c r="R64" s="118"/>
      <c r="S64" s="37"/>
      <c r="T64" s="36"/>
      <c r="U64" s="35"/>
      <c r="V64" s="37"/>
      <c r="W64" s="509">
        <f t="shared" si="0"/>
        <v>0</v>
      </c>
      <c r="X64" s="35"/>
      <c r="Y64" s="118"/>
      <c r="Z64" s="37"/>
      <c r="AA64" s="509">
        <f t="shared" si="1"/>
        <v>0</v>
      </c>
      <c r="AB64" s="35"/>
      <c r="AC64" s="118"/>
      <c r="AD64" s="37"/>
      <c r="AE64" s="44"/>
      <c r="AF64" s="37"/>
      <c r="AW64" s="2562" t="str">
        <f t="shared" si="2"/>
        <v/>
      </c>
    </row>
    <row r="65" spans="1:49" x14ac:dyDescent="0.35">
      <c r="A65" s="509" t="s">
        <v>1702</v>
      </c>
      <c r="B65" s="127">
        <f t="shared" si="4"/>
        <v>0</v>
      </c>
      <c r="C65" s="35"/>
      <c r="D65" s="118"/>
      <c r="E65" s="118"/>
      <c r="F65" s="118"/>
      <c r="G65" s="118"/>
      <c r="H65" s="118"/>
      <c r="I65" s="118"/>
      <c r="J65" s="118"/>
      <c r="K65" s="118"/>
      <c r="L65" s="118"/>
      <c r="M65" s="118"/>
      <c r="N65" s="118"/>
      <c r="O65" s="118"/>
      <c r="P65" s="118"/>
      <c r="Q65" s="118"/>
      <c r="R65" s="118"/>
      <c r="S65" s="37"/>
      <c r="T65" s="36"/>
      <c r="U65" s="35"/>
      <c r="V65" s="37"/>
      <c r="W65" s="509">
        <f t="shared" si="0"/>
        <v>0</v>
      </c>
      <c r="X65" s="35"/>
      <c r="Y65" s="118"/>
      <c r="Z65" s="37"/>
      <c r="AA65" s="509">
        <f t="shared" si="1"/>
        <v>0</v>
      </c>
      <c r="AB65" s="35"/>
      <c r="AC65" s="118"/>
      <c r="AD65" s="37"/>
      <c r="AE65" s="44"/>
      <c r="AF65" s="37"/>
      <c r="AW65" s="2562" t="str">
        <f t="shared" si="2"/>
        <v/>
      </c>
    </row>
    <row r="66" spans="1:49" x14ac:dyDescent="0.35">
      <c r="A66" s="509" t="s">
        <v>1703</v>
      </c>
      <c r="B66" s="127">
        <f t="shared" si="4"/>
        <v>0</v>
      </c>
      <c r="C66" s="2574"/>
      <c r="D66" s="2575"/>
      <c r="E66" s="2575"/>
      <c r="F66" s="2575"/>
      <c r="G66" s="2575"/>
      <c r="H66" s="2575"/>
      <c r="I66" s="2575"/>
      <c r="J66" s="2575"/>
      <c r="K66" s="2575"/>
      <c r="L66" s="118"/>
      <c r="M66" s="118"/>
      <c r="N66" s="118"/>
      <c r="O66" s="118"/>
      <c r="P66" s="118"/>
      <c r="Q66" s="118"/>
      <c r="R66" s="118"/>
      <c r="S66" s="37"/>
      <c r="T66" s="36"/>
      <c r="U66" s="35"/>
      <c r="V66" s="37"/>
      <c r="W66" s="509">
        <f t="shared" si="0"/>
        <v>0</v>
      </c>
      <c r="X66" s="35"/>
      <c r="Y66" s="118"/>
      <c r="Z66" s="37"/>
      <c r="AA66" s="509">
        <f t="shared" si="1"/>
        <v>0</v>
      </c>
      <c r="AB66" s="35"/>
      <c r="AC66" s="118"/>
      <c r="AD66" s="37"/>
      <c r="AE66" s="44"/>
      <c r="AF66" s="37"/>
      <c r="AW66" s="2562" t="str">
        <f t="shared" si="2"/>
        <v/>
      </c>
    </row>
    <row r="67" spans="1:49" x14ac:dyDescent="0.35">
      <c r="A67" s="509" t="s">
        <v>1704</v>
      </c>
      <c r="B67" s="127">
        <f t="shared" si="4"/>
        <v>0</v>
      </c>
      <c r="C67" s="35"/>
      <c r="D67" s="118"/>
      <c r="E67" s="118"/>
      <c r="F67" s="118"/>
      <c r="G67" s="118"/>
      <c r="H67" s="118"/>
      <c r="I67" s="118"/>
      <c r="J67" s="118"/>
      <c r="K67" s="118"/>
      <c r="L67" s="118"/>
      <c r="M67" s="118"/>
      <c r="N67" s="118"/>
      <c r="O67" s="118"/>
      <c r="P67" s="118"/>
      <c r="Q67" s="118"/>
      <c r="R67" s="118"/>
      <c r="S67" s="37"/>
      <c r="T67" s="36"/>
      <c r="U67" s="35"/>
      <c r="V67" s="37"/>
      <c r="W67" s="509">
        <f t="shared" si="0"/>
        <v>0</v>
      </c>
      <c r="X67" s="35"/>
      <c r="Y67" s="118"/>
      <c r="Z67" s="37"/>
      <c r="AA67" s="509">
        <f t="shared" si="1"/>
        <v>0</v>
      </c>
      <c r="AB67" s="35"/>
      <c r="AC67" s="118"/>
      <c r="AD67" s="37"/>
      <c r="AE67" s="44"/>
      <c r="AF67" s="37"/>
      <c r="AW67" s="2562" t="str">
        <f t="shared" si="2"/>
        <v/>
      </c>
    </row>
    <row r="68" spans="1:49" x14ac:dyDescent="0.35">
      <c r="A68" s="509" t="s">
        <v>1705</v>
      </c>
      <c r="B68" s="127">
        <f t="shared" si="4"/>
        <v>0</v>
      </c>
      <c r="C68" s="35"/>
      <c r="D68" s="118"/>
      <c r="E68" s="118"/>
      <c r="F68" s="118"/>
      <c r="G68" s="118"/>
      <c r="H68" s="118"/>
      <c r="I68" s="118"/>
      <c r="J68" s="118"/>
      <c r="K68" s="118"/>
      <c r="L68" s="118"/>
      <c r="M68" s="118"/>
      <c r="N68" s="118"/>
      <c r="O68" s="118"/>
      <c r="P68" s="118"/>
      <c r="Q68" s="118"/>
      <c r="R68" s="118"/>
      <c r="S68" s="37"/>
      <c r="T68" s="36"/>
      <c r="U68" s="35"/>
      <c r="V68" s="37"/>
      <c r="W68" s="509">
        <f t="shared" si="0"/>
        <v>0</v>
      </c>
      <c r="X68" s="35"/>
      <c r="Y68" s="118"/>
      <c r="Z68" s="37"/>
      <c r="AA68" s="509">
        <f t="shared" si="1"/>
        <v>0</v>
      </c>
      <c r="AB68" s="35"/>
      <c r="AC68" s="118"/>
      <c r="AD68" s="37"/>
      <c r="AE68" s="44"/>
      <c r="AF68" s="37"/>
      <c r="AW68" s="2562" t="str">
        <f t="shared" si="2"/>
        <v/>
      </c>
    </row>
    <row r="69" spans="1:49" x14ac:dyDescent="0.35">
      <c r="A69" s="501" t="s">
        <v>1706</v>
      </c>
      <c r="B69" s="127">
        <f t="shared" si="4"/>
        <v>0</v>
      </c>
      <c r="C69" s="35"/>
      <c r="D69" s="118"/>
      <c r="E69" s="118"/>
      <c r="F69" s="118"/>
      <c r="G69" s="118"/>
      <c r="H69" s="118"/>
      <c r="I69" s="118"/>
      <c r="J69" s="118"/>
      <c r="K69" s="118"/>
      <c r="L69" s="118"/>
      <c r="M69" s="118"/>
      <c r="N69" s="118"/>
      <c r="O69" s="118"/>
      <c r="P69" s="118"/>
      <c r="Q69" s="118"/>
      <c r="R69" s="118"/>
      <c r="S69" s="37"/>
      <c r="T69" s="327"/>
      <c r="U69" s="2576"/>
      <c r="V69" s="1881"/>
      <c r="W69" s="509">
        <f t="shared" si="0"/>
        <v>0</v>
      </c>
      <c r="X69" s="2576"/>
      <c r="Y69" s="1227"/>
      <c r="Z69" s="2577"/>
      <c r="AA69" s="509">
        <f t="shared" si="1"/>
        <v>0</v>
      </c>
      <c r="AB69" s="2576"/>
      <c r="AC69" s="1227"/>
      <c r="AD69" s="1881"/>
      <c r="AE69" s="44"/>
      <c r="AF69" s="37"/>
      <c r="AW69" s="2562" t="str">
        <f t="shared" si="2"/>
        <v/>
      </c>
    </row>
    <row r="70" spans="1:49" x14ac:dyDescent="0.35">
      <c r="A70" s="2578" t="s">
        <v>1707</v>
      </c>
      <c r="B70" s="2579">
        <f t="shared" si="4"/>
        <v>0</v>
      </c>
      <c r="C70" s="84"/>
      <c r="D70" s="1243"/>
      <c r="E70" s="1243"/>
      <c r="F70" s="1243"/>
      <c r="G70" s="1243"/>
      <c r="H70" s="1243"/>
      <c r="I70" s="1243"/>
      <c r="J70" s="1243"/>
      <c r="K70" s="1243"/>
      <c r="L70" s="1243"/>
      <c r="M70" s="1243"/>
      <c r="N70" s="1243"/>
      <c r="O70" s="1243"/>
      <c r="P70" s="1243"/>
      <c r="Q70" s="1243"/>
      <c r="R70" s="1243"/>
      <c r="S70" s="83"/>
      <c r="T70" s="85"/>
      <c r="U70" s="87"/>
      <c r="V70" s="83"/>
      <c r="W70" s="509">
        <f t="shared" si="0"/>
        <v>0</v>
      </c>
      <c r="X70" s="87"/>
      <c r="Y70" s="1243"/>
      <c r="Z70" s="2580"/>
      <c r="AA70" s="509">
        <f t="shared" si="1"/>
        <v>0</v>
      </c>
      <c r="AB70" s="87"/>
      <c r="AC70" s="1243"/>
      <c r="AD70" s="83"/>
      <c r="AE70" s="44"/>
      <c r="AF70" s="37"/>
      <c r="AW70" s="2562" t="str">
        <f t="shared" si="2"/>
        <v/>
      </c>
    </row>
    <row r="71" spans="1:49" x14ac:dyDescent="0.35">
      <c r="A71" s="2581" t="s">
        <v>36</v>
      </c>
      <c r="B71" s="2582">
        <f t="shared" ref="B71:AD71" si="5">SUM(B11:B70)</f>
        <v>0</v>
      </c>
      <c r="C71" s="2583">
        <f t="shared" si="5"/>
        <v>0</v>
      </c>
      <c r="D71" s="2584">
        <f t="shared" si="5"/>
        <v>0</v>
      </c>
      <c r="E71" s="2584">
        <f t="shared" si="5"/>
        <v>0</v>
      </c>
      <c r="F71" s="2584">
        <f t="shared" si="5"/>
        <v>0</v>
      </c>
      <c r="G71" s="2584">
        <f t="shared" si="5"/>
        <v>0</v>
      </c>
      <c r="H71" s="2584">
        <f t="shared" si="5"/>
        <v>0</v>
      </c>
      <c r="I71" s="2584">
        <f t="shared" si="5"/>
        <v>0</v>
      </c>
      <c r="J71" s="2584">
        <f t="shared" si="5"/>
        <v>0</v>
      </c>
      <c r="K71" s="2584">
        <f t="shared" si="5"/>
        <v>0</v>
      </c>
      <c r="L71" s="2584">
        <f t="shared" si="5"/>
        <v>0</v>
      </c>
      <c r="M71" s="2584">
        <f t="shared" si="5"/>
        <v>0</v>
      </c>
      <c r="N71" s="2584">
        <f t="shared" si="5"/>
        <v>0</v>
      </c>
      <c r="O71" s="2584">
        <f t="shared" si="5"/>
        <v>0</v>
      </c>
      <c r="P71" s="2584">
        <f t="shared" si="5"/>
        <v>0</v>
      </c>
      <c r="Q71" s="2584">
        <f t="shared" si="5"/>
        <v>0</v>
      </c>
      <c r="R71" s="2584">
        <f t="shared" si="5"/>
        <v>0</v>
      </c>
      <c r="S71" s="2585">
        <f t="shared" si="5"/>
        <v>0</v>
      </c>
      <c r="T71" s="2586">
        <f t="shared" si="5"/>
        <v>0</v>
      </c>
      <c r="U71" s="2587">
        <f t="shared" si="5"/>
        <v>0</v>
      </c>
      <c r="V71" s="2585">
        <f t="shared" si="5"/>
        <v>0</v>
      </c>
      <c r="W71" s="2587">
        <f t="shared" si="5"/>
        <v>0</v>
      </c>
      <c r="X71" s="2587">
        <f t="shared" si="5"/>
        <v>0</v>
      </c>
      <c r="Y71" s="2584">
        <f t="shared" si="5"/>
        <v>0</v>
      </c>
      <c r="Z71" s="2586">
        <f t="shared" si="5"/>
        <v>0</v>
      </c>
      <c r="AA71" s="2583">
        <f t="shared" si="5"/>
        <v>0</v>
      </c>
      <c r="AB71" s="2587">
        <f t="shared" si="5"/>
        <v>0</v>
      </c>
      <c r="AC71" s="2584">
        <f t="shared" si="5"/>
        <v>0</v>
      </c>
      <c r="AD71" s="2585">
        <f t="shared" si="5"/>
        <v>0</v>
      </c>
      <c r="AE71" s="2588">
        <f>SUM(AE11:AE70)</f>
        <v>0</v>
      </c>
      <c r="AF71" s="2589">
        <f>SUM(AF11:AF70)</f>
        <v>0</v>
      </c>
      <c r="AW71" s="209"/>
    </row>
    <row r="72" spans="1:49" x14ac:dyDescent="0.35">
      <c r="A72" s="2590" t="s">
        <v>1708</v>
      </c>
      <c r="T72" s="203"/>
      <c r="U72" s="203"/>
      <c r="V72" s="203"/>
      <c r="W72" s="203"/>
      <c r="X72" s="203"/>
      <c r="Y72" s="203"/>
      <c r="Z72" s="203"/>
      <c r="AA72" s="203"/>
      <c r="AB72" s="203"/>
      <c r="AC72" s="203"/>
      <c r="AD72" s="203"/>
      <c r="AE72" s="204"/>
      <c r="AF72" s="204"/>
      <c r="AG72" s="204"/>
      <c r="AH72" s="204"/>
      <c r="AI72" s="204"/>
      <c r="AJ72" s="203"/>
      <c r="AK72" s="203"/>
      <c r="AL72" s="204"/>
      <c r="AM72" s="203"/>
      <c r="AN72" s="203"/>
      <c r="AO72" s="204"/>
      <c r="AP72" s="203"/>
      <c r="AQ72" s="203"/>
      <c r="AR72" s="204"/>
      <c r="AS72" s="204"/>
      <c r="AT72" s="203"/>
      <c r="AU72" s="203"/>
      <c r="AV72" s="204"/>
      <c r="AW72" s="204"/>
    </row>
    <row r="73" spans="1:49" x14ac:dyDescent="0.35">
      <c r="A73" s="2591" t="s">
        <v>1634</v>
      </c>
      <c r="B73" s="2592" t="s">
        <v>1709</v>
      </c>
      <c r="C73" s="2593"/>
      <c r="D73" s="2593"/>
      <c r="E73" s="2444"/>
      <c r="F73" s="2592" t="s">
        <v>1710</v>
      </c>
      <c r="G73" s="2593"/>
      <c r="H73" s="2593"/>
      <c r="I73" s="2444"/>
      <c r="J73" s="2593" t="s">
        <v>1711</v>
      </c>
      <c r="K73" s="2593"/>
      <c r="L73" s="2593"/>
      <c r="M73" s="2444"/>
      <c r="N73" s="2594" t="s">
        <v>1712</v>
      </c>
      <c r="O73" s="2595"/>
      <c r="P73" s="2596"/>
      <c r="Q73" s="2592" t="s">
        <v>1713</v>
      </c>
      <c r="R73" s="2444"/>
      <c r="S73" s="2597" t="s">
        <v>1714</v>
      </c>
      <c r="T73" s="2598"/>
      <c r="U73" s="2597" t="s">
        <v>1715</v>
      </c>
      <c r="V73" s="2598"/>
      <c r="W73" s="2599" t="s">
        <v>1716</v>
      </c>
      <c r="X73" s="2592" t="s">
        <v>1717</v>
      </c>
      <c r="Y73" s="2444"/>
      <c r="Z73" s="2597" t="s">
        <v>1718</v>
      </c>
      <c r="AA73" s="2598"/>
      <c r="AB73" s="2592" t="s">
        <v>1719</v>
      </c>
      <c r="AC73" s="2444"/>
      <c r="AD73" s="2599" t="s">
        <v>1720</v>
      </c>
      <c r="AE73" s="2597" t="s">
        <v>1721</v>
      </c>
      <c r="AF73" s="2598"/>
      <c r="AG73" s="2543" t="s">
        <v>1722</v>
      </c>
      <c r="AH73" s="2543"/>
      <c r="AI73" s="2543"/>
    </row>
    <row r="74" spans="1:49" ht="34.5" customHeight="1" x14ac:dyDescent="0.35">
      <c r="A74" s="2600"/>
      <c r="B74" s="2601"/>
      <c r="C74" s="2602"/>
      <c r="D74" s="2602"/>
      <c r="E74" s="2446"/>
      <c r="F74" s="2601"/>
      <c r="G74" s="2602"/>
      <c r="H74" s="2602"/>
      <c r="I74" s="2446"/>
      <c r="J74" s="2602"/>
      <c r="K74" s="2602"/>
      <c r="L74" s="2602"/>
      <c r="M74" s="2446"/>
      <c r="N74" s="2603"/>
      <c r="O74" s="2604"/>
      <c r="P74" s="2605"/>
      <c r="Q74" s="2601"/>
      <c r="R74" s="2446"/>
      <c r="S74" s="2606"/>
      <c r="T74" s="2607"/>
      <c r="U74" s="2606"/>
      <c r="V74" s="2607"/>
      <c r="W74" s="2608"/>
      <c r="X74" s="2601"/>
      <c r="Y74" s="2446"/>
      <c r="Z74" s="2606"/>
      <c r="AA74" s="2607"/>
      <c r="AB74" s="2601"/>
      <c r="AC74" s="2446"/>
      <c r="AD74" s="2608"/>
      <c r="AE74" s="2606"/>
      <c r="AF74" s="2607"/>
      <c r="AG74" s="2543"/>
      <c r="AH74" s="2543"/>
      <c r="AI74" s="2543"/>
    </row>
    <row r="75" spans="1:49" ht="54" x14ac:dyDescent="0.35">
      <c r="A75" s="2609"/>
      <c r="B75" s="1789" t="s">
        <v>463</v>
      </c>
      <c r="C75" s="2610" t="s">
        <v>1643</v>
      </c>
      <c r="D75" s="2611" t="s">
        <v>1723</v>
      </c>
      <c r="E75" s="2612" t="s">
        <v>1724</v>
      </c>
      <c r="F75" s="2613" t="s">
        <v>463</v>
      </c>
      <c r="G75" s="2610" t="s">
        <v>1643</v>
      </c>
      <c r="H75" s="2611" t="s">
        <v>1723</v>
      </c>
      <c r="I75" s="2612" t="s">
        <v>1724</v>
      </c>
      <c r="J75" s="1789" t="s">
        <v>463</v>
      </c>
      <c r="K75" s="2610" t="s">
        <v>1643</v>
      </c>
      <c r="L75" s="2611" t="s">
        <v>1723</v>
      </c>
      <c r="M75" s="2611" t="s">
        <v>1724</v>
      </c>
      <c r="N75" s="2613" t="s">
        <v>463</v>
      </c>
      <c r="O75" s="2614" t="s">
        <v>1640</v>
      </c>
      <c r="P75" s="1792" t="s">
        <v>1725</v>
      </c>
      <c r="Q75" s="2610" t="s">
        <v>1646</v>
      </c>
      <c r="R75" s="2612" t="s">
        <v>1647</v>
      </c>
      <c r="S75" s="2558" t="s">
        <v>1646</v>
      </c>
      <c r="T75" s="2559" t="s">
        <v>1647</v>
      </c>
      <c r="U75" s="2615" t="s">
        <v>1726</v>
      </c>
      <c r="V75" s="2616" t="s">
        <v>1727</v>
      </c>
      <c r="W75" s="2617"/>
      <c r="X75" s="2610" t="s">
        <v>1646</v>
      </c>
      <c r="Y75" s="2612" t="s">
        <v>1647</v>
      </c>
      <c r="Z75" s="2618" t="s">
        <v>1728</v>
      </c>
      <c r="AA75" s="2618" t="s">
        <v>1729</v>
      </c>
      <c r="AB75" s="2619" t="s">
        <v>1730</v>
      </c>
      <c r="AC75" s="2619" t="s">
        <v>1731</v>
      </c>
      <c r="AD75" s="2617"/>
      <c r="AE75" s="2558" t="s">
        <v>1640</v>
      </c>
      <c r="AF75" s="2620" t="s">
        <v>1725</v>
      </c>
      <c r="AG75" s="2621" t="s">
        <v>1732</v>
      </c>
      <c r="AH75" s="2622" t="s">
        <v>1733</v>
      </c>
      <c r="AI75" s="2623" t="s">
        <v>1734</v>
      </c>
    </row>
    <row r="76" spans="1:49" x14ac:dyDescent="0.35">
      <c r="A76" s="2624" t="s">
        <v>1648</v>
      </c>
      <c r="B76" s="2625"/>
      <c r="C76" s="2626"/>
      <c r="D76" s="2627"/>
      <c r="E76" s="2627"/>
      <c r="F76" s="2628"/>
      <c r="G76" s="2626"/>
      <c r="H76" s="2627"/>
      <c r="I76" s="2627"/>
      <c r="J76" s="2628"/>
      <c r="K76" s="2626"/>
      <c r="L76" s="2627"/>
      <c r="M76" s="2627"/>
      <c r="N76" s="2629"/>
      <c r="O76" s="2630"/>
      <c r="P76" s="2631"/>
      <c r="Q76" s="2632"/>
      <c r="R76" s="2633"/>
      <c r="S76" s="2634"/>
      <c r="T76" s="2635"/>
      <c r="U76" s="2636"/>
      <c r="V76" s="2637"/>
      <c r="W76" s="2638"/>
      <c r="X76" s="2632"/>
      <c r="Y76" s="2633"/>
      <c r="Z76" s="2639"/>
      <c r="AA76" s="2639"/>
      <c r="AB76" s="2640"/>
      <c r="AC76" s="2640"/>
      <c r="AD76" s="2639"/>
      <c r="AE76" s="2641"/>
      <c r="AF76" s="2642"/>
      <c r="AG76" s="2634"/>
      <c r="AH76" s="2643"/>
      <c r="AI76" s="2642"/>
    </row>
    <row r="77" spans="1:49" x14ac:dyDescent="0.35">
      <c r="A77" s="2573" t="s">
        <v>1649</v>
      </c>
      <c r="B77" s="2644"/>
      <c r="C77" s="2645"/>
      <c r="D77" s="2646"/>
      <c r="E77" s="2646"/>
      <c r="F77" s="2647"/>
      <c r="G77" s="2645"/>
      <c r="H77" s="2646"/>
      <c r="I77" s="2646"/>
      <c r="J77" s="2647"/>
      <c r="K77" s="2645"/>
      <c r="L77" s="2646"/>
      <c r="M77" s="2646"/>
      <c r="N77" s="2647"/>
      <c r="O77" s="2648"/>
      <c r="P77" s="2649"/>
      <c r="Q77" s="2632"/>
      <c r="R77" s="2633"/>
      <c r="S77" s="2650"/>
      <c r="T77" s="2651"/>
      <c r="U77" s="2652"/>
      <c r="V77" s="2653"/>
      <c r="W77" s="2638"/>
      <c r="X77" s="2632"/>
      <c r="Y77" s="2633"/>
      <c r="Z77" s="2639"/>
      <c r="AA77" s="2639"/>
      <c r="AB77" s="2640"/>
      <c r="AC77" s="2640"/>
      <c r="AD77" s="2639"/>
      <c r="AE77" s="2641"/>
      <c r="AF77" s="2642"/>
      <c r="AG77" s="2641"/>
      <c r="AH77" s="2654"/>
      <c r="AI77" s="2642"/>
    </row>
    <row r="78" spans="1:49" x14ac:dyDescent="0.35">
      <c r="A78" s="2573" t="s">
        <v>1650</v>
      </c>
      <c r="B78" s="2653"/>
      <c r="C78" s="2655"/>
      <c r="D78" s="2656"/>
      <c r="E78" s="2656"/>
      <c r="F78" s="2657"/>
      <c r="G78" s="2655"/>
      <c r="H78" s="2656"/>
      <c r="I78" s="2656"/>
      <c r="J78" s="2657"/>
      <c r="K78" s="2655"/>
      <c r="L78" s="2656"/>
      <c r="M78" s="2656"/>
      <c r="N78" s="2657"/>
      <c r="O78" s="2658"/>
      <c r="P78" s="2659"/>
      <c r="Q78" s="2632"/>
      <c r="R78" s="2633"/>
      <c r="S78" s="2650"/>
      <c r="T78" s="2651"/>
      <c r="U78" s="2652"/>
      <c r="V78" s="2653"/>
      <c r="W78" s="2638"/>
      <c r="X78" s="2632"/>
      <c r="Y78" s="2633"/>
      <c r="Z78" s="2639"/>
      <c r="AA78" s="2639"/>
      <c r="AB78" s="2640"/>
      <c r="AC78" s="2640"/>
      <c r="AD78" s="2639"/>
      <c r="AE78" s="2641"/>
      <c r="AF78" s="2642"/>
      <c r="AG78" s="2641"/>
      <c r="AH78" s="2654"/>
      <c r="AI78" s="2642"/>
    </row>
    <row r="79" spans="1:49" x14ac:dyDescent="0.35">
      <c r="A79" s="2573" t="s">
        <v>1651</v>
      </c>
      <c r="B79" s="2653"/>
      <c r="C79" s="2655"/>
      <c r="D79" s="2656"/>
      <c r="E79" s="2656"/>
      <c r="F79" s="2657"/>
      <c r="G79" s="2655"/>
      <c r="H79" s="2656"/>
      <c r="I79" s="2656"/>
      <c r="J79" s="2657"/>
      <c r="K79" s="2655"/>
      <c r="L79" s="2656"/>
      <c r="M79" s="2656"/>
      <c r="N79" s="2657"/>
      <c r="O79" s="2658"/>
      <c r="P79" s="2659"/>
      <c r="Q79" s="2632"/>
      <c r="R79" s="2633"/>
      <c r="S79" s="2650"/>
      <c r="T79" s="2651"/>
      <c r="U79" s="2652"/>
      <c r="V79" s="2653"/>
      <c r="W79" s="2638"/>
      <c r="X79" s="2632"/>
      <c r="Y79" s="2633"/>
      <c r="Z79" s="2639"/>
      <c r="AA79" s="2639"/>
      <c r="AB79" s="2640"/>
      <c r="AC79" s="2640"/>
      <c r="AD79" s="2639"/>
      <c r="AE79" s="2641"/>
      <c r="AF79" s="2642"/>
      <c r="AG79" s="2641"/>
      <c r="AH79" s="2654"/>
      <c r="AI79" s="2642"/>
    </row>
    <row r="80" spans="1:49" x14ac:dyDescent="0.35">
      <c r="A80" s="2573" t="s">
        <v>1652</v>
      </c>
      <c r="B80" s="2653"/>
      <c r="C80" s="2655"/>
      <c r="D80" s="2656"/>
      <c r="E80" s="2656"/>
      <c r="F80" s="2657"/>
      <c r="G80" s="2655"/>
      <c r="H80" s="2656"/>
      <c r="I80" s="2656"/>
      <c r="J80" s="2657"/>
      <c r="K80" s="2655"/>
      <c r="L80" s="2656"/>
      <c r="M80" s="2656"/>
      <c r="N80" s="2657"/>
      <c r="O80" s="2658"/>
      <c r="P80" s="2659"/>
      <c r="Q80" s="2632"/>
      <c r="R80" s="2633"/>
      <c r="S80" s="2650"/>
      <c r="T80" s="2651"/>
      <c r="U80" s="2652"/>
      <c r="V80" s="2653"/>
      <c r="W80" s="2638"/>
      <c r="X80" s="2632"/>
      <c r="Y80" s="2633"/>
      <c r="Z80" s="2639"/>
      <c r="AA80" s="2639"/>
      <c r="AB80" s="2640"/>
      <c r="AC80" s="2640"/>
      <c r="AD80" s="2639"/>
      <c r="AE80" s="2641"/>
      <c r="AF80" s="2642"/>
      <c r="AG80" s="2641"/>
      <c r="AH80" s="2654"/>
      <c r="AI80" s="2642"/>
    </row>
    <row r="81" spans="1:35" x14ac:dyDescent="0.35">
      <c r="A81" s="2573" t="s">
        <v>1653</v>
      </c>
      <c r="B81" s="2653"/>
      <c r="C81" s="2655"/>
      <c r="D81" s="2656"/>
      <c r="E81" s="2656"/>
      <c r="F81" s="2657"/>
      <c r="G81" s="2655"/>
      <c r="H81" s="2656"/>
      <c r="I81" s="2656"/>
      <c r="J81" s="2657"/>
      <c r="K81" s="2655"/>
      <c r="L81" s="2656"/>
      <c r="M81" s="2656"/>
      <c r="N81" s="2657"/>
      <c r="O81" s="2658"/>
      <c r="P81" s="2659"/>
      <c r="Q81" s="2632"/>
      <c r="R81" s="2633"/>
      <c r="S81" s="2650"/>
      <c r="T81" s="2651"/>
      <c r="U81" s="2652"/>
      <c r="V81" s="2653"/>
      <c r="W81" s="2638"/>
      <c r="X81" s="2632"/>
      <c r="Y81" s="2633"/>
      <c r="Z81" s="2639"/>
      <c r="AA81" s="2639"/>
      <c r="AB81" s="2640"/>
      <c r="AC81" s="2640"/>
      <c r="AD81" s="2639"/>
      <c r="AE81" s="2641"/>
      <c r="AF81" s="2642"/>
      <c r="AG81" s="2641"/>
      <c r="AH81" s="2654"/>
      <c r="AI81" s="2642"/>
    </row>
    <row r="82" spans="1:35" x14ac:dyDescent="0.35">
      <c r="A82" s="2573" t="s">
        <v>1654</v>
      </c>
      <c r="B82" s="2653"/>
      <c r="C82" s="2655"/>
      <c r="D82" s="2656"/>
      <c r="E82" s="2656"/>
      <c r="F82" s="2657"/>
      <c r="G82" s="2655"/>
      <c r="H82" s="2656"/>
      <c r="I82" s="2656"/>
      <c r="J82" s="2657"/>
      <c r="K82" s="2655"/>
      <c r="L82" s="2656"/>
      <c r="M82" s="2656"/>
      <c r="N82" s="2657"/>
      <c r="O82" s="2658"/>
      <c r="P82" s="2659"/>
      <c r="Q82" s="2632"/>
      <c r="R82" s="2633"/>
      <c r="S82" s="2650"/>
      <c r="T82" s="2651"/>
      <c r="U82" s="2652"/>
      <c r="V82" s="2653"/>
      <c r="W82" s="2638"/>
      <c r="X82" s="2632"/>
      <c r="Y82" s="2633"/>
      <c r="Z82" s="2639"/>
      <c r="AA82" s="2639"/>
      <c r="AB82" s="2640"/>
      <c r="AC82" s="2640"/>
      <c r="AD82" s="2639"/>
      <c r="AE82" s="2641"/>
      <c r="AF82" s="2642"/>
      <c r="AG82" s="2641"/>
      <c r="AH82" s="2654"/>
      <c r="AI82" s="2642"/>
    </row>
    <row r="83" spans="1:35" x14ac:dyDescent="0.35">
      <c r="A83" s="2573" t="s">
        <v>1655</v>
      </c>
      <c r="B83" s="2653"/>
      <c r="C83" s="2655"/>
      <c r="D83" s="2656"/>
      <c r="E83" s="2656"/>
      <c r="F83" s="2657"/>
      <c r="G83" s="2655"/>
      <c r="H83" s="2656"/>
      <c r="I83" s="2656"/>
      <c r="J83" s="2657"/>
      <c r="K83" s="2655"/>
      <c r="L83" s="2656"/>
      <c r="M83" s="2656"/>
      <c r="N83" s="2657"/>
      <c r="O83" s="2658"/>
      <c r="P83" s="2659"/>
      <c r="Q83" s="2632"/>
      <c r="R83" s="2633"/>
      <c r="S83" s="2650"/>
      <c r="T83" s="2651"/>
      <c r="U83" s="2652"/>
      <c r="V83" s="2653"/>
      <c r="W83" s="2638"/>
      <c r="X83" s="2632"/>
      <c r="Y83" s="2633"/>
      <c r="Z83" s="2639"/>
      <c r="AA83" s="2639"/>
      <c r="AB83" s="2640"/>
      <c r="AC83" s="2640"/>
      <c r="AD83" s="2639"/>
      <c r="AE83" s="2641"/>
      <c r="AF83" s="2642"/>
      <c r="AG83" s="2641"/>
      <c r="AH83" s="2654"/>
      <c r="AI83" s="2642"/>
    </row>
    <row r="84" spans="1:35" x14ac:dyDescent="0.35">
      <c r="A84" s="2573" t="s">
        <v>1656</v>
      </c>
      <c r="B84" s="2653"/>
      <c r="C84" s="2655"/>
      <c r="D84" s="2656"/>
      <c r="E84" s="2656"/>
      <c r="F84" s="2657"/>
      <c r="G84" s="2655"/>
      <c r="H84" s="2656"/>
      <c r="I84" s="2656"/>
      <c r="J84" s="2657"/>
      <c r="K84" s="2655"/>
      <c r="L84" s="2656"/>
      <c r="M84" s="2656"/>
      <c r="N84" s="2657"/>
      <c r="O84" s="2658"/>
      <c r="P84" s="2659"/>
      <c r="Q84" s="2632"/>
      <c r="R84" s="2633"/>
      <c r="S84" s="2650"/>
      <c r="T84" s="2651"/>
      <c r="U84" s="2652"/>
      <c r="V84" s="2653"/>
      <c r="W84" s="2638"/>
      <c r="X84" s="2632"/>
      <c r="Y84" s="2633"/>
      <c r="Z84" s="2639"/>
      <c r="AA84" s="2639"/>
      <c r="AB84" s="2640"/>
      <c r="AC84" s="2640"/>
      <c r="AD84" s="2639"/>
      <c r="AE84" s="2641"/>
      <c r="AF84" s="2642"/>
      <c r="AG84" s="2641"/>
      <c r="AH84" s="2654"/>
      <c r="AI84" s="2642"/>
    </row>
    <row r="85" spans="1:35" x14ac:dyDescent="0.35">
      <c r="A85" s="2573" t="s">
        <v>1657</v>
      </c>
      <c r="B85" s="2653"/>
      <c r="C85" s="2655"/>
      <c r="D85" s="2656"/>
      <c r="E85" s="2656"/>
      <c r="F85" s="2657"/>
      <c r="G85" s="2655"/>
      <c r="H85" s="2656"/>
      <c r="I85" s="2656"/>
      <c r="J85" s="2657"/>
      <c r="K85" s="2655"/>
      <c r="L85" s="2656"/>
      <c r="M85" s="2656"/>
      <c r="N85" s="2657"/>
      <c r="O85" s="2658"/>
      <c r="P85" s="2659"/>
      <c r="Q85" s="2632"/>
      <c r="R85" s="2633"/>
      <c r="S85" s="2650"/>
      <c r="T85" s="2651"/>
      <c r="U85" s="2652"/>
      <c r="V85" s="2653"/>
      <c r="W85" s="2638"/>
      <c r="X85" s="2632"/>
      <c r="Y85" s="2633"/>
      <c r="Z85" s="2639"/>
      <c r="AA85" s="2639"/>
      <c r="AB85" s="2640"/>
      <c r="AC85" s="2640"/>
      <c r="AD85" s="2639"/>
      <c r="AE85" s="2641"/>
      <c r="AF85" s="2642"/>
      <c r="AG85" s="2641"/>
      <c r="AH85" s="2654"/>
      <c r="AI85" s="2642"/>
    </row>
    <row r="86" spans="1:35" x14ac:dyDescent="0.35">
      <c r="A86" s="2573" t="s">
        <v>1658</v>
      </c>
      <c r="B86" s="2653"/>
      <c r="C86" s="2655"/>
      <c r="D86" s="2656"/>
      <c r="E86" s="2656"/>
      <c r="F86" s="2657"/>
      <c r="G86" s="2655"/>
      <c r="H86" s="2656"/>
      <c r="I86" s="2656"/>
      <c r="J86" s="2657"/>
      <c r="K86" s="2655"/>
      <c r="L86" s="2656"/>
      <c r="M86" s="2656"/>
      <c r="N86" s="2657"/>
      <c r="O86" s="2658"/>
      <c r="P86" s="2659"/>
      <c r="Q86" s="2632"/>
      <c r="R86" s="2633"/>
      <c r="S86" s="2650"/>
      <c r="T86" s="2651"/>
      <c r="U86" s="2652"/>
      <c r="V86" s="2653"/>
      <c r="W86" s="2638"/>
      <c r="X86" s="2632"/>
      <c r="Y86" s="2633"/>
      <c r="Z86" s="2639"/>
      <c r="AA86" s="2639"/>
      <c r="AB86" s="2640"/>
      <c r="AC86" s="2640"/>
      <c r="AD86" s="2639"/>
      <c r="AE86" s="2641"/>
      <c r="AF86" s="2642"/>
      <c r="AG86" s="2641"/>
      <c r="AH86" s="2654"/>
      <c r="AI86" s="2642"/>
    </row>
    <row r="87" spans="1:35" x14ac:dyDescent="0.35">
      <c r="A87" s="2573" t="s">
        <v>1659</v>
      </c>
      <c r="B87" s="2653"/>
      <c r="C87" s="2655"/>
      <c r="D87" s="2656"/>
      <c r="E87" s="2656"/>
      <c r="F87" s="2657"/>
      <c r="G87" s="2655"/>
      <c r="H87" s="2656"/>
      <c r="I87" s="2656"/>
      <c r="J87" s="2657"/>
      <c r="K87" s="2655"/>
      <c r="L87" s="2656"/>
      <c r="M87" s="2656"/>
      <c r="N87" s="2657"/>
      <c r="O87" s="2658"/>
      <c r="P87" s="2659"/>
      <c r="Q87" s="2632"/>
      <c r="R87" s="2633"/>
      <c r="S87" s="2650"/>
      <c r="T87" s="2651"/>
      <c r="U87" s="2652"/>
      <c r="V87" s="2653"/>
      <c r="W87" s="2638"/>
      <c r="X87" s="2632"/>
      <c r="Y87" s="2633"/>
      <c r="Z87" s="2639"/>
      <c r="AA87" s="2639"/>
      <c r="AB87" s="2640"/>
      <c r="AC87" s="2640"/>
      <c r="AD87" s="2639"/>
      <c r="AE87" s="2641"/>
      <c r="AF87" s="2642"/>
      <c r="AG87" s="2641"/>
      <c r="AH87" s="2654"/>
      <c r="AI87" s="2642"/>
    </row>
    <row r="88" spans="1:35" x14ac:dyDescent="0.35">
      <c r="A88" s="2573" t="s">
        <v>1660</v>
      </c>
      <c r="B88" s="2653"/>
      <c r="C88" s="2655"/>
      <c r="D88" s="2656"/>
      <c r="E88" s="2656"/>
      <c r="F88" s="2657"/>
      <c r="G88" s="2655"/>
      <c r="H88" s="2656"/>
      <c r="I88" s="2656"/>
      <c r="J88" s="2657"/>
      <c r="K88" s="2655"/>
      <c r="L88" s="2656"/>
      <c r="M88" s="2656"/>
      <c r="N88" s="2657"/>
      <c r="O88" s="2658"/>
      <c r="P88" s="2659"/>
      <c r="Q88" s="2632"/>
      <c r="R88" s="2633"/>
      <c r="S88" s="2650"/>
      <c r="T88" s="2651"/>
      <c r="U88" s="2652"/>
      <c r="V88" s="2653"/>
      <c r="W88" s="2638"/>
      <c r="X88" s="2632"/>
      <c r="Y88" s="2633"/>
      <c r="Z88" s="2639"/>
      <c r="AA88" s="2639"/>
      <c r="AB88" s="2640"/>
      <c r="AC88" s="2640"/>
      <c r="AD88" s="2639"/>
      <c r="AE88" s="2641"/>
      <c r="AF88" s="2642"/>
      <c r="AG88" s="2641"/>
      <c r="AH88" s="2654"/>
      <c r="AI88" s="2642"/>
    </row>
    <row r="89" spans="1:35" x14ac:dyDescent="0.35">
      <c r="A89" s="2573" t="s">
        <v>1661</v>
      </c>
      <c r="B89" s="2653"/>
      <c r="C89" s="2655"/>
      <c r="D89" s="2656"/>
      <c r="E89" s="2656"/>
      <c r="F89" s="2657"/>
      <c r="G89" s="2655"/>
      <c r="H89" s="2656"/>
      <c r="I89" s="2656"/>
      <c r="J89" s="2657"/>
      <c r="K89" s="2655"/>
      <c r="L89" s="2656"/>
      <c r="M89" s="2656"/>
      <c r="N89" s="2657"/>
      <c r="O89" s="2658"/>
      <c r="P89" s="2659"/>
      <c r="Q89" s="2632"/>
      <c r="R89" s="2633"/>
      <c r="S89" s="2650"/>
      <c r="T89" s="2651"/>
      <c r="U89" s="2652"/>
      <c r="V89" s="2653"/>
      <c r="W89" s="2638"/>
      <c r="X89" s="2632"/>
      <c r="Y89" s="2633"/>
      <c r="Z89" s="2639"/>
      <c r="AA89" s="2639"/>
      <c r="AB89" s="2640"/>
      <c r="AC89" s="2640"/>
      <c r="AD89" s="2639"/>
      <c r="AE89" s="2641"/>
      <c r="AF89" s="2642"/>
      <c r="AG89" s="2641"/>
      <c r="AH89" s="2654"/>
      <c r="AI89" s="2642"/>
    </row>
    <row r="90" spans="1:35" x14ac:dyDescent="0.35">
      <c r="A90" s="2573" t="s">
        <v>1662</v>
      </c>
      <c r="B90" s="2653"/>
      <c r="C90" s="2655"/>
      <c r="D90" s="2656"/>
      <c r="E90" s="2656"/>
      <c r="F90" s="2657"/>
      <c r="G90" s="2655"/>
      <c r="H90" s="2656"/>
      <c r="I90" s="2656"/>
      <c r="J90" s="2657"/>
      <c r="K90" s="2655"/>
      <c r="L90" s="2656"/>
      <c r="M90" s="2656"/>
      <c r="N90" s="2657"/>
      <c r="O90" s="2658"/>
      <c r="P90" s="2659"/>
      <c r="Q90" s="2632"/>
      <c r="R90" s="2633"/>
      <c r="S90" s="2650"/>
      <c r="T90" s="2651"/>
      <c r="U90" s="2652"/>
      <c r="V90" s="2653"/>
      <c r="W90" s="2638"/>
      <c r="X90" s="2632"/>
      <c r="Y90" s="2633"/>
      <c r="Z90" s="2639"/>
      <c r="AA90" s="2639"/>
      <c r="AB90" s="2640"/>
      <c r="AC90" s="2640"/>
      <c r="AD90" s="2639"/>
      <c r="AE90" s="2641"/>
      <c r="AF90" s="2642"/>
      <c r="AG90" s="2641"/>
      <c r="AH90" s="2654"/>
      <c r="AI90" s="2642"/>
    </row>
    <row r="91" spans="1:35" x14ac:dyDescent="0.35">
      <c r="A91" s="2573" t="s">
        <v>1663</v>
      </c>
      <c r="B91" s="2653"/>
      <c r="C91" s="2655"/>
      <c r="D91" s="2656"/>
      <c r="E91" s="2656"/>
      <c r="F91" s="2657"/>
      <c r="G91" s="2655"/>
      <c r="H91" s="2656"/>
      <c r="I91" s="2656"/>
      <c r="J91" s="2657"/>
      <c r="K91" s="2655"/>
      <c r="L91" s="2656"/>
      <c r="M91" s="2656"/>
      <c r="N91" s="2657"/>
      <c r="O91" s="2658"/>
      <c r="P91" s="2659"/>
      <c r="Q91" s="2632"/>
      <c r="R91" s="2633"/>
      <c r="S91" s="2650"/>
      <c r="T91" s="2651"/>
      <c r="U91" s="2652"/>
      <c r="V91" s="2653"/>
      <c r="W91" s="2638"/>
      <c r="X91" s="2632"/>
      <c r="Y91" s="2633"/>
      <c r="Z91" s="2639"/>
      <c r="AA91" s="2639"/>
      <c r="AB91" s="2640"/>
      <c r="AC91" s="2640"/>
      <c r="AD91" s="2639"/>
      <c r="AE91" s="2641"/>
      <c r="AF91" s="2642"/>
      <c r="AG91" s="2641"/>
      <c r="AH91" s="2654"/>
      <c r="AI91" s="2642"/>
    </row>
    <row r="92" spans="1:35" x14ac:dyDescent="0.35">
      <c r="A92" s="2573" t="s">
        <v>1664</v>
      </c>
      <c r="B92" s="2653"/>
      <c r="C92" s="2655"/>
      <c r="D92" s="2656"/>
      <c r="E92" s="2656"/>
      <c r="F92" s="2657"/>
      <c r="G92" s="2655"/>
      <c r="H92" s="2656"/>
      <c r="I92" s="2656"/>
      <c r="J92" s="2657"/>
      <c r="K92" s="2655"/>
      <c r="L92" s="2656"/>
      <c r="M92" s="2656"/>
      <c r="N92" s="2657"/>
      <c r="O92" s="2658"/>
      <c r="P92" s="2659"/>
      <c r="Q92" s="2632"/>
      <c r="R92" s="2633"/>
      <c r="S92" s="2650"/>
      <c r="T92" s="2651"/>
      <c r="U92" s="2652"/>
      <c r="V92" s="2653"/>
      <c r="W92" s="2638"/>
      <c r="X92" s="2632"/>
      <c r="Y92" s="2633"/>
      <c r="Z92" s="2639"/>
      <c r="AA92" s="2639"/>
      <c r="AB92" s="2640"/>
      <c r="AC92" s="2640"/>
      <c r="AD92" s="2639"/>
      <c r="AE92" s="2641"/>
      <c r="AF92" s="2642"/>
      <c r="AG92" s="2641"/>
      <c r="AH92" s="2654"/>
      <c r="AI92" s="2642"/>
    </row>
    <row r="93" spans="1:35" x14ac:dyDescent="0.35">
      <c r="A93" s="2573" t="s">
        <v>1665</v>
      </c>
      <c r="B93" s="2653"/>
      <c r="C93" s="2655"/>
      <c r="D93" s="2656"/>
      <c r="E93" s="2656"/>
      <c r="F93" s="2657"/>
      <c r="G93" s="2655"/>
      <c r="H93" s="2656"/>
      <c r="I93" s="2656"/>
      <c r="J93" s="2657"/>
      <c r="K93" s="2655"/>
      <c r="L93" s="2656"/>
      <c r="M93" s="2656"/>
      <c r="N93" s="2657"/>
      <c r="O93" s="2658"/>
      <c r="P93" s="2659"/>
      <c r="Q93" s="2632"/>
      <c r="R93" s="2633"/>
      <c r="S93" s="2650"/>
      <c r="T93" s="2651"/>
      <c r="U93" s="2652"/>
      <c r="V93" s="2653"/>
      <c r="W93" s="2638"/>
      <c r="X93" s="2632"/>
      <c r="Y93" s="2633"/>
      <c r="Z93" s="2639"/>
      <c r="AA93" s="2639"/>
      <c r="AB93" s="2640"/>
      <c r="AC93" s="2640"/>
      <c r="AD93" s="2639"/>
      <c r="AE93" s="2641"/>
      <c r="AF93" s="2642"/>
      <c r="AG93" s="2641"/>
      <c r="AH93" s="2654"/>
      <c r="AI93" s="2642"/>
    </row>
    <row r="94" spans="1:35" x14ac:dyDescent="0.35">
      <c r="A94" s="2573" t="s">
        <v>1666</v>
      </c>
      <c r="B94" s="2653"/>
      <c r="C94" s="2655"/>
      <c r="D94" s="2656"/>
      <c r="E94" s="2656"/>
      <c r="F94" s="2657"/>
      <c r="G94" s="2655"/>
      <c r="H94" s="2656"/>
      <c r="I94" s="2656"/>
      <c r="J94" s="2657"/>
      <c r="K94" s="2655"/>
      <c r="L94" s="2656"/>
      <c r="M94" s="2656"/>
      <c r="N94" s="2657"/>
      <c r="O94" s="2658"/>
      <c r="P94" s="2659"/>
      <c r="Q94" s="2632"/>
      <c r="R94" s="2633"/>
      <c r="S94" s="2650"/>
      <c r="T94" s="2651"/>
      <c r="U94" s="2652"/>
      <c r="V94" s="2653"/>
      <c r="W94" s="2638"/>
      <c r="X94" s="2632"/>
      <c r="Y94" s="2633"/>
      <c r="Z94" s="2639"/>
      <c r="AA94" s="2639"/>
      <c r="AB94" s="2640"/>
      <c r="AC94" s="2640"/>
      <c r="AD94" s="2639"/>
      <c r="AE94" s="2641"/>
      <c r="AF94" s="2642"/>
      <c r="AG94" s="2641"/>
      <c r="AH94" s="2654"/>
      <c r="AI94" s="2642"/>
    </row>
    <row r="95" spans="1:35" x14ac:dyDescent="0.35">
      <c r="A95" s="2573" t="s">
        <v>1667</v>
      </c>
      <c r="B95" s="2653"/>
      <c r="C95" s="2655"/>
      <c r="D95" s="2656"/>
      <c r="E95" s="2656"/>
      <c r="F95" s="2657"/>
      <c r="G95" s="2655"/>
      <c r="H95" s="2656"/>
      <c r="I95" s="2656"/>
      <c r="J95" s="2657"/>
      <c r="K95" s="2655"/>
      <c r="L95" s="2656"/>
      <c r="M95" s="2656"/>
      <c r="N95" s="2657"/>
      <c r="O95" s="2658"/>
      <c r="P95" s="2659"/>
      <c r="Q95" s="2632"/>
      <c r="R95" s="2633"/>
      <c r="S95" s="2650"/>
      <c r="T95" s="2651"/>
      <c r="U95" s="2652"/>
      <c r="V95" s="2653"/>
      <c r="W95" s="2638"/>
      <c r="X95" s="2632"/>
      <c r="Y95" s="2633"/>
      <c r="Z95" s="2639"/>
      <c r="AA95" s="2639"/>
      <c r="AB95" s="2640"/>
      <c r="AC95" s="2640"/>
      <c r="AD95" s="2639"/>
      <c r="AE95" s="2641"/>
      <c r="AF95" s="2642"/>
      <c r="AG95" s="2641"/>
      <c r="AH95" s="2654"/>
      <c r="AI95" s="2642"/>
    </row>
    <row r="96" spans="1:35" x14ac:dyDescent="0.35">
      <c r="A96" s="2573" t="s">
        <v>1668</v>
      </c>
      <c r="B96" s="2653"/>
      <c r="C96" s="2655"/>
      <c r="D96" s="2656"/>
      <c r="E96" s="2656"/>
      <c r="F96" s="2657"/>
      <c r="G96" s="2655"/>
      <c r="H96" s="2656"/>
      <c r="I96" s="2656"/>
      <c r="J96" s="2657"/>
      <c r="K96" s="2655"/>
      <c r="L96" s="2656"/>
      <c r="M96" s="2656"/>
      <c r="N96" s="2657"/>
      <c r="O96" s="2658"/>
      <c r="P96" s="2659"/>
      <c r="Q96" s="2632"/>
      <c r="R96" s="2633"/>
      <c r="S96" s="2650"/>
      <c r="T96" s="2651"/>
      <c r="U96" s="2652"/>
      <c r="V96" s="2653"/>
      <c r="W96" s="2638"/>
      <c r="X96" s="2632"/>
      <c r="Y96" s="2633"/>
      <c r="Z96" s="2639"/>
      <c r="AA96" s="2639"/>
      <c r="AB96" s="2640"/>
      <c r="AC96" s="2640"/>
      <c r="AD96" s="2639"/>
      <c r="AE96" s="2641"/>
      <c r="AF96" s="2642"/>
      <c r="AG96" s="2641"/>
      <c r="AH96" s="2654"/>
      <c r="AI96" s="2642"/>
    </row>
    <row r="97" spans="1:35" x14ac:dyDescent="0.35">
      <c r="A97" s="2573" t="s">
        <v>1669</v>
      </c>
      <c r="B97" s="2653"/>
      <c r="C97" s="2655"/>
      <c r="D97" s="2656"/>
      <c r="E97" s="2656"/>
      <c r="F97" s="2657"/>
      <c r="G97" s="2655"/>
      <c r="H97" s="2656"/>
      <c r="I97" s="2656"/>
      <c r="J97" s="2657"/>
      <c r="K97" s="2655"/>
      <c r="L97" s="2656"/>
      <c r="M97" s="2656"/>
      <c r="N97" s="2657"/>
      <c r="O97" s="2658"/>
      <c r="P97" s="2659"/>
      <c r="Q97" s="2632"/>
      <c r="R97" s="2633"/>
      <c r="S97" s="2650"/>
      <c r="T97" s="2651"/>
      <c r="U97" s="2652"/>
      <c r="V97" s="2653"/>
      <c r="W97" s="2638"/>
      <c r="X97" s="2632"/>
      <c r="Y97" s="2633"/>
      <c r="Z97" s="2639"/>
      <c r="AA97" s="2639"/>
      <c r="AB97" s="2640"/>
      <c r="AC97" s="2640"/>
      <c r="AD97" s="2639"/>
      <c r="AE97" s="2641"/>
      <c r="AF97" s="2642"/>
      <c r="AG97" s="2641"/>
      <c r="AH97" s="2654"/>
      <c r="AI97" s="2642"/>
    </row>
    <row r="98" spans="1:35" x14ac:dyDescent="0.35">
      <c r="A98" s="2573" t="s">
        <v>1670</v>
      </c>
      <c r="B98" s="2653"/>
      <c r="C98" s="2655"/>
      <c r="D98" s="2656"/>
      <c r="E98" s="2656"/>
      <c r="F98" s="2657"/>
      <c r="G98" s="2655"/>
      <c r="H98" s="2656"/>
      <c r="I98" s="2656"/>
      <c r="J98" s="2657"/>
      <c r="K98" s="2655"/>
      <c r="L98" s="2656"/>
      <c r="M98" s="2656"/>
      <c r="N98" s="2657"/>
      <c r="O98" s="2658"/>
      <c r="P98" s="2659"/>
      <c r="Q98" s="2632"/>
      <c r="R98" s="2633"/>
      <c r="S98" s="2650"/>
      <c r="T98" s="2651"/>
      <c r="U98" s="2652"/>
      <c r="V98" s="2653"/>
      <c r="W98" s="2638"/>
      <c r="X98" s="2632"/>
      <c r="Y98" s="2633"/>
      <c r="Z98" s="2639"/>
      <c r="AA98" s="2639"/>
      <c r="AB98" s="2640"/>
      <c r="AC98" s="2640"/>
      <c r="AD98" s="2639"/>
      <c r="AE98" s="2641"/>
      <c r="AF98" s="2642"/>
      <c r="AG98" s="2641"/>
      <c r="AH98" s="2654"/>
      <c r="AI98" s="2642"/>
    </row>
    <row r="99" spans="1:35" x14ac:dyDescent="0.35">
      <c r="A99" s="2573" t="s">
        <v>1671</v>
      </c>
      <c r="B99" s="2653"/>
      <c r="C99" s="2655"/>
      <c r="D99" s="2656"/>
      <c r="E99" s="2656"/>
      <c r="F99" s="2657"/>
      <c r="G99" s="2655"/>
      <c r="H99" s="2656"/>
      <c r="I99" s="2656"/>
      <c r="J99" s="2657"/>
      <c r="K99" s="2655"/>
      <c r="L99" s="2656"/>
      <c r="M99" s="2656"/>
      <c r="N99" s="2657"/>
      <c r="O99" s="2658"/>
      <c r="P99" s="2659"/>
      <c r="Q99" s="2632"/>
      <c r="R99" s="2633"/>
      <c r="S99" s="2650"/>
      <c r="T99" s="2651"/>
      <c r="U99" s="2652"/>
      <c r="V99" s="2653"/>
      <c r="W99" s="2638"/>
      <c r="X99" s="2632"/>
      <c r="Y99" s="2633"/>
      <c r="Z99" s="2639"/>
      <c r="AA99" s="2639"/>
      <c r="AB99" s="2640"/>
      <c r="AC99" s="2640"/>
      <c r="AD99" s="2639"/>
      <c r="AE99" s="2641"/>
      <c r="AF99" s="2642"/>
      <c r="AG99" s="2641"/>
      <c r="AH99" s="2654"/>
      <c r="AI99" s="2642"/>
    </row>
    <row r="100" spans="1:35" x14ac:dyDescent="0.35">
      <c r="A100" s="2573" t="s">
        <v>1672</v>
      </c>
      <c r="B100" s="2653"/>
      <c r="C100" s="2655"/>
      <c r="D100" s="2656"/>
      <c r="E100" s="2656"/>
      <c r="F100" s="2657"/>
      <c r="G100" s="2655"/>
      <c r="H100" s="2656"/>
      <c r="I100" s="2656"/>
      <c r="J100" s="2657"/>
      <c r="K100" s="2655"/>
      <c r="L100" s="2656"/>
      <c r="M100" s="2656"/>
      <c r="N100" s="2657"/>
      <c r="O100" s="2658"/>
      <c r="P100" s="2659"/>
      <c r="Q100" s="2632"/>
      <c r="R100" s="2633"/>
      <c r="S100" s="2650"/>
      <c r="T100" s="2651"/>
      <c r="U100" s="2652"/>
      <c r="V100" s="2653"/>
      <c r="W100" s="2638"/>
      <c r="X100" s="2632"/>
      <c r="Y100" s="2633"/>
      <c r="Z100" s="2639"/>
      <c r="AA100" s="2639"/>
      <c r="AB100" s="2640"/>
      <c r="AC100" s="2640"/>
      <c r="AD100" s="2639"/>
      <c r="AE100" s="2641"/>
      <c r="AF100" s="2642"/>
      <c r="AG100" s="2641"/>
      <c r="AH100" s="2654"/>
      <c r="AI100" s="2642"/>
    </row>
    <row r="101" spans="1:35" x14ac:dyDescent="0.35">
      <c r="A101" s="2573" t="s">
        <v>1673</v>
      </c>
      <c r="B101" s="2653"/>
      <c r="C101" s="2655"/>
      <c r="D101" s="2656"/>
      <c r="E101" s="2656"/>
      <c r="F101" s="2657"/>
      <c r="G101" s="2655"/>
      <c r="H101" s="2656"/>
      <c r="I101" s="2656"/>
      <c r="J101" s="2657"/>
      <c r="K101" s="2655"/>
      <c r="L101" s="2656"/>
      <c r="M101" s="2656"/>
      <c r="N101" s="2657"/>
      <c r="O101" s="2658"/>
      <c r="P101" s="2659"/>
      <c r="Q101" s="2632"/>
      <c r="R101" s="2633"/>
      <c r="S101" s="2650"/>
      <c r="T101" s="2651"/>
      <c r="U101" s="2652"/>
      <c r="V101" s="2653"/>
      <c r="W101" s="2638"/>
      <c r="X101" s="2632"/>
      <c r="Y101" s="2633"/>
      <c r="Z101" s="2639"/>
      <c r="AA101" s="2639"/>
      <c r="AB101" s="2640"/>
      <c r="AC101" s="2640"/>
      <c r="AD101" s="2639"/>
      <c r="AE101" s="2641"/>
      <c r="AF101" s="2642"/>
      <c r="AG101" s="2641"/>
      <c r="AH101" s="2654"/>
      <c r="AI101" s="2642"/>
    </row>
    <row r="102" spans="1:35" x14ac:dyDescent="0.35">
      <c r="A102" s="2573" t="s">
        <v>1674</v>
      </c>
      <c r="B102" s="2653"/>
      <c r="C102" s="2655"/>
      <c r="D102" s="2656"/>
      <c r="E102" s="2656"/>
      <c r="F102" s="2657"/>
      <c r="G102" s="2655"/>
      <c r="H102" s="2656"/>
      <c r="I102" s="2656"/>
      <c r="J102" s="2657"/>
      <c r="K102" s="2655"/>
      <c r="L102" s="2656"/>
      <c r="M102" s="2656"/>
      <c r="N102" s="2657"/>
      <c r="O102" s="2658"/>
      <c r="P102" s="2659"/>
      <c r="Q102" s="2632"/>
      <c r="R102" s="2633"/>
      <c r="S102" s="2650"/>
      <c r="T102" s="2651"/>
      <c r="U102" s="2652"/>
      <c r="V102" s="2653"/>
      <c r="W102" s="2638"/>
      <c r="X102" s="2632"/>
      <c r="Y102" s="2633"/>
      <c r="Z102" s="2639"/>
      <c r="AA102" s="2639"/>
      <c r="AB102" s="2640"/>
      <c r="AC102" s="2640"/>
      <c r="AD102" s="2639"/>
      <c r="AE102" s="2641"/>
      <c r="AF102" s="2642"/>
      <c r="AG102" s="2641"/>
      <c r="AH102" s="2654"/>
      <c r="AI102" s="2642"/>
    </row>
    <row r="103" spans="1:35" x14ac:dyDescent="0.35">
      <c r="A103" s="2573" t="s">
        <v>1675</v>
      </c>
      <c r="B103" s="2653"/>
      <c r="C103" s="2655"/>
      <c r="D103" s="2656"/>
      <c r="E103" s="2656"/>
      <c r="F103" s="2657"/>
      <c r="G103" s="2655"/>
      <c r="H103" s="2656"/>
      <c r="I103" s="2656"/>
      <c r="J103" s="2657"/>
      <c r="K103" s="2655"/>
      <c r="L103" s="2656"/>
      <c r="M103" s="2656"/>
      <c r="N103" s="2657"/>
      <c r="O103" s="2658"/>
      <c r="P103" s="2659"/>
      <c r="Q103" s="2632"/>
      <c r="R103" s="2633"/>
      <c r="S103" s="2650"/>
      <c r="T103" s="2651"/>
      <c r="U103" s="2652"/>
      <c r="V103" s="2653"/>
      <c r="W103" s="2638"/>
      <c r="X103" s="2632"/>
      <c r="Y103" s="2633"/>
      <c r="Z103" s="2639"/>
      <c r="AA103" s="2639"/>
      <c r="AB103" s="2640"/>
      <c r="AC103" s="2640"/>
      <c r="AD103" s="2639"/>
      <c r="AE103" s="2641"/>
      <c r="AF103" s="2642"/>
      <c r="AG103" s="2641"/>
      <c r="AH103" s="2654"/>
      <c r="AI103" s="2642"/>
    </row>
    <row r="104" spans="1:35" x14ac:dyDescent="0.35">
      <c r="A104" s="2573" t="s">
        <v>1676</v>
      </c>
      <c r="B104" s="2660"/>
      <c r="C104" s="2661"/>
      <c r="D104" s="2662"/>
      <c r="E104" s="2662"/>
      <c r="F104" s="2629"/>
      <c r="G104" s="2661"/>
      <c r="H104" s="2662"/>
      <c r="I104" s="2662"/>
      <c r="J104" s="2629"/>
      <c r="K104" s="2661"/>
      <c r="L104" s="2662"/>
      <c r="M104" s="2662"/>
      <c r="N104" s="2629"/>
      <c r="O104" s="2630"/>
      <c r="P104" s="2631"/>
      <c r="Q104" s="2632"/>
      <c r="R104" s="2633"/>
      <c r="S104" s="2650"/>
      <c r="T104" s="2651"/>
      <c r="U104" s="2652"/>
      <c r="V104" s="2653"/>
      <c r="W104" s="2638"/>
      <c r="X104" s="2632"/>
      <c r="Y104" s="2633"/>
      <c r="Z104" s="2639"/>
      <c r="AA104" s="2639"/>
      <c r="AB104" s="2640"/>
      <c r="AC104" s="2640"/>
      <c r="AD104" s="2639"/>
      <c r="AE104" s="2641"/>
      <c r="AF104" s="2642"/>
      <c r="AG104" s="2641"/>
      <c r="AH104" s="2654"/>
      <c r="AI104" s="2642"/>
    </row>
    <row r="105" spans="1:35" x14ac:dyDescent="0.35">
      <c r="A105" s="2573" t="s">
        <v>1677</v>
      </c>
      <c r="B105" s="2653"/>
      <c r="C105" s="2655"/>
      <c r="D105" s="2656"/>
      <c r="E105" s="2656"/>
      <c r="F105" s="2657"/>
      <c r="G105" s="2655"/>
      <c r="H105" s="2656"/>
      <c r="I105" s="2656"/>
      <c r="J105" s="2657"/>
      <c r="K105" s="2655"/>
      <c r="L105" s="2656"/>
      <c r="M105" s="2656"/>
      <c r="N105" s="2657"/>
      <c r="O105" s="2658"/>
      <c r="P105" s="2659"/>
      <c r="Q105" s="2632"/>
      <c r="R105" s="2633"/>
      <c r="S105" s="2650"/>
      <c r="T105" s="2651"/>
      <c r="U105" s="2652"/>
      <c r="V105" s="2653"/>
      <c r="W105" s="2638"/>
      <c r="X105" s="2632"/>
      <c r="Y105" s="2633"/>
      <c r="Z105" s="2639"/>
      <c r="AA105" s="2639"/>
      <c r="AB105" s="2640"/>
      <c r="AC105" s="2640"/>
      <c r="AD105" s="2639"/>
      <c r="AE105" s="2641"/>
      <c r="AF105" s="2642"/>
      <c r="AG105" s="2641"/>
      <c r="AH105" s="2654"/>
      <c r="AI105" s="2642"/>
    </row>
    <row r="106" spans="1:35" x14ac:dyDescent="0.35">
      <c r="A106" s="2573" t="s">
        <v>1678</v>
      </c>
      <c r="B106" s="2653"/>
      <c r="C106" s="2655"/>
      <c r="D106" s="2656"/>
      <c r="E106" s="2656"/>
      <c r="F106" s="2657"/>
      <c r="G106" s="2655"/>
      <c r="H106" s="2656"/>
      <c r="I106" s="2656"/>
      <c r="J106" s="2657"/>
      <c r="K106" s="2655"/>
      <c r="L106" s="2656"/>
      <c r="M106" s="2656"/>
      <c r="N106" s="2657"/>
      <c r="O106" s="2658"/>
      <c r="P106" s="2659"/>
      <c r="Q106" s="2632"/>
      <c r="R106" s="2633"/>
      <c r="S106" s="2650"/>
      <c r="T106" s="2651"/>
      <c r="U106" s="2652"/>
      <c r="V106" s="2653"/>
      <c r="W106" s="2638"/>
      <c r="X106" s="2632"/>
      <c r="Y106" s="2633"/>
      <c r="Z106" s="2639"/>
      <c r="AA106" s="2639"/>
      <c r="AB106" s="2640"/>
      <c r="AC106" s="2640"/>
      <c r="AD106" s="2639"/>
      <c r="AE106" s="2641"/>
      <c r="AF106" s="2642"/>
      <c r="AG106" s="2641"/>
      <c r="AH106" s="2654"/>
      <c r="AI106" s="2642"/>
    </row>
    <row r="107" spans="1:35" x14ac:dyDescent="0.35">
      <c r="A107" s="2573" t="s">
        <v>1679</v>
      </c>
      <c r="B107" s="2653"/>
      <c r="C107" s="2655"/>
      <c r="D107" s="2656"/>
      <c r="E107" s="2656"/>
      <c r="F107" s="2657"/>
      <c r="G107" s="2655"/>
      <c r="H107" s="2656"/>
      <c r="I107" s="2656"/>
      <c r="J107" s="2657"/>
      <c r="K107" s="2655"/>
      <c r="L107" s="2656"/>
      <c r="M107" s="2656"/>
      <c r="N107" s="2657"/>
      <c r="O107" s="2658"/>
      <c r="P107" s="2659"/>
      <c r="Q107" s="2632"/>
      <c r="R107" s="2633"/>
      <c r="S107" s="2650"/>
      <c r="T107" s="2651"/>
      <c r="U107" s="2652"/>
      <c r="V107" s="2653"/>
      <c r="W107" s="2638"/>
      <c r="X107" s="2632"/>
      <c r="Y107" s="2633"/>
      <c r="Z107" s="2639"/>
      <c r="AA107" s="2639"/>
      <c r="AB107" s="2640"/>
      <c r="AC107" s="2640"/>
      <c r="AD107" s="2639"/>
      <c r="AE107" s="2641"/>
      <c r="AF107" s="2642"/>
      <c r="AG107" s="2641"/>
      <c r="AH107" s="2654"/>
      <c r="AI107" s="2642"/>
    </row>
    <row r="108" spans="1:35" x14ac:dyDescent="0.35">
      <c r="A108" s="2573" t="s">
        <v>1680</v>
      </c>
      <c r="B108" s="2663"/>
      <c r="C108" s="2664"/>
      <c r="D108" s="2665"/>
      <c r="E108" s="2665"/>
      <c r="F108" s="2666"/>
      <c r="G108" s="2664"/>
      <c r="H108" s="2665"/>
      <c r="I108" s="2665"/>
      <c r="J108" s="2666"/>
      <c r="K108" s="2664"/>
      <c r="L108" s="2665"/>
      <c r="M108" s="2665"/>
      <c r="N108" s="2666"/>
      <c r="O108" s="2667"/>
      <c r="P108" s="2668"/>
      <c r="Q108" s="2632"/>
      <c r="R108" s="2633"/>
      <c r="S108" s="2650"/>
      <c r="T108" s="2651"/>
      <c r="U108" s="2652"/>
      <c r="V108" s="2653"/>
      <c r="W108" s="2638"/>
      <c r="X108" s="2632"/>
      <c r="Y108" s="2633"/>
      <c r="Z108" s="2639"/>
      <c r="AA108" s="2639"/>
      <c r="AB108" s="2640"/>
      <c r="AC108" s="2640"/>
      <c r="AD108" s="2639"/>
      <c r="AE108" s="2641"/>
      <c r="AF108" s="2642"/>
      <c r="AG108" s="2641"/>
      <c r="AH108" s="2654"/>
      <c r="AI108" s="2642"/>
    </row>
    <row r="109" spans="1:35" x14ac:dyDescent="0.35">
      <c r="A109" s="2573" t="s">
        <v>1681</v>
      </c>
      <c r="B109" s="2660"/>
      <c r="C109" s="2661"/>
      <c r="D109" s="2662"/>
      <c r="E109" s="2662"/>
      <c r="F109" s="2629"/>
      <c r="G109" s="2661"/>
      <c r="H109" s="2662"/>
      <c r="I109" s="2662"/>
      <c r="J109" s="2629"/>
      <c r="K109" s="2661"/>
      <c r="L109" s="2662"/>
      <c r="M109" s="2662"/>
      <c r="N109" s="2629"/>
      <c r="O109" s="2630"/>
      <c r="P109" s="2631"/>
      <c r="Q109" s="2632"/>
      <c r="R109" s="2633"/>
      <c r="S109" s="2650"/>
      <c r="T109" s="2651"/>
      <c r="U109" s="2652"/>
      <c r="V109" s="2653"/>
      <c r="W109" s="2638"/>
      <c r="X109" s="2632"/>
      <c r="Y109" s="2633"/>
      <c r="Z109" s="2639"/>
      <c r="AA109" s="2639"/>
      <c r="AB109" s="2640"/>
      <c r="AC109" s="2640"/>
      <c r="AD109" s="2639"/>
      <c r="AE109" s="2641"/>
      <c r="AF109" s="2642"/>
      <c r="AG109" s="2641"/>
      <c r="AH109" s="2654"/>
      <c r="AI109" s="2642"/>
    </row>
    <row r="110" spans="1:35" x14ac:dyDescent="0.35">
      <c r="A110" s="2571" t="s">
        <v>1682</v>
      </c>
      <c r="B110" s="2653"/>
      <c r="C110" s="2655"/>
      <c r="D110" s="2656"/>
      <c r="E110" s="2656"/>
      <c r="F110" s="2657"/>
      <c r="G110" s="2655"/>
      <c r="H110" s="2656"/>
      <c r="I110" s="2656"/>
      <c r="J110" s="2657"/>
      <c r="K110" s="2655"/>
      <c r="L110" s="2656"/>
      <c r="M110" s="2656"/>
      <c r="N110" s="2657"/>
      <c r="O110" s="2658"/>
      <c r="P110" s="2659"/>
      <c r="Q110" s="2632"/>
      <c r="R110" s="2633"/>
      <c r="S110" s="2650"/>
      <c r="T110" s="2651"/>
      <c r="U110" s="2652"/>
      <c r="V110" s="2653"/>
      <c r="W110" s="2638"/>
      <c r="X110" s="2632"/>
      <c r="Y110" s="2633"/>
      <c r="Z110" s="2639"/>
      <c r="AA110" s="2639"/>
      <c r="AB110" s="2640"/>
      <c r="AC110" s="2640"/>
      <c r="AD110" s="2639"/>
      <c r="AE110" s="2641"/>
      <c r="AF110" s="2642"/>
      <c r="AG110" s="2641"/>
      <c r="AH110" s="2654"/>
      <c r="AI110" s="2642"/>
    </row>
    <row r="111" spans="1:35" x14ac:dyDescent="0.35">
      <c r="A111" s="2669" t="s">
        <v>1683</v>
      </c>
      <c r="B111" s="2660"/>
      <c r="C111" s="2661"/>
      <c r="D111" s="2662"/>
      <c r="E111" s="2662"/>
      <c r="F111" s="2629"/>
      <c r="G111" s="2661"/>
      <c r="H111" s="2662"/>
      <c r="I111" s="2662"/>
      <c r="J111" s="2629"/>
      <c r="K111" s="2661"/>
      <c r="L111" s="2662"/>
      <c r="M111" s="2662"/>
      <c r="N111" s="2629"/>
      <c r="O111" s="2630"/>
      <c r="P111" s="2631"/>
      <c r="Q111" s="2632"/>
      <c r="R111" s="2633"/>
      <c r="S111" s="2650"/>
      <c r="T111" s="2651"/>
      <c r="U111" s="2652"/>
      <c r="V111" s="2653"/>
      <c r="W111" s="2638"/>
      <c r="X111" s="2632"/>
      <c r="Y111" s="2633"/>
      <c r="Z111" s="2639"/>
      <c r="AA111" s="2639"/>
      <c r="AB111" s="2640"/>
      <c r="AC111" s="2640"/>
      <c r="AD111" s="2639"/>
      <c r="AE111" s="2641"/>
      <c r="AF111" s="2642"/>
      <c r="AG111" s="2641"/>
      <c r="AH111" s="2654"/>
      <c r="AI111" s="2642"/>
    </row>
    <row r="112" spans="1:35" x14ac:dyDescent="0.35">
      <c r="A112" s="2573" t="s">
        <v>1684</v>
      </c>
      <c r="B112" s="2653"/>
      <c r="C112" s="2655"/>
      <c r="D112" s="2656"/>
      <c r="E112" s="2656"/>
      <c r="F112" s="2657"/>
      <c r="G112" s="2655"/>
      <c r="H112" s="2656"/>
      <c r="I112" s="2656"/>
      <c r="J112" s="2657"/>
      <c r="K112" s="2655"/>
      <c r="L112" s="2656"/>
      <c r="M112" s="2656"/>
      <c r="N112" s="2657"/>
      <c r="O112" s="2658"/>
      <c r="P112" s="2659"/>
      <c r="Q112" s="2632"/>
      <c r="R112" s="2633"/>
      <c r="S112" s="2650"/>
      <c r="T112" s="2651"/>
      <c r="U112" s="2652"/>
      <c r="V112" s="2653"/>
      <c r="W112" s="2638"/>
      <c r="X112" s="2632"/>
      <c r="Y112" s="2633"/>
      <c r="Z112" s="2639"/>
      <c r="AA112" s="2639"/>
      <c r="AB112" s="2640"/>
      <c r="AC112" s="2640"/>
      <c r="AD112" s="2639"/>
      <c r="AE112" s="2641"/>
      <c r="AF112" s="2642"/>
      <c r="AG112" s="2641"/>
      <c r="AH112" s="2654"/>
      <c r="AI112" s="2642"/>
    </row>
    <row r="113" spans="1:35" x14ac:dyDescent="0.35">
      <c r="A113" s="2573" t="s">
        <v>1685</v>
      </c>
      <c r="B113" s="2653"/>
      <c r="C113" s="2655"/>
      <c r="D113" s="2656"/>
      <c r="E113" s="2656"/>
      <c r="F113" s="2657"/>
      <c r="G113" s="2655"/>
      <c r="H113" s="2656"/>
      <c r="I113" s="2656"/>
      <c r="J113" s="2657"/>
      <c r="K113" s="2655"/>
      <c r="L113" s="2656"/>
      <c r="M113" s="2656"/>
      <c r="N113" s="2657"/>
      <c r="O113" s="2658"/>
      <c r="P113" s="2659"/>
      <c r="Q113" s="2632"/>
      <c r="R113" s="2633"/>
      <c r="S113" s="2650"/>
      <c r="T113" s="2651"/>
      <c r="U113" s="2652"/>
      <c r="V113" s="2653"/>
      <c r="W113" s="2638"/>
      <c r="X113" s="2632"/>
      <c r="Y113" s="2633"/>
      <c r="Z113" s="2639"/>
      <c r="AA113" s="2639"/>
      <c r="AB113" s="2640"/>
      <c r="AC113" s="2640"/>
      <c r="AD113" s="2639"/>
      <c r="AE113" s="2641"/>
      <c r="AF113" s="2642"/>
      <c r="AG113" s="2641"/>
      <c r="AH113" s="2654"/>
      <c r="AI113" s="2642"/>
    </row>
    <row r="114" spans="1:35" x14ac:dyDescent="0.35">
      <c r="A114" s="2573" t="s">
        <v>1686</v>
      </c>
      <c r="B114" s="2660"/>
      <c r="C114" s="2661"/>
      <c r="D114" s="2662"/>
      <c r="E114" s="2662"/>
      <c r="F114" s="2629"/>
      <c r="G114" s="2661"/>
      <c r="H114" s="2662"/>
      <c r="I114" s="2662"/>
      <c r="J114" s="2629"/>
      <c r="K114" s="2661"/>
      <c r="L114" s="2662"/>
      <c r="M114" s="2662"/>
      <c r="N114" s="2629"/>
      <c r="O114" s="2630"/>
      <c r="P114" s="2631"/>
      <c r="Q114" s="2632"/>
      <c r="R114" s="2633"/>
      <c r="S114" s="2650"/>
      <c r="T114" s="2651"/>
      <c r="U114" s="2652"/>
      <c r="V114" s="2653"/>
      <c r="W114" s="2638"/>
      <c r="X114" s="2632"/>
      <c r="Y114" s="2633"/>
      <c r="Z114" s="2639"/>
      <c r="AA114" s="2639"/>
      <c r="AB114" s="2640"/>
      <c r="AC114" s="2640"/>
      <c r="AD114" s="2639"/>
      <c r="AE114" s="2641"/>
      <c r="AF114" s="2642"/>
      <c r="AG114" s="2641"/>
      <c r="AH114" s="2654"/>
      <c r="AI114" s="2642"/>
    </row>
    <row r="115" spans="1:35" x14ac:dyDescent="0.35">
      <c r="A115" s="2573" t="s">
        <v>1687</v>
      </c>
      <c r="B115" s="2653"/>
      <c r="C115" s="2655"/>
      <c r="D115" s="2656"/>
      <c r="E115" s="2656"/>
      <c r="F115" s="2657"/>
      <c r="G115" s="2655"/>
      <c r="H115" s="2656"/>
      <c r="I115" s="2656"/>
      <c r="J115" s="2657"/>
      <c r="K115" s="2655"/>
      <c r="L115" s="2656"/>
      <c r="M115" s="2656"/>
      <c r="N115" s="2657"/>
      <c r="O115" s="2658"/>
      <c r="P115" s="2659"/>
      <c r="Q115" s="2632"/>
      <c r="R115" s="2633"/>
      <c r="S115" s="2650"/>
      <c r="T115" s="2651"/>
      <c r="U115" s="2652"/>
      <c r="V115" s="2653"/>
      <c r="W115" s="2638"/>
      <c r="X115" s="2632"/>
      <c r="Y115" s="2633"/>
      <c r="Z115" s="2639"/>
      <c r="AA115" s="2639"/>
      <c r="AB115" s="2640"/>
      <c r="AC115" s="2640"/>
      <c r="AD115" s="2639"/>
      <c r="AE115" s="2641"/>
      <c r="AF115" s="2642"/>
      <c r="AG115" s="2641"/>
      <c r="AH115" s="2654"/>
      <c r="AI115" s="2642"/>
    </row>
    <row r="116" spans="1:35" x14ac:dyDescent="0.35">
      <c r="A116" s="2573" t="s">
        <v>1688</v>
      </c>
      <c r="B116" s="2644"/>
      <c r="C116" s="2645"/>
      <c r="D116" s="2646"/>
      <c r="E116" s="2646"/>
      <c r="F116" s="2647"/>
      <c r="G116" s="2645"/>
      <c r="H116" s="2646"/>
      <c r="I116" s="2646"/>
      <c r="J116" s="2647"/>
      <c r="K116" s="2645"/>
      <c r="L116" s="2646"/>
      <c r="M116" s="2646"/>
      <c r="N116" s="2647"/>
      <c r="O116" s="2648"/>
      <c r="P116" s="2649"/>
      <c r="Q116" s="2632"/>
      <c r="R116" s="2633"/>
      <c r="S116" s="2650"/>
      <c r="T116" s="2651"/>
      <c r="U116" s="2652"/>
      <c r="V116" s="2653"/>
      <c r="W116" s="2638"/>
      <c r="X116" s="2632"/>
      <c r="Y116" s="2633"/>
      <c r="Z116" s="2639"/>
      <c r="AA116" s="2651"/>
      <c r="AB116" s="2640"/>
      <c r="AC116" s="2640"/>
      <c r="AD116" s="2639"/>
      <c r="AE116" s="2641"/>
      <c r="AF116" s="2642"/>
      <c r="AG116" s="2641"/>
      <c r="AH116" s="2654"/>
      <c r="AI116" s="2642"/>
    </row>
    <row r="117" spans="1:35" x14ac:dyDescent="0.35">
      <c r="A117" s="2573" t="s">
        <v>1689</v>
      </c>
      <c r="B117" s="2644"/>
      <c r="C117" s="2645"/>
      <c r="D117" s="2646"/>
      <c r="E117" s="2646"/>
      <c r="F117" s="2647"/>
      <c r="G117" s="2645"/>
      <c r="H117" s="2646"/>
      <c r="I117" s="2646"/>
      <c r="J117" s="2647"/>
      <c r="K117" s="2645"/>
      <c r="L117" s="2646"/>
      <c r="M117" s="2646"/>
      <c r="N117" s="2647"/>
      <c r="O117" s="2648"/>
      <c r="P117" s="2649"/>
      <c r="Q117" s="2632"/>
      <c r="R117" s="2633"/>
      <c r="S117" s="2650"/>
      <c r="T117" s="2651"/>
      <c r="U117" s="2652"/>
      <c r="V117" s="2653"/>
      <c r="W117" s="2638"/>
      <c r="X117" s="2632"/>
      <c r="Y117" s="2633"/>
      <c r="Z117" s="2639"/>
      <c r="AA117" s="2651"/>
      <c r="AB117" s="2640"/>
      <c r="AC117" s="2640"/>
      <c r="AD117" s="2639"/>
      <c r="AE117" s="2641"/>
      <c r="AF117" s="2642"/>
      <c r="AG117" s="2641"/>
      <c r="AH117" s="2654"/>
      <c r="AI117" s="2642"/>
    </row>
    <row r="118" spans="1:35" x14ac:dyDescent="0.35">
      <c r="A118" s="2573" t="s">
        <v>1690</v>
      </c>
      <c r="B118" s="2644"/>
      <c r="C118" s="2645"/>
      <c r="D118" s="2646"/>
      <c r="E118" s="2646"/>
      <c r="F118" s="2647"/>
      <c r="G118" s="2645"/>
      <c r="H118" s="2646"/>
      <c r="I118" s="2646"/>
      <c r="J118" s="2647"/>
      <c r="K118" s="2645"/>
      <c r="L118" s="2646"/>
      <c r="M118" s="2646"/>
      <c r="N118" s="2647"/>
      <c r="O118" s="2648"/>
      <c r="P118" s="2649"/>
      <c r="Q118" s="2632"/>
      <c r="R118" s="2633"/>
      <c r="S118" s="2650"/>
      <c r="T118" s="2651"/>
      <c r="U118" s="2652"/>
      <c r="V118" s="2653"/>
      <c r="W118" s="2638"/>
      <c r="X118" s="2632"/>
      <c r="Y118" s="2633"/>
      <c r="Z118" s="2639"/>
      <c r="AA118" s="2651"/>
      <c r="AB118" s="2640"/>
      <c r="AC118" s="2640"/>
      <c r="AD118" s="2639"/>
      <c r="AE118" s="2641"/>
      <c r="AF118" s="2642"/>
      <c r="AG118" s="2641"/>
      <c r="AH118" s="2654"/>
      <c r="AI118" s="2642"/>
    </row>
    <row r="119" spans="1:35" x14ac:dyDescent="0.35">
      <c r="A119" s="2624" t="s">
        <v>1691</v>
      </c>
      <c r="B119" s="2644"/>
      <c r="C119" s="2645"/>
      <c r="D119" s="2646"/>
      <c r="E119" s="2646"/>
      <c r="F119" s="2647"/>
      <c r="G119" s="2645"/>
      <c r="H119" s="2646"/>
      <c r="I119" s="2646"/>
      <c r="J119" s="2647"/>
      <c r="K119" s="2645"/>
      <c r="L119" s="2646"/>
      <c r="M119" s="2646"/>
      <c r="N119" s="2647"/>
      <c r="O119" s="2648"/>
      <c r="P119" s="2649"/>
      <c r="Q119" s="2632"/>
      <c r="R119" s="2633"/>
      <c r="S119" s="2650"/>
      <c r="T119" s="2651"/>
      <c r="U119" s="2652"/>
      <c r="V119" s="2653"/>
      <c r="W119" s="2638"/>
      <c r="X119" s="2632"/>
      <c r="Y119" s="2633"/>
      <c r="Z119" s="2639"/>
      <c r="AA119" s="2651"/>
      <c r="AB119" s="2640"/>
      <c r="AC119" s="2640"/>
      <c r="AD119" s="2639"/>
      <c r="AE119" s="2641"/>
      <c r="AF119" s="2642"/>
      <c r="AG119" s="2641"/>
      <c r="AH119" s="2654"/>
      <c r="AI119" s="2642"/>
    </row>
    <row r="120" spans="1:35" x14ac:dyDescent="0.35">
      <c r="A120" s="2669" t="s">
        <v>1692</v>
      </c>
      <c r="B120" s="2644"/>
      <c r="C120" s="2645"/>
      <c r="D120" s="2646"/>
      <c r="E120" s="2646"/>
      <c r="F120" s="2647"/>
      <c r="G120" s="2645"/>
      <c r="H120" s="2646"/>
      <c r="I120" s="2646"/>
      <c r="J120" s="2647"/>
      <c r="K120" s="2645"/>
      <c r="L120" s="2646"/>
      <c r="M120" s="2646"/>
      <c r="N120" s="2647"/>
      <c r="O120" s="2648"/>
      <c r="P120" s="2649"/>
      <c r="Q120" s="2632"/>
      <c r="R120" s="2633"/>
      <c r="S120" s="2650"/>
      <c r="T120" s="2651"/>
      <c r="U120" s="2652"/>
      <c r="V120" s="2653"/>
      <c r="W120" s="2638"/>
      <c r="X120" s="2632"/>
      <c r="Y120" s="2633"/>
      <c r="Z120" s="2639"/>
      <c r="AA120" s="2651"/>
      <c r="AB120" s="2640"/>
      <c r="AC120" s="2640"/>
      <c r="AD120" s="2639"/>
      <c r="AE120" s="2641"/>
      <c r="AF120" s="2642"/>
      <c r="AG120" s="2641"/>
      <c r="AH120" s="2654"/>
      <c r="AI120" s="2642"/>
    </row>
    <row r="121" spans="1:35" x14ac:dyDescent="0.35">
      <c r="A121" s="2669" t="s">
        <v>1693</v>
      </c>
      <c r="B121" s="2644"/>
      <c r="C121" s="2645"/>
      <c r="D121" s="2646"/>
      <c r="E121" s="2646"/>
      <c r="F121" s="2647"/>
      <c r="G121" s="2645"/>
      <c r="H121" s="2646"/>
      <c r="I121" s="2646"/>
      <c r="J121" s="2647"/>
      <c r="K121" s="2645"/>
      <c r="L121" s="2646"/>
      <c r="M121" s="2646"/>
      <c r="N121" s="2647"/>
      <c r="O121" s="2648"/>
      <c r="P121" s="2649"/>
      <c r="Q121" s="2632"/>
      <c r="R121" s="2633"/>
      <c r="S121" s="2650"/>
      <c r="T121" s="2651"/>
      <c r="U121" s="2652"/>
      <c r="V121" s="2653"/>
      <c r="W121" s="2638"/>
      <c r="X121" s="2632"/>
      <c r="Y121" s="2633"/>
      <c r="Z121" s="2639"/>
      <c r="AA121" s="2651"/>
      <c r="AB121" s="2640"/>
      <c r="AC121" s="2640"/>
      <c r="AD121" s="2639"/>
      <c r="AE121" s="2641"/>
      <c r="AF121" s="2642"/>
      <c r="AG121" s="2641"/>
      <c r="AH121" s="2654"/>
      <c r="AI121" s="2642"/>
    </row>
    <row r="122" spans="1:35" x14ac:dyDescent="0.35">
      <c r="A122" s="2669" t="s">
        <v>1694</v>
      </c>
      <c r="B122" s="2644"/>
      <c r="C122" s="2645"/>
      <c r="D122" s="2646"/>
      <c r="E122" s="2646"/>
      <c r="F122" s="2647"/>
      <c r="G122" s="2645"/>
      <c r="H122" s="2646"/>
      <c r="I122" s="2646"/>
      <c r="J122" s="2647"/>
      <c r="K122" s="2645"/>
      <c r="L122" s="2646"/>
      <c r="M122" s="2646"/>
      <c r="N122" s="2647"/>
      <c r="O122" s="2648"/>
      <c r="P122" s="2649"/>
      <c r="Q122" s="2632"/>
      <c r="R122" s="2633"/>
      <c r="S122" s="2650"/>
      <c r="T122" s="2651"/>
      <c r="U122" s="2652"/>
      <c r="V122" s="2653"/>
      <c r="W122" s="2638"/>
      <c r="X122" s="2632"/>
      <c r="Y122" s="2633"/>
      <c r="Z122" s="2639"/>
      <c r="AA122" s="2651"/>
      <c r="AB122" s="2640"/>
      <c r="AC122" s="2640"/>
      <c r="AD122" s="2639"/>
      <c r="AE122" s="2641"/>
      <c r="AF122" s="2642"/>
      <c r="AG122" s="2641"/>
      <c r="AH122" s="2654"/>
      <c r="AI122" s="2642"/>
    </row>
    <row r="123" spans="1:35" x14ac:dyDescent="0.35">
      <c r="A123" s="2573" t="s">
        <v>1695</v>
      </c>
      <c r="B123" s="2644"/>
      <c r="C123" s="2645"/>
      <c r="D123" s="2646"/>
      <c r="E123" s="2646"/>
      <c r="F123" s="2647"/>
      <c r="G123" s="2645"/>
      <c r="H123" s="2646"/>
      <c r="I123" s="2646"/>
      <c r="J123" s="2647"/>
      <c r="K123" s="2645"/>
      <c r="L123" s="2646"/>
      <c r="M123" s="2646"/>
      <c r="N123" s="2647"/>
      <c r="O123" s="2648"/>
      <c r="P123" s="2649"/>
      <c r="Q123" s="2632"/>
      <c r="R123" s="2633"/>
      <c r="S123" s="2650"/>
      <c r="T123" s="2651"/>
      <c r="U123" s="2652"/>
      <c r="V123" s="2653"/>
      <c r="W123" s="2638"/>
      <c r="X123" s="2632"/>
      <c r="Y123" s="2633"/>
      <c r="Z123" s="2639"/>
      <c r="AA123" s="2651"/>
      <c r="AB123" s="2640"/>
      <c r="AC123" s="2640"/>
      <c r="AD123" s="2639"/>
      <c r="AE123" s="2641"/>
      <c r="AF123" s="2642"/>
      <c r="AG123" s="2641"/>
      <c r="AH123" s="2654"/>
      <c r="AI123" s="2642"/>
    </row>
    <row r="124" spans="1:35" x14ac:dyDescent="0.35">
      <c r="A124" s="2573" t="s">
        <v>1696</v>
      </c>
      <c r="B124" s="2653"/>
      <c r="C124" s="2655"/>
      <c r="D124" s="2656"/>
      <c r="E124" s="2656"/>
      <c r="F124" s="2657"/>
      <c r="G124" s="2655"/>
      <c r="H124" s="2656"/>
      <c r="I124" s="2656"/>
      <c r="J124" s="2657"/>
      <c r="K124" s="2655"/>
      <c r="L124" s="2656"/>
      <c r="M124" s="2656"/>
      <c r="N124" s="2657"/>
      <c r="O124" s="2658"/>
      <c r="P124" s="2659"/>
      <c r="Q124" s="2632"/>
      <c r="R124" s="2633"/>
      <c r="S124" s="2650"/>
      <c r="T124" s="2651"/>
      <c r="U124" s="2652"/>
      <c r="V124" s="2653"/>
      <c r="W124" s="2638"/>
      <c r="X124" s="2632"/>
      <c r="Y124" s="2633"/>
      <c r="Z124" s="2639"/>
      <c r="AA124" s="2651"/>
      <c r="AB124" s="2640"/>
      <c r="AC124" s="2640"/>
      <c r="AD124" s="2639"/>
      <c r="AE124" s="2641"/>
      <c r="AF124" s="2642"/>
      <c r="AG124" s="2641"/>
      <c r="AH124" s="2654"/>
      <c r="AI124" s="2642"/>
    </row>
    <row r="125" spans="1:35" x14ac:dyDescent="0.35">
      <c r="A125" s="2573" t="s">
        <v>1697</v>
      </c>
      <c r="B125" s="2653"/>
      <c r="C125" s="2655"/>
      <c r="D125" s="2656"/>
      <c r="E125" s="2656"/>
      <c r="F125" s="2657"/>
      <c r="G125" s="2655"/>
      <c r="H125" s="2656"/>
      <c r="I125" s="2656"/>
      <c r="J125" s="2657"/>
      <c r="K125" s="2655"/>
      <c r="L125" s="2656"/>
      <c r="M125" s="2656"/>
      <c r="N125" s="2657"/>
      <c r="O125" s="2658"/>
      <c r="P125" s="2659"/>
      <c r="Q125" s="2632"/>
      <c r="R125" s="2633"/>
      <c r="S125" s="2650"/>
      <c r="T125" s="2651"/>
      <c r="U125" s="2652"/>
      <c r="V125" s="2653"/>
      <c r="W125" s="2638"/>
      <c r="X125" s="2632"/>
      <c r="Y125" s="2633"/>
      <c r="Z125" s="2639"/>
      <c r="AA125" s="2651"/>
      <c r="AB125" s="2640"/>
      <c r="AC125" s="2640"/>
      <c r="AD125" s="2639"/>
      <c r="AE125" s="2641"/>
      <c r="AF125" s="2642"/>
      <c r="AG125" s="2641"/>
      <c r="AH125" s="2654"/>
      <c r="AI125" s="2642"/>
    </row>
    <row r="126" spans="1:35" x14ac:dyDescent="0.35">
      <c r="A126" s="2573" t="s">
        <v>1698</v>
      </c>
      <c r="B126" s="2660"/>
      <c r="C126" s="2661"/>
      <c r="D126" s="2662"/>
      <c r="E126" s="2662"/>
      <c r="F126" s="2629"/>
      <c r="G126" s="2661"/>
      <c r="H126" s="2662"/>
      <c r="I126" s="2662"/>
      <c r="J126" s="2629"/>
      <c r="K126" s="2661"/>
      <c r="L126" s="2662"/>
      <c r="M126" s="2662"/>
      <c r="N126" s="2629"/>
      <c r="O126" s="2630"/>
      <c r="P126" s="2631"/>
      <c r="Q126" s="2632"/>
      <c r="R126" s="2633"/>
      <c r="S126" s="2650"/>
      <c r="T126" s="2651"/>
      <c r="U126" s="2652"/>
      <c r="V126" s="2653"/>
      <c r="W126" s="2638"/>
      <c r="X126" s="2632"/>
      <c r="Y126" s="2633"/>
      <c r="Z126" s="2639"/>
      <c r="AA126" s="2651"/>
      <c r="AB126" s="2640"/>
      <c r="AC126" s="2640"/>
      <c r="AD126" s="2639"/>
      <c r="AE126" s="2641"/>
      <c r="AF126" s="2642"/>
      <c r="AG126" s="2641"/>
      <c r="AH126" s="2654"/>
      <c r="AI126" s="2642"/>
    </row>
    <row r="127" spans="1:35" x14ac:dyDescent="0.35">
      <c r="A127" s="2573" t="s">
        <v>1699</v>
      </c>
      <c r="B127" s="2644"/>
      <c r="C127" s="2645"/>
      <c r="D127" s="2646"/>
      <c r="E127" s="2646"/>
      <c r="F127" s="2647"/>
      <c r="G127" s="2645"/>
      <c r="H127" s="2646"/>
      <c r="I127" s="2646"/>
      <c r="J127" s="2647"/>
      <c r="K127" s="2645"/>
      <c r="L127" s="2646"/>
      <c r="M127" s="2646"/>
      <c r="N127" s="2647"/>
      <c r="O127" s="2648"/>
      <c r="P127" s="2649"/>
      <c r="Q127" s="2632"/>
      <c r="R127" s="2633"/>
      <c r="S127" s="2650"/>
      <c r="T127" s="2651"/>
      <c r="U127" s="2652"/>
      <c r="V127" s="2653"/>
      <c r="W127" s="2638"/>
      <c r="X127" s="2632"/>
      <c r="Y127" s="2633"/>
      <c r="Z127" s="2639"/>
      <c r="AA127" s="2651"/>
      <c r="AB127" s="2640"/>
      <c r="AC127" s="2640"/>
      <c r="AD127" s="2639"/>
      <c r="AE127" s="2641"/>
      <c r="AF127" s="2642"/>
      <c r="AG127" s="2641"/>
      <c r="AH127" s="2654"/>
      <c r="AI127" s="2642"/>
    </row>
    <row r="128" spans="1:35" x14ac:dyDescent="0.35">
      <c r="A128" s="2573" t="s">
        <v>1700</v>
      </c>
      <c r="B128" s="2644"/>
      <c r="C128" s="2645"/>
      <c r="D128" s="2646"/>
      <c r="E128" s="2646"/>
      <c r="F128" s="2647"/>
      <c r="G128" s="2645"/>
      <c r="H128" s="2646"/>
      <c r="I128" s="2646"/>
      <c r="J128" s="2647"/>
      <c r="K128" s="2645"/>
      <c r="L128" s="2646"/>
      <c r="M128" s="2646"/>
      <c r="N128" s="2647"/>
      <c r="O128" s="2648"/>
      <c r="P128" s="2649"/>
      <c r="Q128" s="2632"/>
      <c r="R128" s="2633"/>
      <c r="S128" s="2650"/>
      <c r="T128" s="2651"/>
      <c r="U128" s="2652"/>
      <c r="V128" s="2653"/>
      <c r="W128" s="2638"/>
      <c r="X128" s="2632"/>
      <c r="Y128" s="2633"/>
      <c r="Z128" s="2639"/>
      <c r="AA128" s="2651"/>
      <c r="AB128" s="2640"/>
      <c r="AC128" s="2640"/>
      <c r="AD128" s="2639"/>
      <c r="AE128" s="2641"/>
      <c r="AF128" s="2642"/>
      <c r="AG128" s="2641"/>
      <c r="AH128" s="2654"/>
      <c r="AI128" s="2642"/>
    </row>
    <row r="129" spans="1:49" x14ac:dyDescent="0.35">
      <c r="A129" s="2573" t="s">
        <v>1701</v>
      </c>
      <c r="B129" s="2644"/>
      <c r="C129" s="2645"/>
      <c r="D129" s="2646"/>
      <c r="E129" s="2646"/>
      <c r="F129" s="2647"/>
      <c r="G129" s="2645"/>
      <c r="H129" s="2646"/>
      <c r="I129" s="2646"/>
      <c r="J129" s="2647"/>
      <c r="K129" s="2645"/>
      <c r="L129" s="2646"/>
      <c r="M129" s="2646"/>
      <c r="N129" s="2647"/>
      <c r="O129" s="2648"/>
      <c r="P129" s="2649"/>
      <c r="Q129" s="2632"/>
      <c r="R129" s="2633"/>
      <c r="S129" s="2650"/>
      <c r="T129" s="2651"/>
      <c r="U129" s="2652"/>
      <c r="V129" s="2653"/>
      <c r="W129" s="2638"/>
      <c r="X129" s="2632"/>
      <c r="Y129" s="2633"/>
      <c r="Z129" s="2639"/>
      <c r="AA129" s="2651"/>
      <c r="AB129" s="2640"/>
      <c r="AC129" s="2640"/>
      <c r="AD129" s="2639"/>
      <c r="AE129" s="2641"/>
      <c r="AF129" s="2642"/>
      <c r="AG129" s="2641"/>
      <c r="AH129" s="2654"/>
      <c r="AI129" s="2642"/>
    </row>
    <row r="130" spans="1:49" x14ac:dyDescent="0.35">
      <c r="A130" s="2573" t="s">
        <v>1702</v>
      </c>
      <c r="B130" s="2653"/>
      <c r="C130" s="2655"/>
      <c r="D130" s="2656"/>
      <c r="E130" s="2656"/>
      <c r="F130" s="2657"/>
      <c r="G130" s="2655"/>
      <c r="H130" s="2656"/>
      <c r="I130" s="2656"/>
      <c r="J130" s="2657"/>
      <c r="K130" s="2655"/>
      <c r="L130" s="2656"/>
      <c r="M130" s="2656"/>
      <c r="N130" s="2657"/>
      <c r="O130" s="2658"/>
      <c r="P130" s="2659"/>
      <c r="Q130" s="2632"/>
      <c r="R130" s="2633"/>
      <c r="S130" s="2650"/>
      <c r="T130" s="2651"/>
      <c r="U130" s="2652"/>
      <c r="V130" s="2653"/>
      <c r="W130" s="2638"/>
      <c r="X130" s="2632"/>
      <c r="Y130" s="2633"/>
      <c r="Z130" s="2639"/>
      <c r="AA130" s="2651"/>
      <c r="AB130" s="2640"/>
      <c r="AC130" s="2640"/>
      <c r="AD130" s="2639"/>
      <c r="AE130" s="2641"/>
      <c r="AF130" s="2642"/>
      <c r="AG130" s="2641"/>
      <c r="AH130" s="2654"/>
      <c r="AI130" s="2642"/>
    </row>
    <row r="131" spans="1:49" x14ac:dyDescent="0.35">
      <c r="A131" s="2573" t="s">
        <v>1703</v>
      </c>
      <c r="B131" s="2653"/>
      <c r="C131" s="2655"/>
      <c r="D131" s="2656"/>
      <c r="E131" s="2656"/>
      <c r="F131" s="2657"/>
      <c r="G131" s="2655"/>
      <c r="H131" s="2656"/>
      <c r="I131" s="2656"/>
      <c r="J131" s="2657"/>
      <c r="K131" s="2655"/>
      <c r="L131" s="2656"/>
      <c r="M131" s="2656"/>
      <c r="N131" s="2657"/>
      <c r="O131" s="2658"/>
      <c r="P131" s="2659"/>
      <c r="Q131" s="2632"/>
      <c r="R131" s="2633"/>
      <c r="S131" s="2650"/>
      <c r="T131" s="2651"/>
      <c r="U131" s="2652"/>
      <c r="V131" s="2653"/>
      <c r="W131" s="2638"/>
      <c r="X131" s="2632"/>
      <c r="Y131" s="2633"/>
      <c r="Z131" s="2639"/>
      <c r="AA131" s="2651"/>
      <c r="AB131" s="2640"/>
      <c r="AC131" s="2640"/>
      <c r="AD131" s="2639"/>
      <c r="AE131" s="2641"/>
      <c r="AF131" s="2642"/>
      <c r="AG131" s="2641"/>
      <c r="AH131" s="2654"/>
      <c r="AI131" s="2642"/>
    </row>
    <row r="132" spans="1:49" x14ac:dyDescent="0.35">
      <c r="A132" s="2573" t="s">
        <v>1704</v>
      </c>
      <c r="B132" s="2653"/>
      <c r="C132" s="2655"/>
      <c r="D132" s="2656"/>
      <c r="E132" s="2656"/>
      <c r="F132" s="2657"/>
      <c r="G132" s="2655"/>
      <c r="H132" s="2656"/>
      <c r="I132" s="2656"/>
      <c r="J132" s="2657"/>
      <c r="K132" s="2655"/>
      <c r="L132" s="2656"/>
      <c r="M132" s="2656"/>
      <c r="N132" s="2657"/>
      <c r="O132" s="2658"/>
      <c r="P132" s="2659"/>
      <c r="Q132" s="2632"/>
      <c r="R132" s="2633"/>
      <c r="S132" s="2650"/>
      <c r="T132" s="2651"/>
      <c r="U132" s="2652"/>
      <c r="V132" s="2653"/>
      <c r="W132" s="2638"/>
      <c r="X132" s="2632"/>
      <c r="Y132" s="2633"/>
      <c r="Z132" s="2639"/>
      <c r="AA132" s="2651"/>
      <c r="AB132" s="2640"/>
      <c r="AC132" s="2640"/>
      <c r="AD132" s="2639"/>
      <c r="AE132" s="2641"/>
      <c r="AF132" s="2642"/>
      <c r="AG132" s="2641"/>
      <c r="AH132" s="2654"/>
      <c r="AI132" s="2642"/>
    </row>
    <row r="133" spans="1:49" x14ac:dyDescent="0.35">
      <c r="A133" s="2573" t="s">
        <v>1705</v>
      </c>
      <c r="B133" s="2653"/>
      <c r="C133" s="2655"/>
      <c r="D133" s="2656"/>
      <c r="E133" s="2656"/>
      <c r="F133" s="2657"/>
      <c r="G133" s="2655"/>
      <c r="H133" s="2656"/>
      <c r="I133" s="2656"/>
      <c r="J133" s="2657"/>
      <c r="K133" s="2655"/>
      <c r="L133" s="2656"/>
      <c r="M133" s="2656"/>
      <c r="N133" s="2657"/>
      <c r="O133" s="2658"/>
      <c r="P133" s="2659"/>
      <c r="Q133" s="2632"/>
      <c r="R133" s="2633"/>
      <c r="S133" s="2650"/>
      <c r="T133" s="2651"/>
      <c r="U133" s="2652"/>
      <c r="V133" s="2653"/>
      <c r="W133" s="2638"/>
      <c r="X133" s="2632"/>
      <c r="Y133" s="2633"/>
      <c r="Z133" s="2639"/>
      <c r="AA133" s="2651"/>
      <c r="AB133" s="2657"/>
      <c r="AC133" s="2657"/>
      <c r="AD133" s="2639"/>
      <c r="AE133" s="2641"/>
      <c r="AF133" s="2642"/>
      <c r="AG133" s="2641"/>
      <c r="AH133" s="2654"/>
      <c r="AI133" s="2642"/>
    </row>
    <row r="134" spans="1:49" x14ac:dyDescent="0.35">
      <c r="A134" s="2624" t="s">
        <v>1706</v>
      </c>
      <c r="B134" s="2663"/>
      <c r="C134" s="2664"/>
      <c r="D134" s="2665"/>
      <c r="E134" s="2665"/>
      <c r="F134" s="2666"/>
      <c r="G134" s="2664"/>
      <c r="H134" s="2665"/>
      <c r="I134" s="2665"/>
      <c r="J134" s="2666"/>
      <c r="K134" s="2664"/>
      <c r="L134" s="2665"/>
      <c r="M134" s="2665"/>
      <c r="N134" s="2666"/>
      <c r="O134" s="2667"/>
      <c r="P134" s="2668"/>
      <c r="Q134" s="2632"/>
      <c r="R134" s="2633"/>
      <c r="S134" s="2641"/>
      <c r="T134" s="2639"/>
      <c r="U134" s="2652"/>
      <c r="V134" s="2653"/>
      <c r="W134" s="2638"/>
      <c r="X134" s="2632"/>
      <c r="Y134" s="2633"/>
      <c r="Z134" s="2639"/>
      <c r="AA134" s="2642"/>
      <c r="AB134" s="2670"/>
      <c r="AC134" s="2670"/>
      <c r="AD134" s="2639"/>
      <c r="AE134" s="2641"/>
      <c r="AF134" s="2642"/>
      <c r="AG134" s="2641"/>
      <c r="AH134" s="2654"/>
      <c r="AI134" s="2642"/>
    </row>
    <row r="135" spans="1:49" x14ac:dyDescent="0.35">
      <c r="A135" s="2671" t="s">
        <v>1707</v>
      </c>
      <c r="B135" s="2672"/>
      <c r="C135" s="2673"/>
      <c r="D135" s="2674"/>
      <c r="E135" s="2674"/>
      <c r="F135" s="2675"/>
      <c r="G135" s="2673"/>
      <c r="H135" s="2674"/>
      <c r="I135" s="2674"/>
      <c r="J135" s="2675"/>
      <c r="K135" s="2673"/>
      <c r="L135" s="2674"/>
      <c r="M135" s="2674"/>
      <c r="N135" s="2675"/>
      <c r="O135" s="2676"/>
      <c r="P135" s="2677"/>
      <c r="Q135" s="2678"/>
      <c r="R135" s="2679"/>
      <c r="S135" s="2680"/>
      <c r="T135" s="2681"/>
      <c r="U135" s="2652"/>
      <c r="V135" s="2653"/>
      <c r="W135" s="2638"/>
      <c r="X135" s="2678"/>
      <c r="Y135" s="2679"/>
      <c r="Z135" s="2639"/>
      <c r="AA135" s="2682"/>
      <c r="AB135" s="2683"/>
      <c r="AC135" s="2683"/>
      <c r="AD135" s="2639"/>
      <c r="AE135" s="2641"/>
      <c r="AF135" s="2642"/>
      <c r="AG135" s="2641"/>
      <c r="AH135" s="2654"/>
      <c r="AI135" s="2642"/>
    </row>
    <row r="136" spans="1:49" x14ac:dyDescent="0.35">
      <c r="A136" s="2684" t="s">
        <v>36</v>
      </c>
      <c r="B136" s="2685"/>
      <c r="C136" s="2686"/>
      <c r="D136" s="2687">
        <f>SUM(D76:D135)</f>
        <v>0</v>
      </c>
      <c r="E136" s="2687">
        <f>SUM(E76:E135)</f>
        <v>0</v>
      </c>
      <c r="F136" s="2685"/>
      <c r="G136" s="2688"/>
      <c r="H136" s="2689"/>
      <c r="I136" s="2689"/>
      <c r="J136" s="2685"/>
      <c r="K136" s="2688"/>
      <c r="L136" s="2689"/>
      <c r="M136" s="2689"/>
      <c r="N136" s="2685"/>
      <c r="O136" s="2690"/>
      <c r="P136" s="2691"/>
      <c r="Q136" s="2688"/>
      <c r="R136" s="2692"/>
      <c r="S136" s="2693">
        <f t="shared" ref="S136:AI136" si="6">SUM(S76:S135)</f>
        <v>0</v>
      </c>
      <c r="T136" s="2694">
        <f t="shared" si="6"/>
        <v>0</v>
      </c>
      <c r="U136" s="2686">
        <f t="shared" si="6"/>
        <v>0</v>
      </c>
      <c r="V136" s="2695">
        <f t="shared" si="6"/>
        <v>0</v>
      </c>
      <c r="W136" s="2695">
        <f t="shared" si="6"/>
        <v>0</v>
      </c>
      <c r="X136" s="2696">
        <f t="shared" si="6"/>
        <v>0</v>
      </c>
      <c r="Y136" s="2697">
        <f t="shared" si="6"/>
        <v>0</v>
      </c>
      <c r="Z136" s="2695">
        <f t="shared" si="6"/>
        <v>0</v>
      </c>
      <c r="AA136" s="2695">
        <f t="shared" si="6"/>
        <v>0</v>
      </c>
      <c r="AB136" s="2692">
        <f t="shared" si="6"/>
        <v>0</v>
      </c>
      <c r="AC136" s="2692">
        <f t="shared" si="6"/>
        <v>0</v>
      </c>
      <c r="AD136" s="2698">
        <f t="shared" si="6"/>
        <v>0</v>
      </c>
      <c r="AE136" s="2686">
        <f t="shared" si="6"/>
        <v>0</v>
      </c>
      <c r="AF136" s="2699">
        <f t="shared" si="6"/>
        <v>0</v>
      </c>
      <c r="AG136" s="2686">
        <f t="shared" si="6"/>
        <v>0</v>
      </c>
      <c r="AH136" s="2687">
        <f t="shared" si="6"/>
        <v>0</v>
      </c>
      <c r="AI136" s="2695">
        <f t="shared" si="6"/>
        <v>0</v>
      </c>
    </row>
    <row r="137" spans="1:49" x14ac:dyDescent="0.35">
      <c r="A137" s="2700" t="s">
        <v>1735</v>
      </c>
      <c r="B137" s="2701"/>
      <c r="C137" s="204"/>
      <c r="D137" s="204"/>
      <c r="E137" s="204"/>
      <c r="F137" s="203"/>
      <c r="G137" s="203"/>
      <c r="H137" s="203"/>
      <c r="I137" s="203"/>
      <c r="J137" s="203"/>
      <c r="K137" s="203"/>
      <c r="L137" s="203"/>
      <c r="M137" s="203"/>
      <c r="N137" s="203"/>
      <c r="O137" s="203"/>
      <c r="P137" s="203"/>
      <c r="Q137" s="203"/>
      <c r="R137" s="203"/>
      <c r="S137" s="203"/>
      <c r="T137" s="203"/>
      <c r="U137" s="203"/>
      <c r="V137" s="203"/>
      <c r="W137" s="203"/>
      <c r="X137" s="203"/>
      <c r="Y137" s="203"/>
      <c r="Z137" s="203"/>
      <c r="AA137" s="203"/>
      <c r="AB137" s="203"/>
      <c r="AC137" s="203"/>
      <c r="AD137" s="203"/>
      <c r="AE137" s="204"/>
      <c r="AF137" s="204"/>
      <c r="AG137" s="204"/>
      <c r="AH137" s="204"/>
      <c r="AI137" s="204"/>
      <c r="AJ137" s="203"/>
      <c r="AK137" s="203"/>
      <c r="AL137" s="204"/>
      <c r="AM137" s="203"/>
      <c r="AN137" s="203"/>
      <c r="AO137" s="204"/>
      <c r="AP137" s="203"/>
      <c r="AQ137" s="203"/>
      <c r="AR137" s="204"/>
      <c r="AS137" s="204"/>
      <c r="AT137" s="203"/>
      <c r="AU137" s="203"/>
      <c r="AV137" s="203"/>
      <c r="AW137" s="203"/>
    </row>
    <row r="138" spans="1:49" ht="33" customHeight="1" x14ac:dyDescent="0.35">
      <c r="A138" s="2702" t="s">
        <v>1736</v>
      </c>
      <c r="B138" s="2703"/>
      <c r="C138" s="2551"/>
      <c r="D138" s="2552" t="s">
        <v>203</v>
      </c>
      <c r="E138" s="1782" t="s">
        <v>204</v>
      </c>
      <c r="F138" s="1782" t="s">
        <v>205</v>
      </c>
      <c r="G138" s="1782" t="s">
        <v>206</v>
      </c>
      <c r="H138" s="2553" t="s">
        <v>21</v>
      </c>
      <c r="I138" s="2553" t="s">
        <v>22</v>
      </c>
      <c r="J138" s="2553" t="s">
        <v>23</v>
      </c>
      <c r="K138" s="2553" t="s">
        <v>24</v>
      </c>
      <c r="L138" s="2553" t="s">
        <v>25</v>
      </c>
      <c r="M138" s="2553" t="s">
        <v>26</v>
      </c>
      <c r="N138" s="2553" t="s">
        <v>27</v>
      </c>
      <c r="O138" s="2553" t="s">
        <v>28</v>
      </c>
      <c r="P138" s="2553" t="s">
        <v>29</v>
      </c>
      <c r="Q138" s="2553" t="s">
        <v>30</v>
      </c>
      <c r="R138" s="2553" t="s">
        <v>31</v>
      </c>
      <c r="S138" s="1879" t="s">
        <v>1737</v>
      </c>
      <c r="T138" s="2704" t="s">
        <v>1738</v>
      </c>
      <c r="U138" s="2704" t="s">
        <v>1739</v>
      </c>
      <c r="V138" s="203"/>
      <c r="W138" s="203"/>
      <c r="X138" s="203"/>
      <c r="Y138" s="203"/>
      <c r="Z138" s="203"/>
      <c r="AA138" s="203"/>
      <c r="AB138" s="203"/>
      <c r="AC138" s="203"/>
      <c r="AD138" s="203"/>
      <c r="AE138" s="204"/>
      <c r="AF138" s="204"/>
      <c r="AG138" s="204"/>
      <c r="AH138" s="204"/>
      <c r="AI138" s="204"/>
      <c r="AJ138" s="203"/>
      <c r="AK138" s="203"/>
      <c r="AL138" s="204"/>
      <c r="AM138" s="203"/>
      <c r="AN138" s="203"/>
      <c r="AO138" s="204"/>
      <c r="AP138" s="203"/>
      <c r="AQ138" s="203"/>
      <c r="AR138" s="204"/>
      <c r="AS138" s="204"/>
      <c r="AT138" s="203"/>
      <c r="AU138" s="203"/>
      <c r="AV138" s="203"/>
      <c r="AW138" s="203"/>
    </row>
    <row r="139" spans="1:49" x14ac:dyDescent="0.35">
      <c r="A139" s="1337" t="s">
        <v>1740</v>
      </c>
      <c r="B139" s="1885"/>
      <c r="C139" s="1342"/>
      <c r="D139" s="110"/>
      <c r="E139" s="110"/>
      <c r="F139" s="110"/>
      <c r="G139" s="110"/>
      <c r="H139" s="110"/>
      <c r="I139" s="110"/>
      <c r="J139" s="110"/>
      <c r="K139" s="110"/>
      <c r="L139" s="110"/>
      <c r="M139" s="110"/>
      <c r="N139" s="110"/>
      <c r="O139" s="110"/>
      <c r="P139" s="110"/>
      <c r="Q139" s="110"/>
      <c r="R139" s="110"/>
      <c r="S139" s="29"/>
      <c r="T139" s="2705"/>
      <c r="U139" s="2705"/>
      <c r="V139" s="203"/>
      <c r="W139" s="203"/>
      <c r="X139" s="203"/>
      <c r="Y139" s="203"/>
      <c r="Z139" s="203"/>
      <c r="AA139" s="203"/>
      <c r="AB139" s="203"/>
      <c r="AC139" s="203"/>
      <c r="AD139" s="203"/>
      <c r="AE139" s="204"/>
      <c r="AF139" s="204"/>
      <c r="AG139" s="204"/>
      <c r="AH139" s="204"/>
      <c r="AI139" s="204"/>
      <c r="AJ139" s="203"/>
      <c r="AK139" s="203"/>
      <c r="AL139" s="204"/>
      <c r="AM139" s="203"/>
      <c r="AN139" s="203"/>
      <c r="AO139" s="204"/>
      <c r="AP139" s="203"/>
      <c r="AQ139" s="203"/>
      <c r="AR139" s="204"/>
      <c r="AS139" s="204"/>
      <c r="AT139" s="203"/>
      <c r="AU139" s="203"/>
      <c r="AV139" s="203"/>
      <c r="AW139" s="203"/>
    </row>
    <row r="140" spans="1:49" x14ac:dyDescent="0.35">
      <c r="A140" s="1155" t="s">
        <v>1741</v>
      </c>
      <c r="B140" s="439"/>
      <c r="C140" s="35"/>
      <c r="D140" s="118"/>
      <c r="E140" s="118"/>
      <c r="F140" s="118"/>
      <c r="G140" s="118"/>
      <c r="H140" s="118"/>
      <c r="I140" s="118"/>
      <c r="J140" s="118"/>
      <c r="K140" s="118"/>
      <c r="L140" s="118"/>
      <c r="M140" s="118"/>
      <c r="N140" s="118"/>
      <c r="O140" s="118"/>
      <c r="P140" s="118"/>
      <c r="Q140" s="118"/>
      <c r="R140" s="118"/>
      <c r="S140" s="37"/>
      <c r="T140" s="2706"/>
      <c r="U140" s="2706"/>
      <c r="V140" s="203"/>
      <c r="W140" s="203"/>
      <c r="X140" s="203"/>
      <c r="Y140" s="203"/>
      <c r="Z140" s="203"/>
      <c r="AA140" s="203"/>
      <c r="AB140" s="203"/>
      <c r="AC140" s="203"/>
      <c r="AD140" s="203"/>
      <c r="AE140" s="204"/>
      <c r="AF140" s="204"/>
      <c r="AG140" s="204"/>
      <c r="AH140" s="204"/>
      <c r="AI140" s="204"/>
      <c r="AJ140" s="203"/>
      <c r="AK140" s="203"/>
      <c r="AL140" s="204"/>
      <c r="AM140" s="203"/>
      <c r="AN140" s="203"/>
      <c r="AO140" s="204"/>
      <c r="AP140" s="203"/>
      <c r="AQ140" s="203"/>
      <c r="AR140" s="204"/>
      <c r="AS140" s="204"/>
      <c r="AT140" s="203"/>
      <c r="AU140" s="203"/>
      <c r="AV140" s="203"/>
      <c r="AW140" s="203"/>
    </row>
    <row r="141" spans="1:49" x14ac:dyDescent="0.35">
      <c r="A141" s="1155" t="s">
        <v>1742</v>
      </c>
      <c r="B141" s="439"/>
      <c r="C141" s="35"/>
      <c r="D141" s="118"/>
      <c r="E141" s="118"/>
      <c r="F141" s="118"/>
      <c r="G141" s="118"/>
      <c r="H141" s="118"/>
      <c r="I141" s="118"/>
      <c r="J141" s="118"/>
      <c r="K141" s="118"/>
      <c r="L141" s="118"/>
      <c r="M141" s="118"/>
      <c r="N141" s="118"/>
      <c r="O141" s="118"/>
      <c r="P141" s="118"/>
      <c r="Q141" s="118"/>
      <c r="R141" s="118"/>
      <c r="S141" s="37"/>
      <c r="T141" s="2706"/>
      <c r="U141" s="2706"/>
      <c r="AP141" s="203"/>
      <c r="AQ141" s="203"/>
      <c r="AR141" s="204"/>
      <c r="AS141" s="204"/>
      <c r="AT141" s="203"/>
      <c r="AU141" s="203"/>
      <c r="AV141" s="203"/>
      <c r="AW141" s="203"/>
    </row>
    <row r="142" spans="1:49" ht="15" customHeight="1" x14ac:dyDescent="0.35">
      <c r="A142" s="1155" t="s">
        <v>1743</v>
      </c>
      <c r="B142" s="439"/>
      <c r="C142" s="35"/>
      <c r="D142" s="118"/>
      <c r="E142" s="118"/>
      <c r="F142" s="118"/>
      <c r="G142" s="118"/>
      <c r="H142" s="118"/>
      <c r="I142" s="118"/>
      <c r="J142" s="118"/>
      <c r="K142" s="118"/>
      <c r="L142" s="118"/>
      <c r="M142" s="118"/>
      <c r="N142" s="118"/>
      <c r="O142" s="118"/>
      <c r="P142" s="118"/>
      <c r="Q142" s="118"/>
      <c r="R142" s="118"/>
      <c r="S142" s="37"/>
      <c r="T142" s="2706"/>
      <c r="U142" s="2706"/>
      <c r="AP142" s="203"/>
      <c r="AQ142" s="203"/>
      <c r="AR142" s="204"/>
      <c r="AS142" s="204"/>
      <c r="AT142" s="203"/>
      <c r="AU142" s="203"/>
      <c r="AV142" s="203"/>
      <c r="AW142" s="203"/>
    </row>
    <row r="143" spans="1:49" x14ac:dyDescent="0.35">
      <c r="A143" s="1155" t="s">
        <v>1744</v>
      </c>
      <c r="B143" s="439"/>
      <c r="C143" s="35"/>
      <c r="D143" s="118"/>
      <c r="E143" s="118"/>
      <c r="F143" s="118"/>
      <c r="G143" s="118"/>
      <c r="H143" s="118"/>
      <c r="I143" s="118"/>
      <c r="J143" s="118"/>
      <c r="K143" s="118"/>
      <c r="L143" s="118"/>
      <c r="M143" s="118"/>
      <c r="N143" s="118"/>
      <c r="O143" s="118"/>
      <c r="P143" s="118"/>
      <c r="Q143" s="118"/>
      <c r="R143" s="118"/>
      <c r="S143" s="37"/>
      <c r="T143" s="2706"/>
      <c r="U143" s="2706"/>
      <c r="AP143" s="203"/>
      <c r="AQ143" s="203"/>
      <c r="AR143" s="204"/>
      <c r="AS143" s="204"/>
      <c r="AT143" s="203"/>
      <c r="AU143" s="203"/>
      <c r="AV143" s="203"/>
      <c r="AW143" s="203"/>
    </row>
    <row r="144" spans="1:49" x14ac:dyDescent="0.35">
      <c r="A144" s="1155" t="s">
        <v>1745</v>
      </c>
      <c r="B144" s="439"/>
      <c r="C144" s="35"/>
      <c r="D144" s="118"/>
      <c r="E144" s="118"/>
      <c r="F144" s="118"/>
      <c r="G144" s="118"/>
      <c r="H144" s="118"/>
      <c r="I144" s="118"/>
      <c r="J144" s="118"/>
      <c r="K144" s="118"/>
      <c r="L144" s="118"/>
      <c r="M144" s="118"/>
      <c r="N144" s="118"/>
      <c r="O144" s="118"/>
      <c r="P144" s="118"/>
      <c r="Q144" s="118"/>
      <c r="R144" s="118"/>
      <c r="S144" s="37"/>
      <c r="T144" s="2706"/>
      <c r="U144" s="2706"/>
      <c r="AP144" s="203"/>
      <c r="AQ144" s="203"/>
      <c r="AR144" s="204"/>
      <c r="AS144" s="204"/>
      <c r="AT144" s="203"/>
      <c r="AU144" s="203"/>
      <c r="AV144" s="203"/>
      <c r="AW144" s="203"/>
    </row>
    <row r="145" spans="1:49" x14ac:dyDescent="0.35">
      <c r="A145" s="1155" t="s">
        <v>1746</v>
      </c>
      <c r="B145" s="439"/>
      <c r="C145" s="35"/>
      <c r="D145" s="118"/>
      <c r="E145" s="118"/>
      <c r="F145" s="118"/>
      <c r="G145" s="118"/>
      <c r="H145" s="118"/>
      <c r="I145" s="118"/>
      <c r="J145" s="118"/>
      <c r="K145" s="118"/>
      <c r="L145" s="118"/>
      <c r="M145" s="118"/>
      <c r="N145" s="118"/>
      <c r="O145" s="118"/>
      <c r="P145" s="118"/>
      <c r="Q145" s="118"/>
      <c r="R145" s="118"/>
      <c r="S145" s="37"/>
      <c r="T145" s="2706"/>
      <c r="U145" s="2706"/>
      <c r="AP145" s="203"/>
      <c r="AQ145" s="203"/>
      <c r="AR145" s="204"/>
      <c r="AS145" s="204"/>
      <c r="AT145" s="203"/>
      <c r="AU145" s="203"/>
      <c r="AV145" s="203"/>
      <c r="AW145" s="203"/>
    </row>
    <row r="146" spans="1:49" x14ac:dyDescent="0.35">
      <c r="A146" s="1155" t="s">
        <v>1747</v>
      </c>
      <c r="B146" s="439"/>
      <c r="C146" s="35"/>
      <c r="D146" s="118"/>
      <c r="E146" s="118"/>
      <c r="F146" s="118"/>
      <c r="G146" s="118"/>
      <c r="H146" s="118"/>
      <c r="I146" s="118"/>
      <c r="J146" s="118"/>
      <c r="K146" s="118"/>
      <c r="L146" s="118"/>
      <c r="M146" s="118"/>
      <c r="N146" s="118"/>
      <c r="O146" s="118"/>
      <c r="P146" s="118"/>
      <c r="Q146" s="118"/>
      <c r="R146" s="118"/>
      <c r="S146" s="37"/>
      <c r="T146" s="2706"/>
      <c r="U146" s="2706"/>
      <c r="AP146" s="203"/>
      <c r="AQ146" s="203"/>
      <c r="AR146" s="204"/>
      <c r="AS146" s="204"/>
      <c r="AT146" s="203"/>
      <c r="AU146" s="203"/>
      <c r="AV146" s="203"/>
      <c r="AW146" s="203"/>
    </row>
    <row r="147" spans="1:49" x14ac:dyDescent="0.35">
      <c r="A147" s="1155" t="s">
        <v>1748</v>
      </c>
      <c r="B147" s="439"/>
      <c r="C147" s="35"/>
      <c r="D147" s="118"/>
      <c r="E147" s="118"/>
      <c r="F147" s="118"/>
      <c r="G147" s="118"/>
      <c r="H147" s="118"/>
      <c r="I147" s="118"/>
      <c r="J147" s="118"/>
      <c r="K147" s="118"/>
      <c r="L147" s="118"/>
      <c r="M147" s="118"/>
      <c r="N147" s="118"/>
      <c r="O147" s="118"/>
      <c r="P147" s="118"/>
      <c r="Q147" s="118"/>
      <c r="R147" s="118"/>
      <c r="S147" s="37"/>
      <c r="T147" s="2706"/>
      <c r="U147" s="2706"/>
      <c r="AP147" s="203"/>
      <c r="AQ147" s="203"/>
      <c r="AR147" s="204"/>
      <c r="AS147" s="204"/>
      <c r="AT147" s="203"/>
      <c r="AU147" s="203"/>
      <c r="AV147" s="203"/>
      <c r="AW147" s="203"/>
    </row>
    <row r="148" spans="1:49" x14ac:dyDescent="0.35">
      <c r="A148" s="1155" t="s">
        <v>1749</v>
      </c>
      <c r="B148" s="439"/>
      <c r="C148" s="35"/>
      <c r="D148" s="118"/>
      <c r="E148" s="118"/>
      <c r="F148" s="118"/>
      <c r="G148" s="118"/>
      <c r="H148" s="118"/>
      <c r="I148" s="118"/>
      <c r="J148" s="118"/>
      <c r="K148" s="118"/>
      <c r="L148" s="118"/>
      <c r="M148" s="118"/>
      <c r="N148" s="118"/>
      <c r="O148" s="118"/>
      <c r="P148" s="118"/>
      <c r="Q148" s="118"/>
      <c r="R148" s="118"/>
      <c r="S148" s="37"/>
      <c r="T148" s="2706"/>
      <c r="U148" s="2706"/>
      <c r="AP148" s="203"/>
      <c r="AQ148" s="203"/>
      <c r="AR148" s="204"/>
      <c r="AS148" s="204"/>
      <c r="AT148" s="203"/>
      <c r="AU148" s="203"/>
      <c r="AV148" s="203"/>
      <c r="AW148" s="203"/>
    </row>
    <row r="149" spans="1:49" x14ac:dyDescent="0.35">
      <c r="A149" s="1155" t="s">
        <v>1750</v>
      </c>
      <c r="B149" s="439"/>
      <c r="C149" s="35"/>
      <c r="D149" s="118"/>
      <c r="E149" s="118"/>
      <c r="F149" s="118"/>
      <c r="G149" s="118"/>
      <c r="H149" s="118"/>
      <c r="I149" s="118"/>
      <c r="J149" s="118"/>
      <c r="K149" s="118"/>
      <c r="L149" s="118"/>
      <c r="M149" s="118"/>
      <c r="N149" s="118"/>
      <c r="O149" s="118"/>
      <c r="P149" s="118"/>
      <c r="Q149" s="118"/>
      <c r="R149" s="118"/>
      <c r="S149" s="37"/>
      <c r="T149" s="2706"/>
      <c r="U149" s="2706"/>
      <c r="AP149" s="203"/>
      <c r="AQ149" s="203"/>
      <c r="AR149" s="204"/>
      <c r="AS149" s="204"/>
      <c r="AT149" s="203"/>
      <c r="AU149" s="203"/>
      <c r="AV149" s="203"/>
      <c r="AW149" s="203"/>
    </row>
    <row r="150" spans="1:49" x14ac:dyDescent="0.35">
      <c r="A150" s="1155" t="s">
        <v>328</v>
      </c>
      <c r="B150" s="439"/>
      <c r="C150" s="35"/>
      <c r="D150" s="118"/>
      <c r="E150" s="118"/>
      <c r="F150" s="118"/>
      <c r="G150" s="118"/>
      <c r="H150" s="118"/>
      <c r="I150" s="118"/>
      <c r="J150" s="118"/>
      <c r="K150" s="118"/>
      <c r="L150" s="118"/>
      <c r="M150" s="118"/>
      <c r="N150" s="118"/>
      <c r="O150" s="118"/>
      <c r="P150" s="118"/>
      <c r="Q150" s="118"/>
      <c r="R150" s="118"/>
      <c r="S150" s="37"/>
      <c r="T150" s="2706"/>
      <c r="U150" s="2706"/>
      <c r="AP150" s="203"/>
      <c r="AQ150" s="203"/>
      <c r="AR150" s="204"/>
      <c r="AS150" s="204"/>
      <c r="AT150" s="203"/>
      <c r="AU150" s="203"/>
      <c r="AV150" s="203"/>
      <c r="AW150" s="203"/>
    </row>
    <row r="151" spans="1:49" x14ac:dyDescent="0.35">
      <c r="A151" s="1155" t="s">
        <v>1751</v>
      </c>
      <c r="B151" s="439"/>
      <c r="C151" s="35"/>
      <c r="D151" s="118"/>
      <c r="E151" s="118"/>
      <c r="F151" s="118"/>
      <c r="G151" s="118"/>
      <c r="H151" s="118"/>
      <c r="I151" s="118"/>
      <c r="J151" s="118"/>
      <c r="K151" s="118"/>
      <c r="L151" s="118"/>
      <c r="M151" s="118"/>
      <c r="N151" s="118"/>
      <c r="O151" s="118"/>
      <c r="P151" s="118"/>
      <c r="Q151" s="118"/>
      <c r="R151" s="118"/>
      <c r="S151" s="37"/>
      <c r="T151" s="2706"/>
      <c r="U151" s="2706"/>
      <c r="AP151" s="203"/>
      <c r="AQ151" s="203"/>
      <c r="AR151" s="204"/>
      <c r="AS151" s="204"/>
      <c r="AT151" s="203"/>
      <c r="AU151" s="203"/>
      <c r="AV151" s="203"/>
      <c r="AW151" s="203"/>
    </row>
    <row r="152" spans="1:49" x14ac:dyDescent="0.35">
      <c r="A152" s="1155" t="s">
        <v>1752</v>
      </c>
      <c r="B152" s="2707"/>
      <c r="C152" s="35"/>
      <c r="D152" s="118"/>
      <c r="E152" s="118"/>
      <c r="F152" s="118"/>
      <c r="G152" s="118"/>
      <c r="H152" s="118"/>
      <c r="I152" s="118"/>
      <c r="J152" s="118"/>
      <c r="K152" s="118"/>
      <c r="L152" s="118"/>
      <c r="M152" s="118"/>
      <c r="N152" s="118"/>
      <c r="O152" s="118"/>
      <c r="P152" s="118"/>
      <c r="Q152" s="118"/>
      <c r="R152" s="118"/>
      <c r="S152" s="37"/>
      <c r="T152" s="2706"/>
      <c r="U152" s="2706"/>
      <c r="AP152" s="203"/>
      <c r="AQ152" s="203"/>
      <c r="AR152" s="204"/>
      <c r="AS152" s="204"/>
      <c r="AT152" s="203"/>
      <c r="AU152" s="203"/>
      <c r="AV152" s="203"/>
      <c r="AW152" s="203"/>
    </row>
    <row r="153" spans="1:49" x14ac:dyDescent="0.35">
      <c r="A153" s="1239" t="s">
        <v>1753</v>
      </c>
      <c r="B153" s="2582"/>
      <c r="C153" s="84"/>
      <c r="D153" s="1243"/>
      <c r="E153" s="1243"/>
      <c r="F153" s="1243"/>
      <c r="G153" s="1243"/>
      <c r="H153" s="1243"/>
      <c r="I153" s="1243"/>
      <c r="J153" s="1243"/>
      <c r="K153" s="1243"/>
      <c r="L153" s="1243"/>
      <c r="M153" s="1243"/>
      <c r="N153" s="1243"/>
      <c r="O153" s="1243"/>
      <c r="P153" s="1243"/>
      <c r="Q153" s="1243"/>
      <c r="R153" s="1243"/>
      <c r="S153" s="83"/>
      <c r="T153" s="2706"/>
      <c r="U153" s="2706"/>
      <c r="AP153" s="203"/>
      <c r="AQ153" s="203"/>
      <c r="AR153" s="204"/>
      <c r="AS153" s="204"/>
      <c r="AT153" s="203"/>
      <c r="AU153" s="203"/>
      <c r="AV153" s="203"/>
      <c r="AW153" s="203"/>
    </row>
    <row r="154" spans="1:49" x14ac:dyDescent="0.35">
      <c r="A154" s="2695" t="s">
        <v>1754</v>
      </c>
      <c r="B154" s="2708"/>
      <c r="C154" s="2709"/>
      <c r="D154" s="2710"/>
      <c r="E154" s="2710"/>
      <c r="F154" s="2710"/>
      <c r="G154" s="2710"/>
      <c r="H154" s="2710"/>
      <c r="I154" s="2710"/>
      <c r="J154" s="2710"/>
      <c r="K154" s="2710"/>
      <c r="L154" s="2710"/>
      <c r="M154" s="2710"/>
      <c r="N154" s="2710"/>
      <c r="O154" s="2710"/>
      <c r="P154" s="2710"/>
      <c r="Q154" s="2710"/>
      <c r="R154" s="2710"/>
      <c r="S154" s="2711"/>
      <c r="T154" s="2712"/>
      <c r="U154" s="2712"/>
      <c r="AP154" s="203"/>
      <c r="AQ154" s="203"/>
      <c r="AR154" s="204"/>
      <c r="AS154" s="204"/>
      <c r="AT154" s="203"/>
      <c r="AU154" s="203"/>
      <c r="AV154" s="203"/>
      <c r="AW154" s="203"/>
    </row>
    <row r="155" spans="1:49" x14ac:dyDescent="0.35">
      <c r="A155" s="2713" t="s">
        <v>461</v>
      </c>
      <c r="B155" s="2582"/>
      <c r="C155" s="2583"/>
      <c r="D155" s="2584">
        <f t="shared" ref="D155:S155" si="7">SUM(D139:D153)</f>
        <v>0</v>
      </c>
      <c r="E155" s="2584">
        <f t="shared" si="7"/>
        <v>0</v>
      </c>
      <c r="F155" s="2584">
        <f t="shared" si="7"/>
        <v>0</v>
      </c>
      <c r="G155" s="2584">
        <f t="shared" si="7"/>
        <v>0</v>
      </c>
      <c r="H155" s="2584">
        <f t="shared" si="7"/>
        <v>0</v>
      </c>
      <c r="I155" s="2584">
        <f t="shared" si="7"/>
        <v>0</v>
      </c>
      <c r="J155" s="2584">
        <f t="shared" si="7"/>
        <v>0</v>
      </c>
      <c r="K155" s="2584">
        <f t="shared" si="7"/>
        <v>0</v>
      </c>
      <c r="L155" s="2584">
        <f t="shared" si="7"/>
        <v>0</v>
      </c>
      <c r="M155" s="2584">
        <f t="shared" si="7"/>
        <v>0</v>
      </c>
      <c r="N155" s="2584">
        <f t="shared" si="7"/>
        <v>0</v>
      </c>
      <c r="O155" s="2584">
        <f t="shared" si="7"/>
        <v>0</v>
      </c>
      <c r="P155" s="2584">
        <f t="shared" si="7"/>
        <v>0</v>
      </c>
      <c r="Q155" s="2584">
        <f t="shared" si="7"/>
        <v>0</v>
      </c>
      <c r="R155" s="2584">
        <f t="shared" si="7"/>
        <v>0</v>
      </c>
      <c r="S155" s="2585">
        <f t="shared" si="7"/>
        <v>0</v>
      </c>
      <c r="T155" s="2695">
        <f>SUM(T139:T154)</f>
        <v>0</v>
      </c>
      <c r="U155" s="2695">
        <f>SUM(U139:U154)</f>
        <v>0</v>
      </c>
      <c r="AP155" s="203"/>
      <c r="AQ155" s="203"/>
      <c r="AR155" s="204"/>
      <c r="AS155" s="204"/>
      <c r="AT155" s="203"/>
      <c r="AU155" s="203"/>
      <c r="AV155" s="203"/>
      <c r="AW155" s="203"/>
    </row>
    <row r="156" spans="1:49" x14ac:dyDescent="0.35">
      <c r="AP156" s="203"/>
      <c r="AQ156" s="203"/>
      <c r="AR156" s="204"/>
      <c r="AS156" s="204"/>
      <c r="AT156" s="203"/>
      <c r="AU156" s="203"/>
      <c r="AV156" s="203"/>
      <c r="AW156" s="203"/>
    </row>
    <row r="157" spans="1:49" x14ac:dyDescent="0.35">
      <c r="A157" s="2714" t="s">
        <v>1755</v>
      </c>
      <c r="B157" s="2715"/>
      <c r="C157" s="2715"/>
      <c r="D157" s="2715"/>
      <c r="E157" s="2715"/>
      <c r="F157" s="140"/>
      <c r="G157" s="220"/>
      <c r="H157" s="220"/>
      <c r="I157" s="220"/>
      <c r="J157" s="220"/>
      <c r="K157" s="220"/>
      <c r="L157" s="220"/>
      <c r="M157" s="220"/>
      <c r="N157" s="220"/>
      <c r="O157" s="220"/>
      <c r="P157" s="220"/>
      <c r="Q157" s="220"/>
      <c r="R157" s="220"/>
      <c r="S157" s="220"/>
      <c r="T157" s="220"/>
      <c r="U157" s="220"/>
      <c r="V157" s="220"/>
      <c r="W157" s="220"/>
      <c r="X157" s="220"/>
      <c r="Y157" s="220"/>
      <c r="Z157" s="220"/>
      <c r="AA157" s="220"/>
      <c r="AB157" s="203"/>
      <c r="AC157" s="245"/>
      <c r="AD157" s="203"/>
      <c r="AE157" s="204"/>
      <c r="AF157" s="204"/>
      <c r="AG157" s="204"/>
      <c r="AH157" s="204"/>
      <c r="AI157" s="204"/>
      <c r="AJ157" s="203"/>
      <c r="AK157" s="203"/>
      <c r="AL157" s="204"/>
      <c r="AM157" s="203"/>
      <c r="AN157" s="203"/>
      <c r="AO157" s="204"/>
      <c r="AP157" s="203"/>
      <c r="AQ157" s="203"/>
      <c r="AR157" s="204"/>
      <c r="AS157" s="204"/>
      <c r="AT157" s="203"/>
      <c r="AU157" s="203"/>
      <c r="AV157" s="203"/>
      <c r="AW157" s="203"/>
    </row>
    <row r="158" spans="1:49" ht="15" customHeight="1" x14ac:dyDescent="0.35">
      <c r="A158" s="2716" t="s">
        <v>53</v>
      </c>
      <c r="B158" s="2434"/>
      <c r="C158" s="2716" t="s">
        <v>461</v>
      </c>
      <c r="D158" s="2717"/>
      <c r="E158" s="2434"/>
      <c r="F158" s="2546" t="s">
        <v>1756</v>
      </c>
      <c r="G158" s="2548"/>
      <c r="H158" s="2548"/>
      <c r="I158" s="2548"/>
      <c r="J158" s="2548"/>
      <c r="K158" s="2548"/>
      <c r="L158" s="2548"/>
      <c r="M158" s="2548"/>
      <c r="N158" s="2548"/>
      <c r="O158" s="2548"/>
      <c r="P158" s="2548"/>
      <c r="Q158" s="2548"/>
      <c r="R158" s="2548"/>
      <c r="S158" s="2548"/>
      <c r="T158" s="2548"/>
      <c r="U158" s="2548"/>
      <c r="V158" s="2548"/>
      <c r="W158" s="2548"/>
      <c r="X158" s="2548"/>
      <c r="Y158" s="2548"/>
      <c r="Z158" s="2548"/>
      <c r="AA158" s="2548"/>
      <c r="AB158" s="2548"/>
      <c r="AC158" s="2548"/>
      <c r="AD158" s="2548"/>
      <c r="AE158" s="2548"/>
      <c r="AF158" s="2548"/>
      <c r="AG158" s="2548"/>
      <c r="AH158" s="2548"/>
      <c r="AI158" s="2548"/>
      <c r="AJ158" s="2548"/>
      <c r="AK158" s="2548"/>
      <c r="AL158" s="2548"/>
      <c r="AM158" s="2547"/>
      <c r="AN158" s="2439" t="s">
        <v>178</v>
      </c>
      <c r="AO158" s="2718" t="s">
        <v>1757</v>
      </c>
      <c r="AP158" s="2719" t="s">
        <v>10</v>
      </c>
      <c r="AQ158" s="2439" t="s">
        <v>11</v>
      </c>
      <c r="AT158" s="203"/>
      <c r="AU158" s="203"/>
      <c r="AV158" s="203"/>
      <c r="AW158" s="203"/>
    </row>
    <row r="159" spans="1:49" x14ac:dyDescent="0.35">
      <c r="A159" s="2720"/>
      <c r="B159" s="2721"/>
      <c r="C159" s="2722"/>
      <c r="D159" s="2723"/>
      <c r="E159" s="2436"/>
      <c r="F159" s="2724" t="s">
        <v>386</v>
      </c>
      <c r="G159" s="2725"/>
      <c r="H159" s="2724" t="s">
        <v>203</v>
      </c>
      <c r="I159" s="2725"/>
      <c r="J159" s="2724" t="s">
        <v>1758</v>
      </c>
      <c r="K159" s="2725"/>
      <c r="L159" s="2724" t="s">
        <v>205</v>
      </c>
      <c r="M159" s="2725"/>
      <c r="N159" s="2724" t="s">
        <v>206</v>
      </c>
      <c r="O159" s="2725"/>
      <c r="P159" s="2546" t="s">
        <v>21</v>
      </c>
      <c r="Q159" s="2547"/>
      <c r="R159" s="2546" t="s">
        <v>22</v>
      </c>
      <c r="S159" s="2547"/>
      <c r="T159" s="2546" t="s">
        <v>23</v>
      </c>
      <c r="U159" s="2547"/>
      <c r="V159" s="2546" t="s">
        <v>24</v>
      </c>
      <c r="W159" s="2547"/>
      <c r="X159" s="2546" t="s">
        <v>25</v>
      </c>
      <c r="Y159" s="2547"/>
      <c r="Z159" s="2546" t="s">
        <v>26</v>
      </c>
      <c r="AA159" s="2547"/>
      <c r="AB159" s="2546" t="s">
        <v>27</v>
      </c>
      <c r="AC159" s="2547"/>
      <c r="AD159" s="2546" t="s">
        <v>28</v>
      </c>
      <c r="AE159" s="2547"/>
      <c r="AF159" s="2546" t="s">
        <v>29</v>
      </c>
      <c r="AG159" s="2547"/>
      <c r="AH159" s="2546" t="s">
        <v>30</v>
      </c>
      <c r="AI159" s="2547"/>
      <c r="AJ159" s="2546" t="s">
        <v>1759</v>
      </c>
      <c r="AK159" s="2726"/>
      <c r="AL159" s="2546" t="s">
        <v>32</v>
      </c>
      <c r="AM159" s="2726"/>
      <c r="AN159" s="1908"/>
      <c r="AO159" s="2727"/>
      <c r="AP159" s="2728"/>
      <c r="AQ159" s="1908"/>
      <c r="AT159" s="203"/>
      <c r="AU159" s="203"/>
      <c r="AV159" s="203"/>
      <c r="AW159" s="203"/>
    </row>
    <row r="160" spans="1:49" x14ac:dyDescent="0.35">
      <c r="A160" s="2722"/>
      <c r="B160" s="2436"/>
      <c r="C160" s="2557" t="s">
        <v>33</v>
      </c>
      <c r="D160" s="2553" t="s">
        <v>34</v>
      </c>
      <c r="E160" s="2729" t="s">
        <v>35</v>
      </c>
      <c r="F160" s="1758" t="s">
        <v>34</v>
      </c>
      <c r="G160" s="1760" t="s">
        <v>35</v>
      </c>
      <c r="H160" s="1758" t="s">
        <v>34</v>
      </c>
      <c r="I160" s="1760" t="s">
        <v>35</v>
      </c>
      <c r="J160" s="1758" t="s">
        <v>34</v>
      </c>
      <c r="K160" s="1760" t="s">
        <v>35</v>
      </c>
      <c r="L160" s="1758" t="s">
        <v>34</v>
      </c>
      <c r="M160" s="1760" t="s">
        <v>35</v>
      </c>
      <c r="N160" s="1758" t="s">
        <v>34</v>
      </c>
      <c r="O160" s="1760" t="s">
        <v>35</v>
      </c>
      <c r="P160" s="1758" t="s">
        <v>34</v>
      </c>
      <c r="Q160" s="1760" t="s">
        <v>35</v>
      </c>
      <c r="R160" s="1758" t="s">
        <v>34</v>
      </c>
      <c r="S160" s="1760" t="s">
        <v>35</v>
      </c>
      <c r="T160" s="1758" t="s">
        <v>34</v>
      </c>
      <c r="U160" s="1760" t="s">
        <v>35</v>
      </c>
      <c r="V160" s="1758" t="s">
        <v>34</v>
      </c>
      <c r="W160" s="1760" t="s">
        <v>35</v>
      </c>
      <c r="X160" s="1758" t="s">
        <v>34</v>
      </c>
      <c r="Y160" s="1760" t="s">
        <v>35</v>
      </c>
      <c r="Z160" s="1758" t="s">
        <v>34</v>
      </c>
      <c r="AA160" s="1760" t="s">
        <v>35</v>
      </c>
      <c r="AB160" s="1758" t="s">
        <v>34</v>
      </c>
      <c r="AC160" s="1760" t="s">
        <v>35</v>
      </c>
      <c r="AD160" s="1758" t="s">
        <v>34</v>
      </c>
      <c r="AE160" s="1788" t="s">
        <v>35</v>
      </c>
      <c r="AF160" s="2730" t="s">
        <v>34</v>
      </c>
      <c r="AG160" s="1788" t="s">
        <v>35</v>
      </c>
      <c r="AH160" s="2730" t="s">
        <v>34</v>
      </c>
      <c r="AI160" s="1788" t="s">
        <v>35</v>
      </c>
      <c r="AJ160" s="1758" t="s">
        <v>34</v>
      </c>
      <c r="AK160" s="2731" t="s">
        <v>35</v>
      </c>
      <c r="AL160" s="1758" t="s">
        <v>34</v>
      </c>
      <c r="AM160" s="2731" t="s">
        <v>35</v>
      </c>
      <c r="AN160" s="2440"/>
      <c r="AO160" s="2732"/>
      <c r="AP160" s="2733"/>
      <c r="AQ160" s="2440"/>
      <c r="AT160" s="203"/>
      <c r="AU160" s="203"/>
      <c r="AV160" s="203"/>
      <c r="AW160" s="203"/>
    </row>
    <row r="161" spans="1:49" x14ac:dyDescent="0.35">
      <c r="A161" s="2734" t="s">
        <v>200</v>
      </c>
      <c r="B161" s="2735"/>
      <c r="C161" s="2736"/>
      <c r="D161" s="2737"/>
      <c r="E161" s="2738"/>
      <c r="F161" s="2739"/>
      <c r="G161" s="2740"/>
      <c r="H161" s="2739"/>
      <c r="I161" s="2740"/>
      <c r="J161" s="2739"/>
      <c r="K161" s="2741"/>
      <c r="L161" s="2739"/>
      <c r="M161" s="2741"/>
      <c r="N161" s="2739"/>
      <c r="O161" s="2741"/>
      <c r="P161" s="2739"/>
      <c r="Q161" s="2741"/>
      <c r="R161" s="2739"/>
      <c r="S161" s="2741"/>
      <c r="T161" s="2739"/>
      <c r="U161" s="2741"/>
      <c r="V161" s="2739"/>
      <c r="W161" s="2741"/>
      <c r="X161" s="2739"/>
      <c r="Y161" s="2741"/>
      <c r="Z161" s="2739"/>
      <c r="AA161" s="2741"/>
      <c r="AB161" s="2739"/>
      <c r="AC161" s="2741"/>
      <c r="AD161" s="2739"/>
      <c r="AE161" s="2742"/>
      <c r="AF161" s="2743"/>
      <c r="AG161" s="2742"/>
      <c r="AH161" s="2743"/>
      <c r="AI161" s="2742"/>
      <c r="AJ161" s="2744"/>
      <c r="AK161" s="2745"/>
      <c r="AL161" s="2744"/>
      <c r="AM161" s="2745"/>
      <c r="AN161" s="2746"/>
      <c r="AO161" s="2747"/>
      <c r="AP161" s="2748"/>
      <c r="AQ161" s="2746"/>
      <c r="AT161" s="203"/>
      <c r="AU161" s="203"/>
      <c r="AV161" s="203"/>
      <c r="AW161" s="203"/>
    </row>
    <row r="162" spans="1:49" x14ac:dyDescent="0.35">
      <c r="A162" s="2749" t="s">
        <v>85</v>
      </c>
      <c r="B162" s="2750" t="s">
        <v>1760</v>
      </c>
      <c r="C162" s="1857"/>
      <c r="D162" s="2751"/>
      <c r="E162" s="1838"/>
      <c r="F162" s="1341"/>
      <c r="G162" s="2752"/>
      <c r="H162" s="1341"/>
      <c r="I162" s="2752"/>
      <c r="J162" s="1341"/>
      <c r="K162" s="29"/>
      <c r="L162" s="1341"/>
      <c r="M162" s="29"/>
      <c r="N162" s="1341"/>
      <c r="O162" s="29"/>
      <c r="P162" s="1341"/>
      <c r="Q162" s="29"/>
      <c r="R162" s="1341"/>
      <c r="S162" s="29"/>
      <c r="T162" s="1341"/>
      <c r="U162" s="29"/>
      <c r="V162" s="1341"/>
      <c r="W162" s="29"/>
      <c r="X162" s="1341"/>
      <c r="Y162" s="29"/>
      <c r="Z162" s="1341"/>
      <c r="AA162" s="29"/>
      <c r="AB162" s="1341"/>
      <c r="AC162" s="29"/>
      <c r="AD162" s="1341"/>
      <c r="AE162" s="2753"/>
      <c r="AF162" s="1341"/>
      <c r="AG162" s="2753"/>
      <c r="AH162" s="1341"/>
      <c r="AI162" s="2753"/>
      <c r="AJ162" s="1341"/>
      <c r="AK162" s="1343"/>
      <c r="AL162" s="1341"/>
      <c r="AM162" s="1343"/>
      <c r="AN162" s="2754"/>
      <c r="AO162" s="1708"/>
      <c r="AP162" s="1423"/>
      <c r="AQ162" s="2754"/>
      <c r="AT162" s="203"/>
      <c r="AU162" s="203"/>
      <c r="AV162" s="203"/>
      <c r="AW162" s="203"/>
    </row>
    <row r="163" spans="1:49" x14ac:dyDescent="0.35">
      <c r="A163" s="2755"/>
      <c r="B163" s="533" t="s">
        <v>1761</v>
      </c>
      <c r="C163" s="1857"/>
      <c r="D163" s="2756"/>
      <c r="E163" s="1843"/>
      <c r="F163" s="76"/>
      <c r="G163" s="1277"/>
      <c r="H163" s="76"/>
      <c r="I163" s="1277"/>
      <c r="J163" s="76"/>
      <c r="K163" s="1881"/>
      <c r="L163" s="76"/>
      <c r="M163" s="1881"/>
      <c r="N163" s="76"/>
      <c r="O163" s="1881"/>
      <c r="P163" s="76"/>
      <c r="Q163" s="1881"/>
      <c r="R163" s="76"/>
      <c r="S163" s="1881"/>
      <c r="T163" s="76"/>
      <c r="U163" s="1881"/>
      <c r="V163" s="76"/>
      <c r="W163" s="1881"/>
      <c r="X163" s="76"/>
      <c r="Y163" s="1881"/>
      <c r="Z163" s="76"/>
      <c r="AA163" s="1881"/>
      <c r="AB163" s="76"/>
      <c r="AC163" s="1881"/>
      <c r="AD163" s="76"/>
      <c r="AE163" s="2757"/>
      <c r="AF163" s="76"/>
      <c r="AG163" s="2757"/>
      <c r="AH163" s="76"/>
      <c r="AI163" s="2757"/>
      <c r="AJ163" s="2758"/>
      <c r="AK163" s="2759"/>
      <c r="AL163" s="2758"/>
      <c r="AM163" s="2759"/>
      <c r="AN163" s="538"/>
      <c r="AO163" s="188"/>
      <c r="AP163" s="1403"/>
      <c r="AQ163" s="538"/>
      <c r="AT163" s="203"/>
      <c r="AU163" s="203"/>
      <c r="AV163" s="203"/>
      <c r="AW163" s="203"/>
    </row>
    <row r="164" spans="1:49" ht="21.5" x14ac:dyDescent="0.35">
      <c r="A164" s="2755"/>
      <c r="B164" s="545" t="s">
        <v>1762</v>
      </c>
      <c r="C164" s="1484"/>
      <c r="D164" s="2760"/>
      <c r="E164" s="1486"/>
      <c r="F164" s="35"/>
      <c r="G164" s="37"/>
      <c r="H164" s="35"/>
      <c r="I164" s="37"/>
      <c r="J164" s="35"/>
      <c r="K164" s="37"/>
      <c r="L164" s="35"/>
      <c r="M164" s="37"/>
      <c r="N164" s="35"/>
      <c r="O164" s="37"/>
      <c r="P164" s="35"/>
      <c r="Q164" s="37"/>
      <c r="R164" s="35"/>
      <c r="S164" s="37"/>
      <c r="T164" s="35"/>
      <c r="U164" s="37"/>
      <c r="V164" s="35"/>
      <c r="W164" s="37"/>
      <c r="X164" s="35"/>
      <c r="Y164" s="37"/>
      <c r="Z164" s="35"/>
      <c r="AA164" s="37"/>
      <c r="AB164" s="35"/>
      <c r="AC164" s="37"/>
      <c r="AD164" s="35"/>
      <c r="AE164" s="2761"/>
      <c r="AF164" s="541"/>
      <c r="AG164" s="2761"/>
      <c r="AH164" s="541"/>
      <c r="AI164" s="2761"/>
      <c r="AJ164" s="44"/>
      <c r="AK164" s="1306"/>
      <c r="AL164" s="44"/>
      <c r="AM164" s="1306"/>
      <c r="AN164" s="542"/>
      <c r="AO164" s="324"/>
      <c r="AP164" s="117"/>
      <c r="AQ164" s="542"/>
      <c r="AT164" s="203"/>
      <c r="AU164" s="203"/>
      <c r="AV164" s="203"/>
      <c r="AW164" s="203"/>
    </row>
    <row r="165" spans="1:49" x14ac:dyDescent="0.35">
      <c r="A165" s="2762"/>
      <c r="B165" s="550" t="s">
        <v>1747</v>
      </c>
      <c r="C165" s="2763"/>
      <c r="D165" s="2760"/>
      <c r="E165" s="1486"/>
      <c r="F165" s="1241"/>
      <c r="G165" s="1247"/>
      <c r="H165" s="1241"/>
      <c r="I165" s="1247"/>
      <c r="J165" s="1241"/>
      <c r="K165" s="1247"/>
      <c r="L165" s="1241"/>
      <c r="M165" s="1247"/>
      <c r="N165" s="84"/>
      <c r="O165" s="83"/>
      <c r="P165" s="84"/>
      <c r="Q165" s="83"/>
      <c r="R165" s="84"/>
      <c r="S165" s="83"/>
      <c r="T165" s="84"/>
      <c r="U165" s="83"/>
      <c r="V165" s="84"/>
      <c r="W165" s="83"/>
      <c r="X165" s="84"/>
      <c r="Y165" s="83"/>
      <c r="Z165" s="84"/>
      <c r="AA165" s="85"/>
      <c r="AB165" s="84"/>
      <c r="AC165" s="83"/>
      <c r="AD165" s="1241"/>
      <c r="AE165" s="1241"/>
      <c r="AF165" s="1241"/>
      <c r="AG165" s="1241"/>
      <c r="AH165" s="1241"/>
      <c r="AI165" s="1241"/>
      <c r="AJ165" s="1241"/>
      <c r="AK165" s="2764"/>
      <c r="AL165" s="1241"/>
      <c r="AM165" s="2764"/>
      <c r="AN165" s="555"/>
      <c r="AO165" s="195"/>
      <c r="AP165" s="1430"/>
      <c r="AQ165" s="555"/>
      <c r="AT165" s="203"/>
      <c r="AU165" s="203"/>
      <c r="AV165" s="203"/>
      <c r="AW165" s="203"/>
    </row>
    <row r="166" spans="1:49" x14ac:dyDescent="0.35">
      <c r="A166" s="2734" t="s">
        <v>113</v>
      </c>
      <c r="B166" s="2735"/>
      <c r="C166" s="2765"/>
      <c r="D166" s="2766"/>
      <c r="E166" s="1767"/>
      <c r="F166" s="55"/>
      <c r="G166" s="327"/>
      <c r="H166" s="55"/>
      <c r="I166" s="327"/>
      <c r="J166" s="55"/>
      <c r="K166" s="1881"/>
      <c r="L166" s="55"/>
      <c r="M166" s="1881"/>
      <c r="N166" s="55"/>
      <c r="O166" s="1881"/>
      <c r="P166" s="55"/>
      <c r="Q166" s="1881"/>
      <c r="R166" s="55"/>
      <c r="S166" s="1881"/>
      <c r="T166" s="55"/>
      <c r="U166" s="1881"/>
      <c r="V166" s="55"/>
      <c r="W166" s="1881"/>
      <c r="X166" s="55"/>
      <c r="Y166" s="1881"/>
      <c r="Z166" s="55"/>
      <c r="AA166" s="1881"/>
      <c r="AB166" s="55"/>
      <c r="AC166" s="1881"/>
      <c r="AD166" s="55"/>
      <c r="AE166" s="2757"/>
      <c r="AF166" s="537"/>
      <c r="AG166" s="2757"/>
      <c r="AH166" s="537"/>
      <c r="AI166" s="538"/>
      <c r="AJ166" s="2576"/>
      <c r="AK166" s="2759"/>
      <c r="AL166" s="2576"/>
      <c r="AM166" s="2759"/>
      <c r="AN166" s="538"/>
      <c r="AO166" s="188"/>
      <c r="AP166" s="1403"/>
      <c r="AQ166" s="538"/>
      <c r="AT166" s="203"/>
      <c r="AU166" s="203"/>
      <c r="AV166" s="203"/>
      <c r="AW166" s="203"/>
    </row>
    <row r="167" spans="1:49" x14ac:dyDescent="0.35">
      <c r="A167" s="2734" t="s">
        <v>1763</v>
      </c>
      <c r="B167" s="2735"/>
      <c r="C167" s="2767"/>
      <c r="D167" s="2760"/>
      <c r="E167" s="1486"/>
      <c r="F167" s="35"/>
      <c r="G167" s="36"/>
      <c r="H167" s="35"/>
      <c r="I167" s="36"/>
      <c r="J167" s="35"/>
      <c r="K167" s="37"/>
      <c r="L167" s="35"/>
      <c r="M167" s="37"/>
      <c r="N167" s="35"/>
      <c r="O167" s="37"/>
      <c r="P167" s="35"/>
      <c r="Q167" s="37"/>
      <c r="R167" s="35"/>
      <c r="S167" s="37"/>
      <c r="T167" s="35"/>
      <c r="U167" s="37"/>
      <c r="V167" s="35"/>
      <c r="W167" s="37"/>
      <c r="X167" s="35"/>
      <c r="Y167" s="37"/>
      <c r="Z167" s="35"/>
      <c r="AA167" s="37"/>
      <c r="AB167" s="35"/>
      <c r="AC167" s="36"/>
      <c r="AD167" s="35"/>
      <c r="AE167" s="542"/>
      <c r="AF167" s="541"/>
      <c r="AG167" s="542"/>
      <c r="AH167" s="541"/>
      <c r="AI167" s="542"/>
      <c r="AJ167" s="44"/>
      <c r="AK167" s="1306"/>
      <c r="AL167" s="44"/>
      <c r="AM167" s="1306"/>
      <c r="AN167" s="542"/>
      <c r="AO167" s="324"/>
      <c r="AP167" s="117"/>
      <c r="AQ167" s="542"/>
      <c r="AT167" s="203"/>
      <c r="AU167" s="203"/>
      <c r="AV167" s="203"/>
      <c r="AW167" s="203"/>
    </row>
    <row r="168" spans="1:49" x14ac:dyDescent="0.35">
      <c r="A168" s="2768" t="s">
        <v>67</v>
      </c>
      <c r="B168" s="2769"/>
      <c r="C168" s="2767"/>
      <c r="D168" s="2770"/>
      <c r="E168" s="1486"/>
      <c r="F168" s="35"/>
      <c r="G168" s="36"/>
      <c r="H168" s="35"/>
      <c r="I168" s="36"/>
      <c r="J168" s="35"/>
      <c r="K168" s="37"/>
      <c r="L168" s="35"/>
      <c r="M168" s="37"/>
      <c r="N168" s="35"/>
      <c r="O168" s="37"/>
      <c r="P168" s="35"/>
      <c r="Q168" s="37"/>
      <c r="R168" s="35"/>
      <c r="S168" s="37"/>
      <c r="T168" s="35"/>
      <c r="U168" s="37"/>
      <c r="V168" s="35"/>
      <c r="W168" s="37"/>
      <c r="X168" s="35"/>
      <c r="Y168" s="37"/>
      <c r="Z168" s="35"/>
      <c r="AA168" s="37"/>
      <c r="AB168" s="35"/>
      <c r="AC168" s="36"/>
      <c r="AD168" s="35"/>
      <c r="AE168" s="542"/>
      <c r="AF168" s="541"/>
      <c r="AG168" s="542"/>
      <c r="AH168" s="541"/>
      <c r="AI168" s="542"/>
      <c r="AJ168" s="44"/>
      <c r="AK168" s="1306"/>
      <c r="AL168" s="44"/>
      <c r="AM168" s="1306"/>
      <c r="AN168" s="542"/>
      <c r="AO168" s="324"/>
      <c r="AP168" s="117"/>
      <c r="AQ168" s="542"/>
      <c r="AT168" s="203"/>
      <c r="AU168" s="203"/>
      <c r="AV168" s="203"/>
      <c r="AW168" s="203"/>
    </row>
    <row r="169" spans="1:49" x14ac:dyDescent="0.35">
      <c r="A169" s="2734" t="s">
        <v>1764</v>
      </c>
      <c r="B169" s="2735"/>
      <c r="C169" s="2767"/>
      <c r="D169" s="2760"/>
      <c r="E169" s="1486"/>
      <c r="F169" s="35"/>
      <c r="G169" s="36"/>
      <c r="H169" s="35"/>
      <c r="I169" s="36"/>
      <c r="J169" s="35"/>
      <c r="K169" s="37"/>
      <c r="L169" s="35"/>
      <c r="M169" s="37"/>
      <c r="N169" s="35"/>
      <c r="O169" s="37"/>
      <c r="P169" s="35"/>
      <c r="Q169" s="37"/>
      <c r="R169" s="35"/>
      <c r="S169" s="37"/>
      <c r="T169" s="35"/>
      <c r="U169" s="37"/>
      <c r="V169" s="35"/>
      <c r="W169" s="37"/>
      <c r="X169" s="35"/>
      <c r="Y169" s="37"/>
      <c r="Z169" s="35"/>
      <c r="AA169" s="37"/>
      <c r="AB169" s="35"/>
      <c r="AC169" s="37"/>
      <c r="AD169" s="35"/>
      <c r="AE169" s="2761"/>
      <c r="AF169" s="541"/>
      <c r="AG169" s="2761"/>
      <c r="AH169" s="541"/>
      <c r="AI169" s="542"/>
      <c r="AJ169" s="44"/>
      <c r="AK169" s="1306"/>
      <c r="AL169" s="44"/>
      <c r="AM169" s="1306"/>
      <c r="AN169" s="542"/>
      <c r="AO169" s="324"/>
      <c r="AP169" s="117"/>
      <c r="AQ169" s="542"/>
    </row>
    <row r="170" spans="1:49" x14ac:dyDescent="0.35">
      <c r="A170" s="2734" t="s">
        <v>87</v>
      </c>
      <c r="B170" s="2735"/>
      <c r="C170" s="2771"/>
      <c r="D170" s="2772"/>
      <c r="E170" s="1489"/>
      <c r="F170" s="67"/>
      <c r="G170" s="70"/>
      <c r="H170" s="67"/>
      <c r="I170" s="70"/>
      <c r="J170" s="67"/>
      <c r="K170" s="61"/>
      <c r="L170" s="67"/>
      <c r="M170" s="61"/>
      <c r="N170" s="67"/>
      <c r="O170" s="61"/>
      <c r="P170" s="67"/>
      <c r="Q170" s="61"/>
      <c r="R170" s="67"/>
      <c r="S170" s="61"/>
      <c r="T170" s="67"/>
      <c r="U170" s="61"/>
      <c r="V170" s="67"/>
      <c r="W170" s="61"/>
      <c r="X170" s="67"/>
      <c r="Y170" s="61"/>
      <c r="Z170" s="67"/>
      <c r="AA170" s="61"/>
      <c r="AB170" s="67"/>
      <c r="AC170" s="61"/>
      <c r="AD170" s="67"/>
      <c r="AE170" s="2773"/>
      <c r="AF170" s="546"/>
      <c r="AG170" s="2773"/>
      <c r="AH170" s="546"/>
      <c r="AI170" s="2773"/>
      <c r="AJ170" s="71"/>
      <c r="AK170" s="1490"/>
      <c r="AL170" s="71"/>
      <c r="AM170" s="1490"/>
      <c r="AN170" s="547"/>
      <c r="AO170" s="1271"/>
      <c r="AP170" s="2774"/>
      <c r="AQ170" s="547"/>
    </row>
    <row r="171" spans="1:49" x14ac:dyDescent="0.35">
      <c r="A171" s="2775" t="s">
        <v>68</v>
      </c>
      <c r="B171" s="2776"/>
      <c r="C171" s="2777"/>
      <c r="D171" s="2777"/>
      <c r="E171" s="2777"/>
      <c r="F171" s="2778"/>
      <c r="G171" s="2777"/>
      <c r="H171" s="2777"/>
      <c r="I171" s="2777"/>
      <c r="J171" s="2777"/>
      <c r="K171" s="2777"/>
      <c r="L171" s="2777"/>
      <c r="M171" s="2777"/>
      <c r="N171" s="2777"/>
      <c r="O171" s="2777"/>
      <c r="P171" s="2777"/>
      <c r="Q171" s="2777"/>
      <c r="R171" s="2777"/>
      <c r="S171" s="2777"/>
      <c r="T171" s="2777"/>
      <c r="U171" s="2777"/>
      <c r="V171" s="2777"/>
      <c r="W171" s="2777"/>
      <c r="X171" s="2777"/>
      <c r="Y171" s="2777"/>
      <c r="Z171" s="2777"/>
      <c r="AA171" s="2777"/>
      <c r="AB171" s="2777"/>
      <c r="AC171" s="2777"/>
      <c r="AD171" s="2777"/>
      <c r="AE171" s="2777"/>
      <c r="AF171" s="2777"/>
      <c r="AG171" s="2777"/>
      <c r="AH171" s="2777"/>
      <c r="AI171" s="2777"/>
      <c r="AJ171" s="2777"/>
      <c r="AK171" s="2777"/>
      <c r="AL171" s="2777"/>
      <c r="AM171" s="2777"/>
      <c r="AN171" s="2777"/>
      <c r="AO171" s="2777"/>
      <c r="AP171" s="2777"/>
      <c r="AQ171" s="2777"/>
    </row>
    <row r="172" spans="1:49" x14ac:dyDescent="0.35">
      <c r="A172" s="2779" t="s">
        <v>36</v>
      </c>
      <c r="B172" s="2780"/>
      <c r="C172" s="2781"/>
      <c r="D172" s="1519"/>
      <c r="E172" s="1771"/>
      <c r="F172" s="2583">
        <f t="shared" ref="F172:AM172" si="8">SUM(F161:F170)</f>
        <v>0</v>
      </c>
      <c r="G172" s="2782">
        <f t="shared" si="8"/>
        <v>0</v>
      </c>
      <c r="H172" s="2583">
        <f t="shared" si="8"/>
        <v>0</v>
      </c>
      <c r="I172" s="2782">
        <f t="shared" si="8"/>
        <v>0</v>
      </c>
      <c r="J172" s="2583">
        <f t="shared" si="8"/>
        <v>0</v>
      </c>
      <c r="K172" s="2585">
        <f t="shared" si="8"/>
        <v>0</v>
      </c>
      <c r="L172" s="2583">
        <f t="shared" si="8"/>
        <v>0</v>
      </c>
      <c r="M172" s="2585">
        <f t="shared" si="8"/>
        <v>0</v>
      </c>
      <c r="N172" s="2583">
        <f t="shared" si="8"/>
        <v>0</v>
      </c>
      <c r="O172" s="2585">
        <f t="shared" si="8"/>
        <v>0</v>
      </c>
      <c r="P172" s="2583">
        <f t="shared" si="8"/>
        <v>0</v>
      </c>
      <c r="Q172" s="2585">
        <f t="shared" si="8"/>
        <v>0</v>
      </c>
      <c r="R172" s="2583">
        <f t="shared" si="8"/>
        <v>0</v>
      </c>
      <c r="S172" s="2585">
        <f t="shared" si="8"/>
        <v>0</v>
      </c>
      <c r="T172" s="2583">
        <f t="shared" si="8"/>
        <v>0</v>
      </c>
      <c r="U172" s="2585">
        <f t="shared" si="8"/>
        <v>0</v>
      </c>
      <c r="V172" s="2583">
        <f t="shared" si="8"/>
        <v>0</v>
      </c>
      <c r="W172" s="2585">
        <f t="shared" si="8"/>
        <v>0</v>
      </c>
      <c r="X172" s="2583">
        <f t="shared" si="8"/>
        <v>0</v>
      </c>
      <c r="Y172" s="2585">
        <f t="shared" si="8"/>
        <v>0</v>
      </c>
      <c r="Z172" s="2583">
        <f t="shared" si="8"/>
        <v>0</v>
      </c>
      <c r="AA172" s="2585">
        <f t="shared" si="8"/>
        <v>0</v>
      </c>
      <c r="AB172" s="2583">
        <f t="shared" si="8"/>
        <v>0</v>
      </c>
      <c r="AC172" s="2585">
        <f t="shared" si="8"/>
        <v>0</v>
      </c>
      <c r="AD172" s="2583">
        <f t="shared" si="8"/>
        <v>0</v>
      </c>
      <c r="AE172" s="2783">
        <f t="shared" si="8"/>
        <v>0</v>
      </c>
      <c r="AF172" s="2784">
        <f t="shared" si="8"/>
        <v>0</v>
      </c>
      <c r="AG172" s="2783">
        <f t="shared" si="8"/>
        <v>0</v>
      </c>
      <c r="AH172" s="2784">
        <f t="shared" si="8"/>
        <v>0</v>
      </c>
      <c r="AI172" s="2783">
        <f t="shared" si="8"/>
        <v>0</v>
      </c>
      <c r="AJ172" s="2587">
        <f t="shared" si="8"/>
        <v>0</v>
      </c>
      <c r="AK172" s="2785">
        <f t="shared" si="8"/>
        <v>0</v>
      </c>
      <c r="AL172" s="2587">
        <f t="shared" si="8"/>
        <v>0</v>
      </c>
      <c r="AM172" s="2785">
        <f t="shared" si="8"/>
        <v>0</v>
      </c>
      <c r="AN172" s="2786">
        <f>SUM(AN161:AN170)</f>
        <v>0</v>
      </c>
      <c r="AO172" s="2787">
        <f>SUM(AO161:AO170)</f>
        <v>0</v>
      </c>
      <c r="AP172" s="2788">
        <f>SUM(AP161:AP170)</f>
        <v>0</v>
      </c>
      <c r="AQ172" s="2786">
        <f>SUM(AQ161:AQ170)</f>
        <v>0</v>
      </c>
    </row>
    <row r="173" spans="1:49" x14ac:dyDescent="0.35">
      <c r="A173" s="2715" t="s">
        <v>1765</v>
      </c>
      <c r="B173" s="2789"/>
      <c r="C173" s="2789"/>
      <c r="D173" s="2789"/>
      <c r="E173" s="2789"/>
      <c r="F173" s="2790"/>
      <c r="G173" s="2790"/>
      <c r="H173" s="2790"/>
      <c r="I173" s="2790"/>
      <c r="J173" s="220"/>
      <c r="K173" s="220"/>
      <c r="L173" s="220"/>
      <c r="M173" s="221"/>
      <c r="N173" s="220"/>
      <c r="O173" s="220"/>
      <c r="P173" s="220"/>
      <c r="Q173" s="220"/>
      <c r="R173" s="220"/>
      <c r="S173" s="220"/>
      <c r="T173" s="220"/>
      <c r="U173" s="220"/>
      <c r="V173" s="220"/>
      <c r="W173" s="220"/>
      <c r="X173" s="220"/>
      <c r="Y173" s="220"/>
      <c r="Z173" s="220"/>
      <c r="AA173" s="220"/>
      <c r="AB173" s="220"/>
      <c r="AC173" s="220"/>
      <c r="AD173" s="220"/>
      <c r="AE173" s="209"/>
      <c r="AF173" s="209"/>
      <c r="AG173" s="209"/>
      <c r="AH173" s="209"/>
      <c r="AI173" s="209"/>
      <c r="AJ173" s="220"/>
      <c r="AK173" s="220"/>
      <c r="AL173" s="209"/>
      <c r="AM173" s="220"/>
      <c r="AN173" s="220"/>
      <c r="AO173" s="209"/>
      <c r="AP173" s="204"/>
      <c r="AQ173" s="204"/>
      <c r="AR173" s="204"/>
    </row>
    <row r="174" spans="1:49" ht="15" customHeight="1" x14ac:dyDescent="0.35">
      <c r="A174" s="2791" t="s">
        <v>497</v>
      </c>
      <c r="B174" s="2545" t="s">
        <v>53</v>
      </c>
      <c r="C174" s="2716" t="s">
        <v>461</v>
      </c>
      <c r="D174" s="2717"/>
      <c r="E174" s="2434"/>
      <c r="F174" s="2546" t="s">
        <v>1756</v>
      </c>
      <c r="G174" s="2548"/>
      <c r="H174" s="2548"/>
      <c r="I174" s="2548"/>
      <c r="J174" s="2548"/>
      <c r="K174" s="2548"/>
      <c r="L174" s="2548"/>
      <c r="M174" s="2548"/>
      <c r="N174" s="2548"/>
      <c r="O174" s="2548"/>
      <c r="P174" s="2548"/>
      <c r="Q174" s="2548"/>
      <c r="R174" s="2548"/>
      <c r="S174" s="2548"/>
      <c r="T174" s="2548"/>
      <c r="U174" s="2548"/>
      <c r="V174" s="2548"/>
      <c r="W174" s="2548"/>
      <c r="X174" s="2548"/>
      <c r="Y174" s="2548"/>
      <c r="Z174" s="2548"/>
      <c r="AA174" s="2548"/>
      <c r="AB174" s="2548"/>
      <c r="AC174" s="2548"/>
      <c r="AD174" s="2548"/>
      <c r="AE174" s="2548"/>
      <c r="AF174" s="2548"/>
      <c r="AG174" s="2548"/>
      <c r="AH174" s="2548"/>
      <c r="AI174" s="2548"/>
      <c r="AJ174" s="2548"/>
      <c r="AK174" s="2548"/>
      <c r="AL174" s="2548"/>
      <c r="AM174" s="2547"/>
      <c r="AN174" s="2792" t="s">
        <v>178</v>
      </c>
      <c r="AO174" s="2423" t="s">
        <v>390</v>
      </c>
      <c r="AP174" s="2415"/>
      <c r="AQ174" s="2793" t="s">
        <v>10</v>
      </c>
      <c r="AR174" s="2415" t="s">
        <v>11</v>
      </c>
      <c r="AS174" s="2599" t="s">
        <v>1766</v>
      </c>
      <c r="AT174" s="2599" t="s">
        <v>13</v>
      </c>
    </row>
    <row r="175" spans="1:49" x14ac:dyDescent="0.35">
      <c r="A175" s="2794"/>
      <c r="B175" s="2795"/>
      <c r="C175" s="2722"/>
      <c r="D175" s="2723"/>
      <c r="E175" s="2436"/>
      <c r="F175" s="2549" t="s">
        <v>386</v>
      </c>
      <c r="G175" s="2416"/>
      <c r="H175" s="2549" t="s">
        <v>203</v>
      </c>
      <c r="I175" s="2416"/>
      <c r="J175" s="2549" t="s">
        <v>1758</v>
      </c>
      <c r="K175" s="2416"/>
      <c r="L175" s="2549" t="s">
        <v>205</v>
      </c>
      <c r="M175" s="2416"/>
      <c r="N175" s="2549" t="s">
        <v>206</v>
      </c>
      <c r="O175" s="2416"/>
      <c r="P175" s="2722" t="s">
        <v>21</v>
      </c>
      <c r="Q175" s="2436"/>
      <c r="R175" s="2722" t="s">
        <v>22</v>
      </c>
      <c r="S175" s="2436"/>
      <c r="T175" s="2722" t="s">
        <v>23</v>
      </c>
      <c r="U175" s="2436"/>
      <c r="V175" s="2722" t="s">
        <v>24</v>
      </c>
      <c r="W175" s="2436"/>
      <c r="X175" s="2722" t="s">
        <v>25</v>
      </c>
      <c r="Y175" s="2436"/>
      <c r="Z175" s="2722" t="s">
        <v>26</v>
      </c>
      <c r="AA175" s="2436"/>
      <c r="AB175" s="2722" t="s">
        <v>27</v>
      </c>
      <c r="AC175" s="2436"/>
      <c r="AD175" s="2722" t="s">
        <v>28</v>
      </c>
      <c r="AE175" s="2436"/>
      <c r="AF175" s="2722" t="s">
        <v>29</v>
      </c>
      <c r="AG175" s="2436"/>
      <c r="AH175" s="2722" t="s">
        <v>30</v>
      </c>
      <c r="AI175" s="2436"/>
      <c r="AJ175" s="2722" t="s">
        <v>31</v>
      </c>
      <c r="AK175" s="2796"/>
      <c r="AL175" s="2722" t="s">
        <v>100</v>
      </c>
      <c r="AM175" s="2796"/>
      <c r="AN175" s="2797"/>
      <c r="AO175" s="2549"/>
      <c r="AP175" s="2416"/>
      <c r="AQ175" s="2798"/>
      <c r="AR175" s="1925"/>
      <c r="AS175" s="2608"/>
      <c r="AT175" s="2608"/>
    </row>
    <row r="176" spans="1:49" x14ac:dyDescent="0.35">
      <c r="A176" s="2799"/>
      <c r="B176" s="2550"/>
      <c r="C176" s="1790" t="s">
        <v>33</v>
      </c>
      <c r="D176" s="1791" t="s">
        <v>1767</v>
      </c>
      <c r="E176" s="2800" t="s">
        <v>284</v>
      </c>
      <c r="F176" s="1758" t="s">
        <v>1767</v>
      </c>
      <c r="G176" s="2555" t="s">
        <v>284</v>
      </c>
      <c r="H176" s="2551" t="s">
        <v>1767</v>
      </c>
      <c r="I176" s="1760" t="s">
        <v>284</v>
      </c>
      <c r="J176" s="1758" t="s">
        <v>1767</v>
      </c>
      <c r="K176" s="2555" t="s">
        <v>284</v>
      </c>
      <c r="L176" s="1758" t="s">
        <v>1767</v>
      </c>
      <c r="M176" s="2555" t="s">
        <v>284</v>
      </c>
      <c r="N176" s="1758" t="s">
        <v>1767</v>
      </c>
      <c r="O176" s="2555" t="s">
        <v>284</v>
      </c>
      <c r="P176" s="2551" t="s">
        <v>1767</v>
      </c>
      <c r="Q176" s="1760" t="s">
        <v>284</v>
      </c>
      <c r="R176" s="2551" t="s">
        <v>1767</v>
      </c>
      <c r="S176" s="1760" t="s">
        <v>284</v>
      </c>
      <c r="T176" s="1758" t="s">
        <v>1767</v>
      </c>
      <c r="U176" s="2555" t="s">
        <v>284</v>
      </c>
      <c r="V176" s="2551" t="s">
        <v>1767</v>
      </c>
      <c r="W176" s="1760" t="s">
        <v>284</v>
      </c>
      <c r="X176" s="2551" t="s">
        <v>1767</v>
      </c>
      <c r="Y176" s="1760" t="s">
        <v>284</v>
      </c>
      <c r="Z176" s="1758" t="s">
        <v>1767</v>
      </c>
      <c r="AA176" s="2555" t="s">
        <v>284</v>
      </c>
      <c r="AB176" s="1758" t="s">
        <v>1767</v>
      </c>
      <c r="AC176" s="2555" t="s">
        <v>284</v>
      </c>
      <c r="AD176" s="2551" t="s">
        <v>1767</v>
      </c>
      <c r="AE176" s="1788" t="s">
        <v>284</v>
      </c>
      <c r="AF176" s="2801" t="s">
        <v>1767</v>
      </c>
      <c r="AG176" s="1788" t="s">
        <v>284</v>
      </c>
      <c r="AH176" s="2730" t="s">
        <v>1767</v>
      </c>
      <c r="AI176" s="2802" t="s">
        <v>284</v>
      </c>
      <c r="AJ176" s="1758" t="s">
        <v>1767</v>
      </c>
      <c r="AK176" s="2803" t="s">
        <v>284</v>
      </c>
      <c r="AL176" s="1758" t="s">
        <v>1767</v>
      </c>
      <c r="AM176" s="2803" t="s">
        <v>284</v>
      </c>
      <c r="AN176" s="2804"/>
      <c r="AO176" s="1759" t="s">
        <v>392</v>
      </c>
      <c r="AP176" s="2555" t="s">
        <v>393</v>
      </c>
      <c r="AQ176" s="2805"/>
      <c r="AR176" s="2416"/>
      <c r="AS176" s="2617"/>
      <c r="AT176" s="2617"/>
    </row>
    <row r="177" spans="1:46" x14ac:dyDescent="0.35">
      <c r="A177" s="2545" t="s">
        <v>1768</v>
      </c>
      <c r="B177" s="2806" t="s">
        <v>200</v>
      </c>
      <c r="C177" s="2807"/>
      <c r="D177" s="2808"/>
      <c r="E177" s="1736"/>
      <c r="F177" s="1342"/>
      <c r="G177" s="1344"/>
      <c r="H177" s="1342"/>
      <c r="I177" s="1344"/>
      <c r="J177" s="1342"/>
      <c r="K177" s="29"/>
      <c r="L177" s="1342"/>
      <c r="M177" s="29"/>
      <c r="N177" s="1342"/>
      <c r="O177" s="29"/>
      <c r="P177" s="1342"/>
      <c r="Q177" s="29"/>
      <c r="R177" s="1342"/>
      <c r="S177" s="29"/>
      <c r="T177" s="1342"/>
      <c r="U177" s="29"/>
      <c r="V177" s="1342"/>
      <c r="W177" s="29"/>
      <c r="X177" s="1342"/>
      <c r="Y177" s="29"/>
      <c r="Z177" s="1342"/>
      <c r="AA177" s="29"/>
      <c r="AB177" s="1342"/>
      <c r="AC177" s="29"/>
      <c r="AD177" s="1342"/>
      <c r="AE177" s="2753"/>
      <c r="AF177" s="2809"/>
      <c r="AG177" s="2753"/>
      <c r="AH177" s="2809"/>
      <c r="AI177" s="2753"/>
      <c r="AJ177" s="1483"/>
      <c r="AK177" s="1343"/>
      <c r="AL177" s="1483"/>
      <c r="AM177" s="1343"/>
      <c r="AN177" s="2754"/>
      <c r="AO177" s="1423"/>
      <c r="AP177" s="1344"/>
      <c r="AQ177" s="2810"/>
      <c r="AR177" s="1344"/>
      <c r="AS177" s="1344"/>
      <c r="AT177" s="2705"/>
    </row>
    <row r="178" spans="1:46" x14ac:dyDescent="0.35">
      <c r="A178" s="2550"/>
      <c r="B178" s="2811" t="s">
        <v>85</v>
      </c>
      <c r="C178" s="2812"/>
      <c r="D178" s="2813"/>
      <c r="E178" s="1640"/>
      <c r="F178" s="84"/>
      <c r="G178" s="85"/>
      <c r="H178" s="84"/>
      <c r="I178" s="85"/>
      <c r="J178" s="84"/>
      <c r="K178" s="83"/>
      <c r="L178" s="84"/>
      <c r="M178" s="83"/>
      <c r="N178" s="84"/>
      <c r="O178" s="83"/>
      <c r="P178" s="84"/>
      <c r="Q178" s="83"/>
      <c r="R178" s="84"/>
      <c r="S178" s="83"/>
      <c r="T178" s="84"/>
      <c r="U178" s="83"/>
      <c r="V178" s="84"/>
      <c r="W178" s="83"/>
      <c r="X178" s="84"/>
      <c r="Y178" s="83"/>
      <c r="Z178" s="84"/>
      <c r="AA178" s="83"/>
      <c r="AB178" s="84"/>
      <c r="AC178" s="83"/>
      <c r="AD178" s="84"/>
      <c r="AE178" s="1546"/>
      <c r="AF178" s="554"/>
      <c r="AG178" s="1546"/>
      <c r="AH178" s="554"/>
      <c r="AI178" s="1546"/>
      <c r="AJ178" s="87"/>
      <c r="AK178" s="1351"/>
      <c r="AL178" s="87"/>
      <c r="AM178" s="1351"/>
      <c r="AN178" s="555"/>
      <c r="AO178" s="1430"/>
      <c r="AP178" s="85"/>
      <c r="AQ178" s="557"/>
      <c r="AR178" s="85"/>
      <c r="AS178" s="85"/>
      <c r="AT178" s="2682"/>
    </row>
    <row r="179" spans="1:46" x14ac:dyDescent="0.35">
      <c r="A179" s="2791" t="s">
        <v>1769</v>
      </c>
      <c r="B179" s="2806" t="s">
        <v>200</v>
      </c>
      <c r="C179" s="2807"/>
      <c r="D179" s="2808"/>
      <c r="E179" s="1736"/>
      <c r="F179" s="1342"/>
      <c r="G179" s="1344"/>
      <c r="H179" s="1342"/>
      <c r="I179" s="1344"/>
      <c r="J179" s="1342"/>
      <c r="K179" s="29"/>
      <c r="L179" s="1342"/>
      <c r="M179" s="29"/>
      <c r="N179" s="1342"/>
      <c r="O179" s="29"/>
      <c r="P179" s="1342"/>
      <c r="Q179" s="29"/>
      <c r="R179" s="1342"/>
      <c r="S179" s="29"/>
      <c r="T179" s="1342"/>
      <c r="U179" s="29"/>
      <c r="V179" s="1342"/>
      <c r="W179" s="29"/>
      <c r="X179" s="1342"/>
      <c r="Y179" s="29"/>
      <c r="Z179" s="1342"/>
      <c r="AA179" s="29"/>
      <c r="AB179" s="1342"/>
      <c r="AC179" s="29"/>
      <c r="AD179" s="1342"/>
      <c r="AE179" s="2753"/>
      <c r="AF179" s="2809"/>
      <c r="AG179" s="2753"/>
      <c r="AH179" s="2809"/>
      <c r="AI179" s="2753"/>
      <c r="AJ179" s="1483"/>
      <c r="AK179" s="1343"/>
      <c r="AL179" s="1483"/>
      <c r="AM179" s="1343"/>
      <c r="AN179" s="2754"/>
      <c r="AO179" s="1423"/>
      <c r="AP179" s="1344"/>
      <c r="AQ179" s="2810"/>
      <c r="AR179" s="1344"/>
      <c r="AS179" s="1344"/>
      <c r="AT179" s="2705"/>
    </row>
    <row r="180" spans="1:46" x14ac:dyDescent="0.35">
      <c r="A180" s="2794"/>
      <c r="B180" s="2811" t="s">
        <v>85</v>
      </c>
      <c r="C180" s="2767"/>
      <c r="D180" s="2760"/>
      <c r="E180" s="1486"/>
      <c r="F180" s="35"/>
      <c r="G180" s="36"/>
      <c r="H180" s="35"/>
      <c r="I180" s="36"/>
      <c r="J180" s="35"/>
      <c r="K180" s="37"/>
      <c r="L180" s="35"/>
      <c r="M180" s="37"/>
      <c r="N180" s="35"/>
      <c r="O180" s="37"/>
      <c r="P180" s="35"/>
      <c r="Q180" s="37"/>
      <c r="R180" s="35"/>
      <c r="S180" s="37"/>
      <c r="T180" s="35"/>
      <c r="U180" s="37"/>
      <c r="V180" s="35"/>
      <c r="W180" s="37"/>
      <c r="X180" s="35"/>
      <c r="Y180" s="37"/>
      <c r="Z180" s="35"/>
      <c r="AA180" s="37"/>
      <c r="AB180" s="35"/>
      <c r="AC180" s="37"/>
      <c r="AD180" s="35"/>
      <c r="AE180" s="2761"/>
      <c r="AF180" s="541"/>
      <c r="AG180" s="2761"/>
      <c r="AH180" s="541"/>
      <c r="AI180" s="2761"/>
      <c r="AJ180" s="44"/>
      <c r="AK180" s="1306"/>
      <c r="AL180" s="44"/>
      <c r="AM180" s="1306"/>
      <c r="AN180" s="542"/>
      <c r="AO180" s="117"/>
      <c r="AP180" s="36"/>
      <c r="AQ180" s="544"/>
      <c r="AR180" s="36"/>
      <c r="AS180" s="36"/>
      <c r="AT180" s="2706"/>
    </row>
    <row r="181" spans="1:46" x14ac:dyDescent="0.35">
      <c r="A181" s="2799"/>
      <c r="B181" s="2811" t="s">
        <v>66</v>
      </c>
      <c r="C181" s="2812"/>
      <c r="D181" s="2813"/>
      <c r="E181" s="1640"/>
      <c r="F181" s="84"/>
      <c r="G181" s="85"/>
      <c r="H181" s="84"/>
      <c r="I181" s="85"/>
      <c r="J181" s="84"/>
      <c r="K181" s="83"/>
      <c r="L181" s="84"/>
      <c r="M181" s="83"/>
      <c r="N181" s="84"/>
      <c r="O181" s="83"/>
      <c r="P181" s="84"/>
      <c r="Q181" s="83"/>
      <c r="R181" s="84"/>
      <c r="S181" s="83"/>
      <c r="T181" s="84"/>
      <c r="U181" s="83"/>
      <c r="V181" s="84"/>
      <c r="W181" s="83"/>
      <c r="X181" s="84"/>
      <c r="Y181" s="83"/>
      <c r="Z181" s="84"/>
      <c r="AA181" s="83"/>
      <c r="AB181" s="84"/>
      <c r="AC181" s="83"/>
      <c r="AD181" s="84"/>
      <c r="AE181" s="1546"/>
      <c r="AF181" s="554"/>
      <c r="AG181" s="1546"/>
      <c r="AH181" s="554"/>
      <c r="AI181" s="1546"/>
      <c r="AJ181" s="87"/>
      <c r="AK181" s="1351"/>
      <c r="AL181" s="87"/>
      <c r="AM181" s="1351"/>
      <c r="AN181" s="555"/>
      <c r="AO181" s="1430"/>
      <c r="AP181" s="85"/>
      <c r="AQ181" s="557"/>
      <c r="AR181" s="85"/>
      <c r="AS181" s="85"/>
      <c r="AT181" s="2682"/>
    </row>
    <row r="182" spans="1:46" x14ac:dyDescent="0.35">
      <c r="A182" s="2434" t="s">
        <v>1770</v>
      </c>
      <c r="B182" s="2806" t="s">
        <v>200</v>
      </c>
      <c r="C182" s="2807"/>
      <c r="D182" s="2808"/>
      <c r="E182" s="1736"/>
      <c r="F182" s="1342"/>
      <c r="G182" s="1344"/>
      <c r="H182" s="1342"/>
      <c r="I182" s="1344"/>
      <c r="J182" s="1342"/>
      <c r="K182" s="29"/>
      <c r="L182" s="1342"/>
      <c r="M182" s="29"/>
      <c r="N182" s="1342"/>
      <c r="O182" s="29"/>
      <c r="P182" s="1342"/>
      <c r="Q182" s="29"/>
      <c r="R182" s="1342"/>
      <c r="S182" s="29"/>
      <c r="T182" s="1342"/>
      <c r="U182" s="29"/>
      <c r="V182" s="1342"/>
      <c r="W182" s="1344"/>
      <c r="X182" s="1342"/>
      <c r="Y182" s="29"/>
      <c r="Z182" s="1342"/>
      <c r="AA182" s="29"/>
      <c r="AB182" s="1342"/>
      <c r="AC182" s="29"/>
      <c r="AD182" s="1342"/>
      <c r="AE182" s="2753"/>
      <c r="AF182" s="2809"/>
      <c r="AG182" s="2753"/>
      <c r="AH182" s="2809"/>
      <c r="AI182" s="2753"/>
      <c r="AJ182" s="1483"/>
      <c r="AK182" s="1343"/>
      <c r="AL182" s="1483"/>
      <c r="AM182" s="1343"/>
      <c r="AN182" s="2754"/>
      <c r="AO182" s="1423"/>
      <c r="AP182" s="1344"/>
      <c r="AQ182" s="2810"/>
      <c r="AR182" s="1344"/>
      <c r="AS182" s="1344"/>
      <c r="AT182" s="2705"/>
    </row>
    <row r="183" spans="1:46" x14ac:dyDescent="0.35">
      <c r="A183" s="2436"/>
      <c r="B183" s="2811" t="s">
        <v>85</v>
      </c>
      <c r="C183" s="2767"/>
      <c r="D183" s="2760"/>
      <c r="E183" s="1486"/>
      <c r="F183" s="84"/>
      <c r="G183" s="85"/>
      <c r="H183" s="84"/>
      <c r="I183" s="85"/>
      <c r="J183" s="84"/>
      <c r="K183" s="83"/>
      <c r="L183" s="84"/>
      <c r="M183" s="83"/>
      <c r="N183" s="84"/>
      <c r="O183" s="83"/>
      <c r="P183" s="84"/>
      <c r="Q183" s="83"/>
      <c r="R183" s="84"/>
      <c r="S183" s="83"/>
      <c r="T183" s="84"/>
      <c r="U183" s="83"/>
      <c r="V183" s="84"/>
      <c r="W183" s="83"/>
      <c r="X183" s="84"/>
      <c r="Y183" s="83"/>
      <c r="Z183" s="84"/>
      <c r="AA183" s="83"/>
      <c r="AB183" s="84"/>
      <c r="AC183" s="83"/>
      <c r="AD183" s="84"/>
      <c r="AE183" s="1546"/>
      <c r="AF183" s="554"/>
      <c r="AG183" s="1546"/>
      <c r="AH183" s="554"/>
      <c r="AI183" s="1546"/>
      <c r="AJ183" s="87"/>
      <c r="AK183" s="1351"/>
      <c r="AL183" s="87"/>
      <c r="AM183" s="1351"/>
      <c r="AN183" s="555"/>
      <c r="AO183" s="1430"/>
      <c r="AP183" s="85"/>
      <c r="AQ183" s="557"/>
      <c r="AR183" s="85"/>
      <c r="AS183" s="85"/>
      <c r="AT183" s="2682"/>
    </row>
    <row r="184" spans="1:46" x14ac:dyDescent="0.35">
      <c r="A184" s="2434" t="s">
        <v>1771</v>
      </c>
      <c r="B184" s="2806" t="s">
        <v>200</v>
      </c>
      <c r="C184" s="2807"/>
      <c r="D184" s="2808"/>
      <c r="E184" s="1736"/>
      <c r="F184" s="1342"/>
      <c r="G184" s="1344"/>
      <c r="H184" s="1342"/>
      <c r="I184" s="1344"/>
      <c r="J184" s="1342"/>
      <c r="K184" s="29"/>
      <c r="L184" s="1342"/>
      <c r="M184" s="29"/>
      <c r="N184" s="1342"/>
      <c r="O184" s="29"/>
      <c r="P184" s="1342"/>
      <c r="Q184" s="29"/>
      <c r="R184" s="1342"/>
      <c r="S184" s="29"/>
      <c r="T184" s="1342"/>
      <c r="U184" s="29"/>
      <c r="V184" s="55"/>
      <c r="W184" s="1881"/>
      <c r="X184" s="55"/>
      <c r="Y184" s="1881"/>
      <c r="Z184" s="55"/>
      <c r="AA184" s="1881"/>
      <c r="AB184" s="55"/>
      <c r="AC184" s="1881"/>
      <c r="AD184" s="55"/>
      <c r="AE184" s="2757"/>
      <c r="AF184" s="537"/>
      <c r="AG184" s="2757"/>
      <c r="AH184" s="537"/>
      <c r="AI184" s="2757"/>
      <c r="AJ184" s="2576"/>
      <c r="AK184" s="2759"/>
      <c r="AL184" s="2576"/>
      <c r="AM184" s="2759"/>
      <c r="AN184" s="2754"/>
      <c r="AO184" s="1423"/>
      <c r="AP184" s="1344"/>
      <c r="AQ184" s="2810"/>
      <c r="AR184" s="1344"/>
      <c r="AS184" s="1344"/>
      <c r="AT184" s="2705"/>
    </row>
    <row r="185" spans="1:46" x14ac:dyDescent="0.35">
      <c r="A185" s="2436"/>
      <c r="B185" s="2811" t="s">
        <v>85</v>
      </c>
      <c r="C185" s="2767"/>
      <c r="D185" s="2760"/>
      <c r="E185" s="1486"/>
      <c r="F185" s="84"/>
      <c r="G185" s="85"/>
      <c r="H185" s="84"/>
      <c r="I185" s="85"/>
      <c r="J185" s="84"/>
      <c r="K185" s="83"/>
      <c r="L185" s="84"/>
      <c r="M185" s="83"/>
      <c r="N185" s="84"/>
      <c r="O185" s="83"/>
      <c r="P185" s="84"/>
      <c r="Q185" s="83"/>
      <c r="R185" s="84"/>
      <c r="S185" s="83"/>
      <c r="T185" s="84"/>
      <c r="U185" s="83"/>
      <c r="V185" s="1276"/>
      <c r="W185" s="327"/>
      <c r="X185" s="55"/>
      <c r="Y185" s="1881"/>
      <c r="Z185" s="55"/>
      <c r="AA185" s="1881"/>
      <c r="AB185" s="55"/>
      <c r="AC185" s="1881"/>
      <c r="AD185" s="55"/>
      <c r="AE185" s="2757"/>
      <c r="AF185" s="537"/>
      <c r="AG185" s="2757"/>
      <c r="AH185" s="537"/>
      <c r="AI185" s="2757"/>
      <c r="AJ185" s="2576"/>
      <c r="AK185" s="2759"/>
      <c r="AL185" s="2576"/>
      <c r="AM185" s="2759"/>
      <c r="AN185" s="538"/>
      <c r="AO185" s="1403"/>
      <c r="AP185" s="327"/>
      <c r="AQ185" s="540"/>
      <c r="AR185" s="327"/>
      <c r="AS185" s="327"/>
      <c r="AT185" s="2642"/>
    </row>
    <row r="186" spans="1:46" x14ac:dyDescent="0.35">
      <c r="A186" s="2545" t="s">
        <v>1772</v>
      </c>
      <c r="B186" s="2806" t="s">
        <v>200</v>
      </c>
      <c r="C186" s="2814"/>
      <c r="D186" s="2737"/>
      <c r="E186" s="2738"/>
      <c r="F186" s="2815"/>
      <c r="G186" s="2816"/>
      <c r="H186" s="2815"/>
      <c r="I186" s="2816"/>
      <c r="J186" s="2815"/>
      <c r="K186" s="2816"/>
      <c r="L186" s="2817"/>
      <c r="M186" s="2741"/>
      <c r="N186" s="2739"/>
      <c r="O186" s="2741"/>
      <c r="P186" s="2739"/>
      <c r="Q186" s="2741"/>
      <c r="R186" s="2739"/>
      <c r="S186" s="2741"/>
      <c r="T186" s="2739"/>
      <c r="U186" s="2741"/>
      <c r="V186" s="2739"/>
      <c r="W186" s="2741"/>
      <c r="X186" s="2739"/>
      <c r="Y186" s="2741"/>
      <c r="Z186" s="2739"/>
      <c r="AA186" s="2741"/>
      <c r="AB186" s="2739"/>
      <c r="AC186" s="2741"/>
      <c r="AD186" s="2739"/>
      <c r="AE186" s="2742"/>
      <c r="AF186" s="2743"/>
      <c r="AG186" s="2742"/>
      <c r="AH186" s="2743"/>
      <c r="AI186" s="2742"/>
      <c r="AJ186" s="2744"/>
      <c r="AK186" s="2745"/>
      <c r="AL186" s="2744"/>
      <c r="AM186" s="2745"/>
      <c r="AN186" s="2746"/>
      <c r="AO186" s="2748"/>
      <c r="AP186" s="2740"/>
      <c r="AQ186" s="2818"/>
      <c r="AR186" s="2740"/>
      <c r="AS186" s="2740"/>
      <c r="AT186" s="2819"/>
    </row>
    <row r="187" spans="1:46" x14ac:dyDescent="0.35">
      <c r="A187" s="2550"/>
      <c r="B187" s="2811" t="s">
        <v>85</v>
      </c>
      <c r="C187" s="2812"/>
      <c r="D187" s="2813"/>
      <c r="E187" s="1640"/>
      <c r="F187" s="1241"/>
      <c r="G187" s="1247"/>
      <c r="H187" s="1241"/>
      <c r="I187" s="1247"/>
      <c r="J187" s="1241"/>
      <c r="K187" s="1247"/>
      <c r="L187" s="2820"/>
      <c r="M187" s="83"/>
      <c r="N187" s="84"/>
      <c r="O187" s="83"/>
      <c r="P187" s="84"/>
      <c r="Q187" s="83"/>
      <c r="R187" s="84"/>
      <c r="S187" s="83"/>
      <c r="T187" s="84"/>
      <c r="U187" s="83"/>
      <c r="V187" s="84"/>
      <c r="W187" s="83"/>
      <c r="X187" s="84"/>
      <c r="Y187" s="83"/>
      <c r="Z187" s="84"/>
      <c r="AA187" s="83"/>
      <c r="AB187" s="84"/>
      <c r="AC187" s="83"/>
      <c r="AD187" s="84"/>
      <c r="AE187" s="1546"/>
      <c r="AF187" s="554"/>
      <c r="AG187" s="1546"/>
      <c r="AH187" s="554"/>
      <c r="AI187" s="1546"/>
      <c r="AJ187" s="87"/>
      <c r="AK187" s="1351"/>
      <c r="AL187" s="87"/>
      <c r="AM187" s="1351"/>
      <c r="AN187" s="555"/>
      <c r="AO187" s="1430"/>
      <c r="AP187" s="85"/>
      <c r="AQ187" s="557"/>
      <c r="AR187" s="85"/>
      <c r="AS187" s="85"/>
      <c r="AT187" s="2682"/>
    </row>
  </sheetData>
  <mergeCells count="93">
    <mergeCell ref="A182:A183"/>
    <mergeCell ref="A184:A185"/>
    <mergeCell ref="A186:A187"/>
    <mergeCell ref="AF175:AG175"/>
    <mergeCell ref="AH175:AI175"/>
    <mergeCell ref="AJ175:AK175"/>
    <mergeCell ref="AL175:AM175"/>
    <mergeCell ref="A177:A178"/>
    <mergeCell ref="A179:A181"/>
    <mergeCell ref="AT174:AT176"/>
    <mergeCell ref="F175:G175"/>
    <mergeCell ref="H175:I175"/>
    <mergeCell ref="J175:K175"/>
    <mergeCell ref="L175:M175"/>
    <mergeCell ref="N175:O175"/>
    <mergeCell ref="P175:Q175"/>
    <mergeCell ref="R175:S175"/>
    <mergeCell ref="T175:U175"/>
    <mergeCell ref="V175:W175"/>
    <mergeCell ref="F174:AM174"/>
    <mergeCell ref="AN174:AN176"/>
    <mergeCell ref="AO174:AP175"/>
    <mergeCell ref="AQ174:AQ176"/>
    <mergeCell ref="AR174:AR176"/>
    <mergeCell ref="AS174:AS176"/>
    <mergeCell ref="X175:Y175"/>
    <mergeCell ref="Z175:AA175"/>
    <mergeCell ref="AB175:AC175"/>
    <mergeCell ref="AD175:AE175"/>
    <mergeCell ref="A169:B169"/>
    <mergeCell ref="A170:B170"/>
    <mergeCell ref="A172:B172"/>
    <mergeCell ref="A174:A176"/>
    <mergeCell ref="B174:B176"/>
    <mergeCell ref="C174:E175"/>
    <mergeCell ref="AL159:AM159"/>
    <mergeCell ref="A161:B161"/>
    <mergeCell ref="A162:A165"/>
    <mergeCell ref="A166:B166"/>
    <mergeCell ref="A167:B167"/>
    <mergeCell ref="A168:B168"/>
    <mergeCell ref="Z159:AA159"/>
    <mergeCell ref="AB159:AC159"/>
    <mergeCell ref="AD159:AE159"/>
    <mergeCell ref="AF159:AG159"/>
    <mergeCell ref="AH159:AI159"/>
    <mergeCell ref="AJ159:AK159"/>
    <mergeCell ref="AN158:AN160"/>
    <mergeCell ref="AO158:AO160"/>
    <mergeCell ref="AP158:AP160"/>
    <mergeCell ref="AQ158:AQ160"/>
    <mergeCell ref="F159:G159"/>
    <mergeCell ref="H159:I159"/>
    <mergeCell ref="J159:K159"/>
    <mergeCell ref="L159:M159"/>
    <mergeCell ref="N159:O159"/>
    <mergeCell ref="P159:Q159"/>
    <mergeCell ref="AD73:AD75"/>
    <mergeCell ref="AE73:AF74"/>
    <mergeCell ref="AG73:AI74"/>
    <mergeCell ref="A158:B160"/>
    <mergeCell ref="C158:E159"/>
    <mergeCell ref="F158:AM158"/>
    <mergeCell ref="R159:S159"/>
    <mergeCell ref="T159:U159"/>
    <mergeCell ref="V159:W159"/>
    <mergeCell ref="X159:Y159"/>
    <mergeCell ref="S73:T74"/>
    <mergeCell ref="U73:V74"/>
    <mergeCell ref="W73:W75"/>
    <mergeCell ref="X73:Y74"/>
    <mergeCell ref="Z73:AA74"/>
    <mergeCell ref="AB73:AC74"/>
    <mergeCell ref="T9:T10"/>
    <mergeCell ref="U9:V9"/>
    <mergeCell ref="W9:Z9"/>
    <mergeCell ref="AA9:AD9"/>
    <mergeCell ref="A73:A75"/>
    <mergeCell ref="B73:E74"/>
    <mergeCell ref="F73:I74"/>
    <mergeCell ref="J73:M74"/>
    <mergeCell ref="N73:P74"/>
    <mergeCell ref="Q73:R74"/>
    <mergeCell ref="AN5:AN7"/>
    <mergeCell ref="AO5:AP7"/>
    <mergeCell ref="A6:I6"/>
    <mergeCell ref="AQ7:AS7"/>
    <mergeCell ref="A8:A10"/>
    <mergeCell ref="B8:V8"/>
    <mergeCell ref="W8:AD8"/>
    <mergeCell ref="AE8:AF9"/>
    <mergeCell ref="B9:B10"/>
    <mergeCell ref="C9:S9"/>
  </mergeCells>
  <dataValidations count="1">
    <dataValidation type="whole" operator="greaterThanOrEqual" allowBlank="1" showInputMessage="1" showErrorMessage="1" errorTitle="Error" error="Favor Ingrese sólo Números." sqref="C139:U154 C11:AF70 Z76:AA135 AD76:AI135 U76:W135 F161:AQ170 F177:AT187" xr:uid="{9FAB2737-D4E1-4009-9AD8-DA770D9FCB52}">
      <formula1>0</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25</vt:i4>
      </vt:variant>
    </vt:vector>
  </HeadingPairs>
  <TitlesOfParts>
    <vt:vector size="25" baseType="lpstr">
      <vt:lpstr>A01</vt:lpstr>
      <vt:lpstr>A02</vt:lpstr>
      <vt:lpstr>A03</vt:lpstr>
      <vt:lpstr>A04</vt:lpstr>
      <vt:lpstr>A04 Sección J</vt:lpstr>
      <vt:lpstr>A05</vt:lpstr>
      <vt:lpstr>A06 </vt:lpstr>
      <vt:lpstr>A06 Seccion E</vt:lpstr>
      <vt:lpstr>A07</vt:lpstr>
      <vt:lpstr>A08</vt:lpstr>
      <vt:lpstr>A09</vt:lpstr>
      <vt:lpstr>A11</vt:lpstr>
      <vt:lpstr>A11a</vt:lpstr>
      <vt:lpstr>A19a</vt:lpstr>
      <vt:lpstr>A19b</vt:lpstr>
      <vt:lpstr>A23</vt:lpstr>
      <vt:lpstr>A24</vt:lpstr>
      <vt:lpstr>A26</vt:lpstr>
      <vt:lpstr>A27</vt:lpstr>
      <vt:lpstr>A28</vt:lpstr>
      <vt:lpstr>A29</vt:lpstr>
      <vt:lpstr>A30</vt:lpstr>
      <vt:lpstr>A31</vt:lpstr>
      <vt:lpstr>A32</vt:lpstr>
      <vt:lpstr>A33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San Martin Retamal</dc:creator>
  <cp:lastModifiedBy>John San Martin Retamal</cp:lastModifiedBy>
  <dcterms:created xsi:type="dcterms:W3CDTF">2024-02-23T12:10:48Z</dcterms:created>
  <dcterms:modified xsi:type="dcterms:W3CDTF">2024-03-12T20:46:15Z</dcterms:modified>
</cp:coreProperties>
</file>